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29" codeName="{FF626003-D37A-9D15-2B65-D2D8C0A508C5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tomar\Documents\Craig\bsb\"/>
    </mc:Choice>
  </mc:AlternateContent>
  <bookViews>
    <workbookView xWindow="1080" yWindow="288" windowWidth="20076" windowHeight="8496" tabRatio="898" activeTab="1"/>
  </bookViews>
  <sheets>
    <sheet name="Definitions" sheetId="11" r:id="rId1"/>
    <sheet name="DEMO" sheetId="2" r:id="rId2"/>
    <sheet name="PITCH2018forecast" sheetId="8" r:id="rId3"/>
    <sheet name="BAT2018forecast" sheetId="7" r:id="rId4"/>
    <sheet name="CHEAT SHEETS - PITCH" sheetId="9" r:id="rId5"/>
    <sheet name="CHEAT SHEETS - BAT" sheetId="10" r:id="rId6"/>
    <sheet name="clusters" sheetId="4" state="hidden" r:id="rId7"/>
    <sheet name="stats" sheetId="1" state="hidden" r:id="rId8"/>
    <sheet name="stacked_bats" sheetId="3" state="hidden" r:id="rId9"/>
    <sheet name="dstack" sheetId="6" state="hidden" r:id="rId10"/>
  </sheets>
  <definedNames>
    <definedName name="_xlnm._FilterDatabase" localSheetId="3" hidden="1">BAT2018forecast!$A$2:$BK$749</definedName>
    <definedName name="_xlnm._FilterDatabase" localSheetId="5" hidden="1">'CHEAT SHEETS - BAT'!$A$2:$AQ$358</definedName>
    <definedName name="_xlnm._FilterDatabase" localSheetId="4" hidden="1">'CHEAT SHEETS - PITCH'!$A$2:$AC$222</definedName>
    <definedName name="_xlnm._FilterDatabase" localSheetId="2" hidden="1">PITCH2018forecast!$A$2:$BV$807</definedName>
    <definedName name="_xlnm._FilterDatabase" localSheetId="7" hidden="1">stats!$A$1:$DU$753</definedName>
    <definedName name="allow_news_feed">DEMO!$O$1</definedName>
    <definedName name="batter">DEMO!$B$5</definedName>
    <definedName name="bbref">DEMO!$B$1</definedName>
    <definedName name="bbref_hide">DEMO!$C$1</definedName>
    <definedName name="choice">DEMO!$C$2</definedName>
    <definedName name="choice_clus3">DEMO!$N$21</definedName>
    <definedName name="d">DEMO!$C$2</definedName>
    <definedName name="link_mugshot">DEMO!$P$1</definedName>
    <definedName name="link_mugshot_hide">DEMO!$Q$1</definedName>
    <definedName name="link_team">DEMO!$R$1</definedName>
    <definedName name="link_team_hide">DEMO!$S$1</definedName>
    <definedName name="mlb">DEMO!$D$1</definedName>
    <definedName name="mlb_fantasy">DEMO!$F$1</definedName>
    <definedName name="mlb_fantasy_hide">DEMO!$H$1</definedName>
    <definedName name="mlb_hide">DEMO!$E$1</definedName>
    <definedName name="mugshot">DEMO!$B$2</definedName>
    <definedName name="news">DEMO!$N$1</definedName>
    <definedName name="news2">DEMO!$O$1</definedName>
  </definedNames>
  <calcPr calcId="171027" concurrentCalc="0"/>
</workbook>
</file>

<file path=xl/calcChain.xml><?xml version="1.0" encoding="utf-8"?>
<calcChain xmlns="http://schemas.openxmlformats.org/spreadsheetml/2006/main">
  <c r="F2305" i="6" l="1"/>
  <c r="F2304" i="6"/>
  <c r="F2303" i="6"/>
  <c r="F2302" i="6"/>
  <c r="F2301" i="6"/>
  <c r="F2300" i="6"/>
  <c r="F2299" i="6"/>
  <c r="F2298" i="6"/>
  <c r="F2297" i="6"/>
  <c r="F2296" i="6"/>
  <c r="F2295" i="6"/>
  <c r="F2294" i="6"/>
  <c r="F2293" i="6"/>
  <c r="F2292" i="6"/>
  <c r="F2291" i="6"/>
  <c r="F2290" i="6"/>
  <c r="F2289" i="6"/>
  <c r="F2288" i="6"/>
  <c r="F2287" i="6"/>
  <c r="F2286" i="6"/>
  <c r="F2285" i="6"/>
  <c r="F2284" i="6"/>
  <c r="F2283" i="6"/>
  <c r="F2282" i="6"/>
  <c r="F2281" i="6"/>
  <c r="F2280" i="6"/>
  <c r="F2279" i="6"/>
  <c r="F2278" i="6"/>
  <c r="F2277" i="6"/>
  <c r="F2276" i="6"/>
  <c r="F2275" i="6"/>
  <c r="F2274" i="6"/>
  <c r="F2273" i="6"/>
  <c r="F2272" i="6"/>
  <c r="F2271" i="6"/>
  <c r="F2270" i="6"/>
  <c r="F2269" i="6"/>
  <c r="F2268" i="6"/>
  <c r="F2267" i="6"/>
  <c r="F2266" i="6"/>
  <c r="F2265" i="6"/>
  <c r="F2264" i="6"/>
  <c r="F2263" i="6"/>
  <c r="F2262" i="6"/>
  <c r="F2261" i="6"/>
  <c r="F2260" i="6"/>
  <c r="F2259" i="6"/>
  <c r="F2258" i="6"/>
  <c r="F2257" i="6"/>
  <c r="F2256" i="6"/>
  <c r="F2255" i="6"/>
  <c r="F2254" i="6"/>
  <c r="F2253" i="6"/>
  <c r="F2252" i="6"/>
  <c r="F2251" i="6"/>
  <c r="F2250" i="6"/>
  <c r="F2249" i="6"/>
  <c r="F2248" i="6"/>
  <c r="F2247" i="6"/>
  <c r="F2246" i="6"/>
  <c r="F2245" i="6"/>
  <c r="F2244" i="6"/>
  <c r="F2243" i="6"/>
  <c r="F2242" i="6"/>
  <c r="F2241" i="6"/>
  <c r="F2240" i="6"/>
  <c r="F2239" i="6"/>
  <c r="F2238" i="6"/>
  <c r="F2237" i="6"/>
  <c r="F2236" i="6"/>
  <c r="F2235" i="6"/>
  <c r="F2234" i="6"/>
  <c r="F2233" i="6"/>
  <c r="F2232" i="6"/>
  <c r="F2231" i="6"/>
  <c r="F2230" i="6"/>
  <c r="F2229" i="6"/>
  <c r="F2228" i="6"/>
  <c r="F2227" i="6"/>
  <c r="F2226" i="6"/>
  <c r="F2225" i="6"/>
  <c r="F2224" i="6"/>
  <c r="F2223" i="6"/>
  <c r="F2222" i="6"/>
  <c r="F2221" i="6"/>
  <c r="F2220" i="6"/>
  <c r="F2219" i="6"/>
  <c r="F2218" i="6"/>
  <c r="F2217" i="6"/>
  <c r="F2216" i="6"/>
  <c r="F2215" i="6"/>
  <c r="F2214" i="6"/>
  <c r="F2213" i="6"/>
  <c r="F2212" i="6"/>
  <c r="F2211" i="6"/>
  <c r="F2210" i="6"/>
  <c r="F2209" i="6"/>
  <c r="F2208" i="6"/>
  <c r="F2207" i="6"/>
  <c r="F2206" i="6"/>
  <c r="F2205" i="6"/>
  <c r="F2204" i="6"/>
  <c r="F2203" i="6"/>
  <c r="F2202" i="6"/>
  <c r="F2201" i="6"/>
  <c r="F2200" i="6"/>
  <c r="F2199" i="6"/>
  <c r="F2198" i="6"/>
  <c r="F2197" i="6"/>
  <c r="F2196" i="6"/>
  <c r="F2195" i="6"/>
  <c r="F2194" i="6"/>
  <c r="F2193" i="6"/>
  <c r="F2192" i="6"/>
  <c r="F2191" i="6"/>
  <c r="F2190" i="6"/>
  <c r="F2189" i="6"/>
  <c r="F2188" i="6"/>
  <c r="F2187" i="6"/>
  <c r="F2186" i="6"/>
  <c r="F2185" i="6"/>
  <c r="F2184" i="6"/>
  <c r="F2183" i="6"/>
  <c r="F2182" i="6"/>
  <c r="F2181" i="6"/>
  <c r="F2180" i="6"/>
  <c r="F2179" i="6"/>
  <c r="F2178" i="6"/>
  <c r="F2177" i="6"/>
  <c r="F2176" i="6"/>
  <c r="F2175" i="6"/>
  <c r="F2174" i="6"/>
  <c r="F2173" i="6"/>
  <c r="F2172" i="6"/>
  <c r="F2171" i="6"/>
  <c r="F2170" i="6"/>
  <c r="F2169" i="6"/>
  <c r="F2168" i="6"/>
  <c r="F2167" i="6"/>
  <c r="F2166" i="6"/>
  <c r="F2165" i="6"/>
  <c r="F2164" i="6"/>
  <c r="F2163" i="6"/>
  <c r="F2162" i="6"/>
  <c r="F2161" i="6"/>
  <c r="F2160" i="6"/>
  <c r="F2159" i="6"/>
  <c r="F2158" i="6"/>
  <c r="F2157" i="6"/>
  <c r="F2156" i="6"/>
  <c r="F2155" i="6"/>
  <c r="F2154" i="6"/>
  <c r="F2153" i="6"/>
  <c r="F2152" i="6"/>
  <c r="F2151" i="6"/>
  <c r="F2150" i="6"/>
  <c r="F2149" i="6"/>
  <c r="F2148" i="6"/>
  <c r="F2147" i="6"/>
  <c r="F2146" i="6"/>
  <c r="F2145" i="6"/>
  <c r="F2144" i="6"/>
  <c r="F2143" i="6"/>
  <c r="F2142" i="6"/>
  <c r="F2141" i="6"/>
  <c r="F2140" i="6"/>
  <c r="F2139" i="6"/>
  <c r="F2138" i="6"/>
  <c r="F2137" i="6"/>
  <c r="F2136" i="6"/>
  <c r="F2135" i="6"/>
  <c r="F2134" i="6"/>
  <c r="F2133" i="6"/>
  <c r="F2132" i="6"/>
  <c r="F2131" i="6"/>
  <c r="F2130" i="6"/>
  <c r="F2129" i="6"/>
  <c r="F2128" i="6"/>
  <c r="F2127" i="6"/>
  <c r="F2126" i="6"/>
  <c r="F2125" i="6"/>
  <c r="F2124" i="6"/>
  <c r="F2123" i="6"/>
  <c r="F2122" i="6"/>
  <c r="F2121" i="6"/>
  <c r="F2120" i="6"/>
  <c r="F2119" i="6"/>
  <c r="F2118" i="6"/>
  <c r="F2117" i="6"/>
  <c r="F2116" i="6"/>
  <c r="F2115" i="6"/>
  <c r="F2114" i="6"/>
  <c r="F2113" i="6"/>
  <c r="F2112" i="6"/>
  <c r="F2111" i="6"/>
  <c r="F2110" i="6"/>
  <c r="F2109" i="6"/>
  <c r="F2108" i="6"/>
  <c r="F2107" i="6"/>
  <c r="F2106" i="6"/>
  <c r="F2105" i="6"/>
  <c r="F2104" i="6"/>
  <c r="F2103" i="6"/>
  <c r="F2102" i="6"/>
  <c r="F2101" i="6"/>
  <c r="F2100" i="6"/>
  <c r="F2099" i="6"/>
  <c r="F2098" i="6"/>
  <c r="F2097" i="6"/>
  <c r="F2096" i="6"/>
  <c r="F2095" i="6"/>
  <c r="F2094" i="6"/>
  <c r="F2093" i="6"/>
  <c r="F2092" i="6"/>
  <c r="F2091" i="6"/>
  <c r="F2090" i="6"/>
  <c r="F2089" i="6"/>
  <c r="F2088" i="6"/>
  <c r="F2087" i="6"/>
  <c r="F2086" i="6"/>
  <c r="F2085" i="6"/>
  <c r="F2084" i="6"/>
  <c r="F2083" i="6"/>
  <c r="F2082" i="6"/>
  <c r="F2081" i="6"/>
  <c r="F2080" i="6"/>
  <c r="F2079" i="6"/>
  <c r="F2078" i="6"/>
  <c r="F2077" i="6"/>
  <c r="F2076" i="6"/>
  <c r="F2075" i="6"/>
  <c r="F2074" i="6"/>
  <c r="F2073" i="6"/>
  <c r="F2072" i="6"/>
  <c r="F2071" i="6"/>
  <c r="F2070" i="6"/>
  <c r="F2069" i="6"/>
  <c r="F2068" i="6"/>
  <c r="F2067" i="6"/>
  <c r="F2066" i="6"/>
  <c r="F2065" i="6"/>
  <c r="F2064" i="6"/>
  <c r="F2063" i="6"/>
  <c r="F2062" i="6"/>
  <c r="F2061" i="6"/>
  <c r="F2060" i="6"/>
  <c r="F2059" i="6"/>
  <c r="F2058" i="6"/>
  <c r="F2057" i="6"/>
  <c r="F2056" i="6"/>
  <c r="F2055" i="6"/>
  <c r="F2054" i="6"/>
  <c r="F2053" i="6"/>
  <c r="F2052" i="6"/>
  <c r="F2051" i="6"/>
  <c r="F2050" i="6"/>
  <c r="F2049" i="6"/>
  <c r="F2048" i="6"/>
  <c r="F2047" i="6"/>
  <c r="F2046" i="6"/>
  <c r="F2045" i="6"/>
  <c r="F2044" i="6"/>
  <c r="F2043" i="6"/>
  <c r="F2042" i="6"/>
  <c r="F2041" i="6"/>
  <c r="F2040" i="6"/>
  <c r="F2039" i="6"/>
  <c r="F2038" i="6"/>
  <c r="F2037" i="6"/>
  <c r="F2036" i="6"/>
  <c r="F2035" i="6"/>
  <c r="F2034" i="6"/>
  <c r="F2033" i="6"/>
  <c r="F2032" i="6"/>
  <c r="F2031" i="6"/>
  <c r="F2030" i="6"/>
  <c r="F2029" i="6"/>
  <c r="F2028" i="6"/>
  <c r="F2027" i="6"/>
  <c r="F2026" i="6"/>
  <c r="F2025" i="6"/>
  <c r="F2024" i="6"/>
  <c r="F2023" i="6"/>
  <c r="F2022" i="6"/>
  <c r="F2021" i="6"/>
  <c r="F2020" i="6"/>
  <c r="F2019" i="6"/>
  <c r="F2018" i="6"/>
  <c r="F2017" i="6"/>
  <c r="F2016" i="6"/>
  <c r="F2015" i="6"/>
  <c r="F2014" i="6"/>
  <c r="F2013" i="6"/>
  <c r="F2012" i="6"/>
  <c r="F2011" i="6"/>
  <c r="F2010" i="6"/>
  <c r="F2009" i="6"/>
  <c r="F2008" i="6"/>
  <c r="F2007" i="6"/>
  <c r="F2006" i="6"/>
  <c r="F2005" i="6"/>
  <c r="F2004" i="6"/>
  <c r="F2003" i="6"/>
  <c r="F2002" i="6"/>
  <c r="F2001" i="6"/>
  <c r="F2000" i="6"/>
  <c r="F1999" i="6"/>
  <c r="F1998" i="6"/>
  <c r="F1997" i="6"/>
  <c r="F1996" i="6"/>
  <c r="F1995" i="6"/>
  <c r="F1994" i="6"/>
  <c r="F1993" i="6"/>
  <c r="F1992" i="6"/>
  <c r="F1991" i="6"/>
  <c r="F1990" i="6"/>
  <c r="F1989" i="6"/>
  <c r="F1988" i="6"/>
  <c r="F1987" i="6"/>
  <c r="F1986" i="6"/>
  <c r="F1985" i="6"/>
  <c r="F1984" i="6"/>
  <c r="F1983" i="6"/>
  <c r="F1982" i="6"/>
  <c r="F1981" i="6"/>
  <c r="F1980" i="6"/>
  <c r="F1979" i="6"/>
  <c r="F1978" i="6"/>
  <c r="F1977" i="6"/>
  <c r="F1976" i="6"/>
  <c r="F1975" i="6"/>
  <c r="F1974" i="6"/>
  <c r="F1973" i="6"/>
  <c r="F1972" i="6"/>
  <c r="F1971" i="6"/>
  <c r="F1970" i="6"/>
  <c r="F1969" i="6"/>
  <c r="F1968" i="6"/>
  <c r="F1967" i="6"/>
  <c r="F1966" i="6"/>
  <c r="F1965" i="6"/>
  <c r="F1964" i="6"/>
  <c r="F1963" i="6"/>
  <c r="F1962" i="6"/>
  <c r="F1961" i="6"/>
  <c r="F1960" i="6"/>
  <c r="F1959" i="6"/>
  <c r="F1958" i="6"/>
  <c r="F1957" i="6"/>
  <c r="F1956" i="6"/>
  <c r="F1955" i="6"/>
  <c r="F1954" i="6"/>
  <c r="F1953" i="6"/>
  <c r="F1952" i="6"/>
  <c r="F1951" i="6"/>
  <c r="F1950" i="6"/>
  <c r="F1949" i="6"/>
  <c r="F1948" i="6"/>
  <c r="F1947" i="6"/>
  <c r="F1946" i="6"/>
  <c r="F1945" i="6"/>
  <c r="F1944" i="6"/>
  <c r="F1943" i="6"/>
  <c r="F1942" i="6"/>
  <c r="F1941" i="6"/>
  <c r="F1940" i="6"/>
  <c r="F1939" i="6"/>
  <c r="F1938" i="6"/>
  <c r="F1937" i="6"/>
  <c r="F1936" i="6"/>
  <c r="F1935" i="6"/>
  <c r="F1934" i="6"/>
  <c r="F1933" i="6"/>
  <c r="F1932" i="6"/>
  <c r="F1931" i="6"/>
  <c r="F1930" i="6"/>
  <c r="F1929" i="6"/>
  <c r="F1928" i="6"/>
  <c r="F1927" i="6"/>
  <c r="F1926" i="6"/>
  <c r="F1925" i="6"/>
  <c r="F1924" i="6"/>
  <c r="F1923" i="6"/>
  <c r="F1922" i="6"/>
  <c r="F1921" i="6"/>
  <c r="F1920" i="6"/>
  <c r="F1919" i="6"/>
  <c r="F1918" i="6"/>
  <c r="F1917" i="6"/>
  <c r="F1916" i="6"/>
  <c r="F1915" i="6"/>
  <c r="F1914" i="6"/>
  <c r="F1913" i="6"/>
  <c r="F1912" i="6"/>
  <c r="F1911" i="6"/>
  <c r="F1910" i="6"/>
  <c r="F1909" i="6"/>
  <c r="F1908" i="6"/>
  <c r="F1907" i="6"/>
  <c r="F1906" i="6"/>
  <c r="F1905" i="6"/>
  <c r="F1904" i="6"/>
  <c r="F1903" i="6"/>
  <c r="F1902" i="6"/>
  <c r="F1901" i="6"/>
  <c r="F1900" i="6"/>
  <c r="F1899" i="6"/>
  <c r="F1898" i="6"/>
  <c r="F1897" i="6"/>
  <c r="F1896" i="6"/>
  <c r="F1895" i="6"/>
  <c r="F1894" i="6"/>
  <c r="F1893" i="6"/>
  <c r="F1892" i="6"/>
  <c r="F1891" i="6"/>
  <c r="F1890" i="6"/>
  <c r="F1889" i="6"/>
  <c r="F1888" i="6"/>
  <c r="F1887" i="6"/>
  <c r="F1886" i="6"/>
  <c r="F1885" i="6"/>
  <c r="F1884" i="6"/>
  <c r="F1883" i="6"/>
  <c r="F1882" i="6"/>
  <c r="F1881" i="6"/>
  <c r="F1880" i="6"/>
  <c r="F1879" i="6"/>
  <c r="F1878" i="6"/>
  <c r="F1877" i="6"/>
  <c r="F1876" i="6"/>
  <c r="F1875" i="6"/>
  <c r="F1874" i="6"/>
  <c r="F1873" i="6"/>
  <c r="F1872" i="6"/>
  <c r="F1871" i="6"/>
  <c r="F1870" i="6"/>
  <c r="F1869" i="6"/>
  <c r="F1868" i="6"/>
  <c r="F1867" i="6"/>
  <c r="F1866" i="6"/>
  <c r="F1865" i="6"/>
  <c r="F1864" i="6"/>
  <c r="F1863" i="6"/>
  <c r="F1862" i="6"/>
  <c r="F1861" i="6"/>
  <c r="F1860" i="6"/>
  <c r="F1859" i="6"/>
  <c r="F1858" i="6"/>
  <c r="F1857" i="6"/>
  <c r="F1856" i="6"/>
  <c r="F1855" i="6"/>
  <c r="F1854" i="6"/>
  <c r="F1853" i="6"/>
  <c r="F1852" i="6"/>
  <c r="F1851" i="6"/>
  <c r="F1850" i="6"/>
  <c r="F1849" i="6"/>
  <c r="F1848" i="6"/>
  <c r="F1847" i="6"/>
  <c r="F1846" i="6"/>
  <c r="F1845" i="6"/>
  <c r="F1844" i="6"/>
  <c r="F1843" i="6"/>
  <c r="F1842" i="6"/>
  <c r="F1841" i="6"/>
  <c r="F1840" i="6"/>
  <c r="F1839" i="6"/>
  <c r="F1838" i="6"/>
  <c r="F1837" i="6"/>
  <c r="F1836" i="6"/>
  <c r="F1835" i="6"/>
  <c r="F1834" i="6"/>
  <c r="F1833" i="6"/>
  <c r="F1832" i="6"/>
  <c r="F1831" i="6"/>
  <c r="F1830" i="6"/>
  <c r="F1829" i="6"/>
  <c r="F1828" i="6"/>
  <c r="F1827" i="6"/>
  <c r="F1826" i="6"/>
  <c r="F1825" i="6"/>
  <c r="F1824" i="6"/>
  <c r="F1823" i="6"/>
  <c r="F1822" i="6"/>
  <c r="F1821" i="6"/>
  <c r="F1820" i="6"/>
  <c r="F1819" i="6"/>
  <c r="F1818" i="6"/>
  <c r="F1817" i="6"/>
  <c r="F1816" i="6"/>
  <c r="F1815" i="6"/>
  <c r="F1814" i="6"/>
  <c r="F1813" i="6"/>
  <c r="F1812" i="6"/>
  <c r="F1811" i="6"/>
  <c r="F1810" i="6"/>
  <c r="F1809" i="6"/>
  <c r="F1808" i="6"/>
  <c r="F1807" i="6"/>
  <c r="F1806" i="6"/>
  <c r="F1805" i="6"/>
  <c r="F1804" i="6"/>
  <c r="F1803" i="6"/>
  <c r="F1802" i="6"/>
  <c r="F1801" i="6"/>
  <c r="F1800" i="6"/>
  <c r="F1799" i="6"/>
  <c r="F1798" i="6"/>
  <c r="F1797" i="6"/>
  <c r="F1796" i="6"/>
  <c r="F1795" i="6"/>
  <c r="F1794" i="6"/>
  <c r="F1793" i="6"/>
  <c r="F1792" i="6"/>
  <c r="F1791" i="6"/>
  <c r="F1790" i="6"/>
  <c r="F1789" i="6"/>
  <c r="F1788" i="6"/>
  <c r="F1787" i="6"/>
  <c r="F1786" i="6"/>
  <c r="F1785" i="6"/>
  <c r="F1784" i="6"/>
  <c r="F1783" i="6"/>
  <c r="F1782" i="6"/>
  <c r="F1781" i="6"/>
  <c r="F1780" i="6"/>
  <c r="F1779" i="6"/>
  <c r="F1778" i="6"/>
  <c r="F1777" i="6"/>
  <c r="F1776" i="6"/>
  <c r="F1775" i="6"/>
  <c r="F1774" i="6"/>
  <c r="F1773" i="6"/>
  <c r="F1772" i="6"/>
  <c r="F1771" i="6"/>
  <c r="F1770" i="6"/>
  <c r="F1769" i="6"/>
  <c r="F1768" i="6"/>
  <c r="F1767" i="6"/>
  <c r="F1766" i="6"/>
  <c r="F1765" i="6"/>
  <c r="F1764" i="6"/>
  <c r="F1763" i="6"/>
  <c r="F1762" i="6"/>
  <c r="F1761" i="6"/>
  <c r="F1760" i="6"/>
  <c r="F1759" i="6"/>
  <c r="F1758" i="6"/>
  <c r="F1757" i="6"/>
  <c r="F1756" i="6"/>
  <c r="F1755" i="6"/>
  <c r="F1754" i="6"/>
  <c r="F1753" i="6"/>
  <c r="F1752" i="6"/>
  <c r="F1751" i="6"/>
  <c r="F1750" i="6"/>
  <c r="F1749" i="6"/>
  <c r="F1748" i="6"/>
  <c r="F1747" i="6"/>
  <c r="F1746" i="6"/>
  <c r="F1745" i="6"/>
  <c r="F1744" i="6"/>
  <c r="F1743" i="6"/>
  <c r="F1742" i="6"/>
  <c r="F1741" i="6"/>
  <c r="F1740" i="6"/>
  <c r="F1739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2" i="6"/>
  <c r="F1711" i="6"/>
  <c r="F1710" i="6"/>
  <c r="F1709" i="6"/>
  <c r="F1708" i="6"/>
  <c r="F1707" i="6"/>
  <c r="F1706" i="6"/>
  <c r="F1705" i="6"/>
  <c r="F1704" i="6"/>
  <c r="F1703" i="6"/>
  <c r="F1702" i="6"/>
  <c r="F1701" i="6"/>
  <c r="F1700" i="6"/>
  <c r="F1699" i="6"/>
  <c r="F1698" i="6"/>
  <c r="F1697" i="6"/>
  <c r="F1696" i="6"/>
  <c r="F1695" i="6"/>
  <c r="F1694" i="6"/>
  <c r="F1693" i="6"/>
  <c r="F1692" i="6"/>
  <c r="F1691" i="6"/>
  <c r="F1690" i="6"/>
  <c r="F1689" i="6"/>
  <c r="F1688" i="6"/>
  <c r="F1687" i="6"/>
  <c r="F1686" i="6"/>
  <c r="F1685" i="6"/>
  <c r="F1684" i="6"/>
  <c r="F1683" i="6"/>
  <c r="F1682" i="6"/>
  <c r="F1681" i="6"/>
  <c r="F1680" i="6"/>
  <c r="F1679" i="6"/>
  <c r="F1678" i="6"/>
  <c r="F1677" i="6"/>
  <c r="F1676" i="6"/>
  <c r="F1675" i="6"/>
  <c r="F1674" i="6"/>
  <c r="F1673" i="6"/>
  <c r="F1672" i="6"/>
  <c r="F1671" i="6"/>
  <c r="F1670" i="6"/>
  <c r="F1669" i="6"/>
  <c r="F1668" i="6"/>
  <c r="F1667" i="6"/>
  <c r="F1666" i="6"/>
  <c r="F1665" i="6"/>
  <c r="F1664" i="6"/>
  <c r="F1663" i="6"/>
  <c r="F1662" i="6"/>
  <c r="F1661" i="6"/>
  <c r="F1660" i="6"/>
  <c r="F1659" i="6"/>
  <c r="F1658" i="6"/>
  <c r="F1657" i="6"/>
  <c r="F1656" i="6"/>
  <c r="F1655" i="6"/>
  <c r="F1654" i="6"/>
  <c r="F1653" i="6"/>
  <c r="F1652" i="6"/>
  <c r="F1651" i="6"/>
  <c r="F1650" i="6"/>
  <c r="F1649" i="6"/>
  <c r="F1648" i="6"/>
  <c r="F1647" i="6"/>
  <c r="F1646" i="6"/>
  <c r="F1645" i="6"/>
  <c r="F1644" i="6"/>
  <c r="F1643" i="6"/>
  <c r="F1642" i="6"/>
  <c r="F1641" i="6"/>
  <c r="F1640" i="6"/>
  <c r="F1639" i="6"/>
  <c r="F1638" i="6"/>
  <c r="F1637" i="6"/>
  <c r="F1636" i="6"/>
  <c r="F1635" i="6"/>
  <c r="F1634" i="6"/>
  <c r="F1633" i="6"/>
  <c r="F1632" i="6"/>
  <c r="F1631" i="6"/>
  <c r="F1630" i="6"/>
  <c r="F1629" i="6"/>
  <c r="F1628" i="6"/>
  <c r="F1627" i="6"/>
  <c r="F1626" i="6"/>
  <c r="F1625" i="6"/>
  <c r="F1624" i="6"/>
  <c r="F1623" i="6"/>
  <c r="F1622" i="6"/>
  <c r="F1621" i="6"/>
  <c r="F1620" i="6"/>
  <c r="F1619" i="6"/>
  <c r="F1618" i="6"/>
  <c r="F1617" i="6"/>
  <c r="F1616" i="6"/>
  <c r="F1615" i="6"/>
  <c r="F1614" i="6"/>
  <c r="F1613" i="6"/>
  <c r="F1612" i="6"/>
  <c r="F1611" i="6"/>
  <c r="F1610" i="6"/>
  <c r="F1609" i="6"/>
  <c r="F1608" i="6"/>
  <c r="F1607" i="6"/>
  <c r="F1606" i="6"/>
  <c r="F1605" i="6"/>
  <c r="F1604" i="6"/>
  <c r="F1603" i="6"/>
  <c r="F1602" i="6"/>
  <c r="F1601" i="6"/>
  <c r="F1600" i="6"/>
  <c r="F1599" i="6"/>
  <c r="F1598" i="6"/>
  <c r="F1597" i="6"/>
  <c r="F1596" i="6"/>
  <c r="F1595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6" i="6"/>
  <c r="F1575" i="6"/>
  <c r="F1574" i="6"/>
  <c r="F1573" i="6"/>
  <c r="F1572" i="6"/>
  <c r="F1571" i="6"/>
  <c r="F1570" i="6"/>
  <c r="F1569" i="6"/>
  <c r="F1568" i="6"/>
  <c r="F1567" i="6"/>
  <c r="F1566" i="6"/>
  <c r="F1565" i="6"/>
  <c r="F1564" i="6"/>
  <c r="F1563" i="6"/>
  <c r="F1562" i="6"/>
  <c r="F1561" i="6"/>
  <c r="F1560" i="6"/>
  <c r="F1559" i="6"/>
  <c r="F1558" i="6"/>
  <c r="F1557" i="6"/>
  <c r="F1556" i="6"/>
  <c r="F1555" i="6"/>
  <c r="F1554" i="6"/>
  <c r="F1553" i="6"/>
  <c r="F1552" i="6"/>
  <c r="F1551" i="6"/>
  <c r="F1550" i="6"/>
  <c r="F1549" i="6"/>
  <c r="F1548" i="6"/>
  <c r="F1547" i="6"/>
  <c r="F1546" i="6"/>
  <c r="F1545" i="6"/>
  <c r="F1544" i="6"/>
  <c r="F1543" i="6"/>
  <c r="F1542" i="6"/>
  <c r="F1541" i="6"/>
  <c r="F1540" i="6"/>
  <c r="F1539" i="6"/>
  <c r="F1538" i="6"/>
  <c r="F1537" i="6"/>
  <c r="F1536" i="6"/>
  <c r="F1535" i="6"/>
  <c r="F1534" i="6"/>
  <c r="F1533" i="6"/>
  <c r="F1532" i="6"/>
  <c r="F1531" i="6"/>
  <c r="F1530" i="6"/>
  <c r="F1529" i="6"/>
  <c r="F1528" i="6"/>
  <c r="F1527" i="6"/>
  <c r="F1526" i="6"/>
  <c r="F1525" i="6"/>
  <c r="F1524" i="6"/>
  <c r="F1523" i="6"/>
  <c r="F1522" i="6"/>
  <c r="F1521" i="6"/>
  <c r="F1520" i="6"/>
  <c r="F1519" i="6"/>
  <c r="F1518" i="6"/>
  <c r="F1517" i="6"/>
  <c r="F1516" i="6"/>
  <c r="F1515" i="6"/>
  <c r="F1514" i="6"/>
  <c r="F1513" i="6"/>
  <c r="F1512" i="6"/>
  <c r="F1511" i="6"/>
  <c r="F1510" i="6"/>
  <c r="F1509" i="6"/>
  <c r="F1508" i="6"/>
  <c r="F1507" i="6"/>
  <c r="F1506" i="6"/>
  <c r="F1505" i="6"/>
  <c r="F1504" i="6"/>
  <c r="F1503" i="6"/>
  <c r="F1502" i="6"/>
  <c r="F1501" i="6"/>
  <c r="F1500" i="6"/>
  <c r="F1499" i="6"/>
  <c r="F1498" i="6"/>
  <c r="F1497" i="6"/>
  <c r="F1496" i="6"/>
  <c r="F1495" i="6"/>
  <c r="F1494" i="6"/>
  <c r="F1493" i="6"/>
  <c r="F1492" i="6"/>
  <c r="F1491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5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4" i="6"/>
  <c r="F1453" i="6"/>
  <c r="F1452" i="6"/>
  <c r="F1451" i="6"/>
  <c r="F1450" i="6"/>
  <c r="F1449" i="6"/>
  <c r="F1448" i="6"/>
  <c r="F1447" i="6"/>
  <c r="F1446" i="6"/>
  <c r="F1445" i="6"/>
  <c r="F1444" i="6"/>
  <c r="F1443" i="6"/>
  <c r="F1442" i="6"/>
  <c r="F1441" i="6"/>
  <c r="F1440" i="6"/>
  <c r="F1439" i="6"/>
  <c r="F1438" i="6"/>
  <c r="F1437" i="6"/>
  <c r="F1436" i="6"/>
  <c r="F1435" i="6"/>
  <c r="F1434" i="6"/>
  <c r="F1433" i="6"/>
  <c r="F1432" i="6"/>
  <c r="F1431" i="6"/>
  <c r="F1430" i="6"/>
  <c r="F1429" i="6"/>
  <c r="F1428" i="6"/>
  <c r="F1427" i="6"/>
  <c r="F1426" i="6"/>
  <c r="F1425" i="6"/>
  <c r="F1424" i="6"/>
  <c r="F1423" i="6"/>
  <c r="F1422" i="6"/>
  <c r="F1421" i="6"/>
  <c r="F1420" i="6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P1" i="2"/>
  <c r="F2" i="2"/>
  <c r="D1" i="2"/>
  <c r="B1" i="2"/>
  <c r="I3762" i="3"/>
  <c r="I3761" i="3"/>
  <c r="I3760" i="3"/>
  <c r="I3759" i="3"/>
  <c r="I3758" i="3"/>
  <c r="I3757" i="3"/>
  <c r="I3756" i="3"/>
  <c r="I3755" i="3"/>
  <c r="I3754" i="3"/>
  <c r="I3753" i="3"/>
  <c r="I3752" i="3"/>
  <c r="I3751" i="3"/>
  <c r="I3750" i="3"/>
  <c r="I3749" i="3"/>
  <c r="I3748" i="3"/>
  <c r="I3747" i="3"/>
  <c r="I3746" i="3"/>
  <c r="I3745" i="3"/>
  <c r="I3744" i="3"/>
  <c r="I3743" i="3"/>
  <c r="I3742" i="3"/>
  <c r="I3741" i="3"/>
  <c r="I3740" i="3"/>
  <c r="I3739" i="3"/>
  <c r="I3738" i="3"/>
  <c r="I3737" i="3"/>
  <c r="I3736" i="3"/>
  <c r="I3735" i="3"/>
  <c r="I3734" i="3"/>
  <c r="I3733" i="3"/>
  <c r="I3732" i="3"/>
  <c r="I3731" i="3"/>
  <c r="I3730" i="3"/>
  <c r="I3729" i="3"/>
  <c r="I3728" i="3"/>
  <c r="I3727" i="3"/>
  <c r="I3726" i="3"/>
  <c r="I3725" i="3"/>
  <c r="I3724" i="3"/>
  <c r="I3723" i="3"/>
  <c r="I3722" i="3"/>
  <c r="I3721" i="3"/>
  <c r="I3720" i="3"/>
  <c r="I3719" i="3"/>
  <c r="I3718" i="3"/>
  <c r="I3717" i="3"/>
  <c r="I3716" i="3"/>
  <c r="I3715" i="3"/>
  <c r="I3714" i="3"/>
  <c r="I3713" i="3"/>
  <c r="I3712" i="3"/>
  <c r="I3711" i="3"/>
  <c r="I3710" i="3"/>
  <c r="I3709" i="3"/>
  <c r="I3708" i="3"/>
  <c r="I3707" i="3"/>
  <c r="I3706" i="3"/>
  <c r="I3705" i="3"/>
  <c r="I3704" i="3"/>
  <c r="I3703" i="3"/>
  <c r="I3702" i="3"/>
  <c r="I3701" i="3"/>
  <c r="I3700" i="3"/>
  <c r="I3699" i="3"/>
  <c r="I3698" i="3"/>
  <c r="I3697" i="3"/>
  <c r="I3696" i="3"/>
  <c r="I3695" i="3"/>
  <c r="I3694" i="3"/>
  <c r="I3693" i="3"/>
  <c r="I3692" i="3"/>
  <c r="I3691" i="3"/>
  <c r="I3690" i="3"/>
  <c r="I3689" i="3"/>
  <c r="I3688" i="3"/>
  <c r="I3687" i="3"/>
  <c r="I3686" i="3"/>
  <c r="I3685" i="3"/>
  <c r="I3684" i="3"/>
  <c r="I3683" i="3"/>
  <c r="I3682" i="3"/>
  <c r="I3681" i="3"/>
  <c r="I3680" i="3"/>
  <c r="I3679" i="3"/>
  <c r="I3678" i="3"/>
  <c r="I3677" i="3"/>
  <c r="I3676" i="3"/>
  <c r="I3675" i="3"/>
  <c r="I3674" i="3"/>
  <c r="I3673" i="3"/>
  <c r="I3672" i="3"/>
  <c r="I3671" i="3"/>
  <c r="I3670" i="3"/>
  <c r="I3669" i="3"/>
  <c r="I3668" i="3"/>
  <c r="I3667" i="3"/>
  <c r="I3666" i="3"/>
  <c r="I3665" i="3"/>
  <c r="I3664" i="3"/>
  <c r="I3663" i="3"/>
  <c r="I3662" i="3"/>
  <c r="I3661" i="3"/>
  <c r="I3660" i="3"/>
  <c r="I3659" i="3"/>
  <c r="I3658" i="3"/>
  <c r="I3657" i="3"/>
  <c r="I3656" i="3"/>
  <c r="I3655" i="3"/>
  <c r="I3654" i="3"/>
  <c r="I3653" i="3"/>
  <c r="I3652" i="3"/>
  <c r="I3651" i="3"/>
  <c r="I3650" i="3"/>
  <c r="I3649" i="3"/>
  <c r="I3648" i="3"/>
  <c r="I3647" i="3"/>
  <c r="I3646" i="3"/>
  <c r="I3645" i="3"/>
  <c r="I3644" i="3"/>
  <c r="I3643" i="3"/>
  <c r="I3642" i="3"/>
  <c r="I3641" i="3"/>
  <c r="I3640" i="3"/>
  <c r="I3639" i="3"/>
  <c r="I3638" i="3"/>
  <c r="I3637" i="3"/>
  <c r="I3636" i="3"/>
  <c r="I3635" i="3"/>
  <c r="I3634" i="3"/>
  <c r="I3633" i="3"/>
  <c r="I3632" i="3"/>
  <c r="I3631" i="3"/>
  <c r="I3630" i="3"/>
  <c r="I3629" i="3"/>
  <c r="I3628" i="3"/>
  <c r="I3627" i="3"/>
  <c r="I3626" i="3"/>
  <c r="I3625" i="3"/>
  <c r="I3624" i="3"/>
  <c r="I3623" i="3"/>
  <c r="I3622" i="3"/>
  <c r="I3621" i="3"/>
  <c r="I3620" i="3"/>
  <c r="I3619" i="3"/>
  <c r="I3618" i="3"/>
  <c r="I3617" i="3"/>
  <c r="I3616" i="3"/>
  <c r="I3615" i="3"/>
  <c r="I3614" i="3"/>
  <c r="I3613" i="3"/>
  <c r="I3612" i="3"/>
  <c r="I3611" i="3"/>
  <c r="I3610" i="3"/>
  <c r="I3609" i="3"/>
  <c r="I3608" i="3"/>
  <c r="I3607" i="3"/>
  <c r="I3606" i="3"/>
  <c r="I3605" i="3"/>
  <c r="I3604" i="3"/>
  <c r="I3603" i="3"/>
  <c r="I3602" i="3"/>
  <c r="I3601" i="3"/>
  <c r="I3600" i="3"/>
  <c r="I3599" i="3"/>
  <c r="I3598" i="3"/>
  <c r="I3597" i="3"/>
  <c r="I3596" i="3"/>
  <c r="I3595" i="3"/>
  <c r="I3594" i="3"/>
  <c r="I3593" i="3"/>
  <c r="I3592" i="3"/>
  <c r="I3591" i="3"/>
  <c r="I3590" i="3"/>
  <c r="I3589" i="3"/>
  <c r="I3588" i="3"/>
  <c r="I3587" i="3"/>
  <c r="I3586" i="3"/>
  <c r="I3585" i="3"/>
  <c r="I3584" i="3"/>
  <c r="I3583" i="3"/>
  <c r="I3582" i="3"/>
  <c r="I3581" i="3"/>
  <c r="I3580" i="3"/>
  <c r="I3579" i="3"/>
  <c r="I3578" i="3"/>
  <c r="I3577" i="3"/>
  <c r="I3576" i="3"/>
  <c r="I3575" i="3"/>
  <c r="I3574" i="3"/>
  <c r="I3573" i="3"/>
  <c r="I3572" i="3"/>
  <c r="I3571" i="3"/>
  <c r="I3570" i="3"/>
  <c r="I3569" i="3"/>
  <c r="I3568" i="3"/>
  <c r="I3567" i="3"/>
  <c r="I3566" i="3"/>
  <c r="I3565" i="3"/>
  <c r="I3564" i="3"/>
  <c r="I3563" i="3"/>
  <c r="I3562" i="3"/>
  <c r="I3561" i="3"/>
  <c r="I3560" i="3"/>
  <c r="I3559" i="3"/>
  <c r="I3558" i="3"/>
  <c r="I3557" i="3"/>
  <c r="I3556" i="3"/>
  <c r="I3555" i="3"/>
  <c r="I3554" i="3"/>
  <c r="I3553" i="3"/>
  <c r="I3552" i="3"/>
  <c r="I3551" i="3"/>
  <c r="I3550" i="3"/>
  <c r="I3549" i="3"/>
  <c r="I3548" i="3"/>
  <c r="I3547" i="3"/>
  <c r="I3546" i="3"/>
  <c r="I3545" i="3"/>
  <c r="I3544" i="3"/>
  <c r="I3543" i="3"/>
  <c r="I3542" i="3"/>
  <c r="I3541" i="3"/>
  <c r="I3540" i="3"/>
  <c r="I3539" i="3"/>
  <c r="I3538" i="3"/>
  <c r="I3537" i="3"/>
  <c r="I3536" i="3"/>
  <c r="I3535" i="3"/>
  <c r="I3534" i="3"/>
  <c r="I3533" i="3"/>
  <c r="I3532" i="3"/>
  <c r="I3531" i="3"/>
  <c r="I3530" i="3"/>
  <c r="I3529" i="3"/>
  <c r="I3528" i="3"/>
  <c r="I3527" i="3"/>
  <c r="I3526" i="3"/>
  <c r="I3525" i="3"/>
  <c r="I3524" i="3"/>
  <c r="I3523" i="3"/>
  <c r="I3522" i="3"/>
  <c r="I3521" i="3"/>
  <c r="I3520" i="3"/>
  <c r="I3519" i="3"/>
  <c r="I3518" i="3"/>
  <c r="I3517" i="3"/>
  <c r="I3516" i="3"/>
  <c r="I3515" i="3"/>
  <c r="I3514" i="3"/>
  <c r="I3513" i="3"/>
  <c r="I3512" i="3"/>
  <c r="I3511" i="3"/>
  <c r="I3510" i="3"/>
  <c r="I3509" i="3"/>
  <c r="I3508" i="3"/>
  <c r="I3507" i="3"/>
  <c r="I3506" i="3"/>
  <c r="I3505" i="3"/>
  <c r="I3504" i="3"/>
  <c r="I3503" i="3"/>
  <c r="I3502" i="3"/>
  <c r="I3501" i="3"/>
  <c r="I3500" i="3"/>
  <c r="I3499" i="3"/>
  <c r="I3498" i="3"/>
  <c r="I3497" i="3"/>
  <c r="I3496" i="3"/>
  <c r="I3495" i="3"/>
  <c r="I3494" i="3"/>
  <c r="I3493" i="3"/>
  <c r="I3492" i="3"/>
  <c r="I3491" i="3"/>
  <c r="I3490" i="3"/>
  <c r="I3489" i="3"/>
  <c r="I3488" i="3"/>
  <c r="I3487" i="3"/>
  <c r="I3486" i="3"/>
  <c r="I3485" i="3"/>
  <c r="I3484" i="3"/>
  <c r="I3483" i="3"/>
  <c r="I3482" i="3"/>
  <c r="I3481" i="3"/>
  <c r="I3480" i="3"/>
  <c r="I3479" i="3"/>
  <c r="I3478" i="3"/>
  <c r="I3477" i="3"/>
  <c r="I3476" i="3"/>
  <c r="I3475" i="3"/>
  <c r="I3474" i="3"/>
  <c r="I3473" i="3"/>
  <c r="I3472" i="3"/>
  <c r="I3471" i="3"/>
  <c r="I3470" i="3"/>
  <c r="I3469" i="3"/>
  <c r="I3468" i="3"/>
  <c r="I3467" i="3"/>
  <c r="I3466" i="3"/>
  <c r="I3465" i="3"/>
  <c r="I3464" i="3"/>
  <c r="I3463" i="3"/>
  <c r="I3462" i="3"/>
  <c r="I3461" i="3"/>
  <c r="I3460" i="3"/>
  <c r="I3459" i="3"/>
  <c r="I3458" i="3"/>
  <c r="I3457" i="3"/>
  <c r="I3456" i="3"/>
  <c r="I3455" i="3"/>
  <c r="I3454" i="3"/>
  <c r="I3453" i="3"/>
  <c r="I3452" i="3"/>
  <c r="I3451" i="3"/>
  <c r="I3450" i="3"/>
  <c r="I3449" i="3"/>
  <c r="I3448" i="3"/>
  <c r="I3447" i="3"/>
  <c r="I3446" i="3"/>
  <c r="I3445" i="3"/>
  <c r="I3444" i="3"/>
  <c r="I3443" i="3"/>
  <c r="I3442" i="3"/>
  <c r="I3441" i="3"/>
  <c r="I3440" i="3"/>
  <c r="I3439" i="3"/>
  <c r="I3438" i="3"/>
  <c r="I3437" i="3"/>
  <c r="I3436" i="3"/>
  <c r="I3435" i="3"/>
  <c r="I3434" i="3"/>
  <c r="I3433" i="3"/>
  <c r="I3432" i="3"/>
  <c r="I3431" i="3"/>
  <c r="I3430" i="3"/>
  <c r="I3429" i="3"/>
  <c r="I3428" i="3"/>
  <c r="I3427" i="3"/>
  <c r="I3426" i="3"/>
  <c r="I3425" i="3"/>
  <c r="I3424" i="3"/>
  <c r="I3423" i="3"/>
  <c r="I3422" i="3"/>
  <c r="I3421" i="3"/>
  <c r="I3420" i="3"/>
  <c r="I3419" i="3"/>
  <c r="I3418" i="3"/>
  <c r="I3417" i="3"/>
  <c r="I3416" i="3"/>
  <c r="I3415" i="3"/>
  <c r="I3414" i="3"/>
  <c r="I3413" i="3"/>
  <c r="I3412" i="3"/>
  <c r="I3411" i="3"/>
  <c r="I3410" i="3"/>
  <c r="I3409" i="3"/>
  <c r="I3408" i="3"/>
  <c r="I3407" i="3"/>
  <c r="I3406" i="3"/>
  <c r="I3405" i="3"/>
  <c r="I3404" i="3"/>
  <c r="I3403" i="3"/>
  <c r="I3402" i="3"/>
  <c r="I3401" i="3"/>
  <c r="I3400" i="3"/>
  <c r="I3399" i="3"/>
  <c r="I3398" i="3"/>
  <c r="I3397" i="3"/>
  <c r="I3396" i="3"/>
  <c r="I3395" i="3"/>
  <c r="I3394" i="3"/>
  <c r="I3393" i="3"/>
  <c r="I3392" i="3"/>
  <c r="I3391" i="3"/>
  <c r="I3390" i="3"/>
  <c r="I3389" i="3"/>
  <c r="I3388" i="3"/>
  <c r="I3387" i="3"/>
  <c r="I3386" i="3"/>
  <c r="I3385" i="3"/>
  <c r="I3384" i="3"/>
  <c r="I3383" i="3"/>
  <c r="I3382" i="3"/>
  <c r="I3381" i="3"/>
  <c r="I3380" i="3"/>
  <c r="I3379" i="3"/>
  <c r="I3378" i="3"/>
  <c r="I3377" i="3"/>
  <c r="I3376" i="3"/>
  <c r="I3375" i="3"/>
  <c r="I3374" i="3"/>
  <c r="I3373" i="3"/>
  <c r="I3372" i="3"/>
  <c r="I3371" i="3"/>
  <c r="I3370" i="3"/>
  <c r="I3369" i="3"/>
  <c r="I3368" i="3"/>
  <c r="I3367" i="3"/>
  <c r="I3366" i="3"/>
  <c r="I3365" i="3"/>
  <c r="I3364" i="3"/>
  <c r="I3363" i="3"/>
  <c r="I3362" i="3"/>
  <c r="I3361" i="3"/>
  <c r="I3360" i="3"/>
  <c r="I3359" i="3"/>
  <c r="I3358" i="3"/>
  <c r="I3357" i="3"/>
  <c r="I3356" i="3"/>
  <c r="I3355" i="3"/>
  <c r="I3354" i="3"/>
  <c r="I3353" i="3"/>
  <c r="I3352" i="3"/>
  <c r="I3351" i="3"/>
  <c r="I3350" i="3"/>
  <c r="I3349" i="3"/>
  <c r="I3348" i="3"/>
  <c r="I3347" i="3"/>
  <c r="I3346" i="3"/>
  <c r="I3345" i="3"/>
  <c r="I3344" i="3"/>
  <c r="I3343" i="3"/>
  <c r="I3342" i="3"/>
  <c r="I3341" i="3"/>
  <c r="I3340" i="3"/>
  <c r="I3339" i="3"/>
  <c r="I3338" i="3"/>
  <c r="I3337" i="3"/>
  <c r="I3336" i="3"/>
  <c r="I3335" i="3"/>
  <c r="I3334" i="3"/>
  <c r="I3333" i="3"/>
  <c r="I3332" i="3"/>
  <c r="I3331" i="3"/>
  <c r="I3330" i="3"/>
  <c r="I3329" i="3"/>
  <c r="I3328" i="3"/>
  <c r="I3327" i="3"/>
  <c r="I3326" i="3"/>
  <c r="I3325" i="3"/>
  <c r="I3324" i="3"/>
  <c r="I3323" i="3"/>
  <c r="I3322" i="3"/>
  <c r="I3321" i="3"/>
  <c r="I3320" i="3"/>
  <c r="I3319" i="3"/>
  <c r="I3318" i="3"/>
  <c r="I3317" i="3"/>
  <c r="I3316" i="3"/>
  <c r="I3315" i="3"/>
  <c r="I3314" i="3"/>
  <c r="I3313" i="3"/>
  <c r="I3312" i="3"/>
  <c r="I3311" i="3"/>
  <c r="I3310" i="3"/>
  <c r="I3309" i="3"/>
  <c r="I3308" i="3"/>
  <c r="I3307" i="3"/>
  <c r="I3306" i="3"/>
  <c r="I3305" i="3"/>
  <c r="I3304" i="3"/>
  <c r="I3303" i="3"/>
  <c r="I3302" i="3"/>
  <c r="I3301" i="3"/>
  <c r="I3300" i="3"/>
  <c r="I3299" i="3"/>
  <c r="I3298" i="3"/>
  <c r="I3297" i="3"/>
  <c r="I3296" i="3"/>
  <c r="I3295" i="3"/>
  <c r="I3294" i="3"/>
  <c r="I3293" i="3"/>
  <c r="I3292" i="3"/>
  <c r="I3291" i="3"/>
  <c r="I3290" i="3"/>
  <c r="I3289" i="3"/>
  <c r="I3288" i="3"/>
  <c r="I3287" i="3"/>
  <c r="I3286" i="3"/>
  <c r="I3285" i="3"/>
  <c r="I3284" i="3"/>
  <c r="I3283" i="3"/>
  <c r="I3282" i="3"/>
  <c r="I3281" i="3"/>
  <c r="I3280" i="3"/>
  <c r="I3279" i="3"/>
  <c r="I3278" i="3"/>
  <c r="I3277" i="3"/>
  <c r="I3276" i="3"/>
  <c r="I3275" i="3"/>
  <c r="I3274" i="3"/>
  <c r="I3273" i="3"/>
  <c r="I3272" i="3"/>
  <c r="I3271" i="3"/>
  <c r="I3270" i="3"/>
  <c r="I3269" i="3"/>
  <c r="I3268" i="3"/>
  <c r="I3267" i="3"/>
  <c r="I3266" i="3"/>
  <c r="I3265" i="3"/>
  <c r="I3264" i="3"/>
  <c r="I3263" i="3"/>
  <c r="I3262" i="3"/>
  <c r="I3261" i="3"/>
  <c r="I3260" i="3"/>
  <c r="I3259" i="3"/>
  <c r="I3258" i="3"/>
  <c r="I3257" i="3"/>
  <c r="I3256" i="3"/>
  <c r="I3255" i="3"/>
  <c r="I3254" i="3"/>
  <c r="I3253" i="3"/>
  <c r="I3252" i="3"/>
  <c r="I3251" i="3"/>
  <c r="I3250" i="3"/>
  <c r="I3249" i="3"/>
  <c r="I3248" i="3"/>
  <c r="I3247" i="3"/>
  <c r="I3246" i="3"/>
  <c r="I3245" i="3"/>
  <c r="I3244" i="3"/>
  <c r="I3243" i="3"/>
  <c r="I3242" i="3"/>
  <c r="I3241" i="3"/>
  <c r="I3240" i="3"/>
  <c r="I3239" i="3"/>
  <c r="I3238" i="3"/>
  <c r="I3237" i="3"/>
  <c r="I3236" i="3"/>
  <c r="I3235" i="3"/>
  <c r="I3234" i="3"/>
  <c r="I3233" i="3"/>
  <c r="I3232" i="3"/>
  <c r="I3231" i="3"/>
  <c r="I3230" i="3"/>
  <c r="I3229" i="3"/>
  <c r="I3228" i="3"/>
  <c r="I3227" i="3"/>
  <c r="I3226" i="3"/>
  <c r="I3225" i="3"/>
  <c r="I3224" i="3"/>
  <c r="I3223" i="3"/>
  <c r="I3222" i="3"/>
  <c r="I3221" i="3"/>
  <c r="I3220" i="3"/>
  <c r="I3219" i="3"/>
  <c r="I3218" i="3"/>
  <c r="I3217" i="3"/>
  <c r="I3216" i="3"/>
  <c r="I3215" i="3"/>
  <c r="I3214" i="3"/>
  <c r="I3213" i="3"/>
  <c r="I3212" i="3"/>
  <c r="I3211" i="3"/>
  <c r="I3210" i="3"/>
  <c r="I3209" i="3"/>
  <c r="I3208" i="3"/>
  <c r="I3207" i="3"/>
  <c r="I3206" i="3"/>
  <c r="I3205" i="3"/>
  <c r="I3204" i="3"/>
  <c r="I3203" i="3"/>
  <c r="I3202" i="3"/>
  <c r="I3201" i="3"/>
  <c r="I3200" i="3"/>
  <c r="I3199" i="3"/>
  <c r="I3198" i="3"/>
  <c r="I3197" i="3"/>
  <c r="I3196" i="3"/>
  <c r="I3195" i="3"/>
  <c r="I3194" i="3"/>
  <c r="I3193" i="3"/>
  <c r="I3192" i="3"/>
  <c r="I3191" i="3"/>
  <c r="I3190" i="3"/>
  <c r="I3189" i="3"/>
  <c r="I3188" i="3"/>
  <c r="I3187" i="3"/>
  <c r="I3186" i="3"/>
  <c r="I3185" i="3"/>
  <c r="I3184" i="3"/>
  <c r="I3183" i="3"/>
  <c r="I3182" i="3"/>
  <c r="I3181" i="3"/>
  <c r="I3180" i="3"/>
  <c r="I3179" i="3"/>
  <c r="I3178" i="3"/>
  <c r="I3177" i="3"/>
  <c r="I3176" i="3"/>
  <c r="I3175" i="3"/>
  <c r="I3174" i="3"/>
  <c r="I3173" i="3"/>
  <c r="I3172" i="3"/>
  <c r="I3171" i="3"/>
  <c r="I3170" i="3"/>
  <c r="I3169" i="3"/>
  <c r="I3168" i="3"/>
  <c r="I3167" i="3"/>
  <c r="I3166" i="3"/>
  <c r="I3165" i="3"/>
  <c r="I3164" i="3"/>
  <c r="I3163" i="3"/>
  <c r="I3162" i="3"/>
  <c r="I3161" i="3"/>
  <c r="I3160" i="3"/>
  <c r="I3159" i="3"/>
  <c r="I3158" i="3"/>
  <c r="I3157" i="3"/>
  <c r="I3156" i="3"/>
  <c r="I3155" i="3"/>
  <c r="I3154" i="3"/>
  <c r="I3153" i="3"/>
  <c r="I3152" i="3"/>
  <c r="I3151" i="3"/>
  <c r="I3150" i="3"/>
  <c r="I3149" i="3"/>
  <c r="I3148" i="3"/>
  <c r="I3147" i="3"/>
  <c r="I3146" i="3"/>
  <c r="I3145" i="3"/>
  <c r="I3144" i="3"/>
  <c r="I3143" i="3"/>
  <c r="I3142" i="3"/>
  <c r="I3141" i="3"/>
  <c r="I3140" i="3"/>
  <c r="I3139" i="3"/>
  <c r="I3138" i="3"/>
  <c r="I3137" i="3"/>
  <c r="I3136" i="3"/>
  <c r="I3135" i="3"/>
  <c r="I3134" i="3"/>
  <c r="I3133" i="3"/>
  <c r="I3132" i="3"/>
  <c r="I3131" i="3"/>
  <c r="I3130" i="3"/>
  <c r="I3129" i="3"/>
  <c r="I3128" i="3"/>
  <c r="I3127" i="3"/>
  <c r="I3126" i="3"/>
  <c r="I3125" i="3"/>
  <c r="I3124" i="3"/>
  <c r="I3123" i="3"/>
  <c r="I3122" i="3"/>
  <c r="I3121" i="3"/>
  <c r="I3120" i="3"/>
  <c r="I3119" i="3"/>
  <c r="I3118" i="3"/>
  <c r="I3117" i="3"/>
  <c r="I3116" i="3"/>
  <c r="I3115" i="3"/>
  <c r="I3114" i="3"/>
  <c r="I3113" i="3"/>
  <c r="I3112" i="3"/>
  <c r="I3111" i="3"/>
  <c r="I3110" i="3"/>
  <c r="I3109" i="3"/>
  <c r="I3108" i="3"/>
  <c r="I3107" i="3"/>
  <c r="I3106" i="3"/>
  <c r="I3105" i="3"/>
  <c r="I3104" i="3"/>
  <c r="I3103" i="3"/>
  <c r="I3102" i="3"/>
  <c r="I3101" i="3"/>
  <c r="I3100" i="3"/>
  <c r="I3099" i="3"/>
  <c r="I3098" i="3"/>
  <c r="I3097" i="3"/>
  <c r="I3096" i="3"/>
  <c r="I3095" i="3"/>
  <c r="I3094" i="3"/>
  <c r="I3093" i="3"/>
  <c r="I3092" i="3"/>
  <c r="I3091" i="3"/>
  <c r="I3090" i="3"/>
  <c r="I3089" i="3"/>
  <c r="I3088" i="3"/>
  <c r="I3087" i="3"/>
  <c r="I3086" i="3"/>
  <c r="I3085" i="3"/>
  <c r="I3084" i="3"/>
  <c r="I3083" i="3"/>
  <c r="I3082" i="3"/>
  <c r="I3081" i="3"/>
  <c r="I3080" i="3"/>
  <c r="I3079" i="3"/>
  <c r="I3078" i="3"/>
  <c r="I3077" i="3"/>
  <c r="I3076" i="3"/>
  <c r="I3075" i="3"/>
  <c r="I3074" i="3"/>
  <c r="I3073" i="3"/>
  <c r="I3072" i="3"/>
  <c r="I3071" i="3"/>
  <c r="I3070" i="3"/>
  <c r="I3069" i="3"/>
  <c r="I3068" i="3"/>
  <c r="I3067" i="3"/>
  <c r="I3066" i="3"/>
  <c r="I3065" i="3"/>
  <c r="I3064" i="3"/>
  <c r="I3063" i="3"/>
  <c r="I3062" i="3"/>
  <c r="I3061" i="3"/>
  <c r="I3060" i="3"/>
  <c r="I3059" i="3"/>
  <c r="I3058" i="3"/>
  <c r="I3057" i="3"/>
  <c r="I3056" i="3"/>
  <c r="I3055" i="3"/>
  <c r="I3054" i="3"/>
  <c r="I3053" i="3"/>
  <c r="I3052" i="3"/>
  <c r="I3051" i="3"/>
  <c r="I3050" i="3"/>
  <c r="I3049" i="3"/>
  <c r="I3048" i="3"/>
  <c r="I3047" i="3"/>
  <c r="I3046" i="3"/>
  <c r="I3045" i="3"/>
  <c r="I3044" i="3"/>
  <c r="I3043" i="3"/>
  <c r="I3042" i="3"/>
  <c r="I3041" i="3"/>
  <c r="I3040" i="3"/>
  <c r="I3039" i="3"/>
  <c r="I3038" i="3"/>
  <c r="I3037" i="3"/>
  <c r="I3036" i="3"/>
  <c r="I3035" i="3"/>
  <c r="I3034" i="3"/>
  <c r="I3033" i="3"/>
  <c r="I3032" i="3"/>
  <c r="I3031" i="3"/>
  <c r="I3030" i="3"/>
  <c r="I3029" i="3"/>
  <c r="I3028" i="3"/>
  <c r="I3027" i="3"/>
  <c r="I3026" i="3"/>
  <c r="I3025" i="3"/>
  <c r="I3024" i="3"/>
  <c r="I3023" i="3"/>
  <c r="I3022" i="3"/>
  <c r="I3021" i="3"/>
  <c r="I3020" i="3"/>
  <c r="I3019" i="3"/>
  <c r="I3018" i="3"/>
  <c r="I3017" i="3"/>
  <c r="I3016" i="3"/>
  <c r="I3015" i="3"/>
  <c r="I3014" i="3"/>
  <c r="I3013" i="3"/>
  <c r="I3012" i="3"/>
  <c r="I3011" i="3"/>
  <c r="I3010" i="3"/>
  <c r="I3009" i="3"/>
  <c r="I3008" i="3"/>
  <c r="I3007" i="3"/>
  <c r="I3006" i="3"/>
  <c r="I3005" i="3"/>
  <c r="I3004" i="3"/>
  <c r="I3003" i="3"/>
  <c r="I3002" i="3"/>
  <c r="I3001" i="3"/>
  <c r="I3000" i="3"/>
  <c r="I2999" i="3"/>
  <c r="I2998" i="3"/>
  <c r="I2997" i="3"/>
  <c r="I2996" i="3"/>
  <c r="I2995" i="3"/>
  <c r="I2994" i="3"/>
  <c r="I2993" i="3"/>
  <c r="I2992" i="3"/>
  <c r="I2991" i="3"/>
  <c r="I2990" i="3"/>
  <c r="I2989" i="3"/>
  <c r="I2988" i="3"/>
  <c r="I2987" i="3"/>
  <c r="I2986" i="3"/>
  <c r="I2985" i="3"/>
  <c r="I2984" i="3"/>
  <c r="I2983" i="3"/>
  <c r="I2982" i="3"/>
  <c r="I2981" i="3"/>
  <c r="I2980" i="3"/>
  <c r="I2979" i="3"/>
  <c r="I2978" i="3"/>
  <c r="I2977" i="3"/>
  <c r="I2976" i="3"/>
  <c r="I2975" i="3"/>
  <c r="I2974" i="3"/>
  <c r="I2973" i="3"/>
  <c r="I2972" i="3"/>
  <c r="I2971" i="3"/>
  <c r="I2970" i="3"/>
  <c r="I2969" i="3"/>
  <c r="I2968" i="3"/>
  <c r="I2967" i="3"/>
  <c r="I2966" i="3"/>
  <c r="I2965" i="3"/>
  <c r="I2964" i="3"/>
  <c r="I2963" i="3"/>
  <c r="I2962" i="3"/>
  <c r="I2961" i="3"/>
  <c r="I2960" i="3"/>
  <c r="I2959" i="3"/>
  <c r="I2958" i="3"/>
  <c r="I2957" i="3"/>
  <c r="I2956" i="3"/>
  <c r="I2955" i="3"/>
  <c r="I2954" i="3"/>
  <c r="I2953" i="3"/>
  <c r="I2952" i="3"/>
  <c r="I2951" i="3"/>
  <c r="I2950" i="3"/>
  <c r="I2949" i="3"/>
  <c r="I2948" i="3"/>
  <c r="I2947" i="3"/>
  <c r="I2946" i="3"/>
  <c r="I2945" i="3"/>
  <c r="I2944" i="3"/>
  <c r="I2943" i="3"/>
  <c r="I2942" i="3"/>
  <c r="I2941" i="3"/>
  <c r="I2940" i="3"/>
  <c r="I2939" i="3"/>
  <c r="I2938" i="3"/>
  <c r="I2937" i="3"/>
  <c r="I2936" i="3"/>
  <c r="I2935" i="3"/>
  <c r="I2934" i="3"/>
  <c r="I2933" i="3"/>
  <c r="I2932" i="3"/>
  <c r="I2931" i="3"/>
  <c r="I2930" i="3"/>
  <c r="I2929" i="3"/>
  <c r="I2928" i="3"/>
  <c r="I2927" i="3"/>
  <c r="I2926" i="3"/>
  <c r="I2925" i="3"/>
  <c r="I2924" i="3"/>
  <c r="I2923" i="3"/>
  <c r="I2922" i="3"/>
  <c r="I2921" i="3"/>
  <c r="I2920" i="3"/>
  <c r="I2919" i="3"/>
  <c r="I2918" i="3"/>
  <c r="I2917" i="3"/>
  <c r="I2916" i="3"/>
  <c r="I2915" i="3"/>
  <c r="I2914" i="3"/>
  <c r="I2913" i="3"/>
  <c r="I2912" i="3"/>
  <c r="I2911" i="3"/>
  <c r="I2910" i="3"/>
  <c r="I2909" i="3"/>
  <c r="I2908" i="3"/>
  <c r="I2907" i="3"/>
  <c r="I2906" i="3"/>
  <c r="I2905" i="3"/>
  <c r="I2904" i="3"/>
  <c r="I2903" i="3"/>
  <c r="I2902" i="3"/>
  <c r="I2901" i="3"/>
  <c r="I2900" i="3"/>
  <c r="I2899" i="3"/>
  <c r="I2898" i="3"/>
  <c r="I2897" i="3"/>
  <c r="I2896" i="3"/>
  <c r="I2895" i="3"/>
  <c r="I2894" i="3"/>
  <c r="I2893" i="3"/>
  <c r="I2892" i="3"/>
  <c r="I2891" i="3"/>
  <c r="I2890" i="3"/>
  <c r="I2889" i="3"/>
  <c r="I2888" i="3"/>
  <c r="I2887" i="3"/>
  <c r="I2886" i="3"/>
  <c r="I2885" i="3"/>
  <c r="I2884" i="3"/>
  <c r="I2883" i="3"/>
  <c r="I2882" i="3"/>
  <c r="I2881" i="3"/>
  <c r="I2880" i="3"/>
  <c r="I2879" i="3"/>
  <c r="I2878" i="3"/>
  <c r="I2877" i="3"/>
  <c r="I2876" i="3"/>
  <c r="I2875" i="3"/>
  <c r="I2874" i="3"/>
  <c r="I2873" i="3"/>
  <c r="I2872" i="3"/>
  <c r="I2871" i="3"/>
  <c r="I2870" i="3"/>
  <c r="I2869" i="3"/>
  <c r="I2868" i="3"/>
  <c r="I2867" i="3"/>
  <c r="I2866" i="3"/>
  <c r="I2865" i="3"/>
  <c r="I2864" i="3"/>
  <c r="I2863" i="3"/>
  <c r="I2862" i="3"/>
  <c r="I2861" i="3"/>
  <c r="I2860" i="3"/>
  <c r="I2859" i="3"/>
  <c r="I2858" i="3"/>
  <c r="I2857" i="3"/>
  <c r="I2856" i="3"/>
  <c r="I2855" i="3"/>
  <c r="I2854" i="3"/>
  <c r="I2853" i="3"/>
  <c r="I2852" i="3"/>
  <c r="I2851" i="3"/>
  <c r="I2850" i="3"/>
  <c r="I2849" i="3"/>
  <c r="I2848" i="3"/>
  <c r="I2847" i="3"/>
  <c r="I2846" i="3"/>
  <c r="I2845" i="3"/>
  <c r="I2844" i="3"/>
  <c r="I2843" i="3"/>
  <c r="I2842" i="3"/>
  <c r="I2841" i="3"/>
  <c r="I2840" i="3"/>
  <c r="I2839" i="3"/>
  <c r="I2838" i="3"/>
  <c r="I2837" i="3"/>
  <c r="I2836" i="3"/>
  <c r="I2835" i="3"/>
  <c r="I2834" i="3"/>
  <c r="I2833" i="3"/>
  <c r="I2832" i="3"/>
  <c r="I2831" i="3"/>
  <c r="I2830" i="3"/>
  <c r="I2829" i="3"/>
  <c r="I2828" i="3"/>
  <c r="I2827" i="3"/>
  <c r="I2826" i="3"/>
  <c r="I2825" i="3"/>
  <c r="I2824" i="3"/>
  <c r="I2823" i="3"/>
  <c r="I2822" i="3"/>
  <c r="I2821" i="3"/>
  <c r="I2820" i="3"/>
  <c r="I2819" i="3"/>
  <c r="I2818" i="3"/>
  <c r="I2817" i="3"/>
  <c r="I2816" i="3"/>
  <c r="I2815" i="3"/>
  <c r="I2814" i="3"/>
  <c r="I2813" i="3"/>
  <c r="I2812" i="3"/>
  <c r="I2811" i="3"/>
  <c r="I2810" i="3"/>
  <c r="I2809" i="3"/>
  <c r="I2808" i="3"/>
  <c r="I2807" i="3"/>
  <c r="I2806" i="3"/>
  <c r="I2805" i="3"/>
  <c r="I2804" i="3"/>
  <c r="I2803" i="3"/>
  <c r="I2802" i="3"/>
  <c r="I2801" i="3"/>
  <c r="I2800" i="3"/>
  <c r="I2799" i="3"/>
  <c r="I2798" i="3"/>
  <c r="I2797" i="3"/>
  <c r="I2796" i="3"/>
  <c r="I2795" i="3"/>
  <c r="I2794" i="3"/>
  <c r="I2793" i="3"/>
  <c r="I2792" i="3"/>
  <c r="I2791" i="3"/>
  <c r="I2790" i="3"/>
  <c r="I2789" i="3"/>
  <c r="I2788" i="3"/>
  <c r="I2787" i="3"/>
  <c r="I2786" i="3"/>
  <c r="I2785" i="3"/>
  <c r="I2784" i="3"/>
  <c r="I2783" i="3"/>
  <c r="I2782" i="3"/>
  <c r="I2781" i="3"/>
  <c r="I2780" i="3"/>
  <c r="I2779" i="3"/>
  <c r="I2778" i="3"/>
  <c r="I2777" i="3"/>
  <c r="I2776" i="3"/>
  <c r="I2775" i="3"/>
  <c r="I2774" i="3"/>
  <c r="I2773" i="3"/>
  <c r="I2772" i="3"/>
  <c r="I2771" i="3"/>
  <c r="I2770" i="3"/>
  <c r="I2769" i="3"/>
  <c r="I2768" i="3"/>
  <c r="I2767" i="3"/>
  <c r="I2766" i="3"/>
  <c r="I2765" i="3"/>
  <c r="I2764" i="3"/>
  <c r="I2763" i="3"/>
  <c r="I2762" i="3"/>
  <c r="I2761" i="3"/>
  <c r="I2760" i="3"/>
  <c r="I2759" i="3"/>
  <c r="I2758" i="3"/>
  <c r="I2757" i="3"/>
  <c r="I2756" i="3"/>
  <c r="I2755" i="3"/>
  <c r="I2754" i="3"/>
  <c r="I2753" i="3"/>
  <c r="I2752" i="3"/>
  <c r="I2751" i="3"/>
  <c r="I2750" i="3"/>
  <c r="I2749" i="3"/>
  <c r="I2748" i="3"/>
  <c r="I2747" i="3"/>
  <c r="I2746" i="3"/>
  <c r="I2745" i="3"/>
  <c r="I2744" i="3"/>
  <c r="I2743" i="3"/>
  <c r="I2742" i="3"/>
  <c r="I2741" i="3"/>
  <c r="I2740" i="3"/>
  <c r="I2739" i="3"/>
  <c r="I2738" i="3"/>
  <c r="I2737" i="3"/>
  <c r="I2736" i="3"/>
  <c r="I2735" i="3"/>
  <c r="I2734" i="3"/>
  <c r="I2733" i="3"/>
  <c r="I2732" i="3"/>
  <c r="I2731" i="3"/>
  <c r="I2730" i="3"/>
  <c r="I2729" i="3"/>
  <c r="I2728" i="3"/>
  <c r="I2727" i="3"/>
  <c r="I2726" i="3"/>
  <c r="I2725" i="3"/>
  <c r="I2724" i="3"/>
  <c r="I2723" i="3"/>
  <c r="I2722" i="3"/>
  <c r="I2721" i="3"/>
  <c r="I2720" i="3"/>
  <c r="I2719" i="3"/>
  <c r="I2718" i="3"/>
  <c r="I2717" i="3"/>
  <c r="I2716" i="3"/>
  <c r="I2715" i="3"/>
  <c r="I2714" i="3"/>
  <c r="I2713" i="3"/>
  <c r="I2712" i="3"/>
  <c r="I2711" i="3"/>
  <c r="I2710" i="3"/>
  <c r="I2709" i="3"/>
  <c r="I2708" i="3"/>
  <c r="I2707" i="3"/>
  <c r="I2706" i="3"/>
  <c r="I2705" i="3"/>
  <c r="I2704" i="3"/>
  <c r="I2703" i="3"/>
  <c r="I2702" i="3"/>
  <c r="I2701" i="3"/>
  <c r="I2700" i="3"/>
  <c r="I2699" i="3"/>
  <c r="I2698" i="3"/>
  <c r="I2697" i="3"/>
  <c r="I2696" i="3"/>
  <c r="I2695" i="3"/>
  <c r="I2694" i="3"/>
  <c r="I2693" i="3"/>
  <c r="I2692" i="3"/>
  <c r="I2691" i="3"/>
  <c r="I2690" i="3"/>
  <c r="I2689" i="3"/>
  <c r="I2688" i="3"/>
  <c r="I2687" i="3"/>
  <c r="I2686" i="3"/>
  <c r="I2685" i="3"/>
  <c r="I2684" i="3"/>
  <c r="I2683" i="3"/>
  <c r="I2682" i="3"/>
  <c r="I2681" i="3"/>
  <c r="I2680" i="3"/>
  <c r="I2679" i="3"/>
  <c r="I2678" i="3"/>
  <c r="I2677" i="3"/>
  <c r="I2676" i="3"/>
  <c r="I2675" i="3"/>
  <c r="I2674" i="3"/>
  <c r="I2673" i="3"/>
  <c r="I2672" i="3"/>
  <c r="I2671" i="3"/>
  <c r="I2670" i="3"/>
  <c r="I2669" i="3"/>
  <c r="I2668" i="3"/>
  <c r="I2667" i="3"/>
  <c r="I2666" i="3"/>
  <c r="I2665" i="3"/>
  <c r="I2664" i="3"/>
  <c r="I2663" i="3"/>
  <c r="I2662" i="3"/>
  <c r="I2661" i="3"/>
  <c r="I2660" i="3"/>
  <c r="I2659" i="3"/>
  <c r="I2658" i="3"/>
  <c r="I2657" i="3"/>
  <c r="I2656" i="3"/>
  <c r="I2655" i="3"/>
  <c r="I2654" i="3"/>
  <c r="I2653" i="3"/>
  <c r="I2652" i="3"/>
  <c r="I2651" i="3"/>
  <c r="I2650" i="3"/>
  <c r="I2649" i="3"/>
  <c r="I2648" i="3"/>
  <c r="I2647" i="3"/>
  <c r="I2646" i="3"/>
  <c r="I2645" i="3"/>
  <c r="I2644" i="3"/>
  <c r="I2643" i="3"/>
  <c r="I2642" i="3"/>
  <c r="I2641" i="3"/>
  <c r="I2640" i="3"/>
  <c r="I2639" i="3"/>
  <c r="I2638" i="3"/>
  <c r="I2637" i="3"/>
  <c r="I2636" i="3"/>
  <c r="I2635" i="3"/>
  <c r="I2634" i="3"/>
  <c r="I2633" i="3"/>
  <c r="I2632" i="3"/>
  <c r="I2631" i="3"/>
  <c r="I2630" i="3"/>
  <c r="I2629" i="3"/>
  <c r="I2628" i="3"/>
  <c r="I2627" i="3"/>
  <c r="I2626" i="3"/>
  <c r="I2625" i="3"/>
  <c r="I2624" i="3"/>
  <c r="I2623" i="3"/>
  <c r="I2622" i="3"/>
  <c r="I2621" i="3"/>
  <c r="I2620" i="3"/>
  <c r="I2619" i="3"/>
  <c r="I2618" i="3"/>
  <c r="I2617" i="3"/>
  <c r="I2616" i="3"/>
  <c r="I2615" i="3"/>
  <c r="I2614" i="3"/>
  <c r="I2613" i="3"/>
  <c r="I2612" i="3"/>
  <c r="I2611" i="3"/>
  <c r="I2610" i="3"/>
  <c r="I2609" i="3"/>
  <c r="I2608" i="3"/>
  <c r="I2607" i="3"/>
  <c r="I2606" i="3"/>
  <c r="I2605" i="3"/>
  <c r="I2604" i="3"/>
  <c r="I2603" i="3"/>
  <c r="I2602" i="3"/>
  <c r="I2601" i="3"/>
  <c r="I2600" i="3"/>
  <c r="I2599" i="3"/>
  <c r="I2598" i="3"/>
  <c r="I2597" i="3"/>
  <c r="I2596" i="3"/>
  <c r="I2595" i="3"/>
  <c r="I2594" i="3"/>
  <c r="I2593" i="3"/>
  <c r="I2592" i="3"/>
  <c r="I2591" i="3"/>
  <c r="I2590" i="3"/>
  <c r="I2589" i="3"/>
  <c r="I2588" i="3"/>
  <c r="I2587" i="3"/>
  <c r="I2586" i="3"/>
  <c r="I2585" i="3"/>
  <c r="I2584" i="3"/>
  <c r="I2583" i="3"/>
  <c r="I2582" i="3"/>
  <c r="I2581" i="3"/>
  <c r="I2580" i="3"/>
  <c r="I2579" i="3"/>
  <c r="I2578" i="3"/>
  <c r="I2577" i="3"/>
  <c r="I2576" i="3"/>
  <c r="I2575" i="3"/>
  <c r="I2574" i="3"/>
  <c r="I2573" i="3"/>
  <c r="I2572" i="3"/>
  <c r="I2571" i="3"/>
  <c r="I2570" i="3"/>
  <c r="I2569" i="3"/>
  <c r="I2568" i="3"/>
  <c r="I2567" i="3"/>
  <c r="I2566" i="3"/>
  <c r="I2565" i="3"/>
  <c r="I2564" i="3"/>
  <c r="I2563" i="3"/>
  <c r="I2562" i="3"/>
  <c r="I2561" i="3"/>
  <c r="I2560" i="3"/>
  <c r="I2559" i="3"/>
  <c r="I2558" i="3"/>
  <c r="I2557" i="3"/>
  <c r="I2556" i="3"/>
  <c r="I2555" i="3"/>
  <c r="I2554" i="3"/>
  <c r="I2553" i="3"/>
  <c r="I2552" i="3"/>
  <c r="I2551" i="3"/>
  <c r="I2550" i="3"/>
  <c r="I2549" i="3"/>
  <c r="I2548" i="3"/>
  <c r="I2547" i="3"/>
  <c r="I2546" i="3"/>
  <c r="I2545" i="3"/>
  <c r="I2544" i="3"/>
  <c r="I2543" i="3"/>
  <c r="I2542" i="3"/>
  <c r="I2541" i="3"/>
  <c r="I2540" i="3"/>
  <c r="I2539" i="3"/>
  <c r="I2538" i="3"/>
  <c r="I2537" i="3"/>
  <c r="I2536" i="3"/>
  <c r="I2535" i="3"/>
  <c r="I2534" i="3"/>
  <c r="I2533" i="3"/>
  <c r="I2532" i="3"/>
  <c r="I2531" i="3"/>
  <c r="I2530" i="3"/>
  <c r="I2529" i="3"/>
  <c r="I2528" i="3"/>
  <c r="I2527" i="3"/>
  <c r="I2526" i="3"/>
  <c r="I2525" i="3"/>
  <c r="I2524" i="3"/>
  <c r="I2523" i="3"/>
  <c r="I2522" i="3"/>
  <c r="I2521" i="3"/>
  <c r="I2520" i="3"/>
  <c r="I2519" i="3"/>
  <c r="I2518" i="3"/>
  <c r="I2517" i="3"/>
  <c r="I2516" i="3"/>
  <c r="I2515" i="3"/>
  <c r="I2514" i="3"/>
  <c r="I2513" i="3"/>
  <c r="I2512" i="3"/>
  <c r="I2511" i="3"/>
  <c r="I2510" i="3"/>
  <c r="I2509" i="3"/>
  <c r="I2508" i="3"/>
  <c r="I2507" i="3"/>
  <c r="I2506" i="3"/>
  <c r="I2505" i="3"/>
  <c r="I2504" i="3"/>
  <c r="I2503" i="3"/>
  <c r="I2502" i="3"/>
  <c r="I2501" i="3"/>
  <c r="I2500" i="3"/>
  <c r="I2499" i="3"/>
  <c r="I2498" i="3"/>
  <c r="I2497" i="3"/>
  <c r="I2496" i="3"/>
  <c r="I2495" i="3"/>
  <c r="I2494" i="3"/>
  <c r="I2493" i="3"/>
  <c r="I2492" i="3"/>
  <c r="I2491" i="3"/>
  <c r="I2490" i="3"/>
  <c r="I2489" i="3"/>
  <c r="I2488" i="3"/>
  <c r="I2487" i="3"/>
  <c r="I2486" i="3"/>
  <c r="I2485" i="3"/>
  <c r="I2484" i="3"/>
  <c r="I2483" i="3"/>
  <c r="I2482" i="3"/>
  <c r="I2481" i="3"/>
  <c r="I2480" i="3"/>
  <c r="I2479" i="3"/>
  <c r="I2478" i="3"/>
  <c r="I2477" i="3"/>
  <c r="I2476" i="3"/>
  <c r="I2475" i="3"/>
  <c r="I2474" i="3"/>
  <c r="I2473" i="3"/>
  <c r="I2472" i="3"/>
  <c r="I2471" i="3"/>
  <c r="I2470" i="3"/>
  <c r="I2469" i="3"/>
  <c r="I2468" i="3"/>
  <c r="I2467" i="3"/>
  <c r="I2466" i="3"/>
  <c r="I2465" i="3"/>
  <c r="I2464" i="3"/>
  <c r="I2463" i="3"/>
  <c r="I2462" i="3"/>
  <c r="I2461" i="3"/>
  <c r="I2460" i="3"/>
  <c r="I2459" i="3"/>
  <c r="I2458" i="3"/>
  <c r="I2457" i="3"/>
  <c r="I2456" i="3"/>
  <c r="I2455" i="3"/>
  <c r="I2454" i="3"/>
  <c r="I2453" i="3"/>
  <c r="I2452" i="3"/>
  <c r="I2451" i="3"/>
  <c r="I2450" i="3"/>
  <c r="I2449" i="3"/>
  <c r="I2448" i="3"/>
  <c r="I2447" i="3"/>
  <c r="I2446" i="3"/>
  <c r="I2445" i="3"/>
  <c r="I2444" i="3"/>
  <c r="I2443" i="3"/>
  <c r="I2442" i="3"/>
  <c r="I2441" i="3"/>
  <c r="I2440" i="3"/>
  <c r="I2439" i="3"/>
  <c r="I2438" i="3"/>
  <c r="I2437" i="3"/>
  <c r="I2436" i="3"/>
  <c r="I2435" i="3"/>
  <c r="I2434" i="3"/>
  <c r="I2433" i="3"/>
  <c r="I2432" i="3"/>
  <c r="I2431" i="3"/>
  <c r="I2430" i="3"/>
  <c r="I2429" i="3"/>
  <c r="I2428" i="3"/>
  <c r="I2427" i="3"/>
  <c r="I2426" i="3"/>
  <c r="I2425" i="3"/>
  <c r="I2424" i="3"/>
  <c r="I2423" i="3"/>
  <c r="I2422" i="3"/>
  <c r="I2421" i="3"/>
  <c r="I2420" i="3"/>
  <c r="I2419" i="3"/>
  <c r="I2418" i="3"/>
  <c r="I2417" i="3"/>
  <c r="I2416" i="3"/>
  <c r="I2415" i="3"/>
  <c r="I2414" i="3"/>
  <c r="I2413" i="3"/>
  <c r="I2412" i="3"/>
  <c r="I2411" i="3"/>
  <c r="I2410" i="3"/>
  <c r="I2409" i="3"/>
  <c r="I2408" i="3"/>
  <c r="I2407" i="3"/>
  <c r="I2406" i="3"/>
  <c r="I2405" i="3"/>
  <c r="I2404" i="3"/>
  <c r="I2403" i="3"/>
  <c r="I2402" i="3"/>
  <c r="I2401" i="3"/>
  <c r="I2400" i="3"/>
  <c r="I2399" i="3"/>
  <c r="I2398" i="3"/>
  <c r="I2397" i="3"/>
  <c r="I2396" i="3"/>
  <c r="I2395" i="3"/>
  <c r="I2394" i="3"/>
  <c r="I2393" i="3"/>
  <c r="I2392" i="3"/>
  <c r="I2391" i="3"/>
  <c r="I2390" i="3"/>
  <c r="I2389" i="3"/>
  <c r="I2388" i="3"/>
  <c r="I2387" i="3"/>
  <c r="I2386" i="3"/>
  <c r="I2385" i="3"/>
  <c r="I2384" i="3"/>
  <c r="I2383" i="3"/>
  <c r="I2382" i="3"/>
  <c r="I2381" i="3"/>
  <c r="I2380" i="3"/>
  <c r="I2379" i="3"/>
  <c r="I2378" i="3"/>
  <c r="I2377" i="3"/>
  <c r="I2376" i="3"/>
  <c r="I2375" i="3"/>
  <c r="I2374" i="3"/>
  <c r="I2373" i="3"/>
  <c r="I2372" i="3"/>
  <c r="I2371" i="3"/>
  <c r="I2370" i="3"/>
  <c r="I2369" i="3"/>
  <c r="I2368" i="3"/>
  <c r="I2367" i="3"/>
  <c r="I2366" i="3"/>
  <c r="I2365" i="3"/>
  <c r="I2364" i="3"/>
  <c r="I2363" i="3"/>
  <c r="I2362" i="3"/>
  <c r="I2361" i="3"/>
  <c r="I2360" i="3"/>
  <c r="I2359" i="3"/>
  <c r="I2358" i="3"/>
  <c r="I2357" i="3"/>
  <c r="I2356" i="3"/>
  <c r="I2355" i="3"/>
  <c r="I2354" i="3"/>
  <c r="I2353" i="3"/>
  <c r="I2352" i="3"/>
  <c r="I2351" i="3"/>
  <c r="I2350" i="3"/>
  <c r="I2349" i="3"/>
  <c r="I2348" i="3"/>
  <c r="I2347" i="3"/>
  <c r="I2346" i="3"/>
  <c r="I2345" i="3"/>
  <c r="I2344" i="3"/>
  <c r="I2343" i="3"/>
  <c r="I2342" i="3"/>
  <c r="I2341" i="3"/>
  <c r="I2340" i="3"/>
  <c r="I2339" i="3"/>
  <c r="I2338" i="3"/>
  <c r="I2337" i="3"/>
  <c r="I2336" i="3"/>
  <c r="I2335" i="3"/>
  <c r="I2334" i="3"/>
  <c r="I2333" i="3"/>
  <c r="I2332" i="3"/>
  <c r="I2331" i="3"/>
  <c r="I2330" i="3"/>
  <c r="I2329" i="3"/>
  <c r="I2328" i="3"/>
  <c r="I2327" i="3"/>
  <c r="I2326" i="3"/>
  <c r="I2325" i="3"/>
  <c r="I2324" i="3"/>
  <c r="I2323" i="3"/>
  <c r="I2322" i="3"/>
  <c r="I2321" i="3"/>
  <c r="I2320" i="3"/>
  <c r="I2319" i="3"/>
  <c r="I2318" i="3"/>
  <c r="I2317" i="3"/>
  <c r="I2316" i="3"/>
  <c r="I2315" i="3"/>
  <c r="I2314" i="3"/>
  <c r="I2313" i="3"/>
  <c r="I2312" i="3"/>
  <c r="I2311" i="3"/>
  <c r="I2310" i="3"/>
  <c r="I2309" i="3"/>
  <c r="I2308" i="3"/>
  <c r="I2307" i="3"/>
  <c r="I2306" i="3"/>
  <c r="I2305" i="3"/>
  <c r="I2304" i="3"/>
  <c r="I2303" i="3"/>
  <c r="I2302" i="3"/>
  <c r="I2301" i="3"/>
  <c r="I2300" i="3"/>
  <c r="I2299" i="3"/>
  <c r="I2298" i="3"/>
  <c r="I2297" i="3"/>
  <c r="I2296" i="3"/>
  <c r="I2295" i="3"/>
  <c r="I2294" i="3"/>
  <c r="I2293" i="3"/>
  <c r="I2292" i="3"/>
  <c r="I2291" i="3"/>
  <c r="I2290" i="3"/>
  <c r="I2289" i="3"/>
  <c r="I2288" i="3"/>
  <c r="I2287" i="3"/>
  <c r="I2286" i="3"/>
  <c r="I2285" i="3"/>
  <c r="I2284" i="3"/>
  <c r="I2283" i="3"/>
  <c r="I2282" i="3"/>
  <c r="I2281" i="3"/>
  <c r="I2280" i="3"/>
  <c r="I2279" i="3"/>
  <c r="I2278" i="3"/>
  <c r="I2277" i="3"/>
  <c r="I2276" i="3"/>
  <c r="I2275" i="3"/>
  <c r="I2274" i="3"/>
  <c r="I2273" i="3"/>
  <c r="I2272" i="3"/>
  <c r="I2271" i="3"/>
  <c r="I2270" i="3"/>
  <c r="I2269" i="3"/>
  <c r="I2268" i="3"/>
  <c r="I2267" i="3"/>
  <c r="I2266" i="3"/>
  <c r="I2265" i="3"/>
  <c r="I2264" i="3"/>
  <c r="I2263" i="3"/>
  <c r="I2262" i="3"/>
  <c r="I2261" i="3"/>
  <c r="I2260" i="3"/>
  <c r="I2259" i="3"/>
  <c r="I2258" i="3"/>
  <c r="I2257" i="3"/>
  <c r="I2256" i="3"/>
  <c r="I2255" i="3"/>
  <c r="I2254" i="3"/>
  <c r="I2253" i="3"/>
  <c r="I2252" i="3"/>
  <c r="I2251" i="3"/>
  <c r="I2250" i="3"/>
  <c r="I2249" i="3"/>
  <c r="I2248" i="3"/>
  <c r="I2247" i="3"/>
  <c r="I2246" i="3"/>
  <c r="I2245" i="3"/>
  <c r="I2244" i="3"/>
  <c r="I2243" i="3"/>
  <c r="I2242" i="3"/>
  <c r="I2241" i="3"/>
  <c r="I2240" i="3"/>
  <c r="I2239" i="3"/>
  <c r="I2238" i="3"/>
  <c r="I2237" i="3"/>
  <c r="I2236" i="3"/>
  <c r="I2235" i="3"/>
  <c r="I2234" i="3"/>
  <c r="I2233" i="3"/>
  <c r="I2232" i="3"/>
  <c r="I2231" i="3"/>
  <c r="I2230" i="3"/>
  <c r="I2229" i="3"/>
  <c r="I2228" i="3"/>
  <c r="I2227" i="3"/>
  <c r="I2226" i="3"/>
  <c r="I2225" i="3"/>
  <c r="I2224" i="3"/>
  <c r="I2223" i="3"/>
  <c r="I2222" i="3"/>
  <c r="I2221" i="3"/>
  <c r="I2220" i="3"/>
  <c r="I2219" i="3"/>
  <c r="I2218" i="3"/>
  <c r="I2217" i="3"/>
  <c r="I2216" i="3"/>
  <c r="I2215" i="3"/>
  <c r="I2214" i="3"/>
  <c r="I2213" i="3"/>
  <c r="I2212" i="3"/>
  <c r="I2211" i="3"/>
  <c r="I2210" i="3"/>
  <c r="I2209" i="3"/>
  <c r="I2208" i="3"/>
  <c r="I2207" i="3"/>
  <c r="I2206" i="3"/>
  <c r="I2205" i="3"/>
  <c r="I2204" i="3"/>
  <c r="I2203" i="3"/>
  <c r="I2202" i="3"/>
  <c r="I2201" i="3"/>
  <c r="I2200" i="3"/>
  <c r="I2199" i="3"/>
  <c r="I2198" i="3"/>
  <c r="I2197" i="3"/>
  <c r="I2196" i="3"/>
  <c r="I2195" i="3"/>
  <c r="I2194" i="3"/>
  <c r="I2193" i="3"/>
  <c r="I2192" i="3"/>
  <c r="I2191" i="3"/>
  <c r="I2190" i="3"/>
  <c r="I2189" i="3"/>
  <c r="I2188" i="3"/>
  <c r="I2187" i="3"/>
  <c r="I2186" i="3"/>
  <c r="I2185" i="3"/>
  <c r="I2184" i="3"/>
  <c r="I2183" i="3"/>
  <c r="I2182" i="3"/>
  <c r="I2181" i="3"/>
  <c r="I2180" i="3"/>
  <c r="I2179" i="3"/>
  <c r="I2178" i="3"/>
  <c r="I2177" i="3"/>
  <c r="I2176" i="3"/>
  <c r="I2175" i="3"/>
  <c r="I2174" i="3"/>
  <c r="I2173" i="3"/>
  <c r="I2172" i="3"/>
  <c r="I2171" i="3"/>
  <c r="I2170" i="3"/>
  <c r="I2169" i="3"/>
  <c r="I2168" i="3"/>
  <c r="I2167" i="3"/>
  <c r="I2166" i="3"/>
  <c r="I2165" i="3"/>
  <c r="I2164" i="3"/>
  <c r="I2163" i="3"/>
  <c r="I2162" i="3"/>
  <c r="I2161" i="3"/>
  <c r="I2160" i="3"/>
  <c r="I2159" i="3"/>
  <c r="I2158" i="3"/>
  <c r="I2157" i="3"/>
  <c r="I2156" i="3"/>
  <c r="I2155" i="3"/>
  <c r="I2154" i="3"/>
  <c r="I2153" i="3"/>
  <c r="I2152" i="3"/>
  <c r="I2151" i="3"/>
  <c r="I2150" i="3"/>
  <c r="I2149" i="3"/>
  <c r="I2148" i="3"/>
  <c r="I2147" i="3"/>
  <c r="I2146" i="3"/>
  <c r="I2145" i="3"/>
  <c r="I2144" i="3"/>
  <c r="I2143" i="3"/>
  <c r="I2142" i="3"/>
  <c r="I2141" i="3"/>
  <c r="I2140" i="3"/>
  <c r="I2139" i="3"/>
  <c r="I2138" i="3"/>
  <c r="I2137" i="3"/>
  <c r="I2136" i="3"/>
  <c r="I2135" i="3"/>
  <c r="I2134" i="3"/>
  <c r="I2133" i="3"/>
  <c r="I2132" i="3"/>
  <c r="I2131" i="3"/>
  <c r="I2130" i="3"/>
  <c r="I2129" i="3"/>
  <c r="I2128" i="3"/>
  <c r="I2127" i="3"/>
  <c r="I2126" i="3"/>
  <c r="I2125" i="3"/>
  <c r="I2124" i="3"/>
  <c r="I2123" i="3"/>
  <c r="I2122" i="3"/>
  <c r="I2121" i="3"/>
  <c r="I2120" i="3"/>
  <c r="I2119" i="3"/>
  <c r="I2118" i="3"/>
  <c r="I2117" i="3"/>
  <c r="I2116" i="3"/>
  <c r="I2115" i="3"/>
  <c r="I2114" i="3"/>
  <c r="I2113" i="3"/>
  <c r="I2112" i="3"/>
  <c r="I2111" i="3"/>
  <c r="I2110" i="3"/>
  <c r="I2109" i="3"/>
  <c r="I2108" i="3"/>
  <c r="I2107" i="3"/>
  <c r="I2106" i="3"/>
  <c r="I2105" i="3"/>
  <c r="I2104" i="3"/>
  <c r="I2103" i="3"/>
  <c r="I2102" i="3"/>
  <c r="I2101" i="3"/>
  <c r="I2100" i="3"/>
  <c r="I2099" i="3"/>
  <c r="I2098" i="3"/>
  <c r="I2097" i="3"/>
  <c r="I2096" i="3"/>
  <c r="I2095" i="3"/>
  <c r="I2094" i="3"/>
  <c r="I2093" i="3"/>
  <c r="I2092" i="3"/>
  <c r="I2091" i="3"/>
  <c r="I2090" i="3"/>
  <c r="I2089" i="3"/>
  <c r="I2088" i="3"/>
  <c r="I2087" i="3"/>
  <c r="I2086" i="3"/>
  <c r="I2085" i="3"/>
  <c r="I2084" i="3"/>
  <c r="I2083" i="3"/>
  <c r="I2082" i="3"/>
  <c r="I2081" i="3"/>
  <c r="I2080" i="3"/>
  <c r="I2079" i="3"/>
  <c r="I2078" i="3"/>
  <c r="I2077" i="3"/>
  <c r="I2076" i="3"/>
  <c r="I2075" i="3"/>
  <c r="I2074" i="3"/>
  <c r="I2073" i="3"/>
  <c r="I2072" i="3"/>
  <c r="I2071" i="3"/>
  <c r="I2070" i="3"/>
  <c r="I2069" i="3"/>
  <c r="I2068" i="3"/>
  <c r="I2067" i="3"/>
  <c r="I2066" i="3"/>
  <c r="I2065" i="3"/>
  <c r="I2064" i="3"/>
  <c r="I2063" i="3"/>
  <c r="I2062" i="3"/>
  <c r="I2061" i="3"/>
  <c r="I2060" i="3"/>
  <c r="I2059" i="3"/>
  <c r="I2058" i="3"/>
  <c r="I2057" i="3"/>
  <c r="I2056" i="3"/>
  <c r="I2055" i="3"/>
  <c r="I2054" i="3"/>
  <c r="I2053" i="3"/>
  <c r="I2052" i="3"/>
  <c r="I2051" i="3"/>
  <c r="I2050" i="3"/>
  <c r="I2049" i="3"/>
  <c r="I2048" i="3"/>
  <c r="I2047" i="3"/>
  <c r="I2046" i="3"/>
  <c r="I2045" i="3"/>
  <c r="I2044" i="3"/>
  <c r="I2043" i="3"/>
  <c r="I2042" i="3"/>
  <c r="I2041" i="3"/>
  <c r="I2040" i="3"/>
  <c r="I2039" i="3"/>
  <c r="I2038" i="3"/>
  <c r="I2037" i="3"/>
  <c r="I2036" i="3"/>
  <c r="I2035" i="3"/>
  <c r="I2034" i="3"/>
  <c r="I2033" i="3"/>
  <c r="I2032" i="3"/>
  <c r="I2031" i="3"/>
  <c r="I2030" i="3"/>
  <c r="I2029" i="3"/>
  <c r="I2028" i="3"/>
  <c r="I2027" i="3"/>
  <c r="I2026" i="3"/>
  <c r="I2025" i="3"/>
  <c r="I2024" i="3"/>
  <c r="I2023" i="3"/>
  <c r="I2022" i="3"/>
  <c r="I2021" i="3"/>
  <c r="I2020" i="3"/>
  <c r="I2019" i="3"/>
  <c r="I2018" i="3"/>
  <c r="I2017" i="3"/>
  <c r="I2016" i="3"/>
  <c r="I2015" i="3"/>
  <c r="I2014" i="3"/>
  <c r="I2013" i="3"/>
  <c r="I2012" i="3"/>
  <c r="I2011" i="3"/>
  <c r="I2010" i="3"/>
  <c r="I2009" i="3"/>
  <c r="I2008" i="3"/>
  <c r="I2007" i="3"/>
  <c r="I2006" i="3"/>
  <c r="I2005" i="3"/>
  <c r="I2004" i="3"/>
  <c r="I2003" i="3"/>
  <c r="I2002" i="3"/>
  <c r="I2001" i="3"/>
  <c r="I2000" i="3"/>
  <c r="I1999" i="3"/>
  <c r="I1998" i="3"/>
  <c r="I1997" i="3"/>
  <c r="I1996" i="3"/>
  <c r="I1995" i="3"/>
  <c r="I1994" i="3"/>
  <c r="I1993" i="3"/>
  <c r="I1992" i="3"/>
  <c r="I1991" i="3"/>
  <c r="I1990" i="3"/>
  <c r="I1989" i="3"/>
  <c r="I1988" i="3"/>
  <c r="I1987" i="3"/>
  <c r="I1986" i="3"/>
  <c r="I1985" i="3"/>
  <c r="I1984" i="3"/>
  <c r="I1983" i="3"/>
  <c r="I1982" i="3"/>
  <c r="I1981" i="3"/>
  <c r="I1980" i="3"/>
  <c r="I1979" i="3"/>
  <c r="I1978" i="3"/>
  <c r="I1977" i="3"/>
  <c r="I1976" i="3"/>
  <c r="I1975" i="3"/>
  <c r="I1974" i="3"/>
  <c r="I1973" i="3"/>
  <c r="I1972" i="3"/>
  <c r="I1971" i="3"/>
  <c r="I1970" i="3"/>
  <c r="I1969" i="3"/>
  <c r="I1968" i="3"/>
  <c r="I1967" i="3"/>
  <c r="I1966" i="3"/>
  <c r="I1965" i="3"/>
  <c r="I1964" i="3"/>
  <c r="I1963" i="3"/>
  <c r="I1962" i="3"/>
  <c r="I1961" i="3"/>
  <c r="I1960" i="3"/>
  <c r="I1959" i="3"/>
  <c r="I1958" i="3"/>
  <c r="I1957" i="3"/>
  <c r="I1956" i="3"/>
  <c r="I1955" i="3"/>
  <c r="I1954" i="3"/>
  <c r="I1953" i="3"/>
  <c r="I1952" i="3"/>
  <c r="I1951" i="3"/>
  <c r="I1950" i="3"/>
  <c r="I1949" i="3"/>
  <c r="I1948" i="3"/>
  <c r="I1947" i="3"/>
  <c r="I1946" i="3"/>
  <c r="I1945" i="3"/>
  <c r="I1944" i="3"/>
  <c r="I1943" i="3"/>
  <c r="I1942" i="3"/>
  <c r="I1941" i="3"/>
  <c r="I1940" i="3"/>
  <c r="I1939" i="3"/>
  <c r="I1938" i="3"/>
  <c r="I1937" i="3"/>
  <c r="I1936" i="3"/>
  <c r="I1935" i="3"/>
  <c r="I1934" i="3"/>
  <c r="I1933" i="3"/>
  <c r="I1932" i="3"/>
  <c r="I1931" i="3"/>
  <c r="I1930" i="3"/>
  <c r="I1929" i="3"/>
  <c r="I1928" i="3"/>
  <c r="I1927" i="3"/>
  <c r="I1926" i="3"/>
  <c r="I1925" i="3"/>
  <c r="I1924" i="3"/>
  <c r="I1923" i="3"/>
  <c r="I1922" i="3"/>
  <c r="I1921" i="3"/>
  <c r="I1920" i="3"/>
  <c r="I1919" i="3"/>
  <c r="I1918" i="3"/>
  <c r="I1917" i="3"/>
  <c r="I1916" i="3"/>
  <c r="I1915" i="3"/>
  <c r="I1914" i="3"/>
  <c r="I1913" i="3"/>
  <c r="I1912" i="3"/>
  <c r="I1911" i="3"/>
  <c r="I1910" i="3"/>
  <c r="I1909" i="3"/>
  <c r="I1908" i="3"/>
  <c r="I1907" i="3"/>
  <c r="I1906" i="3"/>
  <c r="I1905" i="3"/>
  <c r="I1904" i="3"/>
  <c r="I1903" i="3"/>
  <c r="I1902" i="3"/>
  <c r="I1901" i="3"/>
  <c r="I1900" i="3"/>
  <c r="I1899" i="3"/>
  <c r="I1898" i="3"/>
  <c r="I1897" i="3"/>
  <c r="I1896" i="3"/>
  <c r="I1895" i="3"/>
  <c r="I1894" i="3"/>
  <c r="I1893" i="3"/>
  <c r="I1892" i="3"/>
  <c r="I1891" i="3"/>
  <c r="I1890" i="3"/>
  <c r="I1889" i="3"/>
  <c r="I1888" i="3"/>
  <c r="I1887" i="3"/>
  <c r="I1886" i="3"/>
  <c r="I1885" i="3"/>
  <c r="I1884" i="3"/>
  <c r="I1883" i="3"/>
  <c r="I1882" i="3"/>
  <c r="I1881" i="3"/>
  <c r="I1880" i="3"/>
  <c r="I1879" i="3"/>
  <c r="I1878" i="3"/>
  <c r="I1877" i="3"/>
  <c r="I1876" i="3"/>
  <c r="I1875" i="3"/>
  <c r="I1874" i="3"/>
  <c r="I1873" i="3"/>
  <c r="I1872" i="3"/>
  <c r="I1871" i="3"/>
  <c r="I1870" i="3"/>
  <c r="I1869" i="3"/>
  <c r="I1868" i="3"/>
  <c r="I1867" i="3"/>
  <c r="I1866" i="3"/>
  <c r="I1865" i="3"/>
  <c r="I1864" i="3"/>
  <c r="I1863" i="3"/>
  <c r="I1862" i="3"/>
  <c r="I1861" i="3"/>
  <c r="I1860" i="3"/>
  <c r="I1859" i="3"/>
  <c r="I1858" i="3"/>
  <c r="I1857" i="3"/>
  <c r="I1856" i="3"/>
  <c r="I1855" i="3"/>
  <c r="I1854" i="3"/>
  <c r="I1853" i="3"/>
  <c r="I1852" i="3"/>
  <c r="I1851" i="3"/>
  <c r="I1850" i="3"/>
  <c r="I1849" i="3"/>
  <c r="I1848" i="3"/>
  <c r="I1847" i="3"/>
  <c r="I1846" i="3"/>
  <c r="I1845" i="3"/>
  <c r="I1844" i="3"/>
  <c r="I1843" i="3"/>
  <c r="I1842" i="3"/>
  <c r="I1841" i="3"/>
  <c r="I1840" i="3"/>
  <c r="I1839" i="3"/>
  <c r="I1838" i="3"/>
  <c r="I1837" i="3"/>
  <c r="I1836" i="3"/>
  <c r="I1835" i="3"/>
  <c r="I1834" i="3"/>
  <c r="I1833" i="3"/>
  <c r="I1832" i="3"/>
  <c r="I1831" i="3"/>
  <c r="I1830" i="3"/>
  <c r="I1829" i="3"/>
  <c r="I1828" i="3"/>
  <c r="I1827" i="3"/>
  <c r="I1826" i="3"/>
  <c r="I1825" i="3"/>
  <c r="I1824" i="3"/>
  <c r="I1823" i="3"/>
  <c r="I1822" i="3"/>
  <c r="I1821" i="3"/>
  <c r="I1820" i="3"/>
  <c r="I1819" i="3"/>
  <c r="I1818" i="3"/>
  <c r="I1817" i="3"/>
  <c r="I1816" i="3"/>
  <c r="I1815" i="3"/>
  <c r="I1814" i="3"/>
  <c r="I1813" i="3"/>
  <c r="I1812" i="3"/>
  <c r="I1811" i="3"/>
  <c r="I1810" i="3"/>
  <c r="I1809" i="3"/>
  <c r="I1808" i="3"/>
  <c r="I1807" i="3"/>
  <c r="I1806" i="3"/>
  <c r="I1805" i="3"/>
  <c r="I1804" i="3"/>
  <c r="I1803" i="3"/>
  <c r="I1802" i="3"/>
  <c r="I1801" i="3"/>
  <c r="I1800" i="3"/>
  <c r="I1799" i="3"/>
  <c r="I1798" i="3"/>
  <c r="I1797" i="3"/>
  <c r="I1796" i="3"/>
  <c r="I1795" i="3"/>
  <c r="I1794" i="3"/>
  <c r="I1793" i="3"/>
  <c r="I1792" i="3"/>
  <c r="I1791" i="3"/>
  <c r="I1790" i="3"/>
  <c r="I1789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I1768" i="3"/>
  <c r="I1767" i="3"/>
  <c r="I1766" i="3"/>
  <c r="I1765" i="3"/>
  <c r="I1764" i="3"/>
  <c r="I1763" i="3"/>
  <c r="I1762" i="3"/>
  <c r="I1761" i="3"/>
  <c r="I1760" i="3"/>
  <c r="I1759" i="3"/>
  <c r="I1758" i="3"/>
  <c r="I1757" i="3"/>
  <c r="I1756" i="3"/>
  <c r="I1755" i="3"/>
  <c r="I1754" i="3"/>
  <c r="I1753" i="3"/>
  <c r="I1752" i="3"/>
  <c r="I1751" i="3"/>
  <c r="I1750" i="3"/>
  <c r="I1749" i="3"/>
  <c r="I1748" i="3"/>
  <c r="I1747" i="3"/>
  <c r="I1746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I1732" i="3"/>
  <c r="I1731" i="3"/>
  <c r="I1730" i="3"/>
  <c r="I1729" i="3"/>
  <c r="I1728" i="3"/>
  <c r="I1727" i="3"/>
  <c r="I1726" i="3"/>
  <c r="I1725" i="3"/>
  <c r="I1724" i="3"/>
  <c r="I1723" i="3"/>
  <c r="I1722" i="3"/>
  <c r="I1721" i="3"/>
  <c r="I1720" i="3"/>
  <c r="I1719" i="3"/>
  <c r="I1718" i="3"/>
  <c r="I1717" i="3"/>
  <c r="I1716" i="3"/>
  <c r="I1715" i="3"/>
  <c r="I1714" i="3"/>
  <c r="I1713" i="3"/>
  <c r="I1712" i="3"/>
  <c r="I1711" i="3"/>
  <c r="I1710" i="3"/>
  <c r="I1709" i="3"/>
  <c r="I1708" i="3"/>
  <c r="I1707" i="3"/>
  <c r="I1706" i="3"/>
  <c r="I1705" i="3"/>
  <c r="I1704" i="3"/>
  <c r="I1703" i="3"/>
  <c r="I1702" i="3"/>
  <c r="I1701" i="3"/>
  <c r="I1700" i="3"/>
  <c r="I1699" i="3"/>
  <c r="I1698" i="3"/>
  <c r="I1697" i="3"/>
  <c r="I1696" i="3"/>
  <c r="I1695" i="3"/>
  <c r="I1694" i="3"/>
  <c r="I1693" i="3"/>
  <c r="I1692" i="3"/>
  <c r="I1691" i="3"/>
  <c r="I1690" i="3"/>
  <c r="I1689" i="3"/>
  <c r="I1688" i="3"/>
  <c r="I1687" i="3"/>
  <c r="I1686" i="3"/>
  <c r="I1685" i="3"/>
  <c r="I1684" i="3"/>
  <c r="I1683" i="3"/>
  <c r="I1682" i="3"/>
  <c r="I1681" i="3"/>
  <c r="I1680" i="3"/>
  <c r="I1679" i="3"/>
  <c r="I1678" i="3"/>
  <c r="I1677" i="3"/>
  <c r="I1676" i="3"/>
  <c r="I1675" i="3"/>
  <c r="I1674" i="3"/>
  <c r="I1673" i="3"/>
  <c r="I1672" i="3"/>
  <c r="I1671" i="3"/>
  <c r="I1670" i="3"/>
  <c r="I1669" i="3"/>
  <c r="I1668" i="3"/>
  <c r="I1667" i="3"/>
  <c r="I1666" i="3"/>
  <c r="I1665" i="3"/>
  <c r="I1664" i="3"/>
  <c r="I1663" i="3"/>
  <c r="I1662" i="3"/>
  <c r="I1661" i="3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I1648" i="3"/>
  <c r="I1647" i="3"/>
  <c r="I1646" i="3"/>
  <c r="I1645" i="3"/>
  <c r="I1644" i="3"/>
  <c r="I1643" i="3"/>
  <c r="I1642" i="3"/>
  <c r="I1641" i="3"/>
  <c r="I1640" i="3"/>
  <c r="I1639" i="3"/>
  <c r="I1638" i="3"/>
  <c r="I1637" i="3"/>
  <c r="I1636" i="3"/>
  <c r="I1635" i="3"/>
  <c r="I1634" i="3"/>
  <c r="I1633" i="3"/>
  <c r="I1632" i="3"/>
  <c r="I1631" i="3"/>
  <c r="I1630" i="3"/>
  <c r="I1629" i="3"/>
  <c r="I1628" i="3"/>
  <c r="I1627" i="3"/>
  <c r="I1626" i="3"/>
  <c r="I1625" i="3"/>
  <c r="I1624" i="3"/>
  <c r="I1623" i="3"/>
  <c r="I1622" i="3"/>
  <c r="I1621" i="3"/>
  <c r="I1620" i="3"/>
  <c r="I1619" i="3"/>
  <c r="I1618" i="3"/>
  <c r="I1617" i="3"/>
  <c r="I1616" i="3"/>
  <c r="I1615" i="3"/>
  <c r="I1614" i="3"/>
  <c r="I1613" i="3"/>
  <c r="I1612" i="3"/>
  <c r="I1611" i="3"/>
  <c r="I1610" i="3"/>
  <c r="I1609" i="3"/>
  <c r="I1608" i="3"/>
  <c r="I1607" i="3"/>
  <c r="I1606" i="3"/>
  <c r="I1605" i="3"/>
  <c r="I1604" i="3"/>
  <c r="I1603" i="3"/>
  <c r="I1602" i="3"/>
  <c r="I1601" i="3"/>
  <c r="I1600" i="3"/>
  <c r="I1599" i="3"/>
  <c r="I1598" i="3"/>
  <c r="I1597" i="3"/>
  <c r="I1596" i="3"/>
  <c r="I1595" i="3"/>
  <c r="I1594" i="3"/>
  <c r="I1593" i="3"/>
  <c r="I1592" i="3"/>
  <c r="I1591" i="3"/>
  <c r="I1590" i="3"/>
  <c r="I1589" i="3"/>
  <c r="I1588" i="3"/>
  <c r="I1587" i="3"/>
  <c r="I1586" i="3"/>
  <c r="I1585" i="3"/>
  <c r="I1584" i="3"/>
  <c r="I1583" i="3"/>
  <c r="I1582" i="3"/>
  <c r="I1581" i="3"/>
  <c r="I1580" i="3"/>
  <c r="I1579" i="3"/>
  <c r="I1578" i="3"/>
  <c r="I1577" i="3"/>
  <c r="I1576" i="3"/>
  <c r="I1575" i="3"/>
  <c r="I1574" i="3"/>
  <c r="I1573" i="3"/>
  <c r="I1572" i="3"/>
  <c r="I1571" i="3"/>
  <c r="I1570" i="3"/>
  <c r="I1569" i="3"/>
  <c r="I1568" i="3"/>
  <c r="I1567" i="3"/>
  <c r="I1566" i="3"/>
  <c r="I1565" i="3"/>
  <c r="I1564" i="3"/>
  <c r="I1563" i="3"/>
  <c r="I1562" i="3"/>
  <c r="I1561" i="3"/>
  <c r="I1560" i="3"/>
  <c r="I1559" i="3"/>
  <c r="I1558" i="3"/>
  <c r="I1557" i="3"/>
  <c r="I1556" i="3"/>
  <c r="I1555" i="3"/>
  <c r="I1554" i="3"/>
  <c r="I1553" i="3"/>
  <c r="I1552" i="3"/>
  <c r="I1551" i="3"/>
  <c r="I1550" i="3"/>
  <c r="I1549" i="3"/>
  <c r="I1548" i="3"/>
  <c r="I1547" i="3"/>
  <c r="I1546" i="3"/>
  <c r="I1545" i="3"/>
  <c r="I1544" i="3"/>
  <c r="I1543" i="3"/>
  <c r="I1542" i="3"/>
  <c r="I1541" i="3"/>
  <c r="I1540" i="3"/>
  <c r="I1539" i="3"/>
  <c r="I1538" i="3"/>
  <c r="I1537" i="3"/>
  <c r="I1536" i="3"/>
  <c r="I1535" i="3"/>
  <c r="I1534" i="3"/>
  <c r="I1533" i="3"/>
  <c r="I1532" i="3"/>
  <c r="I1531" i="3"/>
  <c r="I1530" i="3"/>
  <c r="I1529" i="3"/>
  <c r="I1528" i="3"/>
  <c r="I1527" i="3"/>
  <c r="I1526" i="3"/>
  <c r="I1525" i="3"/>
  <c r="I1524" i="3"/>
  <c r="I1523" i="3"/>
  <c r="I1522" i="3"/>
  <c r="I1521" i="3"/>
  <c r="I1520" i="3"/>
  <c r="I1519" i="3"/>
  <c r="I1518" i="3"/>
  <c r="I1517" i="3"/>
  <c r="I1516" i="3"/>
  <c r="I1515" i="3"/>
  <c r="I1514" i="3"/>
  <c r="I1513" i="3"/>
  <c r="I1512" i="3"/>
  <c r="I1511" i="3"/>
  <c r="I1510" i="3"/>
  <c r="I1509" i="3"/>
  <c r="I1508" i="3"/>
  <c r="I1507" i="3"/>
  <c r="I1506" i="3"/>
  <c r="I1505" i="3"/>
  <c r="I1504" i="3"/>
  <c r="I1503" i="3"/>
  <c r="I1502" i="3"/>
  <c r="I1501" i="3"/>
  <c r="I1500" i="3"/>
  <c r="I1499" i="3"/>
  <c r="I1498" i="3"/>
  <c r="I1497" i="3"/>
  <c r="I1496" i="3"/>
  <c r="I1495" i="3"/>
  <c r="I1494" i="3"/>
  <c r="I1493" i="3"/>
  <c r="I1492" i="3"/>
  <c r="I1491" i="3"/>
  <c r="I1490" i="3"/>
  <c r="I1489" i="3"/>
  <c r="I1488" i="3"/>
  <c r="I1487" i="3"/>
  <c r="I1486" i="3"/>
  <c r="I1485" i="3"/>
  <c r="I1484" i="3"/>
  <c r="I1483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I1463" i="3"/>
  <c r="I1462" i="3"/>
  <c r="I1461" i="3"/>
  <c r="I1460" i="3"/>
  <c r="I1459" i="3"/>
  <c r="I1458" i="3"/>
  <c r="I1457" i="3"/>
  <c r="I1456" i="3"/>
  <c r="I1455" i="3"/>
  <c r="I1454" i="3"/>
  <c r="I1453" i="3"/>
  <c r="I1452" i="3"/>
  <c r="I1451" i="3"/>
  <c r="I1450" i="3"/>
  <c r="I1449" i="3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F2" i="6"/>
  <c r="I2" i="3"/>
  <c r="W2" i="4"/>
  <c r="W3" i="4"/>
  <c r="W4" i="4"/>
  <c r="W5" i="4"/>
  <c r="W6" i="4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A79" i="4"/>
  <c r="B79" i="4"/>
  <c r="C79" i="4"/>
  <c r="C80" i="4"/>
  <c r="C81" i="4"/>
  <c r="C82" i="4"/>
  <c r="C83" i="4"/>
  <c r="C84" i="4"/>
  <c r="C85" i="4"/>
  <c r="C86" i="4"/>
  <c r="C87" i="4"/>
  <c r="B5" i="2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S7" i="2"/>
  <c r="T7" i="2"/>
  <c r="U7" i="2"/>
  <c r="V7" i="2"/>
  <c r="B31" i="2"/>
  <c r="W7" i="2"/>
  <c r="X7" i="2"/>
  <c r="A8" i="2"/>
  <c r="Q8" i="2"/>
  <c r="C8" i="2"/>
  <c r="G8" i="2"/>
  <c r="A9" i="2"/>
  <c r="P9" i="2"/>
  <c r="C9" i="2"/>
  <c r="G9" i="2"/>
  <c r="A10" i="2"/>
  <c r="I10" i="2"/>
  <c r="C10" i="2"/>
  <c r="G10" i="2"/>
  <c r="D11" i="2"/>
  <c r="B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S12" i="2"/>
  <c r="T12" i="2"/>
  <c r="U12" i="2"/>
  <c r="V12" i="2"/>
  <c r="W12" i="2"/>
  <c r="X12" i="2"/>
  <c r="B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S13" i="2"/>
  <c r="T13" i="2"/>
  <c r="U13" i="2"/>
  <c r="V13" i="2"/>
  <c r="W13" i="2"/>
  <c r="X13" i="2"/>
  <c r="B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S14" i="2"/>
  <c r="T14" i="2"/>
  <c r="U14" i="2"/>
  <c r="V14" i="2"/>
  <c r="W14" i="2"/>
  <c r="X14" i="2"/>
  <c r="B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S15" i="2"/>
  <c r="T15" i="2"/>
  <c r="U15" i="2"/>
  <c r="V15" i="2"/>
  <c r="W15" i="2"/>
  <c r="X15" i="2"/>
  <c r="S10" i="2"/>
  <c r="R13" i="2"/>
  <c r="R12" i="2"/>
  <c r="R15" i="2"/>
  <c r="R7" i="2"/>
  <c r="R14" i="2"/>
  <c r="O8" i="2"/>
  <c r="F8" i="2"/>
  <c r="J8" i="2"/>
  <c r="S9" i="2"/>
  <c r="F10" i="2"/>
  <c r="K9" i="2"/>
  <c r="P10" i="2"/>
  <c r="F9" i="2"/>
  <c r="N9" i="2"/>
  <c r="S8" i="2"/>
  <c r="I8" i="2"/>
  <c r="R8" i="2"/>
  <c r="E8" i="2"/>
  <c r="H8" i="2"/>
  <c r="P8" i="2"/>
  <c r="K10" i="2"/>
  <c r="N10" i="2"/>
  <c r="H10" i="2"/>
  <c r="J9" i="2"/>
  <c r="Q9" i="2"/>
  <c r="U9" i="2"/>
  <c r="K8" i="2"/>
  <c r="E9" i="2"/>
  <c r="N8" i="2"/>
  <c r="J10" i="2"/>
  <c r="O10" i="2"/>
  <c r="U10" i="2"/>
  <c r="O9" i="2"/>
  <c r="I9" i="2"/>
  <c r="U8" i="2"/>
  <c r="D8" i="2"/>
  <c r="H9" i="2"/>
  <c r="D9" i="2"/>
  <c r="B9" i="2"/>
  <c r="E10" i="2"/>
  <c r="D10" i="2"/>
  <c r="B10" i="2"/>
  <c r="Q10" i="2"/>
  <c r="R10" i="2"/>
  <c r="I3" i="2"/>
  <c r="R9" i="2"/>
  <c r="B8" i="2"/>
</calcChain>
</file>

<file path=xl/sharedStrings.xml><?xml version="1.0" encoding="utf-8"?>
<sst xmlns="http://schemas.openxmlformats.org/spreadsheetml/2006/main" count="56104" uniqueCount="7350">
  <si>
    <t>display_seq</t>
  </si>
  <si>
    <t>mBB_</t>
  </si>
  <si>
    <t>mSO_</t>
  </si>
  <si>
    <t>mWOBA</t>
  </si>
  <si>
    <t>CORR</t>
  </si>
  <si>
    <t>nameFirst</t>
  </si>
  <si>
    <t>nameLast</t>
  </si>
  <si>
    <t>Bobby</t>
  </si>
  <si>
    <t>Abreu</t>
  </si>
  <si>
    <t>Erick</t>
  </si>
  <si>
    <t>Almonte</t>
  </si>
  <si>
    <t>Yonder</t>
  </si>
  <si>
    <t>Alonso</t>
  </si>
  <si>
    <t>Anderson</t>
  </si>
  <si>
    <t>Matt</t>
  </si>
  <si>
    <t>Jose</t>
  </si>
  <si>
    <t>Bautista</t>
  </si>
  <si>
    <t>Jason</t>
  </si>
  <si>
    <t>Brandon</t>
  </si>
  <si>
    <t>Belt</t>
  </si>
  <si>
    <t>Carlos</t>
  </si>
  <si>
    <t>Beltran</t>
  </si>
  <si>
    <t>Joe</t>
  </si>
  <si>
    <t>Lance</t>
  </si>
  <si>
    <t>Charlie</t>
  </si>
  <si>
    <t>Blackmon</t>
  </si>
  <si>
    <t>Hank</t>
  </si>
  <si>
    <t>Gregor</t>
  </si>
  <si>
    <t>Blanco</t>
  </si>
  <si>
    <t>Kyle</t>
  </si>
  <si>
    <t>Brian</t>
  </si>
  <si>
    <t>Julio</t>
  </si>
  <si>
    <t>Peter</t>
  </si>
  <si>
    <t>Bourjos</t>
  </si>
  <si>
    <t>Michael</t>
  </si>
  <si>
    <t>Bourn</t>
  </si>
  <si>
    <t>Bradley</t>
  </si>
  <si>
    <t>Brantley</t>
  </si>
  <si>
    <t>Ryan</t>
  </si>
  <si>
    <t>Braun</t>
  </si>
  <si>
    <t>Andrew</t>
  </si>
  <si>
    <t>Brown</t>
  </si>
  <si>
    <t>Jordan</t>
  </si>
  <si>
    <t>Jay</t>
  </si>
  <si>
    <t>Bruce</t>
  </si>
  <si>
    <t>Marlon</t>
  </si>
  <si>
    <t>Byrd</t>
  </si>
  <si>
    <t>Eric</t>
  </si>
  <si>
    <t>Melky</t>
  </si>
  <si>
    <t>Cabrera</t>
  </si>
  <si>
    <t>Lorenzo</t>
  </si>
  <si>
    <t>Cain</t>
  </si>
  <si>
    <t>Tony</t>
  </si>
  <si>
    <t>Ezequiel</t>
  </si>
  <si>
    <t>Carrera</t>
  </si>
  <si>
    <t>Brett</t>
  </si>
  <si>
    <t>Carroll</t>
  </si>
  <si>
    <t>Carson</t>
  </si>
  <si>
    <t>Chris</t>
  </si>
  <si>
    <t>Carter</t>
  </si>
  <si>
    <t>Chavez</t>
  </si>
  <si>
    <t>Shin-Soo</t>
  </si>
  <si>
    <t>Choo</t>
  </si>
  <si>
    <t>Justin</t>
  </si>
  <si>
    <t>Christian</t>
  </si>
  <si>
    <t>Brent</t>
  </si>
  <si>
    <t>Coghlan</t>
  </si>
  <si>
    <t>Tyler</t>
  </si>
  <si>
    <t>Scott</t>
  </si>
  <si>
    <t>Collin</t>
  </si>
  <si>
    <t>Cowgill</t>
  </si>
  <si>
    <t>Allen</t>
  </si>
  <si>
    <t>Craig</t>
  </si>
  <si>
    <t>Carl</t>
  </si>
  <si>
    <t>Crawford</t>
  </si>
  <si>
    <t>Coco</t>
  </si>
  <si>
    <t>Crisp</t>
  </si>
  <si>
    <t>Trevor</t>
  </si>
  <si>
    <t>Nelson</t>
  </si>
  <si>
    <t>Cruz</t>
  </si>
  <si>
    <t>Aaron</t>
  </si>
  <si>
    <t>Cunningham</t>
  </si>
  <si>
    <t>Curtis</t>
  </si>
  <si>
    <t>Jack</t>
  </si>
  <si>
    <t>Rajai</t>
  </si>
  <si>
    <t>Davis</t>
  </si>
  <si>
    <t>Alejandro</t>
  </si>
  <si>
    <t>De Aza</t>
  </si>
  <si>
    <t>David</t>
  </si>
  <si>
    <t>Blake</t>
  </si>
  <si>
    <t>Diaz</t>
  </si>
  <si>
    <t>Dickerson</t>
  </si>
  <si>
    <t>Andy</t>
  </si>
  <si>
    <t>Lucas</t>
  </si>
  <si>
    <t>Duda</t>
  </si>
  <si>
    <t>Luis</t>
  </si>
  <si>
    <t>Jarrod</t>
  </si>
  <si>
    <t>Dyson</t>
  </si>
  <si>
    <t>Jim</t>
  </si>
  <si>
    <t>Jacoby</t>
  </si>
  <si>
    <t>Ellsbury</t>
  </si>
  <si>
    <t>Andre</t>
  </si>
  <si>
    <t>Ethier</t>
  </si>
  <si>
    <t>Jesus</t>
  </si>
  <si>
    <t>Darren</t>
  </si>
  <si>
    <t>Dexter</t>
  </si>
  <si>
    <t>Fowler</t>
  </si>
  <si>
    <t>Ben</t>
  </si>
  <si>
    <t>Francisco</t>
  </si>
  <si>
    <t>Jeff</t>
  </si>
  <si>
    <t>Francoeur</t>
  </si>
  <si>
    <t>Frazier</t>
  </si>
  <si>
    <t>Sam</t>
  </si>
  <si>
    <t>Gardner</t>
  </si>
  <si>
    <t>Cole</t>
  </si>
  <si>
    <t>Joey</t>
  </si>
  <si>
    <t>Gentry</t>
  </si>
  <si>
    <t>Gillespie</t>
  </si>
  <si>
    <t>Greg</t>
  </si>
  <si>
    <t>Gomes</t>
  </si>
  <si>
    <t>Gomez</t>
  </si>
  <si>
    <t>Gonzalez</t>
  </si>
  <si>
    <t>Alex</t>
  </si>
  <si>
    <t>Gordon</t>
  </si>
  <si>
    <t>Granderson</t>
  </si>
  <si>
    <t>Franklin</t>
  </si>
  <si>
    <t>Gutierrez</t>
  </si>
  <si>
    <t>Guyer</t>
  </si>
  <si>
    <t>Travis</t>
  </si>
  <si>
    <t>Josh</t>
  </si>
  <si>
    <t>Hamilton</t>
  </si>
  <si>
    <t>Corey</t>
  </si>
  <si>
    <t>Hart</t>
  </si>
  <si>
    <t>Heisey</t>
  </si>
  <si>
    <t>Jeremy</t>
  </si>
  <si>
    <t>Heyward</t>
  </si>
  <si>
    <t>Jamie</t>
  </si>
  <si>
    <t>Holliday</t>
  </si>
  <si>
    <t>Hudson</t>
  </si>
  <si>
    <t>Chad</t>
  </si>
  <si>
    <t>Hunter</t>
  </si>
  <si>
    <t>Austin</t>
  </si>
  <si>
    <t>Jackson</t>
  </si>
  <si>
    <t>Jon</t>
  </si>
  <si>
    <t>Desmond</t>
  </si>
  <si>
    <t>Jennings</t>
  </si>
  <si>
    <t>Reed</t>
  </si>
  <si>
    <t>Johnson</t>
  </si>
  <si>
    <t>Adam</t>
  </si>
  <si>
    <t>Jones</t>
  </si>
  <si>
    <t>Garrett</t>
  </si>
  <si>
    <t>Matthew</t>
  </si>
  <si>
    <t>Joyce</t>
  </si>
  <si>
    <t>Kalish</t>
  </si>
  <si>
    <t>Kemp</t>
  </si>
  <si>
    <t>Mark</t>
  </si>
  <si>
    <t>Bryan</t>
  </si>
  <si>
    <t>Lee</t>
  </si>
  <si>
    <t>Mitch</t>
  </si>
  <si>
    <t>Martin</t>
  </si>
  <si>
    <t>Maldonado</t>
  </si>
  <si>
    <t>Nick</t>
  </si>
  <si>
    <t>Markakis</t>
  </si>
  <si>
    <t>Fernando</t>
  </si>
  <si>
    <t>Martinez</t>
  </si>
  <si>
    <t>J.D.</t>
  </si>
  <si>
    <t>Darin</t>
  </si>
  <si>
    <t>Mastroianni</t>
  </si>
  <si>
    <t>Maxwell</t>
  </si>
  <si>
    <t>John</t>
  </si>
  <si>
    <t>Cameron</t>
  </si>
  <si>
    <t>Maybin</t>
  </si>
  <si>
    <t>McCutchen</t>
  </si>
  <si>
    <t>Nate</t>
  </si>
  <si>
    <t>Kevin</t>
  </si>
  <si>
    <t>Miller</t>
  </si>
  <si>
    <t>Moore</t>
  </si>
  <si>
    <t>Morgan</t>
  </si>
  <si>
    <t>Logan</t>
  </si>
  <si>
    <t>Morrison</t>
  </si>
  <si>
    <t>Moss</t>
  </si>
  <si>
    <t>Murphy</t>
  </si>
  <si>
    <t>Daniel</t>
  </si>
  <si>
    <t>Nava</t>
  </si>
  <si>
    <t>Angel</t>
  </si>
  <si>
    <t>Pagan</t>
  </si>
  <si>
    <t>Gerardo</t>
  </si>
  <si>
    <t>Parra</t>
  </si>
  <si>
    <t>Pence</t>
  </si>
  <si>
    <t>Juan</t>
  </si>
  <si>
    <t>Prado</t>
  </si>
  <si>
    <t>Presley</t>
  </si>
  <si>
    <t>Raburn</t>
  </si>
  <si>
    <t>Manny</t>
  </si>
  <si>
    <t>Ramirez</t>
  </si>
  <si>
    <t>Colby</t>
  </si>
  <si>
    <t>Rasmus</t>
  </si>
  <si>
    <t>Reddick</t>
  </si>
  <si>
    <t>Nolan</t>
  </si>
  <si>
    <t>Reimold</t>
  </si>
  <si>
    <t>Revere</t>
  </si>
  <si>
    <t>Rios</t>
  </si>
  <si>
    <t>Rivera</t>
  </si>
  <si>
    <t>Shane</t>
  </si>
  <si>
    <t>Robinson</t>
  </si>
  <si>
    <t>Cody</t>
  </si>
  <si>
    <t>Ross</t>
  </si>
  <si>
    <t>Ruggiano</t>
  </si>
  <si>
    <t>Jerry</t>
  </si>
  <si>
    <t>Sands</t>
  </si>
  <si>
    <t>Dave</t>
  </si>
  <si>
    <t>Saunders</t>
  </si>
  <si>
    <t>Schafer</t>
  </si>
  <si>
    <t>Luke</t>
  </si>
  <si>
    <t>Shuck</t>
  </si>
  <si>
    <t>Seth</t>
  </si>
  <si>
    <t>Smith</t>
  </si>
  <si>
    <t>Brad</t>
  </si>
  <si>
    <t>Snyder</t>
  </si>
  <si>
    <t>Denard</t>
  </si>
  <si>
    <t>Span</t>
  </si>
  <si>
    <t>Mike</t>
  </si>
  <si>
    <t>Stanton</t>
  </si>
  <si>
    <t>Drew</t>
  </si>
  <si>
    <t>Stubbs</t>
  </si>
  <si>
    <t>Ichiro</t>
  </si>
  <si>
    <t>Suzuki</t>
  </si>
  <si>
    <t>Taylor</t>
  </si>
  <si>
    <t>Andres</t>
  </si>
  <si>
    <t>Torres</t>
  </si>
  <si>
    <t>Rene</t>
  </si>
  <si>
    <t>Trout</t>
  </si>
  <si>
    <t>B.J.</t>
  </si>
  <si>
    <t>Upton</t>
  </si>
  <si>
    <t>Jonathan</t>
  </si>
  <si>
    <t>Will</t>
  </si>
  <si>
    <t>Venable</t>
  </si>
  <si>
    <t>Dayan</t>
  </si>
  <si>
    <t>Jayson</t>
  </si>
  <si>
    <t>Werth</t>
  </si>
  <si>
    <t>Wilson</t>
  </si>
  <si>
    <t>Young</t>
  </si>
  <si>
    <t>mSPEED</t>
  </si>
  <si>
    <t>count</t>
  </si>
  <si>
    <t>mTAP</t>
  </si>
  <si>
    <t>group</t>
  </si>
  <si>
    <t>ord</t>
  </si>
  <si>
    <t>Age</t>
  </si>
  <si>
    <t>mlbam_id</t>
  </si>
  <si>
    <t>OF</t>
  </si>
  <si>
    <t>1B</t>
  </si>
  <si>
    <t>Todd</t>
  </si>
  <si>
    <t>Castro</t>
  </si>
  <si>
    <t>3B</t>
  </si>
  <si>
    <t>Henry</t>
  </si>
  <si>
    <t>C</t>
  </si>
  <si>
    <t>Troy</t>
  </si>
  <si>
    <t>SS</t>
  </si>
  <si>
    <t>Miguel</t>
  </si>
  <si>
    <t>Willie</t>
  </si>
  <si>
    <t>Harris</t>
  </si>
  <si>
    <t>Castillo</t>
  </si>
  <si>
    <t>Navarro</t>
  </si>
  <si>
    <t>Kozma</t>
  </si>
  <si>
    <t>Omar</t>
  </si>
  <si>
    <t>2B</t>
  </si>
  <si>
    <t>Johnny</t>
  </si>
  <si>
    <t>Rodriguez</t>
  </si>
  <si>
    <t>Alberto</t>
  </si>
  <si>
    <t>A.J.</t>
  </si>
  <si>
    <t>Yadier</t>
  </si>
  <si>
    <t>Molina</t>
  </si>
  <si>
    <t>Mauer</t>
  </si>
  <si>
    <t>Aybar</t>
  </si>
  <si>
    <t>Steven</t>
  </si>
  <si>
    <t>Hill</t>
  </si>
  <si>
    <t>Huff</t>
  </si>
  <si>
    <t>Paul</t>
  </si>
  <si>
    <t>Avila</t>
  </si>
  <si>
    <t>Raul</t>
  </si>
  <si>
    <t>Derek</t>
  </si>
  <si>
    <t>Marco</t>
  </si>
  <si>
    <t>Russell</t>
  </si>
  <si>
    <t>Dan</t>
  </si>
  <si>
    <t>Jorge</t>
  </si>
  <si>
    <t>Ramon</t>
  </si>
  <si>
    <t>Hernandez</t>
  </si>
  <si>
    <t>Smoak</t>
  </si>
  <si>
    <t>Hanigan</t>
  </si>
  <si>
    <t>Ortiz</t>
  </si>
  <si>
    <t>DH</t>
  </si>
  <si>
    <t>Santana</t>
  </si>
  <si>
    <t>Casey</t>
  </si>
  <si>
    <t>Edgar</t>
  </si>
  <si>
    <t>Kennedy</t>
  </si>
  <si>
    <t>Felipe</t>
  </si>
  <si>
    <t>Lopez</t>
  </si>
  <si>
    <t>Ivan</t>
  </si>
  <si>
    <t>Phillips</t>
  </si>
  <si>
    <t>Jaso</t>
  </si>
  <si>
    <t>Tejada</t>
  </si>
  <si>
    <t>Freddy</t>
  </si>
  <si>
    <t>Sanchez</t>
  </si>
  <si>
    <t>Tulowitzki</t>
  </si>
  <si>
    <t>Pablo</t>
  </si>
  <si>
    <t>Sandoval</t>
  </si>
  <si>
    <t>Adrian</t>
  </si>
  <si>
    <t>Beltre</t>
  </si>
  <si>
    <t>J.J.</t>
  </si>
  <si>
    <t>Hardy</t>
  </si>
  <si>
    <t>Pedro</t>
  </si>
  <si>
    <t>Conor</t>
  </si>
  <si>
    <t>Gillaspie</t>
  </si>
  <si>
    <t>Lavarnway</t>
  </si>
  <si>
    <t>Marcus</t>
  </si>
  <si>
    <t>Polanco</t>
  </si>
  <si>
    <t>Turner</t>
  </si>
  <si>
    <t>Rickie</t>
  </si>
  <si>
    <t>Weeks</t>
  </si>
  <si>
    <t>Lobaton</t>
  </si>
  <si>
    <t>Tim</t>
  </si>
  <si>
    <t>Federowicz</t>
  </si>
  <si>
    <t>Romine</t>
  </si>
  <si>
    <t>Fryer</t>
  </si>
  <si>
    <t>Wil</t>
  </si>
  <si>
    <t>Morales</t>
  </si>
  <si>
    <t>J.C.</t>
  </si>
  <si>
    <t>Flowers</t>
  </si>
  <si>
    <t>Ruben</t>
  </si>
  <si>
    <t>Ruiz</t>
  </si>
  <si>
    <t>Pearce</t>
  </si>
  <si>
    <t>James</t>
  </si>
  <si>
    <t>Hector</t>
  </si>
  <si>
    <t>Howard</t>
  </si>
  <si>
    <t>J.P.</t>
  </si>
  <si>
    <t>Napoli</t>
  </si>
  <si>
    <t>Pat</t>
  </si>
  <si>
    <t>Ike</t>
  </si>
  <si>
    <t>Conger</t>
  </si>
  <si>
    <t>Anthony</t>
  </si>
  <si>
    <t>Rizzo</t>
  </si>
  <si>
    <t>George</t>
  </si>
  <si>
    <t>Rosario</t>
  </si>
  <si>
    <t>Votto</t>
  </si>
  <si>
    <t>Zack</t>
  </si>
  <si>
    <t>Cozart</t>
  </si>
  <si>
    <t>Danny</t>
  </si>
  <si>
    <t>Worth</t>
  </si>
  <si>
    <t>Eduardo</t>
  </si>
  <si>
    <t>Escobar</t>
  </si>
  <si>
    <t>Moustakas</t>
  </si>
  <si>
    <t>Descalso</t>
  </si>
  <si>
    <t>Pena</t>
  </si>
  <si>
    <t>Iannetta</t>
  </si>
  <si>
    <t>Dunn</t>
  </si>
  <si>
    <t>Zimmerman</t>
  </si>
  <si>
    <t>Victor</t>
  </si>
  <si>
    <t>Carpenter</t>
  </si>
  <si>
    <t>Parmelee</t>
  </si>
  <si>
    <t>Rick</t>
  </si>
  <si>
    <t>Wood</t>
  </si>
  <si>
    <t>Mathis</t>
  </si>
  <si>
    <t>Herrera</t>
  </si>
  <si>
    <t>Cervelli</t>
  </si>
  <si>
    <t>Edwin</t>
  </si>
  <si>
    <t>Encarnacion</t>
  </si>
  <si>
    <t>Valdez</t>
  </si>
  <si>
    <t>Cesar</t>
  </si>
  <si>
    <t>Alvarez</t>
  </si>
  <si>
    <t>Jimmy</t>
  </si>
  <si>
    <t>Rollins</t>
  </si>
  <si>
    <t>Chase</t>
  </si>
  <si>
    <t>Utley</t>
  </si>
  <si>
    <t>Dustin</t>
  </si>
  <si>
    <t>Pedroia</t>
  </si>
  <si>
    <t>Ian</t>
  </si>
  <si>
    <t>Kinsler</t>
  </si>
  <si>
    <t>Yunel</t>
  </si>
  <si>
    <t>Loney</t>
  </si>
  <si>
    <t>Buck</t>
  </si>
  <si>
    <t>Rafael</t>
  </si>
  <si>
    <t>Paredes</t>
  </si>
  <si>
    <t>Reid</t>
  </si>
  <si>
    <t>Brignac</t>
  </si>
  <si>
    <t>Xavier</t>
  </si>
  <si>
    <t>d'Arnaud</t>
  </si>
  <si>
    <t>Lonnie</t>
  </si>
  <si>
    <t>Chisenhall</t>
  </si>
  <si>
    <t>Sean</t>
  </si>
  <si>
    <t>Stewart</t>
  </si>
  <si>
    <t>Seager</t>
  </si>
  <si>
    <t>Uribe</t>
  </si>
  <si>
    <t>Morse</t>
  </si>
  <si>
    <t>Montero</t>
  </si>
  <si>
    <t>Clint</t>
  </si>
  <si>
    <t>Lind</t>
  </si>
  <si>
    <t>Butera</t>
  </si>
  <si>
    <t>Hundley</t>
  </si>
  <si>
    <t>Hughes</t>
  </si>
  <si>
    <t>Gimenez</t>
  </si>
  <si>
    <t>Steve</t>
  </si>
  <si>
    <t>Clevenger</t>
  </si>
  <si>
    <t>Valbuena</t>
  </si>
  <si>
    <t>Erik</t>
  </si>
  <si>
    <t>Kratz</t>
  </si>
  <si>
    <t>Albert</t>
  </si>
  <si>
    <t>Pujols</t>
  </si>
  <si>
    <t>Teixeira</t>
  </si>
  <si>
    <t>Alfredo</t>
  </si>
  <si>
    <t>Green</t>
  </si>
  <si>
    <t>Geovany</t>
  </si>
  <si>
    <t>Soto</t>
  </si>
  <si>
    <t>J.R.</t>
  </si>
  <si>
    <t>Elvis</t>
  </si>
  <si>
    <t>Andrus</t>
  </si>
  <si>
    <t>Felix</t>
  </si>
  <si>
    <t>Ellis</t>
  </si>
  <si>
    <t>Freddie</t>
  </si>
  <si>
    <t>Freeman</t>
  </si>
  <si>
    <t>Evan</t>
  </si>
  <si>
    <t>Longoria</t>
  </si>
  <si>
    <t>Prince</t>
  </si>
  <si>
    <t>Fielder</t>
  </si>
  <si>
    <t>Janish</t>
  </si>
  <si>
    <t>Jake</t>
  </si>
  <si>
    <t>Hanley</t>
  </si>
  <si>
    <t>Alexei</t>
  </si>
  <si>
    <t>Infante</t>
  </si>
  <si>
    <t>Freese</t>
  </si>
  <si>
    <t>Jed</t>
  </si>
  <si>
    <t>Lowrie</t>
  </si>
  <si>
    <t>Howie</t>
  </si>
  <si>
    <t>Kendrick</t>
  </si>
  <si>
    <t>Reyes</t>
  </si>
  <si>
    <t>Mitchell</t>
  </si>
  <si>
    <t>Moreland</t>
  </si>
  <si>
    <t>Wieters</t>
  </si>
  <si>
    <t>Santiago</t>
  </si>
  <si>
    <t>Nunez</t>
  </si>
  <si>
    <t>Alexi</t>
  </si>
  <si>
    <t>Casilla</t>
  </si>
  <si>
    <t>Lucroy</t>
  </si>
  <si>
    <t>Wright</t>
  </si>
  <si>
    <t>Jhonny</t>
  </si>
  <si>
    <t>Peralta</t>
  </si>
  <si>
    <t>Valencia</t>
  </si>
  <si>
    <t>McGehee</t>
  </si>
  <si>
    <t>Recker</t>
  </si>
  <si>
    <t>Kelly</t>
  </si>
  <si>
    <t>Guillermo</t>
  </si>
  <si>
    <t>Rosales</t>
  </si>
  <si>
    <t>Efren</t>
  </si>
  <si>
    <t>Paulino</t>
  </si>
  <si>
    <t>Pacheco</t>
  </si>
  <si>
    <t>Brayan</t>
  </si>
  <si>
    <t>Starlin</t>
  </si>
  <si>
    <t>Chirinos</t>
  </si>
  <si>
    <t>Dallas</t>
  </si>
  <si>
    <t>Stephen</t>
  </si>
  <si>
    <t>Espinosa</t>
  </si>
  <si>
    <t>Dioner</t>
  </si>
  <si>
    <t>Marte</t>
  </si>
  <si>
    <t>Cano</t>
  </si>
  <si>
    <t>Kurt</t>
  </si>
  <si>
    <t>Robert</t>
  </si>
  <si>
    <t>Cedeno</t>
  </si>
  <si>
    <t>Brendan</t>
  </si>
  <si>
    <t>Emilio</t>
  </si>
  <si>
    <t>Bonifacio</t>
  </si>
  <si>
    <t>McCann</t>
  </si>
  <si>
    <t>Headley</t>
  </si>
  <si>
    <t>Sogard</t>
  </si>
  <si>
    <t>Don</t>
  </si>
  <si>
    <t>Giavotella</t>
  </si>
  <si>
    <t>Dee</t>
  </si>
  <si>
    <t>Joaquin</t>
  </si>
  <si>
    <t>Jemile</t>
  </si>
  <si>
    <t>Darwin</t>
  </si>
  <si>
    <t>Barney</t>
  </si>
  <si>
    <t>Donnie</t>
  </si>
  <si>
    <t>Salvador</t>
  </si>
  <si>
    <t>Perez</t>
  </si>
  <si>
    <t>Lewis</t>
  </si>
  <si>
    <t>Alcides</t>
  </si>
  <si>
    <t>Thole</t>
  </si>
  <si>
    <t>Hayes</t>
  </si>
  <si>
    <t>Rob</t>
  </si>
  <si>
    <t>Aviles</t>
  </si>
  <si>
    <t>Tolleson</t>
  </si>
  <si>
    <t>Kendry</t>
  </si>
  <si>
    <t>Flores</t>
  </si>
  <si>
    <t>Welington</t>
  </si>
  <si>
    <t>Ramiro</t>
  </si>
  <si>
    <t>Santos</t>
  </si>
  <si>
    <t>Donaldson</t>
  </si>
  <si>
    <t>Neil</t>
  </si>
  <si>
    <t>Walker</t>
  </si>
  <si>
    <t>Asdrubal</t>
  </si>
  <si>
    <t>Cliff</t>
  </si>
  <si>
    <t>Pennington</t>
  </si>
  <si>
    <t>Harrison</t>
  </si>
  <si>
    <t>Zobrist</t>
  </si>
  <si>
    <t>Trumbo</t>
  </si>
  <si>
    <t>Ramos</t>
  </si>
  <si>
    <t>Adams</t>
  </si>
  <si>
    <t>Reynolds</t>
  </si>
  <si>
    <t>Mat</t>
  </si>
  <si>
    <t>DJ</t>
  </si>
  <si>
    <t>LeMahieu</t>
  </si>
  <si>
    <t>Altuve</t>
  </si>
  <si>
    <t>Bell</t>
  </si>
  <si>
    <t>Devin</t>
  </si>
  <si>
    <t>Mesoraco</t>
  </si>
  <si>
    <t>Valaika</t>
  </si>
  <si>
    <t>Greene</t>
  </si>
  <si>
    <t>Goldschmidt</t>
  </si>
  <si>
    <t>Plouffe</t>
  </si>
  <si>
    <t>Dominguez</t>
  </si>
  <si>
    <t>Brooks</t>
  </si>
  <si>
    <t>Lombardozzi</t>
  </si>
  <si>
    <t>Forsythe</t>
  </si>
  <si>
    <t>Billy</t>
  </si>
  <si>
    <t>Butler</t>
  </si>
  <si>
    <t>Beckham</t>
  </si>
  <si>
    <t>Buster</t>
  </si>
  <si>
    <t>Posey</t>
  </si>
  <si>
    <t>Marrero</t>
  </si>
  <si>
    <t>Hosmer</t>
  </si>
  <si>
    <t>Hicks</t>
  </si>
  <si>
    <t>Thomas</t>
  </si>
  <si>
    <t>Wallace</t>
  </si>
  <si>
    <t>Amarista</t>
  </si>
  <si>
    <t>Phelps</t>
  </si>
  <si>
    <t>Kipnis</t>
  </si>
  <si>
    <t>Lawrie</t>
  </si>
  <si>
    <t>Ackley</t>
  </si>
  <si>
    <t>msingles</t>
  </si>
  <si>
    <t>mpower</t>
  </si>
  <si>
    <t>mWOBA_</t>
  </si>
  <si>
    <t>pos</t>
  </si>
  <si>
    <t>Alonso, Yonder - 1B</t>
  </si>
  <si>
    <t>Altuve, Jose - 2B</t>
  </si>
  <si>
    <t>Andrus, Elvis - SS</t>
  </si>
  <si>
    <t>Avila, Alex - C</t>
  </si>
  <si>
    <t>Aybar, Erick - SS</t>
  </si>
  <si>
    <t>Belt, Brandon - 1B</t>
  </si>
  <si>
    <t>Beltran, Carlos - OF</t>
  </si>
  <si>
    <t>Beltre, Adrian - 3B</t>
  </si>
  <si>
    <t>Blackmon, Charlie - OF</t>
  </si>
  <si>
    <t>Blanco, Gregor - OF</t>
  </si>
  <si>
    <t>Bourjos, Peter - OF</t>
  </si>
  <si>
    <t>Bourn, Michael - OF</t>
  </si>
  <si>
    <t>Brantley, Michael - OF</t>
  </si>
  <si>
    <t>Braun, Ryan - OF</t>
  </si>
  <si>
    <t>Bruce, Jay - OF</t>
  </si>
  <si>
    <t>Butera, Drew - C</t>
  </si>
  <si>
    <t>Butler, Billy - 1B</t>
  </si>
  <si>
    <t>Byrd, Marlon - OF</t>
  </si>
  <si>
    <t>Cabrera, Asdrubal - SS</t>
  </si>
  <si>
    <t>Cabrera, Melky - OF</t>
  </si>
  <si>
    <t>Cain, Lorenzo - OF</t>
  </si>
  <si>
    <t>Cano, Robinson - 2B</t>
  </si>
  <si>
    <t>Carrera, Ezequiel - OF</t>
  </si>
  <si>
    <t>Castillo, Welington - C</t>
  </si>
  <si>
    <t>Castro, Jason - C</t>
  </si>
  <si>
    <t>Cervelli, Francisco - C</t>
  </si>
  <si>
    <t>Choo, Shin-Soo - OF</t>
  </si>
  <si>
    <t>Clevenger, Steve - C</t>
  </si>
  <si>
    <t>Conger, Hank - C</t>
  </si>
  <si>
    <t>Cowgill, Collin - OF</t>
  </si>
  <si>
    <t>Cozart, Zack - SS</t>
  </si>
  <si>
    <t>Crawford, Brandon - SS</t>
  </si>
  <si>
    <t>Crawford, Carl - OF</t>
  </si>
  <si>
    <t>Crisp, Coco - OF</t>
  </si>
  <si>
    <t>Cruz, Nelson - OF</t>
  </si>
  <si>
    <t>Cruz, Tony - C</t>
  </si>
  <si>
    <t>Davis, Ike - 1B</t>
  </si>
  <si>
    <t>Davis, Rajai - OF</t>
  </si>
  <si>
    <t>De Aza, Alejandro - OF</t>
  </si>
  <si>
    <t>Dominguez, Matt - 3B</t>
  </si>
  <si>
    <t>Dyson, Jarrod - OF</t>
  </si>
  <si>
    <t>Ellis, A.J. - C</t>
  </si>
  <si>
    <t>Ellsbury, Jacoby - OF</t>
  </si>
  <si>
    <t>Escobar, Alcides - SS</t>
  </si>
  <si>
    <t>Ethier, Andre - OF</t>
  </si>
  <si>
    <t>Federowicz, Tim - C</t>
  </si>
  <si>
    <t>Fielder, Prince - 1B</t>
  </si>
  <si>
    <t>Flowers, Tyler - C</t>
  </si>
  <si>
    <t>Forsythe, Logan - 2B</t>
  </si>
  <si>
    <t>Fowler, Dexter - OF</t>
  </si>
  <si>
    <t>Francoeur, Jeff - OF</t>
  </si>
  <si>
    <t>Frazier, Todd - 3B</t>
  </si>
  <si>
    <t>Freeman, Freddie - 1B</t>
  </si>
  <si>
    <t>Freese, David - 3B</t>
  </si>
  <si>
    <t>Gardner, Brett - OF</t>
  </si>
  <si>
    <t>Gentry, Craig - OF</t>
  </si>
  <si>
    <t>Giavotella, Johnny - 2B</t>
  </si>
  <si>
    <t>Gillespie, Cole - OF</t>
  </si>
  <si>
    <t>Goldschmidt, Paul - 1B</t>
  </si>
  <si>
    <t>Gomez, Carlos - OF</t>
  </si>
  <si>
    <t>Gonzalez, Adrian - 1B</t>
  </si>
  <si>
    <t>Gonzalez, Carlos - OF</t>
  </si>
  <si>
    <t>Gordon, Alex - OF</t>
  </si>
  <si>
    <t>Granderson, Curtis - OF</t>
  </si>
  <si>
    <t>Gutierrez, Franklin - OF</t>
  </si>
  <si>
    <t>Guyer, Brandon - OF</t>
  </si>
  <si>
    <t>Hanigan, Ryan - C</t>
  </si>
  <si>
    <t>Hardy, J.J. - SS</t>
  </si>
  <si>
    <t>Headley, Chase - 3B</t>
  </si>
  <si>
    <t>Heisey, Chris - OF</t>
  </si>
  <si>
    <t>Heyward, Jason - OF</t>
  </si>
  <si>
    <t>Hosmer, Eric - 1B</t>
  </si>
  <si>
    <t>Howard, Ryan - 1B</t>
  </si>
  <si>
    <t>Hundley, Nick - C</t>
  </si>
  <si>
    <t>Iannetta, Chris - C</t>
  </si>
  <si>
    <t>Infante, Omar - 2B</t>
  </si>
  <si>
    <t>Jackson, Austin - OF</t>
  </si>
  <si>
    <t>Jay, Jon - OF</t>
  </si>
  <si>
    <t>Jennings, Desmond - OF</t>
  </si>
  <si>
    <t>Jones, Adam - OF</t>
  </si>
  <si>
    <t>Joyce, Matthew - OF</t>
  </si>
  <si>
    <t>Kalish, Ryan - OF</t>
  </si>
  <si>
    <t>Kemp, Matt - OF</t>
  </si>
  <si>
    <t>Kinsler, Ian - 2B</t>
  </si>
  <si>
    <t>Kipnis, Jason - 2B</t>
  </si>
  <si>
    <t>Kratz, Erik - C</t>
  </si>
  <si>
    <t>LeMahieu, DJ - 2B</t>
  </si>
  <si>
    <t>Lind, Adam - 1B</t>
  </si>
  <si>
    <t>Lobaton, Jose - C</t>
  </si>
  <si>
    <t>Loney, James - 1B</t>
  </si>
  <si>
    <t>Longoria, Evan - 3B</t>
  </si>
  <si>
    <t>Lucroy, Jonathan - C</t>
  </si>
  <si>
    <t>Maldonado, Martin - C</t>
  </si>
  <si>
    <t>Markakis, Nick - OF</t>
  </si>
  <si>
    <t>Martin, Russell - C</t>
  </si>
  <si>
    <t>Martinez, J.D. - OF</t>
  </si>
  <si>
    <t>Mastroianni, Darin - OF</t>
  </si>
  <si>
    <t>Mathis, Jeff - C</t>
  </si>
  <si>
    <t>Maybin, Cameron - OF</t>
  </si>
  <si>
    <t>McCann, Brian - C</t>
  </si>
  <si>
    <t>McCutchen, Andrew - OF</t>
  </si>
  <si>
    <t>Mesoraco, Devin - C</t>
  </si>
  <si>
    <t>Molina, Yadier - C</t>
  </si>
  <si>
    <t>Montero, Miguel - C</t>
  </si>
  <si>
    <t>Moore, Adam - C</t>
  </si>
  <si>
    <t>Moreland, Mitch - 1B</t>
  </si>
  <si>
    <t>Moustakas, Mike - 3B</t>
  </si>
  <si>
    <t>Murphy, Daniel - 2B</t>
  </si>
  <si>
    <t>Navarro, Dioner - C</t>
  </si>
  <si>
    <t>Pagan, Angel - OF</t>
  </si>
  <si>
    <t>Parra, Gerardo - OF</t>
  </si>
  <si>
    <t>Pedroia, Dustin - 2B</t>
  </si>
  <si>
    <t>Pence, Hunter - OF</t>
  </si>
  <si>
    <t>Perez, Salvador - C</t>
  </si>
  <si>
    <t>Phillips, Brandon - 2B</t>
  </si>
  <si>
    <t>Posey, Buster - C</t>
  </si>
  <si>
    <t>Presley, Alex - OF</t>
  </si>
  <si>
    <t>Pujols, Albert - 1B</t>
  </si>
  <si>
    <t>Ramirez, Alexei - SS</t>
  </si>
  <si>
    <t>Ramos, Wilson - C</t>
  </si>
  <si>
    <t>Rasmus, Colby - OF</t>
  </si>
  <si>
    <t>Recker, Anthony - C</t>
  </si>
  <si>
    <t>Reddick, Josh - OF</t>
  </si>
  <si>
    <t>Reimold, Nolan - OF</t>
  </si>
  <si>
    <t>Revere, Ben - OF</t>
  </si>
  <si>
    <t>Rivera, Rene - C</t>
  </si>
  <si>
    <t>Rizzo, Anthony - 1B</t>
  </si>
  <si>
    <t>Robinson, Shane - OF</t>
  </si>
  <si>
    <t>Rollins, Jimmy - SS</t>
  </si>
  <si>
    <t>Ross, Dave - C</t>
  </si>
  <si>
    <t>Ruggiano, Justin - OF</t>
  </si>
  <si>
    <t>Ruiz, Carlos - C</t>
  </si>
  <si>
    <t>Sanchez, Hector - C</t>
  </si>
  <si>
    <t>Sandoval, Pablo - 3B</t>
  </si>
  <si>
    <t>Saunders, Michael - OF</t>
  </si>
  <si>
    <t>Schafer, Logan - OF</t>
  </si>
  <si>
    <t>Seager, Kyle - 3B</t>
  </si>
  <si>
    <t>Smith, Seth - OF</t>
  </si>
  <si>
    <t>Smoak, Justin - 1B</t>
  </si>
  <si>
    <t>Soto, Geovany - C</t>
  </si>
  <si>
    <t>Span, Denard - OF</t>
  </si>
  <si>
    <t>Stewart, Chris - C</t>
  </si>
  <si>
    <t>Stubbs, Drew - OF</t>
  </si>
  <si>
    <t>Suzuki, Ichiro - OF</t>
  </si>
  <si>
    <t>Suzuki, Kurt - C</t>
  </si>
  <si>
    <t>Taylor, Michael - OF</t>
  </si>
  <si>
    <t>Teixeira, Mark - 1B</t>
  </si>
  <si>
    <t>Trout, Mike - OF</t>
  </si>
  <si>
    <t>Tulowitzki, Troy - SS</t>
  </si>
  <si>
    <t>Upton, B.J. - OF</t>
  </si>
  <si>
    <t>Upton, Justin - OF</t>
  </si>
  <si>
    <t>Utley, Chase - 2B</t>
  </si>
  <si>
    <t>Venable, Will - OF</t>
  </si>
  <si>
    <t>Votto, Joey - 1B</t>
  </si>
  <si>
    <t>Walker, Neil - 2B</t>
  </si>
  <si>
    <t>Weeks, Jemile - 2B</t>
  </si>
  <si>
    <t>Werth, Jayson - OF</t>
  </si>
  <si>
    <t>Wieters, Matt - C</t>
  </si>
  <si>
    <t>Wilson, Bobby - C</t>
  </si>
  <si>
    <t>Wright, David - 3B</t>
  </si>
  <si>
    <t>Young, Chris - OF</t>
  </si>
  <si>
    <t>Cluster</t>
  </si>
  <si>
    <t>Slugger</t>
  </si>
  <si>
    <t>mDB_i</t>
  </si>
  <si>
    <t>mTR_i</t>
  </si>
  <si>
    <t>mHR_i</t>
  </si>
  <si>
    <t>clusterlab</t>
  </si>
  <si>
    <t>SB Bench Warmer</t>
  </si>
  <si>
    <t>Lead Footed Bench Warmer</t>
  </si>
  <si>
    <t>posval</t>
  </si>
  <si>
    <t>age_</t>
  </si>
  <si>
    <t>mTAP_</t>
  </si>
  <si>
    <t>mdb_</t>
  </si>
  <si>
    <t>mtr_</t>
  </si>
  <si>
    <t>mhr_</t>
  </si>
  <si>
    <t>age_i</t>
  </si>
  <si>
    <t>mTAP_i</t>
  </si>
  <si>
    <t>mSPEED_i</t>
  </si>
  <si>
    <t>mBB_i</t>
  </si>
  <si>
    <t>mSO_i</t>
  </si>
  <si>
    <t>mSINGLES_i</t>
  </si>
  <si>
    <t>mPOWER_i</t>
  </si>
  <si>
    <t>mWOBA_i</t>
  </si>
  <si>
    <t>WOBA</t>
  </si>
  <si>
    <t>seq</t>
  </si>
  <si>
    <t>display_name</t>
  </si>
  <si>
    <t>MLBAM_ID</t>
  </si>
  <si>
    <t>posval_i</t>
  </si>
  <si>
    <t>mHR</t>
  </si>
  <si>
    <t>mSB</t>
  </si>
  <si>
    <t>mAVG</t>
  </si>
  <si>
    <t>mOBP</t>
  </si>
  <si>
    <t>mSLG</t>
  </si>
  <si>
    <t>mROTO</t>
  </si>
  <si>
    <t>posval_c</t>
  </si>
  <si>
    <t>age_c</t>
  </si>
  <si>
    <t>mtap_c</t>
  </si>
  <si>
    <t>mspeed_c</t>
  </si>
  <si>
    <t>mBB_c</t>
  </si>
  <si>
    <t>mSO_c</t>
  </si>
  <si>
    <t>msingles_c</t>
  </si>
  <si>
    <t>mpower_c</t>
  </si>
  <si>
    <t>mDB_c</t>
  </si>
  <si>
    <t>mTR_c</t>
  </si>
  <si>
    <t>mHR_c</t>
  </si>
  <si>
    <t>mWOBA_c</t>
  </si>
  <si>
    <t>Factor1</t>
  </si>
  <si>
    <t>Factor2</t>
  </si>
  <si>
    <t>Factor3</t>
  </si>
  <si>
    <t>Factor4</t>
  </si>
  <si>
    <t>maxfactor</t>
  </si>
  <si>
    <t>absfactor1</t>
  </si>
  <si>
    <t>absfactor2</t>
  </si>
  <si>
    <t>absfactor3</t>
  </si>
  <si>
    <t>absfactor4</t>
  </si>
  <si>
    <t>absfactor</t>
  </si>
  <si>
    <t>nextfactor</t>
  </si>
  <si>
    <t>tmp_clus</t>
  </si>
  <si>
    <t>max_abs</t>
  </si>
  <si>
    <t>2p</t>
  </si>
  <si>
    <t>3n</t>
  </si>
  <si>
    <t>1n</t>
  </si>
  <si>
    <t>3p</t>
  </si>
  <si>
    <t>1p</t>
  </si>
  <si>
    <t>2n</t>
  </si>
  <si>
    <t>mBB%</t>
  </si>
  <si>
    <t>mSO%</t>
  </si>
  <si>
    <t>mPRO</t>
  </si>
  <si>
    <t>mGURU</t>
  </si>
  <si>
    <t>Lead Footed Slugger</t>
  </si>
  <si>
    <t>ClusterMA</t>
  </si>
  <si>
    <t>Aging Bench Warmer</t>
  </si>
  <si>
    <t>1n_2n</t>
  </si>
  <si>
    <t>1n_3n</t>
  </si>
  <si>
    <t>1p_2n</t>
  </si>
  <si>
    <t>1p_2p</t>
  </si>
  <si>
    <t>1p_3n</t>
  </si>
  <si>
    <t>1p_3p</t>
  </si>
  <si>
    <t>2n_3n</t>
  </si>
  <si>
    <t>2p_1n</t>
  </si>
  <si>
    <t>2p_3n</t>
  </si>
  <si>
    <t>Wiff King</t>
  </si>
  <si>
    <t>2p_3p</t>
  </si>
  <si>
    <t>3p_1n</t>
  </si>
  <si>
    <t>3p_2n</t>
  </si>
  <si>
    <t>Agile Wiff King</t>
  </si>
  <si>
    <t>SB Wiff King</t>
  </si>
  <si>
    <t>1n_2p</t>
  </si>
  <si>
    <t>1n_3p</t>
  </si>
  <si>
    <t>2n_1n</t>
  </si>
  <si>
    <t>Fantasy Star</t>
  </si>
  <si>
    <t>2n_1p</t>
  </si>
  <si>
    <t>Aging Slugger</t>
  </si>
  <si>
    <t>2n_3p</t>
  </si>
  <si>
    <t>2p_1p</t>
  </si>
  <si>
    <t>3n_1n</t>
  </si>
  <si>
    <t>3n_1p</t>
  </si>
  <si>
    <t>3n_2n</t>
  </si>
  <si>
    <t>3n_2p</t>
  </si>
  <si>
    <t>3p_1p</t>
  </si>
  <si>
    <t>3p_2p</t>
  </si>
  <si>
    <t>SB Capable Hitter</t>
  </si>
  <si>
    <t>Swings for Fences</t>
  </si>
  <si>
    <t>Dominant Hitter</t>
  </si>
  <si>
    <t>Contact</t>
  </si>
  <si>
    <t>Walks</t>
  </si>
  <si>
    <t>Playing Time</t>
  </si>
  <si>
    <t>Rate of Production</t>
  </si>
  <si>
    <t>Bench Warmer</t>
  </si>
  <si>
    <t>Agile Slugger</t>
  </si>
  <si>
    <t>Aging Lead Footed Bench Warmer</t>
  </si>
  <si>
    <t>Agile Power off Bench</t>
  </si>
  <si>
    <t>SB Dominant Hitter</t>
  </si>
  <si>
    <t>Power off Bench</t>
  </si>
  <si>
    <t>Lead Footed Wiff King</t>
  </si>
  <si>
    <t>Agile Dominant Hitter</t>
  </si>
  <si>
    <t>Lead Footed Power off Bench</t>
  </si>
  <si>
    <t>Agile Bench Warmer</t>
  </si>
  <si>
    <t>Aging Agile Bench Warmer</t>
  </si>
  <si>
    <t>SB Bad Ball Hitter</t>
  </si>
  <si>
    <t>SB Slugger</t>
  </si>
  <si>
    <t>Aging Lead Footed Slugger</t>
  </si>
  <si>
    <t>Agile Capable Hitter</t>
  </si>
  <si>
    <t>Agile Gap Power</t>
  </si>
  <si>
    <t>Capable Hitter</t>
  </si>
  <si>
    <t>Slap Hitter</t>
  </si>
  <si>
    <t>Lead Footed Swings for Fences</t>
  </si>
  <si>
    <t>Agile Slap Hitter</t>
  </si>
  <si>
    <t>Gap Power</t>
  </si>
  <si>
    <t>Stolen Bases</t>
  </si>
  <si>
    <t>Home Runs</t>
  </si>
  <si>
    <t>Aging Lead Footed Power When Healthy</t>
  </si>
  <si>
    <t>Aging Power When Healthy</t>
  </si>
  <si>
    <t>_name_</t>
  </si>
  <si>
    <t>firstfactor</t>
  </si>
  <si>
    <t>SB Slap Hitter</t>
  </si>
  <si>
    <t>Agile Bad Ball Hitter</t>
  </si>
  <si>
    <t>c1</t>
  </si>
  <si>
    <t>c13</t>
  </si>
  <si>
    <t>c4</t>
  </si>
  <si>
    <t>c3</t>
  </si>
  <si>
    <t>c5</t>
  </si>
  <si>
    <t>c6</t>
  </si>
  <si>
    <t>c17</t>
  </si>
  <si>
    <t>c16</t>
  </si>
  <si>
    <t>c2</t>
  </si>
  <si>
    <t>c15</t>
  </si>
  <si>
    <t>c18</t>
  </si>
  <si>
    <t>c14</t>
  </si>
  <si>
    <t>c19</t>
  </si>
  <si>
    <t>c23</t>
  </si>
  <si>
    <t>c7</t>
  </si>
  <si>
    <t>c22</t>
  </si>
  <si>
    <t>c21</t>
  </si>
  <si>
    <t>c24</t>
  </si>
  <si>
    <t>c10</t>
  </si>
  <si>
    <t>c11</t>
  </si>
  <si>
    <t>c9</t>
  </si>
  <si>
    <t>c12</t>
  </si>
  <si>
    <t>c20</t>
  </si>
  <si>
    <t>c8</t>
  </si>
  <si>
    <t>Description</t>
  </si>
  <si>
    <t>Adams, Matt - 1B</t>
  </si>
  <si>
    <t>Barnes, Brandon - OF</t>
  </si>
  <si>
    <t>Barnes</t>
  </si>
  <si>
    <t>Bautista, Jose - OF</t>
  </si>
  <si>
    <t>Castellanos</t>
  </si>
  <si>
    <t>Culberson</t>
  </si>
  <si>
    <t>Danks</t>
  </si>
  <si>
    <t>Davis, Chris - 1B</t>
  </si>
  <si>
    <t>Donaldson, Josh - 3B</t>
  </si>
  <si>
    <t>Dozier</t>
  </si>
  <si>
    <t>Eaton, Adam - OF</t>
  </si>
  <si>
    <t>Eaton</t>
  </si>
  <si>
    <t>Encarnacion, Edwin - 1B</t>
  </si>
  <si>
    <t>Aging SB Bench Warmer</t>
  </si>
  <si>
    <t>Flaherty</t>
  </si>
  <si>
    <t>Galvis</t>
  </si>
  <si>
    <t>Marwin</t>
  </si>
  <si>
    <t>Gose, Anthony - OF</t>
  </si>
  <si>
    <t>Gose</t>
  </si>
  <si>
    <t>Grandal, Yasmani - C</t>
  </si>
  <si>
    <t>Grandal</t>
  </si>
  <si>
    <t>Yasmani</t>
  </si>
  <si>
    <t>Gregorius, Didi - SS</t>
  </si>
  <si>
    <t>Gregorius</t>
  </si>
  <si>
    <t>Didi</t>
  </si>
  <si>
    <t>Harper, Bryce - OF</t>
  </si>
  <si>
    <t>Harper</t>
  </si>
  <si>
    <t>Bryce</t>
  </si>
  <si>
    <t>Hechavarria</t>
  </si>
  <si>
    <t>Adeiny</t>
  </si>
  <si>
    <t>Holt</t>
  </si>
  <si>
    <t>Brock</t>
  </si>
  <si>
    <t>Lough, David - OF</t>
  </si>
  <si>
    <t>Lough</t>
  </si>
  <si>
    <t>Zach</t>
  </si>
  <si>
    <t>Machado</t>
  </si>
  <si>
    <t>Marte, Starling - OF</t>
  </si>
  <si>
    <t>Starling</t>
  </si>
  <si>
    <t>McBride</t>
  </si>
  <si>
    <t>Mercer</t>
  </si>
  <si>
    <t>Jordy</t>
  </si>
  <si>
    <t>Neal</t>
  </si>
  <si>
    <t>Nieuwenhuis, Kirk - OF</t>
  </si>
  <si>
    <t>Nieuwenhuis</t>
  </si>
  <si>
    <t>Kirk</t>
  </si>
  <si>
    <t>Norris, Derek - C</t>
  </si>
  <si>
    <t>Norris</t>
  </si>
  <si>
    <t>Plouffe, Trevor - 3B</t>
  </si>
  <si>
    <t>Pollock, A.J. - OF</t>
  </si>
  <si>
    <t>Pollock</t>
  </si>
  <si>
    <t>Segura</t>
  </si>
  <si>
    <t>Jean</t>
  </si>
  <si>
    <t>Simmons, Andrelton - SS</t>
  </si>
  <si>
    <t>Simmons</t>
  </si>
  <si>
    <t>Andrelton</t>
  </si>
  <si>
    <t>Solano</t>
  </si>
  <si>
    <t>Donovan</t>
  </si>
  <si>
    <t>Thompson</t>
  </si>
  <si>
    <t>Rich</t>
  </si>
  <si>
    <t>Uribe, Juan - 3B</t>
  </si>
  <si>
    <t>Valbuena, Luis - 3B</t>
  </si>
  <si>
    <t>Van Slyke</t>
  </si>
  <si>
    <t>Vogt</t>
  </si>
  <si>
    <t>Young, Eric - OF</t>
  </si>
  <si>
    <t>Strength</t>
  </si>
  <si>
    <t>Total Production</t>
  </si>
  <si>
    <t>http://baseballguru.com</t>
  </si>
  <si>
    <t>Wild Slugger</t>
  </si>
  <si>
    <t>rank</t>
  </si>
  <si>
    <t>prank</t>
  </si>
  <si>
    <t>Aoki, Norichika - OF</t>
  </si>
  <si>
    <t>Aoki</t>
  </si>
  <si>
    <t>Norichika</t>
  </si>
  <si>
    <t>Berry, Quintin - OF</t>
  </si>
  <si>
    <t>Berry</t>
  </si>
  <si>
    <t>Quintin</t>
  </si>
  <si>
    <t>Brantly, Rob - C</t>
  </si>
  <si>
    <t>Brantly</t>
  </si>
  <si>
    <t>Calhoun, Kole - OF</t>
  </si>
  <si>
    <t>Calhoun</t>
  </si>
  <si>
    <t>Kole</t>
  </si>
  <si>
    <t>Cespedes, Yoenis - OF</t>
  </si>
  <si>
    <t>Cespedes</t>
  </si>
  <si>
    <t>Yoenis</t>
  </si>
  <si>
    <t>Elmore</t>
  </si>
  <si>
    <t>Jacob</t>
  </si>
  <si>
    <t>Garcia, Avisail - OF</t>
  </si>
  <si>
    <t>Garcia</t>
  </si>
  <si>
    <t>Avisail</t>
  </si>
  <si>
    <t>Yan</t>
  </si>
  <si>
    <t>Herrmann</t>
  </si>
  <si>
    <t>Holaday, Bryan - C</t>
  </si>
  <si>
    <t>Holaday</t>
  </si>
  <si>
    <t>Iglesias, Jose - SS</t>
  </si>
  <si>
    <t>Iglesias</t>
  </si>
  <si>
    <t>Jimenez</t>
  </si>
  <si>
    <t>Kawasaki</t>
  </si>
  <si>
    <t>Munenori</t>
  </si>
  <si>
    <t>Leon, Sandy - C</t>
  </si>
  <si>
    <t>Leon</t>
  </si>
  <si>
    <t>Sandy</t>
  </si>
  <si>
    <t>Martin, Leonys - OF</t>
  </si>
  <si>
    <t>Leonys</t>
  </si>
  <si>
    <t>Negron</t>
  </si>
  <si>
    <t>Kristopher</t>
  </si>
  <si>
    <t>Ortega</t>
  </si>
  <si>
    <t>Hernan</t>
  </si>
  <si>
    <t>Ruf</t>
  </si>
  <si>
    <t>Rutledge</t>
  </si>
  <si>
    <t>Solis</t>
  </si>
  <si>
    <t>Make Selections by Clicking on Header ARROWS (like pos or league)</t>
  </si>
  <si>
    <t>Percentage of forecast based on players own stats</t>
  </si>
  <si>
    <t>eXpected wOBA for someone at his position and playing time</t>
  </si>
  <si>
    <t>eXpected mGURU for someone at his position and playing time</t>
  </si>
  <si>
    <t>Played last year</t>
  </si>
  <si>
    <t>Games</t>
  </si>
  <si>
    <t>Times at Plate</t>
  </si>
  <si>
    <t>At Bats</t>
  </si>
  <si>
    <t>Runs</t>
  </si>
  <si>
    <t>Hits</t>
  </si>
  <si>
    <t>Doubles</t>
  </si>
  <si>
    <t>Triples</t>
  </si>
  <si>
    <t>Home runs</t>
  </si>
  <si>
    <t>Runs batted in</t>
  </si>
  <si>
    <t>Stolen bases</t>
  </si>
  <si>
    <t>Times caught stealing</t>
  </si>
  <si>
    <t>Strike outs</t>
  </si>
  <si>
    <t>Intentional walks</t>
  </si>
  <si>
    <t>Hit by pitch</t>
  </si>
  <si>
    <t>Sacrifice hits</t>
  </si>
  <si>
    <t>Sacrifice flies</t>
  </si>
  <si>
    <t>Ground into double play</t>
  </si>
  <si>
    <t>Batting average</t>
  </si>
  <si>
    <t>On base percentage</t>
  </si>
  <si>
    <t>Slugging percentage</t>
  </si>
  <si>
    <t>Rate of performace, like OPS but more accurate. Based on Tom Tango's "The Book"</t>
  </si>
  <si>
    <t>Production, like linear weights. It is mWOBA * mTAP</t>
  </si>
  <si>
    <t>Batting value, based on weighting between m WOBA and mPRO</t>
  </si>
  <si>
    <t>Batting value where mGURU is weighted by positional scarcity</t>
  </si>
  <si>
    <t>Dollar value, based on 5x5 Rotisserie: Avg, HR, SB, RBI, R</t>
  </si>
  <si>
    <t>Dollar value, based on 5x5: Avg, HR, SB, RBI, R. Weighted by positional scarcity</t>
  </si>
  <si>
    <t>Value (runs contributed)  Over Replacement  Player at same position</t>
  </si>
  <si>
    <t>Position rank</t>
  </si>
  <si>
    <t>Rank overall among batters</t>
  </si>
  <si>
    <t>Position league rank</t>
  </si>
  <si>
    <t>Playing time: Y=Starter, N=Not starter or Inj risk or performance risk, B=Bench</t>
  </si>
  <si>
    <t>Difference between forecasted performace rate and last years. Positive numbers are sleepers, mwOBA-wOBA</t>
  </si>
  <si>
    <t>Difference between forecast and last years value. Sleepers have high values.</t>
  </si>
  <si>
    <t>Draft Value: S=Sleeper, R=Regular, O=Overpriced</t>
  </si>
  <si>
    <t>Times at plate last year</t>
  </si>
  <si>
    <t>Batting average last year</t>
  </si>
  <si>
    <t>On base percentage last year</t>
  </si>
  <si>
    <t>Slugging percentage last year</t>
  </si>
  <si>
    <t>Last years Production, like linear weights. It is wOBA * mTAP</t>
  </si>
  <si>
    <t>Batting value last year</t>
  </si>
  <si>
    <t>Lahman PlayerID</t>
  </si>
  <si>
    <t>MLB ID</t>
  </si>
  <si>
    <t>Description of player for predicted season</t>
  </si>
  <si>
    <t>Most Similar Player</t>
  </si>
  <si>
    <t>Second Most Similar Player</t>
  </si>
  <si>
    <t>Third Most Similar Player</t>
  </si>
  <si>
    <t>bats</t>
  </si>
  <si>
    <t>yearp</t>
  </si>
  <si>
    <t>age</t>
  </si>
  <si>
    <t>teamID</t>
  </si>
  <si>
    <t>lg</t>
  </si>
  <si>
    <t>pos2</t>
  </si>
  <si>
    <t>pos3</t>
  </si>
  <si>
    <t>reliability</t>
  </si>
  <si>
    <t>xWOBA</t>
  </si>
  <si>
    <t>xGURU</t>
  </si>
  <si>
    <t>play</t>
  </si>
  <si>
    <t>mG</t>
  </si>
  <si>
    <t>mAB</t>
  </si>
  <si>
    <t>mR</t>
  </si>
  <si>
    <t>mH</t>
  </si>
  <si>
    <t>mDB</t>
  </si>
  <si>
    <t>mTR</t>
  </si>
  <si>
    <t>mRBI</t>
  </si>
  <si>
    <t>mCS</t>
  </si>
  <si>
    <t>mBB</t>
  </si>
  <si>
    <t>mSO</t>
  </si>
  <si>
    <t>mIBB</t>
  </si>
  <si>
    <t>mHPB</t>
  </si>
  <si>
    <t>mSH</t>
  </si>
  <si>
    <t>mSF</t>
  </si>
  <si>
    <t>mGIDP</t>
  </si>
  <si>
    <t>mGURUwt</t>
  </si>
  <si>
    <t>mROTOwt</t>
  </si>
  <si>
    <t>mVORP</t>
  </si>
  <si>
    <t>plrank</t>
  </si>
  <si>
    <t>mstarter</t>
  </si>
  <si>
    <t>wobad</t>
  </si>
  <si>
    <t>gurud</t>
  </si>
  <si>
    <t>value</t>
  </si>
  <si>
    <t>PlayerID</t>
  </si>
  <si>
    <t>Match1</t>
  </si>
  <si>
    <t>Match2</t>
  </si>
  <si>
    <t>Match3</t>
  </si>
  <si>
    <t>B</t>
  </si>
  <si>
    <t>MIA</t>
  </si>
  <si>
    <t>NL</t>
  </si>
  <si>
    <t>Y</t>
  </si>
  <si>
    <t>R</t>
  </si>
  <si>
    <t>reyesjo01</t>
  </si>
  <si>
    <t>Alcides Escobar</t>
  </si>
  <si>
    <t>Erick Aybar</t>
  </si>
  <si>
    <t>Starlin Castro</t>
  </si>
  <si>
    <t>CHN</t>
  </si>
  <si>
    <t>castrst01</t>
  </si>
  <si>
    <t>Jemile Weeks</t>
  </si>
  <si>
    <t>Darwin Barney</t>
  </si>
  <si>
    <t>COL</t>
  </si>
  <si>
    <t>N</t>
  </si>
  <si>
    <t>S</t>
  </si>
  <si>
    <t>tulowtr01</t>
  </si>
  <si>
    <t>Robinson Cano</t>
  </si>
  <si>
    <t>Brandon Phillips</t>
  </si>
  <si>
    <t>Jed Lowrie</t>
  </si>
  <si>
    <t>PHI</t>
  </si>
  <si>
    <t>rolliji01</t>
  </si>
  <si>
    <t>Chase Utley</t>
  </si>
  <si>
    <t>Ian Kinsler</t>
  </si>
  <si>
    <t>WAS</t>
  </si>
  <si>
    <t>O</t>
  </si>
  <si>
    <t>desmoia01</t>
  </si>
  <si>
    <t>Asdrubal Cabrera</t>
  </si>
  <si>
    <t>NYN</t>
  </si>
  <si>
    <t>tejadru01</t>
  </si>
  <si>
    <t>Daniel Murphy</t>
  </si>
  <si>
    <t>Elvis Andrus</t>
  </si>
  <si>
    <t>CIN</t>
  </si>
  <si>
    <t>cozarza01</t>
  </si>
  <si>
    <t>Ian Desmond</t>
  </si>
  <si>
    <t>rutlejo01</t>
  </si>
  <si>
    <t>Alexi Amarista</t>
  </si>
  <si>
    <t>Josh Harrison</t>
  </si>
  <si>
    <t>Johnny Giavotella</t>
  </si>
  <si>
    <t>SLN</t>
  </si>
  <si>
    <t>ATL</t>
  </si>
  <si>
    <t>simmoan01</t>
  </si>
  <si>
    <t>L</t>
  </si>
  <si>
    <t>SFN</t>
  </si>
  <si>
    <t>crawfbr01</t>
  </si>
  <si>
    <t>PIT</t>
  </si>
  <si>
    <t>SDN</t>
  </si>
  <si>
    <t>Dee Gordon</t>
  </si>
  <si>
    <t>Chase d'Arnaud</t>
  </si>
  <si>
    <t>kozmape01</t>
  </si>
  <si>
    <t>MIL</t>
  </si>
  <si>
    <t>segurje01</t>
  </si>
  <si>
    <t>Hernan Perez</t>
  </si>
  <si>
    <t>Peter Kozma</t>
  </si>
  <si>
    <t>gordode01</t>
  </si>
  <si>
    <t>ARI</t>
  </si>
  <si>
    <t>Paul Janish</t>
  </si>
  <si>
    <t>Didi Gregorius</t>
  </si>
  <si>
    <t>Danny Worth</t>
  </si>
  <si>
    <t>mercejo03</t>
  </si>
  <si>
    <t>gregodi01</t>
  </si>
  <si>
    <t>janispa01</t>
  </si>
  <si>
    <t>Jacob Elmore</t>
  </si>
  <si>
    <t>Jose Iglesias</t>
  </si>
  <si>
    <t>elmorja01</t>
  </si>
  <si>
    <t>Brendan Ryan</t>
  </si>
  <si>
    <t>braunry02</t>
  </si>
  <si>
    <t>Carlos Gonzalez</t>
  </si>
  <si>
    <t>Adam Jones</t>
  </si>
  <si>
    <t>mccutan01</t>
  </si>
  <si>
    <t>Justin Upton</t>
  </si>
  <si>
    <t>Eric Hosmer</t>
  </si>
  <si>
    <t>gonzaca01</t>
  </si>
  <si>
    <t>Yoenis Cespedes</t>
  </si>
  <si>
    <t>Ryan Braun</t>
  </si>
  <si>
    <t>hollima01</t>
  </si>
  <si>
    <t>Prince Fielder</t>
  </si>
  <si>
    <t>Miguel Cabrera</t>
  </si>
  <si>
    <t>stantmi03</t>
  </si>
  <si>
    <t>Jay Bruce</t>
  </si>
  <si>
    <t>Matthew Joyce</t>
  </si>
  <si>
    <t>uptonju01</t>
  </si>
  <si>
    <t>Andrew McCutchen</t>
  </si>
  <si>
    <t>Jason Heyward</t>
  </si>
  <si>
    <t>bruceja01</t>
  </si>
  <si>
    <t>harpebr03</t>
  </si>
  <si>
    <t>Brandon Belt</t>
  </si>
  <si>
    <t>kempma01</t>
  </si>
  <si>
    <t>Mark Trumbo</t>
  </si>
  <si>
    <t>heywaja01</t>
  </si>
  <si>
    <t>Logan Morrison</t>
  </si>
  <si>
    <t>fowlede01</t>
  </si>
  <si>
    <t>Austin Jackson</t>
  </si>
  <si>
    <t>beltrca01</t>
  </si>
  <si>
    <t>Jose Bautista</t>
  </si>
  <si>
    <t>ethiean01</t>
  </si>
  <si>
    <t>Adrian Gonzalez</t>
  </si>
  <si>
    <t>cabreme01</t>
  </si>
  <si>
    <t>Jon Jay</t>
  </si>
  <si>
    <t>Martin Prado</t>
  </si>
  <si>
    <t>pencehu01</t>
  </si>
  <si>
    <t>pradoma01</t>
  </si>
  <si>
    <t>Nick Markakis</t>
  </si>
  <si>
    <t>James Loney</t>
  </si>
  <si>
    <t>Melky Cabrera</t>
  </si>
  <si>
    <t>morsemi01</t>
  </si>
  <si>
    <t>Kendry Morales</t>
  </si>
  <si>
    <t>Adam Lind</t>
  </si>
  <si>
    <t>Edwin Encarnacion</t>
  </si>
  <si>
    <t>Angel Pagan</t>
  </si>
  <si>
    <t>jayjo02</t>
  </si>
  <si>
    <t>Jordan Pacheco</t>
  </si>
  <si>
    <t>paganan01</t>
  </si>
  <si>
    <t>Denard Span</t>
  </si>
  <si>
    <t>bournmi01</t>
  </si>
  <si>
    <t>Emilio Bonifacio</t>
  </si>
  <si>
    <t>Ben Revere</t>
  </si>
  <si>
    <t>parrage01</t>
  </si>
  <si>
    <t>youngch04</t>
  </si>
  <si>
    <t>Paul Goldschmidt</t>
  </si>
  <si>
    <t>Nelson Cruz</t>
  </si>
  <si>
    <t>werthja01</t>
  </si>
  <si>
    <t>morrilo01</t>
  </si>
  <si>
    <t>Colby Rasmus</t>
  </si>
  <si>
    <t>aokino01</t>
  </si>
  <si>
    <t>Jacoby Ellsbury</t>
  </si>
  <si>
    <t>maybica01</t>
  </si>
  <si>
    <t>Peter Bourjos</t>
  </si>
  <si>
    <t>dudalu01</t>
  </si>
  <si>
    <t>Freddie Freeman</t>
  </si>
  <si>
    <t>Justin Smoak</t>
  </si>
  <si>
    <t>Gerardo Parra</t>
  </si>
  <si>
    <t>stubbdr01</t>
  </si>
  <si>
    <t>Chris Davis</t>
  </si>
  <si>
    <t>Mike Morse</t>
  </si>
  <si>
    <t>venabwi01</t>
  </si>
  <si>
    <t>Quintin Berry</t>
  </si>
  <si>
    <t>Starling Marte</t>
  </si>
  <si>
    <t>Jarrod Dyson</t>
  </si>
  <si>
    <t>Ichiro Suzuki</t>
  </si>
  <si>
    <t>gomezca01</t>
  </si>
  <si>
    <t>Drew Stubbs</t>
  </si>
  <si>
    <t>ruggiju01</t>
  </si>
  <si>
    <t>Brandon Moss</t>
  </si>
  <si>
    <t>heisech01</t>
  </si>
  <si>
    <t>bonifem01</t>
  </si>
  <si>
    <t>Eric Young</t>
  </si>
  <si>
    <t>Craig Gentry</t>
  </si>
  <si>
    <t>eatonad02</t>
  </si>
  <si>
    <t>A.J. Pollock</t>
  </si>
  <si>
    <t>moorety01</t>
  </si>
  <si>
    <t>preslal01</t>
  </si>
  <si>
    <t>Chris Parmelee</t>
  </si>
  <si>
    <t>blancgr01</t>
  </si>
  <si>
    <t>Marlon Byrd</t>
  </si>
  <si>
    <t>Rajai Davis</t>
  </si>
  <si>
    <t>nieuwki01</t>
  </si>
  <si>
    <t>Brett Wallace</t>
  </si>
  <si>
    <t>martest01</t>
  </si>
  <si>
    <t>B.J. Upton</t>
  </si>
  <si>
    <t>rufda01</t>
  </si>
  <si>
    <t>younger03</t>
  </si>
  <si>
    <t>Derek Norris</t>
  </si>
  <si>
    <t>polloaj01</t>
  </si>
  <si>
    <t>Adam Eaton</t>
  </si>
  <si>
    <t>Bryce Harper</t>
  </si>
  <si>
    <t>Leonys Martin</t>
  </si>
  <si>
    <t>David Lough</t>
  </si>
  <si>
    <t>blackch02</t>
  </si>
  <si>
    <t>Dave Ross</t>
  </si>
  <si>
    <t>Rob Brantly</t>
  </si>
  <si>
    <t>Ryan Kalish</t>
  </si>
  <si>
    <t>sandsje01</t>
  </si>
  <si>
    <t>schaflo01</t>
  </si>
  <si>
    <t>Tyler Moore</t>
  </si>
  <si>
    <t>coghlch01</t>
  </si>
  <si>
    <t>Efren Navarro</t>
  </si>
  <si>
    <t>robinsh01</t>
  </si>
  <si>
    <t>Yan Gomes</t>
  </si>
  <si>
    <t>Jeff Mathis</t>
  </si>
  <si>
    <t>fryerer01</t>
  </si>
  <si>
    <t>Collin Cowgill</t>
  </si>
  <si>
    <t>Austin Romine</t>
  </si>
  <si>
    <t>Michael Taylor</t>
  </si>
  <si>
    <t>negrokr01</t>
  </si>
  <si>
    <t>vanslsc01</t>
  </si>
  <si>
    <t>mcbrima02</t>
  </si>
  <si>
    <t>Kole Calhoun</t>
  </si>
  <si>
    <t>Clint Robinson</t>
  </si>
  <si>
    <t>poseybu01</t>
  </si>
  <si>
    <t>Billy Butler</t>
  </si>
  <si>
    <t>montemi01</t>
  </si>
  <si>
    <t>Ryan Zimmerman</t>
  </si>
  <si>
    <t>Matt Wieters</t>
  </si>
  <si>
    <t>molinya01</t>
  </si>
  <si>
    <t>ruizca01</t>
  </si>
  <si>
    <t>Victor Martinez</t>
  </si>
  <si>
    <t>Joe Mauer</t>
  </si>
  <si>
    <t>mccanbr01</t>
  </si>
  <si>
    <t>Trevor Plouffe</t>
  </si>
  <si>
    <t>lucrojo01</t>
  </si>
  <si>
    <t>Salvador Perez</t>
  </si>
  <si>
    <t>Buster Posey</t>
  </si>
  <si>
    <t>grandya01</t>
  </si>
  <si>
    <t>Wilson Ramos</t>
  </si>
  <si>
    <t>A.J. Ellis</t>
  </si>
  <si>
    <t>ellisaj01</t>
  </si>
  <si>
    <t>Ryan Hanigan</t>
  </si>
  <si>
    <t>Geovany Soto</t>
  </si>
  <si>
    <t>suzukku01</t>
  </si>
  <si>
    <t>hanigry01</t>
  </si>
  <si>
    <t>brantro01</t>
  </si>
  <si>
    <t>Yonder Alonso</t>
  </si>
  <si>
    <t>ramoswi01</t>
  </si>
  <si>
    <t>Evan Longoria</t>
  </si>
  <si>
    <t>tholejo01</t>
  </si>
  <si>
    <t>maldoma01</t>
  </si>
  <si>
    <t>Mitch Moreland</t>
  </si>
  <si>
    <t>castiwe01</t>
  </si>
  <si>
    <t>sanchhe01</t>
  </si>
  <si>
    <t>Adeiny Hechavarria</t>
  </si>
  <si>
    <t>Lonnie Chisenhall</t>
  </si>
  <si>
    <t>Bryan Holaday</t>
  </si>
  <si>
    <t>Pedro Alvarez</t>
  </si>
  <si>
    <t>mesorde01</t>
  </si>
  <si>
    <t>Hank Conger</t>
  </si>
  <si>
    <t>leonsa01</t>
  </si>
  <si>
    <t>Tim Federowicz</t>
  </si>
  <si>
    <t>Welington Castillo</t>
  </si>
  <si>
    <t>rossda01</t>
  </si>
  <si>
    <t>hundlni01</t>
  </si>
  <si>
    <t>Chris Carter</t>
  </si>
  <si>
    <t>kratzer01</t>
  </si>
  <si>
    <t>federti01</t>
  </si>
  <si>
    <t>clevest01</t>
  </si>
  <si>
    <t>Luis Valbuena</t>
  </si>
  <si>
    <t>navardi01</t>
  </si>
  <si>
    <t>Nick Hundley</t>
  </si>
  <si>
    <t>Rene Rivera</t>
  </si>
  <si>
    <t>reckean01</t>
  </si>
  <si>
    <t>Chris Herrmann</t>
  </si>
  <si>
    <t>Adam Moore</t>
  </si>
  <si>
    <t>wrighda03</t>
  </si>
  <si>
    <t>Chase Headley</t>
  </si>
  <si>
    <t>zimmery01</t>
  </si>
  <si>
    <t>Adrian Beltre</t>
  </si>
  <si>
    <t>Matt Holliday</t>
  </si>
  <si>
    <t>headlch01</t>
  </si>
  <si>
    <t>David Wright</t>
  </si>
  <si>
    <t>Shin-Soo Choo</t>
  </si>
  <si>
    <t>sandopa01</t>
  </si>
  <si>
    <t>ramirha01</t>
  </si>
  <si>
    <t>alvarpe01</t>
  </si>
  <si>
    <t>freesda01</t>
  </si>
  <si>
    <t>frazito01</t>
  </si>
  <si>
    <t>Josh Reddick</t>
  </si>
  <si>
    <t>pachejo01</t>
  </si>
  <si>
    <t>johnsch05</t>
  </si>
  <si>
    <t>Chris Heisey</t>
  </si>
  <si>
    <t>valbulu01</t>
  </si>
  <si>
    <t>uribeju01</t>
  </si>
  <si>
    <t>Erik Kratz</t>
  </si>
  <si>
    <t>gillaco01</t>
  </si>
  <si>
    <t>Ryan Lavarnway</t>
  </si>
  <si>
    <t>weeksri01</t>
  </si>
  <si>
    <t>walkene01</t>
  </si>
  <si>
    <t>hillaa01</t>
  </si>
  <si>
    <t>J.J. Hardy</t>
  </si>
  <si>
    <t>phillbr01</t>
  </si>
  <si>
    <t>Alexei Ramirez</t>
  </si>
  <si>
    <t>Dustin Pedroia</t>
  </si>
  <si>
    <t>espinda01</t>
  </si>
  <si>
    <t>murphda08</t>
  </si>
  <si>
    <t>utleych01</t>
  </si>
  <si>
    <t>Jimmy Rollins</t>
  </si>
  <si>
    <t>barneda01</t>
  </si>
  <si>
    <t>turneju01</t>
  </si>
  <si>
    <t>Marwin Gonzalez</t>
  </si>
  <si>
    <t>forsylo01</t>
  </si>
  <si>
    <t>solando01</t>
  </si>
  <si>
    <t>Brock Holt</t>
  </si>
  <si>
    <t>lombast02</t>
  </si>
  <si>
    <t>descada01</t>
  </si>
  <si>
    <t>DJ LeMahieu</t>
  </si>
  <si>
    <t>lemahdj01</t>
  </si>
  <si>
    <t>amarial01</t>
  </si>
  <si>
    <t>Josh Rutledge</t>
  </si>
  <si>
    <t>harrijo05</t>
  </si>
  <si>
    <t>galvifr01</t>
  </si>
  <si>
    <t>holtbr01</t>
  </si>
  <si>
    <t>Donovan Solano</t>
  </si>
  <si>
    <t>darnach01</t>
  </si>
  <si>
    <t>martimi02</t>
  </si>
  <si>
    <t>Adam Rosales</t>
  </si>
  <si>
    <t>culbech01</t>
  </si>
  <si>
    <t>vottojo01</t>
  </si>
  <si>
    <t>gonzaad01</t>
  </si>
  <si>
    <t>goldspa01</t>
  </si>
  <si>
    <t>Chris Young</t>
  </si>
  <si>
    <t>Kyle Seager</t>
  </si>
  <si>
    <t>freemfr01</t>
  </si>
  <si>
    <t>Anthony Rizzo</t>
  </si>
  <si>
    <t>davisik02</t>
  </si>
  <si>
    <t>alonsyo01</t>
  </si>
  <si>
    <t>beltbr01</t>
  </si>
  <si>
    <t>howarry01</t>
  </si>
  <si>
    <t>Mike Napoli</t>
  </si>
  <si>
    <t>rizzoan01</t>
  </si>
  <si>
    <t>carpema01</t>
  </si>
  <si>
    <t>Alex Rodriguez</t>
  </si>
  <si>
    <t>adamsma01</t>
  </si>
  <si>
    <t>CLE</t>
  </si>
  <si>
    <t>AL</t>
  </si>
  <si>
    <t>cabreas01</t>
  </si>
  <si>
    <t>TEX</t>
  </si>
  <si>
    <t>andruel01</t>
  </si>
  <si>
    <t>BAL</t>
  </si>
  <si>
    <t>hardyjj01</t>
  </si>
  <si>
    <t>Jhonny Peralta</t>
  </si>
  <si>
    <t>Aaron Hill</t>
  </si>
  <si>
    <t>DET</t>
  </si>
  <si>
    <t>peraljh01</t>
  </si>
  <si>
    <t>NYA</t>
  </si>
  <si>
    <t>LAA</t>
  </si>
  <si>
    <t>aybarer01</t>
  </si>
  <si>
    <t>TOR</t>
  </si>
  <si>
    <t>escobyu01</t>
  </si>
  <si>
    <t>KCA</t>
  </si>
  <si>
    <t>escobal02</t>
  </si>
  <si>
    <t>CHA</t>
  </si>
  <si>
    <t>ramiral03</t>
  </si>
  <si>
    <t>OAK</t>
  </si>
  <si>
    <t>pennicl01</t>
  </si>
  <si>
    <t>BOS</t>
  </si>
  <si>
    <t>avilemi01</t>
  </si>
  <si>
    <t>drewst01</t>
  </si>
  <si>
    <t>SEA</t>
  </si>
  <si>
    <t>ryanbr01</t>
  </si>
  <si>
    <t>nunezed02</t>
  </si>
  <si>
    <t>MIN</t>
  </si>
  <si>
    <t>doziebr01</t>
  </si>
  <si>
    <t>TBA</t>
  </si>
  <si>
    <t>floripe01</t>
  </si>
  <si>
    <t>iglesjo01</t>
  </si>
  <si>
    <t>sogarer01</t>
  </si>
  <si>
    <t>rominan01</t>
  </si>
  <si>
    <t>Ryan Raburn</t>
  </si>
  <si>
    <t>brignre01</t>
  </si>
  <si>
    <t>penara02</t>
  </si>
  <si>
    <t>kawasmu01</t>
  </si>
  <si>
    <t>troutmi01</t>
  </si>
  <si>
    <t>Cameron Maybin</t>
  </si>
  <si>
    <t>bautijo02</t>
  </si>
  <si>
    <t>Mark Teixeira</t>
  </si>
  <si>
    <t>Carlos Beltran</t>
  </si>
  <si>
    <t>grandcu01</t>
  </si>
  <si>
    <t>gordoal01</t>
  </si>
  <si>
    <t>jonesad01</t>
  </si>
  <si>
    <t>zobribe01</t>
  </si>
  <si>
    <t>Carlos Santana</t>
  </si>
  <si>
    <t>choosh01</t>
  </si>
  <si>
    <t>cruzne02</t>
  </si>
  <si>
    <t>markani01</t>
  </si>
  <si>
    <t>Yadier Molina</t>
  </si>
  <si>
    <t>trumbma01</t>
  </si>
  <si>
    <t>jacksau01</t>
  </si>
  <si>
    <t>cespeyo01</t>
  </si>
  <si>
    <t>reddijo01</t>
  </si>
  <si>
    <t>joycema01</t>
  </si>
  <si>
    <t>rasmuco01</t>
  </si>
  <si>
    <t>brantmi02</t>
  </si>
  <si>
    <t>smithse01</t>
  </si>
  <si>
    <t>uptonbj01</t>
  </si>
  <si>
    <t>ellsbja01</t>
  </si>
  <si>
    <t>Norichika Aoki</t>
  </si>
  <si>
    <t>davisch02</t>
  </si>
  <si>
    <t>jennide01</t>
  </si>
  <si>
    <t>francje02</t>
  </si>
  <si>
    <t>deazaal01</t>
  </si>
  <si>
    <t>Michael Bourn</t>
  </si>
  <si>
    <t>crispco01</t>
  </si>
  <si>
    <t>reverbe01</t>
  </si>
  <si>
    <t>saundmi01</t>
  </si>
  <si>
    <t>spande01</t>
  </si>
  <si>
    <t>suzukic01</t>
  </si>
  <si>
    <t>crawfca02</t>
  </si>
  <si>
    <t>gardnbr01</t>
  </si>
  <si>
    <t>bourjpe01</t>
  </si>
  <si>
    <t>navada01</t>
  </si>
  <si>
    <t>cainlo01</t>
  </si>
  <si>
    <t>davisra01</t>
  </si>
  <si>
    <t>gentrcr01</t>
  </si>
  <si>
    <t>byrdma01</t>
  </si>
  <si>
    <t>garciav01</t>
  </si>
  <si>
    <t>berryqu01</t>
  </si>
  <si>
    <t>gosean01</t>
  </si>
  <si>
    <t>dysonja01</t>
  </si>
  <si>
    <t>mastrda01</t>
  </si>
  <si>
    <t>reimono01</t>
  </si>
  <si>
    <t>carreez01</t>
  </si>
  <si>
    <t>raburry01</t>
  </si>
  <si>
    <t>gutiefr01</t>
  </si>
  <si>
    <t>kalisry01</t>
  </si>
  <si>
    <t>cowgico01</t>
  </si>
  <si>
    <t>pearcst01</t>
  </si>
  <si>
    <t>kellydo01</t>
  </si>
  <si>
    <t>guyerbr01</t>
  </si>
  <si>
    <t>martile01</t>
  </si>
  <si>
    <t>loughda01</t>
  </si>
  <si>
    <t>calhoko01</t>
  </si>
  <si>
    <t>robincl01</t>
  </si>
  <si>
    <t>santaca01</t>
  </si>
  <si>
    <t>mauerjo01</t>
  </si>
  <si>
    <t>wietema01</t>
  </si>
  <si>
    <t>avilaal01</t>
  </si>
  <si>
    <t>napolmi01</t>
  </si>
  <si>
    <t>martiru01</t>
  </si>
  <si>
    <t>perezsa02</t>
  </si>
  <si>
    <t>saltaja01</t>
  </si>
  <si>
    <t>sotoge01</t>
  </si>
  <si>
    <t>jasojo01</t>
  </si>
  <si>
    <t>Pablo Sandoval</t>
  </si>
  <si>
    <t>iannech01</t>
  </si>
  <si>
    <t>norride01</t>
  </si>
  <si>
    <t>flowety01</t>
  </si>
  <si>
    <t>cervefr01</t>
  </si>
  <si>
    <t>congeha01</t>
  </si>
  <si>
    <t>Jason Castro</t>
  </si>
  <si>
    <t>penabr01</t>
  </si>
  <si>
    <t>lobatjo01</t>
  </si>
  <si>
    <t>stewach01</t>
  </si>
  <si>
    <t>Brayan Pena</t>
  </si>
  <si>
    <t>lavarry01</t>
  </si>
  <si>
    <t>wilsobo02</t>
  </si>
  <si>
    <t>gimench01</t>
  </si>
  <si>
    <t>mathije01</t>
  </si>
  <si>
    <t>buterdr01</t>
  </si>
  <si>
    <t>holadbr01</t>
  </si>
  <si>
    <t>mooread01</t>
  </si>
  <si>
    <t>herrmch01</t>
  </si>
  <si>
    <t>vogtst01</t>
  </si>
  <si>
    <t>cabremi01</t>
  </si>
  <si>
    <t>beltrad01</t>
  </si>
  <si>
    <t>longoev01</t>
  </si>
  <si>
    <t>lawribr01</t>
  </si>
  <si>
    <t>seageky01</t>
  </si>
  <si>
    <t>Mike Moustakas</t>
  </si>
  <si>
    <t>moustmi01</t>
  </si>
  <si>
    <t>rodrial01</t>
  </si>
  <si>
    <t>plouftr01</t>
  </si>
  <si>
    <t>middlwi01</t>
  </si>
  <si>
    <t>machama01</t>
  </si>
  <si>
    <t>Matt Dominguez</t>
  </si>
  <si>
    <t>rodrise01</t>
  </si>
  <si>
    <t>valenda01</t>
  </si>
  <si>
    <t>chiselo01</t>
  </si>
  <si>
    <t>Hector Sanchez</t>
  </si>
  <si>
    <t>donaljo02</t>
  </si>
  <si>
    <t>hechaad01</t>
  </si>
  <si>
    <t>escobed01</t>
  </si>
  <si>
    <t>canoro01</t>
  </si>
  <si>
    <t>pedrodu01</t>
  </si>
  <si>
    <t>kinslia01</t>
  </si>
  <si>
    <t>kipnija01</t>
  </si>
  <si>
    <t>kendrho01</t>
  </si>
  <si>
    <t>johnske05</t>
  </si>
  <si>
    <t>ackledu01</t>
  </si>
  <si>
    <t>infanom01</t>
  </si>
  <si>
    <t>weeksje01</t>
  </si>
  <si>
    <t>beckhgo01</t>
  </si>
  <si>
    <t>giavojo01</t>
  </si>
  <si>
    <t>perezhe01</t>
  </si>
  <si>
    <t>flahery01</t>
  </si>
  <si>
    <t>worthda01</t>
  </si>
  <si>
    <t>rosalad01</t>
  </si>
  <si>
    <t>fieldpr01</t>
  </si>
  <si>
    <t>pujolal01</t>
  </si>
  <si>
    <t>butlebi03</t>
  </si>
  <si>
    <t>encared01</t>
  </si>
  <si>
    <t>Brian McCann</t>
  </si>
  <si>
    <t>teixema01</t>
  </si>
  <si>
    <t>reynoma01</t>
  </si>
  <si>
    <t>hosmeer01</t>
  </si>
  <si>
    <t>smoakju01</t>
  </si>
  <si>
    <t>morelmi01</t>
  </si>
  <si>
    <t>loneyja01</t>
  </si>
  <si>
    <t>moralke01</t>
  </si>
  <si>
    <t>lindad01</t>
  </si>
  <si>
    <t>mossbr01</t>
  </si>
  <si>
    <t>mcgehca01</t>
  </si>
  <si>
    <t>cartech02</t>
  </si>
  <si>
    <t>parmech01</t>
  </si>
  <si>
    <t>gomesya01</t>
  </si>
  <si>
    <t>HOU</t>
  </si>
  <si>
    <t>lowrije01</t>
  </si>
  <si>
    <t>gonzama01</t>
  </si>
  <si>
    <t>martijd02</t>
  </si>
  <si>
    <t>Lucas Duda</t>
  </si>
  <si>
    <t>Darin Mastroianni</t>
  </si>
  <si>
    <t>paredji01</t>
  </si>
  <si>
    <t>barnebr02</t>
  </si>
  <si>
    <t>castrja01</t>
  </si>
  <si>
    <t>dominma01</t>
  </si>
  <si>
    <t>altuvjo01</t>
  </si>
  <si>
    <t>wallabr01</t>
  </si>
  <si>
    <t>gilleco01</t>
  </si>
  <si>
    <t>LAN</t>
  </si>
  <si>
    <t>Eduardo Escobar</t>
  </si>
  <si>
    <t>martivi01</t>
  </si>
  <si>
    <t>rominau01</t>
  </si>
  <si>
    <t>chiriro01</t>
  </si>
  <si>
    <t>riverre01</t>
  </si>
  <si>
    <t>navaref01</t>
  </si>
  <si>
    <t>SP=Starters / LP=Long Relief, Swing / JP=Junk Starters / EP=Elite RP / DP=Decent RP / BP=Bad RP/ AP=Avoid RP</t>
  </si>
  <si>
    <t>Percent of forecast based on players own stats</t>
  </si>
  <si>
    <t>Innings pitched</t>
  </si>
  <si>
    <t>Wins</t>
  </si>
  <si>
    <t>Games pitched</t>
  </si>
  <si>
    <t>Games started</t>
  </si>
  <si>
    <t>Complete games</t>
  </si>
  <si>
    <t>Shut outs</t>
  </si>
  <si>
    <t>Saves</t>
  </si>
  <si>
    <t>Games finished</t>
  </si>
  <si>
    <t>Batters faced</t>
  </si>
  <si>
    <t>Home runs allowed</t>
  </si>
  <si>
    <t>Walks allowed</t>
  </si>
  <si>
    <t>Strike outs allowed</t>
  </si>
  <si>
    <t>IP outs</t>
  </si>
  <si>
    <t>Hits allowed</t>
  </si>
  <si>
    <t>Earned runs allowed</t>
  </si>
  <si>
    <t>Wild pitches</t>
  </si>
  <si>
    <t>Hit batters</t>
  </si>
  <si>
    <t>Balks</t>
  </si>
  <si>
    <t>Runs allowed</t>
  </si>
  <si>
    <t>Earned Run Average</t>
  </si>
  <si>
    <t>Left on base</t>
  </si>
  <si>
    <t>LOB per IP</t>
  </si>
  <si>
    <t>Command: Strike out to walk ratio</t>
  </si>
  <si>
    <t>Dominance: Strike outs per 9 IP</t>
  </si>
  <si>
    <t>Control: Walks per 9 IP</t>
  </si>
  <si>
    <t>Home runs allowed per 9 IP</t>
  </si>
  <si>
    <t>Bases allowed per 9 IP</t>
  </si>
  <si>
    <t>walks+hits per IP</t>
  </si>
  <si>
    <t>walks+hrs*10 per IP</t>
  </si>
  <si>
    <t>Home runs allowed per bases allowed</t>
  </si>
  <si>
    <t>STUFF: Upside based on  power and control</t>
  </si>
  <si>
    <t>Indexed ERA, (100 is average. 80 is 20% lower than average)</t>
  </si>
  <si>
    <t>Pitching Value</t>
  </si>
  <si>
    <t>Value (runs allowed)  Over Replacement  Player at same position</t>
  </si>
  <si>
    <t>Dollar value, based on 5x5 Rotisserie: ERA, Wins, SV, WHIP, Strike outs</t>
  </si>
  <si>
    <t>League Rank</t>
  </si>
  <si>
    <t>Position League Rank</t>
  </si>
  <si>
    <t>mDERA3-ERA-dif</t>
  </si>
  <si>
    <t>2 year projection</t>
  </si>
  <si>
    <t>2 year projected Innings pitched</t>
  </si>
  <si>
    <t>2 year projected ERA</t>
  </si>
  <si>
    <t>2 year projected Indexed ERA</t>
  </si>
  <si>
    <t>2 year projected mGURU</t>
  </si>
  <si>
    <t>3 year projected</t>
  </si>
  <si>
    <t>3 year projected Innings pitched</t>
  </si>
  <si>
    <t>3 year projected ERA</t>
  </si>
  <si>
    <t>3 year projected Indexed ERA</t>
  </si>
  <si>
    <t>3 year projected mGURU</t>
  </si>
  <si>
    <t>Last Years IP</t>
  </si>
  <si>
    <t>Last Years ERA</t>
  </si>
  <si>
    <t>Last Years "Dips" ERA</t>
  </si>
  <si>
    <t>Last Years GURU player value</t>
  </si>
  <si>
    <t>mDERA-ERA (forecasted era minus era from year before)</t>
  </si>
  <si>
    <t>mIP3-ip</t>
  </si>
  <si>
    <t>throws</t>
  </si>
  <si>
    <t>LG</t>
  </si>
  <si>
    <t>POS</t>
  </si>
  <si>
    <t>mIP</t>
  </si>
  <si>
    <t>mW</t>
  </si>
  <si>
    <t>mGP</t>
  </si>
  <si>
    <t>mGS</t>
  </si>
  <si>
    <t>mCG</t>
  </si>
  <si>
    <t>mSHO</t>
  </si>
  <si>
    <t>mSV</t>
  </si>
  <si>
    <t>mGF</t>
  </si>
  <si>
    <t>mBFP</t>
  </si>
  <si>
    <t>mHRA</t>
  </si>
  <si>
    <t>mBBA</t>
  </si>
  <si>
    <t>mIBBA</t>
  </si>
  <si>
    <t>mSOA</t>
  </si>
  <si>
    <t>mIPouts</t>
  </si>
  <si>
    <t>mHA</t>
  </si>
  <si>
    <t>mER</t>
  </si>
  <si>
    <t>mWP</t>
  </si>
  <si>
    <t>mHPBA</t>
  </si>
  <si>
    <t>mBK</t>
  </si>
  <si>
    <t>mRA</t>
  </si>
  <si>
    <t>mDERA</t>
  </si>
  <si>
    <t>mLOB</t>
  </si>
  <si>
    <t>mloba</t>
  </si>
  <si>
    <t>mCMD</t>
  </si>
  <si>
    <t>mDOM</t>
  </si>
  <si>
    <t>mCTL</t>
  </si>
  <si>
    <t>mHR9</t>
  </si>
  <si>
    <t>mBABIP</t>
  </si>
  <si>
    <t>mWHIP</t>
  </si>
  <si>
    <t>mWRIP</t>
  </si>
  <si>
    <t>mHRBIB</t>
  </si>
  <si>
    <t>mSTUFF</t>
  </si>
  <si>
    <t>ERAi</t>
  </si>
  <si>
    <t>lrank</t>
  </si>
  <si>
    <t>traj</t>
  </si>
  <si>
    <t>POS2</t>
  </si>
  <si>
    <t>mIP2</t>
  </si>
  <si>
    <t>mDERA2</t>
  </si>
  <si>
    <t>ERAi2</t>
  </si>
  <si>
    <t>mGURU2</t>
  </si>
  <si>
    <t>POS3</t>
  </si>
  <si>
    <t>mIP3</t>
  </si>
  <si>
    <t>mDERA3</t>
  </si>
  <si>
    <t>ERAi3</t>
  </si>
  <si>
    <t>mGURU3</t>
  </si>
  <si>
    <t>DIF</t>
  </si>
  <si>
    <t>DIF_IP3</t>
  </si>
  <si>
    <t>playerID</t>
  </si>
  <si>
    <t>Kershaw</t>
  </si>
  <si>
    <t>Clayton</t>
  </si>
  <si>
    <t>SP</t>
  </si>
  <si>
    <t>kershcl01</t>
  </si>
  <si>
    <t>Strasburg</t>
  </si>
  <si>
    <t>strasst01</t>
  </si>
  <si>
    <t>Greinke</t>
  </si>
  <si>
    <t>greinza01</t>
  </si>
  <si>
    <t>Wainwright</t>
  </si>
  <si>
    <t>wainwad01</t>
  </si>
  <si>
    <t>Bumgarner</t>
  </si>
  <si>
    <t>Madison</t>
  </si>
  <si>
    <t>bumgama01</t>
  </si>
  <si>
    <t>cainma01</t>
  </si>
  <si>
    <t>Hamels</t>
  </si>
  <si>
    <t>hamelco01</t>
  </si>
  <si>
    <t>Gio</t>
  </si>
  <si>
    <t>gonzagi01</t>
  </si>
  <si>
    <t>Cueto</t>
  </si>
  <si>
    <t>cuetojo01</t>
  </si>
  <si>
    <t>Latos</t>
  </si>
  <si>
    <t>latosma01</t>
  </si>
  <si>
    <t>Miley</t>
  </si>
  <si>
    <t>Wade</t>
  </si>
  <si>
    <t>mileywa01</t>
  </si>
  <si>
    <t>Zimmermann</t>
  </si>
  <si>
    <t>zimmejo02</t>
  </si>
  <si>
    <t>Gallardo</t>
  </si>
  <si>
    <t>Yovani</t>
  </si>
  <si>
    <t>gallayo01</t>
  </si>
  <si>
    <t>Lincecum</t>
  </si>
  <si>
    <t>linceti01</t>
  </si>
  <si>
    <t>Lohse</t>
  </si>
  <si>
    <t>lohseky01</t>
  </si>
  <si>
    <t>Niese</t>
  </si>
  <si>
    <t>Jonathon</t>
  </si>
  <si>
    <t>niesejo01</t>
  </si>
  <si>
    <t>kenneia01</t>
  </si>
  <si>
    <t>Nolasco</t>
  </si>
  <si>
    <t>Ricky</t>
  </si>
  <si>
    <t>nolasri01</t>
  </si>
  <si>
    <t>jacksed01</t>
  </si>
  <si>
    <t>Harrell</t>
  </si>
  <si>
    <t>harrelu01</t>
  </si>
  <si>
    <t>Samardzija</t>
  </si>
  <si>
    <t>samarje01</t>
  </si>
  <si>
    <t>Bailey</t>
  </si>
  <si>
    <t>Homer</t>
  </si>
  <si>
    <t>baileho02</t>
  </si>
  <si>
    <t>Cahill</t>
  </si>
  <si>
    <t>cahiltr01</t>
  </si>
  <si>
    <t>Vogelsong</t>
  </si>
  <si>
    <t>vogelry01</t>
  </si>
  <si>
    <t>Wandy</t>
  </si>
  <si>
    <t>Blanton</t>
  </si>
  <si>
    <t>blantjo01</t>
  </si>
  <si>
    <t>Worley</t>
  </si>
  <si>
    <t>Vance</t>
  </si>
  <si>
    <t>LP</t>
  </si>
  <si>
    <t>worleva01</t>
  </si>
  <si>
    <t>Capuano</t>
  </si>
  <si>
    <t>capuach01</t>
  </si>
  <si>
    <t>Tommy</t>
  </si>
  <si>
    <t>Richard</t>
  </si>
  <si>
    <t>richacl01</t>
  </si>
  <si>
    <t>Bud</t>
  </si>
  <si>
    <t>norribu01</t>
  </si>
  <si>
    <t>Burnett</t>
  </si>
  <si>
    <t>Volquez</t>
  </si>
  <si>
    <t>Edinson</t>
  </si>
  <si>
    <t>volqued01</t>
  </si>
  <si>
    <t>Leake</t>
  </si>
  <si>
    <t>leakemi01</t>
  </si>
  <si>
    <t>woodtr01</t>
  </si>
  <si>
    <t>Lyles</t>
  </si>
  <si>
    <t>lylesjo01</t>
  </si>
  <si>
    <t>Medlen</t>
  </si>
  <si>
    <t>Kris</t>
  </si>
  <si>
    <t>medlekr01</t>
  </si>
  <si>
    <t>O'Flaherty</t>
  </si>
  <si>
    <t>oflaher01</t>
  </si>
  <si>
    <t>EP</t>
  </si>
  <si>
    <t>Jaime</t>
  </si>
  <si>
    <t>garcija02</t>
  </si>
  <si>
    <t>hernada01</t>
  </si>
  <si>
    <t>Ziegler</t>
  </si>
  <si>
    <t>zieglbr01</t>
  </si>
  <si>
    <t>Mujica</t>
  </si>
  <si>
    <t>Edward</t>
  </si>
  <si>
    <t>mujiced01</t>
  </si>
  <si>
    <t>Garza</t>
  </si>
  <si>
    <t>garzama01</t>
  </si>
  <si>
    <t>Detwiler</t>
  </si>
  <si>
    <t>detwiro01</t>
  </si>
  <si>
    <t>Collmenter</t>
  </si>
  <si>
    <t>collmjo01</t>
  </si>
  <si>
    <t>Breslow</t>
  </si>
  <si>
    <t>breslcr01</t>
  </si>
  <si>
    <t>Salas</t>
  </si>
  <si>
    <t>salasfe01</t>
  </si>
  <si>
    <t>Grilli</t>
  </si>
  <si>
    <t>grillja01</t>
  </si>
  <si>
    <t>burnese01</t>
  </si>
  <si>
    <t>Estrada</t>
  </si>
  <si>
    <t>estrama01</t>
  </si>
  <si>
    <t>Fiers</t>
  </si>
  <si>
    <t>fiersmi01</t>
  </si>
  <si>
    <t>Bastardo</t>
  </si>
  <si>
    <t>Antonio</t>
  </si>
  <si>
    <t>bastaan01</t>
  </si>
  <si>
    <t>Gorzelanny</t>
  </si>
  <si>
    <t>Tom</t>
  </si>
  <si>
    <t>gorzeto01</t>
  </si>
  <si>
    <t>Chacin</t>
  </si>
  <si>
    <t>Jhoulys</t>
  </si>
  <si>
    <t>chacijh01</t>
  </si>
  <si>
    <t>kellyjo05</t>
  </si>
  <si>
    <t>Brothers</t>
  </si>
  <si>
    <t>Rex</t>
  </si>
  <si>
    <t>brothre01</t>
  </si>
  <si>
    <t>Webb</t>
  </si>
  <si>
    <t>webbry01</t>
  </si>
  <si>
    <t>Gee</t>
  </si>
  <si>
    <t>Dillon</t>
  </si>
  <si>
    <t>geedi01</t>
  </si>
  <si>
    <t>Bass</t>
  </si>
  <si>
    <t>bassan01</t>
  </si>
  <si>
    <t>Eovaldi</t>
  </si>
  <si>
    <t>Nathan</t>
  </si>
  <si>
    <t>eovalna01</t>
  </si>
  <si>
    <t>Watson</t>
  </si>
  <si>
    <t>watsoto01</t>
  </si>
  <si>
    <t>russeja02</t>
  </si>
  <si>
    <t>Kontos</t>
  </si>
  <si>
    <t>kontoge01</t>
  </si>
  <si>
    <t>Ondrusek</t>
  </si>
  <si>
    <t>ondrulo01</t>
  </si>
  <si>
    <t>Shaw</t>
  </si>
  <si>
    <t>shawbr01</t>
  </si>
  <si>
    <t>LeBlanc</t>
  </si>
  <si>
    <t>leblawa01</t>
  </si>
  <si>
    <t>hudsoda01</t>
  </si>
  <si>
    <t>Randy</t>
  </si>
  <si>
    <t>Delgado</t>
  </si>
  <si>
    <t>Randall</t>
  </si>
  <si>
    <t>delgara01</t>
  </si>
  <si>
    <t>youngch03</t>
  </si>
  <si>
    <t>Simon</t>
  </si>
  <si>
    <t>simonal01</t>
  </si>
  <si>
    <t>Brach</t>
  </si>
  <si>
    <t>brachbr01</t>
  </si>
  <si>
    <t>Francis</t>
  </si>
  <si>
    <t>Rzepczynski</t>
  </si>
  <si>
    <t>Marc</t>
  </si>
  <si>
    <t>rzepcma01</t>
  </si>
  <si>
    <t>Clay</t>
  </si>
  <si>
    <t>reynoma02</t>
  </si>
  <si>
    <t>Nicasio</t>
  </si>
  <si>
    <t>nicasju01</t>
  </si>
  <si>
    <t>Morton</t>
  </si>
  <si>
    <t>mortoch02</t>
  </si>
  <si>
    <t>dunnmi01</t>
  </si>
  <si>
    <t>Cashner</t>
  </si>
  <si>
    <t>cashnan01</t>
  </si>
  <si>
    <t>Chatwood</t>
  </si>
  <si>
    <t>chatwty01</t>
  </si>
  <si>
    <t>Volstad</t>
  </si>
  <si>
    <t>volstch01</t>
  </si>
  <si>
    <t>Pomeranz</t>
  </si>
  <si>
    <t>pomerdr01</t>
  </si>
  <si>
    <t>turneja01</t>
  </si>
  <si>
    <t>Abad</t>
  </si>
  <si>
    <t>abadfe01</t>
  </si>
  <si>
    <t>Friedrich</t>
  </si>
  <si>
    <t>friedch01</t>
  </si>
  <si>
    <t>Ohlendorf</t>
  </si>
  <si>
    <t>ohlenro01</t>
  </si>
  <si>
    <t>Cory</t>
  </si>
  <si>
    <t>JP</t>
  </si>
  <si>
    <t>Pelfrey</t>
  </si>
  <si>
    <t>pelfrmi01</t>
  </si>
  <si>
    <t>Wily</t>
  </si>
  <si>
    <t>peralwi01</t>
  </si>
  <si>
    <t>Narveson</t>
  </si>
  <si>
    <t>narvech01</t>
  </si>
  <si>
    <t>Shelby</t>
  </si>
  <si>
    <t>millesh01</t>
  </si>
  <si>
    <t>Hand</t>
  </si>
  <si>
    <t>handbr01</t>
  </si>
  <si>
    <t>de la Rosa</t>
  </si>
  <si>
    <t>Rogers</t>
  </si>
  <si>
    <t>Wang</t>
  </si>
  <si>
    <t>Thornburg</t>
  </si>
  <si>
    <t>thornty01</t>
  </si>
  <si>
    <t>Coleman</t>
  </si>
  <si>
    <t>Teheran</t>
  </si>
  <si>
    <t>teherju01</t>
  </si>
  <si>
    <t>Wieland</t>
  </si>
  <si>
    <t>wielajo01</t>
  </si>
  <si>
    <t>Skaggs</t>
  </si>
  <si>
    <t>skaggty01</t>
  </si>
  <si>
    <t>Locke</t>
  </si>
  <si>
    <t>lockeje01</t>
  </si>
  <si>
    <t>Christopher</t>
  </si>
  <si>
    <t>Koehler</t>
  </si>
  <si>
    <t>koehlto01</t>
  </si>
  <si>
    <t>Mejia</t>
  </si>
  <si>
    <t>Familia</t>
  </si>
  <si>
    <t>Jeurys</t>
  </si>
  <si>
    <t>familje01</t>
  </si>
  <si>
    <t>Bauer</t>
  </si>
  <si>
    <t>bauertr01</t>
  </si>
  <si>
    <t>Kimbrel</t>
  </si>
  <si>
    <t>kimbrcr01</t>
  </si>
  <si>
    <t>Chapman</t>
  </si>
  <si>
    <t>Aroldis</t>
  </si>
  <si>
    <t>chapmar01</t>
  </si>
  <si>
    <t>Romo</t>
  </si>
  <si>
    <t>Sergio</t>
  </si>
  <si>
    <t>romose01</t>
  </si>
  <si>
    <t>Motte</t>
  </si>
  <si>
    <t>motteja01</t>
  </si>
  <si>
    <t>Joel</t>
  </si>
  <si>
    <t>Clippard</t>
  </si>
  <si>
    <t>clippty01</t>
  </si>
  <si>
    <t>Marshall</t>
  </si>
  <si>
    <t>Street</t>
  </si>
  <si>
    <t>Huston</t>
  </si>
  <si>
    <t>streehu01</t>
  </si>
  <si>
    <t>Jansen</t>
  </si>
  <si>
    <t>Kenley</t>
  </si>
  <si>
    <t>janseke01</t>
  </si>
  <si>
    <t>Papelbon</t>
  </si>
  <si>
    <t>papeljo01</t>
  </si>
  <si>
    <t>Guerra</t>
  </si>
  <si>
    <t>Javy</t>
  </si>
  <si>
    <t>guerrja01</t>
  </si>
  <si>
    <t>Gregerson</t>
  </si>
  <si>
    <t>gregelu01</t>
  </si>
  <si>
    <t>garcija01</t>
  </si>
  <si>
    <t>Parnell</t>
  </si>
  <si>
    <t>parnebo01</t>
  </si>
  <si>
    <t>Belisle</t>
  </si>
  <si>
    <t>belisma01</t>
  </si>
  <si>
    <t>Ronald</t>
  </si>
  <si>
    <t>Cishek</t>
  </si>
  <si>
    <t>cishest01</t>
  </si>
  <si>
    <t>Axford</t>
  </si>
  <si>
    <t>axforjo01</t>
  </si>
  <si>
    <t>rodrifr03</t>
  </si>
  <si>
    <t>Stammen</t>
  </si>
  <si>
    <t>stammcr01</t>
  </si>
  <si>
    <t>Jared</t>
  </si>
  <si>
    <t>hugheja02</t>
  </si>
  <si>
    <t>Heath</t>
  </si>
  <si>
    <t>Cristhian</t>
  </si>
  <si>
    <t>Javier</t>
  </si>
  <si>
    <t>lopezja02</t>
  </si>
  <si>
    <t>Shawn</t>
  </si>
  <si>
    <t>Frank</t>
  </si>
  <si>
    <t>Ottavino</t>
  </si>
  <si>
    <t>ottavad01</t>
  </si>
  <si>
    <t>rodrife02</t>
  </si>
  <si>
    <t>Storen</t>
  </si>
  <si>
    <t>DP</t>
  </si>
  <si>
    <t>storedr01</t>
  </si>
  <si>
    <t>Hoover</t>
  </si>
  <si>
    <t>hoovejj01</t>
  </si>
  <si>
    <t>Rosenthal</t>
  </si>
  <si>
    <t>rosentr01</t>
  </si>
  <si>
    <t>Boxberger</t>
  </si>
  <si>
    <t>boxbebr01</t>
  </si>
  <si>
    <t>cedenxa01</t>
  </si>
  <si>
    <t>tollesh01</t>
  </si>
  <si>
    <t>BP</t>
  </si>
  <si>
    <t>Duke</t>
  </si>
  <si>
    <t>dukeza01</t>
  </si>
  <si>
    <t>Gearrin</t>
  </si>
  <si>
    <t>gearrco01</t>
  </si>
  <si>
    <t>Contreras</t>
  </si>
  <si>
    <t>Kintzler</t>
  </si>
  <si>
    <t>kintzbr01</t>
  </si>
  <si>
    <t>Beliveau</t>
  </si>
  <si>
    <t>belivje01</t>
  </si>
  <si>
    <t>Hatcher</t>
  </si>
  <si>
    <t>Doug</t>
  </si>
  <si>
    <t>AP</t>
  </si>
  <si>
    <t>De La Rosa</t>
  </si>
  <si>
    <t>Rubby</t>
  </si>
  <si>
    <t>delarru01</t>
  </si>
  <si>
    <t>Carrasco</t>
  </si>
  <si>
    <t>Owings</t>
  </si>
  <si>
    <t>Moylan</t>
  </si>
  <si>
    <t>moylape01</t>
  </si>
  <si>
    <t>Putnam</t>
  </si>
  <si>
    <t>putnaza01</t>
  </si>
  <si>
    <t>Morris</t>
  </si>
  <si>
    <t>morribr01</t>
  </si>
  <si>
    <t>Maikel</t>
  </si>
  <si>
    <t>hernafe02</t>
  </si>
  <si>
    <t>Verlander</t>
  </si>
  <si>
    <t>verlaju01</t>
  </si>
  <si>
    <t>Price</t>
  </si>
  <si>
    <t>priceda01</t>
  </si>
  <si>
    <t>Sale</t>
  </si>
  <si>
    <t>salech01</t>
  </si>
  <si>
    <t>C.C.</t>
  </si>
  <si>
    <t>Anibal</t>
  </si>
  <si>
    <t>sanchan01</t>
  </si>
  <si>
    <t>Shields</t>
  </si>
  <si>
    <t>shielja02</t>
  </si>
  <si>
    <t>Parker</t>
  </si>
  <si>
    <t>Fister</t>
  </si>
  <si>
    <t>fistedo01</t>
  </si>
  <si>
    <t>Weaver</t>
  </si>
  <si>
    <t>Jered</t>
  </si>
  <si>
    <t>weaveje02</t>
  </si>
  <si>
    <t>Peavy</t>
  </si>
  <si>
    <t>peavyja01</t>
  </si>
  <si>
    <t>Scherzer</t>
  </si>
  <si>
    <t>Max</t>
  </si>
  <si>
    <t>scherma01</t>
  </si>
  <si>
    <t>C.J.</t>
  </si>
  <si>
    <t>Lester</t>
  </si>
  <si>
    <t>lestejo01</t>
  </si>
  <si>
    <t>moorema02</t>
  </si>
  <si>
    <t>Milone</t>
  </si>
  <si>
    <t>milonto01</t>
  </si>
  <si>
    <t>Porcello</t>
  </si>
  <si>
    <t>porceri01</t>
  </si>
  <si>
    <t>Vargas</t>
  </si>
  <si>
    <t>vargaja01</t>
  </si>
  <si>
    <t>Floyd</t>
  </si>
  <si>
    <t>Gavin</t>
  </si>
  <si>
    <t>floydga01</t>
  </si>
  <si>
    <t>Ubaldo</t>
  </si>
  <si>
    <t>jimenub01</t>
  </si>
  <si>
    <t>Chen</t>
  </si>
  <si>
    <t>Buchholz</t>
  </si>
  <si>
    <t>buchhcl01</t>
  </si>
  <si>
    <t>Nova</t>
  </si>
  <si>
    <t>novaiv01</t>
  </si>
  <si>
    <t>Holland</t>
  </si>
  <si>
    <t>hollade01</t>
  </si>
  <si>
    <t>Colon</t>
  </si>
  <si>
    <t>Bartolo</t>
  </si>
  <si>
    <t>colonba01</t>
  </si>
  <si>
    <t>Hochevar</t>
  </si>
  <si>
    <t>hochelu01</t>
  </si>
  <si>
    <t>Romero</t>
  </si>
  <si>
    <t>Hellickson</t>
  </si>
  <si>
    <t>hellije01</t>
  </si>
  <si>
    <t>Henderson</t>
  </si>
  <si>
    <t>alvarhe01</t>
  </si>
  <si>
    <t>Ervin</t>
  </si>
  <si>
    <t>santaer01</t>
  </si>
  <si>
    <t>McCarthy</t>
  </si>
  <si>
    <t>mccarbr01</t>
  </si>
  <si>
    <t>Robertson</t>
  </si>
  <si>
    <t>roberda08</t>
  </si>
  <si>
    <t>Oliver</t>
  </si>
  <si>
    <t>Feliz</t>
  </si>
  <si>
    <t>Neftali</t>
  </si>
  <si>
    <t>felizne01</t>
  </si>
  <si>
    <t>peraljo01</t>
  </si>
  <si>
    <t>Ogando</t>
  </si>
  <si>
    <t>ogandal01</t>
  </si>
  <si>
    <t>Morrow</t>
  </si>
  <si>
    <t>morrobr01</t>
  </si>
  <si>
    <t>smithjo05</t>
  </si>
  <si>
    <t>rossro01</t>
  </si>
  <si>
    <t>Jesse</t>
  </si>
  <si>
    <t>Iwakuma</t>
  </si>
  <si>
    <t>Hisashi</t>
  </si>
  <si>
    <t>iwakuhi01</t>
  </si>
  <si>
    <t>lewisco01</t>
  </si>
  <si>
    <t>O'Day</t>
  </si>
  <si>
    <t>odayda01</t>
  </si>
  <si>
    <t>McGee</t>
  </si>
  <si>
    <t>mcgeeja01</t>
  </si>
  <si>
    <t>Thornton</t>
  </si>
  <si>
    <t>thornma01</t>
  </si>
  <si>
    <t>Tazawa</t>
  </si>
  <si>
    <t>Junichi</t>
  </si>
  <si>
    <t>tazawju01</t>
  </si>
  <si>
    <t>Guthrie</t>
  </si>
  <si>
    <t>guthrje01</t>
  </si>
  <si>
    <t>Patton</t>
  </si>
  <si>
    <t>Blevins</t>
  </si>
  <si>
    <t>blevije01</t>
  </si>
  <si>
    <t>phelpda01</t>
  </si>
  <si>
    <t>Hammel</t>
  </si>
  <si>
    <t>hammeja01</t>
  </si>
  <si>
    <t>Strop</t>
  </si>
  <si>
    <t>stroppe01</t>
  </si>
  <si>
    <t>Collins</t>
  </si>
  <si>
    <t>Liriano</t>
  </si>
  <si>
    <t>liriafr01</t>
  </si>
  <si>
    <t>Villanueva</t>
  </si>
  <si>
    <t>villaca01</t>
  </si>
  <si>
    <t>Doolittle</t>
  </si>
  <si>
    <t>doolise01</t>
  </si>
  <si>
    <t>Louis</t>
  </si>
  <si>
    <t>colemlo01</t>
  </si>
  <si>
    <t>Williams</t>
  </si>
  <si>
    <t>Lowe</t>
  </si>
  <si>
    <t>Albers</t>
  </si>
  <si>
    <t>alberma01</t>
  </si>
  <si>
    <t>Boone</t>
  </si>
  <si>
    <t>loganbo02</t>
  </si>
  <si>
    <t>Happ</t>
  </si>
  <si>
    <t>J.A.</t>
  </si>
  <si>
    <t>happja01</t>
  </si>
  <si>
    <t>santihe01</t>
  </si>
  <si>
    <t>danksjo01</t>
  </si>
  <si>
    <t>Melancon</t>
  </si>
  <si>
    <t>melanma01</t>
  </si>
  <si>
    <t>Tillman</t>
  </si>
  <si>
    <t>tillmch01</t>
  </si>
  <si>
    <t>Duensing</t>
  </si>
  <si>
    <t>duensbr01</t>
  </si>
  <si>
    <t>Delabar</t>
  </si>
  <si>
    <t>delabst01</t>
  </si>
  <si>
    <t>Kelley</t>
  </si>
  <si>
    <t>kellesh01</t>
  </si>
  <si>
    <t>moralfr01</t>
  </si>
  <si>
    <t>Sipp</t>
  </si>
  <si>
    <t>sippto01</t>
  </si>
  <si>
    <t>Swarzak</t>
  </si>
  <si>
    <t>swarzan01</t>
  </si>
  <si>
    <t>McAllister</t>
  </si>
  <si>
    <t>mcallza01</t>
  </si>
  <si>
    <t>Britton</t>
  </si>
  <si>
    <t>brittza01</t>
  </si>
  <si>
    <t>Coke</t>
  </si>
  <si>
    <t>Phil</t>
  </si>
  <si>
    <t>cokeph01</t>
  </si>
  <si>
    <t>Feldman</t>
  </si>
  <si>
    <t>feldmsc01</t>
  </si>
  <si>
    <t>Jepsen</t>
  </si>
  <si>
    <t>jepseke01</t>
  </si>
  <si>
    <t>Tomlin</t>
  </si>
  <si>
    <t>tomlijo01</t>
  </si>
  <si>
    <t>Qualls</t>
  </si>
  <si>
    <t>quallch01</t>
  </si>
  <si>
    <t>Howell</t>
  </si>
  <si>
    <t>howeljp01</t>
  </si>
  <si>
    <t>hunteto02</t>
  </si>
  <si>
    <t>Hutchison</t>
  </si>
  <si>
    <t>hutchdr01</t>
  </si>
  <si>
    <t>Philip</t>
  </si>
  <si>
    <t>Samuel</t>
  </si>
  <si>
    <t>Cecil</t>
  </si>
  <si>
    <t>cecilbr01</t>
  </si>
  <si>
    <t>Arrieta</t>
  </si>
  <si>
    <t>arrieja01</t>
  </si>
  <si>
    <t>millean01</t>
  </si>
  <si>
    <t>Jeanmar</t>
  </si>
  <si>
    <t>gomezje01</t>
  </si>
  <si>
    <t>torreca01</t>
  </si>
  <si>
    <t>Drabek</t>
  </si>
  <si>
    <t>drabeky01</t>
  </si>
  <si>
    <t>Kluber</t>
  </si>
  <si>
    <t>klubeco01</t>
  </si>
  <si>
    <t>Tyson</t>
  </si>
  <si>
    <t>rossty01</t>
  </si>
  <si>
    <t>Matusz</t>
  </si>
  <si>
    <t>matusbr01</t>
  </si>
  <si>
    <t>Richards</t>
  </si>
  <si>
    <t>richaga01</t>
  </si>
  <si>
    <t>Gray</t>
  </si>
  <si>
    <t>Dylan</t>
  </si>
  <si>
    <t>Hendriks</t>
  </si>
  <si>
    <t>Liam</t>
  </si>
  <si>
    <t>hendrli01</t>
  </si>
  <si>
    <t>Walters</t>
  </si>
  <si>
    <t>Mazzaro</t>
  </si>
  <si>
    <t>Vin</t>
  </si>
  <si>
    <t>mazzavi01</t>
  </si>
  <si>
    <t>anderbr04</t>
  </si>
  <si>
    <t>Carmona</t>
  </si>
  <si>
    <t>Fausto</t>
  </si>
  <si>
    <t>carmofa01</t>
  </si>
  <si>
    <t>ramosce01</t>
  </si>
  <si>
    <t>Duffy</t>
  </si>
  <si>
    <t>duffyda01</t>
  </si>
  <si>
    <t>huffda01</t>
  </si>
  <si>
    <t>Archer</t>
  </si>
  <si>
    <t>archech01</t>
  </si>
  <si>
    <t>Eveland</t>
  </si>
  <si>
    <t>Dana</t>
  </si>
  <si>
    <t>evelada01</t>
  </si>
  <si>
    <t>perezma02</t>
  </si>
  <si>
    <t>Mills</t>
  </si>
  <si>
    <t>Odorizzi</t>
  </si>
  <si>
    <t>odorija01</t>
  </si>
  <si>
    <t>chaveje01</t>
  </si>
  <si>
    <t>Warren</t>
  </si>
  <si>
    <t>warread01</t>
  </si>
  <si>
    <t>Rodney</t>
  </si>
  <si>
    <t>rodnefe01</t>
  </si>
  <si>
    <t>johnsji04</t>
  </si>
  <si>
    <t>Wilhelmsen</t>
  </si>
  <si>
    <t>wilheto01</t>
  </si>
  <si>
    <t>Kelvin</t>
  </si>
  <si>
    <t>herreke01</t>
  </si>
  <si>
    <t>Grant</t>
  </si>
  <si>
    <t>hollagr01</t>
  </si>
  <si>
    <t>Frieri</t>
  </si>
  <si>
    <t>Ernesto</t>
  </si>
  <si>
    <t>frierer01</t>
  </si>
  <si>
    <t>League</t>
  </si>
  <si>
    <t>Perkins</t>
  </si>
  <si>
    <t>Glen</t>
  </si>
  <si>
    <t>perkigl01</t>
  </si>
  <si>
    <t>Benoit</t>
  </si>
  <si>
    <t>benoijo01</t>
  </si>
  <si>
    <t>nathajo01</t>
  </si>
  <si>
    <t>Broxton</t>
  </si>
  <si>
    <t>broxtjo01</t>
  </si>
  <si>
    <t>daviswa01</t>
  </si>
  <si>
    <t>Capps</t>
  </si>
  <si>
    <t>Myers</t>
  </si>
  <si>
    <t>Addison</t>
  </si>
  <si>
    <t>reedad01</t>
  </si>
  <si>
    <t>Uehara</t>
  </si>
  <si>
    <t>Koji</t>
  </si>
  <si>
    <t>ueharko01</t>
  </si>
  <si>
    <t>Fien</t>
  </si>
  <si>
    <t>fienca01</t>
  </si>
  <si>
    <t>lowema01</t>
  </si>
  <si>
    <t>Scribner</t>
  </si>
  <si>
    <t>scribev01</t>
  </si>
  <si>
    <t>perezol01</t>
  </si>
  <si>
    <t>Kirkman</t>
  </si>
  <si>
    <t>kirkmmi01</t>
  </si>
  <si>
    <t>Scheppers</t>
  </si>
  <si>
    <t>Tanner</t>
  </si>
  <si>
    <t>schepta01</t>
  </si>
  <si>
    <t>Al</t>
  </si>
  <si>
    <t>albural01</t>
  </si>
  <si>
    <t>bailean01</t>
  </si>
  <si>
    <t>Chamberlain</t>
  </si>
  <si>
    <t>Joba</t>
  </si>
  <si>
    <t>chambjo03</t>
  </si>
  <si>
    <t>Neshek</t>
  </si>
  <si>
    <t>neshepa01</t>
  </si>
  <si>
    <t>hillri01</t>
  </si>
  <si>
    <t>Figueroa</t>
  </si>
  <si>
    <t>Jeffress</t>
  </si>
  <si>
    <t>jeffrje01</t>
  </si>
  <si>
    <t>Manship</t>
  </si>
  <si>
    <t>manshje01</t>
  </si>
  <si>
    <t>Roman</t>
  </si>
  <si>
    <t>Wilmer</t>
  </si>
  <si>
    <t>gonzami03</t>
  </si>
  <si>
    <t>Quintana</t>
  </si>
  <si>
    <t>quintjo01</t>
  </si>
  <si>
    <t>Erasmo</t>
  </si>
  <si>
    <t>ramirer02</t>
  </si>
  <si>
    <t>Keuchel</t>
  </si>
  <si>
    <t>keuchda01</t>
  </si>
  <si>
    <t>smithwi04</t>
  </si>
  <si>
    <t>johnsst02</t>
  </si>
  <si>
    <t>Straily</t>
  </si>
  <si>
    <t>straida01</t>
  </si>
  <si>
    <t>Jenkins</t>
  </si>
  <si>
    <t>Rusin</t>
  </si>
  <si>
    <t>rusinch01</t>
  </si>
  <si>
    <t>Petit</t>
  </si>
  <si>
    <t>Yusmeiro</t>
  </si>
  <si>
    <t>petityu01</t>
  </si>
  <si>
    <t>McHugh</t>
  </si>
  <si>
    <t>mchugco01</t>
  </si>
  <si>
    <t>Grimm</t>
  </si>
  <si>
    <t>grimmju01</t>
  </si>
  <si>
    <t>jonesna01</t>
  </si>
  <si>
    <t>Vincent</t>
  </si>
  <si>
    <t>vinceni01</t>
  </si>
  <si>
    <t>Avilan</t>
  </si>
  <si>
    <t>avilalu01</t>
  </si>
  <si>
    <t>Loup</t>
  </si>
  <si>
    <t>loupaa01</t>
  </si>
  <si>
    <t>hendeji01</t>
  </si>
  <si>
    <t>cappsca01</t>
  </si>
  <si>
    <t>allenco01</t>
  </si>
  <si>
    <t>Edgin</t>
  </si>
  <si>
    <t>edginjo01</t>
  </si>
  <si>
    <t>Diekman</t>
  </si>
  <si>
    <t>diekmja01</t>
  </si>
  <si>
    <t>Layne</t>
  </si>
  <si>
    <t>layneto01</t>
  </si>
  <si>
    <t>jennida01</t>
  </si>
  <si>
    <t>Burns</t>
  </si>
  <si>
    <t>freemsa01</t>
  </si>
  <si>
    <t>Otero</t>
  </si>
  <si>
    <t>oteroda01</t>
  </si>
  <si>
    <t>harriwi02</t>
  </si>
  <si>
    <t>Scahill</t>
  </si>
  <si>
    <t>scahiro01</t>
  </si>
  <si>
    <t>Cingrani</t>
  </si>
  <si>
    <t>cingrto01</t>
  </si>
  <si>
    <t>Machi</t>
  </si>
  <si>
    <t>machije01</t>
  </si>
  <si>
    <t>Weber</t>
  </si>
  <si>
    <t>Geltz</t>
  </si>
  <si>
    <t>geltzst01</t>
  </si>
  <si>
    <t>parkebl01</t>
  </si>
  <si>
    <t>Surkamp</t>
  </si>
  <si>
    <t>surkaer01</t>
  </si>
  <si>
    <t>woodbl01</t>
  </si>
  <si>
    <t>hugheph01</t>
  </si>
  <si>
    <t>carraca01</t>
  </si>
  <si>
    <t>O'Sullivan</t>
  </si>
  <si>
    <t>osullse01</t>
  </si>
  <si>
    <t>Peacock</t>
  </si>
  <si>
    <t>peacobr01</t>
  </si>
  <si>
    <t>Betances</t>
  </si>
  <si>
    <t>Dellin</t>
  </si>
  <si>
    <t>betande01</t>
  </si>
  <si>
    <t>McGowan</t>
  </si>
  <si>
    <t>mcgowdu01</t>
  </si>
  <si>
    <t>Soria</t>
  </si>
  <si>
    <t>Joakim</t>
  </si>
  <si>
    <t>soriajo01</t>
  </si>
  <si>
    <t>Robbie</t>
  </si>
  <si>
    <t>Alexander</t>
  </si>
  <si>
    <t>Buddy</t>
  </si>
  <si>
    <t>Wagner</t>
  </si>
  <si>
    <t>Wilfredo</t>
  </si>
  <si>
    <t>Farquhar</t>
  </si>
  <si>
    <t>farquda01</t>
  </si>
  <si>
    <t>Pitching Cheat Sheets</t>
  </si>
  <si>
    <t>Value (runs allowed)  Over Replacement  Player at same position. NEED XDERA</t>
  </si>
  <si>
    <t>List</t>
  </si>
  <si>
    <t>Rank</t>
  </si>
  <si>
    <t>Throws</t>
  </si>
  <si>
    <t>IP</t>
  </si>
  <si>
    <t>ERA</t>
  </si>
  <si>
    <t>DERA</t>
  </si>
  <si>
    <t>GURU</t>
  </si>
  <si>
    <t>Top 20</t>
  </si>
  <si>
    <t>Top SP</t>
  </si>
  <si>
    <t>Roto SP</t>
  </si>
  <si>
    <t>Top RP</t>
  </si>
  <si>
    <t>Roto RP</t>
  </si>
  <si>
    <t>Upside</t>
  </si>
  <si>
    <t>Sleepers</t>
  </si>
  <si>
    <t>Overpriced</t>
  </si>
  <si>
    <t>Batting Cheat Sheets</t>
  </si>
  <si>
    <t>Batting value, based on weighting between mWOBA and mPRO</t>
  </si>
  <si>
    <t>tap</t>
  </si>
  <si>
    <t>avg</t>
  </si>
  <si>
    <t>obp</t>
  </si>
  <si>
    <t>slg</t>
  </si>
  <si>
    <t>wOBA</t>
  </si>
  <si>
    <t>PRO</t>
  </si>
  <si>
    <t>Pos Adjusted</t>
  </si>
  <si>
    <t>Production</t>
  </si>
  <si>
    <t>Top Rate</t>
  </si>
  <si>
    <t>Roto 5x5</t>
  </si>
  <si>
    <t>Roto5x5 PosAdj</t>
  </si>
  <si>
    <t>Top C</t>
  </si>
  <si>
    <t>Top 1B</t>
  </si>
  <si>
    <t>Top 2B</t>
  </si>
  <si>
    <t>Top 3B</t>
  </si>
  <si>
    <t>Top SS</t>
  </si>
  <si>
    <t>Top OF</t>
  </si>
  <si>
    <t>Best Pos</t>
  </si>
  <si>
    <t>PITCHING</t>
  </si>
  <si>
    <t>Pitching Arm</t>
  </si>
  <si>
    <t>teamid</t>
  </si>
  <si>
    <t>Team</t>
  </si>
  <si>
    <t>Year of prediction</t>
  </si>
  <si>
    <t>Age at year of prediction</t>
  </si>
  <si>
    <t>SP=Starters / LP=Long Relief, Swing / JP=Junk Starters / EP=Elite Relief Pitchers / DP=Decent RP / BP=Bad RP/ AP=Avoid RP</t>
  </si>
  <si>
    <t>Forecasted innings pitched</t>
  </si>
  <si>
    <t>Forecasted wins</t>
  </si>
  <si>
    <t>Forecasted games pitched</t>
  </si>
  <si>
    <t>Forecasted games started</t>
  </si>
  <si>
    <t>Forecasted complete games</t>
  </si>
  <si>
    <t>Forecasted shut outs</t>
  </si>
  <si>
    <t>Forecasted saves</t>
  </si>
  <si>
    <t>Forecasted games finished</t>
  </si>
  <si>
    <t>Forecasted batters faced</t>
  </si>
  <si>
    <t>Forecasted home runs allowed</t>
  </si>
  <si>
    <t>Forecasted walks allowed</t>
  </si>
  <si>
    <t>Forecasted intentional walks</t>
  </si>
  <si>
    <t>Forecasted strike outs allowed</t>
  </si>
  <si>
    <t>Forecasted IP outs</t>
  </si>
  <si>
    <t>Forecasted hits allowed</t>
  </si>
  <si>
    <t>Forecasted earned runs allowed</t>
  </si>
  <si>
    <t>Forecasted wild pitches</t>
  </si>
  <si>
    <t>Forecasted hit batters</t>
  </si>
  <si>
    <t>Forecasted balks</t>
  </si>
  <si>
    <t>Forecasted runs allowed</t>
  </si>
  <si>
    <t>Forecasted left on base, mha+mbba-mer</t>
  </si>
  <si>
    <t>Forecasted LOB per IP</t>
  </si>
  <si>
    <t>Forecasted Command: Strike out to walk ratio</t>
  </si>
  <si>
    <t>Forecasted Dominance: Strike outs per 9 IP</t>
  </si>
  <si>
    <t>Forecasted Control: Walks per 9 IP</t>
  </si>
  <si>
    <t>Forecasted home runs allowed per 9 IP</t>
  </si>
  <si>
    <t>Forecasted bases allowed per 9 IP, (mha-mhra)/(mip*3-msoa-mhra)</t>
  </si>
  <si>
    <t>Forecasted walks+hits per IP, (mbba+mha)/mip</t>
  </si>
  <si>
    <t>Forecasted walks+hrs*10 per IP, (mbba+10*mhra)/mip</t>
  </si>
  <si>
    <t>Forecasted home runs allowed per bases allowed, mhra/(mip*3-mhra-msoa)</t>
  </si>
  <si>
    <t>Forecasted STUFF. This is NOT the same definition as PECOTA's. The formula is: mDOM*6- 1.333*(mDERA+ mDERA)- 3*mCTL -5*mHR9;  if mSTUFF&lt;1 then mSTUFF=1;mSTUFF=mSTUFF*mSTUFF/10;</t>
  </si>
  <si>
    <t>Forecasted Indexed ERA, where 100 is average and 80 is 20% lower than average</t>
  </si>
  <si>
    <r>
      <t>Forecasted Pitching Value</t>
    </r>
    <r>
      <rPr>
        <sz val="11"/>
        <rFont val="Calibri"/>
        <family val="2"/>
      </rPr>
      <t xml:space="preserve"> (note the formula changed beginning with the 2013 forecasts to be more in line with batters)</t>
    </r>
  </si>
  <si>
    <t xml:space="preserve">Value (runs allowed)  Over Replacement  Player at same position. It is (mDERA-xDERA)*mIP. xDERA ranges from 6 for someone who only starts to 5 for somone never starts. </t>
  </si>
  <si>
    <t>Year</t>
  </si>
  <si>
    <t>Last Year</t>
  </si>
  <si>
    <t>Difference between forecasted value and last years value. The higher the number the bigger value, the lower the number the more overpriced, mguru-guru</t>
  </si>
  <si>
    <t>Value</t>
  </si>
  <si>
    <t>S=Sleeper, R=Regular, O=Overpriced</t>
  </si>
  <si>
    <t>League Rank (I.e. among AL or NL)</t>
  </si>
  <si>
    <t>Position League Rank (I.e. mSN mLN mJN mEN mDN mBN mAN mSA mLA mJA mEA mDA mBA mAA)</t>
  </si>
  <si>
    <t>Sean Lahman's playerid from baseball1.com and baseball-databank.org</t>
  </si>
  <si>
    <t>MLBAN_ID</t>
  </si>
  <si>
    <t>BATTING</t>
  </si>
  <si>
    <t>Primary position</t>
  </si>
  <si>
    <t>Second position with at least 20 games played last year</t>
  </si>
  <si>
    <t>Third position with at least 20 games played last year</t>
  </si>
  <si>
    <t>xwOBA</t>
  </si>
  <si>
    <t>eXpected mwOBA for someone at his position and playing time</t>
  </si>
  <si>
    <t>Predicted games</t>
  </si>
  <si>
    <t>Predicted Times at Plate</t>
  </si>
  <si>
    <t>Predicted at bats</t>
  </si>
  <si>
    <t>Predicted runs</t>
  </si>
  <si>
    <t>Predicted hits</t>
  </si>
  <si>
    <t>Predicted doubles</t>
  </si>
  <si>
    <t>Predicted triples</t>
  </si>
  <si>
    <t>Predicted home runs</t>
  </si>
  <si>
    <t>Predicted runs batted in</t>
  </si>
  <si>
    <t>Predicted stolen bases</t>
  </si>
  <si>
    <t>Predicted times caught stealing</t>
  </si>
  <si>
    <t>Predicted walks</t>
  </si>
  <si>
    <t>Predicted strike outs</t>
  </si>
  <si>
    <t>Predicted intentional walks</t>
  </si>
  <si>
    <t>Predicted hit by pitch</t>
  </si>
  <si>
    <t>Predicted sacrifice hits</t>
  </si>
  <si>
    <t>Predicted sacrifice flies</t>
  </si>
  <si>
    <t>Predicted ground into double play</t>
  </si>
  <si>
    <t>Predicted batting average</t>
  </si>
  <si>
    <t>Predicted on base percentage</t>
  </si>
  <si>
    <t>Predicted slugging percentage</t>
  </si>
  <si>
    <t>mwOBA</t>
  </si>
  <si>
    <t>Predicted rate of performace, like OPS but more accurate. Based on Tom Tango's "The Book"</t>
  </si>
  <si>
    <t>Predicted production, like linear weights. It is wOBA * mTAP</t>
  </si>
  <si>
    <t>Forecasted batting value, based on weighting between m WOBA and mPRO</t>
  </si>
  <si>
    <t>Forecasted batting value, where mGURU is weighted by positional scarcity</t>
  </si>
  <si>
    <t>Value (runs contributed)  Over Replacement  Player at same position. It is (mwOBA-xwOBA)*mTAP. Uses xwOBA of non-starters.</t>
  </si>
  <si>
    <t>Forecasted position rank</t>
  </si>
  <si>
    <t>Forecasted rank overall among batters</t>
  </si>
  <si>
    <t>Forecasted position league rank</t>
  </si>
  <si>
    <t>Predicted playing time, Y=Starter, N=Not Full time Starter or Inj risk or Performance Risk, B=Bench</t>
  </si>
  <si>
    <t>wOBAd</t>
  </si>
  <si>
    <t>year</t>
  </si>
  <si>
    <t>Last year</t>
  </si>
  <si>
    <t>Last years times at plate</t>
  </si>
  <si>
    <t>Last years batting average</t>
  </si>
  <si>
    <t>Last years on base percent</t>
  </si>
  <si>
    <t>Last years slugging avg</t>
  </si>
  <si>
    <t>Last years rate of production</t>
  </si>
  <si>
    <t>Last years production</t>
  </si>
  <si>
    <t>Last years GURU player value</t>
  </si>
  <si>
    <t>Description of Player for predicted season</t>
  </si>
  <si>
    <t>Bats</t>
  </si>
  <si>
    <t>Value Over Replacement  Player</t>
  </si>
  <si>
    <t>Positional Scarcity</t>
  </si>
  <si>
    <t>Batting value</t>
  </si>
  <si>
    <t>Rate of production</t>
  </si>
  <si>
    <t>5x5 Rotisserie</t>
  </si>
  <si>
    <t>Pos</t>
  </si>
  <si>
    <t>Words to the wise</t>
  </si>
  <si>
    <t>Advice</t>
  </si>
  <si>
    <t>Upside remains, but only cautiously optimisitc. Needs to find his groove. Risk of injury or playing time.</t>
  </si>
  <si>
    <t>Career on the rise. Track his progress to determine upside. Risk of injury or playing time.</t>
  </si>
  <si>
    <t>Upside remains, but only cautiously optimisitc. Needs to find his groove. Expect limited opportunities.</t>
  </si>
  <si>
    <t>Limited improvement expected from here. Will be overpriced in most drafts, unless truly healthy.</t>
  </si>
  <si>
    <t>Limited improvement expected from here. Risk of injury or playing time.</t>
  </si>
  <si>
    <t>Peaking. Risk of injury or playing time.</t>
  </si>
  <si>
    <t>Upside remains, but only cautiously optimisitc. Needs to find his groove. Risky pick. Avoid.</t>
  </si>
  <si>
    <t>Career may be nearing end. Looking for graceful flourish before its over. He's done. Drop like a hot potato.</t>
  </si>
  <si>
    <t>In prime. Risk of injury or playing time.</t>
  </si>
  <si>
    <t>In prime. Scrub. Pick someone else.</t>
  </si>
  <si>
    <t>Needs to establish himself at MLB level. Risk of injury or playing time.</t>
  </si>
  <si>
    <t>Needs to establish himself at MLB level. Risk of injury or playing time. Consider platooning.</t>
  </si>
  <si>
    <t>Needs to establish himself at MLB level. Expect limited opportunities.</t>
  </si>
  <si>
    <t>Needs to establish himself at MLB level. Risky pick. Avoid.</t>
  </si>
  <si>
    <t>Jayson Werth</t>
  </si>
  <si>
    <t>Burgos</t>
  </si>
  <si>
    <t>Karns</t>
  </si>
  <si>
    <t>Wacha</t>
  </si>
  <si>
    <t>Rondon</t>
  </si>
  <si>
    <t>Robles</t>
  </si>
  <si>
    <t>Bettis</t>
  </si>
  <si>
    <t>Withrow</t>
  </si>
  <si>
    <t>Gerrit</t>
  </si>
  <si>
    <t>Hale</t>
  </si>
  <si>
    <t>Holmberg</t>
  </si>
  <si>
    <t>Erlin</t>
  </si>
  <si>
    <t>Hembree</t>
  </si>
  <si>
    <t>Lackey</t>
  </si>
  <si>
    <t>lackejo01</t>
  </si>
  <si>
    <t>Gausman</t>
  </si>
  <si>
    <t>Pressly</t>
  </si>
  <si>
    <t>Maurer</t>
  </si>
  <si>
    <t>Joseph</t>
  </si>
  <si>
    <t>Gibson</t>
  </si>
  <si>
    <t>Colome</t>
  </si>
  <si>
    <t>Drake</t>
  </si>
  <si>
    <t>Clemens</t>
  </si>
  <si>
    <t>Oberholtzer</t>
  </si>
  <si>
    <t>Cosart</t>
  </si>
  <si>
    <t>Jarred</t>
  </si>
  <si>
    <t>Sonny</t>
  </si>
  <si>
    <t>T.J.</t>
  </si>
  <si>
    <t>Enny</t>
  </si>
  <si>
    <t>Paxton</t>
  </si>
  <si>
    <t>Taijuan</t>
  </si>
  <si>
    <t>Gattis</t>
  </si>
  <si>
    <t>Puig</t>
  </si>
  <si>
    <t>Asche</t>
  </si>
  <si>
    <t>Adrianza</t>
  </si>
  <si>
    <t>Ehire</t>
  </si>
  <si>
    <t>Lake</t>
  </si>
  <si>
    <t>Junior</t>
  </si>
  <si>
    <t>Dietrich</t>
  </si>
  <si>
    <t>Caleb</t>
  </si>
  <si>
    <t>Noonan</t>
  </si>
  <si>
    <t>Bethancourt</t>
  </si>
  <si>
    <t>Ozuna</t>
  </si>
  <si>
    <t>Marcell</t>
  </si>
  <si>
    <t>Decker</t>
  </si>
  <si>
    <t>Jaff</t>
  </si>
  <si>
    <t>Rendon</t>
  </si>
  <si>
    <t>Wong</t>
  </si>
  <si>
    <t>Kolten</t>
  </si>
  <si>
    <t>Marisnick</t>
  </si>
  <si>
    <t>Gennett</t>
  </si>
  <si>
    <t>Scooter</t>
  </si>
  <si>
    <t>Gyorko</t>
  </si>
  <si>
    <t>Jedd</t>
  </si>
  <si>
    <t>Yelich</t>
  </si>
  <si>
    <t>Zunino</t>
  </si>
  <si>
    <t>Leury</t>
  </si>
  <si>
    <t>Villar</t>
  </si>
  <si>
    <t>Arcia</t>
  </si>
  <si>
    <t>Oswaldo</t>
  </si>
  <si>
    <t>Grossman</t>
  </si>
  <si>
    <t>Stassi</t>
  </si>
  <si>
    <t>Schoop</t>
  </si>
  <si>
    <t>Fields</t>
  </si>
  <si>
    <t>Phegley</t>
  </si>
  <si>
    <t>Bogaerts</t>
  </si>
  <si>
    <t>Xander</t>
  </si>
  <si>
    <t>Jackie</t>
  </si>
  <si>
    <t>STL</t>
  </si>
  <si>
    <t>Roark</t>
  </si>
  <si>
    <t>roarkta01</t>
  </si>
  <si>
    <t>colege01</t>
  </si>
  <si>
    <t>wachami01</t>
  </si>
  <si>
    <t>Maness</t>
  </si>
  <si>
    <t>manesse01</t>
  </si>
  <si>
    <t>erlinro01</t>
  </si>
  <si>
    <t>Lyons</t>
  </si>
  <si>
    <t>lyonsty01</t>
  </si>
  <si>
    <t>rondohe01</t>
  </si>
  <si>
    <t>bettich01</t>
  </si>
  <si>
    <t>haleda02</t>
  </si>
  <si>
    <t>nelsoji02</t>
  </si>
  <si>
    <t>holmbda01</t>
  </si>
  <si>
    <t>karnsna01</t>
  </si>
  <si>
    <t>Flynn</t>
  </si>
  <si>
    <t>flynnbr01</t>
  </si>
  <si>
    <t>martica04</t>
  </si>
  <si>
    <t>dysonsa01</t>
  </si>
  <si>
    <t>Siegrist</t>
  </si>
  <si>
    <t>siegrke01</t>
  </si>
  <si>
    <t>withrch01</t>
  </si>
  <si>
    <t>Germen</t>
  </si>
  <si>
    <t>germego01</t>
  </si>
  <si>
    <t>Roe</t>
  </si>
  <si>
    <t>Chaz</t>
  </si>
  <si>
    <t>roech01</t>
  </si>
  <si>
    <t>Krol</t>
  </si>
  <si>
    <t>krolia01</t>
  </si>
  <si>
    <t>garcilu03</t>
  </si>
  <si>
    <t>Partch</t>
  </si>
  <si>
    <t>partccu01</t>
  </si>
  <si>
    <t>ramirjc01</t>
  </si>
  <si>
    <t>Keith</t>
  </si>
  <si>
    <t>Caminero</t>
  </si>
  <si>
    <t>Arquimedes</t>
  </si>
  <si>
    <t>caminar01</t>
  </si>
  <si>
    <t>Blazek</t>
  </si>
  <si>
    <t>blazemi01</t>
  </si>
  <si>
    <t>hembrhe01</t>
  </si>
  <si>
    <t>dominjo01</t>
  </si>
  <si>
    <t>Rosscup</t>
  </si>
  <si>
    <t>rosscza01</t>
  </si>
  <si>
    <t>Kensing</t>
  </si>
  <si>
    <t>kensilo01</t>
  </si>
  <si>
    <t>hatchch02</t>
  </si>
  <si>
    <t>grayso01</t>
  </si>
  <si>
    <t>cosarja01</t>
  </si>
  <si>
    <t>oberhbr01</t>
  </si>
  <si>
    <t>Salazar</t>
  </si>
  <si>
    <t>salazda01</t>
  </si>
  <si>
    <t>alberan01</t>
  </si>
  <si>
    <t>Tepesch</t>
  </si>
  <si>
    <t>tepesni01</t>
  </si>
  <si>
    <t>McFarland</t>
  </si>
  <si>
    <t>mcfartj01</t>
  </si>
  <si>
    <t>Preston</t>
  </si>
  <si>
    <t>gausmke01</t>
  </si>
  <si>
    <t>maurebr01</t>
  </si>
  <si>
    <t>gibsoky01</t>
  </si>
  <si>
    <t>clemepa02</t>
  </si>
  <si>
    <t>paxtoja01</t>
  </si>
  <si>
    <t>Nuno</t>
  </si>
  <si>
    <t>Vidal</t>
  </si>
  <si>
    <t>nunovi01</t>
  </si>
  <si>
    <t>johnser04</t>
  </si>
  <si>
    <t>colomal01</t>
  </si>
  <si>
    <t>walketa01</t>
  </si>
  <si>
    <t>Shoemaker</t>
  </si>
  <si>
    <t>shoemma01</t>
  </si>
  <si>
    <t>romeren01</t>
  </si>
  <si>
    <t>alvarjo02</t>
  </si>
  <si>
    <t>wrighst01</t>
  </si>
  <si>
    <t>Roth</t>
  </si>
  <si>
    <t>rothmi01</t>
  </si>
  <si>
    <t>pressry01</t>
  </si>
  <si>
    <t>rondobr01</t>
  </si>
  <si>
    <t>wilsoal01</t>
  </si>
  <si>
    <t>fieldjo03</t>
  </si>
  <si>
    <t>chapmke02</t>
  </si>
  <si>
    <t>Tonkin</t>
  </si>
  <si>
    <t>tonkimi01</t>
  </si>
  <si>
    <t>Petricka</t>
  </si>
  <si>
    <t>petrija01</t>
  </si>
  <si>
    <t>webbda01</t>
  </si>
  <si>
    <t>castrsi01</t>
  </si>
  <si>
    <t>De Leon</t>
  </si>
  <si>
    <t>Brad Miller</t>
  </si>
  <si>
    <t>owingch01</t>
  </si>
  <si>
    <t>Nick Noonan</t>
  </si>
  <si>
    <t>Jonathan Schoop</t>
  </si>
  <si>
    <t>Philip Gosselin</t>
  </si>
  <si>
    <t>adriaeh01</t>
  </si>
  <si>
    <t>noonani01</t>
  </si>
  <si>
    <t>Joey Votto</t>
  </si>
  <si>
    <t>Matt Kemp</t>
  </si>
  <si>
    <t>Yasiel</t>
  </si>
  <si>
    <t>puigya01</t>
  </si>
  <si>
    <t>Mike Trout</t>
  </si>
  <si>
    <t>Corey Dickerson</t>
  </si>
  <si>
    <t>Yasiel Puig</t>
  </si>
  <si>
    <t>Nolan Arenado</t>
  </si>
  <si>
    <t>yelicch01</t>
  </si>
  <si>
    <t>Nick Castellanos</t>
  </si>
  <si>
    <t>Khris</t>
  </si>
  <si>
    <t>daviskh01</t>
  </si>
  <si>
    <t>Evan Gattis</t>
  </si>
  <si>
    <t>lakeju01</t>
  </si>
  <si>
    <t>Marcus Semien</t>
  </si>
  <si>
    <t>Wil Myers</t>
  </si>
  <si>
    <t>Lorenzo Cain</t>
  </si>
  <si>
    <t>Zach Walters</t>
  </si>
  <si>
    <t>dickeco01</t>
  </si>
  <si>
    <t>ozunama01</t>
  </si>
  <si>
    <t>Juan Lagares</t>
  </si>
  <si>
    <t>Lagares</t>
  </si>
  <si>
    <t>lagarju01</t>
  </si>
  <si>
    <t>Marcell Ozuna</t>
  </si>
  <si>
    <t>hamilbi02</t>
  </si>
  <si>
    <t>Nolan Reimold</t>
  </si>
  <si>
    <t>Todd Cunningham</t>
  </si>
  <si>
    <t>Shane Peterson</t>
  </si>
  <si>
    <t>Jaff Decker</t>
  </si>
  <si>
    <t>Aging Wiff King</t>
  </si>
  <si>
    <t>J.R. Murphy</t>
  </si>
  <si>
    <t>deckeja01</t>
  </si>
  <si>
    <t>marisja01</t>
  </si>
  <si>
    <t>den Dekker</t>
  </si>
  <si>
    <t>dendema01</t>
  </si>
  <si>
    <t>cunnito01</t>
  </si>
  <si>
    <t>Tanaka</t>
  </si>
  <si>
    <t>bethach01</t>
  </si>
  <si>
    <t>Junior Lake</t>
  </si>
  <si>
    <t>gattiev01</t>
  </si>
  <si>
    <t>Wilmer Flores</t>
  </si>
  <si>
    <t>Anthony Rendon</t>
  </si>
  <si>
    <t>Cameron Rupp</t>
  </si>
  <si>
    <t>Rupp</t>
  </si>
  <si>
    <t>ruppca01</t>
  </si>
  <si>
    <t>Centeno</t>
  </si>
  <si>
    <t>centeju01</t>
  </si>
  <si>
    <t>Robinson Chirinos</t>
  </si>
  <si>
    <t>Gosewisch</t>
  </si>
  <si>
    <t>Tuffy</t>
  </si>
  <si>
    <t>gosewtu01</t>
  </si>
  <si>
    <t>Josh Donaldson</t>
  </si>
  <si>
    <t>Arenado</t>
  </si>
  <si>
    <t>arenano01</t>
  </si>
  <si>
    <t>rendoan01</t>
  </si>
  <si>
    <t>ascheco01</t>
  </si>
  <si>
    <t>walteza01</t>
  </si>
  <si>
    <t>Jose Ramirez</t>
  </si>
  <si>
    <t>florewi01</t>
  </si>
  <si>
    <t>Yunel Escobar</t>
  </si>
  <si>
    <t>gyorkje01</t>
  </si>
  <si>
    <t>gennesc01</t>
  </si>
  <si>
    <t>Jean Segura</t>
  </si>
  <si>
    <t>Derek Dietrich</t>
  </si>
  <si>
    <t>dietrde01</t>
  </si>
  <si>
    <t>hernace02</t>
  </si>
  <si>
    <t>Gosselin</t>
  </si>
  <si>
    <t>gosseph01</t>
  </si>
  <si>
    <t>Leury Garcia</t>
  </si>
  <si>
    <t>wongko01</t>
  </si>
  <si>
    <t>Jonathan Villar</t>
  </si>
  <si>
    <t>Abraham Almonte</t>
  </si>
  <si>
    <t>millebr02</t>
  </si>
  <si>
    <t>villajo01</t>
  </si>
  <si>
    <t>bogaexa01</t>
  </si>
  <si>
    <t>Chris Owings</t>
  </si>
  <si>
    <t>beckhti01</t>
  </si>
  <si>
    <t>Carl Crawford</t>
  </si>
  <si>
    <t>Todd Frazier</t>
  </si>
  <si>
    <t>myerswi01</t>
  </si>
  <si>
    <t>Aging Agile Slugger</t>
  </si>
  <si>
    <t>Chris Johnson</t>
  </si>
  <si>
    <t>arciaos01</t>
  </si>
  <si>
    <t>Oswaldo Arcia</t>
  </si>
  <si>
    <t>grossro01</t>
  </si>
  <si>
    <t>hicksaa01</t>
  </si>
  <si>
    <t>bradlja02</t>
  </si>
  <si>
    <t>Aging Agile Power When Healthy</t>
  </si>
  <si>
    <t>Abraham</t>
  </si>
  <si>
    <t>almonab01</t>
  </si>
  <si>
    <t>casteni01</t>
  </si>
  <si>
    <t>Christian Yelich</t>
  </si>
  <si>
    <t>Matt McBride</t>
  </si>
  <si>
    <t>Colabello</t>
  </si>
  <si>
    <t>colabch01</t>
  </si>
  <si>
    <t>Pillar</t>
  </si>
  <si>
    <t>pillake01</t>
  </si>
  <si>
    <t>J.D. Martinez</t>
  </si>
  <si>
    <t>Yasmani Grandal</t>
  </si>
  <si>
    <t>Pinto</t>
  </si>
  <si>
    <t>zuninmi01</t>
  </si>
  <si>
    <t>stassma01</t>
  </si>
  <si>
    <t>Uppercut Breeze</t>
  </si>
  <si>
    <t>phegljo01</t>
  </si>
  <si>
    <t>Juan Centeno</t>
  </si>
  <si>
    <t>murphjr01</t>
  </si>
  <si>
    <t>Sucre</t>
  </si>
  <si>
    <t>sucreje01</t>
  </si>
  <si>
    <t>Semien</t>
  </si>
  <si>
    <t>semiema01</t>
  </si>
  <si>
    <t>Ben Zobrist</t>
  </si>
  <si>
    <t>frankni01</t>
  </si>
  <si>
    <t>ramirjo01</t>
  </si>
  <si>
    <t>schoojo01</t>
  </si>
  <si>
    <t>greengr01</t>
  </si>
  <si>
    <t>Goins</t>
  </si>
  <si>
    <t>goinsry01</t>
  </si>
  <si>
    <t>garcile02</t>
  </si>
  <si>
    <t>Sean Rodriguez</t>
  </si>
  <si>
    <t>Peterson</t>
  </si>
  <si>
    <t>petersh01</t>
  </si>
  <si>
    <t>Almonte, Abraham - OF</t>
  </si>
  <si>
    <t>Arcia, Oswaldo - OF</t>
  </si>
  <si>
    <t>Arenado, Nolan - 3B</t>
  </si>
  <si>
    <t>Bradley, Jackie - OF</t>
  </si>
  <si>
    <t>Centeno, Juan - C</t>
  </si>
  <si>
    <t>Cunningham, Todd - OF</t>
  </si>
  <si>
    <t>Davis, Khris - OF</t>
  </si>
  <si>
    <t>Decker, Jaff - OF</t>
  </si>
  <si>
    <t>Dickerson, Corey - OF</t>
  </si>
  <si>
    <t>Dozier, Brian - 2B</t>
  </si>
  <si>
    <t>Fryer, Eric - C</t>
  </si>
  <si>
    <t>Gennett, Scooter - 2B</t>
  </si>
  <si>
    <t>Gomes, Yan - C</t>
  </si>
  <si>
    <t>Gosewisch, Tuffy - C</t>
  </si>
  <si>
    <t>Gosselin, Philip - 2B</t>
  </si>
  <si>
    <t>Grossman, Robbie - OF</t>
  </si>
  <si>
    <t>Hamilton, Billy - OF</t>
  </si>
  <si>
    <t>Hechavarria, Adeiny - SS</t>
  </si>
  <si>
    <t>Hicks, Aaron - OF</t>
  </si>
  <si>
    <t>Lagares, Juan - OF</t>
  </si>
  <si>
    <t>Lake, Junior - OF</t>
  </si>
  <si>
    <t>Marisnick, Jake - OF</t>
  </si>
  <si>
    <t>Morrison, Logan - 1B</t>
  </si>
  <si>
    <t>Murphy, J.R. - C</t>
  </si>
  <si>
    <t>Napoli, Mike - 1B</t>
  </si>
  <si>
    <t>Ozuna, Marcell - OF</t>
  </si>
  <si>
    <t>Phegley, Josh - C</t>
  </si>
  <si>
    <t>Pillar, Kevin - OF</t>
  </si>
  <si>
    <t>Puig, Yasiel - OF</t>
  </si>
  <si>
    <t>Raburn, Ryan - OF</t>
  </si>
  <si>
    <t>Rupp, Cameron - C</t>
  </si>
  <si>
    <t>Schoop, Jonathan - 2B</t>
  </si>
  <si>
    <t>Stassi, Max - C</t>
  </si>
  <si>
    <t>Sucre, Jesus - C</t>
  </si>
  <si>
    <t>Wong, Kolten - 2B</t>
  </si>
  <si>
    <t>Yelich, Christian - OF</t>
  </si>
  <si>
    <t>Zunino, Mike - C</t>
  </si>
  <si>
    <t>d'Arnaud, Travis - C</t>
  </si>
  <si>
    <t>den Dekker, Matt - OF</t>
  </si>
  <si>
    <t>Cody Asche</t>
  </si>
  <si>
    <t>Jonathan Lucroy</t>
  </si>
  <si>
    <t>Gillaspie, Conor - 3B</t>
  </si>
  <si>
    <t>Mercer, Jordy - SS</t>
  </si>
  <si>
    <t>Nava, Daniel - OF</t>
  </si>
  <si>
    <t>Thole, Josh - C</t>
  </si>
  <si>
    <t>Van Slyke, Scott - OF</t>
  </si>
  <si>
    <t>In prime. Role player, not a keeper.</t>
  </si>
  <si>
    <t>Career taking off. Could continue to exceed forecasts. Truth coming. Breaking out or false hopes?</t>
  </si>
  <si>
    <t>Career taking off. Could continue to exceed forecasts. Risk of injury or playing time.</t>
  </si>
  <si>
    <t>Career may be nearing end. Looking for graceful flourish before its over. Role player, not a keeper.</t>
  </si>
  <si>
    <t>Expected to play regularly.</t>
  </si>
  <si>
    <t>Pivotal year for him. Will either establish himself or start to drop out. Risk of injury or playing time.</t>
  </si>
  <si>
    <t>Young enough to develop a lot from here. Will outperform last year, assuming regular playing time.</t>
  </si>
  <si>
    <t>Some upside still, but needs to start proving it. Risk of injury or playing time.</t>
  </si>
  <si>
    <t>Young enough to develop a lot from here. Risk of injury or playing time.</t>
  </si>
  <si>
    <t>Poised for modest break out above last year. Expected to play regularly.</t>
  </si>
  <si>
    <t>Poised for modest break out above last year. Risk of injury or playing time.</t>
  </si>
  <si>
    <t>Agile Swings for Fences</t>
  </si>
  <si>
    <t>Some upside still, but needs to start proving it. Risky pick. Avoid.</t>
  </si>
  <si>
    <t>Young enough to develop a lot from here. Risky pick. Avoid.</t>
  </si>
  <si>
    <t>Some upside still, but needs to start proving it. Expect limited opportunities.</t>
  </si>
  <si>
    <t>Young enough to develop a lot from here. Expect limited opportunities.</t>
  </si>
  <si>
    <t>Upside remains, but only cautiously optimisitc. Needs to find his groove. Will outperform last year, assuming regular playing time.</t>
  </si>
  <si>
    <t>Agile Contact Hitter</t>
  </si>
  <si>
    <t>advice</t>
  </si>
  <si>
    <t>teamidy1</t>
  </si>
  <si>
    <t>aby1</t>
  </si>
  <si>
    <t>gy1</t>
  </si>
  <si>
    <t>hry1</t>
  </si>
  <si>
    <t>sby1</t>
  </si>
  <si>
    <t>year1</t>
  </si>
  <si>
    <t>tapy1</t>
  </si>
  <si>
    <t>avgy1</t>
  </si>
  <si>
    <t>obpy1</t>
  </si>
  <si>
    <t>slgy1</t>
  </si>
  <si>
    <t>proy1</t>
  </si>
  <si>
    <t>wobay1</t>
  </si>
  <si>
    <t>guruy1</t>
  </si>
  <si>
    <t>rotoy1</t>
  </si>
  <si>
    <t>posy1</t>
  </si>
  <si>
    <t>agey1</t>
  </si>
  <si>
    <t>teamidy2</t>
  </si>
  <si>
    <t>aby2</t>
  </si>
  <si>
    <t>gy2</t>
  </si>
  <si>
    <t>hry2</t>
  </si>
  <si>
    <t>sby2</t>
  </si>
  <si>
    <t>year2</t>
  </si>
  <si>
    <t>tapy2</t>
  </si>
  <si>
    <t>avgy2</t>
  </si>
  <si>
    <t>obpy2</t>
  </si>
  <si>
    <t>slgy2</t>
  </si>
  <si>
    <t>proy2</t>
  </si>
  <si>
    <t>wobay2</t>
  </si>
  <si>
    <t>guruy2</t>
  </si>
  <si>
    <t>rotoy2</t>
  </si>
  <si>
    <t>posy2</t>
  </si>
  <si>
    <t>agey2</t>
  </si>
  <si>
    <t>teamidy3</t>
  </si>
  <si>
    <t>aby3</t>
  </si>
  <si>
    <t>gy3</t>
  </si>
  <si>
    <t>hry3</t>
  </si>
  <si>
    <t>sby3</t>
  </si>
  <si>
    <t>year3</t>
  </si>
  <si>
    <t>tapy3</t>
  </si>
  <si>
    <t>avgy3</t>
  </si>
  <si>
    <t>obpy3</t>
  </si>
  <si>
    <t>slgy3</t>
  </si>
  <si>
    <t>proy3</t>
  </si>
  <si>
    <t>wobay3</t>
  </si>
  <si>
    <t>guruy3</t>
  </si>
  <si>
    <t>rotoy3</t>
  </si>
  <si>
    <t>posy3</t>
  </si>
  <si>
    <t>agey3</t>
  </si>
  <si>
    <t>Not enough upside to stick with him. Risk of injury or playing time.</t>
  </si>
  <si>
    <t>Make or break year for him. Fringe MLB caliber. Expect limited opportunities.</t>
  </si>
  <si>
    <t>Young Slugger</t>
  </si>
  <si>
    <t>Young Bench Warmer</t>
  </si>
  <si>
    <t>Not making it at MLB level. Risky pick. Avoid.</t>
  </si>
  <si>
    <t>Young SB Capable Hitter</t>
  </si>
  <si>
    <t>Make or break year for him. Fringe MLB caliber. Risky pick. Avoid.</t>
  </si>
  <si>
    <t>Young Playing Time Risk</t>
  </si>
  <si>
    <t>Young SB Bench Warmer</t>
  </si>
  <si>
    <t>Career has peaked, limited upside. Role player, not a keeper.</t>
  </si>
  <si>
    <t>Career has peaked, limited upside. Avoid in draft.</t>
  </si>
  <si>
    <t>Best years are behind him, little upside. Avoid in draft.</t>
  </si>
  <si>
    <t>Chance for rebound. Risk of injury or playing time.</t>
  </si>
  <si>
    <t>Not enough upside to stick with him. Risky pick. Avoid.</t>
  </si>
  <si>
    <t>Make or break year for him. Fringe MLB caliber. Risk of injury or playing time.</t>
  </si>
  <si>
    <t>May do better, but doubful of return to past. Scrub. Pick someone else.</t>
  </si>
  <si>
    <t>Young Gap Power</t>
  </si>
  <si>
    <t>Young Power off Bench</t>
  </si>
  <si>
    <t>Young Lead Footed Gap Power</t>
  </si>
  <si>
    <t>Could improve this year. Too old to be prospect. Avoid.</t>
  </si>
  <si>
    <t>Chance for rebound. Risky pick. Avoid.</t>
  </si>
  <si>
    <t>Not making it at MLB level. Expect limited opportunities.</t>
  </si>
  <si>
    <t>Young Lead Footed Bench Warmer</t>
  </si>
  <si>
    <t>Not making it at MLB level. Risk of injury or playing time.</t>
  </si>
  <si>
    <t>Young Wiff King</t>
  </si>
  <si>
    <t>Not enough upside to stick with him. Too old to be prospect. Avoid.</t>
  </si>
  <si>
    <t>Running out of time to prove himself. This year could establish who he is. Expected to play regularly.</t>
  </si>
  <si>
    <t>Young Lead Footed Slugger</t>
  </si>
  <si>
    <t>Best years are behind him, little upside. Role player, not a keeper.</t>
  </si>
  <si>
    <t>Young Dominant Hitter</t>
  </si>
  <si>
    <t>Young SB Wiff King</t>
  </si>
  <si>
    <t>Not enough upside to stick with him. Scrub. Pick someone else.</t>
  </si>
  <si>
    <t>Young SB Gap Power</t>
  </si>
  <si>
    <t>Young Fantasy Star</t>
  </si>
  <si>
    <t>Beginning descent. He's done. Drop like a hot potato.</t>
  </si>
  <si>
    <t>Young Slap Hitter</t>
  </si>
  <si>
    <t>Career still on the rise, but nearing peak. Risk of injury or playing time.</t>
  </si>
  <si>
    <t>Young Swings for Fences</t>
  </si>
  <si>
    <t>Young Capable Hitter</t>
  </si>
  <si>
    <t>Bad Ball Hitter</t>
  </si>
  <si>
    <t>Young On Base</t>
  </si>
  <si>
    <t>Comparables</t>
  </si>
  <si>
    <t xml:space="preserve">TAP </t>
  </si>
  <si>
    <t>HR</t>
  </si>
  <si>
    <t>SB</t>
  </si>
  <si>
    <t>AVG</t>
  </si>
  <si>
    <t>OBP</t>
  </si>
  <si>
    <t xml:space="preserve">SLG  </t>
  </si>
  <si>
    <t>GURUwt</t>
  </si>
  <si>
    <t>VORP</t>
  </si>
  <si>
    <t xml:space="preserve">ROTO  </t>
  </si>
  <si>
    <t>Walk Rate</t>
  </si>
  <si>
    <t>Strike Out Rate</t>
  </si>
  <si>
    <t>His best days are past him, but he should perform near projected levels. Role player, not a keeper.</t>
  </si>
  <si>
    <t>His best days are past him, but he should perform near projected levels. Avoid in draft.</t>
  </si>
  <si>
    <t>His best days are past him, but he should perform near projected levels. Risk of injury or playing time.</t>
  </si>
  <si>
    <t>His best days are past him, but he should perform near projected levels. He's done. Drop like a hot potato.</t>
  </si>
  <si>
    <t>His best days are past him, but he should perform near projected levels. If only he were on the field more.</t>
  </si>
  <si>
    <t>On base pct</t>
  </si>
  <si>
    <t>Slugging pct</t>
  </si>
  <si>
    <t>Batting avg</t>
  </si>
  <si>
    <t>Limited improvement expected from here. Starter, but may sit occassionally.</t>
  </si>
  <si>
    <t>Ryan Flaherty</t>
  </si>
  <si>
    <t>Poised for modest break out above last year. Risky pick. Avoid.</t>
  </si>
  <si>
    <t>SB Contact Hitter</t>
  </si>
  <si>
    <t>Bethancourt, Christian - C</t>
  </si>
  <si>
    <t>Bogaerts, Xander - SS</t>
  </si>
  <si>
    <t>Chirinos, Robinson - C</t>
  </si>
  <si>
    <t>Galvis, Freddy - SS</t>
  </si>
  <si>
    <t>Gimenez, Chris - C</t>
  </si>
  <si>
    <t>McGehee, Casey - 3B</t>
  </si>
  <si>
    <t>d'Arnaud, Chase - SS</t>
  </si>
  <si>
    <t>Josh Phegley</t>
  </si>
  <si>
    <t>Grant Green</t>
  </si>
  <si>
    <t>Mike Aviles</t>
  </si>
  <si>
    <t>Brett Lawrie</t>
  </si>
  <si>
    <t>darnatr01</t>
  </si>
  <si>
    <t>Chris Colabello</t>
  </si>
  <si>
    <t>Juan Uribe</t>
  </si>
  <si>
    <t>cruzto03</t>
  </si>
  <si>
    <t>May do better, but doubful of return to past. Role player, not a keeper.</t>
  </si>
  <si>
    <t>Jordy Mercer</t>
  </si>
  <si>
    <t>Hanley Ramirez</t>
  </si>
  <si>
    <t>Eric Fryer</t>
  </si>
  <si>
    <t>Betts</t>
  </si>
  <si>
    <t>Mookie</t>
  </si>
  <si>
    <t>Springer</t>
  </si>
  <si>
    <t>Odor</t>
  </si>
  <si>
    <t>Rougned</t>
  </si>
  <si>
    <t>Adames</t>
  </si>
  <si>
    <t>Stefen</t>
  </si>
  <si>
    <t>Altherr</t>
  </si>
  <si>
    <t>Pham</t>
  </si>
  <si>
    <t>O'Malley</t>
  </si>
  <si>
    <t>Aguilar</t>
  </si>
  <si>
    <t>Domingo</t>
  </si>
  <si>
    <t>Scruggs</t>
  </si>
  <si>
    <t>Ahmed</t>
  </si>
  <si>
    <t>Alcantara</t>
  </si>
  <si>
    <t>Arismendy</t>
  </si>
  <si>
    <t>Inciarte</t>
  </si>
  <si>
    <t>Ender</t>
  </si>
  <si>
    <t>Dean</t>
  </si>
  <si>
    <t>Rojas</t>
  </si>
  <si>
    <t>Susac</t>
  </si>
  <si>
    <t>Baez</t>
  </si>
  <si>
    <t>Souza</t>
  </si>
  <si>
    <t>Barnhart</t>
  </si>
  <si>
    <t>Tucker</t>
  </si>
  <si>
    <t>Moya</t>
  </si>
  <si>
    <t>Spangenberg</t>
  </si>
  <si>
    <t>Telis</t>
  </si>
  <si>
    <t>Tomas</t>
  </si>
  <si>
    <t>Roberto</t>
  </si>
  <si>
    <t>Paulsen</t>
  </si>
  <si>
    <t>Bour</t>
  </si>
  <si>
    <t>Smolinski</t>
  </si>
  <si>
    <t>Franco</t>
  </si>
  <si>
    <t>Vazquez</t>
  </si>
  <si>
    <t>Brentz</t>
  </si>
  <si>
    <t>Wilkins</t>
  </si>
  <si>
    <t>Gary</t>
  </si>
  <si>
    <t>Gore</t>
  </si>
  <si>
    <t>Terrance</t>
  </si>
  <si>
    <t>Campbell</t>
  </si>
  <si>
    <t>Casali</t>
  </si>
  <si>
    <t>Curt</t>
  </si>
  <si>
    <t>Cecchini</t>
  </si>
  <si>
    <t>Duvall</t>
  </si>
  <si>
    <t>Kiermaier</t>
  </si>
  <si>
    <t>Cron</t>
  </si>
  <si>
    <t>Kennys</t>
  </si>
  <si>
    <t>Lamb</t>
  </si>
  <si>
    <t>Szczur</t>
  </si>
  <si>
    <t>Jace</t>
  </si>
  <si>
    <t>Guerrero</t>
  </si>
  <si>
    <t>Pirela</t>
  </si>
  <si>
    <t>Enrique</t>
  </si>
  <si>
    <t>Pompey</t>
  </si>
  <si>
    <t>Dalton</t>
  </si>
  <si>
    <t>Grichuk</t>
  </si>
  <si>
    <t>Randal</t>
  </si>
  <si>
    <t>Soler</t>
  </si>
  <si>
    <t>Pederson</t>
  </si>
  <si>
    <t>Joc</t>
  </si>
  <si>
    <t>Rua</t>
  </si>
  <si>
    <t>La Stella</t>
  </si>
  <si>
    <t>Panik</t>
  </si>
  <si>
    <t>Solarte</t>
  </si>
  <si>
    <t>Yangervis</t>
  </si>
  <si>
    <t>Ynoa</t>
  </si>
  <si>
    <t>Gregorio</t>
  </si>
  <si>
    <t>Gregory</t>
  </si>
  <si>
    <t>Suarez</t>
  </si>
  <si>
    <t>Eugenio</t>
  </si>
  <si>
    <t>Realmuto</t>
  </si>
  <si>
    <t>J.T.</t>
  </si>
  <si>
    <t>Rivero</t>
  </si>
  <si>
    <t>Sardinas</t>
  </si>
  <si>
    <t>Oscar</t>
  </si>
  <si>
    <t>Abreu, Jose - 1B</t>
  </si>
  <si>
    <t>Aguilar, Jesus - 1B</t>
  </si>
  <si>
    <t>Ahmed, Nick - SS</t>
  </si>
  <si>
    <t>Altherr, Aaron - OF</t>
  </si>
  <si>
    <t>Lead Footed Wild Slugger</t>
  </si>
  <si>
    <t>Young SB Swings for Fences</t>
  </si>
  <si>
    <t>Barnhart, Tucker - C</t>
  </si>
  <si>
    <t>Betts, Mookie - OF</t>
  </si>
  <si>
    <t>Bour, Justin - 1B</t>
  </si>
  <si>
    <t>Brentz, Bryce - OF</t>
  </si>
  <si>
    <t>Brignac, Reid - 3B</t>
  </si>
  <si>
    <t>Burns, Billy - OF</t>
  </si>
  <si>
    <t>Cabrera, Miguel - 1B</t>
  </si>
  <si>
    <t>Carter, Chris - 1B</t>
  </si>
  <si>
    <t>Casali, Curt - C</t>
  </si>
  <si>
    <t>Castellanos, Nick - 3B</t>
  </si>
  <si>
    <t>Chance for rebound. Expect limited opportunities.</t>
  </si>
  <si>
    <t>Collins, Tyler - OF</t>
  </si>
  <si>
    <t>Cron, C.J. - 1B</t>
  </si>
  <si>
    <t>Aging On Base</t>
  </si>
  <si>
    <t>Duda, Lucas - 1B</t>
  </si>
  <si>
    <t>Agile Playing Time Risk</t>
  </si>
  <si>
    <t>Franco, Maikel - 3B</t>
  </si>
  <si>
    <t>Limited improvement expected from here. Will have to pay premium to get him. Possible All-star.</t>
  </si>
  <si>
    <t>Gordon, Dee - 2B</t>
  </si>
  <si>
    <t>Gore, Terrance - OF</t>
  </si>
  <si>
    <t>Grichuk, Randal - OF</t>
  </si>
  <si>
    <t>Holt, Tyler - OF</t>
  </si>
  <si>
    <t>Inciarte, Ender - OF</t>
  </si>
  <si>
    <t>On Base</t>
  </si>
  <si>
    <t>Career in ending phase. Role player, not a keeper.</t>
  </si>
  <si>
    <t>Joseph, Caleb - C</t>
  </si>
  <si>
    <t>Kawasaki, Munenori - 2B</t>
  </si>
  <si>
    <t>Kiermaier, Kevin - OF</t>
  </si>
  <si>
    <t>Lamb, Jake - 3B</t>
  </si>
  <si>
    <t>Lopez, Rafael - C</t>
  </si>
  <si>
    <t>Mauer, Joe - 1B</t>
  </si>
  <si>
    <t>McCann, James - C</t>
  </si>
  <si>
    <t>Young Lead Footed Power off Bench</t>
  </si>
  <si>
    <t>Moore, Tyler - 1B</t>
  </si>
  <si>
    <t>Moya, Steven - OF</t>
  </si>
  <si>
    <t>His best days are past him, but he should perform near projected levels. Starter, but may sit occassionally. Trade him for two part timers who can platoon.</t>
  </si>
  <si>
    <t>Odor, Rougned - 2B</t>
  </si>
  <si>
    <t>Paulsen, Ben - 1B</t>
  </si>
  <si>
    <t>Pederson, Joc - OF</t>
  </si>
  <si>
    <t>Lead Footed Contact Hitter</t>
  </si>
  <si>
    <t>Pena, Ramiro - 2B</t>
  </si>
  <si>
    <t>Peralta, David - OF</t>
  </si>
  <si>
    <t>Perez, Roberto - C</t>
  </si>
  <si>
    <t>Pham, Thomas - OF</t>
  </si>
  <si>
    <t>Polanco, Gregory - OF</t>
  </si>
  <si>
    <t>Polanco, Jorge - SS</t>
  </si>
  <si>
    <t>Pompey, Dalton - OF</t>
  </si>
  <si>
    <t>Prado, Martin - 3B</t>
  </si>
  <si>
    <t>Realmuto, J.T. - C</t>
  </si>
  <si>
    <t>Robertson, Dan - OF</t>
  </si>
  <si>
    <t>Robinson, Clint - 1B</t>
  </si>
  <si>
    <t>Rogers, Jason - 1B</t>
  </si>
  <si>
    <t>Romero, Stefen - OF</t>
  </si>
  <si>
    <t>Rua, Ryan - OF</t>
  </si>
  <si>
    <t>Ruf, Darin - 1B</t>
  </si>
  <si>
    <t>Sanchez, Carlos - 2B</t>
  </si>
  <si>
    <t>Santana, Carlos - 1B</t>
  </si>
  <si>
    <t>Santana, Domingo - OF</t>
  </si>
  <si>
    <t>Scruggs, Xavier - 1B</t>
  </si>
  <si>
    <t>Smolinski, Jake - OF</t>
  </si>
  <si>
    <t>Sogard, Eric - 2B</t>
  </si>
  <si>
    <t>Soler, Jorge - OF</t>
  </si>
  <si>
    <t>Souza, Steven - OF</t>
  </si>
  <si>
    <t>Springer, George - OF</t>
  </si>
  <si>
    <t>Susac, Andrew - C</t>
  </si>
  <si>
    <t>Szczur, Matt - OF</t>
  </si>
  <si>
    <t>Turner, Justin - 3B</t>
  </si>
  <si>
    <t>Vargas, Kennys - 1B</t>
  </si>
  <si>
    <t>Vazquez, Christian - C</t>
  </si>
  <si>
    <t>Wilkins, Andy - 1B</t>
  </si>
  <si>
    <t>Zobrist, Ben - 2B</t>
  </si>
  <si>
    <t>Scooter Gennett</t>
  </si>
  <si>
    <t>Rougned Odor</t>
  </si>
  <si>
    <t>baezja01</t>
  </si>
  <si>
    <t>Nick Franklin</t>
  </si>
  <si>
    <t>ahmedni01</t>
  </si>
  <si>
    <t>Cristhian Adames</t>
  </si>
  <si>
    <t>Nick Ahmed</t>
  </si>
  <si>
    <t>adamecr01</t>
  </si>
  <si>
    <t>rojasmi02</t>
  </si>
  <si>
    <t>Greg Garcia</t>
  </si>
  <si>
    <t>Russell Martin</t>
  </si>
  <si>
    <t>Mookie Betts</t>
  </si>
  <si>
    <t>Jose Abreu</t>
  </si>
  <si>
    <t>Khris Davis</t>
  </si>
  <si>
    <t>Mike Zunino</t>
  </si>
  <si>
    <t>Ender Inciarte</t>
  </si>
  <si>
    <t>Terrance Gore</t>
  </si>
  <si>
    <t>inciaen01</t>
  </si>
  <si>
    <t>Arismendy Alcantara</t>
  </si>
  <si>
    <t>Adam Duvall</t>
  </si>
  <si>
    <t>peralda01</t>
  </si>
  <si>
    <t>solerjo01</t>
  </si>
  <si>
    <t>Randal Grichuk</t>
  </si>
  <si>
    <t>hernaen02</t>
  </si>
  <si>
    <t>Dalton Pompey</t>
  </si>
  <si>
    <t>Jorge Polanco</t>
  </si>
  <si>
    <t>polangr01</t>
  </si>
  <si>
    <t>Steven Pearce</t>
  </si>
  <si>
    <t>Rafael Ynoa</t>
  </si>
  <si>
    <t>alcanar01</t>
  </si>
  <si>
    <t>Manny Machado</t>
  </si>
  <si>
    <t>Christian Vazquez</t>
  </si>
  <si>
    <t>Stefen Romero</t>
  </si>
  <si>
    <t>grichra01</t>
  </si>
  <si>
    <t>Jorge Soler</t>
  </si>
  <si>
    <t>campber01</t>
  </si>
  <si>
    <t>Tyler Holt</t>
  </si>
  <si>
    <t>Chris Stewart</t>
  </si>
  <si>
    <t>Matt Szczur</t>
  </si>
  <si>
    <t>pederjo01</t>
  </si>
  <si>
    <t>Franklin Gutierrez</t>
  </si>
  <si>
    <t>szczuma01</t>
  </si>
  <si>
    <t>Aaron Altherr</t>
  </si>
  <si>
    <t>Tyler Collins</t>
  </si>
  <si>
    <t>taylomi02</t>
  </si>
  <si>
    <t>Andy Wilkins</t>
  </si>
  <si>
    <t>souzast01</t>
  </si>
  <si>
    <t>altheaa01</t>
  </si>
  <si>
    <t>Domingo Santana</t>
  </si>
  <si>
    <t>phamth01</t>
  </si>
  <si>
    <t>Xavier Scruggs</t>
  </si>
  <si>
    <t>susacan01</t>
  </si>
  <si>
    <t>Chris Gimenez</t>
  </si>
  <si>
    <t>Cesar Hernandez</t>
  </si>
  <si>
    <t>Caleb Joseph</t>
  </si>
  <si>
    <t>Curt Casali</t>
  </si>
  <si>
    <t>realmjt01</t>
  </si>
  <si>
    <t>Rafael Lopez</t>
  </si>
  <si>
    <t>barnhtu01</t>
  </si>
  <si>
    <t>Miguel Rojas</t>
  </si>
  <si>
    <t>lopezra02</t>
  </si>
  <si>
    <t>solarya01</t>
  </si>
  <si>
    <t>Casey McGehee</t>
  </si>
  <si>
    <t>Yangervis Solarte</t>
  </si>
  <si>
    <t>ynoara01</t>
  </si>
  <si>
    <t>spangco01</t>
  </si>
  <si>
    <t>Justin Bour</t>
  </si>
  <si>
    <t>lambja01</t>
  </si>
  <si>
    <t>Jake Lamb</t>
  </si>
  <si>
    <t>Maikel Franco</t>
  </si>
  <si>
    <t>blancan01</t>
  </si>
  <si>
    <t>francma02</t>
  </si>
  <si>
    <t>Howie Kendrick</t>
  </si>
  <si>
    <t>panikjo01</t>
  </si>
  <si>
    <t>Matt Duffy</t>
  </si>
  <si>
    <t>Carlos Sanchez</t>
  </si>
  <si>
    <t>duffyma01</t>
  </si>
  <si>
    <t>Javier Baez</t>
  </si>
  <si>
    <t>garcigr01</t>
  </si>
  <si>
    <t>peterja01</t>
  </si>
  <si>
    <t>Matt Adams</t>
  </si>
  <si>
    <t>Curtis Granderson</t>
  </si>
  <si>
    <t>paulsbe01</t>
  </si>
  <si>
    <t>Kurt Suzuki</t>
  </si>
  <si>
    <t>bourju01</t>
  </si>
  <si>
    <t>Jake Smolinski</t>
  </si>
  <si>
    <t>duvalad01</t>
  </si>
  <si>
    <t>scrugxa01</t>
  </si>
  <si>
    <t>rogerja02</t>
  </si>
  <si>
    <t>Michael Martinez</t>
  </si>
  <si>
    <t>Jedd Gyorko</t>
  </si>
  <si>
    <t>suareeu01</t>
  </si>
  <si>
    <t>tayloch03</t>
  </si>
  <si>
    <t>Luis Sardinas</t>
  </si>
  <si>
    <t>Billy Burns</t>
  </si>
  <si>
    <t>polanjo01</t>
  </si>
  <si>
    <t>Jose Pirela</t>
  </si>
  <si>
    <t>petitgr01</t>
  </si>
  <si>
    <t>santada01</t>
  </si>
  <si>
    <t>Kennys Vargas</t>
  </si>
  <si>
    <t>Justin Ruggiano</t>
  </si>
  <si>
    <t>bettsmo01</t>
  </si>
  <si>
    <t>springe01</t>
  </si>
  <si>
    <t>kiermke01</t>
  </si>
  <si>
    <t>Joc Pederson</t>
  </si>
  <si>
    <t>smolija01</t>
  </si>
  <si>
    <t>Ryan Rua</t>
  </si>
  <si>
    <t>Steven Moya</t>
  </si>
  <si>
    <t>ruary01</t>
  </si>
  <si>
    <t>pompeda01</t>
  </si>
  <si>
    <t>roberda09</t>
  </si>
  <si>
    <t>moyast01</t>
  </si>
  <si>
    <t>Shawn O'Malley</t>
  </si>
  <si>
    <t>romerst01</t>
  </si>
  <si>
    <t>J.T. Realmuto</t>
  </si>
  <si>
    <t>collity01</t>
  </si>
  <si>
    <t>holtty01</t>
  </si>
  <si>
    <t>gorete01</t>
  </si>
  <si>
    <t>brentbr01</t>
  </si>
  <si>
    <t>burnsbi02</t>
  </si>
  <si>
    <t>santado01</t>
  </si>
  <si>
    <t>omallsh01</t>
  </si>
  <si>
    <t>Miguel Gonzalez</t>
  </si>
  <si>
    <t>Devin Mesoraco</t>
  </si>
  <si>
    <t>vazquch01</t>
  </si>
  <si>
    <t>perezro02</t>
  </si>
  <si>
    <t>josepca01</t>
  </si>
  <si>
    <t>Jose Lobaton</t>
  </si>
  <si>
    <t>telisto01</t>
  </si>
  <si>
    <t>Josh Thole</t>
  </si>
  <si>
    <t>casalcu01</t>
  </si>
  <si>
    <t>mccanja02</t>
  </si>
  <si>
    <t>Bobby Wilson</t>
  </si>
  <si>
    <t>Jason Kipnis</t>
  </si>
  <si>
    <t>odorro01</t>
  </si>
  <si>
    <t>colonch01</t>
  </si>
  <si>
    <t>sardilu01</t>
  </si>
  <si>
    <t>pireljo01</t>
  </si>
  <si>
    <t>sanchca01</t>
  </si>
  <si>
    <t>Cole Figueroa</t>
  </si>
  <si>
    <t>figueco01</t>
  </si>
  <si>
    <t>Ryan Goins</t>
  </si>
  <si>
    <t>abreujo02</t>
  </si>
  <si>
    <t>vargake01</t>
  </si>
  <si>
    <t>croncj01</t>
  </si>
  <si>
    <t>walkech02</t>
  </si>
  <si>
    <t>aguilje01</t>
  </si>
  <si>
    <t>wilkian01</t>
  </si>
  <si>
    <t>Dan Robertson</t>
  </si>
  <si>
    <t>Eugenio Suarez</t>
  </si>
  <si>
    <t>achteaj01</t>
  </si>
  <si>
    <t>Achter</t>
  </si>
  <si>
    <t>adamsau01</t>
  </si>
  <si>
    <t>alvarda01</t>
  </si>
  <si>
    <t>Dario</t>
  </si>
  <si>
    <t>baezpe01</t>
  </si>
  <si>
    <t>barnema01</t>
  </si>
  <si>
    <t>Barrett</t>
  </si>
  <si>
    <t>bassich01</t>
  </si>
  <si>
    <t>Bassitt</t>
  </si>
  <si>
    <t>bedroca01</t>
  </si>
  <si>
    <t>Cam</t>
  </si>
  <si>
    <t>Bedrosian</t>
  </si>
  <si>
    <t>bergmch01</t>
  </si>
  <si>
    <t>Bergman</t>
  </si>
  <si>
    <t>bolsimi01</t>
  </si>
  <si>
    <t>Bolsinger</t>
  </si>
  <si>
    <t>boyerbl01</t>
  </si>
  <si>
    <t>Blaine</t>
  </si>
  <si>
    <t>Boyer</t>
  </si>
  <si>
    <t>Buchanan</t>
  </si>
  <si>
    <t>buchaja01</t>
  </si>
  <si>
    <t>buchtry01</t>
  </si>
  <si>
    <t>Buchter</t>
  </si>
  <si>
    <t>butleed01</t>
  </si>
  <si>
    <t>Eddie</t>
  </si>
  <si>
    <t>campole01</t>
  </si>
  <si>
    <t>Leonel</t>
  </si>
  <si>
    <t>Campos</t>
  </si>
  <si>
    <t>carrosc02</t>
  </si>
  <si>
    <t>chafian01</t>
  </si>
  <si>
    <t>Chafin</t>
  </si>
  <si>
    <t>claudal01</t>
  </si>
  <si>
    <t>Claudio</t>
  </si>
  <si>
    <t>couloda01</t>
  </si>
  <si>
    <t>Coulombe</t>
  </si>
  <si>
    <t>crockky01</t>
  </si>
  <si>
    <t>Crockett</t>
  </si>
  <si>
    <t>degroja01</t>
  </si>
  <si>
    <t>deGrom</t>
  </si>
  <si>
    <t>desclan01</t>
  </si>
  <si>
    <t>DeSclafani</t>
  </si>
  <si>
    <t>despaod01</t>
  </si>
  <si>
    <t>Odrisamer</t>
  </si>
  <si>
    <t>Despaigne</t>
  </si>
  <si>
    <t>diazja01</t>
  </si>
  <si>
    <t>Jairo</t>
  </si>
  <si>
    <t>diazju03</t>
  </si>
  <si>
    <t>Jumbo</t>
  </si>
  <si>
    <t>Edwards</t>
  </si>
  <si>
    <t>eliasro01</t>
  </si>
  <si>
    <t>Roenis</t>
  </si>
  <si>
    <t>Elias</t>
  </si>
  <si>
    <t>escobed02</t>
  </si>
  <si>
    <t>farmebu01</t>
  </si>
  <si>
    <t>Farmer</t>
  </si>
  <si>
    <t>finnebr01</t>
  </si>
  <si>
    <t>Finnegan</t>
  </si>
  <si>
    <t>flandyo01</t>
  </si>
  <si>
    <t>Yohan</t>
  </si>
  <si>
    <t>Flande</t>
  </si>
  <si>
    <t>foltymi01</t>
  </si>
  <si>
    <t>Foltynewicz</t>
  </si>
  <si>
    <t>friasca01</t>
  </si>
  <si>
    <t>Frias</t>
  </si>
  <si>
    <t>garciyi01</t>
  </si>
  <si>
    <t>Yimi</t>
  </si>
  <si>
    <t>gileske01</t>
  </si>
  <si>
    <t>Kenneth</t>
  </si>
  <si>
    <t>Giles</t>
  </si>
  <si>
    <t>goedder01</t>
  </si>
  <si>
    <t>Goeddel</t>
  </si>
  <si>
    <t>gonzama02</t>
  </si>
  <si>
    <t>Gonzales</t>
  </si>
  <si>
    <t>graveke01</t>
  </si>
  <si>
    <t>Kendall</t>
  </si>
  <si>
    <t>Graveman</t>
  </si>
  <si>
    <t>greensh02</t>
  </si>
  <si>
    <t>Jarrett</t>
  </si>
  <si>
    <t>hahnje01</t>
  </si>
  <si>
    <t>Hahn</t>
  </si>
  <si>
    <t>hardybl01</t>
  </si>
  <si>
    <t>heanean01</t>
  </si>
  <si>
    <t>Heaney</t>
  </si>
  <si>
    <t>hendrky01</t>
  </si>
  <si>
    <t>Hendricks</t>
  </si>
  <si>
    <t>hestoch01</t>
  </si>
  <si>
    <t>Heston</t>
  </si>
  <si>
    <t>housetj01</t>
  </si>
  <si>
    <t>House</t>
  </si>
  <si>
    <t>Kahnle</t>
  </si>
  <si>
    <t>kleinph01</t>
  </si>
  <si>
    <t>Klein</t>
  </si>
  <si>
    <t>knebeco01</t>
  </si>
  <si>
    <t>Knebel</t>
  </si>
  <si>
    <t>leonedo01</t>
  </si>
  <si>
    <t>Dominic</t>
  </si>
  <si>
    <t>Leone</t>
  </si>
  <si>
    <t>lobstky01</t>
  </si>
  <si>
    <t>Lobstein</t>
  </si>
  <si>
    <t>mariomi01</t>
  </si>
  <si>
    <t>Mariot</t>
  </si>
  <si>
    <t>marksju01</t>
  </si>
  <si>
    <t>Marks</t>
  </si>
  <si>
    <t>marshev01</t>
  </si>
  <si>
    <t>martini01</t>
  </si>
  <si>
    <t>maytr01</t>
  </si>
  <si>
    <t>May</t>
  </si>
  <si>
    <t>Mendez</t>
  </si>
  <si>
    <t>milleju02</t>
  </si>
  <si>
    <t>mitchbr01</t>
  </si>
  <si>
    <t>montera01</t>
  </si>
  <si>
    <t>morinmi01</t>
  </si>
  <si>
    <t>Morin</t>
  </si>
  <si>
    <t>nerishe01</t>
  </si>
  <si>
    <t>Neris</t>
  </si>
  <si>
    <t>norrida01</t>
  </si>
  <si>
    <t>Owens</t>
  </si>
  <si>
    <t>Patterson</t>
  </si>
  <si>
    <t>pattosp01</t>
  </si>
  <si>
    <t>Spencer</t>
  </si>
  <si>
    <t>pinedmi01</t>
  </si>
  <si>
    <t>Pineda</t>
  </si>
  <si>
    <t>quackke01</t>
  </si>
  <si>
    <t>Quackenbush</t>
  </si>
  <si>
    <t>ramirne01</t>
  </si>
  <si>
    <t>ranauan01</t>
  </si>
  <si>
    <t>Ranaudo</t>
  </si>
  <si>
    <t>rasmuco02</t>
  </si>
  <si>
    <t>rayro02</t>
  </si>
  <si>
    <t>Ray</t>
  </si>
  <si>
    <t>roachdo01</t>
  </si>
  <si>
    <t>Donn</t>
  </si>
  <si>
    <t>Roach</t>
  </si>
  <si>
    <t>rondojo01</t>
  </si>
  <si>
    <t>rowenbe01</t>
  </si>
  <si>
    <t>Rowen</t>
  </si>
  <si>
    <t>rucindr01</t>
  </si>
  <si>
    <t>Rucinski</t>
  </si>
  <si>
    <t>ryanky01</t>
  </si>
  <si>
    <t>sanchaa01</t>
  </si>
  <si>
    <t>schulbo02</t>
  </si>
  <si>
    <t>Bo</t>
  </si>
  <si>
    <t>Schultz</t>
  </si>
  <si>
    <t>shrevch01</t>
  </si>
  <si>
    <t>Chasen</t>
  </si>
  <si>
    <t>Shreve</t>
  </si>
  <si>
    <t>simmosh01</t>
  </si>
  <si>
    <t>Shae</t>
  </si>
  <si>
    <t>smithca02</t>
  </si>
  <si>
    <t>strichu01</t>
  </si>
  <si>
    <t>Strickland</t>
  </si>
  <si>
    <t>stromma01</t>
  </si>
  <si>
    <t>Stroman</t>
  </si>
  <si>
    <t>tanakma01</t>
  </si>
  <si>
    <t>Masahiro</t>
  </si>
  <si>
    <t>treinbl01</t>
  </si>
  <si>
    <t>Treinen</t>
  </si>
  <si>
    <t>tropeni01</t>
  </si>
  <si>
    <t>Tropeano</t>
  </si>
  <si>
    <t>tuivasa01</t>
  </si>
  <si>
    <t>Tuivailala</t>
  </si>
  <si>
    <t>verhadr01</t>
  </si>
  <si>
    <t>VerHagen</t>
  </si>
  <si>
    <t>vizcaar01</t>
  </si>
  <si>
    <t>Arodys</t>
  </si>
  <si>
    <t>Vizcaino</t>
  </si>
  <si>
    <t>whitlch01</t>
  </si>
  <si>
    <t>Whitley</t>
  </si>
  <si>
    <t>yateski01</t>
  </si>
  <si>
    <t>Kirby</t>
  </si>
  <si>
    <t>Yates</t>
  </si>
  <si>
    <t xml:space="preserve">Forecasted Earned Run Average. </t>
  </si>
  <si>
    <t>In prime. Expected to play regularly.</t>
  </si>
  <si>
    <t>Madison Bumgarner</t>
  </si>
  <si>
    <t>Chris Sale</t>
  </si>
  <si>
    <t>Johnny Cueto</t>
  </si>
  <si>
    <t>Jordan Zimmermann</t>
  </si>
  <si>
    <t>Max Scherzer</t>
  </si>
  <si>
    <t>Felix Hernandez</t>
  </si>
  <si>
    <t>David Price</t>
  </si>
  <si>
    <t>Cole Hamels</t>
  </si>
  <si>
    <t>Tanner Roark</t>
  </si>
  <si>
    <t>Homer Bailey</t>
  </si>
  <si>
    <t>Mat Latos</t>
  </si>
  <si>
    <t>Jon Lester</t>
  </si>
  <si>
    <t>Adam Wainwright</t>
  </si>
  <si>
    <t>Clay Buchholz</t>
  </si>
  <si>
    <t>Justin Verlander</t>
  </si>
  <si>
    <t>Stephen Strasburg</t>
  </si>
  <si>
    <t>Collin McHugh</t>
  </si>
  <si>
    <t>Tyson Ross</t>
  </si>
  <si>
    <t>Rick Porcello</t>
  </si>
  <si>
    <t>Sonny Gray</t>
  </si>
  <si>
    <t>Christopher Archer</t>
  </si>
  <si>
    <t>Yovani Gallardo</t>
  </si>
  <si>
    <t>Wade Miley</t>
  </si>
  <si>
    <t>Gio Gonzalez</t>
  </si>
  <si>
    <t>Travis Wood</t>
  </si>
  <si>
    <t>Jose Quintana</t>
  </si>
  <si>
    <t>Dallas Keuchel</t>
  </si>
  <si>
    <t>Ryan Vogelsong</t>
  </si>
  <si>
    <t>Bartolo Colon</t>
  </si>
  <si>
    <t>Dillon Gee</t>
  </si>
  <si>
    <t>Julio Teheran</t>
  </si>
  <si>
    <t>Ervin Santana</t>
  </si>
  <si>
    <t>Jered Weaver</t>
  </si>
  <si>
    <t>Jake Peavy</t>
  </si>
  <si>
    <t>Kyle Gibson</t>
  </si>
  <si>
    <t>Edinson Volquez</t>
  </si>
  <si>
    <t>Chris Tillman</t>
  </si>
  <si>
    <t>Shelby Miller</t>
  </si>
  <si>
    <t>Colby Lewis</t>
  </si>
  <si>
    <t>Wily Peralta</t>
  </si>
  <si>
    <t>John Lackey</t>
  </si>
  <si>
    <t>Vidal Nuno</t>
  </si>
  <si>
    <t>Edwin Jackson</t>
  </si>
  <si>
    <t>Hisashi Iwakuma</t>
  </si>
  <si>
    <t>Ricky Nolasco</t>
  </si>
  <si>
    <t>Fausto Carmona</t>
  </si>
  <si>
    <t>Jeff Locke</t>
  </si>
  <si>
    <t>Scott Feldman</t>
  </si>
  <si>
    <t>Tom Koehler</t>
  </si>
  <si>
    <t>Matt Cain</t>
  </si>
  <si>
    <t>Shane Greene</t>
  </si>
  <si>
    <t>Michael Wacha</t>
  </si>
  <si>
    <t>Zack Greinke</t>
  </si>
  <si>
    <t>Kyle Hendricks</t>
  </si>
  <si>
    <t>Dellin Betances</t>
  </si>
  <si>
    <t>Kevin Gausman</t>
  </si>
  <si>
    <t>Philip Hughes</t>
  </si>
  <si>
    <t>Carlos Carrasco</t>
  </si>
  <si>
    <t>Junichi Tazawa</t>
  </si>
  <si>
    <t>Michael Fiers</t>
  </si>
  <si>
    <t>Jacob Turner</t>
  </si>
  <si>
    <t>Jeremy Jeffress</t>
  </si>
  <si>
    <t>Nick Tepesch</t>
  </si>
  <si>
    <t>Kenneth Giles</t>
  </si>
  <si>
    <t>Nathan Eovaldi</t>
  </si>
  <si>
    <t>Marco Estrada</t>
  </si>
  <si>
    <t>Matt Shoemaker</t>
  </si>
  <si>
    <t>J.A. Happ</t>
  </si>
  <si>
    <t>Chris Capuano</t>
  </si>
  <si>
    <t>Martin Perez</t>
  </si>
  <si>
    <t>Roenis Elias</t>
  </si>
  <si>
    <t>Kyle Lohse</t>
  </si>
  <si>
    <t>Ryan Webb</t>
  </si>
  <si>
    <t>Jarred Cosart</t>
  </si>
  <si>
    <t>Pat Neshek</t>
  </si>
  <si>
    <t>Koji Uehara</t>
  </si>
  <si>
    <t>Darren O'Day</t>
  </si>
  <si>
    <t>Danny Otero</t>
  </si>
  <si>
    <t>Jake Odorizzi</t>
  </si>
  <si>
    <t>Drew Pomeranz</t>
  </si>
  <si>
    <t>Will Smith</t>
  </si>
  <si>
    <t>Justin Wilson</t>
  </si>
  <si>
    <t>Antonio Bastardo</t>
  </si>
  <si>
    <t>Cory Gearrin</t>
  </si>
  <si>
    <t>Kevin Jepsen</t>
  </si>
  <si>
    <t>Jared Hughes</t>
  </si>
  <si>
    <t>Matt Thornton</t>
  </si>
  <si>
    <t>Robbie Erlin</t>
  </si>
  <si>
    <t>Kyle Lobstein</t>
  </si>
  <si>
    <t>Aaron Loup</t>
  </si>
  <si>
    <t>Samuel Freeman</t>
  </si>
  <si>
    <t>James Paxton</t>
  </si>
  <si>
    <t>Brett Cecil</t>
  </si>
  <si>
    <t>Jason Hammel</t>
  </si>
  <si>
    <t>Neil Ramirez</t>
  </si>
  <si>
    <t>Dominic Leone</t>
  </si>
  <si>
    <t>Fernando Salas</t>
  </si>
  <si>
    <t>Tyler Skaggs</t>
  </si>
  <si>
    <t>Casey Fien</t>
  </si>
  <si>
    <t>Michael Dunn</t>
  </si>
  <si>
    <t>Tony Sipp</t>
  </si>
  <si>
    <t>George Kontos</t>
  </si>
  <si>
    <t>Jason Grilli</t>
  </si>
  <si>
    <t>Gerrit Cole</t>
  </si>
  <si>
    <t>Adam Ottavino</t>
  </si>
  <si>
    <t>Danny Salazar</t>
  </si>
  <si>
    <t>Zach Duke</t>
  </si>
  <si>
    <t>Matt Belisle</t>
  </si>
  <si>
    <t>Jerry Blevins</t>
  </si>
  <si>
    <t>Marc Rzepczynski</t>
  </si>
  <si>
    <t>Brian Duensing</t>
  </si>
  <si>
    <t>Brad Boxberger</t>
  </si>
  <si>
    <t>Kevin Siegrist</t>
  </si>
  <si>
    <t>Blaine Boyer</t>
  </si>
  <si>
    <t>Alexi Ogando</t>
  </si>
  <si>
    <t>Ross Detwiler</t>
  </si>
  <si>
    <t>T.J. McFarland</t>
  </si>
  <si>
    <t>Neftali Feliz</t>
  </si>
  <si>
    <t>Alex Wilson</t>
  </si>
  <si>
    <t>Shae Simmons</t>
  </si>
  <si>
    <t>Jumbo Diaz</t>
  </si>
  <si>
    <t>Scott Carroll</t>
  </si>
  <si>
    <t>Luis Avilan</t>
  </si>
  <si>
    <t>Blake Parker</t>
  </si>
  <si>
    <t>Evan Scribner</t>
  </si>
  <si>
    <t>Liam Hendriks</t>
  </si>
  <si>
    <t>Nick Tropeano</t>
  </si>
  <si>
    <t>Joe Blanton</t>
  </si>
  <si>
    <t>Drew VerHagen</t>
  </si>
  <si>
    <t>Andrew Heaney</t>
  </si>
  <si>
    <t>Robbie Ray</t>
  </si>
  <si>
    <t>Erik Johnson</t>
  </si>
  <si>
    <t>Anthony Ranaudo</t>
  </si>
  <si>
    <t>Sean O'Sullivan</t>
  </si>
  <si>
    <t>Alex Colome</t>
  </si>
  <si>
    <t>Marco Gonzales</t>
  </si>
  <si>
    <t>Enny Romero</t>
  </si>
  <si>
    <t>Daniel Norris</t>
  </si>
  <si>
    <t>Chris Rusin</t>
  </si>
  <si>
    <t>Jose Alvarez</t>
  </si>
  <si>
    <t>Michael Roth</t>
  </si>
  <si>
    <t>Chad Bettis</t>
  </si>
  <si>
    <t>Anthony DeSclafani</t>
  </si>
  <si>
    <t>Greg Holland</t>
  </si>
  <si>
    <t>Kenley Jansen</t>
  </si>
  <si>
    <t>Craig Kimbrel</t>
  </si>
  <si>
    <t>Cody Allen</t>
  </si>
  <si>
    <t>Drew Storen</t>
  </si>
  <si>
    <t>Craig Stammen</t>
  </si>
  <si>
    <t>David Robertson</t>
  </si>
  <si>
    <t>Sean Doolittle</t>
  </si>
  <si>
    <t>Jake McGee</t>
  </si>
  <si>
    <t>Bobby Parnell</t>
  </si>
  <si>
    <t>Danny Farquhar</t>
  </si>
  <si>
    <t>Zach Putnam</t>
  </si>
  <si>
    <t>Hector Rondon</t>
  </si>
  <si>
    <t>Luke Gregerson</t>
  </si>
  <si>
    <t>Joe Nathan</t>
  </si>
  <si>
    <t>Mark Melancon</t>
  </si>
  <si>
    <t>Jonathan Papelbon</t>
  </si>
  <si>
    <t>Trevor Rosenthal</t>
  </si>
  <si>
    <t>Bryan Shaw</t>
  </si>
  <si>
    <t>Huston Street</t>
  </si>
  <si>
    <t>Andrew Bailey</t>
  </si>
  <si>
    <t>Chad Qualls</t>
  </si>
  <si>
    <t>Addison Reed</t>
  </si>
  <si>
    <t>Fernando Rodriguez</t>
  </si>
  <si>
    <t>Jim Henderson</t>
  </si>
  <si>
    <t>Jean Machi</t>
  </si>
  <si>
    <t>Jeff Beliveau</t>
  </si>
  <si>
    <t>Carlos Torres</t>
  </si>
  <si>
    <t>Pedro Strop</t>
  </si>
  <si>
    <t>Javier Lopez</t>
  </si>
  <si>
    <t>Blaine Hardy</t>
  </si>
  <si>
    <t>Chasen Shreve</t>
  </si>
  <si>
    <t>Shawn Kelley</t>
  </si>
  <si>
    <t>Chris Withrow</t>
  </si>
  <si>
    <t>Eric O'Flaherty</t>
  </si>
  <si>
    <t>Francisco Rodriguez</t>
  </si>
  <si>
    <t>Samuel Tuivailala</t>
  </si>
  <si>
    <t>Anthony Bass</t>
  </si>
  <si>
    <t>Matt Reynolds</t>
  </si>
  <si>
    <t>Logan Ondrusek</t>
  </si>
  <si>
    <t>Tom Layne</t>
  </si>
  <si>
    <t>Thomas Kahnle</t>
  </si>
  <si>
    <t>Simon Castro</t>
  </si>
  <si>
    <t>Jorge Rondon</t>
  </si>
  <si>
    <t>Kevin Chapman</t>
  </si>
  <si>
    <t>Jairo Diaz</t>
  </si>
  <si>
    <t>Cam Bedrosian</t>
  </si>
  <si>
    <t>Louis Coleman</t>
  </si>
  <si>
    <t>Dario Alvarez</t>
  </si>
  <si>
    <t>Ryan Pressly</t>
  </si>
  <si>
    <t>Edward Mujica</t>
  </si>
  <si>
    <t>Mark Lowe</t>
  </si>
  <si>
    <t>Wade LeBlanc</t>
  </si>
  <si>
    <t>Michael Foltynewicz</t>
  </si>
  <si>
    <t>Blake Wood</t>
  </si>
  <si>
    <t>Heath Hembree</t>
  </si>
  <si>
    <t>Michael Tonkin</t>
  </si>
  <si>
    <t>Hunter Strickland</t>
  </si>
  <si>
    <t>Bo Schultz</t>
  </si>
  <si>
    <t>Edwin Escobar</t>
  </si>
  <si>
    <t>Daniel Coulombe</t>
  </si>
  <si>
    <t>Ryan Buchter</t>
  </si>
  <si>
    <t>Arquimedes Caminero</t>
  </si>
  <si>
    <t>Steve Johnson</t>
  </si>
  <si>
    <t>Justin Marks</t>
  </si>
  <si>
    <t>Austin Adams</t>
  </si>
  <si>
    <t>Arodys Vizcaino</t>
  </si>
  <si>
    <t>Corey Kluber</t>
  </si>
  <si>
    <t>Jacob deGrom</t>
  </si>
  <si>
    <t>Michael Pineda</t>
  </si>
  <si>
    <t>Clayton Kershaw</t>
  </si>
  <si>
    <t>Jonathon Niese</t>
  </si>
  <si>
    <t>Jeff Samardzija</t>
  </si>
  <si>
    <t>Matt Garza</t>
  </si>
  <si>
    <t>Doug Fister</t>
  </si>
  <si>
    <t>Henderson Alvarez</t>
  </si>
  <si>
    <t>Brett Oberholtzer</t>
  </si>
  <si>
    <t>Matt Moore</t>
  </si>
  <si>
    <t>Derek Holland</t>
  </si>
  <si>
    <t>Tom Milone</t>
  </si>
  <si>
    <t>Mike Pelfrey</t>
  </si>
  <si>
    <t>Yusmeiro Petit</t>
  </si>
  <si>
    <t>Fernando Rodney</t>
  </si>
  <si>
    <t>Brett Anderson</t>
  </si>
  <si>
    <t>Drew Hutchison</t>
  </si>
  <si>
    <t>Jeurys Familia</t>
  </si>
  <si>
    <t>Nick Martinez</t>
  </si>
  <si>
    <t>Nick Vincent</t>
  </si>
  <si>
    <t>Bruce Rondon</t>
  </si>
  <si>
    <t>Will Harris</t>
  </si>
  <si>
    <t>James Russell</t>
  </si>
  <si>
    <t>Fernando Abad</t>
  </si>
  <si>
    <t>Kirby Yates</t>
  </si>
  <si>
    <t>Phil Coke</t>
  </si>
  <si>
    <t>Carlos Villanueva</t>
  </si>
  <si>
    <t>Chris Hatcher</t>
  </si>
  <si>
    <t>John Axford</t>
  </si>
  <si>
    <t>Andrew Miller</t>
  </si>
  <si>
    <t>Rafael Montero</t>
  </si>
  <si>
    <t>Chase Whitley</t>
  </si>
  <si>
    <t>Oliver Perez</t>
  </si>
  <si>
    <t>Brandon Maurer</t>
  </si>
  <si>
    <t>Jeanmar Gomez</t>
  </si>
  <si>
    <t>Dan Straily</t>
  </si>
  <si>
    <t>David Hernandez</t>
  </si>
  <si>
    <t>Vin Mazzaro</t>
  </si>
  <si>
    <t>Paul Clemens</t>
  </si>
  <si>
    <t>Justin Miller</t>
  </si>
  <si>
    <t>Clayton Richard</t>
  </si>
  <si>
    <t>Buck Farmer</t>
  </si>
  <si>
    <t>Jason Vargas</t>
  </si>
  <si>
    <t>Andrew Chafin</t>
  </si>
  <si>
    <t>Christian Bergman</t>
  </si>
  <si>
    <t>Eddie Butler</t>
  </si>
  <si>
    <t>Joe Wieland</t>
  </si>
  <si>
    <t>Brian Flynn</t>
  </si>
  <si>
    <t>Tyler Clippard</t>
  </si>
  <si>
    <t>Joaquin Benoit</t>
  </si>
  <si>
    <t>Kevin Quackenbush</t>
  </si>
  <si>
    <t>Sergio Romo</t>
  </si>
  <si>
    <t>Tom Wilhelmsen</t>
  </si>
  <si>
    <t>Brad Ziegler</t>
  </si>
  <si>
    <t>Dana Eveland</t>
  </si>
  <si>
    <t>Josh Edgin</t>
  </si>
  <si>
    <t>David Huff</t>
  </si>
  <si>
    <t>Drew Butera</t>
  </si>
  <si>
    <t>Sean Burnett</t>
  </si>
  <si>
    <t>Michael Kirkman</t>
  </si>
  <si>
    <t>Corey Knebel</t>
  </si>
  <si>
    <t>Xavier Cedeno</t>
  </si>
  <si>
    <t>Drew Rucinski</t>
  </si>
  <si>
    <t>Hector Neris</t>
  </si>
  <si>
    <t>Leonel Campos</t>
  </si>
  <si>
    <t>Andrew Romine</t>
  </si>
  <si>
    <t>Kyle Drabek</t>
  </si>
  <si>
    <t>Donn Roach</t>
  </si>
  <si>
    <t>Tom Gorzelanny</t>
  </si>
  <si>
    <t>Lucas Harrell</t>
  </si>
  <si>
    <t>Peter Moylan</t>
  </si>
  <si>
    <t>Masahiro Tanaka</t>
  </si>
  <si>
    <t>Andrew Cashner</t>
  </si>
  <si>
    <t>Jake Arrieta</t>
  </si>
  <si>
    <t>John Danks</t>
  </si>
  <si>
    <t>Cory Rasmus</t>
  </si>
  <si>
    <t>Jeremy Guthrie</t>
  </si>
  <si>
    <t>Joel Peralta</t>
  </si>
  <si>
    <t>Dan Jennings</t>
  </si>
  <si>
    <t>Santiago Casilla</t>
  </si>
  <si>
    <t>Brad Hand</t>
  </si>
  <si>
    <t>Jim Johnson</t>
  </si>
  <si>
    <t>Tyler Lyons</t>
  </si>
  <si>
    <t>Justin Grimm</t>
  </si>
  <si>
    <t>Bradley Peacock</t>
  </si>
  <si>
    <t>Kyle Ryan</t>
  </si>
  <si>
    <t>Tommy Hunter</t>
  </si>
  <si>
    <t>Alejandro Ramos</t>
  </si>
  <si>
    <t>Jake Petricka</t>
  </si>
  <si>
    <t>Steve Delabar</t>
  </si>
  <si>
    <t>Craig Breslow</t>
  </si>
  <si>
    <t>Randall Delgado</t>
  </si>
  <si>
    <t>Chris Bassitt</t>
  </si>
  <si>
    <t>Seth Maness</t>
  </si>
  <si>
    <t>Chris Volstad</t>
  </si>
  <si>
    <t>Jason Motte</t>
  </si>
  <si>
    <t>J.P. Howell</t>
  </si>
  <si>
    <t>Lefty Commanding Top Starter</t>
  </si>
  <si>
    <t>Righty Commanding Top Starter</t>
  </si>
  <si>
    <t>Righty Commanding Starter</t>
  </si>
  <si>
    <t>Righty Power Top Starter</t>
  </si>
  <si>
    <t>Lefty Super Control Top Starter</t>
  </si>
  <si>
    <t>Lefty Power Starter</t>
  </si>
  <si>
    <t>Righty Power Starter</t>
  </si>
  <si>
    <t>Lefty Control Starter</t>
  </si>
  <si>
    <t>Righty Super Control Starter</t>
  </si>
  <si>
    <t>Righty Super Control Top Starter</t>
  </si>
  <si>
    <t>Righty Control Starter</t>
  </si>
  <si>
    <t>Righty Swing Starter</t>
  </si>
  <si>
    <t>Righty Control Top Starter</t>
  </si>
  <si>
    <t>Righty Control Swing Starter</t>
  </si>
  <si>
    <t>Lefty Super Control Starter</t>
  </si>
  <si>
    <t>Righty Top Starter</t>
  </si>
  <si>
    <t>Aging Lefty Super Control Starter</t>
  </si>
  <si>
    <t>Lefty Starter</t>
  </si>
  <si>
    <t>Lefty Super Control Swing Starter</t>
  </si>
  <si>
    <t>Righty Soft Tosser Swing Starter</t>
  </si>
  <si>
    <t>Righty Super Control Swing Starter</t>
  </si>
  <si>
    <t>Righty Serious Heat RP</t>
  </si>
  <si>
    <t>Righty Super Control RP</t>
  </si>
  <si>
    <t>Lefty Power RP</t>
  </si>
  <si>
    <t>Righty RP</t>
  </si>
  <si>
    <t>Righty Commanding RP</t>
  </si>
  <si>
    <t>Righty Starter</t>
  </si>
  <si>
    <t>Righty Power Long Relief</t>
  </si>
  <si>
    <t>Righty Power Swing Starter</t>
  </si>
  <si>
    <t>Righty Power RP</t>
  </si>
  <si>
    <t>Righty Long Relief</t>
  </si>
  <si>
    <t>Aging Lefty RP</t>
  </si>
  <si>
    <t>Lefty Swing Starter</t>
  </si>
  <si>
    <t>Lefty Control RP</t>
  </si>
  <si>
    <t>Lefty Control Swing Starter</t>
  </si>
  <si>
    <t>Righty Super Control Long Relief</t>
  </si>
  <si>
    <t>Lefty Serious Heat RP</t>
  </si>
  <si>
    <t>Righty Control RP</t>
  </si>
  <si>
    <t>Righty Soft Tosser Long Relief</t>
  </si>
  <si>
    <t>Lefty RP</t>
  </si>
  <si>
    <t>Lefty Power Swing Starter</t>
  </si>
  <si>
    <t>Righty Hittable Control Swing Starter</t>
  </si>
  <si>
    <t>Young Lefty Swing Starter</t>
  </si>
  <si>
    <t>Young Lefty Power Swing Starter</t>
  </si>
  <si>
    <t>Lefty Soft Tosser Swing Starter</t>
  </si>
  <si>
    <t>Lefty Super Control RP</t>
  </si>
  <si>
    <t>Young Lefty Long Relief</t>
  </si>
  <si>
    <t>Lefty Commanding RP</t>
  </si>
  <si>
    <t>Righty Commanding Long Relief</t>
  </si>
  <si>
    <t>Aging Lefty Risky relief</t>
  </si>
  <si>
    <t>Young Lefty Power RP</t>
  </si>
  <si>
    <t>Righty Soft Tosser RP</t>
  </si>
  <si>
    <t>Lefty Power Risky relief</t>
  </si>
  <si>
    <t>Lefty Wild Risky relief</t>
  </si>
  <si>
    <t>Righty Power Wild Risky relief</t>
  </si>
  <si>
    <t>Righty Wild Risky relief</t>
  </si>
  <si>
    <t>Lefty Power Wild Risky relief</t>
  </si>
  <si>
    <t>Righty Power Risky relief</t>
  </si>
  <si>
    <t>Righty Risky relief</t>
  </si>
  <si>
    <t>Lefty Soft Tosser Long Relief</t>
  </si>
  <si>
    <t>Aging Lefty Wild Risky relief</t>
  </si>
  <si>
    <t>Righty Hittable Control RP</t>
  </si>
  <si>
    <t>Lefty Long Relief</t>
  </si>
  <si>
    <t>Righty Commanding Swing Starter</t>
  </si>
  <si>
    <t>Aging Lefty Power RP</t>
  </si>
  <si>
    <t>Lefty Control Long Relief</t>
  </si>
  <si>
    <t>Aging Lefty Soft Tosser RP</t>
  </si>
  <si>
    <t>Righty Soft Tosser Starter</t>
  </si>
  <si>
    <t>Righty Serious Heat Long Relief</t>
  </si>
  <si>
    <t>Righty Power Wild RP</t>
  </si>
  <si>
    <t>Lefty Risky relief</t>
  </si>
  <si>
    <t>Young Lefty Power Wild RP</t>
  </si>
  <si>
    <t>Righty Control Long Relief</t>
  </si>
  <si>
    <t>Jeremy Hellickson</t>
  </si>
  <si>
    <t>Eric Surkamp</t>
  </si>
  <si>
    <t>Kyle Crockett</t>
  </si>
  <si>
    <t>Ian Krol</t>
  </si>
  <si>
    <t>Michael Mariot</t>
  </si>
  <si>
    <t>Josh Fields</t>
  </si>
  <si>
    <t>Rex Brothers</t>
  </si>
  <si>
    <t>Kendall Graveman</t>
  </si>
  <si>
    <t>Harvey</t>
  </si>
  <si>
    <t>harvema01</t>
  </si>
  <si>
    <t>Corbin</t>
  </si>
  <si>
    <t>Patrick</t>
  </si>
  <si>
    <t>corbipa01</t>
  </si>
  <si>
    <t>Brandon Morrow</t>
  </si>
  <si>
    <t>Gavin Floyd</t>
  </si>
  <si>
    <t>Curtis Partch</t>
  </si>
  <si>
    <t>http://baseballguru.com/bbinside4.html</t>
  </si>
  <si>
    <t>http://mlb.mlb.com/mlb/images/team_logos/64x64/64x64_was.png</t>
  </si>
  <si>
    <t>http://mlb.mlb.com/mlb/images/team_logos/64x64/64x64_atl.png</t>
  </si>
  <si>
    <t>http://mlb.mlb.com/mlb/images/team_logos/64x64/64x64_bal.png</t>
  </si>
  <si>
    <t>http://mlb.mlb.com/mlb/images/team_logos/64x64/64x64_bos.png</t>
  </si>
  <si>
    <t>http://mlb.mlb.com/mlb/images/team_logos/64x64/64x64_cin.png</t>
  </si>
  <si>
    <t>http://mlb.mlb.com/mlb/images/team_logos/64x64/64x64_cle.png</t>
  </si>
  <si>
    <t>http://mlb.mlb.com/mlb/images/team_logos/64x64/64x64_col.png</t>
  </si>
  <si>
    <t>http://mlb.mlb.com/mlb/images/team_logos/64x64/64x64_det.png</t>
  </si>
  <si>
    <t>http://mlb.mlb.com/mlb/images/team_logos/64x64/64x64_hou.png</t>
  </si>
  <si>
    <t>http://mlb.mlb.com/mlb/images/team_logos/64x64/64x64_mia.png</t>
  </si>
  <si>
    <t>http://mlb.mlb.com/mlb/images/team_logos/64x64/64x64_mil.png</t>
  </si>
  <si>
    <t>http://mlb.mlb.com/mlb/images/team_logos/64x64/64x64_min.png</t>
  </si>
  <si>
    <t>http://mlb.mlb.com/mlb/images/team_logos/64x64/64x64_oak.png</t>
  </si>
  <si>
    <t>http://mlb.mlb.com/mlb/images/team_logos/64x64/64x64_phi.png</t>
  </si>
  <si>
    <t>http://mlb.mlb.com/mlb/images/team_logos/64x64/64x64_pit.png</t>
  </si>
  <si>
    <t>http://mlb.mlb.com/mlb/images/team_logos/64x64/64x64_sea.png</t>
  </si>
  <si>
    <t>http://mlb.mlb.com/mlb/images/team_logos/64x64/64x64_stl.png</t>
  </si>
  <si>
    <t>http://mlb.mlb.com/mlb/images/team_logos/64x64/64x64_tex.png</t>
  </si>
  <si>
    <t>http://mlb.mlb.com/mlb/images/team_logos/64x64/64x64_tor.png</t>
  </si>
  <si>
    <t>http://mlb.mlb.com/mlb/images/team_logos/64x64/64x64_ari.png</t>
  </si>
  <si>
    <t>http://mlb.mlb.com/mlb/images/team_logos/64x64/64x64_cws.png</t>
  </si>
  <si>
    <t>http://mlb.mlb.com/mlb/images/team_logos/64x64/64x64_chc.png</t>
  </si>
  <si>
    <t>http://mlb.mlb.com/mlb/images/team_logos/64x64/64x64_kc.png</t>
  </si>
  <si>
    <t>http://mlb.mlb.com/mlb/images/team_logos/64x64/64x64_ana.png</t>
  </si>
  <si>
    <t>http://mlb.mlb.com/mlb/images/team_logos/64x64/64x64_la.png</t>
  </si>
  <si>
    <t>http://mlb.mlb.com/mlb/images/team_logos/64x64/64x64_nyy.png</t>
  </si>
  <si>
    <t>http://mlb.mlb.com/mlb/images/team_logos/64x64/64x64_nym.png</t>
  </si>
  <si>
    <t>http://mlb.mlb.com/mlb/images/team_logos/64x64/64x64_sd.png</t>
  </si>
  <si>
    <t>http://mlb.mlb.com/mlb/images/team_logos/64x64/64x64_sf.png</t>
  </si>
  <si>
    <t>http://mlb.mlb.com/mlb/images/team_logos/64x64/64x64_tb.png</t>
  </si>
  <si>
    <t>bbrefID</t>
  </si>
  <si>
    <t>Hanser</t>
  </si>
  <si>
    <t>alberha01</t>
  </si>
  <si>
    <t>Young SB Power off Bench</t>
  </si>
  <si>
    <t>Contact Hitter</t>
  </si>
  <si>
    <t>Alvarez, Dariel - OF</t>
  </si>
  <si>
    <t>Dariel</t>
  </si>
  <si>
    <t>alvarda02</t>
  </si>
  <si>
    <t>Aging Agile Capable Hitter</t>
  </si>
  <si>
    <t>Needs to establish himself at MLB level. Will outperform last year, assuming regular playing time.</t>
  </si>
  <si>
    <t>Bandy, Jett - C</t>
  </si>
  <si>
    <t>Bandy</t>
  </si>
  <si>
    <t>Jett</t>
  </si>
  <si>
    <t>bandyje01</t>
  </si>
  <si>
    <t>Barnes, Austin - C</t>
  </si>
  <si>
    <t>barneau01</t>
  </si>
  <si>
    <t>Aging Lead Footed Dominant Hitter</t>
  </si>
  <si>
    <t>Still In prime. Scrub. Pick someone else.</t>
  </si>
  <si>
    <t>Young SB Dominant Hitter</t>
  </si>
  <si>
    <t>Bird, Gregory - 1B</t>
  </si>
  <si>
    <t>Bird</t>
  </si>
  <si>
    <t>birdgr01</t>
  </si>
  <si>
    <t>Blair</t>
  </si>
  <si>
    <t>Still In prime. Will be overpriced in most drafts, unless truly healthy.</t>
  </si>
  <si>
    <t>Brito, Socrates - OF</t>
  </si>
  <si>
    <t>Brito</t>
  </si>
  <si>
    <t>Socrates</t>
  </si>
  <si>
    <t>britoso01</t>
  </si>
  <si>
    <t>Brown, Trevor - C</t>
  </si>
  <si>
    <t>browntr01</t>
  </si>
  <si>
    <t>Broxton, Keon - OF</t>
  </si>
  <si>
    <t>Keon</t>
  </si>
  <si>
    <t>broxtke01</t>
  </si>
  <si>
    <t>Bryant, Kris - 3B</t>
  </si>
  <si>
    <t>Bryant</t>
  </si>
  <si>
    <t>bryankr01</t>
  </si>
  <si>
    <t>Burriss, Emmanuel - 2B</t>
  </si>
  <si>
    <t>Burriss</t>
  </si>
  <si>
    <t>Emmanuel</t>
  </si>
  <si>
    <t>burriem01</t>
  </si>
  <si>
    <t>Buxton, Byron - OF</t>
  </si>
  <si>
    <t>Buxton</t>
  </si>
  <si>
    <t>Byron</t>
  </si>
  <si>
    <t>buxtoby01</t>
  </si>
  <si>
    <t>Cabrera, Ramon - C</t>
  </si>
  <si>
    <t>cabrera01</t>
  </si>
  <si>
    <t>Calixte</t>
  </si>
  <si>
    <t>Orlando</t>
  </si>
  <si>
    <t>calixor01</t>
  </si>
  <si>
    <t>Canha</t>
  </si>
  <si>
    <t>canhama01</t>
  </si>
  <si>
    <t>castrda01</t>
  </si>
  <si>
    <t>Should perform close to forecast. Expected to play regularly.</t>
  </si>
  <si>
    <t>Ceciliani, Darrell - OF</t>
  </si>
  <si>
    <t>Ceciliani</t>
  </si>
  <si>
    <t>Darrell</t>
  </si>
  <si>
    <t>cecilda01</t>
  </si>
  <si>
    <t>Still In prime. Role player, not a keeper.</t>
  </si>
  <si>
    <t>Dusty</t>
  </si>
  <si>
    <t>colemdu01</t>
  </si>
  <si>
    <t>Conforto, Michael - OF</t>
  </si>
  <si>
    <t>Conforto</t>
  </si>
  <si>
    <t>confomi01</t>
  </si>
  <si>
    <t>Correa, Carlos - SS</t>
  </si>
  <si>
    <t>Correa</t>
  </si>
  <si>
    <t>correca01</t>
  </si>
  <si>
    <t>Cowart</t>
  </si>
  <si>
    <t>Kaleb</t>
  </si>
  <si>
    <t>cowarka01</t>
  </si>
  <si>
    <t>Line Drives</t>
  </si>
  <si>
    <t>May do better, but doubful of return to past. Sleeper pick for a good reason. Use caution.</t>
  </si>
  <si>
    <t>Cuthbert, Cheslor - 3B</t>
  </si>
  <si>
    <t>Cuthbert</t>
  </si>
  <si>
    <t>Cheslor</t>
  </si>
  <si>
    <t>cuthbch01</t>
  </si>
  <si>
    <t>De Jesus</t>
  </si>
  <si>
    <t>dejesiv02</t>
  </si>
  <si>
    <t>DeShields, Delino - OF</t>
  </si>
  <si>
    <t>DeShields</t>
  </si>
  <si>
    <t>Delino</t>
  </si>
  <si>
    <t>deshide02</t>
  </si>
  <si>
    <t>Aging Agile Slap Hitter</t>
  </si>
  <si>
    <t>diazel01</t>
  </si>
  <si>
    <t>Dickerson, Alex - OF</t>
  </si>
  <si>
    <t>dickeal01</t>
  </si>
  <si>
    <t>Difo</t>
  </si>
  <si>
    <t>difowi01</t>
  </si>
  <si>
    <t>Limited improvement expected from here. Will have to pay premium to get him. Among elite players.</t>
  </si>
  <si>
    <t>Drury</t>
  </si>
  <si>
    <t>drurybr01</t>
  </si>
  <si>
    <t>duffyma02</t>
  </si>
  <si>
    <t>Duffy, Matt - 3B</t>
  </si>
  <si>
    <t>Career on the rise. Track his progress to determine upside. Expected to play regularly. Already solid MLB caliber. Long term buy.</t>
  </si>
  <si>
    <t>Duvall, Adam - OF</t>
  </si>
  <si>
    <t>Escobar, Yunel - 3B</t>
  </si>
  <si>
    <t>Featherston</t>
  </si>
  <si>
    <t>feathta01</t>
  </si>
  <si>
    <t>Flores, Ramon - OF</t>
  </si>
  <si>
    <t>florera02</t>
  </si>
  <si>
    <t>Gale, Rocky - C</t>
  </si>
  <si>
    <t>Gale</t>
  </si>
  <si>
    <t>Rocky</t>
  </si>
  <si>
    <t>galero01</t>
  </si>
  <si>
    <t>Gallo</t>
  </si>
  <si>
    <t>gallojo01</t>
  </si>
  <si>
    <t>Garcia, Adonis - 3B</t>
  </si>
  <si>
    <t>Adonis</t>
  </si>
  <si>
    <t>Limited improvement expected from here. Role player, not a keeper.</t>
  </si>
  <si>
    <t>garciad01</t>
  </si>
  <si>
    <t>Garneau, Dustin - C</t>
  </si>
  <si>
    <t>Garneau</t>
  </si>
  <si>
    <t>garnedu01</t>
  </si>
  <si>
    <t>Likely to regress a bit. Will have to pay premium to get him. MVP candidate.</t>
  </si>
  <si>
    <t>Career on the rise. Track his progress to determine upside. Starter, but may sit occassionally.</t>
  </si>
  <si>
    <t>Green, Grant - 2B</t>
  </si>
  <si>
    <t>Hedges, Austin - C</t>
  </si>
  <si>
    <t>Hedges</t>
  </si>
  <si>
    <t>hedgeau01</t>
  </si>
  <si>
    <t>Hernandez, Cesar - 2B</t>
  </si>
  <si>
    <t>Hernandez, Gorkys - OF</t>
  </si>
  <si>
    <t>Gorkys</t>
  </si>
  <si>
    <t>hernago01</t>
  </si>
  <si>
    <t>Hernandez, Oscar - C</t>
  </si>
  <si>
    <t>hernaos01</t>
  </si>
  <si>
    <t>Herrera, Odubel - OF</t>
  </si>
  <si>
    <t>Odubel</t>
  </si>
  <si>
    <t>herreod01</t>
  </si>
  <si>
    <t>Herrmann, Chris - C</t>
  </si>
  <si>
    <t>hicksjo02</t>
  </si>
  <si>
    <t>Ho Kang</t>
  </si>
  <si>
    <t>Jung</t>
  </si>
  <si>
    <t>kangju01</t>
  </si>
  <si>
    <t>Jankowski, Travis - OF</t>
  </si>
  <si>
    <t>Jankowski</t>
  </si>
  <si>
    <t>jankotr01</t>
  </si>
  <si>
    <t>SB Gap Power</t>
  </si>
  <si>
    <t>Micah</t>
  </si>
  <si>
    <t>johnsmi04</t>
  </si>
  <si>
    <t>Kelly, Don - 1B</t>
  </si>
  <si>
    <t>Kepler, Max - OF</t>
  </si>
  <si>
    <t>Kepler</t>
  </si>
  <si>
    <t>keplema01</t>
  </si>
  <si>
    <t>lasteto01</t>
  </si>
  <si>
    <t>LaMarre, Ryan - OF</t>
  </si>
  <si>
    <t>LaMarre</t>
  </si>
  <si>
    <t>lamarry01</t>
  </si>
  <si>
    <t>Ladendorf</t>
  </si>
  <si>
    <t>ladenty01</t>
  </si>
  <si>
    <t>Lavarnway, Ryan - C</t>
  </si>
  <si>
    <t>Lindor, Francisco - SS</t>
  </si>
  <si>
    <t>Lindor</t>
  </si>
  <si>
    <t>lindofr01</t>
  </si>
  <si>
    <t>Machado, Dixon - SS</t>
  </si>
  <si>
    <t>Dixon</t>
  </si>
  <si>
    <t>machadi01</t>
  </si>
  <si>
    <t>Developing well. Will have to pay premium to get him. Sky's the limit, must have.</t>
  </si>
  <si>
    <t>Mahtook, Mikie - OF</t>
  </si>
  <si>
    <t>Mahtook</t>
  </si>
  <si>
    <t>Mikie</t>
  </si>
  <si>
    <t>mahtomi01</t>
  </si>
  <si>
    <t>Maile, Luke - C</t>
  </si>
  <si>
    <t>Maile</t>
  </si>
  <si>
    <t>mailelu01</t>
  </si>
  <si>
    <t>Deven</t>
  </si>
  <si>
    <t>marrede01</t>
  </si>
  <si>
    <t>Jefry</t>
  </si>
  <si>
    <t>marteje01</t>
  </si>
  <si>
    <t>Marte, Ketel - SS</t>
  </si>
  <si>
    <t>Ketel</t>
  </si>
  <si>
    <t>marteke01</t>
  </si>
  <si>
    <t>Should perform close to forecast. Expected to play regularly. All-star level.</t>
  </si>
  <si>
    <t>His best days are past him, but he should perform near projected levels. Expected to play regularly. Trade him for two part timers who can platoon.</t>
  </si>
  <si>
    <t>Morse, Mike - 1B</t>
  </si>
  <si>
    <t>Muncy</t>
  </si>
  <si>
    <t>muncyma01</t>
  </si>
  <si>
    <t>Aging Lead Footed Capable Hitter</t>
  </si>
  <si>
    <t>Murphy, Tom - C</t>
  </si>
  <si>
    <t>murphto04</t>
  </si>
  <si>
    <t>Noonan, Nick - SS</t>
  </si>
  <si>
    <t>Olivera</t>
  </si>
  <si>
    <t>olivehe01</t>
  </si>
  <si>
    <t>Orlando, Paulo - OF</t>
  </si>
  <si>
    <t>Paulo</t>
  </si>
  <si>
    <t>orlanpa01</t>
  </si>
  <si>
    <t>Parker, Jarrett - OF</t>
  </si>
  <si>
    <t>parkeja03</t>
  </si>
  <si>
    <t>Parmelee, Chris - 1B</t>
  </si>
  <si>
    <t>Pena, Brayan - C</t>
  </si>
  <si>
    <t>Pena, Francisco - C</t>
  </si>
  <si>
    <t>penafr01</t>
  </si>
  <si>
    <t>Peraza</t>
  </si>
  <si>
    <t>perazjo01</t>
  </si>
  <si>
    <t>Perez, Carlos - C</t>
  </si>
  <si>
    <t>perezca02</t>
  </si>
  <si>
    <t>Peterson, Shane - OF</t>
  </si>
  <si>
    <t>Petit, Gregorio - 2B</t>
  </si>
  <si>
    <t>Piscotty, Stephen - OF</t>
  </si>
  <si>
    <t>Piscotty</t>
  </si>
  <si>
    <t>piscost01</t>
  </si>
  <si>
    <t>Plawecki, Kevin - C</t>
  </si>
  <si>
    <t>Plawecki</t>
  </si>
  <si>
    <t>plaweke01</t>
  </si>
  <si>
    <t>His best days are past him, but he should perform near projected levels. Starter, but may sit occassionally.</t>
  </si>
  <si>
    <t>Aging SB Capable Hitter</t>
  </si>
  <si>
    <t>Limited improvement expected from here. Starter, but may sit occassionally. Worth more in trade than as keeper.</t>
  </si>
  <si>
    <t>Reed, Michael - OF</t>
  </si>
  <si>
    <t>reedmi02</t>
  </si>
  <si>
    <t>Refsnyder</t>
  </si>
  <si>
    <t>refsnro01</t>
  </si>
  <si>
    <t>Yadiel</t>
  </si>
  <si>
    <t>riverya01</t>
  </si>
  <si>
    <t>Rosario, Eddie - OF</t>
  </si>
  <si>
    <t>rosared01</t>
  </si>
  <si>
    <t>russead02</t>
  </si>
  <si>
    <t>Saladino</t>
  </si>
  <si>
    <t>saladty01</t>
  </si>
  <si>
    <t>sanchga02</t>
  </si>
  <si>
    <t>Sano, Miguel - 3B</t>
  </si>
  <si>
    <t>Sano</t>
  </si>
  <si>
    <t>Developing well. Truth coming. Breaking out or false hopes? Already solid MLB caliber. Long term buy.</t>
  </si>
  <si>
    <t>sanomi01</t>
  </si>
  <si>
    <t>Schebler, Scott - OF</t>
  </si>
  <si>
    <t>Schebler</t>
  </si>
  <si>
    <t>schebsc01</t>
  </si>
  <si>
    <t>Schwarber</t>
  </si>
  <si>
    <t>schwaky01</t>
  </si>
  <si>
    <t>Seager, Corey - SS</t>
  </si>
  <si>
    <t>seageco01</t>
  </si>
  <si>
    <t>Semien, Marcus - SS</t>
  </si>
  <si>
    <t>Severino, Pedro - C</t>
  </si>
  <si>
    <t>Severino</t>
  </si>
  <si>
    <t>severpe01</t>
  </si>
  <si>
    <t>Shaffer</t>
  </si>
  <si>
    <t>Richie</t>
  </si>
  <si>
    <t>shaffri01</t>
  </si>
  <si>
    <t>shawtr01</t>
  </si>
  <si>
    <t>Shuck, Jack - OF</t>
  </si>
  <si>
    <t>shuckja01</t>
  </si>
  <si>
    <t>Swihart</t>
  </si>
  <si>
    <t>swihabl01</t>
  </si>
  <si>
    <t>Young SB Slugger</t>
  </si>
  <si>
    <t>Thompson, Trayce - OF</t>
  </si>
  <si>
    <t>Trayce</t>
  </si>
  <si>
    <t>thomptr01</t>
  </si>
  <si>
    <t>Yasmany</t>
  </si>
  <si>
    <t>tomasya01</t>
  </si>
  <si>
    <t>Tomlinson</t>
  </si>
  <si>
    <t>Kelby</t>
  </si>
  <si>
    <t>tomlike01</t>
  </si>
  <si>
    <t>Torreyes</t>
  </si>
  <si>
    <t>torrero01</t>
  </si>
  <si>
    <t>Travis, Devon - 2B</t>
  </si>
  <si>
    <t>Devon</t>
  </si>
  <si>
    <t>travide01</t>
  </si>
  <si>
    <t>Trumbo, Mark - OF</t>
  </si>
  <si>
    <t>Tucker, Preston - OF</t>
  </si>
  <si>
    <t>tuckepr01</t>
  </si>
  <si>
    <t>Trea</t>
  </si>
  <si>
    <t>turnetr01</t>
  </si>
  <si>
    <t>Urshela, Giovanny - 3B</t>
  </si>
  <si>
    <t>Urshela</t>
  </si>
  <si>
    <t>Giovanny</t>
  </si>
  <si>
    <t>urshegi01</t>
  </si>
  <si>
    <t>Aging Agile Contact Hitter</t>
  </si>
  <si>
    <t>Vogt, Stephen - C</t>
  </si>
  <si>
    <t>Waldrop</t>
  </si>
  <si>
    <t>waldrky02</t>
  </si>
  <si>
    <t>Williams, Mason - OF</t>
  </si>
  <si>
    <t>Mason</t>
  </si>
  <si>
    <t>willima10</t>
  </si>
  <si>
    <t>Williamson, Mac - OF</t>
  </si>
  <si>
    <t>Williamson</t>
  </si>
  <si>
    <t>Mac</t>
  </si>
  <si>
    <t>willima11</t>
  </si>
  <si>
    <t>Zimmerman, Ryan - 1B</t>
  </si>
  <si>
    <t>Aging Dominant Hitter</t>
  </si>
  <si>
    <t>x</t>
  </si>
  <si>
    <t>Xander Bogaerts</t>
  </si>
  <si>
    <t>Ronald Torreyes</t>
  </si>
  <si>
    <t>Ketel Marte</t>
  </si>
  <si>
    <t>Logan Forsythe</t>
  </si>
  <si>
    <t>Dixon Machado</t>
  </si>
  <si>
    <t>Daniel Castro</t>
  </si>
  <si>
    <t>Orlando Calixte</t>
  </si>
  <si>
    <t>Christian Colon</t>
  </si>
  <si>
    <t>Wilmer Difo</t>
  </si>
  <si>
    <t>Ivan De Jesus</t>
  </si>
  <si>
    <t>Miguel Sano</t>
  </si>
  <si>
    <t>Gregory Bird</t>
  </si>
  <si>
    <t>Gregory Polanco</t>
  </si>
  <si>
    <t>Stephen Piscotty</t>
  </si>
  <si>
    <t>Eddie Rosario</t>
  </si>
  <si>
    <t>Mark Canha</t>
  </si>
  <si>
    <t>Yasmany Tomas</t>
  </si>
  <si>
    <t>George Springer</t>
  </si>
  <si>
    <t>Trayce Thompson</t>
  </si>
  <si>
    <t>Jack Shuck</t>
  </si>
  <si>
    <t>Preston Tucker</t>
  </si>
  <si>
    <t>Pedro Severino</t>
  </si>
  <si>
    <t>Michael Conforto</t>
  </si>
  <si>
    <t>Travis Shaw</t>
  </si>
  <si>
    <t>Jackie Bradley</t>
  </si>
  <si>
    <t>Jake Marisnick</t>
  </si>
  <si>
    <t>Darrell Ceciliani</t>
  </si>
  <si>
    <t>Shane Robinson</t>
  </si>
  <si>
    <t>Paulo Orlando</t>
  </si>
  <si>
    <t>Chris Iannetta</t>
  </si>
  <si>
    <t>Jarrett Parker</t>
  </si>
  <si>
    <t>Don Kelly</t>
  </si>
  <si>
    <t>Tyler Ladendorf</t>
  </si>
  <si>
    <t>Mac Williamson</t>
  </si>
  <si>
    <t>Travis Jankowski</t>
  </si>
  <si>
    <t>Dustin Garneau</t>
  </si>
  <si>
    <t>Kristopher Negron</t>
  </si>
  <si>
    <t>Max Kepler</t>
  </si>
  <si>
    <t>Ryan LaMarre</t>
  </si>
  <si>
    <t>Keon Broxton</t>
  </si>
  <si>
    <t>Dariel Alvarez</t>
  </si>
  <si>
    <t>Dusty Coleman</t>
  </si>
  <si>
    <t>Elias Diaz</t>
  </si>
  <si>
    <t>Gary Sanchez</t>
  </si>
  <si>
    <t>Kyle Waldrop</t>
  </si>
  <si>
    <t>Carlos Perez</t>
  </si>
  <si>
    <t>Jett Bandy</t>
  </si>
  <si>
    <t>Luke Maile</t>
  </si>
  <si>
    <t>Oscar Hernandez</t>
  </si>
  <si>
    <t>Rocky Gale</t>
  </si>
  <si>
    <t>Austin Barnes</t>
  </si>
  <si>
    <t>Micah Johnson</t>
  </si>
  <si>
    <t>Francisco Pena</t>
  </si>
  <si>
    <t>Kaleb Cowart</t>
  </si>
  <si>
    <t>Carlos Ruiz</t>
  </si>
  <si>
    <t>Danny Valencia</t>
  </si>
  <si>
    <t>Andrelton Simmons</t>
  </si>
  <si>
    <t>Francisco Lindor</t>
  </si>
  <si>
    <t>Corey Seager</t>
  </si>
  <si>
    <t>Munenori Kawasaki</t>
  </si>
  <si>
    <t>Yadiel Rivera</t>
  </si>
  <si>
    <t>Albert Pujols</t>
  </si>
  <si>
    <t>Ryan Howard</t>
  </si>
  <si>
    <t>Jeff Francoeur</t>
  </si>
  <si>
    <t>Rob Refsnyder</t>
  </si>
  <si>
    <t>Kolten Wong</t>
  </si>
  <si>
    <t>Brandon Crawford</t>
  </si>
  <si>
    <t>Hanser Alberto</t>
  </si>
  <si>
    <t>Jose Peraza</t>
  </si>
  <si>
    <t>Kris Bryant</t>
  </si>
  <si>
    <t>Kyle Schwarber</t>
  </si>
  <si>
    <t>Delino DeShields</t>
  </si>
  <si>
    <t>Byron Buxton</t>
  </si>
  <si>
    <t>Socrates Brito</t>
  </si>
  <si>
    <t>Michael Reed</t>
  </si>
  <si>
    <t>Adonis Garcia</t>
  </si>
  <si>
    <t>Kevin Plawecki</t>
  </si>
  <si>
    <t>Tom Murphy</t>
  </si>
  <si>
    <t>John Hicks</t>
  </si>
  <si>
    <t>Austin Hedges</t>
  </si>
  <si>
    <t>Brandon Barnes</t>
  </si>
  <si>
    <t>Emmanuel Burriss</t>
  </si>
  <si>
    <t>Gregorio Petit</t>
  </si>
  <si>
    <t>Jefry Marte</t>
  </si>
  <si>
    <t>Jung Ho Kang</t>
  </si>
  <si>
    <t>Cheslor Cuthbert</t>
  </si>
  <si>
    <t>Syndergaard</t>
  </si>
  <si>
    <t>Noah</t>
  </si>
  <si>
    <t>syndeno01</t>
  </si>
  <si>
    <t>Raisel Iglesias</t>
  </si>
  <si>
    <t>Taijuan Walker</t>
  </si>
  <si>
    <t>Eduardo Rodriguez</t>
  </si>
  <si>
    <t>Ryan Madson</t>
  </si>
  <si>
    <t>Raisel</t>
  </si>
  <si>
    <t>iglesra01</t>
  </si>
  <si>
    <t>Eickhoff</t>
  </si>
  <si>
    <t>Jerad</t>
  </si>
  <si>
    <t>eickhje01</t>
  </si>
  <si>
    <t>Joe Ross</t>
  </si>
  <si>
    <t>Aaron Nola</t>
  </si>
  <si>
    <t>Vance Worley</t>
  </si>
  <si>
    <t>riverfe01</t>
  </si>
  <si>
    <t>Sean Gilmartin</t>
  </si>
  <si>
    <t>Gilmartin</t>
  </si>
  <si>
    <t>gilmase01</t>
  </si>
  <si>
    <t>Felipe Rivero</t>
  </si>
  <si>
    <t>Pedro Baez</t>
  </si>
  <si>
    <t>Enrique Burgos</t>
  </si>
  <si>
    <t>Nola</t>
  </si>
  <si>
    <t>nolaaa01</t>
  </si>
  <si>
    <t>Jerad Eickhoff</t>
  </si>
  <si>
    <t>rossjo01</t>
  </si>
  <si>
    <t>Tyler Duffey</t>
  </si>
  <si>
    <t>Yimi Garcia</t>
  </si>
  <si>
    <t>Jungmann</t>
  </si>
  <si>
    <t>jungmta01</t>
  </si>
  <si>
    <t>Boone Logan</t>
  </si>
  <si>
    <t>Conley</t>
  </si>
  <si>
    <t>conlead01</t>
  </si>
  <si>
    <t>Hansel</t>
  </si>
  <si>
    <t>robleha01</t>
  </si>
  <si>
    <t>Keone Kela</t>
  </si>
  <si>
    <t>Vincent Velasquez</t>
  </si>
  <si>
    <t>Christian Friedrich</t>
  </si>
  <si>
    <t>Odrisamer Despaigne</t>
  </si>
  <si>
    <t>lambjo02</t>
  </si>
  <si>
    <t>Steven Matz</t>
  </si>
  <si>
    <t>Miguel Socolovich</t>
  </si>
  <si>
    <t>Sam Dyson</t>
  </si>
  <si>
    <t>grayjo02</t>
  </si>
  <si>
    <t>Lance McCullers</t>
  </si>
  <si>
    <t>Tony Zych</t>
  </si>
  <si>
    <t>Severino Gonzalez</t>
  </si>
  <si>
    <t>Verrett</t>
  </si>
  <si>
    <t>verrelo01</t>
  </si>
  <si>
    <t>Wisler</t>
  </si>
  <si>
    <t>wislema01</t>
  </si>
  <si>
    <t>Ryan Weber</t>
  </si>
  <si>
    <t>Jon Moscot</t>
  </si>
  <si>
    <t>Adam Liberatore</t>
  </si>
  <si>
    <t>perezwi01</t>
  </si>
  <si>
    <t>Lorenzen</t>
  </si>
  <si>
    <t>lorenmi01</t>
  </si>
  <si>
    <t>morgaad01</t>
  </si>
  <si>
    <t>Josh Collmenter</t>
  </si>
  <si>
    <t>Bryan Morris</t>
  </si>
  <si>
    <t>Branden Pinder</t>
  </si>
  <si>
    <t>Brandon Cunniff</t>
  </si>
  <si>
    <t>Anthony Swarzak</t>
  </si>
  <si>
    <t>John Lamb</t>
  </si>
  <si>
    <t>Nicolino</t>
  </si>
  <si>
    <t>nicolju01</t>
  </si>
  <si>
    <t>Alec Asher</t>
  </si>
  <si>
    <t>Urena</t>
  </si>
  <si>
    <t>urenajo01</t>
  </si>
  <si>
    <t>Tyler Wilson</t>
  </si>
  <si>
    <t>Sampson</t>
  </si>
  <si>
    <t>Keyvius</t>
  </si>
  <si>
    <t>sampske01</t>
  </si>
  <si>
    <t>Michael Lorenzen</t>
  </si>
  <si>
    <t>Josh Smith</t>
  </si>
  <si>
    <t>Cravy</t>
  </si>
  <si>
    <t>cravyty01</t>
  </si>
  <si>
    <t>Zach Davies</t>
  </si>
  <si>
    <t>Oberg</t>
  </si>
  <si>
    <t>obergsc01</t>
  </si>
  <si>
    <t>Lefty Soft Tosser RP</t>
  </si>
  <si>
    <t>Matz</t>
  </si>
  <si>
    <t>matzst01</t>
  </si>
  <si>
    <t>Frankie Montas</t>
  </si>
  <si>
    <t>Luis Severino</t>
  </si>
  <si>
    <t>Steven Wright</t>
  </si>
  <si>
    <t>Godley</t>
  </si>
  <si>
    <t>godleza01</t>
  </si>
  <si>
    <t>Davies</t>
  </si>
  <si>
    <t>Colin Rea</t>
  </si>
  <si>
    <t>Rea</t>
  </si>
  <si>
    <t>Colin</t>
  </si>
  <si>
    <t>reaco01</t>
  </si>
  <si>
    <t>Ariel</t>
  </si>
  <si>
    <t>penaar01</t>
  </si>
  <si>
    <t>Zack Godley</t>
  </si>
  <si>
    <t>Zach Rosscup</t>
  </si>
  <si>
    <t>gonzase01</t>
  </si>
  <si>
    <t>A.J. Cole</t>
  </si>
  <si>
    <t>Keyvius Sampson</t>
  </si>
  <si>
    <t>weberry01</t>
  </si>
  <si>
    <t>Matt Wisler</t>
  </si>
  <si>
    <t>lopezjo02</t>
  </si>
  <si>
    <t>Carl Edwards</t>
  </si>
  <si>
    <t>Brian Johnson</t>
  </si>
  <si>
    <t>leeza01</t>
  </si>
  <si>
    <t>coleaj01</t>
  </si>
  <si>
    <t>Zach Lee</t>
  </si>
  <si>
    <t>Kendry Flores</t>
  </si>
  <si>
    <t>Jose Urena</t>
  </si>
  <si>
    <t>Archie</t>
  </si>
  <si>
    <t>bradlar01</t>
  </si>
  <si>
    <t>Archie Bradley</t>
  </si>
  <si>
    <t>smithjo07</t>
  </si>
  <si>
    <t>floreke01</t>
  </si>
  <si>
    <t>Moscot</t>
  </si>
  <si>
    <t>moscojo01</t>
  </si>
  <si>
    <t>kellyca01</t>
  </si>
  <si>
    <t>wagnety01</t>
  </si>
  <si>
    <t>Asher</t>
  </si>
  <si>
    <t>Alec</t>
  </si>
  <si>
    <t>asheral01</t>
  </si>
  <si>
    <t>Lefty Power Long Relief</t>
  </si>
  <si>
    <t>Liberatore</t>
  </si>
  <si>
    <t>liberad01</t>
  </si>
  <si>
    <t>burgoen02</t>
  </si>
  <si>
    <t>Socolovich</t>
  </si>
  <si>
    <t>socolmi01</t>
  </si>
  <si>
    <t>Dalier Hinojosa</t>
  </si>
  <si>
    <t>Mychal Givens</t>
  </si>
  <si>
    <t>Goforth</t>
  </si>
  <si>
    <t>goforda01</t>
  </si>
  <si>
    <t>Silvino Bracho</t>
  </si>
  <si>
    <t>Osich</t>
  </si>
  <si>
    <t>osichjo01</t>
  </si>
  <si>
    <t>David Rollins</t>
  </si>
  <si>
    <t>Barraclough</t>
  </si>
  <si>
    <t>barraky01</t>
  </si>
  <si>
    <t>Hinojosa</t>
  </si>
  <si>
    <t>Dalier</t>
  </si>
  <si>
    <t>hinojda01</t>
  </si>
  <si>
    <t>Rafael Martin</t>
  </si>
  <si>
    <t>Araujo</t>
  </si>
  <si>
    <t>araujel01</t>
  </si>
  <si>
    <t>Ryan O'Rourke</t>
  </si>
  <si>
    <t>Cunniff</t>
  </si>
  <si>
    <t>cunnibr02</t>
  </si>
  <si>
    <t>Kyle Barraclough</t>
  </si>
  <si>
    <t>Ellington</t>
  </si>
  <si>
    <t>ellinbr02</t>
  </si>
  <si>
    <t>Matt Marksberry</t>
  </si>
  <si>
    <t>Marksberry</t>
  </si>
  <si>
    <t>marksma01</t>
  </si>
  <si>
    <t>martira04</t>
  </si>
  <si>
    <t>Bracho</t>
  </si>
  <si>
    <t>Silvino</t>
  </si>
  <si>
    <t>brachsi01</t>
  </si>
  <si>
    <t>Miguel Castro</t>
  </si>
  <si>
    <t>Sammy</t>
  </si>
  <si>
    <t>solissa01</t>
  </si>
  <si>
    <t>Keith Hessler</t>
  </si>
  <si>
    <t>Deolis</t>
  </si>
  <si>
    <t>guerrde01</t>
  </si>
  <si>
    <t>Ryan Tepera</t>
  </si>
  <si>
    <t>Caleb Cotham</t>
  </si>
  <si>
    <t>Leathersich</t>
  </si>
  <si>
    <t>leathja01</t>
  </si>
  <si>
    <t>Hessler</t>
  </si>
  <si>
    <t>hesslke01</t>
  </si>
  <si>
    <t>Andrew Faulkner</t>
  </si>
  <si>
    <t>castrmi01</t>
  </si>
  <si>
    <t>Tyler Thornburg</t>
  </si>
  <si>
    <t>Grace</t>
  </si>
  <si>
    <t>gracema02</t>
  </si>
  <si>
    <t>Broadway</t>
  </si>
  <si>
    <t>broadmi01</t>
  </si>
  <si>
    <t>Colton Murray</t>
  </si>
  <si>
    <t>Josh Ravin</t>
  </si>
  <si>
    <t>Loewen</t>
  </si>
  <si>
    <t>loewead01</t>
  </si>
  <si>
    <t>Jeff Ferrell</t>
  </si>
  <si>
    <t>Jo-Jo Reyes</t>
  </si>
  <si>
    <t>Chin-hui Tsao</t>
  </si>
  <si>
    <t>Abel</t>
  </si>
  <si>
    <t>delosab01</t>
  </si>
  <si>
    <t>Miguel Almonte</t>
  </si>
  <si>
    <t>Winkler</t>
  </si>
  <si>
    <t>winklda01</t>
  </si>
  <si>
    <t>Alex Meyer</t>
  </si>
  <si>
    <t>Matt Grace</t>
  </si>
  <si>
    <t>Murray</t>
  </si>
  <si>
    <t>Colton</t>
  </si>
  <si>
    <t>Ravin</t>
  </si>
  <si>
    <t>ravinjo01</t>
  </si>
  <si>
    <t>Adam Wilk</t>
  </si>
  <si>
    <t>Gurka</t>
  </si>
  <si>
    <t>gurkaja01</t>
  </si>
  <si>
    <t>Tsao</t>
  </si>
  <si>
    <t>Chin-hui</t>
  </si>
  <si>
    <t>tsaoch01</t>
  </si>
  <si>
    <t>Jason Gurka</t>
  </si>
  <si>
    <t>Hall</t>
  </si>
  <si>
    <t>hallco01</t>
  </si>
  <si>
    <t>edwarca01</t>
  </si>
  <si>
    <t>Michael Feliz</t>
  </si>
  <si>
    <t>Nick Goody</t>
  </si>
  <si>
    <t>Cody Hall</t>
  </si>
  <si>
    <t>Cory Mazzoni</t>
  </si>
  <si>
    <t>Lefty Soft Tosser Wild Risky relief</t>
  </si>
  <si>
    <t>Nefi</t>
  </si>
  <si>
    <t>ogandne01</t>
  </si>
  <si>
    <t>Diego Moreno</t>
  </si>
  <si>
    <t>Schugel</t>
  </si>
  <si>
    <t>schugaj01</t>
  </si>
  <si>
    <t>Righty Wild RP</t>
  </si>
  <si>
    <t>Jose Valdez</t>
  </si>
  <si>
    <t>Mazzoni</t>
  </si>
  <si>
    <t>mazzoco01</t>
  </si>
  <si>
    <t>Jonathan Aro</t>
  </si>
  <si>
    <t>Akeel Morris</t>
  </si>
  <si>
    <t>Akeel</t>
  </si>
  <si>
    <t>morriak01</t>
  </si>
  <si>
    <t>Lefty Hittable Control Long Relief</t>
  </si>
  <si>
    <t>Jesse Hahn</t>
  </si>
  <si>
    <t>Lefty Control Top Starter</t>
  </si>
  <si>
    <t>McCullers</t>
  </si>
  <si>
    <t>mcculla02</t>
  </si>
  <si>
    <t>Patrick Corbin</t>
  </si>
  <si>
    <t>Kela</t>
  </si>
  <si>
    <t>Keone</t>
  </si>
  <si>
    <t>kelake01</t>
  </si>
  <si>
    <t>Jesse Chavez</t>
  </si>
  <si>
    <t>Rodon</t>
  </si>
  <si>
    <t>rodonca01</t>
  </si>
  <si>
    <t>rodried05</t>
  </si>
  <si>
    <t>Madson</t>
  </si>
  <si>
    <t>madsory01</t>
  </si>
  <si>
    <t>Duffey</t>
  </si>
  <si>
    <t>duffety01</t>
  </si>
  <si>
    <t>Taylor Jungmann</t>
  </si>
  <si>
    <t>severlu01</t>
  </si>
  <si>
    <t>Velasquez</t>
  </si>
  <si>
    <t>velasvi01</t>
  </si>
  <si>
    <t>Williams Perez</t>
  </si>
  <si>
    <t>anderco01</t>
  </si>
  <si>
    <t>Andriese</t>
  </si>
  <si>
    <t>andrima01</t>
  </si>
  <si>
    <t>Montgomery</t>
  </si>
  <si>
    <t>montgmi01</t>
  </si>
  <si>
    <t>Henry Owens</t>
  </si>
  <si>
    <t>owenshe02</t>
  </si>
  <si>
    <t>J.J. Hoover</t>
  </si>
  <si>
    <t>Gott</t>
  </si>
  <si>
    <t>gotttr01</t>
  </si>
  <si>
    <t>Aaron Sanchez</t>
  </si>
  <si>
    <t>Graham</t>
  </si>
  <si>
    <t>grahajr01</t>
  </si>
  <si>
    <t>Chi Chi</t>
  </si>
  <si>
    <t>gonzach01</t>
  </si>
  <si>
    <t>wrighmi01</t>
  </si>
  <si>
    <t>Boyd</t>
  </si>
  <si>
    <t>boydma01</t>
  </si>
  <si>
    <t>David Holmberg</t>
  </si>
  <si>
    <t>Cody Martin</t>
  </si>
  <si>
    <t>Zych</t>
  </si>
  <si>
    <t>zychto01</t>
  </si>
  <si>
    <t>Kris Medlen</t>
  </si>
  <si>
    <t>wilsoty01</t>
  </si>
  <si>
    <t>Montas</t>
  </si>
  <si>
    <t>Frankie</t>
  </si>
  <si>
    <t>wojcias01</t>
  </si>
  <si>
    <t>Beck</t>
  </si>
  <si>
    <t>beckch02</t>
  </si>
  <si>
    <t>johnsbr02</t>
  </si>
  <si>
    <t>martico01</t>
  </si>
  <si>
    <t>Aroldis Chapman</t>
  </si>
  <si>
    <t>Osuna</t>
  </si>
  <si>
    <t>osunaro01</t>
  </si>
  <si>
    <t>Givens</t>
  </si>
  <si>
    <t>Mychal</t>
  </si>
  <si>
    <t>givenmy01</t>
  </si>
  <si>
    <t>Elvis Araujo</t>
  </si>
  <si>
    <t>Arnold</t>
  </si>
  <si>
    <t>leonar01</t>
  </si>
  <si>
    <t>Pinder</t>
  </si>
  <si>
    <t>Branden</t>
  </si>
  <si>
    <t>pindebr01</t>
  </si>
  <si>
    <t>Tepera</t>
  </si>
  <si>
    <t>teperry01</t>
  </si>
  <si>
    <t>rollida01</t>
  </si>
  <si>
    <t>Venditte</t>
  </si>
  <si>
    <t>vendipa01</t>
  </si>
  <si>
    <t>O'Rourke</t>
  </si>
  <si>
    <t>orourry01</t>
  </si>
  <si>
    <t>Guaipe</t>
  </si>
  <si>
    <t>Mayckol</t>
  </si>
  <si>
    <t>guaipma01</t>
  </si>
  <si>
    <t>Brian Ellington</t>
  </si>
  <si>
    <t>Oliver Drake</t>
  </si>
  <si>
    <t>Dull</t>
  </si>
  <si>
    <t>dullry01</t>
  </si>
  <si>
    <t>Daniel Winkler</t>
  </si>
  <si>
    <t>drakeol01</t>
  </si>
  <si>
    <t>Lefty Power Wild RP</t>
  </si>
  <si>
    <t>Olson</t>
  </si>
  <si>
    <t>olsonty01</t>
  </si>
  <si>
    <t>Lefty Wild RP</t>
  </si>
  <si>
    <t>Scott Oberg</t>
  </si>
  <si>
    <t>Ferrell</t>
  </si>
  <si>
    <t>ferreje01</t>
  </si>
  <si>
    <t>Noe Ramirez</t>
  </si>
  <si>
    <t>Noe</t>
  </si>
  <si>
    <t>ramirno01</t>
  </si>
  <si>
    <t>Armstrong</t>
  </si>
  <si>
    <t>armstsh01</t>
  </si>
  <si>
    <t>Ryan Dull</t>
  </si>
  <si>
    <t>Junior Guerra</t>
  </si>
  <si>
    <t>Cotham</t>
  </si>
  <si>
    <t>cothaca01</t>
  </si>
  <si>
    <t>Faulkner</t>
  </si>
  <si>
    <t>faulkan01</t>
  </si>
  <si>
    <t>guerrju02</t>
  </si>
  <si>
    <t>jackslu01</t>
  </si>
  <si>
    <t>Meyer</t>
  </si>
  <si>
    <t>meyeral01</t>
  </si>
  <si>
    <t>Moreno</t>
  </si>
  <si>
    <t>Diego</t>
  </si>
  <si>
    <t>morendi01</t>
  </si>
  <si>
    <t>Aro</t>
  </si>
  <si>
    <t>arojo01</t>
  </si>
  <si>
    <t>felizmi01</t>
  </si>
  <si>
    <t>Jo-Jo</t>
  </si>
  <si>
    <t>reyesjo03</t>
  </si>
  <si>
    <t>Wilk</t>
  </si>
  <si>
    <t>wilkad01</t>
  </si>
  <si>
    <t>Pazos</t>
  </si>
  <si>
    <t>pazosja01</t>
  </si>
  <si>
    <t>Scott Alexander</t>
  </si>
  <si>
    <t>James Pazos</t>
  </si>
  <si>
    <t>almonmi01</t>
  </si>
  <si>
    <t>Goody</t>
  </si>
  <si>
    <t>goodyni01</t>
  </si>
  <si>
    <t>valdejo03</t>
  </si>
  <si>
    <t>ramirjo02</t>
  </si>
  <si>
    <t>Casey Kelly</t>
  </si>
  <si>
    <t>Tyler Olson</t>
  </si>
  <si>
    <t>Franklin Morales</t>
  </si>
  <si>
    <t>Aging Lefty Soft Tosser Risky relief</t>
  </si>
  <si>
    <t>Michael Broadway</t>
  </si>
  <si>
    <t>http://www.baseball-reference.com/players/c/castiwe01.shtml</t>
  </si>
  <si>
    <t>http://baseballguru.com/bbguru.jpg</t>
  </si>
  <si>
    <t>http://mlb.mlb.com/team/player.jsp?player_id=571431</t>
  </si>
  <si>
    <t>Ehire Adrianza</t>
  </si>
  <si>
    <t>Risk of injury or playing time.</t>
  </si>
  <si>
    <t>Tim Beckham</t>
  </si>
  <si>
    <t>Peaking. Expected to play regularly. Trade him for two part timers who can platoon.</t>
  </si>
  <si>
    <t>Jason Rogers</t>
  </si>
  <si>
    <t>Billy Hamilton</t>
  </si>
  <si>
    <t>Avisail Garcia</t>
  </si>
  <si>
    <t>On track. Will have to pay premium to get him. MVP candidate.</t>
  </si>
  <si>
    <t>Career taking off. Could continue to exceed forecasts. Will have to pay premium to get him. Solid keeper.</t>
  </si>
  <si>
    <t>Desmond Jennings</t>
  </si>
  <si>
    <t>Story</t>
  </si>
  <si>
    <t>Swanson</t>
  </si>
  <si>
    <t>Dansby</t>
  </si>
  <si>
    <t>Aledmys</t>
  </si>
  <si>
    <t>Rodgers</t>
  </si>
  <si>
    <t>Blash</t>
  </si>
  <si>
    <t>Jabari</t>
  </si>
  <si>
    <t>Almora</t>
  </si>
  <si>
    <t>Goodwin</t>
  </si>
  <si>
    <t>Quinn</t>
  </si>
  <si>
    <t>Gabriel</t>
  </si>
  <si>
    <t>Mallex</t>
  </si>
  <si>
    <t>Tilson</t>
  </si>
  <si>
    <t>Tapia</t>
  </si>
  <si>
    <t>Raimel</t>
  </si>
  <si>
    <t>Nimmo</t>
  </si>
  <si>
    <t>Dahl</t>
  </si>
  <si>
    <t>Manuel</t>
  </si>
  <si>
    <t>Willson</t>
  </si>
  <si>
    <t>Alfaro</t>
  </si>
  <si>
    <t>Stephenson</t>
  </si>
  <si>
    <t>Candelario</t>
  </si>
  <si>
    <t>Jeimer</t>
  </si>
  <si>
    <t>Walsh</t>
  </si>
  <si>
    <t>Hanson</t>
  </si>
  <si>
    <t>Alen</t>
  </si>
  <si>
    <t>Vogelbach</t>
  </si>
  <si>
    <t>Bregman</t>
  </si>
  <si>
    <t>Mondesi</t>
  </si>
  <si>
    <t>Holder</t>
  </si>
  <si>
    <t>Rickard</t>
  </si>
  <si>
    <t>Eibner</t>
  </si>
  <si>
    <t>Kim</t>
  </si>
  <si>
    <t>Naquin</t>
  </si>
  <si>
    <t>Judge</t>
  </si>
  <si>
    <t>Mazara</t>
  </si>
  <si>
    <t>Nomar</t>
  </si>
  <si>
    <t>Benintendi</t>
  </si>
  <si>
    <t>Fuentes</t>
  </si>
  <si>
    <t>Reymond</t>
  </si>
  <si>
    <t>fuentre01</t>
  </si>
  <si>
    <t>ortegra01</t>
  </si>
  <si>
    <t>Wolters</t>
  </si>
  <si>
    <t>Moran</t>
  </si>
  <si>
    <t>Renato</t>
  </si>
  <si>
    <t>Kivlehan</t>
  </si>
  <si>
    <t>Davidson</t>
  </si>
  <si>
    <t>davidma02</t>
  </si>
  <si>
    <t>Wendle</t>
  </si>
  <si>
    <t>Moncada</t>
  </si>
  <si>
    <t>Yoan</t>
  </si>
  <si>
    <t>Profar</t>
  </si>
  <si>
    <t>Jurickson</t>
  </si>
  <si>
    <t>profaju01</t>
  </si>
  <si>
    <t>Park</t>
  </si>
  <si>
    <t>Choi</t>
  </si>
  <si>
    <t>Ji-Man</t>
  </si>
  <si>
    <t>Adrianza, Ehire - SS</t>
  </si>
  <si>
    <t>Beckham, Tim - SS</t>
  </si>
  <si>
    <t>Castro, Daniel - SS</t>
  </si>
  <si>
    <t>Colabello, Chris - 1B</t>
  </si>
  <si>
    <t>Diaz, Elias - C</t>
  </si>
  <si>
    <t>Gallo, Joey - 3B</t>
  </si>
  <si>
    <t>Harrison, Josh - 2B</t>
  </si>
  <si>
    <t>Johnson, Kelly - 2B</t>
  </si>
  <si>
    <t>Lawrie, Brett - 2B</t>
  </si>
  <si>
    <t>Owings, Chris - SS</t>
  </si>
  <si>
    <t>Paredes, Jimmy - OF</t>
  </si>
  <si>
    <t>Romine, Austin - C</t>
  </si>
  <si>
    <t>Russell, Addison - SS</t>
  </si>
  <si>
    <t>Sanchez, Gary - C</t>
  </si>
  <si>
    <t>Waldrop, Kyle - OF</t>
  </si>
  <si>
    <t>Should perform close to forecast. Expect to see at top of Rotation all season. CY Young candidate.</t>
  </si>
  <si>
    <t>In prime. Expect to see at top of Rotation all season. CY Young candidate.</t>
  </si>
  <si>
    <t>Young Commanding Starter</t>
  </si>
  <si>
    <t>Should perform close to forecast. Expected to play regularly. Franchise player.</t>
  </si>
  <si>
    <t>In prime. Expected to play regularly. All-star hopeful.</t>
  </si>
  <si>
    <t>Approaching his prime years. Expected to play regularly. All-star hopeful.</t>
  </si>
  <si>
    <t>Should perform close to forecast. Expected to play regularly. All-star hopeful.</t>
  </si>
  <si>
    <t>Aging Super Control Top Starter</t>
  </si>
  <si>
    <t>Young Power Swing Starter</t>
  </si>
  <si>
    <t>Approaching his prime years. Expected to play regularly.</t>
  </si>
  <si>
    <t>Aging Commanding Top Starter</t>
  </si>
  <si>
    <t>In prime. Sleeper pick. Buy at discount.</t>
  </si>
  <si>
    <t>Young Commanding Swing Starter</t>
  </si>
  <si>
    <t>Aging Super Control RP</t>
  </si>
  <si>
    <t>Priced in-line with expectations.</t>
  </si>
  <si>
    <t>In prime. Priced in-line with expectations.</t>
  </si>
  <si>
    <t>Approaching his prime years. Priced in-line with expectations.</t>
  </si>
  <si>
    <t>Young Super Control Swing Starter</t>
  </si>
  <si>
    <t>Aging Super Control Starter</t>
  </si>
  <si>
    <t>Should perform close to forecast. Priced in-line with expectations.</t>
  </si>
  <si>
    <t>In prime. Priced in-line with expectations. Trade bait?</t>
  </si>
  <si>
    <t>Young Serious Heat RP</t>
  </si>
  <si>
    <t>Priced in-line with expectations. Trade bait?</t>
  </si>
  <si>
    <t>Approaching his prime years. Priced in-line with expectations. Trade bait?</t>
  </si>
  <si>
    <t>Aging Soft Tosser Starter</t>
  </si>
  <si>
    <t>Role player, not a keeper. Trade bait?</t>
  </si>
  <si>
    <t>Young Soft Tosser Swing Starter</t>
  </si>
  <si>
    <t>Should perform close to forecast. Role player, not a keeper. Trade bait?</t>
  </si>
  <si>
    <t>In prime. Role player, not a keeper. Trade bait?</t>
  </si>
  <si>
    <t>Young Power RP</t>
  </si>
  <si>
    <t>Young Swing Starter</t>
  </si>
  <si>
    <t>Sleeper pick. Buy at discount.</t>
  </si>
  <si>
    <t>Aging Soft Tosser Swing Starter</t>
  </si>
  <si>
    <t>Aging Control RP</t>
  </si>
  <si>
    <t>In prime. Risky pick. Avoid. Trade bait?</t>
  </si>
  <si>
    <t>Needs to prove value. Priced in-line with expectations.</t>
  </si>
  <si>
    <t>Aging Super Control Swing Starter</t>
  </si>
  <si>
    <t>Young Power Long Relief</t>
  </si>
  <si>
    <t>Expect rebound.</t>
  </si>
  <si>
    <t>Needs to prove value. Expect rebound.</t>
  </si>
  <si>
    <t>Young Long Relief</t>
  </si>
  <si>
    <t>He's done. Drop like a hot potato. Trade bait?</t>
  </si>
  <si>
    <t>Aging RP</t>
  </si>
  <si>
    <t>Risky pick. Avoid. Trade bait?</t>
  </si>
  <si>
    <t>Aging Power RP</t>
  </si>
  <si>
    <t>Has elite reliever characteristics. CY Young candidate.</t>
  </si>
  <si>
    <t>Closer. CY Young candidate.</t>
  </si>
  <si>
    <t>Closer.</t>
  </si>
  <si>
    <t>In prime. Capable of closing games, if given a chance.</t>
  </si>
  <si>
    <t>Capable of closing games, if given a chance.</t>
  </si>
  <si>
    <t>Aging Commanding RP</t>
  </si>
  <si>
    <t>Has elite reliever characteristics.</t>
  </si>
  <si>
    <t>Approaching his prime years. Has elite reliever characteristics.</t>
  </si>
  <si>
    <t>Role player, not a keeper.</t>
  </si>
  <si>
    <t>Aging Power Risky relief</t>
  </si>
  <si>
    <t>Aging Soft Tosser RP</t>
  </si>
  <si>
    <t>Aging Risky relief</t>
  </si>
  <si>
    <t>Young Power Wild RP</t>
  </si>
  <si>
    <t>Scrub. Pick someone else. Trade bait?</t>
  </si>
  <si>
    <t>In prime. Expect rebound.</t>
  </si>
  <si>
    <t>Truth coming. Breaking out or false hopes?</t>
  </si>
  <si>
    <t>Needs to prove value. Truth coming. Breaking out or false hopes?</t>
  </si>
  <si>
    <t>Scrub. Pick someone else.</t>
  </si>
  <si>
    <t>Aging Wild Risky relief</t>
  </si>
  <si>
    <t>Needs to prove value. Scrub. Pick someone else.</t>
  </si>
  <si>
    <t>In prime. Scrub. Pick someone else. Trade bait?</t>
  </si>
  <si>
    <t>Needs to prove value. He's done. Drop like a hot potato. Trade bait?</t>
  </si>
  <si>
    <t>Approaching his prime years. Risky pick. Avoid. Trade bait?</t>
  </si>
  <si>
    <t>Needs to prove value. Risky pick. Avoid. Trade bait?</t>
  </si>
  <si>
    <t>Needs to prove value. Avoid drafting.</t>
  </si>
  <si>
    <t>Avoid drafting.</t>
  </si>
  <si>
    <t>Approaching his prime years. Expect to see at top of Rotation all season. CY Young candidate.</t>
  </si>
  <si>
    <t>Should perform close to forecast. Expected to play regularly. All-star quality arm with very bright future.</t>
  </si>
  <si>
    <t>Young Power Starter</t>
  </si>
  <si>
    <t>Young Commanding Long Relief</t>
  </si>
  <si>
    <t>Young Super Control Starter</t>
  </si>
  <si>
    <t>Aging Swing Starter</t>
  </si>
  <si>
    <t>Approaching his prime years. Expect rebound.</t>
  </si>
  <si>
    <t>Capable of closing games, if given a chance. CY Young candidate.</t>
  </si>
  <si>
    <t>Young RP</t>
  </si>
  <si>
    <t>Needs to prove value. Scrub. Pick someone else. Trade bait?</t>
  </si>
  <si>
    <t>Approaching his prime years. Scrub. Pick someone else.</t>
  </si>
  <si>
    <t>Approaching his prime years. Scrub. Pick someone else. Trade bait?</t>
  </si>
  <si>
    <t>In prime. Scrub. Pick someone else. Worth more in trade than as keeper.</t>
  </si>
  <si>
    <t>Young Wild RP</t>
  </si>
  <si>
    <t>Approaching his prime years. Avoid drafting. Trade bait?</t>
  </si>
  <si>
    <t>Has elite reliever characteristics. Trade bait?</t>
  </si>
  <si>
    <t>Smoker</t>
  </si>
  <si>
    <t>Ryu</t>
  </si>
  <si>
    <t>Stripling</t>
  </si>
  <si>
    <t>Law</t>
  </si>
  <si>
    <t>Brice</t>
  </si>
  <si>
    <t>Tyrell</t>
  </si>
  <si>
    <t>Taillon</t>
  </si>
  <si>
    <t>Jameson</t>
  </si>
  <si>
    <t>Tayron</t>
  </si>
  <si>
    <t>Okert</t>
  </si>
  <si>
    <t>Cotton</t>
  </si>
  <si>
    <t>Jharel</t>
  </si>
  <si>
    <t>Adalberto</t>
  </si>
  <si>
    <t>Mauricio</t>
  </si>
  <si>
    <t>Glasnow</t>
  </si>
  <si>
    <t>Gsellman</t>
  </si>
  <si>
    <t>Gant</t>
  </si>
  <si>
    <t>Giolito</t>
  </si>
  <si>
    <t>Stratton</t>
  </si>
  <si>
    <t>Eflin</t>
  </si>
  <si>
    <t>Wittgren</t>
  </si>
  <si>
    <t>Blach</t>
  </si>
  <si>
    <t>Ty</t>
  </si>
  <si>
    <t>Urias</t>
  </si>
  <si>
    <t>Shipley</t>
  </si>
  <si>
    <t>Braden</t>
  </si>
  <si>
    <t>Hoffman</t>
  </si>
  <si>
    <t>Barnette</t>
  </si>
  <si>
    <t>Cobb</t>
  </si>
  <si>
    <t>Darvish</t>
  </si>
  <si>
    <t>Yu</t>
  </si>
  <si>
    <t>Light</t>
  </si>
  <si>
    <t>Gustave</t>
  </si>
  <si>
    <t>Jandel</t>
  </si>
  <si>
    <t>Bundy</t>
  </si>
  <si>
    <t>Fulmer</t>
  </si>
  <si>
    <t>Musgrove</t>
  </si>
  <si>
    <t>Snell</t>
  </si>
  <si>
    <t>Merritt</t>
  </si>
  <si>
    <t>Biagini</t>
  </si>
  <si>
    <t>Marquez</t>
  </si>
  <si>
    <t>German</t>
  </si>
  <si>
    <t>Berrios</t>
  </si>
  <si>
    <t>Manaea</t>
  </si>
  <si>
    <t>Danish</t>
  </si>
  <si>
    <t>Teoscar</t>
  </si>
  <si>
    <t>White</t>
  </si>
  <si>
    <t>Brault</t>
  </si>
  <si>
    <t>Haniger</t>
  </si>
  <si>
    <t>Estevez</t>
  </si>
  <si>
    <t>Luebke</t>
  </si>
  <si>
    <t>Hursh</t>
  </si>
  <si>
    <t>Purke</t>
  </si>
  <si>
    <t>diazal02</t>
  </si>
  <si>
    <t>Roman Quinn</t>
  </si>
  <si>
    <t>Neil Walker</t>
  </si>
  <si>
    <t>Carlos Correa</t>
  </si>
  <si>
    <t>storytr01</t>
  </si>
  <si>
    <t>Addison Russell</t>
  </si>
  <si>
    <t>Raul Mondesi</t>
  </si>
  <si>
    <t>Aledmys Diaz</t>
  </si>
  <si>
    <t>Danny Santana</t>
  </si>
  <si>
    <t>Tim Anderson</t>
  </si>
  <si>
    <t>Career taking off. Could continue to exceed forecasts. Starter, but may sit occassionally.</t>
  </si>
  <si>
    <t>Poised for modest break out above last year. Starter, but may sit occassionally.</t>
  </si>
  <si>
    <t>Dioner Navarro</t>
  </si>
  <si>
    <t>Ruben Tejada</t>
  </si>
  <si>
    <t>Omar Narvaez</t>
  </si>
  <si>
    <t>swansda01</t>
  </si>
  <si>
    <t>Jose Rondon</t>
  </si>
  <si>
    <t>Alen Hanson</t>
  </si>
  <si>
    <t>Alberto Rosario</t>
  </si>
  <si>
    <t>arciaor01</t>
  </si>
  <si>
    <t>Mallex Smith</t>
  </si>
  <si>
    <t>Not enough upside to stick with him. Will be overpriced in most drafts, unless truly healthy.</t>
  </si>
  <si>
    <t>Some upside still, but needs to start proving it. Will outperform last year, assuming regular playing time.</t>
  </si>
  <si>
    <t>cecchga02</t>
  </si>
  <si>
    <t>Chad Pinder</t>
  </si>
  <si>
    <t>Yefri</t>
  </si>
  <si>
    <t>perezye01</t>
  </si>
  <si>
    <t>reynoma03</t>
  </si>
  <si>
    <t>Erik Gonzalez</t>
  </si>
  <si>
    <t>rondojo02</t>
  </si>
  <si>
    <t>Charlie Culberson</t>
  </si>
  <si>
    <t>Andy Burns</t>
  </si>
  <si>
    <t>Ji-Man Choi</t>
  </si>
  <si>
    <t>Limited improvement expected from here. Will have to pay premium to get him. All-star level.</t>
  </si>
  <si>
    <t>Limited improvement expected from here. Will have to pay premium to get him. Has all-star level talent.</t>
  </si>
  <si>
    <t>Should perform close to forecast. Overpriced in most drafts, be realistic. Hits, but not a likey all-star this year.</t>
  </si>
  <si>
    <t>Scott Schebler</t>
  </si>
  <si>
    <t>dahlda01</t>
  </si>
  <si>
    <t>Teoscar Hernandez</t>
  </si>
  <si>
    <t>Tyler White</t>
  </si>
  <si>
    <t>Carson Kelly</t>
  </si>
  <si>
    <t>Seth Smith</t>
  </si>
  <si>
    <t>Willson Contreras</t>
  </si>
  <si>
    <t>Nomar Mazara</t>
  </si>
  <si>
    <t>Toles</t>
  </si>
  <si>
    <t>tolesan01</t>
  </si>
  <si>
    <t>Albert Almora</t>
  </si>
  <si>
    <t>almoral01</t>
  </si>
  <si>
    <t>Andrew Benintendi</t>
  </si>
  <si>
    <t>smithma05</t>
  </si>
  <si>
    <t>Jeremy Hazelbaker</t>
  </si>
  <si>
    <t>hanigmi01</t>
  </si>
  <si>
    <t>pattejo03</t>
  </si>
  <si>
    <t>Brandon Nimmo</t>
  </si>
  <si>
    <t>Guillermo Heredia</t>
  </si>
  <si>
    <t>quinnro01</t>
  </si>
  <si>
    <t>Mitch Haniger</t>
  </si>
  <si>
    <t>David Peralta</t>
  </si>
  <si>
    <t>nimmobr01</t>
  </si>
  <si>
    <t>Jordan Patterson</t>
  </si>
  <si>
    <t>Marco Hernandez</t>
  </si>
  <si>
    <t>Brett Nicholas</t>
  </si>
  <si>
    <t>Ryon Healy</t>
  </si>
  <si>
    <t>Selsky</t>
  </si>
  <si>
    <t>selskst01</t>
  </si>
  <si>
    <t>Robbie Grossman</t>
  </si>
  <si>
    <t>goeddty01</t>
  </si>
  <si>
    <t>Tony Kemp</t>
  </si>
  <si>
    <t>Whit Merrifield</t>
  </si>
  <si>
    <t>Daniel Nava</t>
  </si>
  <si>
    <t>Hernan Iribarren</t>
  </si>
  <si>
    <t>blashja01</t>
  </si>
  <si>
    <t>Aaron Judge</t>
  </si>
  <si>
    <t>A. J. Reed</t>
  </si>
  <si>
    <t>Segedin</t>
  </si>
  <si>
    <t>segedro01</t>
  </si>
  <si>
    <t>Kyle Jensen</t>
  </si>
  <si>
    <t>goodwbr01</t>
  </si>
  <si>
    <t>Charlie Tilson</t>
  </si>
  <si>
    <t>Dan Vogelbach</t>
  </si>
  <si>
    <t>Hunter Dozier</t>
  </si>
  <si>
    <t>tapiara01</t>
  </si>
  <si>
    <t>martijo08</t>
  </si>
  <si>
    <t>Reymond Fuentes</t>
  </si>
  <si>
    <t>Bryce Brentz</t>
  </si>
  <si>
    <t>Julio Borbon</t>
  </si>
  <si>
    <t>Jensen</t>
  </si>
  <si>
    <t>jenseky01</t>
  </si>
  <si>
    <t>Rob Segedin</t>
  </si>
  <si>
    <t>Stephen Cardullo</t>
  </si>
  <si>
    <t>kivlepa01</t>
  </si>
  <si>
    <t>Hood</t>
  </si>
  <si>
    <t>Destin</t>
  </si>
  <si>
    <t>hoodde01</t>
  </si>
  <si>
    <t>Spencer Patton</t>
  </si>
  <si>
    <t>Patrick Kivlehan</t>
  </si>
  <si>
    <t>James Beresford</t>
  </si>
  <si>
    <t>Iribarren</t>
  </si>
  <si>
    <t>iribahe01</t>
  </si>
  <si>
    <t>Brian Goodwin</t>
  </si>
  <si>
    <t>Blake Lalli</t>
  </si>
  <si>
    <t>Cedric</t>
  </si>
  <si>
    <t>huntece01</t>
  </si>
  <si>
    <t>Age catching up with him. He's done. Drop like a hot potato.</t>
  </si>
  <si>
    <t>weavelu01</t>
  </si>
  <si>
    <t>Adam Frazier</t>
  </si>
  <si>
    <t>eflinza01</t>
  </si>
  <si>
    <t>Seth Lugo</t>
  </si>
  <si>
    <t>Luis Perdomo</t>
  </si>
  <si>
    <t>Hector Santiago</t>
  </si>
  <si>
    <t>Danny Duffy</t>
  </si>
  <si>
    <t>willitr01</t>
  </si>
  <si>
    <t>Blake Snell</t>
  </si>
  <si>
    <t>Cesar Vargas</t>
  </si>
  <si>
    <t>giolilu01</t>
  </si>
  <si>
    <t>Edwin Diaz</t>
  </si>
  <si>
    <t>Julio Urias</t>
  </si>
  <si>
    <t>blachty01</t>
  </si>
  <si>
    <t>Cody Ege</t>
  </si>
  <si>
    <t>Whalen</t>
  </si>
  <si>
    <t>whalero01</t>
  </si>
  <si>
    <t>Tyler Glasnow</t>
  </si>
  <si>
    <t>Lucas Giolito</t>
  </si>
  <si>
    <t>Gabriel Ynoa</t>
  </si>
  <si>
    <t>Jose De Leon</t>
  </si>
  <si>
    <t>Michael Fulmer</t>
  </si>
  <si>
    <t>glasnty01</t>
  </si>
  <si>
    <t>Reynaldo Lopez</t>
  </si>
  <si>
    <t>braulst01</t>
  </si>
  <si>
    <t>Ty Blach</t>
  </si>
  <si>
    <t>ynoaga01</t>
  </si>
  <si>
    <t>Moroff</t>
  </si>
  <si>
    <t>morofma01</t>
  </si>
  <si>
    <t>Dylan Bundy</t>
  </si>
  <si>
    <t>marquge01</t>
  </si>
  <si>
    <t>Alexander Reyes</t>
  </si>
  <si>
    <t>deleojo03</t>
  </si>
  <si>
    <t>Carlos Rodon</t>
  </si>
  <si>
    <t>thompja03</t>
  </si>
  <si>
    <t>Steven Okert</t>
  </si>
  <si>
    <t>okertst01</t>
  </si>
  <si>
    <t>uriasju01</t>
  </si>
  <si>
    <t>Robert Whalen</t>
  </si>
  <si>
    <t>anderty01</t>
  </si>
  <si>
    <t>Ross Stripling</t>
  </si>
  <si>
    <t>Sean Manaea</t>
  </si>
  <si>
    <t>Tim Adleman</t>
  </si>
  <si>
    <t>reyesal02</t>
  </si>
  <si>
    <t>German Marquez</t>
  </si>
  <si>
    <t>Derek Law</t>
  </si>
  <si>
    <t>Chris Stratton</t>
  </si>
  <si>
    <t>Mike Clevinger</t>
  </si>
  <si>
    <t>lawde01</t>
  </si>
  <si>
    <t>stratch01</t>
  </si>
  <si>
    <t>Rob Zastryzny</t>
  </si>
  <si>
    <t>Zastryzny</t>
  </si>
  <si>
    <t>zastrro01</t>
  </si>
  <si>
    <t>Jon Gray</t>
  </si>
  <si>
    <t>Donnie Hart</t>
  </si>
  <si>
    <t>Boscan</t>
  </si>
  <si>
    <t>boscawi01</t>
  </si>
  <si>
    <t>Jake Esch</t>
  </si>
  <si>
    <t>Koch</t>
  </si>
  <si>
    <t>kochma01</t>
  </si>
  <si>
    <t>Bowman</t>
  </si>
  <si>
    <t>bowmama01</t>
  </si>
  <si>
    <t>hoffmje02</t>
  </si>
  <si>
    <t>John Gant</t>
  </si>
  <si>
    <t>Daniel Mengden</t>
  </si>
  <si>
    <t>Esch</t>
  </si>
  <si>
    <t>eschja01</t>
  </si>
  <si>
    <t>Wilfredo Boscan</t>
  </si>
  <si>
    <t>Reynaldo</t>
  </si>
  <si>
    <t>lopezre01</t>
  </si>
  <si>
    <t>Jake Buchanan</t>
  </si>
  <si>
    <t>reedco01</t>
  </si>
  <si>
    <t>Jeff Hoffman</t>
  </si>
  <si>
    <t>Perdomo</t>
  </si>
  <si>
    <t>perdolu02</t>
  </si>
  <si>
    <t>gantjo01</t>
  </si>
  <si>
    <t>Matt Andriese</t>
  </si>
  <si>
    <t>Jake Thompson</t>
  </si>
  <si>
    <t>Brent Suter</t>
  </si>
  <si>
    <t>Suter</t>
  </si>
  <si>
    <t>suterbr01</t>
  </si>
  <si>
    <t>Yu Darvish</t>
  </si>
  <si>
    <t>Seung-hwan Oh</t>
  </si>
  <si>
    <t>stewabr01</t>
  </si>
  <si>
    <t>Melville</t>
  </si>
  <si>
    <t>melviti01</t>
  </si>
  <si>
    <t>Brock Stewart</t>
  </si>
  <si>
    <t>suareal01</t>
  </si>
  <si>
    <t>Albert Suarez</t>
  </si>
  <si>
    <t>Kuhl</t>
  </si>
  <si>
    <t>kuhlch01</t>
  </si>
  <si>
    <t>Justin Nicolino</t>
  </si>
  <si>
    <t>gsellro01</t>
  </si>
  <si>
    <t>vargace01</t>
  </si>
  <si>
    <t>Joel De La Cruz</t>
  </si>
  <si>
    <t>shiplbr01</t>
  </si>
  <si>
    <t>Tyrell Jenkins</t>
  </si>
  <si>
    <t>Tim Melville</t>
  </si>
  <si>
    <t>Kiekhefer</t>
  </si>
  <si>
    <t>kiekhde01</t>
  </si>
  <si>
    <t>Dean Kiekhefer</t>
  </si>
  <si>
    <t>Zach Neal</t>
  </si>
  <si>
    <t>jenkity01</t>
  </si>
  <si>
    <t>Josh Smoker</t>
  </si>
  <si>
    <t>smokejo01</t>
  </si>
  <si>
    <t>stripro01</t>
  </si>
  <si>
    <t>Andrew Triggs</t>
  </si>
  <si>
    <t>Marcus Stroman</t>
  </si>
  <si>
    <t>Daniel Wright</t>
  </si>
  <si>
    <t>Marinez</t>
  </si>
  <si>
    <t>Jhan</t>
  </si>
  <si>
    <t>marinjh01</t>
  </si>
  <si>
    <t>Sammy Solis</t>
  </si>
  <si>
    <t>Dayton</t>
  </si>
  <si>
    <t>daytogr01</t>
  </si>
  <si>
    <t>hayesdr01</t>
  </si>
  <si>
    <t>Matt Buschmann</t>
  </si>
  <si>
    <t>Buschmann</t>
  </si>
  <si>
    <t>buschma01</t>
  </si>
  <si>
    <t>Jaime Garcia</t>
  </si>
  <si>
    <t>herrmfr01</t>
  </si>
  <si>
    <t>Hyun-jin</t>
  </si>
  <si>
    <t>ryuhy01</t>
  </si>
  <si>
    <t>Rob Scahill</t>
  </si>
  <si>
    <t>Juan Nicasio</t>
  </si>
  <si>
    <t>David Phelps</t>
  </si>
  <si>
    <t>De La Cruz</t>
  </si>
  <si>
    <t>delacjo01</t>
  </si>
  <si>
    <t>A. J. Morris</t>
  </si>
  <si>
    <t>A. J.</t>
  </si>
  <si>
    <t>morriaj01</t>
  </si>
  <si>
    <t>blairaa01</t>
  </si>
  <si>
    <t>Kenta Maeda</t>
  </si>
  <si>
    <t>Aaron Blair</t>
  </si>
  <si>
    <t>Adam Morgan</t>
  </si>
  <si>
    <t>Phil Klein</t>
  </si>
  <si>
    <t>Oh</t>
  </si>
  <si>
    <t>Seung-hwan</t>
  </si>
  <si>
    <t>ohse01</t>
  </si>
  <si>
    <t>taillja01</t>
  </si>
  <si>
    <t>Josh Tomlin</t>
  </si>
  <si>
    <t>Maeda</t>
  </si>
  <si>
    <t>Kenta</t>
  </si>
  <si>
    <t>maedake01</t>
  </si>
  <si>
    <t>Jameson Taillon</t>
  </si>
  <si>
    <t>Chris Narveson</t>
  </si>
  <si>
    <t>anderch01</t>
  </si>
  <si>
    <t>stephro01</t>
  </si>
  <si>
    <t>willije01</t>
  </si>
  <si>
    <t>woodal02</t>
  </si>
  <si>
    <t>contrwi01</t>
  </si>
  <si>
    <t>wolteto01</t>
  </si>
  <si>
    <t>Miguel Montero</t>
  </si>
  <si>
    <t>kellyca02</t>
  </si>
  <si>
    <t>Stallings</t>
  </si>
  <si>
    <t>stallja01</t>
  </si>
  <si>
    <t>Tomas Telis</t>
  </si>
  <si>
    <t>Ramon Cabrera</t>
  </si>
  <si>
    <t>Pina</t>
  </si>
  <si>
    <t>pinama01</t>
  </si>
  <si>
    <t>Jacob Stallings</t>
  </si>
  <si>
    <t>alfarjo01</t>
  </si>
  <si>
    <t>Yoan Moncada</t>
  </si>
  <si>
    <t>Kevan Smith</t>
  </si>
  <si>
    <t>rosaral01</t>
  </si>
  <si>
    <t>Juan Graterol</t>
  </si>
  <si>
    <t>Alex Bregman</t>
  </si>
  <si>
    <t>candeje01</t>
  </si>
  <si>
    <t>valaipa01</t>
  </si>
  <si>
    <t>kellyty01</t>
  </si>
  <si>
    <t>Jurickson Profar</t>
  </si>
  <si>
    <t>snydebr03</t>
  </si>
  <si>
    <t>walshco02</t>
  </si>
  <si>
    <t>Matt Olson</t>
  </si>
  <si>
    <t>Taylor Motter</t>
  </si>
  <si>
    <t>Steve Clevenger</t>
  </si>
  <si>
    <t>Likely to regress a bit. Will have to pay premium to get him. Possible All-star.</t>
  </si>
  <si>
    <t>His best days are past him, but he should perform near projected levels. Risk of injury or playing time. Worth more in trade than as keeper.</t>
  </si>
  <si>
    <t>Joey Wendle</t>
  </si>
  <si>
    <t>T. J.</t>
  </si>
  <si>
    <t>rivertj01</t>
  </si>
  <si>
    <t>hansoal01</t>
  </si>
  <si>
    <t>Mike Miller</t>
  </si>
  <si>
    <t>Renda</t>
  </si>
  <si>
    <t>rendato01</t>
  </si>
  <si>
    <t>Mike Freeman</t>
  </si>
  <si>
    <t>Andino</t>
  </si>
  <si>
    <t>andinro01</t>
  </si>
  <si>
    <t>Career taking off. Could continue to exceed forecasts. Will have to pay premium to get him. MVP candidate.</t>
  </si>
  <si>
    <t>Byung Ho Park</t>
  </si>
  <si>
    <t>Tyler Austin</t>
  </si>
  <si>
    <t>Jared Hoying</t>
  </si>
  <si>
    <t>Cardullo</t>
  </si>
  <si>
    <t>cardust01</t>
  </si>
  <si>
    <t>Braden Shipley</t>
  </si>
  <si>
    <t>Lalli</t>
  </si>
  <si>
    <t>lallibl01</t>
  </si>
  <si>
    <t>josepto01</t>
  </si>
  <si>
    <t>Schimpf</t>
  </si>
  <si>
    <t>schimry01</t>
  </si>
  <si>
    <t>fraziad01</t>
  </si>
  <si>
    <t>Luke Weaver</t>
  </si>
  <si>
    <t>Hazelbaker</t>
  </si>
  <si>
    <t>hazelje01</t>
  </si>
  <si>
    <t>David Dahl</t>
  </si>
  <si>
    <t>Lugo</t>
  </si>
  <si>
    <t>lugose01</t>
  </si>
  <si>
    <t>Adleman</t>
  </si>
  <si>
    <t>adlemti01</t>
  </si>
  <si>
    <t>Career on the rise. Track his progress to determine upside. Expect to see at top of the order all season. Sky's the limit, must have.</t>
  </si>
  <si>
    <t>anderti01</t>
  </si>
  <si>
    <t>Aging Capable Hitter</t>
  </si>
  <si>
    <t>Coco Crisp</t>
  </si>
  <si>
    <t>gonzaer01</t>
  </si>
  <si>
    <t>Poised for modest break out above last year. Expected to play regularly. Hits, but not a likey all-star this year.</t>
  </si>
  <si>
    <t>mazarno01</t>
  </si>
  <si>
    <t>naquity01</t>
  </si>
  <si>
    <t>Joey Rickard</t>
  </si>
  <si>
    <t>Hyun Soo</t>
  </si>
  <si>
    <t>kimhy01</t>
  </si>
  <si>
    <t>Will be overpriced in most drafts, unless truly healthy.</t>
  </si>
  <si>
    <t>beninan01</t>
  </si>
  <si>
    <t>Tony Wolters</t>
  </si>
  <si>
    <t>rickajo01</t>
  </si>
  <si>
    <t>Chris Taylor</t>
  </si>
  <si>
    <t>hernate01</t>
  </si>
  <si>
    <t>Heredia</t>
  </si>
  <si>
    <t>heredgu01</t>
  </si>
  <si>
    <t>Agile Line Drives</t>
  </si>
  <si>
    <t>Tyler Naquin</t>
  </si>
  <si>
    <t>Dae-ho Lee</t>
  </si>
  <si>
    <t>SB Power off Bench</t>
  </si>
  <si>
    <t>kempto01</t>
  </si>
  <si>
    <t>Tyler Goeddel</t>
  </si>
  <si>
    <t>eibnebr01</t>
  </si>
  <si>
    <t>JaCoby Jones</t>
  </si>
  <si>
    <t>Motter</t>
  </si>
  <si>
    <t>motteta01</t>
  </si>
  <si>
    <t>judgeaa01</t>
  </si>
  <si>
    <t>Jabari Blash</t>
  </si>
  <si>
    <t>olsonma02</t>
  </si>
  <si>
    <t>Ben Gamel</t>
  </si>
  <si>
    <t>Coats</t>
  </si>
  <si>
    <t>coatsja01</t>
  </si>
  <si>
    <t>Gamel</t>
  </si>
  <si>
    <t>gamelbe01</t>
  </si>
  <si>
    <t>Buss</t>
  </si>
  <si>
    <t>bussni01</t>
  </si>
  <si>
    <t>doziehu01</t>
  </si>
  <si>
    <t>tilsoch01</t>
  </si>
  <si>
    <t>Hoying</t>
  </si>
  <si>
    <t>hoyinja01</t>
  </si>
  <si>
    <t>Borbon</t>
  </si>
  <si>
    <t>borboju01</t>
  </si>
  <si>
    <t>snellbl01</t>
  </si>
  <si>
    <t>diazed04</t>
  </si>
  <si>
    <t>Ege</t>
  </si>
  <si>
    <t>egeco01</t>
  </si>
  <si>
    <t>fulmemi01</t>
  </si>
  <si>
    <t>nunezre01</t>
  </si>
  <si>
    <t>bundydy01</t>
  </si>
  <si>
    <t>manaese01</t>
  </si>
  <si>
    <t>Mengden</t>
  </si>
  <si>
    <t>mengdda01</t>
  </si>
  <si>
    <t>hartdo01</t>
  </si>
  <si>
    <t>Clevinger</t>
  </si>
  <si>
    <t>clevimi01</t>
  </si>
  <si>
    <t>darviyu01</t>
  </si>
  <si>
    <t>wrighda04</t>
  </si>
  <si>
    <t>Drew Hayes</t>
  </si>
  <si>
    <t>nealza01</t>
  </si>
  <si>
    <t>Triggs</t>
  </si>
  <si>
    <t>triggan01</t>
  </si>
  <si>
    <t>Grant Dayton</t>
  </si>
  <si>
    <t>berrijo01</t>
  </si>
  <si>
    <t>greench03</t>
  </si>
  <si>
    <t>Justin Turner</t>
  </si>
  <si>
    <t>Sandy Leon</t>
  </si>
  <si>
    <t>Narvaez</t>
  </si>
  <si>
    <t>narvaom01</t>
  </si>
  <si>
    <t>Travis d'Arnaud</t>
  </si>
  <si>
    <t>Career still on the rise, but nearing peak. Will be overpriced in most drafts, unless truly healthy.</t>
  </si>
  <si>
    <t>maxwebr01</t>
  </si>
  <si>
    <t>Lead Footed Playing Time Risk</t>
  </si>
  <si>
    <t>Nicholas</t>
  </si>
  <si>
    <t>nichobr01</t>
  </si>
  <si>
    <t>Lead Footed Gap Power</t>
  </si>
  <si>
    <t>Bruce Maxwell</t>
  </si>
  <si>
    <t>Hector Olivera</t>
  </si>
  <si>
    <t>Tuffy Gosewisch</t>
  </si>
  <si>
    <t>Graterol</t>
  </si>
  <si>
    <t>grateju01</t>
  </si>
  <si>
    <t>Kevan</t>
  </si>
  <si>
    <t>smithke04</t>
  </si>
  <si>
    <t>On track. Truth coming. Breaking out or false hopes?</t>
  </si>
  <si>
    <t>Healy</t>
  </si>
  <si>
    <t>Ryon</t>
  </si>
  <si>
    <t>healyry01</t>
  </si>
  <si>
    <t>bregmal01</t>
  </si>
  <si>
    <t>Could improve this year. Sleeper pick for a good reason. Use caution.</t>
  </si>
  <si>
    <t>moncayo01</t>
  </si>
  <si>
    <t>Jeimer Candelario</t>
  </si>
  <si>
    <t>Gurriel</t>
  </si>
  <si>
    <t>Yulieski</t>
  </si>
  <si>
    <t>gourryu01</t>
  </si>
  <si>
    <t>Brett Eibner</t>
  </si>
  <si>
    <t>Colin Moran</t>
  </si>
  <si>
    <t>moranco01</t>
  </si>
  <si>
    <t>JaCoby</t>
  </si>
  <si>
    <t>jonesja07</t>
  </si>
  <si>
    <t>burnsan01</t>
  </si>
  <si>
    <t>Merrifield</t>
  </si>
  <si>
    <t>Whit</t>
  </si>
  <si>
    <t>merriwh01</t>
  </si>
  <si>
    <t>hernama02</t>
  </si>
  <si>
    <t>Enrique Hernandez</t>
  </si>
  <si>
    <t>pindech01</t>
  </si>
  <si>
    <t>Gavin Cecchini</t>
  </si>
  <si>
    <t>wendljo01</t>
  </si>
  <si>
    <t>millemi01</t>
  </si>
  <si>
    <t>mondera02</t>
  </si>
  <si>
    <t>freemmi01</t>
  </si>
  <si>
    <t>Best years are behind him, little upside. Will be overpriced in most drafts, unless truly healthy.</t>
  </si>
  <si>
    <t>Tommy Joseph</t>
  </si>
  <si>
    <t>whitety01</t>
  </si>
  <si>
    <t>Dae-ho</t>
  </si>
  <si>
    <t>leeda02</t>
  </si>
  <si>
    <t>austity01</t>
  </si>
  <si>
    <t>Byung Ho</t>
  </si>
  <si>
    <t>parkby01</t>
  </si>
  <si>
    <t>Manuel Pina</t>
  </si>
  <si>
    <t>choiji01</t>
  </si>
  <si>
    <t>reedaj01</t>
  </si>
  <si>
    <t>vogelda01</t>
  </si>
  <si>
    <t>Beresford</t>
  </si>
  <si>
    <t>beresja01</t>
  </si>
  <si>
    <t>Pat Valaika</t>
  </si>
  <si>
    <t>Will Venable</t>
  </si>
  <si>
    <t>estevca01</t>
  </si>
  <si>
    <t>Still In prime. Sleeper pick. Buy at discount.</t>
  </si>
  <si>
    <t>Could improve this year. Risk of injury or playing time.</t>
  </si>
  <si>
    <t>His best days are past him, but he should perform near projected levels. Overpriced in most drafts, be realistic. Worth more in trade than as keeper.</t>
  </si>
  <si>
    <t>Limited improvement expected from here. Overpriced in most drafts, be realistic. Worth more in trade than as keeper.</t>
  </si>
  <si>
    <t>Steve Selsky</t>
  </si>
  <si>
    <t>Christian Bethancourt</t>
  </si>
  <si>
    <t>Should perform close to forecast. Expected to play regularly. Star player, must have.</t>
  </si>
  <si>
    <t>Should perform close to forecast. Expected to play regularly. Has all-star level talent.</t>
  </si>
  <si>
    <t>Lefty Commanding Swing Starter</t>
  </si>
  <si>
    <t>Tyler Anderson</t>
  </si>
  <si>
    <t>Young Control Swing Starter</t>
  </si>
  <si>
    <t>Carlos Estevez</t>
  </si>
  <si>
    <t>Aging Lefty Power Top Starter</t>
  </si>
  <si>
    <t>Should perform close to forecast. Priced in-line with expectations. Solid keeper.</t>
  </si>
  <si>
    <t>Chris Devenski</t>
  </si>
  <si>
    <t>Taylor Rogers</t>
  </si>
  <si>
    <t>Zach McAllister</t>
  </si>
  <si>
    <t>Chad Green</t>
  </si>
  <si>
    <t>Erasmo Ramirez</t>
  </si>
  <si>
    <t>Young Serious Heat Swing Starter</t>
  </si>
  <si>
    <t>Young Starter</t>
  </si>
  <si>
    <t>Matt Boyd</t>
  </si>
  <si>
    <t>wittgni01</t>
  </si>
  <si>
    <t>Matt Strahm</t>
  </si>
  <si>
    <t>Trevor Cahill</t>
  </si>
  <si>
    <t>Blake Treinen</t>
  </si>
  <si>
    <t>Jake Barrett</t>
  </si>
  <si>
    <t>Matt Bush</t>
  </si>
  <si>
    <t>Jonathan Broxton</t>
  </si>
  <si>
    <t>Tony Barnette</t>
  </si>
  <si>
    <t>barreja01</t>
  </si>
  <si>
    <t>Robert Stephenson</t>
  </si>
  <si>
    <t>Jose Berrios</t>
  </si>
  <si>
    <t>Adrian Sampson</t>
  </si>
  <si>
    <t>Cervenka</t>
  </si>
  <si>
    <t>cervehu01</t>
  </si>
  <si>
    <t>Cesar Ramos</t>
  </si>
  <si>
    <t>David Paulino</t>
  </si>
  <si>
    <t>Dillon Overton</t>
  </si>
  <si>
    <t>Greg Mahle</t>
  </si>
  <si>
    <t>Brady Rodgers</t>
  </si>
  <si>
    <t>Conor Mullee</t>
  </si>
  <si>
    <t>Arnold Leon</t>
  </si>
  <si>
    <t>Alex Cobb</t>
  </si>
  <si>
    <t>Ryan Merritt</t>
  </si>
  <si>
    <t>Luis Cessa</t>
  </si>
  <si>
    <t>Trevor Williams</t>
  </si>
  <si>
    <t>Andrew Albers</t>
  </si>
  <si>
    <t>Mike Mayers</t>
  </si>
  <si>
    <t>Raul Alcantara</t>
  </si>
  <si>
    <t>T.J. House</t>
  </si>
  <si>
    <t>Parker Bridwell</t>
  </si>
  <si>
    <t>Mayers</t>
  </si>
  <si>
    <t>mayermi01</t>
  </si>
  <si>
    <t>Young Super Control Long Relief</t>
  </si>
  <si>
    <t>Kelvin Herrera</t>
  </si>
  <si>
    <t>Capable of closing games, if given a chance. Possible All-star.</t>
  </si>
  <si>
    <t>Joe Smith</t>
  </si>
  <si>
    <t>Roberto Osuna</t>
  </si>
  <si>
    <t>In prime. Has elite reliever characteristics.</t>
  </si>
  <si>
    <t>cabrema01</t>
  </si>
  <si>
    <t>Tony Watson</t>
  </si>
  <si>
    <t>In prime. Has elite reliever characteristics. Trade bait?</t>
  </si>
  <si>
    <t>Young Super Control RP</t>
  </si>
  <si>
    <t>barneja01</t>
  </si>
  <si>
    <t>Edubray</t>
  </si>
  <si>
    <t>ramosed02</t>
  </si>
  <si>
    <t>Edubray Ramos</t>
  </si>
  <si>
    <t>Dylan Floro</t>
  </si>
  <si>
    <t>Michael Ynoa</t>
  </si>
  <si>
    <t>J. T. Chargois</t>
  </si>
  <si>
    <t>Joba Chamberlain</t>
  </si>
  <si>
    <t>Tyler Sturdevant</t>
  </si>
  <si>
    <t>Steve Hathaway</t>
  </si>
  <si>
    <t>Austin Brice</t>
  </si>
  <si>
    <t>Koda Glover</t>
  </si>
  <si>
    <t>Righty Hittable Control Long Relief</t>
  </si>
  <si>
    <t>Matt Carasiti</t>
  </si>
  <si>
    <t>Carson Fulmer</t>
  </si>
  <si>
    <t>Hathaway</t>
  </si>
  <si>
    <t>hathast01</t>
  </si>
  <si>
    <t>briceau01</t>
  </si>
  <si>
    <t>Johnny Barbato</t>
  </si>
  <si>
    <t>Glover</t>
  </si>
  <si>
    <t>Koda</t>
  </si>
  <si>
    <t>gloveko01</t>
  </si>
  <si>
    <t>J. B. Wendelken</t>
  </si>
  <si>
    <t>Carasiti</t>
  </si>
  <si>
    <t>carasma01</t>
  </si>
  <si>
    <t>Zac</t>
  </si>
  <si>
    <t>curtiza01</t>
  </si>
  <si>
    <t>Gerardo Concepcion</t>
  </si>
  <si>
    <t>Shawn Morimando</t>
  </si>
  <si>
    <t>Wandy Peralta</t>
  </si>
  <si>
    <t>penafe01</t>
  </si>
  <si>
    <t>Jonathan Holder</t>
  </si>
  <si>
    <t>William Cuevas</t>
  </si>
  <si>
    <t>Righty Soft Tosser Wild Risky relief</t>
  </si>
  <si>
    <t>Zachary</t>
  </si>
  <si>
    <t>phillza01</t>
  </si>
  <si>
    <t>Pat Light</t>
  </si>
  <si>
    <t>Baumann</t>
  </si>
  <si>
    <t>baumabu01</t>
  </si>
  <si>
    <t>Robby Scott</t>
  </si>
  <si>
    <t>Jed Bradley</t>
  </si>
  <si>
    <t>Concepcion</t>
  </si>
  <si>
    <t>concege01</t>
  </si>
  <si>
    <t>Young Lefty Wild RP</t>
  </si>
  <si>
    <t>Joe Mantiply</t>
  </si>
  <si>
    <t>Daniel Stumpf</t>
  </si>
  <si>
    <t>Somsen</t>
  </si>
  <si>
    <t>somsela01</t>
  </si>
  <si>
    <t>Dustin Antolin</t>
  </si>
  <si>
    <t>Aging Soft Tosser Wild Risky relief</t>
  </si>
  <si>
    <t>smithja06</t>
  </si>
  <si>
    <t>Joseph Colon</t>
  </si>
  <si>
    <t>Tanner Scheppers</t>
  </si>
  <si>
    <t>Aging Lefty Soft Tosser Wild Risky relief</t>
  </si>
  <si>
    <t>Cory Luebke</t>
  </si>
  <si>
    <t>Tayron Guerrero</t>
  </si>
  <si>
    <t>Matt Magill</t>
  </si>
  <si>
    <t>bradlje01</t>
  </si>
  <si>
    <t>Patrick Schuster</t>
  </si>
  <si>
    <t>Younginer</t>
  </si>
  <si>
    <t>youngma03</t>
  </si>
  <si>
    <t>Juan Minaya</t>
  </si>
  <si>
    <t>Stumpf</t>
  </si>
  <si>
    <t>stumpda01</t>
  </si>
  <si>
    <t>Adam Loewen</t>
  </si>
  <si>
    <t>luebkco01</t>
  </si>
  <si>
    <t>Ashur Tolliver</t>
  </si>
  <si>
    <t>peralwa01</t>
  </si>
  <si>
    <t>Adalberto Mejia</t>
  </si>
  <si>
    <t>guerrta01</t>
  </si>
  <si>
    <t>Schuster</t>
  </si>
  <si>
    <t>schuspa01</t>
  </si>
  <si>
    <t>diazda01</t>
  </si>
  <si>
    <t>Magill</t>
  </si>
  <si>
    <t>magilma01</t>
  </si>
  <si>
    <t>Magnifico</t>
  </si>
  <si>
    <t>Damien</t>
  </si>
  <si>
    <t>magnida01</t>
  </si>
  <si>
    <t>Madison Younginer</t>
  </si>
  <si>
    <t>hurshja01</t>
  </si>
  <si>
    <t>marteke02</t>
  </si>
  <si>
    <t>Scott Diamond</t>
  </si>
  <si>
    <t>In prime. Avoid drafting. Trade bait?</t>
  </si>
  <si>
    <t>In prime. Expect to see at top of Rotation all season. Star player, must have.</t>
  </si>
  <si>
    <t>Righty Serious Heat Starter</t>
  </si>
  <si>
    <t>Devenski</t>
  </si>
  <si>
    <t>devench02</t>
  </si>
  <si>
    <t>Young Serious Heat Starter</t>
  </si>
  <si>
    <t>Priced in-line with expectations. Already solid MLB caliber. Long term buy.</t>
  </si>
  <si>
    <t>Bush</t>
  </si>
  <si>
    <t>bushma01</t>
  </si>
  <si>
    <t>Jacob Barnes</t>
  </si>
  <si>
    <t>rogerta01</t>
  </si>
  <si>
    <t>Lefty Commanding Long Relief</t>
  </si>
  <si>
    <t>Joseph Musgrove</t>
  </si>
  <si>
    <t>musgrjo01</t>
  </si>
  <si>
    <t>Steve Cishek</t>
  </si>
  <si>
    <t>biagijo01</t>
  </si>
  <si>
    <t>barneto01</t>
  </si>
  <si>
    <t>Cessa</t>
  </si>
  <si>
    <t>cessalu01</t>
  </si>
  <si>
    <t>Cody Anderson</t>
  </si>
  <si>
    <t>Nick Wittgren</t>
  </si>
  <si>
    <t>Miranda</t>
  </si>
  <si>
    <t>miranar01</t>
  </si>
  <si>
    <t>Pat Dean</t>
  </si>
  <si>
    <t>James Hoyt</t>
  </si>
  <si>
    <t>deanpa02</t>
  </si>
  <si>
    <t>Righty Hittable Control Starter</t>
  </si>
  <si>
    <t>Chien-Ming</t>
  </si>
  <si>
    <t>wangch01</t>
  </si>
  <si>
    <t>Yohan Flande</t>
  </si>
  <si>
    <t>cottojh01</t>
  </si>
  <si>
    <t>merriry01</t>
  </si>
  <si>
    <t>Steven Brault</t>
  </si>
  <si>
    <t>Lefty Hittable Control Starter</t>
  </si>
  <si>
    <t>alcanra01</t>
  </si>
  <si>
    <t>sampsad01</t>
  </si>
  <si>
    <t>cobbal01</t>
  </si>
  <si>
    <t>Overton</t>
  </si>
  <si>
    <t>overtdi01</t>
  </si>
  <si>
    <t>paulida01</t>
  </si>
  <si>
    <t>Brady</t>
  </si>
  <si>
    <t>rodgebr01</t>
  </si>
  <si>
    <t>In prime. Capable of closing games, if given a chance. Possible All-star.</t>
  </si>
  <si>
    <t>Strahm</t>
  </si>
  <si>
    <t>strahma01</t>
  </si>
  <si>
    <t>Young Lefty Serious Heat RP</t>
  </si>
  <si>
    <t>Boshers</t>
  </si>
  <si>
    <t>boshebu01</t>
  </si>
  <si>
    <t>Hoyt</t>
  </si>
  <si>
    <t>hoytja01</t>
  </si>
  <si>
    <t>Garton</t>
  </si>
  <si>
    <t>gartory01</t>
  </si>
  <si>
    <t>ynoami01</t>
  </si>
  <si>
    <t>Bleier</t>
  </si>
  <si>
    <t>bleieri01</t>
  </si>
  <si>
    <t>Jandel Gustave</t>
  </si>
  <si>
    <t>Brooks Pounders</t>
  </si>
  <si>
    <t>Chargois</t>
  </si>
  <si>
    <t>J. T.</t>
  </si>
  <si>
    <t>chargjt01</t>
  </si>
  <si>
    <t>Alex Wimmers</t>
  </si>
  <si>
    <t>Zachary Phillips</t>
  </si>
  <si>
    <t>Altavilla</t>
  </si>
  <si>
    <t>altavda01</t>
  </si>
  <si>
    <t>gustaja01</t>
  </si>
  <si>
    <t>barneda02</t>
  </si>
  <si>
    <t>Floro</t>
  </si>
  <si>
    <t>florody01</t>
  </si>
  <si>
    <t>Danny Barnes</t>
  </si>
  <si>
    <t>Barbato</t>
  </si>
  <si>
    <t>barbajo01</t>
  </si>
  <si>
    <t>Pounders</t>
  </si>
  <si>
    <t>poundbr01</t>
  </si>
  <si>
    <t>Steven Geltz</t>
  </si>
  <si>
    <t>Sturdevant</t>
  </si>
  <si>
    <t>sturdty01</t>
  </si>
  <si>
    <t>Leclerc</t>
  </si>
  <si>
    <t>leclejo01</t>
  </si>
  <si>
    <t>Tyler Danish</t>
  </si>
  <si>
    <t>Eddie Gamboa</t>
  </si>
  <si>
    <t>purkema01</t>
  </si>
  <si>
    <t>Wimmers</t>
  </si>
  <si>
    <t>wimmeal01</t>
  </si>
  <si>
    <t>Gamboa</t>
  </si>
  <si>
    <t>gamboed01</t>
  </si>
  <si>
    <t>Mahle</t>
  </si>
  <si>
    <t>mahlegr01</t>
  </si>
  <si>
    <t>Zac Curtis</t>
  </si>
  <si>
    <t>fulmeca01</t>
  </si>
  <si>
    <t>Wendelken</t>
  </si>
  <si>
    <t>J. B.</t>
  </si>
  <si>
    <t>wendejb01</t>
  </si>
  <si>
    <t>lightpa01</t>
  </si>
  <si>
    <t>Jake Smith</t>
  </si>
  <si>
    <t>Ben Heller</t>
  </si>
  <si>
    <t>Felix Pena</t>
  </si>
  <si>
    <t>Aquino</t>
  </si>
  <si>
    <t>aquinja01</t>
  </si>
  <si>
    <t>Matt Dermody</t>
  </si>
  <si>
    <t>Dermody</t>
  </si>
  <si>
    <t>dermoma01</t>
  </si>
  <si>
    <t>Jayson Aquino</t>
  </si>
  <si>
    <t>Ryan Garton</t>
  </si>
  <si>
    <t>Michael Blazek</t>
  </si>
  <si>
    <t>Garner</t>
  </si>
  <si>
    <t>Perci</t>
  </si>
  <si>
    <t>garnepe01</t>
  </si>
  <si>
    <t>Saupold</t>
  </si>
  <si>
    <t>Warwick</t>
  </si>
  <si>
    <t>saupowa01</t>
  </si>
  <si>
    <t>Bridwell</t>
  </si>
  <si>
    <t>bridwpa01</t>
  </si>
  <si>
    <t>Robby</t>
  </si>
  <si>
    <t>scottro02</t>
  </si>
  <si>
    <t>Buddy Baumann</t>
  </si>
  <si>
    <t>Jason Hursh</t>
  </si>
  <si>
    <t>Mantiply</t>
  </si>
  <si>
    <t>mantijo01</t>
  </si>
  <si>
    <t>Molleken</t>
  </si>
  <si>
    <t>molledu01</t>
  </si>
  <si>
    <t>Antolin</t>
  </si>
  <si>
    <t>antoldu01</t>
  </si>
  <si>
    <t>Morimando</t>
  </si>
  <si>
    <t>morimsh01</t>
  </si>
  <si>
    <t>Damien Magnifico</t>
  </si>
  <si>
    <t>Tolliver</t>
  </si>
  <si>
    <t>Ashur</t>
  </si>
  <si>
    <t>tollias01</t>
  </si>
  <si>
    <t>Heller</t>
  </si>
  <si>
    <t>hellebe01</t>
  </si>
  <si>
    <t>colonjo01</t>
  </si>
  <si>
    <t>smithbl01</t>
  </si>
  <si>
    <t>holdejo02</t>
  </si>
  <si>
    <t>Girodo</t>
  </si>
  <si>
    <t>girodch01</t>
  </si>
  <si>
    <t>mccarke01</t>
  </si>
  <si>
    <t>Minaya</t>
  </si>
  <si>
    <t>minayju01</t>
  </si>
  <si>
    <t>millsal02</t>
  </si>
  <si>
    <t>Logan Kensing</t>
  </si>
  <si>
    <t>mejiaad01</t>
  </si>
  <si>
    <t>Yohander Mendez</t>
  </si>
  <si>
    <t>Mullee</t>
  </si>
  <si>
    <t>mulleco01</t>
  </si>
  <si>
    <t>Chad Girodo</t>
  </si>
  <si>
    <t>Cuevas</t>
  </si>
  <si>
    <t>William</t>
  </si>
  <si>
    <t>cuevawi01</t>
  </si>
  <si>
    <t>danisty01</t>
  </si>
  <si>
    <t>Yohander</t>
  </si>
  <si>
    <t>mendeyo01</t>
  </si>
  <si>
    <t>Diamond</t>
  </si>
  <si>
    <t>diamosc01</t>
  </si>
  <si>
    <t>Kelvin Marte</t>
  </si>
  <si>
    <t>Aging Super Control Long Relief</t>
  </si>
  <si>
    <t>Young Lefty Soft Tosser Swing Starter</t>
  </si>
  <si>
    <t>Alec Mills</t>
  </si>
  <si>
    <t>Capable of closing games, if given a chance. Trade bait?</t>
  </si>
  <si>
    <t>Richard Bleier</t>
  </si>
  <si>
    <t>Alfaro, Jorge - C</t>
  </si>
  <si>
    <t>Almora, Albert - OF</t>
  </si>
  <si>
    <t>Anderson, Tim - SS</t>
  </si>
  <si>
    <t>Andino, Robert - 2B</t>
  </si>
  <si>
    <t>Arcia, Orlando - SS</t>
  </si>
  <si>
    <t>Austin, Tyler - 1B</t>
  </si>
  <si>
    <t>Benintendi, Andrew - OF</t>
  </si>
  <si>
    <t>Beresford, James - 1B</t>
  </si>
  <si>
    <t>Blash, Jabari - OF</t>
  </si>
  <si>
    <t>Bonifacio, Emilio - OF</t>
  </si>
  <si>
    <t>Borbon, Julio - OF</t>
  </si>
  <si>
    <t>Burns, Andy - 3B</t>
  </si>
  <si>
    <t>Buss, Nick - OF</t>
  </si>
  <si>
    <t>Campbell, Eric - 1B</t>
  </si>
  <si>
    <t>Candelario, Jeimer - 3B</t>
  </si>
  <si>
    <t>Castro, Starlin - 2B</t>
  </si>
  <si>
    <t>Chisenhall, Lonnie - OF</t>
  </si>
  <si>
    <t>Choi, Ji-Man - 1B</t>
  </si>
  <si>
    <t>Coats, Jason - OF</t>
  </si>
  <si>
    <t>Colon, Christian - 2B</t>
  </si>
  <si>
    <t>Contreras, Willson - C</t>
  </si>
  <si>
    <t>Culberson, Charlie - SS</t>
  </si>
  <si>
    <t>Dahl, David - OF</t>
  </si>
  <si>
    <t>De Jesus, Ivan - SS</t>
  </si>
  <si>
    <t>Desmond, Ian - OF</t>
  </si>
  <si>
    <t>Diaz, Aledmys - SS</t>
  </si>
  <si>
    <t>Eibner, Brett - OF</t>
  </si>
  <si>
    <t>Elmore, Jacob - OF</t>
  </si>
  <si>
    <t>Featherston, Taylor - 2B</t>
  </si>
  <si>
    <t>Figueroa, Cole - 2B</t>
  </si>
  <si>
    <t>Franklin, Nick - OF</t>
  </si>
  <si>
    <t>Fuentes, Reymond - OF</t>
  </si>
  <si>
    <t>Gamel, Ben - OF</t>
  </si>
  <si>
    <t>Garcia, Leury - OF</t>
  </si>
  <si>
    <t>Gattis, Evan - C</t>
  </si>
  <si>
    <t>Goeddel, Tyler - OF</t>
  </si>
  <si>
    <t>Goodwin, Brian - OF</t>
  </si>
  <si>
    <t>Graterol, Juan - C</t>
  </si>
  <si>
    <t>Haniger, Mitch - OF</t>
  </si>
  <si>
    <t>Hazelbaker, Jeremy - OF</t>
  </si>
  <si>
    <t>Heredia, Guillermo - OF</t>
  </si>
  <si>
    <t>Hernandez, Teoscar - OF</t>
  </si>
  <si>
    <t>Ho Kang, Jung - 3B</t>
  </si>
  <si>
    <t>Hood, Destin - OF</t>
  </si>
  <si>
    <t>Hoying, Jared - OF</t>
  </si>
  <si>
    <t>Hunter, Cedric - OF</t>
  </si>
  <si>
    <t>Iribarren, Hernan - OF</t>
  </si>
  <si>
    <t>Jensen, Kyle - OF</t>
  </si>
  <si>
    <t>Johnson, Chris - 1B</t>
  </si>
  <si>
    <t>Joseph, Tommy - 1B</t>
  </si>
  <si>
    <t>Judge, Aaron - OF</t>
  </si>
  <si>
    <t>Kelly, Carson - C</t>
  </si>
  <si>
    <t>Kemp, Tony - OF</t>
  </si>
  <si>
    <t>Kim, Hyun Soo - OF</t>
  </si>
  <si>
    <t>Kivlehan, Patrick - OF</t>
  </si>
  <si>
    <t>Ladendorf, Tyler - 2B</t>
  </si>
  <si>
    <t>Lalli, Blake - 1B</t>
  </si>
  <si>
    <t>Lee, Dae-ho - 1B</t>
  </si>
  <si>
    <t>Lowrie, Jed - 2B</t>
  </si>
  <si>
    <t>Martinez, Jose - OF</t>
  </si>
  <si>
    <t>Maxwell, Bruce - C</t>
  </si>
  <si>
    <t>Mazara, Nomar - OF</t>
  </si>
  <si>
    <t>McBride, Matt - C</t>
  </si>
  <si>
    <t>Merrifield, Whit - 2B</t>
  </si>
  <si>
    <t>Miller, Mike - 2B</t>
  </si>
  <si>
    <t>Muncy, Max - 2B</t>
  </si>
  <si>
    <t>Myers, Wil - 1B</t>
  </si>
  <si>
    <t>Naquin, Tyler - OF</t>
  </si>
  <si>
    <t>Narvaez, Omar - C</t>
  </si>
  <si>
    <t>Navarro, Efren - 1B</t>
  </si>
  <si>
    <t>Nicholas, Brett - C</t>
  </si>
  <si>
    <t>Nimmo, Brandon - OF</t>
  </si>
  <si>
    <t>O'Malley, Shawn - SS</t>
  </si>
  <si>
    <t>Olivera, Hector - OF</t>
  </si>
  <si>
    <t>Ortega, Rafael - OF</t>
  </si>
  <si>
    <t>Pacheco, Jordan - 3B</t>
  </si>
  <si>
    <t>Panik, Joe - 2B</t>
  </si>
  <si>
    <t>Park, Byung Ho - 1B</t>
  </si>
  <si>
    <t>Patterson, Jordan - OF</t>
  </si>
  <si>
    <t>Pennington, Cliff - 2B</t>
  </si>
  <si>
    <t>Peralta, Jhonny - 3B</t>
  </si>
  <si>
    <t>Perez, Yefri - SS</t>
  </si>
  <si>
    <t>Pina, Manuel - C</t>
  </si>
  <si>
    <t>Quinn, Roman - OF</t>
  </si>
  <si>
    <t>Ramirez, Hanley - 1B</t>
  </si>
  <si>
    <t>Reed, A. J. - 1B</t>
  </si>
  <si>
    <t>Renda, Tony - 2B</t>
  </si>
  <si>
    <t>Rendon, Anthony - 3B</t>
  </si>
  <si>
    <t>Reynolds, Mark - 1B</t>
  </si>
  <si>
    <t>Rickard, Joey - OF</t>
  </si>
  <si>
    <t>Rodriguez, Alex - 3B</t>
  </si>
  <si>
    <t>Rondon, Jose - SS</t>
  </si>
  <si>
    <t>Ryan, Brendan - SS</t>
  </si>
  <si>
    <t>Sands, Jerry - 1B</t>
  </si>
  <si>
    <t>Santana, Danny - OF</t>
  </si>
  <si>
    <t>Schwarber, Kyle - OF</t>
  </si>
  <si>
    <t>Shaw, Travis - 3B</t>
  </si>
  <si>
    <t>Smith, Kevan - C</t>
  </si>
  <si>
    <t>Smith, Mallex - OF</t>
  </si>
  <si>
    <t>Snyder, Brandon - 3B</t>
  </si>
  <si>
    <t>Solano, Donovan - 2B</t>
  </si>
  <si>
    <t>Stallings, Jacob - C</t>
  </si>
  <si>
    <t>Story, Trevor - SS</t>
  </si>
  <si>
    <t>Suarez, Eugenio - 3B</t>
  </si>
  <si>
    <t>Swanson, Dansby - SS</t>
  </si>
  <si>
    <t>Tapia, Raimel - OF</t>
  </si>
  <si>
    <t>Tilson, Charlie - OF</t>
  </si>
  <si>
    <t>Toles, Andrew - OF</t>
  </si>
  <si>
    <t>Tomas, Yasmany - OF</t>
  </si>
  <si>
    <t>Vogelbach, Dan - 1B</t>
  </si>
  <si>
    <t>Wallace, Brett - 3B</t>
  </si>
  <si>
    <t>Walsh, Colin - 3B</t>
  </si>
  <si>
    <t>Walters, Zach - 1B</t>
  </si>
  <si>
    <t>Wendle, Joey - 2B</t>
  </si>
  <si>
    <t>White, Tyler - 1B</t>
  </si>
  <si>
    <t>Wolters, Tony - C</t>
  </si>
  <si>
    <t>Worth, Danny - 2B</t>
  </si>
  <si>
    <t>Ynoa, Rafael - OF</t>
  </si>
  <si>
    <t>Slugger Infielder</t>
  </si>
  <si>
    <t>IP_2017</t>
  </si>
  <si>
    <t>ERA_2017</t>
  </si>
  <si>
    <t>DERA_2017</t>
  </si>
  <si>
    <t>GURU_2017</t>
  </si>
  <si>
    <t>match1</t>
  </si>
  <si>
    <t>match2</t>
  </si>
  <si>
    <t>match3</t>
  </si>
  <si>
    <t>Approaching his prime years. Expected to play regularly. CY Young candidate.</t>
  </si>
  <si>
    <t>Lefty Serious Heat Top Starter</t>
  </si>
  <si>
    <t>Approaching his prime years. Expected to play regularly. Star player, must have.</t>
  </si>
  <si>
    <t>Expected to play regularly. All-star candidate.</t>
  </si>
  <si>
    <t>Carlos Martinez</t>
  </si>
  <si>
    <t>Aging Lefty Commanding Top Starter</t>
  </si>
  <si>
    <t>Rich Hill</t>
  </si>
  <si>
    <t>Young Super Control Top Starter</t>
  </si>
  <si>
    <t>Lance Lynn</t>
  </si>
  <si>
    <t>davieza01</t>
  </si>
  <si>
    <t>Aging Lefty Super Control Top Starter</t>
  </si>
  <si>
    <t>Ivan Nova</t>
  </si>
  <si>
    <t>R.A. Dickey</t>
  </si>
  <si>
    <t>Lynn</t>
  </si>
  <si>
    <t>lynnla01</t>
  </si>
  <si>
    <t>Dickey</t>
  </si>
  <si>
    <t>R.A.</t>
  </si>
  <si>
    <t>dickera01</t>
  </si>
  <si>
    <t>Aging Soft Tosser Top Starter</t>
  </si>
  <si>
    <t>Pivetta</t>
  </si>
  <si>
    <t>pivetni01</t>
  </si>
  <si>
    <t>Chad Kuhl</t>
  </si>
  <si>
    <t>Priced in-line with expectations. All-star caliber.</t>
  </si>
  <si>
    <t>Hader</t>
  </si>
  <si>
    <t>haderjo01</t>
  </si>
  <si>
    <t>A.J. Minter</t>
  </si>
  <si>
    <t>Joakim Soria</t>
  </si>
  <si>
    <t>Luis Castillo</t>
  </si>
  <si>
    <t>castilu02</t>
  </si>
  <si>
    <t>Lamet</t>
  </si>
  <si>
    <t>Dinelson</t>
  </si>
  <si>
    <t>lametdi01</t>
  </si>
  <si>
    <t>Jake Faria</t>
  </si>
  <si>
    <t>Francis Martes</t>
  </si>
  <si>
    <t>Brebbia</t>
  </si>
  <si>
    <t>brebbjo01</t>
  </si>
  <si>
    <t>Trevor May</t>
  </si>
  <si>
    <t>Priced in-line with expectations. Could fetch value in trade.</t>
  </si>
  <si>
    <t>Jose Torres</t>
  </si>
  <si>
    <t>Young Serious Heat Long Relief</t>
  </si>
  <si>
    <t>Hansel Robles</t>
  </si>
  <si>
    <t>Matt Albers</t>
  </si>
  <si>
    <t>Hyun-jin Ryu</t>
  </si>
  <si>
    <t>Senzatela</t>
  </si>
  <si>
    <t>senzaan01</t>
  </si>
  <si>
    <t>Brandon Woodruff</t>
  </si>
  <si>
    <t>Mike Minor</t>
  </si>
  <si>
    <t>Freeland</t>
  </si>
  <si>
    <t>freelky01</t>
  </si>
  <si>
    <t>Newcomb</t>
  </si>
  <si>
    <t>newcose01</t>
  </si>
  <si>
    <t>Aging Lefty Control RP</t>
  </si>
  <si>
    <t>Jorge de la Rosa</t>
  </si>
  <si>
    <t>Young Control Top Starter</t>
  </si>
  <si>
    <t>Joe Kelly</t>
  </si>
  <si>
    <t>Charlie Morton</t>
  </si>
  <si>
    <t>Emilio Pagan</t>
  </si>
  <si>
    <t>Sewald</t>
  </si>
  <si>
    <t>sewalpa01</t>
  </si>
  <si>
    <t>Daniel Hudson</t>
  </si>
  <si>
    <t>torrejo02</t>
  </si>
  <si>
    <t>Young Lefty Super Control Long Relief</t>
  </si>
  <si>
    <t>Tim Mayza</t>
  </si>
  <si>
    <t>Sal Romano</t>
  </si>
  <si>
    <t>Sam Gaviglio</t>
  </si>
  <si>
    <t>Jharel Cotton</t>
  </si>
  <si>
    <t>Kyle Freeland</t>
  </si>
  <si>
    <t>Gregory Infante</t>
  </si>
  <si>
    <t>Romano</t>
  </si>
  <si>
    <t>Sal</t>
  </si>
  <si>
    <t>romansa01</t>
  </si>
  <si>
    <t>Leiter</t>
  </si>
  <si>
    <t>leitema02</t>
  </si>
  <si>
    <t>Aging Control Swing Starter</t>
  </si>
  <si>
    <t>Lively</t>
  </si>
  <si>
    <t>livelbe01</t>
  </si>
  <si>
    <t>Zach Eflin</t>
  </si>
  <si>
    <t>Should perform close to forecast. Sleeper pick. Buy at discount.</t>
  </si>
  <si>
    <t>Joe Biagini</t>
  </si>
  <si>
    <t>Wheeler</t>
  </si>
  <si>
    <t>wheelza01</t>
  </si>
  <si>
    <t>Maton</t>
  </si>
  <si>
    <t>matonph01</t>
  </si>
  <si>
    <t>Keynan Middleton</t>
  </si>
  <si>
    <t>Carlos Ramirez</t>
  </si>
  <si>
    <t>Giovanny Gallegos</t>
  </si>
  <si>
    <t>Jhan Marinez</t>
  </si>
  <si>
    <t>Eduardo Paredes</t>
  </si>
  <si>
    <t>Lucas Sims</t>
  </si>
  <si>
    <t>Woodruff</t>
  </si>
  <si>
    <t>woodrbr01</t>
  </si>
  <si>
    <t>Ubaldo Jimenez</t>
  </si>
  <si>
    <t>Jack Flaherty</t>
  </si>
  <si>
    <t>Mark Leiter</t>
  </si>
  <si>
    <t>Andrew Kittredge</t>
  </si>
  <si>
    <t>Sims</t>
  </si>
  <si>
    <t>simslu01</t>
  </si>
  <si>
    <t>Ben Lively</t>
  </si>
  <si>
    <t>A.J. Griffin</t>
  </si>
  <si>
    <t>Daniel Gossett</t>
  </si>
  <si>
    <t>Chris Smith</t>
  </si>
  <si>
    <t>delarjo01</t>
  </si>
  <si>
    <t>Jarlin</t>
  </si>
  <si>
    <t>garcija04</t>
  </si>
  <si>
    <t>Wei-Yin Chen</t>
  </si>
  <si>
    <t>Rookie Davis</t>
  </si>
  <si>
    <t>Young Power Wild Swing Starter</t>
  </si>
  <si>
    <t>Christopher Flexen</t>
  </si>
  <si>
    <t>Trevor Gott</t>
  </si>
  <si>
    <t>Jarlin Garcia</t>
  </si>
  <si>
    <t>Amir</t>
  </si>
  <si>
    <t>garream01</t>
  </si>
  <si>
    <t>Dietrich Enns</t>
  </si>
  <si>
    <t>Chad Bell</t>
  </si>
  <si>
    <t>Arroyo</t>
  </si>
  <si>
    <t>Bronson</t>
  </si>
  <si>
    <t>arroybr01</t>
  </si>
  <si>
    <t>Kyle Crick</t>
  </si>
  <si>
    <t>Flexen</t>
  </si>
  <si>
    <t>flexech01</t>
  </si>
  <si>
    <t>Young Wild Long Relief</t>
  </si>
  <si>
    <t>Kyle Kendrick</t>
  </si>
  <si>
    <t>diazmi02</t>
  </si>
  <si>
    <t>Ricardo Pinto</t>
  </si>
  <si>
    <t>Ronald Herrera</t>
  </si>
  <si>
    <t>Priced in-line with expectations. All-star.</t>
  </si>
  <si>
    <t>Gohara</t>
  </si>
  <si>
    <t>Luiz</t>
  </si>
  <si>
    <t>goharlu01</t>
  </si>
  <si>
    <t>Wei-Yin</t>
  </si>
  <si>
    <t>chenwe02</t>
  </si>
  <si>
    <t>Wilkerson</t>
  </si>
  <si>
    <t>wilkeaa01</t>
  </si>
  <si>
    <t>Hector Velazquez</t>
  </si>
  <si>
    <t>Young Lefty Power Starter</t>
  </si>
  <si>
    <t>Luiz Gohara</t>
  </si>
  <si>
    <t>Tseng</t>
  </si>
  <si>
    <t>Jen-Ho</t>
  </si>
  <si>
    <t>tsengje01</t>
  </si>
  <si>
    <t>Jackson Stephens</t>
  </si>
  <si>
    <t>Erick Fedde</t>
  </si>
  <si>
    <t>Young Hittable Control Starter</t>
  </si>
  <si>
    <t>Paul Blackburn</t>
  </si>
  <si>
    <t>Stephens</t>
  </si>
  <si>
    <t>stephja01</t>
  </si>
  <si>
    <t>Felix Jorge</t>
  </si>
  <si>
    <t>flaheja01</t>
  </si>
  <si>
    <t>Jen-Ho Tseng</t>
  </si>
  <si>
    <t>Banda</t>
  </si>
  <si>
    <t>bandaan01</t>
  </si>
  <si>
    <t>Max Fried</t>
  </si>
  <si>
    <t>Dillon Peters</t>
  </si>
  <si>
    <t>McGuire</t>
  </si>
  <si>
    <t>Deck</t>
  </si>
  <si>
    <t>mcguide02</t>
  </si>
  <si>
    <t>Aaron Slegers</t>
  </si>
  <si>
    <t>mahlety01</t>
  </si>
  <si>
    <t>Peters</t>
  </si>
  <si>
    <t>peterdi01</t>
  </si>
  <si>
    <t>Eric Skoglund</t>
  </si>
  <si>
    <t>Fedde</t>
  </si>
  <si>
    <t>feddeer01</t>
  </si>
  <si>
    <t>O'Grady</t>
  </si>
  <si>
    <t>ogradch01</t>
  </si>
  <si>
    <t>Chris O'Grady</t>
  </si>
  <si>
    <t>Kyle Lloyd</t>
  </si>
  <si>
    <t>Chase De Jong</t>
  </si>
  <si>
    <t>Fried</t>
  </si>
  <si>
    <t>friedma01</t>
  </si>
  <si>
    <t>Cody Reed</t>
  </si>
  <si>
    <t>Lloyd</t>
  </si>
  <si>
    <t>lloydky01</t>
  </si>
  <si>
    <t>Chris Rowley</t>
  </si>
  <si>
    <t>A.J. Achter</t>
  </si>
  <si>
    <t>De Jong</t>
  </si>
  <si>
    <t>dejonch01</t>
  </si>
  <si>
    <t>Artie Lewicki</t>
  </si>
  <si>
    <t>Myles Jaye</t>
  </si>
  <si>
    <t>Rookie</t>
  </si>
  <si>
    <t>davisro03</t>
  </si>
  <si>
    <t>Aging Hittable Control Long Relief</t>
  </si>
  <si>
    <t>Pill</t>
  </si>
  <si>
    <t>pillty01</t>
  </si>
  <si>
    <t>smithca03</t>
  </si>
  <si>
    <t>Ariel Pena</t>
  </si>
  <si>
    <t>Bonilla</t>
  </si>
  <si>
    <t>Lisalverto</t>
  </si>
  <si>
    <t>bonilli01</t>
  </si>
  <si>
    <t>Tyler Pill</t>
  </si>
  <si>
    <t>Luke Farrell</t>
  </si>
  <si>
    <t>Farrell</t>
  </si>
  <si>
    <t>farrelu01</t>
  </si>
  <si>
    <t>In prime. Elite Closer. CY Young candidate.</t>
  </si>
  <si>
    <t>Has elite reliever characteristics. Possible All-star.</t>
  </si>
  <si>
    <t>Approaching his prime years. Capable of closing games, if given a chance. Possible All-star.</t>
  </si>
  <si>
    <t>Wade Davis</t>
  </si>
  <si>
    <t>Brandon Kintzler</t>
  </si>
  <si>
    <t>ramosaj01</t>
  </si>
  <si>
    <t>Closing role may be at risk.</t>
  </si>
  <si>
    <t>Dustin McGowan</t>
  </si>
  <si>
    <t>Closing role may be at risk. Trade bait?</t>
  </si>
  <si>
    <t>Shawn Tolleson</t>
  </si>
  <si>
    <t>steckdr01</t>
  </si>
  <si>
    <t>Shackelford</t>
  </si>
  <si>
    <t>shackke01</t>
  </si>
  <si>
    <t>Erik Goeddel</t>
  </si>
  <si>
    <t>Ryne Stanek</t>
  </si>
  <si>
    <t>Kevin Shackelford</t>
  </si>
  <si>
    <t>Brandon Workman</t>
  </si>
  <si>
    <t>Dovydas Neverauskas</t>
  </si>
  <si>
    <t>Crick</t>
  </si>
  <si>
    <t>crickky01</t>
  </si>
  <si>
    <t>Ryan Sherriff</t>
  </si>
  <si>
    <t>Bradford</t>
  </si>
  <si>
    <t>bradfch02</t>
  </si>
  <si>
    <t>Carter Capps</t>
  </si>
  <si>
    <t>Mike Morin</t>
  </si>
  <si>
    <t>Neverauskas</t>
  </si>
  <si>
    <t>Dovydas</t>
  </si>
  <si>
    <t>neverdo01</t>
  </si>
  <si>
    <t>Stefan Crichton</t>
  </si>
  <si>
    <t>Edgar Santana</t>
  </si>
  <si>
    <t>hernaar01</t>
  </si>
  <si>
    <t>Reyes Moronta</t>
  </si>
  <si>
    <t>Victor Arano</t>
  </si>
  <si>
    <t>Deolis Guerra</t>
  </si>
  <si>
    <t>Ricardo</t>
  </si>
  <si>
    <t>pintori01</t>
  </si>
  <si>
    <t>Sandy Alcantara</t>
  </si>
  <si>
    <t>Chih-Wei Hu</t>
  </si>
  <si>
    <t>Miguel Diaz</t>
  </si>
  <si>
    <t>Ross Ohlendorf</t>
  </si>
  <si>
    <t>Joely</t>
  </si>
  <si>
    <t>rodrijo06</t>
  </si>
  <si>
    <t>Minter</t>
  </si>
  <si>
    <t>minteaj01</t>
  </si>
  <si>
    <t>Young Lefty Commanding RP</t>
  </si>
  <si>
    <t>Josh Hader</t>
  </si>
  <si>
    <t>Sherriff</t>
  </si>
  <si>
    <t>sherrry01</t>
  </si>
  <si>
    <t>Kyle McGrath</t>
  </si>
  <si>
    <t>Alan Busenitz</t>
  </si>
  <si>
    <t>McGrath</t>
  </si>
  <si>
    <t>mcgraky01</t>
  </si>
  <si>
    <t>Edward Paredes</t>
  </si>
  <si>
    <t>sanchan03</t>
  </si>
  <si>
    <t>Luis Santos</t>
  </si>
  <si>
    <t>Yacksel</t>
  </si>
  <si>
    <t>riosya01</t>
  </si>
  <si>
    <t>Ben Taylor</t>
  </si>
  <si>
    <t>Ricardo Rodriguez</t>
  </si>
  <si>
    <t>Justin Haley</t>
  </si>
  <si>
    <t>santaed01</t>
  </si>
  <si>
    <t>Ariel Hernandez</t>
  </si>
  <si>
    <t>Jeff Manship</t>
  </si>
  <si>
    <t>Mike Hauschild</t>
  </si>
  <si>
    <t>Chien-Ming Wang</t>
  </si>
  <si>
    <t>Evan Marshall</t>
  </si>
  <si>
    <t>Pat Venditte</t>
  </si>
  <si>
    <t>Therrien</t>
  </si>
  <si>
    <t>Jesen</t>
  </si>
  <si>
    <t>dygesje01</t>
  </si>
  <si>
    <t>Joe Jimenez</t>
  </si>
  <si>
    <t>Beato</t>
  </si>
  <si>
    <t>beatope01</t>
  </si>
  <si>
    <t>Andres Blanco</t>
  </si>
  <si>
    <t>pareded02</t>
  </si>
  <si>
    <t>Moronta</t>
  </si>
  <si>
    <t>moronre01</t>
  </si>
  <si>
    <t>Thyago Vieira</t>
  </si>
  <si>
    <t>J.D. Davis</t>
  </si>
  <si>
    <t>Wei-Chung</t>
  </si>
  <si>
    <t>wangwe01</t>
  </si>
  <si>
    <t>Tyler Webb</t>
  </si>
  <si>
    <t>Sam Moll</t>
  </si>
  <si>
    <t>Chris Heston</t>
  </si>
  <si>
    <t>Arano</t>
  </si>
  <si>
    <t>aranovi01</t>
  </si>
  <si>
    <t>Walker Buehler</t>
  </si>
  <si>
    <t>Carle</t>
  </si>
  <si>
    <t>carlesh01</t>
  </si>
  <si>
    <t>John Curtiss</t>
  </si>
  <si>
    <t>Frankoff</t>
  </si>
  <si>
    <t>frankse01</t>
  </si>
  <si>
    <t>Jordan Jankowski</t>
  </si>
  <si>
    <t>gomezro01</t>
  </si>
  <si>
    <t>Glenn Sparkman</t>
  </si>
  <si>
    <t>Sherfy</t>
  </si>
  <si>
    <t>Jimmie</t>
  </si>
  <si>
    <t>sherfji01</t>
  </si>
  <si>
    <t>Taylor Williams</t>
  </si>
  <si>
    <t>Jose Dominguez</t>
  </si>
  <si>
    <t>Mayckol Guaipe</t>
  </si>
  <si>
    <t>Bobby Wahl</t>
  </si>
  <si>
    <t>Jimmie Sherfy</t>
  </si>
  <si>
    <t>Maples</t>
  </si>
  <si>
    <t>mapledi01</t>
  </si>
  <si>
    <t>Callahan</t>
  </si>
  <si>
    <t>callaja01</t>
  </si>
  <si>
    <t>Jose Ruiz</t>
  </si>
  <si>
    <t>Hunter Wood</t>
  </si>
  <si>
    <t>Max Povse</t>
  </si>
  <si>
    <t>Fabio</t>
  </si>
  <si>
    <t>castifa01</t>
  </si>
  <si>
    <t>Preston Claiborne</t>
  </si>
  <si>
    <t>Tyler Cloyd</t>
  </si>
  <si>
    <t>Lindblom</t>
  </si>
  <si>
    <t>lindbjo01</t>
  </si>
  <si>
    <t>Daniel Descalso</t>
  </si>
  <si>
    <t>willita01</t>
  </si>
  <si>
    <t>Dan Slania</t>
  </si>
  <si>
    <t>Buehler</t>
  </si>
  <si>
    <t>buehlwa01</t>
  </si>
  <si>
    <t>Hoby Milner</t>
  </si>
  <si>
    <t>Andres Machado</t>
  </si>
  <si>
    <t>Victor Alcantara</t>
  </si>
  <si>
    <t>webbty01</t>
  </si>
  <si>
    <t>Randy Rosario</t>
  </si>
  <si>
    <t>Moll</t>
  </si>
  <si>
    <t>mollsa01</t>
  </si>
  <si>
    <t>Gabriel Moya</t>
  </si>
  <si>
    <t>chacial01</t>
  </si>
  <si>
    <t>Kevin McGowan</t>
  </si>
  <si>
    <t>alcansa01</t>
  </si>
  <si>
    <t>lucasjo02</t>
  </si>
  <si>
    <t>Font</t>
  </si>
  <si>
    <t>fontwi01</t>
  </si>
  <si>
    <t>ruizjo01</t>
  </si>
  <si>
    <t>Mella</t>
  </si>
  <si>
    <t>Keury</t>
  </si>
  <si>
    <t>mellake01</t>
  </si>
  <si>
    <t>mcgowke01</t>
  </si>
  <si>
    <t>Jacob Rhame</t>
  </si>
  <si>
    <t>Alejandro Chacin</t>
  </si>
  <si>
    <t>Slania</t>
  </si>
  <si>
    <t>slanida01</t>
  </si>
  <si>
    <t>Keury Mella</t>
  </si>
  <si>
    <t>adamsau02</t>
  </si>
  <si>
    <t>Dillon Maples</t>
  </si>
  <si>
    <t>Rhame</t>
  </si>
  <si>
    <t>rhameja01</t>
  </si>
  <si>
    <t>Pierce Johnson</t>
  </si>
  <si>
    <t>Drew Anderson</t>
  </si>
  <si>
    <t>Runzler</t>
  </si>
  <si>
    <t>runzlda01</t>
  </si>
  <si>
    <t>Richard Rodriguez</t>
  </si>
  <si>
    <t>Taylor Cole</t>
  </si>
  <si>
    <t>anderdr02</t>
  </si>
  <si>
    <t>Astin</t>
  </si>
  <si>
    <t>astinba01</t>
  </si>
  <si>
    <t>Kyle Martin</t>
  </si>
  <si>
    <t>Ben Rowen</t>
  </si>
  <si>
    <t>Pierce</t>
  </si>
  <si>
    <t>johnspi01</t>
  </si>
  <si>
    <t>Adam Plutko</t>
  </si>
  <si>
    <t>Matt Koch</t>
  </si>
  <si>
    <t>Alex Wood</t>
  </si>
  <si>
    <t>Approaching his prime years. Expected to play regularly. All-star, health permitting.</t>
  </si>
  <si>
    <t>Jordan Montgomery</t>
  </si>
  <si>
    <t>Aging Power Swing Starter</t>
  </si>
  <si>
    <t>Young Power Top Starter</t>
  </si>
  <si>
    <t>C.C. Sabathia</t>
  </si>
  <si>
    <t>montgjo01</t>
  </si>
  <si>
    <t>Young Lefty Super Control Starter</t>
  </si>
  <si>
    <t>Robert Anderson</t>
  </si>
  <si>
    <t>Aging Control Starter</t>
  </si>
  <si>
    <t>Sabathia</t>
  </si>
  <si>
    <t>sabatcc01</t>
  </si>
  <si>
    <t>Aging Lefty Control Starter</t>
  </si>
  <si>
    <t>Aging Lefty Control Top Starter</t>
  </si>
  <si>
    <t>Lefty Top Starter</t>
  </si>
  <si>
    <t>Jhoulys Chacin</t>
  </si>
  <si>
    <t>kahnlto01</t>
  </si>
  <si>
    <t>Priced in-line with expectations. Possible All-star.</t>
  </si>
  <si>
    <t>In prime. Priced in-line with expectations. Outside shot at being an all-star this year.</t>
  </si>
  <si>
    <t>Nate Karns</t>
  </si>
  <si>
    <t>In prime. Priced in-line with expectations. Solid keeper.</t>
  </si>
  <si>
    <t>Priced in-line with expectations. Should continue to perform well for position.</t>
  </si>
  <si>
    <t>hildetr01</t>
  </si>
  <si>
    <t>John Brebbia</t>
  </si>
  <si>
    <t>paganem01</t>
  </si>
  <si>
    <t>Paul Sewald</t>
  </si>
  <si>
    <t>Sean Newcomb</t>
  </si>
  <si>
    <t>Faria</t>
  </si>
  <si>
    <t>fariaja01</t>
  </si>
  <si>
    <t>Middleton</t>
  </si>
  <si>
    <t>Keynan</t>
  </si>
  <si>
    <t>middlke01</t>
  </si>
  <si>
    <t>Phil Maton</t>
  </si>
  <si>
    <t>Junis</t>
  </si>
  <si>
    <t>Jakob</t>
  </si>
  <si>
    <t>junisja01</t>
  </si>
  <si>
    <t>Jose Alvarado</t>
  </si>
  <si>
    <t>Aging Starter</t>
  </si>
  <si>
    <t>Aging Lefty Power Swing Starter</t>
  </si>
  <si>
    <t>infangr01</t>
  </si>
  <si>
    <t>Austin Pruitt</t>
  </si>
  <si>
    <t>Pruitt</t>
  </si>
  <si>
    <t>pruitau01</t>
  </si>
  <si>
    <t>Gossett</t>
  </si>
  <si>
    <t>gosseda01</t>
  </si>
  <si>
    <t>Griffin</t>
  </si>
  <si>
    <t>griffaj01</t>
  </si>
  <si>
    <t>alexasc01</t>
  </si>
  <si>
    <t>Martes</t>
  </si>
  <si>
    <t>martefr01</t>
  </si>
  <si>
    <t>Dan Altavilla</t>
  </si>
  <si>
    <t>Dinelson Lamet</t>
  </si>
  <si>
    <t>moorean02</t>
  </si>
  <si>
    <t>Lefty Soft Tosser Starter</t>
  </si>
  <si>
    <t>Gaviglio</t>
  </si>
  <si>
    <t>gavigsa01</t>
  </si>
  <si>
    <t>Blackburn</t>
  </si>
  <si>
    <t>blackpa01</t>
  </si>
  <si>
    <t>Domingo German</t>
  </si>
  <si>
    <t>Lawrence</t>
  </si>
  <si>
    <t>lawreca01</t>
  </si>
  <si>
    <t>bibenau01</t>
  </si>
  <si>
    <t>Bronson Arroyo</t>
  </si>
  <si>
    <t>bellch02</t>
  </si>
  <si>
    <t>Zack Wheeler</t>
  </si>
  <si>
    <t>Covey</t>
  </si>
  <si>
    <t>coveydy01</t>
  </si>
  <si>
    <t>smithch07</t>
  </si>
  <si>
    <t>Cesar Valdez</t>
  </si>
  <si>
    <t>Nik Turley</t>
  </si>
  <si>
    <t>Andrew Moore</t>
  </si>
  <si>
    <t>He's done. Drop like a hot potato.</t>
  </si>
  <si>
    <t>Velazquez</t>
  </si>
  <si>
    <t>velazhe01</t>
  </si>
  <si>
    <t>Aaron Wilkerson</t>
  </si>
  <si>
    <t>Deck McGuire</t>
  </si>
  <si>
    <t>Reymin Guduan</t>
  </si>
  <si>
    <t>Aaron Bummer</t>
  </si>
  <si>
    <t>jorgefe01</t>
  </si>
  <si>
    <t>Troy Scribner</t>
  </si>
  <si>
    <t>Zac Reininger</t>
  </si>
  <si>
    <t>Slegers</t>
  </si>
  <si>
    <t>slegeaa01</t>
  </si>
  <si>
    <t>kendrky01</t>
  </si>
  <si>
    <t>Fabio Castillo</t>
  </si>
  <si>
    <t>Seth Frankoff</t>
  </si>
  <si>
    <t>Skoglund</t>
  </si>
  <si>
    <t>skogler01</t>
  </si>
  <si>
    <t>Caleb Smith</t>
  </si>
  <si>
    <t>scribtr01</t>
  </si>
  <si>
    <t>Lewicki</t>
  </si>
  <si>
    <t>Artie</t>
  </si>
  <si>
    <t>lewicar01</t>
  </si>
  <si>
    <t>Espino</t>
  </si>
  <si>
    <t>Paolo</t>
  </si>
  <si>
    <t>espinpa01</t>
  </si>
  <si>
    <t>Logan Verrett</t>
  </si>
  <si>
    <t>Paolo Espino</t>
  </si>
  <si>
    <t>Enns</t>
  </si>
  <si>
    <t>ennsdi01</t>
  </si>
  <si>
    <t>Onelki Garcia</t>
  </si>
  <si>
    <t>Rowley</t>
  </si>
  <si>
    <t>rowlech01</t>
  </si>
  <si>
    <t>valdece01</t>
  </si>
  <si>
    <t>Turley</t>
  </si>
  <si>
    <t>Nik</t>
  </si>
  <si>
    <t>turleni01</t>
  </si>
  <si>
    <t>Onelki</t>
  </si>
  <si>
    <t>garcion01</t>
  </si>
  <si>
    <t>Jaye</t>
  </si>
  <si>
    <t>Myles</t>
  </si>
  <si>
    <t>jayemy01</t>
  </si>
  <si>
    <t>Righty Soft Tosser Wild Long Relief</t>
  </si>
  <si>
    <t>In prime. Closer. CY Young candidate.</t>
  </si>
  <si>
    <t>Approaching his prime years. Closer. Possible All-star.</t>
  </si>
  <si>
    <t>Minor</t>
  </si>
  <si>
    <t>minormi01</t>
  </si>
  <si>
    <t>In prime. Has elite reliever characteristics. Possible All-star.</t>
  </si>
  <si>
    <t>wilsoju10</t>
  </si>
  <si>
    <t>Brad Brach</t>
  </si>
  <si>
    <t>In prime. Closing role may be at risk. Trade bait?</t>
  </si>
  <si>
    <t>Alvarado</t>
  </si>
  <si>
    <t>alvarjo03</t>
  </si>
  <si>
    <t>Michael Brady</t>
  </si>
  <si>
    <t>Jakob Junis</t>
  </si>
  <si>
    <t>Workman</t>
  </si>
  <si>
    <t>workmbr01</t>
  </si>
  <si>
    <t>pareded01</t>
  </si>
  <si>
    <t>Busenitz</t>
  </si>
  <si>
    <t>Alan</t>
  </si>
  <si>
    <t>busenal01</t>
  </si>
  <si>
    <t>bradymi01</t>
  </si>
  <si>
    <t>Milner</t>
  </si>
  <si>
    <t>Hoby</t>
  </si>
  <si>
    <t>milneho01</t>
  </si>
  <si>
    <t>Joely Rodriguez</t>
  </si>
  <si>
    <t>montafr01</t>
  </si>
  <si>
    <t>Jeff Williams</t>
  </si>
  <si>
    <t>Shane Carle</t>
  </si>
  <si>
    <t>Roberto Gomez</t>
  </si>
  <si>
    <t>Bummer</t>
  </si>
  <si>
    <t>bummeaa01</t>
  </si>
  <si>
    <t>Tanner Scott</t>
  </si>
  <si>
    <t>Mayza</t>
  </si>
  <si>
    <t>mayzati01</t>
  </si>
  <si>
    <t>Maddox</t>
  </si>
  <si>
    <t>maddoau01</t>
  </si>
  <si>
    <t>Gallegos</t>
  </si>
  <si>
    <t>gallegi01</t>
  </si>
  <si>
    <t>santolu01</t>
  </si>
  <si>
    <t>ramirca01</t>
  </si>
  <si>
    <t>Stanek</t>
  </si>
  <si>
    <t>Ryne</t>
  </si>
  <si>
    <t>stanery01</t>
  </si>
  <si>
    <t>germado01</t>
  </si>
  <si>
    <t>Austin Maddox</t>
  </si>
  <si>
    <t>Kittredge</t>
  </si>
  <si>
    <t>kittran01</t>
  </si>
  <si>
    <t>taylobe10</t>
  </si>
  <si>
    <t>Yacksel Rios</t>
  </si>
  <si>
    <t>Scrub. Pick someone else. Worth more in trade than as keeper.</t>
  </si>
  <si>
    <t>rodriri04</t>
  </si>
  <si>
    <t>Haley</t>
  </si>
  <si>
    <t>haleyju01</t>
  </si>
  <si>
    <t>Crichton</t>
  </si>
  <si>
    <t>Stefan</t>
  </si>
  <si>
    <t>crichst01</t>
  </si>
  <si>
    <t>Guduan</t>
  </si>
  <si>
    <t>Reymin</t>
  </si>
  <si>
    <t>guduare01</t>
  </si>
  <si>
    <t>Yacabonis</t>
  </si>
  <si>
    <t>yacabji01</t>
  </si>
  <si>
    <t>Brad Goldberg</t>
  </si>
  <si>
    <t>jimenjo02</t>
  </si>
  <si>
    <t>Goldberg</t>
  </si>
  <si>
    <t>goldbbr01</t>
  </si>
  <si>
    <t>Layne Somsen</t>
  </si>
  <si>
    <t>Vieira</t>
  </si>
  <si>
    <t>Thyago</t>
  </si>
  <si>
    <t>vieirth01</t>
  </si>
  <si>
    <t>Cloyd</t>
  </si>
  <si>
    <t>cloydty01</t>
  </si>
  <si>
    <t>Claiborne</t>
  </si>
  <si>
    <t>claibpr01</t>
  </si>
  <si>
    <t>Risky pick. Avoid. Worth more in trade than as keeper.</t>
  </si>
  <si>
    <t>Curtiss</t>
  </si>
  <si>
    <t>curtijo02</t>
  </si>
  <si>
    <t>Josh Lucas</t>
  </si>
  <si>
    <t>Sparkman</t>
  </si>
  <si>
    <t>Glenn</t>
  </si>
  <si>
    <t>sparkgl01</t>
  </si>
  <si>
    <t>Wilmer Font</t>
  </si>
  <si>
    <t>jankojo01</t>
  </si>
  <si>
    <t>Glen Perkins</t>
  </si>
  <si>
    <t>herrero01</t>
  </si>
  <si>
    <t>Jairo Labourt</t>
  </si>
  <si>
    <t>Jace Fry</t>
  </si>
  <si>
    <t>Wahl</t>
  </si>
  <si>
    <t>wahlbo01</t>
  </si>
  <si>
    <t>Hauschild</t>
  </si>
  <si>
    <t>hauscmi01</t>
  </si>
  <si>
    <t>Hu</t>
  </si>
  <si>
    <t>Chih-Wei</t>
  </si>
  <si>
    <t>huch02</t>
  </si>
  <si>
    <t>moyaga01</t>
  </si>
  <si>
    <t>Ernesto Frieri</t>
  </si>
  <si>
    <t>scottta01</t>
  </si>
  <si>
    <t>Povse</t>
  </si>
  <si>
    <t>povsema01</t>
  </si>
  <si>
    <t>rosarra01</t>
  </si>
  <si>
    <t>rodriri05</t>
  </si>
  <si>
    <t>alcanvi01</t>
  </si>
  <si>
    <t>woodhu01</t>
  </si>
  <si>
    <t>Reininger</t>
  </si>
  <si>
    <t>reiniza01</t>
  </si>
  <si>
    <t>machaan02</t>
  </si>
  <si>
    <t>smithch10</t>
  </si>
  <si>
    <t>Fry</t>
  </si>
  <si>
    <t>fryja01</t>
  </si>
  <si>
    <t>Kolarek</t>
  </si>
  <si>
    <t>kolarad01</t>
  </si>
  <si>
    <t>Labourt</t>
  </si>
  <si>
    <t>labouja01</t>
  </si>
  <si>
    <t>Arcenio</t>
  </si>
  <si>
    <t>leonar02</t>
  </si>
  <si>
    <t>martiky01</t>
  </si>
  <si>
    <t>Gardewine</t>
  </si>
  <si>
    <t>gardeni01</t>
  </si>
  <si>
    <t>Barrett Astin</t>
  </si>
  <si>
    <t>coleta01</t>
  </si>
  <si>
    <t>wheelja01</t>
  </si>
  <si>
    <t>Approaching his prime years. Avoid drafting. Worth more in trade than as keeper.</t>
  </si>
  <si>
    <t>Young Soft Tosser Long Relief</t>
  </si>
  <si>
    <t>murraco01</t>
  </si>
  <si>
    <t>Daniel Webb</t>
  </si>
  <si>
    <t>Arcenio Leon</t>
  </si>
  <si>
    <t>Gonzalez Germen</t>
  </si>
  <si>
    <t>Needs to prove value. Avoid drafting. Trade bait?</t>
  </si>
  <si>
    <t>Hunter Cervenka</t>
  </si>
  <si>
    <t>Lefty Hittable Control Swing Starter</t>
  </si>
  <si>
    <t>Aging Lefty Hittable Control RP</t>
  </si>
  <si>
    <t>Approaching his prime years. Capable of closing games, if given a chance. Trade bait?</t>
  </si>
  <si>
    <t>smithch08</t>
  </si>
  <si>
    <t>Josh Lindblom</t>
  </si>
  <si>
    <t>Young Lefty Risky relief</t>
  </si>
  <si>
    <t>Young Lefty Wild Risky relief</t>
  </si>
  <si>
    <t>Jason Wheeler</t>
  </si>
  <si>
    <t>Nefi Ogando</t>
  </si>
  <si>
    <t>Plutko</t>
  </si>
  <si>
    <t>plutkad01</t>
  </si>
  <si>
    <t>Bellinger</t>
  </si>
  <si>
    <t>Hoskins</t>
  </si>
  <si>
    <t>Rhys</t>
  </si>
  <si>
    <t>Thames</t>
  </si>
  <si>
    <t>Delmonico</t>
  </si>
  <si>
    <t>Nicky</t>
  </si>
  <si>
    <t>Winker</t>
  </si>
  <si>
    <t>Sierra</t>
  </si>
  <si>
    <t>Magneuris</t>
  </si>
  <si>
    <t>Mancini</t>
  </si>
  <si>
    <t>Trey</t>
  </si>
  <si>
    <t>DeJong</t>
  </si>
  <si>
    <t>tap_2017</t>
  </si>
  <si>
    <t>avg_2017</t>
  </si>
  <si>
    <t>obp_2017</t>
  </si>
  <si>
    <t>slg_2017</t>
  </si>
  <si>
    <t>wOBA_2017</t>
  </si>
  <si>
    <t>PRO_2017</t>
  </si>
  <si>
    <t>Developing well. Will have to pay premium to get him. MVP candidate.</t>
  </si>
  <si>
    <t>Ian Happ</t>
  </si>
  <si>
    <t>Paul DeJong</t>
  </si>
  <si>
    <t>Bradley Zimmer</t>
  </si>
  <si>
    <t>Trea Turner</t>
  </si>
  <si>
    <t>Best still to come, even if last year was a set back. Will outperform last year, assuming regular playing time. Already solid MLB caliber. Long term buy.</t>
  </si>
  <si>
    <t>dejonpa01</t>
  </si>
  <si>
    <t>J.P. Crawford</t>
  </si>
  <si>
    <t>Best years are still be ahead, even if last year was less than expected. Starter, but may sit occassionally.</t>
  </si>
  <si>
    <t>Limited improvement expected from here. Starter, but may sit occassionally. Trade bait?</t>
  </si>
  <si>
    <t>Christian Arroyo</t>
  </si>
  <si>
    <t>Freddy Galvis</t>
  </si>
  <si>
    <t>Carlos Asuaje</t>
  </si>
  <si>
    <t>Allen Cordoba</t>
  </si>
  <si>
    <t>Not enough upside to stick with him. Will be overpriced in most drafts, unless truly healthy. Consider platooning.</t>
  </si>
  <si>
    <t>crawfjp01</t>
  </si>
  <si>
    <t>Daniel Robertson</t>
  </si>
  <si>
    <t>Max Moroff</t>
  </si>
  <si>
    <t>Amed</t>
  </si>
  <si>
    <t>rosaram01</t>
  </si>
  <si>
    <t>Young SB Bad Ball Hitter</t>
  </si>
  <si>
    <t>Franklin Barreto</t>
  </si>
  <si>
    <t>Riddle</t>
  </si>
  <si>
    <t>JT</t>
  </si>
  <si>
    <t>riddljt01</t>
  </si>
  <si>
    <t>Ildemaro Vargas</t>
  </si>
  <si>
    <t>Danny Espinosa</t>
  </si>
  <si>
    <t>Tyler Saladino</t>
  </si>
  <si>
    <t>Cordoba</t>
  </si>
  <si>
    <t>cordoal01</t>
  </si>
  <si>
    <t>Tzu-Wei Lin</t>
  </si>
  <si>
    <t>Zach Vincej</t>
  </si>
  <si>
    <t>Tyler Smith</t>
  </si>
  <si>
    <t>Jack Reinheimer</t>
  </si>
  <si>
    <t>Vincej</t>
  </si>
  <si>
    <t>vinceza01</t>
  </si>
  <si>
    <t>Reinheimer</t>
  </si>
  <si>
    <t>reinhja01</t>
  </si>
  <si>
    <t>arroych01</t>
  </si>
  <si>
    <t>Richard Urena</t>
  </si>
  <si>
    <t>Miguel Gomez</t>
  </si>
  <si>
    <t>Taylor Featherston</t>
  </si>
  <si>
    <t>Florimon Jr</t>
  </si>
  <si>
    <t>Limited improvement expected from here. Will have to pay premium to get him. Star player.</t>
  </si>
  <si>
    <t>Tucker Barnhart</t>
  </si>
  <si>
    <t>Trey Mancini</t>
  </si>
  <si>
    <t>Should perform close to forecast. Expect to see at top of the order all season. Hits, but not a likey all-star this year.</t>
  </si>
  <si>
    <t>Hunter Renfroe</t>
  </si>
  <si>
    <t>Aging Fantasy Star</t>
  </si>
  <si>
    <t>Aaron Hicks</t>
  </si>
  <si>
    <t>Joey Gallo</t>
  </si>
  <si>
    <t>Kevin Kiermaier</t>
  </si>
  <si>
    <t>Margot</t>
  </si>
  <si>
    <t>margoma01</t>
  </si>
  <si>
    <t>Ozzie Albies</t>
  </si>
  <si>
    <t>David Freese</t>
  </si>
  <si>
    <t>Renfroe</t>
  </si>
  <si>
    <t>renfrhu01</t>
  </si>
  <si>
    <t>Clint Frazier</t>
  </si>
  <si>
    <t>willini01</t>
  </si>
  <si>
    <t>Young Bad Ball Hitter</t>
  </si>
  <si>
    <t>winkeje01</t>
  </si>
  <si>
    <t>Young On Base Master</t>
  </si>
  <si>
    <t>Cam Gallagher</t>
  </si>
  <si>
    <t>Odubel Herrera</t>
  </si>
  <si>
    <t>Jesus Aguilar</t>
  </si>
  <si>
    <t>Luke Voit</t>
  </si>
  <si>
    <t>Ezequiel Carrera</t>
  </si>
  <si>
    <t>Andrew Knapp</t>
  </si>
  <si>
    <t>Francisco Mejia</t>
  </si>
  <si>
    <t>Ryan McMahon</t>
  </si>
  <si>
    <t>Matt Chapman</t>
  </si>
  <si>
    <t>Eric Thames</t>
  </si>
  <si>
    <t>Garrett Cooper</t>
  </si>
  <si>
    <t>Hyun Soo Kim</t>
  </si>
  <si>
    <t>Francisco Cervelli</t>
  </si>
  <si>
    <t>Jesse Winker</t>
  </si>
  <si>
    <t>Mason Williams</t>
  </si>
  <si>
    <t>phillbr02</t>
  </si>
  <si>
    <t>Harrison Bader</t>
  </si>
  <si>
    <t>Phil Ervin</t>
  </si>
  <si>
    <t>osunajo01</t>
  </si>
  <si>
    <t>Victor Robles</t>
  </si>
  <si>
    <t>roblevi01</t>
  </si>
  <si>
    <t>Willy Garcia</t>
  </si>
  <si>
    <t>Slater</t>
  </si>
  <si>
    <t>slateau01</t>
  </si>
  <si>
    <t>Magneuris Sierra</t>
  </si>
  <si>
    <t>sierrma01</t>
  </si>
  <si>
    <t>Jaycob Brugman</t>
  </si>
  <si>
    <t>Austin Slater</t>
  </si>
  <si>
    <t>Needs to establish himself at MLB level. Will put up better numbers with full season.</t>
  </si>
  <si>
    <t>Johan Camargo</t>
  </si>
  <si>
    <t>Rafael Ortega</t>
  </si>
  <si>
    <t>Destin Hood</t>
  </si>
  <si>
    <t>ervinph01</t>
  </si>
  <si>
    <t>Brett Phillips</t>
  </si>
  <si>
    <t>Lane Adams</t>
  </si>
  <si>
    <t>Lane</t>
  </si>
  <si>
    <t>adamsla01</t>
  </si>
  <si>
    <t>Aging SB Slap Hitter</t>
  </si>
  <si>
    <t>Cordero</t>
  </si>
  <si>
    <t>Franchy</t>
  </si>
  <si>
    <t>cordefr02</t>
  </si>
  <si>
    <t>Jordan Luplow</t>
  </si>
  <si>
    <t>Bader</t>
  </si>
  <si>
    <t>baderha01</t>
  </si>
  <si>
    <t>His best days are past him, but he should perform near projected levels. Role player, not a keeper. Consider platooning.</t>
  </si>
  <si>
    <t>Kirk Nieuwenhuis</t>
  </si>
  <si>
    <t>Travis Taijeron</t>
  </si>
  <si>
    <t>Cesar Puello</t>
  </si>
  <si>
    <t>Greg Allen</t>
  </si>
  <si>
    <t>Luplow</t>
  </si>
  <si>
    <t>luplojo01</t>
  </si>
  <si>
    <t>Ryder Jones</t>
  </si>
  <si>
    <t>Franchy Cordero</t>
  </si>
  <si>
    <t>Brock Stassi</t>
  </si>
  <si>
    <t>Roberto Perez</t>
  </si>
  <si>
    <t>Audry Perez</t>
  </si>
  <si>
    <t>Brinson</t>
  </si>
  <si>
    <t>brinsle01</t>
  </si>
  <si>
    <t>Alex Verdugo</t>
  </si>
  <si>
    <t>Verdugo</t>
  </si>
  <si>
    <t>verdual01</t>
  </si>
  <si>
    <t>Lewis Brinson</t>
  </si>
  <si>
    <t>Derek Fisher</t>
  </si>
  <si>
    <t>Renato Nunez</t>
  </si>
  <si>
    <t>willima08</t>
  </si>
  <si>
    <t>Jacob Hannemann</t>
  </si>
  <si>
    <t>O'Koyea Dickson</t>
  </si>
  <si>
    <t>Chad Huffman</t>
  </si>
  <si>
    <t>Jarrod Saltalamacc</t>
  </si>
  <si>
    <t>Tauchman</t>
  </si>
  <si>
    <t>tauchmi01</t>
  </si>
  <si>
    <t>Mitch Garver</t>
  </si>
  <si>
    <t>Locastro</t>
  </si>
  <si>
    <t>locasti01</t>
  </si>
  <si>
    <t>Mark Zagunis</t>
  </si>
  <si>
    <t>Stevenson</t>
  </si>
  <si>
    <t>stevean01</t>
  </si>
  <si>
    <t>Rymer Liriano</t>
  </si>
  <si>
    <t>Anthony Alford</t>
  </si>
  <si>
    <t>Zagunis</t>
  </si>
  <si>
    <t>zagunma01</t>
  </si>
  <si>
    <t>Tim Locastro</t>
  </si>
  <si>
    <t>Andrew Stevenson</t>
  </si>
  <si>
    <t>perkica01</t>
  </si>
  <si>
    <t>Daniel Ortiz</t>
  </si>
  <si>
    <t>Ian Parmley</t>
  </si>
  <si>
    <t>bautira01</t>
  </si>
  <si>
    <t>Dickson</t>
  </si>
  <si>
    <t>O'Koyea</t>
  </si>
  <si>
    <t>dicksok01</t>
  </si>
  <si>
    <t>David Washington</t>
  </si>
  <si>
    <t>Taijeron</t>
  </si>
  <si>
    <t>taijetr01</t>
  </si>
  <si>
    <t>Jacob May</t>
  </si>
  <si>
    <t>Chad Wallach</t>
  </si>
  <si>
    <t>Huffman</t>
  </si>
  <si>
    <t>huffmch01</t>
  </si>
  <si>
    <t>Alejandro De Aza</t>
  </si>
  <si>
    <t>ortizda02</t>
  </si>
  <si>
    <t>Moncrief</t>
  </si>
  <si>
    <t>moncrca01</t>
  </si>
  <si>
    <t>marrech01</t>
  </si>
  <si>
    <t>Poised for modest break out above last year. Expected to play regularly. Possible All-star.</t>
  </si>
  <si>
    <t>Expected to play regularly. Solid keeper.</t>
  </si>
  <si>
    <t>Lead Footed Bad Ball Hitter</t>
  </si>
  <si>
    <t>Knapp</t>
  </si>
  <si>
    <t>knappan01</t>
  </si>
  <si>
    <t>Aging Lead Footed Swings for Fences</t>
  </si>
  <si>
    <t>Yandy Diaz</t>
  </si>
  <si>
    <t>Young Lead Footed Bad Ball Hitter</t>
  </si>
  <si>
    <t>Raudy Read</t>
  </si>
  <si>
    <t>Victor Caratini</t>
  </si>
  <si>
    <t>Aging Lead Footed Bad Ball Hitter</t>
  </si>
  <si>
    <t>Caratini</t>
  </si>
  <si>
    <t>caratvi01</t>
  </si>
  <si>
    <t>Tomas Nido</t>
  </si>
  <si>
    <t>Poised for modest break out above last year. Sleeper pick for a good reason. Use caution.</t>
  </si>
  <si>
    <t>Nido</t>
  </si>
  <si>
    <t>nidoto01</t>
  </si>
  <si>
    <t>Chance Sisco</t>
  </si>
  <si>
    <t>Read</t>
  </si>
  <si>
    <t>Raudy</t>
  </si>
  <si>
    <t>readra01</t>
  </si>
  <si>
    <t>Phillip Evans</t>
  </si>
  <si>
    <t>Boog Powell</t>
  </si>
  <si>
    <t>Drew Robinson</t>
  </si>
  <si>
    <t>Adrian Sanchez</t>
  </si>
  <si>
    <t>Tyler Wade</t>
  </si>
  <si>
    <t>Brian Anderson</t>
  </si>
  <si>
    <t>Torrens</t>
  </si>
  <si>
    <t>torrelu01</t>
  </si>
  <si>
    <t>A.J. Jimenez</t>
  </si>
  <si>
    <t>Kyle Higashioka</t>
  </si>
  <si>
    <t>Stuart</t>
  </si>
  <si>
    <t>turnest01</t>
  </si>
  <si>
    <t>Lead Footed Uppercut Breeze</t>
  </si>
  <si>
    <t>Wallach</t>
  </si>
  <si>
    <t>wallach01</t>
  </si>
  <si>
    <t>Alex Mejia</t>
  </si>
  <si>
    <t>Freitas</t>
  </si>
  <si>
    <t>freitda01</t>
  </si>
  <si>
    <t>Poised for modest break out above last year. Expect limited opportunities.</t>
  </si>
  <si>
    <t>Cody Bellinger</t>
  </si>
  <si>
    <t>Should perform close to forecast. Expected to play regularly. Possible All-star.</t>
  </si>
  <si>
    <t>Likely to regress a bit. Will have to pay premium to get him. Solid keeper.</t>
  </si>
  <si>
    <t>Best years are still be ahead, even if last year was less than expected. Will outperform last year, assuming regular playing time. Already solid MLB caliber. Long term buy.</t>
  </si>
  <si>
    <t>Yulieski Gurriel</t>
  </si>
  <si>
    <t>Hunter Pence</t>
  </si>
  <si>
    <t>Camargo</t>
  </si>
  <si>
    <t>Johan</t>
  </si>
  <si>
    <t>camarjo01</t>
  </si>
  <si>
    <t>Aging SB Contact Hitter</t>
  </si>
  <si>
    <t>Aging Lead Footed Slap Hitter</t>
  </si>
  <si>
    <t>Career has peaked, limited upside. Either slipping or nice value. Use judgement.</t>
  </si>
  <si>
    <t>villach01</t>
  </si>
  <si>
    <t>McMahon</t>
  </si>
  <si>
    <t>mcmahry01</t>
  </si>
  <si>
    <t>Rio Ruiz</t>
  </si>
  <si>
    <t>Rio</t>
  </si>
  <si>
    <t>ruizri01</t>
  </si>
  <si>
    <t>Evans</t>
  </si>
  <si>
    <t>Phillip</t>
  </si>
  <si>
    <t>evansph01</t>
  </si>
  <si>
    <t>anderbr06</t>
  </si>
  <si>
    <t>Jose Osuna</t>
  </si>
  <si>
    <t>Will Middlebrook</t>
  </si>
  <si>
    <t>Reid Brignac</t>
  </si>
  <si>
    <t>Cameron Perkins</t>
  </si>
  <si>
    <t>farmeky01</t>
  </si>
  <si>
    <t>Hwang</t>
  </si>
  <si>
    <t>Jae-gyun</t>
  </si>
  <si>
    <t>hwangja01</t>
  </si>
  <si>
    <t>mejiaal01</t>
  </si>
  <si>
    <t>Jae-gyun Hwang</t>
  </si>
  <si>
    <t>happia01</t>
  </si>
  <si>
    <t>Trevor Story</t>
  </si>
  <si>
    <t>Dominic Smith</t>
  </si>
  <si>
    <t>Limited improvement expected from here. Overpriced in most drafts, be realistic. Could fetch value in trade.</t>
  </si>
  <si>
    <t>Should perform close to forecast. Risk of injury or playing time.</t>
  </si>
  <si>
    <t>Albies</t>
  </si>
  <si>
    <t>Ozzie</t>
  </si>
  <si>
    <t>albieoz01</t>
  </si>
  <si>
    <t>Young SB Contact Hitter</t>
  </si>
  <si>
    <t>Manuel Margot</t>
  </si>
  <si>
    <t>Developing well. Risk of injury or playing time.</t>
  </si>
  <si>
    <t>His best days are past him, but he should perform near projected levels. Starter, but may sit occassionally. Worth more in trade than as keeper.</t>
  </si>
  <si>
    <t>Asuaje</t>
  </si>
  <si>
    <t>asuajca01</t>
  </si>
  <si>
    <t>Lead Footed Slap Hitter</t>
  </si>
  <si>
    <t>calhowi01</t>
  </si>
  <si>
    <t>Tony Renda</t>
  </si>
  <si>
    <t>Bostick</t>
  </si>
  <si>
    <t>bostich01</t>
  </si>
  <si>
    <t>Amed Rosario</t>
  </si>
  <si>
    <t>Ildemaro</t>
  </si>
  <si>
    <t>vargail01</t>
  </si>
  <si>
    <t>Ramon Torres</t>
  </si>
  <si>
    <t>sanchad01</t>
  </si>
  <si>
    <t>JT Riddle</t>
  </si>
  <si>
    <t>Steve Lombardozzi</t>
  </si>
  <si>
    <t>gomezmi01</t>
  </si>
  <si>
    <t>Breyvic Valera</t>
  </si>
  <si>
    <t>Ngoepe</t>
  </si>
  <si>
    <t>Gift</t>
  </si>
  <si>
    <t>ngoepgi01</t>
  </si>
  <si>
    <t>Niko Goodrum</t>
  </si>
  <si>
    <t>Valera</t>
  </si>
  <si>
    <t>Breyvic</t>
  </si>
  <si>
    <t>valerbr01</t>
  </si>
  <si>
    <t>Nolan Fontana</t>
  </si>
  <si>
    <t>bellico01</t>
  </si>
  <si>
    <t>Career on the rise. Track his progress to determine upside. Will have to pay premium to get him. Sky's the limit, must have.</t>
  </si>
  <si>
    <t>hoskirh01</t>
  </si>
  <si>
    <t>thameer01</t>
  </si>
  <si>
    <t>Aging Lead Footed Contact Hitter</t>
  </si>
  <si>
    <t>Best years are behind him, little upside. Either slipping or nice value. Use judgement.</t>
  </si>
  <si>
    <t>Aging Lead Footed Gap Power</t>
  </si>
  <si>
    <t>smithdo02</t>
  </si>
  <si>
    <t>Voit</t>
  </si>
  <si>
    <t>voitlu01</t>
  </si>
  <si>
    <t>Ryder</t>
  </si>
  <si>
    <t>jonesry01</t>
  </si>
  <si>
    <t>Adam Engel</t>
  </si>
  <si>
    <t>stassbr01</t>
  </si>
  <si>
    <t>davista01</t>
  </si>
  <si>
    <t>Starter, but may sit occassionally.</t>
  </si>
  <si>
    <t>roberda10</t>
  </si>
  <si>
    <t>Peaking. Role player, not a keeper.</t>
  </si>
  <si>
    <t>Pivotal year for him. Will either establish himself or start to drop out. Will outperform last year, assuming regular playing time.</t>
  </si>
  <si>
    <t>urenari01</t>
  </si>
  <si>
    <t>Barreto</t>
  </si>
  <si>
    <t>barrefr02</t>
  </si>
  <si>
    <t>smithty01</t>
  </si>
  <si>
    <t>Fontana</t>
  </si>
  <si>
    <t>fontano01</t>
  </si>
  <si>
    <t>Rhys Hoskins</t>
  </si>
  <si>
    <t>His best days are past him, but he should perform near projected levels. Will have to pay premium to get him. Star player.</t>
  </si>
  <si>
    <t>Best years are still be ahead, even if last year was less than expected. Expected to play regularly. Hits, but not a likey all-star this year.</t>
  </si>
  <si>
    <t>May do better, but doubful of return to past. Sleeper pick. Buy at discount.</t>
  </si>
  <si>
    <t>Needs to establish himself at MLB level. Truth coming. Breaking out or false hopes? Consider platooning.</t>
  </si>
  <si>
    <t>delmoni01</t>
  </si>
  <si>
    <t>bonifjo01</t>
  </si>
  <si>
    <t>SB Line Drives</t>
  </si>
  <si>
    <t>Nick Williams</t>
  </si>
  <si>
    <t>Young SB Slap Hitter</t>
  </si>
  <si>
    <t>Zimmer</t>
  </si>
  <si>
    <t>zimmebr01</t>
  </si>
  <si>
    <t>Powell</t>
  </si>
  <si>
    <t>Boog</t>
  </si>
  <si>
    <t>powelbo02</t>
  </si>
  <si>
    <t>Aging SB On Base</t>
  </si>
  <si>
    <t>Alex Presley</t>
  </si>
  <si>
    <t>frazicl01</t>
  </si>
  <si>
    <t>Brugman</t>
  </si>
  <si>
    <t>Jaycob</t>
  </si>
  <si>
    <t>brugmja01</t>
  </si>
  <si>
    <t>Fisher</t>
  </si>
  <si>
    <t>fishede01</t>
  </si>
  <si>
    <t>SB Wild Slugger</t>
  </si>
  <si>
    <t>Dwight</t>
  </si>
  <si>
    <t>smithdw02</t>
  </si>
  <si>
    <t>Raimel Tapia</t>
  </si>
  <si>
    <t>Gorkys Hernandez</t>
  </si>
  <si>
    <t>Dwight Smith</t>
  </si>
  <si>
    <t>Willy</t>
  </si>
  <si>
    <t>garciwi01</t>
  </si>
  <si>
    <t>Granite</t>
  </si>
  <si>
    <t>graniza01</t>
  </si>
  <si>
    <t>Ramon Flores</t>
  </si>
  <si>
    <t>Dustin Ackley</t>
  </si>
  <si>
    <t>willima07</t>
  </si>
  <si>
    <t>Zack Granite</t>
  </si>
  <si>
    <t>Engel</t>
  </si>
  <si>
    <t>engelad01</t>
  </si>
  <si>
    <t>Hays</t>
  </si>
  <si>
    <t>haysau01</t>
  </si>
  <si>
    <t>Anthony Santander</t>
  </si>
  <si>
    <t>Santander</t>
  </si>
  <si>
    <t>santaan02</t>
  </si>
  <si>
    <t>Austin Hays</t>
  </si>
  <si>
    <t>allengr01</t>
  </si>
  <si>
    <t>Rymer</t>
  </si>
  <si>
    <t>liriary01</t>
  </si>
  <si>
    <t>Alford</t>
  </si>
  <si>
    <t>alforan01</t>
  </si>
  <si>
    <t>Adduci</t>
  </si>
  <si>
    <t>adducji02</t>
  </si>
  <si>
    <t>Cole Gillespie</t>
  </si>
  <si>
    <t>Mike Tauchman</t>
  </si>
  <si>
    <t>Puello</t>
  </si>
  <si>
    <t>puellce01</t>
  </si>
  <si>
    <t>Rafael Bautista</t>
  </si>
  <si>
    <t>Taylor Davis</t>
  </si>
  <si>
    <t>Hannemann</t>
  </si>
  <si>
    <t>hanneja01</t>
  </si>
  <si>
    <t>Chris Marrero</t>
  </si>
  <si>
    <t>Washington</t>
  </si>
  <si>
    <t>washida01</t>
  </si>
  <si>
    <t>Parmley</t>
  </si>
  <si>
    <t>parmlia01</t>
  </si>
  <si>
    <t>mayja02</t>
  </si>
  <si>
    <t>Martin Maldonado</t>
  </si>
  <si>
    <t>Limited improvement expected from here. Expected to play regularly. Worth more in trade than as keeper.</t>
  </si>
  <si>
    <t>Matt Davidson</t>
  </si>
  <si>
    <t>Sisco</t>
  </si>
  <si>
    <t>Chance</t>
  </si>
  <si>
    <t>siscoch01</t>
  </si>
  <si>
    <t>Gallagher</t>
  </si>
  <si>
    <t>gallaca01</t>
  </si>
  <si>
    <t>mejiafr01</t>
  </si>
  <si>
    <t>Audry</t>
  </si>
  <si>
    <t>David Freitas</t>
  </si>
  <si>
    <t>Mike Marjama</t>
  </si>
  <si>
    <t>Garver</t>
  </si>
  <si>
    <t>garvemi01</t>
  </si>
  <si>
    <t>Saltalamacc</t>
  </si>
  <si>
    <t>Marjama</t>
  </si>
  <si>
    <t>marjami01</t>
  </si>
  <si>
    <t>Brandon Snyder</t>
  </si>
  <si>
    <t>Ohlman</t>
  </si>
  <si>
    <t>ohlmami01</t>
  </si>
  <si>
    <t>jimenaj01</t>
  </si>
  <si>
    <t>Higashioka</t>
  </si>
  <si>
    <t>higasky01</t>
  </si>
  <si>
    <t>Aging Lead Footed Wiff King</t>
  </si>
  <si>
    <t>Career on the rise. Track his progress to determine upside. Expected to play regularly. Sky's the limit, must have.</t>
  </si>
  <si>
    <t>Peaking. Expected to play regularly.</t>
  </si>
  <si>
    <t>Career still on the rise, but nearing peak. Starter, but may sit occassionally.</t>
  </si>
  <si>
    <t>Devers</t>
  </si>
  <si>
    <t>deverra01</t>
  </si>
  <si>
    <t>Miguel Andujar</t>
  </si>
  <si>
    <t>chapmma01</t>
  </si>
  <si>
    <t>Young Wild Slugger</t>
  </si>
  <si>
    <t>Andujar</t>
  </si>
  <si>
    <t>andujmi01</t>
  </si>
  <si>
    <t>Rafael Devers</t>
  </si>
  <si>
    <t>Yandy</t>
  </si>
  <si>
    <t>diazya01</t>
  </si>
  <si>
    <t>robindr01</t>
  </si>
  <si>
    <t>davisjd01</t>
  </si>
  <si>
    <t>Peaking. Too old to be prospect. Avoid.</t>
  </si>
  <si>
    <t>Middlebrook</t>
  </si>
  <si>
    <t>On track. Will have to pay premium to get him. Sky's the limit, must have.</t>
  </si>
  <si>
    <t>Likely to regress a bit. Overpriced in most drafts, be realistic.</t>
  </si>
  <si>
    <t>Lin</t>
  </si>
  <si>
    <t>Tzu-Wei</t>
  </si>
  <si>
    <t>lintz02</t>
  </si>
  <si>
    <t>Aging Swings for Fences</t>
  </si>
  <si>
    <t>torrera01</t>
  </si>
  <si>
    <t>Make or break year for him. Fringe MLB caliber. Risk of injury or playing time. Consider platooning.</t>
  </si>
  <si>
    <t>wadety01</t>
  </si>
  <si>
    <t>Cliff Pennington</t>
  </si>
  <si>
    <t>Goodrum</t>
  </si>
  <si>
    <t>Niko</t>
  </si>
  <si>
    <t>goodrni01</t>
  </si>
  <si>
    <t>mancitr01</t>
  </si>
  <si>
    <t>Aging Lead Footed On Base</t>
  </si>
  <si>
    <t>travisa01</t>
  </si>
  <si>
    <t>Cooper</t>
  </si>
  <si>
    <t>coopega03</t>
  </si>
  <si>
    <t>Jimmy Paredes</t>
  </si>
  <si>
    <t>Logan Schafer</t>
  </si>
  <si>
    <t>Christian Villanueva</t>
  </si>
  <si>
    <t>Best years are behind him, little upside. Scrub. Pick someone else.</t>
  </si>
  <si>
    <t>Andre Ethier</t>
  </si>
  <si>
    <t>SB Swings for Fences</t>
  </si>
  <si>
    <t>Jason Coats</t>
  </si>
  <si>
    <t>Aging Uppercut Breeze</t>
  </si>
  <si>
    <t>Gordon Beckham</t>
  </si>
  <si>
    <t>4n</t>
  </si>
  <si>
    <t>2p_4n</t>
  </si>
  <si>
    <t>Adams, Lane - OF</t>
  </si>
  <si>
    <t>3p_4n</t>
  </si>
  <si>
    <t>Adduci, Jim - OF</t>
  </si>
  <si>
    <t>4p</t>
  </si>
  <si>
    <t>1p_4p</t>
  </si>
  <si>
    <t>Albies, Ozzie - 2B</t>
  </si>
  <si>
    <t>3p_4p</t>
  </si>
  <si>
    <t>Alford, Anthony - OF</t>
  </si>
  <si>
    <t>Allen, Greg - OF</t>
  </si>
  <si>
    <t>Alvarez, Pedro - 1B</t>
  </si>
  <si>
    <t>Anderson, Brian - 3B</t>
  </si>
  <si>
    <t>Andujar, Miguel - 3B</t>
  </si>
  <si>
    <t>3n_4n</t>
  </si>
  <si>
    <t>4p_3p</t>
  </si>
  <si>
    <t>Asuaje, Carlos - 2B</t>
  </si>
  <si>
    <t>Aviles, Mike - SS</t>
  </si>
  <si>
    <t>Bader, Harrison - OF</t>
  </si>
  <si>
    <t>2n_4p</t>
  </si>
  <si>
    <t>1n_4p</t>
  </si>
  <si>
    <t>Barreto, Franklin - SS</t>
  </si>
  <si>
    <t>Bautista, Rafael - OF</t>
  </si>
  <si>
    <t>Bellinger, Cody - 1B</t>
  </si>
  <si>
    <t>2n_4n</t>
  </si>
  <si>
    <t>4n_2n</t>
  </si>
  <si>
    <t>Bonifacio, Jorge - OF</t>
  </si>
  <si>
    <t>Bostick, Christopher - 2B</t>
  </si>
  <si>
    <t>4p_1n</t>
  </si>
  <si>
    <t>4n_3n</t>
  </si>
  <si>
    <t>Brinson, Lewis - OF</t>
  </si>
  <si>
    <t>4p_2n</t>
  </si>
  <si>
    <t>Brugman, Jaycob - OF</t>
  </si>
  <si>
    <t>1p_4n</t>
  </si>
  <si>
    <t>Calixte, Orlando - OF</t>
  </si>
  <si>
    <t>Caratini, Victor - C</t>
  </si>
  <si>
    <t>Cardullo, Stephen - OF</t>
  </si>
  <si>
    <t>4p_1p</t>
  </si>
  <si>
    <t>Chapman, Matt - 3B</t>
  </si>
  <si>
    <t>Coleman, Dusty - SS</t>
  </si>
  <si>
    <t>4p_2p</t>
  </si>
  <si>
    <t>Cooper, Garrett - 1B</t>
  </si>
  <si>
    <t>Cordero, Franchy - OF</t>
  </si>
  <si>
    <t>2p_4p</t>
  </si>
  <si>
    <t>Davidson, Matt - 3B</t>
  </si>
  <si>
    <t>Davis, J.D. - 3B</t>
  </si>
  <si>
    <t>4n_2p</t>
  </si>
  <si>
    <t>Davis, Taylor - 1B</t>
  </si>
  <si>
    <t>DeJong, Paul - SS</t>
  </si>
  <si>
    <t>Delmonico, Nicky - OF</t>
  </si>
  <si>
    <t>4n_1p</t>
  </si>
  <si>
    <t>Devers, Rafael - 3B</t>
  </si>
  <si>
    <t>Diaz, Yandy - 3B</t>
  </si>
  <si>
    <t>Dickson, O'Koyea - OF</t>
  </si>
  <si>
    <t>Difo, Wilmer - SS</t>
  </si>
  <si>
    <t>Engel, Adam - OF</t>
  </si>
  <si>
    <t>Ervin, Phil - OF</t>
  </si>
  <si>
    <t>4n_3p</t>
  </si>
  <si>
    <t>Evans, Phillip - 3B</t>
  </si>
  <si>
    <t>Fisher, Derek - OF</t>
  </si>
  <si>
    <t>Frazier, Clint - OF</t>
  </si>
  <si>
    <t>Freitas, David - C</t>
  </si>
  <si>
    <t>Gallagher, Cam - C</t>
  </si>
  <si>
    <t>Garcia, Willy - OF</t>
  </si>
  <si>
    <t>Garver, Mitch - C</t>
  </si>
  <si>
    <t>Goins, Ryan - SS</t>
  </si>
  <si>
    <t>Gomez, Miguel - 2B</t>
  </si>
  <si>
    <t>Goodrum, Niko - 2B</t>
  </si>
  <si>
    <t>Granite, Zack - OF</t>
  </si>
  <si>
    <t>Hannemann, Jacob - OF</t>
  </si>
  <si>
    <t>Hays, Austin - OF</t>
  </si>
  <si>
    <t>Higashioka, Kyle - C</t>
  </si>
  <si>
    <t>Hill, Aaron - 2B</t>
  </si>
  <si>
    <t>Huffman, Chad - OF</t>
  </si>
  <si>
    <t>Hwang, Jae-gyun - 3B</t>
  </si>
  <si>
    <t>Janish, Paul - SS</t>
  </si>
  <si>
    <t>Jimenez, A.J. - C</t>
  </si>
  <si>
    <t>Jones, JaCoby - OF</t>
  </si>
  <si>
    <t>Jones, Ryder - 1B</t>
  </si>
  <si>
    <t>Knapp, Andrew - C</t>
  </si>
  <si>
    <t>Kozma, Peter - 3B</t>
  </si>
  <si>
    <t>4p_3n</t>
  </si>
  <si>
    <t>Liriano, Rymer - OF</t>
  </si>
  <si>
    <t>Lombardozzi, Steve - 2B</t>
  </si>
  <si>
    <t>Luplow, Jordan - OF</t>
  </si>
  <si>
    <t>Margot, Manuel - OF</t>
  </si>
  <si>
    <t>Marjama, Mike - C</t>
  </si>
  <si>
    <t>Marrero, Chris - OF</t>
  </si>
  <si>
    <t>Martinez, Michael - 2B</t>
  </si>
  <si>
    <t>Martinez, Victor - DH</t>
  </si>
  <si>
    <t>May, Jacob - OF</t>
  </si>
  <si>
    <t>Mejia, Alex - 3B</t>
  </si>
  <si>
    <t>Mejia, Francisco - C</t>
  </si>
  <si>
    <t>Middlebrook, Will - 3B</t>
  </si>
  <si>
    <t>Moncada, Yoan - 2B</t>
  </si>
  <si>
    <t>Moncrief, Carlos - OF</t>
  </si>
  <si>
    <t>Moss, Brandon - 1B</t>
  </si>
  <si>
    <t>Motter, Taylor - SS</t>
  </si>
  <si>
    <t>Negron, Kristopher - SS</t>
  </si>
  <si>
    <t>Nido, Tomas - C</t>
  </si>
  <si>
    <t>Ohlman, Mike - C</t>
  </si>
  <si>
    <t>Ortiz, Daniel - OF</t>
  </si>
  <si>
    <t>Osuna, Jose - OF</t>
  </si>
  <si>
    <t>Parmley, Ian - OF</t>
  </si>
  <si>
    <t>Perez, Audry - C</t>
  </si>
  <si>
    <t>Perkins, Cameron - OF</t>
  </si>
  <si>
    <t>Phillips, Brett - OF</t>
  </si>
  <si>
    <t>Pirela, Jose - OF</t>
  </si>
  <si>
    <t>Powell, Boog - OF</t>
  </si>
  <si>
    <t>Puello, Cesar - OF</t>
  </si>
  <si>
    <t>Read, Raudy - C</t>
  </si>
  <si>
    <t>Refsnyder, Rob - 2B</t>
  </si>
  <si>
    <t>Reinheimer, Jack - SS</t>
  </si>
  <si>
    <t>Renfroe, Hunter - OF</t>
  </si>
  <si>
    <t>Riddle, JT - SS</t>
  </si>
  <si>
    <t>Robinson, Drew - 3B</t>
  </si>
  <si>
    <t>Robles, Victor - OF</t>
  </si>
  <si>
    <t>Rojas, Miguel - SS</t>
  </si>
  <si>
    <t>Rosario, Amed - SS</t>
  </si>
  <si>
    <t>Ruiz, Rio - 3B</t>
  </si>
  <si>
    <t>Saltalamacc, Jarrod - C</t>
  </si>
  <si>
    <t>3n_4p</t>
  </si>
  <si>
    <t>Santander, Anthony - OF</t>
  </si>
  <si>
    <t>Segura, Jean - SS</t>
  </si>
  <si>
    <t>Sierra, Magneuris - OF</t>
  </si>
  <si>
    <t>Sisco, Chance - C</t>
  </si>
  <si>
    <t>Slater, Austin - OF</t>
  </si>
  <si>
    <t>Smith, Dominic - 1B</t>
  </si>
  <si>
    <t>Smith, Dwight - OF</t>
  </si>
  <si>
    <t>Smith, Tyler - SS</t>
  </si>
  <si>
    <t>Stassi, Brock - 1B</t>
  </si>
  <si>
    <t>Stevenson, Andrew - OF</t>
  </si>
  <si>
    <t>Swihart, Blake - C</t>
  </si>
  <si>
    <t>Taijeron, Travis - OF</t>
  </si>
  <si>
    <t>Tauchman, Mike - OF</t>
  </si>
  <si>
    <t>Tejada, Ruben - SS</t>
  </si>
  <si>
    <t>Thames, Eric - 1B</t>
  </si>
  <si>
    <t>Torrens, Luis - C</t>
  </si>
  <si>
    <t>Travis, Sam - 1B</t>
  </si>
  <si>
    <t>Turner, Stuart - C</t>
  </si>
  <si>
    <t>Urena, Richard - SS</t>
  </si>
  <si>
    <t>Valaika, Pat - SS</t>
  </si>
  <si>
    <t>Valera, Breyvic - 2B</t>
  </si>
  <si>
    <t>Vargas, Ildemaro - 2B</t>
  </si>
  <si>
    <t>Verdugo, Alex - OF</t>
  </si>
  <si>
    <t>Villanueva, Christian - 3B</t>
  </si>
  <si>
    <t>Vincej, Zach - SS</t>
  </si>
  <si>
    <t>Voit, Luke - 1B</t>
  </si>
  <si>
    <t>Wade, Tyler - 2B</t>
  </si>
  <si>
    <t>Wallach, Chad - C</t>
  </si>
  <si>
    <t>Washington, David - OF</t>
  </si>
  <si>
    <t>Weeks, Rickie - 1B</t>
  </si>
  <si>
    <t>Williams, Nick - OF</t>
  </si>
  <si>
    <t>Winker, Jesse - OF</t>
  </si>
  <si>
    <t>Zagunis, Mark - OF</t>
  </si>
  <si>
    <t>Zimmer, Bradley - OF</t>
  </si>
  <si>
    <t>c42</t>
  </si>
  <si>
    <t>c44</t>
  </si>
  <si>
    <t>c30</t>
  </si>
  <si>
    <t>c36</t>
  </si>
  <si>
    <t>c26</t>
  </si>
  <si>
    <t>c32</t>
  </si>
  <si>
    <t>c46</t>
  </si>
  <si>
    <t>c35</t>
  </si>
  <si>
    <t>c41</t>
  </si>
  <si>
    <t>c47</t>
  </si>
  <si>
    <t>c29</t>
  </si>
  <si>
    <t>c38</t>
  </si>
  <si>
    <t>c45</t>
  </si>
  <si>
    <t>c28</t>
  </si>
  <si>
    <t>c34</t>
  </si>
  <si>
    <t>c27</t>
  </si>
  <si>
    <t>c33</t>
  </si>
  <si>
    <t>c43</t>
  </si>
  <si>
    <t>c40</t>
  </si>
  <si>
    <t>c31</t>
  </si>
  <si>
    <t>c25</t>
  </si>
  <si>
    <t>c37</t>
  </si>
  <si>
    <t>c39</t>
  </si>
  <si>
    <t>Speedy Slap Hitter Infielder</t>
  </si>
  <si>
    <t>Speedy Wiff King</t>
  </si>
  <si>
    <t>Bench Warmer Infielder</t>
  </si>
  <si>
    <t>Bench Warmer 2B/SS</t>
  </si>
  <si>
    <t>Young Speedy Gap Power</t>
  </si>
  <si>
    <t>Aging Bench Warmer OF/1B</t>
  </si>
  <si>
    <t>Speedy Contact Hitter</t>
  </si>
  <si>
    <t>Played last year (I.e. 2018 forecast, played in 2017)</t>
  </si>
  <si>
    <t>Best still to come, even if last year was a set back. Expected to play regularly. All-star caliber.</t>
  </si>
  <si>
    <t>Best years may still be ahead, even if last year was a little disappointing. Will outperform last year, assuming regular playing time.</t>
  </si>
  <si>
    <t>Dansby Swanson</t>
  </si>
  <si>
    <t>Beginning descent. Role player, not a keeper.</t>
  </si>
  <si>
    <t>Not enough upside to stick with him. Role player, not a keeper.</t>
  </si>
  <si>
    <t>Could improve this year. Risk of injury or playing time. Consider platooning.</t>
  </si>
  <si>
    <t>Likely to regress a bit. Will have to pay premium to get him. Star player.</t>
  </si>
  <si>
    <t>Should perform close to forecast. Expect to see at top of the order all season. Franchise player.</t>
  </si>
  <si>
    <t>Should perform close to forecast. Expected to play regularly. Hits, but not a likey all-star this year.</t>
  </si>
  <si>
    <t>Still In prime. Starter, but may sit occassionally. Hits, but not a likey all-star this year.</t>
  </si>
  <si>
    <t>Still In prime. Expected to play regularly. Hits, but not a likey all-star this year.</t>
  </si>
  <si>
    <t>Still In prime. Will be overpriced in most drafts, unless truly healthy. Worth more in trade than as keeper.</t>
  </si>
  <si>
    <t>Should perform close to forecast. Starter, but may sit occassionally.</t>
  </si>
  <si>
    <t>Some upside still, but needs to start proving it. Will outperform last year, assuming regular playing time. Consider platooning.</t>
  </si>
  <si>
    <t>Eduardo Nunez</t>
  </si>
  <si>
    <t>T. J. Rivera</t>
  </si>
  <si>
    <t>Running out of time to prove himself. This year could establish who he is. Risk of injury or playing time.</t>
  </si>
  <si>
    <t>Willie Calhoun</t>
  </si>
  <si>
    <t>Not making it at MLB level. Risk of injury or playing time. Consider platooning.</t>
  </si>
  <si>
    <t>Could improve this year. Sleeper pick for a good reason. Use caution. Consider platooning.</t>
  </si>
  <si>
    <t>Rickie Weeks</t>
  </si>
  <si>
    <t>Still In prime. Expected to play regularly. Talented, but not a likey all-star this year.</t>
  </si>
  <si>
    <t>His best days are past him, but he should perform near projected levels. Expected to play regularly. Should continue to perform well for position.</t>
  </si>
  <si>
    <t>Still In prime. Expected to play regularly.</t>
  </si>
  <si>
    <t>Beginning descent. Will be overpriced in most drafts, unless truly healthy.</t>
  </si>
  <si>
    <t>Ryan Schimpf</t>
  </si>
  <si>
    <t>Should perform close to forecast. Will have to pay premium to get him. MVP candidate.</t>
  </si>
  <si>
    <t>Career has peaked, limited upside. Will have to pay premium to get him. Possible All-star.</t>
  </si>
  <si>
    <t>Career still on the rise, but nearing peak. Will have to pay premium to get him.</t>
  </si>
  <si>
    <t>Blake Swihart</t>
  </si>
  <si>
    <t>Career has peaked, limited upside. Will have to pay premium to get him. Among elite players.</t>
  </si>
  <si>
    <t>Poised for modest break out above last year. Expect to see at top of the order all season. Major star, must have.</t>
  </si>
  <si>
    <t>Career on the rise. Track his progress to determine upside. Expected to play regularly. Possible All-star.</t>
  </si>
  <si>
    <t>Troy Tulowitzki</t>
  </si>
  <si>
    <t>Still In prime. Risk of injury or playing time. Keeper.</t>
  </si>
  <si>
    <t>Likely to regress a bit. Will be overpriced in most drafts, unless truly healthy. Consider platooning.</t>
  </si>
  <si>
    <t>Max Muncy</t>
  </si>
  <si>
    <t>Limited improvement expected from here. Will be overpriced in most drafts, unless truly healthy. Consider platooning.</t>
  </si>
  <si>
    <t>Best years are behind him, little upside. Will have to pay premium to get him. MVP candidate.</t>
  </si>
  <si>
    <t>Poised for modest break out above last year. Will have to pay premium to get him. Major star.</t>
  </si>
  <si>
    <t>Still In prime. Expected to play regularly. Expected to produce above average results for pos</t>
  </si>
  <si>
    <t>Matt Carpenter</t>
  </si>
  <si>
    <t>Career has peaked, limited upside. Starter, but may sit occassionally. Worth more in trade than as keeper.</t>
  </si>
  <si>
    <t>Alex Gordon</t>
  </si>
  <si>
    <t>Limited improvement expected from here. If only he were on the field more.</t>
  </si>
  <si>
    <t>Some upside still, but needs to start proving it. Starter, but may sit occassionally.</t>
  </si>
  <si>
    <t>Career on the rise. Track his progress to determine upside. Expect to see at top of the order all season. Among elite players.</t>
  </si>
  <si>
    <t>Best still to come, even if last year was a set back. Expected to play regularly.</t>
  </si>
  <si>
    <t>His best days are past him, but he should perform near projected levels. Either slipping or nice value. Use judgement.</t>
  </si>
  <si>
    <t>Best still to come, even if last year was a set back. Expect to see at top of the order all season. Sky's the limit, must have.</t>
  </si>
  <si>
    <t>Career still on the rise, but nearing peak. Will have to pay premium to get him. Star player.</t>
  </si>
  <si>
    <t>In prime. Will have to pay premium to get him. All-star level.</t>
  </si>
  <si>
    <t>Career may be nearing end. Looking for graceful flourish before its over. Slipping. Buyer beware. Has all-star level talent.</t>
  </si>
  <si>
    <t>This is the time to shine. Overpriced in most drafts, be realistic. Hits, but not a likey all-star this year.</t>
  </si>
  <si>
    <t>Still In prime. Overpriced in most drafts, be realistic. Worth more in trade than as keeper.</t>
  </si>
  <si>
    <t>Poised for modest break out above last year. Expected to play regularly. Trade him for two part timers who can platoon.</t>
  </si>
  <si>
    <t>Still In prime. Role player, not a keeper. Worth more in trade than as keeper.</t>
  </si>
  <si>
    <t>Pivotal year for him. Will either establish himself or start to drop out. Will be overpriced in most drafts, unless truly healthy.</t>
  </si>
  <si>
    <t>Still In prime. Sleeper pick for a good reason. Use caution.</t>
  </si>
  <si>
    <t>Pedro Florimon Jr</t>
  </si>
  <si>
    <t>His best days are past him, but he should perform near projected levels. Expected to play regularly.</t>
  </si>
  <si>
    <t>Career still on the rise, but nearing peak. Risky pick. Avoid.</t>
  </si>
  <si>
    <t>Still In prime. Will have to pay premium to get him. Among elite players.</t>
  </si>
  <si>
    <t>Best still to come, even if last year was a set back. Will outperform last year, assuming regular playing time. Sky's the limit, must have.</t>
  </si>
  <si>
    <t>Career in ending phase. Overpriced. Look to trade him.</t>
  </si>
  <si>
    <t>Still In prime. Risk of injury or playing time. Consider platooning.</t>
  </si>
  <si>
    <t>Kyle Farmer</t>
  </si>
  <si>
    <t>Carlos Moncrief</t>
  </si>
  <si>
    <t>Career taking off. Could continue to exceed forecasts. Will have to pay premium to get him. Possible All-star.</t>
  </si>
  <si>
    <t>Limited improvement expected from here. Overpriced in most drafts, be realistic. Keeper.</t>
  </si>
  <si>
    <t>Best years are behind him, little upside. Starter, but may sit occassionally.</t>
  </si>
  <si>
    <t>Brandon Drury</t>
  </si>
  <si>
    <t>May do better, but doubful of return to past. Won't fetch fair value in trade. Consider platooning.</t>
  </si>
  <si>
    <t>Poised for modest break out above last year. Risk of injury or playing time. Consider platooning.</t>
  </si>
  <si>
    <t>His best days are past him, but he should perform near projected levels. Overpriced. Look to trade him. Worth more in trade than as keeper.</t>
  </si>
  <si>
    <t>Career needs a jump start. Further decline could signal shorter mlb tenure than once expected. Sleeper pick for a good reason. Use caution.</t>
  </si>
  <si>
    <t>Peaking. Scrub. Pick someone else.</t>
  </si>
  <si>
    <t>His best days are past him, but he should perform near projected levels. Expected to play regularly. Building case for HOF.</t>
  </si>
  <si>
    <t>Still In prime. Starter, but may sit occassionally. Trade him for two part timers who can platoon.</t>
  </si>
  <si>
    <t>His best has passed. Risk of injury or playing time.</t>
  </si>
  <si>
    <t>Still In prime. If only he were on the field more.</t>
  </si>
  <si>
    <t>Colin Walsh</t>
  </si>
  <si>
    <t>Career has peaked, limited upside. Scrub. Pick someone else.</t>
  </si>
  <si>
    <t>Gap Power 2B/SS</t>
  </si>
  <si>
    <t>Capable Hitter Infielder</t>
  </si>
  <si>
    <t>1n_4n</t>
  </si>
  <si>
    <t>Speedy Dominant Hitter</t>
  </si>
  <si>
    <t>Ackley, Dustin - 1B</t>
  </si>
  <si>
    <t>Adames, Cristhian - 1B</t>
  </si>
  <si>
    <t>Alberto, Hanser - 3B</t>
  </si>
  <si>
    <t>Alcantara, Arismendy - OF</t>
  </si>
  <si>
    <t>Amarista, Alexi - OF</t>
  </si>
  <si>
    <t>Arroyo, Christian - 3B</t>
  </si>
  <si>
    <t>Asche, Cody - 1B</t>
  </si>
  <si>
    <t>Barney, Darwin - 2B</t>
  </si>
  <si>
    <t>Beckham, Gordon - 2B</t>
  </si>
  <si>
    <t>Blanco, Andres - 3B</t>
  </si>
  <si>
    <t>Calhoun, Willie - OF</t>
  </si>
  <si>
    <t>Canha, Mark - OF</t>
  </si>
  <si>
    <t>Carpenter, Matt - 1B</t>
  </si>
  <si>
    <t>Cecchini, Gavin - 2B</t>
  </si>
  <si>
    <t>Coghlan, Chris - 3B</t>
  </si>
  <si>
    <t>Cowart, Kaleb - 2B</t>
  </si>
  <si>
    <t>Descalso, Daniel - 2B</t>
  </si>
  <si>
    <t>Dietrich, Derek - 3B</t>
  </si>
  <si>
    <t>Drew, Stephen - SS</t>
  </si>
  <si>
    <t>Drury, Brandon - 2B</t>
  </si>
  <si>
    <t>Espinosa, Danny - 2B</t>
  </si>
  <si>
    <t>Flaherty, Ryan - 2B</t>
  </si>
  <si>
    <t>Flores, Wilmer - 3B</t>
  </si>
  <si>
    <t>Florimon Jr, Pedro - OF</t>
  </si>
  <si>
    <t>Freeman, Mike - SS</t>
  </si>
  <si>
    <t>Gonzalez, Erik - 2B</t>
  </si>
  <si>
    <t>Gurriel, Yulieski - 1B</t>
  </si>
  <si>
    <t>Gyorko, Jedd - 3B</t>
  </si>
  <si>
    <t>Hanson, Alen - OF</t>
  </si>
  <si>
    <t>Holliday, Matt - 1B</t>
  </si>
  <si>
    <t>Holt, Brock - 2B</t>
  </si>
  <si>
    <t>Hoskins, Rhys - OF</t>
  </si>
  <si>
    <t>Jaso, John - OF</t>
  </si>
  <si>
    <t>Kelly, Ty - 2B</t>
  </si>
  <si>
    <t>Kendrick, Howie - OF</t>
  </si>
  <si>
    <t>La Stella, Thomas - 2B</t>
  </si>
  <si>
    <t>Machado, Manny - 3B</t>
  </si>
  <si>
    <t>Mancini, Trey - OF</t>
  </si>
  <si>
    <t>Marrero, Deven - 3B</t>
  </si>
  <si>
    <t>Marte, Jefry - 1B</t>
  </si>
  <si>
    <t>Miller, Brad - 2B</t>
  </si>
  <si>
    <t>Nunez, Eduardo - 3B</t>
  </si>
  <si>
    <t>Nunez, Renato - OF</t>
  </si>
  <si>
    <t>Olson, Matt - 1B</t>
  </si>
  <si>
    <t>Pearce, Steven - OF</t>
  </si>
  <si>
    <t>Peterson, Jace - OF</t>
  </si>
  <si>
    <t>Reyes, Jose - SS</t>
  </si>
  <si>
    <t>Rivera, T. J. - 3B</t>
  </si>
  <si>
    <t>Rivera, Yadiel - 3B</t>
  </si>
  <si>
    <t>Rosales, Adam - SS</t>
  </si>
  <si>
    <t>Rutledge, Josh - 3B</t>
  </si>
  <si>
    <t>Sardinas, Luis - 2B</t>
  </si>
  <si>
    <t>Schimpf, Ryan - 3B</t>
  </si>
  <si>
    <t>Selsky, Steve - 3B</t>
  </si>
  <si>
    <t>Shaffer, Richie - 1B</t>
  </si>
  <si>
    <t>Spangenberg, Cory - 3B</t>
  </si>
  <si>
    <t>Turner, Trea - SS</t>
  </si>
  <si>
    <t>Valencia, Danny - 1B</t>
  </si>
  <si>
    <t>Villar, Jonathan - 2B</t>
  </si>
  <si>
    <t>Walker, Christian - 1B</t>
  </si>
  <si>
    <t>Pedro Beato</t>
  </si>
  <si>
    <t>Needs to prove value. Sleeper pick. Buy at discount. Major star.</t>
  </si>
  <si>
    <t>Dan Runzler</t>
  </si>
  <si>
    <t>Drew Steckenrider</t>
  </si>
  <si>
    <t>Trevor Hildenberger</t>
  </si>
  <si>
    <t>Asher Wojciechowski</t>
  </si>
  <si>
    <t>Wojciechowski</t>
  </si>
  <si>
    <t>Austin Bibens-Dirkx</t>
  </si>
  <si>
    <t>Steckenrider</t>
  </si>
  <si>
    <t>Al Alburquerque</t>
  </si>
  <si>
    <t>Hildenberger</t>
  </si>
  <si>
    <t>Bibens-Dirkx</t>
  </si>
  <si>
    <t>Alburquerque</t>
  </si>
  <si>
    <t>De Los Santos</t>
  </si>
  <si>
    <t>Abel De Los Santos</t>
  </si>
  <si>
    <t>Kazmir</t>
  </si>
  <si>
    <t>Mikolas</t>
  </si>
  <si>
    <t>Miles</t>
  </si>
  <si>
    <t>Biddle</t>
  </si>
  <si>
    <t>Kingham</t>
  </si>
  <si>
    <t>Smyly</t>
  </si>
  <si>
    <t>Drew(hurt/2</t>
  </si>
  <si>
    <t>Weiss</t>
  </si>
  <si>
    <t>Joan</t>
  </si>
  <si>
    <t>Beede</t>
  </si>
  <si>
    <t>Burdi</t>
  </si>
  <si>
    <t>Nick(hurt/2</t>
  </si>
  <si>
    <t>Gomber</t>
  </si>
  <si>
    <t>Holmes</t>
  </si>
  <si>
    <t>Houser</t>
  </si>
  <si>
    <t>Lindgren</t>
  </si>
  <si>
    <t>Voth</t>
  </si>
  <si>
    <t>Quantrill</t>
  </si>
  <si>
    <t>Cal</t>
  </si>
  <si>
    <t>Underwood</t>
  </si>
  <si>
    <t>Duane</t>
  </si>
  <si>
    <t>Marcos</t>
  </si>
  <si>
    <t>Seranthony</t>
  </si>
  <si>
    <t>Castellani</t>
  </si>
  <si>
    <t>Crowe</t>
  </si>
  <si>
    <t>Alzolay</t>
  </si>
  <si>
    <t>Adbert</t>
  </si>
  <si>
    <t>Shaun</t>
  </si>
  <si>
    <t>Clifton</t>
  </si>
  <si>
    <t>Duplantier</t>
  </si>
  <si>
    <t>Conner</t>
  </si>
  <si>
    <t>Dakota</t>
  </si>
  <si>
    <t>Lauer</t>
  </si>
  <si>
    <t>Reed(Cin)</t>
  </si>
  <si>
    <t>CodyA.</t>
  </si>
  <si>
    <t>Sheffield</t>
  </si>
  <si>
    <t>Merandy</t>
  </si>
  <si>
    <t>Kilome</t>
  </si>
  <si>
    <t>Franklyn</t>
  </si>
  <si>
    <t>DeLaCruz</t>
  </si>
  <si>
    <t>Dennis</t>
  </si>
  <si>
    <t>Fernandez</t>
  </si>
  <si>
    <t>Julian</t>
  </si>
  <si>
    <t>Diplan</t>
  </si>
  <si>
    <t>Keller</t>
  </si>
  <si>
    <t>Kolek</t>
  </si>
  <si>
    <t>Lange</t>
  </si>
  <si>
    <t>Steele</t>
  </si>
  <si>
    <t>Toussaint</t>
  </si>
  <si>
    <t>Touki</t>
  </si>
  <si>
    <t>Medina</t>
  </si>
  <si>
    <t>Espinoza</t>
  </si>
  <si>
    <t>DeLosSantos</t>
  </si>
  <si>
    <t>Enyel</t>
  </si>
  <si>
    <t>Vladimir</t>
  </si>
  <si>
    <t>Szapucki</t>
  </si>
  <si>
    <t>Allard</t>
  </si>
  <si>
    <t>Kolby</t>
  </si>
  <si>
    <t>Lambert</t>
  </si>
  <si>
    <t>Neidert</t>
  </si>
  <si>
    <t>Little</t>
  </si>
  <si>
    <t>Brendon</t>
  </si>
  <si>
    <t>Lucchesi</t>
  </si>
  <si>
    <t>Clarke</t>
  </si>
  <si>
    <t>Sixto</t>
  </si>
  <si>
    <t>Humphreys</t>
  </si>
  <si>
    <t>Albertos</t>
  </si>
  <si>
    <t>Braxton</t>
  </si>
  <si>
    <t>Gowdy</t>
  </si>
  <si>
    <t>Muller</t>
  </si>
  <si>
    <t>Pint</t>
  </si>
  <si>
    <t>Riley</t>
  </si>
  <si>
    <t>Wentz</t>
  </si>
  <si>
    <t>Gallen</t>
  </si>
  <si>
    <t>MacKenzie</t>
  </si>
  <si>
    <t>Burnes</t>
  </si>
  <si>
    <t>Baz</t>
  </si>
  <si>
    <t>Morejon</t>
  </si>
  <si>
    <t>Michel</t>
  </si>
  <si>
    <t>Burch</t>
  </si>
  <si>
    <t>Rumbelow</t>
  </si>
  <si>
    <t>Sadzeck</t>
  </si>
  <si>
    <t>Connor</t>
  </si>
  <si>
    <t>Guerrieri</t>
  </si>
  <si>
    <t>Turnbull</t>
  </si>
  <si>
    <t>Yefrey</t>
  </si>
  <si>
    <t>Funkhouser</t>
  </si>
  <si>
    <t>Kaprielian</t>
  </si>
  <si>
    <t>Buttrey</t>
  </si>
  <si>
    <t>Borucki</t>
  </si>
  <si>
    <t>Staumont</t>
  </si>
  <si>
    <t>Tate</t>
  </si>
  <si>
    <t>Pannone</t>
  </si>
  <si>
    <t>Clarkin</t>
  </si>
  <si>
    <t>Gonsalves</t>
  </si>
  <si>
    <t>Shore</t>
  </si>
  <si>
    <t>Thorpe</t>
  </si>
  <si>
    <t>Yonny</t>
  </si>
  <si>
    <t>Kohl</t>
  </si>
  <si>
    <t>Cortes</t>
  </si>
  <si>
    <t>Nestor</t>
  </si>
  <si>
    <t>Dunning</t>
  </si>
  <si>
    <t>Dane</t>
  </si>
  <si>
    <t>Hansen</t>
  </si>
  <si>
    <t>Honeywell</t>
  </si>
  <si>
    <t>Littell</t>
  </si>
  <si>
    <t>Sedlock</t>
  </si>
  <si>
    <t>Yarbrough</t>
  </si>
  <si>
    <t>Barria</t>
  </si>
  <si>
    <t>Jurado</t>
  </si>
  <si>
    <t>Acevedo</t>
  </si>
  <si>
    <t>Palumbo</t>
  </si>
  <si>
    <t>Civale</t>
  </si>
  <si>
    <t>Beeks</t>
  </si>
  <si>
    <t>Jalen</t>
  </si>
  <si>
    <t>Cease</t>
  </si>
  <si>
    <t>Foster</t>
  </si>
  <si>
    <t>Houck</t>
  </si>
  <si>
    <t>Kopech</t>
  </si>
  <si>
    <t>McKay</t>
  </si>
  <si>
    <t>Oaks</t>
  </si>
  <si>
    <t>Reid-Foley</t>
  </si>
  <si>
    <t>Justus</t>
  </si>
  <si>
    <t>Deetz</t>
  </si>
  <si>
    <t>Raudes</t>
  </si>
  <si>
    <t>Roniel</t>
  </si>
  <si>
    <t>Freicer</t>
  </si>
  <si>
    <t>Burrows</t>
  </si>
  <si>
    <t>Beau</t>
  </si>
  <si>
    <t>McKenzie</t>
  </si>
  <si>
    <t>Triston</t>
  </si>
  <si>
    <t>Pearson</t>
  </si>
  <si>
    <t>Lakins</t>
  </si>
  <si>
    <t>Groome</t>
  </si>
  <si>
    <t>Ragans</t>
  </si>
  <si>
    <t>Manning</t>
  </si>
  <si>
    <t>Luzardo</t>
  </si>
  <si>
    <t>Forrest</t>
  </si>
  <si>
    <t>Akin</t>
  </si>
  <si>
    <t>Keegan</t>
  </si>
  <si>
    <t>Sauer</t>
  </si>
  <si>
    <t>Bieber</t>
  </si>
  <si>
    <t>Carlson</t>
  </si>
  <si>
    <t>Elian</t>
  </si>
  <si>
    <t>FORECAST AS OF 1/21/2018</t>
  </si>
  <si>
    <t>Developing well. Starter, but may sit occassionally.</t>
  </si>
  <si>
    <t>Still In prime. Overpriced in most drafts, be realistic. Outside shot at being an all-star this year.</t>
  </si>
  <si>
    <t>On track. Expected to play regularly. Already solid MLB caliber. Long term buy.</t>
  </si>
  <si>
    <t>Devon Travis</t>
  </si>
  <si>
    <t>Kelby Tomlinson</t>
  </si>
  <si>
    <t>Ty Kelly</t>
  </si>
  <si>
    <t>Likely to regress a bit. Will have to pay premium to get him. All-star.</t>
  </si>
  <si>
    <t>Limited improvement expected from here. Will have to pay premium to get him. All-star.</t>
  </si>
  <si>
    <t>On track. Will have to pay premium to get him. All-star level.</t>
  </si>
  <si>
    <t>On track. Truth coming. Breaking out or false hopes? Hits, but not a likey all-star this year.</t>
  </si>
  <si>
    <t>Young Line Drives</t>
  </si>
  <si>
    <t>Some upside still, but needs to start proving it. Risk of injury or playing time. Consider platooning.</t>
  </si>
  <si>
    <t>On track. Expected to play regularly. Sky's the limit, must have.</t>
  </si>
  <si>
    <t>May do better, but doubful of return to past. Expected to play regularly.</t>
  </si>
  <si>
    <t>Young enough to develop a lot from here. Will put up better numbers with full season.</t>
  </si>
  <si>
    <t>Should perform close to forecast. Will have to pay premium to get him. Solid keeper.</t>
  </si>
  <si>
    <t>Likely to regress a bit. Overpriced in most drafts, be realistic. Solid keeper.</t>
  </si>
  <si>
    <t>Still In prime. Risk of injury or playing time.</t>
  </si>
  <si>
    <t>His best has passed. If only he were on the field more. Still good and should contribute.</t>
  </si>
  <si>
    <t>Should perform close to forecast. Will outperform last year, assuming regular playing time.</t>
  </si>
  <si>
    <t>Christopher Bostick</t>
  </si>
  <si>
    <t>Should perform close to forecast. Expected to play regularly. Keeper.</t>
  </si>
  <si>
    <t>In prime. Starter, but may sit occassionally.</t>
  </si>
  <si>
    <t>Beginning descent. Either slipping or nice value. Use judgement.</t>
  </si>
  <si>
    <t>Still In prime. Will have to pay premium to get him. Talented, but not a likey all-star this year.</t>
  </si>
  <si>
    <t>Limited improvement expected from here. Will have to pay premium to get him. Solid keeper.</t>
  </si>
  <si>
    <t>Career still on the rise, but nearing peak. Expected to play regularly.</t>
  </si>
  <si>
    <t>Peaking. Starter, but may sit occassionally.</t>
  </si>
  <si>
    <t>Best years are still be ahead, even if last year was less than expected. Expected to play regularly.</t>
  </si>
  <si>
    <t>Career on the rise. Track his progress to determine upside. Expected to play regularly. Has all-star level talent.</t>
  </si>
  <si>
    <t>Career still on the rise, but nearing peak. Overpriced in most drafts, be realistic. Hits, but not a likey all-star this year.</t>
  </si>
  <si>
    <t>Career taking off. Could continue to exceed forecasts. Truth coming. Breaking out or false hopes? Hits, but not a likey all-star this year.</t>
  </si>
  <si>
    <t>C.J. Cron</t>
  </si>
  <si>
    <t>Jorge Alfaro</t>
  </si>
  <si>
    <t>Richie Shaffer</t>
  </si>
  <si>
    <t>Nick Buss</t>
  </si>
  <si>
    <t>Career on the rise. Track his progress to determine upside. Expected to play regularly. MVP candidate.</t>
  </si>
  <si>
    <t>Should perform close to forecast. Expected to play regularly. All-star, health permitting.</t>
  </si>
  <si>
    <t>Career has peaked, limited upside. Will be overpriced in most drafts, unless truly healthy.</t>
  </si>
  <si>
    <t>Peaking. Expected to play regularly. Possible All-star.</t>
  </si>
  <si>
    <t>Developing well. Will have to pay premium to get him. Possible All-star.</t>
  </si>
  <si>
    <t>Should perform close to forecast. Expected to play regularly. Solid keeper.</t>
  </si>
  <si>
    <t>Still In prime. Starter, but may sit occassionally. Expected to produce above average results for pos</t>
  </si>
  <si>
    <t>Developing well. Will have to pay premium to get him. Already solid MLB caliber. Long term buy.</t>
  </si>
  <si>
    <t>Limited improvement expected from here. Expected to play regularly.</t>
  </si>
  <si>
    <t>His best days are past him, but he should perform near projected levels. Expected to play regularly. Talented, but not a likey all-star this year.</t>
  </si>
  <si>
    <t>His best days are past him, but he should perform near projected levels. Starter, but may sit occassionally. Expected to produce above average results for pos</t>
  </si>
  <si>
    <t>His best days are past him, but he should perform near projected levels. Risk of injury or playing time. Still good and should contribute.</t>
  </si>
  <si>
    <t>Limited improvement expected from here. Overpriced in most drafts, be realistic.</t>
  </si>
  <si>
    <t>Chance for rebound. Sleeper pick for a good reason. Use caution.</t>
  </si>
  <si>
    <t>Limited improvement expected from here. Will have to pay premium to get him. All-star caliber.</t>
  </si>
  <si>
    <t>Beginning descent. Sleeper pick. Buy at discount. Possible All-star.</t>
  </si>
  <si>
    <t>Limited improvement expected from here. Starter, but may sit occassionally. Talented, but not a likey all-star this year.</t>
  </si>
  <si>
    <t>Still In prime. Won't fetch fair value in trade. Expected to produce above average results for pos</t>
  </si>
  <si>
    <t>Limited improvement expected from here. Starter, but may sit occassionally. Keeper.</t>
  </si>
  <si>
    <t>Young enough to develop a lot from here. Risk of injury or playing time. Consider platooning.</t>
  </si>
  <si>
    <t>Still In prime. Role player, not a keeper. Consider platooning.</t>
  </si>
  <si>
    <t>P</t>
  </si>
  <si>
    <t>Omar Infante</t>
  </si>
  <si>
    <t>Matt den Dekker</t>
  </si>
  <si>
    <t>Giancarlo Stanton</t>
  </si>
  <si>
    <t>Giancarlo</t>
  </si>
  <si>
    <t>Speedy Bad Ball Hitter</t>
  </si>
  <si>
    <t>Slap Hitter 2B/SS</t>
  </si>
  <si>
    <t>Speedy Bench Warmer Infielder</t>
  </si>
  <si>
    <t>Speedy Contact Hitter 2B/SS</t>
  </si>
  <si>
    <t>Agile Bench Warmer Infielder</t>
  </si>
  <si>
    <t>Slugger OF/1B</t>
  </si>
  <si>
    <t>Young On Base OF/1B</t>
  </si>
  <si>
    <t>Lead Footed Contact Hitter Infielder</t>
  </si>
  <si>
    <t>Infielder</t>
  </si>
  <si>
    <t>Speedy Power off Bench OF/1B</t>
  </si>
  <si>
    <t>Speedy Capable Hitter 2B/SS</t>
  </si>
  <si>
    <t>Speedy Capable Hitter</t>
  </si>
  <si>
    <t>Young Slugger 2B/SS</t>
  </si>
  <si>
    <t>4n_1n</t>
  </si>
  <si>
    <t>Bench Warmer OF/1B</t>
  </si>
  <si>
    <t>Young Wiff King Infielder</t>
  </si>
  <si>
    <t>Gap Power Infielder</t>
  </si>
  <si>
    <t>Wiff King 2B/SS</t>
  </si>
  <si>
    <t>Career on the rise. Track his progress to determine upside. Expected to play regularly.</t>
  </si>
  <si>
    <t>Baez, Javier - SS</t>
  </si>
  <si>
    <t>Bregman, Alex - SS</t>
  </si>
  <si>
    <t>Camargo, Johan - SS</t>
  </si>
  <si>
    <t>Cordoba, Allen - SS</t>
  </si>
  <si>
    <t>Crawford, J.P. - SS</t>
  </si>
  <si>
    <t>Dozier, Hunter - 3B</t>
  </si>
  <si>
    <t>Duffy, Matt - SS</t>
  </si>
  <si>
    <t>Escobar, Eduardo - SS</t>
  </si>
  <si>
    <t>Farmer, Kyle - C</t>
  </si>
  <si>
    <t>Fontana, Nolan - SS</t>
  </si>
  <si>
    <t>Frazier, Adam - 2B</t>
  </si>
  <si>
    <t>Garcia, Greg - 2B</t>
  </si>
  <si>
    <t>Gonzalez, Marwin - SS</t>
  </si>
  <si>
    <t>Happ, Ian - 2B</t>
  </si>
  <si>
    <t>Healy, Ryon - 3B</t>
  </si>
  <si>
    <t>Hernandez, Enrique - SS</t>
  </si>
  <si>
    <t>Hernandez, Marco - 2B</t>
  </si>
  <si>
    <t>Hicks, John - C</t>
  </si>
  <si>
    <t>Johnson, Micah - 2B</t>
  </si>
  <si>
    <t>Lin, Tzu-Wei - SS</t>
  </si>
  <si>
    <t>Locastro, Tim - 2B</t>
  </si>
  <si>
    <t>McMahon, Ryan - 3B</t>
  </si>
  <si>
    <t>Mondesi, Raul - SS</t>
  </si>
  <si>
    <t>Morales, Kendry - DH</t>
  </si>
  <si>
    <t>Moran, Colin - 3B</t>
  </si>
  <si>
    <t>Moroff, Max - SS</t>
  </si>
  <si>
    <t>Ngoepe, Gift - SS</t>
  </si>
  <si>
    <t>Peraza, Jose - SS</t>
  </si>
  <si>
    <t>Perez, Hernan - 3B</t>
  </si>
  <si>
    <t>Pinder, Chad - SS</t>
  </si>
  <si>
    <t>Profar, Jurickson - SS</t>
  </si>
  <si>
    <t>Ramirez, Jose - 2B</t>
  </si>
  <si>
    <t>Reynolds, Matt - SS</t>
  </si>
  <si>
    <t>Robertson, Daniel - SS</t>
  </si>
  <si>
    <t>Rodriguez, Sean - 2B</t>
  </si>
  <si>
    <t>Romine, Andrew - 2B</t>
  </si>
  <si>
    <t>Rosario, Alberto - C</t>
  </si>
  <si>
    <t>Saladino, Tyler - SS</t>
  </si>
  <si>
    <t>Sanchez, Adrian - SS</t>
  </si>
  <si>
    <t>Still In prime. Expected to play regularly. Keeper.</t>
  </si>
  <si>
    <t>Segedin, Rob - 3B</t>
  </si>
  <si>
    <t>Solarte, Yangervis - SS</t>
  </si>
  <si>
    <t>Peaking. Starter, but may sit occassionally. Trade bait?</t>
  </si>
  <si>
    <t>Stanton, Giancarlo - OF</t>
  </si>
  <si>
    <t>Taylor, Chris - 2B</t>
  </si>
  <si>
    <t>Telis, Tomas - C</t>
  </si>
  <si>
    <t>Tomlinson, Kelby - 2B</t>
  </si>
  <si>
    <t>Torres, Ramon - SS</t>
  </si>
  <si>
    <t>Torreyes, Ronald - SS</t>
  </si>
  <si>
    <t>His best has passed. If only he were on the field more.</t>
  </si>
  <si>
    <t>c48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</si>
</sst>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_);_(* \(#,##0\);_(* &quot;-&quot;??_);_(@_)"/>
    <numFmt numFmtId="166" formatCode="_(* #,##0.0_);_(* \(#,##0.0\);_(* &quot;-&quot;??_);_(@_)"/>
  </numFmts>
  <fonts count="52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i/>
      <sz val="10"/>
      <color indexed="12"/>
      <name val="Arial"/>
      <family val="2"/>
    </font>
    <font>
      <sz val="11"/>
      <color indexed="8"/>
      <name val="Calibri"/>
      <family val="2"/>
    </font>
    <font>
      <b/>
      <sz val="10"/>
      <color indexed="17"/>
      <name val="Arial"/>
      <family val="2"/>
    </font>
    <font>
      <b/>
      <sz val="10"/>
      <color indexed="16"/>
      <name val="Arial"/>
      <family val="2"/>
    </font>
    <font>
      <b/>
      <sz val="10"/>
      <color indexed="12"/>
      <name val="Arial"/>
      <family val="2"/>
    </font>
    <font>
      <b/>
      <sz val="10"/>
      <color indexed="60"/>
      <name val="Arial"/>
      <family val="2"/>
    </font>
    <font>
      <sz val="10"/>
      <color indexed="17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28"/>
      <name val="Arial"/>
      <family val="2"/>
    </font>
    <font>
      <b/>
      <sz val="10"/>
      <color indexed="30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sz val="10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24"/>
      <name val="Calibri"/>
      <family val="2"/>
      <scheme val="minor"/>
    </font>
    <font>
      <b/>
      <i/>
      <sz val="10"/>
      <color rgb="FF7030A0"/>
      <name val="Arial"/>
      <family val="2"/>
    </font>
    <font>
      <i/>
      <u/>
      <sz val="11"/>
      <color theme="1"/>
      <name val="Calibri"/>
      <family val="2"/>
      <scheme val="minor"/>
    </font>
    <font>
      <u/>
      <sz val="10"/>
      <color theme="0"/>
      <name val="Arial"/>
      <family val="2"/>
    </font>
    <font>
      <i/>
      <sz val="8"/>
      <color theme="0" tint="-0.14999847407452621"/>
      <name val="Calibri"/>
      <family val="2"/>
      <scheme val="minor"/>
    </font>
    <font>
      <sz val="8"/>
      <color rgb="FF000000"/>
      <name val="Segoe UI"/>
      <family val="2"/>
    </font>
    <font>
      <sz val="11"/>
      <color rgb="FF000000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EAFA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6" borderId="0" applyNumberFormat="0" applyBorder="0" applyAlignment="0" applyProtection="0"/>
    <xf numFmtId="0" fontId="19" fillId="27" borderId="4" applyNumberFormat="0" applyAlignment="0" applyProtection="0"/>
    <xf numFmtId="0" fontId="20" fillId="28" borderId="5" applyNumberFormat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29" borderId="0" applyNumberFormat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26" fillId="30" borderId="4" applyNumberFormat="0" applyAlignment="0" applyProtection="0"/>
    <xf numFmtId="0" fontId="27" fillId="0" borderId="9" applyNumberFormat="0" applyFill="0" applyAlignment="0" applyProtection="0"/>
    <xf numFmtId="0" fontId="28" fillId="31" borderId="0" applyNumberFormat="0" applyBorder="0" applyAlignment="0" applyProtection="0"/>
    <xf numFmtId="0" fontId="16" fillId="32" borderId="10" applyNumberFormat="0" applyFont="0" applyAlignment="0" applyProtection="0"/>
    <xf numFmtId="0" fontId="29" fillId="27" borderId="11" applyNumberFormat="0" applyAlignment="0" applyProtection="0"/>
    <xf numFmtId="0" fontId="30" fillId="0" borderId="0" applyNumberFormat="0" applyFill="0" applyBorder="0" applyAlignment="0" applyProtection="0"/>
    <xf numFmtId="0" fontId="31" fillId="0" borderId="12" applyNumberFormat="0" applyFill="0" applyAlignment="0" applyProtection="0"/>
    <xf numFmtId="0" fontId="32" fillId="0" borderId="0" applyNumberFormat="0" applyFill="0" applyBorder="0" applyAlignment="0" applyProtection="0"/>
  </cellStyleXfs>
  <cellXfs count="207">
    <xf numFmtId="0" fontId="0" fillId="0" borderId="0" xfId="0"/>
    <xf numFmtId="164" fontId="16" fillId="0" borderId="0" xfId="28" applyNumberFormat="1" applyFont="1"/>
    <xf numFmtId="164" fontId="31" fillId="0" borderId="0" xfId="28" applyNumberFormat="1" applyFont="1"/>
    <xf numFmtId="165" fontId="31" fillId="0" borderId="0" xfId="28" applyNumberFormat="1" applyFont="1"/>
    <xf numFmtId="165" fontId="16" fillId="0" borderId="0" xfId="28" applyNumberFormat="1" applyFont="1"/>
    <xf numFmtId="164" fontId="31" fillId="33" borderId="0" xfId="28" applyNumberFormat="1" applyFont="1" applyFill="1" applyAlignment="1">
      <alignment horizontal="right"/>
    </xf>
    <xf numFmtId="0" fontId="0" fillId="0" borderId="0" xfId="0" applyAlignment="1">
      <alignment horizontal="right"/>
    </xf>
    <xf numFmtId="164" fontId="31" fillId="33" borderId="0" xfId="28" applyNumberFormat="1" applyFont="1" applyFill="1" applyAlignment="1">
      <alignment horizontal="center"/>
    </xf>
    <xf numFmtId="6" fontId="0" fillId="0" borderId="0" xfId="0" applyNumberFormat="1"/>
    <xf numFmtId="0" fontId="31" fillId="0" borderId="0" xfId="0" applyFont="1"/>
    <xf numFmtId="1" fontId="0" fillId="0" borderId="0" xfId="0" applyNumberFormat="1"/>
    <xf numFmtId="0" fontId="17" fillId="34" borderId="0" xfId="0" applyFont="1" applyFill="1"/>
    <xf numFmtId="0" fontId="17" fillId="34" borderId="0" xfId="0" applyFont="1" applyFill="1" applyAlignment="1">
      <alignment horizontal="right"/>
    </xf>
    <xf numFmtId="164" fontId="17" fillId="34" borderId="0" xfId="0" applyNumberFormat="1" applyFont="1" applyFill="1"/>
    <xf numFmtId="164" fontId="17" fillId="34" borderId="0" xfId="28" applyNumberFormat="1" applyFont="1" applyFill="1" applyAlignment="1">
      <alignment horizontal="right"/>
    </xf>
    <xf numFmtId="164" fontId="17" fillId="34" borderId="0" xfId="0" applyNumberFormat="1" applyFont="1" applyFill="1" applyAlignment="1">
      <alignment horizontal="right"/>
    </xf>
    <xf numFmtId="165" fontId="17" fillId="34" borderId="0" xfId="0" applyNumberFormat="1" applyFont="1" applyFill="1"/>
    <xf numFmtId="0" fontId="17" fillId="34" borderId="1" xfId="0" applyFont="1" applyFill="1" applyBorder="1"/>
    <xf numFmtId="0" fontId="17" fillId="34" borderId="1" xfId="0" applyFont="1" applyFill="1" applyBorder="1" applyAlignment="1">
      <alignment horizontal="right"/>
    </xf>
    <xf numFmtId="164" fontId="17" fillId="34" borderId="1" xfId="0" applyNumberFormat="1" applyFont="1" applyFill="1" applyBorder="1"/>
    <xf numFmtId="164" fontId="17" fillId="34" borderId="1" xfId="28" applyNumberFormat="1" applyFont="1" applyFill="1" applyBorder="1" applyAlignment="1">
      <alignment horizontal="right"/>
    </xf>
    <xf numFmtId="164" fontId="17" fillId="34" borderId="1" xfId="0" applyNumberFormat="1" applyFont="1" applyFill="1" applyBorder="1" applyAlignment="1">
      <alignment horizontal="right"/>
    </xf>
    <xf numFmtId="1" fontId="17" fillId="34" borderId="1" xfId="0" applyNumberFormat="1" applyFont="1" applyFill="1" applyBorder="1" applyAlignment="1">
      <alignment horizontal="center"/>
    </xf>
    <xf numFmtId="165" fontId="17" fillId="34" borderId="1" xfId="0" applyNumberFormat="1" applyFont="1" applyFill="1" applyBorder="1"/>
    <xf numFmtId="0" fontId="0" fillId="35" borderId="2" xfId="0" applyFill="1" applyBorder="1"/>
    <xf numFmtId="165" fontId="16" fillId="0" borderId="3" xfId="28" applyNumberFormat="1" applyFont="1" applyBorder="1"/>
    <xf numFmtId="164" fontId="16" fillId="0" borderId="3" xfId="28" applyNumberFormat="1" applyFont="1" applyBorder="1"/>
    <xf numFmtId="0" fontId="0" fillId="0" borderId="3" xfId="0" applyBorder="1"/>
    <xf numFmtId="165" fontId="16" fillId="0" borderId="1" xfId="28" applyNumberFormat="1" applyFont="1" applyBorder="1"/>
    <xf numFmtId="164" fontId="16" fillId="0" borderId="1" xfId="28" applyNumberFormat="1" applyFont="1" applyBorder="1"/>
    <xf numFmtId="0" fontId="0" fillId="0" borderId="1" xfId="0" applyBorder="1"/>
    <xf numFmtId="43" fontId="16" fillId="0" borderId="0" xfId="28" applyFont="1"/>
    <xf numFmtId="43" fontId="16" fillId="0" borderId="1" xfId="28" applyFont="1" applyBorder="1"/>
    <xf numFmtId="164" fontId="31" fillId="33" borderId="0" xfId="28" applyNumberFormat="1" applyFont="1" applyFill="1" applyAlignment="1">
      <alignment horizontal="left"/>
    </xf>
    <xf numFmtId="0" fontId="33" fillId="0" borderId="0" xfId="0" applyFont="1"/>
    <xf numFmtId="0" fontId="1" fillId="33" borderId="0" xfId="36" applyFill="1" applyAlignment="1" applyProtection="1">
      <alignment vertical="top"/>
    </xf>
    <xf numFmtId="0" fontId="0" fillId="0" borderId="0" xfId="0"/>
    <xf numFmtId="165" fontId="31" fillId="0" borderId="0" xfId="28" applyNumberFormat="1" applyFont="1"/>
    <xf numFmtId="165" fontId="16" fillId="0" borderId="0" xfId="28" applyNumberFormat="1" applyFont="1"/>
    <xf numFmtId="0" fontId="0" fillId="33" borderId="0" xfId="0" applyFill="1"/>
    <xf numFmtId="0" fontId="31" fillId="0" borderId="0" xfId="0" applyFont="1"/>
    <xf numFmtId="1" fontId="0" fillId="0" borderId="0" xfId="0" applyNumberFormat="1"/>
    <xf numFmtId="1" fontId="17" fillId="34" borderId="0" xfId="0" applyNumberFormat="1" applyFont="1" applyFill="1" applyAlignment="1">
      <alignment horizontal="center"/>
    </xf>
    <xf numFmtId="165" fontId="16" fillId="0" borderId="1" xfId="28" applyNumberFormat="1" applyFont="1" applyBorder="1"/>
    <xf numFmtId="0" fontId="2" fillId="0" borderId="0" xfId="0" applyFont="1" applyFill="1"/>
    <xf numFmtId="0" fontId="17" fillId="34" borderId="0" xfId="0" applyFont="1" applyFill="1" applyAlignment="1">
      <alignment horizontal="center"/>
    </xf>
    <xf numFmtId="0" fontId="17" fillId="34" borderId="1" xfId="0" applyFont="1" applyFill="1" applyBorder="1" applyAlignment="1">
      <alignment horizontal="center"/>
    </xf>
    <xf numFmtId="0" fontId="0" fillId="33" borderId="0" xfId="0" applyFill="1" applyAlignment="1">
      <alignment vertical="top"/>
    </xf>
    <xf numFmtId="0" fontId="3" fillId="33" borderId="0" xfId="0" applyFont="1" applyFill="1" applyAlignment="1">
      <alignment vertical="top"/>
    </xf>
    <xf numFmtId="0" fontId="2" fillId="33" borderId="0" xfId="0" applyFont="1" applyFill="1" applyAlignment="1">
      <alignment horizontal="center" vertical="center" wrapText="1"/>
    </xf>
    <xf numFmtId="164" fontId="2" fillId="33" borderId="0" xfId="28" applyNumberFormat="1" applyFont="1" applyFill="1" applyAlignment="1">
      <alignment horizontal="center" vertical="center" wrapText="1"/>
    </xf>
    <xf numFmtId="165" fontId="2" fillId="33" borderId="0" xfId="28" applyNumberFormat="1" applyFont="1" applyFill="1" applyAlignment="1">
      <alignment horizontal="center" vertical="center" wrapText="1"/>
    </xf>
    <xf numFmtId="0" fontId="2" fillId="36" borderId="0" xfId="0" applyFont="1" applyFill="1" applyAlignment="1">
      <alignment horizontal="center" vertical="center" wrapText="1"/>
    </xf>
    <xf numFmtId="0" fontId="5" fillId="33" borderId="0" xfId="0" applyFont="1" applyFill="1" applyAlignment="1">
      <alignment horizontal="center" vertical="center" wrapText="1"/>
    </xf>
    <xf numFmtId="165" fontId="6" fillId="33" borderId="0" xfId="28" applyNumberFormat="1" applyFont="1" applyFill="1" applyAlignment="1">
      <alignment horizontal="center" vertical="center" wrapText="1"/>
    </xf>
    <xf numFmtId="165" fontId="7" fillId="33" borderId="0" xfId="28" applyNumberFormat="1" applyFont="1" applyFill="1" applyAlignment="1">
      <alignment horizontal="center" vertical="center" wrapText="1"/>
    </xf>
    <xf numFmtId="43" fontId="2" fillId="33" borderId="0" xfId="28" applyFont="1" applyFill="1" applyAlignment="1">
      <alignment horizontal="center" vertical="center" wrapText="1"/>
    </xf>
    <xf numFmtId="0" fontId="2" fillId="33" borderId="0" xfId="0" applyFont="1" applyFill="1" applyAlignment="1">
      <alignment horizontal="left" vertical="center" wrapText="1"/>
    </xf>
    <xf numFmtId="0" fontId="2" fillId="33" borderId="0" xfId="0" applyFont="1" applyFill="1" applyAlignment="1">
      <alignment horizontal="left"/>
    </xf>
    <xf numFmtId="43" fontId="2" fillId="33" borderId="0" xfId="28" applyFont="1" applyFill="1" applyAlignment="1">
      <alignment horizontal="left"/>
    </xf>
    <xf numFmtId="164" fontId="2" fillId="33" borderId="0" xfId="28" applyNumberFormat="1" applyFont="1" applyFill="1" applyAlignment="1">
      <alignment horizontal="left"/>
    </xf>
    <xf numFmtId="165" fontId="2" fillId="33" borderId="0" xfId="28" applyNumberFormat="1" applyFont="1" applyFill="1" applyAlignment="1">
      <alignment horizontal="left"/>
    </xf>
    <xf numFmtId="165" fontId="2" fillId="36" borderId="0" xfId="28" applyNumberFormat="1" applyFont="1" applyFill="1" applyAlignment="1">
      <alignment horizontal="left"/>
    </xf>
    <xf numFmtId="164" fontId="2" fillId="36" borderId="0" xfId="28" applyNumberFormat="1" applyFont="1" applyFill="1" applyAlignment="1">
      <alignment horizontal="left"/>
    </xf>
    <xf numFmtId="164" fontId="5" fillId="33" borderId="0" xfId="28" applyNumberFormat="1" applyFont="1" applyFill="1" applyAlignment="1">
      <alignment horizontal="left"/>
    </xf>
    <xf numFmtId="165" fontId="6" fillId="33" borderId="0" xfId="28" applyNumberFormat="1" applyFont="1" applyFill="1" applyAlignment="1">
      <alignment horizontal="left"/>
    </xf>
    <xf numFmtId="165" fontId="7" fillId="33" borderId="0" xfId="28" applyNumberFormat="1" applyFont="1" applyFill="1" applyAlignment="1">
      <alignment horizontal="left"/>
    </xf>
    <xf numFmtId="165" fontId="8" fillId="33" borderId="0" xfId="28" applyNumberFormat="1" applyFont="1" applyFill="1" applyAlignment="1">
      <alignment horizontal="left"/>
    </xf>
    <xf numFmtId="165" fontId="7" fillId="33" borderId="0" xfId="28" applyNumberFormat="1" applyFont="1" applyFill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4" fillId="0" borderId="0" xfId="28" applyNumberFormat="1" applyFont="1"/>
    <xf numFmtId="165" fontId="4" fillId="0" borderId="0" xfId="28" applyNumberFormat="1" applyFont="1"/>
    <xf numFmtId="164" fontId="4" fillId="36" borderId="0" xfId="28" applyNumberFormat="1" applyFont="1" applyFill="1"/>
    <xf numFmtId="164" fontId="5" fillId="0" borderId="0" xfId="28" applyNumberFormat="1" applyFont="1"/>
    <xf numFmtId="165" fontId="6" fillId="0" borderId="0" xfId="28" applyNumberFormat="1" applyFont="1"/>
    <xf numFmtId="165" fontId="7" fillId="0" borderId="0" xfId="28" applyNumberFormat="1" applyFont="1"/>
    <xf numFmtId="165" fontId="16" fillId="0" borderId="0" xfId="28" applyNumberFormat="1" applyFont="1"/>
    <xf numFmtId="164" fontId="16" fillId="0" borderId="0" xfId="28" applyNumberFormat="1" applyFont="1"/>
    <xf numFmtId="0" fontId="9" fillId="0" borderId="0" xfId="0" applyFont="1"/>
    <xf numFmtId="43" fontId="16" fillId="0" borderId="0" xfId="28" applyFont="1"/>
    <xf numFmtId="0" fontId="3" fillId="33" borderId="0" xfId="0" applyFont="1" applyFill="1" applyAlignment="1">
      <alignment vertical="center"/>
    </xf>
    <xf numFmtId="43" fontId="7" fillId="36" borderId="0" xfId="28" applyFont="1" applyFill="1" applyAlignment="1">
      <alignment horizontal="center" vertical="center" wrapText="1"/>
    </xf>
    <xf numFmtId="0" fontId="10" fillId="33" borderId="0" xfId="0" applyFont="1" applyFill="1" applyAlignment="1">
      <alignment horizontal="center" vertical="center" wrapText="1"/>
    </xf>
    <xf numFmtId="0" fontId="0" fillId="0" borderId="0" xfId="0" applyFill="1"/>
    <xf numFmtId="0" fontId="2" fillId="33" borderId="0" xfId="0" applyFont="1" applyFill="1" applyAlignment="1">
      <alignment horizontal="center"/>
    </xf>
    <xf numFmtId="43" fontId="7" fillId="36" borderId="0" xfId="28" applyFont="1" applyFill="1" applyAlignment="1">
      <alignment horizontal="left"/>
    </xf>
    <xf numFmtId="166" fontId="2" fillId="33" borderId="0" xfId="28" applyNumberFormat="1" applyFont="1" applyFill="1" applyAlignment="1">
      <alignment horizontal="left"/>
    </xf>
    <xf numFmtId="166" fontId="10" fillId="33" borderId="0" xfId="28" applyNumberFormat="1" applyFont="1" applyFill="1" applyAlignment="1">
      <alignment horizontal="left"/>
    </xf>
    <xf numFmtId="165" fontId="10" fillId="33" borderId="0" xfId="28" applyNumberFormat="1" applyFont="1" applyFill="1" applyAlignment="1">
      <alignment horizontal="left"/>
    </xf>
    <xf numFmtId="165" fontId="2" fillId="33" borderId="0" xfId="28" applyNumberFormat="1" applyFont="1" applyFill="1" applyAlignment="1">
      <alignment horizontal="center"/>
    </xf>
    <xf numFmtId="0" fontId="2" fillId="36" borderId="0" xfId="0" applyFont="1" applyFill="1" applyAlignment="1">
      <alignment horizontal="center"/>
    </xf>
    <xf numFmtId="41" fontId="2" fillId="33" borderId="0" xfId="28" applyNumberFormat="1" applyFont="1" applyFill="1" applyAlignment="1">
      <alignment horizontal="left"/>
    </xf>
    <xf numFmtId="0" fontId="0" fillId="0" borderId="0" xfId="0" applyFill="1" applyAlignment="1">
      <alignment horizontal="center"/>
    </xf>
    <xf numFmtId="43" fontId="4" fillId="0" borderId="0" xfId="28" applyFont="1" applyFill="1"/>
    <xf numFmtId="166" fontId="4" fillId="36" borderId="0" xfId="28" applyNumberFormat="1" applyFont="1" applyFill="1"/>
    <xf numFmtId="165" fontId="4" fillId="0" borderId="0" xfId="28" applyNumberFormat="1" applyFont="1" applyFill="1"/>
    <xf numFmtId="166" fontId="4" fillId="0" borderId="0" xfId="28" applyNumberFormat="1" applyFont="1" applyFill="1"/>
    <xf numFmtId="166" fontId="11" fillId="0" borderId="0" xfId="28" applyNumberFormat="1" applyFont="1" applyFill="1"/>
    <xf numFmtId="43" fontId="12" fillId="0" borderId="0" xfId="28" applyFont="1" applyFill="1"/>
    <xf numFmtId="164" fontId="12" fillId="0" borderId="0" xfId="28" applyNumberFormat="1" applyFont="1" applyFill="1"/>
    <xf numFmtId="165" fontId="10" fillId="0" borderId="0" xfId="28" applyNumberFormat="1" applyFont="1" applyFill="1"/>
    <xf numFmtId="165" fontId="12" fillId="0" borderId="0" xfId="28" applyNumberFormat="1" applyFont="1" applyFill="1"/>
    <xf numFmtId="165" fontId="7" fillId="0" borderId="0" xfId="28" applyNumberFormat="1" applyFont="1" applyFill="1"/>
    <xf numFmtId="41" fontId="4" fillId="0" borderId="0" xfId="28" applyNumberFormat="1" applyFont="1" applyFill="1"/>
    <xf numFmtId="0" fontId="0" fillId="0" borderId="0" xfId="0" applyFont="1" applyFill="1"/>
    <xf numFmtId="43" fontId="7" fillId="0" borderId="0" xfId="28" applyFont="1" applyFill="1"/>
    <xf numFmtId="0" fontId="0" fillId="33" borderId="0" xfId="0" applyFill="1" applyAlignment="1">
      <alignment vertical="center"/>
    </xf>
    <xf numFmtId="0" fontId="13" fillId="33" borderId="0" xfId="0" applyFont="1" applyFill="1" applyAlignment="1">
      <alignment vertical="center"/>
    </xf>
    <xf numFmtId="166" fontId="2" fillId="36" borderId="0" xfId="28" applyNumberFormat="1" applyFont="1" applyFill="1" applyAlignment="1">
      <alignment horizontal="center" vertical="center" wrapText="1"/>
    </xf>
    <xf numFmtId="165" fontId="10" fillId="33" borderId="0" xfId="28" applyNumberFormat="1" applyFont="1" applyFill="1" applyAlignment="1">
      <alignment horizontal="center" vertical="center" wrapText="1"/>
    </xf>
    <xf numFmtId="166" fontId="2" fillId="33" borderId="0" xfId="28" applyNumberFormat="1" applyFont="1" applyFill="1" applyAlignment="1">
      <alignment horizontal="center" vertical="center" wrapText="1"/>
    </xf>
    <xf numFmtId="0" fontId="7" fillId="33" borderId="0" xfId="0" applyFont="1" applyFill="1"/>
    <xf numFmtId="0" fontId="2" fillId="33" borderId="0" xfId="0" applyFont="1" applyFill="1"/>
    <xf numFmtId="166" fontId="2" fillId="36" borderId="0" xfId="28" applyNumberFormat="1" applyFont="1" applyFill="1"/>
    <xf numFmtId="0" fontId="2" fillId="36" borderId="0" xfId="0" applyFont="1" applyFill="1"/>
    <xf numFmtId="0" fontId="7" fillId="0" borderId="0" xfId="0" applyFont="1"/>
    <xf numFmtId="0" fontId="2" fillId="0" borderId="0" xfId="0" applyFont="1"/>
    <xf numFmtId="0" fontId="0" fillId="36" borderId="0" xfId="0" applyFill="1"/>
    <xf numFmtId="166" fontId="10" fillId="0" borderId="0" xfId="28" applyNumberFormat="1" applyFont="1" applyFill="1" applyAlignment="1">
      <alignment horizontal="left"/>
    </xf>
    <xf numFmtId="166" fontId="4" fillId="0" borderId="0" xfId="28" applyNumberFormat="1" applyFont="1"/>
    <xf numFmtId="165" fontId="10" fillId="0" borderId="0" xfId="28" applyNumberFormat="1" applyFont="1" applyFill="1" applyAlignment="1">
      <alignment horizontal="left"/>
    </xf>
    <xf numFmtId="165" fontId="2" fillId="0" borderId="0" xfId="28" applyNumberFormat="1" applyFont="1" applyFill="1" applyAlignment="1">
      <alignment horizontal="left"/>
    </xf>
    <xf numFmtId="165" fontId="7" fillId="0" borderId="0" xfId="28" applyNumberFormat="1" applyFont="1" applyFill="1" applyAlignment="1">
      <alignment horizontal="left"/>
    </xf>
    <xf numFmtId="0" fontId="0" fillId="33" borderId="0" xfId="0" applyFill="1" applyAlignment="1">
      <alignment horizontal="center"/>
    </xf>
    <xf numFmtId="164" fontId="5" fillId="0" borderId="0" xfId="28" applyNumberFormat="1" applyFont="1" applyAlignment="1">
      <alignment horizontal="left"/>
    </xf>
    <xf numFmtId="165" fontId="8" fillId="0" borderId="0" xfId="28" applyNumberFormat="1" applyFont="1" applyAlignment="1">
      <alignment horizontal="left"/>
    </xf>
    <xf numFmtId="165" fontId="14" fillId="0" borderId="0" xfId="28" applyNumberFormat="1" applyFont="1" applyAlignment="1">
      <alignment horizontal="left"/>
    </xf>
    <xf numFmtId="0" fontId="1" fillId="0" borderId="0" xfId="36" applyAlignment="1" applyProtection="1"/>
    <xf numFmtId="0" fontId="12" fillId="0" borderId="0" xfId="0" applyNumberFormat="1" applyFont="1"/>
    <xf numFmtId="0" fontId="12" fillId="0" borderId="0" xfId="0" applyFont="1"/>
    <xf numFmtId="0" fontId="12" fillId="0" borderId="0" xfId="28" applyNumberFormat="1" applyFont="1"/>
    <xf numFmtId="0" fontId="7" fillId="0" borderId="0" xfId="28" applyNumberFormat="1" applyFont="1"/>
    <xf numFmtId="0" fontId="34" fillId="0" borderId="0" xfId="0" applyFont="1"/>
    <xf numFmtId="0" fontId="2" fillId="0" borderId="0" xfId="0" applyNumberFormat="1" applyFont="1"/>
    <xf numFmtId="0" fontId="8" fillId="0" borderId="0" xfId="0" applyNumberFormat="1" applyFont="1"/>
    <xf numFmtId="0" fontId="8" fillId="0" borderId="0" xfId="0" applyFont="1"/>
    <xf numFmtId="5" fontId="17" fillId="34" borderId="0" xfId="29" applyNumberFormat="1" applyFont="1" applyFill="1" applyAlignment="1">
      <alignment horizontal="center"/>
    </xf>
    <xf numFmtId="5" fontId="17" fillId="34" borderId="1" xfId="29" applyNumberFormat="1" applyFont="1" applyFill="1" applyBorder="1" applyAlignment="1">
      <alignment horizontal="center"/>
    </xf>
    <xf numFmtId="164" fontId="2" fillId="33" borderId="0" xfId="28" applyNumberFormat="1" applyFont="1" applyFill="1" applyAlignment="1">
      <alignment horizontal="center"/>
    </xf>
    <xf numFmtId="164" fontId="5" fillId="33" borderId="0" xfId="28" applyNumberFormat="1" applyFont="1" applyFill="1" applyAlignment="1">
      <alignment horizontal="center"/>
    </xf>
    <xf numFmtId="165" fontId="8" fillId="33" borderId="0" xfId="28" applyNumberFormat="1" applyFont="1" applyFill="1" applyAlignment="1">
      <alignment horizontal="center"/>
    </xf>
    <xf numFmtId="165" fontId="14" fillId="33" borderId="0" xfId="28" applyNumberFormat="1" applyFont="1" applyFill="1" applyAlignment="1">
      <alignment horizontal="center"/>
    </xf>
    <xf numFmtId="164" fontId="2" fillId="36" borderId="0" xfId="28" applyNumberFormat="1" applyFont="1" applyFill="1" applyAlignment="1">
      <alignment horizontal="center"/>
    </xf>
    <xf numFmtId="165" fontId="6" fillId="33" borderId="0" xfId="28" applyNumberFormat="1" applyFont="1" applyFill="1" applyAlignment="1">
      <alignment horizontal="center"/>
    </xf>
    <xf numFmtId="165" fontId="7" fillId="33" borderId="0" xfId="28" applyNumberFormat="1" applyFont="1" applyFill="1" applyAlignment="1">
      <alignment horizontal="center"/>
    </xf>
    <xf numFmtId="0" fontId="35" fillId="33" borderId="0" xfId="0" applyFont="1" applyFill="1" applyAlignment="1">
      <alignment horizontal="center" vertical="center" textRotation="45" wrapText="1"/>
    </xf>
    <xf numFmtId="43" fontId="36" fillId="33" borderId="0" xfId="28" applyFont="1" applyFill="1" applyAlignment="1">
      <alignment horizontal="right" wrapText="1"/>
    </xf>
    <xf numFmtId="165" fontId="35" fillId="33" borderId="0" xfId="28" applyNumberFormat="1" applyFont="1" applyFill="1" applyAlignment="1">
      <alignment horizontal="center" vertical="center" textRotation="45" wrapText="1"/>
    </xf>
    <xf numFmtId="165" fontId="35" fillId="33" borderId="0" xfId="28" applyNumberFormat="1" applyFont="1" applyFill="1" applyAlignment="1">
      <alignment horizontal="left" vertical="center" textRotation="45" wrapText="1"/>
    </xf>
    <xf numFmtId="0" fontId="37" fillId="0" borderId="0" xfId="0" applyFont="1" applyBorder="1"/>
    <xf numFmtId="0" fontId="38" fillId="0" borderId="0" xfId="0" applyFont="1" applyBorder="1" applyAlignment="1">
      <alignment horizontal="center"/>
    </xf>
    <xf numFmtId="164" fontId="38" fillId="0" borderId="0" xfId="0" applyNumberFormat="1" applyFont="1" applyBorder="1"/>
    <xf numFmtId="0" fontId="38" fillId="0" borderId="0" xfId="0" applyFont="1" applyBorder="1" applyAlignment="1">
      <alignment horizontal="right"/>
    </xf>
    <xf numFmtId="164" fontId="38" fillId="0" borderId="0" xfId="28" applyNumberFormat="1" applyFont="1" applyBorder="1" applyAlignment="1">
      <alignment horizontal="right"/>
    </xf>
    <xf numFmtId="164" fontId="38" fillId="0" borderId="0" xfId="0" applyNumberFormat="1" applyFont="1" applyBorder="1" applyAlignment="1">
      <alignment horizontal="right"/>
    </xf>
    <xf numFmtId="1" fontId="38" fillId="0" borderId="0" xfId="0" applyNumberFormat="1" applyFont="1" applyBorder="1" applyAlignment="1">
      <alignment horizontal="center"/>
    </xf>
    <xf numFmtId="5" fontId="38" fillId="0" borderId="0" xfId="29" applyNumberFormat="1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39" fillId="0" borderId="0" xfId="0" applyFont="1" applyBorder="1"/>
    <xf numFmtId="0" fontId="40" fillId="0" borderId="0" xfId="0" applyFont="1" applyBorder="1"/>
    <xf numFmtId="0" fontId="41" fillId="0" borderId="0" xfId="0" applyFont="1" applyBorder="1" applyAlignment="1">
      <alignment horizontal="right"/>
    </xf>
    <xf numFmtId="0" fontId="41" fillId="0" borderId="0" xfId="0" applyFont="1" applyBorder="1" applyAlignment="1">
      <alignment horizontal="center"/>
    </xf>
    <xf numFmtId="164" fontId="41" fillId="0" borderId="0" xfId="0" applyNumberFormat="1" applyFont="1" applyBorder="1"/>
    <xf numFmtId="164" fontId="41" fillId="0" borderId="0" xfId="28" applyNumberFormat="1" applyFont="1" applyBorder="1" applyAlignment="1">
      <alignment horizontal="right"/>
    </xf>
    <xf numFmtId="164" fontId="41" fillId="0" borderId="0" xfId="0" applyNumberFormat="1" applyFont="1" applyBorder="1" applyAlignment="1">
      <alignment horizontal="right"/>
    </xf>
    <xf numFmtId="1" fontId="41" fillId="0" borderId="0" xfId="0" applyNumberFormat="1" applyFont="1" applyBorder="1" applyAlignment="1">
      <alignment horizontal="center"/>
    </xf>
    <xf numFmtId="5" fontId="41" fillId="0" borderId="0" xfId="29" applyNumberFormat="1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42" fillId="0" borderId="0" xfId="0" applyFont="1" applyBorder="1" applyAlignment="1">
      <alignment horizontal="right"/>
    </xf>
    <xf numFmtId="0" fontId="43" fillId="0" borderId="0" xfId="0" applyFont="1" applyBorder="1"/>
    <xf numFmtId="164" fontId="31" fillId="33" borderId="0" xfId="28" applyNumberFormat="1" applyFont="1" applyFill="1" applyAlignment="1">
      <alignment horizontal="center" wrapText="1"/>
    </xf>
    <xf numFmtId="0" fontId="44" fillId="0" borderId="0" xfId="0" quotePrefix="1" applyFont="1"/>
    <xf numFmtId="0" fontId="35" fillId="37" borderId="0" xfId="0" applyFont="1" applyFill="1" applyAlignment="1">
      <alignment horizontal="center" vertical="center" textRotation="45" wrapText="1"/>
    </xf>
    <xf numFmtId="44" fontId="2" fillId="36" borderId="0" xfId="29" applyFont="1" applyFill="1" applyAlignment="1">
      <alignment horizontal="center" vertical="center" wrapText="1"/>
    </xf>
    <xf numFmtId="44" fontId="2" fillId="36" borderId="0" xfId="29" applyFont="1" applyFill="1" applyAlignment="1">
      <alignment horizontal="center"/>
    </xf>
    <xf numFmtId="44" fontId="4" fillId="36" borderId="0" xfId="29" applyFont="1" applyFill="1"/>
    <xf numFmtId="44" fontId="4" fillId="0" borderId="0" xfId="29" applyFont="1" applyFill="1"/>
    <xf numFmtId="44" fontId="2" fillId="36" borderId="0" xfId="29" applyFont="1" applyFill="1" applyAlignment="1">
      <alignment horizontal="left"/>
    </xf>
    <xf numFmtId="44" fontId="16" fillId="0" borderId="0" xfId="29" applyFont="1"/>
    <xf numFmtId="44" fontId="7" fillId="0" borderId="0" xfId="29" applyFont="1" applyFill="1"/>
    <xf numFmtId="0" fontId="2" fillId="38" borderId="0" xfId="0" applyFont="1" applyFill="1" applyAlignment="1">
      <alignment horizontal="center" vertical="center" wrapText="1"/>
    </xf>
    <xf numFmtId="166" fontId="2" fillId="38" borderId="0" xfId="28" applyNumberFormat="1" applyFont="1" applyFill="1" applyAlignment="1">
      <alignment horizontal="left"/>
    </xf>
    <xf numFmtId="165" fontId="2" fillId="38" borderId="0" xfId="28" applyNumberFormat="1" applyFont="1" applyFill="1" applyAlignment="1">
      <alignment horizontal="left"/>
    </xf>
    <xf numFmtId="166" fontId="4" fillId="38" borderId="0" xfId="28" applyNumberFormat="1" applyFont="1" applyFill="1"/>
    <xf numFmtId="165" fontId="4" fillId="38" borderId="0" xfId="28" applyNumberFormat="1" applyFont="1" applyFill="1"/>
    <xf numFmtId="43" fontId="7" fillId="38" borderId="0" xfId="28" applyFont="1" applyFill="1" applyAlignment="1">
      <alignment horizontal="center" vertical="center" wrapText="1"/>
    </xf>
    <xf numFmtId="43" fontId="7" fillId="38" borderId="0" xfId="28" applyFont="1" applyFill="1" applyAlignment="1">
      <alignment horizontal="left"/>
    </xf>
    <xf numFmtId="43" fontId="7" fillId="38" borderId="0" xfId="28" applyFont="1" applyFill="1"/>
    <xf numFmtId="44" fontId="2" fillId="38" borderId="0" xfId="29" applyFont="1" applyFill="1" applyAlignment="1">
      <alignment horizontal="center" vertical="center" wrapText="1"/>
    </xf>
    <xf numFmtId="44" fontId="2" fillId="38" borderId="0" xfId="29" applyFont="1" applyFill="1" applyAlignment="1">
      <alignment horizontal="center"/>
    </xf>
    <xf numFmtId="44" fontId="4" fillId="38" borderId="0" xfId="29" applyFont="1" applyFill="1"/>
    <xf numFmtId="0" fontId="47" fillId="0" borderId="0" xfId="0" applyFont="1"/>
    <xf numFmtId="0" fontId="48" fillId="0" borderId="0" xfId="36" applyFont="1" applyAlignment="1" applyProtection="1"/>
    <xf numFmtId="0" fontId="17" fillId="0" borderId="0" xfId="0" applyFont="1"/>
    <xf numFmtId="0" fontId="0" fillId="0" borderId="0" xfId="0"/>
    <xf numFmtId="0" fontId="1" fillId="0" borderId="0" xfId="36" applyAlignment="1" applyProtection="1"/>
    <xf numFmtId="0" fontId="49" fillId="0" borderId="0" xfId="0" applyFont="1" applyAlignment="1">
      <alignment wrapText="1"/>
    </xf>
    <xf numFmtId="6" fontId="0" fillId="0" borderId="0" xfId="0" applyNumberFormat="1" applyFill="1"/>
    <xf numFmtId="164" fontId="2" fillId="36" borderId="0" xfId="28" applyNumberFormat="1" applyFont="1" applyFill="1" applyAlignment="1">
      <alignment horizontal="center" vertical="center" wrapText="1"/>
    </xf>
    <xf numFmtId="164" fontId="0" fillId="0" borderId="0" xfId="28" applyNumberFormat="1" applyFont="1" applyFill="1"/>
    <xf numFmtId="164" fontId="0" fillId="0" borderId="0" xfId="28" applyNumberFormat="1" applyFont="1"/>
    <xf numFmtId="164" fontId="5" fillId="33" borderId="0" xfId="28" applyNumberFormat="1" applyFont="1" applyFill="1" applyAlignment="1">
      <alignment horizontal="center" vertical="center" wrapText="1"/>
    </xf>
    <xf numFmtId="0" fontId="45" fillId="33" borderId="0" xfId="0" applyFont="1" applyFill="1" applyAlignment="1">
      <alignment horizontal="left" wrapText="1"/>
    </xf>
    <xf numFmtId="0" fontId="31" fillId="0" borderId="0" xfId="0" quotePrefix="1" applyFont="1" applyAlignment="1">
      <alignment horizontal="left" vertical="top" wrapText="1"/>
    </xf>
    <xf numFmtId="0" fontId="35" fillId="37" borderId="0" xfId="0" applyFont="1" applyFill="1" applyAlignment="1">
      <alignment horizontal="center" vertical="center" textRotation="45" wrapText="1"/>
    </xf>
    <xf numFmtId="0" fontId="46" fillId="33" borderId="0" xfId="0" applyFont="1" applyFill="1" applyAlignment="1">
      <alignment horizontal="center" vertical="center" wrapText="1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urrency" xfId="29" builtinId="4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Hyperlink" xfId="36" builtinId="8"/>
    <cellStyle name="Input" xfId="37" builtinId="20" customBuiltin="1"/>
    <cellStyle name="Linked Cell" xfId="38" builtinId="24" customBuiltin="1"/>
    <cellStyle name="Neutral" xfId="39" builtinId="28" customBuiltin="1"/>
    <cellStyle name="Normal" xfId="0" builtinId="0"/>
    <cellStyle name="Note" xfId="40" builtinId="10" customBuiltin="1"/>
    <cellStyle name="Output" xfId="41" builtinId="21" customBuiltin="1"/>
    <cellStyle name="Title" xfId="42" builtinId="15" customBuiltin="1"/>
    <cellStyle name="Total" xfId="43" builtinId="25" customBuiltin="1"/>
    <cellStyle name="Warning Text" xfId="4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 </a:t>
            </a:r>
          </a:p>
        </c:rich>
      </c:tx>
      <c:layout>
        <c:manualLayout>
          <c:xMode val="edge"/>
          <c:yMode val="edge"/>
          <c:x val="8.4083448796368268E-2"/>
          <c:y val="2.777777777777796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clusters!$C$79</c:f>
              <c:strCache>
                <c:ptCount val="1"/>
                <c:pt idx="0">
                  <c:v>Slugger</c:v>
                </c:pt>
              </c:strCache>
            </c:strRef>
          </c:tx>
          <c:invertIfNegative val="0"/>
          <c:cat>
            <c:strRef>
              <c:f>clusters!$B$80:$B$87</c:f>
              <c:strCache>
                <c:ptCount val="8"/>
                <c:pt idx="0">
                  <c:v>Age</c:v>
                </c:pt>
                <c:pt idx="1">
                  <c:v>Playing Time</c:v>
                </c:pt>
                <c:pt idx="2">
                  <c:v>Home Runs</c:v>
                </c:pt>
                <c:pt idx="3">
                  <c:v>Stolen Bases</c:v>
                </c:pt>
                <c:pt idx="4">
                  <c:v>Walks</c:v>
                </c:pt>
                <c:pt idx="5">
                  <c:v>Contact</c:v>
                </c:pt>
                <c:pt idx="6">
                  <c:v>Rate of Production</c:v>
                </c:pt>
                <c:pt idx="7">
                  <c:v>Total Production</c:v>
                </c:pt>
              </c:strCache>
            </c:strRef>
          </c:cat>
          <c:val>
            <c:numRef>
              <c:f>clusters!$C$80:$C$87</c:f>
              <c:numCache>
                <c:formatCode>0</c:formatCode>
                <c:ptCount val="8"/>
                <c:pt idx="0" formatCode="General">
                  <c:v>121</c:v>
                </c:pt>
                <c:pt idx="1">
                  <c:v>258.75</c:v>
                </c:pt>
                <c:pt idx="2" formatCode="General">
                  <c:v>165</c:v>
                </c:pt>
                <c:pt idx="3" formatCode="General">
                  <c:v>27</c:v>
                </c:pt>
                <c:pt idx="4" formatCode="General">
                  <c:v>62.5</c:v>
                </c:pt>
                <c:pt idx="5" formatCode="General">
                  <c:v>144</c:v>
                </c:pt>
                <c:pt idx="6" formatCode="General">
                  <c:v>180</c:v>
                </c:pt>
                <c:pt idx="7">
                  <c:v>263.32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F-41C9-A7A2-0B9D830BC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784704"/>
        <c:axId val="144417152"/>
      </c:barChart>
      <c:catAx>
        <c:axId val="13178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4417152"/>
        <c:crossesAt val="100"/>
        <c:auto val="1"/>
        <c:lblAlgn val="ctr"/>
        <c:lblOffset val="100"/>
        <c:noMultiLvlLbl val="0"/>
      </c:catAx>
      <c:valAx>
        <c:axId val="144417152"/>
        <c:scaling>
          <c:orientation val="minMax"/>
          <c:max val="275"/>
          <c:min val="25"/>
        </c:scaling>
        <c:delete val="0"/>
        <c:axPos val="l"/>
        <c:majorGridlines/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784704"/>
        <c:crosses val="autoZero"/>
        <c:crossBetween val="between"/>
        <c:majorUnit val="75"/>
        <c:minorUnit val="10"/>
      </c:valAx>
    </c:plotArea>
    <c:plotVisOnly val="1"/>
    <c:dispBlanksAs val="gap"/>
    <c:showDLblsOverMax val="0"/>
  </c:chart>
  <c:spPr>
    <a:ln>
      <a:noFill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57848152192656"/>
          <c:y val="0.19432888597258677"/>
          <c:w val="0.39665440542559932"/>
          <c:h val="0.75474518810149194"/>
        </c:manualLayout>
      </c:layout>
      <c:pieChart>
        <c:varyColors val="1"/>
        <c:ser>
          <c:idx val="0"/>
          <c:order val="0"/>
          <c:tx>
            <c:v>Primary Clusters</c:v>
          </c:tx>
          <c:explosion val="25"/>
          <c:cat>
            <c:strRef>
              <c:f>clusters!$B$7:$B$14</c:f>
              <c:strCache>
                <c:ptCount val="8"/>
                <c:pt idx="0">
                  <c:v>Speedy Slap Hitter Infielder</c:v>
                </c:pt>
                <c:pt idx="1">
                  <c:v>Slugger</c:v>
                </c:pt>
                <c:pt idx="2">
                  <c:v>Slugger</c:v>
                </c:pt>
                <c:pt idx="3">
                  <c:v>Speedy Wiff King</c:v>
                </c:pt>
                <c:pt idx="4">
                  <c:v>Capable Hitter Infielder</c:v>
                </c:pt>
                <c:pt idx="5">
                  <c:v>Aging Bench Warmer</c:v>
                </c:pt>
                <c:pt idx="6">
                  <c:v>Speedy Contact Hitter</c:v>
                </c:pt>
                <c:pt idx="7">
                  <c:v>Bench Warmer Infielder</c:v>
                </c:pt>
              </c:strCache>
            </c:strRef>
          </c:cat>
          <c:val>
            <c:numRef>
              <c:f>clusters!$C$7:$C$14</c:f>
              <c:numCache>
                <c:formatCode>General</c:formatCode>
                <c:ptCount val="8"/>
                <c:pt idx="0">
                  <c:v>143</c:v>
                </c:pt>
                <c:pt idx="1">
                  <c:v>143</c:v>
                </c:pt>
                <c:pt idx="2">
                  <c:v>74</c:v>
                </c:pt>
                <c:pt idx="3">
                  <c:v>125</c:v>
                </c:pt>
                <c:pt idx="4">
                  <c:v>89</c:v>
                </c:pt>
                <c:pt idx="5">
                  <c:v>108</c:v>
                </c:pt>
                <c:pt idx="6">
                  <c:v>23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A-4E15-A66F-C0A7654DF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195545823044488"/>
          <c:y val="0.1527314814814828"/>
          <c:w val="0.45501519410665381"/>
          <c:h val="0.83793963254593407"/>
        </c:manualLayout>
      </c:layout>
      <c:overlay val="0"/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12" dropStyle="combo" dx="22" fmlaLink="choice" fmlaRange="stats!$B$2:$B$753" sel="1" val="0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CheckBox" fmlaLink="allow_news_feed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://baseballguru.com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://baseballguru.com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://baseballguru.com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11</xdr:col>
      <xdr:colOff>123825</xdr:colOff>
      <xdr:row>3</xdr:row>
      <xdr:rowOff>66675</xdr:rowOff>
    </xdr:to>
    <xdr:pic>
      <xdr:nvPicPr>
        <xdr:cNvPr id="3255" name="Picture 61" descr="BaseballGuru.com Home P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B70C0000}"/>
            </a:ext>
          </a:extLst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0"/>
          <a:ext cx="3981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</xdr:row>
      <xdr:rowOff>104775</xdr:rowOff>
    </xdr:from>
    <xdr:to>
      <xdr:col>10</xdr:col>
      <xdr:colOff>200025</xdr:colOff>
      <xdr:row>29</xdr:row>
      <xdr:rowOff>180975</xdr:rowOff>
    </xdr:to>
    <xdr:graphicFrame macro="">
      <xdr:nvGraphicFramePr>
        <xdr:cNvPr id="1220" name="Chart 2">
          <a:extLst>
            <a:ext uri="{FF2B5EF4-FFF2-40B4-BE49-F238E27FC236}">
              <a16:creationId xmlns:a16="http://schemas.microsoft.com/office/drawing/2014/main" id="{00000000-0008-0000-0100-0000C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71690</xdr:colOff>
      <xdr:row>4</xdr:row>
      <xdr:rowOff>309081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719390" cy="104250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</xdr:colOff>
          <xdr:row>1</xdr:row>
          <xdr:rowOff>45720</xdr:rowOff>
        </xdr:from>
        <xdr:to>
          <xdr:col>4</xdr:col>
          <xdr:colOff>388620</xdr:colOff>
          <xdr:row>2</xdr:row>
          <xdr:rowOff>7620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53340</xdr:colOff>
          <xdr:row>4</xdr:row>
          <xdr:rowOff>60960</xdr:rowOff>
        </xdr:from>
        <xdr:to>
          <xdr:col>3</xdr:col>
          <xdr:colOff>213360</xdr:colOff>
          <xdr:row>4</xdr:row>
          <xdr:rowOff>198120</xdr:rowOff>
        </xdr:to>
        <xdr:sp macro="" textlink="">
          <xdr:nvSpPr>
            <xdr:cNvPr id="1208" name="Button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1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</a:rPr>
                <a:t>Open bbref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220980</xdr:colOff>
          <xdr:row>4</xdr:row>
          <xdr:rowOff>60960</xdr:rowOff>
        </xdr:from>
        <xdr:to>
          <xdr:col>4</xdr:col>
          <xdr:colOff>327660</xdr:colOff>
          <xdr:row>4</xdr:row>
          <xdr:rowOff>198120</xdr:rowOff>
        </xdr:to>
        <xdr:sp macro="" textlink="">
          <xdr:nvSpPr>
            <xdr:cNvPr id="1209" name="Button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1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</a:rPr>
                <a:t>Open mlb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335280</xdr:colOff>
          <xdr:row>4</xdr:row>
          <xdr:rowOff>53340</xdr:rowOff>
        </xdr:from>
        <xdr:to>
          <xdr:col>7</xdr:col>
          <xdr:colOff>175260</xdr:colOff>
          <xdr:row>4</xdr:row>
          <xdr:rowOff>198120</xdr:rowOff>
        </xdr:to>
        <xdr:sp macro="" textlink="">
          <xdr:nvSpPr>
            <xdr:cNvPr id="1210" name="Button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1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</a:rPr>
                <a:t>Open news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</xdr:row>
          <xdr:rowOff>22860</xdr:rowOff>
        </xdr:from>
        <xdr:to>
          <xdr:col>8</xdr:col>
          <xdr:colOff>160020</xdr:colOff>
          <xdr:row>4</xdr:row>
          <xdr:rowOff>7620</xdr:rowOff>
        </xdr:to>
        <xdr:sp macro="" textlink="">
          <xdr:nvSpPr>
            <xdr:cNvPr id="1211" name="Check Box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1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Show mlb.com player pics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0.08542</cdr:x>
      <cdr:y>0.08681</cdr:y>
    </cdr:from>
    <cdr:to>
      <cdr:x>0.96667</cdr:x>
      <cdr:y>0.18056</cdr:y>
    </cdr:to>
    <cdr:sp macro="" textlink="clusters!$C$79">
      <cdr:nvSpPr>
        <cdr:cNvPr id="2" name="TextBox 1"/>
        <cdr:cNvSpPr txBox="1"/>
      </cdr:nvSpPr>
      <cdr:spPr>
        <a:xfrm xmlns:a="http://schemas.openxmlformats.org/drawingml/2006/main">
          <a:off x="375895" y="238137"/>
          <a:ext cx="38779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fld id="{55747837-2677-4B28-AE4B-01A47B9E40B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Slugger</a:t>
          </a:fld>
          <a:endParaRPr lang="en-US" sz="1200" b="0" i="1"/>
        </a:p>
      </cdr:txBody>
    </cdr:sp>
  </cdr:relSizeAnchor>
  <cdr:relSizeAnchor xmlns:cdr="http://schemas.openxmlformats.org/drawingml/2006/chartDrawing">
    <cdr:from>
      <cdr:x>0.08542</cdr:x>
      <cdr:y>0</cdr:y>
    </cdr:from>
    <cdr:to>
      <cdr:x>0.96875</cdr:x>
      <cdr:y>0.12153</cdr:y>
    </cdr:to>
    <cdr:sp macro="" textlink="clusters!$B$79">
      <cdr:nvSpPr>
        <cdr:cNvPr id="3" name="TextBox 1"/>
        <cdr:cNvSpPr txBox="1"/>
      </cdr:nvSpPr>
      <cdr:spPr>
        <a:xfrm xmlns:a="http://schemas.openxmlformats.org/drawingml/2006/main">
          <a:off x="375895" y="0"/>
          <a:ext cx="3887138" cy="3333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DAF43F81-197F-4459-94E1-517CC68BB831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Jose Abreu, 1B</a:t>
          </a:fld>
          <a:endParaRPr lang="en-US" sz="1600" b="1"/>
        </a:p>
      </cdr:txBody>
    </cdr:sp>
  </cdr:relSizeAnchor>
  <cdr:relSizeAnchor xmlns:cdr="http://schemas.openxmlformats.org/drawingml/2006/chartDrawing">
    <cdr:from>
      <cdr:x>0.9125</cdr:x>
      <cdr:y>0.47569</cdr:y>
    </cdr:from>
    <cdr:to>
      <cdr:x>1</cdr:x>
      <cdr:y>0.54514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171950" y="1304925"/>
          <a:ext cx="4000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1">
              <a:solidFill>
                <a:schemeClr val="accent2">
                  <a:lumMod val="75000"/>
                </a:schemeClr>
              </a:solidFill>
            </a:rPr>
            <a:t>AVG</a:t>
          </a:r>
        </a:p>
      </cdr:txBody>
    </cdr:sp>
  </cdr:relSizeAnchor>
  <cdr:relSizeAnchor xmlns:cdr="http://schemas.openxmlformats.org/drawingml/2006/chartDrawing">
    <cdr:from>
      <cdr:x>0.90625</cdr:x>
      <cdr:y>0.32986</cdr:y>
    </cdr:from>
    <cdr:to>
      <cdr:x>1</cdr:x>
      <cdr:y>0.37153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987998" y="904872"/>
          <a:ext cx="412552" cy="114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800" b="1">
              <a:solidFill>
                <a:srgbClr val="C0504D">
                  <a:lumMod val="75000"/>
                </a:srgbClr>
              </a:solidFill>
            </a:rPr>
            <a:t>HIGH</a:t>
          </a:r>
        </a:p>
      </cdr:txBody>
    </cdr:sp>
  </cdr:relSizeAnchor>
  <cdr:relSizeAnchor xmlns:cdr="http://schemas.openxmlformats.org/drawingml/2006/chartDrawing">
    <cdr:from>
      <cdr:x>0.90693</cdr:x>
      <cdr:y>0.59028</cdr:y>
    </cdr:from>
    <cdr:to>
      <cdr:x>1</cdr:x>
      <cdr:y>0.65625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990975" y="1619256"/>
          <a:ext cx="409575" cy="180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800" b="1">
              <a:solidFill>
                <a:srgbClr val="C0504D">
                  <a:lumMod val="75000"/>
                </a:srgbClr>
              </a:solidFill>
            </a:rPr>
            <a:t>LOW</a:t>
          </a:r>
        </a:p>
      </cdr:txBody>
    </cdr:sp>
  </cdr:relSizeAnchor>
  <cdr:relSizeAnchor xmlns:cdr="http://schemas.openxmlformats.org/drawingml/2006/chartDrawing">
    <cdr:from>
      <cdr:x>0.90417</cdr:x>
      <cdr:y>0.19792</cdr:y>
    </cdr:from>
    <cdr:to>
      <cdr:x>1</cdr:x>
      <cdr:y>0.25694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133850" y="542925"/>
          <a:ext cx="438150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800" b="1">
              <a:solidFill>
                <a:srgbClr val="C0504D">
                  <a:lumMod val="75000"/>
                </a:srgbClr>
              </a:solidFill>
            </a:rPr>
            <a:t>TOP</a:t>
          </a:r>
        </a:p>
      </cdr:txBody>
    </cdr:sp>
  </cdr:relSizeAnchor>
  <cdr:relSizeAnchor xmlns:cdr="http://schemas.openxmlformats.org/drawingml/2006/chartDrawing">
    <cdr:from>
      <cdr:x>0</cdr:x>
      <cdr:y>0.02596</cdr:y>
    </cdr:from>
    <cdr:to>
      <cdr:x>0.27644</cdr:x>
      <cdr:y>0.11277</cdr:y>
    </cdr:to>
    <cdr:sp macro="" textlink="clusters!$A$79">
      <cdr:nvSpPr>
        <cdr:cNvPr id="9" name="TextBox 1"/>
        <cdr:cNvSpPr txBox="1"/>
      </cdr:nvSpPr>
      <cdr:spPr>
        <a:xfrm xmlns:a="http://schemas.openxmlformats.org/drawingml/2006/main" rot="20642629">
          <a:off x="0" y="71227"/>
          <a:ext cx="1216501" cy="23813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1EEAD750-DE9F-48E5-BD70-9D8DB02843F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Pos Rank: 10</a:t>
          </a:fld>
          <a:endParaRPr lang="en-US" sz="1100" b="0"/>
        </a:p>
      </cdr:txBody>
    </cdr:sp>
  </cdr:relSizeAnchor>
  <cdr:relSizeAnchor xmlns:cdr="http://schemas.openxmlformats.org/drawingml/2006/chartDrawing">
    <cdr:from>
      <cdr:x>0.89827</cdr:x>
      <cdr:y>0</cdr:y>
    </cdr:from>
    <cdr:to>
      <cdr:x>1</cdr:x>
      <cdr:y>0.11111</cdr:y>
    </cdr:to>
    <cdr:sp macro="" textlink="DEMO!$U$7">
      <cdr:nvSpPr>
        <cdr:cNvPr id="10" name="TextBox 1"/>
        <cdr:cNvSpPr txBox="1"/>
      </cdr:nvSpPr>
      <cdr:spPr>
        <a:xfrm xmlns:a="http://schemas.openxmlformats.org/drawingml/2006/main">
          <a:off x="4105275" y="0"/>
          <a:ext cx="447668" cy="304797"/>
        </a:xfrm>
        <a:prstGeom xmlns:a="http://schemas.openxmlformats.org/drawingml/2006/main" prst="rect">
          <a:avLst/>
        </a:prstGeom>
        <a:solidFill xmlns:a="http://schemas.openxmlformats.org/drawingml/2006/main">
          <a:srgbClr val="EEECE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3F9ADC1-DF8A-4C1C-A8B8-30D7B00DD11A}" type="TxLink">
            <a:rPr lang="en-US" sz="1200" b="1" i="0" u="none" strike="noStrike">
              <a:solidFill>
                <a:srgbClr val="000000"/>
              </a:solidFill>
              <a:latin typeface="Calibri"/>
              <a:cs typeface="Arial"/>
            </a:rPr>
            <a:pPr/>
            <a:t>$25 </a:t>
          </a:fld>
          <a:endParaRPr 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209550</xdr:rowOff>
    </xdr:from>
    <xdr:to>
      <xdr:col>5</xdr:col>
      <xdr:colOff>590550</xdr:colOff>
      <xdr:row>0</xdr:row>
      <xdr:rowOff>847725</xdr:rowOff>
    </xdr:to>
    <xdr:pic>
      <xdr:nvPicPr>
        <xdr:cNvPr id="5376" name="Picture 61" descr="BaseballGuru.com Home P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0150000}"/>
            </a:ext>
          </a:extLst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50"/>
          <a:ext cx="39052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276225</xdr:rowOff>
    </xdr:from>
    <xdr:to>
      <xdr:col>5</xdr:col>
      <xdr:colOff>546100</xdr:colOff>
      <xdr:row>0</xdr:row>
      <xdr:rowOff>914400</xdr:rowOff>
    </xdr:to>
    <xdr:pic>
      <xdr:nvPicPr>
        <xdr:cNvPr id="6391" name="Picture 61" descr="BaseballGuru.com Home P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F7180000}"/>
            </a:ext>
          </a:extLst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225"/>
          <a:ext cx="37719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77</xdr:row>
      <xdr:rowOff>104775</xdr:rowOff>
    </xdr:from>
    <xdr:to>
      <xdr:col>5</xdr:col>
      <xdr:colOff>152400</xdr:colOff>
      <xdr:row>91</xdr:row>
      <xdr:rowOff>180975</xdr:rowOff>
    </xdr:to>
    <xdr:graphicFrame macro="">
      <xdr:nvGraphicFramePr>
        <xdr:cNvPr id="7533" name="Chart 2">
          <a:extLst>
            <a:ext uri="{FF2B5EF4-FFF2-40B4-BE49-F238E27FC236}">
              <a16:creationId xmlns:a16="http://schemas.microsoft.com/office/drawing/2014/main" id="{00000000-0008-0000-0600-00006D1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77</xdr:row>
      <xdr:rowOff>114300</xdr:rowOff>
    </xdr:from>
    <xdr:to>
      <xdr:col>23</xdr:col>
      <xdr:colOff>371475</xdr:colOff>
      <xdr:row>112</xdr:row>
      <xdr:rowOff>47625</xdr:rowOff>
    </xdr:to>
    <xdr:pic>
      <xdr:nvPicPr>
        <xdr:cNvPr id="7534" name="Picture 3">
          <a:extLst>
            <a:ext uri="{FF2B5EF4-FFF2-40B4-BE49-F238E27FC236}">
              <a16:creationId xmlns:a16="http://schemas.microsoft.com/office/drawing/2014/main" id="{00000000-0008-0000-0600-00006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14620875"/>
          <a:ext cx="9820275" cy="660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aseballguru.com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13" Type="http://schemas.openxmlformats.org/officeDocument/2006/relationships/ctrlProp" Target="../ctrlProps/ctrlProp5.xml"/><Relationship Id="rId3" Type="http://schemas.openxmlformats.org/officeDocument/2006/relationships/hyperlink" Target="..\..\..\AppData\Local\Microsoft\Windows\AppData\Local\Microsoft\Windows\Temporary%20Internet%20Files\Content.IE5\2P0I3ERT\=%22http:\www.baseball-reference.com\players\%22&amp;VLOOKUP(choice,stats!A2:DV777,126)" TargetMode="External"/><Relationship Id="rId7" Type="http://schemas.openxmlformats.org/officeDocument/2006/relationships/drawing" Target="../drawings/drawing2.xml"/><Relationship Id="rId12" Type="http://schemas.openxmlformats.org/officeDocument/2006/relationships/ctrlProp" Target="../ctrlProps/ctrlProp4.xml"/><Relationship Id="rId2" Type="http://schemas.openxmlformats.org/officeDocument/2006/relationships/hyperlink" Target="../../../AppData/Local/Microsoft/Windows/AppData/Local/Microsoft/Windows/Temporary%20Internet%20Files/Content.IE5/2P0I3ERT/=%22http:/www.baseball-reference.com/players/%22&amp;VLOOKUP(choice,stats!A2:DV777,126)" TargetMode="External"/><Relationship Id="rId1" Type="http://schemas.openxmlformats.org/officeDocument/2006/relationships/hyperlink" Target="http://baseballguru.com/bbinside4.html" TargetMode="External"/><Relationship Id="rId6" Type="http://schemas.openxmlformats.org/officeDocument/2006/relationships/printerSettings" Target="../printerSettings/printerSettings2.bin"/><Relationship Id="rId11" Type="http://schemas.openxmlformats.org/officeDocument/2006/relationships/ctrlProp" Target="../ctrlProps/ctrlProp3.xml"/><Relationship Id="rId5" Type="http://schemas.openxmlformats.org/officeDocument/2006/relationships/hyperlink" Target="http://mlb.mlb.com/team/player.jsp?player_id=434670" TargetMode="External"/><Relationship Id="rId10" Type="http://schemas.openxmlformats.org/officeDocument/2006/relationships/ctrlProp" Target="../ctrlProps/ctrlProp2.xml"/><Relationship Id="rId4" Type="http://schemas.openxmlformats.org/officeDocument/2006/relationships/hyperlink" Target="http://mlb.mlb.com/images/players/mugshot/ph_407812.jpg" TargetMode="External"/><Relationship Id="rId9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baseballguru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baseballguru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baseballguru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baseballguru.com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137"/>
  <sheetViews>
    <sheetView showGridLines="0" showRowColHeaders="0" topLeftCell="B1" workbookViewId="0"/>
  </sheetViews>
  <sheetFormatPr defaultColWidth="9.33203125" defaultRowHeight="14.4" x14ac:dyDescent="0.3"/>
  <cols>
    <col min="1" max="1" width="1.6640625" style="36" hidden="1" customWidth="1"/>
    <col min="2" max="2" width="9.33203125" style="36"/>
    <col min="3" max="3" width="11.33203125" style="36" bestFit="1" customWidth="1"/>
    <col min="4" max="16384" width="9.33203125" style="36"/>
  </cols>
  <sheetData>
    <row r="1" spans="2:4" x14ac:dyDescent="0.3">
      <c r="C1" s="128" t="s">
        <v>928</v>
      </c>
    </row>
    <row r="2" spans="2:4" x14ac:dyDescent="0.3">
      <c r="B2" s="117"/>
      <c r="C2" s="117"/>
      <c r="D2" s="117"/>
    </row>
    <row r="3" spans="2:4" x14ac:dyDescent="0.3">
      <c r="B3" s="117"/>
      <c r="C3" s="117" t="s">
        <v>2350</v>
      </c>
      <c r="D3" s="117"/>
    </row>
    <row r="4" spans="2:4" x14ac:dyDescent="0.3">
      <c r="C4" s="129" t="s">
        <v>1630</v>
      </c>
      <c r="D4" s="130" t="s">
        <v>2351</v>
      </c>
    </row>
    <row r="5" spans="2:4" x14ac:dyDescent="0.3">
      <c r="C5" s="129" t="s">
        <v>2352</v>
      </c>
      <c r="D5" s="36" t="s">
        <v>2353</v>
      </c>
    </row>
    <row r="6" spans="2:4" x14ac:dyDescent="0.3">
      <c r="C6" s="129" t="s">
        <v>1631</v>
      </c>
      <c r="D6" s="36" t="s">
        <v>2192</v>
      </c>
    </row>
    <row r="7" spans="2:4" x14ac:dyDescent="0.3">
      <c r="C7" s="129" t="s">
        <v>1024</v>
      </c>
      <c r="D7" s="36" t="s">
        <v>2354</v>
      </c>
    </row>
    <row r="8" spans="2:4" x14ac:dyDescent="0.3">
      <c r="C8" s="129" t="s">
        <v>1025</v>
      </c>
      <c r="D8" s="36" t="s">
        <v>2355</v>
      </c>
    </row>
    <row r="9" spans="2:4" x14ac:dyDescent="0.3">
      <c r="C9" s="129" t="s">
        <v>1632</v>
      </c>
      <c r="D9" s="36" t="s">
        <v>2356</v>
      </c>
    </row>
    <row r="10" spans="2:4" x14ac:dyDescent="0.3">
      <c r="C10" s="129" t="s">
        <v>1030</v>
      </c>
      <c r="D10" s="36" t="s">
        <v>1575</v>
      </c>
    </row>
    <row r="11" spans="2:4" x14ac:dyDescent="0.3">
      <c r="C11" s="129" t="s">
        <v>1033</v>
      </c>
      <c r="D11" s="195" t="s">
        <v>6910</v>
      </c>
    </row>
    <row r="12" spans="2:4" x14ac:dyDescent="0.3">
      <c r="C12" s="129" t="s">
        <v>1633</v>
      </c>
      <c r="D12" s="36" t="s">
        <v>2357</v>
      </c>
    </row>
    <row r="13" spans="2:4" x14ac:dyDescent="0.3">
      <c r="C13" s="129" t="s">
        <v>1634</v>
      </c>
      <c r="D13" s="130" t="s">
        <v>2358</v>
      </c>
    </row>
    <row r="14" spans="2:4" x14ac:dyDescent="0.3">
      <c r="C14" s="129" t="s">
        <v>1635</v>
      </c>
      <c r="D14" s="36" t="s">
        <v>2359</v>
      </c>
    </row>
    <row r="15" spans="2:4" x14ac:dyDescent="0.3">
      <c r="C15" s="129" t="s">
        <v>1636</v>
      </c>
      <c r="D15" s="36" t="s">
        <v>2360</v>
      </c>
    </row>
    <row r="16" spans="2:4" x14ac:dyDescent="0.3">
      <c r="C16" s="131" t="s">
        <v>1637</v>
      </c>
      <c r="D16" s="36" t="s">
        <v>2361</v>
      </c>
    </row>
    <row r="17" spans="2:4" x14ac:dyDescent="0.3">
      <c r="C17" s="131" t="s">
        <v>1638</v>
      </c>
      <c r="D17" s="36" t="s">
        <v>2362</v>
      </c>
    </row>
    <row r="18" spans="2:4" x14ac:dyDescent="0.3">
      <c r="C18" s="131" t="s">
        <v>1639</v>
      </c>
      <c r="D18" s="36" t="s">
        <v>2363</v>
      </c>
    </row>
    <row r="19" spans="2:4" x14ac:dyDescent="0.3">
      <c r="C19" s="131" t="s">
        <v>1640</v>
      </c>
      <c r="D19" s="36" t="s">
        <v>2364</v>
      </c>
    </row>
    <row r="20" spans="2:4" x14ac:dyDescent="0.3">
      <c r="C20" s="131" t="s">
        <v>1641</v>
      </c>
      <c r="D20" s="36" t="s">
        <v>2365</v>
      </c>
    </row>
    <row r="21" spans="2:4" x14ac:dyDescent="0.3">
      <c r="C21" s="131" t="s">
        <v>1642</v>
      </c>
      <c r="D21" s="36" t="s">
        <v>2366</v>
      </c>
    </row>
    <row r="22" spans="2:4" x14ac:dyDescent="0.3">
      <c r="C22" s="131" t="s">
        <v>1643</v>
      </c>
      <c r="D22" s="36" t="s">
        <v>2367</v>
      </c>
    </row>
    <row r="23" spans="2:4" x14ac:dyDescent="0.3">
      <c r="C23" s="131" t="s">
        <v>1644</v>
      </c>
      <c r="D23" s="36" t="s">
        <v>2368</v>
      </c>
    </row>
    <row r="24" spans="2:4" x14ac:dyDescent="0.3">
      <c r="C24" s="131" t="s">
        <v>1645</v>
      </c>
      <c r="D24" s="36" t="s">
        <v>2369</v>
      </c>
    </row>
    <row r="25" spans="2:4" x14ac:dyDescent="0.3">
      <c r="B25" s="130"/>
      <c r="C25" s="131" t="s">
        <v>1646</v>
      </c>
      <c r="D25" s="36" t="s">
        <v>2370</v>
      </c>
    </row>
    <row r="26" spans="2:4" x14ac:dyDescent="0.3">
      <c r="C26" s="131" t="s">
        <v>1647</v>
      </c>
      <c r="D26" s="36" t="s">
        <v>2371</v>
      </c>
    </row>
    <row r="27" spans="2:4" x14ac:dyDescent="0.3">
      <c r="C27" s="131" t="s">
        <v>1648</v>
      </c>
      <c r="D27" s="36" t="s">
        <v>2372</v>
      </c>
    </row>
    <row r="28" spans="2:4" x14ac:dyDescent="0.3">
      <c r="C28" s="131" t="s">
        <v>1649</v>
      </c>
      <c r="D28" s="36" t="s">
        <v>2373</v>
      </c>
    </row>
    <row r="29" spans="2:4" x14ac:dyDescent="0.3">
      <c r="C29" s="131" t="s">
        <v>1650</v>
      </c>
      <c r="D29" s="36" t="s">
        <v>2374</v>
      </c>
    </row>
    <row r="30" spans="2:4" x14ac:dyDescent="0.3">
      <c r="C30" s="131" t="s">
        <v>1651</v>
      </c>
      <c r="D30" s="36" t="s">
        <v>2375</v>
      </c>
    </row>
    <row r="31" spans="2:4" x14ac:dyDescent="0.3">
      <c r="C31" s="131" t="s">
        <v>1652</v>
      </c>
      <c r="D31" s="36" t="s">
        <v>2376</v>
      </c>
    </row>
    <row r="32" spans="2:4" x14ac:dyDescent="0.3">
      <c r="C32" s="132" t="s">
        <v>1653</v>
      </c>
      <c r="D32" s="116" t="s">
        <v>3427</v>
      </c>
    </row>
    <row r="33" spans="2:4" x14ac:dyDescent="0.3">
      <c r="C33" s="131" t="s">
        <v>1654</v>
      </c>
      <c r="D33" s="36" t="s">
        <v>2377</v>
      </c>
    </row>
    <row r="34" spans="2:4" x14ac:dyDescent="0.3">
      <c r="C34" s="131" t="s">
        <v>1655</v>
      </c>
      <c r="D34" s="36" t="s">
        <v>2378</v>
      </c>
    </row>
    <row r="35" spans="2:4" x14ac:dyDescent="0.3">
      <c r="C35" s="131" t="s">
        <v>1656</v>
      </c>
      <c r="D35" s="36" t="s">
        <v>2379</v>
      </c>
    </row>
    <row r="36" spans="2:4" x14ac:dyDescent="0.3">
      <c r="C36" s="131" t="s">
        <v>1657</v>
      </c>
      <c r="D36" s="36" t="s">
        <v>2380</v>
      </c>
    </row>
    <row r="37" spans="2:4" x14ac:dyDescent="0.3">
      <c r="C37" s="131" t="s">
        <v>1658</v>
      </c>
      <c r="D37" s="36" t="s">
        <v>2381</v>
      </c>
    </row>
    <row r="38" spans="2:4" x14ac:dyDescent="0.3">
      <c r="C38" s="131" t="s">
        <v>1659</v>
      </c>
      <c r="D38" s="36" t="s">
        <v>2382</v>
      </c>
    </row>
    <row r="39" spans="2:4" x14ac:dyDescent="0.3">
      <c r="C39" s="131" t="s">
        <v>1660</v>
      </c>
      <c r="D39" s="36" t="s">
        <v>2383</v>
      </c>
    </row>
    <row r="40" spans="2:4" x14ac:dyDescent="0.3">
      <c r="C40" s="131" t="s">
        <v>1661</v>
      </c>
      <c r="D40" s="36" t="s">
        <v>2384</v>
      </c>
    </row>
    <row r="41" spans="2:4" x14ac:dyDescent="0.3">
      <c r="C41" s="131" t="s">
        <v>1662</v>
      </c>
      <c r="D41" s="36" t="s">
        <v>2385</v>
      </c>
    </row>
    <row r="42" spans="2:4" x14ac:dyDescent="0.3">
      <c r="C42" s="131" t="s">
        <v>1663</v>
      </c>
      <c r="D42" s="36" t="s">
        <v>2386</v>
      </c>
    </row>
    <row r="43" spans="2:4" x14ac:dyDescent="0.3">
      <c r="C43" s="131" t="s">
        <v>1664</v>
      </c>
      <c r="D43" s="36" t="s">
        <v>2387</v>
      </c>
    </row>
    <row r="44" spans="2:4" x14ac:dyDescent="0.3">
      <c r="C44" s="131" t="s">
        <v>1665</v>
      </c>
      <c r="D44" s="36" t="s">
        <v>2388</v>
      </c>
    </row>
    <row r="45" spans="2:4" x14ac:dyDescent="0.3">
      <c r="B45" s="116"/>
      <c r="C45" s="132" t="s">
        <v>768</v>
      </c>
      <c r="D45" s="133" t="s">
        <v>2389</v>
      </c>
    </row>
    <row r="46" spans="2:4" x14ac:dyDescent="0.3">
      <c r="B46" s="116"/>
      <c r="C46" s="117" t="s">
        <v>1051</v>
      </c>
      <c r="D46" s="117" t="s">
        <v>2390</v>
      </c>
    </row>
    <row r="47" spans="2:4" x14ac:dyDescent="0.3">
      <c r="B47" s="116"/>
      <c r="C47" s="117" t="s">
        <v>733</v>
      </c>
      <c r="D47" s="117" t="s">
        <v>1610</v>
      </c>
    </row>
    <row r="48" spans="2:4" x14ac:dyDescent="0.3">
      <c r="C48" s="129" t="s">
        <v>1668</v>
      </c>
      <c r="D48" s="36" t="s">
        <v>1614</v>
      </c>
    </row>
    <row r="49" spans="3:4" x14ac:dyDescent="0.3">
      <c r="C49" s="131" t="s">
        <v>1669</v>
      </c>
      <c r="D49" s="36" t="s">
        <v>1615</v>
      </c>
    </row>
    <row r="50" spans="3:4" x14ac:dyDescent="0.3">
      <c r="C50" s="131" t="s">
        <v>1670</v>
      </c>
      <c r="D50" s="36" t="s">
        <v>1616</v>
      </c>
    </row>
    <row r="51" spans="3:4" x14ac:dyDescent="0.3">
      <c r="C51" s="131" t="s">
        <v>1671</v>
      </c>
      <c r="D51" s="36" t="s">
        <v>1617</v>
      </c>
    </row>
    <row r="52" spans="3:4" x14ac:dyDescent="0.3">
      <c r="C52" s="131" t="s">
        <v>1672</v>
      </c>
      <c r="D52" s="36" t="s">
        <v>1618</v>
      </c>
    </row>
    <row r="53" spans="3:4" x14ac:dyDescent="0.3">
      <c r="C53" s="131" t="s">
        <v>1673</v>
      </c>
      <c r="D53" s="36" t="s">
        <v>1619</v>
      </c>
    </row>
    <row r="54" spans="3:4" x14ac:dyDescent="0.3">
      <c r="C54" s="131" t="s">
        <v>1674</v>
      </c>
      <c r="D54" s="36" t="s">
        <v>1620</v>
      </c>
    </row>
    <row r="55" spans="3:4" x14ac:dyDescent="0.3">
      <c r="C55" s="131" t="s">
        <v>1675</v>
      </c>
      <c r="D55" s="36" t="s">
        <v>1621</v>
      </c>
    </row>
    <row r="56" spans="3:4" x14ac:dyDescent="0.3">
      <c r="C56" s="131" t="s">
        <v>1676</v>
      </c>
      <c r="D56" s="36" t="s">
        <v>1622</v>
      </c>
    </row>
    <row r="57" spans="3:4" x14ac:dyDescent="0.3">
      <c r="C57" s="131" t="s">
        <v>1677</v>
      </c>
      <c r="D57" s="36" t="s">
        <v>1623</v>
      </c>
    </row>
    <row r="58" spans="3:4" x14ac:dyDescent="0.3">
      <c r="C58" s="131" t="s">
        <v>2391</v>
      </c>
      <c r="D58" s="36" t="s">
        <v>2392</v>
      </c>
    </row>
    <row r="59" spans="3:4" x14ac:dyDescent="0.3">
      <c r="C59" s="131" t="s">
        <v>2318</v>
      </c>
      <c r="D59" s="36" t="s">
        <v>1624</v>
      </c>
    </row>
    <row r="60" spans="3:4" x14ac:dyDescent="0.3">
      <c r="C60" s="131" t="s">
        <v>2319</v>
      </c>
      <c r="D60" s="36" t="s">
        <v>1625</v>
      </c>
    </row>
    <row r="61" spans="3:4" x14ac:dyDescent="0.3">
      <c r="C61" s="131" t="s">
        <v>2320</v>
      </c>
      <c r="D61" s="36" t="s">
        <v>1626</v>
      </c>
    </row>
    <row r="62" spans="3:4" x14ac:dyDescent="0.3">
      <c r="C62" s="131" t="s">
        <v>2321</v>
      </c>
      <c r="D62" s="36" t="s">
        <v>1627</v>
      </c>
    </row>
    <row r="63" spans="3:4" x14ac:dyDescent="0.3">
      <c r="C63" s="131" t="s">
        <v>1678</v>
      </c>
      <c r="D63" s="36" t="s">
        <v>1628</v>
      </c>
    </row>
    <row r="64" spans="3:4" x14ac:dyDescent="0.3">
      <c r="C64" s="131" t="s">
        <v>1055</v>
      </c>
      <c r="D64" s="36" t="s">
        <v>2393</v>
      </c>
    </row>
    <row r="65" spans="3:4" x14ac:dyDescent="0.3">
      <c r="C65" s="131" t="s">
        <v>2394</v>
      </c>
      <c r="D65" s="36" t="s">
        <v>2395</v>
      </c>
    </row>
    <row r="66" spans="3:4" x14ac:dyDescent="0.3">
      <c r="C66" s="131" t="s">
        <v>1679</v>
      </c>
      <c r="D66" s="36" t="s">
        <v>1629</v>
      </c>
    </row>
    <row r="67" spans="3:4" x14ac:dyDescent="0.3">
      <c r="C67" s="131" t="s">
        <v>1667</v>
      </c>
      <c r="D67" s="36" t="s">
        <v>1613</v>
      </c>
    </row>
    <row r="68" spans="3:4" x14ac:dyDescent="0.3">
      <c r="C68" s="129" t="s">
        <v>1666</v>
      </c>
      <c r="D68" s="36" t="s">
        <v>2396</v>
      </c>
    </row>
    <row r="69" spans="3:4" x14ac:dyDescent="0.3">
      <c r="C69" s="129" t="s">
        <v>931</v>
      </c>
      <c r="D69" s="36" t="s">
        <v>2397</v>
      </c>
    </row>
    <row r="70" spans="3:4" x14ac:dyDescent="0.3">
      <c r="C70" s="129" t="s">
        <v>1680</v>
      </c>
      <c r="D70" s="130" t="s">
        <v>2398</v>
      </c>
    </row>
    <row r="71" spans="3:4" x14ac:dyDescent="0.3">
      <c r="C71" s="36" t="s">
        <v>2399</v>
      </c>
      <c r="D71" s="36" t="s">
        <v>1018</v>
      </c>
    </row>
    <row r="72" spans="3:4" x14ac:dyDescent="0.3">
      <c r="C72" s="36" t="s">
        <v>1058</v>
      </c>
      <c r="D72" s="36" t="s">
        <v>1020</v>
      </c>
    </row>
    <row r="73" spans="3:4" x14ac:dyDescent="0.3">
      <c r="C73" s="36" t="s">
        <v>1059</v>
      </c>
      <c r="D73" s="36" t="s">
        <v>1021</v>
      </c>
    </row>
    <row r="74" spans="3:4" x14ac:dyDescent="0.3">
      <c r="C74" s="36" t="s">
        <v>1060</v>
      </c>
      <c r="D74" s="36" t="s">
        <v>1022</v>
      </c>
    </row>
    <row r="75" spans="3:4" x14ac:dyDescent="0.3">
      <c r="C75" s="129"/>
    </row>
    <row r="76" spans="3:4" x14ac:dyDescent="0.3">
      <c r="C76" s="134" t="s">
        <v>2400</v>
      </c>
    </row>
    <row r="77" spans="3:4" x14ac:dyDescent="0.3">
      <c r="C77" s="129" t="s">
        <v>1024</v>
      </c>
      <c r="D77" s="36" t="s">
        <v>2354</v>
      </c>
    </row>
    <row r="78" spans="3:4" x14ac:dyDescent="0.3">
      <c r="C78" s="129" t="s">
        <v>1025</v>
      </c>
      <c r="D78" s="36" t="s">
        <v>2355</v>
      </c>
    </row>
    <row r="79" spans="3:4" x14ac:dyDescent="0.3">
      <c r="C79" s="129" t="s">
        <v>1026</v>
      </c>
      <c r="D79" s="36" t="s">
        <v>2353</v>
      </c>
    </row>
    <row r="80" spans="3:4" x14ac:dyDescent="0.3">
      <c r="C80" s="129" t="s">
        <v>1027</v>
      </c>
      <c r="D80" s="36" t="s">
        <v>2192</v>
      </c>
    </row>
    <row r="81" spans="3:4" x14ac:dyDescent="0.3">
      <c r="C81" s="129" t="s">
        <v>539</v>
      </c>
      <c r="D81" s="36" t="s">
        <v>2401</v>
      </c>
    </row>
    <row r="82" spans="3:4" x14ac:dyDescent="0.3">
      <c r="C82" s="129" t="s">
        <v>1028</v>
      </c>
      <c r="D82" s="36" t="s">
        <v>2402</v>
      </c>
    </row>
    <row r="83" spans="3:4" x14ac:dyDescent="0.3">
      <c r="C83" s="129" t="s">
        <v>1029</v>
      </c>
      <c r="D83" s="36" t="s">
        <v>2403</v>
      </c>
    </row>
    <row r="84" spans="3:4" x14ac:dyDescent="0.3">
      <c r="C84" s="131" t="s">
        <v>1030</v>
      </c>
      <c r="D84" s="36" t="s">
        <v>1575</v>
      </c>
    </row>
    <row r="85" spans="3:4" x14ac:dyDescent="0.3">
      <c r="C85" s="129" t="s">
        <v>2404</v>
      </c>
      <c r="D85" s="36" t="s">
        <v>2405</v>
      </c>
    </row>
    <row r="86" spans="3:4" x14ac:dyDescent="0.3">
      <c r="C86" s="129" t="s">
        <v>1032</v>
      </c>
      <c r="D86" s="36" t="s">
        <v>975</v>
      </c>
    </row>
    <row r="87" spans="3:4" x14ac:dyDescent="0.3">
      <c r="C87" s="129" t="s">
        <v>1033</v>
      </c>
      <c r="D87" s="130" t="s">
        <v>976</v>
      </c>
    </row>
    <row r="88" spans="3:4" x14ac:dyDescent="0.3">
      <c r="C88" s="129" t="s">
        <v>1034</v>
      </c>
      <c r="D88" s="36" t="s">
        <v>2406</v>
      </c>
    </row>
    <row r="89" spans="3:4" x14ac:dyDescent="0.3">
      <c r="C89" s="129" t="s">
        <v>244</v>
      </c>
      <c r="D89" s="36" t="s">
        <v>2407</v>
      </c>
    </row>
    <row r="90" spans="3:4" x14ac:dyDescent="0.3">
      <c r="C90" s="129" t="s">
        <v>1035</v>
      </c>
      <c r="D90" s="36" t="s">
        <v>2408</v>
      </c>
    </row>
    <row r="91" spans="3:4" x14ac:dyDescent="0.3">
      <c r="C91" s="129" t="s">
        <v>1036</v>
      </c>
      <c r="D91" s="36" t="s">
        <v>2409</v>
      </c>
    </row>
    <row r="92" spans="3:4" x14ac:dyDescent="0.3">
      <c r="C92" s="129" t="s">
        <v>1037</v>
      </c>
      <c r="D92" s="36" t="s">
        <v>2410</v>
      </c>
    </row>
    <row r="93" spans="3:4" x14ac:dyDescent="0.3">
      <c r="C93" s="129" t="s">
        <v>1038</v>
      </c>
      <c r="D93" s="36" t="s">
        <v>2411</v>
      </c>
    </row>
    <row r="94" spans="3:4" x14ac:dyDescent="0.3">
      <c r="C94" s="129" t="s">
        <v>1039</v>
      </c>
      <c r="D94" s="36" t="s">
        <v>2412</v>
      </c>
    </row>
    <row r="95" spans="3:4" x14ac:dyDescent="0.3">
      <c r="C95" s="129" t="s">
        <v>728</v>
      </c>
      <c r="D95" s="36" t="s">
        <v>2413</v>
      </c>
    </row>
    <row r="96" spans="3:4" x14ac:dyDescent="0.3">
      <c r="C96" s="129" t="s">
        <v>1040</v>
      </c>
      <c r="D96" s="36" t="s">
        <v>2414</v>
      </c>
    </row>
    <row r="97" spans="3:4" x14ac:dyDescent="0.3">
      <c r="C97" s="129" t="s">
        <v>729</v>
      </c>
      <c r="D97" s="36" t="s">
        <v>2415</v>
      </c>
    </row>
    <row r="98" spans="3:4" x14ac:dyDescent="0.3">
      <c r="C98" s="129" t="s">
        <v>1041</v>
      </c>
      <c r="D98" s="36" t="s">
        <v>2416</v>
      </c>
    </row>
    <row r="99" spans="3:4" x14ac:dyDescent="0.3">
      <c r="C99" s="129" t="s">
        <v>1042</v>
      </c>
      <c r="D99" s="36" t="s">
        <v>2417</v>
      </c>
    </row>
    <row r="100" spans="3:4" x14ac:dyDescent="0.3">
      <c r="C100" s="129" t="s">
        <v>1043</v>
      </c>
      <c r="D100" s="36" t="s">
        <v>2418</v>
      </c>
    </row>
    <row r="101" spans="3:4" x14ac:dyDescent="0.3">
      <c r="C101" s="129" t="s">
        <v>1044</v>
      </c>
      <c r="D101" s="36" t="s">
        <v>2419</v>
      </c>
    </row>
    <row r="102" spans="3:4" x14ac:dyDescent="0.3">
      <c r="C102" s="129" t="s">
        <v>1045</v>
      </c>
      <c r="D102" s="36" t="s">
        <v>2420</v>
      </c>
    </row>
    <row r="103" spans="3:4" x14ac:dyDescent="0.3">
      <c r="C103" s="129" t="s">
        <v>1046</v>
      </c>
      <c r="D103" s="36" t="s">
        <v>2421</v>
      </c>
    </row>
    <row r="104" spans="3:4" x14ac:dyDescent="0.3">
      <c r="C104" s="129" t="s">
        <v>1047</v>
      </c>
      <c r="D104" s="36" t="s">
        <v>2422</v>
      </c>
    </row>
    <row r="105" spans="3:4" x14ac:dyDescent="0.3">
      <c r="C105" s="129" t="s">
        <v>1048</v>
      </c>
      <c r="D105" s="36" t="s">
        <v>2423</v>
      </c>
    </row>
    <row r="106" spans="3:4" x14ac:dyDescent="0.3">
      <c r="C106" s="129" t="s">
        <v>730</v>
      </c>
      <c r="D106" s="36" t="s">
        <v>2424</v>
      </c>
    </row>
    <row r="107" spans="3:4" x14ac:dyDescent="0.3">
      <c r="C107" s="129" t="s">
        <v>731</v>
      </c>
      <c r="D107" s="36" t="s">
        <v>2425</v>
      </c>
    </row>
    <row r="108" spans="3:4" x14ac:dyDescent="0.3">
      <c r="C108" s="129" t="s">
        <v>732</v>
      </c>
      <c r="D108" s="36" t="s">
        <v>2426</v>
      </c>
    </row>
    <row r="109" spans="3:4" x14ac:dyDescent="0.3">
      <c r="C109" s="134" t="s">
        <v>2427</v>
      </c>
      <c r="D109" s="117" t="s">
        <v>2428</v>
      </c>
    </row>
    <row r="110" spans="3:4" x14ac:dyDescent="0.3">
      <c r="C110" s="135" t="s">
        <v>767</v>
      </c>
      <c r="D110" s="136" t="s">
        <v>2429</v>
      </c>
    </row>
    <row r="111" spans="3:4" x14ac:dyDescent="0.3">
      <c r="C111" s="132" t="s">
        <v>768</v>
      </c>
      <c r="D111" s="116" t="s">
        <v>2430</v>
      </c>
    </row>
    <row r="112" spans="3:4" x14ac:dyDescent="0.3">
      <c r="C112" s="132" t="s">
        <v>1049</v>
      </c>
      <c r="D112" s="116" t="s">
        <v>2431</v>
      </c>
    </row>
    <row r="113" spans="3:4" x14ac:dyDescent="0.3">
      <c r="C113" s="134" t="s">
        <v>733</v>
      </c>
      <c r="D113" s="117" t="s">
        <v>1001</v>
      </c>
    </row>
    <row r="114" spans="3:4" x14ac:dyDescent="0.3">
      <c r="C114" s="134" t="s">
        <v>1050</v>
      </c>
      <c r="D114" s="117" t="s">
        <v>1002</v>
      </c>
    </row>
    <row r="115" spans="3:4" x14ac:dyDescent="0.3">
      <c r="C115" s="134" t="s">
        <v>1051</v>
      </c>
      <c r="D115" s="117" t="s">
        <v>2432</v>
      </c>
    </row>
    <row r="116" spans="3:4" x14ac:dyDescent="0.3">
      <c r="C116" s="129" t="s">
        <v>931</v>
      </c>
      <c r="D116" s="36" t="s">
        <v>2433</v>
      </c>
    </row>
    <row r="117" spans="3:4" x14ac:dyDescent="0.3">
      <c r="C117" s="129" t="s">
        <v>930</v>
      </c>
      <c r="D117" s="36" t="s">
        <v>2434</v>
      </c>
    </row>
    <row r="118" spans="3:4" x14ac:dyDescent="0.3">
      <c r="C118" s="129" t="s">
        <v>1052</v>
      </c>
      <c r="D118" s="36" t="s">
        <v>2435</v>
      </c>
    </row>
    <row r="119" spans="3:4" x14ac:dyDescent="0.3">
      <c r="C119" s="129" t="s">
        <v>1053</v>
      </c>
      <c r="D119" s="36" t="s">
        <v>2436</v>
      </c>
    </row>
    <row r="120" spans="3:4" x14ac:dyDescent="0.3">
      <c r="C120" s="129" t="s">
        <v>2437</v>
      </c>
      <c r="D120" s="36" t="s">
        <v>1008</v>
      </c>
    </row>
    <row r="121" spans="3:4" x14ac:dyDescent="0.3">
      <c r="C121" s="129" t="s">
        <v>1055</v>
      </c>
      <c r="D121" s="130" t="s">
        <v>2393</v>
      </c>
    </row>
    <row r="122" spans="3:4" x14ac:dyDescent="0.3">
      <c r="C122" s="129" t="s">
        <v>2394</v>
      </c>
      <c r="D122" s="36" t="s">
        <v>2395</v>
      </c>
    </row>
    <row r="123" spans="3:4" x14ac:dyDescent="0.3">
      <c r="C123" s="129" t="s">
        <v>2438</v>
      </c>
      <c r="D123" s="36" t="s">
        <v>2439</v>
      </c>
    </row>
    <row r="124" spans="3:4" x14ac:dyDescent="0.3">
      <c r="C124" s="129" t="s">
        <v>2332</v>
      </c>
      <c r="D124" s="36" t="s">
        <v>2440</v>
      </c>
    </row>
    <row r="125" spans="3:4" x14ac:dyDescent="0.3">
      <c r="C125" s="129" t="s">
        <v>2333</v>
      </c>
      <c r="D125" s="36" t="s">
        <v>2441</v>
      </c>
    </row>
    <row r="126" spans="3:4" x14ac:dyDescent="0.3">
      <c r="C126" s="129" t="s">
        <v>2334</v>
      </c>
      <c r="D126" s="36" t="s">
        <v>2442</v>
      </c>
    </row>
    <row r="127" spans="3:4" x14ac:dyDescent="0.3">
      <c r="C127" s="129" t="s">
        <v>2335</v>
      </c>
      <c r="D127" s="36" t="s">
        <v>2443</v>
      </c>
    </row>
    <row r="128" spans="3:4" x14ac:dyDescent="0.3">
      <c r="C128" s="129" t="s">
        <v>2336</v>
      </c>
      <c r="D128" s="36" t="s">
        <v>2444</v>
      </c>
    </row>
    <row r="129" spans="3:4" x14ac:dyDescent="0.3">
      <c r="C129" s="129" t="s">
        <v>2337</v>
      </c>
      <c r="D129" s="130" t="s">
        <v>2445</v>
      </c>
    </row>
    <row r="130" spans="3:4" x14ac:dyDescent="0.3">
      <c r="C130" s="129" t="s">
        <v>2321</v>
      </c>
      <c r="D130" s="36" t="s">
        <v>2446</v>
      </c>
    </row>
    <row r="131" spans="3:4" x14ac:dyDescent="0.3">
      <c r="C131" s="129" t="s">
        <v>1680</v>
      </c>
      <c r="D131" s="130" t="s">
        <v>2398</v>
      </c>
    </row>
    <row r="132" spans="3:4" x14ac:dyDescent="0.3">
      <c r="C132" s="36" t="s">
        <v>2399</v>
      </c>
      <c r="D132" s="36" t="s">
        <v>1018</v>
      </c>
    </row>
    <row r="133" spans="3:4" x14ac:dyDescent="0.3">
      <c r="C133" s="36" t="s">
        <v>861</v>
      </c>
      <c r="D133" s="36" t="s">
        <v>2447</v>
      </c>
    </row>
    <row r="134" spans="3:4" x14ac:dyDescent="0.3">
      <c r="C134" s="36" t="s">
        <v>1058</v>
      </c>
      <c r="D134" s="36" t="s">
        <v>1020</v>
      </c>
    </row>
    <row r="135" spans="3:4" x14ac:dyDescent="0.3">
      <c r="C135" s="36" t="s">
        <v>1059</v>
      </c>
      <c r="D135" s="36" t="s">
        <v>1021</v>
      </c>
    </row>
    <row r="136" spans="3:4" x14ac:dyDescent="0.3">
      <c r="C136" s="36" t="s">
        <v>1060</v>
      </c>
      <c r="D136" s="36" t="s">
        <v>1022</v>
      </c>
    </row>
    <row r="137" spans="3:4" x14ac:dyDescent="0.3">
      <c r="C137" s="36" t="s">
        <v>2456</v>
      </c>
      <c r="D137" s="36" t="s">
        <v>2455</v>
      </c>
    </row>
  </sheetData>
  <hyperlinks>
    <hyperlink ref="C1" r:id="rId1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3846"/>
  <sheetViews>
    <sheetView workbookViewId="0">
      <pane ySplit="1" topLeftCell="A2285" activePane="bottomLeft" state="frozen"/>
      <selection activeCell="A2" sqref="A2"/>
      <selection pane="bottomLeft" activeCell="F1" sqref="F1"/>
    </sheetView>
  </sheetViews>
  <sheetFormatPr defaultRowHeight="14.4" x14ac:dyDescent="0.3"/>
  <cols>
    <col min="1" max="1" width="5" bestFit="1" customWidth="1"/>
    <col min="2" max="2" width="8" bestFit="1" customWidth="1"/>
    <col min="3" max="3" width="12.6640625" bestFit="1" customWidth="1"/>
    <col min="4" max="4" width="4.33203125" bestFit="1" customWidth="1"/>
    <col min="5" max="5" width="6.33203125" bestFit="1" customWidth="1"/>
    <col min="6" max="6" width="38.5546875" bestFit="1" customWidth="1"/>
  </cols>
  <sheetData>
    <row r="1" spans="1:6" x14ac:dyDescent="0.3">
      <c r="A1" s="9" t="s">
        <v>246</v>
      </c>
      <c r="B1" s="9" t="s">
        <v>833</v>
      </c>
      <c r="C1" s="9" t="s">
        <v>4</v>
      </c>
      <c r="D1" s="9" t="s">
        <v>724</v>
      </c>
      <c r="E1" s="9" t="s">
        <v>245</v>
      </c>
      <c r="F1" s="9" t="s">
        <v>861</v>
      </c>
    </row>
    <row r="2" spans="1:6" x14ac:dyDescent="0.3">
      <c r="A2" s="195">
        <v>1</v>
      </c>
      <c r="B2" s="195" t="s">
        <v>837</v>
      </c>
      <c r="C2" s="195">
        <v>1</v>
      </c>
      <c r="D2" s="195">
        <v>1</v>
      </c>
      <c r="E2" s="195">
        <v>1</v>
      </c>
      <c r="F2" t="str">
        <f>VLOOKUP(VALUE(RIGHT(B2,LEN(B2)-1)),clusters!$A$15:$B$77,2)</f>
        <v>Slap Hitter 2B/SS</v>
      </c>
    </row>
    <row r="3" spans="1:6" x14ac:dyDescent="0.3">
      <c r="A3" s="195">
        <v>2</v>
      </c>
      <c r="B3" s="195" t="s">
        <v>838</v>
      </c>
      <c r="C3" s="195">
        <v>0.88236531309999999</v>
      </c>
      <c r="D3" s="195">
        <v>2</v>
      </c>
      <c r="E3" s="195">
        <v>1</v>
      </c>
      <c r="F3" s="195" t="str">
        <f>VLOOKUP(VALUE(RIGHT(B3,LEN(B3)-1)),clusters!$A$15:$B$77,2)</f>
        <v>Lead Footed Contact Hitter Infielder</v>
      </c>
    </row>
    <row r="4" spans="1:6" x14ac:dyDescent="0.3">
      <c r="A4" s="195">
        <v>3</v>
      </c>
      <c r="B4" s="195" t="s">
        <v>840</v>
      </c>
      <c r="C4" s="195">
        <v>0.76617817259999998</v>
      </c>
      <c r="D4" s="195">
        <v>3</v>
      </c>
      <c r="E4" s="195">
        <v>1</v>
      </c>
      <c r="F4" s="195" t="str">
        <f>VLOOKUP(VALUE(RIGHT(B4,LEN(B4)-1)),clusters!$A$15:$B$77,2)</f>
        <v>Speedy Contact Hitter 2B/SS</v>
      </c>
    </row>
    <row r="5" spans="1:6" x14ac:dyDescent="0.3">
      <c r="A5" s="195">
        <v>4</v>
      </c>
      <c r="B5" s="195" t="s">
        <v>839</v>
      </c>
      <c r="C5" s="195">
        <v>0.70421569260000005</v>
      </c>
      <c r="D5" s="195">
        <v>4</v>
      </c>
      <c r="E5" s="195">
        <v>1</v>
      </c>
      <c r="F5" s="195" t="str">
        <f>VLOOKUP(VALUE(RIGHT(B5,LEN(B5)-1)),clusters!$A$15:$B$77,2)</f>
        <v>Agile Bench Warmer Infielder</v>
      </c>
    </row>
    <row r="6" spans="1:6" x14ac:dyDescent="0.3">
      <c r="A6" s="195">
        <v>5</v>
      </c>
      <c r="B6" s="195" t="s">
        <v>842</v>
      </c>
      <c r="C6" s="195">
        <v>0.63293348279999995</v>
      </c>
      <c r="D6" s="195">
        <v>5</v>
      </c>
      <c r="E6" s="195">
        <v>1</v>
      </c>
      <c r="F6" s="195" t="str">
        <f>VLOOKUP(VALUE(RIGHT(B6,LEN(B6)-1)),clusters!$A$15:$B$77,2)</f>
        <v>Bench Warmer 2B/SS</v>
      </c>
    </row>
    <row r="7" spans="1:6" x14ac:dyDescent="0.3">
      <c r="A7" s="195">
        <v>6</v>
      </c>
      <c r="B7" s="195" t="s">
        <v>841</v>
      </c>
      <c r="C7" s="195">
        <v>0.61865097769999999</v>
      </c>
      <c r="D7" s="195">
        <v>6</v>
      </c>
      <c r="E7" s="195">
        <v>1</v>
      </c>
      <c r="F7" s="195" t="str">
        <f>VLOOKUP(VALUE(RIGHT(B7,LEN(B7)-1)),clusters!$A$15:$B$77,2)</f>
        <v>SB Slap Hitter</v>
      </c>
    </row>
    <row r="8" spans="1:6" x14ac:dyDescent="0.3">
      <c r="A8" s="195">
        <v>7</v>
      </c>
      <c r="B8" s="195" t="s">
        <v>843</v>
      </c>
      <c r="C8" s="195">
        <v>0.61840458389999997</v>
      </c>
      <c r="D8" s="195">
        <v>7</v>
      </c>
      <c r="E8" s="195">
        <v>1</v>
      </c>
      <c r="F8" s="195" t="str">
        <f>VLOOKUP(VALUE(RIGHT(B8,LEN(B8)-1)),clusters!$A$15:$B$77,2)</f>
        <v>Capable Hitter</v>
      </c>
    </row>
    <row r="9" spans="1:6" x14ac:dyDescent="0.3">
      <c r="A9" s="195">
        <v>8</v>
      </c>
      <c r="B9" s="195" t="s">
        <v>846</v>
      </c>
      <c r="C9" s="195">
        <v>0.57766695769999998</v>
      </c>
      <c r="D9" s="195">
        <v>8</v>
      </c>
      <c r="E9" s="195">
        <v>1</v>
      </c>
      <c r="F9" s="195" t="str">
        <f>VLOOKUP(VALUE(RIGHT(B9,LEN(B9)-1)),clusters!$A$15:$B$77,2)</f>
        <v>Slugger Infielder</v>
      </c>
    </row>
    <row r="10" spans="1:6" x14ac:dyDescent="0.3">
      <c r="A10" s="195">
        <v>9</v>
      </c>
      <c r="B10" s="195" t="s">
        <v>6901</v>
      </c>
      <c r="C10" s="195">
        <v>0.55091600009999997</v>
      </c>
      <c r="D10" s="195">
        <v>9</v>
      </c>
      <c r="E10" s="195">
        <v>1</v>
      </c>
      <c r="F10" s="195" t="str">
        <f>VLOOKUP(VALUE(RIGHT(B10,LEN(B10)-1)),clusters!$A$15:$B$77,2)</f>
        <v>Speedy Contact Hitter</v>
      </c>
    </row>
    <row r="11" spans="1:6" x14ac:dyDescent="0.3">
      <c r="A11" s="195">
        <v>10</v>
      </c>
      <c r="B11" s="195" t="s">
        <v>847</v>
      </c>
      <c r="C11" s="195">
        <v>0.54903365000000004</v>
      </c>
      <c r="D11" s="195">
        <v>10</v>
      </c>
      <c r="E11" s="195">
        <v>1</v>
      </c>
      <c r="F11" s="195" t="str">
        <f>VLOOKUP(VALUE(RIGHT(B11,LEN(B11)-1)),clusters!$A$15:$B$77,2)</f>
        <v>Infielder</v>
      </c>
    </row>
    <row r="12" spans="1:6" x14ac:dyDescent="0.3">
      <c r="A12" s="195">
        <v>11</v>
      </c>
      <c r="B12" s="195" t="s">
        <v>6900</v>
      </c>
      <c r="C12" s="195">
        <v>0.50388632550000001</v>
      </c>
      <c r="D12" s="195">
        <v>11</v>
      </c>
      <c r="E12" s="195">
        <v>1</v>
      </c>
      <c r="F12" s="195" t="str">
        <f>VLOOKUP(VALUE(RIGHT(B12,LEN(B12)-1)),clusters!$A$15:$B$77,2)</f>
        <v>Speedy Capable Hitter 2B/SS</v>
      </c>
    </row>
    <row r="13" spans="1:6" x14ac:dyDescent="0.3">
      <c r="A13" s="195">
        <v>12</v>
      </c>
      <c r="B13" s="195" t="s">
        <v>6902</v>
      </c>
      <c r="C13" s="195">
        <v>0.46042513229999998</v>
      </c>
      <c r="D13" s="195">
        <v>12</v>
      </c>
      <c r="E13" s="195">
        <v>1</v>
      </c>
      <c r="F13" s="195" t="str">
        <f>VLOOKUP(VALUE(RIGHT(B13,LEN(B13)-1)),clusters!$A$15:$B$77,2)</f>
        <v>SB Capable Hitter</v>
      </c>
    </row>
    <row r="14" spans="1:6" x14ac:dyDescent="0.3">
      <c r="A14" s="195">
        <v>13</v>
      </c>
      <c r="B14" s="195" t="s">
        <v>844</v>
      </c>
      <c r="C14" s="195">
        <v>0.4001685901</v>
      </c>
      <c r="D14" s="195">
        <v>13</v>
      </c>
      <c r="E14" s="195">
        <v>1</v>
      </c>
      <c r="F14" s="195" t="str">
        <f>VLOOKUP(VALUE(RIGHT(B14,LEN(B14)-1)),clusters!$A$15:$B$77,2)</f>
        <v>Aging On Base</v>
      </c>
    </row>
    <row r="15" spans="1:6" x14ac:dyDescent="0.3">
      <c r="A15" s="195">
        <v>14</v>
      </c>
      <c r="B15" s="195" t="s">
        <v>6899</v>
      </c>
      <c r="C15" s="195">
        <v>0.38320583200000002</v>
      </c>
      <c r="D15" s="195">
        <v>14</v>
      </c>
      <c r="E15" s="195">
        <v>1</v>
      </c>
      <c r="F15" s="195" t="str">
        <f>VLOOKUP(VALUE(RIGHT(B15,LEN(B15)-1)),clusters!$A$15:$B$77,2)</f>
        <v>Bench Warmer</v>
      </c>
    </row>
    <row r="16" spans="1:6" x14ac:dyDescent="0.3">
      <c r="A16" s="195">
        <v>15</v>
      </c>
      <c r="B16" s="195" t="s">
        <v>845</v>
      </c>
      <c r="C16" s="195">
        <v>0.37039030150000002</v>
      </c>
      <c r="D16" s="195">
        <v>15</v>
      </c>
      <c r="E16" s="195">
        <v>1</v>
      </c>
      <c r="F16" s="195" t="str">
        <f>VLOOKUP(VALUE(RIGHT(B16,LEN(B16)-1)),clusters!$A$15:$B$77,2)</f>
        <v>Speedy Bench Warmer Infielder</v>
      </c>
    </row>
    <row r="17" spans="1:6" x14ac:dyDescent="0.3">
      <c r="A17" s="195">
        <v>16</v>
      </c>
      <c r="B17" s="195" t="s">
        <v>6896</v>
      </c>
      <c r="C17" s="195">
        <v>0.36097860710000002</v>
      </c>
      <c r="D17" s="195">
        <v>16</v>
      </c>
      <c r="E17" s="195">
        <v>1</v>
      </c>
      <c r="F17" s="195" t="str">
        <f>VLOOKUP(VALUE(RIGHT(B17,LEN(B17)-1)),clusters!$A$15:$B$77,2)</f>
        <v>Aging Bench Warmer</v>
      </c>
    </row>
    <row r="18" spans="1:6" x14ac:dyDescent="0.3">
      <c r="A18" s="195">
        <v>17</v>
      </c>
      <c r="B18" s="195" t="s">
        <v>6895</v>
      </c>
      <c r="C18" s="195">
        <v>0.3248962493</v>
      </c>
      <c r="D18" s="195">
        <v>17</v>
      </c>
      <c r="E18" s="195">
        <v>1</v>
      </c>
      <c r="F18" s="195" t="str">
        <f>VLOOKUP(VALUE(RIGHT(B18,LEN(B18)-1)),clusters!$A$15:$B$77,2)</f>
        <v>Capable Hitter Infielder</v>
      </c>
    </row>
    <row r="19" spans="1:6" x14ac:dyDescent="0.3">
      <c r="A19" s="195">
        <v>18</v>
      </c>
      <c r="B19" s="195" t="s">
        <v>6890</v>
      </c>
      <c r="C19" s="195">
        <v>0.2815491644</v>
      </c>
      <c r="D19" s="195">
        <v>18</v>
      </c>
      <c r="E19" s="195">
        <v>1</v>
      </c>
      <c r="F19" s="195" t="str">
        <f>VLOOKUP(VALUE(RIGHT(B19,LEN(B19)-1)),clusters!$A$15:$B$77,2)</f>
        <v>Speedy Capable Hitter</v>
      </c>
    </row>
    <row r="20" spans="1:6" x14ac:dyDescent="0.3">
      <c r="A20" s="195">
        <v>19</v>
      </c>
      <c r="B20" s="195" t="s">
        <v>6880</v>
      </c>
      <c r="C20" s="195">
        <v>0.24576141239999999</v>
      </c>
      <c r="D20" s="195">
        <v>19</v>
      </c>
      <c r="E20" s="195">
        <v>1</v>
      </c>
      <c r="F20" s="195" t="str">
        <f>VLOOKUP(VALUE(RIGHT(B20,LEN(B20)-1)),clusters!$A$15:$B$77,2)</f>
        <v>Bench Warmer OF/1B</v>
      </c>
    </row>
    <row r="21" spans="1:6" x14ac:dyDescent="0.3">
      <c r="A21" s="195">
        <v>20</v>
      </c>
      <c r="B21" s="195" t="s">
        <v>6888</v>
      </c>
      <c r="C21" s="195">
        <v>0.243033418</v>
      </c>
      <c r="D21" s="195">
        <v>20</v>
      </c>
      <c r="E21" s="195">
        <v>1</v>
      </c>
      <c r="F21" s="195" t="str">
        <f>VLOOKUP(VALUE(RIGHT(B21,LEN(B21)-1)),clusters!$A$15:$B$77,2)</f>
        <v>SB Slugger</v>
      </c>
    </row>
    <row r="22" spans="1:6" x14ac:dyDescent="0.3">
      <c r="A22" s="195">
        <v>21</v>
      </c>
      <c r="B22" s="195" t="s">
        <v>6897</v>
      </c>
      <c r="C22" s="195">
        <v>0.1872503271</v>
      </c>
      <c r="D22" s="195">
        <v>21</v>
      </c>
      <c r="E22" s="195">
        <v>1</v>
      </c>
      <c r="F22" s="195" t="str">
        <f>VLOOKUP(VALUE(RIGHT(B22,LEN(B22)-1)),clusters!$A$15:$B$77,2)</f>
        <v>Bench Warmer Infielder</v>
      </c>
    </row>
    <row r="23" spans="1:6" x14ac:dyDescent="0.3">
      <c r="A23" s="195">
        <v>22</v>
      </c>
      <c r="B23" s="195" t="s">
        <v>6892</v>
      </c>
      <c r="C23" s="195">
        <v>0.17048504950000001</v>
      </c>
      <c r="D23" s="195">
        <v>22</v>
      </c>
      <c r="E23" s="195">
        <v>1</v>
      </c>
      <c r="F23" s="195" t="str">
        <f>VLOOKUP(VALUE(RIGHT(B23,LEN(B23)-1)),clusters!$A$15:$B$77,2)</f>
        <v>Lead Footed Slap Hitter</v>
      </c>
    </row>
    <row r="24" spans="1:6" x14ac:dyDescent="0.3">
      <c r="A24" s="195">
        <v>23</v>
      </c>
      <c r="B24" s="195" t="s">
        <v>848</v>
      </c>
      <c r="C24" s="195">
        <v>0.12432123890000001</v>
      </c>
      <c r="D24" s="195">
        <v>23</v>
      </c>
      <c r="E24" s="195">
        <v>1</v>
      </c>
      <c r="F24" s="195" t="str">
        <f>VLOOKUP(VALUE(RIGHT(B24,LEN(B24)-1)),clusters!$A$15:$B$77,2)</f>
        <v>Dominant Hitter</v>
      </c>
    </row>
    <row r="25" spans="1:6" x14ac:dyDescent="0.3">
      <c r="A25" s="195">
        <v>24</v>
      </c>
      <c r="B25" s="195" t="s">
        <v>6887</v>
      </c>
      <c r="C25" s="195">
        <v>6.8620529700000002E-2</v>
      </c>
      <c r="D25" s="195">
        <v>24</v>
      </c>
      <c r="E25" s="195">
        <v>1</v>
      </c>
      <c r="F25" s="195" t="str">
        <f>VLOOKUP(VALUE(RIGHT(B25,LEN(B25)-1)),clusters!$A$15:$B$77,2)</f>
        <v>Aging Bench Warmer OF/1B</v>
      </c>
    </row>
    <row r="26" spans="1:6" x14ac:dyDescent="0.3">
      <c r="A26" s="195">
        <v>25</v>
      </c>
      <c r="B26" s="195" t="s">
        <v>6882</v>
      </c>
      <c r="C26" s="195">
        <v>-2.2268059E-2</v>
      </c>
      <c r="D26" s="195">
        <v>25</v>
      </c>
      <c r="E26" s="195">
        <v>1</v>
      </c>
      <c r="F26" s="195" t="str">
        <f>VLOOKUP(VALUE(RIGHT(B26,LEN(B26)-1)),clusters!$A$15:$B$77,2)</f>
        <v>Young Slugger 2B/SS</v>
      </c>
    </row>
    <row r="27" spans="1:6" x14ac:dyDescent="0.3">
      <c r="A27" s="195">
        <v>26</v>
      </c>
      <c r="B27" s="195" t="s">
        <v>849</v>
      </c>
      <c r="C27" s="195">
        <v>-0.17780193599999999</v>
      </c>
      <c r="D27" s="195">
        <v>26</v>
      </c>
      <c r="E27" s="195">
        <v>1</v>
      </c>
      <c r="F27" s="195" t="str">
        <f>VLOOKUP(VALUE(RIGHT(B27,LEN(B27)-1)),clusters!$A$15:$B$77,2)</f>
        <v>SB Bench Warmer</v>
      </c>
    </row>
    <row r="28" spans="1:6" x14ac:dyDescent="0.3">
      <c r="A28" s="195">
        <v>27</v>
      </c>
      <c r="B28" s="195" t="s">
        <v>6893</v>
      </c>
      <c r="C28" s="195">
        <v>-0.18761346400000001</v>
      </c>
      <c r="D28" s="195">
        <v>27</v>
      </c>
      <c r="E28" s="195">
        <v>1</v>
      </c>
      <c r="F28" s="195" t="str">
        <f>VLOOKUP(VALUE(RIGHT(B28,LEN(B28)-1)),clusters!$A$15:$B$77,2)</f>
        <v>Young Speedy Gap Power</v>
      </c>
    </row>
    <row r="29" spans="1:6" x14ac:dyDescent="0.3">
      <c r="A29" s="195">
        <v>28</v>
      </c>
      <c r="B29" s="195" t="s">
        <v>6883</v>
      </c>
      <c r="C29" s="195">
        <v>-0.19459690900000001</v>
      </c>
      <c r="D29" s="195">
        <v>28</v>
      </c>
      <c r="E29" s="195">
        <v>1</v>
      </c>
      <c r="F29" s="195" t="str">
        <f>VLOOKUP(VALUE(RIGHT(B29,LEN(B29)-1)),clusters!$A$15:$B$77,2)</f>
        <v>Lead Footed Bench Warmer</v>
      </c>
    </row>
    <row r="30" spans="1:6" x14ac:dyDescent="0.3">
      <c r="A30" s="195">
        <v>29</v>
      </c>
      <c r="B30" s="195" t="s">
        <v>6891</v>
      </c>
      <c r="C30" s="195">
        <v>-0.23131933599999999</v>
      </c>
      <c r="D30" s="195">
        <v>29</v>
      </c>
      <c r="E30" s="195">
        <v>1</v>
      </c>
      <c r="F30" s="195" t="str">
        <f>VLOOKUP(VALUE(RIGHT(B30,LEN(B30)-1)),clusters!$A$15:$B$77,2)</f>
        <v>Speedy Dominant Hitter</v>
      </c>
    </row>
    <row r="31" spans="1:6" x14ac:dyDescent="0.3">
      <c r="A31" s="195">
        <v>30</v>
      </c>
      <c r="B31" s="195" t="s">
        <v>6884</v>
      </c>
      <c r="C31" s="195">
        <v>-0.23416938800000001</v>
      </c>
      <c r="D31" s="195">
        <v>30</v>
      </c>
      <c r="E31" s="195">
        <v>1</v>
      </c>
      <c r="F31" s="195" t="str">
        <f>VLOOKUP(VALUE(RIGHT(B31,LEN(B31)-1)),clusters!$A$15:$B$77,2)</f>
        <v>Young Slugger</v>
      </c>
    </row>
    <row r="32" spans="1:6" x14ac:dyDescent="0.3">
      <c r="A32" s="195">
        <v>31</v>
      </c>
      <c r="B32" s="195" t="s">
        <v>6894</v>
      </c>
      <c r="C32" s="195">
        <v>-0.25822056500000001</v>
      </c>
      <c r="D32" s="195">
        <v>31</v>
      </c>
      <c r="E32" s="195">
        <v>1</v>
      </c>
      <c r="F32" s="195" t="str">
        <f>VLOOKUP(VALUE(RIGHT(B32,LEN(B32)-1)),clusters!$A$15:$B$77,2)</f>
        <v>Agile Bench Warmer</v>
      </c>
    </row>
    <row r="33" spans="1:6" x14ac:dyDescent="0.3">
      <c r="A33" s="195">
        <v>32</v>
      </c>
      <c r="B33" s="195" t="s">
        <v>6898</v>
      </c>
      <c r="C33" s="195">
        <v>-0.26407207300000002</v>
      </c>
      <c r="D33" s="195">
        <v>32</v>
      </c>
      <c r="E33" s="195">
        <v>1</v>
      </c>
      <c r="F33" s="195" t="str">
        <f>VLOOKUP(VALUE(RIGHT(B33,LEN(B33)-1)),clusters!$A$15:$B$77,2)</f>
        <v>Young SB Power off Bench</v>
      </c>
    </row>
    <row r="34" spans="1:6" x14ac:dyDescent="0.3">
      <c r="A34" s="195">
        <v>33</v>
      </c>
      <c r="B34" s="195" t="s">
        <v>6889</v>
      </c>
      <c r="C34" s="195">
        <v>-0.26865757499999998</v>
      </c>
      <c r="D34" s="195">
        <v>33</v>
      </c>
      <c r="E34" s="195">
        <v>1</v>
      </c>
      <c r="F34" s="195" t="str">
        <f>VLOOKUP(VALUE(RIGHT(B34,LEN(B34)-1)),clusters!$A$15:$B$77,2)</f>
        <v>Gap Power Infielder</v>
      </c>
    </row>
    <row r="35" spans="1:6" x14ac:dyDescent="0.3">
      <c r="A35" s="195">
        <v>34</v>
      </c>
      <c r="B35" s="195" t="s">
        <v>7349</v>
      </c>
      <c r="C35" s="195">
        <v>-0.28990579300000002</v>
      </c>
      <c r="D35" s="195">
        <v>34</v>
      </c>
      <c r="E35" s="195">
        <v>1</v>
      </c>
      <c r="F35" s="195" t="str">
        <f>VLOOKUP(VALUE(RIGHT(B35,LEN(B35)-1)),clusters!$A$15:$B$77,2)</f>
        <v>Wiff King 2B/SS</v>
      </c>
    </row>
    <row r="36" spans="1:6" x14ac:dyDescent="0.3">
      <c r="A36" s="195">
        <v>35</v>
      </c>
      <c r="B36" s="195" t="s">
        <v>6885</v>
      </c>
      <c r="C36" s="195">
        <v>-0.31699979499999997</v>
      </c>
      <c r="D36" s="195">
        <v>35</v>
      </c>
      <c r="E36" s="195">
        <v>1</v>
      </c>
      <c r="F36" s="195" t="str">
        <f>VLOOKUP(VALUE(RIGHT(B36,LEN(B36)-1)),clusters!$A$15:$B$77,2)</f>
        <v>Aging Power When Healthy</v>
      </c>
    </row>
    <row r="37" spans="1:6" x14ac:dyDescent="0.3">
      <c r="A37" s="195">
        <v>36</v>
      </c>
      <c r="B37" s="195" t="s">
        <v>850</v>
      </c>
      <c r="C37" s="195">
        <v>-0.33738601200000001</v>
      </c>
      <c r="D37" s="195">
        <v>36</v>
      </c>
      <c r="E37" s="195">
        <v>1</v>
      </c>
      <c r="F37" s="195" t="str">
        <f>VLOOKUP(VALUE(RIGHT(B37,LEN(B37)-1)),clusters!$A$15:$B$77,2)</f>
        <v>SB Swings for Fences</v>
      </c>
    </row>
    <row r="38" spans="1:6" x14ac:dyDescent="0.3">
      <c r="A38" s="195">
        <v>37</v>
      </c>
      <c r="B38" s="195" t="s">
        <v>6886</v>
      </c>
      <c r="C38" s="195">
        <v>-0.33914374400000002</v>
      </c>
      <c r="D38" s="195">
        <v>37</v>
      </c>
      <c r="E38" s="195">
        <v>1</v>
      </c>
      <c r="F38" s="195" t="str">
        <f>VLOOKUP(VALUE(RIGHT(B38,LEN(B38)-1)),clusters!$A$15:$B$77,2)</f>
        <v>Young Wiff King Infielder</v>
      </c>
    </row>
    <row r="39" spans="1:6" x14ac:dyDescent="0.3">
      <c r="A39" s="195">
        <v>38</v>
      </c>
      <c r="B39" s="195" t="s">
        <v>851</v>
      </c>
      <c r="C39" s="195">
        <v>-0.36687608799999999</v>
      </c>
      <c r="D39" s="195">
        <v>38</v>
      </c>
      <c r="E39" s="195">
        <v>1</v>
      </c>
      <c r="F39" s="195" t="str">
        <f>VLOOKUP(VALUE(RIGHT(B39,LEN(B39)-1)),clusters!$A$15:$B$77,2)</f>
        <v>Slugger OF/1B</v>
      </c>
    </row>
    <row r="40" spans="1:6" x14ac:dyDescent="0.3">
      <c r="A40" s="195">
        <v>39</v>
      </c>
      <c r="B40" s="195" t="s">
        <v>853</v>
      </c>
      <c r="C40" s="195">
        <v>-0.46127444499999998</v>
      </c>
      <c r="D40" s="195">
        <v>39</v>
      </c>
      <c r="E40" s="195">
        <v>1</v>
      </c>
      <c r="F40" s="195" t="str">
        <f>VLOOKUP(VALUE(RIGHT(B40,LEN(B40)-1)),clusters!$A$15:$B$77,2)</f>
        <v>Young Speedy Gap Power</v>
      </c>
    </row>
    <row r="41" spans="1:6" x14ac:dyDescent="0.3">
      <c r="A41" s="195">
        <v>40</v>
      </c>
      <c r="B41" s="195" t="s">
        <v>856</v>
      </c>
      <c r="C41" s="195">
        <v>-0.46531563100000001</v>
      </c>
      <c r="D41" s="195">
        <v>40</v>
      </c>
      <c r="E41" s="195">
        <v>1</v>
      </c>
      <c r="F41" s="195" t="str">
        <f>VLOOKUP(VALUE(RIGHT(B41,LEN(B41)-1)),clusters!$A$15:$B$77,2)</f>
        <v>Young On Base OF/1B</v>
      </c>
    </row>
    <row r="42" spans="1:6" x14ac:dyDescent="0.3">
      <c r="A42" s="195">
        <v>41</v>
      </c>
      <c r="B42" s="195" t="s">
        <v>852</v>
      </c>
      <c r="C42" s="195">
        <v>-0.51725233100000001</v>
      </c>
      <c r="D42" s="195">
        <v>41</v>
      </c>
      <c r="E42" s="195">
        <v>1</v>
      </c>
      <c r="F42" s="195" t="str">
        <f>VLOOKUP(VALUE(RIGHT(B42,LEN(B42)-1)),clusters!$A$15:$B$77,2)</f>
        <v>Speedy Wiff King</v>
      </c>
    </row>
    <row r="43" spans="1:6" x14ac:dyDescent="0.3">
      <c r="A43" s="195">
        <v>42</v>
      </c>
      <c r="B43" s="195" t="s">
        <v>6881</v>
      </c>
      <c r="C43" s="195">
        <v>-0.540081323</v>
      </c>
      <c r="D43" s="195">
        <v>42</v>
      </c>
      <c r="E43" s="195">
        <v>1</v>
      </c>
      <c r="F43" s="195" t="str">
        <f>VLOOKUP(VALUE(RIGHT(B43,LEN(B43)-1)),clusters!$A$15:$B$77,2)</f>
        <v>Lead Footed Uppercut Breeze</v>
      </c>
    </row>
    <row r="44" spans="1:6" x14ac:dyDescent="0.3">
      <c r="A44" s="195">
        <v>43</v>
      </c>
      <c r="B44" s="195" t="s">
        <v>854</v>
      </c>
      <c r="C44" s="195">
        <v>-0.54948909199999996</v>
      </c>
      <c r="D44" s="195">
        <v>43</v>
      </c>
      <c r="E44" s="195">
        <v>1</v>
      </c>
      <c r="F44" s="195" t="str">
        <f>VLOOKUP(VALUE(RIGHT(B44,LEN(B44)-1)),clusters!$A$15:$B$77,2)</f>
        <v>Agile Wiff King</v>
      </c>
    </row>
    <row r="45" spans="1:6" x14ac:dyDescent="0.3">
      <c r="A45" s="195">
        <v>44</v>
      </c>
      <c r="B45" s="195" t="s">
        <v>857</v>
      </c>
      <c r="C45" s="195">
        <v>-0.59006534899999996</v>
      </c>
      <c r="D45" s="195">
        <v>44</v>
      </c>
      <c r="E45" s="195">
        <v>1</v>
      </c>
      <c r="F45" s="195" t="str">
        <f>VLOOKUP(VALUE(RIGHT(B45,LEN(B45)-1)),clusters!$A$15:$B$77,2)</f>
        <v>Slugger</v>
      </c>
    </row>
    <row r="46" spans="1:6" x14ac:dyDescent="0.3">
      <c r="A46" s="195">
        <v>45</v>
      </c>
      <c r="B46" s="195" t="s">
        <v>855</v>
      </c>
      <c r="C46" s="195">
        <v>-0.60674628799999997</v>
      </c>
      <c r="D46" s="195">
        <v>45</v>
      </c>
      <c r="E46" s="195">
        <v>1</v>
      </c>
      <c r="F46" s="195" t="str">
        <f>VLOOKUP(VALUE(RIGHT(B46,LEN(B46)-1)),clusters!$A$15:$B$77,2)</f>
        <v>Wild Slugger</v>
      </c>
    </row>
    <row r="47" spans="1:6" x14ac:dyDescent="0.3">
      <c r="A47" s="195">
        <v>46</v>
      </c>
      <c r="B47" s="195" t="s">
        <v>858</v>
      </c>
      <c r="C47" s="195">
        <v>-0.80619415299999997</v>
      </c>
      <c r="D47" s="195">
        <v>46</v>
      </c>
      <c r="E47" s="195">
        <v>1</v>
      </c>
      <c r="F47" s="195" t="str">
        <f>VLOOKUP(VALUE(RIGHT(B47,LEN(B47)-1)),clusters!$A$15:$B$77,2)</f>
        <v>Lead Footed Swings for Fences</v>
      </c>
    </row>
    <row r="48" spans="1:6" x14ac:dyDescent="0.3">
      <c r="A48" s="195">
        <v>47</v>
      </c>
      <c r="B48" s="195" t="s">
        <v>859</v>
      </c>
      <c r="C48" s="195">
        <v>-0.87421930400000003</v>
      </c>
      <c r="D48" s="195">
        <v>47</v>
      </c>
      <c r="E48" s="195">
        <v>1</v>
      </c>
      <c r="F48" s="195" t="str">
        <f>VLOOKUP(VALUE(RIGHT(B48,LEN(B48)-1)),clusters!$A$15:$B$77,2)</f>
        <v>Speedy Power off Bench OF/1B</v>
      </c>
    </row>
    <row r="49" spans="1:6" x14ac:dyDescent="0.3">
      <c r="A49" s="195">
        <v>48</v>
      </c>
      <c r="B49" s="195" t="s">
        <v>860</v>
      </c>
      <c r="C49" s="195">
        <v>-0.99325996000000005</v>
      </c>
      <c r="D49" s="195">
        <v>48</v>
      </c>
      <c r="E49" s="195">
        <v>1</v>
      </c>
      <c r="F49" s="195" t="str">
        <f>VLOOKUP(VALUE(RIGHT(B49,LEN(B49)-1)),clusters!$A$15:$B$77,2)</f>
        <v>Agile Swings for Fences</v>
      </c>
    </row>
    <row r="50" spans="1:6" x14ac:dyDescent="0.3">
      <c r="A50" s="195">
        <v>49</v>
      </c>
      <c r="B50" s="195" t="s">
        <v>845</v>
      </c>
      <c r="C50" s="195">
        <v>1</v>
      </c>
      <c r="D50" s="195">
        <v>1</v>
      </c>
      <c r="E50" s="195">
        <v>2</v>
      </c>
      <c r="F50" s="195" t="str">
        <f>VLOOKUP(VALUE(RIGHT(B50,LEN(B50)-1)),clusters!$A$15:$B$77,2)</f>
        <v>Speedy Bench Warmer Infielder</v>
      </c>
    </row>
    <row r="51" spans="1:6" x14ac:dyDescent="0.3">
      <c r="A51" s="195">
        <v>50</v>
      </c>
      <c r="B51" s="195" t="s">
        <v>849</v>
      </c>
      <c r="C51" s="195">
        <v>0.81828184289999994</v>
      </c>
      <c r="D51" s="195">
        <v>2</v>
      </c>
      <c r="E51" s="195">
        <v>2</v>
      </c>
      <c r="F51" s="195" t="str">
        <f>VLOOKUP(VALUE(RIGHT(B51,LEN(B51)-1)),clusters!$A$15:$B$77,2)</f>
        <v>SB Bench Warmer</v>
      </c>
    </row>
    <row r="52" spans="1:6" x14ac:dyDescent="0.3">
      <c r="A52" s="195">
        <v>51</v>
      </c>
      <c r="B52" s="195" t="s">
        <v>839</v>
      </c>
      <c r="C52" s="195">
        <v>0.73357699310000002</v>
      </c>
      <c r="D52" s="195">
        <v>3</v>
      </c>
      <c r="E52" s="195">
        <v>2</v>
      </c>
      <c r="F52" s="195" t="str">
        <f>VLOOKUP(VALUE(RIGHT(B52,LEN(B52)-1)),clusters!$A$15:$B$77,2)</f>
        <v>Agile Bench Warmer Infielder</v>
      </c>
    </row>
    <row r="53" spans="1:6" x14ac:dyDescent="0.3">
      <c r="A53" s="195">
        <v>52</v>
      </c>
      <c r="B53" s="195" t="s">
        <v>842</v>
      </c>
      <c r="C53" s="195">
        <v>0.6666559111</v>
      </c>
      <c r="D53" s="195">
        <v>4</v>
      </c>
      <c r="E53" s="195">
        <v>2</v>
      </c>
      <c r="F53" s="195" t="str">
        <f>VLOOKUP(VALUE(RIGHT(B53,LEN(B53)-1)),clusters!$A$15:$B$77,2)</f>
        <v>Bench Warmer 2B/SS</v>
      </c>
    </row>
    <row r="54" spans="1:6" x14ac:dyDescent="0.3">
      <c r="A54" s="195">
        <v>53</v>
      </c>
      <c r="B54" s="195" t="s">
        <v>841</v>
      </c>
      <c r="C54" s="195">
        <v>0.64350648830000001</v>
      </c>
      <c r="D54" s="195">
        <v>5</v>
      </c>
      <c r="E54" s="195">
        <v>2</v>
      </c>
      <c r="F54" s="195" t="str">
        <f>VLOOKUP(VALUE(RIGHT(B54,LEN(B54)-1)),clusters!$A$15:$B$77,2)</f>
        <v>SB Slap Hitter</v>
      </c>
    </row>
    <row r="55" spans="1:6" x14ac:dyDescent="0.3">
      <c r="A55" s="195">
        <v>54</v>
      </c>
      <c r="B55" s="195" t="s">
        <v>6880</v>
      </c>
      <c r="C55" s="195">
        <v>0.5752070534</v>
      </c>
      <c r="D55" s="195">
        <v>6</v>
      </c>
      <c r="E55" s="195">
        <v>2</v>
      </c>
      <c r="F55" s="195" t="str">
        <f>VLOOKUP(VALUE(RIGHT(B55,LEN(B55)-1)),clusters!$A$15:$B$77,2)</f>
        <v>Bench Warmer OF/1B</v>
      </c>
    </row>
    <row r="56" spans="1:6" x14ac:dyDescent="0.3">
      <c r="A56" s="195">
        <v>55</v>
      </c>
      <c r="B56" s="195" t="s">
        <v>840</v>
      </c>
      <c r="C56" s="195">
        <v>0.55765767209999995</v>
      </c>
      <c r="D56" s="195">
        <v>7</v>
      </c>
      <c r="E56" s="195">
        <v>2</v>
      </c>
      <c r="F56" s="195" t="str">
        <f>VLOOKUP(VALUE(RIGHT(B56,LEN(B56)-1)),clusters!$A$15:$B$77,2)</f>
        <v>Speedy Contact Hitter 2B/SS</v>
      </c>
    </row>
    <row r="57" spans="1:6" x14ac:dyDescent="0.3">
      <c r="A57" s="195">
        <v>56</v>
      </c>
      <c r="B57" s="195" t="s">
        <v>852</v>
      </c>
      <c r="C57" s="195">
        <v>0.54230834809999995</v>
      </c>
      <c r="D57" s="195">
        <v>8</v>
      </c>
      <c r="E57" s="195">
        <v>2</v>
      </c>
      <c r="F57" s="195" t="str">
        <f>VLOOKUP(VALUE(RIGHT(B57,LEN(B57)-1)),clusters!$A$15:$B$77,2)</f>
        <v>Speedy Wiff King</v>
      </c>
    </row>
    <row r="58" spans="1:6" x14ac:dyDescent="0.3">
      <c r="A58" s="195">
        <v>57</v>
      </c>
      <c r="B58" s="195" t="s">
        <v>850</v>
      </c>
      <c r="C58" s="195">
        <v>0.46283506289999998</v>
      </c>
      <c r="D58" s="195">
        <v>9</v>
      </c>
      <c r="E58" s="195">
        <v>2</v>
      </c>
      <c r="F58" s="195" t="str">
        <f>VLOOKUP(VALUE(RIGHT(B58,LEN(B58)-1)),clusters!$A$15:$B$77,2)</f>
        <v>SB Swings for Fences</v>
      </c>
    </row>
    <row r="59" spans="1:6" x14ac:dyDescent="0.3">
      <c r="A59" s="195">
        <v>58</v>
      </c>
      <c r="B59" s="195" t="s">
        <v>853</v>
      </c>
      <c r="C59" s="195">
        <v>0.46172195570000002</v>
      </c>
      <c r="D59" s="195">
        <v>10</v>
      </c>
      <c r="E59" s="195">
        <v>2</v>
      </c>
      <c r="F59" s="195" t="str">
        <f>VLOOKUP(VALUE(RIGHT(B59,LEN(B59)-1)),clusters!$A$15:$B$77,2)</f>
        <v>Young Speedy Gap Power</v>
      </c>
    </row>
    <row r="60" spans="1:6" x14ac:dyDescent="0.3">
      <c r="A60" s="195">
        <v>59</v>
      </c>
      <c r="B60" s="195" t="s">
        <v>854</v>
      </c>
      <c r="C60" s="195">
        <v>0.41973703839999998</v>
      </c>
      <c r="D60" s="195">
        <v>11</v>
      </c>
      <c r="E60" s="195">
        <v>2</v>
      </c>
      <c r="F60" s="195" t="str">
        <f>VLOOKUP(VALUE(RIGHT(B60,LEN(B60)-1)),clusters!$A$15:$B$77,2)</f>
        <v>Agile Wiff King</v>
      </c>
    </row>
    <row r="61" spans="1:6" x14ac:dyDescent="0.3">
      <c r="A61" s="195">
        <v>60</v>
      </c>
      <c r="B61" s="195" t="s">
        <v>6894</v>
      </c>
      <c r="C61" s="195">
        <v>0.38697763489999998</v>
      </c>
      <c r="D61" s="195">
        <v>12</v>
      </c>
      <c r="E61" s="195">
        <v>2</v>
      </c>
      <c r="F61" s="195" t="str">
        <f>VLOOKUP(VALUE(RIGHT(B61,LEN(B61)-1)),clusters!$A$15:$B$77,2)</f>
        <v>Agile Bench Warmer</v>
      </c>
    </row>
    <row r="62" spans="1:6" x14ac:dyDescent="0.3">
      <c r="A62" s="195">
        <v>61</v>
      </c>
      <c r="B62" s="195" t="s">
        <v>6901</v>
      </c>
      <c r="C62" s="195">
        <v>0.37528923409999998</v>
      </c>
      <c r="D62" s="195">
        <v>13</v>
      </c>
      <c r="E62" s="195">
        <v>2</v>
      </c>
      <c r="F62" s="195" t="str">
        <f>VLOOKUP(VALUE(RIGHT(B62,LEN(B62)-1)),clusters!$A$15:$B$77,2)</f>
        <v>Speedy Contact Hitter</v>
      </c>
    </row>
    <row r="63" spans="1:6" x14ac:dyDescent="0.3">
      <c r="A63" s="195">
        <v>62</v>
      </c>
      <c r="B63" s="195" t="s">
        <v>837</v>
      </c>
      <c r="C63" s="195">
        <v>0.37039030150000002</v>
      </c>
      <c r="D63" s="195">
        <v>14</v>
      </c>
      <c r="E63" s="195">
        <v>2</v>
      </c>
      <c r="F63" s="195" t="str">
        <f>VLOOKUP(VALUE(RIGHT(B63,LEN(B63)-1)),clusters!$A$15:$B$77,2)</f>
        <v>Slap Hitter 2B/SS</v>
      </c>
    </row>
    <row r="64" spans="1:6" x14ac:dyDescent="0.3">
      <c r="A64" s="195">
        <v>63</v>
      </c>
      <c r="B64" s="195" t="s">
        <v>6897</v>
      </c>
      <c r="C64" s="195">
        <v>0.35100785449999999</v>
      </c>
      <c r="D64" s="195">
        <v>15</v>
      </c>
      <c r="E64" s="195">
        <v>2</v>
      </c>
      <c r="F64" s="195" t="str">
        <f>VLOOKUP(VALUE(RIGHT(B64,LEN(B64)-1)),clusters!$A$15:$B$77,2)</f>
        <v>Bench Warmer Infielder</v>
      </c>
    </row>
    <row r="65" spans="1:6" x14ac:dyDescent="0.3">
      <c r="A65" s="195">
        <v>64</v>
      </c>
      <c r="B65" s="195" t="s">
        <v>6899</v>
      </c>
      <c r="C65" s="195">
        <v>0.34357684789999998</v>
      </c>
      <c r="D65" s="195">
        <v>16</v>
      </c>
      <c r="E65" s="195">
        <v>2</v>
      </c>
      <c r="F65" s="195" t="str">
        <f>VLOOKUP(VALUE(RIGHT(B65,LEN(B65)-1)),clusters!$A$15:$B$77,2)</f>
        <v>Bench Warmer</v>
      </c>
    </row>
    <row r="66" spans="1:6" x14ac:dyDescent="0.3">
      <c r="A66" s="195">
        <v>65</v>
      </c>
      <c r="B66" s="195" t="s">
        <v>6900</v>
      </c>
      <c r="C66" s="195">
        <v>0.28488335050000002</v>
      </c>
      <c r="D66" s="195">
        <v>17</v>
      </c>
      <c r="E66" s="195">
        <v>2</v>
      </c>
      <c r="F66" s="195" t="str">
        <f>VLOOKUP(VALUE(RIGHT(B66,LEN(B66)-1)),clusters!$A$15:$B$77,2)</f>
        <v>Speedy Capable Hitter 2B/SS</v>
      </c>
    </row>
    <row r="67" spans="1:6" x14ac:dyDescent="0.3">
      <c r="A67" s="195">
        <v>66</v>
      </c>
      <c r="B67" s="195" t="s">
        <v>6893</v>
      </c>
      <c r="C67" s="195">
        <v>0.25486413800000002</v>
      </c>
      <c r="D67" s="195">
        <v>18</v>
      </c>
      <c r="E67" s="195">
        <v>2</v>
      </c>
      <c r="F67" s="195" t="str">
        <f>VLOOKUP(VALUE(RIGHT(B67,LEN(B67)-1)),clusters!$A$15:$B$77,2)</f>
        <v>Young Speedy Gap Power</v>
      </c>
    </row>
    <row r="68" spans="1:6" x14ac:dyDescent="0.3">
      <c r="A68" s="195">
        <v>67</v>
      </c>
      <c r="B68" s="195" t="s">
        <v>6898</v>
      </c>
      <c r="C68" s="195">
        <v>0.19424732619999999</v>
      </c>
      <c r="D68" s="195">
        <v>19</v>
      </c>
      <c r="E68" s="195">
        <v>2</v>
      </c>
      <c r="F68" s="195" t="str">
        <f>VLOOKUP(VALUE(RIGHT(B68,LEN(B68)-1)),clusters!$A$15:$B$77,2)</f>
        <v>Young SB Power off Bench</v>
      </c>
    </row>
    <row r="69" spans="1:6" x14ac:dyDescent="0.3">
      <c r="A69" s="195">
        <v>68</v>
      </c>
      <c r="B69" s="195" t="s">
        <v>6886</v>
      </c>
      <c r="C69" s="195">
        <v>0.17113570680000001</v>
      </c>
      <c r="D69" s="195">
        <v>20</v>
      </c>
      <c r="E69" s="195">
        <v>2</v>
      </c>
      <c r="F69" s="195" t="str">
        <f>VLOOKUP(VALUE(RIGHT(B69,LEN(B69)-1)),clusters!$A$15:$B$77,2)</f>
        <v>Young Wiff King Infielder</v>
      </c>
    </row>
    <row r="70" spans="1:6" x14ac:dyDescent="0.3">
      <c r="A70" s="195">
        <v>69</v>
      </c>
      <c r="B70" s="195" t="s">
        <v>859</v>
      </c>
      <c r="C70" s="195">
        <v>0.12218496230000001</v>
      </c>
      <c r="D70" s="195">
        <v>21</v>
      </c>
      <c r="E70" s="195">
        <v>2</v>
      </c>
      <c r="F70" s="195" t="str">
        <f>VLOOKUP(VALUE(RIGHT(B70,LEN(B70)-1)),clusters!$A$15:$B$77,2)</f>
        <v>Speedy Power off Bench OF/1B</v>
      </c>
    </row>
    <row r="71" spans="1:6" x14ac:dyDescent="0.3">
      <c r="A71" s="195">
        <v>70</v>
      </c>
      <c r="B71" s="195" t="s">
        <v>6890</v>
      </c>
      <c r="C71" s="195">
        <v>7.9151218300000006E-2</v>
      </c>
      <c r="D71" s="195">
        <v>22</v>
      </c>
      <c r="E71" s="195">
        <v>2</v>
      </c>
      <c r="F71" s="195" t="str">
        <f>VLOOKUP(VALUE(RIGHT(B71,LEN(B71)-1)),clusters!$A$15:$B$77,2)</f>
        <v>Speedy Capable Hitter</v>
      </c>
    </row>
    <row r="72" spans="1:6" x14ac:dyDescent="0.3">
      <c r="A72" s="195">
        <v>71</v>
      </c>
      <c r="B72" s="195" t="s">
        <v>6888</v>
      </c>
      <c r="C72" s="195">
        <v>6.0820558599999998E-2</v>
      </c>
      <c r="D72" s="195">
        <v>23</v>
      </c>
      <c r="E72" s="195">
        <v>2</v>
      </c>
      <c r="F72" s="195" t="str">
        <f>VLOOKUP(VALUE(RIGHT(B72,LEN(B72)-1)),clusters!$A$15:$B$77,2)</f>
        <v>SB Slugger</v>
      </c>
    </row>
    <row r="73" spans="1:6" x14ac:dyDescent="0.3">
      <c r="A73" s="195">
        <v>72</v>
      </c>
      <c r="B73" s="195" t="s">
        <v>7349</v>
      </c>
      <c r="C73" s="195">
        <v>5.9018601300000001E-2</v>
      </c>
      <c r="D73" s="195">
        <v>24</v>
      </c>
      <c r="E73" s="195">
        <v>2</v>
      </c>
      <c r="F73" s="195" t="str">
        <f>VLOOKUP(VALUE(RIGHT(B73,LEN(B73)-1)),clusters!$A$15:$B$77,2)</f>
        <v>Wiff King 2B/SS</v>
      </c>
    </row>
    <row r="74" spans="1:6" x14ac:dyDescent="0.3">
      <c r="A74" s="195">
        <v>73</v>
      </c>
      <c r="B74" s="195" t="s">
        <v>6887</v>
      </c>
      <c r="C74" s="195">
        <v>5.6253378499999999E-2</v>
      </c>
      <c r="D74" s="195">
        <v>25</v>
      </c>
      <c r="E74" s="195">
        <v>2</v>
      </c>
      <c r="F74" s="195" t="str">
        <f>VLOOKUP(VALUE(RIGHT(B74,LEN(B74)-1)),clusters!$A$15:$B$77,2)</f>
        <v>Aging Bench Warmer OF/1B</v>
      </c>
    </row>
    <row r="75" spans="1:6" x14ac:dyDescent="0.3">
      <c r="A75" s="195">
        <v>74</v>
      </c>
      <c r="B75" s="195" t="s">
        <v>6883</v>
      </c>
      <c r="C75" s="195">
        <v>-5.2550085000000003E-2</v>
      </c>
      <c r="D75" s="195">
        <v>26</v>
      </c>
      <c r="E75" s="195">
        <v>2</v>
      </c>
      <c r="F75" s="195" t="str">
        <f>VLOOKUP(VALUE(RIGHT(B75,LEN(B75)-1)),clusters!$A$15:$B$77,2)</f>
        <v>Lead Footed Bench Warmer</v>
      </c>
    </row>
    <row r="76" spans="1:6" x14ac:dyDescent="0.3">
      <c r="A76" s="195">
        <v>75</v>
      </c>
      <c r="B76" s="195" t="s">
        <v>838</v>
      </c>
      <c r="C76" s="195">
        <v>-9.4040704000000003E-2</v>
      </c>
      <c r="D76" s="195">
        <v>27</v>
      </c>
      <c r="E76" s="195">
        <v>2</v>
      </c>
      <c r="F76" s="195" t="str">
        <f>VLOOKUP(VALUE(RIGHT(B76,LEN(B76)-1)),clusters!$A$15:$B$77,2)</f>
        <v>Lead Footed Contact Hitter Infielder</v>
      </c>
    </row>
    <row r="77" spans="1:6" x14ac:dyDescent="0.3">
      <c r="A77" s="195">
        <v>76</v>
      </c>
      <c r="B77" s="195" t="s">
        <v>6902</v>
      </c>
      <c r="C77" s="195">
        <v>-0.12627390899999999</v>
      </c>
      <c r="D77" s="195">
        <v>28</v>
      </c>
      <c r="E77" s="195">
        <v>2</v>
      </c>
      <c r="F77" s="195" t="str">
        <f>VLOOKUP(VALUE(RIGHT(B77,LEN(B77)-1)),clusters!$A$15:$B$77,2)</f>
        <v>SB Capable Hitter</v>
      </c>
    </row>
    <row r="78" spans="1:6" x14ac:dyDescent="0.3">
      <c r="A78" s="195">
        <v>77</v>
      </c>
      <c r="B78" s="195" t="s">
        <v>6896</v>
      </c>
      <c r="C78" s="195">
        <v>-0.16484512200000001</v>
      </c>
      <c r="D78" s="195">
        <v>29</v>
      </c>
      <c r="E78" s="195">
        <v>2</v>
      </c>
      <c r="F78" s="195" t="str">
        <f>VLOOKUP(VALUE(RIGHT(B78,LEN(B78)-1)),clusters!$A$15:$B$77,2)</f>
        <v>Aging Bench Warmer</v>
      </c>
    </row>
    <row r="79" spans="1:6" x14ac:dyDescent="0.3">
      <c r="A79" s="195">
        <v>78</v>
      </c>
      <c r="B79" s="195" t="s">
        <v>6889</v>
      </c>
      <c r="C79" s="195">
        <v>-0.17661998000000001</v>
      </c>
      <c r="D79" s="195">
        <v>30</v>
      </c>
      <c r="E79" s="195">
        <v>2</v>
      </c>
      <c r="F79" s="195" t="str">
        <f>VLOOKUP(VALUE(RIGHT(B79,LEN(B79)-1)),clusters!$A$15:$B$77,2)</f>
        <v>Gap Power Infielder</v>
      </c>
    </row>
    <row r="80" spans="1:6" x14ac:dyDescent="0.3">
      <c r="A80" s="195">
        <v>79</v>
      </c>
      <c r="B80" s="195" t="s">
        <v>6892</v>
      </c>
      <c r="C80" s="195">
        <v>-0.248895163</v>
      </c>
      <c r="D80" s="195">
        <v>31</v>
      </c>
      <c r="E80" s="195">
        <v>2</v>
      </c>
      <c r="F80" s="195" t="str">
        <f>VLOOKUP(VALUE(RIGHT(B80,LEN(B80)-1)),clusters!$A$15:$B$77,2)</f>
        <v>Lead Footed Slap Hitter</v>
      </c>
    </row>
    <row r="81" spans="1:6" x14ac:dyDescent="0.3">
      <c r="A81" s="195">
        <v>80</v>
      </c>
      <c r="B81" s="195" t="s">
        <v>6882</v>
      </c>
      <c r="C81" s="195">
        <v>-0.27465909999999999</v>
      </c>
      <c r="D81" s="195">
        <v>32</v>
      </c>
      <c r="E81" s="195">
        <v>2</v>
      </c>
      <c r="F81" s="195" t="str">
        <f>VLOOKUP(VALUE(RIGHT(B81,LEN(B81)-1)),clusters!$A$15:$B$77,2)</f>
        <v>Young Slugger 2B/SS</v>
      </c>
    </row>
    <row r="82" spans="1:6" x14ac:dyDescent="0.3">
      <c r="A82" s="195">
        <v>81</v>
      </c>
      <c r="B82" s="195" t="s">
        <v>6881</v>
      </c>
      <c r="C82" s="195">
        <v>-0.30680549600000001</v>
      </c>
      <c r="D82" s="195">
        <v>33</v>
      </c>
      <c r="E82" s="195">
        <v>2</v>
      </c>
      <c r="F82" s="195" t="str">
        <f>VLOOKUP(VALUE(RIGHT(B82,LEN(B82)-1)),clusters!$A$15:$B$77,2)</f>
        <v>Lead Footed Uppercut Breeze</v>
      </c>
    </row>
    <row r="83" spans="1:6" x14ac:dyDescent="0.3">
      <c r="A83" s="195">
        <v>82</v>
      </c>
      <c r="B83" s="195" t="s">
        <v>6895</v>
      </c>
      <c r="C83" s="195">
        <v>-0.320341031</v>
      </c>
      <c r="D83" s="195">
        <v>34</v>
      </c>
      <c r="E83" s="195">
        <v>2</v>
      </c>
      <c r="F83" s="195" t="str">
        <f>VLOOKUP(VALUE(RIGHT(B83,LEN(B83)-1)),clusters!$A$15:$B$77,2)</f>
        <v>Capable Hitter Infielder</v>
      </c>
    </row>
    <row r="84" spans="1:6" x14ac:dyDescent="0.3">
      <c r="A84" s="195">
        <v>83</v>
      </c>
      <c r="B84" s="195" t="s">
        <v>6891</v>
      </c>
      <c r="C84" s="195">
        <v>-0.333672729</v>
      </c>
      <c r="D84" s="195">
        <v>35</v>
      </c>
      <c r="E84" s="195">
        <v>2</v>
      </c>
      <c r="F84" s="195" t="str">
        <f>VLOOKUP(VALUE(RIGHT(B84,LEN(B84)-1)),clusters!$A$15:$B$77,2)</f>
        <v>Speedy Dominant Hitter</v>
      </c>
    </row>
    <row r="85" spans="1:6" x14ac:dyDescent="0.3">
      <c r="A85" s="195">
        <v>84</v>
      </c>
      <c r="B85" s="195" t="s">
        <v>843</v>
      </c>
      <c r="C85" s="195">
        <v>-0.34270010400000001</v>
      </c>
      <c r="D85" s="195">
        <v>36</v>
      </c>
      <c r="E85" s="195">
        <v>2</v>
      </c>
      <c r="F85" s="195" t="str">
        <f>VLOOKUP(VALUE(RIGHT(B85,LEN(B85)-1)),clusters!$A$15:$B$77,2)</f>
        <v>Capable Hitter</v>
      </c>
    </row>
    <row r="86" spans="1:6" x14ac:dyDescent="0.3">
      <c r="A86" s="195">
        <v>85</v>
      </c>
      <c r="B86" s="195" t="s">
        <v>6885</v>
      </c>
      <c r="C86" s="195">
        <v>-0.420898051</v>
      </c>
      <c r="D86" s="195">
        <v>37</v>
      </c>
      <c r="E86" s="195">
        <v>2</v>
      </c>
      <c r="F86" s="195" t="str">
        <f>VLOOKUP(VALUE(RIGHT(B86,LEN(B86)-1)),clusters!$A$15:$B$77,2)</f>
        <v>Aging Power When Healthy</v>
      </c>
    </row>
    <row r="87" spans="1:6" x14ac:dyDescent="0.3">
      <c r="A87" s="195">
        <v>86</v>
      </c>
      <c r="B87" s="195" t="s">
        <v>860</v>
      </c>
      <c r="C87" s="195">
        <v>-0.43230338400000001</v>
      </c>
      <c r="D87" s="195">
        <v>38</v>
      </c>
      <c r="E87" s="195">
        <v>2</v>
      </c>
      <c r="F87" s="195" t="str">
        <f>VLOOKUP(VALUE(RIGHT(B87,LEN(B87)-1)),clusters!$A$15:$B$77,2)</f>
        <v>Agile Swings for Fences</v>
      </c>
    </row>
    <row r="88" spans="1:6" x14ac:dyDescent="0.3">
      <c r="A88" s="195">
        <v>87</v>
      </c>
      <c r="B88" s="195" t="s">
        <v>846</v>
      </c>
      <c r="C88" s="195">
        <v>-0.44525903999999999</v>
      </c>
      <c r="D88" s="195">
        <v>39</v>
      </c>
      <c r="E88" s="195">
        <v>2</v>
      </c>
      <c r="F88" s="195" t="str">
        <f>VLOOKUP(VALUE(RIGHT(B88,LEN(B88)-1)),clusters!$A$15:$B$77,2)</f>
        <v>Slugger Infielder</v>
      </c>
    </row>
    <row r="89" spans="1:6" x14ac:dyDescent="0.3">
      <c r="A89" s="195">
        <v>88</v>
      </c>
      <c r="B89" s="195" t="s">
        <v>844</v>
      </c>
      <c r="C89" s="195">
        <v>-0.484051919</v>
      </c>
      <c r="D89" s="195">
        <v>40</v>
      </c>
      <c r="E89" s="195">
        <v>2</v>
      </c>
      <c r="F89" s="195" t="str">
        <f>VLOOKUP(VALUE(RIGHT(B89,LEN(B89)-1)),clusters!$A$15:$B$77,2)</f>
        <v>Aging On Base</v>
      </c>
    </row>
    <row r="90" spans="1:6" x14ac:dyDescent="0.3">
      <c r="A90" s="195">
        <v>89</v>
      </c>
      <c r="B90" s="195" t="s">
        <v>847</v>
      </c>
      <c r="C90" s="195">
        <v>-0.497744099</v>
      </c>
      <c r="D90" s="195">
        <v>41</v>
      </c>
      <c r="E90" s="195">
        <v>2</v>
      </c>
      <c r="F90" s="195" t="str">
        <f>VLOOKUP(VALUE(RIGHT(B90,LEN(B90)-1)),clusters!$A$15:$B$77,2)</f>
        <v>Infielder</v>
      </c>
    </row>
    <row r="91" spans="1:6" x14ac:dyDescent="0.3">
      <c r="A91" s="195">
        <v>90</v>
      </c>
      <c r="B91" s="195" t="s">
        <v>6884</v>
      </c>
      <c r="C91" s="195">
        <v>-0.58785938100000001</v>
      </c>
      <c r="D91" s="195">
        <v>42</v>
      </c>
      <c r="E91" s="195">
        <v>2</v>
      </c>
      <c r="F91" s="195" t="str">
        <f>VLOOKUP(VALUE(RIGHT(B91,LEN(B91)-1)),clusters!$A$15:$B$77,2)</f>
        <v>Young Slugger</v>
      </c>
    </row>
    <row r="92" spans="1:6" x14ac:dyDescent="0.3">
      <c r="A92" s="195">
        <v>91</v>
      </c>
      <c r="B92" s="195" t="s">
        <v>858</v>
      </c>
      <c r="C92" s="195">
        <v>-0.65568207899999997</v>
      </c>
      <c r="D92" s="195">
        <v>43</v>
      </c>
      <c r="E92" s="195">
        <v>2</v>
      </c>
      <c r="F92" s="195" t="str">
        <f>VLOOKUP(VALUE(RIGHT(B92,LEN(B92)-1)),clusters!$A$15:$B$77,2)</f>
        <v>Lead Footed Swings for Fences</v>
      </c>
    </row>
    <row r="93" spans="1:6" x14ac:dyDescent="0.3">
      <c r="A93" s="195">
        <v>92</v>
      </c>
      <c r="B93" s="195" t="s">
        <v>856</v>
      </c>
      <c r="C93" s="195">
        <v>-0.73333137100000001</v>
      </c>
      <c r="D93" s="195">
        <v>44</v>
      </c>
      <c r="E93" s="195">
        <v>2</v>
      </c>
      <c r="F93" s="195" t="str">
        <f>VLOOKUP(VALUE(RIGHT(B93,LEN(B93)-1)),clusters!$A$15:$B$77,2)</f>
        <v>Young On Base OF/1B</v>
      </c>
    </row>
    <row r="94" spans="1:6" x14ac:dyDescent="0.3">
      <c r="A94" s="195">
        <v>93</v>
      </c>
      <c r="B94" s="195" t="s">
        <v>855</v>
      </c>
      <c r="C94" s="195">
        <v>-0.78042903900000005</v>
      </c>
      <c r="D94" s="195">
        <v>45</v>
      </c>
      <c r="E94" s="195">
        <v>2</v>
      </c>
      <c r="F94" s="195" t="str">
        <f>VLOOKUP(VALUE(RIGHT(B94,LEN(B94)-1)),clusters!$A$15:$B$77,2)</f>
        <v>Wild Slugger</v>
      </c>
    </row>
    <row r="95" spans="1:6" x14ac:dyDescent="0.3">
      <c r="A95" s="195">
        <v>94</v>
      </c>
      <c r="B95" s="195" t="s">
        <v>857</v>
      </c>
      <c r="C95" s="195">
        <v>-0.81700096200000005</v>
      </c>
      <c r="D95" s="195">
        <v>46</v>
      </c>
      <c r="E95" s="195">
        <v>2</v>
      </c>
      <c r="F95" s="195" t="str">
        <f>VLOOKUP(VALUE(RIGHT(B95,LEN(B95)-1)),clusters!$A$15:$B$77,2)</f>
        <v>Slugger</v>
      </c>
    </row>
    <row r="96" spans="1:6" x14ac:dyDescent="0.3">
      <c r="A96" s="195">
        <v>95</v>
      </c>
      <c r="B96" s="195" t="s">
        <v>848</v>
      </c>
      <c r="C96" s="195">
        <v>-0.83093805700000001</v>
      </c>
      <c r="D96" s="195">
        <v>47</v>
      </c>
      <c r="E96" s="195">
        <v>2</v>
      </c>
      <c r="F96" s="195" t="str">
        <f>VLOOKUP(VALUE(RIGHT(B96,LEN(B96)-1)),clusters!$A$15:$B$77,2)</f>
        <v>Dominant Hitter</v>
      </c>
    </row>
    <row r="97" spans="1:6" x14ac:dyDescent="0.3">
      <c r="A97" s="195">
        <v>96</v>
      </c>
      <c r="B97" s="195" t="s">
        <v>851</v>
      </c>
      <c r="C97" s="195">
        <v>-0.96435683000000005</v>
      </c>
      <c r="D97" s="195">
        <v>48</v>
      </c>
      <c r="E97" s="195">
        <v>2</v>
      </c>
      <c r="F97" s="195" t="str">
        <f>VLOOKUP(VALUE(RIGHT(B97,LEN(B97)-1)),clusters!$A$15:$B$77,2)</f>
        <v>Slugger OF/1B</v>
      </c>
    </row>
    <row r="98" spans="1:6" x14ac:dyDescent="0.3">
      <c r="A98" s="195">
        <v>97</v>
      </c>
      <c r="B98" s="195" t="s">
        <v>840</v>
      </c>
      <c r="C98" s="195">
        <v>1</v>
      </c>
      <c r="D98" s="195">
        <v>1</v>
      </c>
      <c r="E98" s="195">
        <v>3</v>
      </c>
      <c r="F98" s="195" t="str">
        <f>VLOOKUP(VALUE(RIGHT(B98,LEN(B98)-1)),clusters!$A$15:$B$77,2)</f>
        <v>Speedy Contact Hitter 2B/SS</v>
      </c>
    </row>
    <row r="99" spans="1:6" x14ac:dyDescent="0.3">
      <c r="A99" s="195">
        <v>98</v>
      </c>
      <c r="B99" s="195" t="s">
        <v>6900</v>
      </c>
      <c r="C99" s="195">
        <v>0.90048933669999998</v>
      </c>
      <c r="D99" s="195">
        <v>2</v>
      </c>
      <c r="E99" s="195">
        <v>3</v>
      </c>
      <c r="F99" s="195" t="str">
        <f>VLOOKUP(VALUE(RIGHT(B99,LEN(B99)-1)),clusters!$A$15:$B$77,2)</f>
        <v>Speedy Capable Hitter 2B/SS</v>
      </c>
    </row>
    <row r="100" spans="1:6" x14ac:dyDescent="0.3">
      <c r="A100" s="195">
        <v>99</v>
      </c>
      <c r="B100" s="195" t="s">
        <v>837</v>
      </c>
      <c r="C100" s="195">
        <v>0.76617817259999998</v>
      </c>
      <c r="D100" s="195">
        <v>3</v>
      </c>
      <c r="E100" s="195">
        <v>3</v>
      </c>
      <c r="F100" s="195" t="str">
        <f>VLOOKUP(VALUE(RIGHT(B100,LEN(B100)-1)),clusters!$A$15:$B$77,2)</f>
        <v>Slap Hitter 2B/SS</v>
      </c>
    </row>
    <row r="101" spans="1:6" x14ac:dyDescent="0.3">
      <c r="A101" s="195">
        <v>100</v>
      </c>
      <c r="B101" s="195" t="s">
        <v>842</v>
      </c>
      <c r="C101" s="195">
        <v>0.69493807770000005</v>
      </c>
      <c r="D101" s="195">
        <v>4</v>
      </c>
      <c r="E101" s="195">
        <v>3</v>
      </c>
      <c r="F101" s="195" t="str">
        <f>VLOOKUP(VALUE(RIGHT(B101,LEN(B101)-1)),clusters!$A$15:$B$77,2)</f>
        <v>Bench Warmer 2B/SS</v>
      </c>
    </row>
    <row r="102" spans="1:6" x14ac:dyDescent="0.3">
      <c r="A102" s="195">
        <v>101</v>
      </c>
      <c r="B102" s="195" t="s">
        <v>841</v>
      </c>
      <c r="C102" s="195">
        <v>0.69293557080000001</v>
      </c>
      <c r="D102" s="195">
        <v>5</v>
      </c>
      <c r="E102" s="195">
        <v>3</v>
      </c>
      <c r="F102" s="195" t="str">
        <f>VLOOKUP(VALUE(RIGHT(B102,LEN(B102)-1)),clusters!$A$15:$B$77,2)</f>
        <v>SB Slap Hitter</v>
      </c>
    </row>
    <row r="103" spans="1:6" x14ac:dyDescent="0.3">
      <c r="A103" s="195">
        <v>102</v>
      </c>
      <c r="B103" s="195" t="s">
        <v>6890</v>
      </c>
      <c r="C103" s="195">
        <v>0.68597027259999999</v>
      </c>
      <c r="D103" s="195">
        <v>6</v>
      </c>
      <c r="E103" s="195">
        <v>3</v>
      </c>
      <c r="F103" s="195" t="str">
        <f>VLOOKUP(VALUE(RIGHT(B103,LEN(B103)-1)),clusters!$A$15:$B$77,2)</f>
        <v>Speedy Capable Hitter</v>
      </c>
    </row>
    <row r="104" spans="1:6" x14ac:dyDescent="0.3">
      <c r="A104" s="195">
        <v>103</v>
      </c>
      <c r="B104" s="195" t="s">
        <v>6895</v>
      </c>
      <c r="C104" s="195">
        <v>0.56845251740000002</v>
      </c>
      <c r="D104" s="195">
        <v>7</v>
      </c>
      <c r="E104" s="195">
        <v>3</v>
      </c>
      <c r="F104" s="195" t="str">
        <f>VLOOKUP(VALUE(RIGHT(B104,LEN(B104)-1)),clusters!$A$15:$B$77,2)</f>
        <v>Capable Hitter Infielder</v>
      </c>
    </row>
    <row r="105" spans="1:6" x14ac:dyDescent="0.3">
      <c r="A105" s="195">
        <v>104</v>
      </c>
      <c r="B105" s="195" t="s">
        <v>838</v>
      </c>
      <c r="C105" s="195">
        <v>0.56453904340000005</v>
      </c>
      <c r="D105" s="195">
        <v>8</v>
      </c>
      <c r="E105" s="195">
        <v>3</v>
      </c>
      <c r="F105" s="195" t="str">
        <f>VLOOKUP(VALUE(RIGHT(B105,LEN(B105)-1)),clusters!$A$15:$B$77,2)</f>
        <v>Lead Footed Contact Hitter Infielder</v>
      </c>
    </row>
    <row r="106" spans="1:6" x14ac:dyDescent="0.3">
      <c r="A106" s="195">
        <v>105</v>
      </c>
      <c r="B106" s="195" t="s">
        <v>845</v>
      </c>
      <c r="C106" s="195">
        <v>0.55765767209999995</v>
      </c>
      <c r="D106" s="195">
        <v>9</v>
      </c>
      <c r="E106" s="195">
        <v>3</v>
      </c>
      <c r="F106" s="195" t="str">
        <f>VLOOKUP(VALUE(RIGHT(B106,LEN(B106)-1)),clusters!$A$15:$B$77,2)</f>
        <v>Speedy Bench Warmer Infielder</v>
      </c>
    </row>
    <row r="107" spans="1:6" x14ac:dyDescent="0.3">
      <c r="A107" s="195">
        <v>106</v>
      </c>
      <c r="B107" s="195" t="s">
        <v>6888</v>
      </c>
      <c r="C107" s="195">
        <v>0.51072352060000004</v>
      </c>
      <c r="D107" s="195">
        <v>10</v>
      </c>
      <c r="E107" s="195">
        <v>3</v>
      </c>
      <c r="F107" s="195" t="str">
        <f>VLOOKUP(VALUE(RIGHT(B107,LEN(B107)-1)),clusters!$A$15:$B$77,2)</f>
        <v>SB Slugger</v>
      </c>
    </row>
    <row r="108" spans="1:6" x14ac:dyDescent="0.3">
      <c r="A108" s="195">
        <v>107</v>
      </c>
      <c r="B108" s="195" t="s">
        <v>6901</v>
      </c>
      <c r="C108" s="195">
        <v>0.4627660488</v>
      </c>
      <c r="D108" s="195">
        <v>11</v>
      </c>
      <c r="E108" s="195">
        <v>3</v>
      </c>
      <c r="F108" s="195" t="str">
        <f>VLOOKUP(VALUE(RIGHT(B108,LEN(B108)-1)),clusters!$A$15:$B$77,2)</f>
        <v>Speedy Contact Hitter</v>
      </c>
    </row>
    <row r="109" spans="1:6" x14ac:dyDescent="0.3">
      <c r="A109" s="195">
        <v>108</v>
      </c>
      <c r="B109" s="195" t="s">
        <v>846</v>
      </c>
      <c r="C109" s="195">
        <v>0.4596293286</v>
      </c>
      <c r="D109" s="195">
        <v>12</v>
      </c>
      <c r="E109" s="195">
        <v>3</v>
      </c>
      <c r="F109" s="195" t="str">
        <f>VLOOKUP(VALUE(RIGHT(B109,LEN(B109)-1)),clusters!$A$15:$B$77,2)</f>
        <v>Slugger Infielder</v>
      </c>
    </row>
    <row r="110" spans="1:6" x14ac:dyDescent="0.3">
      <c r="A110" s="195">
        <v>109</v>
      </c>
      <c r="B110" s="195" t="s">
        <v>6893</v>
      </c>
      <c r="C110" s="195">
        <v>0.45674283290000001</v>
      </c>
      <c r="D110" s="195">
        <v>13</v>
      </c>
      <c r="E110" s="195">
        <v>3</v>
      </c>
      <c r="F110" s="195" t="str">
        <f>VLOOKUP(VALUE(RIGHT(B110,LEN(B110)-1)),clusters!$A$15:$B$77,2)</f>
        <v>Young Speedy Gap Power</v>
      </c>
    </row>
    <row r="111" spans="1:6" x14ac:dyDescent="0.3">
      <c r="A111" s="195">
        <v>110</v>
      </c>
      <c r="B111" s="195" t="s">
        <v>839</v>
      </c>
      <c r="C111" s="195">
        <v>0.41334958779999997</v>
      </c>
      <c r="D111" s="195">
        <v>14</v>
      </c>
      <c r="E111" s="195">
        <v>3</v>
      </c>
      <c r="F111" s="195" t="str">
        <f>VLOOKUP(VALUE(RIGHT(B111,LEN(B111)-1)),clusters!$A$15:$B$77,2)</f>
        <v>Agile Bench Warmer Infielder</v>
      </c>
    </row>
    <row r="112" spans="1:6" x14ac:dyDescent="0.3">
      <c r="A112" s="195">
        <v>111</v>
      </c>
      <c r="B112" s="195" t="s">
        <v>6882</v>
      </c>
      <c r="C112" s="195">
        <v>0.3442084125</v>
      </c>
      <c r="D112" s="195">
        <v>15</v>
      </c>
      <c r="E112" s="195">
        <v>3</v>
      </c>
      <c r="F112" s="195" t="str">
        <f>VLOOKUP(VALUE(RIGHT(B112,LEN(B112)-1)),clusters!$A$15:$B$77,2)</f>
        <v>Young Slugger 2B/SS</v>
      </c>
    </row>
    <row r="113" spans="1:6" x14ac:dyDescent="0.3">
      <c r="A113" s="195">
        <v>112</v>
      </c>
      <c r="B113" s="195" t="s">
        <v>6902</v>
      </c>
      <c r="C113" s="195">
        <v>0.2757661066</v>
      </c>
      <c r="D113" s="195">
        <v>16</v>
      </c>
      <c r="E113" s="195">
        <v>3</v>
      </c>
      <c r="F113" s="195" t="str">
        <f>VLOOKUP(VALUE(RIGHT(B113,LEN(B113)-1)),clusters!$A$15:$B$77,2)</f>
        <v>SB Capable Hitter</v>
      </c>
    </row>
    <row r="114" spans="1:6" x14ac:dyDescent="0.3">
      <c r="A114" s="195">
        <v>113</v>
      </c>
      <c r="B114" s="195" t="s">
        <v>843</v>
      </c>
      <c r="C114" s="195">
        <v>0.27206683380000002</v>
      </c>
      <c r="D114" s="195">
        <v>17</v>
      </c>
      <c r="E114" s="195">
        <v>3</v>
      </c>
      <c r="F114" s="195" t="str">
        <f>VLOOKUP(VALUE(RIGHT(B114,LEN(B114)-1)),clusters!$A$15:$B$77,2)</f>
        <v>Capable Hitter</v>
      </c>
    </row>
    <row r="115" spans="1:6" x14ac:dyDescent="0.3">
      <c r="A115" s="195">
        <v>114</v>
      </c>
      <c r="B115" s="195" t="s">
        <v>6897</v>
      </c>
      <c r="C115" s="195">
        <v>0.2581816502</v>
      </c>
      <c r="D115" s="195">
        <v>18</v>
      </c>
      <c r="E115" s="195">
        <v>3</v>
      </c>
      <c r="F115" s="195" t="str">
        <f>VLOOKUP(VALUE(RIGHT(B115,LEN(B115)-1)),clusters!$A$15:$B$77,2)</f>
        <v>Bench Warmer Infielder</v>
      </c>
    </row>
    <row r="116" spans="1:6" x14ac:dyDescent="0.3">
      <c r="A116" s="195">
        <v>115</v>
      </c>
      <c r="B116" s="195" t="s">
        <v>849</v>
      </c>
      <c r="C116" s="195">
        <v>0.23173965460000001</v>
      </c>
      <c r="D116" s="195">
        <v>19</v>
      </c>
      <c r="E116" s="195">
        <v>3</v>
      </c>
      <c r="F116" s="195" t="str">
        <f>VLOOKUP(VALUE(RIGHT(B116,LEN(B116)-1)),clusters!$A$15:$B$77,2)</f>
        <v>SB Bench Warmer</v>
      </c>
    </row>
    <row r="117" spans="1:6" x14ac:dyDescent="0.3">
      <c r="A117" s="195">
        <v>116</v>
      </c>
      <c r="B117" s="195" t="s">
        <v>847</v>
      </c>
      <c r="C117" s="195">
        <v>0.1753666032</v>
      </c>
      <c r="D117" s="195">
        <v>20</v>
      </c>
      <c r="E117" s="195">
        <v>3</v>
      </c>
      <c r="F117" s="195" t="str">
        <f>VLOOKUP(VALUE(RIGHT(B117,LEN(B117)-1)),clusters!$A$15:$B$77,2)</f>
        <v>Infielder</v>
      </c>
    </row>
    <row r="118" spans="1:6" x14ac:dyDescent="0.3">
      <c r="A118" s="195">
        <v>117</v>
      </c>
      <c r="B118" s="195" t="s">
        <v>853</v>
      </c>
      <c r="C118" s="195">
        <v>0.1602031773</v>
      </c>
      <c r="D118" s="195">
        <v>21</v>
      </c>
      <c r="E118" s="195">
        <v>3</v>
      </c>
      <c r="F118" s="195" t="str">
        <f>VLOOKUP(VALUE(RIGHT(B118,LEN(B118)-1)),clusters!$A$15:$B$77,2)</f>
        <v>Young Speedy Gap Power</v>
      </c>
    </row>
    <row r="119" spans="1:6" x14ac:dyDescent="0.3">
      <c r="A119" s="195">
        <v>118</v>
      </c>
      <c r="B119" s="195" t="s">
        <v>6898</v>
      </c>
      <c r="C119" s="195">
        <v>0.15079246390000001</v>
      </c>
      <c r="D119" s="195">
        <v>22</v>
      </c>
      <c r="E119" s="195">
        <v>3</v>
      </c>
      <c r="F119" s="195" t="str">
        <f>VLOOKUP(VALUE(RIGHT(B119,LEN(B119)-1)),clusters!$A$15:$B$77,2)</f>
        <v>Young SB Power off Bench</v>
      </c>
    </row>
    <row r="120" spans="1:6" x14ac:dyDescent="0.3">
      <c r="A120" s="195">
        <v>119</v>
      </c>
      <c r="B120" s="195" t="s">
        <v>6884</v>
      </c>
      <c r="C120" s="195">
        <v>0.11734704780000001</v>
      </c>
      <c r="D120" s="195">
        <v>23</v>
      </c>
      <c r="E120" s="195">
        <v>3</v>
      </c>
      <c r="F120" s="195" t="str">
        <f>VLOOKUP(VALUE(RIGHT(B120,LEN(B120)-1)),clusters!$A$15:$B$77,2)</f>
        <v>Young Slugger</v>
      </c>
    </row>
    <row r="121" spans="1:6" x14ac:dyDescent="0.3">
      <c r="A121" s="195">
        <v>120</v>
      </c>
      <c r="B121" s="195" t="s">
        <v>6880</v>
      </c>
      <c r="C121" s="195">
        <v>0.1118101633</v>
      </c>
      <c r="D121" s="195">
        <v>24</v>
      </c>
      <c r="E121" s="195">
        <v>3</v>
      </c>
      <c r="F121" s="195" t="str">
        <f>VLOOKUP(VALUE(RIGHT(B121,LEN(B121)-1)),clusters!$A$15:$B$77,2)</f>
        <v>Bench Warmer OF/1B</v>
      </c>
    </row>
    <row r="122" spans="1:6" x14ac:dyDescent="0.3">
      <c r="A122" s="195">
        <v>121</v>
      </c>
      <c r="B122" s="195" t="s">
        <v>850</v>
      </c>
      <c r="C122" s="195">
        <v>5.0146890499999999E-2</v>
      </c>
      <c r="D122" s="195">
        <v>25</v>
      </c>
      <c r="E122" s="195">
        <v>3</v>
      </c>
      <c r="F122" s="195" t="str">
        <f>VLOOKUP(VALUE(RIGHT(B122,LEN(B122)-1)),clusters!$A$15:$B$77,2)</f>
        <v>SB Swings for Fences</v>
      </c>
    </row>
    <row r="123" spans="1:6" x14ac:dyDescent="0.3">
      <c r="A123" s="195">
        <v>122</v>
      </c>
      <c r="B123" s="195" t="s">
        <v>6892</v>
      </c>
      <c r="C123" s="195">
        <v>1.05221746E-2</v>
      </c>
      <c r="D123" s="195">
        <v>26</v>
      </c>
      <c r="E123" s="195">
        <v>3</v>
      </c>
      <c r="F123" s="195" t="str">
        <f>VLOOKUP(VALUE(RIGHT(B123,LEN(B123)-1)),clusters!$A$15:$B$77,2)</f>
        <v>Lead Footed Slap Hitter</v>
      </c>
    </row>
    <row r="124" spans="1:6" x14ac:dyDescent="0.3">
      <c r="A124" s="195">
        <v>123</v>
      </c>
      <c r="B124" s="195" t="s">
        <v>6889</v>
      </c>
      <c r="C124" s="195">
        <v>-2.7276999999999998E-4</v>
      </c>
      <c r="D124" s="195">
        <v>27</v>
      </c>
      <c r="E124" s="195">
        <v>3</v>
      </c>
      <c r="F124" s="195" t="str">
        <f>VLOOKUP(VALUE(RIGHT(B124,LEN(B124)-1)),clusters!$A$15:$B$77,2)</f>
        <v>Gap Power Infielder</v>
      </c>
    </row>
    <row r="125" spans="1:6" x14ac:dyDescent="0.3">
      <c r="A125" s="195">
        <v>124</v>
      </c>
      <c r="B125" s="195" t="s">
        <v>6899</v>
      </c>
      <c r="C125" s="195">
        <v>-0.15330919500000001</v>
      </c>
      <c r="D125" s="195">
        <v>28</v>
      </c>
      <c r="E125" s="195">
        <v>3</v>
      </c>
      <c r="F125" s="195" t="str">
        <f>VLOOKUP(VALUE(RIGHT(B125,LEN(B125)-1)),clusters!$A$15:$B$77,2)</f>
        <v>Bench Warmer</v>
      </c>
    </row>
    <row r="126" spans="1:6" x14ac:dyDescent="0.3">
      <c r="A126" s="195">
        <v>125</v>
      </c>
      <c r="B126" s="195" t="s">
        <v>6886</v>
      </c>
      <c r="C126" s="195">
        <v>-0.16532888300000001</v>
      </c>
      <c r="D126" s="195">
        <v>29</v>
      </c>
      <c r="E126" s="195">
        <v>3</v>
      </c>
      <c r="F126" s="195" t="str">
        <f>VLOOKUP(VALUE(RIGHT(B126,LEN(B126)-1)),clusters!$A$15:$B$77,2)</f>
        <v>Young Wiff King Infielder</v>
      </c>
    </row>
    <row r="127" spans="1:6" x14ac:dyDescent="0.3">
      <c r="A127" s="195">
        <v>126</v>
      </c>
      <c r="B127" s="195" t="s">
        <v>848</v>
      </c>
      <c r="C127" s="195">
        <v>-0.203430061</v>
      </c>
      <c r="D127" s="195">
        <v>30</v>
      </c>
      <c r="E127" s="195">
        <v>3</v>
      </c>
      <c r="F127" s="195" t="str">
        <f>VLOOKUP(VALUE(RIGHT(B127,LEN(B127)-1)),clusters!$A$15:$B$77,2)</f>
        <v>Dominant Hitter</v>
      </c>
    </row>
    <row r="128" spans="1:6" x14ac:dyDescent="0.3">
      <c r="A128" s="195">
        <v>127</v>
      </c>
      <c r="B128" s="195" t="s">
        <v>6891</v>
      </c>
      <c r="C128" s="195">
        <v>-0.20681407199999999</v>
      </c>
      <c r="D128" s="195">
        <v>31</v>
      </c>
      <c r="E128" s="195">
        <v>3</v>
      </c>
      <c r="F128" s="195" t="str">
        <f>VLOOKUP(VALUE(RIGHT(B128,LEN(B128)-1)),clusters!$A$15:$B$77,2)</f>
        <v>Speedy Dominant Hitter</v>
      </c>
    </row>
    <row r="129" spans="1:6" x14ac:dyDescent="0.3">
      <c r="A129" s="195">
        <v>128</v>
      </c>
      <c r="B129" s="195" t="s">
        <v>844</v>
      </c>
      <c r="C129" s="195">
        <v>-0.20835039499999999</v>
      </c>
      <c r="D129" s="195">
        <v>32</v>
      </c>
      <c r="E129" s="195">
        <v>3</v>
      </c>
      <c r="F129" s="195" t="str">
        <f>VLOOKUP(VALUE(RIGHT(B129,LEN(B129)-1)),clusters!$A$15:$B$77,2)</f>
        <v>Aging On Base</v>
      </c>
    </row>
    <row r="130" spans="1:6" x14ac:dyDescent="0.3">
      <c r="A130" s="195">
        <v>129</v>
      </c>
      <c r="B130" s="195" t="s">
        <v>854</v>
      </c>
      <c r="C130" s="195">
        <v>-0.23231935200000001</v>
      </c>
      <c r="D130" s="195">
        <v>33</v>
      </c>
      <c r="E130" s="195">
        <v>3</v>
      </c>
      <c r="F130" s="195" t="str">
        <f>VLOOKUP(VALUE(RIGHT(B130,LEN(B130)-1)),clusters!$A$15:$B$77,2)</f>
        <v>Agile Wiff King</v>
      </c>
    </row>
    <row r="131" spans="1:6" x14ac:dyDescent="0.3">
      <c r="A131" s="195">
        <v>130</v>
      </c>
      <c r="B131" s="195" t="s">
        <v>6896</v>
      </c>
      <c r="C131" s="195">
        <v>-0.28982870900000002</v>
      </c>
      <c r="D131" s="195">
        <v>34</v>
      </c>
      <c r="E131" s="195">
        <v>3</v>
      </c>
      <c r="F131" s="195" t="str">
        <f>VLOOKUP(VALUE(RIGHT(B131,LEN(B131)-1)),clusters!$A$15:$B$77,2)</f>
        <v>Aging Bench Warmer</v>
      </c>
    </row>
    <row r="132" spans="1:6" x14ac:dyDescent="0.3">
      <c r="A132" s="195">
        <v>131</v>
      </c>
      <c r="B132" s="195" t="s">
        <v>852</v>
      </c>
      <c r="C132" s="195">
        <v>-0.34451589599999999</v>
      </c>
      <c r="D132" s="195">
        <v>35</v>
      </c>
      <c r="E132" s="195">
        <v>3</v>
      </c>
      <c r="F132" s="195" t="str">
        <f>VLOOKUP(VALUE(RIGHT(B132,LEN(B132)-1)),clusters!$A$15:$B$77,2)</f>
        <v>Speedy Wiff King</v>
      </c>
    </row>
    <row r="133" spans="1:6" x14ac:dyDescent="0.3">
      <c r="A133" s="195">
        <v>132</v>
      </c>
      <c r="B133" s="195" t="s">
        <v>857</v>
      </c>
      <c r="C133" s="195">
        <v>-0.367766553</v>
      </c>
      <c r="D133" s="195">
        <v>36</v>
      </c>
      <c r="E133" s="195">
        <v>3</v>
      </c>
      <c r="F133" s="195" t="str">
        <f>VLOOKUP(VALUE(RIGHT(B133,LEN(B133)-1)),clusters!$A$15:$B$77,2)</f>
        <v>Slugger</v>
      </c>
    </row>
    <row r="134" spans="1:6" x14ac:dyDescent="0.3">
      <c r="A134" s="195">
        <v>133</v>
      </c>
      <c r="B134" s="195" t="s">
        <v>6887</v>
      </c>
      <c r="C134" s="195">
        <v>-0.441977232</v>
      </c>
      <c r="D134" s="195">
        <v>37</v>
      </c>
      <c r="E134" s="195">
        <v>3</v>
      </c>
      <c r="F134" s="195" t="str">
        <f>VLOOKUP(VALUE(RIGHT(B134,LEN(B134)-1)),clusters!$A$15:$B$77,2)</f>
        <v>Aging Bench Warmer OF/1B</v>
      </c>
    </row>
    <row r="135" spans="1:6" x14ac:dyDescent="0.3">
      <c r="A135" s="195">
        <v>134</v>
      </c>
      <c r="B135" s="195" t="s">
        <v>7349</v>
      </c>
      <c r="C135" s="195">
        <v>-0.44845301500000001</v>
      </c>
      <c r="D135" s="195">
        <v>38</v>
      </c>
      <c r="E135" s="195">
        <v>3</v>
      </c>
      <c r="F135" s="195" t="str">
        <f>VLOOKUP(VALUE(RIGHT(B135,LEN(B135)-1)),clusters!$A$15:$B$77,2)</f>
        <v>Wiff King 2B/SS</v>
      </c>
    </row>
    <row r="136" spans="1:6" x14ac:dyDescent="0.3">
      <c r="A136" s="195">
        <v>135</v>
      </c>
      <c r="B136" s="195" t="s">
        <v>859</v>
      </c>
      <c r="C136" s="195">
        <v>-0.49179125400000001</v>
      </c>
      <c r="D136" s="195">
        <v>39</v>
      </c>
      <c r="E136" s="195">
        <v>3</v>
      </c>
      <c r="F136" s="195" t="str">
        <f>VLOOKUP(VALUE(RIGHT(B136,LEN(B136)-1)),clusters!$A$15:$B$77,2)</f>
        <v>Speedy Power off Bench OF/1B</v>
      </c>
    </row>
    <row r="137" spans="1:6" x14ac:dyDescent="0.3">
      <c r="A137" s="195">
        <v>136</v>
      </c>
      <c r="B137" s="195" t="s">
        <v>856</v>
      </c>
      <c r="C137" s="195">
        <v>-0.49552741700000003</v>
      </c>
      <c r="D137" s="195">
        <v>40</v>
      </c>
      <c r="E137" s="195">
        <v>3</v>
      </c>
      <c r="F137" s="195" t="str">
        <f>VLOOKUP(VALUE(RIGHT(B137,LEN(B137)-1)),clusters!$A$15:$B$77,2)</f>
        <v>Young On Base OF/1B</v>
      </c>
    </row>
    <row r="138" spans="1:6" x14ac:dyDescent="0.3">
      <c r="A138" s="195">
        <v>137</v>
      </c>
      <c r="B138" s="195" t="s">
        <v>6894</v>
      </c>
      <c r="C138" s="195">
        <v>-0.50288899899999995</v>
      </c>
      <c r="D138" s="195">
        <v>41</v>
      </c>
      <c r="E138" s="195">
        <v>3</v>
      </c>
      <c r="F138" s="195" t="str">
        <f>VLOOKUP(VALUE(RIGHT(B138,LEN(B138)-1)),clusters!$A$15:$B$77,2)</f>
        <v>Agile Bench Warmer</v>
      </c>
    </row>
    <row r="139" spans="1:6" x14ac:dyDescent="0.3">
      <c r="A139" s="195">
        <v>138</v>
      </c>
      <c r="B139" s="195" t="s">
        <v>6881</v>
      </c>
      <c r="C139" s="195">
        <v>-0.52388876900000003</v>
      </c>
      <c r="D139" s="195">
        <v>42</v>
      </c>
      <c r="E139" s="195">
        <v>3</v>
      </c>
      <c r="F139" s="195" t="str">
        <f>VLOOKUP(VALUE(RIGHT(B139,LEN(B139)-1)),clusters!$A$15:$B$77,2)</f>
        <v>Lead Footed Uppercut Breeze</v>
      </c>
    </row>
    <row r="140" spans="1:6" x14ac:dyDescent="0.3">
      <c r="A140" s="195">
        <v>139</v>
      </c>
      <c r="B140" s="195" t="s">
        <v>851</v>
      </c>
      <c r="C140" s="195">
        <v>-0.53667632099999996</v>
      </c>
      <c r="D140" s="195">
        <v>43</v>
      </c>
      <c r="E140" s="195">
        <v>3</v>
      </c>
      <c r="F140" s="195" t="str">
        <f>VLOOKUP(VALUE(RIGHT(B140,LEN(B140)-1)),clusters!$A$15:$B$77,2)</f>
        <v>Slugger OF/1B</v>
      </c>
    </row>
    <row r="141" spans="1:6" x14ac:dyDescent="0.3">
      <c r="A141" s="195">
        <v>140</v>
      </c>
      <c r="B141" s="195" t="s">
        <v>6883</v>
      </c>
      <c r="C141" s="195">
        <v>-0.63860277099999996</v>
      </c>
      <c r="D141" s="195">
        <v>44</v>
      </c>
      <c r="E141" s="195">
        <v>3</v>
      </c>
      <c r="F141" s="195" t="str">
        <f>VLOOKUP(VALUE(RIGHT(B141,LEN(B141)-1)),clusters!$A$15:$B$77,2)</f>
        <v>Lead Footed Bench Warmer</v>
      </c>
    </row>
    <row r="142" spans="1:6" x14ac:dyDescent="0.3">
      <c r="A142" s="195">
        <v>141</v>
      </c>
      <c r="B142" s="195" t="s">
        <v>858</v>
      </c>
      <c r="C142" s="195">
        <v>-0.73346155700000004</v>
      </c>
      <c r="D142" s="195">
        <v>45</v>
      </c>
      <c r="E142" s="195">
        <v>3</v>
      </c>
      <c r="F142" s="195" t="str">
        <f>VLOOKUP(VALUE(RIGHT(B142,LEN(B142)-1)),clusters!$A$15:$B$77,2)</f>
        <v>Lead Footed Swings for Fences</v>
      </c>
    </row>
    <row r="143" spans="1:6" x14ac:dyDescent="0.3">
      <c r="A143" s="195">
        <v>142</v>
      </c>
      <c r="B143" s="195" t="s">
        <v>860</v>
      </c>
      <c r="C143" s="195">
        <v>-0.77397478600000003</v>
      </c>
      <c r="D143" s="195">
        <v>46</v>
      </c>
      <c r="E143" s="195">
        <v>3</v>
      </c>
      <c r="F143" s="195" t="str">
        <f>VLOOKUP(VALUE(RIGHT(B143,LEN(B143)-1)),clusters!$A$15:$B$77,2)</f>
        <v>Agile Swings for Fences</v>
      </c>
    </row>
    <row r="144" spans="1:6" x14ac:dyDescent="0.3">
      <c r="A144" s="195">
        <v>143</v>
      </c>
      <c r="B144" s="195" t="s">
        <v>6885</v>
      </c>
      <c r="C144" s="195">
        <v>-0.84184719399999997</v>
      </c>
      <c r="D144" s="195">
        <v>47</v>
      </c>
      <c r="E144" s="195">
        <v>3</v>
      </c>
      <c r="F144" s="195" t="str">
        <f>VLOOKUP(VALUE(RIGHT(B144,LEN(B144)-1)),clusters!$A$15:$B$77,2)</f>
        <v>Aging Power When Healthy</v>
      </c>
    </row>
    <row r="145" spans="1:6" x14ac:dyDescent="0.3">
      <c r="A145" s="195">
        <v>144</v>
      </c>
      <c r="B145" s="195" t="s">
        <v>855</v>
      </c>
      <c r="C145" s="195">
        <v>-0.93162899499999996</v>
      </c>
      <c r="D145" s="195">
        <v>48</v>
      </c>
      <c r="E145" s="195">
        <v>3</v>
      </c>
      <c r="F145" s="195" t="str">
        <f>VLOOKUP(VALUE(RIGHT(B145,LEN(B145)-1)),clusters!$A$15:$B$77,2)</f>
        <v>Wild Slugger</v>
      </c>
    </row>
    <row r="146" spans="1:6" x14ac:dyDescent="0.3">
      <c r="A146" s="195">
        <v>145</v>
      </c>
      <c r="B146" s="195" t="s">
        <v>839</v>
      </c>
      <c r="C146" s="195">
        <v>1</v>
      </c>
      <c r="D146" s="195">
        <v>1</v>
      </c>
      <c r="E146" s="195">
        <v>4</v>
      </c>
      <c r="F146" s="195" t="str">
        <f>VLOOKUP(VALUE(RIGHT(B146,LEN(B146)-1)),clusters!$A$15:$B$77,2)</f>
        <v>Agile Bench Warmer Infielder</v>
      </c>
    </row>
    <row r="147" spans="1:6" x14ac:dyDescent="0.3">
      <c r="A147" s="195">
        <v>146</v>
      </c>
      <c r="B147" s="195" t="s">
        <v>6899</v>
      </c>
      <c r="C147" s="195">
        <v>0.81772536829999998</v>
      </c>
      <c r="D147" s="195">
        <v>2</v>
      </c>
      <c r="E147" s="195">
        <v>4</v>
      </c>
      <c r="F147" s="195" t="str">
        <f>VLOOKUP(VALUE(RIGHT(B147,LEN(B147)-1)),clusters!$A$15:$B$77,2)</f>
        <v>Bench Warmer</v>
      </c>
    </row>
    <row r="148" spans="1:6" x14ac:dyDescent="0.3">
      <c r="A148" s="195">
        <v>147</v>
      </c>
      <c r="B148" s="195" t="s">
        <v>845</v>
      </c>
      <c r="C148" s="195">
        <v>0.73357699310000002</v>
      </c>
      <c r="D148" s="195">
        <v>3</v>
      </c>
      <c r="E148" s="195">
        <v>4</v>
      </c>
      <c r="F148" s="195" t="str">
        <f>VLOOKUP(VALUE(RIGHT(B148,LEN(B148)-1)),clusters!$A$15:$B$77,2)</f>
        <v>Speedy Bench Warmer Infielder</v>
      </c>
    </row>
    <row r="149" spans="1:6" x14ac:dyDescent="0.3">
      <c r="A149" s="195">
        <v>148</v>
      </c>
      <c r="B149" s="195" t="s">
        <v>837</v>
      </c>
      <c r="C149" s="195">
        <v>0.70421569260000005</v>
      </c>
      <c r="D149" s="195">
        <v>4</v>
      </c>
      <c r="E149" s="195">
        <v>4</v>
      </c>
      <c r="F149" s="195" t="str">
        <f>VLOOKUP(VALUE(RIGHT(B149,LEN(B149)-1)),clusters!$A$15:$B$77,2)</f>
        <v>Slap Hitter 2B/SS</v>
      </c>
    </row>
    <row r="150" spans="1:6" x14ac:dyDescent="0.3">
      <c r="A150" s="195">
        <v>149</v>
      </c>
      <c r="B150" s="195" t="s">
        <v>6880</v>
      </c>
      <c r="C150" s="195">
        <v>0.63523500970000002</v>
      </c>
      <c r="D150" s="195">
        <v>5</v>
      </c>
      <c r="E150" s="195">
        <v>4</v>
      </c>
      <c r="F150" s="195" t="str">
        <f>VLOOKUP(VALUE(RIGHT(B150,LEN(B150)-1)),clusters!$A$15:$B$77,2)</f>
        <v>Bench Warmer OF/1B</v>
      </c>
    </row>
    <row r="151" spans="1:6" x14ac:dyDescent="0.3">
      <c r="A151" s="195">
        <v>150</v>
      </c>
      <c r="B151" s="195" t="s">
        <v>842</v>
      </c>
      <c r="C151" s="195">
        <v>0.61310961600000002</v>
      </c>
      <c r="D151" s="195">
        <v>6</v>
      </c>
      <c r="E151" s="195">
        <v>4</v>
      </c>
      <c r="F151" s="195" t="str">
        <f>VLOOKUP(VALUE(RIGHT(B151,LEN(B151)-1)),clusters!$A$15:$B$77,2)</f>
        <v>Bench Warmer 2B/SS</v>
      </c>
    </row>
    <row r="152" spans="1:6" x14ac:dyDescent="0.3">
      <c r="A152" s="195">
        <v>151</v>
      </c>
      <c r="B152" s="195" t="s">
        <v>841</v>
      </c>
      <c r="C152" s="195">
        <v>0.60376201750000003</v>
      </c>
      <c r="D152" s="195">
        <v>7</v>
      </c>
      <c r="E152" s="195">
        <v>4</v>
      </c>
      <c r="F152" s="195" t="str">
        <f>VLOOKUP(VALUE(RIGHT(B152,LEN(B152)-1)),clusters!$A$15:$B$77,2)</f>
        <v>SB Slap Hitter</v>
      </c>
    </row>
    <row r="153" spans="1:6" x14ac:dyDescent="0.3">
      <c r="A153" s="195">
        <v>152</v>
      </c>
      <c r="B153" s="195" t="s">
        <v>6901</v>
      </c>
      <c r="C153" s="195">
        <v>0.51261141519999998</v>
      </c>
      <c r="D153" s="195">
        <v>8</v>
      </c>
      <c r="E153" s="195">
        <v>4</v>
      </c>
      <c r="F153" s="195" t="str">
        <f>VLOOKUP(VALUE(RIGHT(B153,LEN(B153)-1)),clusters!$A$15:$B$77,2)</f>
        <v>Speedy Contact Hitter</v>
      </c>
    </row>
    <row r="154" spans="1:6" x14ac:dyDescent="0.3">
      <c r="A154" s="195">
        <v>153</v>
      </c>
      <c r="B154" s="195" t="s">
        <v>6887</v>
      </c>
      <c r="C154" s="195">
        <v>0.50883822899999998</v>
      </c>
      <c r="D154" s="195">
        <v>9</v>
      </c>
      <c r="E154" s="195">
        <v>4</v>
      </c>
      <c r="F154" s="195" t="str">
        <f>VLOOKUP(VALUE(RIGHT(B154,LEN(B154)-1)),clusters!$A$15:$B$77,2)</f>
        <v>Aging Bench Warmer OF/1B</v>
      </c>
    </row>
    <row r="155" spans="1:6" x14ac:dyDescent="0.3">
      <c r="A155" s="195">
        <v>154</v>
      </c>
      <c r="B155" s="195" t="s">
        <v>6896</v>
      </c>
      <c r="C155" s="195">
        <v>0.50517737380000005</v>
      </c>
      <c r="D155" s="195">
        <v>10</v>
      </c>
      <c r="E155" s="195">
        <v>4</v>
      </c>
      <c r="F155" s="195" t="str">
        <f>VLOOKUP(VALUE(RIGHT(B155,LEN(B155)-1)),clusters!$A$15:$B$77,2)</f>
        <v>Aging Bench Warmer</v>
      </c>
    </row>
    <row r="156" spans="1:6" x14ac:dyDescent="0.3">
      <c r="A156" s="195">
        <v>155</v>
      </c>
      <c r="B156" s="195" t="s">
        <v>6894</v>
      </c>
      <c r="C156" s="195">
        <v>0.48321018469999999</v>
      </c>
      <c r="D156" s="195">
        <v>11</v>
      </c>
      <c r="E156" s="195">
        <v>4</v>
      </c>
      <c r="F156" s="195" t="str">
        <f>VLOOKUP(VALUE(RIGHT(B156,LEN(B156)-1)),clusters!$A$15:$B$77,2)</f>
        <v>Agile Bench Warmer</v>
      </c>
    </row>
    <row r="157" spans="1:6" x14ac:dyDescent="0.3">
      <c r="A157" s="195">
        <v>156</v>
      </c>
      <c r="B157" s="195" t="s">
        <v>840</v>
      </c>
      <c r="C157" s="195">
        <v>0.41334958779999997</v>
      </c>
      <c r="D157" s="195">
        <v>12</v>
      </c>
      <c r="E157" s="195">
        <v>4</v>
      </c>
      <c r="F157" s="195" t="str">
        <f>VLOOKUP(VALUE(RIGHT(B157,LEN(B157)-1)),clusters!$A$15:$B$77,2)</f>
        <v>Speedy Contact Hitter 2B/SS</v>
      </c>
    </row>
    <row r="158" spans="1:6" x14ac:dyDescent="0.3">
      <c r="A158" s="195">
        <v>157</v>
      </c>
      <c r="B158" s="195" t="s">
        <v>838</v>
      </c>
      <c r="C158" s="195">
        <v>0.36522823110000002</v>
      </c>
      <c r="D158" s="195">
        <v>13</v>
      </c>
      <c r="E158" s="195">
        <v>4</v>
      </c>
      <c r="F158" s="195" t="str">
        <f>VLOOKUP(VALUE(RIGHT(B158,LEN(B158)-1)),clusters!$A$15:$B$77,2)</f>
        <v>Lead Footed Contact Hitter Infielder</v>
      </c>
    </row>
    <row r="159" spans="1:6" x14ac:dyDescent="0.3">
      <c r="A159" s="195">
        <v>158</v>
      </c>
      <c r="B159" s="195" t="s">
        <v>849</v>
      </c>
      <c r="C159" s="195">
        <v>0.29253582280000001</v>
      </c>
      <c r="D159" s="195">
        <v>14</v>
      </c>
      <c r="E159" s="195">
        <v>4</v>
      </c>
      <c r="F159" s="195" t="str">
        <f>VLOOKUP(VALUE(RIGHT(B159,LEN(B159)-1)),clusters!$A$15:$B$77,2)</f>
        <v>SB Bench Warmer</v>
      </c>
    </row>
    <row r="160" spans="1:6" x14ac:dyDescent="0.3">
      <c r="A160" s="195">
        <v>159</v>
      </c>
      <c r="B160" s="195" t="s">
        <v>6883</v>
      </c>
      <c r="C160" s="195">
        <v>0.29142885629999998</v>
      </c>
      <c r="D160" s="195">
        <v>15</v>
      </c>
      <c r="E160" s="195">
        <v>4</v>
      </c>
      <c r="F160" s="195" t="str">
        <f>VLOOKUP(VALUE(RIGHT(B160,LEN(B160)-1)),clusters!$A$15:$B$77,2)</f>
        <v>Lead Footed Bench Warmer</v>
      </c>
    </row>
    <row r="161" spans="1:6" x14ac:dyDescent="0.3">
      <c r="A161" s="195">
        <v>160</v>
      </c>
      <c r="B161" s="195" t="s">
        <v>6897</v>
      </c>
      <c r="C161" s="195">
        <v>0.23947889529999999</v>
      </c>
      <c r="D161" s="195">
        <v>16</v>
      </c>
      <c r="E161" s="195">
        <v>4</v>
      </c>
      <c r="F161" s="195" t="str">
        <f>VLOOKUP(VALUE(RIGHT(B161,LEN(B161)-1)),clusters!$A$15:$B$77,2)</f>
        <v>Bench Warmer Infielder</v>
      </c>
    </row>
    <row r="162" spans="1:6" x14ac:dyDescent="0.3">
      <c r="A162" s="195">
        <v>161</v>
      </c>
      <c r="B162" s="195" t="s">
        <v>844</v>
      </c>
      <c r="C162" s="195">
        <v>0.20467559790000001</v>
      </c>
      <c r="D162" s="195">
        <v>17</v>
      </c>
      <c r="E162" s="195">
        <v>4</v>
      </c>
      <c r="F162" s="195" t="str">
        <f>VLOOKUP(VALUE(RIGHT(B162,LEN(B162)-1)),clusters!$A$15:$B$77,2)</f>
        <v>Aging On Base</v>
      </c>
    </row>
    <row r="163" spans="1:6" x14ac:dyDescent="0.3">
      <c r="A163" s="195">
        <v>162</v>
      </c>
      <c r="B163" s="195" t="s">
        <v>852</v>
      </c>
      <c r="C163" s="195">
        <v>0.1972183441</v>
      </c>
      <c r="D163" s="195">
        <v>18</v>
      </c>
      <c r="E163" s="195">
        <v>4</v>
      </c>
      <c r="F163" s="195" t="str">
        <f>VLOOKUP(VALUE(RIGHT(B163,LEN(B163)-1)),clusters!$A$15:$B$77,2)</f>
        <v>Speedy Wiff King</v>
      </c>
    </row>
    <row r="164" spans="1:6" x14ac:dyDescent="0.3">
      <c r="A164" s="195">
        <v>163</v>
      </c>
      <c r="B164" s="195" t="s">
        <v>6902</v>
      </c>
      <c r="C164" s="195">
        <v>0.17252568700000001</v>
      </c>
      <c r="D164" s="195">
        <v>19</v>
      </c>
      <c r="E164" s="195">
        <v>4</v>
      </c>
      <c r="F164" s="195" t="str">
        <f>VLOOKUP(VALUE(RIGHT(B164,LEN(B164)-1)),clusters!$A$15:$B$77,2)</f>
        <v>SB Capable Hitter</v>
      </c>
    </row>
    <row r="165" spans="1:6" x14ac:dyDescent="0.3">
      <c r="A165" s="195">
        <v>164</v>
      </c>
      <c r="B165" s="195" t="s">
        <v>843</v>
      </c>
      <c r="C165" s="195">
        <v>0.1464738039</v>
      </c>
      <c r="D165" s="195">
        <v>20</v>
      </c>
      <c r="E165" s="195">
        <v>4</v>
      </c>
      <c r="F165" s="195" t="str">
        <f>VLOOKUP(VALUE(RIGHT(B165,LEN(B165)-1)),clusters!$A$15:$B$77,2)</f>
        <v>Capable Hitter</v>
      </c>
    </row>
    <row r="166" spans="1:6" x14ac:dyDescent="0.3">
      <c r="A166" s="195">
        <v>165</v>
      </c>
      <c r="B166" s="195" t="s">
        <v>7349</v>
      </c>
      <c r="C166" s="195">
        <v>0.12113642970000001</v>
      </c>
      <c r="D166" s="195">
        <v>21</v>
      </c>
      <c r="E166" s="195">
        <v>4</v>
      </c>
      <c r="F166" s="195" t="str">
        <f>VLOOKUP(VALUE(RIGHT(B166,LEN(B166)-1)),clusters!$A$15:$B$77,2)</f>
        <v>Wiff King 2B/SS</v>
      </c>
    </row>
    <row r="167" spans="1:6" x14ac:dyDescent="0.3">
      <c r="A167" s="195">
        <v>166</v>
      </c>
      <c r="B167" s="195" t="s">
        <v>6885</v>
      </c>
      <c r="C167" s="195">
        <v>4.31159219E-2</v>
      </c>
      <c r="D167" s="195">
        <v>22</v>
      </c>
      <c r="E167" s="195">
        <v>4</v>
      </c>
      <c r="F167" s="195" t="str">
        <f>VLOOKUP(VALUE(RIGHT(B167,LEN(B167)-1)),clusters!$A$15:$B$77,2)</f>
        <v>Aging Power When Healthy</v>
      </c>
    </row>
    <row r="168" spans="1:6" x14ac:dyDescent="0.3">
      <c r="A168" s="195">
        <v>167</v>
      </c>
      <c r="B168" s="195" t="s">
        <v>847</v>
      </c>
      <c r="C168" s="195">
        <v>1.6411010100000002E-2</v>
      </c>
      <c r="D168" s="195">
        <v>23</v>
      </c>
      <c r="E168" s="195">
        <v>4</v>
      </c>
      <c r="F168" s="195" t="str">
        <f>VLOOKUP(VALUE(RIGHT(B168,LEN(B168)-1)),clusters!$A$15:$B$77,2)</f>
        <v>Infielder</v>
      </c>
    </row>
    <row r="169" spans="1:6" x14ac:dyDescent="0.3">
      <c r="A169" s="195">
        <v>168</v>
      </c>
      <c r="B169" s="195" t="s">
        <v>850</v>
      </c>
      <c r="C169" s="195">
        <v>7.6149140000000002E-4</v>
      </c>
      <c r="D169" s="195">
        <v>24</v>
      </c>
      <c r="E169" s="195">
        <v>4</v>
      </c>
      <c r="F169" s="195" t="str">
        <f>VLOOKUP(VALUE(RIGHT(B169,LEN(B169)-1)),clusters!$A$15:$B$77,2)</f>
        <v>SB Swings for Fences</v>
      </c>
    </row>
    <row r="170" spans="1:6" x14ac:dyDescent="0.3">
      <c r="A170" s="195">
        <v>169</v>
      </c>
      <c r="B170" s="195" t="s">
        <v>6900</v>
      </c>
      <c r="C170" s="195">
        <v>-2.6611080000000001E-3</v>
      </c>
      <c r="D170" s="195">
        <v>25</v>
      </c>
      <c r="E170" s="195">
        <v>4</v>
      </c>
      <c r="F170" s="195" t="str">
        <f>VLOOKUP(VALUE(RIGHT(B170,LEN(B170)-1)),clusters!$A$15:$B$77,2)</f>
        <v>Speedy Capable Hitter 2B/SS</v>
      </c>
    </row>
    <row r="171" spans="1:6" x14ac:dyDescent="0.3">
      <c r="A171" s="195">
        <v>170</v>
      </c>
      <c r="B171" s="195" t="s">
        <v>854</v>
      </c>
      <c r="C171" s="195">
        <v>-4.6938519999999997E-2</v>
      </c>
      <c r="D171" s="195">
        <v>26</v>
      </c>
      <c r="E171" s="195">
        <v>4</v>
      </c>
      <c r="F171" s="195" t="str">
        <f>VLOOKUP(VALUE(RIGHT(B171,LEN(B171)-1)),clusters!$A$15:$B$77,2)</f>
        <v>Agile Wiff King</v>
      </c>
    </row>
    <row r="172" spans="1:6" x14ac:dyDescent="0.3">
      <c r="A172" s="195">
        <v>171</v>
      </c>
      <c r="B172" s="195" t="s">
        <v>6886</v>
      </c>
      <c r="C172" s="195">
        <v>-9.6361355999999995E-2</v>
      </c>
      <c r="D172" s="195">
        <v>27</v>
      </c>
      <c r="E172" s="195">
        <v>4</v>
      </c>
      <c r="F172" s="195" t="str">
        <f>VLOOKUP(VALUE(RIGHT(B172,LEN(B172)-1)),clusters!$A$15:$B$77,2)</f>
        <v>Young Wiff King Infielder</v>
      </c>
    </row>
    <row r="173" spans="1:6" x14ac:dyDescent="0.3">
      <c r="A173" s="195">
        <v>172</v>
      </c>
      <c r="B173" s="195" t="s">
        <v>6892</v>
      </c>
      <c r="C173" s="195">
        <v>-9.6589550999999996E-2</v>
      </c>
      <c r="D173" s="195">
        <v>28</v>
      </c>
      <c r="E173" s="195">
        <v>4</v>
      </c>
      <c r="F173" s="195" t="str">
        <f>VLOOKUP(VALUE(RIGHT(B173,LEN(B173)-1)),clusters!$A$15:$B$77,2)</f>
        <v>Lead Footed Slap Hitter</v>
      </c>
    </row>
    <row r="174" spans="1:6" x14ac:dyDescent="0.3">
      <c r="A174" s="195">
        <v>173</v>
      </c>
      <c r="B174" s="195" t="s">
        <v>6888</v>
      </c>
      <c r="C174" s="195">
        <v>-0.110525252</v>
      </c>
      <c r="D174" s="195">
        <v>29</v>
      </c>
      <c r="E174" s="195">
        <v>4</v>
      </c>
      <c r="F174" s="195" t="str">
        <f>VLOOKUP(VALUE(RIGHT(B174,LEN(B174)-1)),clusters!$A$15:$B$77,2)</f>
        <v>SB Slugger</v>
      </c>
    </row>
    <row r="175" spans="1:6" x14ac:dyDescent="0.3">
      <c r="A175" s="195">
        <v>174</v>
      </c>
      <c r="B175" s="195" t="s">
        <v>846</v>
      </c>
      <c r="C175" s="195">
        <v>-0.14600779</v>
      </c>
      <c r="D175" s="195">
        <v>30</v>
      </c>
      <c r="E175" s="195">
        <v>4</v>
      </c>
      <c r="F175" s="195" t="str">
        <f>VLOOKUP(VALUE(RIGHT(B175,LEN(B175)-1)),clusters!$A$15:$B$77,2)</f>
        <v>Slugger Infielder</v>
      </c>
    </row>
    <row r="176" spans="1:6" x14ac:dyDescent="0.3">
      <c r="A176" s="195">
        <v>175</v>
      </c>
      <c r="B176" s="195" t="s">
        <v>6898</v>
      </c>
      <c r="C176" s="195">
        <v>-0.22117082800000001</v>
      </c>
      <c r="D176" s="195">
        <v>31</v>
      </c>
      <c r="E176" s="195">
        <v>4</v>
      </c>
      <c r="F176" s="195" t="str">
        <f>VLOOKUP(VALUE(RIGHT(B176,LEN(B176)-1)),clusters!$A$15:$B$77,2)</f>
        <v>Young SB Power off Bench</v>
      </c>
    </row>
    <row r="177" spans="1:6" x14ac:dyDescent="0.3">
      <c r="A177" s="195">
        <v>176</v>
      </c>
      <c r="B177" s="195" t="s">
        <v>6890</v>
      </c>
      <c r="C177" s="195">
        <v>-0.22309801500000001</v>
      </c>
      <c r="D177" s="195">
        <v>32</v>
      </c>
      <c r="E177" s="195">
        <v>4</v>
      </c>
      <c r="F177" s="195" t="str">
        <f>VLOOKUP(VALUE(RIGHT(B177,LEN(B177)-1)),clusters!$A$15:$B$77,2)</f>
        <v>Speedy Capable Hitter</v>
      </c>
    </row>
    <row r="178" spans="1:6" x14ac:dyDescent="0.3">
      <c r="A178" s="195">
        <v>177</v>
      </c>
      <c r="B178" s="195" t="s">
        <v>853</v>
      </c>
      <c r="C178" s="195">
        <v>-0.24231802099999999</v>
      </c>
      <c r="D178" s="195">
        <v>33</v>
      </c>
      <c r="E178" s="195">
        <v>4</v>
      </c>
      <c r="F178" s="195" t="str">
        <f>VLOOKUP(VALUE(RIGHT(B178,LEN(B178)-1)),clusters!$A$15:$B$77,2)</f>
        <v>Young Speedy Gap Power</v>
      </c>
    </row>
    <row r="179" spans="1:6" x14ac:dyDescent="0.3">
      <c r="A179" s="195">
        <v>178</v>
      </c>
      <c r="B179" s="195" t="s">
        <v>6891</v>
      </c>
      <c r="C179" s="195">
        <v>-0.31690838199999999</v>
      </c>
      <c r="D179" s="195">
        <v>34</v>
      </c>
      <c r="E179" s="195">
        <v>4</v>
      </c>
      <c r="F179" s="195" t="str">
        <f>VLOOKUP(VALUE(RIGHT(B179,LEN(B179)-1)),clusters!$A$15:$B$77,2)</f>
        <v>Speedy Dominant Hitter</v>
      </c>
    </row>
    <row r="180" spans="1:6" x14ac:dyDescent="0.3">
      <c r="A180" s="195">
        <v>179</v>
      </c>
      <c r="B180" s="195" t="s">
        <v>848</v>
      </c>
      <c r="C180" s="195">
        <v>-0.37351142700000001</v>
      </c>
      <c r="D180" s="195">
        <v>35</v>
      </c>
      <c r="E180" s="195">
        <v>4</v>
      </c>
      <c r="F180" s="195" t="str">
        <f>VLOOKUP(VALUE(RIGHT(B180,LEN(B180)-1)),clusters!$A$15:$B$77,2)</f>
        <v>Dominant Hitter</v>
      </c>
    </row>
    <row r="181" spans="1:6" x14ac:dyDescent="0.3">
      <c r="A181" s="195">
        <v>180</v>
      </c>
      <c r="B181" s="195" t="s">
        <v>6881</v>
      </c>
      <c r="C181" s="195">
        <v>-0.395367313</v>
      </c>
      <c r="D181" s="195">
        <v>36</v>
      </c>
      <c r="E181" s="195">
        <v>4</v>
      </c>
      <c r="F181" s="195" t="str">
        <f>VLOOKUP(VALUE(RIGHT(B181,LEN(B181)-1)),clusters!$A$15:$B$77,2)</f>
        <v>Lead Footed Uppercut Breeze</v>
      </c>
    </row>
    <row r="182" spans="1:6" x14ac:dyDescent="0.3">
      <c r="A182" s="195">
        <v>181</v>
      </c>
      <c r="B182" s="195" t="s">
        <v>859</v>
      </c>
      <c r="C182" s="195">
        <v>-0.400950682</v>
      </c>
      <c r="D182" s="195">
        <v>37</v>
      </c>
      <c r="E182" s="195">
        <v>4</v>
      </c>
      <c r="F182" s="195" t="str">
        <f>VLOOKUP(VALUE(RIGHT(B182,LEN(B182)-1)),clusters!$A$15:$B$77,2)</f>
        <v>Speedy Power off Bench OF/1B</v>
      </c>
    </row>
    <row r="183" spans="1:6" x14ac:dyDescent="0.3">
      <c r="A183" s="195">
        <v>182</v>
      </c>
      <c r="B183" s="195" t="s">
        <v>6893</v>
      </c>
      <c r="C183" s="195">
        <v>-0.402905556</v>
      </c>
      <c r="D183" s="195">
        <v>38</v>
      </c>
      <c r="E183" s="195">
        <v>4</v>
      </c>
      <c r="F183" s="195" t="str">
        <f>VLOOKUP(VALUE(RIGHT(B183,LEN(B183)-1)),clusters!$A$15:$B$77,2)</f>
        <v>Young Speedy Gap Power</v>
      </c>
    </row>
    <row r="184" spans="1:6" x14ac:dyDescent="0.3">
      <c r="A184" s="195">
        <v>183</v>
      </c>
      <c r="B184" s="195" t="s">
        <v>6895</v>
      </c>
      <c r="C184" s="195">
        <v>-0.41700893300000003</v>
      </c>
      <c r="D184" s="195">
        <v>39</v>
      </c>
      <c r="E184" s="195">
        <v>4</v>
      </c>
      <c r="F184" s="195" t="str">
        <f>VLOOKUP(VALUE(RIGHT(B184,LEN(B184)-1)),clusters!$A$15:$B$77,2)</f>
        <v>Capable Hitter Infielder</v>
      </c>
    </row>
    <row r="185" spans="1:6" x14ac:dyDescent="0.3">
      <c r="A185" s="195">
        <v>184</v>
      </c>
      <c r="B185" s="195" t="s">
        <v>6889</v>
      </c>
      <c r="C185" s="195">
        <v>-0.451160122</v>
      </c>
      <c r="D185" s="195">
        <v>40</v>
      </c>
      <c r="E185" s="195">
        <v>4</v>
      </c>
      <c r="F185" s="195" t="str">
        <f>VLOOKUP(VALUE(RIGHT(B185,LEN(B185)-1)),clusters!$A$15:$B$77,2)</f>
        <v>Gap Power Infielder</v>
      </c>
    </row>
    <row r="186" spans="1:6" x14ac:dyDescent="0.3">
      <c r="A186" s="195">
        <v>185</v>
      </c>
      <c r="B186" s="195" t="s">
        <v>855</v>
      </c>
      <c r="C186" s="195">
        <v>-0.47715891300000002</v>
      </c>
      <c r="D186" s="195">
        <v>41</v>
      </c>
      <c r="E186" s="195">
        <v>4</v>
      </c>
      <c r="F186" s="195" t="str">
        <f>VLOOKUP(VALUE(RIGHT(B186,LEN(B186)-1)),clusters!$A$15:$B$77,2)</f>
        <v>Wild Slugger</v>
      </c>
    </row>
    <row r="187" spans="1:6" x14ac:dyDescent="0.3">
      <c r="A187" s="195">
        <v>186</v>
      </c>
      <c r="B187" s="195" t="s">
        <v>6882</v>
      </c>
      <c r="C187" s="195">
        <v>-0.55788053299999996</v>
      </c>
      <c r="D187" s="195">
        <v>42</v>
      </c>
      <c r="E187" s="195">
        <v>4</v>
      </c>
      <c r="F187" s="195" t="str">
        <f>VLOOKUP(VALUE(RIGHT(B187,LEN(B187)-1)),clusters!$A$15:$B$77,2)</f>
        <v>Young Slugger 2B/SS</v>
      </c>
    </row>
    <row r="188" spans="1:6" x14ac:dyDescent="0.3">
      <c r="A188" s="195">
        <v>187</v>
      </c>
      <c r="B188" s="195" t="s">
        <v>856</v>
      </c>
      <c r="C188" s="195">
        <v>-0.65610192700000003</v>
      </c>
      <c r="D188" s="195">
        <v>43</v>
      </c>
      <c r="E188" s="195">
        <v>4</v>
      </c>
      <c r="F188" s="195" t="str">
        <f>VLOOKUP(VALUE(RIGHT(B188,LEN(B188)-1)),clusters!$A$15:$B$77,2)</f>
        <v>Young On Base OF/1B</v>
      </c>
    </row>
    <row r="189" spans="1:6" x14ac:dyDescent="0.3">
      <c r="A189" s="195">
        <v>188</v>
      </c>
      <c r="B189" s="195" t="s">
        <v>851</v>
      </c>
      <c r="C189" s="195">
        <v>-0.71285488299999999</v>
      </c>
      <c r="D189" s="195">
        <v>44</v>
      </c>
      <c r="E189" s="195">
        <v>4</v>
      </c>
      <c r="F189" s="195" t="str">
        <f>VLOOKUP(VALUE(RIGHT(B189,LEN(B189)-1)),clusters!$A$15:$B$77,2)</f>
        <v>Slugger OF/1B</v>
      </c>
    </row>
    <row r="190" spans="1:6" x14ac:dyDescent="0.3">
      <c r="A190" s="195">
        <v>189</v>
      </c>
      <c r="B190" s="195" t="s">
        <v>860</v>
      </c>
      <c r="C190" s="195">
        <v>-0.74180305599999996</v>
      </c>
      <c r="D190" s="195">
        <v>45</v>
      </c>
      <c r="E190" s="195">
        <v>4</v>
      </c>
      <c r="F190" s="195" t="str">
        <f>VLOOKUP(VALUE(RIGHT(B190,LEN(B190)-1)),clusters!$A$15:$B$77,2)</f>
        <v>Agile Swings for Fences</v>
      </c>
    </row>
    <row r="191" spans="1:6" x14ac:dyDescent="0.3">
      <c r="A191" s="195">
        <v>190</v>
      </c>
      <c r="B191" s="195" t="s">
        <v>858</v>
      </c>
      <c r="C191" s="195">
        <v>-0.77651350600000002</v>
      </c>
      <c r="D191" s="195">
        <v>46</v>
      </c>
      <c r="E191" s="195">
        <v>4</v>
      </c>
      <c r="F191" s="195" t="str">
        <f>VLOOKUP(VALUE(RIGHT(B191,LEN(B191)-1)),clusters!$A$15:$B$77,2)</f>
        <v>Lead Footed Swings for Fences</v>
      </c>
    </row>
    <row r="192" spans="1:6" x14ac:dyDescent="0.3">
      <c r="A192" s="195">
        <v>191</v>
      </c>
      <c r="B192" s="195" t="s">
        <v>6884</v>
      </c>
      <c r="C192" s="195">
        <v>-0.83768427700000003</v>
      </c>
      <c r="D192" s="195">
        <v>47</v>
      </c>
      <c r="E192" s="195">
        <v>4</v>
      </c>
      <c r="F192" s="195" t="str">
        <f>VLOOKUP(VALUE(RIGHT(B192,LEN(B192)-1)),clusters!$A$15:$B$77,2)</f>
        <v>Young Slugger</v>
      </c>
    </row>
    <row r="193" spans="1:6" x14ac:dyDescent="0.3">
      <c r="A193" s="195">
        <v>192</v>
      </c>
      <c r="B193" s="195" t="s">
        <v>857</v>
      </c>
      <c r="C193" s="195">
        <v>-0.98020603299999998</v>
      </c>
      <c r="D193" s="195">
        <v>48</v>
      </c>
      <c r="E193" s="195">
        <v>4</v>
      </c>
      <c r="F193" s="195" t="str">
        <f>VLOOKUP(VALUE(RIGHT(B193,LEN(B193)-1)),clusters!$A$15:$B$77,2)</f>
        <v>Slugger</v>
      </c>
    </row>
    <row r="194" spans="1:6" x14ac:dyDescent="0.3">
      <c r="A194" s="195">
        <v>193</v>
      </c>
      <c r="B194" s="195" t="s">
        <v>841</v>
      </c>
      <c r="C194" s="195">
        <v>1</v>
      </c>
      <c r="D194" s="195">
        <v>1</v>
      </c>
      <c r="E194" s="195">
        <v>5</v>
      </c>
      <c r="F194" s="195" t="str">
        <f>VLOOKUP(VALUE(RIGHT(B194,LEN(B194)-1)),clusters!$A$15:$B$77,2)</f>
        <v>SB Slap Hitter</v>
      </c>
    </row>
    <row r="195" spans="1:6" x14ac:dyDescent="0.3">
      <c r="A195" s="195">
        <v>194</v>
      </c>
      <c r="B195" s="195" t="s">
        <v>6901</v>
      </c>
      <c r="C195" s="195">
        <v>0.92811690739999997</v>
      </c>
      <c r="D195" s="195">
        <v>2</v>
      </c>
      <c r="E195" s="195">
        <v>5</v>
      </c>
      <c r="F195" s="195" t="str">
        <f>VLOOKUP(VALUE(RIGHT(B195,LEN(B195)-1)),clusters!$A$15:$B$77,2)</f>
        <v>Speedy Contact Hitter</v>
      </c>
    </row>
    <row r="196" spans="1:6" x14ac:dyDescent="0.3">
      <c r="A196" s="195">
        <v>195</v>
      </c>
      <c r="B196" s="195" t="s">
        <v>6888</v>
      </c>
      <c r="C196" s="195">
        <v>0.70795529970000004</v>
      </c>
      <c r="D196" s="195">
        <v>3</v>
      </c>
      <c r="E196" s="195">
        <v>5</v>
      </c>
      <c r="F196" s="195" t="str">
        <f>VLOOKUP(VALUE(RIGHT(B196,LEN(B196)-1)),clusters!$A$15:$B$77,2)</f>
        <v>SB Slugger</v>
      </c>
    </row>
    <row r="197" spans="1:6" x14ac:dyDescent="0.3">
      <c r="A197" s="195">
        <v>196</v>
      </c>
      <c r="B197" s="195" t="s">
        <v>6880</v>
      </c>
      <c r="C197" s="195">
        <v>0.69971965329999997</v>
      </c>
      <c r="D197" s="195">
        <v>4</v>
      </c>
      <c r="E197" s="195">
        <v>5</v>
      </c>
      <c r="F197" s="195" t="str">
        <f>VLOOKUP(VALUE(RIGHT(B197,LEN(B197)-1)),clusters!$A$15:$B$77,2)</f>
        <v>Bench Warmer OF/1B</v>
      </c>
    </row>
    <row r="198" spans="1:6" x14ac:dyDescent="0.3">
      <c r="A198" s="195">
        <v>197</v>
      </c>
      <c r="B198" s="195" t="s">
        <v>840</v>
      </c>
      <c r="C198" s="195">
        <v>0.69293557080000001</v>
      </c>
      <c r="D198" s="195">
        <v>5</v>
      </c>
      <c r="E198" s="195">
        <v>5</v>
      </c>
      <c r="F198" s="195" t="str">
        <f>VLOOKUP(VALUE(RIGHT(B198,LEN(B198)-1)),clusters!$A$15:$B$77,2)</f>
        <v>Speedy Contact Hitter 2B/SS</v>
      </c>
    </row>
    <row r="199" spans="1:6" x14ac:dyDescent="0.3">
      <c r="A199" s="195">
        <v>198</v>
      </c>
      <c r="B199" s="195" t="s">
        <v>6902</v>
      </c>
      <c r="C199" s="195">
        <v>0.66469393050000003</v>
      </c>
      <c r="D199" s="195">
        <v>6</v>
      </c>
      <c r="E199" s="195">
        <v>5</v>
      </c>
      <c r="F199" s="195" t="str">
        <f>VLOOKUP(VALUE(RIGHT(B199,LEN(B199)-1)),clusters!$A$15:$B$77,2)</f>
        <v>SB Capable Hitter</v>
      </c>
    </row>
    <row r="200" spans="1:6" x14ac:dyDescent="0.3">
      <c r="A200" s="195">
        <v>199</v>
      </c>
      <c r="B200" s="195" t="s">
        <v>845</v>
      </c>
      <c r="C200" s="195">
        <v>0.64350648830000001</v>
      </c>
      <c r="D200" s="195">
        <v>7</v>
      </c>
      <c r="E200" s="195">
        <v>5</v>
      </c>
      <c r="F200" s="195" t="str">
        <f>VLOOKUP(VALUE(RIGHT(B200,LEN(B200)-1)),clusters!$A$15:$B$77,2)</f>
        <v>Speedy Bench Warmer Infielder</v>
      </c>
    </row>
    <row r="201" spans="1:6" x14ac:dyDescent="0.3">
      <c r="A201" s="195">
        <v>200</v>
      </c>
      <c r="B201" s="195" t="s">
        <v>837</v>
      </c>
      <c r="C201" s="195">
        <v>0.61865097769999999</v>
      </c>
      <c r="D201" s="195">
        <v>8</v>
      </c>
      <c r="E201" s="195">
        <v>5</v>
      </c>
      <c r="F201" s="195" t="str">
        <f>VLOOKUP(VALUE(RIGHT(B201,LEN(B201)-1)),clusters!$A$15:$B$77,2)</f>
        <v>Slap Hitter 2B/SS</v>
      </c>
    </row>
    <row r="202" spans="1:6" x14ac:dyDescent="0.3">
      <c r="A202" s="195">
        <v>201</v>
      </c>
      <c r="B202" s="195" t="s">
        <v>839</v>
      </c>
      <c r="C202" s="195">
        <v>0.60376201750000003</v>
      </c>
      <c r="D202" s="195">
        <v>9</v>
      </c>
      <c r="E202" s="195">
        <v>5</v>
      </c>
      <c r="F202" s="195" t="str">
        <f>VLOOKUP(VALUE(RIGHT(B202,LEN(B202)-1)),clusters!$A$15:$B$77,2)</f>
        <v>Agile Bench Warmer Infielder</v>
      </c>
    </row>
    <row r="203" spans="1:6" x14ac:dyDescent="0.3">
      <c r="A203" s="195">
        <v>202</v>
      </c>
      <c r="B203" s="195" t="s">
        <v>6890</v>
      </c>
      <c r="C203" s="195">
        <v>0.55479721820000005</v>
      </c>
      <c r="D203" s="195">
        <v>10</v>
      </c>
      <c r="E203" s="195">
        <v>5</v>
      </c>
      <c r="F203" s="195" t="str">
        <f>VLOOKUP(VALUE(RIGHT(B203,LEN(B203)-1)),clusters!$A$15:$B$77,2)</f>
        <v>Speedy Capable Hitter</v>
      </c>
    </row>
    <row r="204" spans="1:6" x14ac:dyDescent="0.3">
      <c r="A204" s="195">
        <v>203</v>
      </c>
      <c r="B204" s="195" t="s">
        <v>850</v>
      </c>
      <c r="C204" s="195">
        <v>0.50002925740000004</v>
      </c>
      <c r="D204" s="195">
        <v>11</v>
      </c>
      <c r="E204" s="195">
        <v>5</v>
      </c>
      <c r="F204" s="195" t="str">
        <f>VLOOKUP(VALUE(RIGHT(B204,LEN(B204)-1)),clusters!$A$15:$B$77,2)</f>
        <v>SB Swings for Fences</v>
      </c>
    </row>
    <row r="205" spans="1:6" x14ac:dyDescent="0.3">
      <c r="A205" s="195">
        <v>204</v>
      </c>
      <c r="B205" s="195" t="s">
        <v>6898</v>
      </c>
      <c r="C205" s="195">
        <v>0.47843049809999999</v>
      </c>
      <c r="D205" s="195">
        <v>12</v>
      </c>
      <c r="E205" s="195">
        <v>5</v>
      </c>
      <c r="F205" s="195" t="str">
        <f>VLOOKUP(VALUE(RIGHT(B205,LEN(B205)-1)),clusters!$A$15:$B$77,2)</f>
        <v>Young SB Power off Bench</v>
      </c>
    </row>
    <row r="206" spans="1:6" x14ac:dyDescent="0.3">
      <c r="A206" s="195">
        <v>205</v>
      </c>
      <c r="B206" s="195" t="s">
        <v>849</v>
      </c>
      <c r="C206" s="195">
        <v>0.45922898099999998</v>
      </c>
      <c r="D206" s="195">
        <v>13</v>
      </c>
      <c r="E206" s="195">
        <v>5</v>
      </c>
      <c r="F206" s="195" t="str">
        <f>VLOOKUP(VALUE(RIGHT(B206,LEN(B206)-1)),clusters!$A$15:$B$77,2)</f>
        <v>SB Bench Warmer</v>
      </c>
    </row>
    <row r="207" spans="1:6" x14ac:dyDescent="0.3">
      <c r="A207" s="195">
        <v>206</v>
      </c>
      <c r="B207" s="195" t="s">
        <v>6900</v>
      </c>
      <c r="C207" s="195">
        <v>0.42323691800000002</v>
      </c>
      <c r="D207" s="195">
        <v>14</v>
      </c>
      <c r="E207" s="195">
        <v>5</v>
      </c>
      <c r="F207" s="195" t="str">
        <f>VLOOKUP(VALUE(RIGHT(B207,LEN(B207)-1)),clusters!$A$15:$B$77,2)</f>
        <v>Speedy Capable Hitter 2B/SS</v>
      </c>
    </row>
    <row r="208" spans="1:6" x14ac:dyDescent="0.3">
      <c r="A208" s="195">
        <v>207</v>
      </c>
      <c r="B208" s="195" t="s">
        <v>843</v>
      </c>
      <c r="C208" s="195">
        <v>0.39863664910000002</v>
      </c>
      <c r="D208" s="195">
        <v>15</v>
      </c>
      <c r="E208" s="195">
        <v>5</v>
      </c>
      <c r="F208" s="195" t="str">
        <f>VLOOKUP(VALUE(RIGHT(B208,LEN(B208)-1)),clusters!$A$15:$B$77,2)</f>
        <v>Capable Hitter</v>
      </c>
    </row>
    <row r="209" spans="1:6" x14ac:dyDescent="0.3">
      <c r="A209" s="195">
        <v>208</v>
      </c>
      <c r="B209" s="195" t="s">
        <v>838</v>
      </c>
      <c r="C209" s="195">
        <v>0.3965297975</v>
      </c>
      <c r="D209" s="195">
        <v>16</v>
      </c>
      <c r="E209" s="195">
        <v>5</v>
      </c>
      <c r="F209" s="195" t="str">
        <f>VLOOKUP(VALUE(RIGHT(B209,LEN(B209)-1)),clusters!$A$15:$B$77,2)</f>
        <v>Lead Footed Contact Hitter Infielder</v>
      </c>
    </row>
    <row r="210" spans="1:6" x14ac:dyDescent="0.3">
      <c r="A210" s="195">
        <v>209</v>
      </c>
      <c r="B210" s="195" t="s">
        <v>6891</v>
      </c>
      <c r="C210" s="195">
        <v>0.31497249669999999</v>
      </c>
      <c r="D210" s="195">
        <v>17</v>
      </c>
      <c r="E210" s="195">
        <v>5</v>
      </c>
      <c r="F210" s="195" t="str">
        <f>VLOOKUP(VALUE(RIGHT(B210,LEN(B210)-1)),clusters!$A$15:$B$77,2)</f>
        <v>Speedy Dominant Hitter</v>
      </c>
    </row>
    <row r="211" spans="1:6" x14ac:dyDescent="0.3">
      <c r="A211" s="195">
        <v>210</v>
      </c>
      <c r="B211" s="195" t="s">
        <v>842</v>
      </c>
      <c r="C211" s="195">
        <v>0.25052030240000001</v>
      </c>
      <c r="D211" s="195">
        <v>18</v>
      </c>
      <c r="E211" s="195">
        <v>5</v>
      </c>
      <c r="F211" s="195" t="str">
        <f>VLOOKUP(VALUE(RIGHT(B211,LEN(B211)-1)),clusters!$A$15:$B$77,2)</f>
        <v>Bench Warmer 2B/SS</v>
      </c>
    </row>
    <row r="212" spans="1:6" x14ac:dyDescent="0.3">
      <c r="A212" s="195">
        <v>211</v>
      </c>
      <c r="B212" s="195" t="s">
        <v>6887</v>
      </c>
      <c r="C212" s="195">
        <v>0.20161571280000001</v>
      </c>
      <c r="D212" s="195">
        <v>19</v>
      </c>
      <c r="E212" s="195">
        <v>5</v>
      </c>
      <c r="F212" s="195" t="str">
        <f>VLOOKUP(VALUE(RIGHT(B212,LEN(B212)-1)),clusters!$A$15:$B$77,2)</f>
        <v>Aging Bench Warmer OF/1B</v>
      </c>
    </row>
    <row r="213" spans="1:6" x14ac:dyDescent="0.3">
      <c r="A213" s="195">
        <v>212</v>
      </c>
      <c r="B213" s="195" t="s">
        <v>853</v>
      </c>
      <c r="C213" s="195">
        <v>0.18889570620000001</v>
      </c>
      <c r="D213" s="195">
        <v>20</v>
      </c>
      <c r="E213" s="195">
        <v>5</v>
      </c>
      <c r="F213" s="195" t="str">
        <f>VLOOKUP(VALUE(RIGHT(B213,LEN(B213)-1)),clusters!$A$15:$B$77,2)</f>
        <v>Young Speedy Gap Power</v>
      </c>
    </row>
    <row r="214" spans="1:6" x14ac:dyDescent="0.3">
      <c r="A214" s="195">
        <v>213</v>
      </c>
      <c r="B214" s="195" t="s">
        <v>6899</v>
      </c>
      <c r="C214" s="195">
        <v>0.17586277219999999</v>
      </c>
      <c r="D214" s="195">
        <v>21</v>
      </c>
      <c r="E214" s="195">
        <v>5</v>
      </c>
      <c r="F214" s="195" t="str">
        <f>VLOOKUP(VALUE(RIGHT(B214,LEN(B214)-1)),clusters!$A$15:$B$77,2)</f>
        <v>Bench Warmer</v>
      </c>
    </row>
    <row r="215" spans="1:6" x14ac:dyDescent="0.3">
      <c r="A215" s="195">
        <v>214</v>
      </c>
      <c r="B215" s="195" t="s">
        <v>6893</v>
      </c>
      <c r="C215" s="195">
        <v>0.11246475459999999</v>
      </c>
      <c r="D215" s="195">
        <v>22</v>
      </c>
      <c r="E215" s="195">
        <v>5</v>
      </c>
      <c r="F215" s="195" t="str">
        <f>VLOOKUP(VALUE(RIGHT(B215,LEN(B215)-1)),clusters!$A$15:$B$77,2)</f>
        <v>Young Speedy Gap Power</v>
      </c>
    </row>
    <row r="216" spans="1:6" x14ac:dyDescent="0.3">
      <c r="A216" s="195">
        <v>215</v>
      </c>
      <c r="B216" s="195" t="s">
        <v>6896</v>
      </c>
      <c r="C216" s="195">
        <v>0.1099320684</v>
      </c>
      <c r="D216" s="195">
        <v>23</v>
      </c>
      <c r="E216" s="195">
        <v>5</v>
      </c>
      <c r="F216" s="195" t="str">
        <f>VLOOKUP(VALUE(RIGHT(B216,LEN(B216)-1)),clusters!$A$15:$B$77,2)</f>
        <v>Aging Bench Warmer</v>
      </c>
    </row>
    <row r="217" spans="1:6" x14ac:dyDescent="0.3">
      <c r="A217" s="195">
        <v>216</v>
      </c>
      <c r="B217" s="195" t="s">
        <v>846</v>
      </c>
      <c r="C217" s="195">
        <v>0.1028975296</v>
      </c>
      <c r="D217" s="195">
        <v>24</v>
      </c>
      <c r="E217" s="195">
        <v>5</v>
      </c>
      <c r="F217" s="195" t="str">
        <f>VLOOKUP(VALUE(RIGHT(B217,LEN(B217)-1)),clusters!$A$15:$B$77,2)</f>
        <v>Slugger Infielder</v>
      </c>
    </row>
    <row r="218" spans="1:6" x14ac:dyDescent="0.3">
      <c r="A218" s="195">
        <v>217</v>
      </c>
      <c r="B218" s="195" t="s">
        <v>6895</v>
      </c>
      <c r="C218" s="195">
        <v>8.0060768899999996E-2</v>
      </c>
      <c r="D218" s="195">
        <v>25</v>
      </c>
      <c r="E218" s="195">
        <v>5</v>
      </c>
      <c r="F218" s="195" t="str">
        <f>VLOOKUP(VALUE(RIGHT(B218,LEN(B218)-1)),clusters!$A$15:$B$77,2)</f>
        <v>Capable Hitter Infielder</v>
      </c>
    </row>
    <row r="219" spans="1:6" x14ac:dyDescent="0.3">
      <c r="A219" s="195">
        <v>218</v>
      </c>
      <c r="B219" s="195" t="s">
        <v>844</v>
      </c>
      <c r="C219" s="195">
        <v>2.0592787599999999E-2</v>
      </c>
      <c r="D219" s="195">
        <v>26</v>
      </c>
      <c r="E219" s="195">
        <v>5</v>
      </c>
      <c r="F219" s="195" t="str">
        <f>VLOOKUP(VALUE(RIGHT(B219,LEN(B219)-1)),clusters!$A$15:$B$77,2)</f>
        <v>Aging On Base</v>
      </c>
    </row>
    <row r="220" spans="1:6" x14ac:dyDescent="0.3">
      <c r="A220" s="195">
        <v>219</v>
      </c>
      <c r="B220" s="195" t="s">
        <v>6894</v>
      </c>
      <c r="C220" s="195">
        <v>4.7769220000000003E-3</v>
      </c>
      <c r="D220" s="195">
        <v>27</v>
      </c>
      <c r="E220" s="195">
        <v>5</v>
      </c>
      <c r="F220" s="195" t="str">
        <f>VLOOKUP(VALUE(RIGHT(B220,LEN(B220)-1)),clusters!$A$15:$B$77,2)</f>
        <v>Agile Bench Warmer</v>
      </c>
    </row>
    <row r="221" spans="1:6" x14ac:dyDescent="0.3">
      <c r="A221" s="195">
        <v>220</v>
      </c>
      <c r="B221" s="195" t="s">
        <v>852</v>
      </c>
      <c r="C221" s="195">
        <v>-1.2046894000000001E-2</v>
      </c>
      <c r="D221" s="195">
        <v>28</v>
      </c>
      <c r="E221" s="195">
        <v>5</v>
      </c>
      <c r="F221" s="195" t="str">
        <f>VLOOKUP(VALUE(RIGHT(B221,LEN(B221)-1)),clusters!$A$15:$B$77,2)</f>
        <v>Speedy Wiff King</v>
      </c>
    </row>
    <row r="222" spans="1:6" x14ac:dyDescent="0.3">
      <c r="A222" s="195">
        <v>221</v>
      </c>
      <c r="B222" s="195" t="s">
        <v>848</v>
      </c>
      <c r="C222" s="195">
        <v>-0.177231475</v>
      </c>
      <c r="D222" s="195">
        <v>29</v>
      </c>
      <c r="E222" s="195">
        <v>5</v>
      </c>
      <c r="F222" s="195" t="str">
        <f>VLOOKUP(VALUE(RIGHT(B222,LEN(B222)-1)),clusters!$A$15:$B$77,2)</f>
        <v>Dominant Hitter</v>
      </c>
    </row>
    <row r="223" spans="1:6" x14ac:dyDescent="0.3">
      <c r="A223" s="195">
        <v>222</v>
      </c>
      <c r="B223" s="195" t="s">
        <v>856</v>
      </c>
      <c r="C223" s="195">
        <v>-0.19101790199999999</v>
      </c>
      <c r="D223" s="195">
        <v>30</v>
      </c>
      <c r="E223" s="195">
        <v>5</v>
      </c>
      <c r="F223" s="195" t="str">
        <f>VLOOKUP(VALUE(RIGHT(B223,LEN(B223)-1)),clusters!$A$15:$B$77,2)</f>
        <v>Young On Base OF/1B</v>
      </c>
    </row>
    <row r="224" spans="1:6" x14ac:dyDescent="0.3">
      <c r="A224" s="195">
        <v>223</v>
      </c>
      <c r="B224" s="195" t="s">
        <v>847</v>
      </c>
      <c r="C224" s="195">
        <v>-0.22487559600000001</v>
      </c>
      <c r="D224" s="195">
        <v>31</v>
      </c>
      <c r="E224" s="195">
        <v>5</v>
      </c>
      <c r="F224" s="195" t="str">
        <f>VLOOKUP(VALUE(RIGHT(B224,LEN(B224)-1)),clusters!$A$15:$B$77,2)</f>
        <v>Infielder</v>
      </c>
    </row>
    <row r="225" spans="1:6" x14ac:dyDescent="0.3">
      <c r="A225" s="195">
        <v>224</v>
      </c>
      <c r="B225" s="195" t="s">
        <v>6884</v>
      </c>
      <c r="C225" s="195">
        <v>-0.26385313700000002</v>
      </c>
      <c r="D225" s="195">
        <v>32</v>
      </c>
      <c r="E225" s="195">
        <v>5</v>
      </c>
      <c r="F225" s="195" t="str">
        <f>VLOOKUP(VALUE(RIGHT(B225,LEN(B225)-1)),clusters!$A$15:$B$77,2)</f>
        <v>Young Slugger</v>
      </c>
    </row>
    <row r="226" spans="1:6" x14ac:dyDescent="0.3">
      <c r="A226" s="195">
        <v>225</v>
      </c>
      <c r="B226" s="195" t="s">
        <v>859</v>
      </c>
      <c r="C226" s="195">
        <v>-0.30930842200000003</v>
      </c>
      <c r="D226" s="195">
        <v>33</v>
      </c>
      <c r="E226" s="195">
        <v>5</v>
      </c>
      <c r="F226" s="195" t="str">
        <f>VLOOKUP(VALUE(RIGHT(B226,LEN(B226)-1)),clusters!$A$15:$B$77,2)</f>
        <v>Speedy Power off Bench OF/1B</v>
      </c>
    </row>
    <row r="227" spans="1:6" x14ac:dyDescent="0.3">
      <c r="A227" s="195">
        <v>226</v>
      </c>
      <c r="B227" s="195" t="s">
        <v>6897</v>
      </c>
      <c r="C227" s="195">
        <v>-0.31651120700000002</v>
      </c>
      <c r="D227" s="195">
        <v>34</v>
      </c>
      <c r="E227" s="195">
        <v>5</v>
      </c>
      <c r="F227" s="195" t="str">
        <f>VLOOKUP(VALUE(RIGHT(B227,LEN(B227)-1)),clusters!$A$15:$B$77,2)</f>
        <v>Bench Warmer Infielder</v>
      </c>
    </row>
    <row r="228" spans="1:6" x14ac:dyDescent="0.3">
      <c r="A228" s="195">
        <v>227</v>
      </c>
      <c r="B228" s="195" t="s">
        <v>854</v>
      </c>
      <c r="C228" s="195">
        <v>-0.34175377499999998</v>
      </c>
      <c r="D228" s="195">
        <v>35</v>
      </c>
      <c r="E228" s="195">
        <v>5</v>
      </c>
      <c r="F228" s="195" t="str">
        <f>VLOOKUP(VALUE(RIGHT(B228,LEN(B228)-1)),clusters!$A$15:$B$77,2)</f>
        <v>Agile Wiff King</v>
      </c>
    </row>
    <row r="229" spans="1:6" x14ac:dyDescent="0.3">
      <c r="A229" s="195">
        <v>228</v>
      </c>
      <c r="B229" s="195" t="s">
        <v>6882</v>
      </c>
      <c r="C229" s="195">
        <v>-0.354608431</v>
      </c>
      <c r="D229" s="195">
        <v>36</v>
      </c>
      <c r="E229" s="195">
        <v>5</v>
      </c>
      <c r="F229" s="195" t="str">
        <f>VLOOKUP(VALUE(RIGHT(B229,LEN(B229)-1)),clusters!$A$15:$B$77,2)</f>
        <v>Young Slugger 2B/SS</v>
      </c>
    </row>
    <row r="230" spans="1:6" x14ac:dyDescent="0.3">
      <c r="A230" s="195">
        <v>229</v>
      </c>
      <c r="B230" s="195" t="s">
        <v>6885</v>
      </c>
      <c r="C230" s="195">
        <v>-0.43259318499999999</v>
      </c>
      <c r="D230" s="195">
        <v>37</v>
      </c>
      <c r="E230" s="195">
        <v>5</v>
      </c>
      <c r="F230" s="195" t="str">
        <f>VLOOKUP(VALUE(RIGHT(B230,LEN(B230)-1)),clusters!$A$15:$B$77,2)</f>
        <v>Aging Power When Healthy</v>
      </c>
    </row>
    <row r="231" spans="1:6" x14ac:dyDescent="0.3">
      <c r="A231" s="195">
        <v>230</v>
      </c>
      <c r="B231" s="195" t="s">
        <v>851</v>
      </c>
      <c r="C231" s="195">
        <v>-0.47153706699999998</v>
      </c>
      <c r="D231" s="195">
        <v>38</v>
      </c>
      <c r="E231" s="195">
        <v>5</v>
      </c>
      <c r="F231" s="195" t="str">
        <f>VLOOKUP(VALUE(RIGHT(B231,LEN(B231)-1)),clusters!$A$15:$B$77,2)</f>
        <v>Slugger OF/1B</v>
      </c>
    </row>
    <row r="232" spans="1:6" x14ac:dyDescent="0.3">
      <c r="A232" s="195">
        <v>231</v>
      </c>
      <c r="B232" s="195" t="s">
        <v>6883</v>
      </c>
      <c r="C232" s="195">
        <v>-0.51969892299999998</v>
      </c>
      <c r="D232" s="195">
        <v>39</v>
      </c>
      <c r="E232" s="195">
        <v>5</v>
      </c>
      <c r="F232" s="195" t="str">
        <f>VLOOKUP(VALUE(RIGHT(B232,LEN(B232)-1)),clusters!$A$15:$B$77,2)</f>
        <v>Lead Footed Bench Warmer</v>
      </c>
    </row>
    <row r="233" spans="1:6" x14ac:dyDescent="0.3">
      <c r="A233" s="195">
        <v>232</v>
      </c>
      <c r="B233" s="195" t="s">
        <v>6892</v>
      </c>
      <c r="C233" s="195">
        <v>-0.54299583600000001</v>
      </c>
      <c r="D233" s="195">
        <v>40</v>
      </c>
      <c r="E233" s="195">
        <v>5</v>
      </c>
      <c r="F233" s="195" t="str">
        <f>VLOOKUP(VALUE(RIGHT(B233,LEN(B233)-1)),clusters!$A$15:$B$77,2)</f>
        <v>Lead Footed Slap Hitter</v>
      </c>
    </row>
    <row r="234" spans="1:6" x14ac:dyDescent="0.3">
      <c r="A234" s="195">
        <v>233</v>
      </c>
      <c r="B234" s="195" t="s">
        <v>857</v>
      </c>
      <c r="C234" s="195">
        <v>-0.55857433000000001</v>
      </c>
      <c r="D234" s="195">
        <v>41</v>
      </c>
      <c r="E234" s="195">
        <v>5</v>
      </c>
      <c r="F234" s="195" t="str">
        <f>VLOOKUP(VALUE(RIGHT(B234,LEN(B234)-1)),clusters!$A$15:$B$77,2)</f>
        <v>Slugger</v>
      </c>
    </row>
    <row r="235" spans="1:6" x14ac:dyDescent="0.3">
      <c r="A235" s="195">
        <v>234</v>
      </c>
      <c r="B235" s="195" t="s">
        <v>6886</v>
      </c>
      <c r="C235" s="195">
        <v>-0.604186322</v>
      </c>
      <c r="D235" s="195">
        <v>42</v>
      </c>
      <c r="E235" s="195">
        <v>5</v>
      </c>
      <c r="F235" s="195" t="str">
        <f>VLOOKUP(VALUE(RIGHT(B235,LEN(B235)-1)),clusters!$A$15:$B$77,2)</f>
        <v>Young Wiff King Infielder</v>
      </c>
    </row>
    <row r="236" spans="1:6" x14ac:dyDescent="0.3">
      <c r="A236" s="195">
        <v>235</v>
      </c>
      <c r="B236" s="195" t="s">
        <v>7349</v>
      </c>
      <c r="C236" s="195">
        <v>-0.64815891000000003</v>
      </c>
      <c r="D236" s="195">
        <v>43</v>
      </c>
      <c r="E236" s="195">
        <v>5</v>
      </c>
      <c r="F236" s="195" t="str">
        <f>VLOOKUP(VALUE(RIGHT(B236,LEN(B236)-1)),clusters!$A$15:$B$77,2)</f>
        <v>Wiff King 2B/SS</v>
      </c>
    </row>
    <row r="237" spans="1:6" x14ac:dyDescent="0.3">
      <c r="A237" s="195">
        <v>236</v>
      </c>
      <c r="B237" s="195" t="s">
        <v>6889</v>
      </c>
      <c r="C237" s="195">
        <v>-0.66699238000000005</v>
      </c>
      <c r="D237" s="195">
        <v>44</v>
      </c>
      <c r="E237" s="195">
        <v>5</v>
      </c>
      <c r="F237" s="195" t="str">
        <f>VLOOKUP(VALUE(RIGHT(B237,LEN(B237)-1)),clusters!$A$15:$B$77,2)</f>
        <v>Gap Power Infielder</v>
      </c>
    </row>
    <row r="238" spans="1:6" x14ac:dyDescent="0.3">
      <c r="A238" s="195">
        <v>237</v>
      </c>
      <c r="B238" s="195" t="s">
        <v>855</v>
      </c>
      <c r="C238" s="195">
        <v>-0.69281912599999995</v>
      </c>
      <c r="D238" s="195">
        <v>45</v>
      </c>
      <c r="E238" s="195">
        <v>5</v>
      </c>
      <c r="F238" s="195" t="str">
        <f>VLOOKUP(VALUE(RIGHT(B238,LEN(B238)-1)),clusters!$A$15:$B$77,2)</f>
        <v>Wild Slugger</v>
      </c>
    </row>
    <row r="239" spans="1:6" x14ac:dyDescent="0.3">
      <c r="A239" s="195">
        <v>238</v>
      </c>
      <c r="B239" s="195" t="s">
        <v>860</v>
      </c>
      <c r="C239" s="195">
        <v>-0.69395923500000001</v>
      </c>
      <c r="D239" s="195">
        <v>46</v>
      </c>
      <c r="E239" s="195">
        <v>5</v>
      </c>
      <c r="F239" s="195" t="str">
        <f>VLOOKUP(VALUE(RIGHT(B239,LEN(B239)-1)),clusters!$A$15:$B$77,2)</f>
        <v>Agile Swings for Fences</v>
      </c>
    </row>
    <row r="240" spans="1:6" x14ac:dyDescent="0.3">
      <c r="A240" s="195">
        <v>239</v>
      </c>
      <c r="B240" s="195" t="s">
        <v>6881</v>
      </c>
      <c r="C240" s="195">
        <v>-0.90341596999999996</v>
      </c>
      <c r="D240" s="195">
        <v>47</v>
      </c>
      <c r="E240" s="195">
        <v>5</v>
      </c>
      <c r="F240" s="195" t="str">
        <f>VLOOKUP(VALUE(RIGHT(B240,LEN(B240)-1)),clusters!$A$15:$B$77,2)</f>
        <v>Lead Footed Uppercut Breeze</v>
      </c>
    </row>
    <row r="241" spans="1:6" x14ac:dyDescent="0.3">
      <c r="A241" s="195">
        <v>240</v>
      </c>
      <c r="B241" s="195" t="s">
        <v>858</v>
      </c>
      <c r="C241" s="195">
        <v>-0.94613949399999997</v>
      </c>
      <c r="D241" s="195">
        <v>48</v>
      </c>
      <c r="E241" s="195">
        <v>5</v>
      </c>
      <c r="F241" s="195" t="str">
        <f>VLOOKUP(VALUE(RIGHT(B241,LEN(B241)-1)),clusters!$A$15:$B$77,2)</f>
        <v>Lead Footed Swings for Fences</v>
      </c>
    </row>
    <row r="242" spans="1:6" x14ac:dyDescent="0.3">
      <c r="A242" s="195">
        <v>241</v>
      </c>
      <c r="B242" s="195" t="s">
        <v>842</v>
      </c>
      <c r="C242" s="195">
        <v>1</v>
      </c>
      <c r="D242" s="195">
        <v>1</v>
      </c>
      <c r="E242" s="195">
        <v>6</v>
      </c>
      <c r="F242" s="195" t="str">
        <f>VLOOKUP(VALUE(RIGHT(B242,LEN(B242)-1)),clusters!$A$15:$B$77,2)</f>
        <v>Bench Warmer 2B/SS</v>
      </c>
    </row>
    <row r="243" spans="1:6" x14ac:dyDescent="0.3">
      <c r="A243" s="195">
        <v>242</v>
      </c>
      <c r="B243" s="195" t="s">
        <v>6897</v>
      </c>
      <c r="C243" s="195">
        <v>0.81712316630000004</v>
      </c>
      <c r="D243" s="195">
        <v>2</v>
      </c>
      <c r="E243" s="195">
        <v>6</v>
      </c>
      <c r="F243" s="195" t="str">
        <f>VLOOKUP(VALUE(RIGHT(B243,LEN(B243)-1)),clusters!$A$15:$B$77,2)</f>
        <v>Bench Warmer Infielder</v>
      </c>
    </row>
    <row r="244" spans="1:6" x14ac:dyDescent="0.3">
      <c r="A244" s="195">
        <v>243</v>
      </c>
      <c r="B244" s="195" t="s">
        <v>840</v>
      </c>
      <c r="C244" s="195">
        <v>0.69493807770000005</v>
      </c>
      <c r="D244" s="195">
        <v>3</v>
      </c>
      <c r="E244" s="195">
        <v>6</v>
      </c>
      <c r="F244" s="195" t="str">
        <f>VLOOKUP(VALUE(RIGHT(B244,LEN(B244)-1)),clusters!$A$15:$B$77,2)</f>
        <v>Speedy Contact Hitter 2B/SS</v>
      </c>
    </row>
    <row r="245" spans="1:6" x14ac:dyDescent="0.3">
      <c r="A245" s="195">
        <v>244</v>
      </c>
      <c r="B245" s="195" t="s">
        <v>845</v>
      </c>
      <c r="C245" s="195">
        <v>0.6666559111</v>
      </c>
      <c r="D245" s="195">
        <v>4</v>
      </c>
      <c r="E245" s="195">
        <v>6</v>
      </c>
      <c r="F245" s="195" t="str">
        <f>VLOOKUP(VALUE(RIGHT(B245,LEN(B245)-1)),clusters!$A$15:$B$77,2)</f>
        <v>Speedy Bench Warmer Infielder</v>
      </c>
    </row>
    <row r="246" spans="1:6" x14ac:dyDescent="0.3">
      <c r="A246" s="195">
        <v>245</v>
      </c>
      <c r="B246" s="195" t="s">
        <v>837</v>
      </c>
      <c r="C246" s="195">
        <v>0.63293348279999995</v>
      </c>
      <c r="D246" s="195">
        <v>5</v>
      </c>
      <c r="E246" s="195">
        <v>6</v>
      </c>
      <c r="F246" s="195" t="str">
        <f>VLOOKUP(VALUE(RIGHT(B246,LEN(B246)-1)),clusters!$A$15:$B$77,2)</f>
        <v>Slap Hitter 2B/SS</v>
      </c>
    </row>
    <row r="247" spans="1:6" x14ac:dyDescent="0.3">
      <c r="A247" s="195">
        <v>246</v>
      </c>
      <c r="B247" s="195" t="s">
        <v>839</v>
      </c>
      <c r="C247" s="195">
        <v>0.61310961600000002</v>
      </c>
      <c r="D247" s="195">
        <v>6</v>
      </c>
      <c r="E247" s="195">
        <v>6</v>
      </c>
      <c r="F247" s="195" t="str">
        <f>VLOOKUP(VALUE(RIGHT(B247,LEN(B247)-1)),clusters!$A$15:$B$77,2)</f>
        <v>Agile Bench Warmer Infielder</v>
      </c>
    </row>
    <row r="248" spans="1:6" x14ac:dyDescent="0.3">
      <c r="A248" s="195">
        <v>247</v>
      </c>
      <c r="B248" s="195" t="s">
        <v>6900</v>
      </c>
      <c r="C248" s="195">
        <v>0.54525502189999997</v>
      </c>
      <c r="D248" s="195">
        <v>7</v>
      </c>
      <c r="E248" s="195">
        <v>6</v>
      </c>
      <c r="F248" s="195" t="str">
        <f>VLOOKUP(VALUE(RIGHT(B248,LEN(B248)-1)),clusters!$A$15:$B$77,2)</f>
        <v>Speedy Capable Hitter 2B/SS</v>
      </c>
    </row>
    <row r="249" spans="1:6" x14ac:dyDescent="0.3">
      <c r="A249" s="195">
        <v>248</v>
      </c>
      <c r="B249" s="195" t="s">
        <v>6886</v>
      </c>
      <c r="C249" s="195">
        <v>0.4630707322</v>
      </c>
      <c r="D249" s="195">
        <v>8</v>
      </c>
      <c r="E249" s="195">
        <v>6</v>
      </c>
      <c r="F249" s="195" t="str">
        <f>VLOOKUP(VALUE(RIGHT(B249,LEN(B249)-1)),clusters!$A$15:$B$77,2)</f>
        <v>Young Wiff King Infielder</v>
      </c>
    </row>
    <row r="250" spans="1:6" x14ac:dyDescent="0.3">
      <c r="A250" s="195">
        <v>249</v>
      </c>
      <c r="B250" s="195" t="s">
        <v>6892</v>
      </c>
      <c r="C250" s="195">
        <v>0.40355981320000001</v>
      </c>
      <c r="D250" s="195">
        <v>9</v>
      </c>
      <c r="E250" s="195">
        <v>6</v>
      </c>
      <c r="F250" s="195" t="str">
        <f>VLOOKUP(VALUE(RIGHT(B250,LEN(B250)-1)),clusters!$A$15:$B$77,2)</f>
        <v>Lead Footed Slap Hitter</v>
      </c>
    </row>
    <row r="251" spans="1:6" x14ac:dyDescent="0.3">
      <c r="A251" s="195">
        <v>250</v>
      </c>
      <c r="B251" s="195" t="s">
        <v>6889</v>
      </c>
      <c r="C251" s="195">
        <v>0.35648956329999998</v>
      </c>
      <c r="D251" s="195">
        <v>10</v>
      </c>
      <c r="E251" s="195">
        <v>6</v>
      </c>
      <c r="F251" s="195" t="str">
        <f>VLOOKUP(VALUE(RIGHT(B251,LEN(B251)-1)),clusters!$A$15:$B$77,2)</f>
        <v>Gap Power Infielder</v>
      </c>
    </row>
    <row r="252" spans="1:6" x14ac:dyDescent="0.3">
      <c r="A252" s="195">
        <v>251</v>
      </c>
      <c r="B252" s="195" t="s">
        <v>7349</v>
      </c>
      <c r="C252" s="195">
        <v>0.31650072930000001</v>
      </c>
      <c r="D252" s="195">
        <v>11</v>
      </c>
      <c r="E252" s="195">
        <v>6</v>
      </c>
      <c r="F252" s="195" t="str">
        <f>VLOOKUP(VALUE(RIGHT(B252,LEN(B252)-1)),clusters!$A$15:$B$77,2)</f>
        <v>Wiff King 2B/SS</v>
      </c>
    </row>
    <row r="253" spans="1:6" x14ac:dyDescent="0.3">
      <c r="A253" s="195">
        <v>252</v>
      </c>
      <c r="B253" s="195" t="s">
        <v>838</v>
      </c>
      <c r="C253" s="195">
        <v>0.3004776247</v>
      </c>
      <c r="D253" s="195">
        <v>12</v>
      </c>
      <c r="E253" s="195">
        <v>6</v>
      </c>
      <c r="F253" s="195" t="str">
        <f>VLOOKUP(VALUE(RIGHT(B253,LEN(B253)-1)),clusters!$A$15:$B$77,2)</f>
        <v>Lead Footed Contact Hitter Infielder</v>
      </c>
    </row>
    <row r="254" spans="1:6" x14ac:dyDescent="0.3">
      <c r="A254" s="195">
        <v>253</v>
      </c>
      <c r="B254" s="195" t="s">
        <v>6882</v>
      </c>
      <c r="C254" s="195">
        <v>0.28014210760000002</v>
      </c>
      <c r="D254" s="195">
        <v>13</v>
      </c>
      <c r="E254" s="195">
        <v>6</v>
      </c>
      <c r="F254" s="195" t="str">
        <f>VLOOKUP(VALUE(RIGHT(B254,LEN(B254)-1)),clusters!$A$15:$B$77,2)</f>
        <v>Young Slugger 2B/SS</v>
      </c>
    </row>
    <row r="255" spans="1:6" x14ac:dyDescent="0.3">
      <c r="A255" s="195">
        <v>254</v>
      </c>
      <c r="B255" s="195" t="s">
        <v>854</v>
      </c>
      <c r="C255" s="195">
        <v>0.25743020350000001</v>
      </c>
      <c r="D255" s="195">
        <v>14</v>
      </c>
      <c r="E255" s="195">
        <v>6</v>
      </c>
      <c r="F255" s="195" t="str">
        <f>VLOOKUP(VALUE(RIGHT(B255,LEN(B255)-1)),clusters!$A$15:$B$77,2)</f>
        <v>Agile Wiff King</v>
      </c>
    </row>
    <row r="256" spans="1:6" x14ac:dyDescent="0.3">
      <c r="A256" s="195">
        <v>255</v>
      </c>
      <c r="B256" s="195" t="s">
        <v>6899</v>
      </c>
      <c r="C256" s="195">
        <v>0.2519320873</v>
      </c>
      <c r="D256" s="195">
        <v>15</v>
      </c>
      <c r="E256" s="195">
        <v>6</v>
      </c>
      <c r="F256" s="195" t="str">
        <f>VLOOKUP(VALUE(RIGHT(B256,LEN(B256)-1)),clusters!$A$15:$B$77,2)</f>
        <v>Bench Warmer</v>
      </c>
    </row>
    <row r="257" spans="1:6" x14ac:dyDescent="0.3">
      <c r="A257" s="195">
        <v>256</v>
      </c>
      <c r="B257" s="195" t="s">
        <v>841</v>
      </c>
      <c r="C257" s="195">
        <v>0.25052030240000001</v>
      </c>
      <c r="D257" s="195">
        <v>16</v>
      </c>
      <c r="E257" s="195">
        <v>6</v>
      </c>
      <c r="F257" s="195" t="str">
        <f>VLOOKUP(VALUE(RIGHT(B257,LEN(B257)-1)),clusters!$A$15:$B$77,2)</f>
        <v>SB Slap Hitter</v>
      </c>
    </row>
    <row r="258" spans="1:6" x14ac:dyDescent="0.3">
      <c r="A258" s="195">
        <v>257</v>
      </c>
      <c r="B258" s="195" t="s">
        <v>849</v>
      </c>
      <c r="C258" s="195">
        <v>0.23583043879999999</v>
      </c>
      <c r="D258" s="195">
        <v>17</v>
      </c>
      <c r="E258" s="195">
        <v>6</v>
      </c>
      <c r="F258" s="195" t="str">
        <f>VLOOKUP(VALUE(RIGHT(B258,LEN(B258)-1)),clusters!$A$15:$B$77,2)</f>
        <v>SB Bench Warmer</v>
      </c>
    </row>
    <row r="259" spans="1:6" x14ac:dyDescent="0.3">
      <c r="A259" s="195">
        <v>258</v>
      </c>
      <c r="B259" s="195" t="s">
        <v>847</v>
      </c>
      <c r="C259" s="195">
        <v>0.1967487668</v>
      </c>
      <c r="D259" s="195">
        <v>18</v>
      </c>
      <c r="E259" s="195">
        <v>6</v>
      </c>
      <c r="F259" s="195" t="str">
        <f>VLOOKUP(VALUE(RIGHT(B259,LEN(B259)-1)),clusters!$A$15:$B$77,2)</f>
        <v>Infielder</v>
      </c>
    </row>
    <row r="260" spans="1:6" x14ac:dyDescent="0.3">
      <c r="A260" s="195">
        <v>259</v>
      </c>
      <c r="B260" s="195" t="s">
        <v>6893</v>
      </c>
      <c r="C260" s="195">
        <v>0.1938010121</v>
      </c>
      <c r="D260" s="195">
        <v>19</v>
      </c>
      <c r="E260" s="195">
        <v>6</v>
      </c>
      <c r="F260" s="195" t="str">
        <f>VLOOKUP(VALUE(RIGHT(B260,LEN(B260)-1)),clusters!$A$15:$B$77,2)</f>
        <v>Young Speedy Gap Power</v>
      </c>
    </row>
    <row r="261" spans="1:6" x14ac:dyDescent="0.3">
      <c r="A261" s="195">
        <v>260</v>
      </c>
      <c r="B261" s="195" t="s">
        <v>6895</v>
      </c>
      <c r="C261" s="195">
        <v>0.10968883359999999</v>
      </c>
      <c r="D261" s="195">
        <v>20</v>
      </c>
      <c r="E261" s="195">
        <v>6</v>
      </c>
      <c r="F261" s="195" t="str">
        <f>VLOOKUP(VALUE(RIGHT(B261,LEN(B261)-1)),clusters!$A$15:$B$77,2)</f>
        <v>Capable Hitter Infielder</v>
      </c>
    </row>
    <row r="262" spans="1:6" x14ac:dyDescent="0.3">
      <c r="A262" s="195">
        <v>261</v>
      </c>
      <c r="B262" s="195" t="s">
        <v>846</v>
      </c>
      <c r="C262" s="195">
        <v>7.8372829699999993E-2</v>
      </c>
      <c r="D262" s="195">
        <v>21</v>
      </c>
      <c r="E262" s="195">
        <v>6</v>
      </c>
      <c r="F262" s="195" t="str">
        <f>VLOOKUP(VALUE(RIGHT(B262,LEN(B262)-1)),clusters!$A$15:$B$77,2)</f>
        <v>Slugger Infielder</v>
      </c>
    </row>
    <row r="263" spans="1:6" x14ac:dyDescent="0.3">
      <c r="A263" s="195">
        <v>262</v>
      </c>
      <c r="B263" s="195" t="s">
        <v>6881</v>
      </c>
      <c r="C263" s="195">
        <v>6.1004142800000001E-2</v>
      </c>
      <c r="D263" s="195">
        <v>22</v>
      </c>
      <c r="E263" s="195">
        <v>6</v>
      </c>
      <c r="F263" s="195" t="str">
        <f>VLOOKUP(VALUE(RIGHT(B263,LEN(B263)-1)),clusters!$A$15:$B$77,2)</f>
        <v>Lead Footed Uppercut Breeze</v>
      </c>
    </row>
    <row r="264" spans="1:6" x14ac:dyDescent="0.3">
      <c r="A264" s="195">
        <v>263</v>
      </c>
      <c r="B264" s="195" t="s">
        <v>6883</v>
      </c>
      <c r="C264" s="195">
        <v>4.4356404600000003E-2</v>
      </c>
      <c r="D264" s="195">
        <v>23</v>
      </c>
      <c r="E264" s="195">
        <v>6</v>
      </c>
      <c r="F264" s="195" t="str">
        <f>VLOOKUP(VALUE(RIGHT(B264,LEN(B264)-1)),clusters!$A$15:$B$77,2)</f>
        <v>Lead Footed Bench Warmer</v>
      </c>
    </row>
    <row r="265" spans="1:6" x14ac:dyDescent="0.3">
      <c r="A265" s="195">
        <v>264</v>
      </c>
      <c r="B265" s="195" t="s">
        <v>853</v>
      </c>
      <c r="C265" s="195">
        <v>8.5549561000000003E-3</v>
      </c>
      <c r="D265" s="195">
        <v>24</v>
      </c>
      <c r="E265" s="195">
        <v>6</v>
      </c>
      <c r="F265" s="195" t="str">
        <f>VLOOKUP(VALUE(RIGHT(B265,LEN(B265)-1)),clusters!$A$15:$B$77,2)</f>
        <v>Young Speedy Gap Power</v>
      </c>
    </row>
    <row r="266" spans="1:6" x14ac:dyDescent="0.3">
      <c r="A266" s="195">
        <v>265</v>
      </c>
      <c r="B266" s="195" t="s">
        <v>6890</v>
      </c>
      <c r="C266" s="195">
        <v>-1.5323139999999999E-3</v>
      </c>
      <c r="D266" s="195">
        <v>25</v>
      </c>
      <c r="E266" s="195">
        <v>6</v>
      </c>
      <c r="F266" s="195" t="str">
        <f>VLOOKUP(VALUE(RIGHT(B266,LEN(B266)-1)),clusters!$A$15:$B$77,2)</f>
        <v>Speedy Capable Hitter</v>
      </c>
    </row>
    <row r="267" spans="1:6" x14ac:dyDescent="0.3">
      <c r="A267" s="195">
        <v>266</v>
      </c>
      <c r="B267" s="195" t="s">
        <v>852</v>
      </c>
      <c r="C267" s="195">
        <v>-6.981213E-3</v>
      </c>
      <c r="D267" s="195">
        <v>26</v>
      </c>
      <c r="E267" s="195">
        <v>6</v>
      </c>
      <c r="F267" s="195" t="str">
        <f>VLOOKUP(VALUE(RIGHT(B267,LEN(B267)-1)),clusters!$A$15:$B$77,2)</f>
        <v>Speedy Wiff King</v>
      </c>
    </row>
    <row r="268" spans="1:6" x14ac:dyDescent="0.3">
      <c r="A268" s="195">
        <v>267</v>
      </c>
      <c r="B268" s="195" t="s">
        <v>6901</v>
      </c>
      <c r="C268" s="195">
        <v>-4.9249151999999997E-2</v>
      </c>
      <c r="D268" s="195">
        <v>27</v>
      </c>
      <c r="E268" s="195">
        <v>6</v>
      </c>
      <c r="F268" s="195" t="str">
        <f>VLOOKUP(VALUE(RIGHT(B268,LEN(B268)-1)),clusters!$A$15:$B$77,2)</f>
        <v>Speedy Contact Hitter</v>
      </c>
    </row>
    <row r="269" spans="1:6" x14ac:dyDescent="0.3">
      <c r="A269" s="195">
        <v>268</v>
      </c>
      <c r="B269" s="195" t="s">
        <v>6880</v>
      </c>
      <c r="C269" s="195">
        <v>-5.6758501000000003E-2</v>
      </c>
      <c r="D269" s="195">
        <v>28</v>
      </c>
      <c r="E269" s="195">
        <v>6</v>
      </c>
      <c r="F269" s="195" t="str">
        <f>VLOOKUP(VALUE(RIGHT(B269,LEN(B269)-1)),clusters!$A$15:$B$77,2)</f>
        <v>Bench Warmer OF/1B</v>
      </c>
    </row>
    <row r="270" spans="1:6" x14ac:dyDescent="0.3">
      <c r="A270" s="195">
        <v>269</v>
      </c>
      <c r="B270" s="195" t="s">
        <v>6894</v>
      </c>
      <c r="C270" s="195">
        <v>-6.9641027999999994E-2</v>
      </c>
      <c r="D270" s="195">
        <v>29</v>
      </c>
      <c r="E270" s="195">
        <v>6</v>
      </c>
      <c r="F270" s="195" t="str">
        <f>VLOOKUP(VALUE(RIGHT(B270,LEN(B270)-1)),clusters!$A$15:$B$77,2)</f>
        <v>Agile Bench Warmer</v>
      </c>
    </row>
    <row r="271" spans="1:6" x14ac:dyDescent="0.3">
      <c r="A271" s="195">
        <v>270</v>
      </c>
      <c r="B271" s="195" t="s">
        <v>6896</v>
      </c>
      <c r="C271" s="195">
        <v>-0.17250631399999999</v>
      </c>
      <c r="D271" s="195">
        <v>30</v>
      </c>
      <c r="E271" s="195">
        <v>6</v>
      </c>
      <c r="F271" s="195" t="str">
        <f>VLOOKUP(VALUE(RIGHT(B271,LEN(B271)-1)),clusters!$A$15:$B$77,2)</f>
        <v>Aging Bench Warmer</v>
      </c>
    </row>
    <row r="272" spans="1:6" x14ac:dyDescent="0.3">
      <c r="A272" s="195">
        <v>271</v>
      </c>
      <c r="B272" s="195" t="s">
        <v>843</v>
      </c>
      <c r="C272" s="195">
        <v>-0.192695435</v>
      </c>
      <c r="D272" s="195">
        <v>31</v>
      </c>
      <c r="E272" s="195">
        <v>6</v>
      </c>
      <c r="F272" s="195" t="str">
        <f>VLOOKUP(VALUE(RIGHT(B272,LEN(B272)-1)),clusters!$A$15:$B$77,2)</f>
        <v>Capable Hitter</v>
      </c>
    </row>
    <row r="273" spans="1:6" x14ac:dyDescent="0.3">
      <c r="A273" s="195">
        <v>272</v>
      </c>
      <c r="B273" s="195" t="s">
        <v>850</v>
      </c>
      <c r="C273" s="195">
        <v>-0.22990397500000001</v>
      </c>
      <c r="D273" s="195">
        <v>32</v>
      </c>
      <c r="E273" s="195">
        <v>6</v>
      </c>
      <c r="F273" s="195" t="str">
        <f>VLOOKUP(VALUE(RIGHT(B273,LEN(B273)-1)),clusters!$A$15:$B$77,2)</f>
        <v>SB Swings for Fences</v>
      </c>
    </row>
    <row r="274" spans="1:6" x14ac:dyDescent="0.3">
      <c r="A274" s="195">
        <v>273</v>
      </c>
      <c r="B274" s="195" t="s">
        <v>6888</v>
      </c>
      <c r="C274" s="195">
        <v>-0.245988651</v>
      </c>
      <c r="D274" s="195">
        <v>33</v>
      </c>
      <c r="E274" s="195">
        <v>6</v>
      </c>
      <c r="F274" s="195" t="str">
        <f>VLOOKUP(VALUE(RIGHT(B274,LEN(B274)-1)),clusters!$A$15:$B$77,2)</f>
        <v>SB Slugger</v>
      </c>
    </row>
    <row r="275" spans="1:6" x14ac:dyDescent="0.3">
      <c r="A275" s="195">
        <v>274</v>
      </c>
      <c r="B275" s="195" t="s">
        <v>844</v>
      </c>
      <c r="C275" s="195">
        <v>-0.29509191899999998</v>
      </c>
      <c r="D275" s="195">
        <v>34</v>
      </c>
      <c r="E275" s="195">
        <v>6</v>
      </c>
      <c r="F275" s="195" t="str">
        <f>VLOOKUP(VALUE(RIGHT(B275,LEN(B275)-1)),clusters!$A$15:$B$77,2)</f>
        <v>Aging On Base</v>
      </c>
    </row>
    <row r="276" spans="1:6" x14ac:dyDescent="0.3">
      <c r="A276" s="195">
        <v>275</v>
      </c>
      <c r="B276" s="195" t="s">
        <v>6898</v>
      </c>
      <c r="C276" s="195">
        <v>-0.30914655600000002</v>
      </c>
      <c r="D276" s="195">
        <v>35</v>
      </c>
      <c r="E276" s="195">
        <v>6</v>
      </c>
      <c r="F276" s="195" t="str">
        <f>VLOOKUP(VALUE(RIGHT(B276,LEN(B276)-1)),clusters!$A$15:$B$77,2)</f>
        <v>Young SB Power off Bench</v>
      </c>
    </row>
    <row r="277" spans="1:6" x14ac:dyDescent="0.3">
      <c r="A277" s="195">
        <v>276</v>
      </c>
      <c r="B277" s="195" t="s">
        <v>6884</v>
      </c>
      <c r="C277" s="195">
        <v>-0.311442999</v>
      </c>
      <c r="D277" s="195">
        <v>36</v>
      </c>
      <c r="E277" s="195">
        <v>6</v>
      </c>
      <c r="F277" s="195" t="str">
        <f>VLOOKUP(VALUE(RIGHT(B277,LEN(B277)-1)),clusters!$A$15:$B$77,2)</f>
        <v>Young Slugger</v>
      </c>
    </row>
    <row r="278" spans="1:6" x14ac:dyDescent="0.3">
      <c r="A278" s="195">
        <v>277</v>
      </c>
      <c r="B278" s="195" t="s">
        <v>6887</v>
      </c>
      <c r="C278" s="195">
        <v>-0.32258980900000001</v>
      </c>
      <c r="D278" s="195">
        <v>37</v>
      </c>
      <c r="E278" s="195">
        <v>6</v>
      </c>
      <c r="F278" s="195" t="str">
        <f>VLOOKUP(VALUE(RIGHT(B278,LEN(B278)-1)),clusters!$A$15:$B$77,2)</f>
        <v>Aging Bench Warmer OF/1B</v>
      </c>
    </row>
    <row r="279" spans="1:6" x14ac:dyDescent="0.3">
      <c r="A279" s="195">
        <v>278</v>
      </c>
      <c r="B279" s="195" t="s">
        <v>859</v>
      </c>
      <c r="C279" s="195">
        <v>-0.32666941999999999</v>
      </c>
      <c r="D279" s="195">
        <v>38</v>
      </c>
      <c r="E279" s="195">
        <v>6</v>
      </c>
      <c r="F279" s="195" t="str">
        <f>VLOOKUP(VALUE(RIGHT(B279,LEN(B279)-1)),clusters!$A$15:$B$77,2)</f>
        <v>Speedy Power off Bench OF/1B</v>
      </c>
    </row>
    <row r="280" spans="1:6" x14ac:dyDescent="0.3">
      <c r="A280" s="195">
        <v>279</v>
      </c>
      <c r="B280" s="195" t="s">
        <v>6902</v>
      </c>
      <c r="C280" s="195">
        <v>-0.33966716600000002</v>
      </c>
      <c r="D280" s="195">
        <v>39</v>
      </c>
      <c r="E280" s="195">
        <v>6</v>
      </c>
      <c r="F280" s="195" t="str">
        <f>VLOOKUP(VALUE(RIGHT(B280,LEN(B280)-1)),clusters!$A$15:$B$77,2)</f>
        <v>SB Capable Hitter</v>
      </c>
    </row>
    <row r="281" spans="1:6" x14ac:dyDescent="0.3">
      <c r="A281" s="195">
        <v>280</v>
      </c>
      <c r="B281" s="195" t="s">
        <v>858</v>
      </c>
      <c r="C281" s="195">
        <v>-0.425630538</v>
      </c>
      <c r="D281" s="195">
        <v>40</v>
      </c>
      <c r="E281" s="195">
        <v>6</v>
      </c>
      <c r="F281" s="195" t="str">
        <f>VLOOKUP(VALUE(RIGHT(B281,LEN(B281)-1)),clusters!$A$15:$B$77,2)</f>
        <v>Lead Footed Swings for Fences</v>
      </c>
    </row>
    <row r="282" spans="1:6" x14ac:dyDescent="0.3">
      <c r="A282" s="195">
        <v>281</v>
      </c>
      <c r="B282" s="195" t="s">
        <v>6885</v>
      </c>
      <c r="C282" s="195">
        <v>-0.50551535700000005</v>
      </c>
      <c r="D282" s="195">
        <v>41</v>
      </c>
      <c r="E282" s="195">
        <v>6</v>
      </c>
      <c r="F282" s="195" t="str">
        <f>VLOOKUP(VALUE(RIGHT(B282,LEN(B282)-1)),clusters!$A$15:$B$77,2)</f>
        <v>Aging Power When Healthy</v>
      </c>
    </row>
    <row r="283" spans="1:6" x14ac:dyDescent="0.3">
      <c r="A283" s="195">
        <v>282</v>
      </c>
      <c r="B283" s="195" t="s">
        <v>848</v>
      </c>
      <c r="C283" s="195">
        <v>-0.54442849400000004</v>
      </c>
      <c r="D283" s="195">
        <v>42</v>
      </c>
      <c r="E283" s="195">
        <v>6</v>
      </c>
      <c r="F283" s="195" t="str">
        <f>VLOOKUP(VALUE(RIGHT(B283,LEN(B283)-1)),clusters!$A$15:$B$77,2)</f>
        <v>Dominant Hitter</v>
      </c>
    </row>
    <row r="284" spans="1:6" x14ac:dyDescent="0.3">
      <c r="A284" s="195">
        <v>283</v>
      </c>
      <c r="B284" s="195" t="s">
        <v>860</v>
      </c>
      <c r="C284" s="195">
        <v>-0.60881575300000002</v>
      </c>
      <c r="D284" s="195">
        <v>43</v>
      </c>
      <c r="E284" s="195">
        <v>6</v>
      </c>
      <c r="F284" s="195" t="str">
        <f>VLOOKUP(VALUE(RIGHT(B284,LEN(B284)-1)),clusters!$A$15:$B$77,2)</f>
        <v>Agile Swings for Fences</v>
      </c>
    </row>
    <row r="285" spans="1:6" x14ac:dyDescent="0.3">
      <c r="A285" s="195">
        <v>284</v>
      </c>
      <c r="B285" s="195" t="s">
        <v>857</v>
      </c>
      <c r="C285" s="195">
        <v>-0.63966556299999999</v>
      </c>
      <c r="D285" s="195">
        <v>44</v>
      </c>
      <c r="E285" s="195">
        <v>6</v>
      </c>
      <c r="F285" s="195" t="str">
        <f>VLOOKUP(VALUE(RIGHT(B285,LEN(B285)-1)),clusters!$A$15:$B$77,2)</f>
        <v>Slugger</v>
      </c>
    </row>
    <row r="286" spans="1:6" x14ac:dyDescent="0.3">
      <c r="A286" s="195">
        <v>285</v>
      </c>
      <c r="B286" s="195" t="s">
        <v>855</v>
      </c>
      <c r="C286" s="195">
        <v>-0.75313027300000002</v>
      </c>
      <c r="D286" s="195">
        <v>45</v>
      </c>
      <c r="E286" s="195">
        <v>6</v>
      </c>
      <c r="F286" s="195" t="str">
        <f>VLOOKUP(VALUE(RIGHT(B286,LEN(B286)-1)),clusters!$A$15:$B$77,2)</f>
        <v>Wild Slugger</v>
      </c>
    </row>
    <row r="287" spans="1:6" x14ac:dyDescent="0.3">
      <c r="A287" s="195">
        <v>286</v>
      </c>
      <c r="B287" s="195" t="s">
        <v>851</v>
      </c>
      <c r="C287" s="195">
        <v>-0.79701340799999998</v>
      </c>
      <c r="D287" s="195">
        <v>46</v>
      </c>
      <c r="E287" s="195">
        <v>6</v>
      </c>
      <c r="F287" s="195" t="str">
        <f>VLOOKUP(VALUE(RIGHT(B287,LEN(B287)-1)),clusters!$A$15:$B$77,2)</f>
        <v>Slugger OF/1B</v>
      </c>
    </row>
    <row r="288" spans="1:6" x14ac:dyDescent="0.3">
      <c r="A288" s="195">
        <v>287</v>
      </c>
      <c r="B288" s="195" t="s">
        <v>6891</v>
      </c>
      <c r="C288" s="195">
        <v>-0.80936822200000003</v>
      </c>
      <c r="D288" s="195">
        <v>47</v>
      </c>
      <c r="E288" s="195">
        <v>6</v>
      </c>
      <c r="F288" s="195" t="str">
        <f>VLOOKUP(VALUE(RIGHT(B288,LEN(B288)-1)),clusters!$A$15:$B$77,2)</f>
        <v>Speedy Dominant Hitter</v>
      </c>
    </row>
    <row r="289" spans="1:6" x14ac:dyDescent="0.3">
      <c r="A289" s="195">
        <v>288</v>
      </c>
      <c r="B289" s="195" t="s">
        <v>856</v>
      </c>
      <c r="C289" s="195">
        <v>-0.889502138</v>
      </c>
      <c r="D289" s="195">
        <v>48</v>
      </c>
      <c r="E289" s="195">
        <v>6</v>
      </c>
      <c r="F289" s="195" t="str">
        <f>VLOOKUP(VALUE(RIGHT(B289,LEN(B289)-1)),clusters!$A$15:$B$77,2)</f>
        <v>Young On Base OF/1B</v>
      </c>
    </row>
    <row r="290" spans="1:6" x14ac:dyDescent="0.3">
      <c r="A290" s="195">
        <v>289</v>
      </c>
      <c r="B290" s="195" t="s">
        <v>851</v>
      </c>
      <c r="C290" s="195">
        <v>1</v>
      </c>
      <c r="D290" s="195">
        <v>1</v>
      </c>
      <c r="E290" s="195">
        <v>7</v>
      </c>
      <c r="F290" s="195" t="str">
        <f>VLOOKUP(VALUE(RIGHT(B290,LEN(B290)-1)),clusters!$A$15:$B$77,2)</f>
        <v>Slugger OF/1B</v>
      </c>
    </row>
    <row r="291" spans="1:6" x14ac:dyDescent="0.3">
      <c r="A291" s="195">
        <v>290</v>
      </c>
      <c r="B291" s="195" t="s">
        <v>848</v>
      </c>
      <c r="C291" s="195">
        <v>0.87371753890000003</v>
      </c>
      <c r="D291" s="195">
        <v>2</v>
      </c>
      <c r="E291" s="195">
        <v>7</v>
      </c>
      <c r="F291" s="195" t="str">
        <f>VLOOKUP(VALUE(RIGHT(B291,LEN(B291)-1)),clusters!$A$15:$B$77,2)</f>
        <v>Dominant Hitter</v>
      </c>
    </row>
    <row r="292" spans="1:6" x14ac:dyDescent="0.3">
      <c r="A292" s="195">
        <v>291</v>
      </c>
      <c r="B292" s="195" t="s">
        <v>856</v>
      </c>
      <c r="C292" s="195">
        <v>0.8643901396</v>
      </c>
      <c r="D292" s="195">
        <v>3</v>
      </c>
      <c r="E292" s="195">
        <v>7</v>
      </c>
      <c r="F292" s="195" t="str">
        <f>VLOOKUP(VALUE(RIGHT(B292,LEN(B292)-1)),clusters!$A$15:$B$77,2)</f>
        <v>Young On Base OF/1B</v>
      </c>
    </row>
    <row r="293" spans="1:6" x14ac:dyDescent="0.3">
      <c r="A293" s="195">
        <v>292</v>
      </c>
      <c r="B293" s="195" t="s">
        <v>857</v>
      </c>
      <c r="C293" s="195">
        <v>0.80995160030000002</v>
      </c>
      <c r="D293" s="195">
        <v>4</v>
      </c>
      <c r="E293" s="195">
        <v>7</v>
      </c>
      <c r="F293" s="195" t="str">
        <f>VLOOKUP(VALUE(RIGHT(B293,LEN(B293)-1)),clusters!$A$15:$B$77,2)</f>
        <v>Slugger</v>
      </c>
    </row>
    <row r="294" spans="1:6" x14ac:dyDescent="0.3">
      <c r="A294" s="195">
        <v>293</v>
      </c>
      <c r="B294" s="195" t="s">
        <v>855</v>
      </c>
      <c r="C294" s="195">
        <v>0.76834483440000001</v>
      </c>
      <c r="D294" s="195">
        <v>5</v>
      </c>
      <c r="E294" s="195">
        <v>7</v>
      </c>
      <c r="F294" s="195" t="str">
        <f>VLOOKUP(VALUE(RIGHT(B294,LEN(B294)-1)),clusters!$A$15:$B$77,2)</f>
        <v>Wild Slugger</v>
      </c>
    </row>
    <row r="295" spans="1:6" x14ac:dyDescent="0.3">
      <c r="A295" s="195">
        <v>294</v>
      </c>
      <c r="B295" s="195" t="s">
        <v>6884</v>
      </c>
      <c r="C295" s="195">
        <v>0.5820263135</v>
      </c>
      <c r="D295" s="195">
        <v>6</v>
      </c>
      <c r="E295" s="195">
        <v>7</v>
      </c>
      <c r="F295" s="195" t="str">
        <f>VLOOKUP(VALUE(RIGHT(B295,LEN(B295)-1)),clusters!$A$15:$B$77,2)</f>
        <v>Young Slugger</v>
      </c>
    </row>
    <row r="296" spans="1:6" x14ac:dyDescent="0.3">
      <c r="A296" s="195">
        <v>295</v>
      </c>
      <c r="B296" s="195" t="s">
        <v>6891</v>
      </c>
      <c r="C296" s="195">
        <v>0.56463515760000005</v>
      </c>
      <c r="D296" s="195">
        <v>7</v>
      </c>
      <c r="E296" s="195">
        <v>7</v>
      </c>
      <c r="F296" s="195" t="str">
        <f>VLOOKUP(VALUE(RIGHT(B296,LEN(B296)-1)),clusters!$A$15:$B$77,2)</f>
        <v>Speedy Dominant Hitter</v>
      </c>
    </row>
    <row r="297" spans="1:6" x14ac:dyDescent="0.3">
      <c r="A297" s="195">
        <v>296</v>
      </c>
      <c r="B297" s="195" t="s">
        <v>858</v>
      </c>
      <c r="C297" s="195">
        <v>0.52530132919999994</v>
      </c>
      <c r="D297" s="195">
        <v>8</v>
      </c>
      <c r="E297" s="195">
        <v>7</v>
      </c>
      <c r="F297" s="195" t="str">
        <f>VLOOKUP(VALUE(RIGHT(B297,LEN(B297)-1)),clusters!$A$15:$B$77,2)</f>
        <v>Lead Footed Swings for Fences</v>
      </c>
    </row>
    <row r="298" spans="1:6" x14ac:dyDescent="0.3">
      <c r="A298" s="195">
        <v>297</v>
      </c>
      <c r="B298" s="195" t="s">
        <v>844</v>
      </c>
      <c r="C298" s="195">
        <v>0.52244816500000002</v>
      </c>
      <c r="D298" s="195">
        <v>9</v>
      </c>
      <c r="E298" s="195">
        <v>7</v>
      </c>
      <c r="F298" s="195" t="str">
        <f>VLOOKUP(VALUE(RIGHT(B298,LEN(B298)-1)),clusters!$A$15:$B$77,2)</f>
        <v>Aging On Base</v>
      </c>
    </row>
    <row r="299" spans="1:6" x14ac:dyDescent="0.3">
      <c r="A299" s="195">
        <v>298</v>
      </c>
      <c r="B299" s="195" t="s">
        <v>843</v>
      </c>
      <c r="C299" s="195">
        <v>0.44614607029999998</v>
      </c>
      <c r="D299" s="195">
        <v>10</v>
      </c>
      <c r="E299" s="195">
        <v>7</v>
      </c>
      <c r="F299" s="195" t="str">
        <f>VLOOKUP(VALUE(RIGHT(B299,LEN(B299)-1)),clusters!$A$15:$B$77,2)</f>
        <v>Capable Hitter</v>
      </c>
    </row>
    <row r="300" spans="1:6" x14ac:dyDescent="0.3">
      <c r="A300" s="195">
        <v>299</v>
      </c>
      <c r="B300" s="195" t="s">
        <v>846</v>
      </c>
      <c r="C300" s="195">
        <v>0.43225454359999999</v>
      </c>
      <c r="D300" s="195">
        <v>11</v>
      </c>
      <c r="E300" s="195">
        <v>7</v>
      </c>
      <c r="F300" s="195" t="str">
        <f>VLOOKUP(VALUE(RIGHT(B300,LEN(B300)-1)),clusters!$A$15:$B$77,2)</f>
        <v>Slugger Infielder</v>
      </c>
    </row>
    <row r="301" spans="1:6" x14ac:dyDescent="0.3">
      <c r="A301" s="195">
        <v>300</v>
      </c>
      <c r="B301" s="195" t="s">
        <v>6885</v>
      </c>
      <c r="C301" s="195">
        <v>0.42037510649999998</v>
      </c>
      <c r="D301" s="195">
        <v>12</v>
      </c>
      <c r="E301" s="195">
        <v>7</v>
      </c>
      <c r="F301" s="195" t="str">
        <f>VLOOKUP(VALUE(RIGHT(B301,LEN(B301)-1)),clusters!$A$15:$B$77,2)</f>
        <v>Aging Power When Healthy</v>
      </c>
    </row>
    <row r="302" spans="1:6" x14ac:dyDescent="0.3">
      <c r="A302" s="195">
        <v>301</v>
      </c>
      <c r="B302" s="195" t="s">
        <v>860</v>
      </c>
      <c r="C302" s="195">
        <v>0.40809324670000002</v>
      </c>
      <c r="D302" s="195">
        <v>13</v>
      </c>
      <c r="E302" s="195">
        <v>7</v>
      </c>
      <c r="F302" s="195" t="str">
        <f>VLOOKUP(VALUE(RIGHT(B302,LEN(B302)-1)),clusters!$A$15:$B$77,2)</f>
        <v>Agile Swings for Fences</v>
      </c>
    </row>
    <row r="303" spans="1:6" x14ac:dyDescent="0.3">
      <c r="A303" s="195">
        <v>302</v>
      </c>
      <c r="B303" s="195" t="s">
        <v>847</v>
      </c>
      <c r="C303" s="195">
        <v>0.38589570159999997</v>
      </c>
      <c r="D303" s="195">
        <v>14</v>
      </c>
      <c r="E303" s="195">
        <v>7</v>
      </c>
      <c r="F303" s="195" t="str">
        <f>VLOOKUP(VALUE(RIGHT(B303,LEN(B303)-1)),clusters!$A$15:$B$77,2)</f>
        <v>Infielder</v>
      </c>
    </row>
    <row r="304" spans="1:6" x14ac:dyDescent="0.3">
      <c r="A304" s="195">
        <v>303</v>
      </c>
      <c r="B304" s="195" t="s">
        <v>6902</v>
      </c>
      <c r="C304" s="195">
        <v>0.31972563259999998</v>
      </c>
      <c r="D304" s="195">
        <v>15</v>
      </c>
      <c r="E304" s="195">
        <v>7</v>
      </c>
      <c r="F304" s="195" t="str">
        <f>VLOOKUP(VALUE(RIGHT(B304,LEN(B304)-1)),clusters!$A$15:$B$77,2)</f>
        <v>SB Capable Hitter</v>
      </c>
    </row>
    <row r="305" spans="1:6" x14ac:dyDescent="0.3">
      <c r="A305" s="195">
        <v>304</v>
      </c>
      <c r="B305" s="195" t="s">
        <v>6895</v>
      </c>
      <c r="C305" s="195">
        <v>0.30136112469999998</v>
      </c>
      <c r="D305" s="195">
        <v>16</v>
      </c>
      <c r="E305" s="195">
        <v>7</v>
      </c>
      <c r="F305" s="195" t="str">
        <f>VLOOKUP(VALUE(RIGHT(B305,LEN(B305)-1)),clusters!$A$15:$B$77,2)</f>
        <v>Capable Hitter Infielder</v>
      </c>
    </row>
    <row r="306" spans="1:6" x14ac:dyDescent="0.3">
      <c r="A306" s="195">
        <v>305</v>
      </c>
      <c r="B306" s="195" t="s">
        <v>6896</v>
      </c>
      <c r="C306" s="195">
        <v>0.21236266109999999</v>
      </c>
      <c r="D306" s="195">
        <v>17</v>
      </c>
      <c r="E306" s="195">
        <v>7</v>
      </c>
      <c r="F306" s="195" t="str">
        <f>VLOOKUP(VALUE(RIGHT(B306,LEN(B306)-1)),clusters!$A$15:$B$77,2)</f>
        <v>Aging Bench Warmer</v>
      </c>
    </row>
    <row r="307" spans="1:6" x14ac:dyDescent="0.3">
      <c r="A307" s="195">
        <v>306</v>
      </c>
      <c r="B307" s="195" t="s">
        <v>6888</v>
      </c>
      <c r="C307" s="195">
        <v>0.13975687010000001</v>
      </c>
      <c r="D307" s="195">
        <v>18</v>
      </c>
      <c r="E307" s="195">
        <v>7</v>
      </c>
      <c r="F307" s="195" t="str">
        <f>VLOOKUP(VALUE(RIGHT(B307,LEN(B307)-1)),clusters!$A$15:$B$77,2)</f>
        <v>SB Slugger</v>
      </c>
    </row>
    <row r="308" spans="1:6" x14ac:dyDescent="0.3">
      <c r="A308" s="195">
        <v>307</v>
      </c>
      <c r="B308" s="195" t="s">
        <v>6882</v>
      </c>
      <c r="C308" s="195">
        <v>0.1366274834</v>
      </c>
      <c r="D308" s="195">
        <v>19</v>
      </c>
      <c r="E308" s="195">
        <v>7</v>
      </c>
      <c r="F308" s="195" t="str">
        <f>VLOOKUP(VALUE(RIGHT(B308,LEN(B308)-1)),clusters!$A$15:$B$77,2)</f>
        <v>Young Slugger 2B/SS</v>
      </c>
    </row>
    <row r="309" spans="1:6" x14ac:dyDescent="0.3">
      <c r="A309" s="195">
        <v>308</v>
      </c>
      <c r="B309" s="195" t="s">
        <v>838</v>
      </c>
      <c r="C309" s="195">
        <v>0.10237217210000001</v>
      </c>
      <c r="D309" s="195">
        <v>20</v>
      </c>
      <c r="E309" s="195">
        <v>7</v>
      </c>
      <c r="F309" s="195" t="str">
        <f>VLOOKUP(VALUE(RIGHT(B309,LEN(B309)-1)),clusters!$A$15:$B$77,2)</f>
        <v>Lead Footed Contact Hitter Infielder</v>
      </c>
    </row>
    <row r="310" spans="1:6" x14ac:dyDescent="0.3">
      <c r="A310" s="195">
        <v>309</v>
      </c>
      <c r="B310" s="195" t="s">
        <v>6881</v>
      </c>
      <c r="C310" s="195">
        <v>8.8867529299999998E-2</v>
      </c>
      <c r="D310" s="195">
        <v>21</v>
      </c>
      <c r="E310" s="195">
        <v>7</v>
      </c>
      <c r="F310" s="195" t="str">
        <f>VLOOKUP(VALUE(RIGHT(B310,LEN(B310)-1)),clusters!$A$15:$B$77,2)</f>
        <v>Lead Footed Uppercut Breeze</v>
      </c>
    </row>
    <row r="311" spans="1:6" x14ac:dyDescent="0.3">
      <c r="A311" s="195">
        <v>310</v>
      </c>
      <c r="B311" s="195" t="s">
        <v>6887</v>
      </c>
      <c r="C311" s="195">
        <v>5.1288788199999998E-2</v>
      </c>
      <c r="D311" s="195">
        <v>22</v>
      </c>
      <c r="E311" s="195">
        <v>7</v>
      </c>
      <c r="F311" s="195" t="str">
        <f>VLOOKUP(VALUE(RIGHT(B311,LEN(B311)-1)),clusters!$A$15:$B$77,2)</f>
        <v>Aging Bench Warmer OF/1B</v>
      </c>
    </row>
    <row r="312" spans="1:6" x14ac:dyDescent="0.3">
      <c r="A312" s="195">
        <v>311</v>
      </c>
      <c r="B312" s="195" t="s">
        <v>6890</v>
      </c>
      <c r="C312" s="195">
        <v>3.8910469699999999E-2</v>
      </c>
      <c r="D312" s="195">
        <v>23</v>
      </c>
      <c r="E312" s="195">
        <v>7</v>
      </c>
      <c r="F312" s="195" t="str">
        <f>VLOOKUP(VALUE(RIGHT(B312,LEN(B312)-1)),clusters!$A$15:$B$77,2)</f>
        <v>Speedy Capable Hitter</v>
      </c>
    </row>
    <row r="313" spans="1:6" x14ac:dyDescent="0.3">
      <c r="A313" s="195">
        <v>312</v>
      </c>
      <c r="B313" s="195" t="s">
        <v>6892</v>
      </c>
      <c r="C313" s="195">
        <v>2.6253664699999998E-2</v>
      </c>
      <c r="D313" s="195">
        <v>24</v>
      </c>
      <c r="E313" s="195">
        <v>7</v>
      </c>
      <c r="F313" s="195" t="str">
        <f>VLOOKUP(VALUE(RIGHT(B313,LEN(B313)-1)),clusters!$A$15:$B$77,2)</f>
        <v>Lead Footed Slap Hitter</v>
      </c>
    </row>
    <row r="314" spans="1:6" x14ac:dyDescent="0.3">
      <c r="A314" s="195">
        <v>313</v>
      </c>
      <c r="B314" s="195" t="s">
        <v>6898</v>
      </c>
      <c r="C314" s="195">
        <v>-3.3181451000000001E-2</v>
      </c>
      <c r="D314" s="195">
        <v>25</v>
      </c>
      <c r="E314" s="195">
        <v>7</v>
      </c>
      <c r="F314" s="195" t="str">
        <f>VLOOKUP(VALUE(RIGHT(B314,LEN(B314)-1)),clusters!$A$15:$B$77,2)</f>
        <v>Young SB Power off Bench</v>
      </c>
    </row>
    <row r="315" spans="1:6" x14ac:dyDescent="0.3">
      <c r="A315" s="195">
        <v>314</v>
      </c>
      <c r="B315" s="195" t="s">
        <v>6889</v>
      </c>
      <c r="C315" s="195">
        <v>-4.8326085999999997E-2</v>
      </c>
      <c r="D315" s="195">
        <v>26</v>
      </c>
      <c r="E315" s="195">
        <v>7</v>
      </c>
      <c r="F315" s="195" t="str">
        <f>VLOOKUP(VALUE(RIGHT(B315,LEN(B315)-1)),clusters!$A$15:$B$77,2)</f>
        <v>Gap Power Infielder</v>
      </c>
    </row>
    <row r="316" spans="1:6" x14ac:dyDescent="0.3">
      <c r="A316" s="195">
        <v>315</v>
      </c>
      <c r="B316" s="195" t="s">
        <v>6883</v>
      </c>
      <c r="C316" s="195">
        <v>-7.0535054E-2</v>
      </c>
      <c r="D316" s="195">
        <v>27</v>
      </c>
      <c r="E316" s="195">
        <v>7</v>
      </c>
      <c r="F316" s="195" t="str">
        <f>VLOOKUP(VALUE(RIGHT(B316,LEN(B316)-1)),clusters!$A$15:$B$77,2)</f>
        <v>Lead Footed Bench Warmer</v>
      </c>
    </row>
    <row r="317" spans="1:6" x14ac:dyDescent="0.3">
      <c r="A317" s="195">
        <v>316</v>
      </c>
      <c r="B317" s="195" t="s">
        <v>859</v>
      </c>
      <c r="C317" s="195">
        <v>-0.103618107</v>
      </c>
      <c r="D317" s="195">
        <v>28</v>
      </c>
      <c r="E317" s="195">
        <v>7</v>
      </c>
      <c r="F317" s="195" t="str">
        <f>VLOOKUP(VALUE(RIGHT(B317,LEN(B317)-1)),clusters!$A$15:$B$77,2)</f>
        <v>Speedy Power off Bench OF/1B</v>
      </c>
    </row>
    <row r="318" spans="1:6" x14ac:dyDescent="0.3">
      <c r="A318" s="195">
        <v>317</v>
      </c>
      <c r="B318" s="195" t="s">
        <v>6901</v>
      </c>
      <c r="C318" s="195">
        <v>-0.16374865699999999</v>
      </c>
      <c r="D318" s="195">
        <v>29</v>
      </c>
      <c r="E318" s="195">
        <v>7</v>
      </c>
      <c r="F318" s="195" t="str">
        <f>VLOOKUP(VALUE(RIGHT(B318,LEN(B318)-1)),clusters!$A$15:$B$77,2)</f>
        <v>Speedy Contact Hitter</v>
      </c>
    </row>
    <row r="319" spans="1:6" x14ac:dyDescent="0.3">
      <c r="A319" s="195">
        <v>318</v>
      </c>
      <c r="B319" s="195" t="s">
        <v>6893</v>
      </c>
      <c r="C319" s="195">
        <v>-0.25995797700000001</v>
      </c>
      <c r="D319" s="195">
        <v>30</v>
      </c>
      <c r="E319" s="195">
        <v>7</v>
      </c>
      <c r="F319" s="195" t="str">
        <f>VLOOKUP(VALUE(RIGHT(B319,LEN(B319)-1)),clusters!$A$15:$B$77,2)</f>
        <v>Young Speedy Gap Power</v>
      </c>
    </row>
    <row r="320" spans="1:6" x14ac:dyDescent="0.3">
      <c r="A320" s="195">
        <v>319</v>
      </c>
      <c r="B320" s="195" t="s">
        <v>7349</v>
      </c>
      <c r="C320" s="195">
        <v>-0.261519577</v>
      </c>
      <c r="D320" s="195">
        <v>31</v>
      </c>
      <c r="E320" s="195">
        <v>7</v>
      </c>
      <c r="F320" s="195" t="str">
        <f>VLOOKUP(VALUE(RIGHT(B320,LEN(B320)-1)),clusters!$A$15:$B$77,2)</f>
        <v>Wiff King 2B/SS</v>
      </c>
    </row>
    <row r="321" spans="1:6" x14ac:dyDescent="0.3">
      <c r="A321" s="195">
        <v>320</v>
      </c>
      <c r="B321" s="195" t="s">
        <v>850</v>
      </c>
      <c r="C321" s="195">
        <v>-0.29690645900000001</v>
      </c>
      <c r="D321" s="195">
        <v>32</v>
      </c>
      <c r="E321" s="195">
        <v>7</v>
      </c>
      <c r="F321" s="195" t="str">
        <f>VLOOKUP(VALUE(RIGHT(B321,LEN(B321)-1)),clusters!$A$15:$B$77,2)</f>
        <v>SB Swings for Fences</v>
      </c>
    </row>
    <row r="322" spans="1:6" x14ac:dyDescent="0.3">
      <c r="A322" s="195">
        <v>321</v>
      </c>
      <c r="B322" s="195" t="s">
        <v>6900</v>
      </c>
      <c r="C322" s="195">
        <v>-0.30208051000000002</v>
      </c>
      <c r="D322" s="195">
        <v>33</v>
      </c>
      <c r="E322" s="195">
        <v>7</v>
      </c>
      <c r="F322" s="195" t="str">
        <f>VLOOKUP(VALUE(RIGHT(B322,LEN(B322)-1)),clusters!$A$15:$B$77,2)</f>
        <v>Speedy Capable Hitter 2B/SS</v>
      </c>
    </row>
    <row r="323" spans="1:6" x14ac:dyDescent="0.3">
      <c r="A323" s="195">
        <v>322</v>
      </c>
      <c r="B323" s="195" t="s">
        <v>6899</v>
      </c>
      <c r="C323" s="195">
        <v>-0.35628545099999998</v>
      </c>
      <c r="D323" s="195">
        <v>34</v>
      </c>
      <c r="E323" s="195">
        <v>7</v>
      </c>
      <c r="F323" s="195" t="str">
        <f>VLOOKUP(VALUE(RIGHT(B323,LEN(B323)-1)),clusters!$A$15:$B$77,2)</f>
        <v>Bench Warmer</v>
      </c>
    </row>
    <row r="324" spans="1:6" x14ac:dyDescent="0.3">
      <c r="A324" s="195">
        <v>323</v>
      </c>
      <c r="B324" s="195" t="s">
        <v>6894</v>
      </c>
      <c r="C324" s="195">
        <v>-0.35943425499999998</v>
      </c>
      <c r="D324" s="195">
        <v>35</v>
      </c>
      <c r="E324" s="195">
        <v>7</v>
      </c>
      <c r="F324" s="195" t="str">
        <f>VLOOKUP(VALUE(RIGHT(B324,LEN(B324)-1)),clusters!$A$15:$B$77,2)</f>
        <v>Agile Bench Warmer</v>
      </c>
    </row>
    <row r="325" spans="1:6" x14ac:dyDescent="0.3">
      <c r="A325" s="195">
        <v>324</v>
      </c>
      <c r="B325" s="195" t="s">
        <v>837</v>
      </c>
      <c r="C325" s="195">
        <v>-0.36687608799999999</v>
      </c>
      <c r="D325" s="195">
        <v>36</v>
      </c>
      <c r="E325" s="195">
        <v>7</v>
      </c>
      <c r="F325" s="195" t="str">
        <f>VLOOKUP(VALUE(RIGHT(B325,LEN(B325)-1)),clusters!$A$15:$B$77,2)</f>
        <v>Slap Hitter 2B/SS</v>
      </c>
    </row>
    <row r="326" spans="1:6" x14ac:dyDescent="0.3">
      <c r="A326" s="195">
        <v>325</v>
      </c>
      <c r="B326" s="195" t="s">
        <v>6880</v>
      </c>
      <c r="C326" s="195">
        <v>-0.381775796</v>
      </c>
      <c r="D326" s="195">
        <v>37</v>
      </c>
      <c r="E326" s="195">
        <v>7</v>
      </c>
      <c r="F326" s="195" t="str">
        <f>VLOOKUP(VALUE(RIGHT(B326,LEN(B326)-1)),clusters!$A$15:$B$77,2)</f>
        <v>Bench Warmer OF/1B</v>
      </c>
    </row>
    <row r="327" spans="1:6" x14ac:dyDescent="0.3">
      <c r="A327" s="195">
        <v>326</v>
      </c>
      <c r="B327" s="195" t="s">
        <v>6886</v>
      </c>
      <c r="C327" s="195">
        <v>-0.38877956699999999</v>
      </c>
      <c r="D327" s="195">
        <v>38</v>
      </c>
      <c r="E327" s="195">
        <v>7</v>
      </c>
      <c r="F327" s="195" t="str">
        <f>VLOOKUP(VALUE(RIGHT(B327,LEN(B327)-1)),clusters!$A$15:$B$77,2)</f>
        <v>Young Wiff King Infielder</v>
      </c>
    </row>
    <row r="328" spans="1:6" x14ac:dyDescent="0.3">
      <c r="A328" s="195">
        <v>327</v>
      </c>
      <c r="B328" s="195" t="s">
        <v>853</v>
      </c>
      <c r="C328" s="195">
        <v>-0.39830908599999998</v>
      </c>
      <c r="D328" s="195">
        <v>39</v>
      </c>
      <c r="E328" s="195">
        <v>7</v>
      </c>
      <c r="F328" s="195" t="str">
        <f>VLOOKUP(VALUE(RIGHT(B328,LEN(B328)-1)),clusters!$A$15:$B$77,2)</f>
        <v>Young Speedy Gap Power</v>
      </c>
    </row>
    <row r="329" spans="1:6" x14ac:dyDescent="0.3">
      <c r="A329" s="195">
        <v>328</v>
      </c>
      <c r="B329" s="195" t="s">
        <v>841</v>
      </c>
      <c r="C329" s="195">
        <v>-0.47153706699999998</v>
      </c>
      <c r="D329" s="195">
        <v>40</v>
      </c>
      <c r="E329" s="195">
        <v>7</v>
      </c>
      <c r="F329" s="195" t="str">
        <f>VLOOKUP(VALUE(RIGHT(B329,LEN(B329)-1)),clusters!$A$15:$B$77,2)</f>
        <v>SB Slap Hitter</v>
      </c>
    </row>
    <row r="330" spans="1:6" x14ac:dyDescent="0.3">
      <c r="A330" s="195">
        <v>329</v>
      </c>
      <c r="B330" s="195" t="s">
        <v>852</v>
      </c>
      <c r="C330" s="195">
        <v>-0.51676857399999998</v>
      </c>
      <c r="D330" s="195">
        <v>41</v>
      </c>
      <c r="E330" s="195">
        <v>7</v>
      </c>
      <c r="F330" s="195" t="str">
        <f>VLOOKUP(VALUE(RIGHT(B330,LEN(B330)-1)),clusters!$A$15:$B$77,2)</f>
        <v>Speedy Wiff King</v>
      </c>
    </row>
    <row r="331" spans="1:6" x14ac:dyDescent="0.3">
      <c r="A331" s="195">
        <v>330</v>
      </c>
      <c r="B331" s="195" t="s">
        <v>854</v>
      </c>
      <c r="C331" s="195">
        <v>-0.52708032599999999</v>
      </c>
      <c r="D331" s="195">
        <v>42</v>
      </c>
      <c r="E331" s="195">
        <v>7</v>
      </c>
      <c r="F331" s="195" t="str">
        <f>VLOOKUP(VALUE(RIGHT(B331,LEN(B331)-1)),clusters!$A$15:$B$77,2)</f>
        <v>Agile Wiff King</v>
      </c>
    </row>
    <row r="332" spans="1:6" x14ac:dyDescent="0.3">
      <c r="A332" s="195">
        <v>331</v>
      </c>
      <c r="B332" s="195" t="s">
        <v>840</v>
      </c>
      <c r="C332" s="195">
        <v>-0.53667632099999996</v>
      </c>
      <c r="D332" s="195">
        <v>43</v>
      </c>
      <c r="E332" s="195">
        <v>7</v>
      </c>
      <c r="F332" s="195" t="str">
        <f>VLOOKUP(VALUE(RIGHT(B332,LEN(B332)-1)),clusters!$A$15:$B$77,2)</f>
        <v>Speedy Contact Hitter 2B/SS</v>
      </c>
    </row>
    <row r="333" spans="1:6" x14ac:dyDescent="0.3">
      <c r="A333" s="195">
        <v>332</v>
      </c>
      <c r="B333" s="195" t="s">
        <v>6897</v>
      </c>
      <c r="C333" s="195">
        <v>-0.57758934399999995</v>
      </c>
      <c r="D333" s="195">
        <v>44</v>
      </c>
      <c r="E333" s="195">
        <v>7</v>
      </c>
      <c r="F333" s="195" t="str">
        <f>VLOOKUP(VALUE(RIGHT(B333,LEN(B333)-1)),clusters!$A$15:$B$77,2)</f>
        <v>Bench Warmer Infielder</v>
      </c>
    </row>
    <row r="334" spans="1:6" x14ac:dyDescent="0.3">
      <c r="A334" s="195">
        <v>333</v>
      </c>
      <c r="B334" s="195" t="s">
        <v>839</v>
      </c>
      <c r="C334" s="195">
        <v>-0.71285488299999999</v>
      </c>
      <c r="D334" s="195">
        <v>45</v>
      </c>
      <c r="E334" s="195">
        <v>7</v>
      </c>
      <c r="F334" s="195" t="str">
        <f>VLOOKUP(VALUE(RIGHT(B334,LEN(B334)-1)),clusters!$A$15:$B$77,2)</f>
        <v>Agile Bench Warmer Infielder</v>
      </c>
    </row>
    <row r="335" spans="1:6" x14ac:dyDescent="0.3">
      <c r="A335" s="195">
        <v>334</v>
      </c>
      <c r="B335" s="195" t="s">
        <v>849</v>
      </c>
      <c r="C335" s="195">
        <v>-0.73542234900000003</v>
      </c>
      <c r="D335" s="195">
        <v>46</v>
      </c>
      <c r="E335" s="195">
        <v>7</v>
      </c>
      <c r="F335" s="195" t="str">
        <f>VLOOKUP(VALUE(RIGHT(B335,LEN(B335)-1)),clusters!$A$15:$B$77,2)</f>
        <v>SB Bench Warmer</v>
      </c>
    </row>
    <row r="336" spans="1:6" x14ac:dyDescent="0.3">
      <c r="A336" s="195">
        <v>335</v>
      </c>
      <c r="B336" s="195" t="s">
        <v>842</v>
      </c>
      <c r="C336" s="195">
        <v>-0.79701340799999998</v>
      </c>
      <c r="D336" s="195">
        <v>47</v>
      </c>
      <c r="E336" s="195">
        <v>7</v>
      </c>
      <c r="F336" s="195" t="str">
        <f>VLOOKUP(VALUE(RIGHT(B336,LEN(B336)-1)),clusters!$A$15:$B$77,2)</f>
        <v>Bench Warmer 2B/SS</v>
      </c>
    </row>
    <row r="337" spans="1:6" x14ac:dyDescent="0.3">
      <c r="A337" s="195">
        <v>336</v>
      </c>
      <c r="B337" s="195" t="s">
        <v>845</v>
      </c>
      <c r="C337" s="195">
        <v>-0.96435683000000005</v>
      </c>
      <c r="D337" s="195">
        <v>48</v>
      </c>
      <c r="E337" s="195">
        <v>7</v>
      </c>
      <c r="F337" s="195" t="str">
        <f>VLOOKUP(VALUE(RIGHT(B337,LEN(B337)-1)),clusters!$A$15:$B$77,2)</f>
        <v>Speedy Bench Warmer Infielder</v>
      </c>
    </row>
    <row r="338" spans="1:6" x14ac:dyDescent="0.3">
      <c r="A338" s="195">
        <v>337</v>
      </c>
      <c r="B338" s="195" t="s">
        <v>860</v>
      </c>
      <c r="C338" s="195">
        <v>1</v>
      </c>
      <c r="D338" s="195">
        <v>1</v>
      </c>
      <c r="E338" s="195">
        <v>8</v>
      </c>
      <c r="F338" s="195" t="str">
        <f>VLOOKUP(VALUE(RIGHT(B338,LEN(B338)-1)),clusters!$A$15:$B$77,2)</f>
        <v>Agile Swings for Fences</v>
      </c>
    </row>
    <row r="339" spans="1:6" x14ac:dyDescent="0.3">
      <c r="A339" s="195">
        <v>338</v>
      </c>
      <c r="B339" s="195" t="s">
        <v>858</v>
      </c>
      <c r="C339" s="195">
        <v>0.8633282297</v>
      </c>
      <c r="D339" s="195">
        <v>2</v>
      </c>
      <c r="E339" s="195">
        <v>8</v>
      </c>
      <c r="F339" s="195" t="str">
        <f>VLOOKUP(VALUE(RIGHT(B339,LEN(B339)-1)),clusters!$A$15:$B$77,2)</f>
        <v>Lead Footed Swings for Fences</v>
      </c>
    </row>
    <row r="340" spans="1:6" x14ac:dyDescent="0.3">
      <c r="A340" s="195">
        <v>339</v>
      </c>
      <c r="B340" s="195" t="s">
        <v>859</v>
      </c>
      <c r="C340" s="195">
        <v>0.83558444669999998</v>
      </c>
      <c r="D340" s="195">
        <v>3</v>
      </c>
      <c r="E340" s="195">
        <v>8</v>
      </c>
      <c r="F340" s="195" t="str">
        <f>VLOOKUP(VALUE(RIGHT(B340,LEN(B340)-1)),clusters!$A$15:$B$77,2)</f>
        <v>Speedy Power off Bench OF/1B</v>
      </c>
    </row>
    <row r="341" spans="1:6" x14ac:dyDescent="0.3">
      <c r="A341" s="195">
        <v>340</v>
      </c>
      <c r="B341" s="195" t="s">
        <v>855</v>
      </c>
      <c r="C341" s="195">
        <v>0.63554826580000001</v>
      </c>
      <c r="D341" s="195">
        <v>4</v>
      </c>
      <c r="E341" s="195">
        <v>8</v>
      </c>
      <c r="F341" s="195" t="str">
        <f>VLOOKUP(VALUE(RIGHT(B341,LEN(B341)-1)),clusters!$A$15:$B$77,2)</f>
        <v>Wild Slugger</v>
      </c>
    </row>
    <row r="342" spans="1:6" x14ac:dyDescent="0.3">
      <c r="A342" s="195">
        <v>341</v>
      </c>
      <c r="B342" s="195" t="s">
        <v>857</v>
      </c>
      <c r="C342" s="195">
        <v>0.63419857010000003</v>
      </c>
      <c r="D342" s="195">
        <v>5</v>
      </c>
      <c r="E342" s="195">
        <v>8</v>
      </c>
      <c r="F342" s="195" t="str">
        <f>VLOOKUP(VALUE(RIGHT(B342,LEN(B342)-1)),clusters!$A$15:$B$77,2)</f>
        <v>Slugger</v>
      </c>
    </row>
    <row r="343" spans="1:6" x14ac:dyDescent="0.3">
      <c r="A343" s="195">
        <v>342</v>
      </c>
      <c r="B343" s="195" t="s">
        <v>6881</v>
      </c>
      <c r="C343" s="195">
        <v>0.60487190739999996</v>
      </c>
      <c r="D343" s="195">
        <v>6</v>
      </c>
      <c r="E343" s="195">
        <v>8</v>
      </c>
      <c r="F343" s="195" t="str">
        <f>VLOOKUP(VALUE(RIGHT(B343,LEN(B343)-1)),clusters!$A$15:$B$77,2)</f>
        <v>Lead Footed Uppercut Breeze</v>
      </c>
    </row>
    <row r="344" spans="1:6" x14ac:dyDescent="0.3">
      <c r="A344" s="195">
        <v>343</v>
      </c>
      <c r="B344" s="195" t="s">
        <v>854</v>
      </c>
      <c r="C344" s="195">
        <v>0.53644224969999998</v>
      </c>
      <c r="D344" s="195">
        <v>7</v>
      </c>
      <c r="E344" s="195">
        <v>8</v>
      </c>
      <c r="F344" s="195" t="str">
        <f>VLOOKUP(VALUE(RIGHT(B344,LEN(B344)-1)),clusters!$A$15:$B$77,2)</f>
        <v>Agile Wiff King</v>
      </c>
    </row>
    <row r="345" spans="1:6" x14ac:dyDescent="0.3">
      <c r="A345" s="195">
        <v>344</v>
      </c>
      <c r="B345" s="195" t="s">
        <v>856</v>
      </c>
      <c r="C345" s="195">
        <v>0.46818934839999998</v>
      </c>
      <c r="D345" s="195">
        <v>8</v>
      </c>
      <c r="E345" s="195">
        <v>8</v>
      </c>
      <c r="F345" s="195" t="str">
        <f>VLOOKUP(VALUE(RIGHT(B345,LEN(B345)-1)),clusters!$A$15:$B$77,2)</f>
        <v>Young On Base OF/1B</v>
      </c>
    </row>
    <row r="346" spans="1:6" x14ac:dyDescent="0.3">
      <c r="A346" s="195">
        <v>345</v>
      </c>
      <c r="B346" s="195" t="s">
        <v>852</v>
      </c>
      <c r="C346" s="195">
        <v>0.4534572482</v>
      </c>
      <c r="D346" s="195">
        <v>9</v>
      </c>
      <c r="E346" s="195">
        <v>8</v>
      </c>
      <c r="F346" s="195" t="str">
        <f>VLOOKUP(VALUE(RIGHT(B346,LEN(B346)-1)),clusters!$A$15:$B$77,2)</f>
        <v>Speedy Wiff King</v>
      </c>
    </row>
    <row r="347" spans="1:6" x14ac:dyDescent="0.3">
      <c r="A347" s="195">
        <v>346</v>
      </c>
      <c r="B347" s="195" t="s">
        <v>851</v>
      </c>
      <c r="C347" s="195">
        <v>0.40809324670000002</v>
      </c>
      <c r="D347" s="195">
        <v>10</v>
      </c>
      <c r="E347" s="195">
        <v>8</v>
      </c>
      <c r="F347" s="195" t="str">
        <f>VLOOKUP(VALUE(RIGHT(B347,LEN(B347)-1)),clusters!$A$15:$B$77,2)</f>
        <v>Slugger OF/1B</v>
      </c>
    </row>
    <row r="348" spans="1:6" x14ac:dyDescent="0.3">
      <c r="A348" s="195">
        <v>347</v>
      </c>
      <c r="B348" s="195" t="s">
        <v>853</v>
      </c>
      <c r="C348" s="195">
        <v>0.40542763120000003</v>
      </c>
      <c r="D348" s="195">
        <v>11</v>
      </c>
      <c r="E348" s="195">
        <v>8</v>
      </c>
      <c r="F348" s="195" t="str">
        <f>VLOOKUP(VALUE(RIGHT(B348,LEN(B348)-1)),clusters!$A$15:$B$77,2)</f>
        <v>Young Speedy Gap Power</v>
      </c>
    </row>
    <row r="349" spans="1:6" x14ac:dyDescent="0.3">
      <c r="A349" s="195">
        <v>348</v>
      </c>
      <c r="B349" s="195" t="s">
        <v>6886</v>
      </c>
      <c r="C349" s="195">
        <v>0.38301671459999997</v>
      </c>
      <c r="D349" s="195">
        <v>12</v>
      </c>
      <c r="E349" s="195">
        <v>8</v>
      </c>
      <c r="F349" s="195" t="str">
        <f>VLOOKUP(VALUE(RIGHT(B349,LEN(B349)-1)),clusters!$A$15:$B$77,2)</f>
        <v>Young Wiff King Infielder</v>
      </c>
    </row>
    <row r="350" spans="1:6" x14ac:dyDescent="0.3">
      <c r="A350" s="195">
        <v>349</v>
      </c>
      <c r="B350" s="195" t="s">
        <v>6889</v>
      </c>
      <c r="C350" s="195">
        <v>0.34512433040000001</v>
      </c>
      <c r="D350" s="195">
        <v>13</v>
      </c>
      <c r="E350" s="195">
        <v>8</v>
      </c>
      <c r="F350" s="195" t="str">
        <f>VLOOKUP(VALUE(RIGHT(B350,LEN(B350)-1)),clusters!$A$15:$B$77,2)</f>
        <v>Gap Power Infielder</v>
      </c>
    </row>
    <row r="351" spans="1:6" x14ac:dyDescent="0.3">
      <c r="A351" s="195">
        <v>350</v>
      </c>
      <c r="B351" s="195" t="s">
        <v>7349</v>
      </c>
      <c r="C351" s="195">
        <v>0.3335686625</v>
      </c>
      <c r="D351" s="195">
        <v>14</v>
      </c>
      <c r="E351" s="195">
        <v>8</v>
      </c>
      <c r="F351" s="195" t="str">
        <f>VLOOKUP(VALUE(RIGHT(B351,LEN(B351)-1)),clusters!$A$15:$B$77,2)</f>
        <v>Wiff King 2B/SS</v>
      </c>
    </row>
    <row r="352" spans="1:6" x14ac:dyDescent="0.3">
      <c r="A352" s="195">
        <v>351</v>
      </c>
      <c r="B352" s="195" t="s">
        <v>6885</v>
      </c>
      <c r="C352" s="195">
        <v>0.32125583000000002</v>
      </c>
      <c r="D352" s="195">
        <v>15</v>
      </c>
      <c r="E352" s="195">
        <v>8</v>
      </c>
      <c r="F352" s="195" t="str">
        <f>VLOOKUP(VALUE(RIGHT(B352,LEN(B352)-1)),clusters!$A$15:$B$77,2)</f>
        <v>Aging Power When Healthy</v>
      </c>
    </row>
    <row r="353" spans="1:6" x14ac:dyDescent="0.3">
      <c r="A353" s="195">
        <v>352</v>
      </c>
      <c r="B353" s="195" t="s">
        <v>6884</v>
      </c>
      <c r="C353" s="195">
        <v>0.27870785879999999</v>
      </c>
      <c r="D353" s="195">
        <v>16</v>
      </c>
      <c r="E353" s="195">
        <v>8</v>
      </c>
      <c r="F353" s="195" t="str">
        <f>VLOOKUP(VALUE(RIGHT(B353,LEN(B353)-1)),clusters!$A$15:$B$77,2)</f>
        <v>Young Slugger</v>
      </c>
    </row>
    <row r="354" spans="1:6" x14ac:dyDescent="0.3">
      <c r="A354" s="195">
        <v>353</v>
      </c>
      <c r="B354" s="195" t="s">
        <v>850</v>
      </c>
      <c r="C354" s="195">
        <v>0.2506045831</v>
      </c>
      <c r="D354" s="195">
        <v>17</v>
      </c>
      <c r="E354" s="195">
        <v>8</v>
      </c>
      <c r="F354" s="195" t="str">
        <f>VLOOKUP(VALUE(RIGHT(B354,LEN(B354)-1)),clusters!$A$15:$B$77,2)</f>
        <v>SB Swings for Fences</v>
      </c>
    </row>
    <row r="355" spans="1:6" x14ac:dyDescent="0.3">
      <c r="A355" s="195">
        <v>354</v>
      </c>
      <c r="B355" s="195" t="s">
        <v>6883</v>
      </c>
      <c r="C355" s="195">
        <v>0.21740466159999999</v>
      </c>
      <c r="D355" s="195">
        <v>18</v>
      </c>
      <c r="E355" s="195">
        <v>8</v>
      </c>
      <c r="F355" s="195" t="str">
        <f>VLOOKUP(VALUE(RIGHT(B355,LEN(B355)-1)),clusters!$A$15:$B$77,2)</f>
        <v>Lead Footed Bench Warmer</v>
      </c>
    </row>
    <row r="356" spans="1:6" x14ac:dyDescent="0.3">
      <c r="A356" s="195">
        <v>355</v>
      </c>
      <c r="B356" s="195" t="s">
        <v>6894</v>
      </c>
      <c r="C356" s="195">
        <v>0.20333770230000001</v>
      </c>
      <c r="D356" s="195">
        <v>19</v>
      </c>
      <c r="E356" s="195">
        <v>8</v>
      </c>
      <c r="F356" s="195" t="str">
        <f>VLOOKUP(VALUE(RIGHT(B356,LEN(B356)-1)),clusters!$A$15:$B$77,2)</f>
        <v>Agile Bench Warmer</v>
      </c>
    </row>
    <row r="357" spans="1:6" x14ac:dyDescent="0.3">
      <c r="A357" s="195">
        <v>356</v>
      </c>
      <c r="B357" s="195" t="s">
        <v>6898</v>
      </c>
      <c r="C357" s="195">
        <v>0.20293061530000001</v>
      </c>
      <c r="D357" s="195">
        <v>20</v>
      </c>
      <c r="E357" s="195">
        <v>8</v>
      </c>
      <c r="F357" s="195" t="str">
        <f>VLOOKUP(VALUE(RIGHT(B357,LEN(B357)-1)),clusters!$A$15:$B$77,2)</f>
        <v>Young SB Power off Bench</v>
      </c>
    </row>
    <row r="358" spans="1:6" x14ac:dyDescent="0.3">
      <c r="A358" s="195">
        <v>357</v>
      </c>
      <c r="B358" s="195" t="s">
        <v>6891</v>
      </c>
      <c r="C358" s="195">
        <v>0.17632125630000001</v>
      </c>
      <c r="D358" s="195">
        <v>21</v>
      </c>
      <c r="E358" s="195">
        <v>8</v>
      </c>
      <c r="F358" s="195" t="str">
        <f>VLOOKUP(VALUE(RIGHT(B358,LEN(B358)-1)),clusters!$A$15:$B$77,2)</f>
        <v>Speedy Dominant Hitter</v>
      </c>
    </row>
    <row r="359" spans="1:6" x14ac:dyDescent="0.3">
      <c r="A359" s="195">
        <v>358</v>
      </c>
      <c r="B359" s="195" t="s">
        <v>6893</v>
      </c>
      <c r="C359" s="195">
        <v>0.17530208380000001</v>
      </c>
      <c r="D359" s="195">
        <v>22</v>
      </c>
      <c r="E359" s="195">
        <v>8</v>
      </c>
      <c r="F359" s="195" t="str">
        <f>VLOOKUP(VALUE(RIGHT(B359,LEN(B359)-1)),clusters!$A$15:$B$77,2)</f>
        <v>Young Speedy Gap Power</v>
      </c>
    </row>
    <row r="360" spans="1:6" x14ac:dyDescent="0.3">
      <c r="A360" s="195">
        <v>359</v>
      </c>
      <c r="B360" s="195" t="s">
        <v>6882</v>
      </c>
      <c r="C360" s="195">
        <v>9.7616852500000004E-2</v>
      </c>
      <c r="D360" s="195">
        <v>23</v>
      </c>
      <c r="E360" s="195">
        <v>8</v>
      </c>
      <c r="F360" s="195" t="str">
        <f>VLOOKUP(VALUE(RIGHT(B360,LEN(B360)-1)),clusters!$A$15:$B$77,2)</f>
        <v>Young Slugger 2B/SS</v>
      </c>
    </row>
    <row r="361" spans="1:6" x14ac:dyDescent="0.3">
      <c r="A361" s="195">
        <v>360</v>
      </c>
      <c r="B361" s="195" t="s">
        <v>849</v>
      </c>
      <c r="C361" s="195">
        <v>9.63959541E-2</v>
      </c>
      <c r="D361" s="195">
        <v>24</v>
      </c>
      <c r="E361" s="195">
        <v>8</v>
      </c>
      <c r="F361" s="195" t="str">
        <f>VLOOKUP(VALUE(RIGHT(B361,LEN(B361)-1)),clusters!$A$15:$B$77,2)</f>
        <v>SB Bench Warmer</v>
      </c>
    </row>
    <row r="362" spans="1:6" x14ac:dyDescent="0.3">
      <c r="A362" s="195">
        <v>361</v>
      </c>
      <c r="B362" s="195" t="s">
        <v>848</v>
      </c>
      <c r="C362" s="195">
        <v>-8.1903779999999995E-2</v>
      </c>
      <c r="D362" s="195">
        <v>25</v>
      </c>
      <c r="E362" s="195">
        <v>8</v>
      </c>
      <c r="F362" s="195" t="str">
        <f>VLOOKUP(VALUE(RIGHT(B362,LEN(B362)-1)),clusters!$A$15:$B$77,2)</f>
        <v>Dominant Hitter</v>
      </c>
    </row>
    <row r="363" spans="1:6" x14ac:dyDescent="0.3">
      <c r="A363" s="195">
        <v>362</v>
      </c>
      <c r="B363" s="195" t="s">
        <v>6892</v>
      </c>
      <c r="C363" s="195">
        <v>-9.0705457000000003E-2</v>
      </c>
      <c r="D363" s="195">
        <v>26</v>
      </c>
      <c r="E363" s="195">
        <v>8</v>
      </c>
      <c r="F363" s="195" t="str">
        <f>VLOOKUP(VALUE(RIGHT(B363,LEN(B363)-1)),clusters!$A$15:$B$77,2)</f>
        <v>Lead Footed Slap Hitter</v>
      </c>
    </row>
    <row r="364" spans="1:6" x14ac:dyDescent="0.3">
      <c r="A364" s="195">
        <v>363</v>
      </c>
      <c r="B364" s="195" t="s">
        <v>6887</v>
      </c>
      <c r="C364" s="195">
        <v>-0.11798344500000001</v>
      </c>
      <c r="D364" s="195">
        <v>27</v>
      </c>
      <c r="E364" s="195">
        <v>8</v>
      </c>
      <c r="F364" s="195" t="str">
        <f>VLOOKUP(VALUE(RIGHT(B364,LEN(B364)-1)),clusters!$A$15:$B$77,2)</f>
        <v>Aging Bench Warmer OF/1B</v>
      </c>
    </row>
    <row r="365" spans="1:6" x14ac:dyDescent="0.3">
      <c r="A365" s="195">
        <v>364</v>
      </c>
      <c r="B365" s="195" t="s">
        <v>6897</v>
      </c>
      <c r="C365" s="195">
        <v>-0.13308769100000001</v>
      </c>
      <c r="D365" s="195">
        <v>28</v>
      </c>
      <c r="E365" s="195">
        <v>8</v>
      </c>
      <c r="F365" s="195" t="str">
        <f>VLOOKUP(VALUE(RIGHT(B365,LEN(B365)-1)),clusters!$A$15:$B$77,2)</f>
        <v>Bench Warmer Infielder</v>
      </c>
    </row>
    <row r="366" spans="1:6" x14ac:dyDescent="0.3">
      <c r="A366" s="195">
        <v>365</v>
      </c>
      <c r="B366" s="195" t="s">
        <v>6895</v>
      </c>
      <c r="C366" s="195">
        <v>-0.27664346299999998</v>
      </c>
      <c r="D366" s="195">
        <v>29</v>
      </c>
      <c r="E366" s="195">
        <v>8</v>
      </c>
      <c r="F366" s="195" t="str">
        <f>VLOOKUP(VALUE(RIGHT(B366,LEN(B366)-1)),clusters!$A$15:$B$77,2)</f>
        <v>Capable Hitter Infielder</v>
      </c>
    </row>
    <row r="367" spans="1:6" x14ac:dyDescent="0.3">
      <c r="A367" s="195">
        <v>366</v>
      </c>
      <c r="B367" s="195" t="s">
        <v>6888</v>
      </c>
      <c r="C367" s="195">
        <v>-0.292065976</v>
      </c>
      <c r="D367" s="195">
        <v>30</v>
      </c>
      <c r="E367" s="195">
        <v>8</v>
      </c>
      <c r="F367" s="195" t="str">
        <f>VLOOKUP(VALUE(RIGHT(B367,LEN(B367)-1)),clusters!$A$15:$B$77,2)</f>
        <v>SB Slugger</v>
      </c>
    </row>
    <row r="368" spans="1:6" x14ac:dyDescent="0.3">
      <c r="A368" s="195">
        <v>367</v>
      </c>
      <c r="B368" s="195" t="s">
        <v>6890</v>
      </c>
      <c r="C368" s="195">
        <v>-0.30552327200000001</v>
      </c>
      <c r="D368" s="195">
        <v>31</v>
      </c>
      <c r="E368" s="195">
        <v>8</v>
      </c>
      <c r="F368" s="195" t="str">
        <f>VLOOKUP(VALUE(RIGHT(B368,LEN(B368)-1)),clusters!$A$15:$B$77,2)</f>
        <v>Speedy Capable Hitter</v>
      </c>
    </row>
    <row r="369" spans="1:6" x14ac:dyDescent="0.3">
      <c r="A369" s="195">
        <v>368</v>
      </c>
      <c r="B369" s="195" t="s">
        <v>6880</v>
      </c>
      <c r="C369" s="195">
        <v>-0.337448466</v>
      </c>
      <c r="D369" s="195">
        <v>32</v>
      </c>
      <c r="E369" s="195">
        <v>8</v>
      </c>
      <c r="F369" s="195" t="str">
        <f>VLOOKUP(VALUE(RIGHT(B369,LEN(B369)-1)),clusters!$A$15:$B$77,2)</f>
        <v>Bench Warmer OF/1B</v>
      </c>
    </row>
    <row r="370" spans="1:6" x14ac:dyDescent="0.3">
      <c r="A370" s="195">
        <v>369</v>
      </c>
      <c r="B370" s="195" t="s">
        <v>6896</v>
      </c>
      <c r="C370" s="195">
        <v>-0.36628346899999997</v>
      </c>
      <c r="D370" s="195">
        <v>33</v>
      </c>
      <c r="E370" s="195">
        <v>8</v>
      </c>
      <c r="F370" s="195" t="str">
        <f>VLOOKUP(VALUE(RIGHT(B370,LEN(B370)-1)),clusters!$A$15:$B$77,2)</f>
        <v>Aging Bench Warmer</v>
      </c>
    </row>
    <row r="371" spans="1:6" x14ac:dyDescent="0.3">
      <c r="A371" s="195">
        <v>370</v>
      </c>
      <c r="B371" s="195" t="s">
        <v>844</v>
      </c>
      <c r="C371" s="195">
        <v>-0.37956151199999999</v>
      </c>
      <c r="D371" s="195">
        <v>34</v>
      </c>
      <c r="E371" s="195">
        <v>8</v>
      </c>
      <c r="F371" s="195" t="str">
        <f>VLOOKUP(VALUE(RIGHT(B371,LEN(B371)-1)),clusters!$A$15:$B$77,2)</f>
        <v>Aging On Base</v>
      </c>
    </row>
    <row r="372" spans="1:6" x14ac:dyDescent="0.3">
      <c r="A372" s="195">
        <v>371</v>
      </c>
      <c r="B372" s="195" t="s">
        <v>6899</v>
      </c>
      <c r="C372" s="195">
        <v>-0.40566413699999998</v>
      </c>
      <c r="D372" s="195">
        <v>35</v>
      </c>
      <c r="E372" s="195">
        <v>8</v>
      </c>
      <c r="F372" s="195" t="str">
        <f>VLOOKUP(VALUE(RIGHT(B372,LEN(B372)-1)),clusters!$A$15:$B$77,2)</f>
        <v>Bench Warmer</v>
      </c>
    </row>
    <row r="373" spans="1:6" x14ac:dyDescent="0.3">
      <c r="A373" s="195">
        <v>372</v>
      </c>
      <c r="B373" s="195" t="s">
        <v>845</v>
      </c>
      <c r="C373" s="195">
        <v>-0.43230338400000001</v>
      </c>
      <c r="D373" s="195">
        <v>36</v>
      </c>
      <c r="E373" s="195">
        <v>8</v>
      </c>
      <c r="F373" s="195" t="str">
        <f>VLOOKUP(VALUE(RIGHT(B373,LEN(B373)-1)),clusters!$A$15:$B$77,2)</f>
        <v>Speedy Bench Warmer Infielder</v>
      </c>
    </row>
    <row r="374" spans="1:6" x14ac:dyDescent="0.3">
      <c r="A374" s="195">
        <v>373</v>
      </c>
      <c r="B374" s="195" t="s">
        <v>847</v>
      </c>
      <c r="C374" s="195">
        <v>-0.46542347899999997</v>
      </c>
      <c r="D374" s="195">
        <v>37</v>
      </c>
      <c r="E374" s="195">
        <v>8</v>
      </c>
      <c r="F374" s="195" t="str">
        <f>VLOOKUP(VALUE(RIGHT(B374,LEN(B374)-1)),clusters!$A$15:$B$77,2)</f>
        <v>Infielder</v>
      </c>
    </row>
    <row r="375" spans="1:6" x14ac:dyDescent="0.3">
      <c r="A375" s="195">
        <v>374</v>
      </c>
      <c r="B375" s="195" t="s">
        <v>6900</v>
      </c>
      <c r="C375" s="195">
        <v>-0.48836633000000002</v>
      </c>
      <c r="D375" s="195">
        <v>38</v>
      </c>
      <c r="E375" s="195">
        <v>8</v>
      </c>
      <c r="F375" s="195" t="str">
        <f>VLOOKUP(VALUE(RIGHT(B375,LEN(B375)-1)),clusters!$A$15:$B$77,2)</f>
        <v>Speedy Capable Hitter 2B/SS</v>
      </c>
    </row>
    <row r="376" spans="1:6" x14ac:dyDescent="0.3">
      <c r="A376" s="195">
        <v>375</v>
      </c>
      <c r="B376" s="195" t="s">
        <v>6902</v>
      </c>
      <c r="C376" s="195">
        <v>-0.50092205000000001</v>
      </c>
      <c r="D376" s="195">
        <v>39</v>
      </c>
      <c r="E376" s="195">
        <v>8</v>
      </c>
      <c r="F376" s="195" t="str">
        <f>VLOOKUP(VALUE(RIGHT(B376,LEN(B376)-1)),clusters!$A$15:$B$77,2)</f>
        <v>SB Capable Hitter</v>
      </c>
    </row>
    <row r="377" spans="1:6" x14ac:dyDescent="0.3">
      <c r="A377" s="195">
        <v>376</v>
      </c>
      <c r="B377" s="195" t="s">
        <v>846</v>
      </c>
      <c r="C377" s="195">
        <v>-0.51832213999999999</v>
      </c>
      <c r="D377" s="195">
        <v>40</v>
      </c>
      <c r="E377" s="195">
        <v>8</v>
      </c>
      <c r="F377" s="195" t="str">
        <f>VLOOKUP(VALUE(RIGHT(B377,LEN(B377)-1)),clusters!$A$15:$B$77,2)</f>
        <v>Slugger Infielder</v>
      </c>
    </row>
    <row r="378" spans="1:6" x14ac:dyDescent="0.3">
      <c r="A378" s="195">
        <v>377</v>
      </c>
      <c r="B378" s="195" t="s">
        <v>842</v>
      </c>
      <c r="C378" s="195">
        <v>-0.60881575300000002</v>
      </c>
      <c r="D378" s="195">
        <v>41</v>
      </c>
      <c r="E378" s="195">
        <v>8</v>
      </c>
      <c r="F378" s="195" t="str">
        <f>VLOOKUP(VALUE(RIGHT(B378,LEN(B378)-1)),clusters!$A$15:$B$77,2)</f>
        <v>Bench Warmer 2B/SS</v>
      </c>
    </row>
    <row r="379" spans="1:6" x14ac:dyDescent="0.3">
      <c r="A379" s="195">
        <v>378</v>
      </c>
      <c r="B379" s="195" t="s">
        <v>843</v>
      </c>
      <c r="C379" s="195">
        <v>-0.61157852400000001</v>
      </c>
      <c r="D379" s="195">
        <v>42</v>
      </c>
      <c r="E379" s="195">
        <v>8</v>
      </c>
      <c r="F379" s="195" t="str">
        <f>VLOOKUP(VALUE(RIGHT(B379,LEN(B379)-1)),clusters!$A$15:$B$77,2)</f>
        <v>Capable Hitter</v>
      </c>
    </row>
    <row r="380" spans="1:6" x14ac:dyDescent="0.3">
      <c r="A380" s="195">
        <v>379</v>
      </c>
      <c r="B380" s="195" t="s">
        <v>6901</v>
      </c>
      <c r="C380" s="195">
        <v>-0.62454252099999996</v>
      </c>
      <c r="D380" s="195">
        <v>43</v>
      </c>
      <c r="E380" s="195">
        <v>8</v>
      </c>
      <c r="F380" s="195" t="str">
        <f>VLOOKUP(VALUE(RIGHT(B380,LEN(B380)-1)),clusters!$A$15:$B$77,2)</f>
        <v>Speedy Contact Hitter</v>
      </c>
    </row>
    <row r="381" spans="1:6" x14ac:dyDescent="0.3">
      <c r="A381" s="195">
        <v>380</v>
      </c>
      <c r="B381" s="195" t="s">
        <v>841</v>
      </c>
      <c r="C381" s="195">
        <v>-0.69395923500000001</v>
      </c>
      <c r="D381" s="195">
        <v>44</v>
      </c>
      <c r="E381" s="195">
        <v>8</v>
      </c>
      <c r="F381" s="195" t="str">
        <f>VLOOKUP(VALUE(RIGHT(B381,LEN(B381)-1)),clusters!$A$15:$B$77,2)</f>
        <v>SB Slap Hitter</v>
      </c>
    </row>
    <row r="382" spans="1:6" x14ac:dyDescent="0.3">
      <c r="A382" s="195">
        <v>381</v>
      </c>
      <c r="B382" s="195" t="s">
        <v>839</v>
      </c>
      <c r="C382" s="195">
        <v>-0.74180305599999996</v>
      </c>
      <c r="D382" s="195">
        <v>45</v>
      </c>
      <c r="E382" s="195">
        <v>8</v>
      </c>
      <c r="F382" s="195" t="str">
        <f>VLOOKUP(VALUE(RIGHT(B382,LEN(B382)-1)),clusters!$A$15:$B$77,2)</f>
        <v>Agile Bench Warmer Infielder</v>
      </c>
    </row>
    <row r="383" spans="1:6" x14ac:dyDescent="0.3">
      <c r="A383" s="195">
        <v>382</v>
      </c>
      <c r="B383" s="195" t="s">
        <v>840</v>
      </c>
      <c r="C383" s="195">
        <v>-0.77397478600000003</v>
      </c>
      <c r="D383" s="195">
        <v>46</v>
      </c>
      <c r="E383" s="195">
        <v>8</v>
      </c>
      <c r="F383" s="195" t="str">
        <f>VLOOKUP(VALUE(RIGHT(B383,LEN(B383)-1)),clusters!$A$15:$B$77,2)</f>
        <v>Speedy Contact Hitter 2B/SS</v>
      </c>
    </row>
    <row r="384" spans="1:6" x14ac:dyDescent="0.3">
      <c r="A384" s="195">
        <v>383</v>
      </c>
      <c r="B384" s="195" t="s">
        <v>838</v>
      </c>
      <c r="C384" s="195">
        <v>-0.85165154600000004</v>
      </c>
      <c r="D384" s="195">
        <v>47</v>
      </c>
      <c r="E384" s="195">
        <v>8</v>
      </c>
      <c r="F384" s="195" t="str">
        <f>VLOOKUP(VALUE(RIGHT(B384,LEN(B384)-1)),clusters!$A$15:$B$77,2)</f>
        <v>Lead Footed Contact Hitter Infielder</v>
      </c>
    </row>
    <row r="385" spans="1:6" x14ac:dyDescent="0.3">
      <c r="A385" s="195">
        <v>384</v>
      </c>
      <c r="B385" s="195" t="s">
        <v>837</v>
      </c>
      <c r="C385" s="195">
        <v>-0.99325996000000005</v>
      </c>
      <c r="D385" s="195">
        <v>48</v>
      </c>
      <c r="E385" s="195">
        <v>8</v>
      </c>
      <c r="F385" s="195" t="str">
        <f>VLOOKUP(VALUE(RIGHT(B385,LEN(B385)-1)),clusters!$A$15:$B$77,2)</f>
        <v>Slap Hitter 2B/SS</v>
      </c>
    </row>
    <row r="386" spans="1:6" x14ac:dyDescent="0.3">
      <c r="A386" s="195">
        <v>385</v>
      </c>
      <c r="B386" s="195" t="s">
        <v>857</v>
      </c>
      <c r="C386" s="195">
        <v>1</v>
      </c>
      <c r="D386" s="195">
        <v>1</v>
      </c>
      <c r="E386" s="195">
        <v>9</v>
      </c>
      <c r="F386" s="195" t="str">
        <f>VLOOKUP(VALUE(RIGHT(B386,LEN(B386)-1)),clusters!$A$15:$B$77,2)</f>
        <v>Slugger</v>
      </c>
    </row>
    <row r="387" spans="1:6" x14ac:dyDescent="0.3">
      <c r="A387" s="195">
        <v>386</v>
      </c>
      <c r="B387" s="195" t="s">
        <v>6884</v>
      </c>
      <c r="C387" s="195">
        <v>0.877638158</v>
      </c>
      <c r="D387" s="195">
        <v>2</v>
      </c>
      <c r="E387" s="195">
        <v>9</v>
      </c>
      <c r="F387" s="195" t="str">
        <f>VLOOKUP(VALUE(RIGHT(B387,LEN(B387)-1)),clusters!$A$15:$B$77,2)</f>
        <v>Young Slugger</v>
      </c>
    </row>
    <row r="388" spans="1:6" x14ac:dyDescent="0.3">
      <c r="A388" s="195">
        <v>387</v>
      </c>
      <c r="B388" s="195" t="s">
        <v>851</v>
      </c>
      <c r="C388" s="195">
        <v>0.80995160030000002</v>
      </c>
      <c r="D388" s="195">
        <v>3</v>
      </c>
      <c r="E388" s="195">
        <v>9</v>
      </c>
      <c r="F388" s="195" t="str">
        <f>VLOOKUP(VALUE(RIGHT(B388,LEN(B388)-1)),clusters!$A$15:$B$77,2)</f>
        <v>Slugger OF/1B</v>
      </c>
    </row>
    <row r="389" spans="1:6" x14ac:dyDescent="0.3">
      <c r="A389" s="195">
        <v>388</v>
      </c>
      <c r="B389" s="195" t="s">
        <v>856</v>
      </c>
      <c r="C389" s="195">
        <v>0.71903200980000004</v>
      </c>
      <c r="D389" s="195">
        <v>4</v>
      </c>
      <c r="E389" s="195">
        <v>9</v>
      </c>
      <c r="F389" s="195" t="str">
        <f>VLOOKUP(VALUE(RIGHT(B389,LEN(B389)-1)),clusters!$A$15:$B$77,2)</f>
        <v>Young On Base OF/1B</v>
      </c>
    </row>
    <row r="390" spans="1:6" x14ac:dyDescent="0.3">
      <c r="A390" s="195">
        <v>389</v>
      </c>
      <c r="B390" s="195" t="s">
        <v>858</v>
      </c>
      <c r="C390" s="195">
        <v>0.70623454220000004</v>
      </c>
      <c r="D390" s="195">
        <v>5</v>
      </c>
      <c r="E390" s="195">
        <v>9</v>
      </c>
      <c r="F390" s="195" t="str">
        <f>VLOOKUP(VALUE(RIGHT(B390,LEN(B390)-1)),clusters!$A$15:$B$77,2)</f>
        <v>Lead Footed Swings for Fences</v>
      </c>
    </row>
    <row r="391" spans="1:6" x14ac:dyDescent="0.3">
      <c r="A391" s="195">
        <v>390</v>
      </c>
      <c r="B391" s="195" t="s">
        <v>860</v>
      </c>
      <c r="C391" s="195">
        <v>0.63419857010000003</v>
      </c>
      <c r="D391" s="195">
        <v>6</v>
      </c>
      <c r="E391" s="195">
        <v>9</v>
      </c>
      <c r="F391" s="195" t="str">
        <f>VLOOKUP(VALUE(RIGHT(B391,LEN(B391)-1)),clusters!$A$15:$B$77,2)</f>
        <v>Agile Swings for Fences</v>
      </c>
    </row>
    <row r="392" spans="1:6" x14ac:dyDescent="0.3">
      <c r="A392" s="195">
        <v>391</v>
      </c>
      <c r="B392" s="195" t="s">
        <v>6882</v>
      </c>
      <c r="C392" s="195">
        <v>0.55299284989999997</v>
      </c>
      <c r="D392" s="195">
        <v>7</v>
      </c>
      <c r="E392" s="195">
        <v>9</v>
      </c>
      <c r="F392" s="195" t="str">
        <f>VLOOKUP(VALUE(RIGHT(B392,LEN(B392)-1)),clusters!$A$15:$B$77,2)</f>
        <v>Young Slugger 2B/SS</v>
      </c>
    </row>
    <row r="393" spans="1:6" x14ac:dyDescent="0.3">
      <c r="A393" s="195">
        <v>392</v>
      </c>
      <c r="B393" s="195" t="s">
        <v>848</v>
      </c>
      <c r="C393" s="195">
        <v>0.5344235638</v>
      </c>
      <c r="D393" s="195">
        <v>8</v>
      </c>
      <c r="E393" s="195">
        <v>9</v>
      </c>
      <c r="F393" s="195" t="str">
        <f>VLOOKUP(VALUE(RIGHT(B393,LEN(B393)-1)),clusters!$A$15:$B$77,2)</f>
        <v>Dominant Hitter</v>
      </c>
    </row>
    <row r="394" spans="1:6" x14ac:dyDescent="0.3">
      <c r="A394" s="195">
        <v>393</v>
      </c>
      <c r="B394" s="195" t="s">
        <v>6895</v>
      </c>
      <c r="C394" s="195">
        <v>0.50566412689999996</v>
      </c>
      <c r="D394" s="195">
        <v>9</v>
      </c>
      <c r="E394" s="195">
        <v>9</v>
      </c>
      <c r="F394" s="195" t="str">
        <f>VLOOKUP(VALUE(RIGHT(B394,LEN(B394)-1)),clusters!$A$15:$B$77,2)</f>
        <v>Capable Hitter Infielder</v>
      </c>
    </row>
    <row r="395" spans="1:6" x14ac:dyDescent="0.3">
      <c r="A395" s="195">
        <v>394</v>
      </c>
      <c r="B395" s="195" t="s">
        <v>855</v>
      </c>
      <c r="C395" s="195">
        <v>0.49934252610000002</v>
      </c>
      <c r="D395" s="195">
        <v>10</v>
      </c>
      <c r="E395" s="195">
        <v>9</v>
      </c>
      <c r="F395" s="195" t="str">
        <f>VLOOKUP(VALUE(RIGHT(B395,LEN(B395)-1)),clusters!$A$15:$B$77,2)</f>
        <v>Wild Slugger</v>
      </c>
    </row>
    <row r="396" spans="1:6" x14ac:dyDescent="0.3">
      <c r="A396" s="195">
        <v>395</v>
      </c>
      <c r="B396" s="195" t="s">
        <v>6891</v>
      </c>
      <c r="C396" s="195">
        <v>0.38711748569999999</v>
      </c>
      <c r="D396" s="195">
        <v>11</v>
      </c>
      <c r="E396" s="195">
        <v>9</v>
      </c>
      <c r="F396" s="195" t="str">
        <f>VLOOKUP(VALUE(RIGHT(B396,LEN(B396)-1)),clusters!$A$15:$B$77,2)</f>
        <v>Speedy Dominant Hitter</v>
      </c>
    </row>
    <row r="397" spans="1:6" x14ac:dyDescent="0.3">
      <c r="A397" s="195">
        <v>396</v>
      </c>
      <c r="B397" s="195" t="s">
        <v>6889</v>
      </c>
      <c r="C397" s="195">
        <v>0.37071501499999998</v>
      </c>
      <c r="D397" s="195">
        <v>12</v>
      </c>
      <c r="E397" s="195">
        <v>9</v>
      </c>
      <c r="F397" s="195" t="str">
        <f>VLOOKUP(VALUE(RIGHT(B397,LEN(B397)-1)),clusters!$A$15:$B$77,2)</f>
        <v>Gap Power Infielder</v>
      </c>
    </row>
    <row r="398" spans="1:6" x14ac:dyDescent="0.3">
      <c r="A398" s="195">
        <v>397</v>
      </c>
      <c r="B398" s="195" t="s">
        <v>6893</v>
      </c>
      <c r="C398" s="195">
        <v>0.31245540519999998</v>
      </c>
      <c r="D398" s="195">
        <v>13</v>
      </c>
      <c r="E398" s="195">
        <v>9</v>
      </c>
      <c r="F398" s="195" t="str">
        <f>VLOOKUP(VALUE(RIGHT(B398,LEN(B398)-1)),clusters!$A$15:$B$77,2)</f>
        <v>Young Speedy Gap Power</v>
      </c>
    </row>
    <row r="399" spans="1:6" x14ac:dyDescent="0.3">
      <c r="A399" s="195">
        <v>398</v>
      </c>
      <c r="B399" s="195" t="s">
        <v>846</v>
      </c>
      <c r="C399" s="195">
        <v>0.30993255359999999</v>
      </c>
      <c r="D399" s="195">
        <v>14</v>
      </c>
      <c r="E399" s="195">
        <v>9</v>
      </c>
      <c r="F399" s="195" t="str">
        <f>VLOOKUP(VALUE(RIGHT(B399,LEN(B399)-1)),clusters!$A$15:$B$77,2)</f>
        <v>Slugger Infielder</v>
      </c>
    </row>
    <row r="400" spans="1:6" x14ac:dyDescent="0.3">
      <c r="A400" s="195">
        <v>399</v>
      </c>
      <c r="B400" s="195" t="s">
        <v>6881</v>
      </c>
      <c r="C400" s="195">
        <v>0.29852971820000002</v>
      </c>
      <c r="D400" s="195">
        <v>15</v>
      </c>
      <c r="E400" s="195">
        <v>9</v>
      </c>
      <c r="F400" s="195" t="str">
        <f>VLOOKUP(VALUE(RIGHT(B400,LEN(B400)-1)),clusters!$A$15:$B$77,2)</f>
        <v>Lead Footed Uppercut Breeze</v>
      </c>
    </row>
    <row r="401" spans="1:6" x14ac:dyDescent="0.3">
      <c r="A401" s="195">
        <v>400</v>
      </c>
      <c r="B401" s="195" t="s">
        <v>6890</v>
      </c>
      <c r="C401" s="195">
        <v>0.27850832180000001</v>
      </c>
      <c r="D401" s="195">
        <v>16</v>
      </c>
      <c r="E401" s="195">
        <v>9</v>
      </c>
      <c r="F401" s="195" t="str">
        <f>VLOOKUP(VALUE(RIGHT(B401,LEN(B401)-1)),clusters!$A$15:$B$77,2)</f>
        <v>Speedy Capable Hitter</v>
      </c>
    </row>
    <row r="402" spans="1:6" x14ac:dyDescent="0.3">
      <c r="A402" s="195">
        <v>401</v>
      </c>
      <c r="B402" s="195" t="s">
        <v>859</v>
      </c>
      <c r="C402" s="195">
        <v>0.23679555660000001</v>
      </c>
      <c r="D402" s="195">
        <v>17</v>
      </c>
      <c r="E402" s="195">
        <v>9</v>
      </c>
      <c r="F402" s="195" t="str">
        <f>VLOOKUP(VALUE(RIGHT(B402,LEN(B402)-1)),clusters!$A$15:$B$77,2)</f>
        <v>Speedy Power off Bench OF/1B</v>
      </c>
    </row>
    <row r="403" spans="1:6" x14ac:dyDescent="0.3">
      <c r="A403" s="195">
        <v>402</v>
      </c>
      <c r="B403" s="195" t="s">
        <v>6888</v>
      </c>
      <c r="C403" s="195">
        <v>0.18768419550000001</v>
      </c>
      <c r="D403" s="195">
        <v>18</v>
      </c>
      <c r="E403" s="195">
        <v>9</v>
      </c>
      <c r="F403" s="195" t="str">
        <f>VLOOKUP(VALUE(RIGHT(B403,LEN(B403)-1)),clusters!$A$15:$B$77,2)</f>
        <v>SB Slugger</v>
      </c>
    </row>
    <row r="404" spans="1:6" x14ac:dyDescent="0.3">
      <c r="A404" s="195">
        <v>403</v>
      </c>
      <c r="B404" s="195" t="s">
        <v>6898</v>
      </c>
      <c r="C404" s="195">
        <v>0.17845520910000001</v>
      </c>
      <c r="D404" s="195">
        <v>19</v>
      </c>
      <c r="E404" s="195">
        <v>9</v>
      </c>
      <c r="F404" s="195" t="str">
        <f>VLOOKUP(VALUE(RIGHT(B404,LEN(B404)-1)),clusters!$A$15:$B$77,2)</f>
        <v>Young SB Power off Bench</v>
      </c>
    </row>
    <row r="405" spans="1:6" x14ac:dyDescent="0.3">
      <c r="A405" s="195">
        <v>404</v>
      </c>
      <c r="B405" s="195" t="s">
        <v>847</v>
      </c>
      <c r="C405" s="195">
        <v>0.13077337859999999</v>
      </c>
      <c r="D405" s="195">
        <v>20</v>
      </c>
      <c r="E405" s="195">
        <v>9</v>
      </c>
      <c r="F405" s="195" t="str">
        <f>VLOOKUP(VALUE(RIGHT(B405,LEN(B405)-1)),clusters!$A$15:$B$77,2)</f>
        <v>Infielder</v>
      </c>
    </row>
    <row r="406" spans="1:6" x14ac:dyDescent="0.3">
      <c r="A406" s="195">
        <v>405</v>
      </c>
      <c r="B406" s="195" t="s">
        <v>853</v>
      </c>
      <c r="C406" s="195">
        <v>0.1029788156</v>
      </c>
      <c r="D406" s="195">
        <v>21</v>
      </c>
      <c r="E406" s="195">
        <v>9</v>
      </c>
      <c r="F406" s="195" t="str">
        <f>VLOOKUP(VALUE(RIGHT(B406,LEN(B406)-1)),clusters!$A$15:$B$77,2)</f>
        <v>Young Speedy Gap Power</v>
      </c>
    </row>
    <row r="407" spans="1:6" x14ac:dyDescent="0.3">
      <c r="A407" s="195">
        <v>406</v>
      </c>
      <c r="B407" s="195" t="s">
        <v>6892</v>
      </c>
      <c r="C407" s="195">
        <v>8.4260447299999999E-2</v>
      </c>
      <c r="D407" s="195">
        <v>22</v>
      </c>
      <c r="E407" s="195">
        <v>9</v>
      </c>
      <c r="F407" s="195" t="str">
        <f>VLOOKUP(VALUE(RIGHT(B407,LEN(B407)-1)),clusters!$A$15:$B$77,2)</f>
        <v>Lead Footed Slap Hitter</v>
      </c>
    </row>
    <row r="408" spans="1:6" x14ac:dyDescent="0.3">
      <c r="A408" s="195">
        <v>407</v>
      </c>
      <c r="B408" s="195" t="s">
        <v>843</v>
      </c>
      <c r="C408" s="195">
        <v>3.6912277899999998E-2</v>
      </c>
      <c r="D408" s="195">
        <v>23</v>
      </c>
      <c r="E408" s="195">
        <v>9</v>
      </c>
      <c r="F408" s="195" t="str">
        <f>VLOOKUP(VALUE(RIGHT(B408,LEN(B408)-1)),clusters!$A$15:$B$77,2)</f>
        <v>Capable Hitter</v>
      </c>
    </row>
    <row r="409" spans="1:6" x14ac:dyDescent="0.3">
      <c r="A409" s="195">
        <v>408</v>
      </c>
      <c r="B409" s="195" t="s">
        <v>6900</v>
      </c>
      <c r="C409" s="195">
        <v>3.4051869899999997E-2</v>
      </c>
      <c r="D409" s="195">
        <v>24</v>
      </c>
      <c r="E409" s="195">
        <v>9</v>
      </c>
      <c r="F409" s="195" t="str">
        <f>VLOOKUP(VALUE(RIGHT(B409,LEN(B409)-1)),clusters!$A$15:$B$77,2)</f>
        <v>Speedy Capable Hitter 2B/SS</v>
      </c>
    </row>
    <row r="410" spans="1:6" x14ac:dyDescent="0.3">
      <c r="A410" s="195">
        <v>409</v>
      </c>
      <c r="B410" s="195" t="s">
        <v>6885</v>
      </c>
      <c r="C410" s="195">
        <v>-2.4053061000000001E-2</v>
      </c>
      <c r="D410" s="195">
        <v>25</v>
      </c>
      <c r="E410" s="195">
        <v>9</v>
      </c>
      <c r="F410" s="195" t="str">
        <f>VLOOKUP(VALUE(RIGHT(B410,LEN(B410)-1)),clusters!$A$15:$B$77,2)</f>
        <v>Aging Power When Healthy</v>
      </c>
    </row>
    <row r="411" spans="1:6" x14ac:dyDescent="0.3">
      <c r="A411" s="195">
        <v>410</v>
      </c>
      <c r="B411" s="195" t="s">
        <v>6902</v>
      </c>
      <c r="C411" s="195">
        <v>-2.5240498E-2</v>
      </c>
      <c r="D411" s="195">
        <v>26</v>
      </c>
      <c r="E411" s="195">
        <v>9</v>
      </c>
      <c r="F411" s="195" t="str">
        <f>VLOOKUP(VALUE(RIGHT(B411,LEN(B411)-1)),clusters!$A$15:$B$77,2)</f>
        <v>SB Capable Hitter</v>
      </c>
    </row>
    <row r="412" spans="1:6" x14ac:dyDescent="0.3">
      <c r="A412" s="195">
        <v>411</v>
      </c>
      <c r="B412" s="195" t="s">
        <v>6886</v>
      </c>
      <c r="C412" s="195">
        <v>-4.4592503999999998E-2</v>
      </c>
      <c r="D412" s="195">
        <v>27</v>
      </c>
      <c r="E412" s="195">
        <v>9</v>
      </c>
      <c r="F412" s="195" t="str">
        <f>VLOOKUP(VALUE(RIGHT(B412,LEN(B412)-1)),clusters!$A$15:$B$77,2)</f>
        <v>Young Wiff King Infielder</v>
      </c>
    </row>
    <row r="413" spans="1:6" x14ac:dyDescent="0.3">
      <c r="A413" s="195">
        <v>412</v>
      </c>
      <c r="B413" s="195" t="s">
        <v>844</v>
      </c>
      <c r="C413" s="195">
        <v>-4.9249122999999999E-2</v>
      </c>
      <c r="D413" s="195">
        <v>28</v>
      </c>
      <c r="E413" s="195">
        <v>9</v>
      </c>
      <c r="F413" s="195" t="str">
        <f>VLOOKUP(VALUE(RIGHT(B413,LEN(B413)-1)),clusters!$A$15:$B$77,2)</f>
        <v>Aging On Base</v>
      </c>
    </row>
    <row r="414" spans="1:6" x14ac:dyDescent="0.3">
      <c r="A414" s="195">
        <v>413</v>
      </c>
      <c r="B414" s="195" t="s">
        <v>850</v>
      </c>
      <c r="C414" s="195">
        <v>-9.3639295999999997E-2</v>
      </c>
      <c r="D414" s="195">
        <v>29</v>
      </c>
      <c r="E414" s="195">
        <v>9</v>
      </c>
      <c r="F414" s="195" t="str">
        <f>VLOOKUP(VALUE(RIGHT(B414,LEN(B414)-1)),clusters!$A$15:$B$77,2)</f>
        <v>SB Swings for Fences</v>
      </c>
    </row>
    <row r="415" spans="1:6" x14ac:dyDescent="0.3">
      <c r="A415" s="195">
        <v>414</v>
      </c>
      <c r="B415" s="195" t="s">
        <v>854</v>
      </c>
      <c r="C415" s="195">
        <v>-0.13902720599999999</v>
      </c>
      <c r="D415" s="195">
        <v>30</v>
      </c>
      <c r="E415" s="195">
        <v>9</v>
      </c>
      <c r="F415" s="195" t="str">
        <f>VLOOKUP(VALUE(RIGHT(B415,LEN(B415)-1)),clusters!$A$15:$B$77,2)</f>
        <v>Agile Wiff King</v>
      </c>
    </row>
    <row r="416" spans="1:6" x14ac:dyDescent="0.3">
      <c r="A416" s="195">
        <v>415</v>
      </c>
      <c r="B416" s="195" t="s">
        <v>838</v>
      </c>
      <c r="C416" s="195">
        <v>-0.20217925</v>
      </c>
      <c r="D416" s="195">
        <v>31</v>
      </c>
      <c r="E416" s="195">
        <v>9</v>
      </c>
      <c r="F416" s="195" t="str">
        <f>VLOOKUP(VALUE(RIGHT(B416,LEN(B416)-1)),clusters!$A$15:$B$77,2)</f>
        <v>Lead Footed Contact Hitter Infielder</v>
      </c>
    </row>
    <row r="417" spans="1:6" x14ac:dyDescent="0.3">
      <c r="A417" s="195">
        <v>416</v>
      </c>
      <c r="B417" s="195" t="s">
        <v>7349</v>
      </c>
      <c r="C417" s="195">
        <v>-0.22111576299999999</v>
      </c>
      <c r="D417" s="195">
        <v>32</v>
      </c>
      <c r="E417" s="195">
        <v>9</v>
      </c>
      <c r="F417" s="195" t="str">
        <f>VLOOKUP(VALUE(RIGHT(B417,LEN(B417)-1)),clusters!$A$15:$B$77,2)</f>
        <v>Wiff King 2B/SS</v>
      </c>
    </row>
    <row r="418" spans="1:6" x14ac:dyDescent="0.3">
      <c r="A418" s="195">
        <v>417</v>
      </c>
      <c r="B418" s="195" t="s">
        <v>6897</v>
      </c>
      <c r="C418" s="195">
        <v>-0.31968562</v>
      </c>
      <c r="D418" s="195">
        <v>33</v>
      </c>
      <c r="E418" s="195">
        <v>9</v>
      </c>
      <c r="F418" s="195" t="str">
        <f>VLOOKUP(VALUE(RIGHT(B418,LEN(B418)-1)),clusters!$A$15:$B$77,2)</f>
        <v>Bench Warmer Infielder</v>
      </c>
    </row>
    <row r="419" spans="1:6" x14ac:dyDescent="0.3">
      <c r="A419" s="195">
        <v>418</v>
      </c>
      <c r="B419" s="195" t="s">
        <v>6883</v>
      </c>
      <c r="C419" s="195">
        <v>-0.33641300499999999</v>
      </c>
      <c r="D419" s="195">
        <v>34</v>
      </c>
      <c r="E419" s="195">
        <v>9</v>
      </c>
      <c r="F419" s="195" t="str">
        <f>VLOOKUP(VALUE(RIGHT(B419,LEN(B419)-1)),clusters!$A$15:$B$77,2)</f>
        <v>Lead Footed Bench Warmer</v>
      </c>
    </row>
    <row r="420" spans="1:6" x14ac:dyDescent="0.3">
      <c r="A420" s="195">
        <v>419</v>
      </c>
      <c r="B420" s="195" t="s">
        <v>852</v>
      </c>
      <c r="C420" s="195">
        <v>-0.35772064399999998</v>
      </c>
      <c r="D420" s="195">
        <v>35</v>
      </c>
      <c r="E420" s="195">
        <v>9</v>
      </c>
      <c r="F420" s="195" t="str">
        <f>VLOOKUP(VALUE(RIGHT(B420,LEN(B420)-1)),clusters!$A$15:$B$77,2)</f>
        <v>Speedy Wiff King</v>
      </c>
    </row>
    <row r="421" spans="1:6" x14ac:dyDescent="0.3">
      <c r="A421" s="195">
        <v>420</v>
      </c>
      <c r="B421" s="195" t="s">
        <v>840</v>
      </c>
      <c r="C421" s="195">
        <v>-0.367766553</v>
      </c>
      <c r="D421" s="195">
        <v>36</v>
      </c>
      <c r="E421" s="195">
        <v>9</v>
      </c>
      <c r="F421" s="195" t="str">
        <f>VLOOKUP(VALUE(RIGHT(B421,LEN(B421)-1)),clusters!$A$15:$B$77,2)</f>
        <v>Speedy Contact Hitter 2B/SS</v>
      </c>
    </row>
    <row r="422" spans="1:6" x14ac:dyDescent="0.3">
      <c r="A422" s="195">
        <v>421</v>
      </c>
      <c r="B422" s="195" t="s">
        <v>6896</v>
      </c>
      <c r="C422" s="195">
        <v>-0.39658419900000003</v>
      </c>
      <c r="D422" s="195">
        <v>37</v>
      </c>
      <c r="E422" s="195">
        <v>9</v>
      </c>
      <c r="F422" s="195" t="str">
        <f>VLOOKUP(VALUE(RIGHT(B422,LEN(B422)-1)),clusters!$A$15:$B$77,2)</f>
        <v>Aging Bench Warmer</v>
      </c>
    </row>
    <row r="423" spans="1:6" x14ac:dyDescent="0.3">
      <c r="A423" s="195">
        <v>422</v>
      </c>
      <c r="B423" s="195" t="s">
        <v>6901</v>
      </c>
      <c r="C423" s="195">
        <v>-0.42607281000000002</v>
      </c>
      <c r="D423" s="195">
        <v>38</v>
      </c>
      <c r="E423" s="195">
        <v>9</v>
      </c>
      <c r="F423" s="195" t="str">
        <f>VLOOKUP(VALUE(RIGHT(B423,LEN(B423)-1)),clusters!$A$15:$B$77,2)</f>
        <v>Speedy Contact Hitter</v>
      </c>
    </row>
    <row r="424" spans="1:6" x14ac:dyDescent="0.3">
      <c r="A424" s="195">
        <v>423</v>
      </c>
      <c r="B424" s="195" t="s">
        <v>849</v>
      </c>
      <c r="C424" s="195">
        <v>-0.42956677399999998</v>
      </c>
      <c r="D424" s="195">
        <v>39</v>
      </c>
      <c r="E424" s="195">
        <v>9</v>
      </c>
      <c r="F424" s="195" t="str">
        <f>VLOOKUP(VALUE(RIGHT(B424,LEN(B424)-1)),clusters!$A$15:$B$77,2)</f>
        <v>SB Bench Warmer</v>
      </c>
    </row>
    <row r="425" spans="1:6" x14ac:dyDescent="0.3">
      <c r="A425" s="195">
        <v>424</v>
      </c>
      <c r="B425" s="195" t="s">
        <v>6887</v>
      </c>
      <c r="C425" s="195">
        <v>-0.470322291</v>
      </c>
      <c r="D425" s="195">
        <v>40</v>
      </c>
      <c r="E425" s="195">
        <v>9</v>
      </c>
      <c r="F425" s="195" t="str">
        <f>VLOOKUP(VALUE(RIGHT(B425,LEN(B425)-1)),clusters!$A$15:$B$77,2)</f>
        <v>Aging Bench Warmer OF/1B</v>
      </c>
    </row>
    <row r="426" spans="1:6" x14ac:dyDescent="0.3">
      <c r="A426" s="195">
        <v>425</v>
      </c>
      <c r="B426" s="195" t="s">
        <v>841</v>
      </c>
      <c r="C426" s="195">
        <v>-0.55857433000000001</v>
      </c>
      <c r="D426" s="195">
        <v>41</v>
      </c>
      <c r="E426" s="195">
        <v>9</v>
      </c>
      <c r="F426" s="195" t="str">
        <f>VLOOKUP(VALUE(RIGHT(B426,LEN(B426)-1)),clusters!$A$15:$B$77,2)</f>
        <v>SB Slap Hitter</v>
      </c>
    </row>
    <row r="427" spans="1:6" x14ac:dyDescent="0.3">
      <c r="A427" s="195">
        <v>426</v>
      </c>
      <c r="B427" s="195" t="s">
        <v>6894</v>
      </c>
      <c r="C427" s="195">
        <v>-0.57076033900000001</v>
      </c>
      <c r="D427" s="195">
        <v>42</v>
      </c>
      <c r="E427" s="195">
        <v>9</v>
      </c>
      <c r="F427" s="195" t="str">
        <f>VLOOKUP(VALUE(RIGHT(B427,LEN(B427)-1)),clusters!$A$15:$B$77,2)</f>
        <v>Agile Bench Warmer</v>
      </c>
    </row>
    <row r="428" spans="1:6" x14ac:dyDescent="0.3">
      <c r="A428" s="195">
        <v>427</v>
      </c>
      <c r="B428" s="195" t="s">
        <v>837</v>
      </c>
      <c r="C428" s="195">
        <v>-0.59006534899999996</v>
      </c>
      <c r="D428" s="195">
        <v>43</v>
      </c>
      <c r="E428" s="195">
        <v>9</v>
      </c>
      <c r="F428" s="195" t="str">
        <f>VLOOKUP(VALUE(RIGHT(B428,LEN(B428)-1)),clusters!$A$15:$B$77,2)</f>
        <v>Slap Hitter 2B/SS</v>
      </c>
    </row>
    <row r="429" spans="1:6" x14ac:dyDescent="0.3">
      <c r="A429" s="195">
        <v>428</v>
      </c>
      <c r="B429" s="195" t="s">
        <v>6880</v>
      </c>
      <c r="C429" s="195">
        <v>-0.632735202</v>
      </c>
      <c r="D429" s="195">
        <v>44</v>
      </c>
      <c r="E429" s="195">
        <v>9</v>
      </c>
      <c r="F429" s="195" t="str">
        <f>VLOOKUP(VALUE(RIGHT(B429,LEN(B429)-1)),clusters!$A$15:$B$77,2)</f>
        <v>Bench Warmer OF/1B</v>
      </c>
    </row>
    <row r="430" spans="1:6" x14ac:dyDescent="0.3">
      <c r="A430" s="195">
        <v>429</v>
      </c>
      <c r="B430" s="195" t="s">
        <v>842</v>
      </c>
      <c r="C430" s="195">
        <v>-0.63966556299999999</v>
      </c>
      <c r="D430" s="195">
        <v>45</v>
      </c>
      <c r="E430" s="195">
        <v>9</v>
      </c>
      <c r="F430" s="195" t="str">
        <f>VLOOKUP(VALUE(RIGHT(B430,LEN(B430)-1)),clusters!$A$15:$B$77,2)</f>
        <v>Bench Warmer 2B/SS</v>
      </c>
    </row>
    <row r="431" spans="1:6" x14ac:dyDescent="0.3">
      <c r="A431" s="195">
        <v>430</v>
      </c>
      <c r="B431" s="195" t="s">
        <v>6899</v>
      </c>
      <c r="C431" s="195">
        <v>-0.80050863500000002</v>
      </c>
      <c r="D431" s="195">
        <v>46</v>
      </c>
      <c r="E431" s="195">
        <v>9</v>
      </c>
      <c r="F431" s="195" t="str">
        <f>VLOOKUP(VALUE(RIGHT(B431,LEN(B431)-1)),clusters!$A$15:$B$77,2)</f>
        <v>Bench Warmer</v>
      </c>
    </row>
    <row r="432" spans="1:6" x14ac:dyDescent="0.3">
      <c r="A432" s="195">
        <v>431</v>
      </c>
      <c r="B432" s="195" t="s">
        <v>845</v>
      </c>
      <c r="C432" s="195">
        <v>-0.81700096200000005</v>
      </c>
      <c r="D432" s="195">
        <v>47</v>
      </c>
      <c r="E432" s="195">
        <v>9</v>
      </c>
      <c r="F432" s="195" t="str">
        <f>VLOOKUP(VALUE(RIGHT(B432,LEN(B432)-1)),clusters!$A$15:$B$77,2)</f>
        <v>Speedy Bench Warmer Infielder</v>
      </c>
    </row>
    <row r="433" spans="1:6" x14ac:dyDescent="0.3">
      <c r="A433" s="195">
        <v>432</v>
      </c>
      <c r="B433" s="195" t="s">
        <v>839</v>
      </c>
      <c r="C433" s="195">
        <v>-0.98020603299999998</v>
      </c>
      <c r="D433" s="195">
        <v>48</v>
      </c>
      <c r="E433" s="195">
        <v>9</v>
      </c>
      <c r="F433" s="195" t="str">
        <f>VLOOKUP(VALUE(RIGHT(B433,LEN(B433)-1)),clusters!$A$15:$B$77,2)</f>
        <v>Agile Bench Warmer Infielder</v>
      </c>
    </row>
    <row r="434" spans="1:6" x14ac:dyDescent="0.3">
      <c r="A434" s="195">
        <v>433</v>
      </c>
      <c r="B434" s="195" t="s">
        <v>855</v>
      </c>
      <c r="C434" s="195">
        <v>1</v>
      </c>
      <c r="D434" s="195">
        <v>1</v>
      </c>
      <c r="E434" s="195">
        <v>10</v>
      </c>
      <c r="F434" s="195" t="str">
        <f>VLOOKUP(VALUE(RIGHT(B434,LEN(B434)-1)),clusters!$A$15:$B$77,2)</f>
        <v>Wild Slugger</v>
      </c>
    </row>
    <row r="435" spans="1:6" x14ac:dyDescent="0.3">
      <c r="A435" s="195">
        <v>434</v>
      </c>
      <c r="B435" s="195" t="s">
        <v>6885</v>
      </c>
      <c r="C435" s="195">
        <v>0.85053339959999996</v>
      </c>
      <c r="D435" s="195">
        <v>2</v>
      </c>
      <c r="E435" s="195">
        <v>10</v>
      </c>
      <c r="F435" s="195" t="str">
        <f>VLOOKUP(VALUE(RIGHT(B435,LEN(B435)-1)),clusters!$A$15:$B$77,2)</f>
        <v>Aging Power When Healthy</v>
      </c>
    </row>
    <row r="436" spans="1:6" x14ac:dyDescent="0.3">
      <c r="A436" s="195">
        <v>435</v>
      </c>
      <c r="B436" s="195" t="s">
        <v>851</v>
      </c>
      <c r="C436" s="195">
        <v>0.76834483440000001</v>
      </c>
      <c r="D436" s="195">
        <v>3</v>
      </c>
      <c r="E436" s="195">
        <v>10</v>
      </c>
      <c r="F436" s="195" t="str">
        <f>VLOOKUP(VALUE(RIGHT(B436,LEN(B436)-1)),clusters!$A$15:$B$77,2)</f>
        <v>Slugger OF/1B</v>
      </c>
    </row>
    <row r="437" spans="1:6" x14ac:dyDescent="0.3">
      <c r="A437" s="195">
        <v>436</v>
      </c>
      <c r="B437" s="195" t="s">
        <v>858</v>
      </c>
      <c r="C437" s="195">
        <v>0.69309465859999997</v>
      </c>
      <c r="D437" s="195">
        <v>4</v>
      </c>
      <c r="E437" s="195">
        <v>10</v>
      </c>
      <c r="F437" s="195" t="str">
        <f>VLOOKUP(VALUE(RIGHT(B437,LEN(B437)-1)),clusters!$A$15:$B$77,2)</f>
        <v>Lead Footed Swings for Fences</v>
      </c>
    </row>
    <row r="438" spans="1:6" x14ac:dyDescent="0.3">
      <c r="A438" s="195">
        <v>437</v>
      </c>
      <c r="B438" s="195" t="s">
        <v>856</v>
      </c>
      <c r="C438" s="195">
        <v>0.65182236910000002</v>
      </c>
      <c r="D438" s="195">
        <v>5</v>
      </c>
      <c r="E438" s="195">
        <v>10</v>
      </c>
      <c r="F438" s="195" t="str">
        <f>VLOOKUP(VALUE(RIGHT(B438,LEN(B438)-1)),clusters!$A$15:$B$77,2)</f>
        <v>Young On Base OF/1B</v>
      </c>
    </row>
    <row r="439" spans="1:6" x14ac:dyDescent="0.3">
      <c r="A439" s="195">
        <v>438</v>
      </c>
      <c r="B439" s="195" t="s">
        <v>860</v>
      </c>
      <c r="C439" s="195">
        <v>0.63554826580000001</v>
      </c>
      <c r="D439" s="195">
        <v>6</v>
      </c>
      <c r="E439" s="195">
        <v>10</v>
      </c>
      <c r="F439" s="195" t="str">
        <f>VLOOKUP(VALUE(RIGHT(B439,LEN(B439)-1)),clusters!$A$15:$B$77,2)</f>
        <v>Agile Swings for Fences</v>
      </c>
    </row>
    <row r="440" spans="1:6" x14ac:dyDescent="0.3">
      <c r="A440" s="195">
        <v>439</v>
      </c>
      <c r="B440" s="195" t="s">
        <v>6883</v>
      </c>
      <c r="C440" s="195">
        <v>0.52908478859999997</v>
      </c>
      <c r="D440" s="195">
        <v>7</v>
      </c>
      <c r="E440" s="195">
        <v>10</v>
      </c>
      <c r="F440" s="195" t="str">
        <f>VLOOKUP(VALUE(RIGHT(B440,LEN(B440)-1)),clusters!$A$15:$B$77,2)</f>
        <v>Lead Footed Bench Warmer</v>
      </c>
    </row>
    <row r="441" spans="1:6" x14ac:dyDescent="0.3">
      <c r="A441" s="195">
        <v>440</v>
      </c>
      <c r="B441" s="195" t="s">
        <v>848</v>
      </c>
      <c r="C441" s="195">
        <v>0.52294206919999997</v>
      </c>
      <c r="D441" s="195">
        <v>8</v>
      </c>
      <c r="E441" s="195">
        <v>10</v>
      </c>
      <c r="F441" s="195" t="str">
        <f>VLOOKUP(VALUE(RIGHT(B441,LEN(B441)-1)),clusters!$A$15:$B$77,2)</f>
        <v>Dominant Hitter</v>
      </c>
    </row>
    <row r="442" spans="1:6" x14ac:dyDescent="0.3">
      <c r="A442" s="195">
        <v>441</v>
      </c>
      <c r="B442" s="195" t="s">
        <v>857</v>
      </c>
      <c r="C442" s="195">
        <v>0.49934252610000002</v>
      </c>
      <c r="D442" s="195">
        <v>9</v>
      </c>
      <c r="E442" s="195">
        <v>10</v>
      </c>
      <c r="F442" s="195" t="str">
        <f>VLOOKUP(VALUE(RIGHT(B442,LEN(B442)-1)),clusters!$A$15:$B$77,2)</f>
        <v>Slugger</v>
      </c>
    </row>
    <row r="443" spans="1:6" x14ac:dyDescent="0.3">
      <c r="A443" s="195">
        <v>442</v>
      </c>
      <c r="B443" s="195" t="s">
        <v>844</v>
      </c>
      <c r="C443" s="195">
        <v>0.45939089979999997</v>
      </c>
      <c r="D443" s="195">
        <v>10</v>
      </c>
      <c r="E443" s="195">
        <v>10</v>
      </c>
      <c r="F443" s="195" t="str">
        <f>VLOOKUP(VALUE(RIGHT(B443,LEN(B443)-1)),clusters!$A$15:$B$77,2)</f>
        <v>Aging On Base</v>
      </c>
    </row>
    <row r="444" spans="1:6" x14ac:dyDescent="0.3">
      <c r="A444" s="195">
        <v>443</v>
      </c>
      <c r="B444" s="195" t="s">
        <v>6896</v>
      </c>
      <c r="C444" s="195">
        <v>0.41951272639999998</v>
      </c>
      <c r="D444" s="195">
        <v>11</v>
      </c>
      <c r="E444" s="195">
        <v>10</v>
      </c>
      <c r="F444" s="195" t="str">
        <f>VLOOKUP(VALUE(RIGHT(B444,LEN(B444)-1)),clusters!$A$15:$B$77,2)</f>
        <v>Aging Bench Warmer</v>
      </c>
    </row>
    <row r="445" spans="1:6" x14ac:dyDescent="0.3">
      <c r="A445" s="195">
        <v>444</v>
      </c>
      <c r="B445" s="195" t="s">
        <v>6887</v>
      </c>
      <c r="C445" s="195">
        <v>0.41870951680000001</v>
      </c>
      <c r="D445" s="195">
        <v>12</v>
      </c>
      <c r="E445" s="195">
        <v>10</v>
      </c>
      <c r="F445" s="195" t="str">
        <f>VLOOKUP(VALUE(RIGHT(B445,LEN(B445)-1)),clusters!$A$15:$B$77,2)</f>
        <v>Aging Bench Warmer OF/1B</v>
      </c>
    </row>
    <row r="446" spans="1:6" x14ac:dyDescent="0.3">
      <c r="A446" s="195">
        <v>445</v>
      </c>
      <c r="B446" s="195" t="s">
        <v>6881</v>
      </c>
      <c r="C446" s="195">
        <v>0.40925018530000001</v>
      </c>
      <c r="D446" s="195">
        <v>13</v>
      </c>
      <c r="E446" s="195">
        <v>10</v>
      </c>
      <c r="F446" s="195" t="str">
        <f>VLOOKUP(VALUE(RIGHT(B446,LEN(B446)-1)),clusters!$A$15:$B$77,2)</f>
        <v>Lead Footed Uppercut Breeze</v>
      </c>
    </row>
    <row r="447" spans="1:6" x14ac:dyDescent="0.3">
      <c r="A447" s="195">
        <v>446</v>
      </c>
      <c r="B447" s="195" t="s">
        <v>6891</v>
      </c>
      <c r="C447" s="195">
        <v>0.31644342269999998</v>
      </c>
      <c r="D447" s="195">
        <v>14</v>
      </c>
      <c r="E447" s="195">
        <v>10</v>
      </c>
      <c r="F447" s="195" t="str">
        <f>VLOOKUP(VALUE(RIGHT(B447,LEN(B447)-1)),clusters!$A$15:$B$77,2)</f>
        <v>Speedy Dominant Hitter</v>
      </c>
    </row>
    <row r="448" spans="1:6" x14ac:dyDescent="0.3">
      <c r="A448" s="195">
        <v>447</v>
      </c>
      <c r="B448" s="195" t="s">
        <v>7349</v>
      </c>
      <c r="C448" s="195">
        <v>0.28475259590000002</v>
      </c>
      <c r="D448" s="195">
        <v>15</v>
      </c>
      <c r="E448" s="195">
        <v>10</v>
      </c>
      <c r="F448" s="195" t="str">
        <f>VLOOKUP(VALUE(RIGHT(B448,LEN(B448)-1)),clusters!$A$15:$B$77,2)</f>
        <v>Wiff King 2B/SS</v>
      </c>
    </row>
    <row r="449" spans="1:6" x14ac:dyDescent="0.3">
      <c r="A449" s="195">
        <v>448</v>
      </c>
      <c r="B449" s="195" t="s">
        <v>6894</v>
      </c>
      <c r="C449" s="195">
        <v>0.26427703959999999</v>
      </c>
      <c r="D449" s="195">
        <v>16</v>
      </c>
      <c r="E449" s="195">
        <v>10</v>
      </c>
      <c r="F449" s="195" t="str">
        <f>VLOOKUP(VALUE(RIGHT(B449,LEN(B449)-1)),clusters!$A$15:$B$77,2)</f>
        <v>Agile Bench Warmer</v>
      </c>
    </row>
    <row r="450" spans="1:6" x14ac:dyDescent="0.3">
      <c r="A450" s="195">
        <v>449</v>
      </c>
      <c r="B450" s="195" t="s">
        <v>859</v>
      </c>
      <c r="C450" s="195">
        <v>0.21289390050000001</v>
      </c>
      <c r="D450" s="195">
        <v>17</v>
      </c>
      <c r="E450" s="195">
        <v>10</v>
      </c>
      <c r="F450" s="195" t="str">
        <f>VLOOKUP(VALUE(RIGHT(B450,LEN(B450)-1)),clusters!$A$15:$B$77,2)</f>
        <v>Speedy Power off Bench OF/1B</v>
      </c>
    </row>
    <row r="451" spans="1:6" x14ac:dyDescent="0.3">
      <c r="A451" s="195">
        <v>450</v>
      </c>
      <c r="B451" s="195" t="s">
        <v>847</v>
      </c>
      <c r="C451" s="195">
        <v>0.1239558316</v>
      </c>
      <c r="D451" s="195">
        <v>18</v>
      </c>
      <c r="E451" s="195">
        <v>10</v>
      </c>
      <c r="F451" s="195" t="str">
        <f>VLOOKUP(VALUE(RIGHT(B451,LEN(B451)-1)),clusters!$A$15:$B$77,2)</f>
        <v>Infielder</v>
      </c>
    </row>
    <row r="452" spans="1:6" x14ac:dyDescent="0.3">
      <c r="A452" s="195">
        <v>451</v>
      </c>
      <c r="B452" s="195" t="s">
        <v>6899</v>
      </c>
      <c r="C452" s="195">
        <v>9.3597153200000005E-2</v>
      </c>
      <c r="D452" s="195">
        <v>19</v>
      </c>
      <c r="E452" s="195">
        <v>10</v>
      </c>
      <c r="F452" s="195" t="str">
        <f>VLOOKUP(VALUE(RIGHT(B452,LEN(B452)-1)),clusters!$A$15:$B$77,2)</f>
        <v>Bench Warmer</v>
      </c>
    </row>
    <row r="453" spans="1:6" x14ac:dyDescent="0.3">
      <c r="A453" s="195">
        <v>452</v>
      </c>
      <c r="B453" s="195" t="s">
        <v>6884</v>
      </c>
      <c r="C453" s="195">
        <v>5.2333232100000002E-2</v>
      </c>
      <c r="D453" s="195">
        <v>20</v>
      </c>
      <c r="E453" s="195">
        <v>10</v>
      </c>
      <c r="F453" s="195" t="str">
        <f>VLOOKUP(VALUE(RIGHT(B453,LEN(B453)-1)),clusters!$A$15:$B$77,2)</f>
        <v>Young Slugger</v>
      </c>
    </row>
    <row r="454" spans="1:6" x14ac:dyDescent="0.3">
      <c r="A454" s="195">
        <v>453</v>
      </c>
      <c r="B454" s="195" t="s">
        <v>6892</v>
      </c>
      <c r="C454" s="195">
        <v>3.7897785599999997E-2</v>
      </c>
      <c r="D454" s="195">
        <v>21</v>
      </c>
      <c r="E454" s="195">
        <v>10</v>
      </c>
      <c r="F454" s="195" t="str">
        <f>VLOOKUP(VALUE(RIGHT(B454,LEN(B454)-1)),clusters!$A$15:$B$77,2)</f>
        <v>Lead Footed Slap Hitter</v>
      </c>
    </row>
    <row r="455" spans="1:6" x14ac:dyDescent="0.3">
      <c r="A455" s="195">
        <v>454</v>
      </c>
      <c r="B455" s="195" t="s">
        <v>843</v>
      </c>
      <c r="C455" s="195">
        <v>3.5526356199999998E-2</v>
      </c>
      <c r="D455" s="195">
        <v>22</v>
      </c>
      <c r="E455" s="195">
        <v>10</v>
      </c>
      <c r="F455" s="195" t="str">
        <f>VLOOKUP(VALUE(RIGHT(B455,LEN(B455)-1)),clusters!$A$15:$B$77,2)</f>
        <v>Capable Hitter</v>
      </c>
    </row>
    <row r="456" spans="1:6" x14ac:dyDescent="0.3">
      <c r="A456" s="195">
        <v>455</v>
      </c>
      <c r="B456" s="195" t="s">
        <v>852</v>
      </c>
      <c r="C456" s="195">
        <v>6.0483018999999997E-3</v>
      </c>
      <c r="D456" s="195">
        <v>23</v>
      </c>
      <c r="E456" s="195">
        <v>10</v>
      </c>
      <c r="F456" s="195" t="str">
        <f>VLOOKUP(VALUE(RIGHT(B456,LEN(B456)-1)),clusters!$A$15:$B$77,2)</f>
        <v>Speedy Wiff King</v>
      </c>
    </row>
    <row r="457" spans="1:6" x14ac:dyDescent="0.3">
      <c r="A457" s="195">
        <v>456</v>
      </c>
      <c r="B457" s="195" t="s">
        <v>6886</v>
      </c>
      <c r="C457" s="195">
        <v>-3.4251737999999997E-2</v>
      </c>
      <c r="D457" s="195">
        <v>24</v>
      </c>
      <c r="E457" s="195">
        <v>10</v>
      </c>
      <c r="F457" s="195" t="str">
        <f>VLOOKUP(VALUE(RIGHT(B457,LEN(B457)-1)),clusters!$A$15:$B$77,2)</f>
        <v>Young Wiff King Infielder</v>
      </c>
    </row>
    <row r="458" spans="1:6" x14ac:dyDescent="0.3">
      <c r="A458" s="195">
        <v>457</v>
      </c>
      <c r="B458" s="195" t="s">
        <v>6889</v>
      </c>
      <c r="C458" s="195">
        <v>-5.0202513999999997E-2</v>
      </c>
      <c r="D458" s="195">
        <v>25</v>
      </c>
      <c r="E458" s="195">
        <v>10</v>
      </c>
      <c r="F458" s="195" t="str">
        <f>VLOOKUP(VALUE(RIGHT(B458,LEN(B458)-1)),clusters!$A$15:$B$77,2)</f>
        <v>Gap Power Infielder</v>
      </c>
    </row>
    <row r="459" spans="1:6" x14ac:dyDescent="0.3">
      <c r="A459" s="195">
        <v>458</v>
      </c>
      <c r="B459" s="195" t="s">
        <v>6902</v>
      </c>
      <c r="C459" s="195">
        <v>-6.0399690999999998E-2</v>
      </c>
      <c r="D459" s="195">
        <v>26</v>
      </c>
      <c r="E459" s="195">
        <v>10</v>
      </c>
      <c r="F459" s="195" t="str">
        <f>VLOOKUP(VALUE(RIGHT(B459,LEN(B459)-1)),clusters!$A$15:$B$77,2)</f>
        <v>SB Capable Hitter</v>
      </c>
    </row>
    <row r="460" spans="1:6" x14ac:dyDescent="0.3">
      <c r="A460" s="195">
        <v>459</v>
      </c>
      <c r="B460" s="195" t="s">
        <v>854</v>
      </c>
      <c r="C460" s="195">
        <v>-8.8990947000000001E-2</v>
      </c>
      <c r="D460" s="195">
        <v>27</v>
      </c>
      <c r="E460" s="195">
        <v>10</v>
      </c>
      <c r="F460" s="195" t="str">
        <f>VLOOKUP(VALUE(RIGHT(B460,LEN(B460)-1)),clusters!$A$15:$B$77,2)</f>
        <v>Agile Wiff King</v>
      </c>
    </row>
    <row r="461" spans="1:6" x14ac:dyDescent="0.3">
      <c r="A461" s="195">
        <v>460</v>
      </c>
      <c r="B461" s="195" t="s">
        <v>846</v>
      </c>
      <c r="C461" s="195">
        <v>-0.12544617599999999</v>
      </c>
      <c r="D461" s="195">
        <v>28</v>
      </c>
      <c r="E461" s="195">
        <v>10</v>
      </c>
      <c r="F461" s="195" t="str">
        <f>VLOOKUP(VALUE(RIGHT(B461,LEN(B461)-1)),clusters!$A$15:$B$77,2)</f>
        <v>Slugger Infielder</v>
      </c>
    </row>
    <row r="462" spans="1:6" x14ac:dyDescent="0.3">
      <c r="A462" s="195">
        <v>461</v>
      </c>
      <c r="B462" s="195" t="s">
        <v>6880</v>
      </c>
      <c r="C462" s="195">
        <v>-0.21896580600000001</v>
      </c>
      <c r="D462" s="195">
        <v>29</v>
      </c>
      <c r="E462" s="195">
        <v>10</v>
      </c>
      <c r="F462" s="195" t="str">
        <f>VLOOKUP(VALUE(RIGHT(B462,LEN(B462)-1)),clusters!$A$15:$B$77,2)</f>
        <v>Bench Warmer OF/1B</v>
      </c>
    </row>
    <row r="463" spans="1:6" x14ac:dyDescent="0.3">
      <c r="A463" s="195">
        <v>462</v>
      </c>
      <c r="B463" s="195" t="s">
        <v>6898</v>
      </c>
      <c r="C463" s="195">
        <v>-0.23361588699999999</v>
      </c>
      <c r="D463" s="195">
        <v>30</v>
      </c>
      <c r="E463" s="195">
        <v>10</v>
      </c>
      <c r="F463" s="195" t="str">
        <f>VLOOKUP(VALUE(RIGHT(B463,LEN(B463)-1)),clusters!$A$15:$B$77,2)</f>
        <v>Young SB Power off Bench</v>
      </c>
    </row>
    <row r="464" spans="1:6" x14ac:dyDescent="0.3">
      <c r="A464" s="195">
        <v>463</v>
      </c>
      <c r="B464" s="195" t="s">
        <v>6882</v>
      </c>
      <c r="C464" s="195">
        <v>-0.24354003599999999</v>
      </c>
      <c r="D464" s="195">
        <v>31</v>
      </c>
      <c r="E464" s="195">
        <v>10</v>
      </c>
      <c r="F464" s="195" t="str">
        <f>VLOOKUP(VALUE(RIGHT(B464,LEN(B464)-1)),clusters!$A$15:$B$77,2)</f>
        <v>Young Slugger 2B/SS</v>
      </c>
    </row>
    <row r="465" spans="1:6" x14ac:dyDescent="0.3">
      <c r="A465" s="195">
        <v>464</v>
      </c>
      <c r="B465" s="195" t="s">
        <v>850</v>
      </c>
      <c r="C465" s="195">
        <v>-0.25642349599999997</v>
      </c>
      <c r="D465" s="195">
        <v>32</v>
      </c>
      <c r="E465" s="195">
        <v>10</v>
      </c>
      <c r="F465" s="195" t="str">
        <f>VLOOKUP(VALUE(RIGHT(B465,LEN(B465)-1)),clusters!$A$15:$B$77,2)</f>
        <v>SB Swings for Fences</v>
      </c>
    </row>
    <row r="466" spans="1:6" x14ac:dyDescent="0.3">
      <c r="A466" s="195">
        <v>465</v>
      </c>
      <c r="B466" s="195" t="s">
        <v>838</v>
      </c>
      <c r="C466" s="195">
        <v>-0.28433014400000001</v>
      </c>
      <c r="D466" s="195">
        <v>33</v>
      </c>
      <c r="E466" s="195">
        <v>10</v>
      </c>
      <c r="F466" s="195" t="str">
        <f>VLOOKUP(VALUE(RIGHT(B466,LEN(B466)-1)),clusters!$A$15:$B$77,2)</f>
        <v>Lead Footed Contact Hitter Infielder</v>
      </c>
    </row>
    <row r="467" spans="1:6" x14ac:dyDescent="0.3">
      <c r="A467" s="195">
        <v>466</v>
      </c>
      <c r="B467" s="195" t="s">
        <v>6895</v>
      </c>
      <c r="C467" s="195">
        <v>-0.33597559199999999</v>
      </c>
      <c r="D467" s="195">
        <v>34</v>
      </c>
      <c r="E467" s="195">
        <v>10</v>
      </c>
      <c r="F467" s="195" t="str">
        <f>VLOOKUP(VALUE(RIGHT(B467,LEN(B467)-1)),clusters!$A$15:$B$77,2)</f>
        <v>Capable Hitter Infielder</v>
      </c>
    </row>
    <row r="468" spans="1:6" x14ac:dyDescent="0.3">
      <c r="A468" s="195">
        <v>467</v>
      </c>
      <c r="B468" s="195" t="s">
        <v>6897</v>
      </c>
      <c r="C468" s="195">
        <v>-0.37457496299999998</v>
      </c>
      <c r="D468" s="195">
        <v>35</v>
      </c>
      <c r="E468" s="195">
        <v>10</v>
      </c>
      <c r="F468" s="195" t="str">
        <f>VLOOKUP(VALUE(RIGHT(B468,LEN(B468)-1)),clusters!$A$15:$B$77,2)</f>
        <v>Bench Warmer Infielder</v>
      </c>
    </row>
    <row r="469" spans="1:6" x14ac:dyDescent="0.3">
      <c r="A469" s="195">
        <v>468</v>
      </c>
      <c r="B469" s="195" t="s">
        <v>6888</v>
      </c>
      <c r="C469" s="195">
        <v>-0.38990708299999999</v>
      </c>
      <c r="D469" s="195">
        <v>36</v>
      </c>
      <c r="E469" s="195">
        <v>10</v>
      </c>
      <c r="F469" s="195" t="str">
        <f>VLOOKUP(VALUE(RIGHT(B469,LEN(B469)-1)),clusters!$A$15:$B$77,2)</f>
        <v>SB Slugger</v>
      </c>
    </row>
    <row r="470" spans="1:6" x14ac:dyDescent="0.3">
      <c r="A470" s="195">
        <v>469</v>
      </c>
      <c r="B470" s="195" t="s">
        <v>6901</v>
      </c>
      <c r="C470" s="195">
        <v>-0.39075630700000002</v>
      </c>
      <c r="D470" s="195">
        <v>37</v>
      </c>
      <c r="E470" s="195">
        <v>10</v>
      </c>
      <c r="F470" s="195" t="str">
        <f>VLOOKUP(VALUE(RIGHT(B470,LEN(B470)-1)),clusters!$A$15:$B$77,2)</f>
        <v>Speedy Contact Hitter</v>
      </c>
    </row>
    <row r="471" spans="1:6" x14ac:dyDescent="0.3">
      <c r="A471" s="195">
        <v>470</v>
      </c>
      <c r="B471" s="195" t="s">
        <v>853</v>
      </c>
      <c r="C471" s="195">
        <v>-0.40406121900000003</v>
      </c>
      <c r="D471" s="195">
        <v>38</v>
      </c>
      <c r="E471" s="195">
        <v>10</v>
      </c>
      <c r="F471" s="195" t="str">
        <f>VLOOKUP(VALUE(RIGHT(B471,LEN(B471)-1)),clusters!$A$15:$B$77,2)</f>
        <v>Young Speedy Gap Power</v>
      </c>
    </row>
    <row r="472" spans="1:6" x14ac:dyDescent="0.3">
      <c r="A472" s="195">
        <v>471</v>
      </c>
      <c r="B472" s="195" t="s">
        <v>839</v>
      </c>
      <c r="C472" s="195">
        <v>-0.47715891300000002</v>
      </c>
      <c r="D472" s="195">
        <v>39</v>
      </c>
      <c r="E472" s="195">
        <v>10</v>
      </c>
      <c r="F472" s="195" t="str">
        <f>VLOOKUP(VALUE(RIGHT(B472,LEN(B472)-1)),clusters!$A$15:$B$77,2)</f>
        <v>Agile Bench Warmer Infielder</v>
      </c>
    </row>
    <row r="473" spans="1:6" x14ac:dyDescent="0.3">
      <c r="A473" s="195">
        <v>472</v>
      </c>
      <c r="B473" s="195" t="s">
        <v>849</v>
      </c>
      <c r="C473" s="195">
        <v>-0.52985726499999997</v>
      </c>
      <c r="D473" s="195">
        <v>40</v>
      </c>
      <c r="E473" s="195">
        <v>10</v>
      </c>
      <c r="F473" s="195" t="str">
        <f>VLOOKUP(VALUE(RIGHT(B473,LEN(B473)-1)),clusters!$A$15:$B$77,2)</f>
        <v>SB Bench Warmer</v>
      </c>
    </row>
    <row r="474" spans="1:6" x14ac:dyDescent="0.3">
      <c r="A474" s="195">
        <v>473</v>
      </c>
      <c r="B474" s="195" t="s">
        <v>6893</v>
      </c>
      <c r="C474" s="195">
        <v>-0.56678399800000001</v>
      </c>
      <c r="D474" s="195">
        <v>41</v>
      </c>
      <c r="E474" s="195">
        <v>10</v>
      </c>
      <c r="F474" s="195" t="str">
        <f>VLOOKUP(VALUE(RIGHT(B474,LEN(B474)-1)),clusters!$A$15:$B$77,2)</f>
        <v>Young Speedy Gap Power</v>
      </c>
    </row>
    <row r="475" spans="1:6" x14ac:dyDescent="0.3">
      <c r="A475" s="195">
        <v>474</v>
      </c>
      <c r="B475" s="195" t="s">
        <v>6890</v>
      </c>
      <c r="C475" s="195">
        <v>-0.57249533200000002</v>
      </c>
      <c r="D475" s="195">
        <v>42</v>
      </c>
      <c r="E475" s="195">
        <v>10</v>
      </c>
      <c r="F475" s="195" t="str">
        <f>VLOOKUP(VALUE(RIGHT(B475,LEN(B475)-1)),clusters!$A$15:$B$77,2)</f>
        <v>Speedy Capable Hitter</v>
      </c>
    </row>
    <row r="476" spans="1:6" x14ac:dyDescent="0.3">
      <c r="A476" s="195">
        <v>475</v>
      </c>
      <c r="B476" s="195" t="s">
        <v>837</v>
      </c>
      <c r="C476" s="195">
        <v>-0.60674628799999997</v>
      </c>
      <c r="D476" s="195">
        <v>43</v>
      </c>
      <c r="E476" s="195">
        <v>10</v>
      </c>
      <c r="F476" s="195" t="str">
        <f>VLOOKUP(VALUE(RIGHT(B476,LEN(B476)-1)),clusters!$A$15:$B$77,2)</f>
        <v>Slap Hitter 2B/SS</v>
      </c>
    </row>
    <row r="477" spans="1:6" x14ac:dyDescent="0.3">
      <c r="A477" s="195">
        <v>476</v>
      </c>
      <c r="B477" s="195" t="s">
        <v>841</v>
      </c>
      <c r="C477" s="195">
        <v>-0.69281912599999995</v>
      </c>
      <c r="D477" s="195">
        <v>44</v>
      </c>
      <c r="E477" s="195">
        <v>10</v>
      </c>
      <c r="F477" s="195" t="str">
        <f>VLOOKUP(VALUE(RIGHT(B477,LEN(B477)-1)),clusters!$A$15:$B$77,2)</f>
        <v>SB Slap Hitter</v>
      </c>
    </row>
    <row r="478" spans="1:6" x14ac:dyDescent="0.3">
      <c r="A478" s="195">
        <v>477</v>
      </c>
      <c r="B478" s="195" t="s">
        <v>842</v>
      </c>
      <c r="C478" s="195">
        <v>-0.75313027300000002</v>
      </c>
      <c r="D478" s="195">
        <v>45</v>
      </c>
      <c r="E478" s="195">
        <v>10</v>
      </c>
      <c r="F478" s="195" t="str">
        <f>VLOOKUP(VALUE(RIGHT(B478,LEN(B478)-1)),clusters!$A$15:$B$77,2)</f>
        <v>Bench Warmer 2B/SS</v>
      </c>
    </row>
    <row r="479" spans="1:6" x14ac:dyDescent="0.3">
      <c r="A479" s="195">
        <v>478</v>
      </c>
      <c r="B479" s="195" t="s">
        <v>845</v>
      </c>
      <c r="C479" s="195">
        <v>-0.78042903900000005</v>
      </c>
      <c r="D479" s="195">
        <v>46</v>
      </c>
      <c r="E479" s="195">
        <v>10</v>
      </c>
      <c r="F479" s="195" t="str">
        <f>VLOOKUP(VALUE(RIGHT(B479,LEN(B479)-1)),clusters!$A$15:$B$77,2)</f>
        <v>Speedy Bench Warmer Infielder</v>
      </c>
    </row>
    <row r="480" spans="1:6" x14ac:dyDescent="0.3">
      <c r="A480" s="195">
        <v>479</v>
      </c>
      <c r="B480" s="195" t="s">
        <v>6900</v>
      </c>
      <c r="C480" s="195">
        <v>-0.81031240999999998</v>
      </c>
      <c r="D480" s="195">
        <v>47</v>
      </c>
      <c r="E480" s="195">
        <v>10</v>
      </c>
      <c r="F480" s="195" t="str">
        <f>VLOOKUP(VALUE(RIGHT(B480,LEN(B480)-1)),clusters!$A$15:$B$77,2)</f>
        <v>Speedy Capable Hitter 2B/SS</v>
      </c>
    </row>
    <row r="481" spans="1:6" x14ac:dyDescent="0.3">
      <c r="A481" s="195">
        <v>480</v>
      </c>
      <c r="B481" s="195" t="s">
        <v>840</v>
      </c>
      <c r="C481" s="195">
        <v>-0.93162899499999996</v>
      </c>
      <c r="D481" s="195">
        <v>48</v>
      </c>
      <c r="E481" s="195">
        <v>10</v>
      </c>
      <c r="F481" s="195" t="str">
        <f>VLOOKUP(VALUE(RIGHT(B481,LEN(B481)-1)),clusters!$A$15:$B$77,2)</f>
        <v>Speedy Contact Hitter 2B/SS</v>
      </c>
    </row>
    <row r="482" spans="1:6" x14ac:dyDescent="0.3">
      <c r="A482" s="195">
        <v>481</v>
      </c>
      <c r="B482" s="195" t="s">
        <v>856</v>
      </c>
      <c r="C482" s="195">
        <v>1</v>
      </c>
      <c r="D482" s="195">
        <v>1</v>
      </c>
      <c r="E482" s="195">
        <v>11</v>
      </c>
      <c r="F482" s="195" t="str">
        <f>VLOOKUP(VALUE(RIGHT(B482,LEN(B482)-1)),clusters!$A$15:$B$77,2)</f>
        <v>Young On Base OF/1B</v>
      </c>
    </row>
    <row r="483" spans="1:6" x14ac:dyDescent="0.3">
      <c r="A483" s="195">
        <v>482</v>
      </c>
      <c r="B483" s="195" t="s">
        <v>851</v>
      </c>
      <c r="C483" s="195">
        <v>0.8643901396</v>
      </c>
      <c r="D483" s="195">
        <v>2</v>
      </c>
      <c r="E483" s="195">
        <v>11</v>
      </c>
      <c r="F483" s="195" t="str">
        <f>VLOOKUP(VALUE(RIGHT(B483,LEN(B483)-1)),clusters!$A$15:$B$77,2)</f>
        <v>Slugger OF/1B</v>
      </c>
    </row>
    <row r="484" spans="1:6" x14ac:dyDescent="0.3">
      <c r="A484" s="195">
        <v>483</v>
      </c>
      <c r="B484" s="195" t="s">
        <v>6891</v>
      </c>
      <c r="C484" s="195">
        <v>0.8165546185</v>
      </c>
      <c r="D484" s="195">
        <v>3</v>
      </c>
      <c r="E484" s="195">
        <v>11</v>
      </c>
      <c r="F484" s="195" t="str">
        <f>VLOOKUP(VALUE(RIGHT(B484,LEN(B484)-1)),clusters!$A$15:$B$77,2)</f>
        <v>Speedy Dominant Hitter</v>
      </c>
    </row>
    <row r="485" spans="1:6" x14ac:dyDescent="0.3">
      <c r="A485" s="195">
        <v>484</v>
      </c>
      <c r="B485" s="195" t="s">
        <v>857</v>
      </c>
      <c r="C485" s="195">
        <v>0.71903200980000004</v>
      </c>
      <c r="D485" s="195">
        <v>4</v>
      </c>
      <c r="E485" s="195">
        <v>11</v>
      </c>
      <c r="F485" s="195" t="str">
        <f>VLOOKUP(VALUE(RIGHT(B485,LEN(B485)-1)),clusters!$A$15:$B$77,2)</f>
        <v>Slugger</v>
      </c>
    </row>
    <row r="486" spans="1:6" x14ac:dyDescent="0.3">
      <c r="A486" s="195">
        <v>485</v>
      </c>
      <c r="B486" s="195" t="s">
        <v>848</v>
      </c>
      <c r="C486" s="195">
        <v>0.67017309410000003</v>
      </c>
      <c r="D486" s="195">
        <v>5</v>
      </c>
      <c r="E486" s="195">
        <v>11</v>
      </c>
      <c r="F486" s="195" t="str">
        <f>VLOOKUP(VALUE(RIGHT(B486,LEN(B486)-1)),clusters!$A$15:$B$77,2)</f>
        <v>Dominant Hitter</v>
      </c>
    </row>
    <row r="487" spans="1:6" x14ac:dyDescent="0.3">
      <c r="A487" s="195">
        <v>486</v>
      </c>
      <c r="B487" s="195" t="s">
        <v>855</v>
      </c>
      <c r="C487" s="195">
        <v>0.65182236910000002</v>
      </c>
      <c r="D487" s="195">
        <v>6</v>
      </c>
      <c r="E487" s="195">
        <v>11</v>
      </c>
      <c r="F487" s="195" t="str">
        <f>VLOOKUP(VALUE(RIGHT(B487,LEN(B487)-1)),clusters!$A$15:$B$77,2)</f>
        <v>Wild Slugger</v>
      </c>
    </row>
    <row r="488" spans="1:6" x14ac:dyDescent="0.3">
      <c r="A488" s="195">
        <v>487</v>
      </c>
      <c r="B488" s="195" t="s">
        <v>6884</v>
      </c>
      <c r="C488" s="195">
        <v>0.49051404790000003</v>
      </c>
      <c r="D488" s="195">
        <v>7</v>
      </c>
      <c r="E488" s="195">
        <v>11</v>
      </c>
      <c r="F488" s="195" t="str">
        <f>VLOOKUP(VALUE(RIGHT(B488,LEN(B488)-1)),clusters!$A$15:$B$77,2)</f>
        <v>Young Slugger</v>
      </c>
    </row>
    <row r="489" spans="1:6" x14ac:dyDescent="0.3">
      <c r="A489" s="195">
        <v>488</v>
      </c>
      <c r="B489" s="195" t="s">
        <v>860</v>
      </c>
      <c r="C489" s="195">
        <v>0.46818934839999998</v>
      </c>
      <c r="D489" s="195">
        <v>8</v>
      </c>
      <c r="E489" s="195">
        <v>11</v>
      </c>
      <c r="F489" s="195" t="str">
        <f>VLOOKUP(VALUE(RIGHT(B489,LEN(B489)-1)),clusters!$A$15:$B$77,2)</f>
        <v>Agile Swings for Fences</v>
      </c>
    </row>
    <row r="490" spans="1:6" x14ac:dyDescent="0.3">
      <c r="A490" s="195">
        <v>489</v>
      </c>
      <c r="B490" s="195" t="s">
        <v>6902</v>
      </c>
      <c r="C490" s="195">
        <v>0.44752489600000001</v>
      </c>
      <c r="D490" s="195">
        <v>9</v>
      </c>
      <c r="E490" s="195">
        <v>11</v>
      </c>
      <c r="F490" s="195" t="str">
        <f>VLOOKUP(VALUE(RIGHT(B490,LEN(B490)-1)),clusters!$A$15:$B$77,2)</f>
        <v>SB Capable Hitter</v>
      </c>
    </row>
    <row r="491" spans="1:6" x14ac:dyDescent="0.3">
      <c r="A491" s="195">
        <v>490</v>
      </c>
      <c r="B491" s="195" t="s">
        <v>6898</v>
      </c>
      <c r="C491" s="195">
        <v>0.39436363000000002</v>
      </c>
      <c r="D491" s="195">
        <v>10</v>
      </c>
      <c r="E491" s="195">
        <v>11</v>
      </c>
      <c r="F491" s="195" t="str">
        <f>VLOOKUP(VALUE(RIGHT(B491,LEN(B491)-1)),clusters!$A$15:$B$77,2)</f>
        <v>Young SB Power off Bench</v>
      </c>
    </row>
    <row r="492" spans="1:6" x14ac:dyDescent="0.3">
      <c r="A492" s="195">
        <v>491</v>
      </c>
      <c r="B492" s="195" t="s">
        <v>6888</v>
      </c>
      <c r="C492" s="195">
        <v>0.38627046250000002</v>
      </c>
      <c r="D492" s="195">
        <v>11</v>
      </c>
      <c r="E492" s="195">
        <v>11</v>
      </c>
      <c r="F492" s="195" t="str">
        <f>VLOOKUP(VALUE(RIGHT(B492,LEN(B492)-1)),clusters!$A$15:$B$77,2)</f>
        <v>SB Slugger</v>
      </c>
    </row>
    <row r="493" spans="1:6" x14ac:dyDescent="0.3">
      <c r="A493" s="195">
        <v>492</v>
      </c>
      <c r="B493" s="195" t="s">
        <v>843</v>
      </c>
      <c r="C493" s="195">
        <v>0.35557082449999999</v>
      </c>
      <c r="D493" s="195">
        <v>12</v>
      </c>
      <c r="E493" s="195">
        <v>11</v>
      </c>
      <c r="F493" s="195" t="str">
        <f>VLOOKUP(VALUE(RIGHT(B493,LEN(B493)-1)),clusters!$A$15:$B$77,2)</f>
        <v>Capable Hitter</v>
      </c>
    </row>
    <row r="494" spans="1:6" x14ac:dyDescent="0.3">
      <c r="A494" s="195">
        <v>493</v>
      </c>
      <c r="B494" s="195" t="s">
        <v>858</v>
      </c>
      <c r="C494" s="195">
        <v>0.35337878220000002</v>
      </c>
      <c r="D494" s="195">
        <v>13</v>
      </c>
      <c r="E494" s="195">
        <v>11</v>
      </c>
      <c r="F494" s="195" t="str">
        <f>VLOOKUP(VALUE(RIGHT(B494,LEN(B494)-1)),clusters!$A$15:$B$77,2)</f>
        <v>Lead Footed Swings for Fences</v>
      </c>
    </row>
    <row r="495" spans="1:6" x14ac:dyDescent="0.3">
      <c r="A495" s="195">
        <v>494</v>
      </c>
      <c r="B495" s="195" t="s">
        <v>6885</v>
      </c>
      <c r="C495" s="195">
        <v>0.34720705889999998</v>
      </c>
      <c r="D495" s="195">
        <v>14</v>
      </c>
      <c r="E495" s="195">
        <v>11</v>
      </c>
      <c r="F495" s="195" t="str">
        <f>VLOOKUP(VALUE(RIGHT(B495,LEN(B495)-1)),clusters!$A$15:$B$77,2)</f>
        <v>Aging Power When Healthy</v>
      </c>
    </row>
    <row r="496" spans="1:6" x14ac:dyDescent="0.3">
      <c r="A496" s="195">
        <v>495</v>
      </c>
      <c r="B496" s="195" t="s">
        <v>844</v>
      </c>
      <c r="C496" s="195">
        <v>0.3387865303</v>
      </c>
      <c r="D496" s="195">
        <v>15</v>
      </c>
      <c r="E496" s="195">
        <v>11</v>
      </c>
      <c r="F496" s="195" t="str">
        <f>VLOOKUP(VALUE(RIGHT(B496,LEN(B496)-1)),clusters!$A$15:$B$77,2)</f>
        <v>Aging On Base</v>
      </c>
    </row>
    <row r="497" spans="1:6" x14ac:dyDescent="0.3">
      <c r="A497" s="195">
        <v>496</v>
      </c>
      <c r="B497" s="195" t="s">
        <v>846</v>
      </c>
      <c r="C497" s="195">
        <v>0.19013969</v>
      </c>
      <c r="D497" s="195">
        <v>16</v>
      </c>
      <c r="E497" s="195">
        <v>11</v>
      </c>
      <c r="F497" s="195" t="str">
        <f>VLOOKUP(VALUE(RIGHT(B497,LEN(B497)-1)),clusters!$A$15:$B$77,2)</f>
        <v>Slugger Infielder</v>
      </c>
    </row>
    <row r="498" spans="1:6" x14ac:dyDescent="0.3">
      <c r="A498" s="195">
        <v>497</v>
      </c>
      <c r="B498" s="195" t="s">
        <v>850</v>
      </c>
      <c r="C498" s="195">
        <v>0.16647462930000001</v>
      </c>
      <c r="D498" s="195">
        <v>17</v>
      </c>
      <c r="E498" s="195">
        <v>11</v>
      </c>
      <c r="F498" s="195" t="str">
        <f>VLOOKUP(VALUE(RIGHT(B498,LEN(B498)-1)),clusters!$A$15:$B$77,2)</f>
        <v>SB Swings for Fences</v>
      </c>
    </row>
    <row r="499" spans="1:6" x14ac:dyDescent="0.3">
      <c r="A499" s="195">
        <v>498</v>
      </c>
      <c r="B499" s="195" t="s">
        <v>6895</v>
      </c>
      <c r="C499" s="195">
        <v>0.16233854750000001</v>
      </c>
      <c r="D499" s="195">
        <v>18</v>
      </c>
      <c r="E499" s="195">
        <v>11</v>
      </c>
      <c r="F499" s="195" t="str">
        <f>VLOOKUP(VALUE(RIGHT(B499,LEN(B499)-1)),clusters!$A$15:$B$77,2)</f>
        <v>Capable Hitter Infielder</v>
      </c>
    </row>
    <row r="500" spans="1:6" x14ac:dyDescent="0.3">
      <c r="A500" s="195">
        <v>499</v>
      </c>
      <c r="B500" s="195" t="s">
        <v>6890</v>
      </c>
      <c r="C500" s="195">
        <v>0.15483851609999999</v>
      </c>
      <c r="D500" s="195">
        <v>19</v>
      </c>
      <c r="E500" s="195">
        <v>11</v>
      </c>
      <c r="F500" s="195" t="str">
        <f>VLOOKUP(VALUE(RIGHT(B500,LEN(B500)-1)),clusters!$A$15:$B$77,2)</f>
        <v>Speedy Capable Hitter</v>
      </c>
    </row>
    <row r="501" spans="1:6" x14ac:dyDescent="0.3">
      <c r="A501" s="195">
        <v>500</v>
      </c>
      <c r="B501" s="195" t="s">
        <v>6887</v>
      </c>
      <c r="C501" s="195">
        <v>0.15186883979999999</v>
      </c>
      <c r="D501" s="195">
        <v>20</v>
      </c>
      <c r="E501" s="195">
        <v>11</v>
      </c>
      <c r="F501" s="195" t="str">
        <f>VLOOKUP(VALUE(RIGHT(B501,LEN(B501)-1)),clusters!$A$15:$B$77,2)</f>
        <v>Aging Bench Warmer OF/1B</v>
      </c>
    </row>
    <row r="502" spans="1:6" x14ac:dyDescent="0.3">
      <c r="A502" s="195">
        <v>501</v>
      </c>
      <c r="B502" s="195" t="s">
        <v>6896</v>
      </c>
      <c r="C502" s="195">
        <v>0.13322777960000001</v>
      </c>
      <c r="D502" s="195">
        <v>21</v>
      </c>
      <c r="E502" s="195">
        <v>11</v>
      </c>
      <c r="F502" s="195" t="str">
        <f>VLOOKUP(VALUE(RIGHT(B502,LEN(B502)-1)),clusters!$A$15:$B$77,2)</f>
        <v>Aging Bench Warmer</v>
      </c>
    </row>
    <row r="503" spans="1:6" x14ac:dyDescent="0.3">
      <c r="A503" s="195">
        <v>502</v>
      </c>
      <c r="B503" s="195" t="s">
        <v>859</v>
      </c>
      <c r="C503" s="195">
        <v>0.13172071090000001</v>
      </c>
      <c r="D503" s="195">
        <v>22</v>
      </c>
      <c r="E503" s="195">
        <v>11</v>
      </c>
      <c r="F503" s="195" t="str">
        <f>VLOOKUP(VALUE(RIGHT(B503,LEN(B503)-1)),clusters!$A$15:$B$77,2)</f>
        <v>Speedy Power off Bench OF/1B</v>
      </c>
    </row>
    <row r="504" spans="1:6" x14ac:dyDescent="0.3">
      <c r="A504" s="195">
        <v>503</v>
      </c>
      <c r="B504" s="195" t="s">
        <v>6901</v>
      </c>
      <c r="C504" s="195">
        <v>0.1032229249</v>
      </c>
      <c r="D504" s="195">
        <v>23</v>
      </c>
      <c r="E504" s="195">
        <v>11</v>
      </c>
      <c r="F504" s="195" t="str">
        <f>VLOOKUP(VALUE(RIGHT(B504,LEN(B504)-1)),clusters!$A$15:$B$77,2)</f>
        <v>Speedy Contact Hitter</v>
      </c>
    </row>
    <row r="505" spans="1:6" x14ac:dyDescent="0.3">
      <c r="A505" s="195">
        <v>504</v>
      </c>
      <c r="B505" s="195" t="s">
        <v>847</v>
      </c>
      <c r="C505" s="195">
        <v>-1.3128099000000001E-2</v>
      </c>
      <c r="D505" s="195">
        <v>24</v>
      </c>
      <c r="E505" s="195">
        <v>11</v>
      </c>
      <c r="F505" s="195" t="str">
        <f>VLOOKUP(VALUE(RIGHT(B505,LEN(B505)-1)),clusters!$A$15:$B$77,2)</f>
        <v>Infielder</v>
      </c>
    </row>
    <row r="506" spans="1:6" x14ac:dyDescent="0.3">
      <c r="A506" s="195">
        <v>505</v>
      </c>
      <c r="B506" s="195" t="s">
        <v>6882</v>
      </c>
      <c r="C506" s="195">
        <v>-4.5776015000000003E-2</v>
      </c>
      <c r="D506" s="195">
        <v>25</v>
      </c>
      <c r="E506" s="195">
        <v>11</v>
      </c>
      <c r="F506" s="195" t="str">
        <f>VLOOKUP(VALUE(RIGHT(B506,LEN(B506)-1)),clusters!$A$15:$B$77,2)</f>
        <v>Young Slugger 2B/SS</v>
      </c>
    </row>
    <row r="507" spans="1:6" x14ac:dyDescent="0.3">
      <c r="A507" s="195">
        <v>506</v>
      </c>
      <c r="B507" s="195" t="s">
        <v>838</v>
      </c>
      <c r="C507" s="195">
        <v>-8.4132148000000004E-2</v>
      </c>
      <c r="D507" s="195">
        <v>26</v>
      </c>
      <c r="E507" s="195">
        <v>11</v>
      </c>
      <c r="F507" s="195" t="str">
        <f>VLOOKUP(VALUE(RIGHT(B507,LEN(B507)-1)),clusters!$A$15:$B$77,2)</f>
        <v>Lead Footed Contact Hitter Infielder</v>
      </c>
    </row>
    <row r="508" spans="1:6" x14ac:dyDescent="0.3">
      <c r="A508" s="195">
        <v>507</v>
      </c>
      <c r="B508" s="195" t="s">
        <v>853</v>
      </c>
      <c r="C508" s="195">
        <v>-9.1238311000000002E-2</v>
      </c>
      <c r="D508" s="195">
        <v>27</v>
      </c>
      <c r="E508" s="195">
        <v>11</v>
      </c>
      <c r="F508" s="195" t="str">
        <f>VLOOKUP(VALUE(RIGHT(B508,LEN(B508)-1)),clusters!$A$15:$B$77,2)</f>
        <v>Young Speedy Gap Power</v>
      </c>
    </row>
    <row r="509" spans="1:6" x14ac:dyDescent="0.3">
      <c r="A509" s="195">
        <v>508</v>
      </c>
      <c r="B509" s="195" t="s">
        <v>6880</v>
      </c>
      <c r="C509" s="195">
        <v>-9.4869004000000007E-2</v>
      </c>
      <c r="D509" s="195">
        <v>28</v>
      </c>
      <c r="E509" s="195">
        <v>11</v>
      </c>
      <c r="F509" s="195" t="str">
        <f>VLOOKUP(VALUE(RIGHT(B509,LEN(B509)-1)),clusters!$A$15:$B$77,2)</f>
        <v>Bench Warmer OF/1B</v>
      </c>
    </row>
    <row r="510" spans="1:6" x14ac:dyDescent="0.3">
      <c r="A510" s="195">
        <v>509</v>
      </c>
      <c r="B510" s="195" t="s">
        <v>6893</v>
      </c>
      <c r="C510" s="195">
        <v>-0.13784802700000001</v>
      </c>
      <c r="D510" s="195">
        <v>29</v>
      </c>
      <c r="E510" s="195">
        <v>11</v>
      </c>
      <c r="F510" s="195" t="str">
        <f>VLOOKUP(VALUE(RIGHT(B510,LEN(B510)-1)),clusters!$A$15:$B$77,2)</f>
        <v>Young Speedy Gap Power</v>
      </c>
    </row>
    <row r="511" spans="1:6" x14ac:dyDescent="0.3">
      <c r="A511" s="195">
        <v>510</v>
      </c>
      <c r="B511" s="195" t="s">
        <v>6881</v>
      </c>
      <c r="C511" s="195">
        <v>-0.187910087</v>
      </c>
      <c r="D511" s="195">
        <v>30</v>
      </c>
      <c r="E511" s="195">
        <v>11</v>
      </c>
      <c r="F511" s="195" t="str">
        <f>VLOOKUP(VALUE(RIGHT(B511,LEN(B511)-1)),clusters!$A$15:$B$77,2)</f>
        <v>Lead Footed Uppercut Breeze</v>
      </c>
    </row>
    <row r="512" spans="1:6" x14ac:dyDescent="0.3">
      <c r="A512" s="195">
        <v>511</v>
      </c>
      <c r="B512" s="195" t="s">
        <v>841</v>
      </c>
      <c r="C512" s="195">
        <v>-0.19101790199999999</v>
      </c>
      <c r="D512" s="195">
        <v>31</v>
      </c>
      <c r="E512" s="195">
        <v>11</v>
      </c>
      <c r="F512" s="195" t="str">
        <f>VLOOKUP(VALUE(RIGHT(B512,LEN(B512)-1)),clusters!$A$15:$B$77,2)</f>
        <v>SB Slap Hitter</v>
      </c>
    </row>
    <row r="513" spans="1:6" x14ac:dyDescent="0.3">
      <c r="A513" s="195">
        <v>512</v>
      </c>
      <c r="B513" s="195" t="s">
        <v>6894</v>
      </c>
      <c r="C513" s="195">
        <v>-0.20696200100000001</v>
      </c>
      <c r="D513" s="195">
        <v>32</v>
      </c>
      <c r="E513" s="195">
        <v>11</v>
      </c>
      <c r="F513" s="195" t="str">
        <f>VLOOKUP(VALUE(RIGHT(B513,LEN(B513)-1)),clusters!$A$15:$B$77,2)</f>
        <v>Agile Bench Warmer</v>
      </c>
    </row>
    <row r="514" spans="1:6" x14ac:dyDescent="0.3">
      <c r="A514" s="195">
        <v>513</v>
      </c>
      <c r="B514" s="195" t="s">
        <v>6883</v>
      </c>
      <c r="C514" s="195">
        <v>-0.242987498</v>
      </c>
      <c r="D514" s="195">
        <v>33</v>
      </c>
      <c r="E514" s="195">
        <v>11</v>
      </c>
      <c r="F514" s="195" t="str">
        <f>VLOOKUP(VALUE(RIGHT(B514,LEN(B514)-1)),clusters!$A$15:$B$77,2)</f>
        <v>Lead Footed Bench Warmer</v>
      </c>
    </row>
    <row r="515" spans="1:6" x14ac:dyDescent="0.3">
      <c r="A515" s="195">
        <v>514</v>
      </c>
      <c r="B515" s="195" t="s">
        <v>852</v>
      </c>
      <c r="C515" s="195">
        <v>-0.27032176099999999</v>
      </c>
      <c r="D515" s="195">
        <v>34</v>
      </c>
      <c r="E515" s="195">
        <v>11</v>
      </c>
      <c r="F515" s="195" t="str">
        <f>VLOOKUP(VALUE(RIGHT(B515,LEN(B515)-1)),clusters!$A$15:$B$77,2)</f>
        <v>Speedy Wiff King</v>
      </c>
    </row>
    <row r="516" spans="1:6" x14ac:dyDescent="0.3">
      <c r="A516" s="195">
        <v>515</v>
      </c>
      <c r="B516" s="195" t="s">
        <v>6889</v>
      </c>
      <c r="C516" s="195">
        <v>-0.29808331399999999</v>
      </c>
      <c r="D516" s="195">
        <v>35</v>
      </c>
      <c r="E516" s="195">
        <v>11</v>
      </c>
      <c r="F516" s="195" t="str">
        <f>VLOOKUP(VALUE(RIGHT(B516,LEN(B516)-1)),clusters!$A$15:$B$77,2)</f>
        <v>Gap Power Infielder</v>
      </c>
    </row>
    <row r="517" spans="1:6" x14ac:dyDescent="0.3">
      <c r="A517" s="195">
        <v>516</v>
      </c>
      <c r="B517" s="195" t="s">
        <v>6900</v>
      </c>
      <c r="C517" s="195">
        <v>-0.31415725999999999</v>
      </c>
      <c r="D517" s="195">
        <v>36</v>
      </c>
      <c r="E517" s="195">
        <v>11</v>
      </c>
      <c r="F517" s="195" t="str">
        <f>VLOOKUP(VALUE(RIGHT(B517,LEN(B517)-1)),clusters!$A$15:$B$77,2)</f>
        <v>Speedy Capable Hitter 2B/SS</v>
      </c>
    </row>
    <row r="518" spans="1:6" x14ac:dyDescent="0.3">
      <c r="A518" s="195">
        <v>517</v>
      </c>
      <c r="B518" s="195" t="s">
        <v>6892</v>
      </c>
      <c r="C518" s="195">
        <v>-0.33193765400000003</v>
      </c>
      <c r="D518" s="195">
        <v>37</v>
      </c>
      <c r="E518" s="195">
        <v>11</v>
      </c>
      <c r="F518" s="195" t="str">
        <f>VLOOKUP(VALUE(RIGHT(B518,LEN(B518)-1)),clusters!$A$15:$B$77,2)</f>
        <v>Lead Footed Slap Hitter</v>
      </c>
    </row>
    <row r="519" spans="1:6" x14ac:dyDescent="0.3">
      <c r="A519" s="195">
        <v>518</v>
      </c>
      <c r="B519" s="195" t="s">
        <v>849</v>
      </c>
      <c r="C519" s="195">
        <v>-0.37886635400000002</v>
      </c>
      <c r="D519" s="195">
        <v>38</v>
      </c>
      <c r="E519" s="195">
        <v>11</v>
      </c>
      <c r="F519" s="195" t="str">
        <f>VLOOKUP(VALUE(RIGHT(B519,LEN(B519)-1)),clusters!$A$15:$B$77,2)</f>
        <v>SB Bench Warmer</v>
      </c>
    </row>
    <row r="520" spans="1:6" x14ac:dyDescent="0.3">
      <c r="A520" s="195">
        <v>519</v>
      </c>
      <c r="B520" s="195" t="s">
        <v>6899</v>
      </c>
      <c r="C520" s="195">
        <v>-0.39918187100000002</v>
      </c>
      <c r="D520" s="195">
        <v>39</v>
      </c>
      <c r="E520" s="195">
        <v>11</v>
      </c>
      <c r="F520" s="195" t="str">
        <f>VLOOKUP(VALUE(RIGHT(B520,LEN(B520)-1)),clusters!$A$15:$B$77,2)</f>
        <v>Bench Warmer</v>
      </c>
    </row>
    <row r="521" spans="1:6" x14ac:dyDescent="0.3">
      <c r="A521" s="195">
        <v>520</v>
      </c>
      <c r="B521" s="195" t="s">
        <v>854</v>
      </c>
      <c r="C521" s="195">
        <v>-0.43982522699999999</v>
      </c>
      <c r="D521" s="195">
        <v>40</v>
      </c>
      <c r="E521" s="195">
        <v>11</v>
      </c>
      <c r="F521" s="195" t="str">
        <f>VLOOKUP(VALUE(RIGHT(B521,LEN(B521)-1)),clusters!$A$15:$B$77,2)</f>
        <v>Agile Wiff King</v>
      </c>
    </row>
    <row r="522" spans="1:6" x14ac:dyDescent="0.3">
      <c r="A522" s="195">
        <v>521</v>
      </c>
      <c r="B522" s="195" t="s">
        <v>7349</v>
      </c>
      <c r="C522" s="195">
        <v>-0.44601099100000002</v>
      </c>
      <c r="D522" s="195">
        <v>41</v>
      </c>
      <c r="E522" s="195">
        <v>11</v>
      </c>
      <c r="F522" s="195" t="str">
        <f>VLOOKUP(VALUE(RIGHT(B522,LEN(B522)-1)),clusters!$A$15:$B$77,2)</f>
        <v>Wiff King 2B/SS</v>
      </c>
    </row>
    <row r="523" spans="1:6" x14ac:dyDescent="0.3">
      <c r="A523" s="195">
        <v>522</v>
      </c>
      <c r="B523" s="195" t="s">
        <v>837</v>
      </c>
      <c r="C523" s="195">
        <v>-0.46531563100000001</v>
      </c>
      <c r="D523" s="195">
        <v>42</v>
      </c>
      <c r="E523" s="195">
        <v>11</v>
      </c>
      <c r="F523" s="195" t="str">
        <f>VLOOKUP(VALUE(RIGHT(B523,LEN(B523)-1)),clusters!$A$15:$B$77,2)</f>
        <v>Slap Hitter 2B/SS</v>
      </c>
    </row>
    <row r="524" spans="1:6" x14ac:dyDescent="0.3">
      <c r="A524" s="195">
        <v>523</v>
      </c>
      <c r="B524" s="195" t="s">
        <v>840</v>
      </c>
      <c r="C524" s="195">
        <v>-0.49552741700000003</v>
      </c>
      <c r="D524" s="195">
        <v>43</v>
      </c>
      <c r="E524" s="195">
        <v>11</v>
      </c>
      <c r="F524" s="195" t="str">
        <f>VLOOKUP(VALUE(RIGHT(B524,LEN(B524)-1)),clusters!$A$15:$B$77,2)</f>
        <v>Speedy Contact Hitter 2B/SS</v>
      </c>
    </row>
    <row r="525" spans="1:6" x14ac:dyDescent="0.3">
      <c r="A525" s="195">
        <v>524</v>
      </c>
      <c r="B525" s="195" t="s">
        <v>6886</v>
      </c>
      <c r="C525" s="195">
        <v>-0.531265392</v>
      </c>
      <c r="D525" s="195">
        <v>44</v>
      </c>
      <c r="E525" s="195">
        <v>11</v>
      </c>
      <c r="F525" s="195" t="str">
        <f>VLOOKUP(VALUE(RIGHT(B525,LEN(B525)-1)),clusters!$A$15:$B$77,2)</f>
        <v>Young Wiff King Infielder</v>
      </c>
    </row>
    <row r="526" spans="1:6" x14ac:dyDescent="0.3">
      <c r="A526" s="195">
        <v>525</v>
      </c>
      <c r="B526" s="195" t="s">
        <v>839</v>
      </c>
      <c r="C526" s="195">
        <v>-0.65610192700000003</v>
      </c>
      <c r="D526" s="195">
        <v>45</v>
      </c>
      <c r="E526" s="195">
        <v>11</v>
      </c>
      <c r="F526" s="195" t="str">
        <f>VLOOKUP(VALUE(RIGHT(B526,LEN(B526)-1)),clusters!$A$15:$B$77,2)</f>
        <v>Agile Bench Warmer Infielder</v>
      </c>
    </row>
    <row r="527" spans="1:6" x14ac:dyDescent="0.3">
      <c r="A527" s="195">
        <v>526</v>
      </c>
      <c r="B527" s="195" t="s">
        <v>845</v>
      </c>
      <c r="C527" s="195">
        <v>-0.73333137100000001</v>
      </c>
      <c r="D527" s="195">
        <v>46</v>
      </c>
      <c r="E527" s="195">
        <v>11</v>
      </c>
      <c r="F527" s="195" t="str">
        <f>VLOOKUP(VALUE(RIGHT(B527,LEN(B527)-1)),clusters!$A$15:$B$77,2)</f>
        <v>Speedy Bench Warmer Infielder</v>
      </c>
    </row>
    <row r="528" spans="1:6" x14ac:dyDescent="0.3">
      <c r="A528" s="195">
        <v>527</v>
      </c>
      <c r="B528" s="195" t="s">
        <v>6897</v>
      </c>
      <c r="C528" s="195">
        <v>-0.81228712999999997</v>
      </c>
      <c r="D528" s="195">
        <v>47</v>
      </c>
      <c r="E528" s="195">
        <v>11</v>
      </c>
      <c r="F528" s="195" t="str">
        <f>VLOOKUP(VALUE(RIGHT(B528,LEN(B528)-1)),clusters!$A$15:$B$77,2)</f>
        <v>Bench Warmer Infielder</v>
      </c>
    </row>
    <row r="529" spans="1:6" x14ac:dyDescent="0.3">
      <c r="A529" s="195">
        <v>528</v>
      </c>
      <c r="B529" s="195" t="s">
        <v>842</v>
      </c>
      <c r="C529" s="195">
        <v>-0.889502138</v>
      </c>
      <c r="D529" s="195">
        <v>48</v>
      </c>
      <c r="E529" s="195">
        <v>11</v>
      </c>
      <c r="F529" s="195" t="str">
        <f>VLOOKUP(VALUE(RIGHT(B529,LEN(B529)-1)),clusters!$A$15:$B$77,2)</f>
        <v>Bench Warmer 2B/SS</v>
      </c>
    </row>
    <row r="530" spans="1:6" x14ac:dyDescent="0.3">
      <c r="A530" s="195">
        <v>529</v>
      </c>
      <c r="B530" s="195" t="s">
        <v>858</v>
      </c>
      <c r="C530" s="195">
        <v>1</v>
      </c>
      <c r="D530" s="195">
        <v>1</v>
      </c>
      <c r="E530" s="195">
        <v>12</v>
      </c>
      <c r="F530" s="195" t="str">
        <f>VLOOKUP(VALUE(RIGHT(B530,LEN(B530)-1)),clusters!$A$15:$B$77,2)</f>
        <v>Lead Footed Swings for Fences</v>
      </c>
    </row>
    <row r="531" spans="1:6" x14ac:dyDescent="0.3">
      <c r="A531" s="195">
        <v>530</v>
      </c>
      <c r="B531" s="195" t="s">
        <v>860</v>
      </c>
      <c r="C531" s="195">
        <v>0.8633282297</v>
      </c>
      <c r="D531" s="195">
        <v>2</v>
      </c>
      <c r="E531" s="195">
        <v>12</v>
      </c>
      <c r="F531" s="195" t="str">
        <f>VLOOKUP(VALUE(RIGHT(B531,LEN(B531)-1)),clusters!$A$15:$B$77,2)</f>
        <v>Agile Swings for Fences</v>
      </c>
    </row>
    <row r="532" spans="1:6" x14ac:dyDescent="0.3">
      <c r="A532" s="195">
        <v>531</v>
      </c>
      <c r="B532" s="195" t="s">
        <v>6881</v>
      </c>
      <c r="C532" s="195">
        <v>0.84354053600000001</v>
      </c>
      <c r="D532" s="195">
        <v>3</v>
      </c>
      <c r="E532" s="195">
        <v>12</v>
      </c>
      <c r="F532" s="195" t="str">
        <f>VLOOKUP(VALUE(RIGHT(B532,LEN(B532)-1)),clusters!$A$15:$B$77,2)</f>
        <v>Lead Footed Uppercut Breeze</v>
      </c>
    </row>
    <row r="533" spans="1:6" x14ac:dyDescent="0.3">
      <c r="A533" s="195">
        <v>532</v>
      </c>
      <c r="B533" s="195" t="s">
        <v>857</v>
      </c>
      <c r="C533" s="195">
        <v>0.70623454220000004</v>
      </c>
      <c r="D533" s="195">
        <v>4</v>
      </c>
      <c r="E533" s="195">
        <v>12</v>
      </c>
      <c r="F533" s="195" t="str">
        <f>VLOOKUP(VALUE(RIGHT(B533,LEN(B533)-1)),clusters!$A$15:$B$77,2)</f>
        <v>Slugger</v>
      </c>
    </row>
    <row r="534" spans="1:6" x14ac:dyDescent="0.3">
      <c r="A534" s="195">
        <v>533</v>
      </c>
      <c r="B534" s="195" t="s">
        <v>855</v>
      </c>
      <c r="C534" s="195">
        <v>0.69309465859999997</v>
      </c>
      <c r="D534" s="195">
        <v>5</v>
      </c>
      <c r="E534" s="195">
        <v>12</v>
      </c>
      <c r="F534" s="195" t="str">
        <f>VLOOKUP(VALUE(RIGHT(B534,LEN(B534)-1)),clusters!$A$15:$B$77,2)</f>
        <v>Wild Slugger</v>
      </c>
    </row>
    <row r="535" spans="1:6" x14ac:dyDescent="0.3">
      <c r="A535" s="195">
        <v>534</v>
      </c>
      <c r="B535" s="195" t="s">
        <v>6889</v>
      </c>
      <c r="C535" s="195">
        <v>0.63528168650000005</v>
      </c>
      <c r="D535" s="195">
        <v>6</v>
      </c>
      <c r="E535" s="195">
        <v>12</v>
      </c>
      <c r="F535" s="195" t="str">
        <f>VLOOKUP(VALUE(RIGHT(B535,LEN(B535)-1)),clusters!$A$15:$B$77,2)</f>
        <v>Gap Power Infielder</v>
      </c>
    </row>
    <row r="536" spans="1:6" x14ac:dyDescent="0.3">
      <c r="A536" s="195">
        <v>535</v>
      </c>
      <c r="B536" s="195" t="s">
        <v>6886</v>
      </c>
      <c r="C536" s="195">
        <v>0.54095662040000003</v>
      </c>
      <c r="D536" s="195">
        <v>7</v>
      </c>
      <c r="E536" s="195">
        <v>12</v>
      </c>
      <c r="F536" s="195" t="str">
        <f>VLOOKUP(VALUE(RIGHT(B536,LEN(B536)-1)),clusters!$A$15:$B$77,2)</f>
        <v>Young Wiff King Infielder</v>
      </c>
    </row>
    <row r="537" spans="1:6" x14ac:dyDescent="0.3">
      <c r="A537" s="195">
        <v>536</v>
      </c>
      <c r="B537" s="195" t="s">
        <v>851</v>
      </c>
      <c r="C537" s="195">
        <v>0.52530132919999994</v>
      </c>
      <c r="D537" s="195">
        <v>8</v>
      </c>
      <c r="E537" s="195">
        <v>12</v>
      </c>
      <c r="F537" s="195" t="str">
        <f>VLOOKUP(VALUE(RIGHT(B537,LEN(B537)-1)),clusters!$A$15:$B$77,2)</f>
        <v>Slugger OF/1B</v>
      </c>
    </row>
    <row r="538" spans="1:6" x14ac:dyDescent="0.3">
      <c r="A538" s="195">
        <v>537</v>
      </c>
      <c r="B538" s="195" t="s">
        <v>859</v>
      </c>
      <c r="C538" s="195">
        <v>0.51519045779999995</v>
      </c>
      <c r="D538" s="195">
        <v>9</v>
      </c>
      <c r="E538" s="195">
        <v>12</v>
      </c>
      <c r="F538" s="195" t="str">
        <f>VLOOKUP(VALUE(RIGHT(B538,LEN(B538)-1)),clusters!$A$15:$B$77,2)</f>
        <v>Speedy Power off Bench OF/1B</v>
      </c>
    </row>
    <row r="539" spans="1:6" x14ac:dyDescent="0.3">
      <c r="A539" s="195">
        <v>538</v>
      </c>
      <c r="B539" s="195" t="s">
        <v>7349</v>
      </c>
      <c r="C539" s="195">
        <v>0.5096504073</v>
      </c>
      <c r="D539" s="195">
        <v>10</v>
      </c>
      <c r="E539" s="195">
        <v>12</v>
      </c>
      <c r="F539" s="195" t="str">
        <f>VLOOKUP(VALUE(RIGHT(B539,LEN(B539)-1)),clusters!$A$15:$B$77,2)</f>
        <v>Wiff King 2B/SS</v>
      </c>
    </row>
    <row r="540" spans="1:6" x14ac:dyDescent="0.3">
      <c r="A540" s="195">
        <v>539</v>
      </c>
      <c r="B540" s="195" t="s">
        <v>854</v>
      </c>
      <c r="C540" s="195">
        <v>0.40330628610000002</v>
      </c>
      <c r="D540" s="195">
        <v>11</v>
      </c>
      <c r="E540" s="195">
        <v>12</v>
      </c>
      <c r="F540" s="195" t="str">
        <f>VLOOKUP(VALUE(RIGHT(B540,LEN(B540)-1)),clusters!$A$15:$B$77,2)</f>
        <v>Agile Wiff King</v>
      </c>
    </row>
    <row r="541" spans="1:6" x14ac:dyDescent="0.3">
      <c r="A541" s="195">
        <v>540</v>
      </c>
      <c r="B541" s="195" t="s">
        <v>6884</v>
      </c>
      <c r="C541" s="195">
        <v>0.39428419460000003</v>
      </c>
      <c r="D541" s="195">
        <v>12</v>
      </c>
      <c r="E541" s="195">
        <v>12</v>
      </c>
      <c r="F541" s="195" t="str">
        <f>VLOOKUP(VALUE(RIGHT(B541,LEN(B541)-1)),clusters!$A$15:$B$77,2)</f>
        <v>Young Slugger</v>
      </c>
    </row>
    <row r="542" spans="1:6" x14ac:dyDescent="0.3">
      <c r="A542" s="195">
        <v>541</v>
      </c>
      <c r="B542" s="195" t="s">
        <v>6882</v>
      </c>
      <c r="C542" s="195">
        <v>0.3702758887</v>
      </c>
      <c r="D542" s="195">
        <v>13</v>
      </c>
      <c r="E542" s="195">
        <v>12</v>
      </c>
      <c r="F542" s="195" t="str">
        <f>VLOOKUP(VALUE(RIGHT(B542,LEN(B542)-1)),clusters!$A$15:$B$77,2)</f>
        <v>Young Slugger 2B/SS</v>
      </c>
    </row>
    <row r="543" spans="1:6" x14ac:dyDescent="0.3">
      <c r="A543" s="195">
        <v>542</v>
      </c>
      <c r="B543" s="195" t="s">
        <v>6892</v>
      </c>
      <c r="C543" s="195">
        <v>0.36833746779999998</v>
      </c>
      <c r="D543" s="195">
        <v>14</v>
      </c>
      <c r="E543" s="195">
        <v>12</v>
      </c>
      <c r="F543" s="195" t="str">
        <f>VLOOKUP(VALUE(RIGHT(B543,LEN(B543)-1)),clusters!$A$15:$B$77,2)</f>
        <v>Lead Footed Slap Hitter</v>
      </c>
    </row>
    <row r="544" spans="1:6" x14ac:dyDescent="0.3">
      <c r="A544" s="195">
        <v>543</v>
      </c>
      <c r="B544" s="195" t="s">
        <v>856</v>
      </c>
      <c r="C544" s="195">
        <v>0.35337878220000002</v>
      </c>
      <c r="D544" s="195">
        <v>15</v>
      </c>
      <c r="E544" s="195">
        <v>12</v>
      </c>
      <c r="F544" s="195" t="str">
        <f>VLOOKUP(VALUE(RIGHT(B544,LEN(B544)-1)),clusters!$A$15:$B$77,2)</f>
        <v>Young On Base OF/1B</v>
      </c>
    </row>
    <row r="545" spans="1:6" x14ac:dyDescent="0.3">
      <c r="A545" s="195">
        <v>544</v>
      </c>
      <c r="B545" s="195" t="s">
        <v>6883</v>
      </c>
      <c r="C545" s="195">
        <v>0.34844918829999999</v>
      </c>
      <c r="D545" s="195">
        <v>16</v>
      </c>
      <c r="E545" s="195">
        <v>12</v>
      </c>
      <c r="F545" s="195" t="str">
        <f>VLOOKUP(VALUE(RIGHT(B545,LEN(B545)-1)),clusters!$A$15:$B$77,2)</f>
        <v>Lead Footed Bench Warmer</v>
      </c>
    </row>
    <row r="546" spans="1:6" x14ac:dyDescent="0.3">
      <c r="A546" s="195">
        <v>545</v>
      </c>
      <c r="B546" s="195" t="s">
        <v>6885</v>
      </c>
      <c r="C546" s="195">
        <v>0.34565615109999998</v>
      </c>
      <c r="D546" s="195">
        <v>17</v>
      </c>
      <c r="E546" s="195">
        <v>12</v>
      </c>
      <c r="F546" s="195" t="str">
        <f>VLOOKUP(VALUE(RIGHT(B546,LEN(B546)-1)),clusters!$A$15:$B$77,2)</f>
        <v>Aging Power When Healthy</v>
      </c>
    </row>
    <row r="547" spans="1:6" x14ac:dyDescent="0.3">
      <c r="A547" s="195">
        <v>546</v>
      </c>
      <c r="B547" s="195" t="s">
        <v>6897</v>
      </c>
      <c r="C547" s="195">
        <v>0.14988848190000001</v>
      </c>
      <c r="D547" s="195">
        <v>18</v>
      </c>
      <c r="E547" s="195">
        <v>12</v>
      </c>
      <c r="F547" s="195" t="str">
        <f>VLOOKUP(VALUE(RIGHT(B547,LEN(B547)-1)),clusters!$A$15:$B$77,2)</f>
        <v>Bench Warmer Infielder</v>
      </c>
    </row>
    <row r="548" spans="1:6" x14ac:dyDescent="0.3">
      <c r="A548" s="195">
        <v>547</v>
      </c>
      <c r="B548" s="195" t="s">
        <v>848</v>
      </c>
      <c r="C548" s="195">
        <v>0.13469189670000001</v>
      </c>
      <c r="D548" s="195">
        <v>19</v>
      </c>
      <c r="E548" s="195">
        <v>12</v>
      </c>
      <c r="F548" s="195" t="str">
        <f>VLOOKUP(VALUE(RIGHT(B548,LEN(B548)-1)),clusters!$A$15:$B$77,2)</f>
        <v>Dominant Hitter</v>
      </c>
    </row>
    <row r="549" spans="1:6" x14ac:dyDescent="0.3">
      <c r="A549" s="195">
        <v>548</v>
      </c>
      <c r="B549" s="195" t="s">
        <v>852</v>
      </c>
      <c r="C549" s="195">
        <v>0.1081389541</v>
      </c>
      <c r="D549" s="195">
        <v>20</v>
      </c>
      <c r="E549" s="195">
        <v>12</v>
      </c>
      <c r="F549" s="195" t="str">
        <f>VLOOKUP(VALUE(RIGHT(B549,LEN(B549)-1)),clusters!$A$15:$B$77,2)</f>
        <v>Speedy Wiff King</v>
      </c>
    </row>
    <row r="550" spans="1:6" x14ac:dyDescent="0.3">
      <c r="A550" s="195">
        <v>549</v>
      </c>
      <c r="B550" s="195" t="s">
        <v>6893</v>
      </c>
      <c r="C550" s="195">
        <v>6.5438522099999993E-2</v>
      </c>
      <c r="D550" s="195">
        <v>21</v>
      </c>
      <c r="E550" s="195">
        <v>12</v>
      </c>
      <c r="F550" s="195" t="str">
        <f>VLOOKUP(VALUE(RIGHT(B550,LEN(B550)-1)),clusters!$A$15:$B$77,2)</f>
        <v>Young Speedy Gap Power</v>
      </c>
    </row>
    <row r="551" spans="1:6" x14ac:dyDescent="0.3">
      <c r="A551" s="195">
        <v>550</v>
      </c>
      <c r="B551" s="195" t="s">
        <v>853</v>
      </c>
      <c r="C551" s="195">
        <v>4.6527032400000001E-2</v>
      </c>
      <c r="D551" s="195">
        <v>22</v>
      </c>
      <c r="E551" s="195">
        <v>12</v>
      </c>
      <c r="F551" s="195" t="str">
        <f>VLOOKUP(VALUE(RIGHT(B551,LEN(B551)-1)),clusters!$A$15:$B$77,2)</f>
        <v>Young Speedy Gap Power</v>
      </c>
    </row>
    <row r="552" spans="1:6" x14ac:dyDescent="0.3">
      <c r="A552" s="195">
        <v>551</v>
      </c>
      <c r="B552" s="195" t="s">
        <v>847</v>
      </c>
      <c r="C552" s="195">
        <v>1.1096239E-3</v>
      </c>
      <c r="D552" s="195">
        <v>23</v>
      </c>
      <c r="E552" s="195">
        <v>12</v>
      </c>
      <c r="F552" s="195" t="str">
        <f>VLOOKUP(VALUE(RIGHT(B552,LEN(B552)-1)),clusters!$A$15:$B$77,2)</f>
        <v>Infielder</v>
      </c>
    </row>
    <row r="553" spans="1:6" x14ac:dyDescent="0.3">
      <c r="A553" s="195">
        <v>552</v>
      </c>
      <c r="B553" s="195" t="s">
        <v>6894</v>
      </c>
      <c r="C553" s="195">
        <v>-3.016108E-2</v>
      </c>
      <c r="D553" s="195">
        <v>24</v>
      </c>
      <c r="E553" s="195">
        <v>12</v>
      </c>
      <c r="F553" s="195" t="str">
        <f>VLOOKUP(VALUE(RIGHT(B553,LEN(B553)-1)),clusters!$A$15:$B$77,2)</f>
        <v>Agile Bench Warmer</v>
      </c>
    </row>
    <row r="554" spans="1:6" x14ac:dyDescent="0.3">
      <c r="A554" s="195">
        <v>553</v>
      </c>
      <c r="B554" s="195" t="s">
        <v>6895</v>
      </c>
      <c r="C554" s="195">
        <v>-5.4122587E-2</v>
      </c>
      <c r="D554" s="195">
        <v>25</v>
      </c>
      <c r="E554" s="195">
        <v>12</v>
      </c>
      <c r="F554" s="195" t="str">
        <f>VLOOKUP(VALUE(RIGHT(B554,LEN(B554)-1)),clusters!$A$15:$B$77,2)</f>
        <v>Capable Hitter Infielder</v>
      </c>
    </row>
    <row r="555" spans="1:6" x14ac:dyDescent="0.3">
      <c r="A555" s="195">
        <v>554</v>
      </c>
      <c r="B555" s="195" t="s">
        <v>6891</v>
      </c>
      <c r="C555" s="195">
        <v>-0.12678525299999999</v>
      </c>
      <c r="D555" s="195">
        <v>26</v>
      </c>
      <c r="E555" s="195">
        <v>12</v>
      </c>
      <c r="F555" s="195" t="str">
        <f>VLOOKUP(VALUE(RIGHT(B555,LEN(B555)-1)),clusters!$A$15:$B$77,2)</f>
        <v>Speedy Dominant Hitter</v>
      </c>
    </row>
    <row r="556" spans="1:6" x14ac:dyDescent="0.3">
      <c r="A556" s="195">
        <v>555</v>
      </c>
      <c r="B556" s="195" t="s">
        <v>844</v>
      </c>
      <c r="C556" s="195">
        <v>-0.1765024</v>
      </c>
      <c r="D556" s="195">
        <v>27</v>
      </c>
      <c r="E556" s="195">
        <v>12</v>
      </c>
      <c r="F556" s="195" t="str">
        <f>VLOOKUP(VALUE(RIGHT(B556,LEN(B556)-1)),clusters!$A$15:$B$77,2)</f>
        <v>Aging On Base</v>
      </c>
    </row>
    <row r="557" spans="1:6" x14ac:dyDescent="0.3">
      <c r="A557" s="195">
        <v>556</v>
      </c>
      <c r="B557" s="195" t="s">
        <v>6898</v>
      </c>
      <c r="C557" s="195">
        <v>-0.18688349200000001</v>
      </c>
      <c r="D557" s="195">
        <v>28</v>
      </c>
      <c r="E557" s="195">
        <v>12</v>
      </c>
      <c r="F557" s="195" t="str">
        <f>VLOOKUP(VALUE(RIGHT(B557,LEN(B557)-1)),clusters!$A$15:$B$77,2)</f>
        <v>Young SB Power off Bench</v>
      </c>
    </row>
    <row r="558" spans="1:6" x14ac:dyDescent="0.3">
      <c r="A558" s="195">
        <v>557</v>
      </c>
      <c r="B558" s="195" t="s">
        <v>846</v>
      </c>
      <c r="C558" s="195">
        <v>-0.197615971</v>
      </c>
      <c r="D558" s="195">
        <v>29</v>
      </c>
      <c r="E558" s="195">
        <v>12</v>
      </c>
      <c r="F558" s="195" t="str">
        <f>VLOOKUP(VALUE(RIGHT(B558,LEN(B558)-1)),clusters!$A$15:$B$77,2)</f>
        <v>Slugger Infielder</v>
      </c>
    </row>
    <row r="559" spans="1:6" x14ac:dyDescent="0.3">
      <c r="A559" s="195">
        <v>558</v>
      </c>
      <c r="B559" s="195" t="s">
        <v>850</v>
      </c>
      <c r="C559" s="195">
        <v>-0.23281927499999999</v>
      </c>
      <c r="D559" s="195">
        <v>30</v>
      </c>
      <c r="E559" s="195">
        <v>12</v>
      </c>
      <c r="F559" s="195" t="str">
        <f>VLOOKUP(VALUE(RIGHT(B559,LEN(B559)-1)),clusters!$A$15:$B$77,2)</f>
        <v>SB Swings for Fences</v>
      </c>
    </row>
    <row r="560" spans="1:6" x14ac:dyDescent="0.3">
      <c r="A560" s="195">
        <v>559</v>
      </c>
      <c r="B560" s="195" t="s">
        <v>6887</v>
      </c>
      <c r="C560" s="195">
        <v>-0.27193855500000003</v>
      </c>
      <c r="D560" s="195">
        <v>31</v>
      </c>
      <c r="E560" s="195">
        <v>12</v>
      </c>
      <c r="F560" s="195" t="str">
        <f>VLOOKUP(VALUE(RIGHT(B560,LEN(B560)-1)),clusters!$A$15:$B$77,2)</f>
        <v>Aging Bench Warmer OF/1B</v>
      </c>
    </row>
    <row r="561" spans="1:6" x14ac:dyDescent="0.3">
      <c r="A561" s="195">
        <v>560</v>
      </c>
      <c r="B561" s="195" t="s">
        <v>6896</v>
      </c>
      <c r="C561" s="195">
        <v>-0.286029951</v>
      </c>
      <c r="D561" s="195">
        <v>32</v>
      </c>
      <c r="E561" s="195">
        <v>12</v>
      </c>
      <c r="F561" s="195" t="str">
        <f>VLOOKUP(VALUE(RIGHT(B561,LEN(B561)-1)),clusters!$A$15:$B$77,2)</f>
        <v>Aging Bench Warmer</v>
      </c>
    </row>
    <row r="562" spans="1:6" x14ac:dyDescent="0.3">
      <c r="A562" s="195">
        <v>561</v>
      </c>
      <c r="B562" s="195" t="s">
        <v>849</v>
      </c>
      <c r="C562" s="195">
        <v>-0.31032820900000002</v>
      </c>
      <c r="D562" s="195">
        <v>33</v>
      </c>
      <c r="E562" s="195">
        <v>12</v>
      </c>
      <c r="F562" s="195" t="str">
        <f>VLOOKUP(VALUE(RIGHT(B562,LEN(B562)-1)),clusters!$A$15:$B$77,2)</f>
        <v>SB Bench Warmer</v>
      </c>
    </row>
    <row r="563" spans="1:6" x14ac:dyDescent="0.3">
      <c r="A563" s="195">
        <v>562</v>
      </c>
      <c r="B563" s="195" t="s">
        <v>6899</v>
      </c>
      <c r="C563" s="195">
        <v>-0.376164993</v>
      </c>
      <c r="D563" s="195">
        <v>34</v>
      </c>
      <c r="E563" s="195">
        <v>12</v>
      </c>
      <c r="F563" s="195" t="str">
        <f>VLOOKUP(VALUE(RIGHT(B563,LEN(B563)-1)),clusters!$A$15:$B$77,2)</f>
        <v>Bench Warmer</v>
      </c>
    </row>
    <row r="564" spans="1:6" x14ac:dyDescent="0.3">
      <c r="A564" s="195">
        <v>563</v>
      </c>
      <c r="B564" s="195" t="s">
        <v>6900</v>
      </c>
      <c r="C564" s="195">
        <v>-0.39776942500000001</v>
      </c>
      <c r="D564" s="195">
        <v>35</v>
      </c>
      <c r="E564" s="195">
        <v>12</v>
      </c>
      <c r="F564" s="195" t="str">
        <f>VLOOKUP(VALUE(RIGHT(B564,LEN(B564)-1)),clusters!$A$15:$B$77,2)</f>
        <v>Speedy Capable Hitter 2B/SS</v>
      </c>
    </row>
    <row r="565" spans="1:6" x14ac:dyDescent="0.3">
      <c r="A565" s="195">
        <v>564</v>
      </c>
      <c r="B565" s="195" t="s">
        <v>6890</v>
      </c>
      <c r="C565" s="195">
        <v>-0.40680496399999999</v>
      </c>
      <c r="D565" s="195">
        <v>36</v>
      </c>
      <c r="E565" s="195">
        <v>12</v>
      </c>
      <c r="F565" s="195" t="str">
        <f>VLOOKUP(VALUE(RIGHT(B565,LEN(B565)-1)),clusters!$A$15:$B$77,2)</f>
        <v>Speedy Capable Hitter</v>
      </c>
    </row>
    <row r="566" spans="1:6" x14ac:dyDescent="0.3">
      <c r="A566" s="195">
        <v>565</v>
      </c>
      <c r="B566" s="195" t="s">
        <v>842</v>
      </c>
      <c r="C566" s="195">
        <v>-0.425630538</v>
      </c>
      <c r="D566" s="195">
        <v>37</v>
      </c>
      <c r="E566" s="195">
        <v>12</v>
      </c>
      <c r="F566" s="195" t="str">
        <f>VLOOKUP(VALUE(RIGHT(B566,LEN(B566)-1)),clusters!$A$15:$B$77,2)</f>
        <v>Bench Warmer 2B/SS</v>
      </c>
    </row>
    <row r="567" spans="1:6" x14ac:dyDescent="0.3">
      <c r="A567" s="195">
        <v>566</v>
      </c>
      <c r="B567" s="195" t="s">
        <v>843</v>
      </c>
      <c r="C567" s="195">
        <v>-0.47658683499999999</v>
      </c>
      <c r="D567" s="195">
        <v>38</v>
      </c>
      <c r="E567" s="195">
        <v>12</v>
      </c>
      <c r="F567" s="195" t="str">
        <f>VLOOKUP(VALUE(RIGHT(B567,LEN(B567)-1)),clusters!$A$15:$B$77,2)</f>
        <v>Capable Hitter</v>
      </c>
    </row>
    <row r="568" spans="1:6" x14ac:dyDescent="0.3">
      <c r="A568" s="195">
        <v>567</v>
      </c>
      <c r="B568" s="195" t="s">
        <v>6888</v>
      </c>
      <c r="C568" s="195">
        <v>-0.52633360399999995</v>
      </c>
      <c r="D568" s="195">
        <v>39</v>
      </c>
      <c r="E568" s="195">
        <v>12</v>
      </c>
      <c r="F568" s="195" t="str">
        <f>VLOOKUP(VALUE(RIGHT(B568,LEN(B568)-1)),clusters!$A$15:$B$77,2)</f>
        <v>SB Slugger</v>
      </c>
    </row>
    <row r="569" spans="1:6" x14ac:dyDescent="0.3">
      <c r="A569" s="195">
        <v>568</v>
      </c>
      <c r="B569" s="195" t="s">
        <v>838</v>
      </c>
      <c r="C569" s="195">
        <v>-0.56970885800000004</v>
      </c>
      <c r="D569" s="195">
        <v>40</v>
      </c>
      <c r="E569" s="195">
        <v>12</v>
      </c>
      <c r="F569" s="195" t="str">
        <f>VLOOKUP(VALUE(RIGHT(B569,LEN(B569)-1)),clusters!$A$15:$B$77,2)</f>
        <v>Lead Footed Contact Hitter Infielder</v>
      </c>
    </row>
    <row r="570" spans="1:6" x14ac:dyDescent="0.3">
      <c r="A570" s="195">
        <v>569</v>
      </c>
      <c r="B570" s="195" t="s">
        <v>6902</v>
      </c>
      <c r="C570" s="195">
        <v>-0.61614001500000004</v>
      </c>
      <c r="D570" s="195">
        <v>41</v>
      </c>
      <c r="E570" s="195">
        <v>12</v>
      </c>
      <c r="F570" s="195" t="str">
        <f>VLOOKUP(VALUE(RIGHT(B570,LEN(B570)-1)),clusters!$A$15:$B$77,2)</f>
        <v>SB Capable Hitter</v>
      </c>
    </row>
    <row r="571" spans="1:6" x14ac:dyDescent="0.3">
      <c r="A571" s="195">
        <v>570</v>
      </c>
      <c r="B571" s="195" t="s">
        <v>845</v>
      </c>
      <c r="C571" s="195">
        <v>-0.65568207899999997</v>
      </c>
      <c r="D571" s="195">
        <v>42</v>
      </c>
      <c r="E571" s="195">
        <v>12</v>
      </c>
      <c r="F571" s="195" t="str">
        <f>VLOOKUP(VALUE(RIGHT(B571,LEN(B571)-1)),clusters!$A$15:$B$77,2)</f>
        <v>Speedy Bench Warmer Infielder</v>
      </c>
    </row>
    <row r="572" spans="1:6" x14ac:dyDescent="0.3">
      <c r="A572" s="195">
        <v>571</v>
      </c>
      <c r="B572" s="195" t="s">
        <v>6880</v>
      </c>
      <c r="C572" s="195">
        <v>-0.684574393</v>
      </c>
      <c r="D572" s="195">
        <v>43</v>
      </c>
      <c r="E572" s="195">
        <v>12</v>
      </c>
      <c r="F572" s="195" t="str">
        <f>VLOOKUP(VALUE(RIGHT(B572,LEN(B572)-1)),clusters!$A$15:$B$77,2)</f>
        <v>Bench Warmer OF/1B</v>
      </c>
    </row>
    <row r="573" spans="1:6" x14ac:dyDescent="0.3">
      <c r="A573" s="195">
        <v>572</v>
      </c>
      <c r="B573" s="195" t="s">
        <v>840</v>
      </c>
      <c r="C573" s="195">
        <v>-0.73346155700000004</v>
      </c>
      <c r="D573" s="195">
        <v>44</v>
      </c>
      <c r="E573" s="195">
        <v>12</v>
      </c>
      <c r="F573" s="195" t="str">
        <f>VLOOKUP(VALUE(RIGHT(B573,LEN(B573)-1)),clusters!$A$15:$B$77,2)</f>
        <v>Speedy Contact Hitter 2B/SS</v>
      </c>
    </row>
    <row r="574" spans="1:6" x14ac:dyDescent="0.3">
      <c r="A574" s="195">
        <v>573</v>
      </c>
      <c r="B574" s="195" t="s">
        <v>839</v>
      </c>
      <c r="C574" s="195">
        <v>-0.77651350600000002</v>
      </c>
      <c r="D574" s="195">
        <v>45</v>
      </c>
      <c r="E574" s="195">
        <v>12</v>
      </c>
      <c r="F574" s="195" t="str">
        <f>VLOOKUP(VALUE(RIGHT(B574,LEN(B574)-1)),clusters!$A$15:$B$77,2)</f>
        <v>Agile Bench Warmer Infielder</v>
      </c>
    </row>
    <row r="575" spans="1:6" x14ac:dyDescent="0.3">
      <c r="A575" s="195">
        <v>574</v>
      </c>
      <c r="B575" s="195" t="s">
        <v>837</v>
      </c>
      <c r="C575" s="195">
        <v>-0.80619415299999997</v>
      </c>
      <c r="D575" s="195">
        <v>46</v>
      </c>
      <c r="E575" s="195">
        <v>12</v>
      </c>
      <c r="F575" s="195" t="str">
        <f>VLOOKUP(VALUE(RIGHT(B575,LEN(B575)-1)),clusters!$A$15:$B$77,2)</f>
        <v>Slap Hitter 2B/SS</v>
      </c>
    </row>
    <row r="576" spans="1:6" x14ac:dyDescent="0.3">
      <c r="A576" s="195">
        <v>575</v>
      </c>
      <c r="B576" s="195" t="s">
        <v>6901</v>
      </c>
      <c r="C576" s="195">
        <v>-0.874185565</v>
      </c>
      <c r="D576" s="195">
        <v>47</v>
      </c>
      <c r="E576" s="195">
        <v>12</v>
      </c>
      <c r="F576" s="195" t="str">
        <f>VLOOKUP(VALUE(RIGHT(B576,LEN(B576)-1)),clusters!$A$15:$B$77,2)</f>
        <v>Speedy Contact Hitter</v>
      </c>
    </row>
    <row r="577" spans="1:6" s="195" customFormat="1" x14ac:dyDescent="0.3">
      <c r="A577" s="195">
        <v>576</v>
      </c>
      <c r="B577" s="195" t="s">
        <v>841</v>
      </c>
      <c r="C577" s="195">
        <v>-0.94613949399999997</v>
      </c>
      <c r="D577" s="195">
        <v>48</v>
      </c>
      <c r="E577" s="195">
        <v>12</v>
      </c>
      <c r="F577" s="195" t="str">
        <f>VLOOKUP(VALUE(RIGHT(B577,LEN(B577)-1)),clusters!$A$15:$B$77,2)</f>
        <v>SB Slap Hitter</v>
      </c>
    </row>
    <row r="578" spans="1:6" s="195" customFormat="1" x14ac:dyDescent="0.3">
      <c r="A578" s="195">
        <v>577</v>
      </c>
      <c r="B578" s="195" t="s">
        <v>838</v>
      </c>
      <c r="C578" s="195">
        <v>1</v>
      </c>
      <c r="D578" s="195">
        <v>1</v>
      </c>
      <c r="E578" s="195">
        <v>13</v>
      </c>
      <c r="F578" s="195" t="str">
        <f>VLOOKUP(VALUE(RIGHT(B578,LEN(B578)-1)),clusters!$A$15:$B$77,2)</f>
        <v>Lead Footed Contact Hitter Infielder</v>
      </c>
    </row>
    <row r="579" spans="1:6" s="195" customFormat="1" x14ac:dyDescent="0.3">
      <c r="A579" s="195">
        <v>578</v>
      </c>
      <c r="B579" s="195" t="s">
        <v>837</v>
      </c>
      <c r="C579" s="195">
        <v>0.88236531309999999</v>
      </c>
      <c r="D579" s="195">
        <v>2</v>
      </c>
      <c r="E579" s="195">
        <v>13</v>
      </c>
      <c r="F579" s="195" t="str">
        <f>VLOOKUP(VALUE(RIGHT(B579,LEN(B579)-1)),clusters!$A$15:$B$77,2)</f>
        <v>Slap Hitter 2B/SS</v>
      </c>
    </row>
    <row r="580" spans="1:6" s="195" customFormat="1" x14ac:dyDescent="0.3">
      <c r="A580" s="195">
        <v>579</v>
      </c>
      <c r="B580" s="195" t="s">
        <v>843</v>
      </c>
      <c r="C580" s="195">
        <v>0.86611816809999997</v>
      </c>
      <c r="D580" s="195">
        <v>3</v>
      </c>
      <c r="E580" s="195">
        <v>13</v>
      </c>
      <c r="F580" s="195" t="str">
        <f>VLOOKUP(VALUE(RIGHT(B580,LEN(B580)-1)),clusters!$A$15:$B$77,2)</f>
        <v>Capable Hitter</v>
      </c>
    </row>
    <row r="581" spans="1:6" s="195" customFormat="1" x14ac:dyDescent="0.3">
      <c r="A581" s="195">
        <v>580</v>
      </c>
      <c r="B581" s="195" t="s">
        <v>846</v>
      </c>
      <c r="C581" s="195">
        <v>0.84724530600000003</v>
      </c>
      <c r="D581" s="195">
        <v>4</v>
      </c>
      <c r="E581" s="195">
        <v>13</v>
      </c>
      <c r="F581" s="195" t="str">
        <f>VLOOKUP(VALUE(RIGHT(B581,LEN(B581)-1)),clusters!$A$15:$B$77,2)</f>
        <v>Slugger Infielder</v>
      </c>
    </row>
    <row r="582" spans="1:6" s="195" customFormat="1" x14ac:dyDescent="0.3">
      <c r="A582" s="195">
        <v>581</v>
      </c>
      <c r="B582" s="195" t="s">
        <v>847</v>
      </c>
      <c r="C582" s="195">
        <v>0.79526049129999998</v>
      </c>
      <c r="D582" s="195">
        <v>5</v>
      </c>
      <c r="E582" s="195">
        <v>13</v>
      </c>
      <c r="F582" s="195" t="str">
        <f>VLOOKUP(VALUE(RIGHT(B582,LEN(B582)-1)),clusters!$A$15:$B$77,2)</f>
        <v>Infielder</v>
      </c>
    </row>
    <row r="583" spans="1:6" s="195" customFormat="1" x14ac:dyDescent="0.3">
      <c r="A583" s="195">
        <v>582</v>
      </c>
      <c r="B583" s="195" t="s">
        <v>844</v>
      </c>
      <c r="C583" s="195">
        <v>0.6645739329</v>
      </c>
      <c r="D583" s="195">
        <v>6</v>
      </c>
      <c r="E583" s="195">
        <v>13</v>
      </c>
      <c r="F583" s="195" t="str">
        <f>VLOOKUP(VALUE(RIGHT(B583,LEN(B583)-1)),clusters!$A$15:$B$77,2)</f>
        <v>Aging On Base</v>
      </c>
    </row>
    <row r="584" spans="1:6" s="195" customFormat="1" x14ac:dyDescent="0.3">
      <c r="A584" s="195">
        <v>583</v>
      </c>
      <c r="B584" s="195" t="s">
        <v>6902</v>
      </c>
      <c r="C584" s="195">
        <v>0.61030164929999997</v>
      </c>
      <c r="D584" s="195">
        <v>7</v>
      </c>
      <c r="E584" s="195">
        <v>13</v>
      </c>
      <c r="F584" s="195" t="str">
        <f>VLOOKUP(VALUE(RIGHT(B584,LEN(B584)-1)),clusters!$A$15:$B$77,2)</f>
        <v>SB Capable Hitter</v>
      </c>
    </row>
    <row r="585" spans="1:6" s="195" customFormat="1" x14ac:dyDescent="0.3">
      <c r="A585" s="195">
        <v>584</v>
      </c>
      <c r="B585" s="195" t="s">
        <v>840</v>
      </c>
      <c r="C585" s="195">
        <v>0.56453904340000005</v>
      </c>
      <c r="D585" s="195">
        <v>8</v>
      </c>
      <c r="E585" s="195">
        <v>13</v>
      </c>
      <c r="F585" s="195" t="str">
        <f>VLOOKUP(VALUE(RIGHT(B585,LEN(B585)-1)),clusters!$A$15:$B$77,2)</f>
        <v>Speedy Contact Hitter 2B/SS</v>
      </c>
    </row>
    <row r="586" spans="1:6" s="195" customFormat="1" x14ac:dyDescent="0.3">
      <c r="A586" s="195">
        <v>585</v>
      </c>
      <c r="B586" s="195" t="s">
        <v>848</v>
      </c>
      <c r="C586" s="195">
        <v>0.56402635649999999</v>
      </c>
      <c r="D586" s="195">
        <v>9</v>
      </c>
      <c r="E586" s="195">
        <v>13</v>
      </c>
      <c r="F586" s="195" t="str">
        <f>VLOOKUP(VALUE(RIGHT(B586,LEN(B586)-1)),clusters!$A$15:$B$77,2)</f>
        <v>Dominant Hitter</v>
      </c>
    </row>
    <row r="587" spans="1:6" s="195" customFormat="1" x14ac:dyDescent="0.3">
      <c r="A587" s="195">
        <v>586</v>
      </c>
      <c r="B587" s="195" t="s">
        <v>6895</v>
      </c>
      <c r="C587" s="195">
        <v>0.54074171589999998</v>
      </c>
      <c r="D587" s="195">
        <v>10</v>
      </c>
      <c r="E587" s="195">
        <v>13</v>
      </c>
      <c r="F587" s="195" t="str">
        <f>VLOOKUP(VALUE(RIGHT(B587,LEN(B587)-1)),clusters!$A$15:$B$77,2)</f>
        <v>Capable Hitter Infielder</v>
      </c>
    </row>
    <row r="588" spans="1:6" s="195" customFormat="1" x14ac:dyDescent="0.3">
      <c r="A588" s="195">
        <v>587</v>
      </c>
      <c r="B588" s="195" t="s">
        <v>6901</v>
      </c>
      <c r="C588" s="195">
        <v>0.46408153880000003</v>
      </c>
      <c r="D588" s="195">
        <v>11</v>
      </c>
      <c r="E588" s="195">
        <v>13</v>
      </c>
      <c r="F588" s="195" t="str">
        <f>VLOOKUP(VALUE(RIGHT(B588,LEN(B588)-1)),clusters!$A$15:$B$77,2)</f>
        <v>Speedy Contact Hitter</v>
      </c>
    </row>
    <row r="589" spans="1:6" s="195" customFormat="1" x14ac:dyDescent="0.3">
      <c r="A589" s="195">
        <v>588</v>
      </c>
      <c r="B589" s="195" t="s">
        <v>6896</v>
      </c>
      <c r="C589" s="195">
        <v>0.4482103395</v>
      </c>
      <c r="D589" s="195">
        <v>12</v>
      </c>
      <c r="E589" s="195">
        <v>13</v>
      </c>
      <c r="F589" s="195" t="str">
        <f>VLOOKUP(VALUE(RIGHT(B589,LEN(B589)-1)),clusters!$A$15:$B$77,2)</f>
        <v>Aging Bench Warmer</v>
      </c>
    </row>
    <row r="590" spans="1:6" s="195" customFormat="1" x14ac:dyDescent="0.3">
      <c r="A590" s="195">
        <v>589</v>
      </c>
      <c r="B590" s="195" t="s">
        <v>6900</v>
      </c>
      <c r="C590" s="195">
        <v>0.4175589663</v>
      </c>
      <c r="D590" s="195">
        <v>13</v>
      </c>
      <c r="E590" s="195">
        <v>13</v>
      </c>
      <c r="F590" s="195" t="str">
        <f>VLOOKUP(VALUE(RIGHT(B590,LEN(B590)-1)),clusters!$A$15:$B$77,2)</f>
        <v>Speedy Capable Hitter 2B/SS</v>
      </c>
    </row>
    <row r="591" spans="1:6" s="195" customFormat="1" x14ac:dyDescent="0.3">
      <c r="A591" s="195">
        <v>590</v>
      </c>
      <c r="B591" s="195" t="s">
        <v>841</v>
      </c>
      <c r="C591" s="195">
        <v>0.3965297975</v>
      </c>
      <c r="D591" s="195">
        <v>14</v>
      </c>
      <c r="E591" s="195">
        <v>13</v>
      </c>
      <c r="F591" s="195" t="str">
        <f>VLOOKUP(VALUE(RIGHT(B591,LEN(B591)-1)),clusters!$A$15:$B$77,2)</f>
        <v>SB Slap Hitter</v>
      </c>
    </row>
    <row r="592" spans="1:6" s="195" customFormat="1" x14ac:dyDescent="0.3">
      <c r="A592" s="195">
        <v>591</v>
      </c>
      <c r="B592" s="195" t="s">
        <v>839</v>
      </c>
      <c r="C592" s="195">
        <v>0.36522823110000002</v>
      </c>
      <c r="D592" s="195">
        <v>15</v>
      </c>
      <c r="E592" s="195">
        <v>13</v>
      </c>
      <c r="F592" s="195" t="str">
        <f>VLOOKUP(VALUE(RIGHT(B592,LEN(B592)-1)),clusters!$A$15:$B$77,2)</f>
        <v>Agile Bench Warmer Infielder</v>
      </c>
    </row>
    <row r="593" spans="1:6" s="195" customFormat="1" x14ac:dyDescent="0.3">
      <c r="A593" s="195">
        <v>592</v>
      </c>
      <c r="B593" s="195" t="s">
        <v>6890</v>
      </c>
      <c r="C593" s="195">
        <v>0.33686258689999998</v>
      </c>
      <c r="D593" s="195">
        <v>16</v>
      </c>
      <c r="E593" s="195">
        <v>13</v>
      </c>
      <c r="F593" s="195" t="str">
        <f>VLOOKUP(VALUE(RIGHT(B593,LEN(B593)-1)),clusters!$A$15:$B$77,2)</f>
        <v>Speedy Capable Hitter</v>
      </c>
    </row>
    <row r="594" spans="1:6" s="195" customFormat="1" x14ac:dyDescent="0.3">
      <c r="A594" s="195">
        <v>593</v>
      </c>
      <c r="B594" s="195" t="s">
        <v>6888</v>
      </c>
      <c r="C594" s="195">
        <v>0.31133978810000001</v>
      </c>
      <c r="D594" s="195">
        <v>17</v>
      </c>
      <c r="E594" s="195">
        <v>13</v>
      </c>
      <c r="F594" s="195" t="str">
        <f>VLOOKUP(VALUE(RIGHT(B594,LEN(B594)-1)),clusters!$A$15:$B$77,2)</f>
        <v>SB Slugger</v>
      </c>
    </row>
    <row r="595" spans="1:6" s="195" customFormat="1" x14ac:dyDescent="0.3">
      <c r="A595" s="195">
        <v>594</v>
      </c>
      <c r="B595" s="195" t="s">
        <v>842</v>
      </c>
      <c r="C595" s="195">
        <v>0.3004776247</v>
      </c>
      <c r="D595" s="195">
        <v>18</v>
      </c>
      <c r="E595" s="195">
        <v>13</v>
      </c>
      <c r="F595" s="195" t="str">
        <f>VLOOKUP(VALUE(RIGHT(B595,LEN(B595)-1)),clusters!$A$15:$B$77,2)</f>
        <v>Bench Warmer 2B/SS</v>
      </c>
    </row>
    <row r="596" spans="1:6" s="195" customFormat="1" x14ac:dyDescent="0.3">
      <c r="A596" s="195">
        <v>595</v>
      </c>
      <c r="B596" s="195" t="s">
        <v>6892</v>
      </c>
      <c r="C596" s="195">
        <v>0.27525080699999999</v>
      </c>
      <c r="D596" s="195">
        <v>19</v>
      </c>
      <c r="E596" s="195">
        <v>13</v>
      </c>
      <c r="F596" s="195" t="str">
        <f>VLOOKUP(VALUE(RIGHT(B596,LEN(B596)-1)),clusters!$A$15:$B$77,2)</f>
        <v>Lead Footed Slap Hitter</v>
      </c>
    </row>
    <row r="597" spans="1:6" s="195" customFormat="1" x14ac:dyDescent="0.3">
      <c r="A597" s="195">
        <v>596</v>
      </c>
      <c r="B597" s="195" t="s">
        <v>6899</v>
      </c>
      <c r="C597" s="195">
        <v>0.19789541290000001</v>
      </c>
      <c r="D597" s="195">
        <v>20</v>
      </c>
      <c r="E597" s="195">
        <v>13</v>
      </c>
      <c r="F597" s="195" t="str">
        <f>VLOOKUP(VALUE(RIGHT(B597,LEN(B597)-1)),clusters!$A$15:$B$77,2)</f>
        <v>Bench Warmer</v>
      </c>
    </row>
    <row r="598" spans="1:6" s="195" customFormat="1" x14ac:dyDescent="0.3">
      <c r="A598" s="195">
        <v>597</v>
      </c>
      <c r="B598" s="195" t="s">
        <v>6882</v>
      </c>
      <c r="C598" s="195">
        <v>0.1025663569</v>
      </c>
      <c r="D598" s="195">
        <v>21</v>
      </c>
      <c r="E598" s="195">
        <v>13</v>
      </c>
      <c r="F598" s="195" t="str">
        <f>VLOOKUP(VALUE(RIGHT(B598,LEN(B598)-1)),clusters!$A$15:$B$77,2)</f>
        <v>Young Slugger 2B/SS</v>
      </c>
    </row>
    <row r="599" spans="1:6" s="195" customFormat="1" x14ac:dyDescent="0.3">
      <c r="A599" s="195">
        <v>598</v>
      </c>
      <c r="B599" s="195" t="s">
        <v>851</v>
      </c>
      <c r="C599" s="195">
        <v>0.10237217210000001</v>
      </c>
      <c r="D599" s="195">
        <v>22</v>
      </c>
      <c r="E599" s="195">
        <v>13</v>
      </c>
      <c r="F599" s="195" t="str">
        <f>VLOOKUP(VALUE(RIGHT(B599,LEN(B599)-1)),clusters!$A$15:$B$77,2)</f>
        <v>Slugger OF/1B</v>
      </c>
    </row>
    <row r="600" spans="1:6" s="195" customFormat="1" x14ac:dyDescent="0.3">
      <c r="A600" s="195">
        <v>599</v>
      </c>
      <c r="B600" s="195" t="s">
        <v>6884</v>
      </c>
      <c r="C600" s="195">
        <v>8.0218229700000004E-2</v>
      </c>
      <c r="D600" s="195">
        <v>23</v>
      </c>
      <c r="E600" s="195">
        <v>13</v>
      </c>
      <c r="F600" s="195" t="str">
        <f>VLOOKUP(VALUE(RIGHT(B600,LEN(B600)-1)),clusters!$A$15:$B$77,2)</f>
        <v>Young Slugger</v>
      </c>
    </row>
    <row r="601" spans="1:6" s="195" customFormat="1" x14ac:dyDescent="0.3">
      <c r="A601" s="195">
        <v>600</v>
      </c>
      <c r="B601" s="195" t="s">
        <v>6887</v>
      </c>
      <c r="C601" s="195">
        <v>4.46725995E-2</v>
      </c>
      <c r="D601" s="195">
        <v>24</v>
      </c>
      <c r="E601" s="195">
        <v>13</v>
      </c>
      <c r="F601" s="195" t="str">
        <f>VLOOKUP(VALUE(RIGHT(B601,LEN(B601)-1)),clusters!$A$15:$B$77,2)</f>
        <v>Aging Bench Warmer OF/1B</v>
      </c>
    </row>
    <row r="602" spans="1:6" s="195" customFormat="1" x14ac:dyDescent="0.3">
      <c r="A602" s="195">
        <v>601</v>
      </c>
      <c r="B602" s="195" t="s">
        <v>6880</v>
      </c>
      <c r="C602" s="195">
        <v>3.3315096000000002E-2</v>
      </c>
      <c r="D602" s="195">
        <v>25</v>
      </c>
      <c r="E602" s="195">
        <v>13</v>
      </c>
      <c r="F602" s="195" t="str">
        <f>VLOOKUP(VALUE(RIGHT(B602,LEN(B602)-1)),clusters!$A$15:$B$77,2)</f>
        <v>Bench Warmer OF/1B</v>
      </c>
    </row>
    <row r="603" spans="1:6" s="195" customFormat="1" x14ac:dyDescent="0.3">
      <c r="A603" s="195">
        <v>602</v>
      </c>
      <c r="B603" s="195" t="s">
        <v>6891</v>
      </c>
      <c r="C603" s="195">
        <v>-5.1657320000000001E-3</v>
      </c>
      <c r="D603" s="195">
        <v>26</v>
      </c>
      <c r="E603" s="195">
        <v>13</v>
      </c>
      <c r="F603" s="195" t="str">
        <f>VLOOKUP(VALUE(RIGHT(B603,LEN(B603)-1)),clusters!$A$15:$B$77,2)</f>
        <v>Speedy Dominant Hitter</v>
      </c>
    </row>
    <row r="604" spans="1:6" s="195" customFormat="1" x14ac:dyDescent="0.3">
      <c r="A604" s="195">
        <v>603</v>
      </c>
      <c r="B604" s="195" t="s">
        <v>6897</v>
      </c>
      <c r="C604" s="195">
        <v>-4.2829924999999998E-2</v>
      </c>
      <c r="D604" s="195">
        <v>27</v>
      </c>
      <c r="E604" s="195">
        <v>13</v>
      </c>
      <c r="F604" s="195" t="str">
        <f>VLOOKUP(VALUE(RIGHT(B604,LEN(B604)-1)),clusters!$A$15:$B$77,2)</f>
        <v>Bench Warmer Infielder</v>
      </c>
    </row>
    <row r="605" spans="1:6" s="195" customFormat="1" x14ac:dyDescent="0.3">
      <c r="A605" s="195">
        <v>604</v>
      </c>
      <c r="B605" s="195" t="s">
        <v>856</v>
      </c>
      <c r="C605" s="195">
        <v>-8.4132148000000004E-2</v>
      </c>
      <c r="D605" s="195">
        <v>28</v>
      </c>
      <c r="E605" s="195">
        <v>13</v>
      </c>
      <c r="F605" s="195" t="str">
        <f>VLOOKUP(VALUE(RIGHT(B605,LEN(B605)-1)),clusters!$A$15:$B$77,2)</f>
        <v>Young On Base OF/1B</v>
      </c>
    </row>
    <row r="606" spans="1:6" s="195" customFormat="1" x14ac:dyDescent="0.3">
      <c r="A606" s="195">
        <v>605</v>
      </c>
      <c r="B606" s="195" t="s">
        <v>845</v>
      </c>
      <c r="C606" s="195">
        <v>-9.4040704000000003E-2</v>
      </c>
      <c r="D606" s="195">
        <v>29</v>
      </c>
      <c r="E606" s="195">
        <v>13</v>
      </c>
      <c r="F606" s="195" t="str">
        <f>VLOOKUP(VALUE(RIGHT(B606,LEN(B606)-1)),clusters!$A$15:$B$77,2)</f>
        <v>Speedy Bench Warmer Infielder</v>
      </c>
    </row>
    <row r="607" spans="1:6" s="195" customFormat="1" x14ac:dyDescent="0.3">
      <c r="A607" s="195">
        <v>606</v>
      </c>
      <c r="B607" s="195" t="s">
        <v>6885</v>
      </c>
      <c r="C607" s="195">
        <v>-0.161324149</v>
      </c>
      <c r="D607" s="195">
        <v>30</v>
      </c>
      <c r="E607" s="195">
        <v>13</v>
      </c>
      <c r="F607" s="195" t="str">
        <f>VLOOKUP(VALUE(RIGHT(B607,LEN(B607)-1)),clusters!$A$15:$B$77,2)</f>
        <v>Aging Power When Healthy</v>
      </c>
    </row>
    <row r="608" spans="1:6" s="195" customFormat="1" x14ac:dyDescent="0.3">
      <c r="A608" s="195">
        <v>607</v>
      </c>
      <c r="B608" s="195" t="s">
        <v>857</v>
      </c>
      <c r="C608" s="195">
        <v>-0.20217925</v>
      </c>
      <c r="D608" s="195">
        <v>31</v>
      </c>
      <c r="E608" s="195">
        <v>13</v>
      </c>
      <c r="F608" s="195" t="str">
        <f>VLOOKUP(VALUE(RIGHT(B608,LEN(B608)-1)),clusters!$A$15:$B$77,2)</f>
        <v>Slugger</v>
      </c>
    </row>
    <row r="609" spans="1:6" s="195" customFormat="1" x14ac:dyDescent="0.3">
      <c r="A609" s="195">
        <v>608</v>
      </c>
      <c r="B609" s="195" t="s">
        <v>6889</v>
      </c>
      <c r="C609" s="195">
        <v>-0.25059372299999999</v>
      </c>
      <c r="D609" s="195">
        <v>32</v>
      </c>
      <c r="E609" s="195">
        <v>13</v>
      </c>
      <c r="F609" s="195" t="str">
        <f>VLOOKUP(VALUE(RIGHT(B609,LEN(B609)-1)),clusters!$A$15:$B$77,2)</f>
        <v>Gap Power Infielder</v>
      </c>
    </row>
    <row r="610" spans="1:6" s="195" customFormat="1" x14ac:dyDescent="0.3">
      <c r="A610" s="195">
        <v>609</v>
      </c>
      <c r="B610" s="195" t="s">
        <v>6883</v>
      </c>
      <c r="C610" s="195">
        <v>-0.25844643099999998</v>
      </c>
      <c r="D610" s="195">
        <v>33</v>
      </c>
      <c r="E610" s="195">
        <v>13</v>
      </c>
      <c r="F610" s="195" t="str">
        <f>VLOOKUP(VALUE(RIGHT(B610,LEN(B610)-1)),clusters!$A$15:$B$77,2)</f>
        <v>Lead Footed Bench Warmer</v>
      </c>
    </row>
    <row r="611" spans="1:6" s="195" customFormat="1" x14ac:dyDescent="0.3">
      <c r="A611" s="195">
        <v>610</v>
      </c>
      <c r="B611" s="195" t="s">
        <v>6893</v>
      </c>
      <c r="C611" s="195">
        <v>-0.27605204999999999</v>
      </c>
      <c r="D611" s="195">
        <v>34</v>
      </c>
      <c r="E611" s="195">
        <v>13</v>
      </c>
      <c r="F611" s="195" t="str">
        <f>VLOOKUP(VALUE(RIGHT(B611,LEN(B611)-1)),clusters!$A$15:$B$77,2)</f>
        <v>Young Speedy Gap Power</v>
      </c>
    </row>
    <row r="612" spans="1:6" s="195" customFormat="1" x14ac:dyDescent="0.3">
      <c r="A612" s="195">
        <v>611</v>
      </c>
      <c r="B612" s="195" t="s">
        <v>855</v>
      </c>
      <c r="C612" s="195">
        <v>-0.28433014400000001</v>
      </c>
      <c r="D612" s="195">
        <v>35</v>
      </c>
      <c r="E612" s="195">
        <v>13</v>
      </c>
      <c r="F612" s="195" t="str">
        <f>VLOOKUP(VALUE(RIGHT(B612,LEN(B612)-1)),clusters!$A$15:$B$77,2)</f>
        <v>Wild Slugger</v>
      </c>
    </row>
    <row r="613" spans="1:6" s="195" customFormat="1" x14ac:dyDescent="0.3">
      <c r="A613" s="195">
        <v>612</v>
      </c>
      <c r="B613" s="195" t="s">
        <v>6898</v>
      </c>
      <c r="C613" s="195">
        <v>-0.32257085299999999</v>
      </c>
      <c r="D613" s="195">
        <v>36</v>
      </c>
      <c r="E613" s="195">
        <v>13</v>
      </c>
      <c r="F613" s="195" t="str">
        <f>VLOOKUP(VALUE(RIGHT(B613,LEN(B613)-1)),clusters!$A$15:$B$77,2)</f>
        <v>Young SB Power off Bench</v>
      </c>
    </row>
    <row r="614" spans="1:6" s="195" customFormat="1" x14ac:dyDescent="0.3">
      <c r="A614" s="195">
        <v>613</v>
      </c>
      <c r="B614" s="195" t="s">
        <v>7349</v>
      </c>
      <c r="C614" s="195">
        <v>-0.43369961800000001</v>
      </c>
      <c r="D614" s="195">
        <v>37</v>
      </c>
      <c r="E614" s="195">
        <v>13</v>
      </c>
      <c r="F614" s="195" t="str">
        <f>VLOOKUP(VALUE(RIGHT(B614,LEN(B614)-1)),clusters!$A$15:$B$77,2)</f>
        <v>Wiff King 2B/SS</v>
      </c>
    </row>
    <row r="615" spans="1:6" s="195" customFormat="1" x14ac:dyDescent="0.3">
      <c r="A615" s="195">
        <v>614</v>
      </c>
      <c r="B615" s="195" t="s">
        <v>6881</v>
      </c>
      <c r="C615" s="195">
        <v>-0.494930272</v>
      </c>
      <c r="D615" s="195">
        <v>38</v>
      </c>
      <c r="E615" s="195">
        <v>13</v>
      </c>
      <c r="F615" s="195" t="str">
        <f>VLOOKUP(VALUE(RIGHT(B615,LEN(B615)-1)),clusters!$A$15:$B$77,2)</f>
        <v>Lead Footed Uppercut Breeze</v>
      </c>
    </row>
    <row r="616" spans="1:6" s="195" customFormat="1" x14ac:dyDescent="0.3">
      <c r="A616" s="195">
        <v>615</v>
      </c>
      <c r="B616" s="195" t="s">
        <v>6894</v>
      </c>
      <c r="C616" s="195">
        <v>-0.497380932</v>
      </c>
      <c r="D616" s="195">
        <v>39</v>
      </c>
      <c r="E616" s="195">
        <v>13</v>
      </c>
      <c r="F616" s="195" t="str">
        <f>VLOOKUP(VALUE(RIGHT(B616,LEN(B616)-1)),clusters!$A$15:$B$77,2)</f>
        <v>Agile Bench Warmer</v>
      </c>
    </row>
    <row r="617" spans="1:6" s="195" customFormat="1" x14ac:dyDescent="0.3">
      <c r="A617" s="195">
        <v>616</v>
      </c>
      <c r="B617" s="195" t="s">
        <v>6886</v>
      </c>
      <c r="C617" s="195">
        <v>-0.51464674700000002</v>
      </c>
      <c r="D617" s="195">
        <v>40</v>
      </c>
      <c r="E617" s="195">
        <v>13</v>
      </c>
      <c r="F617" s="195" t="str">
        <f>VLOOKUP(VALUE(RIGHT(B617,LEN(B617)-1)),clusters!$A$15:$B$77,2)</f>
        <v>Young Wiff King Infielder</v>
      </c>
    </row>
    <row r="618" spans="1:6" s="195" customFormat="1" x14ac:dyDescent="0.3">
      <c r="A618" s="195">
        <v>617</v>
      </c>
      <c r="B618" s="195" t="s">
        <v>850</v>
      </c>
      <c r="C618" s="195">
        <v>-0.53889825400000002</v>
      </c>
      <c r="D618" s="195">
        <v>41</v>
      </c>
      <c r="E618" s="195">
        <v>13</v>
      </c>
      <c r="F618" s="195" t="str">
        <f>VLOOKUP(VALUE(RIGHT(B618,LEN(B618)-1)),clusters!$A$15:$B$77,2)</f>
        <v>SB Swings for Fences</v>
      </c>
    </row>
    <row r="619" spans="1:6" s="195" customFormat="1" x14ac:dyDescent="0.3">
      <c r="A619" s="195">
        <v>618</v>
      </c>
      <c r="B619" s="195" t="s">
        <v>849</v>
      </c>
      <c r="C619" s="195">
        <v>-0.56953279700000004</v>
      </c>
      <c r="D619" s="195">
        <v>42</v>
      </c>
      <c r="E619" s="195">
        <v>13</v>
      </c>
      <c r="F619" s="195" t="str">
        <f>VLOOKUP(VALUE(RIGHT(B619,LEN(B619)-1)),clusters!$A$15:$B$77,2)</f>
        <v>SB Bench Warmer</v>
      </c>
    </row>
    <row r="620" spans="1:6" s="195" customFormat="1" x14ac:dyDescent="0.3">
      <c r="A620" s="195">
        <v>619</v>
      </c>
      <c r="B620" s="195" t="s">
        <v>858</v>
      </c>
      <c r="C620" s="195">
        <v>-0.56970885800000004</v>
      </c>
      <c r="D620" s="195">
        <v>43</v>
      </c>
      <c r="E620" s="195">
        <v>13</v>
      </c>
      <c r="F620" s="195" t="str">
        <f>VLOOKUP(VALUE(RIGHT(B620,LEN(B620)-1)),clusters!$A$15:$B$77,2)</f>
        <v>Lead Footed Swings for Fences</v>
      </c>
    </row>
    <row r="621" spans="1:6" s="195" customFormat="1" x14ac:dyDescent="0.3">
      <c r="A621" s="195">
        <v>620</v>
      </c>
      <c r="B621" s="195" t="s">
        <v>853</v>
      </c>
      <c r="C621" s="195">
        <v>-0.68133928300000002</v>
      </c>
      <c r="D621" s="195">
        <v>44</v>
      </c>
      <c r="E621" s="195">
        <v>13</v>
      </c>
      <c r="F621" s="195" t="str">
        <f>VLOOKUP(VALUE(RIGHT(B621,LEN(B621)-1)),clusters!$A$15:$B$77,2)</f>
        <v>Young Speedy Gap Power</v>
      </c>
    </row>
    <row r="622" spans="1:6" s="195" customFormat="1" x14ac:dyDescent="0.3">
      <c r="A622" s="195">
        <v>621</v>
      </c>
      <c r="B622" s="195" t="s">
        <v>854</v>
      </c>
      <c r="C622" s="195">
        <v>-0.83159864999999999</v>
      </c>
      <c r="D622" s="195">
        <v>45</v>
      </c>
      <c r="E622" s="195">
        <v>13</v>
      </c>
      <c r="F622" s="195" t="str">
        <f>VLOOKUP(VALUE(RIGHT(B622,LEN(B622)-1)),clusters!$A$15:$B$77,2)</f>
        <v>Agile Wiff King</v>
      </c>
    </row>
    <row r="623" spans="1:6" s="195" customFormat="1" x14ac:dyDescent="0.3">
      <c r="A623" s="195">
        <v>622</v>
      </c>
      <c r="B623" s="195" t="s">
        <v>852</v>
      </c>
      <c r="C623" s="195">
        <v>-0.83159947300000003</v>
      </c>
      <c r="D623" s="195">
        <v>46</v>
      </c>
      <c r="E623" s="195">
        <v>13</v>
      </c>
      <c r="F623" s="195" t="str">
        <f>VLOOKUP(VALUE(RIGHT(B623,LEN(B623)-1)),clusters!$A$15:$B$77,2)</f>
        <v>Speedy Wiff King</v>
      </c>
    </row>
    <row r="624" spans="1:6" s="195" customFormat="1" x14ac:dyDescent="0.3">
      <c r="A624" s="195">
        <v>623</v>
      </c>
      <c r="B624" s="195" t="s">
        <v>860</v>
      </c>
      <c r="C624" s="195">
        <v>-0.85165154600000004</v>
      </c>
      <c r="D624" s="195">
        <v>47</v>
      </c>
      <c r="E624" s="195">
        <v>13</v>
      </c>
      <c r="F624" s="195" t="str">
        <f>VLOOKUP(VALUE(RIGHT(B624,LEN(B624)-1)),clusters!$A$15:$B$77,2)</f>
        <v>Agile Swings for Fences</v>
      </c>
    </row>
    <row r="625" spans="1:6" s="195" customFormat="1" x14ac:dyDescent="0.3">
      <c r="A625" s="195">
        <v>624</v>
      </c>
      <c r="B625" s="195" t="s">
        <v>859</v>
      </c>
      <c r="C625" s="195">
        <v>-0.98685156399999996</v>
      </c>
      <c r="D625" s="195">
        <v>48</v>
      </c>
      <c r="E625" s="195">
        <v>13</v>
      </c>
      <c r="F625" s="195" t="str">
        <f>VLOOKUP(VALUE(RIGHT(B625,LEN(B625)-1)),clusters!$A$15:$B$77,2)</f>
        <v>Speedy Power off Bench OF/1B</v>
      </c>
    </row>
    <row r="626" spans="1:6" s="195" customFormat="1" x14ac:dyDescent="0.3">
      <c r="A626" s="195">
        <v>625</v>
      </c>
      <c r="B626" s="195" t="s">
        <v>848</v>
      </c>
      <c r="C626" s="195">
        <v>1</v>
      </c>
      <c r="D626" s="195">
        <v>1</v>
      </c>
      <c r="E626" s="195">
        <v>14</v>
      </c>
      <c r="F626" s="195" t="str">
        <f>VLOOKUP(VALUE(RIGHT(B626,LEN(B626)-1)),clusters!$A$15:$B$77,2)</f>
        <v>Dominant Hitter</v>
      </c>
    </row>
    <row r="627" spans="1:6" s="195" customFormat="1" x14ac:dyDescent="0.3">
      <c r="A627" s="195">
        <v>626</v>
      </c>
      <c r="B627" s="195" t="s">
        <v>851</v>
      </c>
      <c r="C627" s="195">
        <v>0.87371753890000003</v>
      </c>
      <c r="D627" s="195">
        <v>2</v>
      </c>
      <c r="E627" s="195">
        <v>14</v>
      </c>
      <c r="F627" s="195" t="str">
        <f>VLOOKUP(VALUE(RIGHT(B627,LEN(B627)-1)),clusters!$A$15:$B$77,2)</f>
        <v>Slugger OF/1B</v>
      </c>
    </row>
    <row r="628" spans="1:6" s="195" customFormat="1" x14ac:dyDescent="0.3">
      <c r="A628" s="195">
        <v>627</v>
      </c>
      <c r="B628" s="195" t="s">
        <v>843</v>
      </c>
      <c r="C628" s="195">
        <v>0.80427021350000005</v>
      </c>
      <c r="D628" s="195">
        <v>3</v>
      </c>
      <c r="E628" s="195">
        <v>14</v>
      </c>
      <c r="F628" s="195" t="str">
        <f>VLOOKUP(VALUE(RIGHT(B628,LEN(B628)-1)),clusters!$A$15:$B$77,2)</f>
        <v>Capable Hitter</v>
      </c>
    </row>
    <row r="629" spans="1:6" s="195" customFormat="1" x14ac:dyDescent="0.3">
      <c r="A629" s="195">
        <v>628</v>
      </c>
      <c r="B629" s="195" t="s">
        <v>844</v>
      </c>
      <c r="C629" s="195">
        <v>0.79238977200000005</v>
      </c>
      <c r="D629" s="195">
        <v>4</v>
      </c>
      <c r="E629" s="195">
        <v>14</v>
      </c>
      <c r="F629" s="195" t="str">
        <f>VLOOKUP(VALUE(RIGHT(B629,LEN(B629)-1)),clusters!$A$15:$B$77,2)</f>
        <v>Aging On Base</v>
      </c>
    </row>
    <row r="630" spans="1:6" s="195" customFormat="1" x14ac:dyDescent="0.3">
      <c r="A630" s="195">
        <v>629</v>
      </c>
      <c r="B630" s="195" t="s">
        <v>846</v>
      </c>
      <c r="C630" s="195">
        <v>0.73450980300000002</v>
      </c>
      <c r="D630" s="195">
        <v>5</v>
      </c>
      <c r="E630" s="195">
        <v>14</v>
      </c>
      <c r="F630" s="195" t="str">
        <f>VLOOKUP(VALUE(RIGHT(B630,LEN(B630)-1)),clusters!$A$15:$B$77,2)</f>
        <v>Slugger Infielder</v>
      </c>
    </row>
    <row r="631" spans="1:6" s="195" customFormat="1" x14ac:dyDescent="0.3">
      <c r="A631" s="195">
        <v>630</v>
      </c>
      <c r="B631" s="195" t="s">
        <v>847</v>
      </c>
      <c r="C631" s="195">
        <v>0.68549565140000002</v>
      </c>
      <c r="D631" s="195">
        <v>6</v>
      </c>
      <c r="E631" s="195">
        <v>14</v>
      </c>
      <c r="F631" s="195" t="str">
        <f>VLOOKUP(VALUE(RIGHT(B631,LEN(B631)-1)),clusters!$A$15:$B$77,2)</f>
        <v>Infielder</v>
      </c>
    </row>
    <row r="632" spans="1:6" s="195" customFormat="1" x14ac:dyDescent="0.3">
      <c r="A632" s="195">
        <v>631</v>
      </c>
      <c r="B632" s="195" t="s">
        <v>856</v>
      </c>
      <c r="C632" s="195">
        <v>0.67017309410000003</v>
      </c>
      <c r="D632" s="195">
        <v>7</v>
      </c>
      <c r="E632" s="195">
        <v>14</v>
      </c>
      <c r="F632" s="195" t="str">
        <f>VLOOKUP(VALUE(RIGHT(B632,LEN(B632)-1)),clusters!$A$15:$B$77,2)</f>
        <v>Young On Base OF/1B</v>
      </c>
    </row>
    <row r="633" spans="1:6" s="195" customFormat="1" x14ac:dyDescent="0.3">
      <c r="A633" s="195">
        <v>632</v>
      </c>
      <c r="B633" s="195" t="s">
        <v>6902</v>
      </c>
      <c r="C633" s="195">
        <v>0.5877217213</v>
      </c>
      <c r="D633" s="195">
        <v>8</v>
      </c>
      <c r="E633" s="195">
        <v>14</v>
      </c>
      <c r="F633" s="195" t="str">
        <f>VLOOKUP(VALUE(RIGHT(B633,LEN(B633)-1)),clusters!$A$15:$B$77,2)</f>
        <v>SB Capable Hitter</v>
      </c>
    </row>
    <row r="634" spans="1:6" s="195" customFormat="1" x14ac:dyDescent="0.3">
      <c r="A634" s="195">
        <v>633</v>
      </c>
      <c r="B634" s="195" t="s">
        <v>838</v>
      </c>
      <c r="C634" s="195">
        <v>0.56402635649999999</v>
      </c>
      <c r="D634" s="195">
        <v>9</v>
      </c>
      <c r="E634" s="195">
        <v>14</v>
      </c>
      <c r="F634" s="195" t="str">
        <f>VLOOKUP(VALUE(RIGHT(B634,LEN(B634)-1)),clusters!$A$15:$B$77,2)</f>
        <v>Lead Footed Contact Hitter Infielder</v>
      </c>
    </row>
    <row r="635" spans="1:6" s="195" customFormat="1" x14ac:dyDescent="0.3">
      <c r="A635" s="195">
        <v>634</v>
      </c>
      <c r="B635" s="195" t="s">
        <v>857</v>
      </c>
      <c r="C635" s="195">
        <v>0.5344235638</v>
      </c>
      <c r="D635" s="195">
        <v>10</v>
      </c>
      <c r="E635" s="195">
        <v>14</v>
      </c>
      <c r="F635" s="195" t="str">
        <f>VLOOKUP(VALUE(RIGHT(B635,LEN(B635)-1)),clusters!$A$15:$B$77,2)</f>
        <v>Slugger</v>
      </c>
    </row>
    <row r="636" spans="1:6" s="195" customFormat="1" x14ac:dyDescent="0.3">
      <c r="A636" s="195">
        <v>635</v>
      </c>
      <c r="B636" s="195" t="s">
        <v>855</v>
      </c>
      <c r="C636" s="195">
        <v>0.52294206919999997</v>
      </c>
      <c r="D636" s="195">
        <v>11</v>
      </c>
      <c r="E636" s="195">
        <v>14</v>
      </c>
      <c r="F636" s="195" t="str">
        <f>VLOOKUP(VALUE(RIGHT(B636,LEN(B636)-1)),clusters!$A$15:$B$77,2)</f>
        <v>Wild Slugger</v>
      </c>
    </row>
    <row r="637" spans="1:6" s="195" customFormat="1" x14ac:dyDescent="0.3">
      <c r="A637" s="195">
        <v>636</v>
      </c>
      <c r="B637" s="195" t="s">
        <v>6891</v>
      </c>
      <c r="C637" s="195">
        <v>0.4919522268</v>
      </c>
      <c r="D637" s="195">
        <v>12</v>
      </c>
      <c r="E637" s="195">
        <v>14</v>
      </c>
      <c r="F637" s="195" t="str">
        <f>VLOOKUP(VALUE(RIGHT(B637,LEN(B637)-1)),clusters!$A$15:$B$77,2)</f>
        <v>Speedy Dominant Hitter</v>
      </c>
    </row>
    <row r="638" spans="1:6" s="195" customFormat="1" x14ac:dyDescent="0.3">
      <c r="A638" s="195">
        <v>637</v>
      </c>
      <c r="B638" s="195" t="s">
        <v>6884</v>
      </c>
      <c r="C638" s="195">
        <v>0.46317819570000002</v>
      </c>
      <c r="D638" s="195">
        <v>13</v>
      </c>
      <c r="E638" s="195">
        <v>14</v>
      </c>
      <c r="F638" s="195" t="str">
        <f>VLOOKUP(VALUE(RIGHT(B638,LEN(B638)-1)),clusters!$A$15:$B$77,2)</f>
        <v>Young Slugger</v>
      </c>
    </row>
    <row r="639" spans="1:6" s="195" customFormat="1" x14ac:dyDescent="0.3">
      <c r="A639" s="195">
        <v>638</v>
      </c>
      <c r="B639" s="195" t="s">
        <v>6895</v>
      </c>
      <c r="C639" s="195">
        <v>0.45120655679999999</v>
      </c>
      <c r="D639" s="195">
        <v>14</v>
      </c>
      <c r="E639" s="195">
        <v>14</v>
      </c>
      <c r="F639" s="195" t="str">
        <f>VLOOKUP(VALUE(RIGHT(B639,LEN(B639)-1)),clusters!$A$15:$B$77,2)</f>
        <v>Capable Hitter Infielder</v>
      </c>
    </row>
    <row r="640" spans="1:6" s="195" customFormat="1" x14ac:dyDescent="0.3">
      <c r="A640" s="195">
        <v>639</v>
      </c>
      <c r="B640" s="195" t="s">
        <v>6896</v>
      </c>
      <c r="C640" s="195">
        <v>0.45051585589999998</v>
      </c>
      <c r="D640" s="195">
        <v>15</v>
      </c>
      <c r="E640" s="195">
        <v>14</v>
      </c>
      <c r="F640" s="195" t="str">
        <f>VLOOKUP(VALUE(RIGHT(B640,LEN(B640)-1)),clusters!$A$15:$B$77,2)</f>
        <v>Aging Bench Warmer</v>
      </c>
    </row>
    <row r="641" spans="1:6" s="195" customFormat="1" x14ac:dyDescent="0.3">
      <c r="A641" s="195">
        <v>640</v>
      </c>
      <c r="B641" s="195" t="s">
        <v>6885</v>
      </c>
      <c r="C641" s="195">
        <v>0.32259332080000003</v>
      </c>
      <c r="D641" s="195">
        <v>16</v>
      </c>
      <c r="E641" s="195">
        <v>14</v>
      </c>
      <c r="F641" s="195" t="str">
        <f>VLOOKUP(VALUE(RIGHT(B641,LEN(B641)-1)),clusters!$A$15:$B$77,2)</f>
        <v>Aging Power When Healthy</v>
      </c>
    </row>
    <row r="642" spans="1:6" s="195" customFormat="1" x14ac:dyDescent="0.3">
      <c r="A642" s="195">
        <v>641</v>
      </c>
      <c r="B642" s="195" t="s">
        <v>6888</v>
      </c>
      <c r="C642" s="195">
        <v>0.2598312223</v>
      </c>
      <c r="D642" s="195">
        <v>17</v>
      </c>
      <c r="E642" s="195">
        <v>14</v>
      </c>
      <c r="F642" s="195" t="str">
        <f>VLOOKUP(VALUE(RIGHT(B642,LEN(B642)-1)),clusters!$A$15:$B$77,2)</f>
        <v>SB Slugger</v>
      </c>
    </row>
    <row r="643" spans="1:6" s="195" customFormat="1" x14ac:dyDescent="0.3">
      <c r="A643" s="195">
        <v>642</v>
      </c>
      <c r="B643" s="195" t="s">
        <v>6890</v>
      </c>
      <c r="C643" s="195">
        <v>0.1657401828</v>
      </c>
      <c r="D643" s="195">
        <v>18</v>
      </c>
      <c r="E643" s="195">
        <v>14</v>
      </c>
      <c r="F643" s="195" t="str">
        <f>VLOOKUP(VALUE(RIGHT(B643,LEN(B643)-1)),clusters!$A$15:$B$77,2)</f>
        <v>Speedy Capable Hitter</v>
      </c>
    </row>
    <row r="644" spans="1:6" s="195" customFormat="1" x14ac:dyDescent="0.3">
      <c r="A644" s="195">
        <v>643</v>
      </c>
      <c r="B644" s="195" t="s">
        <v>6887</v>
      </c>
      <c r="C644" s="195">
        <v>0.140589924</v>
      </c>
      <c r="D644" s="195">
        <v>19</v>
      </c>
      <c r="E644" s="195">
        <v>14</v>
      </c>
      <c r="F644" s="195" t="str">
        <f>VLOOKUP(VALUE(RIGHT(B644,LEN(B644)-1)),clusters!$A$15:$B$77,2)</f>
        <v>Aging Bench Warmer OF/1B</v>
      </c>
    </row>
    <row r="645" spans="1:6" s="195" customFormat="1" x14ac:dyDescent="0.3">
      <c r="A645" s="195">
        <v>644</v>
      </c>
      <c r="B645" s="195" t="s">
        <v>858</v>
      </c>
      <c r="C645" s="195">
        <v>0.13469189670000001</v>
      </c>
      <c r="D645" s="195">
        <v>20</v>
      </c>
      <c r="E645" s="195">
        <v>14</v>
      </c>
      <c r="F645" s="195" t="str">
        <f>VLOOKUP(VALUE(RIGHT(B645,LEN(B645)-1)),clusters!$A$15:$B$77,2)</f>
        <v>Lead Footed Swings for Fences</v>
      </c>
    </row>
    <row r="646" spans="1:6" s="195" customFormat="1" x14ac:dyDescent="0.3">
      <c r="A646" s="195">
        <v>645</v>
      </c>
      <c r="B646" s="195" t="s">
        <v>6901</v>
      </c>
      <c r="C646" s="195">
        <v>0.124673783</v>
      </c>
      <c r="D646" s="195">
        <v>21</v>
      </c>
      <c r="E646" s="195">
        <v>14</v>
      </c>
      <c r="F646" s="195" t="str">
        <f>VLOOKUP(VALUE(RIGHT(B646,LEN(B646)-1)),clusters!$A$15:$B$77,2)</f>
        <v>Speedy Contact Hitter</v>
      </c>
    </row>
    <row r="647" spans="1:6" s="195" customFormat="1" x14ac:dyDescent="0.3">
      <c r="A647" s="195">
        <v>646</v>
      </c>
      <c r="B647" s="195" t="s">
        <v>837</v>
      </c>
      <c r="C647" s="195">
        <v>0.12432123890000001</v>
      </c>
      <c r="D647" s="195">
        <v>22</v>
      </c>
      <c r="E647" s="195">
        <v>14</v>
      </c>
      <c r="F647" s="195" t="str">
        <f>VLOOKUP(VALUE(RIGHT(B647,LEN(B647)-1)),clusters!$A$15:$B$77,2)</f>
        <v>Slap Hitter 2B/SS</v>
      </c>
    </row>
    <row r="648" spans="1:6" s="195" customFormat="1" x14ac:dyDescent="0.3">
      <c r="A648" s="195">
        <v>647</v>
      </c>
      <c r="B648" s="195" t="s">
        <v>6892</v>
      </c>
      <c r="C648" s="195">
        <v>0.1190490537</v>
      </c>
      <c r="D648" s="195">
        <v>23</v>
      </c>
      <c r="E648" s="195">
        <v>14</v>
      </c>
      <c r="F648" s="195" t="str">
        <f>VLOOKUP(VALUE(RIGHT(B648,LEN(B648)-1)),clusters!$A$15:$B$77,2)</f>
        <v>Lead Footed Slap Hitter</v>
      </c>
    </row>
    <row r="649" spans="1:6" s="195" customFormat="1" x14ac:dyDescent="0.3">
      <c r="A649" s="195">
        <v>648</v>
      </c>
      <c r="B649" s="195" t="s">
        <v>6882</v>
      </c>
      <c r="C649" s="195">
        <v>8.0492459700000005E-2</v>
      </c>
      <c r="D649" s="195">
        <v>24</v>
      </c>
      <c r="E649" s="195">
        <v>14</v>
      </c>
      <c r="F649" s="195" t="str">
        <f>VLOOKUP(VALUE(RIGHT(B649,LEN(B649)-1)),clusters!$A$15:$B$77,2)</f>
        <v>Young Slugger 2B/SS</v>
      </c>
    </row>
    <row r="650" spans="1:6" s="195" customFormat="1" x14ac:dyDescent="0.3">
      <c r="A650" s="195">
        <v>649</v>
      </c>
      <c r="B650" s="195" t="s">
        <v>860</v>
      </c>
      <c r="C650" s="195">
        <v>-8.1903779999999995E-2</v>
      </c>
      <c r="D650" s="195">
        <v>25</v>
      </c>
      <c r="E650" s="195">
        <v>14</v>
      </c>
      <c r="F650" s="195" t="str">
        <f>VLOOKUP(VALUE(RIGHT(B650,LEN(B650)-1)),clusters!$A$15:$B$77,2)</f>
        <v>Agile Swings for Fences</v>
      </c>
    </row>
    <row r="651" spans="1:6" s="195" customFormat="1" x14ac:dyDescent="0.3">
      <c r="A651" s="195">
        <v>650</v>
      </c>
      <c r="B651" s="195" t="s">
        <v>6900</v>
      </c>
      <c r="C651" s="195">
        <v>-0.10524064700000001</v>
      </c>
      <c r="D651" s="195">
        <v>26</v>
      </c>
      <c r="E651" s="195">
        <v>14</v>
      </c>
      <c r="F651" s="195" t="str">
        <f>VLOOKUP(VALUE(RIGHT(B651,LEN(B651)-1)),clusters!$A$15:$B$77,2)</f>
        <v>Speedy Capable Hitter 2B/SS</v>
      </c>
    </row>
    <row r="652" spans="1:6" s="195" customFormat="1" x14ac:dyDescent="0.3">
      <c r="A652" s="195">
        <v>651</v>
      </c>
      <c r="B652" s="195" t="s">
        <v>6899</v>
      </c>
      <c r="C652" s="195">
        <v>-0.137976247</v>
      </c>
      <c r="D652" s="195">
        <v>27</v>
      </c>
      <c r="E652" s="195">
        <v>14</v>
      </c>
      <c r="F652" s="195" t="str">
        <f>VLOOKUP(VALUE(RIGHT(B652,LEN(B652)-1)),clusters!$A$15:$B$77,2)</f>
        <v>Bench Warmer</v>
      </c>
    </row>
    <row r="653" spans="1:6" s="195" customFormat="1" x14ac:dyDescent="0.3">
      <c r="A653" s="195">
        <v>652</v>
      </c>
      <c r="B653" s="195" t="s">
        <v>6883</v>
      </c>
      <c r="C653" s="195">
        <v>-0.14453822</v>
      </c>
      <c r="D653" s="195">
        <v>28</v>
      </c>
      <c r="E653" s="195">
        <v>14</v>
      </c>
      <c r="F653" s="195" t="str">
        <f>VLOOKUP(VALUE(RIGHT(B653,LEN(B653)-1)),clusters!$A$15:$B$77,2)</f>
        <v>Lead Footed Bench Warmer</v>
      </c>
    </row>
    <row r="654" spans="1:6" s="195" customFormat="1" x14ac:dyDescent="0.3">
      <c r="A654" s="195">
        <v>653</v>
      </c>
      <c r="B654" s="195" t="s">
        <v>841</v>
      </c>
      <c r="C654" s="195">
        <v>-0.177231475</v>
      </c>
      <c r="D654" s="195">
        <v>29</v>
      </c>
      <c r="E654" s="195">
        <v>14</v>
      </c>
      <c r="F654" s="195" t="str">
        <f>VLOOKUP(VALUE(RIGHT(B654,LEN(B654)-1)),clusters!$A$15:$B$77,2)</f>
        <v>SB Slap Hitter</v>
      </c>
    </row>
    <row r="655" spans="1:6" s="195" customFormat="1" x14ac:dyDescent="0.3">
      <c r="A655" s="195">
        <v>654</v>
      </c>
      <c r="B655" s="195" t="s">
        <v>6881</v>
      </c>
      <c r="C655" s="195">
        <v>-0.18609901700000001</v>
      </c>
      <c r="D655" s="195">
        <v>30</v>
      </c>
      <c r="E655" s="195">
        <v>14</v>
      </c>
      <c r="F655" s="195" t="str">
        <f>VLOOKUP(VALUE(RIGHT(B655,LEN(B655)-1)),clusters!$A$15:$B$77,2)</f>
        <v>Lead Footed Uppercut Breeze</v>
      </c>
    </row>
    <row r="656" spans="1:6" s="195" customFormat="1" x14ac:dyDescent="0.3">
      <c r="A656" s="195">
        <v>655</v>
      </c>
      <c r="B656" s="195" t="s">
        <v>6898</v>
      </c>
      <c r="C656" s="195">
        <v>-0.19955668800000001</v>
      </c>
      <c r="D656" s="195">
        <v>31</v>
      </c>
      <c r="E656" s="195">
        <v>14</v>
      </c>
      <c r="F656" s="195" t="str">
        <f>VLOOKUP(VALUE(RIGHT(B656,LEN(B656)-1)),clusters!$A$15:$B$77,2)</f>
        <v>Young SB Power off Bench</v>
      </c>
    </row>
    <row r="657" spans="1:6" s="195" customFormat="1" x14ac:dyDescent="0.3">
      <c r="A657" s="195">
        <v>656</v>
      </c>
      <c r="B657" s="195" t="s">
        <v>840</v>
      </c>
      <c r="C657" s="195">
        <v>-0.203430061</v>
      </c>
      <c r="D657" s="195">
        <v>32</v>
      </c>
      <c r="E657" s="195">
        <v>14</v>
      </c>
      <c r="F657" s="195" t="str">
        <f>VLOOKUP(VALUE(RIGHT(B657,LEN(B657)-1)),clusters!$A$15:$B$77,2)</f>
        <v>Speedy Contact Hitter 2B/SS</v>
      </c>
    </row>
    <row r="658" spans="1:6" s="195" customFormat="1" x14ac:dyDescent="0.3">
      <c r="A658" s="195">
        <v>657</v>
      </c>
      <c r="B658" s="195" t="s">
        <v>6889</v>
      </c>
      <c r="C658" s="195">
        <v>-0.22404160400000001</v>
      </c>
      <c r="D658" s="195">
        <v>33</v>
      </c>
      <c r="E658" s="195">
        <v>14</v>
      </c>
      <c r="F658" s="195" t="str">
        <f>VLOOKUP(VALUE(RIGHT(B658,LEN(B658)-1)),clusters!$A$15:$B$77,2)</f>
        <v>Gap Power Infielder</v>
      </c>
    </row>
    <row r="659" spans="1:6" s="195" customFormat="1" x14ac:dyDescent="0.3">
      <c r="A659" s="195">
        <v>658</v>
      </c>
      <c r="B659" s="195" t="s">
        <v>6880</v>
      </c>
      <c r="C659" s="195">
        <v>-0.234314733</v>
      </c>
      <c r="D659" s="195">
        <v>34</v>
      </c>
      <c r="E659" s="195">
        <v>14</v>
      </c>
      <c r="F659" s="195" t="str">
        <f>VLOOKUP(VALUE(RIGHT(B659,LEN(B659)-1)),clusters!$A$15:$B$77,2)</f>
        <v>Bench Warmer OF/1B</v>
      </c>
    </row>
    <row r="660" spans="1:6" s="195" customFormat="1" x14ac:dyDescent="0.3">
      <c r="A660" s="195">
        <v>659</v>
      </c>
      <c r="B660" s="195" t="s">
        <v>839</v>
      </c>
      <c r="C660" s="195">
        <v>-0.37351142700000001</v>
      </c>
      <c r="D660" s="195">
        <v>35</v>
      </c>
      <c r="E660" s="195">
        <v>14</v>
      </c>
      <c r="F660" s="195" t="str">
        <f>VLOOKUP(VALUE(RIGHT(B660,LEN(B660)-1)),clusters!$A$15:$B$77,2)</f>
        <v>Agile Bench Warmer Infielder</v>
      </c>
    </row>
    <row r="661" spans="1:6" s="195" customFormat="1" x14ac:dyDescent="0.3">
      <c r="A661" s="195">
        <v>660</v>
      </c>
      <c r="B661" s="195" t="s">
        <v>6893</v>
      </c>
      <c r="C661" s="195">
        <v>-0.40029164299999997</v>
      </c>
      <c r="D661" s="195">
        <v>36</v>
      </c>
      <c r="E661" s="195">
        <v>14</v>
      </c>
      <c r="F661" s="195" t="str">
        <f>VLOOKUP(VALUE(RIGHT(B661,LEN(B661)-1)),clusters!$A$15:$B$77,2)</f>
        <v>Young Speedy Gap Power</v>
      </c>
    </row>
    <row r="662" spans="1:6" s="195" customFormat="1" x14ac:dyDescent="0.3">
      <c r="A662" s="195">
        <v>661</v>
      </c>
      <c r="B662" s="195" t="s">
        <v>7349</v>
      </c>
      <c r="C662" s="195">
        <v>-0.42796885000000001</v>
      </c>
      <c r="D662" s="195">
        <v>37</v>
      </c>
      <c r="E662" s="195">
        <v>14</v>
      </c>
      <c r="F662" s="195" t="str">
        <f>VLOOKUP(VALUE(RIGHT(B662,LEN(B662)-1)),clusters!$A$15:$B$77,2)</f>
        <v>Wiff King 2B/SS</v>
      </c>
    </row>
    <row r="663" spans="1:6" s="195" customFormat="1" x14ac:dyDescent="0.3">
      <c r="A663" s="195">
        <v>662</v>
      </c>
      <c r="B663" s="195" t="s">
        <v>6894</v>
      </c>
      <c r="C663" s="195">
        <v>-0.47540099200000002</v>
      </c>
      <c r="D663" s="195">
        <v>38</v>
      </c>
      <c r="E663" s="195">
        <v>14</v>
      </c>
      <c r="F663" s="195" t="str">
        <f>VLOOKUP(VALUE(RIGHT(B663,LEN(B663)-1)),clusters!$A$15:$B$77,2)</f>
        <v>Agile Bench Warmer</v>
      </c>
    </row>
    <row r="664" spans="1:6" s="195" customFormat="1" x14ac:dyDescent="0.3">
      <c r="A664" s="195">
        <v>663</v>
      </c>
      <c r="B664" s="195" t="s">
        <v>850</v>
      </c>
      <c r="C664" s="195">
        <v>-0.49714866400000002</v>
      </c>
      <c r="D664" s="195">
        <v>39</v>
      </c>
      <c r="E664" s="195">
        <v>14</v>
      </c>
      <c r="F664" s="195" t="str">
        <f>VLOOKUP(VALUE(RIGHT(B664,LEN(B664)-1)),clusters!$A$15:$B$77,2)</f>
        <v>SB Swings for Fences</v>
      </c>
    </row>
    <row r="665" spans="1:6" s="195" customFormat="1" x14ac:dyDescent="0.3">
      <c r="A665" s="195">
        <v>664</v>
      </c>
      <c r="B665" s="195" t="s">
        <v>6897</v>
      </c>
      <c r="C665" s="195">
        <v>-0.53383974700000003</v>
      </c>
      <c r="D665" s="195">
        <v>40</v>
      </c>
      <c r="E665" s="195">
        <v>14</v>
      </c>
      <c r="F665" s="195" t="str">
        <f>VLOOKUP(VALUE(RIGHT(B665,LEN(B665)-1)),clusters!$A$15:$B$77,2)</f>
        <v>Bench Warmer Infielder</v>
      </c>
    </row>
    <row r="666" spans="1:6" s="195" customFormat="1" x14ac:dyDescent="0.3">
      <c r="A666" s="195">
        <v>665</v>
      </c>
      <c r="B666" s="195" t="s">
        <v>842</v>
      </c>
      <c r="C666" s="195">
        <v>-0.54442849400000004</v>
      </c>
      <c r="D666" s="195">
        <v>41</v>
      </c>
      <c r="E666" s="195">
        <v>14</v>
      </c>
      <c r="F666" s="195" t="str">
        <f>VLOOKUP(VALUE(RIGHT(B666,LEN(B666)-1)),clusters!$A$15:$B$77,2)</f>
        <v>Bench Warmer 2B/SS</v>
      </c>
    </row>
    <row r="667" spans="1:6" s="195" customFormat="1" x14ac:dyDescent="0.3">
      <c r="A667" s="195">
        <v>666</v>
      </c>
      <c r="B667" s="195" t="s">
        <v>859</v>
      </c>
      <c r="C667" s="195">
        <v>-0.56253452299999995</v>
      </c>
      <c r="D667" s="195">
        <v>42</v>
      </c>
      <c r="E667" s="195">
        <v>14</v>
      </c>
      <c r="F667" s="195" t="str">
        <f>VLOOKUP(VALUE(RIGHT(B667,LEN(B667)-1)),clusters!$A$15:$B$77,2)</f>
        <v>Speedy Power off Bench OF/1B</v>
      </c>
    </row>
    <row r="668" spans="1:6" s="195" customFormat="1" x14ac:dyDescent="0.3">
      <c r="A668" s="195">
        <v>667</v>
      </c>
      <c r="B668" s="195" t="s">
        <v>6886</v>
      </c>
      <c r="C668" s="195">
        <v>-0.60563779699999998</v>
      </c>
      <c r="D668" s="195">
        <v>43</v>
      </c>
      <c r="E668" s="195">
        <v>14</v>
      </c>
      <c r="F668" s="195" t="str">
        <f>VLOOKUP(VALUE(RIGHT(B668,LEN(B668)-1)),clusters!$A$15:$B$77,2)</f>
        <v>Young Wiff King Infielder</v>
      </c>
    </row>
    <row r="669" spans="1:6" s="195" customFormat="1" x14ac:dyDescent="0.3">
      <c r="A669" s="195">
        <v>668</v>
      </c>
      <c r="B669" s="195" t="s">
        <v>853</v>
      </c>
      <c r="C669" s="195">
        <v>-0.678329391</v>
      </c>
      <c r="D669" s="195">
        <v>44</v>
      </c>
      <c r="E669" s="195">
        <v>14</v>
      </c>
      <c r="F669" s="195" t="str">
        <f>VLOOKUP(VALUE(RIGHT(B669,LEN(B669)-1)),clusters!$A$15:$B$77,2)</f>
        <v>Young Speedy Gap Power</v>
      </c>
    </row>
    <row r="670" spans="1:6" s="195" customFormat="1" x14ac:dyDescent="0.3">
      <c r="A670" s="195">
        <v>669</v>
      </c>
      <c r="B670" s="195" t="s">
        <v>852</v>
      </c>
      <c r="C670" s="195">
        <v>-0.79614410099999999</v>
      </c>
      <c r="D670" s="195">
        <v>45</v>
      </c>
      <c r="E670" s="195">
        <v>14</v>
      </c>
      <c r="F670" s="195" t="str">
        <f>VLOOKUP(VALUE(RIGHT(B670,LEN(B670)-1)),clusters!$A$15:$B$77,2)</f>
        <v>Speedy Wiff King</v>
      </c>
    </row>
    <row r="671" spans="1:6" s="195" customFormat="1" x14ac:dyDescent="0.3">
      <c r="A671" s="195">
        <v>670</v>
      </c>
      <c r="B671" s="195" t="s">
        <v>845</v>
      </c>
      <c r="C671" s="195">
        <v>-0.83093805700000001</v>
      </c>
      <c r="D671" s="195">
        <v>46</v>
      </c>
      <c r="E671" s="195">
        <v>14</v>
      </c>
      <c r="F671" s="195" t="str">
        <f>VLOOKUP(VALUE(RIGHT(B671,LEN(B671)-1)),clusters!$A$15:$B$77,2)</f>
        <v>Speedy Bench Warmer Infielder</v>
      </c>
    </row>
    <row r="672" spans="1:6" s="195" customFormat="1" x14ac:dyDescent="0.3">
      <c r="A672" s="195">
        <v>671</v>
      </c>
      <c r="B672" s="195" t="s">
        <v>854</v>
      </c>
      <c r="C672" s="195">
        <v>-0.84908580300000003</v>
      </c>
      <c r="D672" s="195">
        <v>47</v>
      </c>
      <c r="E672" s="195">
        <v>14</v>
      </c>
      <c r="F672" s="195" t="str">
        <f>VLOOKUP(VALUE(RIGHT(B672,LEN(B672)-1)),clusters!$A$15:$B$77,2)</f>
        <v>Agile Wiff King</v>
      </c>
    </row>
    <row r="673" spans="1:6" s="195" customFormat="1" x14ac:dyDescent="0.3">
      <c r="A673" s="195">
        <v>672</v>
      </c>
      <c r="B673" s="195" t="s">
        <v>849</v>
      </c>
      <c r="C673" s="195">
        <v>-0.87269842500000006</v>
      </c>
      <c r="D673" s="195">
        <v>48</v>
      </c>
      <c r="E673" s="195">
        <v>14</v>
      </c>
      <c r="F673" s="195" t="str">
        <f>VLOOKUP(VALUE(RIGHT(B673,LEN(B673)-1)),clusters!$A$15:$B$77,2)</f>
        <v>SB Bench Warmer</v>
      </c>
    </row>
    <row r="674" spans="1:6" s="195" customFormat="1" x14ac:dyDescent="0.3">
      <c r="A674" s="195">
        <v>673</v>
      </c>
      <c r="B674" s="195" t="s">
        <v>846</v>
      </c>
      <c r="C674" s="195">
        <v>1</v>
      </c>
      <c r="D674" s="195">
        <v>1</v>
      </c>
      <c r="E674" s="195">
        <v>15</v>
      </c>
      <c r="F674" s="195" t="str">
        <f>VLOOKUP(VALUE(RIGHT(B674,LEN(B674)-1)),clusters!$A$15:$B$77,2)</f>
        <v>Slugger Infielder</v>
      </c>
    </row>
    <row r="675" spans="1:6" s="195" customFormat="1" x14ac:dyDescent="0.3">
      <c r="A675" s="195">
        <v>674</v>
      </c>
      <c r="B675" s="195" t="s">
        <v>838</v>
      </c>
      <c r="C675" s="195">
        <v>0.84724530600000003</v>
      </c>
      <c r="D675" s="195">
        <v>2</v>
      </c>
      <c r="E675" s="195">
        <v>15</v>
      </c>
      <c r="F675" s="195" t="str">
        <f>VLOOKUP(VALUE(RIGHT(B675,LEN(B675)-1)),clusters!$A$15:$B$77,2)</f>
        <v>Lead Footed Contact Hitter Infielder</v>
      </c>
    </row>
    <row r="676" spans="1:6" s="195" customFormat="1" x14ac:dyDescent="0.3">
      <c r="A676" s="195">
        <v>675</v>
      </c>
      <c r="B676" s="195" t="s">
        <v>6895</v>
      </c>
      <c r="C676" s="195">
        <v>0.84290854449999997</v>
      </c>
      <c r="D676" s="195">
        <v>3</v>
      </c>
      <c r="E676" s="195">
        <v>15</v>
      </c>
      <c r="F676" s="195" t="str">
        <f>VLOOKUP(VALUE(RIGHT(B676,LEN(B676)-1)),clusters!$A$15:$B$77,2)</f>
        <v>Capable Hitter Infielder</v>
      </c>
    </row>
    <row r="677" spans="1:6" s="195" customFormat="1" x14ac:dyDescent="0.3">
      <c r="A677" s="195">
        <v>676</v>
      </c>
      <c r="B677" s="195" t="s">
        <v>847</v>
      </c>
      <c r="C677" s="195">
        <v>0.8378548039</v>
      </c>
      <c r="D677" s="195">
        <v>4</v>
      </c>
      <c r="E677" s="195">
        <v>15</v>
      </c>
      <c r="F677" s="195" t="str">
        <f>VLOOKUP(VALUE(RIGHT(B677,LEN(B677)-1)),clusters!$A$15:$B$77,2)</f>
        <v>Infielder</v>
      </c>
    </row>
    <row r="678" spans="1:6" s="195" customFormat="1" x14ac:dyDescent="0.3">
      <c r="A678" s="195">
        <v>677</v>
      </c>
      <c r="B678" s="195" t="s">
        <v>843</v>
      </c>
      <c r="C678" s="195">
        <v>0.78560766660000003</v>
      </c>
      <c r="D678" s="195">
        <v>5</v>
      </c>
      <c r="E678" s="195">
        <v>15</v>
      </c>
      <c r="F678" s="195" t="str">
        <f>VLOOKUP(VALUE(RIGHT(B678,LEN(B678)-1)),clusters!$A$15:$B$77,2)</f>
        <v>Capable Hitter</v>
      </c>
    </row>
    <row r="679" spans="1:6" s="195" customFormat="1" x14ac:dyDescent="0.3">
      <c r="A679" s="195">
        <v>678</v>
      </c>
      <c r="B679" s="195" t="s">
        <v>848</v>
      </c>
      <c r="C679" s="195">
        <v>0.73450980300000002</v>
      </c>
      <c r="D679" s="195">
        <v>6</v>
      </c>
      <c r="E679" s="195">
        <v>15</v>
      </c>
      <c r="F679" s="195" t="str">
        <f>VLOOKUP(VALUE(RIGHT(B679,LEN(B679)-1)),clusters!$A$15:$B$77,2)</f>
        <v>Dominant Hitter</v>
      </c>
    </row>
    <row r="680" spans="1:6" s="195" customFormat="1" x14ac:dyDescent="0.3">
      <c r="A680" s="195">
        <v>679</v>
      </c>
      <c r="B680" s="195" t="s">
        <v>837</v>
      </c>
      <c r="C680" s="195">
        <v>0.57766695769999998</v>
      </c>
      <c r="D680" s="195">
        <v>7</v>
      </c>
      <c r="E680" s="195">
        <v>15</v>
      </c>
      <c r="F680" s="195" t="str">
        <f>VLOOKUP(VALUE(RIGHT(B680,LEN(B680)-1)),clusters!$A$15:$B$77,2)</f>
        <v>Slap Hitter 2B/SS</v>
      </c>
    </row>
    <row r="681" spans="1:6" s="195" customFormat="1" x14ac:dyDescent="0.3">
      <c r="A681" s="195">
        <v>680</v>
      </c>
      <c r="B681" s="195" t="s">
        <v>6884</v>
      </c>
      <c r="C681" s="195">
        <v>0.56679440209999998</v>
      </c>
      <c r="D681" s="195">
        <v>8</v>
      </c>
      <c r="E681" s="195">
        <v>15</v>
      </c>
      <c r="F681" s="195" t="str">
        <f>VLOOKUP(VALUE(RIGHT(B681,LEN(B681)-1)),clusters!$A$15:$B$77,2)</f>
        <v>Young Slugger</v>
      </c>
    </row>
    <row r="682" spans="1:6" s="195" customFormat="1" x14ac:dyDescent="0.3">
      <c r="A682" s="195">
        <v>681</v>
      </c>
      <c r="B682" s="195" t="s">
        <v>6900</v>
      </c>
      <c r="C682" s="195">
        <v>0.54858884119999995</v>
      </c>
      <c r="D682" s="195">
        <v>9</v>
      </c>
      <c r="E682" s="195">
        <v>15</v>
      </c>
      <c r="F682" s="195" t="str">
        <f>VLOOKUP(VALUE(RIGHT(B682,LEN(B682)-1)),clusters!$A$15:$B$77,2)</f>
        <v>Speedy Capable Hitter 2B/SS</v>
      </c>
    </row>
    <row r="683" spans="1:6" s="195" customFormat="1" x14ac:dyDescent="0.3">
      <c r="A683" s="195">
        <v>682</v>
      </c>
      <c r="B683" s="195" t="s">
        <v>6890</v>
      </c>
      <c r="C683" s="195">
        <v>0.5211986663</v>
      </c>
      <c r="D683" s="195">
        <v>10</v>
      </c>
      <c r="E683" s="195">
        <v>15</v>
      </c>
      <c r="F683" s="195" t="str">
        <f>VLOOKUP(VALUE(RIGHT(B683,LEN(B683)-1)),clusters!$A$15:$B$77,2)</f>
        <v>Speedy Capable Hitter</v>
      </c>
    </row>
    <row r="684" spans="1:6" s="195" customFormat="1" x14ac:dyDescent="0.3">
      <c r="A684" s="195">
        <v>683</v>
      </c>
      <c r="B684" s="195" t="s">
        <v>6902</v>
      </c>
      <c r="C684" s="195">
        <v>0.50897845689999999</v>
      </c>
      <c r="D684" s="195">
        <v>11</v>
      </c>
      <c r="E684" s="195">
        <v>15</v>
      </c>
      <c r="F684" s="195" t="str">
        <f>VLOOKUP(VALUE(RIGHT(B684,LEN(B684)-1)),clusters!$A$15:$B$77,2)</f>
        <v>SB Capable Hitter</v>
      </c>
    </row>
    <row r="685" spans="1:6" s="195" customFormat="1" x14ac:dyDescent="0.3">
      <c r="A685" s="195">
        <v>684</v>
      </c>
      <c r="B685" s="195" t="s">
        <v>844</v>
      </c>
      <c r="C685" s="195">
        <v>0.49881792219999999</v>
      </c>
      <c r="D685" s="195">
        <v>12</v>
      </c>
      <c r="E685" s="195">
        <v>15</v>
      </c>
      <c r="F685" s="195" t="str">
        <f>VLOOKUP(VALUE(RIGHT(B685,LEN(B685)-1)),clusters!$A$15:$B$77,2)</f>
        <v>Aging On Base</v>
      </c>
    </row>
    <row r="686" spans="1:6" s="195" customFormat="1" x14ac:dyDescent="0.3">
      <c r="A686" s="195">
        <v>685</v>
      </c>
      <c r="B686" s="195" t="s">
        <v>6882</v>
      </c>
      <c r="C686" s="195">
        <v>0.49254783670000002</v>
      </c>
      <c r="D686" s="195">
        <v>13</v>
      </c>
      <c r="E686" s="195">
        <v>15</v>
      </c>
      <c r="F686" s="195" t="str">
        <f>VLOOKUP(VALUE(RIGHT(B686,LEN(B686)-1)),clusters!$A$15:$B$77,2)</f>
        <v>Young Slugger 2B/SS</v>
      </c>
    </row>
    <row r="687" spans="1:6" s="195" customFormat="1" x14ac:dyDescent="0.3">
      <c r="A687" s="195">
        <v>686</v>
      </c>
      <c r="B687" s="195" t="s">
        <v>840</v>
      </c>
      <c r="C687" s="195">
        <v>0.4596293286</v>
      </c>
      <c r="D687" s="195">
        <v>14</v>
      </c>
      <c r="E687" s="195">
        <v>15</v>
      </c>
      <c r="F687" s="195" t="str">
        <f>VLOOKUP(VALUE(RIGHT(B687,LEN(B687)-1)),clusters!$A$15:$B$77,2)</f>
        <v>Speedy Contact Hitter 2B/SS</v>
      </c>
    </row>
    <row r="688" spans="1:6" s="195" customFormat="1" x14ac:dyDescent="0.3">
      <c r="A688" s="195">
        <v>687</v>
      </c>
      <c r="B688" s="195" t="s">
        <v>851</v>
      </c>
      <c r="C688" s="195">
        <v>0.43225454359999999</v>
      </c>
      <c r="D688" s="195">
        <v>15</v>
      </c>
      <c r="E688" s="195">
        <v>15</v>
      </c>
      <c r="F688" s="195" t="str">
        <f>VLOOKUP(VALUE(RIGHT(B688,LEN(B688)-1)),clusters!$A$15:$B$77,2)</f>
        <v>Slugger OF/1B</v>
      </c>
    </row>
    <row r="689" spans="1:6" s="195" customFormat="1" x14ac:dyDescent="0.3">
      <c r="A689" s="195">
        <v>688</v>
      </c>
      <c r="B689" s="195" t="s">
        <v>6888</v>
      </c>
      <c r="C689" s="195">
        <v>0.40306518600000002</v>
      </c>
      <c r="D689" s="195">
        <v>16</v>
      </c>
      <c r="E689" s="195">
        <v>15</v>
      </c>
      <c r="F689" s="195" t="str">
        <f>VLOOKUP(VALUE(RIGHT(B689,LEN(B689)-1)),clusters!$A$15:$B$77,2)</f>
        <v>SB Slugger</v>
      </c>
    </row>
    <row r="690" spans="1:6" s="195" customFormat="1" x14ac:dyDescent="0.3">
      <c r="A690" s="195">
        <v>689</v>
      </c>
      <c r="B690" s="195" t="s">
        <v>857</v>
      </c>
      <c r="C690" s="195">
        <v>0.30993255359999999</v>
      </c>
      <c r="D690" s="195">
        <v>17</v>
      </c>
      <c r="E690" s="195">
        <v>15</v>
      </c>
      <c r="F690" s="195" t="str">
        <f>VLOOKUP(VALUE(RIGHT(B690,LEN(B690)-1)),clusters!$A$15:$B$77,2)</f>
        <v>Slugger</v>
      </c>
    </row>
    <row r="691" spans="1:6" s="195" customFormat="1" x14ac:dyDescent="0.3">
      <c r="A691" s="195">
        <v>690</v>
      </c>
      <c r="B691" s="195" t="s">
        <v>6892</v>
      </c>
      <c r="C691" s="195">
        <v>0.30506624399999999</v>
      </c>
      <c r="D691" s="195">
        <v>18</v>
      </c>
      <c r="E691" s="195">
        <v>15</v>
      </c>
      <c r="F691" s="195" t="str">
        <f>VLOOKUP(VALUE(RIGHT(B691,LEN(B691)-1)),clusters!$A$15:$B$77,2)</f>
        <v>Lead Footed Slap Hitter</v>
      </c>
    </row>
    <row r="692" spans="1:6" s="195" customFormat="1" x14ac:dyDescent="0.3">
      <c r="A692" s="195">
        <v>691</v>
      </c>
      <c r="B692" s="195" t="s">
        <v>856</v>
      </c>
      <c r="C692" s="195">
        <v>0.19013969</v>
      </c>
      <c r="D692" s="195">
        <v>19</v>
      </c>
      <c r="E692" s="195">
        <v>15</v>
      </c>
      <c r="F692" s="195" t="str">
        <f>VLOOKUP(VALUE(RIGHT(B692,LEN(B692)-1)),clusters!$A$15:$B$77,2)</f>
        <v>Young On Base OF/1B</v>
      </c>
    </row>
    <row r="693" spans="1:6" s="195" customFormat="1" x14ac:dyDescent="0.3">
      <c r="A693" s="195">
        <v>692</v>
      </c>
      <c r="B693" s="195" t="s">
        <v>6901</v>
      </c>
      <c r="C693" s="195">
        <v>0.1833230441</v>
      </c>
      <c r="D693" s="195">
        <v>20</v>
      </c>
      <c r="E693" s="195">
        <v>15</v>
      </c>
      <c r="F693" s="195" t="str">
        <f>VLOOKUP(VALUE(RIGHT(B693,LEN(B693)-1)),clusters!$A$15:$B$77,2)</f>
        <v>Speedy Contact Hitter</v>
      </c>
    </row>
    <row r="694" spans="1:6" s="195" customFormat="1" x14ac:dyDescent="0.3">
      <c r="A694" s="195">
        <v>693</v>
      </c>
      <c r="B694" s="195" t="s">
        <v>6896</v>
      </c>
      <c r="C694" s="195">
        <v>0.1095981954</v>
      </c>
      <c r="D694" s="195">
        <v>21</v>
      </c>
      <c r="E694" s="195">
        <v>15</v>
      </c>
      <c r="F694" s="195" t="str">
        <f>VLOOKUP(VALUE(RIGHT(B694,LEN(B694)-1)),clusters!$A$15:$B$77,2)</f>
        <v>Aging Bench Warmer</v>
      </c>
    </row>
    <row r="695" spans="1:6" s="195" customFormat="1" x14ac:dyDescent="0.3">
      <c r="A695" s="195">
        <v>694</v>
      </c>
      <c r="B695" s="195" t="s">
        <v>841</v>
      </c>
      <c r="C695" s="195">
        <v>0.1028975296</v>
      </c>
      <c r="D695" s="195">
        <v>22</v>
      </c>
      <c r="E695" s="195">
        <v>15</v>
      </c>
      <c r="F695" s="195" t="str">
        <f>VLOOKUP(VALUE(RIGHT(B695,LEN(B695)-1)),clusters!$A$15:$B$77,2)</f>
        <v>SB Slap Hitter</v>
      </c>
    </row>
    <row r="696" spans="1:6" s="195" customFormat="1" x14ac:dyDescent="0.3">
      <c r="A696" s="195">
        <v>695</v>
      </c>
      <c r="B696" s="195" t="s">
        <v>6891</v>
      </c>
      <c r="C696" s="195">
        <v>9.8797192300000003E-2</v>
      </c>
      <c r="D696" s="195">
        <v>23</v>
      </c>
      <c r="E696" s="195">
        <v>15</v>
      </c>
      <c r="F696" s="195" t="str">
        <f>VLOOKUP(VALUE(RIGHT(B696,LEN(B696)-1)),clusters!$A$15:$B$77,2)</f>
        <v>Speedy Dominant Hitter</v>
      </c>
    </row>
    <row r="697" spans="1:6" s="195" customFormat="1" x14ac:dyDescent="0.3">
      <c r="A697" s="195">
        <v>696</v>
      </c>
      <c r="B697" s="195" t="s">
        <v>842</v>
      </c>
      <c r="C697" s="195">
        <v>7.8372829699999993E-2</v>
      </c>
      <c r="D697" s="195">
        <v>24</v>
      </c>
      <c r="E697" s="195">
        <v>15</v>
      </c>
      <c r="F697" s="195" t="str">
        <f>VLOOKUP(VALUE(RIGHT(B697,LEN(B697)-1)),clusters!$A$15:$B$77,2)</f>
        <v>Bench Warmer 2B/SS</v>
      </c>
    </row>
    <row r="698" spans="1:6" s="195" customFormat="1" x14ac:dyDescent="0.3">
      <c r="A698" s="195">
        <v>697</v>
      </c>
      <c r="B698" s="195" t="s">
        <v>6889</v>
      </c>
      <c r="C698" s="195">
        <v>5.168507E-2</v>
      </c>
      <c r="D698" s="195">
        <v>25</v>
      </c>
      <c r="E698" s="195">
        <v>15</v>
      </c>
      <c r="F698" s="195" t="str">
        <f>VLOOKUP(VALUE(RIGHT(B698,LEN(B698)-1)),clusters!$A$15:$B$77,2)</f>
        <v>Gap Power Infielder</v>
      </c>
    </row>
    <row r="699" spans="1:6" s="195" customFormat="1" x14ac:dyDescent="0.3">
      <c r="A699" s="195">
        <v>698</v>
      </c>
      <c r="B699" s="195" t="s">
        <v>6893</v>
      </c>
      <c r="C699" s="195">
        <v>-1.418933E-2</v>
      </c>
      <c r="D699" s="195">
        <v>26</v>
      </c>
      <c r="E699" s="195">
        <v>15</v>
      </c>
      <c r="F699" s="195" t="str">
        <f>VLOOKUP(VALUE(RIGHT(B699,LEN(B699)-1)),clusters!$A$15:$B$77,2)</f>
        <v>Young Speedy Gap Power</v>
      </c>
    </row>
    <row r="700" spans="1:6" s="195" customFormat="1" x14ac:dyDescent="0.3">
      <c r="A700" s="195">
        <v>699</v>
      </c>
      <c r="B700" s="195" t="s">
        <v>6897</v>
      </c>
      <c r="C700" s="195">
        <v>-9.7538685999999999E-2</v>
      </c>
      <c r="D700" s="195">
        <v>27</v>
      </c>
      <c r="E700" s="195">
        <v>15</v>
      </c>
      <c r="F700" s="195" t="str">
        <f>VLOOKUP(VALUE(RIGHT(B700,LEN(B700)-1)),clusters!$A$15:$B$77,2)</f>
        <v>Bench Warmer Infielder</v>
      </c>
    </row>
    <row r="701" spans="1:6" s="195" customFormat="1" x14ac:dyDescent="0.3">
      <c r="A701" s="195">
        <v>700</v>
      </c>
      <c r="B701" s="195" t="s">
        <v>855</v>
      </c>
      <c r="C701" s="195">
        <v>-0.12544617599999999</v>
      </c>
      <c r="D701" s="195">
        <v>28</v>
      </c>
      <c r="E701" s="195">
        <v>15</v>
      </c>
      <c r="F701" s="195" t="str">
        <f>VLOOKUP(VALUE(RIGHT(B701,LEN(B701)-1)),clusters!$A$15:$B$77,2)</f>
        <v>Wild Slugger</v>
      </c>
    </row>
    <row r="702" spans="1:6" s="195" customFormat="1" x14ac:dyDescent="0.3">
      <c r="A702" s="195">
        <v>701</v>
      </c>
      <c r="B702" s="195" t="s">
        <v>839</v>
      </c>
      <c r="C702" s="195">
        <v>-0.14600779</v>
      </c>
      <c r="D702" s="195">
        <v>29</v>
      </c>
      <c r="E702" s="195">
        <v>15</v>
      </c>
      <c r="F702" s="195" t="str">
        <f>VLOOKUP(VALUE(RIGHT(B702,LEN(B702)-1)),clusters!$A$15:$B$77,2)</f>
        <v>Agile Bench Warmer Infielder</v>
      </c>
    </row>
    <row r="703" spans="1:6" s="195" customFormat="1" x14ac:dyDescent="0.3">
      <c r="A703" s="195">
        <v>702</v>
      </c>
      <c r="B703" s="195" t="s">
        <v>858</v>
      </c>
      <c r="C703" s="195">
        <v>-0.197615971</v>
      </c>
      <c r="D703" s="195">
        <v>30</v>
      </c>
      <c r="E703" s="195">
        <v>15</v>
      </c>
      <c r="F703" s="195" t="str">
        <f>VLOOKUP(VALUE(RIGHT(B703,LEN(B703)-1)),clusters!$A$15:$B$77,2)</f>
        <v>Lead Footed Swings for Fences</v>
      </c>
    </row>
    <row r="704" spans="1:6" s="195" customFormat="1" x14ac:dyDescent="0.3">
      <c r="A704" s="195">
        <v>703</v>
      </c>
      <c r="B704" s="195" t="s">
        <v>6898</v>
      </c>
      <c r="C704" s="195">
        <v>-0.20339948499999999</v>
      </c>
      <c r="D704" s="195">
        <v>31</v>
      </c>
      <c r="E704" s="195">
        <v>15</v>
      </c>
      <c r="F704" s="195" t="str">
        <f>VLOOKUP(VALUE(RIGHT(B704,LEN(B704)-1)),clusters!$A$15:$B$77,2)</f>
        <v>Young SB Power off Bench</v>
      </c>
    </row>
    <row r="705" spans="1:6" s="195" customFormat="1" x14ac:dyDescent="0.3">
      <c r="A705" s="195">
        <v>704</v>
      </c>
      <c r="B705" s="195" t="s">
        <v>6881</v>
      </c>
      <c r="C705" s="195">
        <v>-0.28717492500000003</v>
      </c>
      <c r="D705" s="195">
        <v>32</v>
      </c>
      <c r="E705" s="195">
        <v>15</v>
      </c>
      <c r="F705" s="195" t="str">
        <f>VLOOKUP(VALUE(RIGHT(B705,LEN(B705)-1)),clusters!$A$15:$B$77,2)</f>
        <v>Lead Footed Uppercut Breeze</v>
      </c>
    </row>
    <row r="706" spans="1:6" s="195" customFormat="1" x14ac:dyDescent="0.3">
      <c r="A706" s="195">
        <v>705</v>
      </c>
      <c r="B706" s="195" t="s">
        <v>6899</v>
      </c>
      <c r="C706" s="195">
        <v>-0.28917905599999999</v>
      </c>
      <c r="D706" s="195">
        <v>33</v>
      </c>
      <c r="E706" s="195">
        <v>15</v>
      </c>
      <c r="F706" s="195" t="str">
        <f>VLOOKUP(VALUE(RIGHT(B706,LEN(B706)-1)),clusters!$A$15:$B$77,2)</f>
        <v>Bench Warmer</v>
      </c>
    </row>
    <row r="707" spans="1:6" s="195" customFormat="1" x14ac:dyDescent="0.3">
      <c r="A707" s="195">
        <v>706</v>
      </c>
      <c r="B707" s="195" t="s">
        <v>6885</v>
      </c>
      <c r="C707" s="195">
        <v>-0.30061929399999998</v>
      </c>
      <c r="D707" s="195">
        <v>34</v>
      </c>
      <c r="E707" s="195">
        <v>15</v>
      </c>
      <c r="F707" s="195" t="str">
        <f>VLOOKUP(VALUE(RIGHT(B707,LEN(B707)-1)),clusters!$A$15:$B$77,2)</f>
        <v>Aging Power When Healthy</v>
      </c>
    </row>
    <row r="708" spans="1:6" s="195" customFormat="1" x14ac:dyDescent="0.3">
      <c r="A708" s="195">
        <v>707</v>
      </c>
      <c r="B708" s="195" t="s">
        <v>6887</v>
      </c>
      <c r="C708" s="195">
        <v>-0.33010851400000002</v>
      </c>
      <c r="D708" s="195">
        <v>35</v>
      </c>
      <c r="E708" s="195">
        <v>15</v>
      </c>
      <c r="F708" s="195" t="str">
        <f>VLOOKUP(VALUE(RIGHT(B708,LEN(B708)-1)),clusters!$A$15:$B$77,2)</f>
        <v>Aging Bench Warmer OF/1B</v>
      </c>
    </row>
    <row r="709" spans="1:6" s="195" customFormat="1" x14ac:dyDescent="0.3">
      <c r="A709" s="195">
        <v>708</v>
      </c>
      <c r="B709" s="195" t="s">
        <v>6880</v>
      </c>
      <c r="C709" s="195">
        <v>-0.370402326</v>
      </c>
      <c r="D709" s="195">
        <v>36</v>
      </c>
      <c r="E709" s="195">
        <v>15</v>
      </c>
      <c r="F709" s="195" t="str">
        <f>VLOOKUP(VALUE(RIGHT(B709,LEN(B709)-1)),clusters!$A$15:$B$77,2)</f>
        <v>Bench Warmer OF/1B</v>
      </c>
    </row>
    <row r="710" spans="1:6" s="195" customFormat="1" x14ac:dyDescent="0.3">
      <c r="A710" s="195">
        <v>709</v>
      </c>
      <c r="B710" s="195" t="s">
        <v>6886</v>
      </c>
      <c r="C710" s="195">
        <v>-0.43845304699999998</v>
      </c>
      <c r="D710" s="195">
        <v>37</v>
      </c>
      <c r="E710" s="195">
        <v>15</v>
      </c>
      <c r="F710" s="195" t="str">
        <f>VLOOKUP(VALUE(RIGHT(B710,LEN(B710)-1)),clusters!$A$15:$B$77,2)</f>
        <v>Young Wiff King Infielder</v>
      </c>
    </row>
    <row r="711" spans="1:6" s="195" customFormat="1" x14ac:dyDescent="0.3">
      <c r="A711" s="195">
        <v>710</v>
      </c>
      <c r="B711" s="195" t="s">
        <v>845</v>
      </c>
      <c r="C711" s="195">
        <v>-0.44525903999999999</v>
      </c>
      <c r="D711" s="195">
        <v>38</v>
      </c>
      <c r="E711" s="195">
        <v>15</v>
      </c>
      <c r="F711" s="195" t="str">
        <f>VLOOKUP(VALUE(RIGHT(B711,LEN(B711)-1)),clusters!$A$15:$B$77,2)</f>
        <v>Speedy Bench Warmer Infielder</v>
      </c>
    </row>
    <row r="712" spans="1:6" s="195" customFormat="1" x14ac:dyDescent="0.3">
      <c r="A712" s="195">
        <v>711</v>
      </c>
      <c r="B712" s="195" t="s">
        <v>6883</v>
      </c>
      <c r="C712" s="195">
        <v>-0.47259736200000002</v>
      </c>
      <c r="D712" s="195">
        <v>39</v>
      </c>
      <c r="E712" s="195">
        <v>15</v>
      </c>
      <c r="F712" s="195" t="str">
        <f>VLOOKUP(VALUE(RIGHT(B712,LEN(B712)-1)),clusters!$A$15:$B$77,2)</f>
        <v>Lead Footed Bench Warmer</v>
      </c>
    </row>
    <row r="713" spans="1:6" s="195" customFormat="1" x14ac:dyDescent="0.3">
      <c r="A713" s="195">
        <v>712</v>
      </c>
      <c r="B713" s="195" t="s">
        <v>7349</v>
      </c>
      <c r="C713" s="195">
        <v>-0.49911383300000001</v>
      </c>
      <c r="D713" s="195">
        <v>40</v>
      </c>
      <c r="E713" s="195">
        <v>15</v>
      </c>
      <c r="F713" s="195" t="str">
        <f>VLOOKUP(VALUE(RIGHT(B713,LEN(B713)-1)),clusters!$A$15:$B$77,2)</f>
        <v>Wiff King 2B/SS</v>
      </c>
    </row>
    <row r="714" spans="1:6" s="195" customFormat="1" x14ac:dyDescent="0.3">
      <c r="A714" s="195">
        <v>713</v>
      </c>
      <c r="B714" s="195" t="s">
        <v>860</v>
      </c>
      <c r="C714" s="195">
        <v>-0.51832213999999999</v>
      </c>
      <c r="D714" s="195">
        <v>41</v>
      </c>
      <c r="E714" s="195">
        <v>15</v>
      </c>
      <c r="F714" s="195" t="str">
        <f>VLOOKUP(VALUE(RIGHT(B714,LEN(B714)-1)),clusters!$A$15:$B$77,2)</f>
        <v>Agile Swings for Fences</v>
      </c>
    </row>
    <row r="715" spans="1:6" s="195" customFormat="1" x14ac:dyDescent="0.3">
      <c r="A715" s="195">
        <v>714</v>
      </c>
      <c r="B715" s="195" t="s">
        <v>853</v>
      </c>
      <c r="C715" s="195">
        <v>-0.53193770200000001</v>
      </c>
      <c r="D715" s="195">
        <v>42</v>
      </c>
      <c r="E715" s="195">
        <v>15</v>
      </c>
      <c r="F715" s="195" t="str">
        <f>VLOOKUP(VALUE(RIGHT(B715,LEN(B715)-1)),clusters!$A$15:$B$77,2)</f>
        <v>Young Speedy Gap Power</v>
      </c>
    </row>
    <row r="716" spans="1:6" s="195" customFormat="1" x14ac:dyDescent="0.3">
      <c r="A716" s="195">
        <v>715</v>
      </c>
      <c r="B716" s="195" t="s">
        <v>850</v>
      </c>
      <c r="C716" s="195">
        <v>-0.56133701400000002</v>
      </c>
      <c r="D716" s="195">
        <v>43</v>
      </c>
      <c r="E716" s="195">
        <v>15</v>
      </c>
      <c r="F716" s="195" t="str">
        <f>VLOOKUP(VALUE(RIGHT(B716,LEN(B716)-1)),clusters!$A$15:$B$77,2)</f>
        <v>SB Swings for Fences</v>
      </c>
    </row>
    <row r="717" spans="1:6" s="195" customFormat="1" x14ac:dyDescent="0.3">
      <c r="A717" s="195">
        <v>716</v>
      </c>
      <c r="B717" s="195" t="s">
        <v>849</v>
      </c>
      <c r="C717" s="195">
        <v>-0.71720868500000001</v>
      </c>
      <c r="D717" s="195">
        <v>44</v>
      </c>
      <c r="E717" s="195">
        <v>15</v>
      </c>
      <c r="F717" s="195" t="str">
        <f>VLOOKUP(VALUE(RIGHT(B717,LEN(B717)-1)),clusters!$A$15:$B$77,2)</f>
        <v>SB Bench Warmer</v>
      </c>
    </row>
    <row r="718" spans="1:6" s="195" customFormat="1" x14ac:dyDescent="0.3">
      <c r="A718" s="195">
        <v>717</v>
      </c>
      <c r="B718" s="195" t="s">
        <v>854</v>
      </c>
      <c r="C718" s="195">
        <v>-0.80888989099999997</v>
      </c>
      <c r="D718" s="195">
        <v>45</v>
      </c>
      <c r="E718" s="195">
        <v>15</v>
      </c>
      <c r="F718" s="195" t="str">
        <f>VLOOKUP(VALUE(RIGHT(B718,LEN(B718)-1)),clusters!$A$15:$B$77,2)</f>
        <v>Agile Wiff King</v>
      </c>
    </row>
    <row r="719" spans="1:6" s="195" customFormat="1" x14ac:dyDescent="0.3">
      <c r="A719" s="195">
        <v>718</v>
      </c>
      <c r="B719" s="195" t="s">
        <v>859</v>
      </c>
      <c r="C719" s="195">
        <v>-0.82051983900000003</v>
      </c>
      <c r="D719" s="195">
        <v>46</v>
      </c>
      <c r="E719" s="195">
        <v>15</v>
      </c>
      <c r="F719" s="195" t="str">
        <f>VLOOKUP(VALUE(RIGHT(B719,LEN(B719)-1)),clusters!$A$15:$B$77,2)</f>
        <v>Speedy Power off Bench OF/1B</v>
      </c>
    </row>
    <row r="720" spans="1:6" s="195" customFormat="1" x14ac:dyDescent="0.3">
      <c r="A720" s="195">
        <v>719</v>
      </c>
      <c r="B720" s="195" t="s">
        <v>6894</v>
      </c>
      <c r="C720" s="195">
        <v>-0.83602005700000004</v>
      </c>
      <c r="D720" s="195">
        <v>47</v>
      </c>
      <c r="E720" s="195">
        <v>15</v>
      </c>
      <c r="F720" s="195" t="str">
        <f>VLOOKUP(VALUE(RIGHT(B720,LEN(B720)-1)),clusters!$A$15:$B$77,2)</f>
        <v>Agile Bench Warmer</v>
      </c>
    </row>
    <row r="721" spans="1:6" s="195" customFormat="1" x14ac:dyDescent="0.3">
      <c r="A721" s="195">
        <v>720</v>
      </c>
      <c r="B721" s="195" t="s">
        <v>852</v>
      </c>
      <c r="C721" s="195">
        <v>-0.98298075500000004</v>
      </c>
      <c r="D721" s="195">
        <v>48</v>
      </c>
      <c r="E721" s="195">
        <v>15</v>
      </c>
      <c r="F721" s="195" t="str">
        <f>VLOOKUP(VALUE(RIGHT(B721,LEN(B721)-1)),clusters!$A$15:$B$77,2)</f>
        <v>Speedy Wiff King</v>
      </c>
    </row>
    <row r="722" spans="1:6" s="195" customFormat="1" x14ac:dyDescent="0.3">
      <c r="A722" s="195">
        <v>721</v>
      </c>
      <c r="B722" s="195" t="s">
        <v>844</v>
      </c>
      <c r="C722" s="195">
        <v>1</v>
      </c>
      <c r="D722" s="195">
        <v>1</v>
      </c>
      <c r="E722" s="195">
        <v>16</v>
      </c>
      <c r="F722" s="195" t="str">
        <f>VLOOKUP(VALUE(RIGHT(B722,LEN(B722)-1)),clusters!$A$15:$B$77,2)</f>
        <v>Aging On Base</v>
      </c>
    </row>
    <row r="723" spans="1:6" s="195" customFormat="1" x14ac:dyDescent="0.3">
      <c r="A723" s="195">
        <v>722</v>
      </c>
      <c r="B723" s="195" t="s">
        <v>6896</v>
      </c>
      <c r="C723" s="195">
        <v>0.88644845400000005</v>
      </c>
      <c r="D723" s="195">
        <v>2</v>
      </c>
      <c r="E723" s="195">
        <v>16</v>
      </c>
      <c r="F723" s="195" t="str">
        <f>VLOOKUP(VALUE(RIGHT(B723,LEN(B723)-1)),clusters!$A$15:$B$77,2)</f>
        <v>Aging Bench Warmer</v>
      </c>
    </row>
    <row r="724" spans="1:6" s="195" customFormat="1" x14ac:dyDescent="0.3">
      <c r="A724" s="195">
        <v>723</v>
      </c>
      <c r="B724" s="195" t="s">
        <v>843</v>
      </c>
      <c r="C724" s="195">
        <v>0.81683969999999995</v>
      </c>
      <c r="D724" s="195">
        <v>3</v>
      </c>
      <c r="E724" s="195">
        <v>16</v>
      </c>
      <c r="F724" s="195" t="str">
        <f>VLOOKUP(VALUE(RIGHT(B724,LEN(B724)-1)),clusters!$A$15:$B$77,2)</f>
        <v>Capable Hitter</v>
      </c>
    </row>
    <row r="725" spans="1:6" s="195" customFormat="1" x14ac:dyDescent="0.3">
      <c r="A725" s="195">
        <v>724</v>
      </c>
      <c r="B725" s="195" t="s">
        <v>848</v>
      </c>
      <c r="C725" s="195">
        <v>0.79238977200000005</v>
      </c>
      <c r="D725" s="195">
        <v>4</v>
      </c>
      <c r="E725" s="195">
        <v>16</v>
      </c>
      <c r="F725" s="195" t="str">
        <f>VLOOKUP(VALUE(RIGHT(B725,LEN(B725)-1)),clusters!$A$15:$B$77,2)</f>
        <v>Dominant Hitter</v>
      </c>
    </row>
    <row r="726" spans="1:6" s="195" customFormat="1" x14ac:dyDescent="0.3">
      <c r="A726" s="195">
        <v>725</v>
      </c>
      <c r="B726" s="195" t="s">
        <v>838</v>
      </c>
      <c r="C726" s="195">
        <v>0.6645739329</v>
      </c>
      <c r="D726" s="195">
        <v>5</v>
      </c>
      <c r="E726" s="195">
        <v>16</v>
      </c>
      <c r="F726" s="195" t="str">
        <f>VLOOKUP(VALUE(RIGHT(B726,LEN(B726)-1)),clusters!$A$15:$B$77,2)</f>
        <v>Lead Footed Contact Hitter Infielder</v>
      </c>
    </row>
    <row r="727" spans="1:6" s="195" customFormat="1" x14ac:dyDescent="0.3">
      <c r="A727" s="195">
        <v>726</v>
      </c>
      <c r="B727" s="195" t="s">
        <v>847</v>
      </c>
      <c r="C727" s="195">
        <v>0.66402291859999996</v>
      </c>
      <c r="D727" s="195">
        <v>6</v>
      </c>
      <c r="E727" s="195">
        <v>16</v>
      </c>
      <c r="F727" s="195" t="str">
        <f>VLOOKUP(VALUE(RIGHT(B727,LEN(B727)-1)),clusters!$A$15:$B$77,2)</f>
        <v>Infielder</v>
      </c>
    </row>
    <row r="728" spans="1:6" s="195" customFormat="1" x14ac:dyDescent="0.3">
      <c r="A728" s="195">
        <v>727</v>
      </c>
      <c r="B728" s="195" t="s">
        <v>6887</v>
      </c>
      <c r="C728" s="195">
        <v>0.61172344479999996</v>
      </c>
      <c r="D728" s="195">
        <v>7</v>
      </c>
      <c r="E728" s="195">
        <v>16</v>
      </c>
      <c r="F728" s="195" t="str">
        <f>VLOOKUP(VALUE(RIGHT(B728,LEN(B728)-1)),clusters!$A$15:$B$77,2)</f>
        <v>Aging Bench Warmer OF/1B</v>
      </c>
    </row>
    <row r="729" spans="1:6" s="195" customFormat="1" x14ac:dyDescent="0.3">
      <c r="A729" s="195">
        <v>728</v>
      </c>
      <c r="B729" s="195" t="s">
        <v>6885</v>
      </c>
      <c r="C729" s="195">
        <v>0.60256192689999999</v>
      </c>
      <c r="D729" s="195">
        <v>8</v>
      </c>
      <c r="E729" s="195">
        <v>16</v>
      </c>
      <c r="F729" s="195" t="str">
        <f>VLOOKUP(VALUE(RIGHT(B729,LEN(B729)-1)),clusters!$A$15:$B$77,2)</f>
        <v>Aging Power When Healthy</v>
      </c>
    </row>
    <row r="730" spans="1:6" s="195" customFormat="1" x14ac:dyDescent="0.3">
      <c r="A730" s="195">
        <v>729</v>
      </c>
      <c r="B730" s="195" t="s">
        <v>6902</v>
      </c>
      <c r="C730" s="195">
        <v>0.59870256619999995</v>
      </c>
      <c r="D730" s="195">
        <v>9</v>
      </c>
      <c r="E730" s="195">
        <v>16</v>
      </c>
      <c r="F730" s="195" t="str">
        <f>VLOOKUP(VALUE(RIGHT(B730,LEN(B730)-1)),clusters!$A$15:$B$77,2)</f>
        <v>SB Capable Hitter</v>
      </c>
    </row>
    <row r="731" spans="1:6" s="195" customFormat="1" x14ac:dyDescent="0.3">
      <c r="A731" s="195">
        <v>730</v>
      </c>
      <c r="B731" s="195" t="s">
        <v>851</v>
      </c>
      <c r="C731" s="195">
        <v>0.52244816500000002</v>
      </c>
      <c r="D731" s="195">
        <v>10</v>
      </c>
      <c r="E731" s="195">
        <v>16</v>
      </c>
      <c r="F731" s="195" t="str">
        <f>VLOOKUP(VALUE(RIGHT(B731,LEN(B731)-1)),clusters!$A$15:$B$77,2)</f>
        <v>Slugger OF/1B</v>
      </c>
    </row>
    <row r="732" spans="1:6" s="195" customFormat="1" x14ac:dyDescent="0.3">
      <c r="A732" s="195">
        <v>731</v>
      </c>
      <c r="B732" s="195" t="s">
        <v>846</v>
      </c>
      <c r="C732" s="195">
        <v>0.49881792219999999</v>
      </c>
      <c r="D732" s="195">
        <v>11</v>
      </c>
      <c r="E732" s="195">
        <v>16</v>
      </c>
      <c r="F732" s="195" t="str">
        <f>VLOOKUP(VALUE(RIGHT(B732,LEN(B732)-1)),clusters!$A$15:$B$77,2)</f>
        <v>Slugger Infielder</v>
      </c>
    </row>
    <row r="733" spans="1:6" s="195" customFormat="1" x14ac:dyDescent="0.3">
      <c r="A733" s="195">
        <v>732</v>
      </c>
      <c r="B733" s="195" t="s">
        <v>6899</v>
      </c>
      <c r="C733" s="195">
        <v>0.48779905400000001</v>
      </c>
      <c r="D733" s="195">
        <v>12</v>
      </c>
      <c r="E733" s="195">
        <v>16</v>
      </c>
      <c r="F733" s="195" t="str">
        <f>VLOOKUP(VALUE(RIGHT(B733,LEN(B733)-1)),clusters!$A$15:$B$77,2)</f>
        <v>Bench Warmer</v>
      </c>
    </row>
    <row r="734" spans="1:6" s="195" customFormat="1" x14ac:dyDescent="0.3">
      <c r="A734" s="195">
        <v>733</v>
      </c>
      <c r="B734" s="195" t="s">
        <v>855</v>
      </c>
      <c r="C734" s="195">
        <v>0.45939089979999997</v>
      </c>
      <c r="D734" s="195">
        <v>13</v>
      </c>
      <c r="E734" s="195">
        <v>16</v>
      </c>
      <c r="F734" s="195" t="str">
        <f>VLOOKUP(VALUE(RIGHT(B734,LEN(B734)-1)),clusters!$A$15:$B$77,2)</f>
        <v>Wild Slugger</v>
      </c>
    </row>
    <row r="735" spans="1:6" s="195" customFormat="1" x14ac:dyDescent="0.3">
      <c r="A735" s="195">
        <v>734</v>
      </c>
      <c r="B735" s="195" t="s">
        <v>837</v>
      </c>
      <c r="C735" s="195">
        <v>0.4001685901</v>
      </c>
      <c r="D735" s="195">
        <v>14</v>
      </c>
      <c r="E735" s="195">
        <v>16</v>
      </c>
      <c r="F735" s="195" t="str">
        <f>VLOOKUP(VALUE(RIGHT(B735,LEN(B735)-1)),clusters!$A$15:$B$77,2)</f>
        <v>Slap Hitter 2B/SS</v>
      </c>
    </row>
    <row r="736" spans="1:6" s="195" customFormat="1" x14ac:dyDescent="0.3">
      <c r="A736" s="195">
        <v>735</v>
      </c>
      <c r="B736" s="195" t="s">
        <v>856</v>
      </c>
      <c r="C736" s="195">
        <v>0.3387865303</v>
      </c>
      <c r="D736" s="195">
        <v>15</v>
      </c>
      <c r="E736" s="195">
        <v>16</v>
      </c>
      <c r="F736" s="195" t="str">
        <f>VLOOKUP(VALUE(RIGHT(B736,LEN(B736)-1)),clusters!$A$15:$B$77,2)</f>
        <v>Young On Base OF/1B</v>
      </c>
    </row>
    <row r="737" spans="1:6" s="195" customFormat="1" x14ac:dyDescent="0.3">
      <c r="A737" s="195">
        <v>736</v>
      </c>
      <c r="B737" s="195" t="s">
        <v>6901</v>
      </c>
      <c r="C737" s="195">
        <v>0.32108642630000001</v>
      </c>
      <c r="D737" s="195">
        <v>16</v>
      </c>
      <c r="E737" s="195">
        <v>16</v>
      </c>
      <c r="F737" s="195" t="str">
        <f>VLOOKUP(VALUE(RIGHT(B737,LEN(B737)-1)),clusters!$A$15:$B$77,2)</f>
        <v>Speedy Contact Hitter</v>
      </c>
    </row>
    <row r="738" spans="1:6" s="195" customFormat="1" x14ac:dyDescent="0.3">
      <c r="A738" s="195">
        <v>737</v>
      </c>
      <c r="B738" s="195" t="s">
        <v>6891</v>
      </c>
      <c r="C738" s="195">
        <v>0.29117610970000002</v>
      </c>
      <c r="D738" s="195">
        <v>17</v>
      </c>
      <c r="E738" s="195">
        <v>16</v>
      </c>
      <c r="F738" s="195" t="str">
        <f>VLOOKUP(VALUE(RIGHT(B738,LEN(B738)-1)),clusters!$A$15:$B$77,2)</f>
        <v>Speedy Dominant Hitter</v>
      </c>
    </row>
    <row r="739" spans="1:6" s="195" customFormat="1" x14ac:dyDescent="0.3">
      <c r="A739" s="195">
        <v>738</v>
      </c>
      <c r="B739" s="195" t="s">
        <v>6883</v>
      </c>
      <c r="C739" s="195">
        <v>0.26548234189999997</v>
      </c>
      <c r="D739" s="195">
        <v>18</v>
      </c>
      <c r="E739" s="195">
        <v>16</v>
      </c>
      <c r="F739" s="195" t="str">
        <f>VLOOKUP(VALUE(RIGHT(B739,LEN(B739)-1)),clusters!$A$15:$B$77,2)</f>
        <v>Lead Footed Bench Warmer</v>
      </c>
    </row>
    <row r="740" spans="1:6" s="195" customFormat="1" x14ac:dyDescent="0.3">
      <c r="A740" s="195">
        <v>739</v>
      </c>
      <c r="B740" s="195" t="s">
        <v>839</v>
      </c>
      <c r="C740" s="195">
        <v>0.20467559790000001</v>
      </c>
      <c r="D740" s="195">
        <v>19</v>
      </c>
      <c r="E740" s="195">
        <v>16</v>
      </c>
      <c r="F740" s="195" t="str">
        <f>VLOOKUP(VALUE(RIGHT(B740,LEN(B740)-1)),clusters!$A$15:$B$77,2)</f>
        <v>Agile Bench Warmer Infielder</v>
      </c>
    </row>
    <row r="741" spans="1:6" s="195" customFormat="1" x14ac:dyDescent="0.3">
      <c r="A741" s="195">
        <v>740</v>
      </c>
      <c r="B741" s="195" t="s">
        <v>6880</v>
      </c>
      <c r="C741" s="195">
        <v>0.1484389052</v>
      </c>
      <c r="D741" s="195">
        <v>20</v>
      </c>
      <c r="E741" s="195">
        <v>16</v>
      </c>
      <c r="F741" s="195" t="str">
        <f>VLOOKUP(VALUE(RIGHT(B741,LEN(B741)-1)),clusters!$A$15:$B$77,2)</f>
        <v>Bench Warmer OF/1B</v>
      </c>
    </row>
    <row r="742" spans="1:6" s="195" customFormat="1" x14ac:dyDescent="0.3">
      <c r="A742" s="195">
        <v>741</v>
      </c>
      <c r="B742" s="195" t="s">
        <v>6892</v>
      </c>
      <c r="C742" s="195">
        <v>0.11678473070000001</v>
      </c>
      <c r="D742" s="195">
        <v>21</v>
      </c>
      <c r="E742" s="195">
        <v>16</v>
      </c>
      <c r="F742" s="195" t="str">
        <f>VLOOKUP(VALUE(RIGHT(B742,LEN(B742)-1)),clusters!$A$15:$B$77,2)</f>
        <v>Lead Footed Slap Hitter</v>
      </c>
    </row>
    <row r="743" spans="1:6" s="195" customFormat="1" x14ac:dyDescent="0.3">
      <c r="A743" s="195">
        <v>742</v>
      </c>
      <c r="B743" s="195" t="s">
        <v>841</v>
      </c>
      <c r="C743" s="195">
        <v>2.0592787599999999E-2</v>
      </c>
      <c r="D743" s="195">
        <v>22</v>
      </c>
      <c r="E743" s="195">
        <v>16</v>
      </c>
      <c r="F743" s="195" t="str">
        <f>VLOOKUP(VALUE(RIGHT(B743,LEN(B743)-1)),clusters!$A$15:$B$77,2)</f>
        <v>SB Slap Hitter</v>
      </c>
    </row>
    <row r="744" spans="1:6" s="195" customFormat="1" x14ac:dyDescent="0.3">
      <c r="A744" s="195">
        <v>743</v>
      </c>
      <c r="B744" s="195" t="s">
        <v>6894</v>
      </c>
      <c r="C744" s="195">
        <v>3.9673008999999999E-3</v>
      </c>
      <c r="D744" s="195">
        <v>23</v>
      </c>
      <c r="E744" s="195">
        <v>16</v>
      </c>
      <c r="F744" s="195" t="str">
        <f>VLOOKUP(VALUE(RIGHT(B744,LEN(B744)-1)),clusters!$A$15:$B$77,2)</f>
        <v>Agile Bench Warmer</v>
      </c>
    </row>
    <row r="745" spans="1:6" s="195" customFormat="1" x14ac:dyDescent="0.3">
      <c r="A745" s="195">
        <v>744</v>
      </c>
      <c r="B745" s="195" t="s">
        <v>6895</v>
      </c>
      <c r="C745" s="195">
        <v>1.4365299999999999E-4</v>
      </c>
      <c r="D745" s="195">
        <v>24</v>
      </c>
      <c r="E745" s="195">
        <v>16</v>
      </c>
      <c r="F745" s="195" t="str">
        <f>VLOOKUP(VALUE(RIGHT(B745,LEN(B745)-1)),clusters!$A$15:$B$77,2)</f>
        <v>Capable Hitter Infielder</v>
      </c>
    </row>
    <row r="746" spans="1:6" s="195" customFormat="1" x14ac:dyDescent="0.3">
      <c r="A746" s="195">
        <v>745</v>
      </c>
      <c r="B746" s="195" t="s">
        <v>6888</v>
      </c>
      <c r="C746" s="195">
        <v>-2.0938630000000001E-3</v>
      </c>
      <c r="D746" s="195">
        <v>25</v>
      </c>
      <c r="E746" s="195">
        <v>16</v>
      </c>
      <c r="F746" s="195" t="str">
        <f>VLOOKUP(VALUE(RIGHT(B746,LEN(B746)-1)),clusters!$A$15:$B$77,2)</f>
        <v>SB Slugger</v>
      </c>
    </row>
    <row r="747" spans="1:6" s="195" customFormat="1" x14ac:dyDescent="0.3">
      <c r="A747" s="195">
        <v>746</v>
      </c>
      <c r="B747" s="195" t="s">
        <v>857</v>
      </c>
      <c r="C747" s="195">
        <v>-4.9249122999999999E-2</v>
      </c>
      <c r="D747" s="195">
        <v>26</v>
      </c>
      <c r="E747" s="195">
        <v>16</v>
      </c>
      <c r="F747" s="195" t="str">
        <f>VLOOKUP(VALUE(RIGHT(B747,LEN(B747)-1)),clusters!$A$15:$B$77,2)</f>
        <v>Slugger</v>
      </c>
    </row>
    <row r="748" spans="1:6" s="195" customFormat="1" x14ac:dyDescent="0.3">
      <c r="A748" s="195">
        <v>747</v>
      </c>
      <c r="B748" s="195" t="s">
        <v>6884</v>
      </c>
      <c r="C748" s="195">
        <v>-0.15902815200000001</v>
      </c>
      <c r="D748" s="195">
        <v>27</v>
      </c>
      <c r="E748" s="195">
        <v>16</v>
      </c>
      <c r="F748" s="195" t="str">
        <f>VLOOKUP(VALUE(RIGHT(B748,LEN(B748)-1)),clusters!$A$15:$B$77,2)</f>
        <v>Young Slugger</v>
      </c>
    </row>
    <row r="749" spans="1:6" s="195" customFormat="1" x14ac:dyDescent="0.3">
      <c r="A749" s="195">
        <v>748</v>
      </c>
      <c r="B749" s="195" t="s">
        <v>858</v>
      </c>
      <c r="C749" s="195">
        <v>-0.1765024</v>
      </c>
      <c r="D749" s="195">
        <v>28</v>
      </c>
      <c r="E749" s="195">
        <v>16</v>
      </c>
      <c r="F749" s="195" t="str">
        <f>VLOOKUP(VALUE(RIGHT(B749,LEN(B749)-1)),clusters!$A$15:$B$77,2)</f>
        <v>Lead Footed Swings for Fences</v>
      </c>
    </row>
    <row r="750" spans="1:6" s="195" customFormat="1" x14ac:dyDescent="0.3">
      <c r="A750" s="195">
        <v>749</v>
      </c>
      <c r="B750" s="195" t="s">
        <v>7349</v>
      </c>
      <c r="C750" s="195">
        <v>-0.182152128</v>
      </c>
      <c r="D750" s="195">
        <v>29</v>
      </c>
      <c r="E750" s="195">
        <v>16</v>
      </c>
      <c r="F750" s="195" t="str">
        <f>VLOOKUP(VALUE(RIGHT(B750,LEN(B750)-1)),clusters!$A$15:$B$77,2)</f>
        <v>Wiff King 2B/SS</v>
      </c>
    </row>
    <row r="751" spans="1:6" s="195" customFormat="1" x14ac:dyDescent="0.3">
      <c r="A751" s="195">
        <v>750</v>
      </c>
      <c r="B751" s="195" t="s">
        <v>840</v>
      </c>
      <c r="C751" s="195">
        <v>-0.20835039499999999</v>
      </c>
      <c r="D751" s="195">
        <v>30</v>
      </c>
      <c r="E751" s="195">
        <v>16</v>
      </c>
      <c r="F751" s="195" t="str">
        <f>VLOOKUP(VALUE(RIGHT(B751,LEN(B751)-1)),clusters!$A$15:$B$77,2)</f>
        <v>Speedy Contact Hitter 2B/SS</v>
      </c>
    </row>
    <row r="752" spans="1:6" s="195" customFormat="1" x14ac:dyDescent="0.3">
      <c r="A752" s="195">
        <v>751</v>
      </c>
      <c r="B752" s="195" t="s">
        <v>6890</v>
      </c>
      <c r="C752" s="195">
        <v>-0.21243271999999999</v>
      </c>
      <c r="D752" s="195">
        <v>31</v>
      </c>
      <c r="E752" s="195">
        <v>16</v>
      </c>
      <c r="F752" s="195" t="str">
        <f>VLOOKUP(VALUE(RIGHT(B752,LEN(B752)-1)),clusters!$A$15:$B$77,2)</f>
        <v>Speedy Capable Hitter</v>
      </c>
    </row>
    <row r="753" spans="1:6" s="195" customFormat="1" x14ac:dyDescent="0.3">
      <c r="A753" s="195">
        <v>752</v>
      </c>
      <c r="B753" s="195" t="s">
        <v>6881</v>
      </c>
      <c r="C753" s="195">
        <v>-0.28154465000000001</v>
      </c>
      <c r="D753" s="195">
        <v>32</v>
      </c>
      <c r="E753" s="195">
        <v>16</v>
      </c>
      <c r="F753" s="195" t="str">
        <f>VLOOKUP(VALUE(RIGHT(B753,LEN(B753)-1)),clusters!$A$15:$B$77,2)</f>
        <v>Lead Footed Uppercut Breeze</v>
      </c>
    </row>
    <row r="754" spans="1:6" s="195" customFormat="1" x14ac:dyDescent="0.3">
      <c r="A754" s="195">
        <v>753</v>
      </c>
      <c r="B754" s="195" t="s">
        <v>842</v>
      </c>
      <c r="C754" s="195">
        <v>-0.29509191899999998</v>
      </c>
      <c r="D754" s="195">
        <v>33</v>
      </c>
      <c r="E754" s="195">
        <v>16</v>
      </c>
      <c r="F754" s="195" t="str">
        <f>VLOOKUP(VALUE(RIGHT(B754,LEN(B754)-1)),clusters!$A$15:$B$77,2)</f>
        <v>Bench Warmer 2B/SS</v>
      </c>
    </row>
    <row r="755" spans="1:6" s="195" customFormat="1" x14ac:dyDescent="0.3">
      <c r="A755" s="195">
        <v>754</v>
      </c>
      <c r="B755" s="195" t="s">
        <v>6900</v>
      </c>
      <c r="C755" s="195">
        <v>-0.36946648300000001</v>
      </c>
      <c r="D755" s="195">
        <v>34</v>
      </c>
      <c r="E755" s="195">
        <v>16</v>
      </c>
      <c r="F755" s="195" t="str">
        <f>VLOOKUP(VALUE(RIGHT(B755,LEN(B755)-1)),clusters!$A$15:$B$77,2)</f>
        <v>Speedy Capable Hitter 2B/SS</v>
      </c>
    </row>
    <row r="756" spans="1:6" s="195" customFormat="1" x14ac:dyDescent="0.3">
      <c r="A756" s="195">
        <v>755</v>
      </c>
      <c r="B756" s="195" t="s">
        <v>860</v>
      </c>
      <c r="C756" s="195">
        <v>-0.37956151199999999</v>
      </c>
      <c r="D756" s="195">
        <v>35</v>
      </c>
      <c r="E756" s="195">
        <v>16</v>
      </c>
      <c r="F756" s="195" t="str">
        <f>VLOOKUP(VALUE(RIGHT(B756,LEN(B756)-1)),clusters!$A$15:$B$77,2)</f>
        <v>Agile Swings for Fences</v>
      </c>
    </row>
    <row r="757" spans="1:6" s="195" customFormat="1" x14ac:dyDescent="0.3">
      <c r="A757" s="195">
        <v>756</v>
      </c>
      <c r="B757" s="195" t="s">
        <v>6882</v>
      </c>
      <c r="C757" s="195">
        <v>-0.38725848299999999</v>
      </c>
      <c r="D757" s="195">
        <v>36</v>
      </c>
      <c r="E757" s="195">
        <v>16</v>
      </c>
      <c r="F757" s="195" t="str">
        <f>VLOOKUP(VALUE(RIGHT(B757,LEN(B757)-1)),clusters!$A$15:$B$77,2)</f>
        <v>Young Slugger 2B/SS</v>
      </c>
    </row>
    <row r="758" spans="1:6" s="195" customFormat="1" x14ac:dyDescent="0.3">
      <c r="A758" s="195">
        <v>757</v>
      </c>
      <c r="B758" s="195" t="s">
        <v>6897</v>
      </c>
      <c r="C758" s="195">
        <v>-0.40365079300000001</v>
      </c>
      <c r="D758" s="195">
        <v>37</v>
      </c>
      <c r="E758" s="195">
        <v>16</v>
      </c>
      <c r="F758" s="195" t="str">
        <f>VLOOKUP(VALUE(RIGHT(B758,LEN(B758)-1)),clusters!$A$15:$B$77,2)</f>
        <v>Bench Warmer Infielder</v>
      </c>
    </row>
    <row r="759" spans="1:6" s="195" customFormat="1" x14ac:dyDescent="0.3">
      <c r="A759" s="195">
        <v>758</v>
      </c>
      <c r="B759" s="195" t="s">
        <v>6898</v>
      </c>
      <c r="C759" s="195">
        <v>-0.42206724000000001</v>
      </c>
      <c r="D759" s="195">
        <v>38</v>
      </c>
      <c r="E759" s="195">
        <v>16</v>
      </c>
      <c r="F759" s="195" t="str">
        <f>VLOOKUP(VALUE(RIGHT(B759,LEN(B759)-1)),clusters!$A$15:$B$77,2)</f>
        <v>Young SB Power off Bench</v>
      </c>
    </row>
    <row r="760" spans="1:6" s="195" customFormat="1" x14ac:dyDescent="0.3">
      <c r="A760" s="195">
        <v>759</v>
      </c>
      <c r="B760" s="195" t="s">
        <v>845</v>
      </c>
      <c r="C760" s="195">
        <v>-0.484051919</v>
      </c>
      <c r="D760" s="195">
        <v>39</v>
      </c>
      <c r="E760" s="195">
        <v>16</v>
      </c>
      <c r="F760" s="195" t="str">
        <f>VLOOKUP(VALUE(RIGHT(B760,LEN(B760)-1)),clusters!$A$15:$B$77,2)</f>
        <v>Speedy Bench Warmer Infielder</v>
      </c>
    </row>
    <row r="761" spans="1:6" s="195" customFormat="1" x14ac:dyDescent="0.3">
      <c r="A761" s="195">
        <v>760</v>
      </c>
      <c r="B761" s="195" t="s">
        <v>6889</v>
      </c>
      <c r="C761" s="195">
        <v>-0.50460969</v>
      </c>
      <c r="D761" s="195">
        <v>40</v>
      </c>
      <c r="E761" s="195">
        <v>16</v>
      </c>
      <c r="F761" s="195" t="str">
        <f>VLOOKUP(VALUE(RIGHT(B761,LEN(B761)-1)),clusters!$A$15:$B$77,2)</f>
        <v>Gap Power Infielder</v>
      </c>
    </row>
    <row r="762" spans="1:6" s="195" customFormat="1" x14ac:dyDescent="0.3">
      <c r="A762" s="195">
        <v>761</v>
      </c>
      <c r="B762" s="195" t="s">
        <v>850</v>
      </c>
      <c r="C762" s="195">
        <v>-0.53698856500000003</v>
      </c>
      <c r="D762" s="195">
        <v>41</v>
      </c>
      <c r="E762" s="195">
        <v>16</v>
      </c>
      <c r="F762" s="195" t="str">
        <f>VLOOKUP(VALUE(RIGHT(B762,LEN(B762)-1)),clusters!$A$15:$B$77,2)</f>
        <v>SB Swings for Fences</v>
      </c>
    </row>
    <row r="763" spans="1:6" s="195" customFormat="1" x14ac:dyDescent="0.3">
      <c r="A763" s="195">
        <v>762</v>
      </c>
      <c r="B763" s="195" t="s">
        <v>852</v>
      </c>
      <c r="C763" s="195">
        <v>-0.56850255999999999</v>
      </c>
      <c r="D763" s="195">
        <v>42</v>
      </c>
      <c r="E763" s="195">
        <v>16</v>
      </c>
      <c r="F763" s="195" t="str">
        <f>VLOOKUP(VALUE(RIGHT(B763,LEN(B763)-1)),clusters!$A$15:$B$77,2)</f>
        <v>Speedy Wiff King</v>
      </c>
    </row>
    <row r="764" spans="1:6" s="195" customFormat="1" x14ac:dyDescent="0.3">
      <c r="A764" s="195">
        <v>763</v>
      </c>
      <c r="B764" s="195" t="s">
        <v>6886</v>
      </c>
      <c r="C764" s="195">
        <v>-0.58727534199999998</v>
      </c>
      <c r="D764" s="195">
        <v>43</v>
      </c>
      <c r="E764" s="195">
        <v>16</v>
      </c>
      <c r="F764" s="195" t="str">
        <f>VLOOKUP(VALUE(RIGHT(B764,LEN(B764)-1)),clusters!$A$15:$B$77,2)</f>
        <v>Young Wiff King Infielder</v>
      </c>
    </row>
    <row r="765" spans="1:6" s="195" customFormat="1" x14ac:dyDescent="0.3">
      <c r="A765" s="195">
        <v>764</v>
      </c>
      <c r="B765" s="195" t="s">
        <v>859</v>
      </c>
      <c r="C765" s="195">
        <v>-0.70902135700000002</v>
      </c>
      <c r="D765" s="195">
        <v>44</v>
      </c>
      <c r="E765" s="195">
        <v>16</v>
      </c>
      <c r="F765" s="195" t="str">
        <f>VLOOKUP(VALUE(RIGHT(B765,LEN(B765)-1)),clusters!$A$15:$B$77,2)</f>
        <v>Speedy Power off Bench OF/1B</v>
      </c>
    </row>
    <row r="766" spans="1:6" s="195" customFormat="1" x14ac:dyDescent="0.3">
      <c r="A766" s="195">
        <v>765</v>
      </c>
      <c r="B766" s="195" t="s">
        <v>849</v>
      </c>
      <c r="C766" s="195">
        <v>-0.75397518799999996</v>
      </c>
      <c r="D766" s="195">
        <v>45</v>
      </c>
      <c r="E766" s="195">
        <v>16</v>
      </c>
      <c r="F766" s="195" t="str">
        <f>VLOOKUP(VALUE(RIGHT(B766,LEN(B766)-1)),clusters!$A$15:$B$77,2)</f>
        <v>SB Bench Warmer</v>
      </c>
    </row>
    <row r="767" spans="1:6" s="195" customFormat="1" x14ac:dyDescent="0.3">
      <c r="A767" s="195">
        <v>766</v>
      </c>
      <c r="B767" s="195" t="s">
        <v>854</v>
      </c>
      <c r="C767" s="195">
        <v>-0.80016007700000003</v>
      </c>
      <c r="D767" s="195">
        <v>46</v>
      </c>
      <c r="E767" s="195">
        <v>16</v>
      </c>
      <c r="F767" s="195" t="str">
        <f>VLOOKUP(VALUE(RIGHT(B767,LEN(B767)-1)),clusters!$A$15:$B$77,2)</f>
        <v>Agile Wiff King</v>
      </c>
    </row>
    <row r="768" spans="1:6" s="195" customFormat="1" x14ac:dyDescent="0.3">
      <c r="A768" s="195">
        <v>767</v>
      </c>
      <c r="B768" s="195" t="s">
        <v>6893</v>
      </c>
      <c r="C768" s="195">
        <v>-0.81161185599999996</v>
      </c>
      <c r="D768" s="195">
        <v>47</v>
      </c>
      <c r="E768" s="195">
        <v>16</v>
      </c>
      <c r="F768" s="195" t="str">
        <f>VLOOKUP(VALUE(RIGHT(B768,LEN(B768)-1)),clusters!$A$15:$B$77,2)</f>
        <v>Young Speedy Gap Power</v>
      </c>
    </row>
    <row r="769" spans="1:6" s="195" customFormat="1" x14ac:dyDescent="0.3">
      <c r="A769" s="195">
        <v>768</v>
      </c>
      <c r="B769" s="195" t="s">
        <v>853</v>
      </c>
      <c r="C769" s="195">
        <v>-0.91340065500000001</v>
      </c>
      <c r="D769" s="195">
        <v>48</v>
      </c>
      <c r="E769" s="195">
        <v>16</v>
      </c>
      <c r="F769" s="195" t="str">
        <f>VLOOKUP(VALUE(RIGHT(B769,LEN(B769)-1)),clusters!$A$15:$B$77,2)</f>
        <v>Young Speedy Gap Power</v>
      </c>
    </row>
    <row r="770" spans="1:6" s="195" customFormat="1" x14ac:dyDescent="0.3">
      <c r="A770" s="195">
        <v>769</v>
      </c>
      <c r="B770" s="195" t="s">
        <v>843</v>
      </c>
      <c r="C770" s="195">
        <v>1</v>
      </c>
      <c r="D770" s="195">
        <v>1</v>
      </c>
      <c r="E770" s="195">
        <v>17</v>
      </c>
      <c r="F770" s="195" t="str">
        <f>VLOOKUP(VALUE(RIGHT(B770,LEN(B770)-1)),clusters!$A$15:$B$77,2)</f>
        <v>Capable Hitter</v>
      </c>
    </row>
    <row r="771" spans="1:6" s="195" customFormat="1" x14ac:dyDescent="0.3">
      <c r="A771" s="195">
        <v>770</v>
      </c>
      <c r="B771" s="195" t="s">
        <v>6902</v>
      </c>
      <c r="C771" s="195">
        <v>0.87196350739999995</v>
      </c>
      <c r="D771" s="195">
        <v>2</v>
      </c>
      <c r="E771" s="195">
        <v>17</v>
      </c>
      <c r="F771" s="195" t="str">
        <f>VLOOKUP(VALUE(RIGHT(B771,LEN(B771)-1)),clusters!$A$15:$B$77,2)</f>
        <v>SB Capable Hitter</v>
      </c>
    </row>
    <row r="772" spans="1:6" s="195" customFormat="1" x14ac:dyDescent="0.3">
      <c r="A772" s="195">
        <v>771</v>
      </c>
      <c r="B772" s="195" t="s">
        <v>838</v>
      </c>
      <c r="C772" s="195">
        <v>0.86611816809999997</v>
      </c>
      <c r="D772" s="195">
        <v>3</v>
      </c>
      <c r="E772" s="195">
        <v>17</v>
      </c>
      <c r="F772" s="195" t="str">
        <f>VLOOKUP(VALUE(RIGHT(B772,LEN(B772)-1)),clusters!$A$15:$B$77,2)</f>
        <v>Lead Footed Contact Hitter Infielder</v>
      </c>
    </row>
    <row r="773" spans="1:6" s="195" customFormat="1" x14ac:dyDescent="0.3">
      <c r="A773" s="195">
        <v>772</v>
      </c>
      <c r="B773" s="195" t="s">
        <v>844</v>
      </c>
      <c r="C773" s="195">
        <v>0.81683969999999995</v>
      </c>
      <c r="D773" s="195">
        <v>4</v>
      </c>
      <c r="E773" s="195">
        <v>17</v>
      </c>
      <c r="F773" s="195" t="str">
        <f>VLOOKUP(VALUE(RIGHT(B773,LEN(B773)-1)),clusters!$A$15:$B$77,2)</f>
        <v>Aging On Base</v>
      </c>
    </row>
    <row r="774" spans="1:6" s="195" customFormat="1" x14ac:dyDescent="0.3">
      <c r="A774" s="195">
        <v>773</v>
      </c>
      <c r="B774" s="195" t="s">
        <v>848</v>
      </c>
      <c r="C774" s="195">
        <v>0.80427021350000005</v>
      </c>
      <c r="D774" s="195">
        <v>5</v>
      </c>
      <c r="E774" s="195">
        <v>17</v>
      </c>
      <c r="F774" s="195" t="str">
        <f>VLOOKUP(VALUE(RIGHT(B774,LEN(B774)-1)),clusters!$A$15:$B$77,2)</f>
        <v>Dominant Hitter</v>
      </c>
    </row>
    <row r="775" spans="1:6" s="195" customFormat="1" x14ac:dyDescent="0.3">
      <c r="A775" s="195">
        <v>774</v>
      </c>
      <c r="B775" s="195" t="s">
        <v>846</v>
      </c>
      <c r="C775" s="195">
        <v>0.78560766660000003</v>
      </c>
      <c r="D775" s="195">
        <v>6</v>
      </c>
      <c r="E775" s="195">
        <v>17</v>
      </c>
      <c r="F775" s="195" t="str">
        <f>VLOOKUP(VALUE(RIGHT(B775,LEN(B775)-1)),clusters!$A$15:$B$77,2)</f>
        <v>Slugger Infielder</v>
      </c>
    </row>
    <row r="776" spans="1:6" s="195" customFormat="1" x14ac:dyDescent="0.3">
      <c r="A776" s="195">
        <v>775</v>
      </c>
      <c r="B776" s="195" t="s">
        <v>847</v>
      </c>
      <c r="C776" s="195">
        <v>0.63852652480000005</v>
      </c>
      <c r="D776" s="195">
        <v>7</v>
      </c>
      <c r="E776" s="195">
        <v>17</v>
      </c>
      <c r="F776" s="195" t="str">
        <f>VLOOKUP(VALUE(RIGHT(B776,LEN(B776)-1)),clusters!$A$15:$B$77,2)</f>
        <v>Infielder</v>
      </c>
    </row>
    <row r="777" spans="1:6" s="195" customFormat="1" x14ac:dyDescent="0.3">
      <c r="A777" s="195">
        <v>776</v>
      </c>
      <c r="B777" s="195" t="s">
        <v>837</v>
      </c>
      <c r="C777" s="195">
        <v>0.61840458389999997</v>
      </c>
      <c r="D777" s="195">
        <v>8</v>
      </c>
      <c r="E777" s="195">
        <v>17</v>
      </c>
      <c r="F777" s="195" t="str">
        <f>VLOOKUP(VALUE(RIGHT(B777,LEN(B777)-1)),clusters!$A$15:$B$77,2)</f>
        <v>Slap Hitter 2B/SS</v>
      </c>
    </row>
    <row r="778" spans="1:6" s="195" customFormat="1" x14ac:dyDescent="0.3">
      <c r="A778" s="195">
        <v>777</v>
      </c>
      <c r="B778" s="195" t="s">
        <v>6901</v>
      </c>
      <c r="C778" s="195">
        <v>0.61623762729999998</v>
      </c>
      <c r="D778" s="195">
        <v>9</v>
      </c>
      <c r="E778" s="195">
        <v>17</v>
      </c>
      <c r="F778" s="195" t="str">
        <f>VLOOKUP(VALUE(RIGHT(B778,LEN(B778)-1)),clusters!$A$15:$B$77,2)</f>
        <v>Speedy Contact Hitter</v>
      </c>
    </row>
    <row r="779" spans="1:6" s="195" customFormat="1" x14ac:dyDescent="0.3">
      <c r="A779" s="195">
        <v>778</v>
      </c>
      <c r="B779" s="195" t="s">
        <v>6896</v>
      </c>
      <c r="C779" s="195">
        <v>0.57398932469999997</v>
      </c>
      <c r="D779" s="195">
        <v>10</v>
      </c>
      <c r="E779" s="195">
        <v>17</v>
      </c>
      <c r="F779" s="195" t="str">
        <f>VLOOKUP(VALUE(RIGHT(B779,LEN(B779)-1)),clusters!$A$15:$B$77,2)</f>
        <v>Aging Bench Warmer</v>
      </c>
    </row>
    <row r="780" spans="1:6" s="195" customFormat="1" x14ac:dyDescent="0.3">
      <c r="A780" s="195">
        <v>779</v>
      </c>
      <c r="B780" s="195" t="s">
        <v>6888</v>
      </c>
      <c r="C780" s="195">
        <v>0.51887574599999997</v>
      </c>
      <c r="D780" s="195">
        <v>11</v>
      </c>
      <c r="E780" s="195">
        <v>17</v>
      </c>
      <c r="F780" s="195" t="str">
        <f>VLOOKUP(VALUE(RIGHT(B780,LEN(B780)-1)),clusters!$A$15:$B$77,2)</f>
        <v>SB Slugger</v>
      </c>
    </row>
    <row r="781" spans="1:6" s="195" customFormat="1" x14ac:dyDescent="0.3">
      <c r="A781" s="195">
        <v>780</v>
      </c>
      <c r="B781" s="195" t="s">
        <v>6891</v>
      </c>
      <c r="C781" s="195">
        <v>0.46728738819999999</v>
      </c>
      <c r="D781" s="195">
        <v>12</v>
      </c>
      <c r="E781" s="195">
        <v>17</v>
      </c>
      <c r="F781" s="195" t="str">
        <f>VLOOKUP(VALUE(RIGHT(B781,LEN(B781)-1)),clusters!$A$15:$B$77,2)</f>
        <v>Speedy Dominant Hitter</v>
      </c>
    </row>
    <row r="782" spans="1:6" s="195" customFormat="1" x14ac:dyDescent="0.3">
      <c r="A782" s="195">
        <v>781</v>
      </c>
      <c r="B782" s="195" t="s">
        <v>851</v>
      </c>
      <c r="C782" s="195">
        <v>0.44614607029999998</v>
      </c>
      <c r="D782" s="195">
        <v>13</v>
      </c>
      <c r="E782" s="195">
        <v>17</v>
      </c>
      <c r="F782" s="195" t="str">
        <f>VLOOKUP(VALUE(RIGHT(B782,LEN(B782)-1)),clusters!$A$15:$B$77,2)</f>
        <v>Slugger OF/1B</v>
      </c>
    </row>
    <row r="783" spans="1:6" s="195" customFormat="1" x14ac:dyDescent="0.3">
      <c r="A783" s="195">
        <v>782</v>
      </c>
      <c r="B783" s="195" t="s">
        <v>6895</v>
      </c>
      <c r="C783" s="195">
        <v>0.44570132909999999</v>
      </c>
      <c r="D783" s="195">
        <v>14</v>
      </c>
      <c r="E783" s="195">
        <v>17</v>
      </c>
      <c r="F783" s="195" t="str">
        <f>VLOOKUP(VALUE(RIGHT(B783,LEN(B783)-1)),clusters!$A$15:$B$77,2)</f>
        <v>Capable Hitter Infielder</v>
      </c>
    </row>
    <row r="784" spans="1:6" s="195" customFormat="1" x14ac:dyDescent="0.3">
      <c r="A784" s="195">
        <v>783</v>
      </c>
      <c r="B784" s="195" t="s">
        <v>841</v>
      </c>
      <c r="C784" s="195">
        <v>0.39863664910000002</v>
      </c>
      <c r="D784" s="195">
        <v>15</v>
      </c>
      <c r="E784" s="195">
        <v>17</v>
      </c>
      <c r="F784" s="195" t="str">
        <f>VLOOKUP(VALUE(RIGHT(B784,LEN(B784)-1)),clusters!$A$15:$B$77,2)</f>
        <v>SB Slap Hitter</v>
      </c>
    </row>
    <row r="785" spans="1:6" s="195" customFormat="1" x14ac:dyDescent="0.3">
      <c r="A785" s="195">
        <v>784</v>
      </c>
      <c r="B785" s="195" t="s">
        <v>6890</v>
      </c>
      <c r="C785" s="195">
        <v>0.37678132009999998</v>
      </c>
      <c r="D785" s="195">
        <v>16</v>
      </c>
      <c r="E785" s="195">
        <v>17</v>
      </c>
      <c r="F785" s="195" t="str">
        <f>VLOOKUP(VALUE(RIGHT(B785,LEN(B785)-1)),clusters!$A$15:$B$77,2)</f>
        <v>Speedy Capable Hitter</v>
      </c>
    </row>
    <row r="786" spans="1:6" s="195" customFormat="1" x14ac:dyDescent="0.3">
      <c r="A786" s="195">
        <v>785</v>
      </c>
      <c r="B786" s="195" t="s">
        <v>856</v>
      </c>
      <c r="C786" s="195">
        <v>0.35557082449999999</v>
      </c>
      <c r="D786" s="195">
        <v>17</v>
      </c>
      <c r="E786" s="195">
        <v>17</v>
      </c>
      <c r="F786" s="195" t="str">
        <f>VLOOKUP(VALUE(RIGHT(B786,LEN(B786)-1)),clusters!$A$15:$B$77,2)</f>
        <v>Young On Base OF/1B</v>
      </c>
    </row>
    <row r="787" spans="1:6" s="195" customFormat="1" x14ac:dyDescent="0.3">
      <c r="A787" s="195">
        <v>786</v>
      </c>
      <c r="B787" s="195" t="s">
        <v>6887</v>
      </c>
      <c r="C787" s="195">
        <v>0.27348277809999999</v>
      </c>
      <c r="D787" s="195">
        <v>18</v>
      </c>
      <c r="E787" s="195">
        <v>17</v>
      </c>
      <c r="F787" s="195" t="str">
        <f>VLOOKUP(VALUE(RIGHT(B787,LEN(B787)-1)),clusters!$A$15:$B$77,2)</f>
        <v>Aging Bench Warmer OF/1B</v>
      </c>
    </row>
    <row r="788" spans="1:6" s="195" customFormat="1" x14ac:dyDescent="0.3">
      <c r="A788" s="195">
        <v>787</v>
      </c>
      <c r="B788" s="195" t="s">
        <v>840</v>
      </c>
      <c r="C788" s="195">
        <v>0.27206683380000002</v>
      </c>
      <c r="D788" s="195">
        <v>19</v>
      </c>
      <c r="E788" s="195">
        <v>17</v>
      </c>
      <c r="F788" s="195" t="str">
        <f>VLOOKUP(VALUE(RIGHT(B788,LEN(B788)-1)),clusters!$A$15:$B$77,2)</f>
        <v>Speedy Contact Hitter 2B/SS</v>
      </c>
    </row>
    <row r="789" spans="1:6" s="195" customFormat="1" x14ac:dyDescent="0.3">
      <c r="A789" s="195">
        <v>788</v>
      </c>
      <c r="B789" s="195" t="s">
        <v>6880</v>
      </c>
      <c r="C789" s="195">
        <v>0.1748885178</v>
      </c>
      <c r="D789" s="195">
        <v>20</v>
      </c>
      <c r="E789" s="195">
        <v>17</v>
      </c>
      <c r="F789" s="195" t="str">
        <f>VLOOKUP(VALUE(RIGHT(B789,LEN(B789)-1)),clusters!$A$15:$B$77,2)</f>
        <v>Bench Warmer OF/1B</v>
      </c>
    </row>
    <row r="790" spans="1:6" s="195" customFormat="1" x14ac:dyDescent="0.3">
      <c r="A790" s="195">
        <v>789</v>
      </c>
      <c r="B790" s="195" t="s">
        <v>6884</v>
      </c>
      <c r="C790" s="195">
        <v>0.1695056536</v>
      </c>
      <c r="D790" s="195">
        <v>21</v>
      </c>
      <c r="E790" s="195">
        <v>17</v>
      </c>
      <c r="F790" s="195" t="str">
        <f>VLOOKUP(VALUE(RIGHT(B790,LEN(B790)-1)),clusters!$A$15:$B$77,2)</f>
        <v>Young Slugger</v>
      </c>
    </row>
    <row r="791" spans="1:6" s="195" customFormat="1" x14ac:dyDescent="0.3">
      <c r="A791" s="195">
        <v>790</v>
      </c>
      <c r="B791" s="195" t="s">
        <v>6900</v>
      </c>
      <c r="C791" s="195">
        <v>0.15778561860000001</v>
      </c>
      <c r="D791" s="195">
        <v>22</v>
      </c>
      <c r="E791" s="195">
        <v>17</v>
      </c>
      <c r="F791" s="195" t="str">
        <f>VLOOKUP(VALUE(RIGHT(B791,LEN(B791)-1)),clusters!$A$15:$B$77,2)</f>
        <v>Speedy Capable Hitter 2B/SS</v>
      </c>
    </row>
    <row r="792" spans="1:6" s="195" customFormat="1" x14ac:dyDescent="0.3">
      <c r="A792" s="195">
        <v>791</v>
      </c>
      <c r="B792" s="195" t="s">
        <v>839</v>
      </c>
      <c r="C792" s="195">
        <v>0.1464738039</v>
      </c>
      <c r="D792" s="195">
        <v>23</v>
      </c>
      <c r="E792" s="195">
        <v>17</v>
      </c>
      <c r="F792" s="195" t="str">
        <f>VLOOKUP(VALUE(RIGHT(B792,LEN(B792)-1)),clusters!$A$15:$B$77,2)</f>
        <v>Agile Bench Warmer Infielder</v>
      </c>
    </row>
    <row r="793" spans="1:6" s="195" customFormat="1" x14ac:dyDescent="0.3">
      <c r="A793" s="195">
        <v>792</v>
      </c>
      <c r="B793" s="195" t="s">
        <v>6899</v>
      </c>
      <c r="C793" s="195">
        <v>0.1164553837</v>
      </c>
      <c r="D793" s="195">
        <v>24</v>
      </c>
      <c r="E793" s="195">
        <v>17</v>
      </c>
      <c r="F793" s="195" t="str">
        <f>VLOOKUP(VALUE(RIGHT(B793,LEN(B793)-1)),clusters!$A$15:$B$77,2)</f>
        <v>Bench Warmer</v>
      </c>
    </row>
    <row r="794" spans="1:6" s="195" customFormat="1" x14ac:dyDescent="0.3">
      <c r="A794" s="195">
        <v>793</v>
      </c>
      <c r="B794" s="195" t="s">
        <v>6885</v>
      </c>
      <c r="C794" s="195">
        <v>7.3806550499999998E-2</v>
      </c>
      <c r="D794" s="195">
        <v>25</v>
      </c>
      <c r="E794" s="195">
        <v>17</v>
      </c>
      <c r="F794" s="195" t="str">
        <f>VLOOKUP(VALUE(RIGHT(B794,LEN(B794)-1)),clusters!$A$15:$B$77,2)</f>
        <v>Aging Power When Healthy</v>
      </c>
    </row>
    <row r="795" spans="1:6" s="195" customFormat="1" x14ac:dyDescent="0.3">
      <c r="A795" s="195">
        <v>794</v>
      </c>
      <c r="B795" s="195" t="s">
        <v>857</v>
      </c>
      <c r="C795" s="195">
        <v>3.6912277899999998E-2</v>
      </c>
      <c r="D795" s="195">
        <v>26</v>
      </c>
      <c r="E795" s="195">
        <v>17</v>
      </c>
      <c r="F795" s="195" t="str">
        <f>VLOOKUP(VALUE(RIGHT(B795,LEN(B795)-1)),clusters!$A$15:$B$77,2)</f>
        <v>Slugger</v>
      </c>
    </row>
    <row r="796" spans="1:6" s="195" customFormat="1" x14ac:dyDescent="0.3">
      <c r="A796" s="195">
        <v>795</v>
      </c>
      <c r="B796" s="195" t="s">
        <v>855</v>
      </c>
      <c r="C796" s="195">
        <v>3.5526356199999998E-2</v>
      </c>
      <c r="D796" s="195">
        <v>27</v>
      </c>
      <c r="E796" s="195">
        <v>17</v>
      </c>
      <c r="F796" s="195" t="str">
        <f>VLOOKUP(VALUE(RIGHT(B796,LEN(B796)-1)),clusters!$A$15:$B$77,2)</f>
        <v>Wild Slugger</v>
      </c>
    </row>
    <row r="797" spans="1:6" s="195" customFormat="1" x14ac:dyDescent="0.3">
      <c r="A797" s="195">
        <v>796</v>
      </c>
      <c r="B797" s="195" t="s">
        <v>6892</v>
      </c>
      <c r="C797" s="195">
        <v>-5.8538858999999999E-2</v>
      </c>
      <c r="D797" s="195">
        <v>28</v>
      </c>
      <c r="E797" s="195">
        <v>17</v>
      </c>
      <c r="F797" s="195" t="str">
        <f>VLOOKUP(VALUE(RIGHT(B797,LEN(B797)-1)),clusters!$A$15:$B$77,2)</f>
        <v>Lead Footed Slap Hitter</v>
      </c>
    </row>
    <row r="798" spans="1:6" s="195" customFormat="1" x14ac:dyDescent="0.3">
      <c r="A798" s="195">
        <v>797</v>
      </c>
      <c r="B798" s="195" t="s">
        <v>6898</v>
      </c>
      <c r="C798" s="195">
        <v>-9.0038295000000004E-2</v>
      </c>
      <c r="D798" s="195">
        <v>29</v>
      </c>
      <c r="E798" s="195">
        <v>17</v>
      </c>
      <c r="F798" s="195" t="str">
        <f>VLOOKUP(VALUE(RIGHT(B798,LEN(B798)-1)),clusters!$A$15:$B$77,2)</f>
        <v>Young SB Power off Bench</v>
      </c>
    </row>
    <row r="799" spans="1:6" s="195" customFormat="1" x14ac:dyDescent="0.3">
      <c r="A799" s="195">
        <v>798</v>
      </c>
      <c r="B799" s="195" t="s">
        <v>6882</v>
      </c>
      <c r="C799" s="195">
        <v>-0.12749416599999999</v>
      </c>
      <c r="D799" s="195">
        <v>30</v>
      </c>
      <c r="E799" s="195">
        <v>17</v>
      </c>
      <c r="F799" s="195" t="str">
        <f>VLOOKUP(VALUE(RIGHT(B799,LEN(B799)-1)),clusters!$A$15:$B$77,2)</f>
        <v>Young Slugger 2B/SS</v>
      </c>
    </row>
    <row r="800" spans="1:6" s="195" customFormat="1" x14ac:dyDescent="0.3">
      <c r="A800" s="195">
        <v>799</v>
      </c>
      <c r="B800" s="195" t="s">
        <v>842</v>
      </c>
      <c r="C800" s="195">
        <v>-0.192695435</v>
      </c>
      <c r="D800" s="195">
        <v>31</v>
      </c>
      <c r="E800" s="195">
        <v>17</v>
      </c>
      <c r="F800" s="195" t="str">
        <f>VLOOKUP(VALUE(RIGHT(B800,LEN(B800)-1)),clusters!$A$15:$B$77,2)</f>
        <v>Bench Warmer 2B/SS</v>
      </c>
    </row>
    <row r="801" spans="1:6" s="195" customFormat="1" x14ac:dyDescent="0.3">
      <c r="A801" s="195">
        <v>800</v>
      </c>
      <c r="B801" s="195" t="s">
        <v>6883</v>
      </c>
      <c r="C801" s="195">
        <v>-0.321250333</v>
      </c>
      <c r="D801" s="195">
        <v>32</v>
      </c>
      <c r="E801" s="195">
        <v>17</v>
      </c>
      <c r="F801" s="195" t="str">
        <f>VLOOKUP(VALUE(RIGHT(B801,LEN(B801)-1)),clusters!$A$15:$B$77,2)</f>
        <v>Lead Footed Bench Warmer</v>
      </c>
    </row>
    <row r="802" spans="1:6" s="195" customFormat="1" x14ac:dyDescent="0.3">
      <c r="A802" s="195">
        <v>801</v>
      </c>
      <c r="B802" s="195" t="s">
        <v>850</v>
      </c>
      <c r="C802" s="195">
        <v>-0.33274558100000001</v>
      </c>
      <c r="D802" s="195">
        <v>33</v>
      </c>
      <c r="E802" s="195">
        <v>17</v>
      </c>
      <c r="F802" s="195" t="str">
        <f>VLOOKUP(VALUE(RIGHT(B802,LEN(B802)-1)),clusters!$A$15:$B$77,2)</f>
        <v>SB Swings for Fences</v>
      </c>
    </row>
    <row r="803" spans="1:6" s="195" customFormat="1" x14ac:dyDescent="0.3">
      <c r="A803" s="195">
        <v>802</v>
      </c>
      <c r="B803" s="195" t="s">
        <v>845</v>
      </c>
      <c r="C803" s="195">
        <v>-0.34270010400000001</v>
      </c>
      <c r="D803" s="195">
        <v>34</v>
      </c>
      <c r="E803" s="195">
        <v>17</v>
      </c>
      <c r="F803" s="195" t="str">
        <f>VLOOKUP(VALUE(RIGHT(B803,LEN(B803)-1)),clusters!$A$15:$B$77,2)</f>
        <v>Speedy Bench Warmer Infielder</v>
      </c>
    </row>
    <row r="804" spans="1:6" s="195" customFormat="1" x14ac:dyDescent="0.3">
      <c r="A804" s="195">
        <v>803</v>
      </c>
      <c r="B804" s="195" t="s">
        <v>6893</v>
      </c>
      <c r="C804" s="195">
        <v>-0.39661221800000002</v>
      </c>
      <c r="D804" s="195">
        <v>35</v>
      </c>
      <c r="E804" s="195">
        <v>17</v>
      </c>
      <c r="F804" s="195" t="str">
        <f>VLOOKUP(VALUE(RIGHT(B804,LEN(B804)-1)),clusters!$A$15:$B$77,2)</f>
        <v>Young Speedy Gap Power</v>
      </c>
    </row>
    <row r="805" spans="1:6" s="195" customFormat="1" x14ac:dyDescent="0.3">
      <c r="A805" s="195">
        <v>804</v>
      </c>
      <c r="B805" s="195" t="s">
        <v>6894</v>
      </c>
      <c r="C805" s="195">
        <v>-0.41510449300000002</v>
      </c>
      <c r="D805" s="195">
        <v>36</v>
      </c>
      <c r="E805" s="195">
        <v>17</v>
      </c>
      <c r="F805" s="195" t="str">
        <f>VLOOKUP(VALUE(RIGHT(B805,LEN(B805)-1)),clusters!$A$15:$B$77,2)</f>
        <v>Agile Bench Warmer</v>
      </c>
    </row>
    <row r="806" spans="1:6" s="195" customFormat="1" x14ac:dyDescent="0.3">
      <c r="A806" s="195">
        <v>805</v>
      </c>
      <c r="B806" s="195" t="s">
        <v>858</v>
      </c>
      <c r="C806" s="195">
        <v>-0.47658683499999999</v>
      </c>
      <c r="D806" s="195">
        <v>37</v>
      </c>
      <c r="E806" s="195">
        <v>17</v>
      </c>
      <c r="F806" s="195" t="str">
        <f>VLOOKUP(VALUE(RIGHT(B806,LEN(B806)-1)),clusters!$A$15:$B$77,2)</f>
        <v>Lead Footed Swings for Fences</v>
      </c>
    </row>
    <row r="807" spans="1:6" s="195" customFormat="1" x14ac:dyDescent="0.3">
      <c r="A807" s="195">
        <v>806</v>
      </c>
      <c r="B807" s="195" t="s">
        <v>6897</v>
      </c>
      <c r="C807" s="195">
        <v>-0.52187296599999999</v>
      </c>
      <c r="D807" s="195">
        <v>38</v>
      </c>
      <c r="E807" s="195">
        <v>17</v>
      </c>
      <c r="F807" s="195" t="str">
        <f>VLOOKUP(VALUE(RIGHT(B807,LEN(B807)-1)),clusters!$A$15:$B$77,2)</f>
        <v>Bench Warmer Infielder</v>
      </c>
    </row>
    <row r="808" spans="1:6" s="195" customFormat="1" x14ac:dyDescent="0.3">
      <c r="A808" s="195">
        <v>807</v>
      </c>
      <c r="B808" s="195" t="s">
        <v>6889</v>
      </c>
      <c r="C808" s="195">
        <v>-0.54805370600000003</v>
      </c>
      <c r="D808" s="195">
        <v>39</v>
      </c>
      <c r="E808" s="195">
        <v>17</v>
      </c>
      <c r="F808" s="195" t="str">
        <f>VLOOKUP(VALUE(RIGHT(B808,LEN(B808)-1)),clusters!$A$15:$B$77,2)</f>
        <v>Gap Power Infielder</v>
      </c>
    </row>
    <row r="809" spans="1:6" s="195" customFormat="1" x14ac:dyDescent="0.3">
      <c r="A809" s="195">
        <v>808</v>
      </c>
      <c r="B809" s="195" t="s">
        <v>849</v>
      </c>
      <c r="C809" s="195">
        <v>-0.60970160699999998</v>
      </c>
      <c r="D809" s="195">
        <v>40</v>
      </c>
      <c r="E809" s="195">
        <v>17</v>
      </c>
      <c r="F809" s="195" t="str">
        <f>VLOOKUP(VALUE(RIGHT(B809,LEN(B809)-1)),clusters!$A$15:$B$77,2)</f>
        <v>SB Bench Warmer</v>
      </c>
    </row>
    <row r="810" spans="1:6" s="195" customFormat="1" x14ac:dyDescent="0.3">
      <c r="A810" s="195">
        <v>809</v>
      </c>
      <c r="B810" s="195" t="s">
        <v>860</v>
      </c>
      <c r="C810" s="195">
        <v>-0.61157852400000001</v>
      </c>
      <c r="D810" s="195">
        <v>41</v>
      </c>
      <c r="E810" s="195">
        <v>17</v>
      </c>
      <c r="F810" s="195" t="str">
        <f>VLOOKUP(VALUE(RIGHT(B810,LEN(B810)-1)),clusters!$A$15:$B$77,2)</f>
        <v>Agile Swings for Fences</v>
      </c>
    </row>
    <row r="811" spans="1:6" s="195" customFormat="1" x14ac:dyDescent="0.3">
      <c r="A811" s="195">
        <v>810</v>
      </c>
      <c r="B811" s="195" t="s">
        <v>6881</v>
      </c>
      <c r="C811" s="195">
        <v>-0.64866854299999999</v>
      </c>
      <c r="D811" s="195">
        <v>42</v>
      </c>
      <c r="E811" s="195">
        <v>17</v>
      </c>
      <c r="F811" s="195" t="str">
        <f>VLOOKUP(VALUE(RIGHT(B811,LEN(B811)-1)),clusters!$A$15:$B$77,2)</f>
        <v>Lead Footed Uppercut Breeze</v>
      </c>
    </row>
    <row r="812" spans="1:6" s="195" customFormat="1" x14ac:dyDescent="0.3">
      <c r="A812" s="195">
        <v>811</v>
      </c>
      <c r="B812" s="195" t="s">
        <v>853</v>
      </c>
      <c r="C812" s="195">
        <v>-0.65536401899999996</v>
      </c>
      <c r="D812" s="195">
        <v>43</v>
      </c>
      <c r="E812" s="195">
        <v>17</v>
      </c>
      <c r="F812" s="195" t="str">
        <f>VLOOKUP(VALUE(RIGHT(B812,LEN(B812)-1)),clusters!$A$15:$B$77,2)</f>
        <v>Young Speedy Gap Power</v>
      </c>
    </row>
    <row r="813" spans="1:6" s="195" customFormat="1" x14ac:dyDescent="0.3">
      <c r="A813" s="195">
        <v>812</v>
      </c>
      <c r="B813" s="195" t="s">
        <v>7349</v>
      </c>
      <c r="C813" s="195">
        <v>-0.66010770600000002</v>
      </c>
      <c r="D813" s="195">
        <v>44</v>
      </c>
      <c r="E813" s="195">
        <v>17</v>
      </c>
      <c r="F813" s="195" t="str">
        <f>VLOOKUP(VALUE(RIGHT(B813,LEN(B813)-1)),clusters!$A$15:$B$77,2)</f>
        <v>Wiff King 2B/SS</v>
      </c>
    </row>
    <row r="814" spans="1:6" s="195" customFormat="1" x14ac:dyDescent="0.3">
      <c r="A814" s="195">
        <v>813</v>
      </c>
      <c r="B814" s="195" t="s">
        <v>852</v>
      </c>
      <c r="C814" s="195">
        <v>-0.79185886999999999</v>
      </c>
      <c r="D814" s="195">
        <v>45</v>
      </c>
      <c r="E814" s="195">
        <v>17</v>
      </c>
      <c r="F814" s="195" t="str">
        <f>VLOOKUP(VALUE(RIGHT(B814,LEN(B814)-1)),clusters!$A$15:$B$77,2)</f>
        <v>Speedy Wiff King</v>
      </c>
    </row>
    <row r="815" spans="1:6" s="195" customFormat="1" x14ac:dyDescent="0.3">
      <c r="A815" s="195">
        <v>814</v>
      </c>
      <c r="B815" s="195" t="s">
        <v>6886</v>
      </c>
      <c r="C815" s="195">
        <v>-0.83368906499999995</v>
      </c>
      <c r="D815" s="195">
        <v>46</v>
      </c>
      <c r="E815" s="195">
        <v>17</v>
      </c>
      <c r="F815" s="195" t="str">
        <f>VLOOKUP(VALUE(RIGHT(B815,LEN(B815)-1)),clusters!$A$15:$B$77,2)</f>
        <v>Young Wiff King Infielder</v>
      </c>
    </row>
    <row r="816" spans="1:6" s="195" customFormat="1" x14ac:dyDescent="0.3">
      <c r="A816" s="195">
        <v>815</v>
      </c>
      <c r="B816" s="195" t="s">
        <v>859</v>
      </c>
      <c r="C816" s="195">
        <v>-0.83438926300000005</v>
      </c>
      <c r="D816" s="195">
        <v>47</v>
      </c>
      <c r="E816" s="195">
        <v>17</v>
      </c>
      <c r="F816" s="195" t="str">
        <f>VLOOKUP(VALUE(RIGHT(B816,LEN(B816)-1)),clusters!$A$15:$B$77,2)</f>
        <v>Speedy Power off Bench OF/1B</v>
      </c>
    </row>
    <row r="817" spans="1:6" s="195" customFormat="1" x14ac:dyDescent="0.3">
      <c r="A817" s="195">
        <v>816</v>
      </c>
      <c r="B817" s="195" t="s">
        <v>854</v>
      </c>
      <c r="C817" s="195">
        <v>-0.99263106700000003</v>
      </c>
      <c r="D817" s="195">
        <v>48</v>
      </c>
      <c r="E817" s="195">
        <v>17</v>
      </c>
      <c r="F817" s="195" t="str">
        <f>VLOOKUP(VALUE(RIGHT(B817,LEN(B817)-1)),clusters!$A$15:$B$77,2)</f>
        <v>Agile Wiff King</v>
      </c>
    </row>
    <row r="818" spans="1:6" s="195" customFormat="1" x14ac:dyDescent="0.3">
      <c r="A818" s="195">
        <v>817</v>
      </c>
      <c r="B818" s="195" t="s">
        <v>847</v>
      </c>
      <c r="C818" s="195">
        <v>1</v>
      </c>
      <c r="D818" s="195">
        <v>1</v>
      </c>
      <c r="E818" s="195">
        <v>18</v>
      </c>
      <c r="F818" s="195" t="str">
        <f>VLOOKUP(VALUE(RIGHT(B818,LEN(B818)-1)),clusters!$A$15:$B$77,2)</f>
        <v>Infielder</v>
      </c>
    </row>
    <row r="819" spans="1:6" s="195" customFormat="1" x14ac:dyDescent="0.3">
      <c r="A819" s="195">
        <v>818</v>
      </c>
      <c r="B819" s="195" t="s">
        <v>846</v>
      </c>
      <c r="C819" s="195">
        <v>0.8378548039</v>
      </c>
      <c r="D819" s="195">
        <v>2</v>
      </c>
      <c r="E819" s="195">
        <v>18</v>
      </c>
      <c r="F819" s="195" t="str">
        <f>VLOOKUP(VALUE(RIGHT(B819,LEN(B819)-1)),clusters!$A$15:$B$77,2)</f>
        <v>Slugger Infielder</v>
      </c>
    </row>
    <row r="820" spans="1:6" s="195" customFormat="1" x14ac:dyDescent="0.3">
      <c r="A820" s="195">
        <v>819</v>
      </c>
      <c r="B820" s="195" t="s">
        <v>838</v>
      </c>
      <c r="C820" s="195">
        <v>0.79526049129999998</v>
      </c>
      <c r="D820" s="195">
        <v>3</v>
      </c>
      <c r="E820" s="195">
        <v>18</v>
      </c>
      <c r="F820" s="195" t="str">
        <f>VLOOKUP(VALUE(RIGHT(B820,LEN(B820)-1)),clusters!$A$15:$B$77,2)</f>
        <v>Lead Footed Contact Hitter Infielder</v>
      </c>
    </row>
    <row r="821" spans="1:6" s="195" customFormat="1" x14ac:dyDescent="0.3">
      <c r="A821" s="195">
        <v>820</v>
      </c>
      <c r="B821" s="195" t="s">
        <v>848</v>
      </c>
      <c r="C821" s="195">
        <v>0.68549565140000002</v>
      </c>
      <c r="D821" s="195">
        <v>4</v>
      </c>
      <c r="E821" s="195">
        <v>18</v>
      </c>
      <c r="F821" s="195" t="str">
        <f>VLOOKUP(VALUE(RIGHT(B821,LEN(B821)-1)),clusters!$A$15:$B$77,2)</f>
        <v>Dominant Hitter</v>
      </c>
    </row>
    <row r="822" spans="1:6" s="195" customFormat="1" x14ac:dyDescent="0.3">
      <c r="A822" s="195">
        <v>821</v>
      </c>
      <c r="B822" s="195" t="s">
        <v>844</v>
      </c>
      <c r="C822" s="195">
        <v>0.66402291859999996</v>
      </c>
      <c r="D822" s="195">
        <v>5</v>
      </c>
      <c r="E822" s="195">
        <v>18</v>
      </c>
      <c r="F822" s="195" t="str">
        <f>VLOOKUP(VALUE(RIGHT(B822,LEN(B822)-1)),clusters!$A$15:$B$77,2)</f>
        <v>Aging On Base</v>
      </c>
    </row>
    <row r="823" spans="1:6" s="195" customFormat="1" x14ac:dyDescent="0.3">
      <c r="A823" s="195">
        <v>822</v>
      </c>
      <c r="B823" s="195" t="s">
        <v>843</v>
      </c>
      <c r="C823" s="195">
        <v>0.63852652480000005</v>
      </c>
      <c r="D823" s="195">
        <v>6</v>
      </c>
      <c r="E823" s="195">
        <v>18</v>
      </c>
      <c r="F823" s="195" t="str">
        <f>VLOOKUP(VALUE(RIGHT(B823,LEN(B823)-1)),clusters!$A$15:$B$77,2)</f>
        <v>Capable Hitter</v>
      </c>
    </row>
    <row r="824" spans="1:6" s="195" customFormat="1" x14ac:dyDescent="0.3">
      <c r="A824" s="195">
        <v>823</v>
      </c>
      <c r="B824" s="195" t="s">
        <v>6892</v>
      </c>
      <c r="C824" s="195">
        <v>0.60893232799999997</v>
      </c>
      <c r="D824" s="195">
        <v>7</v>
      </c>
      <c r="E824" s="195">
        <v>18</v>
      </c>
      <c r="F824" s="195" t="str">
        <f>VLOOKUP(VALUE(RIGHT(B824,LEN(B824)-1)),clusters!$A$15:$B$77,2)</f>
        <v>Lead Footed Slap Hitter</v>
      </c>
    </row>
    <row r="825" spans="1:6" s="195" customFormat="1" x14ac:dyDescent="0.3">
      <c r="A825" s="195">
        <v>824</v>
      </c>
      <c r="B825" s="195" t="s">
        <v>837</v>
      </c>
      <c r="C825" s="195">
        <v>0.54903365000000004</v>
      </c>
      <c r="D825" s="195">
        <v>8</v>
      </c>
      <c r="E825" s="195">
        <v>18</v>
      </c>
      <c r="F825" s="195" t="str">
        <f>VLOOKUP(VALUE(RIGHT(B825,LEN(B825)-1)),clusters!$A$15:$B$77,2)</f>
        <v>Slap Hitter 2B/SS</v>
      </c>
    </row>
    <row r="826" spans="1:6" s="195" customFormat="1" x14ac:dyDescent="0.3">
      <c r="A826" s="195">
        <v>825</v>
      </c>
      <c r="B826" s="195" t="s">
        <v>6895</v>
      </c>
      <c r="C826" s="195">
        <v>0.51842212200000004</v>
      </c>
      <c r="D826" s="195">
        <v>9</v>
      </c>
      <c r="E826" s="195">
        <v>18</v>
      </c>
      <c r="F826" s="195" t="str">
        <f>VLOOKUP(VALUE(RIGHT(B826,LEN(B826)-1)),clusters!$A$15:$B$77,2)</f>
        <v>Capable Hitter Infielder</v>
      </c>
    </row>
    <row r="827" spans="1:6" s="195" customFormat="1" x14ac:dyDescent="0.3">
      <c r="A827" s="195">
        <v>826</v>
      </c>
      <c r="B827" s="195" t="s">
        <v>851</v>
      </c>
      <c r="C827" s="195">
        <v>0.38589570159999997</v>
      </c>
      <c r="D827" s="195">
        <v>10</v>
      </c>
      <c r="E827" s="195">
        <v>18</v>
      </c>
      <c r="F827" s="195" t="str">
        <f>VLOOKUP(VALUE(RIGHT(B827,LEN(B827)-1)),clusters!$A$15:$B$77,2)</f>
        <v>Slugger OF/1B</v>
      </c>
    </row>
    <row r="828" spans="1:6" s="195" customFormat="1" x14ac:dyDescent="0.3">
      <c r="A828" s="195">
        <v>827</v>
      </c>
      <c r="B828" s="195" t="s">
        <v>6896</v>
      </c>
      <c r="C828" s="195">
        <v>0.38540825550000002</v>
      </c>
      <c r="D828" s="195">
        <v>11</v>
      </c>
      <c r="E828" s="195">
        <v>18</v>
      </c>
      <c r="F828" s="195" t="str">
        <f>VLOOKUP(VALUE(RIGHT(B828,LEN(B828)-1)),clusters!$A$15:$B$77,2)</f>
        <v>Aging Bench Warmer</v>
      </c>
    </row>
    <row r="829" spans="1:6" s="195" customFormat="1" x14ac:dyDescent="0.3">
      <c r="A829" s="195">
        <v>828</v>
      </c>
      <c r="B829" s="195" t="s">
        <v>6882</v>
      </c>
      <c r="C829" s="195">
        <v>0.35425335990000001</v>
      </c>
      <c r="D829" s="195">
        <v>12</v>
      </c>
      <c r="E829" s="195">
        <v>18</v>
      </c>
      <c r="F829" s="195" t="str">
        <f>VLOOKUP(VALUE(RIGHT(B829,LEN(B829)-1)),clusters!$A$15:$B$77,2)</f>
        <v>Young Slugger 2B/SS</v>
      </c>
    </row>
    <row r="830" spans="1:6" s="195" customFormat="1" x14ac:dyDescent="0.3">
      <c r="A830" s="195">
        <v>829</v>
      </c>
      <c r="B830" s="195" t="s">
        <v>6884</v>
      </c>
      <c r="C830" s="195">
        <v>0.2444046329</v>
      </c>
      <c r="D830" s="195">
        <v>13</v>
      </c>
      <c r="E830" s="195">
        <v>18</v>
      </c>
      <c r="F830" s="195" t="str">
        <f>VLOOKUP(VALUE(RIGHT(B830,LEN(B830)-1)),clusters!$A$15:$B$77,2)</f>
        <v>Young Slugger</v>
      </c>
    </row>
    <row r="831" spans="1:6" s="195" customFormat="1" x14ac:dyDescent="0.3">
      <c r="A831" s="195">
        <v>830</v>
      </c>
      <c r="B831" s="195" t="s">
        <v>6902</v>
      </c>
      <c r="C831" s="195">
        <v>0.20430393899999999</v>
      </c>
      <c r="D831" s="195">
        <v>14</v>
      </c>
      <c r="E831" s="195">
        <v>18</v>
      </c>
      <c r="F831" s="195" t="str">
        <f>VLOOKUP(VALUE(RIGHT(B831,LEN(B831)-1)),clusters!$A$15:$B$77,2)</f>
        <v>SB Capable Hitter</v>
      </c>
    </row>
    <row r="832" spans="1:6" s="195" customFormat="1" x14ac:dyDescent="0.3">
      <c r="A832" s="195">
        <v>831</v>
      </c>
      <c r="B832" s="195" t="s">
        <v>6900</v>
      </c>
      <c r="C832" s="195">
        <v>0.2009518085</v>
      </c>
      <c r="D832" s="195">
        <v>15</v>
      </c>
      <c r="E832" s="195">
        <v>18</v>
      </c>
      <c r="F832" s="195" t="str">
        <f>VLOOKUP(VALUE(RIGHT(B832,LEN(B832)-1)),clusters!$A$15:$B$77,2)</f>
        <v>Speedy Capable Hitter 2B/SS</v>
      </c>
    </row>
    <row r="833" spans="1:6" s="195" customFormat="1" x14ac:dyDescent="0.3">
      <c r="A833" s="195">
        <v>832</v>
      </c>
      <c r="B833" s="195" t="s">
        <v>842</v>
      </c>
      <c r="C833" s="195">
        <v>0.1967487668</v>
      </c>
      <c r="D833" s="195">
        <v>16</v>
      </c>
      <c r="E833" s="195">
        <v>18</v>
      </c>
      <c r="F833" s="195" t="str">
        <f>VLOOKUP(VALUE(RIGHT(B833,LEN(B833)-1)),clusters!$A$15:$B$77,2)</f>
        <v>Bench Warmer 2B/SS</v>
      </c>
    </row>
    <row r="834" spans="1:6" s="195" customFormat="1" x14ac:dyDescent="0.3">
      <c r="A834" s="195">
        <v>833</v>
      </c>
      <c r="B834" s="195" t="s">
        <v>6897</v>
      </c>
      <c r="C834" s="195">
        <v>0.1952982841</v>
      </c>
      <c r="D834" s="195">
        <v>17</v>
      </c>
      <c r="E834" s="195">
        <v>18</v>
      </c>
      <c r="F834" s="195" t="str">
        <f>VLOOKUP(VALUE(RIGHT(B834,LEN(B834)-1)),clusters!$A$15:$B$77,2)</f>
        <v>Bench Warmer Infielder</v>
      </c>
    </row>
    <row r="835" spans="1:6" s="195" customFormat="1" x14ac:dyDescent="0.3">
      <c r="A835" s="195">
        <v>834</v>
      </c>
      <c r="B835" s="195" t="s">
        <v>6889</v>
      </c>
      <c r="C835" s="195">
        <v>0.19308115570000001</v>
      </c>
      <c r="D835" s="195">
        <v>18</v>
      </c>
      <c r="E835" s="195">
        <v>18</v>
      </c>
      <c r="F835" s="195" t="str">
        <f>VLOOKUP(VALUE(RIGHT(B835,LEN(B835)-1)),clusters!$A$15:$B$77,2)</f>
        <v>Gap Power Infielder</v>
      </c>
    </row>
    <row r="836" spans="1:6" s="195" customFormat="1" x14ac:dyDescent="0.3">
      <c r="A836" s="195">
        <v>835</v>
      </c>
      <c r="B836" s="195" t="s">
        <v>840</v>
      </c>
      <c r="C836" s="195">
        <v>0.1753666032</v>
      </c>
      <c r="D836" s="195">
        <v>19</v>
      </c>
      <c r="E836" s="195">
        <v>18</v>
      </c>
      <c r="F836" s="195" t="str">
        <f>VLOOKUP(VALUE(RIGHT(B836,LEN(B836)-1)),clusters!$A$15:$B$77,2)</f>
        <v>Speedy Contact Hitter 2B/SS</v>
      </c>
    </row>
    <row r="837" spans="1:6" s="195" customFormat="1" x14ac:dyDescent="0.3">
      <c r="A837" s="195">
        <v>836</v>
      </c>
      <c r="B837" s="195" t="s">
        <v>857</v>
      </c>
      <c r="C837" s="195">
        <v>0.13077337859999999</v>
      </c>
      <c r="D837" s="195">
        <v>20</v>
      </c>
      <c r="E837" s="195">
        <v>18</v>
      </c>
      <c r="F837" s="195" t="str">
        <f>VLOOKUP(VALUE(RIGHT(B837,LEN(B837)-1)),clusters!$A$15:$B$77,2)</f>
        <v>Slugger</v>
      </c>
    </row>
    <row r="838" spans="1:6" s="195" customFormat="1" x14ac:dyDescent="0.3">
      <c r="A838" s="195">
        <v>837</v>
      </c>
      <c r="B838" s="195" t="s">
        <v>855</v>
      </c>
      <c r="C838" s="195">
        <v>0.1239558316</v>
      </c>
      <c r="D838" s="195">
        <v>21</v>
      </c>
      <c r="E838" s="195">
        <v>18</v>
      </c>
      <c r="F838" s="195" t="str">
        <f>VLOOKUP(VALUE(RIGHT(B838,LEN(B838)-1)),clusters!$A$15:$B$77,2)</f>
        <v>Wild Slugger</v>
      </c>
    </row>
    <row r="839" spans="1:6" s="195" customFormat="1" x14ac:dyDescent="0.3">
      <c r="A839" s="195">
        <v>838</v>
      </c>
      <c r="B839" s="195" t="s">
        <v>6899</v>
      </c>
      <c r="C839" s="195">
        <v>9.6083401600000007E-2</v>
      </c>
      <c r="D839" s="195">
        <v>22</v>
      </c>
      <c r="E839" s="195">
        <v>18</v>
      </c>
      <c r="F839" s="195" t="str">
        <f>VLOOKUP(VALUE(RIGHT(B839,LEN(B839)-1)),clusters!$A$15:$B$77,2)</f>
        <v>Bench Warmer</v>
      </c>
    </row>
    <row r="840" spans="1:6" s="195" customFormat="1" x14ac:dyDescent="0.3">
      <c r="A840" s="195">
        <v>839</v>
      </c>
      <c r="B840" s="195" t="s">
        <v>6885</v>
      </c>
      <c r="C840" s="195">
        <v>8.1346955900000004E-2</v>
      </c>
      <c r="D840" s="195">
        <v>23</v>
      </c>
      <c r="E840" s="195">
        <v>18</v>
      </c>
      <c r="F840" s="195" t="str">
        <f>VLOOKUP(VALUE(RIGHT(B840,LEN(B840)-1)),clusters!$A$15:$B$77,2)</f>
        <v>Aging Power When Healthy</v>
      </c>
    </row>
    <row r="841" spans="1:6" s="195" customFormat="1" x14ac:dyDescent="0.3">
      <c r="A841" s="195">
        <v>840</v>
      </c>
      <c r="B841" s="195" t="s">
        <v>6881</v>
      </c>
      <c r="C841" s="195">
        <v>7.9955606200000001E-2</v>
      </c>
      <c r="D841" s="195">
        <v>24</v>
      </c>
      <c r="E841" s="195">
        <v>18</v>
      </c>
      <c r="F841" s="195" t="str">
        <f>VLOOKUP(VALUE(RIGHT(B841,LEN(B841)-1)),clusters!$A$15:$B$77,2)</f>
        <v>Lead Footed Uppercut Breeze</v>
      </c>
    </row>
    <row r="842" spans="1:6" s="195" customFormat="1" x14ac:dyDescent="0.3">
      <c r="A842" s="195">
        <v>841</v>
      </c>
      <c r="B842" s="195" t="s">
        <v>6883</v>
      </c>
      <c r="C842" s="195">
        <v>7.0834164800000002E-2</v>
      </c>
      <c r="D842" s="195">
        <v>25</v>
      </c>
      <c r="E842" s="195">
        <v>18</v>
      </c>
      <c r="F842" s="195" t="str">
        <f>VLOOKUP(VALUE(RIGHT(B842,LEN(B842)-1)),clusters!$A$15:$B$77,2)</f>
        <v>Lead Footed Bench Warmer</v>
      </c>
    </row>
    <row r="843" spans="1:6" s="195" customFormat="1" x14ac:dyDescent="0.3">
      <c r="A843" s="195">
        <v>842</v>
      </c>
      <c r="B843" s="195" t="s">
        <v>839</v>
      </c>
      <c r="C843" s="195">
        <v>1.6411010100000002E-2</v>
      </c>
      <c r="D843" s="195">
        <v>26</v>
      </c>
      <c r="E843" s="195">
        <v>18</v>
      </c>
      <c r="F843" s="195" t="str">
        <f>VLOOKUP(VALUE(RIGHT(B843,LEN(B843)-1)),clusters!$A$15:$B$77,2)</f>
        <v>Agile Bench Warmer Infielder</v>
      </c>
    </row>
    <row r="844" spans="1:6" s="195" customFormat="1" x14ac:dyDescent="0.3">
      <c r="A844" s="195">
        <v>843</v>
      </c>
      <c r="B844" s="195" t="s">
        <v>858</v>
      </c>
      <c r="C844" s="195">
        <v>1.1096239E-3</v>
      </c>
      <c r="D844" s="195">
        <v>27</v>
      </c>
      <c r="E844" s="195">
        <v>18</v>
      </c>
      <c r="F844" s="195" t="str">
        <f>VLOOKUP(VALUE(RIGHT(B844,LEN(B844)-1)),clusters!$A$15:$B$77,2)</f>
        <v>Lead Footed Swings for Fences</v>
      </c>
    </row>
    <row r="845" spans="1:6" s="195" customFormat="1" x14ac:dyDescent="0.3">
      <c r="A845" s="195">
        <v>844</v>
      </c>
      <c r="B845" s="195" t="s">
        <v>7349</v>
      </c>
      <c r="C845" s="195">
        <v>-5.3743310000000004E-3</v>
      </c>
      <c r="D845" s="195">
        <v>28</v>
      </c>
      <c r="E845" s="195">
        <v>18</v>
      </c>
      <c r="F845" s="195" t="str">
        <f>VLOOKUP(VALUE(RIGHT(B845,LEN(B845)-1)),clusters!$A$15:$B$77,2)</f>
        <v>Wiff King 2B/SS</v>
      </c>
    </row>
    <row r="846" spans="1:6" s="195" customFormat="1" x14ac:dyDescent="0.3">
      <c r="A846" s="195">
        <v>845</v>
      </c>
      <c r="B846" s="195" t="s">
        <v>6890</v>
      </c>
      <c r="C846" s="195">
        <v>-5.4455609999999998E-3</v>
      </c>
      <c r="D846" s="195">
        <v>29</v>
      </c>
      <c r="E846" s="195">
        <v>18</v>
      </c>
      <c r="F846" s="195" t="str">
        <f>VLOOKUP(VALUE(RIGHT(B846,LEN(B846)-1)),clusters!$A$15:$B$77,2)</f>
        <v>Speedy Capable Hitter</v>
      </c>
    </row>
    <row r="847" spans="1:6" s="195" customFormat="1" x14ac:dyDescent="0.3">
      <c r="A847" s="195">
        <v>846</v>
      </c>
      <c r="B847" s="195" t="s">
        <v>856</v>
      </c>
      <c r="C847" s="195">
        <v>-1.3128099000000001E-2</v>
      </c>
      <c r="D847" s="195">
        <v>30</v>
      </c>
      <c r="E847" s="195">
        <v>18</v>
      </c>
      <c r="F847" s="195" t="str">
        <f>VLOOKUP(VALUE(RIGHT(B847,LEN(B847)-1)),clusters!$A$15:$B$77,2)</f>
        <v>Young On Base OF/1B</v>
      </c>
    </row>
    <row r="848" spans="1:6" s="195" customFormat="1" x14ac:dyDescent="0.3">
      <c r="A848" s="195">
        <v>847</v>
      </c>
      <c r="B848" s="195" t="s">
        <v>6887</v>
      </c>
      <c r="C848" s="195">
        <v>-0.10838241799999999</v>
      </c>
      <c r="D848" s="195">
        <v>31</v>
      </c>
      <c r="E848" s="195">
        <v>18</v>
      </c>
      <c r="F848" s="195" t="str">
        <f>VLOOKUP(VALUE(RIGHT(B848,LEN(B848)-1)),clusters!$A$15:$B$77,2)</f>
        <v>Aging Bench Warmer OF/1B</v>
      </c>
    </row>
    <row r="849" spans="1:6" s="195" customFormat="1" x14ac:dyDescent="0.3">
      <c r="A849" s="195">
        <v>848</v>
      </c>
      <c r="B849" s="195" t="s">
        <v>6901</v>
      </c>
      <c r="C849" s="195">
        <v>-0.121948059</v>
      </c>
      <c r="D849" s="195">
        <v>32</v>
      </c>
      <c r="E849" s="195">
        <v>18</v>
      </c>
      <c r="F849" s="195" t="str">
        <f>VLOOKUP(VALUE(RIGHT(B849,LEN(B849)-1)),clusters!$A$15:$B$77,2)</f>
        <v>Speedy Contact Hitter</v>
      </c>
    </row>
    <row r="850" spans="1:6" s="195" customFormat="1" x14ac:dyDescent="0.3">
      <c r="A850" s="195">
        <v>849</v>
      </c>
      <c r="B850" s="195" t="s">
        <v>6886</v>
      </c>
      <c r="C850" s="195">
        <v>-0.128479858</v>
      </c>
      <c r="D850" s="195">
        <v>33</v>
      </c>
      <c r="E850" s="195">
        <v>18</v>
      </c>
      <c r="F850" s="195" t="str">
        <f>VLOOKUP(VALUE(RIGHT(B850,LEN(B850)-1)),clusters!$A$15:$B$77,2)</f>
        <v>Young Wiff King Infielder</v>
      </c>
    </row>
    <row r="851" spans="1:6" s="195" customFormat="1" x14ac:dyDescent="0.3">
      <c r="A851" s="195">
        <v>850</v>
      </c>
      <c r="B851" s="195" t="s">
        <v>6888</v>
      </c>
      <c r="C851" s="195">
        <v>-0.13576930600000001</v>
      </c>
      <c r="D851" s="195">
        <v>34</v>
      </c>
      <c r="E851" s="195">
        <v>18</v>
      </c>
      <c r="F851" s="195" t="str">
        <f>VLOOKUP(VALUE(RIGHT(B851,LEN(B851)-1)),clusters!$A$15:$B$77,2)</f>
        <v>SB Slugger</v>
      </c>
    </row>
    <row r="852" spans="1:6" s="195" customFormat="1" x14ac:dyDescent="0.3">
      <c r="A852" s="195">
        <v>851</v>
      </c>
      <c r="B852" s="195" t="s">
        <v>841</v>
      </c>
      <c r="C852" s="195">
        <v>-0.22487559600000001</v>
      </c>
      <c r="D852" s="195">
        <v>35</v>
      </c>
      <c r="E852" s="195">
        <v>18</v>
      </c>
      <c r="F852" s="195" t="str">
        <f>VLOOKUP(VALUE(RIGHT(B852,LEN(B852)-1)),clusters!$A$15:$B$77,2)</f>
        <v>SB Slap Hitter</v>
      </c>
    </row>
    <row r="853" spans="1:6" s="195" customFormat="1" x14ac:dyDescent="0.3">
      <c r="A853" s="195">
        <v>852</v>
      </c>
      <c r="B853" s="195" t="s">
        <v>6891</v>
      </c>
      <c r="C853" s="195">
        <v>-0.24715010300000001</v>
      </c>
      <c r="D853" s="195">
        <v>36</v>
      </c>
      <c r="E853" s="195">
        <v>18</v>
      </c>
      <c r="F853" s="195" t="str">
        <f>VLOOKUP(VALUE(RIGHT(B853,LEN(B853)-1)),clusters!$A$15:$B$77,2)</f>
        <v>Speedy Dominant Hitter</v>
      </c>
    </row>
    <row r="854" spans="1:6" s="195" customFormat="1" x14ac:dyDescent="0.3">
      <c r="A854" s="195">
        <v>853</v>
      </c>
      <c r="B854" s="195" t="s">
        <v>6893</v>
      </c>
      <c r="C854" s="195">
        <v>-0.37329542799999998</v>
      </c>
      <c r="D854" s="195">
        <v>37</v>
      </c>
      <c r="E854" s="195">
        <v>18</v>
      </c>
      <c r="F854" s="195" t="str">
        <f>VLOOKUP(VALUE(RIGHT(B854,LEN(B854)-1)),clusters!$A$15:$B$77,2)</f>
        <v>Young Speedy Gap Power</v>
      </c>
    </row>
    <row r="855" spans="1:6" s="195" customFormat="1" x14ac:dyDescent="0.3">
      <c r="A855" s="195">
        <v>854</v>
      </c>
      <c r="B855" s="195" t="s">
        <v>6880</v>
      </c>
      <c r="C855" s="195">
        <v>-0.45572098500000002</v>
      </c>
      <c r="D855" s="195">
        <v>38</v>
      </c>
      <c r="E855" s="195">
        <v>18</v>
      </c>
      <c r="F855" s="195" t="str">
        <f>VLOOKUP(VALUE(RIGHT(B855,LEN(B855)-1)),clusters!$A$15:$B$77,2)</f>
        <v>Bench Warmer OF/1B</v>
      </c>
    </row>
    <row r="856" spans="1:6" s="195" customFormat="1" x14ac:dyDescent="0.3">
      <c r="A856" s="195">
        <v>855</v>
      </c>
      <c r="B856" s="195" t="s">
        <v>860</v>
      </c>
      <c r="C856" s="195">
        <v>-0.46542347899999997</v>
      </c>
      <c r="D856" s="195">
        <v>39</v>
      </c>
      <c r="E856" s="195">
        <v>18</v>
      </c>
      <c r="F856" s="195" t="str">
        <f>VLOOKUP(VALUE(RIGHT(B856,LEN(B856)-1)),clusters!$A$15:$B$77,2)</f>
        <v>Agile Swings for Fences</v>
      </c>
    </row>
    <row r="857" spans="1:6" s="195" customFormat="1" x14ac:dyDescent="0.3">
      <c r="A857" s="195">
        <v>856</v>
      </c>
      <c r="B857" s="195" t="s">
        <v>845</v>
      </c>
      <c r="C857" s="195">
        <v>-0.497744099</v>
      </c>
      <c r="D857" s="195">
        <v>40</v>
      </c>
      <c r="E857" s="195">
        <v>18</v>
      </c>
      <c r="F857" s="195" t="str">
        <f>VLOOKUP(VALUE(RIGHT(B857,LEN(B857)-1)),clusters!$A$15:$B$77,2)</f>
        <v>Speedy Bench Warmer Infielder</v>
      </c>
    </row>
    <row r="858" spans="1:6" s="195" customFormat="1" x14ac:dyDescent="0.3">
      <c r="A858" s="195">
        <v>857</v>
      </c>
      <c r="B858" s="195" t="s">
        <v>6894</v>
      </c>
      <c r="C858" s="195">
        <v>-0.52926598999999996</v>
      </c>
      <c r="D858" s="195">
        <v>41</v>
      </c>
      <c r="E858" s="195">
        <v>18</v>
      </c>
      <c r="F858" s="195" t="str">
        <f>VLOOKUP(VALUE(RIGHT(B858,LEN(B858)-1)),clusters!$A$15:$B$77,2)</f>
        <v>Agile Bench Warmer</v>
      </c>
    </row>
    <row r="859" spans="1:6" s="195" customFormat="1" x14ac:dyDescent="0.3">
      <c r="A859" s="195">
        <v>858</v>
      </c>
      <c r="B859" s="195" t="s">
        <v>854</v>
      </c>
      <c r="C859" s="195">
        <v>-0.63917401799999995</v>
      </c>
      <c r="D859" s="195">
        <v>42</v>
      </c>
      <c r="E859" s="195">
        <v>18</v>
      </c>
      <c r="F859" s="195" t="str">
        <f>VLOOKUP(VALUE(RIGHT(B859,LEN(B859)-1)),clusters!$A$15:$B$77,2)</f>
        <v>Agile Wiff King</v>
      </c>
    </row>
    <row r="860" spans="1:6" s="195" customFormat="1" x14ac:dyDescent="0.3">
      <c r="A860" s="195">
        <v>859</v>
      </c>
      <c r="B860" s="195" t="s">
        <v>6898</v>
      </c>
      <c r="C860" s="195">
        <v>-0.64821726199999996</v>
      </c>
      <c r="D860" s="195">
        <v>43</v>
      </c>
      <c r="E860" s="195">
        <v>18</v>
      </c>
      <c r="F860" s="195" t="str">
        <f>VLOOKUP(VALUE(RIGHT(B860,LEN(B860)-1)),clusters!$A$15:$B$77,2)</f>
        <v>Young SB Power off Bench</v>
      </c>
    </row>
    <row r="861" spans="1:6" s="195" customFormat="1" x14ac:dyDescent="0.3">
      <c r="A861" s="195">
        <v>860</v>
      </c>
      <c r="B861" s="195" t="s">
        <v>853</v>
      </c>
      <c r="C861" s="195">
        <v>-0.83724593000000003</v>
      </c>
      <c r="D861" s="195">
        <v>44</v>
      </c>
      <c r="E861" s="195">
        <v>18</v>
      </c>
      <c r="F861" s="195" t="str">
        <f>VLOOKUP(VALUE(RIGHT(B861,LEN(B861)-1)),clusters!$A$15:$B$77,2)</f>
        <v>Young Speedy Gap Power</v>
      </c>
    </row>
    <row r="862" spans="1:6" s="195" customFormat="1" x14ac:dyDescent="0.3">
      <c r="A862" s="195">
        <v>861</v>
      </c>
      <c r="B862" s="195" t="s">
        <v>859</v>
      </c>
      <c r="C862" s="195">
        <v>-0.84930008700000004</v>
      </c>
      <c r="D862" s="195">
        <v>45</v>
      </c>
      <c r="E862" s="195">
        <v>18</v>
      </c>
      <c r="F862" s="195" t="str">
        <f>VLOOKUP(VALUE(RIGHT(B862,LEN(B862)-1)),clusters!$A$15:$B$77,2)</f>
        <v>Speedy Power off Bench OF/1B</v>
      </c>
    </row>
    <row r="863" spans="1:6" s="195" customFormat="1" x14ac:dyDescent="0.3">
      <c r="A863" s="195">
        <v>862</v>
      </c>
      <c r="B863" s="195" t="s">
        <v>852</v>
      </c>
      <c r="C863" s="195">
        <v>-0.86568204299999996</v>
      </c>
      <c r="D863" s="195">
        <v>46</v>
      </c>
      <c r="E863" s="195">
        <v>18</v>
      </c>
      <c r="F863" s="195" t="str">
        <f>VLOOKUP(VALUE(RIGHT(B863,LEN(B863)-1)),clusters!$A$15:$B$77,2)</f>
        <v>Speedy Wiff King</v>
      </c>
    </row>
    <row r="864" spans="1:6" s="195" customFormat="1" x14ac:dyDescent="0.3">
      <c r="A864" s="195">
        <v>863</v>
      </c>
      <c r="B864" s="195" t="s">
        <v>849</v>
      </c>
      <c r="C864" s="195">
        <v>-0.888802235</v>
      </c>
      <c r="D864" s="195">
        <v>47</v>
      </c>
      <c r="E864" s="195">
        <v>18</v>
      </c>
      <c r="F864" s="195" t="str">
        <f>VLOOKUP(VALUE(RIGHT(B864,LEN(B864)-1)),clusters!$A$15:$B$77,2)</f>
        <v>SB Bench Warmer</v>
      </c>
    </row>
    <row r="865" spans="1:6" s="195" customFormat="1" x14ac:dyDescent="0.3">
      <c r="A865" s="195">
        <v>864</v>
      </c>
      <c r="B865" s="195" t="s">
        <v>850</v>
      </c>
      <c r="C865" s="195">
        <v>-0.894678215</v>
      </c>
      <c r="D865" s="195">
        <v>48</v>
      </c>
      <c r="E865" s="195">
        <v>18</v>
      </c>
      <c r="F865" s="195" t="str">
        <f>VLOOKUP(VALUE(RIGHT(B865,LEN(B865)-1)),clusters!$A$15:$B$77,2)</f>
        <v>SB Swings for Fences</v>
      </c>
    </row>
    <row r="866" spans="1:6" s="195" customFormat="1" x14ac:dyDescent="0.3">
      <c r="A866" s="195">
        <v>865</v>
      </c>
      <c r="B866" s="195" t="s">
        <v>849</v>
      </c>
      <c r="C866" s="195">
        <v>1</v>
      </c>
      <c r="D866" s="195">
        <v>1</v>
      </c>
      <c r="E866" s="195">
        <v>19</v>
      </c>
      <c r="F866" s="195" t="str">
        <f>VLOOKUP(VALUE(RIGHT(B866,LEN(B866)-1)),clusters!$A$15:$B$77,2)</f>
        <v>SB Bench Warmer</v>
      </c>
    </row>
    <row r="867" spans="1:6" s="195" customFormat="1" x14ac:dyDescent="0.3">
      <c r="A867" s="195">
        <v>866</v>
      </c>
      <c r="B867" s="195" t="s">
        <v>853</v>
      </c>
      <c r="C867" s="195">
        <v>0.84196789589999999</v>
      </c>
      <c r="D867" s="195">
        <v>2</v>
      </c>
      <c r="E867" s="195">
        <v>19</v>
      </c>
      <c r="F867" s="195" t="str">
        <f>VLOOKUP(VALUE(RIGHT(B867,LEN(B867)-1)),clusters!$A$15:$B$77,2)</f>
        <v>Young Speedy Gap Power</v>
      </c>
    </row>
    <row r="868" spans="1:6" s="195" customFormat="1" x14ac:dyDescent="0.3">
      <c r="A868" s="195">
        <v>867</v>
      </c>
      <c r="B868" s="195" t="s">
        <v>845</v>
      </c>
      <c r="C868" s="195">
        <v>0.81828184289999994</v>
      </c>
      <c r="D868" s="195">
        <v>3</v>
      </c>
      <c r="E868" s="195">
        <v>19</v>
      </c>
      <c r="F868" s="195" t="str">
        <f>VLOOKUP(VALUE(RIGHT(B868,LEN(B868)-1)),clusters!$A$15:$B$77,2)</f>
        <v>Speedy Bench Warmer Infielder</v>
      </c>
    </row>
    <row r="869" spans="1:6" s="195" customFormat="1" x14ac:dyDescent="0.3">
      <c r="A869" s="195">
        <v>868</v>
      </c>
      <c r="B869" s="195" t="s">
        <v>850</v>
      </c>
      <c r="C869" s="195">
        <v>0.81117526959999997</v>
      </c>
      <c r="D869" s="195">
        <v>4</v>
      </c>
      <c r="E869" s="195">
        <v>19</v>
      </c>
      <c r="F869" s="195" t="str">
        <f>VLOOKUP(VALUE(RIGHT(B869,LEN(B869)-1)),clusters!$A$15:$B$77,2)</f>
        <v>SB Swings for Fences</v>
      </c>
    </row>
    <row r="870" spans="1:6" s="195" customFormat="1" x14ac:dyDescent="0.3">
      <c r="A870" s="195">
        <v>869</v>
      </c>
      <c r="B870" s="195" t="s">
        <v>852</v>
      </c>
      <c r="C870" s="195">
        <v>0.79910910769999999</v>
      </c>
      <c r="D870" s="195">
        <v>5</v>
      </c>
      <c r="E870" s="195">
        <v>19</v>
      </c>
      <c r="F870" s="195" t="str">
        <f>VLOOKUP(VALUE(RIGHT(B870,LEN(B870)-1)),clusters!$A$15:$B$77,2)</f>
        <v>Speedy Wiff King</v>
      </c>
    </row>
    <row r="871" spans="1:6" s="195" customFormat="1" x14ac:dyDescent="0.3">
      <c r="A871" s="195">
        <v>870</v>
      </c>
      <c r="B871" s="195" t="s">
        <v>854</v>
      </c>
      <c r="C871" s="195">
        <v>0.64221673050000005</v>
      </c>
      <c r="D871" s="195">
        <v>6</v>
      </c>
      <c r="E871" s="195">
        <v>19</v>
      </c>
      <c r="F871" s="195" t="str">
        <f>VLOOKUP(VALUE(RIGHT(B871,LEN(B871)-1)),clusters!$A$15:$B$77,2)</f>
        <v>Agile Wiff King</v>
      </c>
    </row>
    <row r="872" spans="1:6" s="195" customFormat="1" x14ac:dyDescent="0.3">
      <c r="A872" s="195">
        <v>871</v>
      </c>
      <c r="B872" s="195" t="s">
        <v>859</v>
      </c>
      <c r="C872" s="195">
        <v>0.62386820139999999</v>
      </c>
      <c r="D872" s="195">
        <v>7</v>
      </c>
      <c r="E872" s="195">
        <v>19</v>
      </c>
      <c r="F872" s="195" t="str">
        <f>VLOOKUP(VALUE(RIGHT(B872,LEN(B872)-1)),clusters!$A$15:$B$77,2)</f>
        <v>Speedy Power off Bench OF/1B</v>
      </c>
    </row>
    <row r="873" spans="1:6" s="195" customFormat="1" x14ac:dyDescent="0.3">
      <c r="A873" s="195">
        <v>872</v>
      </c>
      <c r="B873" s="195" t="s">
        <v>6898</v>
      </c>
      <c r="C873" s="195">
        <v>0.54156954239999999</v>
      </c>
      <c r="D873" s="195">
        <v>8</v>
      </c>
      <c r="E873" s="195">
        <v>19</v>
      </c>
      <c r="F873" s="195" t="str">
        <f>VLOOKUP(VALUE(RIGHT(B873,LEN(B873)-1)),clusters!$A$15:$B$77,2)</f>
        <v>Young SB Power off Bench</v>
      </c>
    </row>
    <row r="874" spans="1:6" s="195" customFormat="1" x14ac:dyDescent="0.3">
      <c r="A874" s="195">
        <v>873</v>
      </c>
      <c r="B874" s="195" t="s">
        <v>6880</v>
      </c>
      <c r="C874" s="195">
        <v>0.50892497370000001</v>
      </c>
      <c r="D874" s="195">
        <v>9</v>
      </c>
      <c r="E874" s="195">
        <v>19</v>
      </c>
      <c r="F874" s="195" t="str">
        <f>VLOOKUP(VALUE(RIGHT(B874,LEN(B874)-1)),clusters!$A$15:$B$77,2)</f>
        <v>Bench Warmer OF/1B</v>
      </c>
    </row>
    <row r="875" spans="1:6" s="195" customFormat="1" x14ac:dyDescent="0.3">
      <c r="A875" s="195">
        <v>874</v>
      </c>
      <c r="B875" s="195" t="s">
        <v>6893</v>
      </c>
      <c r="C875" s="195">
        <v>0.47781889150000001</v>
      </c>
      <c r="D875" s="195">
        <v>10</v>
      </c>
      <c r="E875" s="195">
        <v>19</v>
      </c>
      <c r="F875" s="195" t="str">
        <f>VLOOKUP(VALUE(RIGHT(B875,LEN(B875)-1)),clusters!$A$15:$B$77,2)</f>
        <v>Young Speedy Gap Power</v>
      </c>
    </row>
    <row r="876" spans="1:6" s="195" customFormat="1" x14ac:dyDescent="0.3">
      <c r="A876" s="195">
        <v>875</v>
      </c>
      <c r="B876" s="195" t="s">
        <v>841</v>
      </c>
      <c r="C876" s="195">
        <v>0.45922898099999998</v>
      </c>
      <c r="D876" s="195">
        <v>11</v>
      </c>
      <c r="E876" s="195">
        <v>19</v>
      </c>
      <c r="F876" s="195" t="str">
        <f>VLOOKUP(VALUE(RIGHT(B876,LEN(B876)-1)),clusters!$A$15:$B$77,2)</f>
        <v>SB Slap Hitter</v>
      </c>
    </row>
    <row r="877" spans="1:6" s="195" customFormat="1" x14ac:dyDescent="0.3">
      <c r="A877" s="195">
        <v>876</v>
      </c>
      <c r="B877" s="195" t="s">
        <v>6894</v>
      </c>
      <c r="C877" s="195">
        <v>0.4371963163</v>
      </c>
      <c r="D877" s="195">
        <v>12</v>
      </c>
      <c r="E877" s="195">
        <v>19</v>
      </c>
      <c r="F877" s="195" t="str">
        <f>VLOOKUP(VALUE(RIGHT(B877,LEN(B877)-1)),clusters!$A$15:$B$77,2)</f>
        <v>Agile Bench Warmer</v>
      </c>
    </row>
    <row r="878" spans="1:6" s="195" customFormat="1" x14ac:dyDescent="0.3">
      <c r="A878" s="195">
        <v>877</v>
      </c>
      <c r="B878" s="195" t="s">
        <v>839</v>
      </c>
      <c r="C878" s="195">
        <v>0.29253582280000001</v>
      </c>
      <c r="D878" s="195">
        <v>13</v>
      </c>
      <c r="E878" s="195">
        <v>19</v>
      </c>
      <c r="F878" s="195" t="str">
        <f>VLOOKUP(VALUE(RIGHT(B878,LEN(B878)-1)),clusters!$A$15:$B$77,2)</f>
        <v>Agile Bench Warmer Infielder</v>
      </c>
    </row>
    <row r="879" spans="1:6" s="195" customFormat="1" x14ac:dyDescent="0.3">
      <c r="A879" s="195">
        <v>878</v>
      </c>
      <c r="B879" s="195" t="s">
        <v>842</v>
      </c>
      <c r="C879" s="195">
        <v>0.23583043879999999</v>
      </c>
      <c r="D879" s="195">
        <v>14</v>
      </c>
      <c r="E879" s="195">
        <v>19</v>
      </c>
      <c r="F879" s="195" t="str">
        <f>VLOOKUP(VALUE(RIGHT(B879,LEN(B879)-1)),clusters!$A$15:$B$77,2)</f>
        <v>Bench Warmer 2B/SS</v>
      </c>
    </row>
    <row r="880" spans="1:6" s="195" customFormat="1" x14ac:dyDescent="0.3">
      <c r="A880" s="195">
        <v>879</v>
      </c>
      <c r="B880" s="195" t="s">
        <v>840</v>
      </c>
      <c r="C880" s="195">
        <v>0.23173965460000001</v>
      </c>
      <c r="D880" s="195">
        <v>15</v>
      </c>
      <c r="E880" s="195">
        <v>19</v>
      </c>
      <c r="F880" s="195" t="str">
        <f>VLOOKUP(VALUE(RIGHT(B880,LEN(B880)-1)),clusters!$A$15:$B$77,2)</f>
        <v>Speedy Contact Hitter 2B/SS</v>
      </c>
    </row>
    <row r="881" spans="1:6" s="195" customFormat="1" x14ac:dyDescent="0.3">
      <c r="A881" s="195">
        <v>880</v>
      </c>
      <c r="B881" s="195" t="s">
        <v>6901</v>
      </c>
      <c r="C881" s="195">
        <v>0.2291592287</v>
      </c>
      <c r="D881" s="195">
        <v>16</v>
      </c>
      <c r="E881" s="195">
        <v>19</v>
      </c>
      <c r="F881" s="195" t="str">
        <f>VLOOKUP(VALUE(RIGHT(B881,LEN(B881)-1)),clusters!$A$15:$B$77,2)</f>
        <v>Speedy Contact Hitter</v>
      </c>
    </row>
    <row r="882" spans="1:6" s="195" customFormat="1" x14ac:dyDescent="0.3">
      <c r="A882" s="195">
        <v>881</v>
      </c>
      <c r="B882" s="195" t="s">
        <v>6886</v>
      </c>
      <c r="C882" s="195">
        <v>0.19761646390000001</v>
      </c>
      <c r="D882" s="195">
        <v>17</v>
      </c>
      <c r="E882" s="195">
        <v>19</v>
      </c>
      <c r="F882" s="195" t="str">
        <f>VLOOKUP(VALUE(RIGHT(B882,LEN(B882)-1)),clusters!$A$15:$B$77,2)</f>
        <v>Young Wiff King Infielder</v>
      </c>
    </row>
    <row r="883" spans="1:6" s="195" customFormat="1" x14ac:dyDescent="0.3">
      <c r="A883" s="195">
        <v>882</v>
      </c>
      <c r="B883" s="195" t="s">
        <v>6888</v>
      </c>
      <c r="C883" s="195">
        <v>0.16425149650000001</v>
      </c>
      <c r="D883" s="195">
        <v>18</v>
      </c>
      <c r="E883" s="195">
        <v>19</v>
      </c>
      <c r="F883" s="195" t="str">
        <f>VLOOKUP(VALUE(RIGHT(B883,LEN(B883)-1)),clusters!$A$15:$B$77,2)</f>
        <v>SB Slugger</v>
      </c>
    </row>
    <row r="884" spans="1:6" s="195" customFormat="1" x14ac:dyDescent="0.3">
      <c r="A884" s="195">
        <v>883</v>
      </c>
      <c r="B884" s="195" t="s">
        <v>6890</v>
      </c>
      <c r="C884" s="195">
        <v>0.13456897609999999</v>
      </c>
      <c r="D884" s="195">
        <v>19</v>
      </c>
      <c r="E884" s="195">
        <v>19</v>
      </c>
      <c r="F884" s="195" t="str">
        <f>VLOOKUP(VALUE(RIGHT(B884,LEN(B884)-1)),clusters!$A$15:$B$77,2)</f>
        <v>Speedy Capable Hitter</v>
      </c>
    </row>
    <row r="885" spans="1:6" s="195" customFormat="1" x14ac:dyDescent="0.3">
      <c r="A885" s="195">
        <v>884</v>
      </c>
      <c r="B885" s="195" t="s">
        <v>6900</v>
      </c>
      <c r="C885" s="195">
        <v>0.1201313343</v>
      </c>
      <c r="D885" s="195">
        <v>20</v>
      </c>
      <c r="E885" s="195">
        <v>19</v>
      </c>
      <c r="F885" s="195" t="str">
        <f>VLOOKUP(VALUE(RIGHT(B885,LEN(B885)-1)),clusters!$A$15:$B$77,2)</f>
        <v>Speedy Capable Hitter 2B/SS</v>
      </c>
    </row>
    <row r="886" spans="1:6" s="195" customFormat="1" x14ac:dyDescent="0.3">
      <c r="A886" s="195">
        <v>885</v>
      </c>
      <c r="B886" s="195" t="s">
        <v>860</v>
      </c>
      <c r="C886" s="195">
        <v>9.63959541E-2</v>
      </c>
      <c r="D886" s="195">
        <v>21</v>
      </c>
      <c r="E886" s="195">
        <v>19</v>
      </c>
      <c r="F886" s="195" t="str">
        <f>VLOOKUP(VALUE(RIGHT(B886,LEN(B886)-1)),clusters!$A$15:$B$77,2)</f>
        <v>Agile Swings for Fences</v>
      </c>
    </row>
    <row r="887" spans="1:6" s="195" customFormat="1" x14ac:dyDescent="0.3">
      <c r="A887" s="195">
        <v>886</v>
      </c>
      <c r="B887" s="195" t="s">
        <v>6897</v>
      </c>
      <c r="C887" s="195">
        <v>8.4134273699999998E-2</v>
      </c>
      <c r="D887" s="195">
        <v>22</v>
      </c>
      <c r="E887" s="195">
        <v>19</v>
      </c>
      <c r="F887" s="195" t="str">
        <f>VLOOKUP(VALUE(RIGHT(B887,LEN(B887)-1)),clusters!$A$15:$B$77,2)</f>
        <v>Bench Warmer Infielder</v>
      </c>
    </row>
    <row r="888" spans="1:6" s="195" customFormat="1" x14ac:dyDescent="0.3">
      <c r="A888" s="195">
        <v>887</v>
      </c>
      <c r="B888" s="195" t="s">
        <v>7349</v>
      </c>
      <c r="C888" s="195">
        <v>1.5973675999999999E-3</v>
      </c>
      <c r="D888" s="195">
        <v>23</v>
      </c>
      <c r="E888" s="195">
        <v>19</v>
      </c>
      <c r="F888" s="195" t="str">
        <f>VLOOKUP(VALUE(RIGHT(B888,LEN(B888)-1)),clusters!$A$15:$B$77,2)</f>
        <v>Wiff King 2B/SS</v>
      </c>
    </row>
    <row r="889" spans="1:6" s="195" customFormat="1" x14ac:dyDescent="0.3">
      <c r="A889" s="195">
        <v>888</v>
      </c>
      <c r="B889" s="195" t="s">
        <v>6899</v>
      </c>
      <c r="C889" s="195">
        <v>-2.789831E-3</v>
      </c>
      <c r="D889" s="195">
        <v>24</v>
      </c>
      <c r="E889" s="195">
        <v>19</v>
      </c>
      <c r="F889" s="195" t="str">
        <f>VLOOKUP(VALUE(RIGHT(B889,LEN(B889)-1)),clusters!$A$15:$B$77,2)</f>
        <v>Bench Warmer</v>
      </c>
    </row>
    <row r="890" spans="1:6" s="195" customFormat="1" x14ac:dyDescent="0.3">
      <c r="A890" s="195">
        <v>889</v>
      </c>
      <c r="B890" s="195" t="s">
        <v>6891</v>
      </c>
      <c r="C890" s="195">
        <v>-2.4699603000000001E-2</v>
      </c>
      <c r="D890" s="195">
        <v>25</v>
      </c>
      <c r="E890" s="195">
        <v>19</v>
      </c>
      <c r="F890" s="195" t="str">
        <f>VLOOKUP(VALUE(RIGHT(B890,LEN(B890)-1)),clusters!$A$15:$B$77,2)</f>
        <v>Speedy Dominant Hitter</v>
      </c>
    </row>
    <row r="891" spans="1:6" s="195" customFormat="1" x14ac:dyDescent="0.3">
      <c r="A891" s="195">
        <v>890</v>
      </c>
      <c r="B891" s="195" t="s">
        <v>6887</v>
      </c>
      <c r="C891" s="195">
        <v>-2.6938238999999999E-2</v>
      </c>
      <c r="D891" s="195">
        <v>26</v>
      </c>
      <c r="E891" s="195">
        <v>19</v>
      </c>
      <c r="F891" s="195" t="str">
        <f>VLOOKUP(VALUE(RIGHT(B891,LEN(B891)-1)),clusters!$A$15:$B$77,2)</f>
        <v>Aging Bench Warmer OF/1B</v>
      </c>
    </row>
    <row r="892" spans="1:6" s="195" customFormat="1" x14ac:dyDescent="0.3">
      <c r="A892" s="195">
        <v>891</v>
      </c>
      <c r="B892" s="195" t="s">
        <v>6889</v>
      </c>
      <c r="C892" s="195">
        <v>-0.13349523899999999</v>
      </c>
      <c r="D892" s="195">
        <v>27</v>
      </c>
      <c r="E892" s="195">
        <v>19</v>
      </c>
      <c r="F892" s="195" t="str">
        <f>VLOOKUP(VALUE(RIGHT(B892,LEN(B892)-1)),clusters!$A$15:$B$77,2)</f>
        <v>Gap Power Infielder</v>
      </c>
    </row>
    <row r="893" spans="1:6" s="195" customFormat="1" x14ac:dyDescent="0.3">
      <c r="A893" s="195">
        <v>892</v>
      </c>
      <c r="B893" s="195" t="s">
        <v>6883</v>
      </c>
      <c r="C893" s="195">
        <v>-0.162168752</v>
      </c>
      <c r="D893" s="195">
        <v>28</v>
      </c>
      <c r="E893" s="195">
        <v>19</v>
      </c>
      <c r="F893" s="195" t="str">
        <f>VLOOKUP(VALUE(RIGHT(B893,LEN(B893)-1)),clusters!$A$15:$B$77,2)</f>
        <v>Lead Footed Bench Warmer</v>
      </c>
    </row>
    <row r="894" spans="1:6" s="195" customFormat="1" x14ac:dyDescent="0.3">
      <c r="A894" s="195">
        <v>893</v>
      </c>
      <c r="B894" s="195" t="s">
        <v>837</v>
      </c>
      <c r="C894" s="195">
        <v>-0.17780193599999999</v>
      </c>
      <c r="D894" s="195">
        <v>29</v>
      </c>
      <c r="E894" s="195">
        <v>19</v>
      </c>
      <c r="F894" s="195" t="str">
        <f>VLOOKUP(VALUE(RIGHT(B894,LEN(B894)-1)),clusters!$A$15:$B$77,2)</f>
        <v>Slap Hitter 2B/SS</v>
      </c>
    </row>
    <row r="895" spans="1:6" s="195" customFormat="1" x14ac:dyDescent="0.3">
      <c r="A895" s="195">
        <v>894</v>
      </c>
      <c r="B895" s="195" t="s">
        <v>6881</v>
      </c>
      <c r="C895" s="195">
        <v>-0.18597377400000001</v>
      </c>
      <c r="D895" s="195">
        <v>30</v>
      </c>
      <c r="E895" s="195">
        <v>19</v>
      </c>
      <c r="F895" s="195" t="str">
        <f>VLOOKUP(VALUE(RIGHT(B895,LEN(B895)-1)),clusters!$A$15:$B$77,2)</f>
        <v>Lead Footed Uppercut Breeze</v>
      </c>
    </row>
    <row r="896" spans="1:6" s="195" customFormat="1" x14ac:dyDescent="0.3">
      <c r="A896" s="195">
        <v>895</v>
      </c>
      <c r="B896" s="195" t="s">
        <v>6902</v>
      </c>
      <c r="C896" s="195">
        <v>-0.22046642299999999</v>
      </c>
      <c r="D896" s="195">
        <v>31</v>
      </c>
      <c r="E896" s="195">
        <v>19</v>
      </c>
      <c r="F896" s="195" t="str">
        <f>VLOOKUP(VALUE(RIGHT(B896,LEN(B896)-1)),clusters!$A$15:$B$77,2)</f>
        <v>SB Capable Hitter</v>
      </c>
    </row>
    <row r="897" spans="1:6" s="195" customFormat="1" x14ac:dyDescent="0.3">
      <c r="A897" s="195">
        <v>896</v>
      </c>
      <c r="B897" s="195" t="s">
        <v>6882</v>
      </c>
      <c r="C897" s="195">
        <v>-0.25648279299999999</v>
      </c>
      <c r="D897" s="195">
        <v>32</v>
      </c>
      <c r="E897" s="195">
        <v>19</v>
      </c>
      <c r="F897" s="195" t="str">
        <f>VLOOKUP(VALUE(RIGHT(B897,LEN(B897)-1)),clusters!$A$15:$B$77,2)</f>
        <v>Young Slugger 2B/SS</v>
      </c>
    </row>
    <row r="898" spans="1:6" s="195" customFormat="1" x14ac:dyDescent="0.3">
      <c r="A898" s="195">
        <v>897</v>
      </c>
      <c r="B898" s="195" t="s">
        <v>858</v>
      </c>
      <c r="C898" s="195">
        <v>-0.31032820900000002</v>
      </c>
      <c r="D898" s="195">
        <v>33</v>
      </c>
      <c r="E898" s="195">
        <v>19</v>
      </c>
      <c r="F898" s="195" t="str">
        <f>VLOOKUP(VALUE(RIGHT(B898,LEN(B898)-1)),clusters!$A$15:$B$77,2)</f>
        <v>Lead Footed Swings for Fences</v>
      </c>
    </row>
    <row r="899" spans="1:6" s="195" customFormat="1" x14ac:dyDescent="0.3">
      <c r="A899" s="195">
        <v>898</v>
      </c>
      <c r="B899" s="195" t="s">
        <v>6884</v>
      </c>
      <c r="C899" s="195">
        <v>-0.35197971700000003</v>
      </c>
      <c r="D899" s="195">
        <v>34</v>
      </c>
      <c r="E899" s="195">
        <v>19</v>
      </c>
      <c r="F899" s="195" t="str">
        <f>VLOOKUP(VALUE(RIGHT(B899,LEN(B899)-1)),clusters!$A$15:$B$77,2)</f>
        <v>Young Slugger</v>
      </c>
    </row>
    <row r="900" spans="1:6" s="195" customFormat="1" x14ac:dyDescent="0.3">
      <c r="A900" s="195">
        <v>899</v>
      </c>
      <c r="B900" s="195" t="s">
        <v>6885</v>
      </c>
      <c r="C900" s="195">
        <v>-0.37511365899999999</v>
      </c>
      <c r="D900" s="195">
        <v>35</v>
      </c>
      <c r="E900" s="195">
        <v>19</v>
      </c>
      <c r="F900" s="195" t="str">
        <f>VLOOKUP(VALUE(RIGHT(B900,LEN(B900)-1)),clusters!$A$15:$B$77,2)</f>
        <v>Aging Power When Healthy</v>
      </c>
    </row>
    <row r="901" spans="1:6" s="195" customFormat="1" x14ac:dyDescent="0.3">
      <c r="A901" s="195">
        <v>900</v>
      </c>
      <c r="B901" s="195" t="s">
        <v>856</v>
      </c>
      <c r="C901" s="195">
        <v>-0.37886635400000002</v>
      </c>
      <c r="D901" s="195">
        <v>36</v>
      </c>
      <c r="E901" s="195">
        <v>19</v>
      </c>
      <c r="F901" s="195" t="str">
        <f>VLOOKUP(VALUE(RIGHT(B901,LEN(B901)-1)),clusters!$A$15:$B$77,2)</f>
        <v>Young On Base OF/1B</v>
      </c>
    </row>
    <row r="902" spans="1:6" s="195" customFormat="1" x14ac:dyDescent="0.3">
      <c r="A902" s="195">
        <v>901</v>
      </c>
      <c r="B902" s="195" t="s">
        <v>6895</v>
      </c>
      <c r="C902" s="195">
        <v>-0.39924399700000002</v>
      </c>
      <c r="D902" s="195">
        <v>37</v>
      </c>
      <c r="E902" s="195">
        <v>19</v>
      </c>
      <c r="F902" s="195" t="str">
        <f>VLOOKUP(VALUE(RIGHT(B902,LEN(B902)-1)),clusters!$A$15:$B$77,2)</f>
        <v>Capable Hitter Infielder</v>
      </c>
    </row>
    <row r="903" spans="1:6" s="195" customFormat="1" x14ac:dyDescent="0.3">
      <c r="A903" s="195">
        <v>902</v>
      </c>
      <c r="B903" s="195" t="s">
        <v>857</v>
      </c>
      <c r="C903" s="195">
        <v>-0.42956677399999998</v>
      </c>
      <c r="D903" s="195">
        <v>38</v>
      </c>
      <c r="E903" s="195">
        <v>19</v>
      </c>
      <c r="F903" s="195" t="str">
        <f>VLOOKUP(VALUE(RIGHT(B903,LEN(B903)-1)),clusters!$A$15:$B$77,2)</f>
        <v>Slugger</v>
      </c>
    </row>
    <row r="904" spans="1:6" s="195" customFormat="1" x14ac:dyDescent="0.3">
      <c r="A904" s="195">
        <v>903</v>
      </c>
      <c r="B904" s="195" t="s">
        <v>6896</v>
      </c>
      <c r="C904" s="195">
        <v>-0.44570896599999998</v>
      </c>
      <c r="D904" s="195">
        <v>39</v>
      </c>
      <c r="E904" s="195">
        <v>19</v>
      </c>
      <c r="F904" s="195" t="str">
        <f>VLOOKUP(VALUE(RIGHT(B904,LEN(B904)-1)),clusters!$A$15:$B$77,2)</f>
        <v>Aging Bench Warmer</v>
      </c>
    </row>
    <row r="905" spans="1:6" s="195" customFormat="1" x14ac:dyDescent="0.3">
      <c r="A905" s="195">
        <v>904</v>
      </c>
      <c r="B905" s="195" t="s">
        <v>6892</v>
      </c>
      <c r="C905" s="195">
        <v>-0.51888785199999998</v>
      </c>
      <c r="D905" s="195">
        <v>40</v>
      </c>
      <c r="E905" s="195">
        <v>19</v>
      </c>
      <c r="F905" s="195" t="str">
        <f>VLOOKUP(VALUE(RIGHT(B905,LEN(B905)-1)),clusters!$A$15:$B$77,2)</f>
        <v>Lead Footed Slap Hitter</v>
      </c>
    </row>
    <row r="906" spans="1:6" s="195" customFormat="1" x14ac:dyDescent="0.3">
      <c r="A906" s="195">
        <v>905</v>
      </c>
      <c r="B906" s="195" t="s">
        <v>855</v>
      </c>
      <c r="C906" s="195">
        <v>-0.52985726499999997</v>
      </c>
      <c r="D906" s="195">
        <v>41</v>
      </c>
      <c r="E906" s="195">
        <v>19</v>
      </c>
      <c r="F906" s="195" t="str">
        <f>VLOOKUP(VALUE(RIGHT(B906,LEN(B906)-1)),clusters!$A$15:$B$77,2)</f>
        <v>Wild Slugger</v>
      </c>
    </row>
    <row r="907" spans="1:6" s="195" customFormat="1" x14ac:dyDescent="0.3">
      <c r="A907" s="195">
        <v>906</v>
      </c>
      <c r="B907" s="195" t="s">
        <v>838</v>
      </c>
      <c r="C907" s="195">
        <v>-0.56953279700000004</v>
      </c>
      <c r="D907" s="195">
        <v>42</v>
      </c>
      <c r="E907" s="195">
        <v>19</v>
      </c>
      <c r="F907" s="195" t="str">
        <f>VLOOKUP(VALUE(RIGHT(B907,LEN(B907)-1)),clusters!$A$15:$B$77,2)</f>
        <v>Lead Footed Contact Hitter Infielder</v>
      </c>
    </row>
    <row r="908" spans="1:6" s="195" customFormat="1" x14ac:dyDescent="0.3">
      <c r="A908" s="195">
        <v>907</v>
      </c>
      <c r="B908" s="195" t="s">
        <v>843</v>
      </c>
      <c r="C908" s="195">
        <v>-0.60970160699999998</v>
      </c>
      <c r="D908" s="195">
        <v>43</v>
      </c>
      <c r="E908" s="195">
        <v>19</v>
      </c>
      <c r="F908" s="195" t="str">
        <f>VLOOKUP(VALUE(RIGHT(B908,LEN(B908)-1)),clusters!$A$15:$B$77,2)</f>
        <v>Capable Hitter</v>
      </c>
    </row>
    <row r="909" spans="1:6" s="195" customFormat="1" x14ac:dyDescent="0.3">
      <c r="A909" s="195">
        <v>908</v>
      </c>
      <c r="B909" s="195" t="s">
        <v>846</v>
      </c>
      <c r="C909" s="195">
        <v>-0.71720868500000001</v>
      </c>
      <c r="D909" s="195">
        <v>44</v>
      </c>
      <c r="E909" s="195">
        <v>19</v>
      </c>
      <c r="F909" s="195" t="str">
        <f>VLOOKUP(VALUE(RIGHT(B909,LEN(B909)-1)),clusters!$A$15:$B$77,2)</f>
        <v>Slugger Infielder</v>
      </c>
    </row>
    <row r="910" spans="1:6" s="195" customFormat="1" x14ac:dyDescent="0.3">
      <c r="A910" s="195">
        <v>909</v>
      </c>
      <c r="B910" s="195" t="s">
        <v>851</v>
      </c>
      <c r="C910" s="195">
        <v>-0.73542234900000003</v>
      </c>
      <c r="D910" s="195">
        <v>45</v>
      </c>
      <c r="E910" s="195">
        <v>19</v>
      </c>
      <c r="F910" s="195" t="str">
        <f>VLOOKUP(VALUE(RIGHT(B910,LEN(B910)-1)),clusters!$A$15:$B$77,2)</f>
        <v>Slugger OF/1B</v>
      </c>
    </row>
    <row r="911" spans="1:6" s="195" customFormat="1" x14ac:dyDescent="0.3">
      <c r="A911" s="195">
        <v>910</v>
      </c>
      <c r="B911" s="195" t="s">
        <v>844</v>
      </c>
      <c r="C911" s="195">
        <v>-0.75397518799999996</v>
      </c>
      <c r="D911" s="195">
        <v>46</v>
      </c>
      <c r="E911" s="195">
        <v>19</v>
      </c>
      <c r="F911" s="195" t="str">
        <f>VLOOKUP(VALUE(RIGHT(B911,LEN(B911)-1)),clusters!$A$15:$B$77,2)</f>
        <v>Aging On Base</v>
      </c>
    </row>
    <row r="912" spans="1:6" s="195" customFormat="1" x14ac:dyDescent="0.3">
      <c r="A912" s="195">
        <v>911</v>
      </c>
      <c r="B912" s="195" t="s">
        <v>848</v>
      </c>
      <c r="C912" s="195">
        <v>-0.87269842500000006</v>
      </c>
      <c r="D912" s="195">
        <v>47</v>
      </c>
      <c r="E912" s="195">
        <v>19</v>
      </c>
      <c r="F912" s="195" t="str">
        <f>VLOOKUP(VALUE(RIGHT(B912,LEN(B912)-1)),clusters!$A$15:$B$77,2)</f>
        <v>Dominant Hitter</v>
      </c>
    </row>
    <row r="913" spans="1:6" s="195" customFormat="1" x14ac:dyDescent="0.3">
      <c r="A913" s="195">
        <v>912</v>
      </c>
      <c r="B913" s="195" t="s">
        <v>847</v>
      </c>
      <c r="C913" s="195">
        <v>-0.888802235</v>
      </c>
      <c r="D913" s="195">
        <v>48</v>
      </c>
      <c r="E913" s="195">
        <v>19</v>
      </c>
      <c r="F913" s="195" t="str">
        <f>VLOOKUP(VALUE(RIGHT(B913,LEN(B913)-1)),clusters!$A$15:$B$77,2)</f>
        <v>Infielder</v>
      </c>
    </row>
    <row r="914" spans="1:6" s="195" customFormat="1" x14ac:dyDescent="0.3">
      <c r="A914" s="195">
        <v>913</v>
      </c>
      <c r="B914" s="195" t="s">
        <v>859</v>
      </c>
      <c r="C914" s="195">
        <v>1</v>
      </c>
      <c r="D914" s="195">
        <v>1</v>
      </c>
      <c r="E914" s="195">
        <v>20</v>
      </c>
      <c r="F914" s="195" t="str">
        <f>VLOOKUP(VALUE(RIGHT(B914,LEN(B914)-1)),clusters!$A$15:$B$77,2)</f>
        <v>Speedy Power off Bench OF/1B</v>
      </c>
    </row>
    <row r="915" spans="1:6" s="195" customFormat="1" x14ac:dyDescent="0.3">
      <c r="A915" s="195">
        <v>914</v>
      </c>
      <c r="B915" s="195" t="s">
        <v>860</v>
      </c>
      <c r="C915" s="195">
        <v>0.83558444669999998</v>
      </c>
      <c r="D915" s="195">
        <v>2</v>
      </c>
      <c r="E915" s="195">
        <v>20</v>
      </c>
      <c r="F915" s="195" t="str">
        <f>VLOOKUP(VALUE(RIGHT(B915,LEN(B915)-1)),clusters!$A$15:$B$77,2)</f>
        <v>Agile Swings for Fences</v>
      </c>
    </row>
    <row r="916" spans="1:6" s="195" customFormat="1" x14ac:dyDescent="0.3">
      <c r="A916" s="195">
        <v>915</v>
      </c>
      <c r="B916" s="195" t="s">
        <v>852</v>
      </c>
      <c r="C916" s="195">
        <v>0.81153851809999999</v>
      </c>
      <c r="D916" s="195">
        <v>3</v>
      </c>
      <c r="E916" s="195">
        <v>20</v>
      </c>
      <c r="F916" s="195" t="str">
        <f>VLOOKUP(VALUE(RIGHT(B916,LEN(B916)-1)),clusters!$A$15:$B$77,2)</f>
        <v>Speedy Wiff King</v>
      </c>
    </row>
    <row r="917" spans="1:6" s="195" customFormat="1" x14ac:dyDescent="0.3">
      <c r="A917" s="195">
        <v>916</v>
      </c>
      <c r="B917" s="195" t="s">
        <v>854</v>
      </c>
      <c r="C917" s="195">
        <v>0.79644836760000004</v>
      </c>
      <c r="D917" s="195">
        <v>4</v>
      </c>
      <c r="E917" s="195">
        <v>20</v>
      </c>
      <c r="F917" s="195" t="str">
        <f>VLOOKUP(VALUE(RIGHT(B917,LEN(B917)-1)),clusters!$A$15:$B$77,2)</f>
        <v>Agile Wiff King</v>
      </c>
    </row>
    <row r="918" spans="1:6" s="195" customFormat="1" x14ac:dyDescent="0.3">
      <c r="A918" s="195">
        <v>917</v>
      </c>
      <c r="B918" s="195" t="s">
        <v>853</v>
      </c>
      <c r="C918" s="195">
        <v>0.76488450019999998</v>
      </c>
      <c r="D918" s="195">
        <v>5</v>
      </c>
      <c r="E918" s="195">
        <v>20</v>
      </c>
      <c r="F918" s="195" t="str">
        <f>VLOOKUP(VALUE(RIGHT(B918,LEN(B918)-1)),clusters!$A$15:$B$77,2)</f>
        <v>Young Speedy Gap Power</v>
      </c>
    </row>
    <row r="919" spans="1:6" s="195" customFormat="1" x14ac:dyDescent="0.3">
      <c r="A919" s="195">
        <v>918</v>
      </c>
      <c r="B919" s="195" t="s">
        <v>850</v>
      </c>
      <c r="C919" s="195">
        <v>0.62461828360000005</v>
      </c>
      <c r="D919" s="195">
        <v>6</v>
      </c>
      <c r="E919" s="195">
        <v>20</v>
      </c>
      <c r="F919" s="195" t="str">
        <f>VLOOKUP(VALUE(RIGHT(B919,LEN(B919)-1)),clusters!$A$15:$B$77,2)</f>
        <v>SB Swings for Fences</v>
      </c>
    </row>
    <row r="920" spans="1:6" s="195" customFormat="1" x14ac:dyDescent="0.3">
      <c r="A920" s="195">
        <v>919</v>
      </c>
      <c r="B920" s="195" t="s">
        <v>849</v>
      </c>
      <c r="C920" s="195">
        <v>0.62386820139999999</v>
      </c>
      <c r="D920" s="195">
        <v>7</v>
      </c>
      <c r="E920" s="195">
        <v>20</v>
      </c>
      <c r="F920" s="195" t="str">
        <f>VLOOKUP(VALUE(RIGHT(B920,LEN(B920)-1)),clusters!$A$15:$B$77,2)</f>
        <v>SB Bench Warmer</v>
      </c>
    </row>
    <row r="921" spans="1:6" s="195" customFormat="1" x14ac:dyDescent="0.3">
      <c r="A921" s="195">
        <v>920</v>
      </c>
      <c r="B921" s="195" t="s">
        <v>858</v>
      </c>
      <c r="C921" s="195">
        <v>0.51519045779999995</v>
      </c>
      <c r="D921" s="195">
        <v>8</v>
      </c>
      <c r="E921" s="195">
        <v>20</v>
      </c>
      <c r="F921" s="195" t="str">
        <f>VLOOKUP(VALUE(RIGHT(B921,LEN(B921)-1)),clusters!$A$15:$B$77,2)</f>
        <v>Lead Footed Swings for Fences</v>
      </c>
    </row>
    <row r="922" spans="1:6" s="195" customFormat="1" x14ac:dyDescent="0.3">
      <c r="A922" s="195">
        <v>921</v>
      </c>
      <c r="B922" s="195" t="s">
        <v>6886</v>
      </c>
      <c r="C922" s="195">
        <v>0.44132573780000001</v>
      </c>
      <c r="D922" s="195">
        <v>9</v>
      </c>
      <c r="E922" s="195">
        <v>20</v>
      </c>
      <c r="F922" s="195" t="str">
        <f>VLOOKUP(VALUE(RIGHT(B922,LEN(B922)-1)),clusters!$A$15:$B$77,2)</f>
        <v>Young Wiff King Infielder</v>
      </c>
    </row>
    <row r="923" spans="1:6" s="195" customFormat="1" x14ac:dyDescent="0.3">
      <c r="A923" s="195">
        <v>922</v>
      </c>
      <c r="B923" s="195" t="s">
        <v>6894</v>
      </c>
      <c r="C923" s="195">
        <v>0.4264332622</v>
      </c>
      <c r="D923" s="195">
        <v>10</v>
      </c>
      <c r="E923" s="195">
        <v>20</v>
      </c>
      <c r="F923" s="195" t="str">
        <f>VLOOKUP(VALUE(RIGHT(B923,LEN(B923)-1)),clusters!$A$15:$B$77,2)</f>
        <v>Agile Bench Warmer</v>
      </c>
    </row>
    <row r="924" spans="1:6" s="195" customFormat="1" x14ac:dyDescent="0.3">
      <c r="A924" s="195">
        <v>923</v>
      </c>
      <c r="B924" s="195" t="s">
        <v>6898</v>
      </c>
      <c r="C924" s="195">
        <v>0.42578573349999999</v>
      </c>
      <c r="D924" s="195">
        <v>11</v>
      </c>
      <c r="E924" s="195">
        <v>20</v>
      </c>
      <c r="F924" s="195" t="str">
        <f>VLOOKUP(VALUE(RIGHT(B924,LEN(B924)-1)),clusters!$A$15:$B$77,2)</f>
        <v>Young SB Power off Bench</v>
      </c>
    </row>
    <row r="925" spans="1:6" s="195" customFormat="1" x14ac:dyDescent="0.3">
      <c r="A925" s="195">
        <v>924</v>
      </c>
      <c r="B925" s="195" t="s">
        <v>6881</v>
      </c>
      <c r="C925" s="195">
        <v>0.3973863279</v>
      </c>
      <c r="D925" s="195">
        <v>12</v>
      </c>
      <c r="E925" s="195">
        <v>20</v>
      </c>
      <c r="F925" s="195" t="str">
        <f>VLOOKUP(VALUE(RIGHT(B925,LEN(B925)-1)),clusters!$A$15:$B$77,2)</f>
        <v>Lead Footed Uppercut Breeze</v>
      </c>
    </row>
    <row r="926" spans="1:6" s="195" customFormat="1" x14ac:dyDescent="0.3">
      <c r="A926" s="195">
        <v>925</v>
      </c>
      <c r="B926" s="195" t="s">
        <v>6893</v>
      </c>
      <c r="C926" s="195">
        <v>0.38062230200000002</v>
      </c>
      <c r="D926" s="195">
        <v>13</v>
      </c>
      <c r="E926" s="195">
        <v>20</v>
      </c>
      <c r="F926" s="195" t="str">
        <f>VLOOKUP(VALUE(RIGHT(B926,LEN(B926)-1)),clusters!$A$15:$B$77,2)</f>
        <v>Young Speedy Gap Power</v>
      </c>
    </row>
    <row r="927" spans="1:6" s="195" customFormat="1" x14ac:dyDescent="0.3">
      <c r="A927" s="195">
        <v>926</v>
      </c>
      <c r="B927" s="195" t="s">
        <v>7349</v>
      </c>
      <c r="C927" s="195">
        <v>0.3041023283</v>
      </c>
      <c r="D927" s="195">
        <v>14</v>
      </c>
      <c r="E927" s="195">
        <v>20</v>
      </c>
      <c r="F927" s="195" t="str">
        <f>VLOOKUP(VALUE(RIGHT(B927,LEN(B927)-1)),clusters!$A$15:$B$77,2)</f>
        <v>Wiff King 2B/SS</v>
      </c>
    </row>
    <row r="928" spans="1:6" s="195" customFormat="1" x14ac:dyDescent="0.3">
      <c r="A928" s="195">
        <v>927</v>
      </c>
      <c r="B928" s="195" t="s">
        <v>857</v>
      </c>
      <c r="C928" s="195">
        <v>0.23679555660000001</v>
      </c>
      <c r="D928" s="195">
        <v>15</v>
      </c>
      <c r="E928" s="195">
        <v>20</v>
      </c>
      <c r="F928" s="195" t="str">
        <f>VLOOKUP(VALUE(RIGHT(B928,LEN(B928)-1)),clusters!$A$15:$B$77,2)</f>
        <v>Slugger</v>
      </c>
    </row>
    <row r="929" spans="1:6" s="195" customFormat="1" x14ac:dyDescent="0.3">
      <c r="A929" s="195">
        <v>928</v>
      </c>
      <c r="B929" s="195" t="s">
        <v>855</v>
      </c>
      <c r="C929" s="195">
        <v>0.21289390050000001</v>
      </c>
      <c r="D929" s="195">
        <v>16</v>
      </c>
      <c r="E929" s="195">
        <v>20</v>
      </c>
      <c r="F929" s="195" t="str">
        <f>VLOOKUP(VALUE(RIGHT(B929,LEN(B929)-1)),clusters!$A$15:$B$77,2)</f>
        <v>Wild Slugger</v>
      </c>
    </row>
    <row r="930" spans="1:6" s="195" customFormat="1" x14ac:dyDescent="0.3">
      <c r="A930" s="195">
        <v>929</v>
      </c>
      <c r="B930" s="195" t="s">
        <v>6889</v>
      </c>
      <c r="C930" s="195">
        <v>0.21066064800000001</v>
      </c>
      <c r="D930" s="195">
        <v>17</v>
      </c>
      <c r="E930" s="195">
        <v>20</v>
      </c>
      <c r="F930" s="195" t="str">
        <f>VLOOKUP(VALUE(RIGHT(B930,LEN(B930)-1)),clusters!$A$15:$B$77,2)</f>
        <v>Gap Power Infielder</v>
      </c>
    </row>
    <row r="931" spans="1:6" s="195" customFormat="1" x14ac:dyDescent="0.3">
      <c r="A931" s="195">
        <v>930</v>
      </c>
      <c r="B931" s="195" t="s">
        <v>856</v>
      </c>
      <c r="C931" s="195">
        <v>0.13172071090000001</v>
      </c>
      <c r="D931" s="195">
        <v>18</v>
      </c>
      <c r="E931" s="195">
        <v>20</v>
      </c>
      <c r="F931" s="195" t="str">
        <f>VLOOKUP(VALUE(RIGHT(B931,LEN(B931)-1)),clusters!$A$15:$B$77,2)</f>
        <v>Young On Base OF/1B</v>
      </c>
    </row>
    <row r="932" spans="1:6" s="195" customFormat="1" x14ac:dyDescent="0.3">
      <c r="A932" s="195">
        <v>931</v>
      </c>
      <c r="B932" s="195" t="s">
        <v>845</v>
      </c>
      <c r="C932" s="195">
        <v>0.12218496230000001</v>
      </c>
      <c r="D932" s="195">
        <v>19</v>
      </c>
      <c r="E932" s="195">
        <v>20</v>
      </c>
      <c r="F932" s="195" t="str">
        <f>VLOOKUP(VALUE(RIGHT(B932,LEN(B932)-1)),clusters!$A$15:$B$77,2)</f>
        <v>Speedy Bench Warmer Infielder</v>
      </c>
    </row>
    <row r="933" spans="1:6" s="195" customFormat="1" x14ac:dyDescent="0.3">
      <c r="A933" s="195">
        <v>932</v>
      </c>
      <c r="B933" s="195" t="s">
        <v>6883</v>
      </c>
      <c r="C933" s="195">
        <v>0.1215958936</v>
      </c>
      <c r="D933" s="195">
        <v>20</v>
      </c>
      <c r="E933" s="195">
        <v>20</v>
      </c>
      <c r="F933" s="195" t="str">
        <f>VLOOKUP(VALUE(RIGHT(B933,LEN(B933)-1)),clusters!$A$15:$B$77,2)</f>
        <v>Lead Footed Bench Warmer</v>
      </c>
    </row>
    <row r="934" spans="1:6" s="195" customFormat="1" x14ac:dyDescent="0.3">
      <c r="A934" s="195">
        <v>933</v>
      </c>
      <c r="B934" s="195" t="s">
        <v>6891</v>
      </c>
      <c r="C934" s="195">
        <v>9.0109342300000006E-2</v>
      </c>
      <c r="D934" s="195">
        <v>21</v>
      </c>
      <c r="E934" s="195">
        <v>20</v>
      </c>
      <c r="F934" s="195" t="str">
        <f>VLOOKUP(VALUE(RIGHT(B934,LEN(B934)-1)),clusters!$A$15:$B$77,2)</f>
        <v>Speedy Dominant Hitter</v>
      </c>
    </row>
    <row r="935" spans="1:6" s="195" customFormat="1" x14ac:dyDescent="0.3">
      <c r="A935" s="195">
        <v>934</v>
      </c>
      <c r="B935" s="195" t="s">
        <v>6885</v>
      </c>
      <c r="C935" s="195">
        <v>6.61458132E-2</v>
      </c>
      <c r="D935" s="195">
        <v>22</v>
      </c>
      <c r="E935" s="195">
        <v>20</v>
      </c>
      <c r="F935" s="195" t="str">
        <f>VLOOKUP(VALUE(RIGHT(B935,LEN(B935)-1)),clusters!$A$15:$B$77,2)</f>
        <v>Aging Power When Healthy</v>
      </c>
    </row>
    <row r="936" spans="1:6" s="195" customFormat="1" x14ac:dyDescent="0.3">
      <c r="A936" s="195">
        <v>935</v>
      </c>
      <c r="B936" s="195" t="s">
        <v>6880</v>
      </c>
      <c r="C936" s="195">
        <v>1.14109646E-2</v>
      </c>
      <c r="D936" s="195">
        <v>23</v>
      </c>
      <c r="E936" s="195">
        <v>20</v>
      </c>
      <c r="F936" s="195" t="str">
        <f>VLOOKUP(VALUE(RIGHT(B936,LEN(B936)-1)),clusters!$A$15:$B$77,2)</f>
        <v>Bench Warmer OF/1B</v>
      </c>
    </row>
    <row r="937" spans="1:6" s="195" customFormat="1" x14ac:dyDescent="0.3">
      <c r="A937" s="195">
        <v>936</v>
      </c>
      <c r="B937" s="195" t="s">
        <v>6884</v>
      </c>
      <c r="C937" s="195">
        <v>-5.2744080000000004E-3</v>
      </c>
      <c r="D937" s="195">
        <v>24</v>
      </c>
      <c r="E937" s="195">
        <v>20</v>
      </c>
      <c r="F937" s="195" t="str">
        <f>VLOOKUP(VALUE(RIGHT(B937,LEN(B937)-1)),clusters!$A$15:$B$77,2)</f>
        <v>Young Slugger</v>
      </c>
    </row>
    <row r="938" spans="1:6" s="195" customFormat="1" x14ac:dyDescent="0.3">
      <c r="A938" s="195">
        <v>937</v>
      </c>
      <c r="B938" s="195" t="s">
        <v>6897</v>
      </c>
      <c r="C938" s="195">
        <v>-2.6366118000000001E-2</v>
      </c>
      <c r="D938" s="195">
        <v>25</v>
      </c>
      <c r="E938" s="195">
        <v>20</v>
      </c>
      <c r="F938" s="195" t="str">
        <f>VLOOKUP(VALUE(RIGHT(B938,LEN(B938)-1)),clusters!$A$15:$B$77,2)</f>
        <v>Bench Warmer Infielder</v>
      </c>
    </row>
    <row r="939" spans="1:6" s="195" customFormat="1" x14ac:dyDescent="0.3">
      <c r="A939" s="195">
        <v>938</v>
      </c>
      <c r="B939" s="195" t="s">
        <v>6882</v>
      </c>
      <c r="C939" s="195">
        <v>-7.3180375000000006E-2</v>
      </c>
      <c r="D939" s="195">
        <v>26</v>
      </c>
      <c r="E939" s="195">
        <v>20</v>
      </c>
      <c r="F939" s="195" t="str">
        <f>VLOOKUP(VALUE(RIGHT(B939,LEN(B939)-1)),clusters!$A$15:$B$77,2)</f>
        <v>Young Slugger 2B/SS</v>
      </c>
    </row>
    <row r="940" spans="1:6" s="195" customFormat="1" x14ac:dyDescent="0.3">
      <c r="A940" s="195">
        <v>939</v>
      </c>
      <c r="B940" s="195" t="s">
        <v>6887</v>
      </c>
      <c r="C940" s="195">
        <v>-9.5721007999999996E-2</v>
      </c>
      <c r="D940" s="195">
        <v>27</v>
      </c>
      <c r="E940" s="195">
        <v>20</v>
      </c>
      <c r="F940" s="195" t="str">
        <f>VLOOKUP(VALUE(RIGHT(B940,LEN(B940)-1)),clusters!$A$15:$B$77,2)</f>
        <v>Aging Bench Warmer OF/1B</v>
      </c>
    </row>
    <row r="941" spans="1:6" s="195" customFormat="1" x14ac:dyDescent="0.3">
      <c r="A941" s="195">
        <v>940</v>
      </c>
      <c r="B941" s="195" t="s">
        <v>851</v>
      </c>
      <c r="C941" s="195">
        <v>-0.103618107</v>
      </c>
      <c r="D941" s="195">
        <v>28</v>
      </c>
      <c r="E941" s="195">
        <v>20</v>
      </c>
      <c r="F941" s="195" t="str">
        <f>VLOOKUP(VALUE(RIGHT(B941,LEN(B941)-1)),clusters!$A$15:$B$77,2)</f>
        <v>Slugger OF/1B</v>
      </c>
    </row>
    <row r="942" spans="1:6" s="195" customFormat="1" x14ac:dyDescent="0.3">
      <c r="A942" s="195">
        <v>941</v>
      </c>
      <c r="B942" s="195" t="s">
        <v>6888</v>
      </c>
      <c r="C942" s="195">
        <v>-0.18153163999999999</v>
      </c>
      <c r="D942" s="195">
        <v>29</v>
      </c>
      <c r="E942" s="195">
        <v>20</v>
      </c>
      <c r="F942" s="195" t="str">
        <f>VLOOKUP(VALUE(RIGHT(B942,LEN(B942)-1)),clusters!$A$15:$B$77,2)</f>
        <v>SB Slugger</v>
      </c>
    </row>
    <row r="943" spans="1:6" s="195" customFormat="1" x14ac:dyDescent="0.3">
      <c r="A943" s="195">
        <v>942</v>
      </c>
      <c r="B943" s="195" t="s">
        <v>6890</v>
      </c>
      <c r="C943" s="195">
        <v>-0.20500332900000001</v>
      </c>
      <c r="D943" s="195">
        <v>30</v>
      </c>
      <c r="E943" s="195">
        <v>20</v>
      </c>
      <c r="F943" s="195" t="str">
        <f>VLOOKUP(VALUE(RIGHT(B943,LEN(B943)-1)),clusters!$A$15:$B$77,2)</f>
        <v>Speedy Capable Hitter</v>
      </c>
    </row>
    <row r="944" spans="1:6" s="195" customFormat="1" x14ac:dyDescent="0.3">
      <c r="A944" s="195">
        <v>943</v>
      </c>
      <c r="B944" s="195" t="s">
        <v>6899</v>
      </c>
      <c r="C944" s="195">
        <v>-0.28817509800000002</v>
      </c>
      <c r="D944" s="195">
        <v>31</v>
      </c>
      <c r="E944" s="195">
        <v>20</v>
      </c>
      <c r="F944" s="195" t="str">
        <f>VLOOKUP(VALUE(RIGHT(B944,LEN(B944)-1)),clusters!$A$15:$B$77,2)</f>
        <v>Bench Warmer</v>
      </c>
    </row>
    <row r="945" spans="1:6" s="195" customFormat="1" x14ac:dyDescent="0.3">
      <c r="A945" s="195">
        <v>944</v>
      </c>
      <c r="B945" s="195" t="s">
        <v>841</v>
      </c>
      <c r="C945" s="195">
        <v>-0.30930842200000003</v>
      </c>
      <c r="D945" s="195">
        <v>32</v>
      </c>
      <c r="E945" s="195">
        <v>20</v>
      </c>
      <c r="F945" s="195" t="str">
        <f>VLOOKUP(VALUE(RIGHT(B945,LEN(B945)-1)),clusters!$A$15:$B$77,2)</f>
        <v>SB Slap Hitter</v>
      </c>
    </row>
    <row r="946" spans="1:6" s="195" customFormat="1" x14ac:dyDescent="0.3">
      <c r="A946" s="195">
        <v>945</v>
      </c>
      <c r="B946" s="195" t="s">
        <v>6892</v>
      </c>
      <c r="C946" s="195">
        <v>-0.325961573</v>
      </c>
      <c r="D946" s="195">
        <v>33</v>
      </c>
      <c r="E946" s="195">
        <v>20</v>
      </c>
      <c r="F946" s="195" t="str">
        <f>VLOOKUP(VALUE(RIGHT(B946,LEN(B946)-1)),clusters!$A$15:$B$77,2)</f>
        <v>Lead Footed Slap Hitter</v>
      </c>
    </row>
    <row r="947" spans="1:6" s="195" customFormat="1" x14ac:dyDescent="0.3">
      <c r="A947" s="195">
        <v>946</v>
      </c>
      <c r="B947" s="195" t="s">
        <v>842</v>
      </c>
      <c r="C947" s="195">
        <v>-0.32666941999999999</v>
      </c>
      <c r="D947" s="195">
        <v>34</v>
      </c>
      <c r="E947" s="195">
        <v>20</v>
      </c>
      <c r="F947" s="195" t="str">
        <f>VLOOKUP(VALUE(RIGHT(B947,LEN(B947)-1)),clusters!$A$15:$B$77,2)</f>
        <v>Bench Warmer 2B/SS</v>
      </c>
    </row>
    <row r="948" spans="1:6" s="195" customFormat="1" x14ac:dyDescent="0.3">
      <c r="A948" s="195">
        <v>947</v>
      </c>
      <c r="B948" s="195" t="s">
        <v>6900</v>
      </c>
      <c r="C948" s="195">
        <v>-0.33650729899999998</v>
      </c>
      <c r="D948" s="195">
        <v>35</v>
      </c>
      <c r="E948" s="195">
        <v>20</v>
      </c>
      <c r="F948" s="195" t="str">
        <f>VLOOKUP(VALUE(RIGHT(B948,LEN(B948)-1)),clusters!$A$15:$B$77,2)</f>
        <v>Speedy Capable Hitter 2B/SS</v>
      </c>
    </row>
    <row r="949" spans="1:6" s="195" customFormat="1" x14ac:dyDescent="0.3">
      <c r="A949" s="195">
        <v>948</v>
      </c>
      <c r="B949" s="195" t="s">
        <v>6901</v>
      </c>
      <c r="C949" s="195">
        <v>-0.38396299900000003</v>
      </c>
      <c r="D949" s="195">
        <v>36</v>
      </c>
      <c r="E949" s="195">
        <v>20</v>
      </c>
      <c r="F949" s="195" t="str">
        <f>VLOOKUP(VALUE(RIGHT(B949,LEN(B949)-1)),clusters!$A$15:$B$77,2)</f>
        <v>Speedy Contact Hitter</v>
      </c>
    </row>
    <row r="950" spans="1:6" s="195" customFormat="1" x14ac:dyDescent="0.3">
      <c r="A950" s="195">
        <v>949</v>
      </c>
      <c r="B950" s="195" t="s">
        <v>839</v>
      </c>
      <c r="C950" s="195">
        <v>-0.400950682</v>
      </c>
      <c r="D950" s="195">
        <v>37</v>
      </c>
      <c r="E950" s="195">
        <v>20</v>
      </c>
      <c r="F950" s="195" t="str">
        <f>VLOOKUP(VALUE(RIGHT(B950,LEN(B950)-1)),clusters!$A$15:$B$77,2)</f>
        <v>Agile Bench Warmer Infielder</v>
      </c>
    </row>
    <row r="951" spans="1:6" s="195" customFormat="1" x14ac:dyDescent="0.3">
      <c r="A951" s="195">
        <v>950</v>
      </c>
      <c r="B951" s="195" t="s">
        <v>6895</v>
      </c>
      <c r="C951" s="195">
        <v>-0.46302229700000003</v>
      </c>
      <c r="D951" s="195">
        <v>38</v>
      </c>
      <c r="E951" s="195">
        <v>20</v>
      </c>
      <c r="F951" s="195" t="str">
        <f>VLOOKUP(VALUE(RIGHT(B951,LEN(B951)-1)),clusters!$A$15:$B$77,2)</f>
        <v>Capable Hitter Infielder</v>
      </c>
    </row>
    <row r="952" spans="1:6" s="195" customFormat="1" x14ac:dyDescent="0.3">
      <c r="A952" s="195">
        <v>951</v>
      </c>
      <c r="B952" s="195" t="s">
        <v>840</v>
      </c>
      <c r="C952" s="195">
        <v>-0.49179125400000001</v>
      </c>
      <c r="D952" s="195">
        <v>39</v>
      </c>
      <c r="E952" s="195">
        <v>20</v>
      </c>
      <c r="F952" s="195" t="str">
        <f>VLOOKUP(VALUE(RIGHT(B952,LEN(B952)-1)),clusters!$A$15:$B$77,2)</f>
        <v>Speedy Contact Hitter 2B/SS</v>
      </c>
    </row>
    <row r="953" spans="1:6" s="195" customFormat="1" x14ac:dyDescent="0.3">
      <c r="A953" s="195">
        <v>952</v>
      </c>
      <c r="B953" s="195" t="s">
        <v>6896</v>
      </c>
      <c r="C953" s="195">
        <v>-0.51912267899999998</v>
      </c>
      <c r="D953" s="195">
        <v>40</v>
      </c>
      <c r="E953" s="195">
        <v>20</v>
      </c>
      <c r="F953" s="195" t="str">
        <f>VLOOKUP(VALUE(RIGHT(B953,LEN(B953)-1)),clusters!$A$15:$B$77,2)</f>
        <v>Aging Bench Warmer</v>
      </c>
    </row>
    <row r="954" spans="1:6" s="195" customFormat="1" x14ac:dyDescent="0.3">
      <c r="A954" s="195">
        <v>953</v>
      </c>
      <c r="B954" s="195" t="s">
        <v>6902</v>
      </c>
      <c r="C954" s="195">
        <v>-0.54368124200000001</v>
      </c>
      <c r="D954" s="195">
        <v>41</v>
      </c>
      <c r="E954" s="195">
        <v>20</v>
      </c>
      <c r="F954" s="195" t="str">
        <f>VLOOKUP(VALUE(RIGHT(B954,LEN(B954)-1)),clusters!$A$15:$B$77,2)</f>
        <v>SB Capable Hitter</v>
      </c>
    </row>
    <row r="955" spans="1:6" s="195" customFormat="1" x14ac:dyDescent="0.3">
      <c r="A955" s="195">
        <v>954</v>
      </c>
      <c r="B955" s="195" t="s">
        <v>848</v>
      </c>
      <c r="C955" s="195">
        <v>-0.56253452299999995</v>
      </c>
      <c r="D955" s="195">
        <v>42</v>
      </c>
      <c r="E955" s="195">
        <v>20</v>
      </c>
      <c r="F955" s="195" t="str">
        <f>VLOOKUP(VALUE(RIGHT(B955,LEN(B955)-1)),clusters!$A$15:$B$77,2)</f>
        <v>Dominant Hitter</v>
      </c>
    </row>
    <row r="956" spans="1:6" s="195" customFormat="1" x14ac:dyDescent="0.3">
      <c r="A956" s="195">
        <v>955</v>
      </c>
      <c r="B956" s="195" t="s">
        <v>844</v>
      </c>
      <c r="C956" s="195">
        <v>-0.70902135700000002</v>
      </c>
      <c r="D956" s="195">
        <v>43</v>
      </c>
      <c r="E956" s="195">
        <v>20</v>
      </c>
      <c r="F956" s="195" t="str">
        <f>VLOOKUP(VALUE(RIGHT(B956,LEN(B956)-1)),clusters!$A$15:$B$77,2)</f>
        <v>Aging On Base</v>
      </c>
    </row>
    <row r="957" spans="1:6" s="195" customFormat="1" x14ac:dyDescent="0.3">
      <c r="A957" s="195">
        <v>956</v>
      </c>
      <c r="B957" s="195" t="s">
        <v>846</v>
      </c>
      <c r="C957" s="195">
        <v>-0.82051983900000003</v>
      </c>
      <c r="D957" s="195">
        <v>44</v>
      </c>
      <c r="E957" s="195">
        <v>20</v>
      </c>
      <c r="F957" s="195" t="str">
        <f>VLOOKUP(VALUE(RIGHT(B957,LEN(B957)-1)),clusters!$A$15:$B$77,2)</f>
        <v>Slugger Infielder</v>
      </c>
    </row>
    <row r="958" spans="1:6" s="195" customFormat="1" x14ac:dyDescent="0.3">
      <c r="A958" s="195">
        <v>957</v>
      </c>
      <c r="B958" s="195" t="s">
        <v>843</v>
      </c>
      <c r="C958" s="195">
        <v>-0.83438926300000005</v>
      </c>
      <c r="D958" s="195">
        <v>45</v>
      </c>
      <c r="E958" s="195">
        <v>20</v>
      </c>
      <c r="F958" s="195" t="str">
        <f>VLOOKUP(VALUE(RIGHT(B958,LEN(B958)-1)),clusters!$A$15:$B$77,2)</f>
        <v>Capable Hitter</v>
      </c>
    </row>
    <row r="959" spans="1:6" s="195" customFormat="1" x14ac:dyDescent="0.3">
      <c r="A959" s="195">
        <v>958</v>
      </c>
      <c r="B959" s="195" t="s">
        <v>847</v>
      </c>
      <c r="C959" s="195">
        <v>-0.84930008700000004</v>
      </c>
      <c r="D959" s="195">
        <v>46</v>
      </c>
      <c r="E959" s="195">
        <v>20</v>
      </c>
      <c r="F959" s="195" t="str">
        <f>VLOOKUP(VALUE(RIGHT(B959,LEN(B959)-1)),clusters!$A$15:$B$77,2)</f>
        <v>Infielder</v>
      </c>
    </row>
    <row r="960" spans="1:6" s="195" customFormat="1" x14ac:dyDescent="0.3">
      <c r="A960" s="195">
        <v>959</v>
      </c>
      <c r="B960" s="195" t="s">
        <v>837</v>
      </c>
      <c r="C960" s="195">
        <v>-0.87421930400000003</v>
      </c>
      <c r="D960" s="195">
        <v>47</v>
      </c>
      <c r="E960" s="195">
        <v>20</v>
      </c>
      <c r="F960" s="195" t="str">
        <f>VLOOKUP(VALUE(RIGHT(B960,LEN(B960)-1)),clusters!$A$15:$B$77,2)</f>
        <v>Slap Hitter 2B/SS</v>
      </c>
    </row>
    <row r="961" spans="1:6" s="195" customFormat="1" x14ac:dyDescent="0.3">
      <c r="A961" s="195">
        <v>960</v>
      </c>
      <c r="B961" s="195" t="s">
        <v>838</v>
      </c>
      <c r="C961" s="195">
        <v>-0.98685156399999996</v>
      </c>
      <c r="D961" s="195">
        <v>48</v>
      </c>
      <c r="E961" s="195">
        <v>20</v>
      </c>
      <c r="F961" s="195" t="str">
        <f>VLOOKUP(VALUE(RIGHT(B961,LEN(B961)-1)),clusters!$A$15:$B$77,2)</f>
        <v>Lead Footed Contact Hitter Infielder</v>
      </c>
    </row>
    <row r="962" spans="1:6" s="195" customFormat="1" x14ac:dyDescent="0.3">
      <c r="A962" s="195">
        <v>961</v>
      </c>
      <c r="B962" s="195" t="s">
        <v>853</v>
      </c>
      <c r="C962" s="195">
        <v>1</v>
      </c>
      <c r="D962" s="195">
        <v>1</v>
      </c>
      <c r="E962" s="195">
        <v>21</v>
      </c>
      <c r="F962" s="195" t="str">
        <f>VLOOKUP(VALUE(RIGHT(B962,LEN(B962)-1)),clusters!$A$15:$B$77,2)</f>
        <v>Young Speedy Gap Power</v>
      </c>
    </row>
    <row r="963" spans="1:6" s="195" customFormat="1" x14ac:dyDescent="0.3">
      <c r="A963" s="195">
        <v>962</v>
      </c>
      <c r="B963" s="195" t="s">
        <v>849</v>
      </c>
      <c r="C963" s="195">
        <v>0.84196789589999999</v>
      </c>
      <c r="D963" s="195">
        <v>2</v>
      </c>
      <c r="E963" s="195">
        <v>21</v>
      </c>
      <c r="F963" s="195" t="str">
        <f>VLOOKUP(VALUE(RIGHT(B963,LEN(B963)-1)),clusters!$A$15:$B$77,2)</f>
        <v>SB Bench Warmer</v>
      </c>
    </row>
    <row r="964" spans="1:6" s="195" customFormat="1" x14ac:dyDescent="0.3">
      <c r="A964" s="195">
        <v>963</v>
      </c>
      <c r="B964" s="195" t="s">
        <v>6893</v>
      </c>
      <c r="C964" s="195">
        <v>0.80100463980000003</v>
      </c>
      <c r="D964" s="195">
        <v>3</v>
      </c>
      <c r="E964" s="195">
        <v>21</v>
      </c>
      <c r="F964" s="195" t="str">
        <f>VLOOKUP(VALUE(RIGHT(B964,LEN(B964)-1)),clusters!$A$15:$B$77,2)</f>
        <v>Young Speedy Gap Power</v>
      </c>
    </row>
    <row r="965" spans="1:6" s="195" customFormat="1" x14ac:dyDescent="0.3">
      <c r="A965" s="195">
        <v>964</v>
      </c>
      <c r="B965" s="195" t="s">
        <v>850</v>
      </c>
      <c r="C965" s="195">
        <v>0.77982135259999996</v>
      </c>
      <c r="D965" s="195">
        <v>4</v>
      </c>
      <c r="E965" s="195">
        <v>21</v>
      </c>
      <c r="F965" s="195" t="str">
        <f>VLOOKUP(VALUE(RIGHT(B965,LEN(B965)-1)),clusters!$A$15:$B$77,2)</f>
        <v>SB Swings for Fences</v>
      </c>
    </row>
    <row r="966" spans="1:6" s="195" customFormat="1" x14ac:dyDescent="0.3">
      <c r="A966" s="195">
        <v>965</v>
      </c>
      <c r="B966" s="195" t="s">
        <v>859</v>
      </c>
      <c r="C966" s="195">
        <v>0.76488450019999998</v>
      </c>
      <c r="D966" s="195">
        <v>5</v>
      </c>
      <c r="E966" s="195">
        <v>21</v>
      </c>
      <c r="F966" s="195" t="str">
        <f>VLOOKUP(VALUE(RIGHT(B966,LEN(B966)-1)),clusters!$A$15:$B$77,2)</f>
        <v>Speedy Power off Bench OF/1B</v>
      </c>
    </row>
    <row r="967" spans="1:6" s="195" customFormat="1" x14ac:dyDescent="0.3">
      <c r="A967" s="195">
        <v>966</v>
      </c>
      <c r="B967" s="195" t="s">
        <v>6898</v>
      </c>
      <c r="C967" s="195">
        <v>0.66472355240000003</v>
      </c>
      <c r="D967" s="195">
        <v>6</v>
      </c>
      <c r="E967" s="195">
        <v>21</v>
      </c>
      <c r="F967" s="195" t="str">
        <f>VLOOKUP(VALUE(RIGHT(B967,LEN(B967)-1)),clusters!$A$15:$B$77,2)</f>
        <v>Young SB Power off Bench</v>
      </c>
    </row>
    <row r="968" spans="1:6" s="195" customFormat="1" x14ac:dyDescent="0.3">
      <c r="A968" s="195">
        <v>967</v>
      </c>
      <c r="B968" s="195" t="s">
        <v>854</v>
      </c>
      <c r="C968" s="195">
        <v>0.63471089830000005</v>
      </c>
      <c r="D968" s="195">
        <v>7</v>
      </c>
      <c r="E968" s="195">
        <v>21</v>
      </c>
      <c r="F968" s="195" t="str">
        <f>VLOOKUP(VALUE(RIGHT(B968,LEN(B968)-1)),clusters!$A$15:$B$77,2)</f>
        <v>Agile Wiff King</v>
      </c>
    </row>
    <row r="969" spans="1:6" s="195" customFormat="1" x14ac:dyDescent="0.3">
      <c r="A969" s="195">
        <v>968</v>
      </c>
      <c r="B969" s="195" t="s">
        <v>852</v>
      </c>
      <c r="C969" s="195">
        <v>0.60380293119999995</v>
      </c>
      <c r="D969" s="195">
        <v>8</v>
      </c>
      <c r="E969" s="195">
        <v>21</v>
      </c>
      <c r="F969" s="195" t="str">
        <f>VLOOKUP(VALUE(RIGHT(B969,LEN(B969)-1)),clusters!$A$15:$B$77,2)</f>
        <v>Speedy Wiff King</v>
      </c>
    </row>
    <row r="970" spans="1:6" s="195" customFormat="1" x14ac:dyDescent="0.3">
      <c r="A970" s="195">
        <v>969</v>
      </c>
      <c r="B970" s="195" t="s">
        <v>845</v>
      </c>
      <c r="C970" s="195">
        <v>0.46172195570000002</v>
      </c>
      <c r="D970" s="195">
        <v>9</v>
      </c>
      <c r="E970" s="195">
        <v>21</v>
      </c>
      <c r="F970" s="195" t="str">
        <f>VLOOKUP(VALUE(RIGHT(B970,LEN(B970)-1)),clusters!$A$15:$B$77,2)</f>
        <v>Speedy Bench Warmer Infielder</v>
      </c>
    </row>
    <row r="971" spans="1:6" s="195" customFormat="1" x14ac:dyDescent="0.3">
      <c r="A971" s="195">
        <v>970</v>
      </c>
      <c r="B971" s="195" t="s">
        <v>860</v>
      </c>
      <c r="C971" s="195">
        <v>0.40542763120000003</v>
      </c>
      <c r="D971" s="195">
        <v>10</v>
      </c>
      <c r="E971" s="195">
        <v>21</v>
      </c>
      <c r="F971" s="195" t="str">
        <f>VLOOKUP(VALUE(RIGHT(B971,LEN(B971)-1)),clusters!$A$15:$B$77,2)</f>
        <v>Agile Swings for Fences</v>
      </c>
    </row>
    <row r="972" spans="1:6" s="195" customFormat="1" x14ac:dyDescent="0.3">
      <c r="A972" s="195">
        <v>971</v>
      </c>
      <c r="B972" s="195" t="s">
        <v>6890</v>
      </c>
      <c r="C972" s="195">
        <v>0.37919586199999999</v>
      </c>
      <c r="D972" s="195">
        <v>11</v>
      </c>
      <c r="E972" s="195">
        <v>21</v>
      </c>
      <c r="F972" s="195" t="str">
        <f>VLOOKUP(VALUE(RIGHT(B972,LEN(B972)-1)),clusters!$A$15:$B$77,2)</f>
        <v>Speedy Capable Hitter</v>
      </c>
    </row>
    <row r="973" spans="1:6" s="195" customFormat="1" x14ac:dyDescent="0.3">
      <c r="A973" s="195">
        <v>972</v>
      </c>
      <c r="B973" s="195" t="s">
        <v>6888</v>
      </c>
      <c r="C973" s="195">
        <v>0.29389253520000003</v>
      </c>
      <c r="D973" s="195">
        <v>12</v>
      </c>
      <c r="E973" s="195">
        <v>21</v>
      </c>
      <c r="F973" s="195" t="str">
        <f>VLOOKUP(VALUE(RIGHT(B973,LEN(B973)-1)),clusters!$A$15:$B$77,2)</f>
        <v>SB Slugger</v>
      </c>
    </row>
    <row r="974" spans="1:6" s="195" customFormat="1" x14ac:dyDescent="0.3">
      <c r="A974" s="195">
        <v>973</v>
      </c>
      <c r="B974" s="195" t="s">
        <v>6900</v>
      </c>
      <c r="C974" s="195">
        <v>0.28830849959999999</v>
      </c>
      <c r="D974" s="195">
        <v>13</v>
      </c>
      <c r="E974" s="195">
        <v>21</v>
      </c>
      <c r="F974" s="195" t="str">
        <f>VLOOKUP(VALUE(RIGHT(B974,LEN(B974)-1)),clusters!$A$15:$B$77,2)</f>
        <v>Speedy Capable Hitter 2B/SS</v>
      </c>
    </row>
    <row r="975" spans="1:6" s="195" customFormat="1" x14ac:dyDescent="0.3">
      <c r="A975" s="195">
        <v>974</v>
      </c>
      <c r="B975" s="195" t="s">
        <v>6886</v>
      </c>
      <c r="C975" s="195">
        <v>0.25237462490000001</v>
      </c>
      <c r="D975" s="195">
        <v>14</v>
      </c>
      <c r="E975" s="195">
        <v>21</v>
      </c>
      <c r="F975" s="195" t="str">
        <f>VLOOKUP(VALUE(RIGHT(B975,LEN(B975)-1)),clusters!$A$15:$B$77,2)</f>
        <v>Young Wiff King Infielder</v>
      </c>
    </row>
    <row r="976" spans="1:6" s="195" customFormat="1" x14ac:dyDescent="0.3">
      <c r="A976" s="195">
        <v>975</v>
      </c>
      <c r="B976" s="195" t="s">
        <v>841</v>
      </c>
      <c r="C976" s="195">
        <v>0.18889570620000001</v>
      </c>
      <c r="D976" s="195">
        <v>15</v>
      </c>
      <c r="E976" s="195">
        <v>21</v>
      </c>
      <c r="F976" s="195" t="str">
        <f>VLOOKUP(VALUE(RIGHT(B976,LEN(B976)-1)),clusters!$A$15:$B$77,2)</f>
        <v>SB Slap Hitter</v>
      </c>
    </row>
    <row r="977" spans="1:6" s="195" customFormat="1" x14ac:dyDescent="0.3">
      <c r="A977" s="195">
        <v>976</v>
      </c>
      <c r="B977" s="195" t="s">
        <v>6884</v>
      </c>
      <c r="C977" s="195">
        <v>0.1823982583</v>
      </c>
      <c r="D977" s="195">
        <v>16</v>
      </c>
      <c r="E977" s="195">
        <v>21</v>
      </c>
      <c r="F977" s="195" t="str">
        <f>VLOOKUP(VALUE(RIGHT(B977,LEN(B977)-1)),clusters!$A$15:$B$77,2)</f>
        <v>Young Slugger</v>
      </c>
    </row>
    <row r="978" spans="1:6" s="195" customFormat="1" x14ac:dyDescent="0.3">
      <c r="A978" s="195">
        <v>977</v>
      </c>
      <c r="B978" s="195" t="s">
        <v>6889</v>
      </c>
      <c r="C978" s="195">
        <v>0.17289942380000001</v>
      </c>
      <c r="D978" s="195">
        <v>17</v>
      </c>
      <c r="E978" s="195">
        <v>21</v>
      </c>
      <c r="F978" s="195" t="str">
        <f>VLOOKUP(VALUE(RIGHT(B978,LEN(B978)-1)),clusters!$A$15:$B$77,2)</f>
        <v>Gap Power Infielder</v>
      </c>
    </row>
    <row r="979" spans="1:6" s="195" customFormat="1" x14ac:dyDescent="0.3">
      <c r="A979" s="195">
        <v>978</v>
      </c>
      <c r="B979" s="195" t="s">
        <v>6882</v>
      </c>
      <c r="C979" s="195">
        <v>0.1659380785</v>
      </c>
      <c r="D979" s="195">
        <v>18</v>
      </c>
      <c r="E979" s="195">
        <v>21</v>
      </c>
      <c r="F979" s="195" t="str">
        <f>VLOOKUP(VALUE(RIGHT(B979,LEN(B979)-1)),clusters!$A$15:$B$77,2)</f>
        <v>Young Slugger 2B/SS</v>
      </c>
    </row>
    <row r="980" spans="1:6" s="195" customFormat="1" x14ac:dyDescent="0.3">
      <c r="A980" s="195">
        <v>979</v>
      </c>
      <c r="B980" s="195" t="s">
        <v>840</v>
      </c>
      <c r="C980" s="195">
        <v>0.1602031773</v>
      </c>
      <c r="D980" s="195">
        <v>19</v>
      </c>
      <c r="E980" s="195">
        <v>21</v>
      </c>
      <c r="F980" s="195" t="str">
        <f>VLOOKUP(VALUE(RIGHT(B980,LEN(B980)-1)),clusters!$A$15:$B$77,2)</f>
        <v>Speedy Contact Hitter 2B/SS</v>
      </c>
    </row>
    <row r="981" spans="1:6" s="195" customFormat="1" x14ac:dyDescent="0.3">
      <c r="A981" s="195">
        <v>980</v>
      </c>
      <c r="B981" s="195" t="s">
        <v>6880</v>
      </c>
      <c r="C981" s="195">
        <v>0.1155758417</v>
      </c>
      <c r="D981" s="195">
        <v>20</v>
      </c>
      <c r="E981" s="195">
        <v>21</v>
      </c>
      <c r="F981" s="195" t="str">
        <f>VLOOKUP(VALUE(RIGHT(B981,LEN(B981)-1)),clusters!$A$15:$B$77,2)</f>
        <v>Bench Warmer OF/1B</v>
      </c>
    </row>
    <row r="982" spans="1:6" s="195" customFormat="1" x14ac:dyDescent="0.3">
      <c r="A982" s="195">
        <v>981</v>
      </c>
      <c r="B982" s="195" t="s">
        <v>857</v>
      </c>
      <c r="C982" s="195">
        <v>0.1029788156</v>
      </c>
      <c r="D982" s="195">
        <v>21</v>
      </c>
      <c r="E982" s="195">
        <v>21</v>
      </c>
      <c r="F982" s="195" t="str">
        <f>VLOOKUP(VALUE(RIGHT(B982,LEN(B982)-1)),clusters!$A$15:$B$77,2)</f>
        <v>Slugger</v>
      </c>
    </row>
    <row r="983" spans="1:6" s="195" customFormat="1" x14ac:dyDescent="0.3">
      <c r="A983" s="195">
        <v>982</v>
      </c>
      <c r="B983" s="195" t="s">
        <v>6891</v>
      </c>
      <c r="C983" s="195">
        <v>9.6108318799999995E-2</v>
      </c>
      <c r="D983" s="195">
        <v>22</v>
      </c>
      <c r="E983" s="195">
        <v>21</v>
      </c>
      <c r="F983" s="195" t="str">
        <f>VLOOKUP(VALUE(RIGHT(B983,LEN(B983)-1)),clusters!$A$15:$B$77,2)</f>
        <v>Speedy Dominant Hitter</v>
      </c>
    </row>
    <row r="984" spans="1:6" s="195" customFormat="1" x14ac:dyDescent="0.3">
      <c r="A984" s="195">
        <v>983</v>
      </c>
      <c r="B984" s="195" t="s">
        <v>858</v>
      </c>
      <c r="C984" s="195">
        <v>4.6527032400000001E-2</v>
      </c>
      <c r="D984" s="195">
        <v>23</v>
      </c>
      <c r="E984" s="195">
        <v>21</v>
      </c>
      <c r="F984" s="195" t="str">
        <f>VLOOKUP(VALUE(RIGHT(B984,LEN(B984)-1)),clusters!$A$15:$B$77,2)</f>
        <v>Lead Footed Swings for Fences</v>
      </c>
    </row>
    <row r="985" spans="1:6" s="195" customFormat="1" x14ac:dyDescent="0.3">
      <c r="A985" s="195">
        <v>984</v>
      </c>
      <c r="B985" s="195" t="s">
        <v>6894</v>
      </c>
      <c r="C985" s="195">
        <v>4.2473699099999998E-2</v>
      </c>
      <c r="D985" s="195">
        <v>24</v>
      </c>
      <c r="E985" s="195">
        <v>21</v>
      </c>
      <c r="F985" s="195" t="str">
        <f>VLOOKUP(VALUE(RIGHT(B985,LEN(B985)-1)),clusters!$A$15:$B$77,2)</f>
        <v>Agile Bench Warmer</v>
      </c>
    </row>
    <row r="986" spans="1:6" s="195" customFormat="1" x14ac:dyDescent="0.3">
      <c r="A986" s="195">
        <v>985</v>
      </c>
      <c r="B986" s="195" t="s">
        <v>6897</v>
      </c>
      <c r="C986" s="195">
        <v>1.8913539699999999E-2</v>
      </c>
      <c r="D986" s="195">
        <v>25</v>
      </c>
      <c r="E986" s="195">
        <v>21</v>
      </c>
      <c r="F986" s="195" t="str">
        <f>VLOOKUP(VALUE(RIGHT(B986,LEN(B986)-1)),clusters!$A$15:$B$77,2)</f>
        <v>Bench Warmer Infielder</v>
      </c>
    </row>
    <row r="987" spans="1:6" s="195" customFormat="1" x14ac:dyDescent="0.3">
      <c r="A987" s="195">
        <v>986</v>
      </c>
      <c r="B987" s="195" t="s">
        <v>842</v>
      </c>
      <c r="C987" s="195">
        <v>8.5549561000000003E-3</v>
      </c>
      <c r="D987" s="195">
        <v>26</v>
      </c>
      <c r="E987" s="195">
        <v>21</v>
      </c>
      <c r="F987" s="195" t="str">
        <f>VLOOKUP(VALUE(RIGHT(B987,LEN(B987)-1)),clusters!$A$15:$B$77,2)</f>
        <v>Bench Warmer 2B/SS</v>
      </c>
    </row>
    <row r="988" spans="1:6" s="195" customFormat="1" x14ac:dyDescent="0.3">
      <c r="A988" s="195">
        <v>987</v>
      </c>
      <c r="B988" s="195" t="s">
        <v>6881</v>
      </c>
      <c r="C988" s="195">
        <v>-7.3137430000000002E-3</v>
      </c>
      <c r="D988" s="195">
        <v>27</v>
      </c>
      <c r="E988" s="195">
        <v>21</v>
      </c>
      <c r="F988" s="195" t="str">
        <f>VLOOKUP(VALUE(RIGHT(B988,LEN(B988)-1)),clusters!$A$15:$B$77,2)</f>
        <v>Lead Footed Uppercut Breeze</v>
      </c>
    </row>
    <row r="989" spans="1:6" s="195" customFormat="1" x14ac:dyDescent="0.3">
      <c r="A989" s="195">
        <v>988</v>
      </c>
      <c r="B989" s="195" t="s">
        <v>6901</v>
      </c>
      <c r="C989" s="195">
        <v>-3.1931294999999998E-2</v>
      </c>
      <c r="D989" s="195">
        <v>28</v>
      </c>
      <c r="E989" s="195">
        <v>21</v>
      </c>
      <c r="F989" s="195" t="str">
        <f>VLOOKUP(VALUE(RIGHT(B989,LEN(B989)-1)),clusters!$A$15:$B$77,2)</f>
        <v>Speedy Contact Hitter</v>
      </c>
    </row>
    <row r="990" spans="1:6" s="195" customFormat="1" x14ac:dyDescent="0.3">
      <c r="A990" s="195">
        <v>989</v>
      </c>
      <c r="B990" s="195" t="s">
        <v>6895</v>
      </c>
      <c r="C990" s="195">
        <v>-3.4808736999999999E-2</v>
      </c>
      <c r="D990" s="195">
        <v>29</v>
      </c>
      <c r="E990" s="195">
        <v>21</v>
      </c>
      <c r="F990" s="195" t="str">
        <f>VLOOKUP(VALUE(RIGHT(B990,LEN(B990)-1)),clusters!$A$15:$B$77,2)</f>
        <v>Capable Hitter Infielder</v>
      </c>
    </row>
    <row r="991" spans="1:6" s="195" customFormat="1" x14ac:dyDescent="0.3">
      <c r="A991" s="195">
        <v>990</v>
      </c>
      <c r="B991" s="195" t="s">
        <v>856</v>
      </c>
      <c r="C991" s="195">
        <v>-9.1238311000000002E-2</v>
      </c>
      <c r="D991" s="195">
        <v>30</v>
      </c>
      <c r="E991" s="195">
        <v>21</v>
      </c>
      <c r="F991" s="195" t="str">
        <f>VLOOKUP(VALUE(RIGHT(B991,LEN(B991)-1)),clusters!$A$15:$B$77,2)</f>
        <v>Young On Base OF/1B</v>
      </c>
    </row>
    <row r="992" spans="1:6" s="195" customFormat="1" x14ac:dyDescent="0.3">
      <c r="A992" s="195">
        <v>991</v>
      </c>
      <c r="B992" s="195" t="s">
        <v>7349</v>
      </c>
      <c r="C992" s="195">
        <v>-0.12683418900000001</v>
      </c>
      <c r="D992" s="195">
        <v>31</v>
      </c>
      <c r="E992" s="195">
        <v>21</v>
      </c>
      <c r="F992" s="195" t="str">
        <f>VLOOKUP(VALUE(RIGHT(B992,LEN(B992)-1)),clusters!$A$15:$B$77,2)</f>
        <v>Wiff King 2B/SS</v>
      </c>
    </row>
    <row r="993" spans="1:6" s="195" customFormat="1" x14ac:dyDescent="0.3">
      <c r="A993" s="195">
        <v>992</v>
      </c>
      <c r="B993" s="195" t="s">
        <v>839</v>
      </c>
      <c r="C993" s="195">
        <v>-0.24231802099999999</v>
      </c>
      <c r="D993" s="195">
        <v>32</v>
      </c>
      <c r="E993" s="195">
        <v>21</v>
      </c>
      <c r="F993" s="195" t="str">
        <f>VLOOKUP(VALUE(RIGHT(B993,LEN(B993)-1)),clusters!$A$15:$B$77,2)</f>
        <v>Agile Bench Warmer Infielder</v>
      </c>
    </row>
    <row r="994" spans="1:6" s="195" customFormat="1" x14ac:dyDescent="0.3">
      <c r="A994" s="195">
        <v>993</v>
      </c>
      <c r="B994" s="195" t="s">
        <v>6902</v>
      </c>
      <c r="C994" s="195">
        <v>-0.30060542499999998</v>
      </c>
      <c r="D994" s="195">
        <v>33</v>
      </c>
      <c r="E994" s="195">
        <v>21</v>
      </c>
      <c r="F994" s="195" t="str">
        <f>VLOOKUP(VALUE(RIGHT(B994,LEN(B994)-1)),clusters!$A$15:$B$77,2)</f>
        <v>SB Capable Hitter</v>
      </c>
    </row>
    <row r="995" spans="1:6" s="195" customFormat="1" x14ac:dyDescent="0.3">
      <c r="A995" s="195">
        <v>994</v>
      </c>
      <c r="B995" s="195" t="s">
        <v>851</v>
      </c>
      <c r="C995" s="195">
        <v>-0.39830908599999998</v>
      </c>
      <c r="D995" s="195">
        <v>34</v>
      </c>
      <c r="E995" s="195">
        <v>21</v>
      </c>
      <c r="F995" s="195" t="str">
        <f>VLOOKUP(VALUE(RIGHT(B995,LEN(B995)-1)),clusters!$A$15:$B$77,2)</f>
        <v>Slugger OF/1B</v>
      </c>
    </row>
    <row r="996" spans="1:6" s="195" customFormat="1" x14ac:dyDescent="0.3">
      <c r="A996" s="195">
        <v>995</v>
      </c>
      <c r="B996" s="195" t="s">
        <v>855</v>
      </c>
      <c r="C996" s="195">
        <v>-0.40406121900000003</v>
      </c>
      <c r="D996" s="195">
        <v>35</v>
      </c>
      <c r="E996" s="195">
        <v>21</v>
      </c>
      <c r="F996" s="195" t="str">
        <f>VLOOKUP(VALUE(RIGHT(B996,LEN(B996)-1)),clusters!$A$15:$B$77,2)</f>
        <v>Wild Slugger</v>
      </c>
    </row>
    <row r="997" spans="1:6" s="195" customFormat="1" x14ac:dyDescent="0.3">
      <c r="A997" s="195">
        <v>996</v>
      </c>
      <c r="B997" s="195" t="s">
        <v>6892</v>
      </c>
      <c r="C997" s="195">
        <v>-0.42667733699999999</v>
      </c>
      <c r="D997" s="195">
        <v>36</v>
      </c>
      <c r="E997" s="195">
        <v>21</v>
      </c>
      <c r="F997" s="195" t="str">
        <f>VLOOKUP(VALUE(RIGHT(B997,LEN(B997)-1)),clusters!$A$15:$B$77,2)</f>
        <v>Lead Footed Slap Hitter</v>
      </c>
    </row>
    <row r="998" spans="1:6" s="195" customFormat="1" x14ac:dyDescent="0.3">
      <c r="A998" s="195">
        <v>997</v>
      </c>
      <c r="B998" s="195" t="s">
        <v>6887</v>
      </c>
      <c r="C998" s="195">
        <v>-0.43078974199999998</v>
      </c>
      <c r="D998" s="195">
        <v>37</v>
      </c>
      <c r="E998" s="195">
        <v>21</v>
      </c>
      <c r="F998" s="195" t="str">
        <f>VLOOKUP(VALUE(RIGHT(B998,LEN(B998)-1)),clusters!$A$15:$B$77,2)</f>
        <v>Aging Bench Warmer OF/1B</v>
      </c>
    </row>
    <row r="999" spans="1:6" s="195" customFormat="1" x14ac:dyDescent="0.3">
      <c r="A999" s="195">
        <v>998</v>
      </c>
      <c r="B999" s="195" t="s">
        <v>6883</v>
      </c>
      <c r="C999" s="195">
        <v>-0.43624389800000002</v>
      </c>
      <c r="D999" s="195">
        <v>38</v>
      </c>
      <c r="E999" s="195">
        <v>21</v>
      </c>
      <c r="F999" s="195" t="str">
        <f>VLOOKUP(VALUE(RIGHT(B999,LEN(B999)-1)),clusters!$A$15:$B$77,2)</f>
        <v>Lead Footed Bench Warmer</v>
      </c>
    </row>
    <row r="1000" spans="1:6" s="195" customFormat="1" x14ac:dyDescent="0.3">
      <c r="A1000" s="195">
        <v>999</v>
      </c>
      <c r="B1000" s="195" t="s">
        <v>837</v>
      </c>
      <c r="C1000" s="195">
        <v>-0.46127444499999998</v>
      </c>
      <c r="D1000" s="195">
        <v>39</v>
      </c>
      <c r="E1000" s="195">
        <v>21</v>
      </c>
      <c r="F1000" s="195" t="str">
        <f>VLOOKUP(VALUE(RIGHT(B1000,LEN(B1000)-1)),clusters!$A$15:$B$77,2)</f>
        <v>Slap Hitter 2B/SS</v>
      </c>
    </row>
    <row r="1001" spans="1:6" s="195" customFormat="1" x14ac:dyDescent="0.3">
      <c r="A1001" s="195">
        <v>1000</v>
      </c>
      <c r="B1001" s="195" t="s">
        <v>6899</v>
      </c>
      <c r="C1001" s="195">
        <v>-0.52414340599999998</v>
      </c>
      <c r="D1001" s="195">
        <v>40</v>
      </c>
      <c r="E1001" s="195">
        <v>21</v>
      </c>
      <c r="F1001" s="195" t="str">
        <f>VLOOKUP(VALUE(RIGHT(B1001,LEN(B1001)-1)),clusters!$A$15:$B$77,2)</f>
        <v>Bench Warmer</v>
      </c>
    </row>
    <row r="1002" spans="1:6" s="195" customFormat="1" x14ac:dyDescent="0.3">
      <c r="A1002" s="195">
        <v>1001</v>
      </c>
      <c r="B1002" s="195" t="s">
        <v>846</v>
      </c>
      <c r="C1002" s="195">
        <v>-0.53193770200000001</v>
      </c>
      <c r="D1002" s="195">
        <v>41</v>
      </c>
      <c r="E1002" s="195">
        <v>21</v>
      </c>
      <c r="F1002" s="195" t="str">
        <f>VLOOKUP(VALUE(RIGHT(B1002,LEN(B1002)-1)),clusters!$A$15:$B$77,2)</f>
        <v>Slugger Infielder</v>
      </c>
    </row>
    <row r="1003" spans="1:6" s="195" customFormat="1" x14ac:dyDescent="0.3">
      <c r="A1003" s="195">
        <v>1002</v>
      </c>
      <c r="B1003" s="195" t="s">
        <v>6885</v>
      </c>
      <c r="C1003" s="195">
        <v>-0.55217748</v>
      </c>
      <c r="D1003" s="195">
        <v>42</v>
      </c>
      <c r="E1003" s="195">
        <v>21</v>
      </c>
      <c r="F1003" s="195" t="str">
        <f>VLOOKUP(VALUE(RIGHT(B1003,LEN(B1003)-1)),clusters!$A$15:$B$77,2)</f>
        <v>Aging Power When Healthy</v>
      </c>
    </row>
    <row r="1004" spans="1:6" s="195" customFormat="1" x14ac:dyDescent="0.3">
      <c r="A1004" s="195">
        <v>1003</v>
      </c>
      <c r="B1004" s="195" t="s">
        <v>843</v>
      </c>
      <c r="C1004" s="195">
        <v>-0.65536401899999996</v>
      </c>
      <c r="D1004" s="195">
        <v>43</v>
      </c>
      <c r="E1004" s="195">
        <v>21</v>
      </c>
      <c r="F1004" s="195" t="str">
        <f>VLOOKUP(VALUE(RIGHT(B1004,LEN(B1004)-1)),clusters!$A$15:$B$77,2)</f>
        <v>Capable Hitter</v>
      </c>
    </row>
    <row r="1005" spans="1:6" s="195" customFormat="1" x14ac:dyDescent="0.3">
      <c r="A1005" s="195">
        <v>1004</v>
      </c>
      <c r="B1005" s="195" t="s">
        <v>848</v>
      </c>
      <c r="C1005" s="195">
        <v>-0.678329391</v>
      </c>
      <c r="D1005" s="195">
        <v>44</v>
      </c>
      <c r="E1005" s="195">
        <v>21</v>
      </c>
      <c r="F1005" s="195" t="str">
        <f>VLOOKUP(VALUE(RIGHT(B1005,LEN(B1005)-1)),clusters!$A$15:$B$77,2)</f>
        <v>Dominant Hitter</v>
      </c>
    </row>
    <row r="1006" spans="1:6" s="195" customFormat="1" x14ac:dyDescent="0.3">
      <c r="A1006" s="195">
        <v>1005</v>
      </c>
      <c r="B1006" s="195" t="s">
        <v>838</v>
      </c>
      <c r="C1006" s="195">
        <v>-0.68133928300000002</v>
      </c>
      <c r="D1006" s="195">
        <v>45</v>
      </c>
      <c r="E1006" s="195">
        <v>21</v>
      </c>
      <c r="F1006" s="195" t="str">
        <f>VLOOKUP(VALUE(RIGHT(B1006,LEN(B1006)-1)),clusters!$A$15:$B$77,2)</f>
        <v>Lead Footed Contact Hitter Infielder</v>
      </c>
    </row>
    <row r="1007" spans="1:6" s="195" customFormat="1" x14ac:dyDescent="0.3">
      <c r="A1007" s="195">
        <v>1006</v>
      </c>
      <c r="B1007" s="195" t="s">
        <v>6896</v>
      </c>
      <c r="C1007" s="195">
        <v>-0.80572847800000003</v>
      </c>
      <c r="D1007" s="195">
        <v>46</v>
      </c>
      <c r="E1007" s="195">
        <v>21</v>
      </c>
      <c r="F1007" s="195" t="str">
        <f>VLOOKUP(VALUE(RIGHT(B1007,LEN(B1007)-1)),clusters!$A$15:$B$77,2)</f>
        <v>Aging Bench Warmer</v>
      </c>
    </row>
    <row r="1008" spans="1:6" s="195" customFormat="1" x14ac:dyDescent="0.3">
      <c r="A1008" s="195">
        <v>1007</v>
      </c>
      <c r="B1008" s="195" t="s">
        <v>847</v>
      </c>
      <c r="C1008" s="195">
        <v>-0.83724593000000003</v>
      </c>
      <c r="D1008" s="195">
        <v>47</v>
      </c>
      <c r="E1008" s="195">
        <v>21</v>
      </c>
      <c r="F1008" s="195" t="str">
        <f>VLOOKUP(VALUE(RIGHT(B1008,LEN(B1008)-1)),clusters!$A$15:$B$77,2)</f>
        <v>Infielder</v>
      </c>
    </row>
    <row r="1009" spans="1:6" s="195" customFormat="1" x14ac:dyDescent="0.3">
      <c r="A1009" s="195">
        <v>1008</v>
      </c>
      <c r="B1009" s="195" t="s">
        <v>844</v>
      </c>
      <c r="C1009" s="195">
        <v>-0.91340065500000001</v>
      </c>
      <c r="D1009" s="195">
        <v>48</v>
      </c>
      <c r="E1009" s="195">
        <v>21</v>
      </c>
      <c r="F1009" s="195" t="str">
        <f>VLOOKUP(VALUE(RIGHT(B1009,LEN(B1009)-1)),clusters!$A$15:$B$77,2)</f>
        <v>Aging On Base</v>
      </c>
    </row>
    <row r="1010" spans="1:6" s="195" customFormat="1" x14ac:dyDescent="0.3">
      <c r="A1010" s="195">
        <v>1009</v>
      </c>
      <c r="B1010" s="195" t="s">
        <v>852</v>
      </c>
      <c r="C1010" s="195">
        <v>1</v>
      </c>
      <c r="D1010" s="195">
        <v>1</v>
      </c>
      <c r="E1010" s="195">
        <v>22</v>
      </c>
      <c r="F1010" s="195" t="str">
        <f>VLOOKUP(VALUE(RIGHT(B1010,LEN(B1010)-1)),clusters!$A$15:$B$77,2)</f>
        <v>Speedy Wiff King</v>
      </c>
    </row>
    <row r="1011" spans="1:6" s="195" customFormat="1" x14ac:dyDescent="0.3">
      <c r="A1011" s="195">
        <v>1010</v>
      </c>
      <c r="B1011" s="195" t="s">
        <v>854</v>
      </c>
      <c r="C1011" s="195">
        <v>0.81605944149999998</v>
      </c>
      <c r="D1011" s="195">
        <v>2</v>
      </c>
      <c r="E1011" s="195">
        <v>22</v>
      </c>
      <c r="F1011" s="195" t="str">
        <f>VLOOKUP(VALUE(RIGHT(B1011,LEN(B1011)-1)),clusters!$A$15:$B$77,2)</f>
        <v>Agile Wiff King</v>
      </c>
    </row>
    <row r="1012" spans="1:6" s="195" customFormat="1" x14ac:dyDescent="0.3">
      <c r="A1012" s="195">
        <v>1011</v>
      </c>
      <c r="B1012" s="195" t="s">
        <v>859</v>
      </c>
      <c r="C1012" s="195">
        <v>0.81153851809999999</v>
      </c>
      <c r="D1012" s="195">
        <v>3</v>
      </c>
      <c r="E1012" s="195">
        <v>22</v>
      </c>
      <c r="F1012" s="195" t="str">
        <f>VLOOKUP(VALUE(RIGHT(B1012,LEN(B1012)-1)),clusters!$A$15:$B$77,2)</f>
        <v>Speedy Power off Bench OF/1B</v>
      </c>
    </row>
    <row r="1013" spans="1:6" s="195" customFormat="1" x14ac:dyDescent="0.3">
      <c r="A1013" s="195">
        <v>1012</v>
      </c>
      <c r="B1013" s="195" t="s">
        <v>6894</v>
      </c>
      <c r="C1013" s="195">
        <v>0.80647658789999999</v>
      </c>
      <c r="D1013" s="195">
        <v>4</v>
      </c>
      <c r="E1013" s="195">
        <v>22</v>
      </c>
      <c r="F1013" s="195" t="str">
        <f>VLOOKUP(VALUE(RIGHT(B1013,LEN(B1013)-1)),clusters!$A$15:$B$77,2)</f>
        <v>Agile Bench Warmer</v>
      </c>
    </row>
    <row r="1014" spans="1:6" s="195" customFormat="1" x14ac:dyDescent="0.3">
      <c r="A1014" s="195">
        <v>1013</v>
      </c>
      <c r="B1014" s="195" t="s">
        <v>849</v>
      </c>
      <c r="C1014" s="195">
        <v>0.79910910769999999</v>
      </c>
      <c r="D1014" s="195">
        <v>5</v>
      </c>
      <c r="E1014" s="195">
        <v>22</v>
      </c>
      <c r="F1014" s="195" t="str">
        <f>VLOOKUP(VALUE(RIGHT(B1014,LEN(B1014)-1)),clusters!$A$15:$B$77,2)</f>
        <v>SB Bench Warmer</v>
      </c>
    </row>
    <row r="1015" spans="1:6" s="195" customFormat="1" x14ac:dyDescent="0.3">
      <c r="A1015" s="195">
        <v>1014</v>
      </c>
      <c r="B1015" s="195" t="s">
        <v>850</v>
      </c>
      <c r="C1015" s="195">
        <v>0.60546367270000001</v>
      </c>
      <c r="D1015" s="195">
        <v>6</v>
      </c>
      <c r="E1015" s="195">
        <v>22</v>
      </c>
      <c r="F1015" s="195" t="str">
        <f>VLOOKUP(VALUE(RIGHT(B1015,LEN(B1015)-1)),clusters!$A$15:$B$77,2)</f>
        <v>SB Swings for Fences</v>
      </c>
    </row>
    <row r="1016" spans="1:6" s="195" customFormat="1" x14ac:dyDescent="0.3">
      <c r="A1016" s="195">
        <v>1015</v>
      </c>
      <c r="B1016" s="195" t="s">
        <v>853</v>
      </c>
      <c r="C1016" s="195">
        <v>0.60380293119999995</v>
      </c>
      <c r="D1016" s="195">
        <v>7</v>
      </c>
      <c r="E1016" s="195">
        <v>22</v>
      </c>
      <c r="F1016" s="195" t="str">
        <f>VLOOKUP(VALUE(RIGHT(B1016,LEN(B1016)-1)),clusters!$A$15:$B$77,2)</f>
        <v>Young Speedy Gap Power</v>
      </c>
    </row>
    <row r="1017" spans="1:6" s="195" customFormat="1" x14ac:dyDescent="0.3">
      <c r="A1017" s="195">
        <v>1016</v>
      </c>
      <c r="B1017" s="195" t="s">
        <v>845</v>
      </c>
      <c r="C1017" s="195">
        <v>0.54230834809999995</v>
      </c>
      <c r="D1017" s="195">
        <v>8</v>
      </c>
      <c r="E1017" s="195">
        <v>22</v>
      </c>
      <c r="F1017" s="195" t="str">
        <f>VLOOKUP(VALUE(RIGHT(B1017,LEN(B1017)-1)),clusters!$A$15:$B$77,2)</f>
        <v>Speedy Bench Warmer Infielder</v>
      </c>
    </row>
    <row r="1018" spans="1:6" s="195" customFormat="1" x14ac:dyDescent="0.3">
      <c r="A1018" s="195">
        <v>1017</v>
      </c>
      <c r="B1018" s="195" t="s">
        <v>860</v>
      </c>
      <c r="C1018" s="195">
        <v>0.4534572482</v>
      </c>
      <c r="D1018" s="195">
        <v>9</v>
      </c>
      <c r="E1018" s="195">
        <v>22</v>
      </c>
      <c r="F1018" s="195" t="str">
        <f>VLOOKUP(VALUE(RIGHT(B1018,LEN(B1018)-1)),clusters!$A$15:$B$77,2)</f>
        <v>Agile Swings for Fences</v>
      </c>
    </row>
    <row r="1019" spans="1:6" s="195" customFormat="1" x14ac:dyDescent="0.3">
      <c r="A1019" s="195">
        <v>1018</v>
      </c>
      <c r="B1019" s="195" t="s">
        <v>7349</v>
      </c>
      <c r="C1019" s="195">
        <v>0.44638649079999998</v>
      </c>
      <c r="D1019" s="195">
        <v>10</v>
      </c>
      <c r="E1019" s="195">
        <v>22</v>
      </c>
      <c r="F1019" s="195" t="str">
        <f>VLOOKUP(VALUE(RIGHT(B1019,LEN(B1019)-1)),clusters!$A$15:$B$77,2)</f>
        <v>Wiff King 2B/SS</v>
      </c>
    </row>
    <row r="1020" spans="1:6" s="195" customFormat="1" x14ac:dyDescent="0.3">
      <c r="A1020" s="195">
        <v>1019</v>
      </c>
      <c r="B1020" s="195" t="s">
        <v>6880</v>
      </c>
      <c r="C1020" s="195">
        <v>0.41652648640000001</v>
      </c>
      <c r="D1020" s="195">
        <v>11</v>
      </c>
      <c r="E1020" s="195">
        <v>22</v>
      </c>
      <c r="F1020" s="195" t="str">
        <f>VLOOKUP(VALUE(RIGHT(B1020,LEN(B1020)-1)),clusters!$A$15:$B$77,2)</f>
        <v>Bench Warmer OF/1B</v>
      </c>
    </row>
    <row r="1021" spans="1:6" s="195" customFormat="1" x14ac:dyDescent="0.3">
      <c r="A1021" s="195">
        <v>1020</v>
      </c>
      <c r="B1021" s="195" t="s">
        <v>6886</v>
      </c>
      <c r="C1021" s="195">
        <v>0.4163739749</v>
      </c>
      <c r="D1021" s="195">
        <v>12</v>
      </c>
      <c r="E1021" s="195">
        <v>22</v>
      </c>
      <c r="F1021" s="195" t="str">
        <f>VLOOKUP(VALUE(RIGHT(B1021,LEN(B1021)-1)),clusters!$A$15:$B$77,2)</f>
        <v>Young Wiff King Infielder</v>
      </c>
    </row>
    <row r="1022" spans="1:6" s="195" customFormat="1" x14ac:dyDescent="0.3">
      <c r="A1022" s="195">
        <v>1021</v>
      </c>
      <c r="B1022" s="195" t="s">
        <v>6883</v>
      </c>
      <c r="C1022" s="195">
        <v>0.39599411379999999</v>
      </c>
      <c r="D1022" s="195">
        <v>13</v>
      </c>
      <c r="E1022" s="195">
        <v>22</v>
      </c>
      <c r="F1022" s="195" t="str">
        <f>VLOOKUP(VALUE(RIGHT(B1022,LEN(B1022)-1)),clusters!$A$15:$B$77,2)</f>
        <v>Lead Footed Bench Warmer</v>
      </c>
    </row>
    <row r="1023" spans="1:6" s="195" customFormat="1" x14ac:dyDescent="0.3">
      <c r="A1023" s="195">
        <v>1022</v>
      </c>
      <c r="B1023" s="195" t="s">
        <v>6887</v>
      </c>
      <c r="C1023" s="195">
        <v>0.27713778490000002</v>
      </c>
      <c r="D1023" s="195">
        <v>14</v>
      </c>
      <c r="E1023" s="195">
        <v>22</v>
      </c>
      <c r="F1023" s="195" t="str">
        <f>VLOOKUP(VALUE(RIGHT(B1023,LEN(B1023)-1)),clusters!$A$15:$B$77,2)</f>
        <v>Aging Bench Warmer OF/1B</v>
      </c>
    </row>
    <row r="1024" spans="1:6" s="195" customFormat="1" x14ac:dyDescent="0.3">
      <c r="A1024" s="195">
        <v>1023</v>
      </c>
      <c r="B1024" s="195" t="s">
        <v>6899</v>
      </c>
      <c r="C1024" s="195">
        <v>0.26089521729999998</v>
      </c>
      <c r="D1024" s="195">
        <v>15</v>
      </c>
      <c r="E1024" s="195">
        <v>22</v>
      </c>
      <c r="F1024" s="195" t="str">
        <f>VLOOKUP(VALUE(RIGHT(B1024,LEN(B1024)-1)),clusters!$A$15:$B$77,2)</f>
        <v>Bench Warmer</v>
      </c>
    </row>
    <row r="1025" spans="1:6" s="195" customFormat="1" x14ac:dyDescent="0.3">
      <c r="A1025" s="195">
        <v>1024</v>
      </c>
      <c r="B1025" s="195" t="s">
        <v>6898</v>
      </c>
      <c r="C1025" s="195">
        <v>0.2323903558</v>
      </c>
      <c r="D1025" s="195">
        <v>16</v>
      </c>
      <c r="E1025" s="195">
        <v>22</v>
      </c>
      <c r="F1025" s="195" t="str">
        <f>VLOOKUP(VALUE(RIGHT(B1025,LEN(B1025)-1)),clusters!$A$15:$B$77,2)</f>
        <v>Young SB Power off Bench</v>
      </c>
    </row>
    <row r="1026" spans="1:6" s="195" customFormat="1" x14ac:dyDescent="0.3">
      <c r="A1026" s="195">
        <v>1025</v>
      </c>
      <c r="B1026" s="195" t="s">
        <v>6881</v>
      </c>
      <c r="C1026" s="195">
        <v>0.2292870263</v>
      </c>
      <c r="D1026" s="195">
        <v>17</v>
      </c>
      <c r="E1026" s="195">
        <v>22</v>
      </c>
      <c r="F1026" s="195" t="str">
        <f>VLOOKUP(VALUE(RIGHT(B1026,LEN(B1026)-1)),clusters!$A$15:$B$77,2)</f>
        <v>Lead Footed Uppercut Breeze</v>
      </c>
    </row>
    <row r="1027" spans="1:6" s="195" customFormat="1" x14ac:dyDescent="0.3">
      <c r="A1027" s="195">
        <v>1026</v>
      </c>
      <c r="B1027" s="195" t="s">
        <v>839</v>
      </c>
      <c r="C1027" s="195">
        <v>0.1972183441</v>
      </c>
      <c r="D1027" s="195">
        <v>18</v>
      </c>
      <c r="E1027" s="195">
        <v>22</v>
      </c>
      <c r="F1027" s="195" t="str">
        <f>VLOOKUP(VALUE(RIGHT(B1027,LEN(B1027)-1)),clusters!$A$15:$B$77,2)</f>
        <v>Agile Bench Warmer Infielder</v>
      </c>
    </row>
    <row r="1028" spans="1:6" s="195" customFormat="1" x14ac:dyDescent="0.3">
      <c r="A1028" s="195">
        <v>1027</v>
      </c>
      <c r="B1028" s="195" t="s">
        <v>6885</v>
      </c>
      <c r="C1028" s="195">
        <v>0.18549676139999999</v>
      </c>
      <c r="D1028" s="195">
        <v>19</v>
      </c>
      <c r="E1028" s="195">
        <v>22</v>
      </c>
      <c r="F1028" s="195" t="str">
        <f>VLOOKUP(VALUE(RIGHT(B1028,LEN(B1028)-1)),clusters!$A$15:$B$77,2)</f>
        <v>Aging Power When Healthy</v>
      </c>
    </row>
    <row r="1029" spans="1:6" s="195" customFormat="1" x14ac:dyDescent="0.3">
      <c r="A1029" s="195">
        <v>1028</v>
      </c>
      <c r="B1029" s="195" t="s">
        <v>6897</v>
      </c>
      <c r="C1029" s="195">
        <v>0.1201630569</v>
      </c>
      <c r="D1029" s="195">
        <v>20</v>
      </c>
      <c r="E1029" s="195">
        <v>22</v>
      </c>
      <c r="F1029" s="195" t="str">
        <f>VLOOKUP(VALUE(RIGHT(B1029,LEN(B1029)-1)),clusters!$A$15:$B$77,2)</f>
        <v>Bench Warmer Infielder</v>
      </c>
    </row>
    <row r="1030" spans="1:6" s="195" customFormat="1" x14ac:dyDescent="0.3">
      <c r="A1030" s="195">
        <v>1029</v>
      </c>
      <c r="B1030" s="195" t="s">
        <v>858</v>
      </c>
      <c r="C1030" s="195">
        <v>0.1081389541</v>
      </c>
      <c r="D1030" s="195">
        <v>21</v>
      </c>
      <c r="E1030" s="195">
        <v>22</v>
      </c>
      <c r="F1030" s="195" t="str">
        <f>VLOOKUP(VALUE(RIGHT(B1030,LEN(B1030)-1)),clusters!$A$15:$B$77,2)</f>
        <v>Lead Footed Swings for Fences</v>
      </c>
    </row>
    <row r="1031" spans="1:6" s="195" customFormat="1" x14ac:dyDescent="0.3">
      <c r="A1031" s="195">
        <v>1030</v>
      </c>
      <c r="B1031" s="195" t="s">
        <v>6893</v>
      </c>
      <c r="C1031" s="195">
        <v>8.3401470000000005E-2</v>
      </c>
      <c r="D1031" s="195">
        <v>22</v>
      </c>
      <c r="E1031" s="195">
        <v>22</v>
      </c>
      <c r="F1031" s="195" t="str">
        <f>VLOOKUP(VALUE(RIGHT(B1031,LEN(B1031)-1)),clusters!$A$15:$B$77,2)</f>
        <v>Young Speedy Gap Power</v>
      </c>
    </row>
    <row r="1032" spans="1:6" s="195" customFormat="1" x14ac:dyDescent="0.3">
      <c r="A1032" s="195">
        <v>1031</v>
      </c>
      <c r="B1032" s="195" t="s">
        <v>855</v>
      </c>
      <c r="C1032" s="195">
        <v>6.0483018999999997E-3</v>
      </c>
      <c r="D1032" s="195">
        <v>23</v>
      </c>
      <c r="E1032" s="195">
        <v>22</v>
      </c>
      <c r="F1032" s="195" t="str">
        <f>VLOOKUP(VALUE(RIGHT(B1032,LEN(B1032)-1)),clusters!$A$15:$B$77,2)</f>
        <v>Wild Slugger</v>
      </c>
    </row>
    <row r="1033" spans="1:6" s="195" customFormat="1" x14ac:dyDescent="0.3">
      <c r="A1033" s="195">
        <v>1032</v>
      </c>
      <c r="B1033" s="195" t="s">
        <v>842</v>
      </c>
      <c r="C1033" s="195">
        <v>-6.981213E-3</v>
      </c>
      <c r="D1033" s="195">
        <v>24</v>
      </c>
      <c r="E1033" s="195">
        <v>22</v>
      </c>
      <c r="F1033" s="195" t="str">
        <f>VLOOKUP(VALUE(RIGHT(B1033,LEN(B1033)-1)),clusters!$A$15:$B$77,2)</f>
        <v>Bench Warmer 2B/SS</v>
      </c>
    </row>
    <row r="1034" spans="1:6" s="195" customFormat="1" x14ac:dyDescent="0.3">
      <c r="A1034" s="195">
        <v>1033</v>
      </c>
      <c r="B1034" s="195" t="s">
        <v>841</v>
      </c>
      <c r="C1034" s="195">
        <v>-1.2046894000000001E-2</v>
      </c>
      <c r="D1034" s="195">
        <v>25</v>
      </c>
      <c r="E1034" s="195">
        <v>22</v>
      </c>
      <c r="F1034" s="195" t="str">
        <f>VLOOKUP(VALUE(RIGHT(B1034,LEN(B1034)-1)),clusters!$A$15:$B$77,2)</f>
        <v>SB Slap Hitter</v>
      </c>
    </row>
    <row r="1035" spans="1:6" s="195" customFormat="1" x14ac:dyDescent="0.3">
      <c r="A1035" s="195">
        <v>1034</v>
      </c>
      <c r="B1035" s="195" t="s">
        <v>6889</v>
      </c>
      <c r="C1035" s="195">
        <v>-6.5867558000000007E-2</v>
      </c>
      <c r="D1035" s="195">
        <v>26</v>
      </c>
      <c r="E1035" s="195">
        <v>22</v>
      </c>
      <c r="F1035" s="195" t="str">
        <f>VLOOKUP(VALUE(RIGHT(B1035,LEN(B1035)-1)),clusters!$A$15:$B$77,2)</f>
        <v>Gap Power Infielder</v>
      </c>
    </row>
    <row r="1036" spans="1:6" s="195" customFormat="1" x14ac:dyDescent="0.3">
      <c r="A1036" s="195">
        <v>1035</v>
      </c>
      <c r="B1036" s="195" t="s">
        <v>6891</v>
      </c>
      <c r="C1036" s="195">
        <v>-0.110351677</v>
      </c>
      <c r="D1036" s="195">
        <v>27</v>
      </c>
      <c r="E1036" s="195">
        <v>22</v>
      </c>
      <c r="F1036" s="195" t="str">
        <f>VLOOKUP(VALUE(RIGHT(B1036,LEN(B1036)-1)),clusters!$A$15:$B$77,2)</f>
        <v>Speedy Dominant Hitter</v>
      </c>
    </row>
    <row r="1037" spans="1:6" s="195" customFormat="1" x14ac:dyDescent="0.3">
      <c r="A1037" s="195">
        <v>1036</v>
      </c>
      <c r="B1037" s="195" t="s">
        <v>6901</v>
      </c>
      <c r="C1037" s="195">
        <v>-0.12600262600000001</v>
      </c>
      <c r="D1037" s="195">
        <v>28</v>
      </c>
      <c r="E1037" s="195">
        <v>22</v>
      </c>
      <c r="F1037" s="195" t="str">
        <f>VLOOKUP(VALUE(RIGHT(B1037,LEN(B1037)-1)),clusters!$A$15:$B$77,2)</f>
        <v>Speedy Contact Hitter</v>
      </c>
    </row>
    <row r="1038" spans="1:6" s="195" customFormat="1" x14ac:dyDescent="0.3">
      <c r="A1038" s="195">
        <v>1037</v>
      </c>
      <c r="B1038" s="195" t="s">
        <v>6896</v>
      </c>
      <c r="C1038" s="195">
        <v>-0.17503574099999999</v>
      </c>
      <c r="D1038" s="195">
        <v>29</v>
      </c>
      <c r="E1038" s="195">
        <v>22</v>
      </c>
      <c r="F1038" s="195" t="str">
        <f>VLOOKUP(VALUE(RIGHT(B1038,LEN(B1038)-1)),clusters!$A$15:$B$77,2)</f>
        <v>Aging Bench Warmer</v>
      </c>
    </row>
    <row r="1039" spans="1:6" s="195" customFormat="1" x14ac:dyDescent="0.3">
      <c r="A1039" s="195">
        <v>1038</v>
      </c>
      <c r="B1039" s="195" t="s">
        <v>856</v>
      </c>
      <c r="C1039" s="195">
        <v>-0.27032176099999999</v>
      </c>
      <c r="D1039" s="195">
        <v>30</v>
      </c>
      <c r="E1039" s="195">
        <v>22</v>
      </c>
      <c r="F1039" s="195" t="str">
        <f>VLOOKUP(VALUE(RIGHT(B1039,LEN(B1039)-1)),clusters!$A$15:$B$77,2)</f>
        <v>Young On Base OF/1B</v>
      </c>
    </row>
    <row r="1040" spans="1:6" s="195" customFormat="1" x14ac:dyDescent="0.3">
      <c r="A1040" s="195">
        <v>1039</v>
      </c>
      <c r="B1040" s="195" t="s">
        <v>6888</v>
      </c>
      <c r="C1040" s="195">
        <v>-0.32946373200000001</v>
      </c>
      <c r="D1040" s="195">
        <v>31</v>
      </c>
      <c r="E1040" s="195">
        <v>22</v>
      </c>
      <c r="F1040" s="195" t="str">
        <f>VLOOKUP(VALUE(RIGHT(B1040,LEN(B1040)-1)),clusters!$A$15:$B$77,2)</f>
        <v>SB Slugger</v>
      </c>
    </row>
    <row r="1041" spans="1:6" s="195" customFormat="1" x14ac:dyDescent="0.3">
      <c r="A1041" s="195">
        <v>1040</v>
      </c>
      <c r="B1041" s="195" t="s">
        <v>840</v>
      </c>
      <c r="C1041" s="195">
        <v>-0.34451589599999999</v>
      </c>
      <c r="D1041" s="195">
        <v>32</v>
      </c>
      <c r="E1041" s="195">
        <v>22</v>
      </c>
      <c r="F1041" s="195" t="str">
        <f>VLOOKUP(VALUE(RIGHT(B1041,LEN(B1041)-1)),clusters!$A$15:$B$77,2)</f>
        <v>Speedy Contact Hitter 2B/SS</v>
      </c>
    </row>
    <row r="1042" spans="1:6" s="195" customFormat="1" x14ac:dyDescent="0.3">
      <c r="A1042" s="195">
        <v>1041</v>
      </c>
      <c r="B1042" s="195" t="s">
        <v>857</v>
      </c>
      <c r="C1042" s="195">
        <v>-0.35772064399999998</v>
      </c>
      <c r="D1042" s="195">
        <v>33</v>
      </c>
      <c r="E1042" s="195">
        <v>22</v>
      </c>
      <c r="F1042" s="195" t="str">
        <f>VLOOKUP(VALUE(RIGHT(B1042,LEN(B1042)-1)),clusters!$A$15:$B$77,2)</f>
        <v>Slugger</v>
      </c>
    </row>
    <row r="1043" spans="1:6" s="195" customFormat="1" x14ac:dyDescent="0.3">
      <c r="A1043" s="195">
        <v>1042</v>
      </c>
      <c r="B1043" s="195" t="s">
        <v>6892</v>
      </c>
      <c r="C1043" s="195">
        <v>-0.37772104499999998</v>
      </c>
      <c r="D1043" s="195">
        <v>34</v>
      </c>
      <c r="E1043" s="195">
        <v>22</v>
      </c>
      <c r="F1043" s="195" t="str">
        <f>VLOOKUP(VALUE(RIGHT(B1043,LEN(B1043)-1)),clusters!$A$15:$B$77,2)</f>
        <v>Lead Footed Slap Hitter</v>
      </c>
    </row>
    <row r="1044" spans="1:6" s="195" customFormat="1" x14ac:dyDescent="0.3">
      <c r="A1044" s="195">
        <v>1043</v>
      </c>
      <c r="B1044" s="195" t="s">
        <v>6890</v>
      </c>
      <c r="C1044" s="195">
        <v>-0.42869132700000001</v>
      </c>
      <c r="D1044" s="195">
        <v>35</v>
      </c>
      <c r="E1044" s="195">
        <v>22</v>
      </c>
      <c r="F1044" s="195" t="str">
        <f>VLOOKUP(VALUE(RIGHT(B1044,LEN(B1044)-1)),clusters!$A$15:$B$77,2)</f>
        <v>Speedy Capable Hitter</v>
      </c>
    </row>
    <row r="1045" spans="1:6" s="195" customFormat="1" x14ac:dyDescent="0.3">
      <c r="A1045" s="195">
        <v>1044</v>
      </c>
      <c r="B1045" s="195" t="s">
        <v>6900</v>
      </c>
      <c r="C1045" s="195">
        <v>-0.44556222499999998</v>
      </c>
      <c r="D1045" s="195">
        <v>36</v>
      </c>
      <c r="E1045" s="195">
        <v>22</v>
      </c>
      <c r="F1045" s="195" t="str">
        <f>VLOOKUP(VALUE(RIGHT(B1045,LEN(B1045)-1)),clusters!$A$15:$B$77,2)</f>
        <v>Speedy Capable Hitter 2B/SS</v>
      </c>
    </row>
    <row r="1046" spans="1:6" s="195" customFormat="1" x14ac:dyDescent="0.3">
      <c r="A1046" s="195">
        <v>1045</v>
      </c>
      <c r="B1046" s="195" t="s">
        <v>6882</v>
      </c>
      <c r="C1046" s="195">
        <v>-0.47708442000000001</v>
      </c>
      <c r="D1046" s="195">
        <v>37</v>
      </c>
      <c r="E1046" s="195">
        <v>22</v>
      </c>
      <c r="F1046" s="195" t="str">
        <f>VLOOKUP(VALUE(RIGHT(B1046,LEN(B1046)-1)),clusters!$A$15:$B$77,2)</f>
        <v>Young Slugger 2B/SS</v>
      </c>
    </row>
    <row r="1047" spans="1:6" s="195" customFormat="1" x14ac:dyDescent="0.3">
      <c r="A1047" s="195">
        <v>1046</v>
      </c>
      <c r="B1047" s="195" t="s">
        <v>6902</v>
      </c>
      <c r="C1047" s="195">
        <v>-0.48985373100000001</v>
      </c>
      <c r="D1047" s="195">
        <v>38</v>
      </c>
      <c r="E1047" s="195">
        <v>22</v>
      </c>
      <c r="F1047" s="195" t="str">
        <f>VLOOKUP(VALUE(RIGHT(B1047,LEN(B1047)-1)),clusters!$A$15:$B$77,2)</f>
        <v>SB Capable Hitter</v>
      </c>
    </row>
    <row r="1048" spans="1:6" s="195" customFormat="1" x14ac:dyDescent="0.3">
      <c r="A1048" s="195">
        <v>1047</v>
      </c>
      <c r="B1048" s="195" t="s">
        <v>851</v>
      </c>
      <c r="C1048" s="195">
        <v>-0.51676857399999998</v>
      </c>
      <c r="D1048" s="195">
        <v>39</v>
      </c>
      <c r="E1048" s="195">
        <v>22</v>
      </c>
      <c r="F1048" s="195" t="str">
        <f>VLOOKUP(VALUE(RIGHT(B1048,LEN(B1048)-1)),clusters!$A$15:$B$77,2)</f>
        <v>Slugger OF/1B</v>
      </c>
    </row>
    <row r="1049" spans="1:6" s="195" customFormat="1" x14ac:dyDescent="0.3">
      <c r="A1049" s="195">
        <v>1048</v>
      </c>
      <c r="B1049" s="195" t="s">
        <v>837</v>
      </c>
      <c r="C1049" s="195">
        <v>-0.51725233100000001</v>
      </c>
      <c r="D1049" s="195">
        <v>40</v>
      </c>
      <c r="E1049" s="195">
        <v>22</v>
      </c>
      <c r="F1049" s="195" t="str">
        <f>VLOOKUP(VALUE(RIGHT(B1049,LEN(B1049)-1)),clusters!$A$15:$B$77,2)</f>
        <v>Slap Hitter 2B/SS</v>
      </c>
    </row>
    <row r="1050" spans="1:6" s="195" customFormat="1" x14ac:dyDescent="0.3">
      <c r="A1050" s="195">
        <v>1049</v>
      </c>
      <c r="B1050" s="195" t="s">
        <v>6884</v>
      </c>
      <c r="C1050" s="195">
        <v>-0.56329978599999997</v>
      </c>
      <c r="D1050" s="195">
        <v>41</v>
      </c>
      <c r="E1050" s="195">
        <v>22</v>
      </c>
      <c r="F1050" s="195" t="str">
        <f>VLOOKUP(VALUE(RIGHT(B1050,LEN(B1050)-1)),clusters!$A$15:$B$77,2)</f>
        <v>Young Slugger</v>
      </c>
    </row>
    <row r="1051" spans="1:6" s="195" customFormat="1" x14ac:dyDescent="0.3">
      <c r="A1051" s="195">
        <v>1050</v>
      </c>
      <c r="B1051" s="195" t="s">
        <v>844</v>
      </c>
      <c r="C1051" s="195">
        <v>-0.56850255999999999</v>
      </c>
      <c r="D1051" s="195">
        <v>42</v>
      </c>
      <c r="E1051" s="195">
        <v>22</v>
      </c>
      <c r="F1051" s="195" t="str">
        <f>VLOOKUP(VALUE(RIGHT(B1051,LEN(B1051)-1)),clusters!$A$15:$B$77,2)</f>
        <v>Aging On Base</v>
      </c>
    </row>
    <row r="1052" spans="1:6" s="195" customFormat="1" x14ac:dyDescent="0.3">
      <c r="A1052" s="195">
        <v>1051</v>
      </c>
      <c r="B1052" s="195" t="s">
        <v>843</v>
      </c>
      <c r="C1052" s="195">
        <v>-0.79185886999999999</v>
      </c>
      <c r="D1052" s="195">
        <v>43</v>
      </c>
      <c r="E1052" s="195">
        <v>22</v>
      </c>
      <c r="F1052" s="195" t="str">
        <f>VLOOKUP(VALUE(RIGHT(B1052,LEN(B1052)-1)),clusters!$A$15:$B$77,2)</f>
        <v>Capable Hitter</v>
      </c>
    </row>
    <row r="1053" spans="1:6" s="195" customFormat="1" x14ac:dyDescent="0.3">
      <c r="A1053" s="195">
        <v>1052</v>
      </c>
      <c r="B1053" s="195" t="s">
        <v>848</v>
      </c>
      <c r="C1053" s="195">
        <v>-0.79614410099999999</v>
      </c>
      <c r="D1053" s="195">
        <v>44</v>
      </c>
      <c r="E1053" s="195">
        <v>22</v>
      </c>
      <c r="F1053" s="195" t="str">
        <f>VLOOKUP(VALUE(RIGHT(B1053,LEN(B1053)-1)),clusters!$A$15:$B$77,2)</f>
        <v>Dominant Hitter</v>
      </c>
    </row>
    <row r="1054" spans="1:6" s="195" customFormat="1" x14ac:dyDescent="0.3">
      <c r="A1054" s="195">
        <v>1053</v>
      </c>
      <c r="B1054" s="195" t="s">
        <v>6895</v>
      </c>
      <c r="C1054" s="195">
        <v>-0.80672078199999997</v>
      </c>
      <c r="D1054" s="195">
        <v>45</v>
      </c>
      <c r="E1054" s="195">
        <v>22</v>
      </c>
      <c r="F1054" s="195" t="str">
        <f>VLOOKUP(VALUE(RIGHT(B1054,LEN(B1054)-1)),clusters!$A$15:$B$77,2)</f>
        <v>Capable Hitter Infielder</v>
      </c>
    </row>
    <row r="1055" spans="1:6" s="195" customFormat="1" x14ac:dyDescent="0.3">
      <c r="A1055" s="195">
        <v>1054</v>
      </c>
      <c r="B1055" s="195" t="s">
        <v>838</v>
      </c>
      <c r="C1055" s="195">
        <v>-0.83159947300000003</v>
      </c>
      <c r="D1055" s="195">
        <v>46</v>
      </c>
      <c r="E1055" s="195">
        <v>22</v>
      </c>
      <c r="F1055" s="195" t="str">
        <f>VLOOKUP(VALUE(RIGHT(B1055,LEN(B1055)-1)),clusters!$A$15:$B$77,2)</f>
        <v>Lead Footed Contact Hitter Infielder</v>
      </c>
    </row>
    <row r="1056" spans="1:6" s="195" customFormat="1" x14ac:dyDescent="0.3">
      <c r="A1056" s="195">
        <v>1055</v>
      </c>
      <c r="B1056" s="195" t="s">
        <v>847</v>
      </c>
      <c r="C1056" s="195">
        <v>-0.86568204299999996</v>
      </c>
      <c r="D1056" s="195">
        <v>47</v>
      </c>
      <c r="E1056" s="195">
        <v>22</v>
      </c>
      <c r="F1056" s="195" t="str">
        <f>VLOOKUP(VALUE(RIGHT(B1056,LEN(B1056)-1)),clusters!$A$15:$B$77,2)</f>
        <v>Infielder</v>
      </c>
    </row>
    <row r="1057" spans="1:6" s="195" customFormat="1" x14ac:dyDescent="0.3">
      <c r="A1057" s="195">
        <v>1056</v>
      </c>
      <c r="B1057" s="195" t="s">
        <v>846</v>
      </c>
      <c r="C1057" s="195">
        <v>-0.98298075500000004</v>
      </c>
      <c r="D1057" s="195">
        <v>48</v>
      </c>
      <c r="E1057" s="195">
        <v>22</v>
      </c>
      <c r="F1057" s="195" t="str">
        <f>VLOOKUP(VALUE(RIGHT(B1057,LEN(B1057)-1)),clusters!$A$15:$B$77,2)</f>
        <v>Slugger Infielder</v>
      </c>
    </row>
    <row r="1058" spans="1:6" s="195" customFormat="1" x14ac:dyDescent="0.3">
      <c r="A1058" s="195">
        <v>1057</v>
      </c>
      <c r="B1058" s="195" t="s">
        <v>850</v>
      </c>
      <c r="C1058" s="195">
        <v>1</v>
      </c>
      <c r="D1058" s="195">
        <v>1</v>
      </c>
      <c r="E1058" s="195">
        <v>23</v>
      </c>
      <c r="F1058" s="195" t="str">
        <f>VLOOKUP(VALUE(RIGHT(B1058,LEN(B1058)-1)),clusters!$A$15:$B$77,2)</f>
        <v>SB Swings for Fences</v>
      </c>
    </row>
    <row r="1059" spans="1:6" s="195" customFormat="1" x14ac:dyDescent="0.3">
      <c r="A1059" s="195">
        <v>1058</v>
      </c>
      <c r="B1059" s="195" t="s">
        <v>6898</v>
      </c>
      <c r="C1059" s="195">
        <v>0.89845057299999997</v>
      </c>
      <c r="D1059" s="195">
        <v>2</v>
      </c>
      <c r="E1059" s="195">
        <v>23</v>
      </c>
      <c r="F1059" s="195" t="str">
        <f>VLOOKUP(VALUE(RIGHT(B1059,LEN(B1059)-1)),clusters!$A$15:$B$77,2)</f>
        <v>Young SB Power off Bench</v>
      </c>
    </row>
    <row r="1060" spans="1:6" s="195" customFormat="1" x14ac:dyDescent="0.3">
      <c r="A1060" s="195">
        <v>1059</v>
      </c>
      <c r="B1060" s="195" t="s">
        <v>849</v>
      </c>
      <c r="C1060" s="195">
        <v>0.81117526959999997</v>
      </c>
      <c r="D1060" s="195">
        <v>3</v>
      </c>
      <c r="E1060" s="195">
        <v>23</v>
      </c>
      <c r="F1060" s="195" t="str">
        <f>VLOOKUP(VALUE(RIGHT(B1060,LEN(B1060)-1)),clusters!$A$15:$B$77,2)</f>
        <v>SB Bench Warmer</v>
      </c>
    </row>
    <row r="1061" spans="1:6" s="195" customFormat="1" x14ac:dyDescent="0.3">
      <c r="A1061" s="195">
        <v>1060</v>
      </c>
      <c r="B1061" s="195" t="s">
        <v>853</v>
      </c>
      <c r="C1061" s="195">
        <v>0.77982135259999996</v>
      </c>
      <c r="D1061" s="195">
        <v>4</v>
      </c>
      <c r="E1061" s="195">
        <v>23</v>
      </c>
      <c r="F1061" s="195" t="str">
        <f>VLOOKUP(VALUE(RIGHT(B1061,LEN(B1061)-1)),clusters!$A$15:$B$77,2)</f>
        <v>Young Speedy Gap Power</v>
      </c>
    </row>
    <row r="1062" spans="1:6" s="195" customFormat="1" x14ac:dyDescent="0.3">
      <c r="A1062" s="195">
        <v>1061</v>
      </c>
      <c r="B1062" s="195" t="s">
        <v>859</v>
      </c>
      <c r="C1062" s="195">
        <v>0.62461828360000005</v>
      </c>
      <c r="D1062" s="195">
        <v>5</v>
      </c>
      <c r="E1062" s="195">
        <v>23</v>
      </c>
      <c r="F1062" s="195" t="str">
        <f>VLOOKUP(VALUE(RIGHT(B1062,LEN(B1062)-1)),clusters!$A$15:$B$77,2)</f>
        <v>Speedy Power off Bench OF/1B</v>
      </c>
    </row>
    <row r="1063" spans="1:6" s="195" customFormat="1" x14ac:dyDescent="0.3">
      <c r="A1063" s="195">
        <v>1062</v>
      </c>
      <c r="B1063" s="195" t="s">
        <v>852</v>
      </c>
      <c r="C1063" s="195">
        <v>0.60546367270000001</v>
      </c>
      <c r="D1063" s="195">
        <v>6</v>
      </c>
      <c r="E1063" s="195">
        <v>23</v>
      </c>
      <c r="F1063" s="195" t="str">
        <f>VLOOKUP(VALUE(RIGHT(B1063,LEN(B1063)-1)),clusters!$A$15:$B$77,2)</f>
        <v>Speedy Wiff King</v>
      </c>
    </row>
    <row r="1064" spans="1:6" s="195" customFormat="1" x14ac:dyDescent="0.3">
      <c r="A1064" s="195">
        <v>1063</v>
      </c>
      <c r="B1064" s="195" t="s">
        <v>841</v>
      </c>
      <c r="C1064" s="195">
        <v>0.50002925740000004</v>
      </c>
      <c r="D1064" s="195">
        <v>7</v>
      </c>
      <c r="E1064" s="195">
        <v>23</v>
      </c>
      <c r="F1064" s="195" t="str">
        <f>VLOOKUP(VALUE(RIGHT(B1064,LEN(B1064)-1)),clusters!$A$15:$B$77,2)</f>
        <v>SB Slap Hitter</v>
      </c>
    </row>
    <row r="1065" spans="1:6" s="195" customFormat="1" x14ac:dyDescent="0.3">
      <c r="A1065" s="195">
        <v>1064</v>
      </c>
      <c r="B1065" s="195" t="s">
        <v>6888</v>
      </c>
      <c r="C1065" s="195">
        <v>0.49571705669999999</v>
      </c>
      <c r="D1065" s="195">
        <v>8</v>
      </c>
      <c r="E1065" s="195">
        <v>23</v>
      </c>
      <c r="F1065" s="195" t="str">
        <f>VLOOKUP(VALUE(RIGHT(B1065,LEN(B1065)-1)),clusters!$A$15:$B$77,2)</f>
        <v>SB Slugger</v>
      </c>
    </row>
    <row r="1066" spans="1:6" s="195" customFormat="1" x14ac:dyDescent="0.3">
      <c r="A1066" s="195">
        <v>1065</v>
      </c>
      <c r="B1066" s="195" t="s">
        <v>6880</v>
      </c>
      <c r="C1066" s="195">
        <v>0.4704841796</v>
      </c>
      <c r="D1066" s="195">
        <v>9</v>
      </c>
      <c r="E1066" s="195">
        <v>23</v>
      </c>
      <c r="F1066" s="195" t="str">
        <f>VLOOKUP(VALUE(RIGHT(B1066,LEN(B1066)-1)),clusters!$A$15:$B$77,2)</f>
        <v>Bench Warmer OF/1B</v>
      </c>
    </row>
    <row r="1067" spans="1:6" s="195" customFormat="1" x14ac:dyDescent="0.3">
      <c r="A1067" s="195">
        <v>1066</v>
      </c>
      <c r="B1067" s="195" t="s">
        <v>845</v>
      </c>
      <c r="C1067" s="195">
        <v>0.46283506289999998</v>
      </c>
      <c r="D1067" s="195">
        <v>10</v>
      </c>
      <c r="E1067" s="195">
        <v>23</v>
      </c>
      <c r="F1067" s="195" t="str">
        <f>VLOOKUP(VALUE(RIGHT(B1067,LEN(B1067)-1)),clusters!$A$15:$B$77,2)</f>
        <v>Speedy Bench Warmer Infielder</v>
      </c>
    </row>
    <row r="1068" spans="1:6" s="195" customFormat="1" x14ac:dyDescent="0.3">
      <c r="A1068" s="195">
        <v>1067</v>
      </c>
      <c r="B1068" s="195" t="s">
        <v>6891</v>
      </c>
      <c r="C1068" s="195">
        <v>0.45777481170000001</v>
      </c>
      <c r="D1068" s="195">
        <v>11</v>
      </c>
      <c r="E1068" s="195">
        <v>23</v>
      </c>
      <c r="F1068" s="195" t="str">
        <f>VLOOKUP(VALUE(RIGHT(B1068,LEN(B1068)-1)),clusters!$A$15:$B$77,2)</f>
        <v>Speedy Dominant Hitter</v>
      </c>
    </row>
    <row r="1069" spans="1:6" s="195" customFormat="1" x14ac:dyDescent="0.3">
      <c r="A1069" s="195">
        <v>1068</v>
      </c>
      <c r="B1069" s="195" t="s">
        <v>6901</v>
      </c>
      <c r="C1069" s="195">
        <v>0.42888855110000002</v>
      </c>
      <c r="D1069" s="195">
        <v>12</v>
      </c>
      <c r="E1069" s="195">
        <v>23</v>
      </c>
      <c r="F1069" s="195" t="str">
        <f>VLOOKUP(VALUE(RIGHT(B1069,LEN(B1069)-1)),clusters!$A$15:$B$77,2)</f>
        <v>Speedy Contact Hitter</v>
      </c>
    </row>
    <row r="1070" spans="1:6" s="195" customFormat="1" x14ac:dyDescent="0.3">
      <c r="A1070" s="195">
        <v>1069</v>
      </c>
      <c r="B1070" s="195" t="s">
        <v>6893</v>
      </c>
      <c r="C1070" s="195">
        <v>0.38585003000000001</v>
      </c>
      <c r="D1070" s="195">
        <v>13</v>
      </c>
      <c r="E1070" s="195">
        <v>23</v>
      </c>
      <c r="F1070" s="195" t="str">
        <f>VLOOKUP(VALUE(RIGHT(B1070,LEN(B1070)-1)),clusters!$A$15:$B$77,2)</f>
        <v>Young Speedy Gap Power</v>
      </c>
    </row>
    <row r="1071" spans="1:6" s="195" customFormat="1" x14ac:dyDescent="0.3">
      <c r="A1071" s="195">
        <v>1070</v>
      </c>
      <c r="B1071" s="195" t="s">
        <v>854</v>
      </c>
      <c r="C1071" s="195">
        <v>0.32592177410000001</v>
      </c>
      <c r="D1071" s="195">
        <v>14</v>
      </c>
      <c r="E1071" s="195">
        <v>23</v>
      </c>
      <c r="F1071" s="195" t="str">
        <f>VLOOKUP(VALUE(RIGHT(B1071,LEN(B1071)-1)),clusters!$A$15:$B$77,2)</f>
        <v>Agile Wiff King</v>
      </c>
    </row>
    <row r="1072" spans="1:6" s="195" customFormat="1" x14ac:dyDescent="0.3">
      <c r="A1072" s="195">
        <v>1071</v>
      </c>
      <c r="B1072" s="195" t="s">
        <v>6894</v>
      </c>
      <c r="C1072" s="195">
        <v>0.30502485219999997</v>
      </c>
      <c r="D1072" s="195">
        <v>15</v>
      </c>
      <c r="E1072" s="195">
        <v>23</v>
      </c>
      <c r="F1072" s="195" t="str">
        <f>VLOOKUP(VALUE(RIGHT(B1072,LEN(B1072)-1)),clusters!$A$15:$B$77,2)</f>
        <v>Agile Bench Warmer</v>
      </c>
    </row>
    <row r="1073" spans="1:6" s="195" customFormat="1" x14ac:dyDescent="0.3">
      <c r="A1073" s="195">
        <v>1072</v>
      </c>
      <c r="B1073" s="195" t="s">
        <v>6890</v>
      </c>
      <c r="C1073" s="195">
        <v>0.29599983410000003</v>
      </c>
      <c r="D1073" s="195">
        <v>16</v>
      </c>
      <c r="E1073" s="195">
        <v>23</v>
      </c>
      <c r="F1073" s="195" t="str">
        <f>VLOOKUP(VALUE(RIGHT(B1073,LEN(B1073)-1)),clusters!$A$15:$B$77,2)</f>
        <v>Speedy Capable Hitter</v>
      </c>
    </row>
    <row r="1074" spans="1:6" s="195" customFormat="1" x14ac:dyDescent="0.3">
      <c r="A1074" s="195">
        <v>1073</v>
      </c>
      <c r="B1074" s="195" t="s">
        <v>860</v>
      </c>
      <c r="C1074" s="195">
        <v>0.2506045831</v>
      </c>
      <c r="D1074" s="195">
        <v>17</v>
      </c>
      <c r="E1074" s="195">
        <v>23</v>
      </c>
      <c r="F1074" s="195" t="str">
        <f>VLOOKUP(VALUE(RIGHT(B1074,LEN(B1074)-1)),clusters!$A$15:$B$77,2)</f>
        <v>Agile Swings for Fences</v>
      </c>
    </row>
    <row r="1075" spans="1:6" s="195" customFormat="1" x14ac:dyDescent="0.3">
      <c r="A1075" s="195">
        <v>1074</v>
      </c>
      <c r="B1075" s="195" t="s">
        <v>856</v>
      </c>
      <c r="C1075" s="195">
        <v>0.16647462930000001</v>
      </c>
      <c r="D1075" s="195">
        <v>18</v>
      </c>
      <c r="E1075" s="195">
        <v>23</v>
      </c>
      <c r="F1075" s="195" t="str">
        <f>VLOOKUP(VALUE(RIGHT(B1075,LEN(B1075)-1)),clusters!$A$15:$B$77,2)</f>
        <v>Young On Base OF/1B</v>
      </c>
    </row>
    <row r="1076" spans="1:6" s="195" customFormat="1" x14ac:dyDescent="0.3">
      <c r="A1076" s="195">
        <v>1075</v>
      </c>
      <c r="B1076" s="195" t="s">
        <v>6902</v>
      </c>
      <c r="C1076" s="195">
        <v>0.15953891179999999</v>
      </c>
      <c r="D1076" s="195">
        <v>19</v>
      </c>
      <c r="E1076" s="195">
        <v>23</v>
      </c>
      <c r="F1076" s="195" t="str">
        <f>VLOOKUP(VALUE(RIGHT(B1076,LEN(B1076)-1)),clusters!$A$15:$B$77,2)</f>
        <v>SB Capable Hitter</v>
      </c>
    </row>
    <row r="1077" spans="1:6" s="195" customFormat="1" x14ac:dyDescent="0.3">
      <c r="A1077" s="195">
        <v>1076</v>
      </c>
      <c r="B1077" s="195" t="s">
        <v>6887</v>
      </c>
      <c r="C1077" s="195">
        <v>7.25595183E-2</v>
      </c>
      <c r="D1077" s="195">
        <v>20</v>
      </c>
      <c r="E1077" s="195">
        <v>23</v>
      </c>
      <c r="F1077" s="195" t="str">
        <f>VLOOKUP(VALUE(RIGHT(B1077,LEN(B1077)-1)),clusters!$A$15:$B$77,2)</f>
        <v>Aging Bench Warmer OF/1B</v>
      </c>
    </row>
    <row r="1078" spans="1:6" s="195" customFormat="1" x14ac:dyDescent="0.3">
      <c r="A1078" s="195">
        <v>1077</v>
      </c>
      <c r="B1078" s="195" t="s">
        <v>840</v>
      </c>
      <c r="C1078" s="195">
        <v>5.0146890499999999E-2</v>
      </c>
      <c r="D1078" s="195">
        <v>21</v>
      </c>
      <c r="E1078" s="195">
        <v>23</v>
      </c>
      <c r="F1078" s="195" t="str">
        <f>VLOOKUP(VALUE(RIGHT(B1078,LEN(B1078)-1)),clusters!$A$15:$B$77,2)</f>
        <v>Speedy Contact Hitter 2B/SS</v>
      </c>
    </row>
    <row r="1079" spans="1:6" s="195" customFormat="1" x14ac:dyDescent="0.3">
      <c r="A1079" s="195">
        <v>1078</v>
      </c>
      <c r="B1079" s="195" t="s">
        <v>6900</v>
      </c>
      <c r="C1079" s="195">
        <v>2.3936198499999999E-2</v>
      </c>
      <c r="D1079" s="195">
        <v>22</v>
      </c>
      <c r="E1079" s="195">
        <v>23</v>
      </c>
      <c r="F1079" s="195" t="str">
        <f>VLOOKUP(VALUE(RIGHT(B1079,LEN(B1079)-1)),clusters!$A$15:$B$77,2)</f>
        <v>Speedy Capable Hitter 2B/SS</v>
      </c>
    </row>
    <row r="1080" spans="1:6" s="195" customFormat="1" x14ac:dyDescent="0.3">
      <c r="A1080" s="195">
        <v>1079</v>
      </c>
      <c r="B1080" s="195" t="s">
        <v>839</v>
      </c>
      <c r="C1080" s="195">
        <v>7.6149140000000002E-4</v>
      </c>
      <c r="D1080" s="195">
        <v>23</v>
      </c>
      <c r="E1080" s="195">
        <v>23</v>
      </c>
      <c r="F1080" s="195" t="str">
        <f>VLOOKUP(VALUE(RIGHT(B1080,LEN(B1080)-1)),clusters!$A$15:$B$77,2)</f>
        <v>Agile Bench Warmer Infielder</v>
      </c>
    </row>
    <row r="1081" spans="1:6" s="195" customFormat="1" x14ac:dyDescent="0.3">
      <c r="A1081" s="195">
        <v>1080</v>
      </c>
      <c r="B1081" s="195" t="s">
        <v>857</v>
      </c>
      <c r="C1081" s="195">
        <v>-9.3639295999999997E-2</v>
      </c>
      <c r="D1081" s="195">
        <v>24</v>
      </c>
      <c r="E1081" s="195">
        <v>23</v>
      </c>
      <c r="F1081" s="195" t="str">
        <f>VLOOKUP(VALUE(RIGHT(B1081,LEN(B1081)-1)),clusters!$A$15:$B$77,2)</f>
        <v>Slugger</v>
      </c>
    </row>
    <row r="1082" spans="1:6" s="195" customFormat="1" x14ac:dyDescent="0.3">
      <c r="A1082" s="195">
        <v>1081</v>
      </c>
      <c r="B1082" s="195" t="s">
        <v>6884</v>
      </c>
      <c r="C1082" s="195">
        <v>-0.107162496</v>
      </c>
      <c r="D1082" s="195">
        <v>25</v>
      </c>
      <c r="E1082" s="195">
        <v>23</v>
      </c>
      <c r="F1082" s="195" t="str">
        <f>VLOOKUP(VALUE(RIGHT(B1082,LEN(B1082)-1)),clusters!$A$15:$B$77,2)</f>
        <v>Young Slugger</v>
      </c>
    </row>
    <row r="1083" spans="1:6" s="195" customFormat="1" x14ac:dyDescent="0.3">
      <c r="A1083" s="195">
        <v>1082</v>
      </c>
      <c r="B1083" s="195" t="s">
        <v>6886</v>
      </c>
      <c r="C1083" s="195">
        <v>-0.18753414299999999</v>
      </c>
      <c r="D1083" s="195">
        <v>26</v>
      </c>
      <c r="E1083" s="195">
        <v>23</v>
      </c>
      <c r="F1083" s="195" t="str">
        <f>VLOOKUP(VALUE(RIGHT(B1083,LEN(B1083)-1)),clusters!$A$15:$B$77,2)</f>
        <v>Young Wiff King Infielder</v>
      </c>
    </row>
    <row r="1084" spans="1:6" s="195" customFormat="1" x14ac:dyDescent="0.3">
      <c r="A1084" s="195">
        <v>1083</v>
      </c>
      <c r="B1084" s="195" t="s">
        <v>6899</v>
      </c>
      <c r="C1084" s="195">
        <v>-0.205184162</v>
      </c>
      <c r="D1084" s="195">
        <v>27</v>
      </c>
      <c r="E1084" s="195">
        <v>23</v>
      </c>
      <c r="F1084" s="195" t="str">
        <f>VLOOKUP(VALUE(RIGHT(B1084,LEN(B1084)-1)),clusters!$A$15:$B$77,2)</f>
        <v>Bench Warmer</v>
      </c>
    </row>
    <row r="1085" spans="1:6" s="195" customFormat="1" x14ac:dyDescent="0.3">
      <c r="A1085" s="195">
        <v>1084</v>
      </c>
      <c r="B1085" s="195" t="s">
        <v>842</v>
      </c>
      <c r="C1085" s="195">
        <v>-0.22990397500000001</v>
      </c>
      <c r="D1085" s="195">
        <v>28</v>
      </c>
      <c r="E1085" s="195">
        <v>23</v>
      </c>
      <c r="F1085" s="195" t="str">
        <f>VLOOKUP(VALUE(RIGHT(B1085,LEN(B1085)-1)),clusters!$A$15:$B$77,2)</f>
        <v>Bench Warmer 2B/SS</v>
      </c>
    </row>
    <row r="1086" spans="1:6" s="195" customFormat="1" x14ac:dyDescent="0.3">
      <c r="A1086" s="195">
        <v>1085</v>
      </c>
      <c r="B1086" s="195" t="s">
        <v>858</v>
      </c>
      <c r="C1086" s="195">
        <v>-0.23281927499999999</v>
      </c>
      <c r="D1086" s="195">
        <v>29</v>
      </c>
      <c r="E1086" s="195">
        <v>23</v>
      </c>
      <c r="F1086" s="195" t="str">
        <f>VLOOKUP(VALUE(RIGHT(B1086,LEN(B1086)-1)),clusters!$A$15:$B$77,2)</f>
        <v>Lead Footed Swings for Fences</v>
      </c>
    </row>
    <row r="1087" spans="1:6" s="195" customFormat="1" x14ac:dyDescent="0.3">
      <c r="A1087" s="195">
        <v>1086</v>
      </c>
      <c r="B1087" s="195" t="s">
        <v>6885</v>
      </c>
      <c r="C1087" s="195">
        <v>-0.24594804300000001</v>
      </c>
      <c r="D1087" s="195">
        <v>30</v>
      </c>
      <c r="E1087" s="195">
        <v>23</v>
      </c>
      <c r="F1087" s="195" t="str">
        <f>VLOOKUP(VALUE(RIGHT(B1087,LEN(B1087)-1)),clusters!$A$15:$B$77,2)</f>
        <v>Aging Power When Healthy</v>
      </c>
    </row>
    <row r="1088" spans="1:6" s="195" customFormat="1" x14ac:dyDescent="0.3">
      <c r="A1088" s="195">
        <v>1087</v>
      </c>
      <c r="B1088" s="195" t="s">
        <v>855</v>
      </c>
      <c r="C1088" s="195">
        <v>-0.25642349599999997</v>
      </c>
      <c r="D1088" s="195">
        <v>31</v>
      </c>
      <c r="E1088" s="195">
        <v>23</v>
      </c>
      <c r="F1088" s="195" t="str">
        <f>VLOOKUP(VALUE(RIGHT(B1088,LEN(B1088)-1)),clusters!$A$15:$B$77,2)</f>
        <v>Wild Slugger</v>
      </c>
    </row>
    <row r="1089" spans="1:6" s="195" customFormat="1" x14ac:dyDescent="0.3">
      <c r="A1089" s="195">
        <v>1088</v>
      </c>
      <c r="B1089" s="195" t="s">
        <v>6895</v>
      </c>
      <c r="C1089" s="195">
        <v>-0.27722383099999998</v>
      </c>
      <c r="D1089" s="195">
        <v>32</v>
      </c>
      <c r="E1089" s="195">
        <v>23</v>
      </c>
      <c r="F1089" s="195" t="str">
        <f>VLOOKUP(VALUE(RIGHT(B1089,LEN(B1089)-1)),clusters!$A$15:$B$77,2)</f>
        <v>Capable Hitter Infielder</v>
      </c>
    </row>
    <row r="1090" spans="1:6" s="195" customFormat="1" x14ac:dyDescent="0.3">
      <c r="A1090" s="195">
        <v>1089</v>
      </c>
      <c r="B1090" s="195" t="s">
        <v>851</v>
      </c>
      <c r="C1090" s="195">
        <v>-0.29690645900000001</v>
      </c>
      <c r="D1090" s="195">
        <v>33</v>
      </c>
      <c r="E1090" s="195">
        <v>23</v>
      </c>
      <c r="F1090" s="195" t="str">
        <f>VLOOKUP(VALUE(RIGHT(B1090,LEN(B1090)-1)),clusters!$A$15:$B$77,2)</f>
        <v>Slugger OF/1B</v>
      </c>
    </row>
    <row r="1091" spans="1:6" s="195" customFormat="1" x14ac:dyDescent="0.3">
      <c r="A1091" s="195">
        <v>1090</v>
      </c>
      <c r="B1091" s="195" t="s">
        <v>6882</v>
      </c>
      <c r="C1091" s="195">
        <v>-0.31050448899999999</v>
      </c>
      <c r="D1091" s="195">
        <v>34</v>
      </c>
      <c r="E1091" s="195">
        <v>23</v>
      </c>
      <c r="F1091" s="195" t="str">
        <f>VLOOKUP(VALUE(RIGHT(B1091,LEN(B1091)-1)),clusters!$A$15:$B$77,2)</f>
        <v>Young Slugger 2B/SS</v>
      </c>
    </row>
    <row r="1092" spans="1:6" s="195" customFormat="1" x14ac:dyDescent="0.3">
      <c r="A1092" s="195">
        <v>1091</v>
      </c>
      <c r="B1092" s="195" t="s">
        <v>7349</v>
      </c>
      <c r="C1092" s="195">
        <v>-0.31870722800000001</v>
      </c>
      <c r="D1092" s="195">
        <v>35</v>
      </c>
      <c r="E1092" s="195">
        <v>23</v>
      </c>
      <c r="F1092" s="195" t="str">
        <f>VLOOKUP(VALUE(RIGHT(B1092,LEN(B1092)-1)),clusters!$A$15:$B$77,2)</f>
        <v>Wiff King 2B/SS</v>
      </c>
    </row>
    <row r="1093" spans="1:6" s="195" customFormat="1" x14ac:dyDescent="0.3">
      <c r="A1093" s="195">
        <v>1092</v>
      </c>
      <c r="B1093" s="195" t="s">
        <v>843</v>
      </c>
      <c r="C1093" s="195">
        <v>-0.33274558100000001</v>
      </c>
      <c r="D1093" s="195">
        <v>36</v>
      </c>
      <c r="E1093" s="195">
        <v>23</v>
      </c>
      <c r="F1093" s="195" t="str">
        <f>VLOOKUP(VALUE(RIGHT(B1093,LEN(B1093)-1)),clusters!$A$15:$B$77,2)</f>
        <v>Capable Hitter</v>
      </c>
    </row>
    <row r="1094" spans="1:6" s="195" customFormat="1" x14ac:dyDescent="0.3">
      <c r="A1094" s="195">
        <v>1093</v>
      </c>
      <c r="B1094" s="195" t="s">
        <v>837</v>
      </c>
      <c r="C1094" s="195">
        <v>-0.33738601200000001</v>
      </c>
      <c r="D1094" s="195">
        <v>37</v>
      </c>
      <c r="E1094" s="195">
        <v>23</v>
      </c>
      <c r="F1094" s="195" t="str">
        <f>VLOOKUP(VALUE(RIGHT(B1094,LEN(B1094)-1)),clusters!$A$15:$B$77,2)</f>
        <v>Slap Hitter 2B/SS</v>
      </c>
    </row>
    <row r="1095" spans="1:6" s="195" customFormat="1" x14ac:dyDescent="0.3">
      <c r="A1095" s="195">
        <v>1094</v>
      </c>
      <c r="B1095" s="195" t="s">
        <v>6896</v>
      </c>
      <c r="C1095" s="195">
        <v>-0.35256921800000002</v>
      </c>
      <c r="D1095" s="195">
        <v>38</v>
      </c>
      <c r="E1095" s="195">
        <v>23</v>
      </c>
      <c r="F1095" s="195" t="str">
        <f>VLOOKUP(VALUE(RIGHT(B1095,LEN(B1095)-1)),clusters!$A$15:$B$77,2)</f>
        <v>Aging Bench Warmer</v>
      </c>
    </row>
    <row r="1096" spans="1:6" s="195" customFormat="1" x14ac:dyDescent="0.3">
      <c r="A1096" s="195">
        <v>1095</v>
      </c>
      <c r="B1096" s="195" t="s">
        <v>6883</v>
      </c>
      <c r="C1096" s="195">
        <v>-0.36539679000000003</v>
      </c>
      <c r="D1096" s="195">
        <v>39</v>
      </c>
      <c r="E1096" s="195">
        <v>23</v>
      </c>
      <c r="F1096" s="195" t="str">
        <f>VLOOKUP(VALUE(RIGHT(B1096,LEN(B1096)-1)),clusters!$A$15:$B$77,2)</f>
        <v>Lead Footed Bench Warmer</v>
      </c>
    </row>
    <row r="1097" spans="1:6" s="195" customFormat="1" x14ac:dyDescent="0.3">
      <c r="A1097" s="195">
        <v>1096</v>
      </c>
      <c r="B1097" s="195" t="s">
        <v>6889</v>
      </c>
      <c r="C1097" s="195">
        <v>-0.36952432600000001</v>
      </c>
      <c r="D1097" s="195">
        <v>40</v>
      </c>
      <c r="E1097" s="195">
        <v>23</v>
      </c>
      <c r="F1097" s="195" t="str">
        <f>VLOOKUP(VALUE(RIGHT(B1097,LEN(B1097)-1)),clusters!$A$15:$B$77,2)</f>
        <v>Gap Power Infielder</v>
      </c>
    </row>
    <row r="1098" spans="1:6" s="195" customFormat="1" x14ac:dyDescent="0.3">
      <c r="A1098" s="195">
        <v>1097</v>
      </c>
      <c r="B1098" s="195" t="s">
        <v>6881</v>
      </c>
      <c r="C1098" s="195">
        <v>-0.40308223700000001</v>
      </c>
      <c r="D1098" s="195">
        <v>41</v>
      </c>
      <c r="E1098" s="195">
        <v>23</v>
      </c>
      <c r="F1098" s="195" t="str">
        <f>VLOOKUP(VALUE(RIGHT(B1098,LEN(B1098)-1)),clusters!$A$15:$B$77,2)</f>
        <v>Lead Footed Uppercut Breeze</v>
      </c>
    </row>
    <row r="1099" spans="1:6" s="195" customFormat="1" x14ac:dyDescent="0.3">
      <c r="A1099" s="195">
        <v>1098</v>
      </c>
      <c r="B1099" s="195" t="s">
        <v>6897</v>
      </c>
      <c r="C1099" s="195">
        <v>-0.41301282299999997</v>
      </c>
      <c r="D1099" s="195">
        <v>42</v>
      </c>
      <c r="E1099" s="195">
        <v>23</v>
      </c>
      <c r="F1099" s="195" t="str">
        <f>VLOOKUP(VALUE(RIGHT(B1099,LEN(B1099)-1)),clusters!$A$15:$B$77,2)</f>
        <v>Bench Warmer Infielder</v>
      </c>
    </row>
    <row r="1100" spans="1:6" s="195" customFormat="1" x14ac:dyDescent="0.3">
      <c r="A1100" s="195">
        <v>1099</v>
      </c>
      <c r="B1100" s="195" t="s">
        <v>848</v>
      </c>
      <c r="C1100" s="195">
        <v>-0.49714866400000002</v>
      </c>
      <c r="D1100" s="195">
        <v>43</v>
      </c>
      <c r="E1100" s="195">
        <v>23</v>
      </c>
      <c r="F1100" s="195" t="str">
        <f>VLOOKUP(VALUE(RIGHT(B1100,LEN(B1100)-1)),clusters!$A$15:$B$77,2)</f>
        <v>Dominant Hitter</v>
      </c>
    </row>
    <row r="1101" spans="1:6" s="195" customFormat="1" x14ac:dyDescent="0.3">
      <c r="A1101" s="195">
        <v>1100</v>
      </c>
      <c r="B1101" s="195" t="s">
        <v>844</v>
      </c>
      <c r="C1101" s="195">
        <v>-0.53698856500000003</v>
      </c>
      <c r="D1101" s="195">
        <v>44</v>
      </c>
      <c r="E1101" s="195">
        <v>23</v>
      </c>
      <c r="F1101" s="195" t="str">
        <f>VLOOKUP(VALUE(RIGHT(B1101,LEN(B1101)-1)),clusters!$A$15:$B$77,2)</f>
        <v>Aging On Base</v>
      </c>
    </row>
    <row r="1102" spans="1:6" s="195" customFormat="1" x14ac:dyDescent="0.3">
      <c r="A1102" s="195">
        <v>1101</v>
      </c>
      <c r="B1102" s="195" t="s">
        <v>838</v>
      </c>
      <c r="C1102" s="195">
        <v>-0.53889825400000002</v>
      </c>
      <c r="D1102" s="195">
        <v>45</v>
      </c>
      <c r="E1102" s="195">
        <v>23</v>
      </c>
      <c r="F1102" s="195" t="str">
        <f>VLOOKUP(VALUE(RIGHT(B1102,LEN(B1102)-1)),clusters!$A$15:$B$77,2)</f>
        <v>Lead Footed Contact Hitter Infielder</v>
      </c>
    </row>
    <row r="1103" spans="1:6" s="195" customFormat="1" x14ac:dyDescent="0.3">
      <c r="A1103" s="195">
        <v>1102</v>
      </c>
      <c r="B1103" s="195" t="s">
        <v>846</v>
      </c>
      <c r="C1103" s="195">
        <v>-0.56133701400000002</v>
      </c>
      <c r="D1103" s="195">
        <v>46</v>
      </c>
      <c r="E1103" s="195">
        <v>23</v>
      </c>
      <c r="F1103" s="195" t="str">
        <f>VLOOKUP(VALUE(RIGHT(B1103,LEN(B1103)-1)),clusters!$A$15:$B$77,2)</f>
        <v>Slugger Infielder</v>
      </c>
    </row>
    <row r="1104" spans="1:6" s="195" customFormat="1" x14ac:dyDescent="0.3">
      <c r="A1104" s="195">
        <v>1103</v>
      </c>
      <c r="B1104" s="195" t="s">
        <v>6892</v>
      </c>
      <c r="C1104" s="195">
        <v>-0.76817725000000003</v>
      </c>
      <c r="D1104" s="195">
        <v>47</v>
      </c>
      <c r="E1104" s="195">
        <v>23</v>
      </c>
      <c r="F1104" s="195" t="str">
        <f>VLOOKUP(VALUE(RIGHT(B1104,LEN(B1104)-1)),clusters!$A$15:$B$77,2)</f>
        <v>Lead Footed Slap Hitter</v>
      </c>
    </row>
    <row r="1105" spans="1:6" s="195" customFormat="1" x14ac:dyDescent="0.3">
      <c r="A1105" s="195">
        <v>1104</v>
      </c>
      <c r="B1105" s="195" t="s">
        <v>847</v>
      </c>
      <c r="C1105" s="195">
        <v>-0.894678215</v>
      </c>
      <c r="D1105" s="195">
        <v>48</v>
      </c>
      <c r="E1105" s="195">
        <v>23</v>
      </c>
      <c r="F1105" s="195" t="str">
        <f>VLOOKUP(VALUE(RIGHT(B1105,LEN(B1105)-1)),clusters!$A$15:$B$77,2)</f>
        <v>Infielder</v>
      </c>
    </row>
    <row r="1106" spans="1:6" s="195" customFormat="1" x14ac:dyDescent="0.3">
      <c r="A1106" s="195">
        <v>1105</v>
      </c>
      <c r="B1106" s="195" t="s">
        <v>854</v>
      </c>
      <c r="C1106" s="195">
        <v>1</v>
      </c>
      <c r="D1106" s="195">
        <v>1</v>
      </c>
      <c r="E1106" s="195">
        <v>24</v>
      </c>
      <c r="F1106" s="195" t="str">
        <f>VLOOKUP(VALUE(RIGHT(B1106,LEN(B1106)-1)),clusters!$A$15:$B$77,2)</f>
        <v>Agile Wiff King</v>
      </c>
    </row>
    <row r="1107" spans="1:6" s="195" customFormat="1" x14ac:dyDescent="0.3">
      <c r="A1107" s="195">
        <v>1106</v>
      </c>
      <c r="B1107" s="195" t="s">
        <v>6886</v>
      </c>
      <c r="C1107" s="195">
        <v>0.83892896630000002</v>
      </c>
      <c r="D1107" s="195">
        <v>2</v>
      </c>
      <c r="E1107" s="195">
        <v>24</v>
      </c>
      <c r="F1107" s="195" t="str">
        <f>VLOOKUP(VALUE(RIGHT(B1107,LEN(B1107)-1)),clusters!$A$15:$B$77,2)</f>
        <v>Young Wiff King Infielder</v>
      </c>
    </row>
    <row r="1108" spans="1:6" s="195" customFormat="1" x14ac:dyDescent="0.3">
      <c r="A1108" s="195">
        <v>1107</v>
      </c>
      <c r="B1108" s="195" t="s">
        <v>852</v>
      </c>
      <c r="C1108" s="195">
        <v>0.81605944149999998</v>
      </c>
      <c r="D1108" s="195">
        <v>3</v>
      </c>
      <c r="E1108" s="195">
        <v>24</v>
      </c>
      <c r="F1108" s="195" t="str">
        <f>VLOOKUP(VALUE(RIGHT(B1108,LEN(B1108)-1)),clusters!$A$15:$B$77,2)</f>
        <v>Speedy Wiff King</v>
      </c>
    </row>
    <row r="1109" spans="1:6" s="195" customFormat="1" x14ac:dyDescent="0.3">
      <c r="A1109" s="195">
        <v>1108</v>
      </c>
      <c r="B1109" s="195" t="s">
        <v>859</v>
      </c>
      <c r="C1109" s="195">
        <v>0.79644836760000004</v>
      </c>
      <c r="D1109" s="195">
        <v>4</v>
      </c>
      <c r="E1109" s="195">
        <v>24</v>
      </c>
      <c r="F1109" s="195" t="str">
        <f>VLOOKUP(VALUE(RIGHT(B1109,LEN(B1109)-1)),clusters!$A$15:$B$77,2)</f>
        <v>Speedy Power off Bench OF/1B</v>
      </c>
    </row>
    <row r="1110" spans="1:6" s="195" customFormat="1" x14ac:dyDescent="0.3">
      <c r="A1110" s="195">
        <v>1109</v>
      </c>
      <c r="B1110" s="195" t="s">
        <v>7349</v>
      </c>
      <c r="C1110" s="195">
        <v>0.67858042669999996</v>
      </c>
      <c r="D1110" s="195">
        <v>5</v>
      </c>
      <c r="E1110" s="195">
        <v>24</v>
      </c>
      <c r="F1110" s="195" t="str">
        <f>VLOOKUP(VALUE(RIGHT(B1110,LEN(B1110)-1)),clusters!$A$15:$B$77,2)</f>
        <v>Wiff King 2B/SS</v>
      </c>
    </row>
    <row r="1111" spans="1:6" s="195" customFormat="1" x14ac:dyDescent="0.3">
      <c r="A1111" s="195">
        <v>1110</v>
      </c>
      <c r="B1111" s="195" t="s">
        <v>849</v>
      </c>
      <c r="C1111" s="195">
        <v>0.64221673050000005</v>
      </c>
      <c r="D1111" s="195">
        <v>6</v>
      </c>
      <c r="E1111" s="195">
        <v>24</v>
      </c>
      <c r="F1111" s="195" t="str">
        <f>VLOOKUP(VALUE(RIGHT(B1111,LEN(B1111)-1)),clusters!$A$15:$B$77,2)</f>
        <v>SB Bench Warmer</v>
      </c>
    </row>
    <row r="1112" spans="1:6" s="195" customFormat="1" x14ac:dyDescent="0.3">
      <c r="A1112" s="195">
        <v>1111</v>
      </c>
      <c r="B1112" s="195" t="s">
        <v>853</v>
      </c>
      <c r="C1112" s="195">
        <v>0.63471089830000005</v>
      </c>
      <c r="D1112" s="195">
        <v>7</v>
      </c>
      <c r="E1112" s="195">
        <v>24</v>
      </c>
      <c r="F1112" s="195" t="str">
        <f>VLOOKUP(VALUE(RIGHT(B1112,LEN(B1112)-1)),clusters!$A$15:$B$77,2)</f>
        <v>Young Speedy Gap Power</v>
      </c>
    </row>
    <row r="1113" spans="1:6" s="195" customFormat="1" x14ac:dyDescent="0.3">
      <c r="A1113" s="195">
        <v>1112</v>
      </c>
      <c r="B1113" s="195" t="s">
        <v>6881</v>
      </c>
      <c r="C1113" s="195">
        <v>0.62163973419999996</v>
      </c>
      <c r="D1113" s="195">
        <v>8</v>
      </c>
      <c r="E1113" s="195">
        <v>24</v>
      </c>
      <c r="F1113" s="195" t="str">
        <f>VLOOKUP(VALUE(RIGHT(B1113,LEN(B1113)-1)),clusters!$A$15:$B$77,2)</f>
        <v>Lead Footed Uppercut Breeze</v>
      </c>
    </row>
    <row r="1114" spans="1:6" s="195" customFormat="1" x14ac:dyDescent="0.3">
      <c r="A1114" s="195">
        <v>1113</v>
      </c>
      <c r="B1114" s="195" t="s">
        <v>6897</v>
      </c>
      <c r="C1114" s="195">
        <v>0.55867712589999996</v>
      </c>
      <c r="D1114" s="195">
        <v>9</v>
      </c>
      <c r="E1114" s="195">
        <v>24</v>
      </c>
      <c r="F1114" s="195" t="str">
        <f>VLOOKUP(VALUE(RIGHT(B1114,LEN(B1114)-1)),clusters!$A$15:$B$77,2)</f>
        <v>Bench Warmer Infielder</v>
      </c>
    </row>
    <row r="1115" spans="1:6" s="195" customFormat="1" x14ac:dyDescent="0.3">
      <c r="A1115" s="195">
        <v>1114</v>
      </c>
      <c r="B1115" s="195" t="s">
        <v>860</v>
      </c>
      <c r="C1115" s="195">
        <v>0.53644224969999998</v>
      </c>
      <c r="D1115" s="195">
        <v>10</v>
      </c>
      <c r="E1115" s="195">
        <v>24</v>
      </c>
      <c r="F1115" s="195" t="str">
        <f>VLOOKUP(VALUE(RIGHT(B1115,LEN(B1115)-1)),clusters!$A$15:$B$77,2)</f>
        <v>Agile Swings for Fences</v>
      </c>
    </row>
    <row r="1116" spans="1:6" s="195" customFormat="1" x14ac:dyDescent="0.3">
      <c r="A1116" s="195">
        <v>1115</v>
      </c>
      <c r="B1116" s="195" t="s">
        <v>6889</v>
      </c>
      <c r="C1116" s="195">
        <v>0.51515532980000001</v>
      </c>
      <c r="D1116" s="195">
        <v>11</v>
      </c>
      <c r="E1116" s="195">
        <v>24</v>
      </c>
      <c r="F1116" s="195" t="str">
        <f>VLOOKUP(VALUE(RIGHT(B1116,LEN(B1116)-1)),clusters!$A$15:$B$77,2)</f>
        <v>Gap Power Infielder</v>
      </c>
    </row>
    <row r="1117" spans="1:6" s="195" customFormat="1" x14ac:dyDescent="0.3">
      <c r="A1117" s="195">
        <v>1116</v>
      </c>
      <c r="B1117" s="195" t="s">
        <v>6894</v>
      </c>
      <c r="C1117" s="195">
        <v>0.46595567669999999</v>
      </c>
      <c r="D1117" s="195">
        <v>12</v>
      </c>
      <c r="E1117" s="195">
        <v>24</v>
      </c>
      <c r="F1117" s="195" t="str">
        <f>VLOOKUP(VALUE(RIGHT(B1117,LEN(B1117)-1)),clusters!$A$15:$B$77,2)</f>
        <v>Agile Bench Warmer</v>
      </c>
    </row>
    <row r="1118" spans="1:6" s="195" customFormat="1" x14ac:dyDescent="0.3">
      <c r="A1118" s="195">
        <v>1117</v>
      </c>
      <c r="B1118" s="195" t="s">
        <v>845</v>
      </c>
      <c r="C1118" s="195">
        <v>0.41973703839999998</v>
      </c>
      <c r="D1118" s="195">
        <v>13</v>
      </c>
      <c r="E1118" s="195">
        <v>24</v>
      </c>
      <c r="F1118" s="195" t="str">
        <f>VLOOKUP(VALUE(RIGHT(B1118,LEN(B1118)-1)),clusters!$A$15:$B$77,2)</f>
        <v>Speedy Bench Warmer Infielder</v>
      </c>
    </row>
    <row r="1119" spans="1:6" s="195" customFormat="1" x14ac:dyDescent="0.3">
      <c r="A1119" s="195">
        <v>1118</v>
      </c>
      <c r="B1119" s="195" t="s">
        <v>858</v>
      </c>
      <c r="C1119" s="195">
        <v>0.40330628610000002</v>
      </c>
      <c r="D1119" s="195">
        <v>14</v>
      </c>
      <c r="E1119" s="195">
        <v>24</v>
      </c>
      <c r="F1119" s="195" t="str">
        <f>VLOOKUP(VALUE(RIGHT(B1119,LEN(B1119)-1)),clusters!$A$15:$B$77,2)</f>
        <v>Lead Footed Swings for Fences</v>
      </c>
    </row>
    <row r="1120" spans="1:6" s="195" customFormat="1" x14ac:dyDescent="0.3">
      <c r="A1120" s="195">
        <v>1119</v>
      </c>
      <c r="B1120" s="195" t="s">
        <v>6893</v>
      </c>
      <c r="C1120" s="195">
        <v>0.36881733370000003</v>
      </c>
      <c r="D1120" s="195">
        <v>15</v>
      </c>
      <c r="E1120" s="195">
        <v>24</v>
      </c>
      <c r="F1120" s="195" t="str">
        <f>VLOOKUP(VALUE(RIGHT(B1120,LEN(B1120)-1)),clusters!$A$15:$B$77,2)</f>
        <v>Young Speedy Gap Power</v>
      </c>
    </row>
    <row r="1121" spans="1:6" s="195" customFormat="1" x14ac:dyDescent="0.3">
      <c r="A1121" s="195">
        <v>1120</v>
      </c>
      <c r="B1121" s="195" t="s">
        <v>6883</v>
      </c>
      <c r="C1121" s="195">
        <v>0.35429016520000001</v>
      </c>
      <c r="D1121" s="195">
        <v>16</v>
      </c>
      <c r="E1121" s="195">
        <v>24</v>
      </c>
      <c r="F1121" s="195" t="str">
        <f>VLOOKUP(VALUE(RIGHT(B1121,LEN(B1121)-1)),clusters!$A$15:$B$77,2)</f>
        <v>Lead Footed Bench Warmer</v>
      </c>
    </row>
    <row r="1122" spans="1:6" s="195" customFormat="1" x14ac:dyDescent="0.3">
      <c r="A1122" s="195">
        <v>1121</v>
      </c>
      <c r="B1122" s="195" t="s">
        <v>850</v>
      </c>
      <c r="C1122" s="195">
        <v>0.32592177410000001</v>
      </c>
      <c r="D1122" s="195">
        <v>17</v>
      </c>
      <c r="E1122" s="195">
        <v>24</v>
      </c>
      <c r="F1122" s="195" t="str">
        <f>VLOOKUP(VALUE(RIGHT(B1122,LEN(B1122)-1)),clusters!$A$15:$B$77,2)</f>
        <v>SB Swings for Fences</v>
      </c>
    </row>
    <row r="1123" spans="1:6" s="195" customFormat="1" x14ac:dyDescent="0.3">
      <c r="A1123" s="195">
        <v>1122</v>
      </c>
      <c r="B1123" s="195" t="s">
        <v>842</v>
      </c>
      <c r="C1123" s="195">
        <v>0.25743020350000001</v>
      </c>
      <c r="D1123" s="195">
        <v>18</v>
      </c>
      <c r="E1123" s="195">
        <v>24</v>
      </c>
      <c r="F1123" s="195" t="str">
        <f>VLOOKUP(VALUE(RIGHT(B1123,LEN(B1123)-1)),clusters!$A$15:$B$77,2)</f>
        <v>Bench Warmer 2B/SS</v>
      </c>
    </row>
    <row r="1124" spans="1:6" s="195" customFormat="1" x14ac:dyDescent="0.3">
      <c r="A1124" s="195">
        <v>1123</v>
      </c>
      <c r="B1124" s="195" t="s">
        <v>6892</v>
      </c>
      <c r="C1124" s="195">
        <v>7.4853401099999994E-2</v>
      </c>
      <c r="D1124" s="195">
        <v>19</v>
      </c>
      <c r="E1124" s="195">
        <v>24</v>
      </c>
      <c r="F1124" s="195" t="str">
        <f>VLOOKUP(VALUE(RIGHT(B1124,LEN(B1124)-1)),clusters!$A$15:$B$77,2)</f>
        <v>Lead Footed Slap Hitter</v>
      </c>
    </row>
    <row r="1125" spans="1:6" s="195" customFormat="1" x14ac:dyDescent="0.3">
      <c r="A1125" s="195">
        <v>1124</v>
      </c>
      <c r="B1125" s="195" t="s">
        <v>6882</v>
      </c>
      <c r="C1125" s="195">
        <v>7.28380255E-2</v>
      </c>
      <c r="D1125" s="195">
        <v>20</v>
      </c>
      <c r="E1125" s="195">
        <v>24</v>
      </c>
      <c r="F1125" s="195" t="str">
        <f>VLOOKUP(VALUE(RIGHT(B1125,LEN(B1125)-1)),clusters!$A$15:$B$77,2)</f>
        <v>Young Slugger 2B/SS</v>
      </c>
    </row>
    <row r="1126" spans="1:6" s="195" customFormat="1" x14ac:dyDescent="0.3">
      <c r="A1126" s="195">
        <v>1125</v>
      </c>
      <c r="B1126" s="195" t="s">
        <v>6898</v>
      </c>
      <c r="C1126" s="195">
        <v>5.6501612399999998E-2</v>
      </c>
      <c r="D1126" s="195">
        <v>21</v>
      </c>
      <c r="E1126" s="195">
        <v>24</v>
      </c>
      <c r="F1126" s="195" t="str">
        <f>VLOOKUP(VALUE(RIGHT(B1126,LEN(B1126)-1)),clusters!$A$15:$B$77,2)</f>
        <v>Young SB Power off Bench</v>
      </c>
    </row>
    <row r="1127" spans="1:6" s="195" customFormat="1" x14ac:dyDescent="0.3">
      <c r="A1127" s="195">
        <v>1126</v>
      </c>
      <c r="B1127" s="195" t="s">
        <v>6899</v>
      </c>
      <c r="C1127" s="195">
        <v>-3.0454123E-2</v>
      </c>
      <c r="D1127" s="195">
        <v>22</v>
      </c>
      <c r="E1127" s="195">
        <v>24</v>
      </c>
      <c r="F1127" s="195" t="str">
        <f>VLOOKUP(VALUE(RIGHT(B1127,LEN(B1127)-1)),clusters!$A$15:$B$77,2)</f>
        <v>Bench Warmer</v>
      </c>
    </row>
    <row r="1128" spans="1:6" s="195" customFormat="1" x14ac:dyDescent="0.3">
      <c r="A1128" s="195">
        <v>1127</v>
      </c>
      <c r="B1128" s="195" t="s">
        <v>839</v>
      </c>
      <c r="C1128" s="195">
        <v>-4.6938519999999997E-2</v>
      </c>
      <c r="D1128" s="195">
        <v>23</v>
      </c>
      <c r="E1128" s="195">
        <v>24</v>
      </c>
      <c r="F1128" s="195" t="str">
        <f>VLOOKUP(VALUE(RIGHT(B1128,LEN(B1128)-1)),clusters!$A$15:$B$77,2)</f>
        <v>Agile Bench Warmer Infielder</v>
      </c>
    </row>
    <row r="1129" spans="1:6" s="195" customFormat="1" x14ac:dyDescent="0.3">
      <c r="A1129" s="195">
        <v>1128</v>
      </c>
      <c r="B1129" s="195" t="s">
        <v>6885</v>
      </c>
      <c r="C1129" s="195">
        <v>-7.1614551999999998E-2</v>
      </c>
      <c r="D1129" s="195">
        <v>24</v>
      </c>
      <c r="E1129" s="195">
        <v>24</v>
      </c>
      <c r="F1129" s="195" t="str">
        <f>VLOOKUP(VALUE(RIGHT(B1129,LEN(B1129)-1)),clusters!$A$15:$B$77,2)</f>
        <v>Aging Power When Healthy</v>
      </c>
    </row>
    <row r="1130" spans="1:6" s="195" customFormat="1" x14ac:dyDescent="0.3">
      <c r="A1130" s="195">
        <v>1129</v>
      </c>
      <c r="B1130" s="195" t="s">
        <v>855</v>
      </c>
      <c r="C1130" s="195">
        <v>-8.8990947000000001E-2</v>
      </c>
      <c r="D1130" s="195">
        <v>25</v>
      </c>
      <c r="E1130" s="195">
        <v>24</v>
      </c>
      <c r="F1130" s="195" t="str">
        <f>VLOOKUP(VALUE(RIGHT(B1130,LEN(B1130)-1)),clusters!$A$15:$B$77,2)</f>
        <v>Wild Slugger</v>
      </c>
    </row>
    <row r="1131" spans="1:6" s="195" customFormat="1" x14ac:dyDescent="0.3">
      <c r="A1131" s="195">
        <v>1130</v>
      </c>
      <c r="B1131" s="195" t="s">
        <v>6880</v>
      </c>
      <c r="C1131" s="195">
        <v>-0.11545567700000001</v>
      </c>
      <c r="D1131" s="195">
        <v>26</v>
      </c>
      <c r="E1131" s="195">
        <v>24</v>
      </c>
      <c r="F1131" s="195" t="str">
        <f>VLOOKUP(VALUE(RIGHT(B1131,LEN(B1131)-1)),clusters!$A$15:$B$77,2)</f>
        <v>Bench Warmer OF/1B</v>
      </c>
    </row>
    <row r="1132" spans="1:6" s="195" customFormat="1" x14ac:dyDescent="0.3">
      <c r="A1132" s="195">
        <v>1131</v>
      </c>
      <c r="B1132" s="195" t="s">
        <v>857</v>
      </c>
      <c r="C1132" s="195">
        <v>-0.13902720599999999</v>
      </c>
      <c r="D1132" s="195">
        <v>27</v>
      </c>
      <c r="E1132" s="195">
        <v>24</v>
      </c>
      <c r="F1132" s="195" t="str">
        <f>VLOOKUP(VALUE(RIGHT(B1132,LEN(B1132)-1)),clusters!$A$15:$B$77,2)</f>
        <v>Slugger</v>
      </c>
    </row>
    <row r="1133" spans="1:6" s="195" customFormat="1" x14ac:dyDescent="0.3">
      <c r="A1133" s="195">
        <v>1132</v>
      </c>
      <c r="B1133" s="195" t="s">
        <v>6900</v>
      </c>
      <c r="C1133" s="195">
        <v>-0.158165522</v>
      </c>
      <c r="D1133" s="195">
        <v>28</v>
      </c>
      <c r="E1133" s="195">
        <v>24</v>
      </c>
      <c r="F1133" s="195" t="str">
        <f>VLOOKUP(VALUE(RIGHT(B1133,LEN(B1133)-1)),clusters!$A$15:$B$77,2)</f>
        <v>Speedy Capable Hitter 2B/SS</v>
      </c>
    </row>
    <row r="1134" spans="1:6" s="195" customFormat="1" x14ac:dyDescent="0.3">
      <c r="A1134" s="195">
        <v>1133</v>
      </c>
      <c r="B1134" s="195" t="s">
        <v>6887</v>
      </c>
      <c r="C1134" s="195">
        <v>-0.22605536300000001</v>
      </c>
      <c r="D1134" s="195">
        <v>29</v>
      </c>
      <c r="E1134" s="195">
        <v>24</v>
      </c>
      <c r="F1134" s="195" t="str">
        <f>VLOOKUP(VALUE(RIGHT(B1134,LEN(B1134)-1)),clusters!$A$15:$B$77,2)</f>
        <v>Aging Bench Warmer OF/1B</v>
      </c>
    </row>
    <row r="1135" spans="1:6" s="195" customFormat="1" x14ac:dyDescent="0.3">
      <c r="A1135" s="195">
        <v>1134</v>
      </c>
      <c r="B1135" s="195" t="s">
        <v>840</v>
      </c>
      <c r="C1135" s="195">
        <v>-0.23231935200000001</v>
      </c>
      <c r="D1135" s="195">
        <v>30</v>
      </c>
      <c r="E1135" s="195">
        <v>24</v>
      </c>
      <c r="F1135" s="195" t="str">
        <f>VLOOKUP(VALUE(RIGHT(B1135,LEN(B1135)-1)),clusters!$A$15:$B$77,2)</f>
        <v>Speedy Contact Hitter 2B/SS</v>
      </c>
    </row>
    <row r="1136" spans="1:6" s="195" customFormat="1" x14ac:dyDescent="0.3">
      <c r="A1136" s="195">
        <v>1135</v>
      </c>
      <c r="B1136" s="195" t="s">
        <v>6884</v>
      </c>
      <c r="C1136" s="195">
        <v>-0.25528522799999998</v>
      </c>
      <c r="D1136" s="195">
        <v>31</v>
      </c>
      <c r="E1136" s="195">
        <v>24</v>
      </c>
      <c r="F1136" s="195" t="str">
        <f>VLOOKUP(VALUE(RIGHT(B1136,LEN(B1136)-1)),clusters!$A$15:$B$77,2)</f>
        <v>Young Slugger</v>
      </c>
    </row>
    <row r="1137" spans="1:6" s="195" customFormat="1" x14ac:dyDescent="0.3">
      <c r="A1137" s="195">
        <v>1136</v>
      </c>
      <c r="B1137" s="195" t="s">
        <v>841</v>
      </c>
      <c r="C1137" s="195">
        <v>-0.34175377499999998</v>
      </c>
      <c r="D1137" s="195">
        <v>32</v>
      </c>
      <c r="E1137" s="195">
        <v>24</v>
      </c>
      <c r="F1137" s="195" t="str">
        <f>VLOOKUP(VALUE(RIGHT(B1137,LEN(B1137)-1)),clusters!$A$15:$B$77,2)</f>
        <v>SB Slap Hitter</v>
      </c>
    </row>
    <row r="1138" spans="1:6" s="195" customFormat="1" x14ac:dyDescent="0.3">
      <c r="A1138" s="195">
        <v>1137</v>
      </c>
      <c r="B1138" s="195" t="s">
        <v>6890</v>
      </c>
      <c r="C1138" s="195">
        <v>-0.39988193399999999</v>
      </c>
      <c r="D1138" s="195">
        <v>33</v>
      </c>
      <c r="E1138" s="195">
        <v>24</v>
      </c>
      <c r="F1138" s="195" t="str">
        <f>VLOOKUP(VALUE(RIGHT(B1138,LEN(B1138)-1)),clusters!$A$15:$B$77,2)</f>
        <v>Speedy Capable Hitter</v>
      </c>
    </row>
    <row r="1139" spans="1:6" s="195" customFormat="1" x14ac:dyDescent="0.3">
      <c r="A1139" s="195">
        <v>1138</v>
      </c>
      <c r="B1139" s="195" t="s">
        <v>856</v>
      </c>
      <c r="C1139" s="195">
        <v>-0.43982522699999999</v>
      </c>
      <c r="D1139" s="195">
        <v>34</v>
      </c>
      <c r="E1139" s="195">
        <v>24</v>
      </c>
      <c r="F1139" s="195" t="str">
        <f>VLOOKUP(VALUE(RIGHT(B1139,LEN(B1139)-1)),clusters!$A$15:$B$77,2)</f>
        <v>Young On Base OF/1B</v>
      </c>
    </row>
    <row r="1140" spans="1:6" s="195" customFormat="1" x14ac:dyDescent="0.3">
      <c r="A1140" s="195">
        <v>1139</v>
      </c>
      <c r="B1140" s="195" t="s">
        <v>6895</v>
      </c>
      <c r="C1140" s="195">
        <v>-0.48785542399999998</v>
      </c>
      <c r="D1140" s="195">
        <v>35</v>
      </c>
      <c r="E1140" s="195">
        <v>24</v>
      </c>
      <c r="F1140" s="195" t="str">
        <f>VLOOKUP(VALUE(RIGHT(B1140,LEN(B1140)-1)),clusters!$A$15:$B$77,2)</f>
        <v>Capable Hitter Infielder</v>
      </c>
    </row>
    <row r="1141" spans="1:6" s="195" customFormat="1" x14ac:dyDescent="0.3">
      <c r="A1141" s="195">
        <v>1140</v>
      </c>
      <c r="B1141" s="195" t="s">
        <v>6891</v>
      </c>
      <c r="C1141" s="195">
        <v>-0.51200043399999995</v>
      </c>
      <c r="D1141" s="195">
        <v>36</v>
      </c>
      <c r="E1141" s="195">
        <v>24</v>
      </c>
      <c r="F1141" s="195" t="str">
        <f>VLOOKUP(VALUE(RIGHT(B1141,LEN(B1141)-1)),clusters!$A$15:$B$77,2)</f>
        <v>Speedy Dominant Hitter</v>
      </c>
    </row>
    <row r="1142" spans="1:6" s="195" customFormat="1" x14ac:dyDescent="0.3">
      <c r="A1142" s="195">
        <v>1141</v>
      </c>
      <c r="B1142" s="195" t="s">
        <v>851</v>
      </c>
      <c r="C1142" s="195">
        <v>-0.52708032599999999</v>
      </c>
      <c r="D1142" s="195">
        <v>37</v>
      </c>
      <c r="E1142" s="195">
        <v>24</v>
      </c>
      <c r="F1142" s="195" t="str">
        <f>VLOOKUP(VALUE(RIGHT(B1142,LEN(B1142)-1)),clusters!$A$15:$B$77,2)</f>
        <v>Slugger OF/1B</v>
      </c>
    </row>
    <row r="1143" spans="1:6" s="195" customFormat="1" x14ac:dyDescent="0.3">
      <c r="A1143" s="195">
        <v>1142</v>
      </c>
      <c r="B1143" s="195" t="s">
        <v>6896</v>
      </c>
      <c r="C1143" s="195">
        <v>-0.52870881800000002</v>
      </c>
      <c r="D1143" s="195">
        <v>38</v>
      </c>
      <c r="E1143" s="195">
        <v>24</v>
      </c>
      <c r="F1143" s="195" t="str">
        <f>VLOOKUP(VALUE(RIGHT(B1143,LEN(B1143)-1)),clusters!$A$15:$B$77,2)</f>
        <v>Aging Bench Warmer</v>
      </c>
    </row>
    <row r="1144" spans="1:6" s="195" customFormat="1" x14ac:dyDescent="0.3">
      <c r="A1144" s="195">
        <v>1143</v>
      </c>
      <c r="B1144" s="195" t="s">
        <v>6888</v>
      </c>
      <c r="C1144" s="195">
        <v>-0.54115606599999999</v>
      </c>
      <c r="D1144" s="195">
        <v>39</v>
      </c>
      <c r="E1144" s="195">
        <v>24</v>
      </c>
      <c r="F1144" s="195" t="str">
        <f>VLOOKUP(VALUE(RIGHT(B1144,LEN(B1144)-1)),clusters!$A$15:$B$77,2)</f>
        <v>SB Slugger</v>
      </c>
    </row>
    <row r="1145" spans="1:6" s="195" customFormat="1" x14ac:dyDescent="0.3">
      <c r="A1145" s="195">
        <v>1144</v>
      </c>
      <c r="B1145" s="195" t="s">
        <v>837</v>
      </c>
      <c r="C1145" s="195">
        <v>-0.54948909199999996</v>
      </c>
      <c r="D1145" s="195">
        <v>40</v>
      </c>
      <c r="E1145" s="195">
        <v>24</v>
      </c>
      <c r="F1145" s="195" t="str">
        <f>VLOOKUP(VALUE(RIGHT(B1145,LEN(B1145)-1)),clusters!$A$15:$B$77,2)</f>
        <v>Slap Hitter 2B/SS</v>
      </c>
    </row>
    <row r="1146" spans="1:6" s="195" customFormat="1" x14ac:dyDescent="0.3">
      <c r="A1146" s="195">
        <v>1145</v>
      </c>
      <c r="B1146" s="195" t="s">
        <v>6901</v>
      </c>
      <c r="C1146" s="195">
        <v>-0.57363357800000003</v>
      </c>
      <c r="D1146" s="195">
        <v>41</v>
      </c>
      <c r="E1146" s="195">
        <v>24</v>
      </c>
      <c r="F1146" s="195" t="str">
        <f>VLOOKUP(VALUE(RIGHT(B1146,LEN(B1146)-1)),clusters!$A$15:$B$77,2)</f>
        <v>Speedy Contact Hitter</v>
      </c>
    </row>
    <row r="1147" spans="1:6" s="195" customFormat="1" x14ac:dyDescent="0.3">
      <c r="A1147" s="195">
        <v>1146</v>
      </c>
      <c r="B1147" s="195" t="s">
        <v>847</v>
      </c>
      <c r="C1147" s="195">
        <v>-0.63917401799999995</v>
      </c>
      <c r="D1147" s="195">
        <v>42</v>
      </c>
      <c r="E1147" s="195">
        <v>24</v>
      </c>
      <c r="F1147" s="195" t="str">
        <f>VLOOKUP(VALUE(RIGHT(B1147,LEN(B1147)-1)),clusters!$A$15:$B$77,2)</f>
        <v>Infielder</v>
      </c>
    </row>
    <row r="1148" spans="1:6" s="195" customFormat="1" x14ac:dyDescent="0.3">
      <c r="A1148" s="195">
        <v>1147</v>
      </c>
      <c r="B1148" s="195" t="s">
        <v>844</v>
      </c>
      <c r="C1148" s="195">
        <v>-0.80016007700000003</v>
      </c>
      <c r="D1148" s="195">
        <v>43</v>
      </c>
      <c r="E1148" s="195">
        <v>24</v>
      </c>
      <c r="F1148" s="195" t="str">
        <f>VLOOKUP(VALUE(RIGHT(B1148,LEN(B1148)-1)),clusters!$A$15:$B$77,2)</f>
        <v>Aging On Base</v>
      </c>
    </row>
    <row r="1149" spans="1:6" s="195" customFormat="1" x14ac:dyDescent="0.3">
      <c r="A1149" s="195">
        <v>1148</v>
      </c>
      <c r="B1149" s="195" t="s">
        <v>846</v>
      </c>
      <c r="C1149" s="195">
        <v>-0.80888989099999997</v>
      </c>
      <c r="D1149" s="195">
        <v>44</v>
      </c>
      <c r="E1149" s="195">
        <v>24</v>
      </c>
      <c r="F1149" s="195" t="str">
        <f>VLOOKUP(VALUE(RIGHT(B1149,LEN(B1149)-1)),clusters!$A$15:$B$77,2)</f>
        <v>Slugger Infielder</v>
      </c>
    </row>
    <row r="1150" spans="1:6" s="195" customFormat="1" x14ac:dyDescent="0.3">
      <c r="A1150" s="195">
        <v>1149</v>
      </c>
      <c r="B1150" s="195" t="s">
        <v>838</v>
      </c>
      <c r="C1150" s="195">
        <v>-0.83159864999999999</v>
      </c>
      <c r="D1150" s="195">
        <v>45</v>
      </c>
      <c r="E1150" s="195">
        <v>24</v>
      </c>
      <c r="F1150" s="195" t="str">
        <f>VLOOKUP(VALUE(RIGHT(B1150,LEN(B1150)-1)),clusters!$A$15:$B$77,2)</f>
        <v>Lead Footed Contact Hitter Infielder</v>
      </c>
    </row>
    <row r="1151" spans="1:6" s="195" customFormat="1" x14ac:dyDescent="0.3">
      <c r="A1151" s="195">
        <v>1150</v>
      </c>
      <c r="B1151" s="195" t="s">
        <v>848</v>
      </c>
      <c r="C1151" s="195">
        <v>-0.84908580300000003</v>
      </c>
      <c r="D1151" s="195">
        <v>46</v>
      </c>
      <c r="E1151" s="195">
        <v>24</v>
      </c>
      <c r="F1151" s="195" t="str">
        <f>VLOOKUP(VALUE(RIGHT(B1151,LEN(B1151)-1)),clusters!$A$15:$B$77,2)</f>
        <v>Dominant Hitter</v>
      </c>
    </row>
    <row r="1152" spans="1:6" s="195" customFormat="1" x14ac:dyDescent="0.3">
      <c r="A1152" s="195">
        <v>1151</v>
      </c>
      <c r="B1152" s="195" t="s">
        <v>6902</v>
      </c>
      <c r="C1152" s="195">
        <v>-0.86505158299999996</v>
      </c>
      <c r="D1152" s="195">
        <v>47</v>
      </c>
      <c r="E1152" s="195">
        <v>24</v>
      </c>
      <c r="F1152" s="195" t="str">
        <f>VLOOKUP(VALUE(RIGHT(B1152,LEN(B1152)-1)),clusters!$A$15:$B$77,2)</f>
        <v>SB Capable Hitter</v>
      </c>
    </row>
    <row r="1153" spans="1:6" s="195" customFormat="1" x14ac:dyDescent="0.3">
      <c r="A1153" s="195">
        <v>1152</v>
      </c>
      <c r="B1153" s="195" t="s">
        <v>843</v>
      </c>
      <c r="C1153" s="195">
        <v>-0.99263106700000003</v>
      </c>
      <c r="D1153" s="195">
        <v>48</v>
      </c>
      <c r="E1153" s="195">
        <v>24</v>
      </c>
      <c r="F1153" s="195" t="str">
        <f>VLOOKUP(VALUE(RIGHT(B1153,LEN(B1153)-1)),clusters!$A$15:$B$77,2)</f>
        <v>Capable Hitter</v>
      </c>
    </row>
    <row r="1154" spans="1:6" s="195" customFormat="1" x14ac:dyDescent="0.3">
      <c r="A1154" s="195">
        <v>1153</v>
      </c>
      <c r="B1154" s="195" t="s">
        <v>6900</v>
      </c>
      <c r="C1154" s="195">
        <v>1</v>
      </c>
      <c r="D1154" s="195">
        <v>1</v>
      </c>
      <c r="E1154" s="195">
        <v>25</v>
      </c>
      <c r="F1154" s="195" t="str">
        <f>VLOOKUP(VALUE(RIGHT(B1154,LEN(B1154)-1)),clusters!$A$15:$B$77,2)</f>
        <v>Speedy Capable Hitter 2B/SS</v>
      </c>
    </row>
    <row r="1155" spans="1:6" s="195" customFormat="1" x14ac:dyDescent="0.3">
      <c r="A1155" s="195">
        <v>1154</v>
      </c>
      <c r="B1155" s="195" t="s">
        <v>840</v>
      </c>
      <c r="C1155" s="195">
        <v>0.90048933669999998</v>
      </c>
      <c r="D1155" s="195">
        <v>2</v>
      </c>
      <c r="E1155" s="195">
        <v>25</v>
      </c>
      <c r="F1155" s="195" t="str">
        <f>VLOOKUP(VALUE(RIGHT(B1155,LEN(B1155)-1)),clusters!$A$15:$B$77,2)</f>
        <v>Speedy Contact Hitter 2B/SS</v>
      </c>
    </row>
    <row r="1156" spans="1:6" s="195" customFormat="1" x14ac:dyDescent="0.3">
      <c r="A1156" s="195">
        <v>1155</v>
      </c>
      <c r="B1156" s="195" t="s">
        <v>6895</v>
      </c>
      <c r="C1156" s="195">
        <v>0.79910176990000004</v>
      </c>
      <c r="D1156" s="195">
        <v>3</v>
      </c>
      <c r="E1156" s="195">
        <v>25</v>
      </c>
      <c r="F1156" s="195" t="str">
        <f>VLOOKUP(VALUE(RIGHT(B1156,LEN(B1156)-1)),clusters!$A$15:$B$77,2)</f>
        <v>Capable Hitter Infielder</v>
      </c>
    </row>
    <row r="1157" spans="1:6" s="195" customFormat="1" x14ac:dyDescent="0.3">
      <c r="A1157" s="195">
        <v>1156</v>
      </c>
      <c r="B1157" s="195" t="s">
        <v>6890</v>
      </c>
      <c r="C1157" s="195">
        <v>0.79903783120000005</v>
      </c>
      <c r="D1157" s="195">
        <v>4</v>
      </c>
      <c r="E1157" s="195">
        <v>25</v>
      </c>
      <c r="F1157" s="195" t="str">
        <f>VLOOKUP(VALUE(RIGHT(B1157,LEN(B1157)-1)),clusters!$A$15:$B$77,2)</f>
        <v>Speedy Capable Hitter</v>
      </c>
    </row>
    <row r="1158" spans="1:6" s="195" customFormat="1" x14ac:dyDescent="0.3">
      <c r="A1158" s="195">
        <v>1157</v>
      </c>
      <c r="B1158" s="195" t="s">
        <v>6893</v>
      </c>
      <c r="C1158" s="195">
        <v>0.69021626420000004</v>
      </c>
      <c r="D1158" s="195">
        <v>5</v>
      </c>
      <c r="E1158" s="195">
        <v>25</v>
      </c>
      <c r="F1158" s="195" t="str">
        <f>VLOOKUP(VALUE(RIGHT(B1158,LEN(B1158)-1)),clusters!$A$15:$B$77,2)</f>
        <v>Young Speedy Gap Power</v>
      </c>
    </row>
    <row r="1159" spans="1:6" s="195" customFormat="1" x14ac:dyDescent="0.3">
      <c r="A1159" s="195">
        <v>1158</v>
      </c>
      <c r="B1159" s="195" t="s">
        <v>6882</v>
      </c>
      <c r="C1159" s="195">
        <v>0.68190883589999995</v>
      </c>
      <c r="D1159" s="195">
        <v>6</v>
      </c>
      <c r="E1159" s="195">
        <v>25</v>
      </c>
      <c r="F1159" s="195" t="str">
        <f>VLOOKUP(VALUE(RIGHT(B1159,LEN(B1159)-1)),clusters!$A$15:$B$77,2)</f>
        <v>Young Slugger 2B/SS</v>
      </c>
    </row>
    <row r="1160" spans="1:6" s="195" customFormat="1" x14ac:dyDescent="0.3">
      <c r="A1160" s="195">
        <v>1159</v>
      </c>
      <c r="B1160" s="195" t="s">
        <v>846</v>
      </c>
      <c r="C1160" s="195">
        <v>0.54858884119999995</v>
      </c>
      <c r="D1160" s="195">
        <v>7</v>
      </c>
      <c r="E1160" s="195">
        <v>25</v>
      </c>
      <c r="F1160" s="195" t="str">
        <f>VLOOKUP(VALUE(RIGHT(B1160,LEN(B1160)-1)),clusters!$A$15:$B$77,2)</f>
        <v>Slugger Infielder</v>
      </c>
    </row>
    <row r="1161" spans="1:6" s="195" customFormat="1" x14ac:dyDescent="0.3">
      <c r="A1161" s="195">
        <v>1160</v>
      </c>
      <c r="B1161" s="195" t="s">
        <v>842</v>
      </c>
      <c r="C1161" s="195">
        <v>0.54525502189999997</v>
      </c>
      <c r="D1161" s="195">
        <v>8</v>
      </c>
      <c r="E1161" s="195">
        <v>25</v>
      </c>
      <c r="F1161" s="195" t="str">
        <f>VLOOKUP(VALUE(RIGHT(B1161,LEN(B1161)-1)),clusters!$A$15:$B$77,2)</f>
        <v>Bench Warmer 2B/SS</v>
      </c>
    </row>
    <row r="1162" spans="1:6" s="195" customFormat="1" x14ac:dyDescent="0.3">
      <c r="A1162" s="195">
        <v>1161</v>
      </c>
      <c r="B1162" s="195" t="s">
        <v>6888</v>
      </c>
      <c r="C1162" s="195">
        <v>0.52899766859999997</v>
      </c>
      <c r="D1162" s="195">
        <v>9</v>
      </c>
      <c r="E1162" s="195">
        <v>25</v>
      </c>
      <c r="F1162" s="195" t="str">
        <f>VLOOKUP(VALUE(RIGHT(B1162,LEN(B1162)-1)),clusters!$A$15:$B$77,2)</f>
        <v>SB Slugger</v>
      </c>
    </row>
    <row r="1163" spans="1:6" s="195" customFormat="1" x14ac:dyDescent="0.3">
      <c r="A1163" s="195">
        <v>1162</v>
      </c>
      <c r="B1163" s="195" t="s">
        <v>837</v>
      </c>
      <c r="C1163" s="195">
        <v>0.50388632550000001</v>
      </c>
      <c r="D1163" s="195">
        <v>10</v>
      </c>
      <c r="E1163" s="195">
        <v>25</v>
      </c>
      <c r="F1163" s="195" t="str">
        <f>VLOOKUP(VALUE(RIGHT(B1163,LEN(B1163)-1)),clusters!$A$15:$B$77,2)</f>
        <v>Slap Hitter 2B/SS</v>
      </c>
    </row>
    <row r="1164" spans="1:6" s="195" customFormat="1" x14ac:dyDescent="0.3">
      <c r="A1164" s="195">
        <v>1163</v>
      </c>
      <c r="B1164" s="195" t="s">
        <v>6884</v>
      </c>
      <c r="C1164" s="195">
        <v>0.4961862541</v>
      </c>
      <c r="D1164" s="195">
        <v>11</v>
      </c>
      <c r="E1164" s="195">
        <v>25</v>
      </c>
      <c r="F1164" s="195" t="str">
        <f>VLOOKUP(VALUE(RIGHT(B1164,LEN(B1164)-1)),clusters!$A$15:$B$77,2)</f>
        <v>Young Slugger</v>
      </c>
    </row>
    <row r="1165" spans="1:6" s="195" customFormat="1" x14ac:dyDescent="0.3">
      <c r="A1165" s="195">
        <v>1164</v>
      </c>
      <c r="B1165" s="195" t="s">
        <v>841</v>
      </c>
      <c r="C1165" s="195">
        <v>0.42323691800000002</v>
      </c>
      <c r="D1165" s="195">
        <v>12</v>
      </c>
      <c r="E1165" s="195">
        <v>25</v>
      </c>
      <c r="F1165" s="195" t="str">
        <f>VLOOKUP(VALUE(RIGHT(B1165,LEN(B1165)-1)),clusters!$A$15:$B$77,2)</f>
        <v>SB Slap Hitter</v>
      </c>
    </row>
    <row r="1166" spans="1:6" s="195" customFormat="1" x14ac:dyDescent="0.3">
      <c r="A1166" s="195">
        <v>1165</v>
      </c>
      <c r="B1166" s="195" t="s">
        <v>838</v>
      </c>
      <c r="C1166" s="195">
        <v>0.4175589663</v>
      </c>
      <c r="D1166" s="195">
        <v>13</v>
      </c>
      <c r="E1166" s="195">
        <v>25</v>
      </c>
      <c r="F1166" s="195" t="str">
        <f>VLOOKUP(VALUE(RIGHT(B1166,LEN(B1166)-1)),clusters!$A$15:$B$77,2)</f>
        <v>Lead Footed Contact Hitter Infielder</v>
      </c>
    </row>
    <row r="1167" spans="1:6" s="195" customFormat="1" x14ac:dyDescent="0.3">
      <c r="A1167" s="195">
        <v>1166</v>
      </c>
      <c r="B1167" s="195" t="s">
        <v>6889</v>
      </c>
      <c r="C1167" s="195">
        <v>0.30354651160000001</v>
      </c>
      <c r="D1167" s="195">
        <v>14</v>
      </c>
      <c r="E1167" s="195">
        <v>25</v>
      </c>
      <c r="F1167" s="195" t="str">
        <f>VLOOKUP(VALUE(RIGHT(B1167,LEN(B1167)-1)),clusters!$A$15:$B$77,2)</f>
        <v>Gap Power Infielder</v>
      </c>
    </row>
    <row r="1168" spans="1:6" s="195" customFormat="1" x14ac:dyDescent="0.3">
      <c r="A1168" s="195">
        <v>1167</v>
      </c>
      <c r="B1168" s="195" t="s">
        <v>853</v>
      </c>
      <c r="C1168" s="195">
        <v>0.28830849959999999</v>
      </c>
      <c r="D1168" s="195">
        <v>15</v>
      </c>
      <c r="E1168" s="195">
        <v>25</v>
      </c>
      <c r="F1168" s="195" t="str">
        <f>VLOOKUP(VALUE(RIGHT(B1168,LEN(B1168)-1)),clusters!$A$15:$B$77,2)</f>
        <v>Young Speedy Gap Power</v>
      </c>
    </row>
    <row r="1169" spans="1:6" s="195" customFormat="1" x14ac:dyDescent="0.3">
      <c r="A1169" s="195">
        <v>1168</v>
      </c>
      <c r="B1169" s="195" t="s">
        <v>845</v>
      </c>
      <c r="C1169" s="195">
        <v>0.28488335050000002</v>
      </c>
      <c r="D1169" s="195">
        <v>16</v>
      </c>
      <c r="E1169" s="195">
        <v>25</v>
      </c>
      <c r="F1169" s="195" t="str">
        <f>VLOOKUP(VALUE(RIGHT(B1169,LEN(B1169)-1)),clusters!$A$15:$B$77,2)</f>
        <v>Speedy Bench Warmer Infielder</v>
      </c>
    </row>
    <row r="1170" spans="1:6" s="195" customFormat="1" x14ac:dyDescent="0.3">
      <c r="A1170" s="195">
        <v>1169</v>
      </c>
      <c r="B1170" s="195" t="s">
        <v>6897</v>
      </c>
      <c r="C1170" s="195">
        <v>0.27483232940000002</v>
      </c>
      <c r="D1170" s="195">
        <v>17</v>
      </c>
      <c r="E1170" s="195">
        <v>25</v>
      </c>
      <c r="F1170" s="195" t="str">
        <f>VLOOKUP(VALUE(RIGHT(B1170,LEN(B1170)-1)),clusters!$A$15:$B$77,2)</f>
        <v>Bench Warmer Infielder</v>
      </c>
    </row>
    <row r="1171" spans="1:6" s="195" customFormat="1" x14ac:dyDescent="0.3">
      <c r="A1171" s="195">
        <v>1170</v>
      </c>
      <c r="B1171" s="195" t="s">
        <v>6898</v>
      </c>
      <c r="C1171" s="195">
        <v>0.23470483289999999</v>
      </c>
      <c r="D1171" s="195">
        <v>18</v>
      </c>
      <c r="E1171" s="195">
        <v>25</v>
      </c>
      <c r="F1171" s="195" t="str">
        <f>VLOOKUP(VALUE(RIGHT(B1171,LEN(B1171)-1)),clusters!$A$15:$B$77,2)</f>
        <v>Young SB Power off Bench</v>
      </c>
    </row>
    <row r="1172" spans="1:6" s="195" customFormat="1" x14ac:dyDescent="0.3">
      <c r="A1172" s="195">
        <v>1171</v>
      </c>
      <c r="B1172" s="195" t="s">
        <v>847</v>
      </c>
      <c r="C1172" s="195">
        <v>0.2009518085</v>
      </c>
      <c r="D1172" s="195">
        <v>19</v>
      </c>
      <c r="E1172" s="195">
        <v>25</v>
      </c>
      <c r="F1172" s="195" t="str">
        <f>VLOOKUP(VALUE(RIGHT(B1172,LEN(B1172)-1)),clusters!$A$15:$B$77,2)</f>
        <v>Infielder</v>
      </c>
    </row>
    <row r="1173" spans="1:6" s="195" customFormat="1" x14ac:dyDescent="0.3">
      <c r="A1173" s="195">
        <v>1172</v>
      </c>
      <c r="B1173" s="195" t="s">
        <v>6901</v>
      </c>
      <c r="C1173" s="195">
        <v>0.18705452959999999</v>
      </c>
      <c r="D1173" s="195">
        <v>20</v>
      </c>
      <c r="E1173" s="195">
        <v>25</v>
      </c>
      <c r="F1173" s="195" t="str">
        <f>VLOOKUP(VALUE(RIGHT(B1173,LEN(B1173)-1)),clusters!$A$15:$B$77,2)</f>
        <v>Speedy Contact Hitter</v>
      </c>
    </row>
    <row r="1174" spans="1:6" s="195" customFormat="1" x14ac:dyDescent="0.3">
      <c r="A1174" s="195">
        <v>1173</v>
      </c>
      <c r="B1174" s="195" t="s">
        <v>843</v>
      </c>
      <c r="C1174" s="195">
        <v>0.15778561860000001</v>
      </c>
      <c r="D1174" s="195">
        <v>21</v>
      </c>
      <c r="E1174" s="195">
        <v>25</v>
      </c>
      <c r="F1174" s="195" t="str">
        <f>VLOOKUP(VALUE(RIGHT(B1174,LEN(B1174)-1)),clusters!$A$15:$B$77,2)</f>
        <v>Capable Hitter</v>
      </c>
    </row>
    <row r="1175" spans="1:6" s="195" customFormat="1" x14ac:dyDescent="0.3">
      <c r="A1175" s="195">
        <v>1174</v>
      </c>
      <c r="B1175" s="195" t="s">
        <v>6902</v>
      </c>
      <c r="C1175" s="195">
        <v>0.13478541590000001</v>
      </c>
      <c r="D1175" s="195">
        <v>22</v>
      </c>
      <c r="E1175" s="195">
        <v>25</v>
      </c>
      <c r="F1175" s="195" t="str">
        <f>VLOOKUP(VALUE(RIGHT(B1175,LEN(B1175)-1)),clusters!$A$15:$B$77,2)</f>
        <v>SB Capable Hitter</v>
      </c>
    </row>
    <row r="1176" spans="1:6" s="195" customFormat="1" x14ac:dyDescent="0.3">
      <c r="A1176" s="195">
        <v>1175</v>
      </c>
      <c r="B1176" s="195" t="s">
        <v>849</v>
      </c>
      <c r="C1176" s="195">
        <v>0.1201313343</v>
      </c>
      <c r="D1176" s="195">
        <v>23</v>
      </c>
      <c r="E1176" s="195">
        <v>25</v>
      </c>
      <c r="F1176" s="195" t="str">
        <f>VLOOKUP(VALUE(RIGHT(B1176,LEN(B1176)-1)),clusters!$A$15:$B$77,2)</f>
        <v>SB Bench Warmer</v>
      </c>
    </row>
    <row r="1177" spans="1:6" s="195" customFormat="1" x14ac:dyDescent="0.3">
      <c r="A1177" s="195">
        <v>1176</v>
      </c>
      <c r="B1177" s="195" t="s">
        <v>6892</v>
      </c>
      <c r="C1177" s="195">
        <v>0.1118921972</v>
      </c>
      <c r="D1177" s="195">
        <v>24</v>
      </c>
      <c r="E1177" s="195">
        <v>25</v>
      </c>
      <c r="F1177" s="195" t="str">
        <f>VLOOKUP(VALUE(RIGHT(B1177,LEN(B1177)-1)),clusters!$A$15:$B$77,2)</f>
        <v>Lead Footed Slap Hitter</v>
      </c>
    </row>
    <row r="1178" spans="1:6" s="195" customFormat="1" x14ac:dyDescent="0.3">
      <c r="A1178" s="195">
        <v>1177</v>
      </c>
      <c r="B1178" s="195" t="s">
        <v>857</v>
      </c>
      <c r="C1178" s="195">
        <v>3.4051869899999997E-2</v>
      </c>
      <c r="D1178" s="195">
        <v>25</v>
      </c>
      <c r="E1178" s="195">
        <v>25</v>
      </c>
      <c r="F1178" s="195" t="str">
        <f>VLOOKUP(VALUE(RIGHT(B1178,LEN(B1178)-1)),clusters!$A$15:$B$77,2)</f>
        <v>Slugger</v>
      </c>
    </row>
    <row r="1179" spans="1:6" s="195" customFormat="1" x14ac:dyDescent="0.3">
      <c r="A1179" s="195">
        <v>1178</v>
      </c>
      <c r="B1179" s="195" t="s">
        <v>850</v>
      </c>
      <c r="C1179" s="195">
        <v>2.3936198499999999E-2</v>
      </c>
      <c r="D1179" s="195">
        <v>26</v>
      </c>
      <c r="E1179" s="195">
        <v>25</v>
      </c>
      <c r="F1179" s="195" t="str">
        <f>VLOOKUP(VALUE(RIGHT(B1179,LEN(B1179)-1)),clusters!$A$15:$B$77,2)</f>
        <v>SB Swings for Fences</v>
      </c>
    </row>
    <row r="1180" spans="1:6" s="195" customFormat="1" x14ac:dyDescent="0.3">
      <c r="A1180" s="195">
        <v>1179</v>
      </c>
      <c r="B1180" s="195" t="s">
        <v>839</v>
      </c>
      <c r="C1180" s="195">
        <v>-2.6611080000000001E-3</v>
      </c>
      <c r="D1180" s="195">
        <v>27</v>
      </c>
      <c r="E1180" s="195">
        <v>25</v>
      </c>
      <c r="F1180" s="195" t="str">
        <f>VLOOKUP(VALUE(RIGHT(B1180,LEN(B1180)-1)),clusters!$A$15:$B$77,2)</f>
        <v>Agile Bench Warmer Infielder</v>
      </c>
    </row>
    <row r="1181" spans="1:6" s="195" customFormat="1" x14ac:dyDescent="0.3">
      <c r="A1181" s="195">
        <v>1180</v>
      </c>
      <c r="B1181" s="195" t="s">
        <v>6886</v>
      </c>
      <c r="C1181" s="195">
        <v>-3.1667938E-2</v>
      </c>
      <c r="D1181" s="195">
        <v>28</v>
      </c>
      <c r="E1181" s="195">
        <v>25</v>
      </c>
      <c r="F1181" s="195" t="str">
        <f>VLOOKUP(VALUE(RIGHT(B1181,LEN(B1181)-1)),clusters!$A$15:$B$77,2)</f>
        <v>Young Wiff King Infielder</v>
      </c>
    </row>
    <row r="1182" spans="1:6" s="195" customFormat="1" x14ac:dyDescent="0.3">
      <c r="A1182" s="195">
        <v>1181</v>
      </c>
      <c r="B1182" s="195" t="s">
        <v>848</v>
      </c>
      <c r="C1182" s="195">
        <v>-0.10524064700000001</v>
      </c>
      <c r="D1182" s="195">
        <v>29</v>
      </c>
      <c r="E1182" s="195">
        <v>25</v>
      </c>
      <c r="F1182" s="195" t="str">
        <f>VLOOKUP(VALUE(RIGHT(B1182,LEN(B1182)-1)),clusters!$A$15:$B$77,2)</f>
        <v>Dominant Hitter</v>
      </c>
    </row>
    <row r="1183" spans="1:6" s="195" customFormat="1" x14ac:dyDescent="0.3">
      <c r="A1183" s="195">
        <v>1182</v>
      </c>
      <c r="B1183" s="195" t="s">
        <v>854</v>
      </c>
      <c r="C1183" s="195">
        <v>-0.158165522</v>
      </c>
      <c r="D1183" s="195">
        <v>30</v>
      </c>
      <c r="E1183" s="195">
        <v>25</v>
      </c>
      <c r="F1183" s="195" t="str">
        <f>VLOOKUP(VALUE(RIGHT(B1183,LEN(B1183)-1)),clusters!$A$15:$B$77,2)</f>
        <v>Agile Wiff King</v>
      </c>
    </row>
    <row r="1184" spans="1:6" s="195" customFormat="1" x14ac:dyDescent="0.3">
      <c r="A1184" s="195">
        <v>1183</v>
      </c>
      <c r="B1184" s="195" t="s">
        <v>6891</v>
      </c>
      <c r="C1184" s="195">
        <v>-0.186513558</v>
      </c>
      <c r="D1184" s="195">
        <v>31</v>
      </c>
      <c r="E1184" s="195">
        <v>25</v>
      </c>
      <c r="F1184" s="195" t="str">
        <f>VLOOKUP(VALUE(RIGHT(B1184,LEN(B1184)-1)),clusters!$A$15:$B$77,2)</f>
        <v>Speedy Dominant Hitter</v>
      </c>
    </row>
    <row r="1185" spans="1:6" s="195" customFormat="1" x14ac:dyDescent="0.3">
      <c r="A1185" s="195">
        <v>1184</v>
      </c>
      <c r="B1185" s="195" t="s">
        <v>6880</v>
      </c>
      <c r="C1185" s="195">
        <v>-0.25393453599999999</v>
      </c>
      <c r="D1185" s="195">
        <v>32</v>
      </c>
      <c r="E1185" s="195">
        <v>25</v>
      </c>
      <c r="F1185" s="195" t="str">
        <f>VLOOKUP(VALUE(RIGHT(B1185,LEN(B1185)-1)),clusters!$A$15:$B$77,2)</f>
        <v>Bench Warmer OF/1B</v>
      </c>
    </row>
    <row r="1186" spans="1:6" s="195" customFormat="1" x14ac:dyDescent="0.3">
      <c r="A1186" s="195">
        <v>1185</v>
      </c>
      <c r="B1186" s="195" t="s">
        <v>6881</v>
      </c>
      <c r="C1186" s="195">
        <v>-0.29724677900000002</v>
      </c>
      <c r="D1186" s="195">
        <v>33</v>
      </c>
      <c r="E1186" s="195">
        <v>25</v>
      </c>
      <c r="F1186" s="195" t="str">
        <f>VLOOKUP(VALUE(RIGHT(B1186,LEN(B1186)-1)),clusters!$A$15:$B$77,2)</f>
        <v>Lead Footed Uppercut Breeze</v>
      </c>
    </row>
    <row r="1187" spans="1:6" s="195" customFormat="1" x14ac:dyDescent="0.3">
      <c r="A1187" s="195">
        <v>1186</v>
      </c>
      <c r="B1187" s="195" t="s">
        <v>851</v>
      </c>
      <c r="C1187" s="195">
        <v>-0.30208051000000002</v>
      </c>
      <c r="D1187" s="195">
        <v>34</v>
      </c>
      <c r="E1187" s="195">
        <v>25</v>
      </c>
      <c r="F1187" s="195" t="str">
        <f>VLOOKUP(VALUE(RIGHT(B1187,LEN(B1187)-1)),clusters!$A$15:$B$77,2)</f>
        <v>Slugger OF/1B</v>
      </c>
    </row>
    <row r="1188" spans="1:6" s="195" customFormat="1" x14ac:dyDescent="0.3">
      <c r="A1188" s="195">
        <v>1187</v>
      </c>
      <c r="B1188" s="195" t="s">
        <v>856</v>
      </c>
      <c r="C1188" s="195">
        <v>-0.31415725999999999</v>
      </c>
      <c r="D1188" s="195">
        <v>35</v>
      </c>
      <c r="E1188" s="195">
        <v>25</v>
      </c>
      <c r="F1188" s="195" t="str">
        <f>VLOOKUP(VALUE(RIGHT(B1188,LEN(B1188)-1)),clusters!$A$15:$B$77,2)</f>
        <v>Young On Base OF/1B</v>
      </c>
    </row>
    <row r="1189" spans="1:6" s="195" customFormat="1" x14ac:dyDescent="0.3">
      <c r="A1189" s="195">
        <v>1188</v>
      </c>
      <c r="B1189" s="195" t="s">
        <v>859</v>
      </c>
      <c r="C1189" s="195">
        <v>-0.33650729899999998</v>
      </c>
      <c r="D1189" s="195">
        <v>36</v>
      </c>
      <c r="E1189" s="195">
        <v>25</v>
      </c>
      <c r="F1189" s="195" t="str">
        <f>VLOOKUP(VALUE(RIGHT(B1189,LEN(B1189)-1)),clusters!$A$15:$B$77,2)</f>
        <v>Speedy Power off Bench OF/1B</v>
      </c>
    </row>
    <row r="1190" spans="1:6" s="195" customFormat="1" x14ac:dyDescent="0.3">
      <c r="A1190" s="195">
        <v>1189</v>
      </c>
      <c r="B1190" s="195" t="s">
        <v>844</v>
      </c>
      <c r="C1190" s="195">
        <v>-0.36946648300000001</v>
      </c>
      <c r="D1190" s="195">
        <v>37</v>
      </c>
      <c r="E1190" s="195">
        <v>25</v>
      </c>
      <c r="F1190" s="195" t="str">
        <f>VLOOKUP(VALUE(RIGHT(B1190,LEN(B1190)-1)),clusters!$A$15:$B$77,2)</f>
        <v>Aging On Base</v>
      </c>
    </row>
    <row r="1191" spans="1:6" s="195" customFormat="1" x14ac:dyDescent="0.3">
      <c r="A1191" s="195">
        <v>1190</v>
      </c>
      <c r="B1191" s="195" t="s">
        <v>858</v>
      </c>
      <c r="C1191" s="195">
        <v>-0.39776942500000001</v>
      </c>
      <c r="D1191" s="195">
        <v>38</v>
      </c>
      <c r="E1191" s="195">
        <v>25</v>
      </c>
      <c r="F1191" s="195" t="str">
        <f>VLOOKUP(VALUE(RIGHT(B1191,LEN(B1191)-1)),clusters!$A$15:$B$77,2)</f>
        <v>Lead Footed Swings for Fences</v>
      </c>
    </row>
    <row r="1192" spans="1:6" s="195" customFormat="1" x14ac:dyDescent="0.3">
      <c r="A1192" s="195">
        <v>1191</v>
      </c>
      <c r="B1192" s="195" t="s">
        <v>7349</v>
      </c>
      <c r="C1192" s="195">
        <v>-0.44388918500000002</v>
      </c>
      <c r="D1192" s="195">
        <v>39</v>
      </c>
      <c r="E1192" s="195">
        <v>25</v>
      </c>
      <c r="F1192" s="195" t="str">
        <f>VLOOKUP(VALUE(RIGHT(B1192,LEN(B1192)-1)),clusters!$A$15:$B$77,2)</f>
        <v>Wiff King 2B/SS</v>
      </c>
    </row>
    <row r="1193" spans="1:6" s="195" customFormat="1" x14ac:dyDescent="0.3">
      <c r="A1193" s="195">
        <v>1192</v>
      </c>
      <c r="B1193" s="195" t="s">
        <v>852</v>
      </c>
      <c r="C1193" s="195">
        <v>-0.44556222499999998</v>
      </c>
      <c r="D1193" s="195">
        <v>40</v>
      </c>
      <c r="E1193" s="195">
        <v>25</v>
      </c>
      <c r="F1193" s="195" t="str">
        <f>VLOOKUP(VALUE(RIGHT(B1193,LEN(B1193)-1)),clusters!$A$15:$B$77,2)</f>
        <v>Speedy Wiff King</v>
      </c>
    </row>
    <row r="1194" spans="1:6" s="195" customFormat="1" x14ac:dyDescent="0.3">
      <c r="A1194" s="195">
        <v>1193</v>
      </c>
      <c r="B1194" s="195" t="s">
        <v>860</v>
      </c>
      <c r="C1194" s="195">
        <v>-0.48836633000000002</v>
      </c>
      <c r="D1194" s="195">
        <v>41</v>
      </c>
      <c r="E1194" s="195">
        <v>25</v>
      </c>
      <c r="F1194" s="195" t="str">
        <f>VLOOKUP(VALUE(RIGHT(B1194,LEN(B1194)-1)),clusters!$A$15:$B$77,2)</f>
        <v>Agile Swings for Fences</v>
      </c>
    </row>
    <row r="1195" spans="1:6" s="195" customFormat="1" x14ac:dyDescent="0.3">
      <c r="A1195" s="195">
        <v>1194</v>
      </c>
      <c r="B1195" s="195" t="s">
        <v>6899</v>
      </c>
      <c r="C1195" s="195">
        <v>-0.53619382100000001</v>
      </c>
      <c r="D1195" s="195">
        <v>42</v>
      </c>
      <c r="E1195" s="195">
        <v>25</v>
      </c>
      <c r="F1195" s="195" t="str">
        <f>VLOOKUP(VALUE(RIGHT(B1195,LEN(B1195)-1)),clusters!$A$15:$B$77,2)</f>
        <v>Bench Warmer</v>
      </c>
    </row>
    <row r="1196" spans="1:6" s="195" customFormat="1" x14ac:dyDescent="0.3">
      <c r="A1196" s="195">
        <v>1195</v>
      </c>
      <c r="B1196" s="195" t="s">
        <v>6896</v>
      </c>
      <c r="C1196" s="195">
        <v>-0.58605732899999996</v>
      </c>
      <c r="D1196" s="195">
        <v>43</v>
      </c>
      <c r="E1196" s="195">
        <v>25</v>
      </c>
      <c r="F1196" s="195" t="str">
        <f>VLOOKUP(VALUE(RIGHT(B1196,LEN(B1196)-1)),clusters!$A$15:$B$77,2)</f>
        <v>Aging Bench Warmer</v>
      </c>
    </row>
    <row r="1197" spans="1:6" s="195" customFormat="1" x14ac:dyDescent="0.3">
      <c r="A1197" s="195">
        <v>1196</v>
      </c>
      <c r="B1197" s="195" t="s">
        <v>6894</v>
      </c>
      <c r="C1197" s="195">
        <v>-0.76110637800000003</v>
      </c>
      <c r="D1197" s="195">
        <v>44</v>
      </c>
      <c r="E1197" s="195">
        <v>25</v>
      </c>
      <c r="F1197" s="195" t="str">
        <f>VLOOKUP(VALUE(RIGHT(B1197,LEN(B1197)-1)),clusters!$A$15:$B$77,2)</f>
        <v>Agile Bench Warmer</v>
      </c>
    </row>
    <row r="1198" spans="1:6" s="195" customFormat="1" x14ac:dyDescent="0.3">
      <c r="A1198" s="195">
        <v>1197</v>
      </c>
      <c r="B1198" s="195" t="s">
        <v>6887</v>
      </c>
      <c r="C1198" s="195">
        <v>-0.76516282400000002</v>
      </c>
      <c r="D1198" s="195">
        <v>45</v>
      </c>
      <c r="E1198" s="195">
        <v>25</v>
      </c>
      <c r="F1198" s="195" t="str">
        <f>VLOOKUP(VALUE(RIGHT(B1198,LEN(B1198)-1)),clusters!$A$15:$B$77,2)</f>
        <v>Aging Bench Warmer OF/1B</v>
      </c>
    </row>
    <row r="1199" spans="1:6" s="195" customFormat="1" x14ac:dyDescent="0.3">
      <c r="A1199" s="195">
        <v>1198</v>
      </c>
      <c r="B1199" s="195" t="s">
        <v>6883</v>
      </c>
      <c r="C1199" s="195">
        <v>-0.77734565</v>
      </c>
      <c r="D1199" s="195">
        <v>46</v>
      </c>
      <c r="E1199" s="195">
        <v>25</v>
      </c>
      <c r="F1199" s="195" t="str">
        <f>VLOOKUP(VALUE(RIGHT(B1199,LEN(B1199)-1)),clusters!$A$15:$B$77,2)</f>
        <v>Lead Footed Bench Warmer</v>
      </c>
    </row>
    <row r="1200" spans="1:6" s="195" customFormat="1" x14ac:dyDescent="0.3">
      <c r="A1200" s="195">
        <v>1199</v>
      </c>
      <c r="B1200" s="195" t="s">
        <v>855</v>
      </c>
      <c r="C1200" s="195">
        <v>-0.81031240999999998</v>
      </c>
      <c r="D1200" s="195">
        <v>47</v>
      </c>
      <c r="E1200" s="195">
        <v>25</v>
      </c>
      <c r="F1200" s="195" t="str">
        <f>VLOOKUP(VALUE(RIGHT(B1200,LEN(B1200)-1)),clusters!$A$15:$B$77,2)</f>
        <v>Wild Slugger</v>
      </c>
    </row>
    <row r="1201" spans="1:6" s="195" customFormat="1" x14ac:dyDescent="0.3">
      <c r="A1201" s="195">
        <v>1200</v>
      </c>
      <c r="B1201" s="195" t="s">
        <v>6885</v>
      </c>
      <c r="C1201" s="195">
        <v>-0.95356750300000004</v>
      </c>
      <c r="D1201" s="195">
        <v>48</v>
      </c>
      <c r="E1201" s="195">
        <v>25</v>
      </c>
      <c r="F1201" s="195" t="str">
        <f>VLOOKUP(VALUE(RIGHT(B1201,LEN(B1201)-1)),clusters!$A$15:$B$77,2)</f>
        <v>Aging Power When Healthy</v>
      </c>
    </row>
    <row r="1202" spans="1:6" s="195" customFormat="1" x14ac:dyDescent="0.3">
      <c r="A1202" s="195">
        <v>1201</v>
      </c>
      <c r="B1202" s="195" t="s">
        <v>6884</v>
      </c>
      <c r="C1202" s="195">
        <v>1</v>
      </c>
      <c r="D1202" s="195">
        <v>1</v>
      </c>
      <c r="E1202" s="195">
        <v>26</v>
      </c>
      <c r="F1202" s="195" t="str">
        <f>VLOOKUP(VALUE(RIGHT(B1202,LEN(B1202)-1)),clusters!$A$15:$B$77,2)</f>
        <v>Young Slugger</v>
      </c>
    </row>
    <row r="1203" spans="1:6" s="195" customFormat="1" x14ac:dyDescent="0.3">
      <c r="A1203" s="195">
        <v>1202</v>
      </c>
      <c r="B1203" s="195" t="s">
        <v>857</v>
      </c>
      <c r="C1203" s="195">
        <v>0.877638158</v>
      </c>
      <c r="D1203" s="195">
        <v>2</v>
      </c>
      <c r="E1203" s="195">
        <v>26</v>
      </c>
      <c r="F1203" s="195" t="str">
        <f>VLOOKUP(VALUE(RIGHT(B1203,LEN(B1203)-1)),clusters!$A$15:$B$77,2)</f>
        <v>Slugger</v>
      </c>
    </row>
    <row r="1204" spans="1:6" s="195" customFormat="1" x14ac:dyDescent="0.3">
      <c r="A1204" s="195">
        <v>1203</v>
      </c>
      <c r="B1204" s="195" t="s">
        <v>6895</v>
      </c>
      <c r="C1204" s="195">
        <v>0.83840982239999995</v>
      </c>
      <c r="D1204" s="195">
        <v>3</v>
      </c>
      <c r="E1204" s="195">
        <v>26</v>
      </c>
      <c r="F1204" s="195" t="str">
        <f>VLOOKUP(VALUE(RIGHT(B1204,LEN(B1204)-1)),clusters!$A$15:$B$77,2)</f>
        <v>Capable Hitter Infielder</v>
      </c>
    </row>
    <row r="1205" spans="1:6" s="195" customFormat="1" x14ac:dyDescent="0.3">
      <c r="A1205" s="195">
        <v>1204</v>
      </c>
      <c r="B1205" s="195" t="s">
        <v>6882</v>
      </c>
      <c r="C1205" s="195">
        <v>0.78248524760000004</v>
      </c>
      <c r="D1205" s="195">
        <v>4</v>
      </c>
      <c r="E1205" s="195">
        <v>26</v>
      </c>
      <c r="F1205" s="195" t="str">
        <f>VLOOKUP(VALUE(RIGHT(B1205,LEN(B1205)-1)),clusters!$A$15:$B$77,2)</f>
        <v>Young Slugger 2B/SS</v>
      </c>
    </row>
    <row r="1206" spans="1:6" s="195" customFormat="1" x14ac:dyDescent="0.3">
      <c r="A1206" s="195">
        <v>1205</v>
      </c>
      <c r="B1206" s="195" t="s">
        <v>6890</v>
      </c>
      <c r="C1206" s="195">
        <v>0.6387788472</v>
      </c>
      <c r="D1206" s="195">
        <v>5</v>
      </c>
      <c r="E1206" s="195">
        <v>26</v>
      </c>
      <c r="F1206" s="195" t="str">
        <f>VLOOKUP(VALUE(RIGHT(B1206,LEN(B1206)-1)),clusters!$A$15:$B$77,2)</f>
        <v>Speedy Capable Hitter</v>
      </c>
    </row>
    <row r="1207" spans="1:6" s="195" customFormat="1" x14ac:dyDescent="0.3">
      <c r="A1207" s="195">
        <v>1206</v>
      </c>
      <c r="B1207" s="195" t="s">
        <v>851</v>
      </c>
      <c r="C1207" s="195">
        <v>0.5820263135</v>
      </c>
      <c r="D1207" s="195">
        <v>6</v>
      </c>
      <c r="E1207" s="195">
        <v>26</v>
      </c>
      <c r="F1207" s="195" t="str">
        <f>VLOOKUP(VALUE(RIGHT(B1207,LEN(B1207)-1)),clusters!$A$15:$B$77,2)</f>
        <v>Slugger OF/1B</v>
      </c>
    </row>
    <row r="1208" spans="1:6" s="195" customFormat="1" x14ac:dyDescent="0.3">
      <c r="A1208" s="195">
        <v>1207</v>
      </c>
      <c r="B1208" s="195" t="s">
        <v>6893</v>
      </c>
      <c r="C1208" s="195">
        <v>0.58076318199999999</v>
      </c>
      <c r="D1208" s="195">
        <v>7</v>
      </c>
      <c r="E1208" s="195">
        <v>26</v>
      </c>
      <c r="F1208" s="195" t="str">
        <f>VLOOKUP(VALUE(RIGHT(B1208,LEN(B1208)-1)),clusters!$A$15:$B$77,2)</f>
        <v>Young Speedy Gap Power</v>
      </c>
    </row>
    <row r="1209" spans="1:6" s="195" customFormat="1" x14ac:dyDescent="0.3">
      <c r="A1209" s="195">
        <v>1208</v>
      </c>
      <c r="B1209" s="195" t="s">
        <v>846</v>
      </c>
      <c r="C1209" s="195">
        <v>0.56679440209999998</v>
      </c>
      <c r="D1209" s="195">
        <v>8</v>
      </c>
      <c r="E1209" s="195">
        <v>26</v>
      </c>
      <c r="F1209" s="195" t="str">
        <f>VLOOKUP(VALUE(RIGHT(B1209,LEN(B1209)-1)),clusters!$A$15:$B$77,2)</f>
        <v>Slugger Infielder</v>
      </c>
    </row>
    <row r="1210" spans="1:6" s="195" customFormat="1" x14ac:dyDescent="0.3">
      <c r="A1210" s="195">
        <v>1209</v>
      </c>
      <c r="B1210" s="195" t="s">
        <v>6900</v>
      </c>
      <c r="C1210" s="195">
        <v>0.4961862541</v>
      </c>
      <c r="D1210" s="195">
        <v>9</v>
      </c>
      <c r="E1210" s="195">
        <v>26</v>
      </c>
      <c r="F1210" s="195" t="str">
        <f>VLOOKUP(VALUE(RIGHT(B1210,LEN(B1210)-1)),clusters!$A$15:$B$77,2)</f>
        <v>Speedy Capable Hitter 2B/SS</v>
      </c>
    </row>
    <row r="1211" spans="1:6" s="195" customFormat="1" x14ac:dyDescent="0.3">
      <c r="A1211" s="195">
        <v>1210</v>
      </c>
      <c r="B1211" s="195" t="s">
        <v>856</v>
      </c>
      <c r="C1211" s="195">
        <v>0.49051404790000003</v>
      </c>
      <c r="D1211" s="195">
        <v>10</v>
      </c>
      <c r="E1211" s="195">
        <v>26</v>
      </c>
      <c r="F1211" s="195" t="str">
        <f>VLOOKUP(VALUE(RIGHT(B1211,LEN(B1211)-1)),clusters!$A$15:$B$77,2)</f>
        <v>Young On Base OF/1B</v>
      </c>
    </row>
    <row r="1212" spans="1:6" s="195" customFormat="1" x14ac:dyDescent="0.3">
      <c r="A1212" s="195">
        <v>1211</v>
      </c>
      <c r="B1212" s="195" t="s">
        <v>848</v>
      </c>
      <c r="C1212" s="195">
        <v>0.46317819570000002</v>
      </c>
      <c r="D1212" s="195">
        <v>11</v>
      </c>
      <c r="E1212" s="195">
        <v>26</v>
      </c>
      <c r="F1212" s="195" t="str">
        <f>VLOOKUP(VALUE(RIGHT(B1212,LEN(B1212)-1)),clusters!$A$15:$B$77,2)</f>
        <v>Dominant Hitter</v>
      </c>
    </row>
    <row r="1213" spans="1:6" s="195" customFormat="1" x14ac:dyDescent="0.3">
      <c r="A1213" s="195">
        <v>1212</v>
      </c>
      <c r="B1213" s="195" t="s">
        <v>6888</v>
      </c>
      <c r="C1213" s="195">
        <v>0.43204919149999998</v>
      </c>
      <c r="D1213" s="195">
        <v>12</v>
      </c>
      <c r="E1213" s="195">
        <v>26</v>
      </c>
      <c r="F1213" s="195" t="str">
        <f>VLOOKUP(VALUE(RIGHT(B1213,LEN(B1213)-1)),clusters!$A$15:$B$77,2)</f>
        <v>SB Slugger</v>
      </c>
    </row>
    <row r="1214" spans="1:6" s="195" customFormat="1" x14ac:dyDescent="0.3">
      <c r="A1214" s="195">
        <v>1213</v>
      </c>
      <c r="B1214" s="195" t="s">
        <v>6889</v>
      </c>
      <c r="C1214" s="195">
        <v>0.4243436786</v>
      </c>
      <c r="D1214" s="195">
        <v>13</v>
      </c>
      <c r="E1214" s="195">
        <v>26</v>
      </c>
      <c r="F1214" s="195" t="str">
        <f>VLOOKUP(VALUE(RIGHT(B1214,LEN(B1214)-1)),clusters!$A$15:$B$77,2)</f>
        <v>Gap Power Infielder</v>
      </c>
    </row>
    <row r="1215" spans="1:6" s="195" customFormat="1" x14ac:dyDescent="0.3">
      <c r="A1215" s="195">
        <v>1214</v>
      </c>
      <c r="B1215" s="195" t="s">
        <v>858</v>
      </c>
      <c r="C1215" s="195">
        <v>0.39428419460000003</v>
      </c>
      <c r="D1215" s="195">
        <v>14</v>
      </c>
      <c r="E1215" s="195">
        <v>26</v>
      </c>
      <c r="F1215" s="195" t="str">
        <f>VLOOKUP(VALUE(RIGHT(B1215,LEN(B1215)-1)),clusters!$A$15:$B$77,2)</f>
        <v>Lead Footed Swings for Fences</v>
      </c>
    </row>
    <row r="1216" spans="1:6" s="195" customFormat="1" x14ac:dyDescent="0.3">
      <c r="A1216" s="195">
        <v>1215</v>
      </c>
      <c r="B1216" s="195" t="s">
        <v>860</v>
      </c>
      <c r="C1216" s="195">
        <v>0.27870785879999999</v>
      </c>
      <c r="D1216" s="195">
        <v>15</v>
      </c>
      <c r="E1216" s="195">
        <v>26</v>
      </c>
      <c r="F1216" s="195" t="str">
        <f>VLOOKUP(VALUE(RIGHT(B1216,LEN(B1216)-1)),clusters!$A$15:$B$77,2)</f>
        <v>Agile Swings for Fences</v>
      </c>
    </row>
    <row r="1217" spans="1:6" s="195" customFormat="1" x14ac:dyDescent="0.3">
      <c r="A1217" s="195">
        <v>1216</v>
      </c>
      <c r="B1217" s="195" t="s">
        <v>6891</v>
      </c>
      <c r="C1217" s="195">
        <v>0.27431185889999998</v>
      </c>
      <c r="D1217" s="195">
        <v>16</v>
      </c>
      <c r="E1217" s="195">
        <v>26</v>
      </c>
      <c r="F1217" s="195" t="str">
        <f>VLOOKUP(VALUE(RIGHT(B1217,LEN(B1217)-1)),clusters!$A$15:$B$77,2)</f>
        <v>Speedy Dominant Hitter</v>
      </c>
    </row>
    <row r="1218" spans="1:6" s="195" customFormat="1" x14ac:dyDescent="0.3">
      <c r="A1218" s="195">
        <v>1217</v>
      </c>
      <c r="B1218" s="195" t="s">
        <v>847</v>
      </c>
      <c r="C1218" s="195">
        <v>0.2444046329</v>
      </c>
      <c r="D1218" s="195">
        <v>17</v>
      </c>
      <c r="E1218" s="195">
        <v>26</v>
      </c>
      <c r="F1218" s="195" t="str">
        <f>VLOOKUP(VALUE(RIGHT(B1218,LEN(B1218)-1)),clusters!$A$15:$B$77,2)</f>
        <v>Infielder</v>
      </c>
    </row>
    <row r="1219" spans="1:6" s="195" customFormat="1" x14ac:dyDescent="0.3">
      <c r="A1219" s="195">
        <v>1218</v>
      </c>
      <c r="B1219" s="195" t="s">
        <v>6898</v>
      </c>
      <c r="C1219" s="195">
        <v>0.2278058141</v>
      </c>
      <c r="D1219" s="195">
        <v>18</v>
      </c>
      <c r="E1219" s="195">
        <v>26</v>
      </c>
      <c r="F1219" s="195" t="str">
        <f>VLOOKUP(VALUE(RIGHT(B1219,LEN(B1219)-1)),clusters!$A$15:$B$77,2)</f>
        <v>Young SB Power off Bench</v>
      </c>
    </row>
    <row r="1220" spans="1:6" s="195" customFormat="1" x14ac:dyDescent="0.3">
      <c r="A1220" s="195">
        <v>1219</v>
      </c>
      <c r="B1220" s="195" t="s">
        <v>853</v>
      </c>
      <c r="C1220" s="195">
        <v>0.1823982583</v>
      </c>
      <c r="D1220" s="195">
        <v>19</v>
      </c>
      <c r="E1220" s="195">
        <v>26</v>
      </c>
      <c r="F1220" s="195" t="str">
        <f>VLOOKUP(VALUE(RIGHT(B1220,LEN(B1220)-1)),clusters!$A$15:$B$77,2)</f>
        <v>Young Speedy Gap Power</v>
      </c>
    </row>
    <row r="1221" spans="1:6" s="195" customFormat="1" x14ac:dyDescent="0.3">
      <c r="A1221" s="195">
        <v>1220</v>
      </c>
      <c r="B1221" s="195" t="s">
        <v>843</v>
      </c>
      <c r="C1221" s="195">
        <v>0.1695056536</v>
      </c>
      <c r="D1221" s="195">
        <v>20</v>
      </c>
      <c r="E1221" s="195">
        <v>26</v>
      </c>
      <c r="F1221" s="195" t="str">
        <f>VLOOKUP(VALUE(RIGHT(B1221,LEN(B1221)-1)),clusters!$A$15:$B$77,2)</f>
        <v>Capable Hitter</v>
      </c>
    </row>
    <row r="1222" spans="1:6" s="195" customFormat="1" x14ac:dyDescent="0.3">
      <c r="A1222" s="195">
        <v>1221</v>
      </c>
      <c r="B1222" s="195" t="s">
        <v>6892</v>
      </c>
      <c r="C1222" s="195">
        <v>0.15337044450000001</v>
      </c>
      <c r="D1222" s="195">
        <v>21</v>
      </c>
      <c r="E1222" s="195">
        <v>26</v>
      </c>
      <c r="F1222" s="195" t="str">
        <f>VLOOKUP(VALUE(RIGHT(B1222,LEN(B1222)-1)),clusters!$A$15:$B$77,2)</f>
        <v>Lead Footed Slap Hitter</v>
      </c>
    </row>
    <row r="1223" spans="1:6" s="195" customFormat="1" x14ac:dyDescent="0.3">
      <c r="A1223" s="195">
        <v>1222</v>
      </c>
      <c r="B1223" s="195" t="s">
        <v>840</v>
      </c>
      <c r="C1223" s="195">
        <v>0.11734704780000001</v>
      </c>
      <c r="D1223" s="195">
        <v>22</v>
      </c>
      <c r="E1223" s="195">
        <v>26</v>
      </c>
      <c r="F1223" s="195" t="str">
        <f>VLOOKUP(VALUE(RIGHT(B1223,LEN(B1223)-1)),clusters!$A$15:$B$77,2)</f>
        <v>Speedy Contact Hitter 2B/SS</v>
      </c>
    </row>
    <row r="1224" spans="1:6" s="195" customFormat="1" x14ac:dyDescent="0.3">
      <c r="A1224" s="195">
        <v>1223</v>
      </c>
      <c r="B1224" s="195" t="s">
        <v>6902</v>
      </c>
      <c r="C1224" s="195">
        <v>8.3977435899999994E-2</v>
      </c>
      <c r="D1224" s="195">
        <v>23</v>
      </c>
      <c r="E1224" s="195">
        <v>26</v>
      </c>
      <c r="F1224" s="195" t="str">
        <f>VLOOKUP(VALUE(RIGHT(B1224,LEN(B1224)-1)),clusters!$A$15:$B$77,2)</f>
        <v>SB Capable Hitter</v>
      </c>
    </row>
    <row r="1225" spans="1:6" s="195" customFormat="1" x14ac:dyDescent="0.3">
      <c r="A1225" s="195">
        <v>1224</v>
      </c>
      <c r="B1225" s="195" t="s">
        <v>838</v>
      </c>
      <c r="C1225" s="195">
        <v>8.0218229700000004E-2</v>
      </c>
      <c r="D1225" s="195">
        <v>24</v>
      </c>
      <c r="E1225" s="195">
        <v>26</v>
      </c>
      <c r="F1225" s="195" t="str">
        <f>VLOOKUP(VALUE(RIGHT(B1225,LEN(B1225)-1)),clusters!$A$15:$B$77,2)</f>
        <v>Lead Footed Contact Hitter Infielder</v>
      </c>
    </row>
    <row r="1226" spans="1:6" s="195" customFormat="1" x14ac:dyDescent="0.3">
      <c r="A1226" s="195">
        <v>1225</v>
      </c>
      <c r="B1226" s="195" t="s">
        <v>6881</v>
      </c>
      <c r="C1226" s="195">
        <v>7.9766519300000005E-2</v>
      </c>
      <c r="D1226" s="195">
        <v>25</v>
      </c>
      <c r="E1226" s="195">
        <v>26</v>
      </c>
      <c r="F1226" s="195" t="str">
        <f>VLOOKUP(VALUE(RIGHT(B1226,LEN(B1226)-1)),clusters!$A$15:$B$77,2)</f>
        <v>Lead Footed Uppercut Breeze</v>
      </c>
    </row>
    <row r="1227" spans="1:6" s="195" customFormat="1" x14ac:dyDescent="0.3">
      <c r="A1227" s="195">
        <v>1226</v>
      </c>
      <c r="B1227" s="195" t="s">
        <v>855</v>
      </c>
      <c r="C1227" s="195">
        <v>5.2333232100000002E-2</v>
      </c>
      <c r="D1227" s="195">
        <v>26</v>
      </c>
      <c r="E1227" s="195">
        <v>26</v>
      </c>
      <c r="F1227" s="195" t="str">
        <f>VLOOKUP(VALUE(RIGHT(B1227,LEN(B1227)-1)),clusters!$A$15:$B$77,2)</f>
        <v>Wild Slugger</v>
      </c>
    </row>
    <row r="1228" spans="1:6" s="195" customFormat="1" x14ac:dyDescent="0.3">
      <c r="A1228" s="195">
        <v>1227</v>
      </c>
      <c r="B1228" s="195" t="s">
        <v>859</v>
      </c>
      <c r="C1228" s="195">
        <v>-5.2744080000000004E-3</v>
      </c>
      <c r="D1228" s="195">
        <v>27</v>
      </c>
      <c r="E1228" s="195">
        <v>26</v>
      </c>
      <c r="F1228" s="195" t="str">
        <f>VLOOKUP(VALUE(RIGHT(B1228,LEN(B1228)-1)),clusters!$A$15:$B$77,2)</f>
        <v>Speedy Power off Bench OF/1B</v>
      </c>
    </row>
    <row r="1229" spans="1:6" s="195" customFormat="1" x14ac:dyDescent="0.3">
      <c r="A1229" s="195">
        <v>1228</v>
      </c>
      <c r="B1229" s="195" t="s">
        <v>6886</v>
      </c>
      <c r="C1229" s="195">
        <v>-0.10473442099999999</v>
      </c>
      <c r="D1229" s="195">
        <v>28</v>
      </c>
      <c r="E1229" s="195">
        <v>26</v>
      </c>
      <c r="F1229" s="195" t="str">
        <f>VLOOKUP(VALUE(RIGHT(B1229,LEN(B1229)-1)),clusters!$A$15:$B$77,2)</f>
        <v>Young Wiff King Infielder</v>
      </c>
    </row>
    <row r="1230" spans="1:6" s="195" customFormat="1" x14ac:dyDescent="0.3">
      <c r="A1230" s="195">
        <v>1229</v>
      </c>
      <c r="B1230" s="195" t="s">
        <v>850</v>
      </c>
      <c r="C1230" s="195">
        <v>-0.107162496</v>
      </c>
      <c r="D1230" s="195">
        <v>29</v>
      </c>
      <c r="E1230" s="195">
        <v>26</v>
      </c>
      <c r="F1230" s="195" t="str">
        <f>VLOOKUP(VALUE(RIGHT(B1230,LEN(B1230)-1)),clusters!$A$15:$B$77,2)</f>
        <v>SB Swings for Fences</v>
      </c>
    </row>
    <row r="1231" spans="1:6" s="195" customFormat="1" x14ac:dyDescent="0.3">
      <c r="A1231" s="195">
        <v>1230</v>
      </c>
      <c r="B1231" s="195" t="s">
        <v>844</v>
      </c>
      <c r="C1231" s="195">
        <v>-0.15902815200000001</v>
      </c>
      <c r="D1231" s="195">
        <v>30</v>
      </c>
      <c r="E1231" s="195">
        <v>26</v>
      </c>
      <c r="F1231" s="195" t="str">
        <f>VLOOKUP(VALUE(RIGHT(B1231,LEN(B1231)-1)),clusters!$A$15:$B$77,2)</f>
        <v>Aging On Base</v>
      </c>
    </row>
    <row r="1232" spans="1:6" s="195" customFormat="1" x14ac:dyDescent="0.3">
      <c r="A1232" s="195">
        <v>1231</v>
      </c>
      <c r="B1232" s="195" t="s">
        <v>6897</v>
      </c>
      <c r="C1232" s="195">
        <v>-0.175367352</v>
      </c>
      <c r="D1232" s="195">
        <v>31</v>
      </c>
      <c r="E1232" s="195">
        <v>26</v>
      </c>
      <c r="F1232" s="195" t="str">
        <f>VLOOKUP(VALUE(RIGHT(B1232,LEN(B1232)-1)),clusters!$A$15:$B$77,2)</f>
        <v>Bench Warmer Infielder</v>
      </c>
    </row>
    <row r="1233" spans="1:6" s="195" customFormat="1" x14ac:dyDescent="0.3">
      <c r="A1233" s="195">
        <v>1232</v>
      </c>
      <c r="B1233" s="195" t="s">
        <v>837</v>
      </c>
      <c r="C1233" s="195">
        <v>-0.23416938800000001</v>
      </c>
      <c r="D1233" s="195">
        <v>32</v>
      </c>
      <c r="E1233" s="195">
        <v>26</v>
      </c>
      <c r="F1233" s="195" t="str">
        <f>VLOOKUP(VALUE(RIGHT(B1233,LEN(B1233)-1)),clusters!$A$15:$B$77,2)</f>
        <v>Slap Hitter 2B/SS</v>
      </c>
    </row>
    <row r="1234" spans="1:6" s="195" customFormat="1" x14ac:dyDescent="0.3">
      <c r="A1234" s="195">
        <v>1233</v>
      </c>
      <c r="B1234" s="195" t="s">
        <v>6901</v>
      </c>
      <c r="C1234" s="195">
        <v>-0.24547945099999999</v>
      </c>
      <c r="D1234" s="195">
        <v>33</v>
      </c>
      <c r="E1234" s="195">
        <v>26</v>
      </c>
      <c r="F1234" s="195" t="str">
        <f>VLOOKUP(VALUE(RIGHT(B1234,LEN(B1234)-1)),clusters!$A$15:$B$77,2)</f>
        <v>Speedy Contact Hitter</v>
      </c>
    </row>
    <row r="1235" spans="1:6" s="195" customFormat="1" x14ac:dyDescent="0.3">
      <c r="A1235" s="195">
        <v>1234</v>
      </c>
      <c r="B1235" s="195" t="s">
        <v>854</v>
      </c>
      <c r="C1235" s="195">
        <v>-0.25528522799999998</v>
      </c>
      <c r="D1235" s="195">
        <v>34</v>
      </c>
      <c r="E1235" s="195">
        <v>26</v>
      </c>
      <c r="F1235" s="195" t="str">
        <f>VLOOKUP(VALUE(RIGHT(B1235,LEN(B1235)-1)),clusters!$A$15:$B$77,2)</f>
        <v>Agile Wiff King</v>
      </c>
    </row>
    <row r="1236" spans="1:6" s="195" customFormat="1" x14ac:dyDescent="0.3">
      <c r="A1236" s="195">
        <v>1235</v>
      </c>
      <c r="B1236" s="195" t="s">
        <v>841</v>
      </c>
      <c r="C1236" s="195">
        <v>-0.26385313700000002</v>
      </c>
      <c r="D1236" s="195">
        <v>35</v>
      </c>
      <c r="E1236" s="195">
        <v>26</v>
      </c>
      <c r="F1236" s="195" t="str">
        <f>VLOOKUP(VALUE(RIGHT(B1236,LEN(B1236)-1)),clusters!$A$15:$B$77,2)</f>
        <v>SB Slap Hitter</v>
      </c>
    </row>
    <row r="1237" spans="1:6" s="195" customFormat="1" x14ac:dyDescent="0.3">
      <c r="A1237" s="195">
        <v>1236</v>
      </c>
      <c r="B1237" s="195" t="s">
        <v>842</v>
      </c>
      <c r="C1237" s="195">
        <v>-0.311442999</v>
      </c>
      <c r="D1237" s="195">
        <v>36</v>
      </c>
      <c r="E1237" s="195">
        <v>26</v>
      </c>
      <c r="F1237" s="195" t="str">
        <f>VLOOKUP(VALUE(RIGHT(B1237,LEN(B1237)-1)),clusters!$A$15:$B$77,2)</f>
        <v>Bench Warmer 2B/SS</v>
      </c>
    </row>
    <row r="1238" spans="1:6" s="195" customFormat="1" x14ac:dyDescent="0.3">
      <c r="A1238" s="195">
        <v>1237</v>
      </c>
      <c r="B1238" s="195" t="s">
        <v>849</v>
      </c>
      <c r="C1238" s="195">
        <v>-0.35197971700000003</v>
      </c>
      <c r="D1238" s="195">
        <v>37</v>
      </c>
      <c r="E1238" s="195">
        <v>26</v>
      </c>
      <c r="F1238" s="195" t="str">
        <f>VLOOKUP(VALUE(RIGHT(B1238,LEN(B1238)-1)),clusters!$A$15:$B$77,2)</f>
        <v>SB Bench Warmer</v>
      </c>
    </row>
    <row r="1239" spans="1:6" s="195" customFormat="1" x14ac:dyDescent="0.3">
      <c r="A1239" s="195">
        <v>1238</v>
      </c>
      <c r="B1239" s="195" t="s">
        <v>7349</v>
      </c>
      <c r="C1239" s="195">
        <v>-0.448739047</v>
      </c>
      <c r="D1239" s="195">
        <v>38</v>
      </c>
      <c r="E1239" s="195">
        <v>26</v>
      </c>
      <c r="F1239" s="195" t="str">
        <f>VLOOKUP(VALUE(RIGHT(B1239,LEN(B1239)-1)),clusters!$A$15:$B$77,2)</f>
        <v>Wiff King 2B/SS</v>
      </c>
    </row>
    <row r="1240" spans="1:6" s="195" customFormat="1" x14ac:dyDescent="0.3">
      <c r="A1240" s="195">
        <v>1239</v>
      </c>
      <c r="B1240" s="195" t="s">
        <v>6885</v>
      </c>
      <c r="C1240" s="195">
        <v>-0.45676256599999998</v>
      </c>
      <c r="D1240" s="195">
        <v>39</v>
      </c>
      <c r="E1240" s="195">
        <v>26</v>
      </c>
      <c r="F1240" s="195" t="str">
        <f>VLOOKUP(VALUE(RIGHT(B1240,LEN(B1240)-1)),clusters!$A$15:$B$77,2)</f>
        <v>Aging Power When Healthy</v>
      </c>
    </row>
    <row r="1241" spans="1:6" s="195" customFormat="1" x14ac:dyDescent="0.3">
      <c r="A1241" s="195">
        <v>1240</v>
      </c>
      <c r="B1241" s="195" t="s">
        <v>852</v>
      </c>
      <c r="C1241" s="195">
        <v>-0.56329978599999997</v>
      </c>
      <c r="D1241" s="195">
        <v>40</v>
      </c>
      <c r="E1241" s="195">
        <v>26</v>
      </c>
      <c r="F1241" s="195" t="str">
        <f>VLOOKUP(VALUE(RIGHT(B1241,LEN(B1241)-1)),clusters!$A$15:$B$77,2)</f>
        <v>Speedy Wiff King</v>
      </c>
    </row>
    <row r="1242" spans="1:6" s="195" customFormat="1" x14ac:dyDescent="0.3">
      <c r="A1242" s="195">
        <v>1241</v>
      </c>
      <c r="B1242" s="195" t="s">
        <v>6896</v>
      </c>
      <c r="C1242" s="195">
        <v>-0.578001663</v>
      </c>
      <c r="D1242" s="195">
        <v>41</v>
      </c>
      <c r="E1242" s="195">
        <v>26</v>
      </c>
      <c r="F1242" s="195" t="str">
        <f>VLOOKUP(VALUE(RIGHT(B1242,LEN(B1242)-1)),clusters!$A$15:$B$77,2)</f>
        <v>Aging Bench Warmer</v>
      </c>
    </row>
    <row r="1243" spans="1:6" s="195" customFormat="1" x14ac:dyDescent="0.3">
      <c r="A1243" s="195">
        <v>1242</v>
      </c>
      <c r="B1243" s="195" t="s">
        <v>845</v>
      </c>
      <c r="C1243" s="195">
        <v>-0.58785938100000001</v>
      </c>
      <c r="D1243" s="195">
        <v>42</v>
      </c>
      <c r="E1243" s="195">
        <v>26</v>
      </c>
      <c r="F1243" s="195" t="str">
        <f>VLOOKUP(VALUE(RIGHT(B1243,LEN(B1243)-1)),clusters!$A$15:$B$77,2)</f>
        <v>Speedy Bench Warmer Infielder</v>
      </c>
    </row>
    <row r="1244" spans="1:6" s="195" customFormat="1" x14ac:dyDescent="0.3">
      <c r="A1244" s="195">
        <v>1243</v>
      </c>
      <c r="B1244" s="195" t="s">
        <v>6880</v>
      </c>
      <c r="C1244" s="195">
        <v>-0.62722154200000002</v>
      </c>
      <c r="D1244" s="195">
        <v>43</v>
      </c>
      <c r="E1244" s="195">
        <v>26</v>
      </c>
      <c r="F1244" s="195" t="str">
        <f>VLOOKUP(VALUE(RIGHT(B1244,LEN(B1244)-1)),clusters!$A$15:$B$77,2)</f>
        <v>Bench Warmer OF/1B</v>
      </c>
    </row>
    <row r="1245" spans="1:6" s="195" customFormat="1" x14ac:dyDescent="0.3">
      <c r="A1245" s="195">
        <v>1244</v>
      </c>
      <c r="B1245" s="195" t="s">
        <v>6883</v>
      </c>
      <c r="C1245" s="195">
        <v>-0.67130922100000001</v>
      </c>
      <c r="D1245" s="195">
        <v>44</v>
      </c>
      <c r="E1245" s="195">
        <v>26</v>
      </c>
      <c r="F1245" s="195" t="str">
        <f>VLOOKUP(VALUE(RIGHT(B1245,LEN(B1245)-1)),clusters!$A$15:$B$77,2)</f>
        <v>Lead Footed Bench Warmer</v>
      </c>
    </row>
    <row r="1246" spans="1:6" s="195" customFormat="1" x14ac:dyDescent="0.3">
      <c r="A1246" s="195">
        <v>1245</v>
      </c>
      <c r="B1246" s="195" t="s">
        <v>6887</v>
      </c>
      <c r="C1246" s="195">
        <v>-0.74065084199999998</v>
      </c>
      <c r="D1246" s="195">
        <v>45</v>
      </c>
      <c r="E1246" s="195">
        <v>26</v>
      </c>
      <c r="F1246" s="195" t="str">
        <f>VLOOKUP(VALUE(RIGHT(B1246,LEN(B1246)-1)),clusters!$A$15:$B$77,2)</f>
        <v>Aging Bench Warmer OF/1B</v>
      </c>
    </row>
    <row r="1247" spans="1:6" s="195" customFormat="1" x14ac:dyDescent="0.3">
      <c r="A1247" s="195">
        <v>1246</v>
      </c>
      <c r="B1247" s="195" t="s">
        <v>839</v>
      </c>
      <c r="C1247" s="195">
        <v>-0.83768427700000003</v>
      </c>
      <c r="D1247" s="195">
        <v>46</v>
      </c>
      <c r="E1247" s="195">
        <v>26</v>
      </c>
      <c r="F1247" s="195" t="str">
        <f>VLOOKUP(VALUE(RIGHT(B1247,LEN(B1247)-1)),clusters!$A$15:$B$77,2)</f>
        <v>Agile Bench Warmer Infielder</v>
      </c>
    </row>
    <row r="1248" spans="1:6" s="195" customFormat="1" x14ac:dyDescent="0.3">
      <c r="A1248" s="195">
        <v>1247</v>
      </c>
      <c r="B1248" s="195" t="s">
        <v>6894</v>
      </c>
      <c r="C1248" s="195">
        <v>-0.873047185</v>
      </c>
      <c r="D1248" s="195">
        <v>47</v>
      </c>
      <c r="E1248" s="195">
        <v>26</v>
      </c>
      <c r="F1248" s="195" t="str">
        <f>VLOOKUP(VALUE(RIGHT(B1248,LEN(B1248)-1)),clusters!$A$15:$B$77,2)</f>
        <v>Agile Bench Warmer</v>
      </c>
    </row>
    <row r="1249" spans="1:6" s="195" customFormat="1" x14ac:dyDescent="0.3">
      <c r="A1249" s="195">
        <v>1248</v>
      </c>
      <c r="B1249" s="195" t="s">
        <v>6899</v>
      </c>
      <c r="C1249" s="195">
        <v>-0.92765016300000003</v>
      </c>
      <c r="D1249" s="195">
        <v>48</v>
      </c>
      <c r="E1249" s="195">
        <v>26</v>
      </c>
      <c r="F1249" s="195" t="str">
        <f>VLOOKUP(VALUE(RIGHT(B1249,LEN(B1249)-1)),clusters!$A$15:$B$77,2)</f>
        <v>Bench Warmer</v>
      </c>
    </row>
    <row r="1250" spans="1:6" s="195" customFormat="1" x14ac:dyDescent="0.3">
      <c r="A1250" s="195">
        <v>1249</v>
      </c>
      <c r="B1250" s="195" t="s">
        <v>6895</v>
      </c>
      <c r="C1250" s="195">
        <v>1</v>
      </c>
      <c r="D1250" s="195">
        <v>1</v>
      </c>
      <c r="E1250" s="195">
        <v>27</v>
      </c>
      <c r="F1250" s="195" t="str">
        <f>VLOOKUP(VALUE(RIGHT(B1250,LEN(B1250)-1)),clusters!$A$15:$B$77,2)</f>
        <v>Capable Hitter Infielder</v>
      </c>
    </row>
    <row r="1251" spans="1:6" s="195" customFormat="1" x14ac:dyDescent="0.3">
      <c r="A1251" s="195">
        <v>1250</v>
      </c>
      <c r="B1251" s="195" t="s">
        <v>846</v>
      </c>
      <c r="C1251" s="195">
        <v>0.84290854449999997</v>
      </c>
      <c r="D1251" s="195">
        <v>2</v>
      </c>
      <c r="E1251" s="195">
        <v>27</v>
      </c>
      <c r="F1251" s="195" t="str">
        <f>VLOOKUP(VALUE(RIGHT(B1251,LEN(B1251)-1)),clusters!$A$15:$B$77,2)</f>
        <v>Slugger Infielder</v>
      </c>
    </row>
    <row r="1252" spans="1:6" s="195" customFormat="1" x14ac:dyDescent="0.3">
      <c r="A1252" s="195">
        <v>1251</v>
      </c>
      <c r="B1252" s="195" t="s">
        <v>6884</v>
      </c>
      <c r="C1252" s="195">
        <v>0.83840982239999995</v>
      </c>
      <c r="D1252" s="195">
        <v>3</v>
      </c>
      <c r="E1252" s="195">
        <v>27</v>
      </c>
      <c r="F1252" s="195" t="str">
        <f>VLOOKUP(VALUE(RIGHT(B1252,LEN(B1252)-1)),clusters!$A$15:$B$77,2)</f>
        <v>Young Slugger</v>
      </c>
    </row>
    <row r="1253" spans="1:6" s="195" customFormat="1" x14ac:dyDescent="0.3">
      <c r="A1253" s="195">
        <v>1252</v>
      </c>
      <c r="B1253" s="195" t="s">
        <v>6900</v>
      </c>
      <c r="C1253" s="195">
        <v>0.79910176990000004</v>
      </c>
      <c r="D1253" s="195">
        <v>4</v>
      </c>
      <c r="E1253" s="195">
        <v>27</v>
      </c>
      <c r="F1253" s="195" t="str">
        <f>VLOOKUP(VALUE(RIGHT(B1253,LEN(B1253)-1)),clusters!$A$15:$B$77,2)</f>
        <v>Speedy Capable Hitter 2B/SS</v>
      </c>
    </row>
    <row r="1254" spans="1:6" s="195" customFormat="1" x14ac:dyDescent="0.3">
      <c r="A1254" s="195">
        <v>1253</v>
      </c>
      <c r="B1254" s="195" t="s">
        <v>6882</v>
      </c>
      <c r="C1254" s="195">
        <v>0.7923643306</v>
      </c>
      <c r="D1254" s="195">
        <v>5</v>
      </c>
      <c r="E1254" s="195">
        <v>27</v>
      </c>
      <c r="F1254" s="195" t="str">
        <f>VLOOKUP(VALUE(RIGHT(B1254,LEN(B1254)-1)),clusters!$A$15:$B$77,2)</f>
        <v>Young Slugger 2B/SS</v>
      </c>
    </row>
    <row r="1255" spans="1:6" s="195" customFormat="1" x14ac:dyDescent="0.3">
      <c r="A1255" s="195">
        <v>1254</v>
      </c>
      <c r="B1255" s="195" t="s">
        <v>6890</v>
      </c>
      <c r="C1255" s="195">
        <v>0.77434767240000002</v>
      </c>
      <c r="D1255" s="195">
        <v>6</v>
      </c>
      <c r="E1255" s="195">
        <v>27</v>
      </c>
      <c r="F1255" s="195" t="str">
        <f>VLOOKUP(VALUE(RIGHT(B1255,LEN(B1255)-1)),clusters!$A$15:$B$77,2)</f>
        <v>Speedy Capable Hitter</v>
      </c>
    </row>
    <row r="1256" spans="1:6" s="195" customFormat="1" x14ac:dyDescent="0.3">
      <c r="A1256" s="195">
        <v>1255</v>
      </c>
      <c r="B1256" s="195" t="s">
        <v>840</v>
      </c>
      <c r="C1256" s="195">
        <v>0.56845251740000002</v>
      </c>
      <c r="D1256" s="195">
        <v>7</v>
      </c>
      <c r="E1256" s="195">
        <v>27</v>
      </c>
      <c r="F1256" s="195" t="str">
        <f>VLOOKUP(VALUE(RIGHT(B1256,LEN(B1256)-1)),clusters!$A$15:$B$77,2)</f>
        <v>Speedy Contact Hitter 2B/SS</v>
      </c>
    </row>
    <row r="1257" spans="1:6" s="195" customFormat="1" x14ac:dyDescent="0.3">
      <c r="A1257" s="195">
        <v>1256</v>
      </c>
      <c r="B1257" s="195" t="s">
        <v>838</v>
      </c>
      <c r="C1257" s="195">
        <v>0.54074171589999998</v>
      </c>
      <c r="D1257" s="195">
        <v>8</v>
      </c>
      <c r="E1257" s="195">
        <v>27</v>
      </c>
      <c r="F1257" s="195" t="str">
        <f>VLOOKUP(VALUE(RIGHT(B1257,LEN(B1257)-1)),clusters!$A$15:$B$77,2)</f>
        <v>Lead Footed Contact Hitter Infielder</v>
      </c>
    </row>
    <row r="1258" spans="1:6" s="195" customFormat="1" x14ac:dyDescent="0.3">
      <c r="A1258" s="195">
        <v>1257</v>
      </c>
      <c r="B1258" s="195" t="s">
        <v>6888</v>
      </c>
      <c r="C1258" s="195">
        <v>0.52644228589999997</v>
      </c>
      <c r="D1258" s="195">
        <v>9</v>
      </c>
      <c r="E1258" s="195">
        <v>27</v>
      </c>
      <c r="F1258" s="195" t="str">
        <f>VLOOKUP(VALUE(RIGHT(B1258,LEN(B1258)-1)),clusters!$A$15:$B$77,2)</f>
        <v>SB Slugger</v>
      </c>
    </row>
    <row r="1259" spans="1:6" s="195" customFormat="1" x14ac:dyDescent="0.3">
      <c r="A1259" s="195">
        <v>1258</v>
      </c>
      <c r="B1259" s="195" t="s">
        <v>847</v>
      </c>
      <c r="C1259" s="195">
        <v>0.51842212200000004</v>
      </c>
      <c r="D1259" s="195">
        <v>10</v>
      </c>
      <c r="E1259" s="195">
        <v>27</v>
      </c>
      <c r="F1259" s="195" t="str">
        <f>VLOOKUP(VALUE(RIGHT(B1259,LEN(B1259)-1)),clusters!$A$15:$B$77,2)</f>
        <v>Infielder</v>
      </c>
    </row>
    <row r="1260" spans="1:6" s="195" customFormat="1" x14ac:dyDescent="0.3">
      <c r="A1260" s="195">
        <v>1259</v>
      </c>
      <c r="B1260" s="195" t="s">
        <v>6893</v>
      </c>
      <c r="C1260" s="195">
        <v>0.5151290422</v>
      </c>
      <c r="D1260" s="195">
        <v>11</v>
      </c>
      <c r="E1260" s="195">
        <v>27</v>
      </c>
      <c r="F1260" s="195" t="str">
        <f>VLOOKUP(VALUE(RIGHT(B1260,LEN(B1260)-1)),clusters!$A$15:$B$77,2)</f>
        <v>Young Speedy Gap Power</v>
      </c>
    </row>
    <row r="1261" spans="1:6" s="195" customFormat="1" x14ac:dyDescent="0.3">
      <c r="A1261" s="195">
        <v>1260</v>
      </c>
      <c r="B1261" s="195" t="s">
        <v>857</v>
      </c>
      <c r="C1261" s="195">
        <v>0.50566412689999996</v>
      </c>
      <c r="D1261" s="195">
        <v>12</v>
      </c>
      <c r="E1261" s="195">
        <v>27</v>
      </c>
      <c r="F1261" s="195" t="str">
        <f>VLOOKUP(VALUE(RIGHT(B1261,LEN(B1261)-1)),clusters!$A$15:$B$77,2)</f>
        <v>Slugger</v>
      </c>
    </row>
    <row r="1262" spans="1:6" s="195" customFormat="1" x14ac:dyDescent="0.3">
      <c r="A1262" s="195">
        <v>1261</v>
      </c>
      <c r="B1262" s="195" t="s">
        <v>848</v>
      </c>
      <c r="C1262" s="195">
        <v>0.45120655679999999</v>
      </c>
      <c r="D1262" s="195">
        <v>13</v>
      </c>
      <c r="E1262" s="195">
        <v>27</v>
      </c>
      <c r="F1262" s="195" t="str">
        <f>VLOOKUP(VALUE(RIGHT(B1262,LEN(B1262)-1)),clusters!$A$15:$B$77,2)</f>
        <v>Dominant Hitter</v>
      </c>
    </row>
    <row r="1263" spans="1:6" s="195" customFormat="1" x14ac:dyDescent="0.3">
      <c r="A1263" s="195">
        <v>1262</v>
      </c>
      <c r="B1263" s="195" t="s">
        <v>843</v>
      </c>
      <c r="C1263" s="195">
        <v>0.44570132909999999</v>
      </c>
      <c r="D1263" s="195">
        <v>14</v>
      </c>
      <c r="E1263" s="195">
        <v>27</v>
      </c>
      <c r="F1263" s="195" t="str">
        <f>VLOOKUP(VALUE(RIGHT(B1263,LEN(B1263)-1)),clusters!$A$15:$B$77,2)</f>
        <v>Capable Hitter</v>
      </c>
    </row>
    <row r="1264" spans="1:6" s="195" customFormat="1" x14ac:dyDescent="0.3">
      <c r="A1264" s="195">
        <v>1263</v>
      </c>
      <c r="B1264" s="195" t="s">
        <v>6889</v>
      </c>
      <c r="C1264" s="195">
        <v>0.32729669010000001</v>
      </c>
      <c r="D1264" s="195">
        <v>15</v>
      </c>
      <c r="E1264" s="195">
        <v>27</v>
      </c>
      <c r="F1264" s="195" t="str">
        <f>VLOOKUP(VALUE(RIGHT(B1264,LEN(B1264)-1)),clusters!$A$15:$B$77,2)</f>
        <v>Gap Power Infielder</v>
      </c>
    </row>
    <row r="1265" spans="1:6" s="195" customFormat="1" x14ac:dyDescent="0.3">
      <c r="A1265" s="195">
        <v>1264</v>
      </c>
      <c r="B1265" s="195" t="s">
        <v>837</v>
      </c>
      <c r="C1265" s="195">
        <v>0.3248962493</v>
      </c>
      <c r="D1265" s="195">
        <v>16</v>
      </c>
      <c r="E1265" s="195">
        <v>27</v>
      </c>
      <c r="F1265" s="195" t="str">
        <f>VLOOKUP(VALUE(RIGHT(B1265,LEN(B1265)-1)),clusters!$A$15:$B$77,2)</f>
        <v>Slap Hitter 2B/SS</v>
      </c>
    </row>
    <row r="1266" spans="1:6" s="195" customFormat="1" x14ac:dyDescent="0.3">
      <c r="A1266" s="195">
        <v>1265</v>
      </c>
      <c r="B1266" s="195" t="s">
        <v>851</v>
      </c>
      <c r="C1266" s="195">
        <v>0.30136112469999998</v>
      </c>
      <c r="D1266" s="195">
        <v>17</v>
      </c>
      <c r="E1266" s="195">
        <v>27</v>
      </c>
      <c r="F1266" s="195" t="str">
        <f>VLOOKUP(VALUE(RIGHT(B1266,LEN(B1266)-1)),clusters!$A$15:$B$77,2)</f>
        <v>Slugger OF/1B</v>
      </c>
    </row>
    <row r="1267" spans="1:6" s="195" customFormat="1" x14ac:dyDescent="0.3">
      <c r="A1267" s="195">
        <v>1266</v>
      </c>
      <c r="B1267" s="195" t="s">
        <v>6892</v>
      </c>
      <c r="C1267" s="195">
        <v>0.28631689589999998</v>
      </c>
      <c r="D1267" s="195">
        <v>18</v>
      </c>
      <c r="E1267" s="195">
        <v>27</v>
      </c>
      <c r="F1267" s="195" t="str">
        <f>VLOOKUP(VALUE(RIGHT(B1267,LEN(B1267)-1)),clusters!$A$15:$B$77,2)</f>
        <v>Lead Footed Slap Hitter</v>
      </c>
    </row>
    <row r="1268" spans="1:6" s="195" customFormat="1" x14ac:dyDescent="0.3">
      <c r="A1268" s="195">
        <v>1267</v>
      </c>
      <c r="B1268" s="195" t="s">
        <v>6902</v>
      </c>
      <c r="C1268" s="195">
        <v>0.27484935669999999</v>
      </c>
      <c r="D1268" s="195">
        <v>19</v>
      </c>
      <c r="E1268" s="195">
        <v>27</v>
      </c>
      <c r="F1268" s="195" t="str">
        <f>VLOOKUP(VALUE(RIGHT(B1268,LEN(B1268)-1)),clusters!$A$15:$B$77,2)</f>
        <v>SB Capable Hitter</v>
      </c>
    </row>
    <row r="1269" spans="1:6" s="195" customFormat="1" x14ac:dyDescent="0.3">
      <c r="A1269" s="195">
        <v>1268</v>
      </c>
      <c r="B1269" s="195" t="s">
        <v>856</v>
      </c>
      <c r="C1269" s="195">
        <v>0.16233854750000001</v>
      </c>
      <c r="D1269" s="195">
        <v>20</v>
      </c>
      <c r="E1269" s="195">
        <v>27</v>
      </c>
      <c r="F1269" s="195" t="str">
        <f>VLOOKUP(VALUE(RIGHT(B1269,LEN(B1269)-1)),clusters!$A$15:$B$77,2)</f>
        <v>Young On Base OF/1B</v>
      </c>
    </row>
    <row r="1270" spans="1:6" s="195" customFormat="1" x14ac:dyDescent="0.3">
      <c r="A1270" s="195">
        <v>1269</v>
      </c>
      <c r="B1270" s="195" t="s">
        <v>842</v>
      </c>
      <c r="C1270" s="195">
        <v>0.10968883359999999</v>
      </c>
      <c r="D1270" s="195">
        <v>21</v>
      </c>
      <c r="E1270" s="195">
        <v>27</v>
      </c>
      <c r="F1270" s="195" t="str">
        <f>VLOOKUP(VALUE(RIGHT(B1270,LEN(B1270)-1)),clusters!$A$15:$B$77,2)</f>
        <v>Bench Warmer 2B/SS</v>
      </c>
    </row>
    <row r="1271" spans="1:6" s="195" customFormat="1" x14ac:dyDescent="0.3">
      <c r="A1271" s="195">
        <v>1270</v>
      </c>
      <c r="B1271" s="195" t="s">
        <v>6898</v>
      </c>
      <c r="C1271" s="195">
        <v>8.50912583E-2</v>
      </c>
      <c r="D1271" s="195">
        <v>22</v>
      </c>
      <c r="E1271" s="195">
        <v>27</v>
      </c>
      <c r="F1271" s="195" t="str">
        <f>VLOOKUP(VALUE(RIGHT(B1271,LEN(B1271)-1)),clusters!$A$15:$B$77,2)</f>
        <v>Young SB Power off Bench</v>
      </c>
    </row>
    <row r="1272" spans="1:6" s="195" customFormat="1" x14ac:dyDescent="0.3">
      <c r="A1272" s="195">
        <v>1271</v>
      </c>
      <c r="B1272" s="195" t="s">
        <v>841</v>
      </c>
      <c r="C1272" s="195">
        <v>8.0060768899999996E-2</v>
      </c>
      <c r="D1272" s="195">
        <v>23</v>
      </c>
      <c r="E1272" s="195">
        <v>27</v>
      </c>
      <c r="F1272" s="195" t="str">
        <f>VLOOKUP(VALUE(RIGHT(B1272,LEN(B1272)-1)),clusters!$A$15:$B$77,2)</f>
        <v>SB Slap Hitter</v>
      </c>
    </row>
    <row r="1273" spans="1:6" s="195" customFormat="1" x14ac:dyDescent="0.3">
      <c r="A1273" s="195">
        <v>1272</v>
      </c>
      <c r="B1273" s="195" t="s">
        <v>6891</v>
      </c>
      <c r="C1273" s="195">
        <v>7.0326053999999999E-2</v>
      </c>
      <c r="D1273" s="195">
        <v>24</v>
      </c>
      <c r="E1273" s="195">
        <v>27</v>
      </c>
      <c r="F1273" s="195" t="str">
        <f>VLOOKUP(VALUE(RIGHT(B1273,LEN(B1273)-1)),clusters!$A$15:$B$77,2)</f>
        <v>Speedy Dominant Hitter</v>
      </c>
    </row>
    <row r="1274" spans="1:6" s="195" customFormat="1" x14ac:dyDescent="0.3">
      <c r="A1274" s="195">
        <v>1273</v>
      </c>
      <c r="B1274" s="195" t="s">
        <v>6901</v>
      </c>
      <c r="C1274" s="195">
        <v>2.9505180499999999E-2</v>
      </c>
      <c r="D1274" s="195">
        <v>25</v>
      </c>
      <c r="E1274" s="195">
        <v>27</v>
      </c>
      <c r="F1274" s="195" t="str">
        <f>VLOOKUP(VALUE(RIGHT(B1274,LEN(B1274)-1)),clusters!$A$15:$B$77,2)</f>
        <v>Speedy Contact Hitter</v>
      </c>
    </row>
    <row r="1275" spans="1:6" s="195" customFormat="1" x14ac:dyDescent="0.3">
      <c r="A1275" s="195">
        <v>1274</v>
      </c>
      <c r="B1275" s="195" t="s">
        <v>6897</v>
      </c>
      <c r="C1275" s="195">
        <v>5.3347250999999998E-3</v>
      </c>
      <c r="D1275" s="195">
        <v>26</v>
      </c>
      <c r="E1275" s="195">
        <v>27</v>
      </c>
      <c r="F1275" s="195" t="str">
        <f>VLOOKUP(VALUE(RIGHT(B1275,LEN(B1275)-1)),clusters!$A$15:$B$77,2)</f>
        <v>Bench Warmer Infielder</v>
      </c>
    </row>
    <row r="1276" spans="1:6" s="195" customFormat="1" x14ac:dyDescent="0.3">
      <c r="A1276" s="195">
        <v>1275</v>
      </c>
      <c r="B1276" s="195" t="s">
        <v>844</v>
      </c>
      <c r="C1276" s="195">
        <v>1.4365299999999999E-4</v>
      </c>
      <c r="D1276" s="195">
        <v>27</v>
      </c>
      <c r="E1276" s="195">
        <v>27</v>
      </c>
      <c r="F1276" s="195" t="str">
        <f>VLOOKUP(VALUE(RIGHT(B1276,LEN(B1276)-1)),clusters!$A$15:$B$77,2)</f>
        <v>Aging On Base</v>
      </c>
    </row>
    <row r="1277" spans="1:6" s="195" customFormat="1" x14ac:dyDescent="0.3">
      <c r="A1277" s="195">
        <v>1276</v>
      </c>
      <c r="B1277" s="195" t="s">
        <v>853</v>
      </c>
      <c r="C1277" s="195">
        <v>-3.4808736999999999E-2</v>
      </c>
      <c r="D1277" s="195">
        <v>28</v>
      </c>
      <c r="E1277" s="195">
        <v>27</v>
      </c>
      <c r="F1277" s="195" t="str">
        <f>VLOOKUP(VALUE(RIGHT(B1277,LEN(B1277)-1)),clusters!$A$15:$B$77,2)</f>
        <v>Young Speedy Gap Power</v>
      </c>
    </row>
    <row r="1278" spans="1:6" s="195" customFormat="1" x14ac:dyDescent="0.3">
      <c r="A1278" s="195">
        <v>1277</v>
      </c>
      <c r="B1278" s="195" t="s">
        <v>858</v>
      </c>
      <c r="C1278" s="195">
        <v>-5.4122587E-2</v>
      </c>
      <c r="D1278" s="195">
        <v>29</v>
      </c>
      <c r="E1278" s="195">
        <v>27</v>
      </c>
      <c r="F1278" s="195" t="str">
        <f>VLOOKUP(VALUE(RIGHT(B1278,LEN(B1278)-1)),clusters!$A$15:$B$77,2)</f>
        <v>Lead Footed Swings for Fences</v>
      </c>
    </row>
    <row r="1279" spans="1:6" s="195" customFormat="1" x14ac:dyDescent="0.3">
      <c r="A1279" s="195">
        <v>1278</v>
      </c>
      <c r="B1279" s="195" t="s">
        <v>6881</v>
      </c>
      <c r="C1279" s="195">
        <v>-0.18294491700000001</v>
      </c>
      <c r="D1279" s="195">
        <v>30</v>
      </c>
      <c r="E1279" s="195">
        <v>27</v>
      </c>
      <c r="F1279" s="195" t="str">
        <f>VLOOKUP(VALUE(RIGHT(B1279,LEN(B1279)-1)),clusters!$A$15:$B$77,2)</f>
        <v>Lead Footed Uppercut Breeze</v>
      </c>
    </row>
    <row r="1280" spans="1:6" s="195" customFormat="1" x14ac:dyDescent="0.3">
      <c r="A1280" s="195">
        <v>1279</v>
      </c>
      <c r="B1280" s="195" t="s">
        <v>6886</v>
      </c>
      <c r="C1280" s="195">
        <v>-0.218042392</v>
      </c>
      <c r="D1280" s="195">
        <v>31</v>
      </c>
      <c r="E1280" s="195">
        <v>27</v>
      </c>
      <c r="F1280" s="195" t="str">
        <f>VLOOKUP(VALUE(RIGHT(B1280,LEN(B1280)-1)),clusters!$A$15:$B$77,2)</f>
        <v>Young Wiff King Infielder</v>
      </c>
    </row>
    <row r="1281" spans="1:6" s="195" customFormat="1" x14ac:dyDescent="0.3">
      <c r="A1281" s="195">
        <v>1280</v>
      </c>
      <c r="B1281" s="195" t="s">
        <v>860</v>
      </c>
      <c r="C1281" s="195">
        <v>-0.27664346299999998</v>
      </c>
      <c r="D1281" s="195">
        <v>32</v>
      </c>
      <c r="E1281" s="195">
        <v>27</v>
      </c>
      <c r="F1281" s="195" t="str">
        <f>VLOOKUP(VALUE(RIGHT(B1281,LEN(B1281)-1)),clusters!$A$15:$B$77,2)</f>
        <v>Agile Swings for Fences</v>
      </c>
    </row>
    <row r="1282" spans="1:6" s="195" customFormat="1" x14ac:dyDescent="0.3">
      <c r="A1282" s="195">
        <v>1281</v>
      </c>
      <c r="B1282" s="195" t="s">
        <v>850</v>
      </c>
      <c r="C1282" s="195">
        <v>-0.27722383099999998</v>
      </c>
      <c r="D1282" s="195">
        <v>33</v>
      </c>
      <c r="E1282" s="195">
        <v>27</v>
      </c>
      <c r="F1282" s="195" t="str">
        <f>VLOOKUP(VALUE(RIGHT(B1282,LEN(B1282)-1)),clusters!$A$15:$B$77,2)</f>
        <v>SB Swings for Fences</v>
      </c>
    </row>
    <row r="1283" spans="1:6" s="195" customFormat="1" x14ac:dyDescent="0.3">
      <c r="A1283" s="195">
        <v>1282</v>
      </c>
      <c r="B1283" s="195" t="s">
        <v>845</v>
      </c>
      <c r="C1283" s="195">
        <v>-0.320341031</v>
      </c>
      <c r="D1283" s="195">
        <v>34</v>
      </c>
      <c r="E1283" s="195">
        <v>27</v>
      </c>
      <c r="F1283" s="195" t="str">
        <f>VLOOKUP(VALUE(RIGHT(B1283,LEN(B1283)-1)),clusters!$A$15:$B$77,2)</f>
        <v>Speedy Bench Warmer Infielder</v>
      </c>
    </row>
    <row r="1284" spans="1:6" s="195" customFormat="1" x14ac:dyDescent="0.3">
      <c r="A1284" s="195">
        <v>1283</v>
      </c>
      <c r="B1284" s="195" t="s">
        <v>855</v>
      </c>
      <c r="C1284" s="195">
        <v>-0.33597559199999999</v>
      </c>
      <c r="D1284" s="195">
        <v>35</v>
      </c>
      <c r="E1284" s="195">
        <v>27</v>
      </c>
      <c r="F1284" s="195" t="str">
        <f>VLOOKUP(VALUE(RIGHT(B1284,LEN(B1284)-1)),clusters!$A$15:$B$77,2)</f>
        <v>Wild Slugger</v>
      </c>
    </row>
    <row r="1285" spans="1:6" s="195" customFormat="1" x14ac:dyDescent="0.3">
      <c r="A1285" s="195">
        <v>1284</v>
      </c>
      <c r="B1285" s="195" t="s">
        <v>849</v>
      </c>
      <c r="C1285" s="195">
        <v>-0.39924399700000002</v>
      </c>
      <c r="D1285" s="195">
        <v>36</v>
      </c>
      <c r="E1285" s="195">
        <v>27</v>
      </c>
      <c r="F1285" s="195" t="str">
        <f>VLOOKUP(VALUE(RIGHT(B1285,LEN(B1285)-1)),clusters!$A$15:$B$77,2)</f>
        <v>SB Bench Warmer</v>
      </c>
    </row>
    <row r="1286" spans="1:6" s="195" customFormat="1" x14ac:dyDescent="0.3">
      <c r="A1286" s="195">
        <v>1285</v>
      </c>
      <c r="B1286" s="195" t="s">
        <v>839</v>
      </c>
      <c r="C1286" s="195">
        <v>-0.41700893300000003</v>
      </c>
      <c r="D1286" s="195">
        <v>37</v>
      </c>
      <c r="E1286" s="195">
        <v>27</v>
      </c>
      <c r="F1286" s="195" t="str">
        <f>VLOOKUP(VALUE(RIGHT(B1286,LEN(B1286)-1)),clusters!$A$15:$B$77,2)</f>
        <v>Agile Bench Warmer Infielder</v>
      </c>
    </row>
    <row r="1287" spans="1:6" s="195" customFormat="1" x14ac:dyDescent="0.3">
      <c r="A1287" s="195">
        <v>1286</v>
      </c>
      <c r="B1287" s="195" t="s">
        <v>6896</v>
      </c>
      <c r="C1287" s="195">
        <v>-0.41962216299999999</v>
      </c>
      <c r="D1287" s="195">
        <v>38</v>
      </c>
      <c r="E1287" s="195">
        <v>27</v>
      </c>
      <c r="F1287" s="195" t="str">
        <f>VLOOKUP(VALUE(RIGHT(B1287,LEN(B1287)-1)),clusters!$A$15:$B$77,2)</f>
        <v>Aging Bench Warmer</v>
      </c>
    </row>
    <row r="1288" spans="1:6" s="195" customFormat="1" x14ac:dyDescent="0.3">
      <c r="A1288" s="195">
        <v>1287</v>
      </c>
      <c r="B1288" s="195" t="s">
        <v>859</v>
      </c>
      <c r="C1288" s="195">
        <v>-0.46302229700000003</v>
      </c>
      <c r="D1288" s="195">
        <v>39</v>
      </c>
      <c r="E1288" s="195">
        <v>27</v>
      </c>
      <c r="F1288" s="195" t="str">
        <f>VLOOKUP(VALUE(RIGHT(B1288,LEN(B1288)-1)),clusters!$A$15:$B$77,2)</f>
        <v>Speedy Power off Bench OF/1B</v>
      </c>
    </row>
    <row r="1289" spans="1:6" s="195" customFormat="1" x14ac:dyDescent="0.3">
      <c r="A1289" s="195">
        <v>1288</v>
      </c>
      <c r="B1289" s="195" t="s">
        <v>854</v>
      </c>
      <c r="C1289" s="195">
        <v>-0.48785542399999998</v>
      </c>
      <c r="D1289" s="195">
        <v>40</v>
      </c>
      <c r="E1289" s="195">
        <v>27</v>
      </c>
      <c r="F1289" s="195" t="str">
        <f>VLOOKUP(VALUE(RIGHT(B1289,LEN(B1289)-1)),clusters!$A$15:$B$77,2)</f>
        <v>Agile Wiff King</v>
      </c>
    </row>
    <row r="1290" spans="1:6" s="195" customFormat="1" x14ac:dyDescent="0.3">
      <c r="A1290" s="195">
        <v>1289</v>
      </c>
      <c r="B1290" s="195" t="s">
        <v>6880</v>
      </c>
      <c r="C1290" s="195">
        <v>-0.50483898299999996</v>
      </c>
      <c r="D1290" s="195">
        <v>41</v>
      </c>
      <c r="E1290" s="195">
        <v>27</v>
      </c>
      <c r="F1290" s="195" t="str">
        <f>VLOOKUP(VALUE(RIGHT(B1290,LEN(B1290)-1)),clusters!$A$15:$B$77,2)</f>
        <v>Bench Warmer OF/1B</v>
      </c>
    </row>
    <row r="1291" spans="1:6" s="195" customFormat="1" x14ac:dyDescent="0.3">
      <c r="A1291" s="195">
        <v>1290</v>
      </c>
      <c r="B1291" s="195" t="s">
        <v>7349</v>
      </c>
      <c r="C1291" s="195">
        <v>-0.55595304800000001</v>
      </c>
      <c r="D1291" s="195">
        <v>42</v>
      </c>
      <c r="E1291" s="195">
        <v>27</v>
      </c>
      <c r="F1291" s="195" t="str">
        <f>VLOOKUP(VALUE(RIGHT(B1291,LEN(B1291)-1)),clusters!$A$15:$B$77,2)</f>
        <v>Wiff King 2B/SS</v>
      </c>
    </row>
    <row r="1292" spans="1:6" s="195" customFormat="1" x14ac:dyDescent="0.3">
      <c r="A1292" s="195">
        <v>1291</v>
      </c>
      <c r="B1292" s="195" t="s">
        <v>6885</v>
      </c>
      <c r="C1292" s="195">
        <v>-0.66749232000000003</v>
      </c>
      <c r="D1292" s="195">
        <v>43</v>
      </c>
      <c r="E1292" s="195">
        <v>27</v>
      </c>
      <c r="F1292" s="195" t="str">
        <f>VLOOKUP(VALUE(RIGHT(B1292,LEN(B1292)-1)),clusters!$A$15:$B$77,2)</f>
        <v>Aging Power When Healthy</v>
      </c>
    </row>
    <row r="1293" spans="1:6" s="195" customFormat="1" x14ac:dyDescent="0.3">
      <c r="A1293" s="195">
        <v>1292</v>
      </c>
      <c r="B1293" s="195" t="s">
        <v>6899</v>
      </c>
      <c r="C1293" s="195">
        <v>-0.70383380600000001</v>
      </c>
      <c r="D1293" s="195">
        <v>44</v>
      </c>
      <c r="E1293" s="195">
        <v>27</v>
      </c>
      <c r="F1293" s="195" t="str">
        <f>VLOOKUP(VALUE(RIGHT(B1293,LEN(B1293)-1)),clusters!$A$15:$B$77,2)</f>
        <v>Bench Warmer</v>
      </c>
    </row>
    <row r="1294" spans="1:6" s="195" customFormat="1" x14ac:dyDescent="0.3">
      <c r="A1294" s="195">
        <v>1293</v>
      </c>
      <c r="B1294" s="195" t="s">
        <v>6887</v>
      </c>
      <c r="C1294" s="195">
        <v>-0.73425044900000003</v>
      </c>
      <c r="D1294" s="195">
        <v>45</v>
      </c>
      <c r="E1294" s="195">
        <v>27</v>
      </c>
      <c r="F1294" s="195" t="str">
        <f>VLOOKUP(VALUE(RIGHT(B1294,LEN(B1294)-1)),clusters!$A$15:$B$77,2)</f>
        <v>Aging Bench Warmer OF/1B</v>
      </c>
    </row>
    <row r="1295" spans="1:6" s="195" customFormat="1" x14ac:dyDescent="0.3">
      <c r="A1295" s="195">
        <v>1294</v>
      </c>
      <c r="B1295" s="195" t="s">
        <v>6883</v>
      </c>
      <c r="C1295" s="195">
        <v>-0.76107341100000003</v>
      </c>
      <c r="D1295" s="195">
        <v>46</v>
      </c>
      <c r="E1295" s="195">
        <v>27</v>
      </c>
      <c r="F1295" s="195" t="str">
        <f>VLOOKUP(VALUE(RIGHT(B1295,LEN(B1295)-1)),clusters!$A$15:$B$77,2)</f>
        <v>Lead Footed Bench Warmer</v>
      </c>
    </row>
    <row r="1296" spans="1:6" s="195" customFormat="1" x14ac:dyDescent="0.3">
      <c r="A1296" s="195">
        <v>1295</v>
      </c>
      <c r="B1296" s="195" t="s">
        <v>852</v>
      </c>
      <c r="C1296" s="195">
        <v>-0.80672078199999997</v>
      </c>
      <c r="D1296" s="195">
        <v>47</v>
      </c>
      <c r="E1296" s="195">
        <v>27</v>
      </c>
      <c r="F1296" s="195" t="str">
        <f>VLOOKUP(VALUE(RIGHT(B1296,LEN(B1296)-1)),clusters!$A$15:$B$77,2)</f>
        <v>Speedy Wiff King</v>
      </c>
    </row>
    <row r="1297" spans="1:6" s="195" customFormat="1" x14ac:dyDescent="0.3">
      <c r="A1297" s="195">
        <v>1296</v>
      </c>
      <c r="B1297" s="195" t="s">
        <v>6894</v>
      </c>
      <c r="C1297" s="195">
        <v>-0.99506784299999995</v>
      </c>
      <c r="D1297" s="195">
        <v>48</v>
      </c>
      <c r="E1297" s="195">
        <v>27</v>
      </c>
      <c r="F1297" s="195" t="str">
        <f>VLOOKUP(VALUE(RIGHT(B1297,LEN(B1297)-1)),clusters!$A$15:$B$77,2)</f>
        <v>Agile Bench Warmer</v>
      </c>
    </row>
    <row r="1298" spans="1:6" s="195" customFormat="1" x14ac:dyDescent="0.3">
      <c r="A1298" s="195">
        <v>1297</v>
      </c>
      <c r="B1298" s="195" t="s">
        <v>6893</v>
      </c>
      <c r="C1298" s="195">
        <v>1</v>
      </c>
      <c r="D1298" s="195">
        <v>1</v>
      </c>
      <c r="E1298" s="195">
        <v>28</v>
      </c>
      <c r="F1298" s="195" t="str">
        <f>VLOOKUP(VALUE(RIGHT(B1298,LEN(B1298)-1)),clusters!$A$15:$B$77,2)</f>
        <v>Young Speedy Gap Power</v>
      </c>
    </row>
    <row r="1299" spans="1:6" s="195" customFormat="1" x14ac:dyDescent="0.3">
      <c r="A1299" s="195">
        <v>1298</v>
      </c>
      <c r="B1299" s="195" t="s">
        <v>853</v>
      </c>
      <c r="C1299" s="195">
        <v>0.80100463980000003</v>
      </c>
      <c r="D1299" s="195">
        <v>2</v>
      </c>
      <c r="E1299" s="195">
        <v>28</v>
      </c>
      <c r="F1299" s="195" t="str">
        <f>VLOOKUP(VALUE(RIGHT(B1299,LEN(B1299)-1)),clusters!$A$15:$B$77,2)</f>
        <v>Young Speedy Gap Power</v>
      </c>
    </row>
    <row r="1300" spans="1:6" s="195" customFormat="1" x14ac:dyDescent="0.3">
      <c r="A1300" s="195">
        <v>1299</v>
      </c>
      <c r="B1300" s="195" t="s">
        <v>6900</v>
      </c>
      <c r="C1300" s="195">
        <v>0.69021626420000004</v>
      </c>
      <c r="D1300" s="195">
        <v>3</v>
      </c>
      <c r="E1300" s="195">
        <v>28</v>
      </c>
      <c r="F1300" s="195" t="str">
        <f>VLOOKUP(VALUE(RIGHT(B1300,LEN(B1300)-1)),clusters!$A$15:$B$77,2)</f>
        <v>Speedy Capable Hitter 2B/SS</v>
      </c>
    </row>
    <row r="1301" spans="1:6" s="195" customFormat="1" x14ac:dyDescent="0.3">
      <c r="A1301" s="195">
        <v>1300</v>
      </c>
      <c r="B1301" s="195" t="s">
        <v>6890</v>
      </c>
      <c r="C1301" s="195">
        <v>0.66688524010000005</v>
      </c>
      <c r="D1301" s="195">
        <v>4</v>
      </c>
      <c r="E1301" s="195">
        <v>28</v>
      </c>
      <c r="F1301" s="195" t="str">
        <f>VLOOKUP(VALUE(RIGHT(B1301,LEN(B1301)-1)),clusters!$A$15:$B$77,2)</f>
        <v>Speedy Capable Hitter</v>
      </c>
    </row>
    <row r="1302" spans="1:6" s="195" customFormat="1" x14ac:dyDescent="0.3">
      <c r="A1302" s="195">
        <v>1301</v>
      </c>
      <c r="B1302" s="195" t="s">
        <v>6882</v>
      </c>
      <c r="C1302" s="195">
        <v>0.64456267580000004</v>
      </c>
      <c r="D1302" s="195">
        <v>5</v>
      </c>
      <c r="E1302" s="195">
        <v>28</v>
      </c>
      <c r="F1302" s="195" t="str">
        <f>VLOOKUP(VALUE(RIGHT(B1302,LEN(B1302)-1)),clusters!$A$15:$B$77,2)</f>
        <v>Young Slugger 2B/SS</v>
      </c>
    </row>
    <row r="1303" spans="1:6" s="195" customFormat="1" x14ac:dyDescent="0.3">
      <c r="A1303" s="195">
        <v>1302</v>
      </c>
      <c r="B1303" s="195" t="s">
        <v>6884</v>
      </c>
      <c r="C1303" s="195">
        <v>0.58076318199999999</v>
      </c>
      <c r="D1303" s="195">
        <v>6</v>
      </c>
      <c r="E1303" s="195">
        <v>28</v>
      </c>
      <c r="F1303" s="195" t="str">
        <f>VLOOKUP(VALUE(RIGHT(B1303,LEN(B1303)-1)),clusters!$A$15:$B$77,2)</f>
        <v>Young Slugger</v>
      </c>
    </row>
    <row r="1304" spans="1:6" s="195" customFormat="1" x14ac:dyDescent="0.3">
      <c r="A1304" s="195">
        <v>1303</v>
      </c>
      <c r="B1304" s="195" t="s">
        <v>6895</v>
      </c>
      <c r="C1304" s="195">
        <v>0.5151290422</v>
      </c>
      <c r="D1304" s="195">
        <v>7</v>
      </c>
      <c r="E1304" s="195">
        <v>28</v>
      </c>
      <c r="F1304" s="195" t="str">
        <f>VLOOKUP(VALUE(RIGHT(B1304,LEN(B1304)-1)),clusters!$A$15:$B$77,2)</f>
        <v>Capable Hitter Infielder</v>
      </c>
    </row>
    <row r="1305" spans="1:6" s="195" customFormat="1" x14ac:dyDescent="0.3">
      <c r="A1305" s="195">
        <v>1304</v>
      </c>
      <c r="B1305" s="195" t="s">
        <v>849</v>
      </c>
      <c r="C1305" s="195">
        <v>0.47781889150000001</v>
      </c>
      <c r="D1305" s="195">
        <v>8</v>
      </c>
      <c r="E1305" s="195">
        <v>28</v>
      </c>
      <c r="F1305" s="195" t="str">
        <f>VLOOKUP(VALUE(RIGHT(B1305,LEN(B1305)-1)),clusters!$A$15:$B$77,2)</f>
        <v>SB Bench Warmer</v>
      </c>
    </row>
    <row r="1306" spans="1:6" s="195" customFormat="1" x14ac:dyDescent="0.3">
      <c r="A1306" s="195">
        <v>1305</v>
      </c>
      <c r="B1306" s="195" t="s">
        <v>6889</v>
      </c>
      <c r="C1306" s="195">
        <v>0.47160030219999999</v>
      </c>
      <c r="D1306" s="195">
        <v>9</v>
      </c>
      <c r="E1306" s="195">
        <v>28</v>
      </c>
      <c r="F1306" s="195" t="str">
        <f>VLOOKUP(VALUE(RIGHT(B1306,LEN(B1306)-1)),clusters!$A$15:$B$77,2)</f>
        <v>Gap Power Infielder</v>
      </c>
    </row>
    <row r="1307" spans="1:6" s="195" customFormat="1" x14ac:dyDescent="0.3">
      <c r="A1307" s="195">
        <v>1306</v>
      </c>
      <c r="B1307" s="195" t="s">
        <v>840</v>
      </c>
      <c r="C1307" s="195">
        <v>0.45674283290000001</v>
      </c>
      <c r="D1307" s="195">
        <v>10</v>
      </c>
      <c r="E1307" s="195">
        <v>28</v>
      </c>
      <c r="F1307" s="195" t="str">
        <f>VLOOKUP(VALUE(RIGHT(B1307,LEN(B1307)-1)),clusters!$A$15:$B$77,2)</f>
        <v>Speedy Contact Hitter 2B/SS</v>
      </c>
    </row>
    <row r="1308" spans="1:6" s="195" customFormat="1" x14ac:dyDescent="0.3">
      <c r="A1308" s="195">
        <v>1307</v>
      </c>
      <c r="B1308" s="195" t="s">
        <v>6898</v>
      </c>
      <c r="C1308" s="195">
        <v>0.45314490159999998</v>
      </c>
      <c r="D1308" s="195">
        <v>11</v>
      </c>
      <c r="E1308" s="195">
        <v>28</v>
      </c>
      <c r="F1308" s="195" t="str">
        <f>VLOOKUP(VALUE(RIGHT(B1308,LEN(B1308)-1)),clusters!$A$15:$B$77,2)</f>
        <v>Young SB Power off Bench</v>
      </c>
    </row>
    <row r="1309" spans="1:6" s="195" customFormat="1" x14ac:dyDescent="0.3">
      <c r="A1309" s="195">
        <v>1308</v>
      </c>
      <c r="B1309" s="195" t="s">
        <v>850</v>
      </c>
      <c r="C1309" s="195">
        <v>0.38585003000000001</v>
      </c>
      <c r="D1309" s="195">
        <v>12</v>
      </c>
      <c r="E1309" s="195">
        <v>28</v>
      </c>
      <c r="F1309" s="195" t="str">
        <f>VLOOKUP(VALUE(RIGHT(B1309,LEN(B1309)-1)),clusters!$A$15:$B$77,2)</f>
        <v>SB Swings for Fences</v>
      </c>
    </row>
    <row r="1310" spans="1:6" s="195" customFormat="1" x14ac:dyDescent="0.3">
      <c r="A1310" s="195">
        <v>1309</v>
      </c>
      <c r="B1310" s="195" t="s">
        <v>859</v>
      </c>
      <c r="C1310" s="195">
        <v>0.38062230200000002</v>
      </c>
      <c r="D1310" s="195">
        <v>13</v>
      </c>
      <c r="E1310" s="195">
        <v>28</v>
      </c>
      <c r="F1310" s="195" t="str">
        <f>VLOOKUP(VALUE(RIGHT(B1310,LEN(B1310)-1)),clusters!$A$15:$B$77,2)</f>
        <v>Speedy Power off Bench OF/1B</v>
      </c>
    </row>
    <row r="1311" spans="1:6" s="195" customFormat="1" x14ac:dyDescent="0.3">
      <c r="A1311" s="195">
        <v>1310</v>
      </c>
      <c r="B1311" s="195" t="s">
        <v>6888</v>
      </c>
      <c r="C1311" s="195">
        <v>0.37914226649999999</v>
      </c>
      <c r="D1311" s="195">
        <v>14</v>
      </c>
      <c r="E1311" s="195">
        <v>28</v>
      </c>
      <c r="F1311" s="195" t="str">
        <f>VLOOKUP(VALUE(RIGHT(B1311,LEN(B1311)-1)),clusters!$A$15:$B$77,2)</f>
        <v>SB Slugger</v>
      </c>
    </row>
    <row r="1312" spans="1:6" s="195" customFormat="1" x14ac:dyDescent="0.3">
      <c r="A1312" s="195">
        <v>1311</v>
      </c>
      <c r="B1312" s="195" t="s">
        <v>854</v>
      </c>
      <c r="C1312" s="195">
        <v>0.36881733370000003</v>
      </c>
      <c r="D1312" s="195">
        <v>15</v>
      </c>
      <c r="E1312" s="195">
        <v>28</v>
      </c>
      <c r="F1312" s="195" t="str">
        <f>VLOOKUP(VALUE(RIGHT(B1312,LEN(B1312)-1)),clusters!$A$15:$B$77,2)</f>
        <v>Agile Wiff King</v>
      </c>
    </row>
    <row r="1313" spans="1:6" s="195" customFormat="1" x14ac:dyDescent="0.3">
      <c r="A1313" s="195">
        <v>1312</v>
      </c>
      <c r="B1313" s="195" t="s">
        <v>857</v>
      </c>
      <c r="C1313" s="195">
        <v>0.31245540519999998</v>
      </c>
      <c r="D1313" s="195">
        <v>16</v>
      </c>
      <c r="E1313" s="195">
        <v>28</v>
      </c>
      <c r="F1313" s="195" t="str">
        <f>VLOOKUP(VALUE(RIGHT(B1313,LEN(B1313)-1)),clusters!$A$15:$B$77,2)</f>
        <v>Slugger</v>
      </c>
    </row>
    <row r="1314" spans="1:6" s="195" customFormat="1" x14ac:dyDescent="0.3">
      <c r="A1314" s="195">
        <v>1313</v>
      </c>
      <c r="B1314" s="195" t="s">
        <v>6886</v>
      </c>
      <c r="C1314" s="195">
        <v>0.2596813778</v>
      </c>
      <c r="D1314" s="195">
        <v>17</v>
      </c>
      <c r="E1314" s="195">
        <v>28</v>
      </c>
      <c r="F1314" s="195" t="str">
        <f>VLOOKUP(VALUE(RIGHT(B1314,LEN(B1314)-1)),clusters!$A$15:$B$77,2)</f>
        <v>Young Wiff King Infielder</v>
      </c>
    </row>
    <row r="1315" spans="1:6" s="195" customFormat="1" x14ac:dyDescent="0.3">
      <c r="A1315" s="195">
        <v>1314</v>
      </c>
      <c r="B1315" s="195" t="s">
        <v>845</v>
      </c>
      <c r="C1315" s="195">
        <v>0.25486413800000002</v>
      </c>
      <c r="D1315" s="195">
        <v>18</v>
      </c>
      <c r="E1315" s="195">
        <v>28</v>
      </c>
      <c r="F1315" s="195" t="str">
        <f>VLOOKUP(VALUE(RIGHT(B1315,LEN(B1315)-1)),clusters!$A$15:$B$77,2)</f>
        <v>Speedy Bench Warmer Infielder</v>
      </c>
    </row>
    <row r="1316" spans="1:6" s="195" customFormat="1" x14ac:dyDescent="0.3">
      <c r="A1316" s="195">
        <v>1315</v>
      </c>
      <c r="B1316" s="195" t="s">
        <v>6897</v>
      </c>
      <c r="C1316" s="195">
        <v>0.21116383080000001</v>
      </c>
      <c r="D1316" s="195">
        <v>19</v>
      </c>
      <c r="E1316" s="195">
        <v>28</v>
      </c>
      <c r="F1316" s="195" t="str">
        <f>VLOOKUP(VALUE(RIGHT(B1316,LEN(B1316)-1)),clusters!$A$15:$B$77,2)</f>
        <v>Bench Warmer Infielder</v>
      </c>
    </row>
    <row r="1317" spans="1:6" s="195" customFormat="1" x14ac:dyDescent="0.3">
      <c r="A1317" s="195">
        <v>1316</v>
      </c>
      <c r="B1317" s="195" t="s">
        <v>842</v>
      </c>
      <c r="C1317" s="195">
        <v>0.1938010121</v>
      </c>
      <c r="D1317" s="195">
        <v>20</v>
      </c>
      <c r="E1317" s="195">
        <v>28</v>
      </c>
      <c r="F1317" s="195" t="str">
        <f>VLOOKUP(VALUE(RIGHT(B1317,LEN(B1317)-1)),clusters!$A$15:$B$77,2)</f>
        <v>Bench Warmer 2B/SS</v>
      </c>
    </row>
    <row r="1318" spans="1:6" s="195" customFormat="1" x14ac:dyDescent="0.3">
      <c r="A1318" s="195">
        <v>1317</v>
      </c>
      <c r="B1318" s="195" t="s">
        <v>860</v>
      </c>
      <c r="C1318" s="195">
        <v>0.17530208380000001</v>
      </c>
      <c r="D1318" s="195">
        <v>21</v>
      </c>
      <c r="E1318" s="195">
        <v>28</v>
      </c>
      <c r="F1318" s="195" t="str">
        <f>VLOOKUP(VALUE(RIGHT(B1318,LEN(B1318)-1)),clusters!$A$15:$B$77,2)</f>
        <v>Agile Swings for Fences</v>
      </c>
    </row>
    <row r="1319" spans="1:6" s="195" customFormat="1" x14ac:dyDescent="0.3">
      <c r="A1319" s="195">
        <v>1318</v>
      </c>
      <c r="B1319" s="195" t="s">
        <v>841</v>
      </c>
      <c r="C1319" s="195">
        <v>0.11246475459999999</v>
      </c>
      <c r="D1319" s="195">
        <v>22</v>
      </c>
      <c r="E1319" s="195">
        <v>28</v>
      </c>
      <c r="F1319" s="195" t="str">
        <f>VLOOKUP(VALUE(RIGHT(B1319,LEN(B1319)-1)),clusters!$A$15:$B$77,2)</f>
        <v>SB Slap Hitter</v>
      </c>
    </row>
    <row r="1320" spans="1:6" s="195" customFormat="1" x14ac:dyDescent="0.3">
      <c r="A1320" s="195">
        <v>1319</v>
      </c>
      <c r="B1320" s="195" t="s">
        <v>852</v>
      </c>
      <c r="C1320" s="195">
        <v>8.3401470000000005E-2</v>
      </c>
      <c r="D1320" s="195">
        <v>23</v>
      </c>
      <c r="E1320" s="195">
        <v>28</v>
      </c>
      <c r="F1320" s="195" t="str">
        <f>VLOOKUP(VALUE(RIGHT(B1320,LEN(B1320)-1)),clusters!$A$15:$B$77,2)</f>
        <v>Speedy Wiff King</v>
      </c>
    </row>
    <row r="1321" spans="1:6" s="195" customFormat="1" x14ac:dyDescent="0.3">
      <c r="A1321" s="195">
        <v>1320</v>
      </c>
      <c r="B1321" s="195" t="s">
        <v>858</v>
      </c>
      <c r="C1321" s="195">
        <v>6.5438522099999993E-2</v>
      </c>
      <c r="D1321" s="195">
        <v>24</v>
      </c>
      <c r="E1321" s="195">
        <v>28</v>
      </c>
      <c r="F1321" s="195" t="str">
        <f>VLOOKUP(VALUE(RIGHT(B1321,LEN(B1321)-1)),clusters!$A$15:$B$77,2)</f>
        <v>Lead Footed Swings for Fences</v>
      </c>
    </row>
    <row r="1322" spans="1:6" s="195" customFormat="1" x14ac:dyDescent="0.3">
      <c r="A1322" s="195">
        <v>1321</v>
      </c>
      <c r="B1322" s="195" t="s">
        <v>6881</v>
      </c>
      <c r="C1322" s="195">
        <v>3.72725738E-2</v>
      </c>
      <c r="D1322" s="195">
        <v>25</v>
      </c>
      <c r="E1322" s="195">
        <v>28</v>
      </c>
      <c r="F1322" s="195" t="str">
        <f>VLOOKUP(VALUE(RIGHT(B1322,LEN(B1322)-1)),clusters!$A$15:$B$77,2)</f>
        <v>Lead Footed Uppercut Breeze</v>
      </c>
    </row>
    <row r="1323" spans="1:6" s="195" customFormat="1" x14ac:dyDescent="0.3">
      <c r="A1323" s="195">
        <v>1322</v>
      </c>
      <c r="B1323" s="195" t="s">
        <v>6892</v>
      </c>
      <c r="C1323" s="195">
        <v>9.5929087999999992E-3</v>
      </c>
      <c r="D1323" s="195">
        <v>26</v>
      </c>
      <c r="E1323" s="195">
        <v>28</v>
      </c>
      <c r="F1323" s="195" t="str">
        <f>VLOOKUP(VALUE(RIGHT(B1323,LEN(B1323)-1)),clusters!$A$15:$B$77,2)</f>
        <v>Lead Footed Slap Hitter</v>
      </c>
    </row>
    <row r="1324" spans="1:6" s="195" customFormat="1" x14ac:dyDescent="0.3">
      <c r="A1324" s="195">
        <v>1323</v>
      </c>
      <c r="B1324" s="195" t="s">
        <v>846</v>
      </c>
      <c r="C1324" s="195">
        <v>-1.418933E-2</v>
      </c>
      <c r="D1324" s="195">
        <v>27</v>
      </c>
      <c r="E1324" s="195">
        <v>28</v>
      </c>
      <c r="F1324" s="195" t="str">
        <f>VLOOKUP(VALUE(RIGHT(B1324,LEN(B1324)-1)),clusters!$A$15:$B$77,2)</f>
        <v>Slugger Infielder</v>
      </c>
    </row>
    <row r="1325" spans="1:6" s="195" customFormat="1" x14ac:dyDescent="0.3">
      <c r="A1325" s="195">
        <v>1324</v>
      </c>
      <c r="B1325" s="195" t="s">
        <v>6891</v>
      </c>
      <c r="C1325" s="195">
        <v>-7.2085386000000001E-2</v>
      </c>
      <c r="D1325" s="195">
        <v>28</v>
      </c>
      <c r="E1325" s="195">
        <v>28</v>
      </c>
      <c r="F1325" s="195" t="str">
        <f>VLOOKUP(VALUE(RIGHT(B1325,LEN(B1325)-1)),clusters!$A$15:$B$77,2)</f>
        <v>Speedy Dominant Hitter</v>
      </c>
    </row>
    <row r="1326" spans="1:6" s="195" customFormat="1" x14ac:dyDescent="0.3">
      <c r="A1326" s="195">
        <v>1325</v>
      </c>
      <c r="B1326" s="195" t="s">
        <v>856</v>
      </c>
      <c r="C1326" s="195">
        <v>-0.13784802700000001</v>
      </c>
      <c r="D1326" s="195">
        <v>29</v>
      </c>
      <c r="E1326" s="195">
        <v>28</v>
      </c>
      <c r="F1326" s="195" t="str">
        <f>VLOOKUP(VALUE(RIGHT(B1326,LEN(B1326)-1)),clusters!$A$15:$B$77,2)</f>
        <v>Young On Base OF/1B</v>
      </c>
    </row>
    <row r="1327" spans="1:6" s="195" customFormat="1" x14ac:dyDescent="0.3">
      <c r="A1327" s="195">
        <v>1326</v>
      </c>
      <c r="B1327" s="195" t="s">
        <v>6901</v>
      </c>
      <c r="C1327" s="195">
        <v>-0.144072748</v>
      </c>
      <c r="D1327" s="195">
        <v>30</v>
      </c>
      <c r="E1327" s="195">
        <v>28</v>
      </c>
      <c r="F1327" s="195" t="str">
        <f>VLOOKUP(VALUE(RIGHT(B1327,LEN(B1327)-1)),clusters!$A$15:$B$77,2)</f>
        <v>Speedy Contact Hitter</v>
      </c>
    </row>
    <row r="1328" spans="1:6" s="195" customFormat="1" x14ac:dyDescent="0.3">
      <c r="A1328" s="195">
        <v>1327</v>
      </c>
      <c r="B1328" s="195" t="s">
        <v>837</v>
      </c>
      <c r="C1328" s="195">
        <v>-0.18761346400000001</v>
      </c>
      <c r="D1328" s="195">
        <v>31</v>
      </c>
      <c r="E1328" s="195">
        <v>28</v>
      </c>
      <c r="F1328" s="195" t="str">
        <f>VLOOKUP(VALUE(RIGHT(B1328,LEN(B1328)-1)),clusters!$A$15:$B$77,2)</f>
        <v>Slap Hitter 2B/SS</v>
      </c>
    </row>
    <row r="1329" spans="1:6" s="195" customFormat="1" x14ac:dyDescent="0.3">
      <c r="A1329" s="195">
        <v>1328</v>
      </c>
      <c r="B1329" s="195" t="s">
        <v>6880</v>
      </c>
      <c r="C1329" s="195">
        <v>-0.23955275500000001</v>
      </c>
      <c r="D1329" s="195">
        <v>32</v>
      </c>
      <c r="E1329" s="195">
        <v>28</v>
      </c>
      <c r="F1329" s="195" t="str">
        <f>VLOOKUP(VALUE(RIGHT(B1329,LEN(B1329)-1)),clusters!$A$15:$B$77,2)</f>
        <v>Bench Warmer OF/1B</v>
      </c>
    </row>
    <row r="1330" spans="1:6" s="195" customFormat="1" x14ac:dyDescent="0.3">
      <c r="A1330" s="195">
        <v>1329</v>
      </c>
      <c r="B1330" s="195" t="s">
        <v>851</v>
      </c>
      <c r="C1330" s="195">
        <v>-0.25995797700000001</v>
      </c>
      <c r="D1330" s="195">
        <v>33</v>
      </c>
      <c r="E1330" s="195">
        <v>28</v>
      </c>
      <c r="F1330" s="195" t="str">
        <f>VLOOKUP(VALUE(RIGHT(B1330,LEN(B1330)-1)),clusters!$A$15:$B$77,2)</f>
        <v>Slugger OF/1B</v>
      </c>
    </row>
    <row r="1331" spans="1:6" s="195" customFormat="1" x14ac:dyDescent="0.3">
      <c r="A1331" s="195">
        <v>1330</v>
      </c>
      <c r="B1331" s="195" t="s">
        <v>6902</v>
      </c>
      <c r="C1331" s="195">
        <v>-0.26554405399999997</v>
      </c>
      <c r="D1331" s="195">
        <v>34</v>
      </c>
      <c r="E1331" s="195">
        <v>28</v>
      </c>
      <c r="F1331" s="195" t="str">
        <f>VLOOKUP(VALUE(RIGHT(B1331,LEN(B1331)-1)),clusters!$A$15:$B$77,2)</f>
        <v>SB Capable Hitter</v>
      </c>
    </row>
    <row r="1332" spans="1:6" s="195" customFormat="1" x14ac:dyDescent="0.3">
      <c r="A1332" s="195">
        <v>1331</v>
      </c>
      <c r="B1332" s="195" t="s">
        <v>838</v>
      </c>
      <c r="C1332" s="195">
        <v>-0.27605204999999999</v>
      </c>
      <c r="D1332" s="195">
        <v>35</v>
      </c>
      <c r="E1332" s="195">
        <v>28</v>
      </c>
      <c r="F1332" s="195" t="str">
        <f>VLOOKUP(VALUE(RIGHT(B1332,LEN(B1332)-1)),clusters!$A$15:$B$77,2)</f>
        <v>Lead Footed Contact Hitter Infielder</v>
      </c>
    </row>
    <row r="1333" spans="1:6" s="195" customFormat="1" x14ac:dyDescent="0.3">
      <c r="A1333" s="195">
        <v>1332</v>
      </c>
      <c r="B1333" s="195" t="s">
        <v>7349</v>
      </c>
      <c r="C1333" s="195">
        <v>-0.27923435400000002</v>
      </c>
      <c r="D1333" s="195">
        <v>36</v>
      </c>
      <c r="E1333" s="195">
        <v>28</v>
      </c>
      <c r="F1333" s="195" t="str">
        <f>VLOOKUP(VALUE(RIGHT(B1333,LEN(B1333)-1)),clusters!$A$15:$B$77,2)</f>
        <v>Wiff King 2B/SS</v>
      </c>
    </row>
    <row r="1334" spans="1:6" s="195" customFormat="1" x14ac:dyDescent="0.3">
      <c r="A1334" s="195">
        <v>1333</v>
      </c>
      <c r="B1334" s="195" t="s">
        <v>847</v>
      </c>
      <c r="C1334" s="195">
        <v>-0.37329542799999998</v>
      </c>
      <c r="D1334" s="195">
        <v>37</v>
      </c>
      <c r="E1334" s="195">
        <v>28</v>
      </c>
      <c r="F1334" s="195" t="str">
        <f>VLOOKUP(VALUE(RIGHT(B1334,LEN(B1334)-1)),clusters!$A$15:$B$77,2)</f>
        <v>Infielder</v>
      </c>
    </row>
    <row r="1335" spans="1:6" s="195" customFormat="1" x14ac:dyDescent="0.3">
      <c r="A1335" s="195">
        <v>1334</v>
      </c>
      <c r="B1335" s="195" t="s">
        <v>843</v>
      </c>
      <c r="C1335" s="195">
        <v>-0.39661221800000002</v>
      </c>
      <c r="D1335" s="195">
        <v>38</v>
      </c>
      <c r="E1335" s="195">
        <v>28</v>
      </c>
      <c r="F1335" s="195" t="str">
        <f>VLOOKUP(VALUE(RIGHT(B1335,LEN(B1335)-1)),clusters!$A$15:$B$77,2)</f>
        <v>Capable Hitter</v>
      </c>
    </row>
    <row r="1336" spans="1:6" s="195" customFormat="1" x14ac:dyDescent="0.3">
      <c r="A1336" s="195">
        <v>1335</v>
      </c>
      <c r="B1336" s="195" t="s">
        <v>848</v>
      </c>
      <c r="C1336" s="195">
        <v>-0.40029164299999997</v>
      </c>
      <c r="D1336" s="195">
        <v>39</v>
      </c>
      <c r="E1336" s="195">
        <v>28</v>
      </c>
      <c r="F1336" s="195" t="str">
        <f>VLOOKUP(VALUE(RIGHT(B1336,LEN(B1336)-1)),clusters!$A$15:$B$77,2)</f>
        <v>Dominant Hitter</v>
      </c>
    </row>
    <row r="1337" spans="1:6" s="195" customFormat="1" x14ac:dyDescent="0.3">
      <c r="A1337" s="195">
        <v>1336</v>
      </c>
      <c r="B1337" s="195" t="s">
        <v>839</v>
      </c>
      <c r="C1337" s="195">
        <v>-0.402905556</v>
      </c>
      <c r="D1337" s="195">
        <v>40</v>
      </c>
      <c r="E1337" s="195">
        <v>28</v>
      </c>
      <c r="F1337" s="195" t="str">
        <f>VLOOKUP(VALUE(RIGHT(B1337,LEN(B1337)-1)),clusters!$A$15:$B$77,2)</f>
        <v>Agile Bench Warmer Infielder</v>
      </c>
    </row>
    <row r="1338" spans="1:6" s="195" customFormat="1" x14ac:dyDescent="0.3">
      <c r="A1338" s="195">
        <v>1337</v>
      </c>
      <c r="B1338" s="195" t="s">
        <v>6894</v>
      </c>
      <c r="C1338" s="195">
        <v>-0.50320764699999998</v>
      </c>
      <c r="D1338" s="195">
        <v>41</v>
      </c>
      <c r="E1338" s="195">
        <v>28</v>
      </c>
      <c r="F1338" s="195" t="str">
        <f>VLOOKUP(VALUE(RIGHT(B1338,LEN(B1338)-1)),clusters!$A$15:$B$77,2)</f>
        <v>Agile Bench Warmer</v>
      </c>
    </row>
    <row r="1339" spans="1:6" s="195" customFormat="1" x14ac:dyDescent="0.3">
      <c r="A1339" s="195">
        <v>1338</v>
      </c>
      <c r="B1339" s="195" t="s">
        <v>855</v>
      </c>
      <c r="C1339" s="195">
        <v>-0.56678399800000001</v>
      </c>
      <c r="D1339" s="195">
        <v>42</v>
      </c>
      <c r="E1339" s="195">
        <v>28</v>
      </c>
      <c r="F1339" s="195" t="str">
        <f>VLOOKUP(VALUE(RIGHT(B1339,LEN(B1339)-1)),clusters!$A$15:$B$77,2)</f>
        <v>Wild Slugger</v>
      </c>
    </row>
    <row r="1340" spans="1:6" s="195" customFormat="1" x14ac:dyDescent="0.3">
      <c r="A1340" s="195">
        <v>1339</v>
      </c>
      <c r="B1340" s="195" t="s">
        <v>6883</v>
      </c>
      <c r="C1340" s="195">
        <v>-0.69331234200000003</v>
      </c>
      <c r="D1340" s="195">
        <v>43</v>
      </c>
      <c r="E1340" s="195">
        <v>28</v>
      </c>
      <c r="F1340" s="195" t="str">
        <f>VLOOKUP(VALUE(RIGHT(B1340,LEN(B1340)-1)),clusters!$A$15:$B$77,2)</f>
        <v>Lead Footed Bench Warmer</v>
      </c>
    </row>
    <row r="1341" spans="1:6" s="195" customFormat="1" x14ac:dyDescent="0.3">
      <c r="A1341" s="195">
        <v>1340</v>
      </c>
      <c r="B1341" s="195" t="s">
        <v>6899</v>
      </c>
      <c r="C1341" s="195">
        <v>-0.78235917700000002</v>
      </c>
      <c r="D1341" s="195">
        <v>44</v>
      </c>
      <c r="E1341" s="195">
        <v>28</v>
      </c>
      <c r="F1341" s="195" t="str">
        <f>VLOOKUP(VALUE(RIGHT(B1341,LEN(B1341)-1)),clusters!$A$15:$B$77,2)</f>
        <v>Bench Warmer</v>
      </c>
    </row>
    <row r="1342" spans="1:6" s="195" customFormat="1" x14ac:dyDescent="0.3">
      <c r="A1342" s="195">
        <v>1341</v>
      </c>
      <c r="B1342" s="195" t="s">
        <v>844</v>
      </c>
      <c r="C1342" s="195">
        <v>-0.81161185599999996</v>
      </c>
      <c r="D1342" s="195">
        <v>45</v>
      </c>
      <c r="E1342" s="195">
        <v>28</v>
      </c>
      <c r="F1342" s="195" t="str">
        <f>VLOOKUP(VALUE(RIGHT(B1342,LEN(B1342)-1)),clusters!$A$15:$B$77,2)</f>
        <v>Aging On Base</v>
      </c>
    </row>
    <row r="1343" spans="1:6" s="195" customFormat="1" x14ac:dyDescent="0.3">
      <c r="A1343" s="195">
        <v>1342</v>
      </c>
      <c r="B1343" s="195" t="s">
        <v>6887</v>
      </c>
      <c r="C1343" s="195">
        <v>-0.82625622700000001</v>
      </c>
      <c r="D1343" s="195">
        <v>46</v>
      </c>
      <c r="E1343" s="195">
        <v>28</v>
      </c>
      <c r="F1343" s="195" t="str">
        <f>VLOOKUP(VALUE(RIGHT(B1343,LEN(B1343)-1)),clusters!$A$15:$B$77,2)</f>
        <v>Aging Bench Warmer OF/1B</v>
      </c>
    </row>
    <row r="1344" spans="1:6" s="195" customFormat="1" x14ac:dyDescent="0.3">
      <c r="A1344" s="195">
        <v>1343</v>
      </c>
      <c r="B1344" s="195" t="s">
        <v>6885</v>
      </c>
      <c r="C1344" s="195">
        <v>-0.84532076599999995</v>
      </c>
      <c r="D1344" s="195">
        <v>47</v>
      </c>
      <c r="E1344" s="195">
        <v>28</v>
      </c>
      <c r="F1344" s="195" t="str">
        <f>VLOOKUP(VALUE(RIGHT(B1344,LEN(B1344)-1)),clusters!$A$15:$B$77,2)</f>
        <v>Aging Power When Healthy</v>
      </c>
    </row>
    <row r="1345" spans="1:6" s="195" customFormat="1" x14ac:dyDescent="0.3">
      <c r="A1345" s="195">
        <v>1344</v>
      </c>
      <c r="B1345" s="195" t="s">
        <v>6896</v>
      </c>
      <c r="C1345" s="195">
        <v>-0.94641996100000003</v>
      </c>
      <c r="D1345" s="195">
        <v>48</v>
      </c>
      <c r="E1345" s="195">
        <v>28</v>
      </c>
      <c r="F1345" s="195" t="str">
        <f>VLOOKUP(VALUE(RIGHT(B1345,LEN(B1345)-1)),clusters!$A$15:$B$77,2)</f>
        <v>Aging Bench Warmer</v>
      </c>
    </row>
    <row r="1346" spans="1:6" s="195" customFormat="1" x14ac:dyDescent="0.3">
      <c r="A1346" s="195">
        <v>1345</v>
      </c>
      <c r="B1346" s="195" t="s">
        <v>6890</v>
      </c>
      <c r="C1346" s="195">
        <v>1</v>
      </c>
      <c r="D1346" s="195">
        <v>1</v>
      </c>
      <c r="E1346" s="195">
        <v>29</v>
      </c>
      <c r="F1346" s="195" t="str">
        <f>VLOOKUP(VALUE(RIGHT(B1346,LEN(B1346)-1)),clusters!$A$15:$B$77,2)</f>
        <v>Speedy Capable Hitter</v>
      </c>
    </row>
    <row r="1347" spans="1:6" s="195" customFormat="1" x14ac:dyDescent="0.3">
      <c r="A1347" s="195">
        <v>1346</v>
      </c>
      <c r="B1347" s="195" t="s">
        <v>6888</v>
      </c>
      <c r="C1347" s="195">
        <v>0.89263114210000005</v>
      </c>
      <c r="D1347" s="195">
        <v>2</v>
      </c>
      <c r="E1347" s="195">
        <v>29</v>
      </c>
      <c r="F1347" s="195" t="str">
        <f>VLOOKUP(VALUE(RIGHT(B1347,LEN(B1347)-1)),clusters!$A$15:$B$77,2)</f>
        <v>SB Slugger</v>
      </c>
    </row>
    <row r="1348" spans="1:6" s="195" customFormat="1" x14ac:dyDescent="0.3">
      <c r="A1348" s="195">
        <v>1347</v>
      </c>
      <c r="B1348" s="195" t="s">
        <v>6900</v>
      </c>
      <c r="C1348" s="195">
        <v>0.79903783120000005</v>
      </c>
      <c r="D1348" s="195">
        <v>3</v>
      </c>
      <c r="E1348" s="195">
        <v>29</v>
      </c>
      <c r="F1348" s="195" t="str">
        <f>VLOOKUP(VALUE(RIGHT(B1348,LEN(B1348)-1)),clusters!$A$15:$B$77,2)</f>
        <v>Speedy Capable Hitter 2B/SS</v>
      </c>
    </row>
    <row r="1349" spans="1:6" s="195" customFormat="1" x14ac:dyDescent="0.3">
      <c r="A1349" s="195">
        <v>1348</v>
      </c>
      <c r="B1349" s="195" t="s">
        <v>6895</v>
      </c>
      <c r="C1349" s="195">
        <v>0.77434767240000002</v>
      </c>
      <c r="D1349" s="195">
        <v>4</v>
      </c>
      <c r="E1349" s="195">
        <v>29</v>
      </c>
      <c r="F1349" s="195" t="str">
        <f>VLOOKUP(VALUE(RIGHT(B1349,LEN(B1349)-1)),clusters!$A$15:$B$77,2)</f>
        <v>Capable Hitter Infielder</v>
      </c>
    </row>
    <row r="1350" spans="1:6" s="195" customFormat="1" x14ac:dyDescent="0.3">
      <c r="A1350" s="195">
        <v>1349</v>
      </c>
      <c r="B1350" s="195" t="s">
        <v>840</v>
      </c>
      <c r="C1350" s="195">
        <v>0.68597027259999999</v>
      </c>
      <c r="D1350" s="195">
        <v>5</v>
      </c>
      <c r="E1350" s="195">
        <v>29</v>
      </c>
      <c r="F1350" s="195" t="str">
        <f>VLOOKUP(VALUE(RIGHT(B1350,LEN(B1350)-1)),clusters!$A$15:$B$77,2)</f>
        <v>Speedy Contact Hitter 2B/SS</v>
      </c>
    </row>
    <row r="1351" spans="1:6" s="195" customFormat="1" x14ac:dyDescent="0.3">
      <c r="A1351" s="195">
        <v>1350</v>
      </c>
      <c r="B1351" s="195" t="s">
        <v>6893</v>
      </c>
      <c r="C1351" s="195">
        <v>0.66688524010000005</v>
      </c>
      <c r="D1351" s="195">
        <v>6</v>
      </c>
      <c r="E1351" s="195">
        <v>29</v>
      </c>
      <c r="F1351" s="195" t="str">
        <f>VLOOKUP(VALUE(RIGHT(B1351,LEN(B1351)-1)),clusters!$A$15:$B$77,2)</f>
        <v>Young Speedy Gap Power</v>
      </c>
    </row>
    <row r="1352" spans="1:6" s="195" customFormat="1" x14ac:dyDescent="0.3">
      <c r="A1352" s="195">
        <v>1351</v>
      </c>
      <c r="B1352" s="195" t="s">
        <v>6884</v>
      </c>
      <c r="C1352" s="195">
        <v>0.6387788472</v>
      </c>
      <c r="D1352" s="195">
        <v>7</v>
      </c>
      <c r="E1352" s="195">
        <v>29</v>
      </c>
      <c r="F1352" s="195" t="str">
        <f>VLOOKUP(VALUE(RIGHT(B1352,LEN(B1352)-1)),clusters!$A$15:$B$77,2)</f>
        <v>Young Slugger</v>
      </c>
    </row>
    <row r="1353" spans="1:6" s="195" customFormat="1" x14ac:dyDescent="0.3">
      <c r="A1353" s="195">
        <v>1352</v>
      </c>
      <c r="B1353" s="195" t="s">
        <v>841</v>
      </c>
      <c r="C1353" s="195">
        <v>0.55479721820000005</v>
      </c>
      <c r="D1353" s="195">
        <v>8</v>
      </c>
      <c r="E1353" s="195">
        <v>29</v>
      </c>
      <c r="F1353" s="195" t="str">
        <f>VLOOKUP(VALUE(RIGHT(B1353,LEN(B1353)-1)),clusters!$A$15:$B$77,2)</f>
        <v>SB Slap Hitter</v>
      </c>
    </row>
    <row r="1354" spans="1:6" s="195" customFormat="1" x14ac:dyDescent="0.3">
      <c r="A1354" s="195">
        <v>1353</v>
      </c>
      <c r="B1354" s="195" t="s">
        <v>6898</v>
      </c>
      <c r="C1354" s="195">
        <v>0.52407612640000001</v>
      </c>
      <c r="D1354" s="195">
        <v>9</v>
      </c>
      <c r="E1354" s="195">
        <v>29</v>
      </c>
      <c r="F1354" s="195" t="str">
        <f>VLOOKUP(VALUE(RIGHT(B1354,LEN(B1354)-1)),clusters!$A$15:$B$77,2)</f>
        <v>Young SB Power off Bench</v>
      </c>
    </row>
    <row r="1355" spans="1:6" s="195" customFormat="1" x14ac:dyDescent="0.3">
      <c r="A1355" s="195">
        <v>1354</v>
      </c>
      <c r="B1355" s="195" t="s">
        <v>846</v>
      </c>
      <c r="C1355" s="195">
        <v>0.5211986663</v>
      </c>
      <c r="D1355" s="195">
        <v>10</v>
      </c>
      <c r="E1355" s="195">
        <v>29</v>
      </c>
      <c r="F1355" s="195" t="str">
        <f>VLOOKUP(VALUE(RIGHT(B1355,LEN(B1355)-1)),clusters!$A$15:$B$77,2)</f>
        <v>Slugger Infielder</v>
      </c>
    </row>
    <row r="1356" spans="1:6" s="195" customFormat="1" x14ac:dyDescent="0.3">
      <c r="A1356" s="195">
        <v>1355</v>
      </c>
      <c r="B1356" s="195" t="s">
        <v>6902</v>
      </c>
      <c r="C1356" s="195">
        <v>0.50909040620000001</v>
      </c>
      <c r="D1356" s="195">
        <v>11</v>
      </c>
      <c r="E1356" s="195">
        <v>29</v>
      </c>
      <c r="F1356" s="195" t="str">
        <f>VLOOKUP(VALUE(RIGHT(B1356,LEN(B1356)-1)),clusters!$A$15:$B$77,2)</f>
        <v>SB Capable Hitter</v>
      </c>
    </row>
    <row r="1357" spans="1:6" s="195" customFormat="1" x14ac:dyDescent="0.3">
      <c r="A1357" s="195">
        <v>1356</v>
      </c>
      <c r="B1357" s="195" t="s">
        <v>6901</v>
      </c>
      <c r="C1357" s="195">
        <v>0.4725834304</v>
      </c>
      <c r="D1357" s="195">
        <v>12</v>
      </c>
      <c r="E1357" s="195">
        <v>29</v>
      </c>
      <c r="F1357" s="195" t="str">
        <f>VLOOKUP(VALUE(RIGHT(B1357,LEN(B1357)-1)),clusters!$A$15:$B$77,2)</f>
        <v>Speedy Contact Hitter</v>
      </c>
    </row>
    <row r="1358" spans="1:6" s="195" customFormat="1" x14ac:dyDescent="0.3">
      <c r="A1358" s="195">
        <v>1357</v>
      </c>
      <c r="B1358" s="195" t="s">
        <v>6882</v>
      </c>
      <c r="C1358" s="195">
        <v>0.41678007420000002</v>
      </c>
      <c r="D1358" s="195">
        <v>13</v>
      </c>
      <c r="E1358" s="195">
        <v>29</v>
      </c>
      <c r="F1358" s="195" t="str">
        <f>VLOOKUP(VALUE(RIGHT(B1358,LEN(B1358)-1)),clusters!$A$15:$B$77,2)</f>
        <v>Young Slugger 2B/SS</v>
      </c>
    </row>
    <row r="1359" spans="1:6" s="195" customFormat="1" x14ac:dyDescent="0.3">
      <c r="A1359" s="195">
        <v>1358</v>
      </c>
      <c r="B1359" s="195" t="s">
        <v>6891</v>
      </c>
      <c r="C1359" s="195">
        <v>0.40340626130000001</v>
      </c>
      <c r="D1359" s="195">
        <v>14</v>
      </c>
      <c r="E1359" s="195">
        <v>29</v>
      </c>
      <c r="F1359" s="195" t="str">
        <f>VLOOKUP(VALUE(RIGHT(B1359,LEN(B1359)-1)),clusters!$A$15:$B$77,2)</f>
        <v>Speedy Dominant Hitter</v>
      </c>
    </row>
    <row r="1360" spans="1:6" s="195" customFormat="1" x14ac:dyDescent="0.3">
      <c r="A1360" s="195">
        <v>1359</v>
      </c>
      <c r="B1360" s="195" t="s">
        <v>853</v>
      </c>
      <c r="C1360" s="195">
        <v>0.37919586199999999</v>
      </c>
      <c r="D1360" s="195">
        <v>15</v>
      </c>
      <c r="E1360" s="195">
        <v>29</v>
      </c>
      <c r="F1360" s="195" t="str">
        <f>VLOOKUP(VALUE(RIGHT(B1360,LEN(B1360)-1)),clusters!$A$15:$B$77,2)</f>
        <v>Young Speedy Gap Power</v>
      </c>
    </row>
    <row r="1361" spans="1:6" s="195" customFormat="1" x14ac:dyDescent="0.3">
      <c r="A1361" s="195">
        <v>1360</v>
      </c>
      <c r="B1361" s="195" t="s">
        <v>843</v>
      </c>
      <c r="C1361" s="195">
        <v>0.37678132009999998</v>
      </c>
      <c r="D1361" s="195">
        <v>16</v>
      </c>
      <c r="E1361" s="195">
        <v>29</v>
      </c>
      <c r="F1361" s="195" t="str">
        <f>VLOOKUP(VALUE(RIGHT(B1361,LEN(B1361)-1)),clusters!$A$15:$B$77,2)</f>
        <v>Capable Hitter</v>
      </c>
    </row>
    <row r="1362" spans="1:6" s="195" customFormat="1" x14ac:dyDescent="0.3">
      <c r="A1362" s="195">
        <v>1361</v>
      </c>
      <c r="B1362" s="195" t="s">
        <v>838</v>
      </c>
      <c r="C1362" s="195">
        <v>0.33686258689999998</v>
      </c>
      <c r="D1362" s="195">
        <v>17</v>
      </c>
      <c r="E1362" s="195">
        <v>29</v>
      </c>
      <c r="F1362" s="195" t="str">
        <f>VLOOKUP(VALUE(RIGHT(B1362,LEN(B1362)-1)),clusters!$A$15:$B$77,2)</f>
        <v>Lead Footed Contact Hitter Infielder</v>
      </c>
    </row>
    <row r="1363" spans="1:6" s="195" customFormat="1" x14ac:dyDescent="0.3">
      <c r="A1363" s="195">
        <v>1362</v>
      </c>
      <c r="B1363" s="195" t="s">
        <v>850</v>
      </c>
      <c r="C1363" s="195">
        <v>0.29599983410000003</v>
      </c>
      <c r="D1363" s="195">
        <v>18</v>
      </c>
      <c r="E1363" s="195">
        <v>29</v>
      </c>
      <c r="F1363" s="195" t="str">
        <f>VLOOKUP(VALUE(RIGHT(B1363,LEN(B1363)-1)),clusters!$A$15:$B$77,2)</f>
        <v>SB Swings for Fences</v>
      </c>
    </row>
    <row r="1364" spans="1:6" s="195" customFormat="1" x14ac:dyDescent="0.3">
      <c r="A1364" s="195">
        <v>1363</v>
      </c>
      <c r="B1364" s="195" t="s">
        <v>837</v>
      </c>
      <c r="C1364" s="195">
        <v>0.2815491644</v>
      </c>
      <c r="D1364" s="195">
        <v>19</v>
      </c>
      <c r="E1364" s="195">
        <v>29</v>
      </c>
      <c r="F1364" s="195" t="str">
        <f>VLOOKUP(VALUE(RIGHT(B1364,LEN(B1364)-1)),clusters!$A$15:$B$77,2)</f>
        <v>Slap Hitter 2B/SS</v>
      </c>
    </row>
    <row r="1365" spans="1:6" s="195" customFormat="1" x14ac:dyDescent="0.3">
      <c r="A1365" s="195">
        <v>1364</v>
      </c>
      <c r="B1365" s="195" t="s">
        <v>857</v>
      </c>
      <c r="C1365" s="195">
        <v>0.27850832180000001</v>
      </c>
      <c r="D1365" s="195">
        <v>20</v>
      </c>
      <c r="E1365" s="195">
        <v>29</v>
      </c>
      <c r="F1365" s="195" t="str">
        <f>VLOOKUP(VALUE(RIGHT(B1365,LEN(B1365)-1)),clusters!$A$15:$B$77,2)</f>
        <v>Slugger</v>
      </c>
    </row>
    <row r="1366" spans="1:6" s="195" customFormat="1" x14ac:dyDescent="0.3">
      <c r="A1366" s="195">
        <v>1365</v>
      </c>
      <c r="B1366" s="195" t="s">
        <v>848</v>
      </c>
      <c r="C1366" s="195">
        <v>0.1657401828</v>
      </c>
      <c r="D1366" s="195">
        <v>21</v>
      </c>
      <c r="E1366" s="195">
        <v>29</v>
      </c>
      <c r="F1366" s="195" t="str">
        <f>VLOOKUP(VALUE(RIGHT(B1366,LEN(B1366)-1)),clusters!$A$15:$B$77,2)</f>
        <v>Dominant Hitter</v>
      </c>
    </row>
    <row r="1367" spans="1:6" s="195" customFormat="1" x14ac:dyDescent="0.3">
      <c r="A1367" s="195">
        <v>1366</v>
      </c>
      <c r="B1367" s="195" t="s">
        <v>856</v>
      </c>
      <c r="C1367" s="195">
        <v>0.15483851609999999</v>
      </c>
      <c r="D1367" s="195">
        <v>22</v>
      </c>
      <c r="E1367" s="195">
        <v>29</v>
      </c>
      <c r="F1367" s="195" t="str">
        <f>VLOOKUP(VALUE(RIGHT(B1367,LEN(B1367)-1)),clusters!$A$15:$B$77,2)</f>
        <v>Young On Base OF/1B</v>
      </c>
    </row>
    <row r="1368" spans="1:6" s="195" customFormat="1" x14ac:dyDescent="0.3">
      <c r="A1368" s="195">
        <v>1367</v>
      </c>
      <c r="B1368" s="195" t="s">
        <v>849</v>
      </c>
      <c r="C1368" s="195">
        <v>0.13456897609999999</v>
      </c>
      <c r="D1368" s="195">
        <v>23</v>
      </c>
      <c r="E1368" s="195">
        <v>29</v>
      </c>
      <c r="F1368" s="195" t="str">
        <f>VLOOKUP(VALUE(RIGHT(B1368,LEN(B1368)-1)),clusters!$A$15:$B$77,2)</f>
        <v>SB Bench Warmer</v>
      </c>
    </row>
    <row r="1369" spans="1:6" s="195" customFormat="1" x14ac:dyDescent="0.3">
      <c r="A1369" s="195">
        <v>1368</v>
      </c>
      <c r="B1369" s="195" t="s">
        <v>845</v>
      </c>
      <c r="C1369" s="195">
        <v>7.9151218300000006E-2</v>
      </c>
      <c r="D1369" s="195">
        <v>24</v>
      </c>
      <c r="E1369" s="195">
        <v>29</v>
      </c>
      <c r="F1369" s="195" t="str">
        <f>VLOOKUP(VALUE(RIGHT(B1369,LEN(B1369)-1)),clusters!$A$15:$B$77,2)</f>
        <v>Speedy Bench Warmer Infielder</v>
      </c>
    </row>
    <row r="1370" spans="1:6" s="195" customFormat="1" x14ac:dyDescent="0.3">
      <c r="A1370" s="195">
        <v>1369</v>
      </c>
      <c r="B1370" s="195" t="s">
        <v>851</v>
      </c>
      <c r="C1370" s="195">
        <v>3.8910469699999999E-2</v>
      </c>
      <c r="D1370" s="195">
        <v>25</v>
      </c>
      <c r="E1370" s="195">
        <v>29</v>
      </c>
      <c r="F1370" s="195" t="str">
        <f>VLOOKUP(VALUE(RIGHT(B1370,LEN(B1370)-1)),clusters!$A$15:$B$77,2)</f>
        <v>Slugger OF/1B</v>
      </c>
    </row>
    <row r="1371" spans="1:6" s="195" customFormat="1" x14ac:dyDescent="0.3">
      <c r="A1371" s="195">
        <v>1370</v>
      </c>
      <c r="B1371" s="195" t="s">
        <v>6880</v>
      </c>
      <c r="C1371" s="195">
        <v>2.5137886299999999E-2</v>
      </c>
      <c r="D1371" s="195">
        <v>26</v>
      </c>
      <c r="E1371" s="195">
        <v>29</v>
      </c>
      <c r="F1371" s="195" t="str">
        <f>VLOOKUP(VALUE(RIGHT(B1371,LEN(B1371)-1)),clusters!$A$15:$B$77,2)</f>
        <v>Bench Warmer OF/1B</v>
      </c>
    </row>
    <row r="1372" spans="1:6" s="195" customFormat="1" x14ac:dyDescent="0.3">
      <c r="A1372" s="195">
        <v>1371</v>
      </c>
      <c r="B1372" s="195" t="s">
        <v>842</v>
      </c>
      <c r="C1372" s="195">
        <v>-1.5323139999999999E-3</v>
      </c>
      <c r="D1372" s="195">
        <v>27</v>
      </c>
      <c r="E1372" s="195">
        <v>29</v>
      </c>
      <c r="F1372" s="195" t="str">
        <f>VLOOKUP(VALUE(RIGHT(B1372,LEN(B1372)-1)),clusters!$A$15:$B$77,2)</f>
        <v>Bench Warmer 2B/SS</v>
      </c>
    </row>
    <row r="1373" spans="1:6" s="195" customFormat="1" x14ac:dyDescent="0.3">
      <c r="A1373" s="195">
        <v>1372</v>
      </c>
      <c r="B1373" s="195" t="s">
        <v>847</v>
      </c>
      <c r="C1373" s="195">
        <v>-5.4455609999999998E-3</v>
      </c>
      <c r="D1373" s="195">
        <v>28</v>
      </c>
      <c r="E1373" s="195">
        <v>29</v>
      </c>
      <c r="F1373" s="195" t="str">
        <f>VLOOKUP(VALUE(RIGHT(B1373,LEN(B1373)-1)),clusters!$A$15:$B$77,2)</f>
        <v>Infielder</v>
      </c>
    </row>
    <row r="1374" spans="1:6" s="195" customFormat="1" x14ac:dyDescent="0.3">
      <c r="A1374" s="195">
        <v>1373</v>
      </c>
      <c r="B1374" s="195" t="s">
        <v>6889</v>
      </c>
      <c r="C1374" s="195">
        <v>-9.9562744999999994E-2</v>
      </c>
      <c r="D1374" s="195">
        <v>29</v>
      </c>
      <c r="E1374" s="195">
        <v>29</v>
      </c>
      <c r="F1374" s="195" t="str">
        <f>VLOOKUP(VALUE(RIGHT(B1374,LEN(B1374)-1)),clusters!$A$15:$B$77,2)</f>
        <v>Gap Power Infielder</v>
      </c>
    </row>
    <row r="1375" spans="1:6" s="195" customFormat="1" x14ac:dyDescent="0.3">
      <c r="A1375" s="195">
        <v>1374</v>
      </c>
      <c r="B1375" s="195" t="s">
        <v>859</v>
      </c>
      <c r="C1375" s="195">
        <v>-0.20500332900000001</v>
      </c>
      <c r="D1375" s="195">
        <v>30</v>
      </c>
      <c r="E1375" s="195">
        <v>29</v>
      </c>
      <c r="F1375" s="195" t="str">
        <f>VLOOKUP(VALUE(RIGHT(B1375,LEN(B1375)-1)),clusters!$A$15:$B$77,2)</f>
        <v>Speedy Power off Bench OF/1B</v>
      </c>
    </row>
    <row r="1376" spans="1:6" s="195" customFormat="1" x14ac:dyDescent="0.3">
      <c r="A1376" s="195">
        <v>1375</v>
      </c>
      <c r="B1376" s="195" t="s">
        <v>844</v>
      </c>
      <c r="C1376" s="195">
        <v>-0.21243271999999999</v>
      </c>
      <c r="D1376" s="195">
        <v>31</v>
      </c>
      <c r="E1376" s="195">
        <v>29</v>
      </c>
      <c r="F1376" s="195" t="str">
        <f>VLOOKUP(VALUE(RIGHT(B1376,LEN(B1376)-1)),clusters!$A$15:$B$77,2)</f>
        <v>Aging On Base</v>
      </c>
    </row>
    <row r="1377" spans="1:6" s="195" customFormat="1" x14ac:dyDescent="0.3">
      <c r="A1377" s="195">
        <v>1376</v>
      </c>
      <c r="B1377" s="195" t="s">
        <v>839</v>
      </c>
      <c r="C1377" s="195">
        <v>-0.22309801500000001</v>
      </c>
      <c r="D1377" s="195">
        <v>32</v>
      </c>
      <c r="E1377" s="195">
        <v>29</v>
      </c>
      <c r="F1377" s="195" t="str">
        <f>VLOOKUP(VALUE(RIGHT(B1377,LEN(B1377)-1)),clusters!$A$15:$B$77,2)</f>
        <v>Agile Bench Warmer Infielder</v>
      </c>
    </row>
    <row r="1378" spans="1:6" s="195" customFormat="1" x14ac:dyDescent="0.3">
      <c r="A1378" s="195">
        <v>1377</v>
      </c>
      <c r="B1378" s="195" t="s">
        <v>6892</v>
      </c>
      <c r="C1378" s="195">
        <v>-0.270569748</v>
      </c>
      <c r="D1378" s="195">
        <v>33</v>
      </c>
      <c r="E1378" s="195">
        <v>29</v>
      </c>
      <c r="F1378" s="195" t="str">
        <f>VLOOKUP(VALUE(RIGHT(B1378,LEN(B1378)-1)),clusters!$A$15:$B$77,2)</f>
        <v>Lead Footed Slap Hitter</v>
      </c>
    </row>
    <row r="1379" spans="1:6" s="195" customFormat="1" x14ac:dyDescent="0.3">
      <c r="A1379" s="195">
        <v>1378</v>
      </c>
      <c r="B1379" s="195" t="s">
        <v>860</v>
      </c>
      <c r="C1379" s="195">
        <v>-0.30552327200000001</v>
      </c>
      <c r="D1379" s="195">
        <v>34</v>
      </c>
      <c r="E1379" s="195">
        <v>29</v>
      </c>
      <c r="F1379" s="195" t="str">
        <f>VLOOKUP(VALUE(RIGHT(B1379,LEN(B1379)-1)),clusters!$A$15:$B$77,2)</f>
        <v>Agile Swings for Fences</v>
      </c>
    </row>
    <row r="1380" spans="1:6" s="195" customFormat="1" x14ac:dyDescent="0.3">
      <c r="A1380" s="195">
        <v>1379</v>
      </c>
      <c r="B1380" s="195" t="s">
        <v>6897</v>
      </c>
      <c r="C1380" s="195">
        <v>-0.30896785999999998</v>
      </c>
      <c r="D1380" s="195">
        <v>35</v>
      </c>
      <c r="E1380" s="195">
        <v>29</v>
      </c>
      <c r="F1380" s="195" t="str">
        <f>VLOOKUP(VALUE(RIGHT(B1380,LEN(B1380)-1)),clusters!$A$15:$B$77,2)</f>
        <v>Bench Warmer Infielder</v>
      </c>
    </row>
    <row r="1381" spans="1:6" s="195" customFormat="1" x14ac:dyDescent="0.3">
      <c r="A1381" s="195">
        <v>1380</v>
      </c>
      <c r="B1381" s="195" t="s">
        <v>854</v>
      </c>
      <c r="C1381" s="195">
        <v>-0.39988193399999999</v>
      </c>
      <c r="D1381" s="195">
        <v>36</v>
      </c>
      <c r="E1381" s="195">
        <v>29</v>
      </c>
      <c r="F1381" s="195" t="str">
        <f>VLOOKUP(VALUE(RIGHT(B1381,LEN(B1381)-1)),clusters!$A$15:$B$77,2)</f>
        <v>Agile Wiff King</v>
      </c>
    </row>
    <row r="1382" spans="1:6" s="195" customFormat="1" x14ac:dyDescent="0.3">
      <c r="A1382" s="195">
        <v>1381</v>
      </c>
      <c r="B1382" s="195" t="s">
        <v>858</v>
      </c>
      <c r="C1382" s="195">
        <v>-0.40680496399999999</v>
      </c>
      <c r="D1382" s="195">
        <v>37</v>
      </c>
      <c r="E1382" s="195">
        <v>29</v>
      </c>
      <c r="F1382" s="195" t="str">
        <f>VLOOKUP(VALUE(RIGHT(B1382,LEN(B1382)-1)),clusters!$A$15:$B$77,2)</f>
        <v>Lead Footed Swings for Fences</v>
      </c>
    </row>
    <row r="1383" spans="1:6" s="195" customFormat="1" x14ac:dyDescent="0.3">
      <c r="A1383" s="195">
        <v>1382</v>
      </c>
      <c r="B1383" s="195" t="s">
        <v>852</v>
      </c>
      <c r="C1383" s="195">
        <v>-0.42869132700000001</v>
      </c>
      <c r="D1383" s="195">
        <v>38</v>
      </c>
      <c r="E1383" s="195">
        <v>29</v>
      </c>
      <c r="F1383" s="195" t="str">
        <f>VLOOKUP(VALUE(RIGHT(B1383,LEN(B1383)-1)),clusters!$A$15:$B$77,2)</f>
        <v>Speedy Wiff King</v>
      </c>
    </row>
    <row r="1384" spans="1:6" s="195" customFormat="1" x14ac:dyDescent="0.3">
      <c r="A1384" s="195">
        <v>1383</v>
      </c>
      <c r="B1384" s="195" t="s">
        <v>6896</v>
      </c>
      <c r="C1384" s="195">
        <v>-0.487765642</v>
      </c>
      <c r="D1384" s="195">
        <v>39</v>
      </c>
      <c r="E1384" s="195">
        <v>29</v>
      </c>
      <c r="F1384" s="195" t="str">
        <f>VLOOKUP(VALUE(RIGHT(B1384,LEN(B1384)-1)),clusters!$A$15:$B$77,2)</f>
        <v>Aging Bench Warmer</v>
      </c>
    </row>
    <row r="1385" spans="1:6" s="195" customFormat="1" x14ac:dyDescent="0.3">
      <c r="A1385" s="195">
        <v>1384</v>
      </c>
      <c r="B1385" s="195" t="s">
        <v>6886</v>
      </c>
      <c r="C1385" s="195">
        <v>-0.48961817699999999</v>
      </c>
      <c r="D1385" s="195">
        <v>40</v>
      </c>
      <c r="E1385" s="195">
        <v>29</v>
      </c>
      <c r="F1385" s="195" t="str">
        <f>VLOOKUP(VALUE(RIGHT(B1385,LEN(B1385)-1)),clusters!$A$15:$B$77,2)</f>
        <v>Young Wiff King Infielder</v>
      </c>
    </row>
    <row r="1386" spans="1:6" s="195" customFormat="1" x14ac:dyDescent="0.3">
      <c r="A1386" s="195">
        <v>1385</v>
      </c>
      <c r="B1386" s="195" t="s">
        <v>6887</v>
      </c>
      <c r="C1386" s="195">
        <v>-0.53246430199999994</v>
      </c>
      <c r="D1386" s="195">
        <v>41</v>
      </c>
      <c r="E1386" s="195">
        <v>29</v>
      </c>
      <c r="F1386" s="195" t="str">
        <f>VLOOKUP(VALUE(RIGHT(B1386,LEN(B1386)-1)),clusters!$A$15:$B$77,2)</f>
        <v>Aging Bench Warmer OF/1B</v>
      </c>
    </row>
    <row r="1387" spans="1:6" s="195" customFormat="1" x14ac:dyDescent="0.3">
      <c r="A1387" s="195">
        <v>1386</v>
      </c>
      <c r="B1387" s="195" t="s">
        <v>855</v>
      </c>
      <c r="C1387" s="195">
        <v>-0.57249533200000002</v>
      </c>
      <c r="D1387" s="195">
        <v>42</v>
      </c>
      <c r="E1387" s="195">
        <v>29</v>
      </c>
      <c r="F1387" s="195" t="str">
        <f>VLOOKUP(VALUE(RIGHT(B1387,LEN(B1387)-1)),clusters!$A$15:$B$77,2)</f>
        <v>Wild Slugger</v>
      </c>
    </row>
    <row r="1388" spans="1:6" s="195" customFormat="1" x14ac:dyDescent="0.3">
      <c r="A1388" s="195">
        <v>1387</v>
      </c>
      <c r="B1388" s="195" t="s">
        <v>6881</v>
      </c>
      <c r="C1388" s="195">
        <v>-0.58785498199999997</v>
      </c>
      <c r="D1388" s="195">
        <v>43</v>
      </c>
      <c r="E1388" s="195">
        <v>29</v>
      </c>
      <c r="F1388" s="195" t="str">
        <f>VLOOKUP(VALUE(RIGHT(B1388,LEN(B1388)-1)),clusters!$A$15:$B$77,2)</f>
        <v>Lead Footed Uppercut Breeze</v>
      </c>
    </row>
    <row r="1389" spans="1:6" s="195" customFormat="1" x14ac:dyDescent="0.3">
      <c r="A1389" s="195">
        <v>1388</v>
      </c>
      <c r="B1389" s="195" t="s">
        <v>6899</v>
      </c>
      <c r="C1389" s="195">
        <v>-0.66657371200000004</v>
      </c>
      <c r="D1389" s="195">
        <v>44</v>
      </c>
      <c r="E1389" s="195">
        <v>29</v>
      </c>
      <c r="F1389" s="195" t="str">
        <f>VLOOKUP(VALUE(RIGHT(B1389,LEN(B1389)-1)),clusters!$A$15:$B$77,2)</f>
        <v>Bench Warmer</v>
      </c>
    </row>
    <row r="1390" spans="1:6" s="195" customFormat="1" x14ac:dyDescent="0.3">
      <c r="A1390" s="195">
        <v>1389</v>
      </c>
      <c r="B1390" s="195" t="s">
        <v>6894</v>
      </c>
      <c r="C1390" s="195">
        <v>-0.73390569500000002</v>
      </c>
      <c r="D1390" s="195">
        <v>45</v>
      </c>
      <c r="E1390" s="195">
        <v>29</v>
      </c>
      <c r="F1390" s="195" t="str">
        <f>VLOOKUP(VALUE(RIGHT(B1390,LEN(B1390)-1)),clusters!$A$15:$B$77,2)</f>
        <v>Agile Bench Warmer</v>
      </c>
    </row>
    <row r="1391" spans="1:6" s="195" customFormat="1" x14ac:dyDescent="0.3">
      <c r="A1391" s="195">
        <v>1390</v>
      </c>
      <c r="B1391" s="195" t="s">
        <v>6885</v>
      </c>
      <c r="C1391" s="195">
        <v>-0.79859394900000003</v>
      </c>
      <c r="D1391" s="195">
        <v>46</v>
      </c>
      <c r="E1391" s="195">
        <v>29</v>
      </c>
      <c r="F1391" s="195" t="str">
        <f>VLOOKUP(VALUE(RIGHT(B1391,LEN(B1391)-1)),clusters!$A$15:$B$77,2)</f>
        <v>Aging Power When Healthy</v>
      </c>
    </row>
    <row r="1392" spans="1:6" s="195" customFormat="1" x14ac:dyDescent="0.3">
      <c r="A1392" s="195">
        <v>1391</v>
      </c>
      <c r="B1392" s="195" t="s">
        <v>7349</v>
      </c>
      <c r="C1392" s="195">
        <v>-0.85861401500000001</v>
      </c>
      <c r="D1392" s="195">
        <v>47</v>
      </c>
      <c r="E1392" s="195">
        <v>29</v>
      </c>
      <c r="F1392" s="195" t="str">
        <f>VLOOKUP(VALUE(RIGHT(B1392,LEN(B1392)-1)),clusters!$A$15:$B$77,2)</f>
        <v>Wiff King 2B/SS</v>
      </c>
    </row>
    <row r="1393" spans="1:6" s="195" customFormat="1" x14ac:dyDescent="0.3">
      <c r="A1393" s="195">
        <v>1392</v>
      </c>
      <c r="B1393" s="195" t="s">
        <v>6883</v>
      </c>
      <c r="C1393" s="195">
        <v>-0.98167080900000003</v>
      </c>
      <c r="D1393" s="195">
        <v>48</v>
      </c>
      <c r="E1393" s="195">
        <v>29</v>
      </c>
      <c r="F1393" s="195" t="str">
        <f>VLOOKUP(VALUE(RIGHT(B1393,LEN(B1393)-1)),clusters!$A$15:$B$77,2)</f>
        <v>Lead Footed Bench Warmer</v>
      </c>
    </row>
    <row r="1394" spans="1:6" s="195" customFormat="1" x14ac:dyDescent="0.3">
      <c r="A1394" s="195">
        <v>1393</v>
      </c>
      <c r="B1394" s="195" t="s">
        <v>6882</v>
      </c>
      <c r="C1394" s="195">
        <v>1</v>
      </c>
      <c r="D1394" s="195">
        <v>1</v>
      </c>
      <c r="E1394" s="195">
        <v>30</v>
      </c>
      <c r="F1394" s="195" t="str">
        <f>VLOOKUP(VALUE(RIGHT(B1394,LEN(B1394)-1)),clusters!$A$15:$B$77,2)</f>
        <v>Young Slugger 2B/SS</v>
      </c>
    </row>
    <row r="1395" spans="1:6" s="195" customFormat="1" x14ac:dyDescent="0.3">
      <c r="A1395" s="195">
        <v>1394</v>
      </c>
      <c r="B1395" s="195" t="s">
        <v>6889</v>
      </c>
      <c r="C1395" s="195">
        <v>0.81693237220000003</v>
      </c>
      <c r="D1395" s="195">
        <v>2</v>
      </c>
      <c r="E1395" s="195">
        <v>30</v>
      </c>
      <c r="F1395" s="195" t="str">
        <f>VLOOKUP(VALUE(RIGHT(B1395,LEN(B1395)-1)),clusters!$A$15:$B$77,2)</f>
        <v>Gap Power Infielder</v>
      </c>
    </row>
    <row r="1396" spans="1:6" s="195" customFormat="1" x14ac:dyDescent="0.3">
      <c r="A1396" s="195">
        <v>1395</v>
      </c>
      <c r="B1396" s="195" t="s">
        <v>6895</v>
      </c>
      <c r="C1396" s="195">
        <v>0.7923643306</v>
      </c>
      <c r="D1396" s="195">
        <v>3</v>
      </c>
      <c r="E1396" s="195">
        <v>30</v>
      </c>
      <c r="F1396" s="195" t="str">
        <f>VLOOKUP(VALUE(RIGHT(B1396,LEN(B1396)-1)),clusters!$A$15:$B$77,2)</f>
        <v>Capable Hitter Infielder</v>
      </c>
    </row>
    <row r="1397" spans="1:6" s="195" customFormat="1" x14ac:dyDescent="0.3">
      <c r="A1397" s="195">
        <v>1396</v>
      </c>
      <c r="B1397" s="195" t="s">
        <v>6884</v>
      </c>
      <c r="C1397" s="195">
        <v>0.78248524760000004</v>
      </c>
      <c r="D1397" s="195">
        <v>4</v>
      </c>
      <c r="E1397" s="195">
        <v>30</v>
      </c>
      <c r="F1397" s="195" t="str">
        <f>VLOOKUP(VALUE(RIGHT(B1397,LEN(B1397)-1)),clusters!$A$15:$B$77,2)</f>
        <v>Young Slugger</v>
      </c>
    </row>
    <row r="1398" spans="1:6" s="195" customFormat="1" x14ac:dyDescent="0.3">
      <c r="A1398" s="195">
        <v>1397</v>
      </c>
      <c r="B1398" s="195" t="s">
        <v>6900</v>
      </c>
      <c r="C1398" s="195">
        <v>0.68190883589999995</v>
      </c>
      <c r="D1398" s="195">
        <v>5</v>
      </c>
      <c r="E1398" s="195">
        <v>30</v>
      </c>
      <c r="F1398" s="195" t="str">
        <f>VLOOKUP(VALUE(RIGHT(B1398,LEN(B1398)-1)),clusters!$A$15:$B$77,2)</f>
        <v>Speedy Capable Hitter 2B/SS</v>
      </c>
    </row>
    <row r="1399" spans="1:6" s="195" customFormat="1" x14ac:dyDescent="0.3">
      <c r="A1399" s="195">
        <v>1398</v>
      </c>
      <c r="B1399" s="195" t="s">
        <v>6893</v>
      </c>
      <c r="C1399" s="195">
        <v>0.64456267580000004</v>
      </c>
      <c r="D1399" s="195">
        <v>6</v>
      </c>
      <c r="E1399" s="195">
        <v>30</v>
      </c>
      <c r="F1399" s="195" t="str">
        <f>VLOOKUP(VALUE(RIGHT(B1399,LEN(B1399)-1)),clusters!$A$15:$B$77,2)</f>
        <v>Young Speedy Gap Power</v>
      </c>
    </row>
    <row r="1400" spans="1:6" s="195" customFormat="1" x14ac:dyDescent="0.3">
      <c r="A1400" s="195">
        <v>1399</v>
      </c>
      <c r="B1400" s="195" t="s">
        <v>857</v>
      </c>
      <c r="C1400" s="195">
        <v>0.55299284989999997</v>
      </c>
      <c r="D1400" s="195">
        <v>7</v>
      </c>
      <c r="E1400" s="195">
        <v>30</v>
      </c>
      <c r="F1400" s="195" t="str">
        <f>VLOOKUP(VALUE(RIGHT(B1400,LEN(B1400)-1)),clusters!$A$15:$B$77,2)</f>
        <v>Slugger</v>
      </c>
    </row>
    <row r="1401" spans="1:6" s="195" customFormat="1" x14ac:dyDescent="0.3">
      <c r="A1401" s="195">
        <v>1400</v>
      </c>
      <c r="B1401" s="195" t="s">
        <v>6892</v>
      </c>
      <c r="C1401" s="195">
        <v>0.52829365809999995</v>
      </c>
      <c r="D1401" s="195">
        <v>8</v>
      </c>
      <c r="E1401" s="195">
        <v>30</v>
      </c>
      <c r="F1401" s="195" t="str">
        <f>VLOOKUP(VALUE(RIGHT(B1401,LEN(B1401)-1)),clusters!$A$15:$B$77,2)</f>
        <v>Lead Footed Slap Hitter</v>
      </c>
    </row>
    <row r="1402" spans="1:6" s="195" customFormat="1" x14ac:dyDescent="0.3">
      <c r="A1402" s="195">
        <v>1401</v>
      </c>
      <c r="B1402" s="195" t="s">
        <v>846</v>
      </c>
      <c r="C1402" s="195">
        <v>0.49254783670000002</v>
      </c>
      <c r="D1402" s="195">
        <v>9</v>
      </c>
      <c r="E1402" s="195">
        <v>30</v>
      </c>
      <c r="F1402" s="195" t="str">
        <f>VLOOKUP(VALUE(RIGHT(B1402,LEN(B1402)-1)),clusters!$A$15:$B$77,2)</f>
        <v>Slugger Infielder</v>
      </c>
    </row>
    <row r="1403" spans="1:6" s="195" customFormat="1" x14ac:dyDescent="0.3">
      <c r="A1403" s="195">
        <v>1402</v>
      </c>
      <c r="B1403" s="195" t="s">
        <v>6897</v>
      </c>
      <c r="C1403" s="195">
        <v>0.44746044740000002</v>
      </c>
      <c r="D1403" s="195">
        <v>10</v>
      </c>
      <c r="E1403" s="195">
        <v>30</v>
      </c>
      <c r="F1403" s="195" t="str">
        <f>VLOOKUP(VALUE(RIGHT(B1403,LEN(B1403)-1)),clusters!$A$15:$B$77,2)</f>
        <v>Bench Warmer Infielder</v>
      </c>
    </row>
    <row r="1404" spans="1:6" s="195" customFormat="1" x14ac:dyDescent="0.3">
      <c r="A1404" s="195">
        <v>1403</v>
      </c>
      <c r="B1404" s="195" t="s">
        <v>6890</v>
      </c>
      <c r="C1404" s="195">
        <v>0.41678007420000002</v>
      </c>
      <c r="D1404" s="195">
        <v>11</v>
      </c>
      <c r="E1404" s="195">
        <v>30</v>
      </c>
      <c r="F1404" s="195" t="str">
        <f>VLOOKUP(VALUE(RIGHT(B1404,LEN(B1404)-1)),clusters!$A$15:$B$77,2)</f>
        <v>Speedy Capable Hitter</v>
      </c>
    </row>
    <row r="1405" spans="1:6" s="195" customFormat="1" x14ac:dyDescent="0.3">
      <c r="A1405" s="195">
        <v>1404</v>
      </c>
      <c r="B1405" s="195" t="s">
        <v>6886</v>
      </c>
      <c r="C1405" s="195">
        <v>0.39728399069999998</v>
      </c>
      <c r="D1405" s="195">
        <v>12</v>
      </c>
      <c r="E1405" s="195">
        <v>30</v>
      </c>
      <c r="F1405" s="195" t="str">
        <f>VLOOKUP(VALUE(RIGHT(B1405,LEN(B1405)-1)),clusters!$A$15:$B$77,2)</f>
        <v>Young Wiff King Infielder</v>
      </c>
    </row>
    <row r="1406" spans="1:6" s="195" customFormat="1" x14ac:dyDescent="0.3">
      <c r="A1406" s="195">
        <v>1405</v>
      </c>
      <c r="B1406" s="195" t="s">
        <v>858</v>
      </c>
      <c r="C1406" s="195">
        <v>0.3702758887</v>
      </c>
      <c r="D1406" s="195">
        <v>13</v>
      </c>
      <c r="E1406" s="195">
        <v>30</v>
      </c>
      <c r="F1406" s="195" t="str">
        <f>VLOOKUP(VALUE(RIGHT(B1406,LEN(B1406)-1)),clusters!$A$15:$B$77,2)</f>
        <v>Lead Footed Swings for Fences</v>
      </c>
    </row>
    <row r="1407" spans="1:6" s="195" customFormat="1" x14ac:dyDescent="0.3">
      <c r="A1407" s="195">
        <v>1406</v>
      </c>
      <c r="B1407" s="195" t="s">
        <v>6881</v>
      </c>
      <c r="C1407" s="195">
        <v>0.37004283630000001</v>
      </c>
      <c r="D1407" s="195">
        <v>14</v>
      </c>
      <c r="E1407" s="195">
        <v>30</v>
      </c>
      <c r="F1407" s="195" t="str">
        <f>VLOOKUP(VALUE(RIGHT(B1407,LEN(B1407)-1)),clusters!$A$15:$B$77,2)</f>
        <v>Lead Footed Uppercut Breeze</v>
      </c>
    </row>
    <row r="1408" spans="1:6" s="195" customFormat="1" x14ac:dyDescent="0.3">
      <c r="A1408" s="195">
        <v>1407</v>
      </c>
      <c r="B1408" s="195" t="s">
        <v>847</v>
      </c>
      <c r="C1408" s="195">
        <v>0.35425335990000001</v>
      </c>
      <c r="D1408" s="195">
        <v>15</v>
      </c>
      <c r="E1408" s="195">
        <v>30</v>
      </c>
      <c r="F1408" s="195" t="str">
        <f>VLOOKUP(VALUE(RIGHT(B1408,LEN(B1408)-1)),clusters!$A$15:$B$77,2)</f>
        <v>Infielder</v>
      </c>
    </row>
    <row r="1409" spans="1:6" s="195" customFormat="1" x14ac:dyDescent="0.3">
      <c r="A1409" s="195">
        <v>1408</v>
      </c>
      <c r="B1409" s="195" t="s">
        <v>840</v>
      </c>
      <c r="C1409" s="195">
        <v>0.3442084125</v>
      </c>
      <c r="D1409" s="195">
        <v>16</v>
      </c>
      <c r="E1409" s="195">
        <v>30</v>
      </c>
      <c r="F1409" s="195" t="str">
        <f>VLOOKUP(VALUE(RIGHT(B1409,LEN(B1409)-1)),clusters!$A$15:$B$77,2)</f>
        <v>Speedy Contact Hitter 2B/SS</v>
      </c>
    </row>
    <row r="1410" spans="1:6" s="195" customFormat="1" x14ac:dyDescent="0.3">
      <c r="A1410" s="195">
        <v>1409</v>
      </c>
      <c r="B1410" s="195" t="s">
        <v>842</v>
      </c>
      <c r="C1410" s="195">
        <v>0.28014210760000002</v>
      </c>
      <c r="D1410" s="195">
        <v>17</v>
      </c>
      <c r="E1410" s="195">
        <v>30</v>
      </c>
      <c r="F1410" s="195" t="str">
        <f>VLOOKUP(VALUE(RIGHT(B1410,LEN(B1410)-1)),clusters!$A$15:$B$77,2)</f>
        <v>Bench Warmer 2B/SS</v>
      </c>
    </row>
    <row r="1411" spans="1:6" s="195" customFormat="1" x14ac:dyDescent="0.3">
      <c r="A1411" s="195">
        <v>1410</v>
      </c>
      <c r="B1411" s="195" t="s">
        <v>853</v>
      </c>
      <c r="C1411" s="195">
        <v>0.1659380785</v>
      </c>
      <c r="D1411" s="195">
        <v>18</v>
      </c>
      <c r="E1411" s="195">
        <v>30</v>
      </c>
      <c r="F1411" s="195" t="str">
        <f>VLOOKUP(VALUE(RIGHT(B1411,LEN(B1411)-1)),clusters!$A$15:$B$77,2)</f>
        <v>Young Speedy Gap Power</v>
      </c>
    </row>
    <row r="1412" spans="1:6" s="195" customFormat="1" x14ac:dyDescent="0.3">
      <c r="A1412" s="195">
        <v>1411</v>
      </c>
      <c r="B1412" s="195" t="s">
        <v>851</v>
      </c>
      <c r="C1412" s="195">
        <v>0.1366274834</v>
      </c>
      <c r="D1412" s="195">
        <v>19</v>
      </c>
      <c r="E1412" s="195">
        <v>30</v>
      </c>
      <c r="F1412" s="195" t="str">
        <f>VLOOKUP(VALUE(RIGHT(B1412,LEN(B1412)-1)),clusters!$A$15:$B$77,2)</f>
        <v>Slugger OF/1B</v>
      </c>
    </row>
    <row r="1413" spans="1:6" s="195" customFormat="1" x14ac:dyDescent="0.3">
      <c r="A1413" s="195">
        <v>1412</v>
      </c>
      <c r="B1413" s="195" t="s">
        <v>838</v>
      </c>
      <c r="C1413" s="195">
        <v>0.1025663569</v>
      </c>
      <c r="D1413" s="195">
        <v>20</v>
      </c>
      <c r="E1413" s="195">
        <v>30</v>
      </c>
      <c r="F1413" s="195" t="str">
        <f>VLOOKUP(VALUE(RIGHT(B1413,LEN(B1413)-1)),clusters!$A$15:$B$77,2)</f>
        <v>Lead Footed Contact Hitter Infielder</v>
      </c>
    </row>
    <row r="1414" spans="1:6" s="195" customFormat="1" x14ac:dyDescent="0.3">
      <c r="A1414" s="195">
        <v>1413</v>
      </c>
      <c r="B1414" s="195" t="s">
        <v>860</v>
      </c>
      <c r="C1414" s="195">
        <v>9.7616852500000004E-2</v>
      </c>
      <c r="D1414" s="195">
        <v>21</v>
      </c>
      <c r="E1414" s="195">
        <v>30</v>
      </c>
      <c r="F1414" s="195" t="str">
        <f>VLOOKUP(VALUE(RIGHT(B1414,LEN(B1414)-1)),clusters!$A$15:$B$77,2)</f>
        <v>Agile Swings for Fences</v>
      </c>
    </row>
    <row r="1415" spans="1:6" s="195" customFormat="1" x14ac:dyDescent="0.3">
      <c r="A1415" s="195">
        <v>1414</v>
      </c>
      <c r="B1415" s="195" t="s">
        <v>848</v>
      </c>
      <c r="C1415" s="195">
        <v>8.0492459700000005E-2</v>
      </c>
      <c r="D1415" s="195">
        <v>22</v>
      </c>
      <c r="E1415" s="195">
        <v>30</v>
      </c>
      <c r="F1415" s="195" t="str">
        <f>VLOOKUP(VALUE(RIGHT(B1415,LEN(B1415)-1)),clusters!$A$15:$B$77,2)</f>
        <v>Dominant Hitter</v>
      </c>
    </row>
    <row r="1416" spans="1:6" s="195" customFormat="1" x14ac:dyDescent="0.3">
      <c r="A1416" s="195">
        <v>1415</v>
      </c>
      <c r="B1416" s="195" t="s">
        <v>854</v>
      </c>
      <c r="C1416" s="195">
        <v>7.28380255E-2</v>
      </c>
      <c r="D1416" s="195">
        <v>23</v>
      </c>
      <c r="E1416" s="195">
        <v>30</v>
      </c>
      <c r="F1416" s="195" t="str">
        <f>VLOOKUP(VALUE(RIGHT(B1416,LEN(B1416)-1)),clusters!$A$15:$B$77,2)</f>
        <v>Agile Wiff King</v>
      </c>
    </row>
    <row r="1417" spans="1:6" s="195" customFormat="1" x14ac:dyDescent="0.3">
      <c r="A1417" s="195">
        <v>1416</v>
      </c>
      <c r="B1417" s="195" t="s">
        <v>6888</v>
      </c>
      <c r="C1417" s="195">
        <v>4.5345661400000001E-2</v>
      </c>
      <c r="D1417" s="195">
        <v>24</v>
      </c>
      <c r="E1417" s="195">
        <v>30</v>
      </c>
      <c r="F1417" s="195" t="str">
        <f>VLOOKUP(VALUE(RIGHT(B1417,LEN(B1417)-1)),clusters!$A$15:$B$77,2)</f>
        <v>SB Slugger</v>
      </c>
    </row>
    <row r="1418" spans="1:6" s="195" customFormat="1" x14ac:dyDescent="0.3">
      <c r="A1418" s="195">
        <v>1417</v>
      </c>
      <c r="B1418" s="195" t="s">
        <v>7349</v>
      </c>
      <c r="C1418" s="195">
        <v>-6.5510339999999999E-3</v>
      </c>
      <c r="D1418" s="195">
        <v>25</v>
      </c>
      <c r="E1418" s="195">
        <v>30</v>
      </c>
      <c r="F1418" s="195" t="str">
        <f>VLOOKUP(VALUE(RIGHT(B1418,LEN(B1418)-1)),clusters!$A$15:$B$77,2)</f>
        <v>Wiff King 2B/SS</v>
      </c>
    </row>
    <row r="1419" spans="1:6" s="195" customFormat="1" x14ac:dyDescent="0.3">
      <c r="A1419" s="195">
        <v>1418</v>
      </c>
      <c r="B1419" s="195" t="s">
        <v>837</v>
      </c>
      <c r="C1419" s="195">
        <v>-2.2268059E-2</v>
      </c>
      <c r="D1419" s="195">
        <v>26</v>
      </c>
      <c r="E1419" s="195">
        <v>30</v>
      </c>
      <c r="F1419" s="195" t="str">
        <f>VLOOKUP(VALUE(RIGHT(B1419,LEN(B1419)-1)),clusters!$A$15:$B$77,2)</f>
        <v>Slap Hitter 2B/SS</v>
      </c>
    </row>
    <row r="1420" spans="1:6" s="195" customFormat="1" x14ac:dyDescent="0.3">
      <c r="A1420" s="195">
        <v>1419</v>
      </c>
      <c r="B1420" s="195" t="s">
        <v>6898</v>
      </c>
      <c r="C1420" s="195">
        <v>-3.8414331000000003E-2</v>
      </c>
      <c r="D1420" s="195">
        <v>27</v>
      </c>
      <c r="E1420" s="195">
        <v>30</v>
      </c>
      <c r="F1420" s="195" t="str">
        <f>VLOOKUP(VALUE(RIGHT(B1420,LEN(B1420)-1)),clusters!$A$15:$B$77,2)</f>
        <v>Young SB Power off Bench</v>
      </c>
    </row>
    <row r="1421" spans="1:6" s="195" customFormat="1" x14ac:dyDescent="0.3">
      <c r="A1421" s="195">
        <v>1420</v>
      </c>
      <c r="B1421" s="195" t="s">
        <v>856</v>
      </c>
      <c r="C1421" s="195">
        <v>-4.5776015000000003E-2</v>
      </c>
      <c r="D1421" s="195">
        <v>28</v>
      </c>
      <c r="E1421" s="195">
        <v>30</v>
      </c>
      <c r="F1421" s="195" t="str">
        <f>VLOOKUP(VALUE(RIGHT(B1421,LEN(B1421)-1)),clusters!$A$15:$B$77,2)</f>
        <v>Young On Base OF/1B</v>
      </c>
    </row>
    <row r="1422" spans="1:6" s="195" customFormat="1" x14ac:dyDescent="0.3">
      <c r="A1422" s="195">
        <v>1421</v>
      </c>
      <c r="B1422" s="195" t="s">
        <v>859</v>
      </c>
      <c r="C1422" s="195">
        <v>-7.3180375000000006E-2</v>
      </c>
      <c r="D1422" s="195">
        <v>29</v>
      </c>
      <c r="E1422" s="195">
        <v>30</v>
      </c>
      <c r="F1422" s="195" t="str">
        <f>VLOOKUP(VALUE(RIGHT(B1422,LEN(B1422)-1)),clusters!$A$15:$B$77,2)</f>
        <v>Speedy Power off Bench OF/1B</v>
      </c>
    </row>
    <row r="1423" spans="1:6" s="195" customFormat="1" x14ac:dyDescent="0.3">
      <c r="A1423" s="195">
        <v>1422</v>
      </c>
      <c r="B1423" s="195" t="s">
        <v>843</v>
      </c>
      <c r="C1423" s="195">
        <v>-0.12749416599999999</v>
      </c>
      <c r="D1423" s="195">
        <v>30</v>
      </c>
      <c r="E1423" s="195">
        <v>30</v>
      </c>
      <c r="F1423" s="195" t="str">
        <f>VLOOKUP(VALUE(RIGHT(B1423,LEN(B1423)-1)),clusters!$A$15:$B$77,2)</f>
        <v>Capable Hitter</v>
      </c>
    </row>
    <row r="1424" spans="1:6" s="195" customFormat="1" x14ac:dyDescent="0.3">
      <c r="A1424" s="195">
        <v>1423</v>
      </c>
      <c r="B1424" s="195" t="s">
        <v>855</v>
      </c>
      <c r="C1424" s="195">
        <v>-0.24354003599999999</v>
      </c>
      <c r="D1424" s="195">
        <v>31</v>
      </c>
      <c r="E1424" s="195">
        <v>30</v>
      </c>
      <c r="F1424" s="195" t="str">
        <f>VLOOKUP(VALUE(RIGHT(B1424,LEN(B1424)-1)),clusters!$A$15:$B$77,2)</f>
        <v>Wild Slugger</v>
      </c>
    </row>
    <row r="1425" spans="1:6" s="195" customFormat="1" x14ac:dyDescent="0.3">
      <c r="A1425" s="195">
        <v>1424</v>
      </c>
      <c r="B1425" s="195" t="s">
        <v>849</v>
      </c>
      <c r="C1425" s="195">
        <v>-0.25648279299999999</v>
      </c>
      <c r="D1425" s="195">
        <v>32</v>
      </c>
      <c r="E1425" s="195">
        <v>30</v>
      </c>
      <c r="F1425" s="195" t="str">
        <f>VLOOKUP(VALUE(RIGHT(B1425,LEN(B1425)-1)),clusters!$A$15:$B$77,2)</f>
        <v>SB Bench Warmer</v>
      </c>
    </row>
    <row r="1426" spans="1:6" s="195" customFormat="1" x14ac:dyDescent="0.3">
      <c r="A1426" s="195">
        <v>1425</v>
      </c>
      <c r="B1426" s="195" t="s">
        <v>845</v>
      </c>
      <c r="C1426" s="195">
        <v>-0.27465909999999999</v>
      </c>
      <c r="D1426" s="195">
        <v>33</v>
      </c>
      <c r="E1426" s="195">
        <v>30</v>
      </c>
      <c r="F1426" s="195" t="str">
        <f>VLOOKUP(VALUE(RIGHT(B1426,LEN(B1426)-1)),clusters!$A$15:$B$77,2)</f>
        <v>Speedy Bench Warmer Infielder</v>
      </c>
    </row>
    <row r="1427" spans="1:6" s="195" customFormat="1" x14ac:dyDescent="0.3">
      <c r="A1427" s="195">
        <v>1426</v>
      </c>
      <c r="B1427" s="195" t="s">
        <v>850</v>
      </c>
      <c r="C1427" s="195">
        <v>-0.31050448899999999</v>
      </c>
      <c r="D1427" s="195">
        <v>34</v>
      </c>
      <c r="E1427" s="195">
        <v>30</v>
      </c>
      <c r="F1427" s="195" t="str">
        <f>VLOOKUP(VALUE(RIGHT(B1427,LEN(B1427)-1)),clusters!$A$15:$B$77,2)</f>
        <v>SB Swings for Fences</v>
      </c>
    </row>
    <row r="1428" spans="1:6" s="195" customFormat="1" x14ac:dyDescent="0.3">
      <c r="A1428" s="195">
        <v>1427</v>
      </c>
      <c r="B1428" s="195" t="s">
        <v>6902</v>
      </c>
      <c r="C1428" s="195">
        <v>-0.341483641</v>
      </c>
      <c r="D1428" s="195">
        <v>35</v>
      </c>
      <c r="E1428" s="195">
        <v>30</v>
      </c>
      <c r="F1428" s="195" t="str">
        <f>VLOOKUP(VALUE(RIGHT(B1428,LEN(B1428)-1)),clusters!$A$15:$B$77,2)</f>
        <v>SB Capable Hitter</v>
      </c>
    </row>
    <row r="1429" spans="1:6" s="195" customFormat="1" x14ac:dyDescent="0.3">
      <c r="A1429" s="195">
        <v>1428</v>
      </c>
      <c r="B1429" s="195" t="s">
        <v>6891</v>
      </c>
      <c r="C1429" s="195">
        <v>-0.35261820599999999</v>
      </c>
      <c r="D1429" s="195">
        <v>36</v>
      </c>
      <c r="E1429" s="195">
        <v>30</v>
      </c>
      <c r="F1429" s="195" t="str">
        <f>VLOOKUP(VALUE(RIGHT(B1429,LEN(B1429)-1)),clusters!$A$15:$B$77,2)</f>
        <v>Speedy Dominant Hitter</v>
      </c>
    </row>
    <row r="1430" spans="1:6" s="195" customFormat="1" x14ac:dyDescent="0.3">
      <c r="A1430" s="195">
        <v>1429</v>
      </c>
      <c r="B1430" s="195" t="s">
        <v>841</v>
      </c>
      <c r="C1430" s="195">
        <v>-0.354608431</v>
      </c>
      <c r="D1430" s="195">
        <v>37</v>
      </c>
      <c r="E1430" s="195">
        <v>30</v>
      </c>
      <c r="F1430" s="195" t="str">
        <f>VLOOKUP(VALUE(RIGHT(B1430,LEN(B1430)-1)),clusters!$A$15:$B$77,2)</f>
        <v>SB Slap Hitter</v>
      </c>
    </row>
    <row r="1431" spans="1:6" s="195" customFormat="1" x14ac:dyDescent="0.3">
      <c r="A1431" s="195">
        <v>1430</v>
      </c>
      <c r="B1431" s="195" t="s">
        <v>844</v>
      </c>
      <c r="C1431" s="195">
        <v>-0.38725848299999999</v>
      </c>
      <c r="D1431" s="195">
        <v>38</v>
      </c>
      <c r="E1431" s="195">
        <v>30</v>
      </c>
      <c r="F1431" s="195" t="str">
        <f>VLOOKUP(VALUE(RIGHT(B1431,LEN(B1431)-1)),clusters!$A$15:$B$77,2)</f>
        <v>Aging On Base</v>
      </c>
    </row>
    <row r="1432" spans="1:6" s="195" customFormat="1" x14ac:dyDescent="0.3">
      <c r="A1432" s="195">
        <v>1431</v>
      </c>
      <c r="B1432" s="195" t="s">
        <v>6883</v>
      </c>
      <c r="C1432" s="195">
        <v>-0.44537895999999999</v>
      </c>
      <c r="D1432" s="195">
        <v>39</v>
      </c>
      <c r="E1432" s="195">
        <v>30</v>
      </c>
      <c r="F1432" s="195" t="str">
        <f>VLOOKUP(VALUE(RIGHT(B1432,LEN(B1432)-1)),clusters!$A$15:$B$77,2)</f>
        <v>Lead Footed Bench Warmer</v>
      </c>
    </row>
    <row r="1433" spans="1:6" s="195" customFormat="1" x14ac:dyDescent="0.3">
      <c r="A1433" s="195">
        <v>1432</v>
      </c>
      <c r="B1433" s="195" t="s">
        <v>852</v>
      </c>
      <c r="C1433" s="195">
        <v>-0.47708442000000001</v>
      </c>
      <c r="D1433" s="195">
        <v>40</v>
      </c>
      <c r="E1433" s="195">
        <v>30</v>
      </c>
      <c r="F1433" s="195" t="str">
        <f>VLOOKUP(VALUE(RIGHT(B1433,LEN(B1433)-1)),clusters!$A$15:$B$77,2)</f>
        <v>Speedy Wiff King</v>
      </c>
    </row>
    <row r="1434" spans="1:6" s="195" customFormat="1" x14ac:dyDescent="0.3">
      <c r="A1434" s="195">
        <v>1433</v>
      </c>
      <c r="B1434" s="195" t="s">
        <v>6901</v>
      </c>
      <c r="C1434" s="195">
        <v>-0.51775985099999999</v>
      </c>
      <c r="D1434" s="195">
        <v>41</v>
      </c>
      <c r="E1434" s="195">
        <v>30</v>
      </c>
      <c r="F1434" s="195" t="str">
        <f>VLOOKUP(VALUE(RIGHT(B1434,LEN(B1434)-1)),clusters!$A$15:$B$77,2)</f>
        <v>Speedy Contact Hitter</v>
      </c>
    </row>
    <row r="1435" spans="1:6" s="195" customFormat="1" x14ac:dyDescent="0.3">
      <c r="A1435" s="195">
        <v>1434</v>
      </c>
      <c r="B1435" s="195" t="s">
        <v>839</v>
      </c>
      <c r="C1435" s="195">
        <v>-0.55788053299999996</v>
      </c>
      <c r="D1435" s="195">
        <v>42</v>
      </c>
      <c r="E1435" s="195">
        <v>30</v>
      </c>
      <c r="F1435" s="195" t="str">
        <f>VLOOKUP(VALUE(RIGHT(B1435,LEN(B1435)-1)),clusters!$A$15:$B$77,2)</f>
        <v>Agile Bench Warmer Infielder</v>
      </c>
    </row>
    <row r="1436" spans="1:6" s="195" customFormat="1" x14ac:dyDescent="0.3">
      <c r="A1436" s="195">
        <v>1435</v>
      </c>
      <c r="B1436" s="195" t="s">
        <v>6885</v>
      </c>
      <c r="C1436" s="195">
        <v>-0.62830684400000003</v>
      </c>
      <c r="D1436" s="195">
        <v>43</v>
      </c>
      <c r="E1436" s="195">
        <v>30</v>
      </c>
      <c r="F1436" s="195" t="str">
        <f>VLOOKUP(VALUE(RIGHT(B1436,LEN(B1436)-1)),clusters!$A$15:$B$77,2)</f>
        <v>Aging Power When Healthy</v>
      </c>
    </row>
    <row r="1437" spans="1:6" s="195" customFormat="1" x14ac:dyDescent="0.3">
      <c r="A1437" s="195">
        <v>1436</v>
      </c>
      <c r="B1437" s="195" t="s">
        <v>6896</v>
      </c>
      <c r="C1437" s="195">
        <v>-0.70285873399999999</v>
      </c>
      <c r="D1437" s="195">
        <v>44</v>
      </c>
      <c r="E1437" s="195">
        <v>30</v>
      </c>
      <c r="F1437" s="195" t="str">
        <f>VLOOKUP(VALUE(RIGHT(B1437,LEN(B1437)-1)),clusters!$A$15:$B$77,2)</f>
        <v>Aging Bench Warmer</v>
      </c>
    </row>
    <row r="1438" spans="1:6" s="195" customFormat="1" x14ac:dyDescent="0.3">
      <c r="A1438" s="195">
        <v>1437</v>
      </c>
      <c r="B1438" s="195" t="s">
        <v>6899</v>
      </c>
      <c r="C1438" s="195">
        <v>-0.755739312</v>
      </c>
      <c r="D1438" s="195">
        <v>45</v>
      </c>
      <c r="E1438" s="195">
        <v>30</v>
      </c>
      <c r="F1438" s="195" t="str">
        <f>VLOOKUP(VALUE(RIGHT(B1438,LEN(B1438)-1)),clusters!$A$15:$B$77,2)</f>
        <v>Bench Warmer</v>
      </c>
    </row>
    <row r="1439" spans="1:6" s="195" customFormat="1" x14ac:dyDescent="0.3">
      <c r="A1439" s="195">
        <v>1438</v>
      </c>
      <c r="B1439" s="195" t="s">
        <v>6894</v>
      </c>
      <c r="C1439" s="195">
        <v>-0.82268187800000003</v>
      </c>
      <c r="D1439" s="195">
        <v>46</v>
      </c>
      <c r="E1439" s="195">
        <v>30</v>
      </c>
      <c r="F1439" s="195" t="str">
        <f>VLOOKUP(VALUE(RIGHT(B1439,LEN(B1439)-1)),clusters!$A$15:$B$77,2)</f>
        <v>Agile Bench Warmer</v>
      </c>
    </row>
    <row r="1440" spans="1:6" s="195" customFormat="1" x14ac:dyDescent="0.3">
      <c r="A1440" s="195">
        <v>1439</v>
      </c>
      <c r="B1440" s="195" t="s">
        <v>6880</v>
      </c>
      <c r="C1440" s="195">
        <v>-0.827523118</v>
      </c>
      <c r="D1440" s="195">
        <v>47</v>
      </c>
      <c r="E1440" s="195">
        <v>30</v>
      </c>
      <c r="F1440" s="195" t="str">
        <f>VLOOKUP(VALUE(RIGHT(B1440,LEN(B1440)-1)),clusters!$A$15:$B$77,2)</f>
        <v>Bench Warmer OF/1B</v>
      </c>
    </row>
    <row r="1441" spans="1:6" s="195" customFormat="1" x14ac:dyDescent="0.3">
      <c r="A1441" s="195">
        <v>1440</v>
      </c>
      <c r="B1441" s="195" t="s">
        <v>6887</v>
      </c>
      <c r="C1441" s="195">
        <v>-0.95137667800000003</v>
      </c>
      <c r="D1441" s="195">
        <v>48</v>
      </c>
      <c r="E1441" s="195">
        <v>30</v>
      </c>
      <c r="F1441" s="195" t="str">
        <f>VLOOKUP(VALUE(RIGHT(B1441,LEN(B1441)-1)),clusters!$A$15:$B$77,2)</f>
        <v>Aging Bench Warmer OF/1B</v>
      </c>
    </row>
    <row r="1442" spans="1:6" s="195" customFormat="1" x14ac:dyDescent="0.3">
      <c r="A1442" s="195">
        <v>1441</v>
      </c>
      <c r="B1442" s="195" t="s">
        <v>6899</v>
      </c>
      <c r="C1442" s="195">
        <v>1</v>
      </c>
      <c r="D1442" s="195">
        <v>1</v>
      </c>
      <c r="E1442" s="195">
        <v>31</v>
      </c>
      <c r="F1442" s="195" t="str">
        <f>VLOOKUP(VALUE(RIGHT(B1442,LEN(B1442)-1)),clusters!$A$15:$B$77,2)</f>
        <v>Bench Warmer</v>
      </c>
    </row>
    <row r="1443" spans="1:6" s="195" customFormat="1" x14ac:dyDescent="0.3">
      <c r="A1443" s="195">
        <v>1442</v>
      </c>
      <c r="B1443" s="195" t="s">
        <v>839</v>
      </c>
      <c r="C1443" s="195">
        <v>0.81772536829999998</v>
      </c>
      <c r="D1443" s="195">
        <v>2</v>
      </c>
      <c r="E1443" s="195">
        <v>31</v>
      </c>
      <c r="F1443" s="195" t="str">
        <f>VLOOKUP(VALUE(RIGHT(B1443,LEN(B1443)-1)),clusters!$A$15:$B$77,2)</f>
        <v>Agile Bench Warmer Infielder</v>
      </c>
    </row>
    <row r="1444" spans="1:6" s="195" customFormat="1" x14ac:dyDescent="0.3">
      <c r="A1444" s="195">
        <v>1443</v>
      </c>
      <c r="B1444" s="195" t="s">
        <v>6887</v>
      </c>
      <c r="C1444" s="195">
        <v>0.81091223280000002</v>
      </c>
      <c r="D1444" s="195">
        <v>3</v>
      </c>
      <c r="E1444" s="195">
        <v>31</v>
      </c>
      <c r="F1444" s="195" t="str">
        <f>VLOOKUP(VALUE(RIGHT(B1444,LEN(B1444)-1)),clusters!$A$15:$B$77,2)</f>
        <v>Aging Bench Warmer OF/1B</v>
      </c>
    </row>
    <row r="1445" spans="1:6" s="195" customFormat="1" x14ac:dyDescent="0.3">
      <c r="A1445" s="195">
        <v>1444</v>
      </c>
      <c r="B1445" s="195" t="s">
        <v>6896</v>
      </c>
      <c r="C1445" s="195">
        <v>0.80295084989999999</v>
      </c>
      <c r="D1445" s="195">
        <v>4</v>
      </c>
      <c r="E1445" s="195">
        <v>31</v>
      </c>
      <c r="F1445" s="195" t="str">
        <f>VLOOKUP(VALUE(RIGHT(B1445,LEN(B1445)-1)),clusters!$A$15:$B$77,2)</f>
        <v>Aging Bench Warmer</v>
      </c>
    </row>
    <row r="1446" spans="1:6" s="195" customFormat="1" x14ac:dyDescent="0.3">
      <c r="A1446" s="195">
        <v>1445</v>
      </c>
      <c r="B1446" s="195" t="s">
        <v>6894</v>
      </c>
      <c r="C1446" s="195">
        <v>0.7349920016</v>
      </c>
      <c r="D1446" s="195">
        <v>5</v>
      </c>
      <c r="E1446" s="195">
        <v>31</v>
      </c>
      <c r="F1446" s="195" t="str">
        <f>VLOOKUP(VALUE(RIGHT(B1446,LEN(B1446)-1)),clusters!$A$15:$B$77,2)</f>
        <v>Agile Bench Warmer</v>
      </c>
    </row>
    <row r="1447" spans="1:6" s="195" customFormat="1" x14ac:dyDescent="0.3">
      <c r="A1447" s="195">
        <v>1446</v>
      </c>
      <c r="B1447" s="195" t="s">
        <v>6883</v>
      </c>
      <c r="C1447" s="195">
        <v>0.72614646429999996</v>
      </c>
      <c r="D1447" s="195">
        <v>6</v>
      </c>
      <c r="E1447" s="195">
        <v>31</v>
      </c>
      <c r="F1447" s="195" t="str">
        <f>VLOOKUP(VALUE(RIGHT(B1447,LEN(B1447)-1)),clusters!$A$15:$B$77,2)</f>
        <v>Lead Footed Bench Warmer</v>
      </c>
    </row>
    <row r="1448" spans="1:6" s="195" customFormat="1" x14ac:dyDescent="0.3">
      <c r="A1448" s="195">
        <v>1447</v>
      </c>
      <c r="B1448" s="195" t="s">
        <v>6885</v>
      </c>
      <c r="C1448" s="195">
        <v>0.59454730209999995</v>
      </c>
      <c r="D1448" s="195">
        <v>7</v>
      </c>
      <c r="E1448" s="195">
        <v>31</v>
      </c>
      <c r="F1448" s="195" t="str">
        <f>VLOOKUP(VALUE(RIGHT(B1448,LEN(B1448)-1)),clusters!$A$15:$B$77,2)</f>
        <v>Aging Power When Healthy</v>
      </c>
    </row>
    <row r="1449" spans="1:6" s="195" customFormat="1" x14ac:dyDescent="0.3">
      <c r="A1449" s="195">
        <v>1448</v>
      </c>
      <c r="B1449" s="195" t="s">
        <v>6880</v>
      </c>
      <c r="C1449" s="195">
        <v>0.53804174790000003</v>
      </c>
      <c r="D1449" s="195">
        <v>8</v>
      </c>
      <c r="E1449" s="195">
        <v>31</v>
      </c>
      <c r="F1449" s="195" t="str">
        <f>VLOOKUP(VALUE(RIGHT(B1449,LEN(B1449)-1)),clusters!$A$15:$B$77,2)</f>
        <v>Bench Warmer OF/1B</v>
      </c>
    </row>
    <row r="1450" spans="1:6" s="195" customFormat="1" x14ac:dyDescent="0.3">
      <c r="A1450" s="195">
        <v>1449</v>
      </c>
      <c r="B1450" s="195" t="s">
        <v>844</v>
      </c>
      <c r="C1450" s="195">
        <v>0.48779905400000001</v>
      </c>
      <c r="D1450" s="195">
        <v>9</v>
      </c>
      <c r="E1450" s="195">
        <v>31</v>
      </c>
      <c r="F1450" s="195" t="str">
        <f>VLOOKUP(VALUE(RIGHT(B1450,LEN(B1450)-1)),clusters!$A$15:$B$77,2)</f>
        <v>Aging On Base</v>
      </c>
    </row>
    <row r="1451" spans="1:6" s="195" customFormat="1" x14ac:dyDescent="0.3">
      <c r="A1451" s="195">
        <v>1450</v>
      </c>
      <c r="B1451" s="195" t="s">
        <v>7349</v>
      </c>
      <c r="C1451" s="195">
        <v>0.40018631329999999</v>
      </c>
      <c r="D1451" s="195">
        <v>10</v>
      </c>
      <c r="E1451" s="195">
        <v>31</v>
      </c>
      <c r="F1451" s="195" t="str">
        <f>VLOOKUP(VALUE(RIGHT(B1451,LEN(B1451)-1)),clusters!$A$15:$B$77,2)</f>
        <v>Wiff King 2B/SS</v>
      </c>
    </row>
    <row r="1452" spans="1:6" s="195" customFormat="1" x14ac:dyDescent="0.3">
      <c r="A1452" s="195">
        <v>1451</v>
      </c>
      <c r="B1452" s="195" t="s">
        <v>837</v>
      </c>
      <c r="C1452" s="195">
        <v>0.38320583200000002</v>
      </c>
      <c r="D1452" s="195">
        <v>11</v>
      </c>
      <c r="E1452" s="195">
        <v>31</v>
      </c>
      <c r="F1452" s="195" t="str">
        <f>VLOOKUP(VALUE(RIGHT(B1452,LEN(B1452)-1)),clusters!$A$15:$B$77,2)</f>
        <v>Slap Hitter 2B/SS</v>
      </c>
    </row>
    <row r="1453" spans="1:6" s="195" customFormat="1" x14ac:dyDescent="0.3">
      <c r="A1453" s="195">
        <v>1452</v>
      </c>
      <c r="B1453" s="195" t="s">
        <v>845</v>
      </c>
      <c r="C1453" s="195">
        <v>0.34357684789999998</v>
      </c>
      <c r="D1453" s="195">
        <v>12</v>
      </c>
      <c r="E1453" s="195">
        <v>31</v>
      </c>
      <c r="F1453" s="195" t="str">
        <f>VLOOKUP(VALUE(RIGHT(B1453,LEN(B1453)-1)),clusters!$A$15:$B$77,2)</f>
        <v>Speedy Bench Warmer Infielder</v>
      </c>
    </row>
    <row r="1454" spans="1:6" s="195" customFormat="1" x14ac:dyDescent="0.3">
      <c r="A1454" s="195">
        <v>1453</v>
      </c>
      <c r="B1454" s="195" t="s">
        <v>852</v>
      </c>
      <c r="C1454" s="195">
        <v>0.26089521729999998</v>
      </c>
      <c r="D1454" s="195">
        <v>13</v>
      </c>
      <c r="E1454" s="195">
        <v>31</v>
      </c>
      <c r="F1454" s="195" t="str">
        <f>VLOOKUP(VALUE(RIGHT(B1454,LEN(B1454)-1)),clusters!$A$15:$B$77,2)</f>
        <v>Speedy Wiff King</v>
      </c>
    </row>
    <row r="1455" spans="1:6" s="195" customFormat="1" x14ac:dyDescent="0.3">
      <c r="A1455" s="195">
        <v>1454</v>
      </c>
      <c r="B1455" s="195" t="s">
        <v>842</v>
      </c>
      <c r="C1455" s="195">
        <v>0.2519320873</v>
      </c>
      <c r="D1455" s="195">
        <v>14</v>
      </c>
      <c r="E1455" s="195">
        <v>31</v>
      </c>
      <c r="F1455" s="195" t="str">
        <f>VLOOKUP(VALUE(RIGHT(B1455,LEN(B1455)-1)),clusters!$A$15:$B$77,2)</f>
        <v>Bench Warmer 2B/SS</v>
      </c>
    </row>
    <row r="1456" spans="1:6" s="195" customFormat="1" x14ac:dyDescent="0.3">
      <c r="A1456" s="195">
        <v>1455</v>
      </c>
      <c r="B1456" s="195" t="s">
        <v>6901</v>
      </c>
      <c r="C1456" s="195">
        <v>0.24364459320000001</v>
      </c>
      <c r="D1456" s="195">
        <v>15</v>
      </c>
      <c r="E1456" s="195">
        <v>31</v>
      </c>
      <c r="F1456" s="195" t="str">
        <f>VLOOKUP(VALUE(RIGHT(B1456,LEN(B1456)-1)),clusters!$A$15:$B$77,2)</f>
        <v>Speedy Contact Hitter</v>
      </c>
    </row>
    <row r="1457" spans="1:6" s="195" customFormat="1" x14ac:dyDescent="0.3">
      <c r="A1457" s="195">
        <v>1456</v>
      </c>
      <c r="B1457" s="195" t="s">
        <v>838</v>
      </c>
      <c r="C1457" s="195">
        <v>0.19789541290000001</v>
      </c>
      <c r="D1457" s="195">
        <v>16</v>
      </c>
      <c r="E1457" s="195">
        <v>31</v>
      </c>
      <c r="F1457" s="195" t="str">
        <f>VLOOKUP(VALUE(RIGHT(B1457,LEN(B1457)-1)),clusters!$A$15:$B$77,2)</f>
        <v>Lead Footed Contact Hitter Infielder</v>
      </c>
    </row>
    <row r="1458" spans="1:6" s="195" customFormat="1" x14ac:dyDescent="0.3">
      <c r="A1458" s="195">
        <v>1457</v>
      </c>
      <c r="B1458" s="195" t="s">
        <v>841</v>
      </c>
      <c r="C1458" s="195">
        <v>0.17586277219999999</v>
      </c>
      <c r="D1458" s="195">
        <v>17</v>
      </c>
      <c r="E1458" s="195">
        <v>31</v>
      </c>
      <c r="F1458" s="195" t="str">
        <f>VLOOKUP(VALUE(RIGHT(B1458,LEN(B1458)-1)),clusters!$A$15:$B$77,2)</f>
        <v>SB Slap Hitter</v>
      </c>
    </row>
    <row r="1459" spans="1:6" s="195" customFormat="1" x14ac:dyDescent="0.3">
      <c r="A1459" s="195">
        <v>1458</v>
      </c>
      <c r="B1459" s="195" t="s">
        <v>6897</v>
      </c>
      <c r="C1459" s="195">
        <v>0.129175503</v>
      </c>
      <c r="D1459" s="195">
        <v>18</v>
      </c>
      <c r="E1459" s="195">
        <v>31</v>
      </c>
      <c r="F1459" s="195" t="str">
        <f>VLOOKUP(VALUE(RIGHT(B1459,LEN(B1459)-1)),clusters!$A$15:$B$77,2)</f>
        <v>Bench Warmer Infielder</v>
      </c>
    </row>
    <row r="1460" spans="1:6" s="195" customFormat="1" x14ac:dyDescent="0.3">
      <c r="A1460" s="195">
        <v>1459</v>
      </c>
      <c r="B1460" s="195" t="s">
        <v>843</v>
      </c>
      <c r="C1460" s="195">
        <v>0.1164553837</v>
      </c>
      <c r="D1460" s="195">
        <v>19</v>
      </c>
      <c r="E1460" s="195">
        <v>31</v>
      </c>
      <c r="F1460" s="195" t="str">
        <f>VLOOKUP(VALUE(RIGHT(B1460,LEN(B1460)-1)),clusters!$A$15:$B$77,2)</f>
        <v>Capable Hitter</v>
      </c>
    </row>
    <row r="1461" spans="1:6" s="195" customFormat="1" x14ac:dyDescent="0.3">
      <c r="A1461" s="195">
        <v>1460</v>
      </c>
      <c r="B1461" s="195" t="s">
        <v>847</v>
      </c>
      <c r="C1461" s="195">
        <v>9.6083401600000007E-2</v>
      </c>
      <c r="D1461" s="195">
        <v>20</v>
      </c>
      <c r="E1461" s="195">
        <v>31</v>
      </c>
      <c r="F1461" s="195" t="str">
        <f>VLOOKUP(VALUE(RIGHT(B1461,LEN(B1461)-1)),clusters!$A$15:$B$77,2)</f>
        <v>Infielder</v>
      </c>
    </row>
    <row r="1462" spans="1:6" s="195" customFormat="1" x14ac:dyDescent="0.3">
      <c r="A1462" s="195">
        <v>1461</v>
      </c>
      <c r="B1462" s="195" t="s">
        <v>855</v>
      </c>
      <c r="C1462" s="195">
        <v>9.3597153200000005E-2</v>
      </c>
      <c r="D1462" s="195">
        <v>21</v>
      </c>
      <c r="E1462" s="195">
        <v>31</v>
      </c>
      <c r="F1462" s="195" t="str">
        <f>VLOOKUP(VALUE(RIGHT(B1462,LEN(B1462)-1)),clusters!$A$15:$B$77,2)</f>
        <v>Wild Slugger</v>
      </c>
    </row>
    <row r="1463" spans="1:6" s="195" customFormat="1" x14ac:dyDescent="0.3">
      <c r="A1463" s="195">
        <v>1462</v>
      </c>
      <c r="B1463" s="195" t="s">
        <v>6902</v>
      </c>
      <c r="C1463" s="195">
        <v>5.5089107300000002E-2</v>
      </c>
      <c r="D1463" s="195">
        <v>22</v>
      </c>
      <c r="E1463" s="195">
        <v>31</v>
      </c>
      <c r="F1463" s="195" t="str">
        <f>VLOOKUP(VALUE(RIGHT(B1463,LEN(B1463)-1)),clusters!$A$15:$B$77,2)</f>
        <v>SB Capable Hitter</v>
      </c>
    </row>
    <row r="1464" spans="1:6" s="195" customFormat="1" x14ac:dyDescent="0.3">
      <c r="A1464" s="195">
        <v>1463</v>
      </c>
      <c r="B1464" s="195" t="s">
        <v>6892</v>
      </c>
      <c r="C1464" s="195">
        <v>3.3746156800000003E-2</v>
      </c>
      <c r="D1464" s="195">
        <v>23</v>
      </c>
      <c r="E1464" s="195">
        <v>31</v>
      </c>
      <c r="F1464" s="195" t="str">
        <f>VLOOKUP(VALUE(RIGHT(B1464,LEN(B1464)-1)),clusters!$A$15:$B$77,2)</f>
        <v>Lead Footed Slap Hitter</v>
      </c>
    </row>
    <row r="1465" spans="1:6" s="195" customFormat="1" x14ac:dyDescent="0.3">
      <c r="A1465" s="195">
        <v>1464</v>
      </c>
      <c r="B1465" s="195" t="s">
        <v>849</v>
      </c>
      <c r="C1465" s="195">
        <v>-2.789831E-3</v>
      </c>
      <c r="D1465" s="195">
        <v>24</v>
      </c>
      <c r="E1465" s="195">
        <v>31</v>
      </c>
      <c r="F1465" s="195" t="str">
        <f>VLOOKUP(VALUE(RIGHT(B1465,LEN(B1465)-1)),clusters!$A$15:$B$77,2)</f>
        <v>SB Bench Warmer</v>
      </c>
    </row>
    <row r="1466" spans="1:6" s="195" customFormat="1" x14ac:dyDescent="0.3">
      <c r="A1466" s="195">
        <v>1465</v>
      </c>
      <c r="B1466" s="195" t="s">
        <v>6886</v>
      </c>
      <c r="C1466" s="195">
        <v>-2.8265143E-2</v>
      </c>
      <c r="D1466" s="195">
        <v>25</v>
      </c>
      <c r="E1466" s="195">
        <v>31</v>
      </c>
      <c r="F1466" s="195" t="str">
        <f>VLOOKUP(VALUE(RIGHT(B1466,LEN(B1466)-1)),clusters!$A$15:$B$77,2)</f>
        <v>Young Wiff King Infielder</v>
      </c>
    </row>
    <row r="1467" spans="1:6" s="195" customFormat="1" x14ac:dyDescent="0.3">
      <c r="A1467" s="195">
        <v>1466</v>
      </c>
      <c r="B1467" s="195" t="s">
        <v>854</v>
      </c>
      <c r="C1467" s="195">
        <v>-3.0454123E-2</v>
      </c>
      <c r="D1467" s="195">
        <v>26</v>
      </c>
      <c r="E1467" s="195">
        <v>31</v>
      </c>
      <c r="F1467" s="195" t="str">
        <f>VLOOKUP(VALUE(RIGHT(B1467,LEN(B1467)-1)),clusters!$A$15:$B$77,2)</f>
        <v>Agile Wiff King</v>
      </c>
    </row>
    <row r="1468" spans="1:6" s="195" customFormat="1" x14ac:dyDescent="0.3">
      <c r="A1468" s="195">
        <v>1467</v>
      </c>
      <c r="B1468" s="195" t="s">
        <v>6881</v>
      </c>
      <c r="C1468" s="195">
        <v>-8.3876429000000002E-2</v>
      </c>
      <c r="D1468" s="195">
        <v>27</v>
      </c>
      <c r="E1468" s="195">
        <v>31</v>
      </c>
      <c r="F1468" s="195" t="str">
        <f>VLOOKUP(VALUE(RIGHT(B1468,LEN(B1468)-1)),clusters!$A$15:$B$77,2)</f>
        <v>Lead Footed Uppercut Breeze</v>
      </c>
    </row>
    <row r="1469" spans="1:6" s="195" customFormat="1" x14ac:dyDescent="0.3">
      <c r="A1469" s="195">
        <v>1468</v>
      </c>
      <c r="B1469" s="195" t="s">
        <v>848</v>
      </c>
      <c r="C1469" s="195">
        <v>-0.137976247</v>
      </c>
      <c r="D1469" s="195">
        <v>28</v>
      </c>
      <c r="E1469" s="195">
        <v>31</v>
      </c>
      <c r="F1469" s="195" t="str">
        <f>VLOOKUP(VALUE(RIGHT(B1469,LEN(B1469)-1)),clusters!$A$15:$B$77,2)</f>
        <v>Dominant Hitter</v>
      </c>
    </row>
    <row r="1470" spans="1:6" s="195" customFormat="1" x14ac:dyDescent="0.3">
      <c r="A1470" s="195">
        <v>1469</v>
      </c>
      <c r="B1470" s="195" t="s">
        <v>840</v>
      </c>
      <c r="C1470" s="195">
        <v>-0.15330919500000001</v>
      </c>
      <c r="D1470" s="195">
        <v>29</v>
      </c>
      <c r="E1470" s="195">
        <v>31</v>
      </c>
      <c r="F1470" s="195" t="str">
        <f>VLOOKUP(VALUE(RIGHT(B1470,LEN(B1470)-1)),clusters!$A$15:$B$77,2)</f>
        <v>Speedy Contact Hitter 2B/SS</v>
      </c>
    </row>
    <row r="1471" spans="1:6" s="195" customFormat="1" x14ac:dyDescent="0.3">
      <c r="A1471" s="195">
        <v>1470</v>
      </c>
      <c r="B1471" s="195" t="s">
        <v>850</v>
      </c>
      <c r="C1471" s="195">
        <v>-0.205184162</v>
      </c>
      <c r="D1471" s="195">
        <v>30</v>
      </c>
      <c r="E1471" s="195">
        <v>31</v>
      </c>
      <c r="F1471" s="195" t="str">
        <f>VLOOKUP(VALUE(RIGHT(B1471,LEN(B1471)-1)),clusters!$A$15:$B$77,2)</f>
        <v>SB Swings for Fences</v>
      </c>
    </row>
    <row r="1472" spans="1:6" s="195" customFormat="1" x14ac:dyDescent="0.3">
      <c r="A1472" s="195">
        <v>1471</v>
      </c>
      <c r="B1472" s="195" t="s">
        <v>6891</v>
      </c>
      <c r="C1472" s="195">
        <v>-0.25498306799999998</v>
      </c>
      <c r="D1472" s="195">
        <v>31</v>
      </c>
      <c r="E1472" s="195">
        <v>31</v>
      </c>
      <c r="F1472" s="195" t="str">
        <f>VLOOKUP(VALUE(RIGHT(B1472,LEN(B1472)-1)),clusters!$A$15:$B$77,2)</f>
        <v>Speedy Dominant Hitter</v>
      </c>
    </row>
    <row r="1473" spans="1:6" s="195" customFormat="1" x14ac:dyDescent="0.3">
      <c r="A1473" s="195">
        <v>1472</v>
      </c>
      <c r="B1473" s="195" t="s">
        <v>859</v>
      </c>
      <c r="C1473" s="195">
        <v>-0.28817509800000002</v>
      </c>
      <c r="D1473" s="195">
        <v>32</v>
      </c>
      <c r="E1473" s="195">
        <v>31</v>
      </c>
      <c r="F1473" s="195" t="str">
        <f>VLOOKUP(VALUE(RIGHT(B1473,LEN(B1473)-1)),clusters!$A$15:$B$77,2)</f>
        <v>Speedy Power off Bench OF/1B</v>
      </c>
    </row>
    <row r="1474" spans="1:6" s="195" customFormat="1" x14ac:dyDescent="0.3">
      <c r="A1474" s="195">
        <v>1473</v>
      </c>
      <c r="B1474" s="195" t="s">
        <v>846</v>
      </c>
      <c r="C1474" s="195">
        <v>-0.28917905599999999</v>
      </c>
      <c r="D1474" s="195">
        <v>33</v>
      </c>
      <c r="E1474" s="195">
        <v>31</v>
      </c>
      <c r="F1474" s="195" t="str">
        <f>VLOOKUP(VALUE(RIGHT(B1474,LEN(B1474)-1)),clusters!$A$15:$B$77,2)</f>
        <v>Slugger Infielder</v>
      </c>
    </row>
    <row r="1475" spans="1:6" s="195" customFormat="1" x14ac:dyDescent="0.3">
      <c r="A1475" s="195">
        <v>1474</v>
      </c>
      <c r="B1475" s="195" t="s">
        <v>851</v>
      </c>
      <c r="C1475" s="195">
        <v>-0.35628545099999998</v>
      </c>
      <c r="D1475" s="195">
        <v>34</v>
      </c>
      <c r="E1475" s="195">
        <v>31</v>
      </c>
      <c r="F1475" s="195" t="str">
        <f>VLOOKUP(VALUE(RIGHT(B1475,LEN(B1475)-1)),clusters!$A$15:$B$77,2)</f>
        <v>Slugger OF/1B</v>
      </c>
    </row>
    <row r="1476" spans="1:6" s="195" customFormat="1" x14ac:dyDescent="0.3">
      <c r="A1476" s="195">
        <v>1475</v>
      </c>
      <c r="B1476" s="195" t="s">
        <v>858</v>
      </c>
      <c r="C1476" s="195">
        <v>-0.376164993</v>
      </c>
      <c r="D1476" s="195">
        <v>35</v>
      </c>
      <c r="E1476" s="195">
        <v>31</v>
      </c>
      <c r="F1476" s="195" t="str">
        <f>VLOOKUP(VALUE(RIGHT(B1476,LEN(B1476)-1)),clusters!$A$15:$B$77,2)</f>
        <v>Lead Footed Swings for Fences</v>
      </c>
    </row>
    <row r="1477" spans="1:6" s="195" customFormat="1" x14ac:dyDescent="0.3">
      <c r="A1477" s="195">
        <v>1476</v>
      </c>
      <c r="B1477" s="195" t="s">
        <v>856</v>
      </c>
      <c r="C1477" s="195">
        <v>-0.39918187100000002</v>
      </c>
      <c r="D1477" s="195">
        <v>36</v>
      </c>
      <c r="E1477" s="195">
        <v>31</v>
      </c>
      <c r="F1477" s="195" t="str">
        <f>VLOOKUP(VALUE(RIGHT(B1477,LEN(B1477)-1)),clusters!$A$15:$B$77,2)</f>
        <v>Young On Base OF/1B</v>
      </c>
    </row>
    <row r="1478" spans="1:6" s="195" customFormat="1" x14ac:dyDescent="0.3">
      <c r="A1478" s="195">
        <v>1477</v>
      </c>
      <c r="B1478" s="195" t="s">
        <v>860</v>
      </c>
      <c r="C1478" s="195">
        <v>-0.40566413699999998</v>
      </c>
      <c r="D1478" s="195">
        <v>37</v>
      </c>
      <c r="E1478" s="195">
        <v>31</v>
      </c>
      <c r="F1478" s="195" t="str">
        <f>VLOOKUP(VALUE(RIGHT(B1478,LEN(B1478)-1)),clusters!$A$15:$B$77,2)</f>
        <v>Agile Swings for Fences</v>
      </c>
    </row>
    <row r="1479" spans="1:6" s="195" customFormat="1" x14ac:dyDescent="0.3">
      <c r="A1479" s="195">
        <v>1478</v>
      </c>
      <c r="B1479" s="195" t="s">
        <v>6889</v>
      </c>
      <c r="C1479" s="195">
        <v>-0.45294815799999999</v>
      </c>
      <c r="D1479" s="195">
        <v>38</v>
      </c>
      <c r="E1479" s="195">
        <v>31</v>
      </c>
      <c r="F1479" s="195" t="str">
        <f>VLOOKUP(VALUE(RIGHT(B1479,LEN(B1479)-1)),clusters!$A$15:$B$77,2)</f>
        <v>Gap Power Infielder</v>
      </c>
    </row>
    <row r="1480" spans="1:6" s="195" customFormat="1" x14ac:dyDescent="0.3">
      <c r="A1480" s="195">
        <v>1479</v>
      </c>
      <c r="B1480" s="195" t="s">
        <v>6898</v>
      </c>
      <c r="C1480" s="195">
        <v>-0.46456541499999998</v>
      </c>
      <c r="D1480" s="195">
        <v>39</v>
      </c>
      <c r="E1480" s="195">
        <v>31</v>
      </c>
      <c r="F1480" s="195" t="str">
        <f>VLOOKUP(VALUE(RIGHT(B1480,LEN(B1480)-1)),clusters!$A$15:$B$77,2)</f>
        <v>Young SB Power off Bench</v>
      </c>
    </row>
    <row r="1481" spans="1:6" s="195" customFormat="1" x14ac:dyDescent="0.3">
      <c r="A1481" s="195">
        <v>1480</v>
      </c>
      <c r="B1481" s="195" t="s">
        <v>6888</v>
      </c>
      <c r="C1481" s="195">
        <v>-0.46557996200000001</v>
      </c>
      <c r="D1481" s="195">
        <v>40</v>
      </c>
      <c r="E1481" s="195">
        <v>31</v>
      </c>
      <c r="F1481" s="195" t="str">
        <f>VLOOKUP(VALUE(RIGHT(B1481,LEN(B1481)-1)),clusters!$A$15:$B$77,2)</f>
        <v>SB Slugger</v>
      </c>
    </row>
    <row r="1482" spans="1:6" s="195" customFormat="1" x14ac:dyDescent="0.3">
      <c r="A1482" s="195">
        <v>1481</v>
      </c>
      <c r="B1482" s="195" t="s">
        <v>853</v>
      </c>
      <c r="C1482" s="195">
        <v>-0.52414340599999998</v>
      </c>
      <c r="D1482" s="195">
        <v>41</v>
      </c>
      <c r="E1482" s="195">
        <v>31</v>
      </c>
      <c r="F1482" s="195" t="str">
        <f>VLOOKUP(VALUE(RIGHT(B1482,LEN(B1482)-1)),clusters!$A$15:$B$77,2)</f>
        <v>Young Speedy Gap Power</v>
      </c>
    </row>
    <row r="1483" spans="1:6" s="195" customFormat="1" x14ac:dyDescent="0.3">
      <c r="A1483" s="195">
        <v>1482</v>
      </c>
      <c r="B1483" s="195" t="s">
        <v>6900</v>
      </c>
      <c r="C1483" s="195">
        <v>-0.53619382100000001</v>
      </c>
      <c r="D1483" s="195">
        <v>42</v>
      </c>
      <c r="E1483" s="195">
        <v>31</v>
      </c>
      <c r="F1483" s="195" t="str">
        <f>VLOOKUP(VALUE(RIGHT(B1483,LEN(B1483)-1)),clusters!$A$15:$B$77,2)</f>
        <v>Speedy Capable Hitter 2B/SS</v>
      </c>
    </row>
    <row r="1484" spans="1:6" s="195" customFormat="1" x14ac:dyDescent="0.3">
      <c r="A1484" s="195">
        <v>1483</v>
      </c>
      <c r="B1484" s="195" t="s">
        <v>6890</v>
      </c>
      <c r="C1484" s="195">
        <v>-0.66657371200000004</v>
      </c>
      <c r="D1484" s="195">
        <v>43</v>
      </c>
      <c r="E1484" s="195">
        <v>31</v>
      </c>
      <c r="F1484" s="195" t="str">
        <f>VLOOKUP(VALUE(RIGHT(B1484,LEN(B1484)-1)),clusters!$A$15:$B$77,2)</f>
        <v>Speedy Capable Hitter</v>
      </c>
    </row>
    <row r="1485" spans="1:6" s="195" customFormat="1" x14ac:dyDescent="0.3">
      <c r="A1485" s="195">
        <v>1484</v>
      </c>
      <c r="B1485" s="195" t="s">
        <v>6895</v>
      </c>
      <c r="C1485" s="195">
        <v>-0.70383380600000001</v>
      </c>
      <c r="D1485" s="195">
        <v>44</v>
      </c>
      <c r="E1485" s="195">
        <v>31</v>
      </c>
      <c r="F1485" s="195" t="str">
        <f>VLOOKUP(VALUE(RIGHT(B1485,LEN(B1485)-1)),clusters!$A$15:$B$77,2)</f>
        <v>Capable Hitter Infielder</v>
      </c>
    </row>
    <row r="1486" spans="1:6" s="195" customFormat="1" x14ac:dyDescent="0.3">
      <c r="A1486" s="195">
        <v>1485</v>
      </c>
      <c r="B1486" s="195" t="s">
        <v>6882</v>
      </c>
      <c r="C1486" s="195">
        <v>-0.755739312</v>
      </c>
      <c r="D1486" s="195">
        <v>45</v>
      </c>
      <c r="E1486" s="195">
        <v>31</v>
      </c>
      <c r="F1486" s="195" t="str">
        <f>VLOOKUP(VALUE(RIGHT(B1486,LEN(B1486)-1)),clusters!$A$15:$B$77,2)</f>
        <v>Young Slugger 2B/SS</v>
      </c>
    </row>
    <row r="1487" spans="1:6" s="195" customFormat="1" x14ac:dyDescent="0.3">
      <c r="A1487" s="195">
        <v>1486</v>
      </c>
      <c r="B1487" s="195" t="s">
        <v>6893</v>
      </c>
      <c r="C1487" s="195">
        <v>-0.78235917700000002</v>
      </c>
      <c r="D1487" s="195">
        <v>46</v>
      </c>
      <c r="E1487" s="195">
        <v>31</v>
      </c>
      <c r="F1487" s="195" t="str">
        <f>VLOOKUP(VALUE(RIGHT(B1487,LEN(B1487)-1)),clusters!$A$15:$B$77,2)</f>
        <v>Young Speedy Gap Power</v>
      </c>
    </row>
    <row r="1488" spans="1:6" s="195" customFormat="1" x14ac:dyDescent="0.3">
      <c r="A1488" s="195">
        <v>1487</v>
      </c>
      <c r="B1488" s="195" t="s">
        <v>857</v>
      </c>
      <c r="C1488" s="195">
        <v>-0.80050863500000002</v>
      </c>
      <c r="D1488" s="195">
        <v>47</v>
      </c>
      <c r="E1488" s="195">
        <v>31</v>
      </c>
      <c r="F1488" s="195" t="str">
        <f>VLOOKUP(VALUE(RIGHT(B1488,LEN(B1488)-1)),clusters!$A$15:$B$77,2)</f>
        <v>Slugger</v>
      </c>
    </row>
    <row r="1489" spans="1:6" s="195" customFormat="1" x14ac:dyDescent="0.3">
      <c r="A1489" s="195">
        <v>1488</v>
      </c>
      <c r="B1489" s="195" t="s">
        <v>6884</v>
      </c>
      <c r="C1489" s="195">
        <v>-0.92765016300000003</v>
      </c>
      <c r="D1489" s="195">
        <v>48</v>
      </c>
      <c r="E1489" s="195">
        <v>31</v>
      </c>
      <c r="F1489" s="195" t="str">
        <f>VLOOKUP(VALUE(RIGHT(B1489,LEN(B1489)-1)),clusters!$A$15:$B$77,2)</f>
        <v>Young Slugger</v>
      </c>
    </row>
    <row r="1490" spans="1:6" s="195" customFormat="1" x14ac:dyDescent="0.3">
      <c r="A1490" s="195">
        <v>1489</v>
      </c>
      <c r="B1490" s="195" t="s">
        <v>6885</v>
      </c>
      <c r="C1490" s="195">
        <v>1</v>
      </c>
      <c r="D1490" s="195">
        <v>1</v>
      </c>
      <c r="E1490" s="195">
        <v>32</v>
      </c>
      <c r="F1490" s="195" t="str">
        <f>VLOOKUP(VALUE(RIGHT(B1490,LEN(B1490)-1)),clusters!$A$15:$B$77,2)</f>
        <v>Aging Power When Healthy</v>
      </c>
    </row>
    <row r="1491" spans="1:6" s="195" customFormat="1" x14ac:dyDescent="0.3">
      <c r="A1491" s="195">
        <v>1490</v>
      </c>
      <c r="B1491" s="195" t="s">
        <v>855</v>
      </c>
      <c r="C1491" s="195">
        <v>0.85053339959999996</v>
      </c>
      <c r="D1491" s="195">
        <v>2</v>
      </c>
      <c r="E1491" s="195">
        <v>32</v>
      </c>
      <c r="F1491" s="195" t="str">
        <f>VLOOKUP(VALUE(RIGHT(B1491,LEN(B1491)-1)),clusters!$A$15:$B$77,2)</f>
        <v>Wild Slugger</v>
      </c>
    </row>
    <row r="1492" spans="1:6" s="195" customFormat="1" x14ac:dyDescent="0.3">
      <c r="A1492" s="195">
        <v>1491</v>
      </c>
      <c r="B1492" s="195" t="s">
        <v>6887</v>
      </c>
      <c r="C1492" s="195">
        <v>0.78730094319999999</v>
      </c>
      <c r="D1492" s="195">
        <v>3</v>
      </c>
      <c r="E1492" s="195">
        <v>32</v>
      </c>
      <c r="F1492" s="195" t="str">
        <f>VLOOKUP(VALUE(RIGHT(B1492,LEN(B1492)-1)),clusters!$A$15:$B$77,2)</f>
        <v>Aging Bench Warmer OF/1B</v>
      </c>
    </row>
    <row r="1493" spans="1:6" s="195" customFormat="1" x14ac:dyDescent="0.3">
      <c r="A1493" s="195">
        <v>1492</v>
      </c>
      <c r="B1493" s="195" t="s">
        <v>6883</v>
      </c>
      <c r="C1493" s="195">
        <v>0.78556425990000001</v>
      </c>
      <c r="D1493" s="195">
        <v>4</v>
      </c>
      <c r="E1493" s="195">
        <v>32</v>
      </c>
      <c r="F1493" s="195" t="str">
        <f>VLOOKUP(VALUE(RIGHT(B1493,LEN(B1493)-1)),clusters!$A$15:$B$77,2)</f>
        <v>Lead Footed Bench Warmer</v>
      </c>
    </row>
    <row r="1494" spans="1:6" s="195" customFormat="1" x14ac:dyDescent="0.3">
      <c r="A1494" s="195">
        <v>1493</v>
      </c>
      <c r="B1494" s="195" t="s">
        <v>6896</v>
      </c>
      <c r="C1494" s="195">
        <v>0.75107666500000003</v>
      </c>
      <c r="D1494" s="195">
        <v>5</v>
      </c>
      <c r="E1494" s="195">
        <v>32</v>
      </c>
      <c r="F1494" s="195" t="str">
        <f>VLOOKUP(VALUE(RIGHT(B1494,LEN(B1494)-1)),clusters!$A$15:$B$77,2)</f>
        <v>Aging Bench Warmer</v>
      </c>
    </row>
    <row r="1495" spans="1:6" s="195" customFormat="1" x14ac:dyDescent="0.3">
      <c r="A1495" s="195">
        <v>1494</v>
      </c>
      <c r="B1495" s="195" t="s">
        <v>6894</v>
      </c>
      <c r="C1495" s="195">
        <v>0.62815580609999999</v>
      </c>
      <c r="D1495" s="195">
        <v>6</v>
      </c>
      <c r="E1495" s="195">
        <v>32</v>
      </c>
      <c r="F1495" s="195" t="str">
        <f>VLOOKUP(VALUE(RIGHT(B1495,LEN(B1495)-1)),clusters!$A$15:$B$77,2)</f>
        <v>Agile Bench Warmer</v>
      </c>
    </row>
    <row r="1496" spans="1:6" s="195" customFormat="1" x14ac:dyDescent="0.3">
      <c r="A1496" s="195">
        <v>1495</v>
      </c>
      <c r="B1496" s="195" t="s">
        <v>844</v>
      </c>
      <c r="C1496" s="195">
        <v>0.60256192689999999</v>
      </c>
      <c r="D1496" s="195">
        <v>7</v>
      </c>
      <c r="E1496" s="195">
        <v>32</v>
      </c>
      <c r="F1496" s="195" t="str">
        <f>VLOOKUP(VALUE(RIGHT(B1496,LEN(B1496)-1)),clusters!$A$15:$B$77,2)</f>
        <v>Aging On Base</v>
      </c>
    </row>
    <row r="1497" spans="1:6" s="195" customFormat="1" x14ac:dyDescent="0.3">
      <c r="A1497" s="195">
        <v>1496</v>
      </c>
      <c r="B1497" s="195" t="s">
        <v>6899</v>
      </c>
      <c r="C1497" s="195">
        <v>0.59454730209999995</v>
      </c>
      <c r="D1497" s="195">
        <v>8</v>
      </c>
      <c r="E1497" s="195">
        <v>32</v>
      </c>
      <c r="F1497" s="195" t="str">
        <f>VLOOKUP(VALUE(RIGHT(B1497,LEN(B1497)-1)),clusters!$A$15:$B$77,2)</f>
        <v>Bench Warmer</v>
      </c>
    </row>
    <row r="1498" spans="1:6" s="195" customFormat="1" x14ac:dyDescent="0.3">
      <c r="A1498" s="195">
        <v>1497</v>
      </c>
      <c r="B1498" s="195" t="s">
        <v>851</v>
      </c>
      <c r="C1498" s="195">
        <v>0.42037510649999998</v>
      </c>
      <c r="D1498" s="195">
        <v>9</v>
      </c>
      <c r="E1498" s="195">
        <v>32</v>
      </c>
      <c r="F1498" s="195" t="str">
        <f>VLOOKUP(VALUE(RIGHT(B1498,LEN(B1498)-1)),clusters!$A$15:$B$77,2)</f>
        <v>Slugger OF/1B</v>
      </c>
    </row>
    <row r="1499" spans="1:6" s="195" customFormat="1" x14ac:dyDescent="0.3">
      <c r="A1499" s="195">
        <v>1498</v>
      </c>
      <c r="B1499" s="195" t="s">
        <v>7349</v>
      </c>
      <c r="C1499" s="195">
        <v>0.40817888460000001</v>
      </c>
      <c r="D1499" s="195">
        <v>10</v>
      </c>
      <c r="E1499" s="195">
        <v>32</v>
      </c>
      <c r="F1499" s="195" t="str">
        <f>VLOOKUP(VALUE(RIGHT(B1499,LEN(B1499)-1)),clusters!$A$15:$B$77,2)</f>
        <v>Wiff King 2B/SS</v>
      </c>
    </row>
    <row r="1500" spans="1:6" s="195" customFormat="1" x14ac:dyDescent="0.3">
      <c r="A1500" s="195">
        <v>1499</v>
      </c>
      <c r="B1500" s="195" t="s">
        <v>856</v>
      </c>
      <c r="C1500" s="195">
        <v>0.34720705889999998</v>
      </c>
      <c r="D1500" s="195">
        <v>11</v>
      </c>
      <c r="E1500" s="195">
        <v>32</v>
      </c>
      <c r="F1500" s="195" t="str">
        <f>VLOOKUP(VALUE(RIGHT(B1500,LEN(B1500)-1)),clusters!$A$15:$B$77,2)</f>
        <v>Young On Base OF/1B</v>
      </c>
    </row>
    <row r="1501" spans="1:6" s="195" customFormat="1" x14ac:dyDescent="0.3">
      <c r="A1501" s="195">
        <v>1500</v>
      </c>
      <c r="B1501" s="195" t="s">
        <v>858</v>
      </c>
      <c r="C1501" s="195">
        <v>0.34565615109999998</v>
      </c>
      <c r="D1501" s="195">
        <v>12</v>
      </c>
      <c r="E1501" s="195">
        <v>32</v>
      </c>
      <c r="F1501" s="195" t="str">
        <f>VLOOKUP(VALUE(RIGHT(B1501,LEN(B1501)-1)),clusters!$A$15:$B$77,2)</f>
        <v>Lead Footed Swings for Fences</v>
      </c>
    </row>
    <row r="1502" spans="1:6" s="195" customFormat="1" x14ac:dyDescent="0.3">
      <c r="A1502" s="195">
        <v>1501</v>
      </c>
      <c r="B1502" s="195" t="s">
        <v>848</v>
      </c>
      <c r="C1502" s="195">
        <v>0.32259332080000003</v>
      </c>
      <c r="D1502" s="195">
        <v>13</v>
      </c>
      <c r="E1502" s="195">
        <v>32</v>
      </c>
      <c r="F1502" s="195" t="str">
        <f>VLOOKUP(VALUE(RIGHT(B1502,LEN(B1502)-1)),clusters!$A$15:$B$77,2)</f>
        <v>Dominant Hitter</v>
      </c>
    </row>
    <row r="1503" spans="1:6" s="195" customFormat="1" x14ac:dyDescent="0.3">
      <c r="A1503" s="195">
        <v>1502</v>
      </c>
      <c r="B1503" s="195" t="s">
        <v>860</v>
      </c>
      <c r="C1503" s="195">
        <v>0.32125583000000002</v>
      </c>
      <c r="D1503" s="195">
        <v>14</v>
      </c>
      <c r="E1503" s="195">
        <v>32</v>
      </c>
      <c r="F1503" s="195" t="str">
        <f>VLOOKUP(VALUE(RIGHT(B1503,LEN(B1503)-1)),clusters!$A$15:$B$77,2)</f>
        <v>Agile Swings for Fences</v>
      </c>
    </row>
    <row r="1504" spans="1:6" s="195" customFormat="1" x14ac:dyDescent="0.3">
      <c r="A1504" s="195">
        <v>1503</v>
      </c>
      <c r="B1504" s="195" t="s">
        <v>6881</v>
      </c>
      <c r="C1504" s="195">
        <v>0.2474684214</v>
      </c>
      <c r="D1504" s="195">
        <v>15</v>
      </c>
      <c r="E1504" s="195">
        <v>32</v>
      </c>
      <c r="F1504" s="195" t="str">
        <f>VLOOKUP(VALUE(RIGHT(B1504,LEN(B1504)-1)),clusters!$A$15:$B$77,2)</f>
        <v>Lead Footed Uppercut Breeze</v>
      </c>
    </row>
    <row r="1505" spans="1:6" s="195" customFormat="1" x14ac:dyDescent="0.3">
      <c r="A1505" s="195">
        <v>1504</v>
      </c>
      <c r="B1505" s="195" t="s">
        <v>852</v>
      </c>
      <c r="C1505" s="195">
        <v>0.18549676139999999</v>
      </c>
      <c r="D1505" s="195">
        <v>16</v>
      </c>
      <c r="E1505" s="195">
        <v>32</v>
      </c>
      <c r="F1505" s="195" t="str">
        <f>VLOOKUP(VALUE(RIGHT(B1505,LEN(B1505)-1)),clusters!$A$15:$B$77,2)</f>
        <v>Speedy Wiff King</v>
      </c>
    </row>
    <row r="1506" spans="1:6" s="195" customFormat="1" x14ac:dyDescent="0.3">
      <c r="A1506" s="195">
        <v>1505</v>
      </c>
      <c r="B1506" s="195" t="s">
        <v>6891</v>
      </c>
      <c r="C1506" s="195">
        <v>0.16909515689999999</v>
      </c>
      <c r="D1506" s="195">
        <v>17</v>
      </c>
      <c r="E1506" s="195">
        <v>32</v>
      </c>
      <c r="F1506" s="195" t="str">
        <f>VLOOKUP(VALUE(RIGHT(B1506,LEN(B1506)-1)),clusters!$A$15:$B$77,2)</f>
        <v>Speedy Dominant Hitter</v>
      </c>
    </row>
    <row r="1507" spans="1:6" s="195" customFormat="1" x14ac:dyDescent="0.3">
      <c r="A1507" s="195">
        <v>1506</v>
      </c>
      <c r="B1507" s="195" t="s">
        <v>6880</v>
      </c>
      <c r="C1507" s="195">
        <v>0.16016419949999999</v>
      </c>
      <c r="D1507" s="195">
        <v>18</v>
      </c>
      <c r="E1507" s="195">
        <v>32</v>
      </c>
      <c r="F1507" s="195" t="str">
        <f>VLOOKUP(VALUE(RIGHT(B1507,LEN(B1507)-1)),clusters!$A$15:$B$77,2)</f>
        <v>Bench Warmer OF/1B</v>
      </c>
    </row>
    <row r="1508" spans="1:6" s="195" customFormat="1" x14ac:dyDescent="0.3">
      <c r="A1508" s="195">
        <v>1507</v>
      </c>
      <c r="B1508" s="195" t="s">
        <v>847</v>
      </c>
      <c r="C1508" s="195">
        <v>8.1346955900000004E-2</v>
      </c>
      <c r="D1508" s="195">
        <v>19</v>
      </c>
      <c r="E1508" s="195">
        <v>32</v>
      </c>
      <c r="F1508" s="195" t="str">
        <f>VLOOKUP(VALUE(RIGHT(B1508,LEN(B1508)-1)),clusters!$A$15:$B$77,2)</f>
        <v>Infielder</v>
      </c>
    </row>
    <row r="1509" spans="1:6" s="195" customFormat="1" x14ac:dyDescent="0.3">
      <c r="A1509" s="195">
        <v>1508</v>
      </c>
      <c r="B1509" s="195" t="s">
        <v>843</v>
      </c>
      <c r="C1509" s="195">
        <v>7.3806550499999998E-2</v>
      </c>
      <c r="D1509" s="195">
        <v>20</v>
      </c>
      <c r="E1509" s="195">
        <v>32</v>
      </c>
      <c r="F1509" s="195" t="str">
        <f>VLOOKUP(VALUE(RIGHT(B1509,LEN(B1509)-1)),clusters!$A$15:$B$77,2)</f>
        <v>Capable Hitter</v>
      </c>
    </row>
    <row r="1510" spans="1:6" s="195" customFormat="1" x14ac:dyDescent="0.3">
      <c r="A1510" s="195">
        <v>1509</v>
      </c>
      <c r="B1510" s="195" t="s">
        <v>859</v>
      </c>
      <c r="C1510" s="195">
        <v>6.61458132E-2</v>
      </c>
      <c r="D1510" s="195">
        <v>21</v>
      </c>
      <c r="E1510" s="195">
        <v>32</v>
      </c>
      <c r="F1510" s="195" t="str">
        <f>VLOOKUP(VALUE(RIGHT(B1510,LEN(B1510)-1)),clusters!$A$15:$B$77,2)</f>
        <v>Speedy Power off Bench OF/1B</v>
      </c>
    </row>
    <row r="1511" spans="1:6" s="195" customFormat="1" x14ac:dyDescent="0.3">
      <c r="A1511" s="195">
        <v>1510</v>
      </c>
      <c r="B1511" s="195" t="s">
        <v>839</v>
      </c>
      <c r="C1511" s="195">
        <v>4.31159219E-2</v>
      </c>
      <c r="D1511" s="195">
        <v>22</v>
      </c>
      <c r="E1511" s="195">
        <v>32</v>
      </c>
      <c r="F1511" s="195" t="str">
        <f>VLOOKUP(VALUE(RIGHT(B1511,LEN(B1511)-1)),clusters!$A$15:$B$77,2)</f>
        <v>Agile Bench Warmer Infielder</v>
      </c>
    </row>
    <row r="1512" spans="1:6" s="195" customFormat="1" x14ac:dyDescent="0.3">
      <c r="A1512" s="195">
        <v>1511</v>
      </c>
      <c r="B1512" s="195" t="s">
        <v>6892</v>
      </c>
      <c r="C1512" s="195">
        <v>5.1998162000000004E-3</v>
      </c>
      <c r="D1512" s="195">
        <v>23</v>
      </c>
      <c r="E1512" s="195">
        <v>32</v>
      </c>
      <c r="F1512" s="195" t="str">
        <f>VLOOKUP(VALUE(RIGHT(B1512,LEN(B1512)-1)),clusters!$A$15:$B$77,2)</f>
        <v>Lead Footed Slap Hitter</v>
      </c>
    </row>
    <row r="1513" spans="1:6" s="195" customFormat="1" x14ac:dyDescent="0.3">
      <c r="A1513" s="195">
        <v>1512</v>
      </c>
      <c r="B1513" s="195" t="s">
        <v>6902</v>
      </c>
      <c r="C1513" s="195">
        <v>-5.0969969999999998E-3</v>
      </c>
      <c r="D1513" s="195">
        <v>24</v>
      </c>
      <c r="E1513" s="195">
        <v>32</v>
      </c>
      <c r="F1513" s="195" t="str">
        <f>VLOOKUP(VALUE(RIGHT(B1513,LEN(B1513)-1)),clusters!$A$15:$B$77,2)</f>
        <v>SB Capable Hitter</v>
      </c>
    </row>
    <row r="1514" spans="1:6" s="195" customFormat="1" x14ac:dyDescent="0.3">
      <c r="A1514" s="195">
        <v>1513</v>
      </c>
      <c r="B1514" s="195" t="s">
        <v>857</v>
      </c>
      <c r="C1514" s="195">
        <v>-2.4053061000000001E-2</v>
      </c>
      <c r="D1514" s="195">
        <v>25</v>
      </c>
      <c r="E1514" s="195">
        <v>32</v>
      </c>
      <c r="F1514" s="195" t="str">
        <f>VLOOKUP(VALUE(RIGHT(B1514,LEN(B1514)-1)),clusters!$A$15:$B$77,2)</f>
        <v>Slugger</v>
      </c>
    </row>
    <row r="1515" spans="1:6" s="195" customFormat="1" x14ac:dyDescent="0.3">
      <c r="A1515" s="195">
        <v>1514</v>
      </c>
      <c r="B1515" s="195" t="s">
        <v>6886</v>
      </c>
      <c r="C1515" s="195">
        <v>-6.4528524000000004E-2</v>
      </c>
      <c r="D1515" s="195">
        <v>26</v>
      </c>
      <c r="E1515" s="195">
        <v>32</v>
      </c>
      <c r="F1515" s="195" t="str">
        <f>VLOOKUP(VALUE(RIGHT(B1515,LEN(B1515)-1)),clusters!$A$15:$B$77,2)</f>
        <v>Young Wiff King Infielder</v>
      </c>
    </row>
    <row r="1516" spans="1:6" s="195" customFormat="1" x14ac:dyDescent="0.3">
      <c r="A1516" s="195">
        <v>1515</v>
      </c>
      <c r="B1516" s="195" t="s">
        <v>854</v>
      </c>
      <c r="C1516" s="195">
        <v>-7.1614551999999998E-2</v>
      </c>
      <c r="D1516" s="195">
        <v>27</v>
      </c>
      <c r="E1516" s="195">
        <v>32</v>
      </c>
      <c r="F1516" s="195" t="str">
        <f>VLOOKUP(VALUE(RIGHT(B1516,LEN(B1516)-1)),clusters!$A$15:$B$77,2)</f>
        <v>Agile Wiff King</v>
      </c>
    </row>
    <row r="1517" spans="1:6" s="195" customFormat="1" x14ac:dyDescent="0.3">
      <c r="A1517" s="195">
        <v>1516</v>
      </c>
      <c r="B1517" s="195" t="s">
        <v>6901</v>
      </c>
      <c r="C1517" s="195">
        <v>-0.151469043</v>
      </c>
      <c r="D1517" s="195">
        <v>28</v>
      </c>
      <c r="E1517" s="195">
        <v>32</v>
      </c>
      <c r="F1517" s="195" t="str">
        <f>VLOOKUP(VALUE(RIGHT(B1517,LEN(B1517)-1)),clusters!$A$15:$B$77,2)</f>
        <v>Speedy Contact Hitter</v>
      </c>
    </row>
    <row r="1518" spans="1:6" s="195" customFormat="1" x14ac:dyDescent="0.3">
      <c r="A1518" s="195">
        <v>1517</v>
      </c>
      <c r="B1518" s="195" t="s">
        <v>838</v>
      </c>
      <c r="C1518" s="195">
        <v>-0.161324149</v>
      </c>
      <c r="D1518" s="195">
        <v>29</v>
      </c>
      <c r="E1518" s="195">
        <v>32</v>
      </c>
      <c r="F1518" s="195" t="str">
        <f>VLOOKUP(VALUE(RIGHT(B1518,LEN(B1518)-1)),clusters!$A$15:$B$77,2)</f>
        <v>Lead Footed Contact Hitter Infielder</v>
      </c>
    </row>
    <row r="1519" spans="1:6" s="195" customFormat="1" x14ac:dyDescent="0.3">
      <c r="A1519" s="195">
        <v>1518</v>
      </c>
      <c r="B1519" s="195" t="s">
        <v>850</v>
      </c>
      <c r="C1519" s="195">
        <v>-0.24594804300000001</v>
      </c>
      <c r="D1519" s="195">
        <v>30</v>
      </c>
      <c r="E1519" s="195">
        <v>32</v>
      </c>
      <c r="F1519" s="195" t="str">
        <f>VLOOKUP(VALUE(RIGHT(B1519,LEN(B1519)-1)),clusters!$A$15:$B$77,2)</f>
        <v>SB Swings for Fences</v>
      </c>
    </row>
    <row r="1520" spans="1:6" s="195" customFormat="1" x14ac:dyDescent="0.3">
      <c r="A1520" s="195">
        <v>1519</v>
      </c>
      <c r="B1520" s="195" t="s">
        <v>6897</v>
      </c>
      <c r="C1520" s="195">
        <v>-0.27820724299999999</v>
      </c>
      <c r="D1520" s="195">
        <v>31</v>
      </c>
      <c r="E1520" s="195">
        <v>32</v>
      </c>
      <c r="F1520" s="195" t="str">
        <f>VLOOKUP(VALUE(RIGHT(B1520,LEN(B1520)-1)),clusters!$A$15:$B$77,2)</f>
        <v>Bench Warmer Infielder</v>
      </c>
    </row>
    <row r="1521" spans="1:6" s="195" customFormat="1" x14ac:dyDescent="0.3">
      <c r="A1521" s="195">
        <v>1520</v>
      </c>
      <c r="B1521" s="195" t="s">
        <v>846</v>
      </c>
      <c r="C1521" s="195">
        <v>-0.30061929399999998</v>
      </c>
      <c r="D1521" s="195">
        <v>32</v>
      </c>
      <c r="E1521" s="195">
        <v>32</v>
      </c>
      <c r="F1521" s="195" t="str">
        <f>VLOOKUP(VALUE(RIGHT(B1521,LEN(B1521)-1)),clusters!$A$15:$B$77,2)</f>
        <v>Slugger Infielder</v>
      </c>
    </row>
    <row r="1522" spans="1:6" s="195" customFormat="1" x14ac:dyDescent="0.3">
      <c r="A1522" s="195">
        <v>1521</v>
      </c>
      <c r="B1522" s="195" t="s">
        <v>837</v>
      </c>
      <c r="C1522" s="195">
        <v>-0.31699979499999997</v>
      </c>
      <c r="D1522" s="195">
        <v>33</v>
      </c>
      <c r="E1522" s="195">
        <v>32</v>
      </c>
      <c r="F1522" s="195" t="str">
        <f>VLOOKUP(VALUE(RIGHT(B1522,LEN(B1522)-1)),clusters!$A$15:$B$77,2)</f>
        <v>Slap Hitter 2B/SS</v>
      </c>
    </row>
    <row r="1523" spans="1:6" s="195" customFormat="1" x14ac:dyDescent="0.3">
      <c r="A1523" s="195">
        <v>1522</v>
      </c>
      <c r="B1523" s="195" t="s">
        <v>6889</v>
      </c>
      <c r="C1523" s="195">
        <v>-0.32014831399999999</v>
      </c>
      <c r="D1523" s="195">
        <v>34</v>
      </c>
      <c r="E1523" s="195">
        <v>32</v>
      </c>
      <c r="F1523" s="195" t="str">
        <f>VLOOKUP(VALUE(RIGHT(B1523,LEN(B1523)-1)),clusters!$A$15:$B$77,2)</f>
        <v>Gap Power Infielder</v>
      </c>
    </row>
    <row r="1524" spans="1:6" s="195" customFormat="1" x14ac:dyDescent="0.3">
      <c r="A1524" s="195">
        <v>1523</v>
      </c>
      <c r="B1524" s="195" t="s">
        <v>6898</v>
      </c>
      <c r="C1524" s="195">
        <v>-0.37468610000000002</v>
      </c>
      <c r="D1524" s="195">
        <v>35</v>
      </c>
      <c r="E1524" s="195">
        <v>32</v>
      </c>
      <c r="F1524" s="195" t="str">
        <f>VLOOKUP(VALUE(RIGHT(B1524,LEN(B1524)-1)),clusters!$A$15:$B$77,2)</f>
        <v>Young SB Power off Bench</v>
      </c>
    </row>
    <row r="1525" spans="1:6" s="195" customFormat="1" x14ac:dyDescent="0.3">
      <c r="A1525" s="195">
        <v>1524</v>
      </c>
      <c r="B1525" s="195" t="s">
        <v>849</v>
      </c>
      <c r="C1525" s="195">
        <v>-0.37511365899999999</v>
      </c>
      <c r="D1525" s="195">
        <v>36</v>
      </c>
      <c r="E1525" s="195">
        <v>32</v>
      </c>
      <c r="F1525" s="195" t="str">
        <f>VLOOKUP(VALUE(RIGHT(B1525,LEN(B1525)-1)),clusters!$A$15:$B$77,2)</f>
        <v>SB Bench Warmer</v>
      </c>
    </row>
    <row r="1526" spans="1:6" s="195" customFormat="1" x14ac:dyDescent="0.3">
      <c r="A1526" s="195">
        <v>1525</v>
      </c>
      <c r="B1526" s="195" t="s">
        <v>845</v>
      </c>
      <c r="C1526" s="195">
        <v>-0.420898051</v>
      </c>
      <c r="D1526" s="195">
        <v>37</v>
      </c>
      <c r="E1526" s="195">
        <v>32</v>
      </c>
      <c r="F1526" s="195" t="str">
        <f>VLOOKUP(VALUE(RIGHT(B1526,LEN(B1526)-1)),clusters!$A$15:$B$77,2)</f>
        <v>Speedy Bench Warmer Infielder</v>
      </c>
    </row>
    <row r="1527" spans="1:6" s="195" customFormat="1" x14ac:dyDescent="0.3">
      <c r="A1527" s="195">
        <v>1526</v>
      </c>
      <c r="B1527" s="195" t="s">
        <v>841</v>
      </c>
      <c r="C1527" s="195">
        <v>-0.43259318499999999</v>
      </c>
      <c r="D1527" s="195">
        <v>38</v>
      </c>
      <c r="E1527" s="195">
        <v>32</v>
      </c>
      <c r="F1527" s="195" t="str">
        <f>VLOOKUP(VALUE(RIGHT(B1527,LEN(B1527)-1)),clusters!$A$15:$B$77,2)</f>
        <v>SB Slap Hitter</v>
      </c>
    </row>
    <row r="1528" spans="1:6" s="195" customFormat="1" x14ac:dyDescent="0.3">
      <c r="A1528" s="195">
        <v>1527</v>
      </c>
      <c r="B1528" s="195" t="s">
        <v>6884</v>
      </c>
      <c r="C1528" s="195">
        <v>-0.45676256599999998</v>
      </c>
      <c r="D1528" s="195">
        <v>39</v>
      </c>
      <c r="E1528" s="195">
        <v>32</v>
      </c>
      <c r="F1528" s="195" t="str">
        <f>VLOOKUP(VALUE(RIGHT(B1528,LEN(B1528)-1)),clusters!$A$15:$B$77,2)</f>
        <v>Young Slugger</v>
      </c>
    </row>
    <row r="1529" spans="1:6" s="195" customFormat="1" x14ac:dyDescent="0.3">
      <c r="A1529" s="195">
        <v>1528</v>
      </c>
      <c r="B1529" s="195" t="s">
        <v>842</v>
      </c>
      <c r="C1529" s="195">
        <v>-0.50551535700000005</v>
      </c>
      <c r="D1529" s="195">
        <v>40</v>
      </c>
      <c r="E1529" s="195">
        <v>32</v>
      </c>
      <c r="F1529" s="195" t="str">
        <f>VLOOKUP(VALUE(RIGHT(B1529,LEN(B1529)-1)),clusters!$A$15:$B$77,2)</f>
        <v>Bench Warmer 2B/SS</v>
      </c>
    </row>
    <row r="1530" spans="1:6" s="195" customFormat="1" x14ac:dyDescent="0.3">
      <c r="A1530" s="195">
        <v>1529</v>
      </c>
      <c r="B1530" s="195" t="s">
        <v>6888</v>
      </c>
      <c r="C1530" s="195">
        <v>-0.52721657399999999</v>
      </c>
      <c r="D1530" s="195">
        <v>41</v>
      </c>
      <c r="E1530" s="195">
        <v>32</v>
      </c>
      <c r="F1530" s="195" t="str">
        <f>VLOOKUP(VALUE(RIGHT(B1530,LEN(B1530)-1)),clusters!$A$15:$B$77,2)</f>
        <v>SB Slugger</v>
      </c>
    </row>
    <row r="1531" spans="1:6" s="195" customFormat="1" x14ac:dyDescent="0.3">
      <c r="A1531" s="195">
        <v>1530</v>
      </c>
      <c r="B1531" s="195" t="s">
        <v>853</v>
      </c>
      <c r="C1531" s="195">
        <v>-0.55217748</v>
      </c>
      <c r="D1531" s="195">
        <v>42</v>
      </c>
      <c r="E1531" s="195">
        <v>32</v>
      </c>
      <c r="F1531" s="195" t="str">
        <f>VLOOKUP(VALUE(RIGHT(B1531,LEN(B1531)-1)),clusters!$A$15:$B$77,2)</f>
        <v>Young Speedy Gap Power</v>
      </c>
    </row>
    <row r="1532" spans="1:6" s="195" customFormat="1" x14ac:dyDescent="0.3">
      <c r="A1532" s="195">
        <v>1531</v>
      </c>
      <c r="B1532" s="195" t="s">
        <v>6882</v>
      </c>
      <c r="C1532" s="195">
        <v>-0.62830684400000003</v>
      </c>
      <c r="D1532" s="195">
        <v>43</v>
      </c>
      <c r="E1532" s="195">
        <v>32</v>
      </c>
      <c r="F1532" s="195" t="str">
        <f>VLOOKUP(VALUE(RIGHT(B1532,LEN(B1532)-1)),clusters!$A$15:$B$77,2)</f>
        <v>Young Slugger 2B/SS</v>
      </c>
    </row>
    <row r="1533" spans="1:6" s="195" customFormat="1" x14ac:dyDescent="0.3">
      <c r="A1533" s="195">
        <v>1532</v>
      </c>
      <c r="B1533" s="195" t="s">
        <v>6895</v>
      </c>
      <c r="C1533" s="195">
        <v>-0.66749232000000003</v>
      </c>
      <c r="D1533" s="195">
        <v>44</v>
      </c>
      <c r="E1533" s="195">
        <v>32</v>
      </c>
      <c r="F1533" s="195" t="str">
        <f>VLOOKUP(VALUE(RIGHT(B1533,LEN(B1533)-1)),clusters!$A$15:$B$77,2)</f>
        <v>Capable Hitter Infielder</v>
      </c>
    </row>
    <row r="1534" spans="1:6" s="195" customFormat="1" x14ac:dyDescent="0.3">
      <c r="A1534" s="195">
        <v>1533</v>
      </c>
      <c r="B1534" s="195" t="s">
        <v>6890</v>
      </c>
      <c r="C1534" s="195">
        <v>-0.79859394900000003</v>
      </c>
      <c r="D1534" s="195">
        <v>45</v>
      </c>
      <c r="E1534" s="195">
        <v>32</v>
      </c>
      <c r="F1534" s="195" t="str">
        <f>VLOOKUP(VALUE(RIGHT(B1534,LEN(B1534)-1)),clusters!$A$15:$B$77,2)</f>
        <v>Speedy Capable Hitter</v>
      </c>
    </row>
    <row r="1535" spans="1:6" s="195" customFormat="1" x14ac:dyDescent="0.3">
      <c r="A1535" s="195">
        <v>1534</v>
      </c>
      <c r="B1535" s="195" t="s">
        <v>840</v>
      </c>
      <c r="C1535" s="195">
        <v>-0.84184719399999997</v>
      </c>
      <c r="D1535" s="195">
        <v>46</v>
      </c>
      <c r="E1535" s="195">
        <v>32</v>
      </c>
      <c r="F1535" s="195" t="str">
        <f>VLOOKUP(VALUE(RIGHT(B1535,LEN(B1535)-1)),clusters!$A$15:$B$77,2)</f>
        <v>Speedy Contact Hitter 2B/SS</v>
      </c>
    </row>
    <row r="1536" spans="1:6" s="195" customFormat="1" x14ac:dyDescent="0.3">
      <c r="A1536" s="195">
        <v>1535</v>
      </c>
      <c r="B1536" s="195" t="s">
        <v>6893</v>
      </c>
      <c r="C1536" s="195">
        <v>-0.84532076599999995</v>
      </c>
      <c r="D1536" s="195">
        <v>47</v>
      </c>
      <c r="E1536" s="195">
        <v>32</v>
      </c>
      <c r="F1536" s="195" t="str">
        <f>VLOOKUP(VALUE(RIGHT(B1536,LEN(B1536)-1)),clusters!$A$15:$B$77,2)</f>
        <v>Young Speedy Gap Power</v>
      </c>
    </row>
    <row r="1537" spans="1:6" s="195" customFormat="1" x14ac:dyDescent="0.3">
      <c r="A1537" s="195">
        <v>1536</v>
      </c>
      <c r="B1537" s="195" t="s">
        <v>6900</v>
      </c>
      <c r="C1537" s="195">
        <v>-0.95356750300000004</v>
      </c>
      <c r="D1537" s="195">
        <v>48</v>
      </c>
      <c r="E1537" s="195">
        <v>32</v>
      </c>
      <c r="F1537" s="195" t="str">
        <f>VLOOKUP(VALUE(RIGHT(B1537,LEN(B1537)-1)),clusters!$A$15:$B$77,2)</f>
        <v>Speedy Capable Hitter 2B/SS</v>
      </c>
    </row>
    <row r="1538" spans="1:6" s="195" customFormat="1" x14ac:dyDescent="0.3">
      <c r="A1538" s="195">
        <v>1537</v>
      </c>
      <c r="B1538" s="195" t="s">
        <v>6896</v>
      </c>
      <c r="C1538" s="195">
        <v>1</v>
      </c>
      <c r="D1538" s="195">
        <v>1</v>
      </c>
      <c r="E1538" s="195">
        <v>33</v>
      </c>
      <c r="F1538" s="195" t="str">
        <f>VLOOKUP(VALUE(RIGHT(B1538,LEN(B1538)-1)),clusters!$A$15:$B$77,2)</f>
        <v>Aging Bench Warmer</v>
      </c>
    </row>
    <row r="1539" spans="1:6" s="195" customFormat="1" x14ac:dyDescent="0.3">
      <c r="A1539" s="195">
        <v>1538</v>
      </c>
      <c r="B1539" s="195" t="s">
        <v>844</v>
      </c>
      <c r="C1539" s="195">
        <v>0.88644845400000005</v>
      </c>
      <c r="D1539" s="195">
        <v>2</v>
      </c>
      <c r="E1539" s="195">
        <v>33</v>
      </c>
      <c r="F1539" s="195" t="str">
        <f>VLOOKUP(VALUE(RIGHT(B1539,LEN(B1539)-1)),clusters!$A$15:$B$77,2)</f>
        <v>Aging On Base</v>
      </c>
    </row>
    <row r="1540" spans="1:6" s="195" customFormat="1" x14ac:dyDescent="0.3">
      <c r="A1540" s="195">
        <v>1539</v>
      </c>
      <c r="B1540" s="195" t="s">
        <v>6887</v>
      </c>
      <c r="C1540" s="195">
        <v>0.87129518520000004</v>
      </c>
      <c r="D1540" s="195">
        <v>3</v>
      </c>
      <c r="E1540" s="195">
        <v>33</v>
      </c>
      <c r="F1540" s="195" t="str">
        <f>VLOOKUP(VALUE(RIGHT(B1540,LEN(B1540)-1)),clusters!$A$15:$B$77,2)</f>
        <v>Aging Bench Warmer OF/1B</v>
      </c>
    </row>
    <row r="1541" spans="1:6" s="195" customFormat="1" x14ac:dyDescent="0.3">
      <c r="A1541" s="195">
        <v>1540</v>
      </c>
      <c r="B1541" s="195" t="s">
        <v>6899</v>
      </c>
      <c r="C1541" s="195">
        <v>0.80295084989999999</v>
      </c>
      <c r="D1541" s="195">
        <v>4</v>
      </c>
      <c r="E1541" s="195">
        <v>33</v>
      </c>
      <c r="F1541" s="195" t="str">
        <f>VLOOKUP(VALUE(RIGHT(B1541,LEN(B1541)-1)),clusters!$A$15:$B$77,2)</f>
        <v>Bench Warmer</v>
      </c>
    </row>
    <row r="1542" spans="1:6" s="195" customFormat="1" x14ac:dyDescent="0.3">
      <c r="A1542" s="195">
        <v>1541</v>
      </c>
      <c r="B1542" s="195" t="s">
        <v>6885</v>
      </c>
      <c r="C1542" s="195">
        <v>0.75107666500000003</v>
      </c>
      <c r="D1542" s="195">
        <v>5</v>
      </c>
      <c r="E1542" s="195">
        <v>33</v>
      </c>
      <c r="F1542" s="195" t="str">
        <f>VLOOKUP(VALUE(RIGHT(B1542,LEN(B1542)-1)),clusters!$A$15:$B$77,2)</f>
        <v>Aging Power When Healthy</v>
      </c>
    </row>
    <row r="1543" spans="1:6" s="195" customFormat="1" x14ac:dyDescent="0.3">
      <c r="A1543" s="195">
        <v>1542</v>
      </c>
      <c r="B1543" s="195" t="s">
        <v>843</v>
      </c>
      <c r="C1543" s="195">
        <v>0.57398932469999997</v>
      </c>
      <c r="D1543" s="195">
        <v>6</v>
      </c>
      <c r="E1543" s="195">
        <v>33</v>
      </c>
      <c r="F1543" s="195" t="str">
        <f>VLOOKUP(VALUE(RIGHT(B1543,LEN(B1543)-1)),clusters!$A$15:$B$77,2)</f>
        <v>Capable Hitter</v>
      </c>
    </row>
    <row r="1544" spans="1:6" s="195" customFormat="1" x14ac:dyDescent="0.3">
      <c r="A1544" s="195">
        <v>1543</v>
      </c>
      <c r="B1544" s="195" t="s">
        <v>6883</v>
      </c>
      <c r="C1544" s="195">
        <v>0.52781356700000004</v>
      </c>
      <c r="D1544" s="195">
        <v>7</v>
      </c>
      <c r="E1544" s="195">
        <v>33</v>
      </c>
      <c r="F1544" s="195" t="str">
        <f>VLOOKUP(VALUE(RIGHT(B1544,LEN(B1544)-1)),clusters!$A$15:$B$77,2)</f>
        <v>Lead Footed Bench Warmer</v>
      </c>
    </row>
    <row r="1545" spans="1:6" s="195" customFormat="1" x14ac:dyDescent="0.3">
      <c r="A1545" s="195">
        <v>1544</v>
      </c>
      <c r="B1545" s="195" t="s">
        <v>839</v>
      </c>
      <c r="C1545" s="195">
        <v>0.50517737380000005</v>
      </c>
      <c r="D1545" s="195">
        <v>8</v>
      </c>
      <c r="E1545" s="195">
        <v>33</v>
      </c>
      <c r="F1545" s="195" t="str">
        <f>VLOOKUP(VALUE(RIGHT(B1545,LEN(B1545)-1)),clusters!$A$15:$B$77,2)</f>
        <v>Agile Bench Warmer Infielder</v>
      </c>
    </row>
    <row r="1546" spans="1:6" s="195" customFormat="1" x14ac:dyDescent="0.3">
      <c r="A1546" s="195">
        <v>1545</v>
      </c>
      <c r="B1546" s="195" t="s">
        <v>6902</v>
      </c>
      <c r="C1546" s="195">
        <v>0.45734174909999997</v>
      </c>
      <c r="D1546" s="195">
        <v>9</v>
      </c>
      <c r="E1546" s="195">
        <v>33</v>
      </c>
      <c r="F1546" s="195" t="str">
        <f>VLOOKUP(VALUE(RIGHT(B1546,LEN(B1546)-1)),clusters!$A$15:$B$77,2)</f>
        <v>SB Capable Hitter</v>
      </c>
    </row>
    <row r="1547" spans="1:6" s="195" customFormat="1" x14ac:dyDescent="0.3">
      <c r="A1547" s="195">
        <v>1546</v>
      </c>
      <c r="B1547" s="195" t="s">
        <v>848</v>
      </c>
      <c r="C1547" s="195">
        <v>0.45051585589999998</v>
      </c>
      <c r="D1547" s="195">
        <v>10</v>
      </c>
      <c r="E1547" s="195">
        <v>33</v>
      </c>
      <c r="F1547" s="195" t="str">
        <f>VLOOKUP(VALUE(RIGHT(B1547,LEN(B1547)-1)),clusters!$A$15:$B$77,2)</f>
        <v>Dominant Hitter</v>
      </c>
    </row>
    <row r="1548" spans="1:6" s="195" customFormat="1" x14ac:dyDescent="0.3">
      <c r="A1548" s="195">
        <v>1547</v>
      </c>
      <c r="B1548" s="195" t="s">
        <v>838</v>
      </c>
      <c r="C1548" s="195">
        <v>0.4482103395</v>
      </c>
      <c r="D1548" s="195">
        <v>11</v>
      </c>
      <c r="E1548" s="195">
        <v>33</v>
      </c>
      <c r="F1548" s="195" t="str">
        <f>VLOOKUP(VALUE(RIGHT(B1548,LEN(B1548)-1)),clusters!$A$15:$B$77,2)</f>
        <v>Lead Footed Contact Hitter Infielder</v>
      </c>
    </row>
    <row r="1549" spans="1:6" s="195" customFormat="1" x14ac:dyDescent="0.3">
      <c r="A1549" s="195">
        <v>1548</v>
      </c>
      <c r="B1549" s="195" t="s">
        <v>6894</v>
      </c>
      <c r="C1549" s="195">
        <v>0.43080798390000002</v>
      </c>
      <c r="D1549" s="195">
        <v>12</v>
      </c>
      <c r="E1549" s="195">
        <v>33</v>
      </c>
      <c r="F1549" s="195" t="str">
        <f>VLOOKUP(VALUE(RIGHT(B1549,LEN(B1549)-1)),clusters!$A$15:$B$77,2)</f>
        <v>Agile Bench Warmer</v>
      </c>
    </row>
    <row r="1550" spans="1:6" s="195" customFormat="1" x14ac:dyDescent="0.3">
      <c r="A1550" s="195">
        <v>1549</v>
      </c>
      <c r="B1550" s="195" t="s">
        <v>6880</v>
      </c>
      <c r="C1550" s="195">
        <v>0.42121186469999999</v>
      </c>
      <c r="D1550" s="195">
        <v>13</v>
      </c>
      <c r="E1550" s="195">
        <v>33</v>
      </c>
      <c r="F1550" s="195" t="str">
        <f>VLOOKUP(VALUE(RIGHT(B1550,LEN(B1550)-1)),clusters!$A$15:$B$77,2)</f>
        <v>Bench Warmer OF/1B</v>
      </c>
    </row>
    <row r="1551" spans="1:6" s="195" customFormat="1" x14ac:dyDescent="0.3">
      <c r="A1551" s="195">
        <v>1550</v>
      </c>
      <c r="B1551" s="195" t="s">
        <v>855</v>
      </c>
      <c r="C1551" s="195">
        <v>0.41951272639999998</v>
      </c>
      <c r="D1551" s="195">
        <v>14</v>
      </c>
      <c r="E1551" s="195">
        <v>33</v>
      </c>
      <c r="F1551" s="195" t="str">
        <f>VLOOKUP(VALUE(RIGHT(B1551,LEN(B1551)-1)),clusters!$A$15:$B$77,2)</f>
        <v>Wild Slugger</v>
      </c>
    </row>
    <row r="1552" spans="1:6" s="195" customFormat="1" x14ac:dyDescent="0.3">
      <c r="A1552" s="195">
        <v>1551</v>
      </c>
      <c r="B1552" s="195" t="s">
        <v>847</v>
      </c>
      <c r="C1552" s="195">
        <v>0.38540825550000002</v>
      </c>
      <c r="D1552" s="195">
        <v>15</v>
      </c>
      <c r="E1552" s="195">
        <v>33</v>
      </c>
      <c r="F1552" s="195" t="str">
        <f>VLOOKUP(VALUE(RIGHT(B1552,LEN(B1552)-1)),clusters!$A$15:$B$77,2)</f>
        <v>Infielder</v>
      </c>
    </row>
    <row r="1553" spans="1:6" s="195" customFormat="1" x14ac:dyDescent="0.3">
      <c r="A1553" s="195">
        <v>1552</v>
      </c>
      <c r="B1553" s="195" t="s">
        <v>6901</v>
      </c>
      <c r="C1553" s="195">
        <v>0.36661386800000001</v>
      </c>
      <c r="D1553" s="195">
        <v>16</v>
      </c>
      <c r="E1553" s="195">
        <v>33</v>
      </c>
      <c r="F1553" s="195" t="str">
        <f>VLOOKUP(VALUE(RIGHT(B1553,LEN(B1553)-1)),clusters!$A$15:$B$77,2)</f>
        <v>Speedy Contact Hitter</v>
      </c>
    </row>
    <row r="1554" spans="1:6" s="195" customFormat="1" x14ac:dyDescent="0.3">
      <c r="A1554" s="195">
        <v>1553</v>
      </c>
      <c r="B1554" s="195" t="s">
        <v>837</v>
      </c>
      <c r="C1554" s="195">
        <v>0.36097860710000002</v>
      </c>
      <c r="D1554" s="195">
        <v>17</v>
      </c>
      <c r="E1554" s="195">
        <v>33</v>
      </c>
      <c r="F1554" s="195" t="str">
        <f>VLOOKUP(VALUE(RIGHT(B1554,LEN(B1554)-1)),clusters!$A$15:$B$77,2)</f>
        <v>Slap Hitter 2B/SS</v>
      </c>
    </row>
    <row r="1555" spans="1:6" s="195" customFormat="1" x14ac:dyDescent="0.3">
      <c r="A1555" s="195">
        <v>1554</v>
      </c>
      <c r="B1555" s="195" t="s">
        <v>851</v>
      </c>
      <c r="C1555" s="195">
        <v>0.21236266109999999</v>
      </c>
      <c r="D1555" s="195">
        <v>18</v>
      </c>
      <c r="E1555" s="195">
        <v>33</v>
      </c>
      <c r="F1555" s="195" t="str">
        <f>VLOOKUP(VALUE(RIGHT(B1555,LEN(B1555)-1)),clusters!$A$15:$B$77,2)</f>
        <v>Slugger OF/1B</v>
      </c>
    </row>
    <row r="1556" spans="1:6" s="195" customFormat="1" x14ac:dyDescent="0.3">
      <c r="A1556" s="195">
        <v>1555</v>
      </c>
      <c r="B1556" s="195" t="s">
        <v>6891</v>
      </c>
      <c r="C1556" s="195">
        <v>0.18216214789999999</v>
      </c>
      <c r="D1556" s="195">
        <v>19</v>
      </c>
      <c r="E1556" s="195">
        <v>33</v>
      </c>
      <c r="F1556" s="195" t="str">
        <f>VLOOKUP(VALUE(RIGHT(B1556,LEN(B1556)-1)),clusters!$A$15:$B$77,2)</f>
        <v>Speedy Dominant Hitter</v>
      </c>
    </row>
    <row r="1557" spans="1:6" s="195" customFormat="1" x14ac:dyDescent="0.3">
      <c r="A1557" s="195">
        <v>1556</v>
      </c>
      <c r="B1557" s="195" t="s">
        <v>856</v>
      </c>
      <c r="C1557" s="195">
        <v>0.13322777960000001</v>
      </c>
      <c r="D1557" s="195">
        <v>20</v>
      </c>
      <c r="E1557" s="195">
        <v>33</v>
      </c>
      <c r="F1557" s="195" t="str">
        <f>VLOOKUP(VALUE(RIGHT(B1557,LEN(B1557)-1)),clusters!$A$15:$B$77,2)</f>
        <v>Young On Base OF/1B</v>
      </c>
    </row>
    <row r="1558" spans="1:6" s="195" customFormat="1" x14ac:dyDescent="0.3">
      <c r="A1558" s="195">
        <v>1557</v>
      </c>
      <c r="B1558" s="195" t="s">
        <v>841</v>
      </c>
      <c r="C1558" s="195">
        <v>0.1099320684</v>
      </c>
      <c r="D1558" s="195">
        <v>21</v>
      </c>
      <c r="E1558" s="195">
        <v>33</v>
      </c>
      <c r="F1558" s="195" t="str">
        <f>VLOOKUP(VALUE(RIGHT(B1558,LEN(B1558)-1)),clusters!$A$15:$B$77,2)</f>
        <v>SB Slap Hitter</v>
      </c>
    </row>
    <row r="1559" spans="1:6" s="195" customFormat="1" x14ac:dyDescent="0.3">
      <c r="A1559" s="195">
        <v>1558</v>
      </c>
      <c r="B1559" s="195" t="s">
        <v>846</v>
      </c>
      <c r="C1559" s="195">
        <v>0.1095981954</v>
      </c>
      <c r="D1559" s="195">
        <v>22</v>
      </c>
      <c r="E1559" s="195">
        <v>33</v>
      </c>
      <c r="F1559" s="195" t="str">
        <f>VLOOKUP(VALUE(RIGHT(B1559,LEN(B1559)-1)),clusters!$A$15:$B$77,2)</f>
        <v>Slugger Infielder</v>
      </c>
    </row>
    <row r="1560" spans="1:6" s="195" customFormat="1" x14ac:dyDescent="0.3">
      <c r="A1560" s="195">
        <v>1559</v>
      </c>
      <c r="B1560" s="195" t="s">
        <v>7349</v>
      </c>
      <c r="C1560" s="195">
        <v>4.9255916099999998E-2</v>
      </c>
      <c r="D1560" s="195">
        <v>23</v>
      </c>
      <c r="E1560" s="195">
        <v>33</v>
      </c>
      <c r="F1560" s="195" t="str">
        <f>VLOOKUP(VALUE(RIGHT(B1560,LEN(B1560)-1)),clusters!$A$15:$B$77,2)</f>
        <v>Wiff King 2B/SS</v>
      </c>
    </row>
    <row r="1561" spans="1:6" s="195" customFormat="1" x14ac:dyDescent="0.3">
      <c r="A1561" s="195">
        <v>1560</v>
      </c>
      <c r="B1561" s="195" t="s">
        <v>6892</v>
      </c>
      <c r="C1561" s="195">
        <v>-4.2597873000000001E-2</v>
      </c>
      <c r="D1561" s="195">
        <v>24</v>
      </c>
      <c r="E1561" s="195">
        <v>33</v>
      </c>
      <c r="F1561" s="195" t="str">
        <f>VLOOKUP(VALUE(RIGHT(B1561,LEN(B1561)-1)),clusters!$A$15:$B$77,2)</f>
        <v>Lead Footed Slap Hitter</v>
      </c>
    </row>
    <row r="1562" spans="1:6" s="195" customFormat="1" x14ac:dyDescent="0.3">
      <c r="A1562" s="195">
        <v>1561</v>
      </c>
      <c r="B1562" s="195" t="s">
        <v>845</v>
      </c>
      <c r="C1562" s="195">
        <v>-0.16484512200000001</v>
      </c>
      <c r="D1562" s="195">
        <v>25</v>
      </c>
      <c r="E1562" s="195">
        <v>33</v>
      </c>
      <c r="F1562" s="195" t="str">
        <f>VLOOKUP(VALUE(RIGHT(B1562,LEN(B1562)-1)),clusters!$A$15:$B$77,2)</f>
        <v>Speedy Bench Warmer Infielder</v>
      </c>
    </row>
    <row r="1563" spans="1:6" s="195" customFormat="1" x14ac:dyDescent="0.3">
      <c r="A1563" s="195">
        <v>1562</v>
      </c>
      <c r="B1563" s="195" t="s">
        <v>842</v>
      </c>
      <c r="C1563" s="195">
        <v>-0.17250631399999999</v>
      </c>
      <c r="D1563" s="195">
        <v>26</v>
      </c>
      <c r="E1563" s="195">
        <v>33</v>
      </c>
      <c r="F1563" s="195" t="str">
        <f>VLOOKUP(VALUE(RIGHT(B1563,LEN(B1563)-1)),clusters!$A$15:$B$77,2)</f>
        <v>Bench Warmer 2B/SS</v>
      </c>
    </row>
    <row r="1564" spans="1:6" s="195" customFormat="1" x14ac:dyDescent="0.3">
      <c r="A1564" s="195">
        <v>1563</v>
      </c>
      <c r="B1564" s="195" t="s">
        <v>852</v>
      </c>
      <c r="C1564" s="195">
        <v>-0.17503574099999999</v>
      </c>
      <c r="D1564" s="195">
        <v>27</v>
      </c>
      <c r="E1564" s="195">
        <v>33</v>
      </c>
      <c r="F1564" s="195" t="str">
        <f>VLOOKUP(VALUE(RIGHT(B1564,LEN(B1564)-1)),clusters!$A$15:$B$77,2)</f>
        <v>Speedy Wiff King</v>
      </c>
    </row>
    <row r="1565" spans="1:6" s="195" customFormat="1" x14ac:dyDescent="0.3">
      <c r="A1565" s="195">
        <v>1564</v>
      </c>
      <c r="B1565" s="195" t="s">
        <v>6888</v>
      </c>
      <c r="C1565" s="195">
        <v>-0.19276068199999999</v>
      </c>
      <c r="D1565" s="195">
        <v>28</v>
      </c>
      <c r="E1565" s="195">
        <v>33</v>
      </c>
      <c r="F1565" s="195" t="str">
        <f>VLOOKUP(VALUE(RIGHT(B1565,LEN(B1565)-1)),clusters!$A$15:$B$77,2)</f>
        <v>SB Slugger</v>
      </c>
    </row>
    <row r="1566" spans="1:6" s="195" customFormat="1" x14ac:dyDescent="0.3">
      <c r="A1566" s="195">
        <v>1565</v>
      </c>
      <c r="B1566" s="195" t="s">
        <v>6881</v>
      </c>
      <c r="C1566" s="195">
        <v>-0.27209471699999999</v>
      </c>
      <c r="D1566" s="195">
        <v>29</v>
      </c>
      <c r="E1566" s="195">
        <v>33</v>
      </c>
      <c r="F1566" s="195" t="str">
        <f>VLOOKUP(VALUE(RIGHT(B1566,LEN(B1566)-1)),clusters!$A$15:$B$77,2)</f>
        <v>Lead Footed Uppercut Breeze</v>
      </c>
    </row>
    <row r="1567" spans="1:6" s="195" customFormat="1" x14ac:dyDescent="0.3">
      <c r="A1567" s="195">
        <v>1566</v>
      </c>
      <c r="B1567" s="195" t="s">
        <v>858</v>
      </c>
      <c r="C1567" s="195">
        <v>-0.286029951</v>
      </c>
      <c r="D1567" s="195">
        <v>30</v>
      </c>
      <c r="E1567" s="195">
        <v>33</v>
      </c>
      <c r="F1567" s="195" t="str">
        <f>VLOOKUP(VALUE(RIGHT(B1567,LEN(B1567)-1)),clusters!$A$15:$B$77,2)</f>
        <v>Lead Footed Swings for Fences</v>
      </c>
    </row>
    <row r="1568" spans="1:6" s="195" customFormat="1" x14ac:dyDescent="0.3">
      <c r="A1568" s="195">
        <v>1567</v>
      </c>
      <c r="B1568" s="195" t="s">
        <v>840</v>
      </c>
      <c r="C1568" s="195">
        <v>-0.28982870900000002</v>
      </c>
      <c r="D1568" s="195">
        <v>31</v>
      </c>
      <c r="E1568" s="195">
        <v>33</v>
      </c>
      <c r="F1568" s="195" t="str">
        <f>VLOOKUP(VALUE(RIGHT(B1568,LEN(B1568)-1)),clusters!$A$15:$B$77,2)</f>
        <v>Speedy Contact Hitter 2B/SS</v>
      </c>
    </row>
    <row r="1569" spans="1:6" s="195" customFormat="1" x14ac:dyDescent="0.3">
      <c r="A1569" s="195">
        <v>1568</v>
      </c>
      <c r="B1569" s="195" t="s">
        <v>6897</v>
      </c>
      <c r="C1569" s="195">
        <v>-0.315903881</v>
      </c>
      <c r="D1569" s="195">
        <v>32</v>
      </c>
      <c r="E1569" s="195">
        <v>33</v>
      </c>
      <c r="F1569" s="195" t="str">
        <f>VLOOKUP(VALUE(RIGHT(B1569,LEN(B1569)-1)),clusters!$A$15:$B$77,2)</f>
        <v>Bench Warmer Infielder</v>
      </c>
    </row>
    <row r="1570" spans="1:6" s="195" customFormat="1" x14ac:dyDescent="0.3">
      <c r="A1570" s="195">
        <v>1569</v>
      </c>
      <c r="B1570" s="195" t="s">
        <v>850</v>
      </c>
      <c r="C1570" s="195">
        <v>-0.35256921800000002</v>
      </c>
      <c r="D1570" s="195">
        <v>33</v>
      </c>
      <c r="E1570" s="195">
        <v>33</v>
      </c>
      <c r="F1570" s="195" t="str">
        <f>VLOOKUP(VALUE(RIGHT(B1570,LEN(B1570)-1)),clusters!$A$15:$B$77,2)</f>
        <v>SB Swings for Fences</v>
      </c>
    </row>
    <row r="1571" spans="1:6" s="195" customFormat="1" x14ac:dyDescent="0.3">
      <c r="A1571" s="195">
        <v>1570</v>
      </c>
      <c r="B1571" s="195" t="s">
        <v>860</v>
      </c>
      <c r="C1571" s="195">
        <v>-0.36628346899999997</v>
      </c>
      <c r="D1571" s="195">
        <v>34</v>
      </c>
      <c r="E1571" s="195">
        <v>33</v>
      </c>
      <c r="F1571" s="195" t="str">
        <f>VLOOKUP(VALUE(RIGHT(B1571,LEN(B1571)-1)),clusters!$A$15:$B$77,2)</f>
        <v>Agile Swings for Fences</v>
      </c>
    </row>
    <row r="1572" spans="1:6" s="195" customFormat="1" x14ac:dyDescent="0.3">
      <c r="A1572" s="195">
        <v>1571</v>
      </c>
      <c r="B1572" s="195" t="s">
        <v>857</v>
      </c>
      <c r="C1572" s="195">
        <v>-0.39658419900000003</v>
      </c>
      <c r="D1572" s="195">
        <v>35</v>
      </c>
      <c r="E1572" s="195">
        <v>33</v>
      </c>
      <c r="F1572" s="195" t="str">
        <f>VLOOKUP(VALUE(RIGHT(B1572,LEN(B1572)-1)),clusters!$A$15:$B$77,2)</f>
        <v>Slugger</v>
      </c>
    </row>
    <row r="1573" spans="1:6" s="195" customFormat="1" x14ac:dyDescent="0.3">
      <c r="A1573" s="195">
        <v>1572</v>
      </c>
      <c r="B1573" s="195" t="s">
        <v>6898</v>
      </c>
      <c r="C1573" s="195">
        <v>-0.410653457</v>
      </c>
      <c r="D1573" s="195">
        <v>36</v>
      </c>
      <c r="E1573" s="195">
        <v>33</v>
      </c>
      <c r="F1573" s="195" t="str">
        <f>VLOOKUP(VALUE(RIGHT(B1573,LEN(B1573)-1)),clusters!$A$15:$B$77,2)</f>
        <v>Young SB Power off Bench</v>
      </c>
    </row>
    <row r="1574" spans="1:6" s="195" customFormat="1" x14ac:dyDescent="0.3">
      <c r="A1574" s="195">
        <v>1573</v>
      </c>
      <c r="B1574" s="195" t="s">
        <v>6895</v>
      </c>
      <c r="C1574" s="195">
        <v>-0.41962216299999999</v>
      </c>
      <c r="D1574" s="195">
        <v>37</v>
      </c>
      <c r="E1574" s="195">
        <v>33</v>
      </c>
      <c r="F1574" s="195" t="str">
        <f>VLOOKUP(VALUE(RIGHT(B1574,LEN(B1574)-1)),clusters!$A$15:$B$77,2)</f>
        <v>Capable Hitter Infielder</v>
      </c>
    </row>
    <row r="1575" spans="1:6" s="195" customFormat="1" x14ac:dyDescent="0.3">
      <c r="A1575" s="195">
        <v>1574</v>
      </c>
      <c r="B1575" s="195" t="s">
        <v>849</v>
      </c>
      <c r="C1575" s="195">
        <v>-0.44570896599999998</v>
      </c>
      <c r="D1575" s="195">
        <v>38</v>
      </c>
      <c r="E1575" s="195">
        <v>33</v>
      </c>
      <c r="F1575" s="195" t="str">
        <f>VLOOKUP(VALUE(RIGHT(B1575,LEN(B1575)-1)),clusters!$A$15:$B$77,2)</f>
        <v>SB Bench Warmer</v>
      </c>
    </row>
    <row r="1576" spans="1:6" s="195" customFormat="1" x14ac:dyDescent="0.3">
      <c r="A1576" s="195">
        <v>1575</v>
      </c>
      <c r="B1576" s="195" t="s">
        <v>6886</v>
      </c>
      <c r="C1576" s="195">
        <v>-0.45026259400000002</v>
      </c>
      <c r="D1576" s="195">
        <v>39</v>
      </c>
      <c r="E1576" s="195">
        <v>33</v>
      </c>
      <c r="F1576" s="195" t="str">
        <f>VLOOKUP(VALUE(RIGHT(B1576,LEN(B1576)-1)),clusters!$A$15:$B$77,2)</f>
        <v>Young Wiff King Infielder</v>
      </c>
    </row>
    <row r="1577" spans="1:6" s="195" customFormat="1" x14ac:dyDescent="0.3">
      <c r="A1577" s="195">
        <v>1576</v>
      </c>
      <c r="B1577" s="195" t="s">
        <v>6890</v>
      </c>
      <c r="C1577" s="195">
        <v>-0.487765642</v>
      </c>
      <c r="D1577" s="195">
        <v>40</v>
      </c>
      <c r="E1577" s="195">
        <v>33</v>
      </c>
      <c r="F1577" s="195" t="str">
        <f>VLOOKUP(VALUE(RIGHT(B1577,LEN(B1577)-1)),clusters!$A$15:$B$77,2)</f>
        <v>Speedy Capable Hitter</v>
      </c>
    </row>
    <row r="1578" spans="1:6" s="195" customFormat="1" x14ac:dyDescent="0.3">
      <c r="A1578" s="195">
        <v>1577</v>
      </c>
      <c r="B1578" s="195" t="s">
        <v>859</v>
      </c>
      <c r="C1578" s="195">
        <v>-0.51912267899999998</v>
      </c>
      <c r="D1578" s="195">
        <v>41</v>
      </c>
      <c r="E1578" s="195">
        <v>33</v>
      </c>
      <c r="F1578" s="195" t="str">
        <f>VLOOKUP(VALUE(RIGHT(B1578,LEN(B1578)-1)),clusters!$A$15:$B$77,2)</f>
        <v>Speedy Power off Bench OF/1B</v>
      </c>
    </row>
    <row r="1579" spans="1:6" s="195" customFormat="1" x14ac:dyDescent="0.3">
      <c r="A1579" s="195">
        <v>1578</v>
      </c>
      <c r="B1579" s="195" t="s">
        <v>854</v>
      </c>
      <c r="C1579" s="195">
        <v>-0.52870881800000002</v>
      </c>
      <c r="D1579" s="195">
        <v>42</v>
      </c>
      <c r="E1579" s="195">
        <v>33</v>
      </c>
      <c r="F1579" s="195" t="str">
        <f>VLOOKUP(VALUE(RIGHT(B1579,LEN(B1579)-1)),clusters!$A$15:$B$77,2)</f>
        <v>Agile Wiff King</v>
      </c>
    </row>
    <row r="1580" spans="1:6" s="195" customFormat="1" x14ac:dyDescent="0.3">
      <c r="A1580" s="195">
        <v>1579</v>
      </c>
      <c r="B1580" s="195" t="s">
        <v>6884</v>
      </c>
      <c r="C1580" s="195">
        <v>-0.578001663</v>
      </c>
      <c r="D1580" s="195">
        <v>43</v>
      </c>
      <c r="E1580" s="195">
        <v>33</v>
      </c>
      <c r="F1580" s="195" t="str">
        <f>VLOOKUP(VALUE(RIGHT(B1580,LEN(B1580)-1)),clusters!$A$15:$B$77,2)</f>
        <v>Young Slugger</v>
      </c>
    </row>
    <row r="1581" spans="1:6" s="195" customFormat="1" x14ac:dyDescent="0.3">
      <c r="A1581" s="195">
        <v>1580</v>
      </c>
      <c r="B1581" s="195" t="s">
        <v>6900</v>
      </c>
      <c r="C1581" s="195">
        <v>-0.58605732899999996</v>
      </c>
      <c r="D1581" s="195">
        <v>44</v>
      </c>
      <c r="E1581" s="195">
        <v>33</v>
      </c>
      <c r="F1581" s="195" t="str">
        <f>VLOOKUP(VALUE(RIGHT(B1581,LEN(B1581)-1)),clusters!$A$15:$B$77,2)</f>
        <v>Speedy Capable Hitter 2B/SS</v>
      </c>
    </row>
    <row r="1582" spans="1:6" s="195" customFormat="1" x14ac:dyDescent="0.3">
      <c r="A1582" s="195">
        <v>1581</v>
      </c>
      <c r="B1582" s="195" t="s">
        <v>6889</v>
      </c>
      <c r="C1582" s="195">
        <v>-0.637008668</v>
      </c>
      <c r="D1582" s="195">
        <v>45</v>
      </c>
      <c r="E1582" s="195">
        <v>33</v>
      </c>
      <c r="F1582" s="195" t="str">
        <f>VLOOKUP(VALUE(RIGHT(B1582,LEN(B1582)-1)),clusters!$A$15:$B$77,2)</f>
        <v>Gap Power Infielder</v>
      </c>
    </row>
    <row r="1583" spans="1:6" s="195" customFormat="1" x14ac:dyDescent="0.3">
      <c r="A1583" s="195">
        <v>1582</v>
      </c>
      <c r="B1583" s="195" t="s">
        <v>6882</v>
      </c>
      <c r="C1583" s="195">
        <v>-0.70285873399999999</v>
      </c>
      <c r="D1583" s="195">
        <v>46</v>
      </c>
      <c r="E1583" s="195">
        <v>33</v>
      </c>
      <c r="F1583" s="195" t="str">
        <f>VLOOKUP(VALUE(RIGHT(B1583,LEN(B1583)-1)),clusters!$A$15:$B$77,2)</f>
        <v>Young Slugger 2B/SS</v>
      </c>
    </row>
    <row r="1584" spans="1:6" s="195" customFormat="1" x14ac:dyDescent="0.3">
      <c r="A1584" s="195">
        <v>1583</v>
      </c>
      <c r="B1584" s="195" t="s">
        <v>853</v>
      </c>
      <c r="C1584" s="195">
        <v>-0.80572847800000003</v>
      </c>
      <c r="D1584" s="195">
        <v>47</v>
      </c>
      <c r="E1584" s="195">
        <v>33</v>
      </c>
      <c r="F1584" s="195" t="str">
        <f>VLOOKUP(VALUE(RIGHT(B1584,LEN(B1584)-1)),clusters!$A$15:$B$77,2)</f>
        <v>Young Speedy Gap Power</v>
      </c>
    </row>
    <row r="1585" spans="1:6" s="195" customFormat="1" x14ac:dyDescent="0.3">
      <c r="A1585" s="195">
        <v>1584</v>
      </c>
      <c r="B1585" s="195" t="s">
        <v>6893</v>
      </c>
      <c r="C1585" s="195">
        <v>-0.94641996100000003</v>
      </c>
      <c r="D1585" s="195">
        <v>48</v>
      </c>
      <c r="E1585" s="195">
        <v>33</v>
      </c>
      <c r="F1585" s="195" t="str">
        <f>VLOOKUP(VALUE(RIGHT(B1585,LEN(B1585)-1)),clusters!$A$15:$B$77,2)</f>
        <v>Young Speedy Gap Power</v>
      </c>
    </row>
    <row r="1586" spans="1:6" s="195" customFormat="1" x14ac:dyDescent="0.3">
      <c r="A1586" s="195">
        <v>1585</v>
      </c>
      <c r="B1586" s="195" t="s">
        <v>6894</v>
      </c>
      <c r="C1586" s="195">
        <v>1</v>
      </c>
      <c r="D1586" s="195">
        <v>1</v>
      </c>
      <c r="E1586" s="195">
        <v>34</v>
      </c>
      <c r="F1586" s="195" t="str">
        <f>VLOOKUP(VALUE(RIGHT(B1586,LEN(B1586)-1)),clusters!$A$15:$B$77,2)</f>
        <v>Agile Bench Warmer</v>
      </c>
    </row>
    <row r="1587" spans="1:6" s="195" customFormat="1" x14ac:dyDescent="0.3">
      <c r="A1587" s="195">
        <v>1586</v>
      </c>
      <c r="B1587" s="195" t="s">
        <v>852</v>
      </c>
      <c r="C1587" s="195">
        <v>0.80647658789999999</v>
      </c>
      <c r="D1587" s="195">
        <v>2</v>
      </c>
      <c r="E1587" s="195">
        <v>34</v>
      </c>
      <c r="F1587" s="195" t="str">
        <f>VLOOKUP(VALUE(RIGHT(B1587,LEN(B1587)-1)),clusters!$A$15:$B$77,2)</f>
        <v>Speedy Wiff King</v>
      </c>
    </row>
    <row r="1588" spans="1:6" s="195" customFormat="1" x14ac:dyDescent="0.3">
      <c r="A1588" s="195">
        <v>1587</v>
      </c>
      <c r="B1588" s="195" t="s">
        <v>6887</v>
      </c>
      <c r="C1588" s="195">
        <v>0.75089497090000001</v>
      </c>
      <c r="D1588" s="195">
        <v>3</v>
      </c>
      <c r="E1588" s="195">
        <v>34</v>
      </c>
      <c r="F1588" s="195" t="str">
        <f>VLOOKUP(VALUE(RIGHT(B1588,LEN(B1588)-1)),clusters!$A$15:$B$77,2)</f>
        <v>Aging Bench Warmer OF/1B</v>
      </c>
    </row>
    <row r="1589" spans="1:6" s="195" customFormat="1" x14ac:dyDescent="0.3">
      <c r="A1589" s="195">
        <v>1588</v>
      </c>
      <c r="B1589" s="195" t="s">
        <v>6899</v>
      </c>
      <c r="C1589" s="195">
        <v>0.7349920016</v>
      </c>
      <c r="D1589" s="195">
        <v>4</v>
      </c>
      <c r="E1589" s="195">
        <v>34</v>
      </c>
      <c r="F1589" s="195" t="str">
        <f>VLOOKUP(VALUE(RIGHT(B1589,LEN(B1589)-1)),clusters!$A$15:$B$77,2)</f>
        <v>Bench Warmer</v>
      </c>
    </row>
    <row r="1590" spans="1:6" s="195" customFormat="1" x14ac:dyDescent="0.3">
      <c r="A1590" s="195">
        <v>1589</v>
      </c>
      <c r="B1590" s="195" t="s">
        <v>6883</v>
      </c>
      <c r="C1590" s="195">
        <v>0.72980235319999998</v>
      </c>
      <c r="D1590" s="195">
        <v>5</v>
      </c>
      <c r="E1590" s="195">
        <v>34</v>
      </c>
      <c r="F1590" s="195" t="str">
        <f>VLOOKUP(VALUE(RIGHT(B1590,LEN(B1590)-1)),clusters!$A$15:$B$77,2)</f>
        <v>Lead Footed Bench Warmer</v>
      </c>
    </row>
    <row r="1591" spans="1:6" s="195" customFormat="1" x14ac:dyDescent="0.3">
      <c r="A1591" s="195">
        <v>1590</v>
      </c>
      <c r="B1591" s="195" t="s">
        <v>6885</v>
      </c>
      <c r="C1591" s="195">
        <v>0.62815580609999999</v>
      </c>
      <c r="D1591" s="195">
        <v>6</v>
      </c>
      <c r="E1591" s="195">
        <v>34</v>
      </c>
      <c r="F1591" s="195" t="str">
        <f>VLOOKUP(VALUE(RIGHT(B1591,LEN(B1591)-1)),clusters!$A$15:$B$77,2)</f>
        <v>Aging Power When Healthy</v>
      </c>
    </row>
    <row r="1592" spans="1:6" s="195" customFormat="1" x14ac:dyDescent="0.3">
      <c r="A1592" s="195">
        <v>1591</v>
      </c>
      <c r="B1592" s="195" t="s">
        <v>6880</v>
      </c>
      <c r="C1592" s="195">
        <v>0.56558997070000006</v>
      </c>
      <c r="D1592" s="195">
        <v>7</v>
      </c>
      <c r="E1592" s="195">
        <v>34</v>
      </c>
      <c r="F1592" s="195" t="str">
        <f>VLOOKUP(VALUE(RIGHT(B1592,LEN(B1592)-1)),clusters!$A$15:$B$77,2)</f>
        <v>Bench Warmer OF/1B</v>
      </c>
    </row>
    <row r="1593" spans="1:6" s="195" customFormat="1" x14ac:dyDescent="0.3">
      <c r="A1593" s="195">
        <v>1592</v>
      </c>
      <c r="B1593" s="195" t="s">
        <v>7349</v>
      </c>
      <c r="C1593" s="195">
        <v>0.51322561200000005</v>
      </c>
      <c r="D1593" s="195">
        <v>8</v>
      </c>
      <c r="E1593" s="195">
        <v>34</v>
      </c>
      <c r="F1593" s="195" t="str">
        <f>VLOOKUP(VALUE(RIGHT(B1593,LEN(B1593)-1)),clusters!$A$15:$B$77,2)</f>
        <v>Wiff King 2B/SS</v>
      </c>
    </row>
    <row r="1594" spans="1:6" s="195" customFormat="1" x14ac:dyDescent="0.3">
      <c r="A1594" s="195">
        <v>1593</v>
      </c>
      <c r="B1594" s="195" t="s">
        <v>839</v>
      </c>
      <c r="C1594" s="195">
        <v>0.48321018469999999</v>
      </c>
      <c r="D1594" s="195">
        <v>9</v>
      </c>
      <c r="E1594" s="195">
        <v>34</v>
      </c>
      <c r="F1594" s="195" t="str">
        <f>VLOOKUP(VALUE(RIGHT(B1594,LEN(B1594)-1)),clusters!$A$15:$B$77,2)</f>
        <v>Agile Bench Warmer Infielder</v>
      </c>
    </row>
    <row r="1595" spans="1:6" s="195" customFormat="1" x14ac:dyDescent="0.3">
      <c r="A1595" s="195">
        <v>1594</v>
      </c>
      <c r="B1595" s="195" t="s">
        <v>854</v>
      </c>
      <c r="C1595" s="195">
        <v>0.46595567669999999</v>
      </c>
      <c r="D1595" s="195">
        <v>10</v>
      </c>
      <c r="E1595" s="195">
        <v>34</v>
      </c>
      <c r="F1595" s="195" t="str">
        <f>VLOOKUP(VALUE(RIGHT(B1595,LEN(B1595)-1)),clusters!$A$15:$B$77,2)</f>
        <v>Agile Wiff King</v>
      </c>
    </row>
    <row r="1596" spans="1:6" s="195" customFormat="1" x14ac:dyDescent="0.3">
      <c r="A1596" s="195">
        <v>1595</v>
      </c>
      <c r="B1596" s="195" t="s">
        <v>849</v>
      </c>
      <c r="C1596" s="195">
        <v>0.4371963163</v>
      </c>
      <c r="D1596" s="195">
        <v>11</v>
      </c>
      <c r="E1596" s="195">
        <v>34</v>
      </c>
      <c r="F1596" s="195" t="str">
        <f>VLOOKUP(VALUE(RIGHT(B1596,LEN(B1596)-1)),clusters!$A$15:$B$77,2)</f>
        <v>SB Bench Warmer</v>
      </c>
    </row>
    <row r="1597" spans="1:6" s="195" customFormat="1" x14ac:dyDescent="0.3">
      <c r="A1597" s="195">
        <v>1596</v>
      </c>
      <c r="B1597" s="195" t="s">
        <v>6896</v>
      </c>
      <c r="C1597" s="195">
        <v>0.43080798390000002</v>
      </c>
      <c r="D1597" s="195">
        <v>12</v>
      </c>
      <c r="E1597" s="195">
        <v>34</v>
      </c>
      <c r="F1597" s="195" t="str">
        <f>VLOOKUP(VALUE(RIGHT(B1597,LEN(B1597)-1)),clusters!$A$15:$B$77,2)</f>
        <v>Aging Bench Warmer</v>
      </c>
    </row>
    <row r="1598" spans="1:6" s="195" customFormat="1" x14ac:dyDescent="0.3">
      <c r="A1598" s="195">
        <v>1597</v>
      </c>
      <c r="B1598" s="195" t="s">
        <v>859</v>
      </c>
      <c r="C1598" s="195">
        <v>0.4264332622</v>
      </c>
      <c r="D1598" s="195">
        <v>13</v>
      </c>
      <c r="E1598" s="195">
        <v>34</v>
      </c>
      <c r="F1598" s="195" t="str">
        <f>VLOOKUP(VALUE(RIGHT(B1598,LEN(B1598)-1)),clusters!$A$15:$B$77,2)</f>
        <v>Speedy Power off Bench OF/1B</v>
      </c>
    </row>
    <row r="1599" spans="1:6" s="195" customFormat="1" x14ac:dyDescent="0.3">
      <c r="A1599" s="195">
        <v>1598</v>
      </c>
      <c r="B1599" s="195" t="s">
        <v>845</v>
      </c>
      <c r="C1599" s="195">
        <v>0.38697763489999998</v>
      </c>
      <c r="D1599" s="195">
        <v>14</v>
      </c>
      <c r="E1599" s="195">
        <v>34</v>
      </c>
      <c r="F1599" s="195" t="str">
        <f>VLOOKUP(VALUE(RIGHT(B1599,LEN(B1599)-1)),clusters!$A$15:$B$77,2)</f>
        <v>Speedy Bench Warmer Infielder</v>
      </c>
    </row>
    <row r="1600" spans="1:6" s="195" customFormat="1" x14ac:dyDescent="0.3">
      <c r="A1600" s="195">
        <v>1599</v>
      </c>
      <c r="B1600" s="195" t="s">
        <v>850</v>
      </c>
      <c r="C1600" s="195">
        <v>0.30502485219999997</v>
      </c>
      <c r="D1600" s="195">
        <v>15</v>
      </c>
      <c r="E1600" s="195">
        <v>34</v>
      </c>
      <c r="F1600" s="195" t="str">
        <f>VLOOKUP(VALUE(RIGHT(B1600,LEN(B1600)-1)),clusters!$A$15:$B$77,2)</f>
        <v>SB Swings for Fences</v>
      </c>
    </row>
    <row r="1601" spans="1:6" s="195" customFormat="1" x14ac:dyDescent="0.3">
      <c r="A1601" s="195">
        <v>1600</v>
      </c>
      <c r="B1601" s="195" t="s">
        <v>855</v>
      </c>
      <c r="C1601" s="195">
        <v>0.26427703959999999</v>
      </c>
      <c r="D1601" s="195">
        <v>16</v>
      </c>
      <c r="E1601" s="195">
        <v>34</v>
      </c>
      <c r="F1601" s="195" t="str">
        <f>VLOOKUP(VALUE(RIGHT(B1601,LEN(B1601)-1)),clusters!$A$15:$B$77,2)</f>
        <v>Wild Slugger</v>
      </c>
    </row>
    <row r="1602" spans="1:6" s="195" customFormat="1" x14ac:dyDescent="0.3">
      <c r="A1602" s="195">
        <v>1601</v>
      </c>
      <c r="B1602" s="195" t="s">
        <v>860</v>
      </c>
      <c r="C1602" s="195">
        <v>0.20333770230000001</v>
      </c>
      <c r="D1602" s="195">
        <v>17</v>
      </c>
      <c r="E1602" s="195">
        <v>34</v>
      </c>
      <c r="F1602" s="195" t="str">
        <f>VLOOKUP(VALUE(RIGHT(B1602,LEN(B1602)-1)),clusters!$A$15:$B$77,2)</f>
        <v>Agile Swings for Fences</v>
      </c>
    </row>
    <row r="1603" spans="1:6" s="195" customFormat="1" x14ac:dyDescent="0.3">
      <c r="A1603" s="195">
        <v>1602</v>
      </c>
      <c r="B1603" s="195" t="s">
        <v>6886</v>
      </c>
      <c r="C1603" s="195">
        <v>0.18094521350000001</v>
      </c>
      <c r="D1603" s="195">
        <v>18</v>
      </c>
      <c r="E1603" s="195">
        <v>34</v>
      </c>
      <c r="F1603" s="195" t="str">
        <f>VLOOKUP(VALUE(RIGHT(B1603,LEN(B1603)-1)),clusters!$A$15:$B$77,2)</f>
        <v>Young Wiff King Infielder</v>
      </c>
    </row>
    <row r="1604" spans="1:6" s="195" customFormat="1" x14ac:dyDescent="0.3">
      <c r="A1604" s="195">
        <v>1603</v>
      </c>
      <c r="B1604" s="195" t="s">
        <v>6881</v>
      </c>
      <c r="C1604" s="195">
        <v>0.11862609859999999</v>
      </c>
      <c r="D1604" s="195">
        <v>19</v>
      </c>
      <c r="E1604" s="195">
        <v>34</v>
      </c>
      <c r="F1604" s="195" t="str">
        <f>VLOOKUP(VALUE(RIGHT(B1604,LEN(B1604)-1)),clusters!$A$15:$B$77,2)</f>
        <v>Lead Footed Uppercut Breeze</v>
      </c>
    </row>
    <row r="1605" spans="1:6" s="195" customFormat="1" x14ac:dyDescent="0.3">
      <c r="A1605" s="195">
        <v>1604</v>
      </c>
      <c r="B1605" s="195" t="s">
        <v>6901</v>
      </c>
      <c r="C1605" s="195">
        <v>4.3735272999999998E-2</v>
      </c>
      <c r="D1605" s="195">
        <v>20</v>
      </c>
      <c r="E1605" s="195">
        <v>34</v>
      </c>
      <c r="F1605" s="195" t="str">
        <f>VLOOKUP(VALUE(RIGHT(B1605,LEN(B1605)-1)),clusters!$A$15:$B$77,2)</f>
        <v>Speedy Contact Hitter</v>
      </c>
    </row>
    <row r="1606" spans="1:6" s="195" customFormat="1" x14ac:dyDescent="0.3">
      <c r="A1606" s="195">
        <v>1605</v>
      </c>
      <c r="B1606" s="195" t="s">
        <v>853</v>
      </c>
      <c r="C1606" s="195">
        <v>4.2473699099999998E-2</v>
      </c>
      <c r="D1606" s="195">
        <v>21</v>
      </c>
      <c r="E1606" s="195">
        <v>34</v>
      </c>
      <c r="F1606" s="195" t="str">
        <f>VLOOKUP(VALUE(RIGHT(B1606,LEN(B1606)-1)),clusters!$A$15:$B$77,2)</f>
        <v>Young Speedy Gap Power</v>
      </c>
    </row>
    <row r="1607" spans="1:6" s="195" customFormat="1" x14ac:dyDescent="0.3">
      <c r="A1607" s="195">
        <v>1606</v>
      </c>
      <c r="B1607" s="195" t="s">
        <v>841</v>
      </c>
      <c r="C1607" s="195">
        <v>4.7769220000000003E-3</v>
      </c>
      <c r="D1607" s="195">
        <v>22</v>
      </c>
      <c r="E1607" s="195">
        <v>34</v>
      </c>
      <c r="F1607" s="195" t="str">
        <f>VLOOKUP(VALUE(RIGHT(B1607,LEN(B1607)-1)),clusters!$A$15:$B$77,2)</f>
        <v>SB Slap Hitter</v>
      </c>
    </row>
    <row r="1608" spans="1:6" s="195" customFormat="1" x14ac:dyDescent="0.3">
      <c r="A1608" s="195">
        <v>1607</v>
      </c>
      <c r="B1608" s="195" t="s">
        <v>844</v>
      </c>
      <c r="C1608" s="195">
        <v>3.9673008999999999E-3</v>
      </c>
      <c r="D1608" s="195">
        <v>23</v>
      </c>
      <c r="E1608" s="195">
        <v>34</v>
      </c>
      <c r="F1608" s="195" t="str">
        <f>VLOOKUP(VALUE(RIGHT(B1608,LEN(B1608)-1)),clusters!$A$15:$B$77,2)</f>
        <v>Aging On Base</v>
      </c>
    </row>
    <row r="1609" spans="1:6" s="195" customFormat="1" x14ac:dyDescent="0.3">
      <c r="A1609" s="195">
        <v>1608</v>
      </c>
      <c r="B1609" s="195" t="s">
        <v>6897</v>
      </c>
      <c r="C1609" s="195">
        <v>-7.7350379999999996E-3</v>
      </c>
      <c r="D1609" s="195">
        <v>24</v>
      </c>
      <c r="E1609" s="195">
        <v>34</v>
      </c>
      <c r="F1609" s="195" t="str">
        <f>VLOOKUP(VALUE(RIGHT(B1609,LEN(B1609)-1)),clusters!$A$15:$B$77,2)</f>
        <v>Bench Warmer Infielder</v>
      </c>
    </row>
    <row r="1610" spans="1:6" s="195" customFormat="1" x14ac:dyDescent="0.3">
      <c r="A1610" s="195">
        <v>1609</v>
      </c>
      <c r="B1610" s="195" t="s">
        <v>858</v>
      </c>
      <c r="C1610" s="195">
        <v>-3.016108E-2</v>
      </c>
      <c r="D1610" s="195">
        <v>25</v>
      </c>
      <c r="E1610" s="195">
        <v>34</v>
      </c>
      <c r="F1610" s="195" t="str">
        <f>VLOOKUP(VALUE(RIGHT(B1610,LEN(B1610)-1)),clusters!$A$15:$B$77,2)</f>
        <v>Lead Footed Swings for Fences</v>
      </c>
    </row>
    <row r="1611" spans="1:6" s="195" customFormat="1" x14ac:dyDescent="0.3">
      <c r="A1611" s="195">
        <v>1610</v>
      </c>
      <c r="B1611" s="195" t="s">
        <v>6898</v>
      </c>
      <c r="C1611" s="195">
        <v>-6.5694669999999997E-2</v>
      </c>
      <c r="D1611" s="195">
        <v>26</v>
      </c>
      <c r="E1611" s="195">
        <v>34</v>
      </c>
      <c r="F1611" s="195" t="str">
        <f>VLOOKUP(VALUE(RIGHT(B1611,LEN(B1611)-1)),clusters!$A$15:$B$77,2)</f>
        <v>Young SB Power off Bench</v>
      </c>
    </row>
    <row r="1612" spans="1:6" s="195" customFormat="1" x14ac:dyDescent="0.3">
      <c r="A1612" s="195">
        <v>1611</v>
      </c>
      <c r="B1612" s="195" t="s">
        <v>842</v>
      </c>
      <c r="C1612" s="195">
        <v>-6.9641027999999994E-2</v>
      </c>
      <c r="D1612" s="195">
        <v>27</v>
      </c>
      <c r="E1612" s="195">
        <v>34</v>
      </c>
      <c r="F1612" s="195" t="str">
        <f>VLOOKUP(VALUE(RIGHT(B1612,LEN(B1612)-1)),clusters!$A$15:$B$77,2)</f>
        <v>Bench Warmer 2B/SS</v>
      </c>
    </row>
    <row r="1613" spans="1:6" s="195" customFormat="1" x14ac:dyDescent="0.3">
      <c r="A1613" s="195">
        <v>1612</v>
      </c>
      <c r="B1613" s="195" t="s">
        <v>6891</v>
      </c>
      <c r="C1613" s="195">
        <v>-7.0145144000000006E-2</v>
      </c>
      <c r="D1613" s="195">
        <v>28</v>
      </c>
      <c r="E1613" s="195">
        <v>34</v>
      </c>
      <c r="F1613" s="195" t="str">
        <f>VLOOKUP(VALUE(RIGHT(B1613,LEN(B1613)-1)),clusters!$A$15:$B$77,2)</f>
        <v>Speedy Dominant Hitter</v>
      </c>
    </row>
    <row r="1614" spans="1:6" s="195" customFormat="1" x14ac:dyDescent="0.3">
      <c r="A1614" s="195">
        <v>1613</v>
      </c>
      <c r="B1614" s="195" t="s">
        <v>856</v>
      </c>
      <c r="C1614" s="195">
        <v>-0.20696200100000001</v>
      </c>
      <c r="D1614" s="195">
        <v>29</v>
      </c>
      <c r="E1614" s="195">
        <v>34</v>
      </c>
      <c r="F1614" s="195" t="str">
        <f>VLOOKUP(VALUE(RIGHT(B1614,LEN(B1614)-1)),clusters!$A$15:$B$77,2)</f>
        <v>Young On Base OF/1B</v>
      </c>
    </row>
    <row r="1615" spans="1:6" s="195" customFormat="1" x14ac:dyDescent="0.3">
      <c r="A1615" s="195">
        <v>1614</v>
      </c>
      <c r="B1615" s="195" t="s">
        <v>6902</v>
      </c>
      <c r="C1615" s="195">
        <v>-0.230701235</v>
      </c>
      <c r="D1615" s="195">
        <v>30</v>
      </c>
      <c r="E1615" s="195">
        <v>34</v>
      </c>
      <c r="F1615" s="195" t="str">
        <f>VLOOKUP(VALUE(RIGHT(B1615,LEN(B1615)-1)),clusters!$A$15:$B$77,2)</f>
        <v>SB Capable Hitter</v>
      </c>
    </row>
    <row r="1616" spans="1:6" s="195" customFormat="1" x14ac:dyDescent="0.3">
      <c r="A1616" s="195">
        <v>1615</v>
      </c>
      <c r="B1616" s="195" t="s">
        <v>837</v>
      </c>
      <c r="C1616" s="195">
        <v>-0.25822056500000001</v>
      </c>
      <c r="D1616" s="195">
        <v>31</v>
      </c>
      <c r="E1616" s="195">
        <v>34</v>
      </c>
      <c r="F1616" s="195" t="str">
        <f>VLOOKUP(VALUE(RIGHT(B1616,LEN(B1616)-1)),clusters!$A$15:$B$77,2)</f>
        <v>Slap Hitter 2B/SS</v>
      </c>
    </row>
    <row r="1617" spans="1:6" s="195" customFormat="1" x14ac:dyDescent="0.3">
      <c r="A1617" s="195">
        <v>1616</v>
      </c>
      <c r="B1617" s="195" t="s">
        <v>6892</v>
      </c>
      <c r="C1617" s="195">
        <v>-0.30068435799999998</v>
      </c>
      <c r="D1617" s="195">
        <v>32</v>
      </c>
      <c r="E1617" s="195">
        <v>34</v>
      </c>
      <c r="F1617" s="195" t="str">
        <f>VLOOKUP(VALUE(RIGHT(B1617,LEN(B1617)-1)),clusters!$A$15:$B$77,2)</f>
        <v>Lead Footed Slap Hitter</v>
      </c>
    </row>
    <row r="1618" spans="1:6" s="195" customFormat="1" x14ac:dyDescent="0.3">
      <c r="A1618" s="195">
        <v>1617</v>
      </c>
      <c r="B1618" s="195" t="s">
        <v>851</v>
      </c>
      <c r="C1618" s="195">
        <v>-0.35943425499999998</v>
      </c>
      <c r="D1618" s="195">
        <v>33</v>
      </c>
      <c r="E1618" s="195">
        <v>34</v>
      </c>
      <c r="F1618" s="195" t="str">
        <f>VLOOKUP(VALUE(RIGHT(B1618,LEN(B1618)-1)),clusters!$A$15:$B$77,2)</f>
        <v>Slugger OF/1B</v>
      </c>
    </row>
    <row r="1619" spans="1:6" s="195" customFormat="1" x14ac:dyDescent="0.3">
      <c r="A1619" s="195">
        <v>1618</v>
      </c>
      <c r="B1619" s="195" t="s">
        <v>6889</v>
      </c>
      <c r="C1619" s="195">
        <v>-0.37291068500000002</v>
      </c>
      <c r="D1619" s="195">
        <v>34</v>
      </c>
      <c r="E1619" s="195">
        <v>34</v>
      </c>
      <c r="F1619" s="195" t="str">
        <f>VLOOKUP(VALUE(RIGHT(B1619,LEN(B1619)-1)),clusters!$A$15:$B$77,2)</f>
        <v>Gap Power Infielder</v>
      </c>
    </row>
    <row r="1620" spans="1:6" s="195" customFormat="1" x14ac:dyDescent="0.3">
      <c r="A1620" s="195">
        <v>1619</v>
      </c>
      <c r="B1620" s="195" t="s">
        <v>843</v>
      </c>
      <c r="C1620" s="195">
        <v>-0.41510449300000002</v>
      </c>
      <c r="D1620" s="195">
        <v>35</v>
      </c>
      <c r="E1620" s="195">
        <v>34</v>
      </c>
      <c r="F1620" s="195" t="str">
        <f>VLOOKUP(VALUE(RIGHT(B1620,LEN(B1620)-1)),clusters!$A$15:$B$77,2)</f>
        <v>Capable Hitter</v>
      </c>
    </row>
    <row r="1621" spans="1:6" s="195" customFormat="1" x14ac:dyDescent="0.3">
      <c r="A1621" s="195">
        <v>1620</v>
      </c>
      <c r="B1621" s="195" t="s">
        <v>848</v>
      </c>
      <c r="C1621" s="195">
        <v>-0.47540099200000002</v>
      </c>
      <c r="D1621" s="195">
        <v>36</v>
      </c>
      <c r="E1621" s="195">
        <v>34</v>
      </c>
      <c r="F1621" s="195" t="str">
        <f>VLOOKUP(VALUE(RIGHT(B1621,LEN(B1621)-1)),clusters!$A$15:$B$77,2)</f>
        <v>Dominant Hitter</v>
      </c>
    </row>
    <row r="1622" spans="1:6" s="195" customFormat="1" x14ac:dyDescent="0.3">
      <c r="A1622" s="195">
        <v>1621</v>
      </c>
      <c r="B1622" s="195" t="s">
        <v>6888</v>
      </c>
      <c r="C1622" s="195">
        <v>-0.48275637900000001</v>
      </c>
      <c r="D1622" s="195">
        <v>37</v>
      </c>
      <c r="E1622" s="195">
        <v>34</v>
      </c>
      <c r="F1622" s="195" t="str">
        <f>VLOOKUP(VALUE(RIGHT(B1622,LEN(B1622)-1)),clusters!$A$15:$B$77,2)</f>
        <v>SB Slugger</v>
      </c>
    </row>
    <row r="1623" spans="1:6" s="195" customFormat="1" x14ac:dyDescent="0.3">
      <c r="A1623" s="195">
        <v>1622</v>
      </c>
      <c r="B1623" s="195" t="s">
        <v>838</v>
      </c>
      <c r="C1623" s="195">
        <v>-0.497380932</v>
      </c>
      <c r="D1623" s="195">
        <v>38</v>
      </c>
      <c r="E1623" s="195">
        <v>34</v>
      </c>
      <c r="F1623" s="195" t="str">
        <f>VLOOKUP(VALUE(RIGHT(B1623,LEN(B1623)-1)),clusters!$A$15:$B$77,2)</f>
        <v>Lead Footed Contact Hitter Infielder</v>
      </c>
    </row>
    <row r="1624" spans="1:6" s="195" customFormat="1" x14ac:dyDescent="0.3">
      <c r="A1624" s="195">
        <v>1623</v>
      </c>
      <c r="B1624" s="195" t="s">
        <v>840</v>
      </c>
      <c r="C1624" s="195">
        <v>-0.50288899899999995</v>
      </c>
      <c r="D1624" s="195">
        <v>39</v>
      </c>
      <c r="E1624" s="195">
        <v>34</v>
      </c>
      <c r="F1624" s="195" t="str">
        <f>VLOOKUP(VALUE(RIGHT(B1624,LEN(B1624)-1)),clusters!$A$15:$B$77,2)</f>
        <v>Speedy Contact Hitter 2B/SS</v>
      </c>
    </row>
    <row r="1625" spans="1:6" s="195" customFormat="1" x14ac:dyDescent="0.3">
      <c r="A1625" s="195">
        <v>1624</v>
      </c>
      <c r="B1625" s="195" t="s">
        <v>6893</v>
      </c>
      <c r="C1625" s="195">
        <v>-0.50320764699999998</v>
      </c>
      <c r="D1625" s="195">
        <v>40</v>
      </c>
      <c r="E1625" s="195">
        <v>34</v>
      </c>
      <c r="F1625" s="195" t="str">
        <f>VLOOKUP(VALUE(RIGHT(B1625,LEN(B1625)-1)),clusters!$A$15:$B$77,2)</f>
        <v>Young Speedy Gap Power</v>
      </c>
    </row>
    <row r="1626" spans="1:6" s="195" customFormat="1" x14ac:dyDescent="0.3">
      <c r="A1626" s="195">
        <v>1625</v>
      </c>
      <c r="B1626" s="195" t="s">
        <v>847</v>
      </c>
      <c r="C1626" s="195">
        <v>-0.52926598999999996</v>
      </c>
      <c r="D1626" s="195">
        <v>41</v>
      </c>
      <c r="E1626" s="195">
        <v>34</v>
      </c>
      <c r="F1626" s="195" t="str">
        <f>VLOOKUP(VALUE(RIGHT(B1626,LEN(B1626)-1)),clusters!$A$15:$B$77,2)</f>
        <v>Infielder</v>
      </c>
    </row>
    <row r="1627" spans="1:6" s="195" customFormat="1" x14ac:dyDescent="0.3">
      <c r="A1627" s="195">
        <v>1626</v>
      </c>
      <c r="B1627" s="195" t="s">
        <v>857</v>
      </c>
      <c r="C1627" s="195">
        <v>-0.57076033900000001</v>
      </c>
      <c r="D1627" s="195">
        <v>42</v>
      </c>
      <c r="E1627" s="195">
        <v>34</v>
      </c>
      <c r="F1627" s="195" t="str">
        <f>VLOOKUP(VALUE(RIGHT(B1627,LEN(B1627)-1)),clusters!$A$15:$B$77,2)</f>
        <v>Slugger</v>
      </c>
    </row>
    <row r="1628" spans="1:6" s="195" customFormat="1" x14ac:dyDescent="0.3">
      <c r="A1628" s="195">
        <v>1627</v>
      </c>
      <c r="B1628" s="195" t="s">
        <v>6890</v>
      </c>
      <c r="C1628" s="195">
        <v>-0.73390569500000002</v>
      </c>
      <c r="D1628" s="195">
        <v>43</v>
      </c>
      <c r="E1628" s="195">
        <v>34</v>
      </c>
      <c r="F1628" s="195" t="str">
        <f>VLOOKUP(VALUE(RIGHT(B1628,LEN(B1628)-1)),clusters!$A$15:$B$77,2)</f>
        <v>Speedy Capable Hitter</v>
      </c>
    </row>
    <row r="1629" spans="1:6" s="195" customFormat="1" x14ac:dyDescent="0.3">
      <c r="A1629" s="195">
        <v>1628</v>
      </c>
      <c r="B1629" s="195" t="s">
        <v>6900</v>
      </c>
      <c r="C1629" s="195">
        <v>-0.76110637800000003</v>
      </c>
      <c r="D1629" s="195">
        <v>44</v>
      </c>
      <c r="E1629" s="195">
        <v>34</v>
      </c>
      <c r="F1629" s="195" t="str">
        <f>VLOOKUP(VALUE(RIGHT(B1629,LEN(B1629)-1)),clusters!$A$15:$B$77,2)</f>
        <v>Speedy Capable Hitter 2B/SS</v>
      </c>
    </row>
    <row r="1630" spans="1:6" s="195" customFormat="1" x14ac:dyDescent="0.3">
      <c r="A1630" s="195">
        <v>1629</v>
      </c>
      <c r="B1630" s="195" t="s">
        <v>6882</v>
      </c>
      <c r="C1630" s="195">
        <v>-0.82268187800000003</v>
      </c>
      <c r="D1630" s="195">
        <v>45</v>
      </c>
      <c r="E1630" s="195">
        <v>34</v>
      </c>
      <c r="F1630" s="195" t="str">
        <f>VLOOKUP(VALUE(RIGHT(B1630,LEN(B1630)-1)),clusters!$A$15:$B$77,2)</f>
        <v>Young Slugger 2B/SS</v>
      </c>
    </row>
    <row r="1631" spans="1:6" s="195" customFormat="1" x14ac:dyDescent="0.3">
      <c r="A1631" s="195">
        <v>1630</v>
      </c>
      <c r="B1631" s="195" t="s">
        <v>846</v>
      </c>
      <c r="C1631" s="195">
        <v>-0.83602005700000004</v>
      </c>
      <c r="D1631" s="195">
        <v>46</v>
      </c>
      <c r="E1631" s="195">
        <v>34</v>
      </c>
      <c r="F1631" s="195" t="str">
        <f>VLOOKUP(VALUE(RIGHT(B1631,LEN(B1631)-1)),clusters!$A$15:$B$77,2)</f>
        <v>Slugger Infielder</v>
      </c>
    </row>
    <row r="1632" spans="1:6" s="195" customFormat="1" x14ac:dyDescent="0.3">
      <c r="A1632" s="195">
        <v>1631</v>
      </c>
      <c r="B1632" s="195" t="s">
        <v>6884</v>
      </c>
      <c r="C1632" s="195">
        <v>-0.873047185</v>
      </c>
      <c r="D1632" s="195">
        <v>47</v>
      </c>
      <c r="E1632" s="195">
        <v>34</v>
      </c>
      <c r="F1632" s="195" t="str">
        <f>VLOOKUP(VALUE(RIGHT(B1632,LEN(B1632)-1)),clusters!$A$15:$B$77,2)</f>
        <v>Young Slugger</v>
      </c>
    </row>
    <row r="1633" spans="1:6" s="195" customFormat="1" x14ac:dyDescent="0.3">
      <c r="A1633" s="195">
        <v>1632</v>
      </c>
      <c r="B1633" s="195" t="s">
        <v>6895</v>
      </c>
      <c r="C1633" s="195">
        <v>-0.99506784299999995</v>
      </c>
      <c r="D1633" s="195">
        <v>48</v>
      </c>
      <c r="E1633" s="195">
        <v>34</v>
      </c>
      <c r="F1633" s="195" t="str">
        <f>VLOOKUP(VALUE(RIGHT(B1633,LEN(B1633)-1)),clusters!$A$15:$B$77,2)</f>
        <v>Capable Hitter Infielder</v>
      </c>
    </row>
    <row r="1634" spans="1:6" s="195" customFormat="1" x14ac:dyDescent="0.3">
      <c r="A1634" s="195">
        <v>1633</v>
      </c>
      <c r="B1634" s="195" t="s">
        <v>6887</v>
      </c>
      <c r="C1634" s="195">
        <v>1</v>
      </c>
      <c r="D1634" s="195">
        <v>1</v>
      </c>
      <c r="E1634" s="195">
        <v>35</v>
      </c>
      <c r="F1634" s="195" t="str">
        <f>VLOOKUP(VALUE(RIGHT(B1634,LEN(B1634)-1)),clusters!$A$15:$B$77,2)</f>
        <v>Aging Bench Warmer OF/1B</v>
      </c>
    </row>
    <row r="1635" spans="1:6" s="195" customFormat="1" x14ac:dyDescent="0.3">
      <c r="A1635" s="195">
        <v>1634</v>
      </c>
      <c r="B1635" s="195" t="s">
        <v>6896</v>
      </c>
      <c r="C1635" s="195">
        <v>0.87129518520000004</v>
      </c>
      <c r="D1635" s="195">
        <v>2</v>
      </c>
      <c r="E1635" s="195">
        <v>35</v>
      </c>
      <c r="F1635" s="195" t="str">
        <f>VLOOKUP(VALUE(RIGHT(B1635,LEN(B1635)-1)),clusters!$A$15:$B$77,2)</f>
        <v>Aging Bench Warmer</v>
      </c>
    </row>
    <row r="1636" spans="1:6" s="195" customFormat="1" x14ac:dyDescent="0.3">
      <c r="A1636" s="195">
        <v>1635</v>
      </c>
      <c r="B1636" s="195" t="s">
        <v>6899</v>
      </c>
      <c r="C1636" s="195">
        <v>0.81091223280000002</v>
      </c>
      <c r="D1636" s="195">
        <v>3</v>
      </c>
      <c r="E1636" s="195">
        <v>35</v>
      </c>
      <c r="F1636" s="195" t="str">
        <f>VLOOKUP(VALUE(RIGHT(B1636,LEN(B1636)-1)),clusters!$A$15:$B$77,2)</f>
        <v>Bench Warmer</v>
      </c>
    </row>
    <row r="1637" spans="1:6" s="195" customFormat="1" x14ac:dyDescent="0.3">
      <c r="A1637" s="195">
        <v>1636</v>
      </c>
      <c r="B1637" s="195" t="s">
        <v>6885</v>
      </c>
      <c r="C1637" s="195">
        <v>0.78730094319999999</v>
      </c>
      <c r="D1637" s="195">
        <v>4</v>
      </c>
      <c r="E1637" s="195">
        <v>35</v>
      </c>
      <c r="F1637" s="195" t="str">
        <f>VLOOKUP(VALUE(RIGHT(B1637,LEN(B1637)-1)),clusters!$A$15:$B$77,2)</f>
        <v>Aging Power When Healthy</v>
      </c>
    </row>
    <row r="1638" spans="1:6" s="195" customFormat="1" x14ac:dyDescent="0.3">
      <c r="A1638" s="195">
        <v>1637</v>
      </c>
      <c r="B1638" s="195" t="s">
        <v>6894</v>
      </c>
      <c r="C1638" s="195">
        <v>0.75089497090000001</v>
      </c>
      <c r="D1638" s="195">
        <v>5</v>
      </c>
      <c r="E1638" s="195">
        <v>35</v>
      </c>
      <c r="F1638" s="195" t="str">
        <f>VLOOKUP(VALUE(RIGHT(B1638,LEN(B1638)-1)),clusters!$A$15:$B$77,2)</f>
        <v>Agile Bench Warmer</v>
      </c>
    </row>
    <row r="1639" spans="1:6" s="195" customFormat="1" x14ac:dyDescent="0.3">
      <c r="A1639" s="195">
        <v>1638</v>
      </c>
      <c r="B1639" s="195" t="s">
        <v>6880</v>
      </c>
      <c r="C1639" s="195">
        <v>0.68899972600000003</v>
      </c>
      <c r="D1639" s="195">
        <v>6</v>
      </c>
      <c r="E1639" s="195">
        <v>35</v>
      </c>
      <c r="F1639" s="195" t="str">
        <f>VLOOKUP(VALUE(RIGHT(B1639,LEN(B1639)-1)),clusters!$A$15:$B$77,2)</f>
        <v>Bench Warmer OF/1B</v>
      </c>
    </row>
    <row r="1640" spans="1:6" s="195" customFormat="1" x14ac:dyDescent="0.3">
      <c r="A1640" s="195">
        <v>1639</v>
      </c>
      <c r="B1640" s="195" t="s">
        <v>844</v>
      </c>
      <c r="C1640" s="195">
        <v>0.61172344479999996</v>
      </c>
      <c r="D1640" s="195">
        <v>7</v>
      </c>
      <c r="E1640" s="195">
        <v>35</v>
      </c>
      <c r="F1640" s="195" t="str">
        <f>VLOOKUP(VALUE(RIGHT(B1640,LEN(B1640)-1)),clusters!$A$15:$B$77,2)</f>
        <v>Aging On Base</v>
      </c>
    </row>
    <row r="1641" spans="1:6" s="195" customFormat="1" x14ac:dyDescent="0.3">
      <c r="A1641" s="195">
        <v>1640</v>
      </c>
      <c r="B1641" s="195" t="s">
        <v>6883</v>
      </c>
      <c r="C1641" s="195">
        <v>0.55348714080000005</v>
      </c>
      <c r="D1641" s="195">
        <v>8</v>
      </c>
      <c r="E1641" s="195">
        <v>35</v>
      </c>
      <c r="F1641" s="195" t="str">
        <f>VLOOKUP(VALUE(RIGHT(B1641,LEN(B1641)-1)),clusters!$A$15:$B$77,2)</f>
        <v>Lead Footed Bench Warmer</v>
      </c>
    </row>
    <row r="1642" spans="1:6" s="195" customFormat="1" x14ac:dyDescent="0.3">
      <c r="A1642" s="195">
        <v>1641</v>
      </c>
      <c r="B1642" s="195" t="s">
        <v>839</v>
      </c>
      <c r="C1642" s="195">
        <v>0.50883822899999998</v>
      </c>
      <c r="D1642" s="195">
        <v>9</v>
      </c>
      <c r="E1642" s="195">
        <v>35</v>
      </c>
      <c r="F1642" s="195" t="str">
        <f>VLOOKUP(VALUE(RIGHT(B1642,LEN(B1642)-1)),clusters!$A$15:$B$77,2)</f>
        <v>Agile Bench Warmer Infielder</v>
      </c>
    </row>
    <row r="1643" spans="1:6" s="195" customFormat="1" x14ac:dyDescent="0.3">
      <c r="A1643" s="195">
        <v>1642</v>
      </c>
      <c r="B1643" s="195" t="s">
        <v>6901</v>
      </c>
      <c r="C1643" s="195">
        <v>0.43136393150000002</v>
      </c>
      <c r="D1643" s="195">
        <v>10</v>
      </c>
      <c r="E1643" s="195">
        <v>35</v>
      </c>
      <c r="F1643" s="195" t="str">
        <f>VLOOKUP(VALUE(RIGHT(B1643,LEN(B1643)-1)),clusters!$A$15:$B$77,2)</f>
        <v>Speedy Contact Hitter</v>
      </c>
    </row>
    <row r="1644" spans="1:6" s="195" customFormat="1" x14ac:dyDescent="0.3">
      <c r="A1644" s="195">
        <v>1643</v>
      </c>
      <c r="B1644" s="195" t="s">
        <v>855</v>
      </c>
      <c r="C1644" s="195">
        <v>0.41870951680000001</v>
      </c>
      <c r="D1644" s="195">
        <v>11</v>
      </c>
      <c r="E1644" s="195">
        <v>35</v>
      </c>
      <c r="F1644" s="195" t="str">
        <f>VLOOKUP(VALUE(RIGHT(B1644,LEN(B1644)-1)),clusters!$A$15:$B$77,2)</f>
        <v>Wild Slugger</v>
      </c>
    </row>
    <row r="1645" spans="1:6" s="195" customFormat="1" x14ac:dyDescent="0.3">
      <c r="A1645" s="195">
        <v>1644</v>
      </c>
      <c r="B1645" s="195" t="s">
        <v>6902</v>
      </c>
      <c r="C1645" s="195">
        <v>0.36889351949999999</v>
      </c>
      <c r="D1645" s="195">
        <v>12</v>
      </c>
      <c r="E1645" s="195">
        <v>35</v>
      </c>
      <c r="F1645" s="195" t="str">
        <f>VLOOKUP(VALUE(RIGHT(B1645,LEN(B1645)-1)),clusters!$A$15:$B$77,2)</f>
        <v>SB Capable Hitter</v>
      </c>
    </row>
    <row r="1646" spans="1:6" s="195" customFormat="1" x14ac:dyDescent="0.3">
      <c r="A1646" s="195">
        <v>1645</v>
      </c>
      <c r="B1646" s="195" t="s">
        <v>6891</v>
      </c>
      <c r="C1646" s="195">
        <v>0.32679690480000001</v>
      </c>
      <c r="D1646" s="195">
        <v>13</v>
      </c>
      <c r="E1646" s="195">
        <v>35</v>
      </c>
      <c r="F1646" s="195" t="str">
        <f>VLOOKUP(VALUE(RIGHT(B1646,LEN(B1646)-1)),clusters!$A$15:$B$77,2)</f>
        <v>Speedy Dominant Hitter</v>
      </c>
    </row>
    <row r="1647" spans="1:6" s="195" customFormat="1" x14ac:dyDescent="0.3">
      <c r="A1647" s="195">
        <v>1646</v>
      </c>
      <c r="B1647" s="195" t="s">
        <v>852</v>
      </c>
      <c r="C1647" s="195">
        <v>0.27713778490000002</v>
      </c>
      <c r="D1647" s="195">
        <v>14</v>
      </c>
      <c r="E1647" s="195">
        <v>35</v>
      </c>
      <c r="F1647" s="195" t="str">
        <f>VLOOKUP(VALUE(RIGHT(B1647,LEN(B1647)-1)),clusters!$A$15:$B$77,2)</f>
        <v>Speedy Wiff King</v>
      </c>
    </row>
    <row r="1648" spans="1:6" s="195" customFormat="1" x14ac:dyDescent="0.3">
      <c r="A1648" s="195">
        <v>1647</v>
      </c>
      <c r="B1648" s="195" t="s">
        <v>843</v>
      </c>
      <c r="C1648" s="195">
        <v>0.27348277809999999</v>
      </c>
      <c r="D1648" s="195">
        <v>15</v>
      </c>
      <c r="E1648" s="195">
        <v>35</v>
      </c>
      <c r="F1648" s="195" t="str">
        <f>VLOOKUP(VALUE(RIGHT(B1648,LEN(B1648)-1)),clusters!$A$15:$B$77,2)</f>
        <v>Capable Hitter</v>
      </c>
    </row>
    <row r="1649" spans="1:6" s="195" customFormat="1" x14ac:dyDescent="0.3">
      <c r="A1649" s="195">
        <v>1648</v>
      </c>
      <c r="B1649" s="195" t="s">
        <v>841</v>
      </c>
      <c r="C1649" s="195">
        <v>0.20161571280000001</v>
      </c>
      <c r="D1649" s="195">
        <v>16</v>
      </c>
      <c r="E1649" s="195">
        <v>35</v>
      </c>
      <c r="F1649" s="195" t="str">
        <f>VLOOKUP(VALUE(RIGHT(B1649,LEN(B1649)-1)),clusters!$A$15:$B$77,2)</f>
        <v>SB Slap Hitter</v>
      </c>
    </row>
    <row r="1650" spans="1:6" s="195" customFormat="1" x14ac:dyDescent="0.3">
      <c r="A1650" s="195">
        <v>1649</v>
      </c>
      <c r="B1650" s="195" t="s">
        <v>856</v>
      </c>
      <c r="C1650" s="195">
        <v>0.15186883979999999</v>
      </c>
      <c r="D1650" s="195">
        <v>17</v>
      </c>
      <c r="E1650" s="195">
        <v>35</v>
      </c>
      <c r="F1650" s="195" t="str">
        <f>VLOOKUP(VALUE(RIGHT(B1650,LEN(B1650)-1)),clusters!$A$15:$B$77,2)</f>
        <v>Young On Base OF/1B</v>
      </c>
    </row>
    <row r="1651" spans="1:6" s="195" customFormat="1" x14ac:dyDescent="0.3">
      <c r="A1651" s="195">
        <v>1650</v>
      </c>
      <c r="B1651" s="195" t="s">
        <v>848</v>
      </c>
      <c r="C1651" s="195">
        <v>0.140589924</v>
      </c>
      <c r="D1651" s="195">
        <v>18</v>
      </c>
      <c r="E1651" s="195">
        <v>35</v>
      </c>
      <c r="F1651" s="195" t="str">
        <f>VLOOKUP(VALUE(RIGHT(B1651,LEN(B1651)-1)),clusters!$A$15:$B$77,2)</f>
        <v>Dominant Hitter</v>
      </c>
    </row>
    <row r="1652" spans="1:6" s="195" customFormat="1" x14ac:dyDescent="0.3">
      <c r="A1652" s="195">
        <v>1651</v>
      </c>
      <c r="B1652" s="195" t="s">
        <v>850</v>
      </c>
      <c r="C1652" s="195">
        <v>7.25595183E-2</v>
      </c>
      <c r="D1652" s="195">
        <v>19</v>
      </c>
      <c r="E1652" s="195">
        <v>35</v>
      </c>
      <c r="F1652" s="195" t="str">
        <f>VLOOKUP(VALUE(RIGHT(B1652,LEN(B1652)-1)),clusters!$A$15:$B$77,2)</f>
        <v>SB Swings for Fences</v>
      </c>
    </row>
    <row r="1653" spans="1:6" s="195" customFormat="1" x14ac:dyDescent="0.3">
      <c r="A1653" s="195">
        <v>1652</v>
      </c>
      <c r="B1653" s="195" t="s">
        <v>837</v>
      </c>
      <c r="C1653" s="195">
        <v>6.8620529700000002E-2</v>
      </c>
      <c r="D1653" s="195">
        <v>20</v>
      </c>
      <c r="E1653" s="195">
        <v>35</v>
      </c>
      <c r="F1653" s="195" t="str">
        <f>VLOOKUP(VALUE(RIGHT(B1653,LEN(B1653)-1)),clusters!$A$15:$B$77,2)</f>
        <v>Slap Hitter 2B/SS</v>
      </c>
    </row>
    <row r="1654" spans="1:6" s="195" customFormat="1" x14ac:dyDescent="0.3">
      <c r="A1654" s="195">
        <v>1653</v>
      </c>
      <c r="B1654" s="195" t="s">
        <v>7349</v>
      </c>
      <c r="C1654" s="195">
        <v>6.6266571400000002E-2</v>
      </c>
      <c r="D1654" s="195">
        <v>21</v>
      </c>
      <c r="E1654" s="195">
        <v>35</v>
      </c>
      <c r="F1654" s="195" t="str">
        <f>VLOOKUP(VALUE(RIGHT(B1654,LEN(B1654)-1)),clusters!$A$15:$B$77,2)</f>
        <v>Wiff King 2B/SS</v>
      </c>
    </row>
    <row r="1655" spans="1:6" s="195" customFormat="1" x14ac:dyDescent="0.3">
      <c r="A1655" s="195">
        <v>1654</v>
      </c>
      <c r="B1655" s="195" t="s">
        <v>845</v>
      </c>
      <c r="C1655" s="195">
        <v>5.6253378499999999E-2</v>
      </c>
      <c r="D1655" s="195">
        <v>22</v>
      </c>
      <c r="E1655" s="195">
        <v>35</v>
      </c>
      <c r="F1655" s="195" t="str">
        <f>VLOOKUP(VALUE(RIGHT(B1655,LEN(B1655)-1)),clusters!$A$15:$B$77,2)</f>
        <v>Speedy Bench Warmer Infielder</v>
      </c>
    </row>
    <row r="1656" spans="1:6" s="195" customFormat="1" x14ac:dyDescent="0.3">
      <c r="A1656" s="195">
        <v>1655</v>
      </c>
      <c r="B1656" s="195" t="s">
        <v>851</v>
      </c>
      <c r="C1656" s="195">
        <v>5.1288788199999998E-2</v>
      </c>
      <c r="D1656" s="195">
        <v>23</v>
      </c>
      <c r="E1656" s="195">
        <v>35</v>
      </c>
      <c r="F1656" s="195" t="str">
        <f>VLOOKUP(VALUE(RIGHT(B1656,LEN(B1656)-1)),clusters!$A$15:$B$77,2)</f>
        <v>Slugger OF/1B</v>
      </c>
    </row>
    <row r="1657" spans="1:6" s="195" customFormat="1" x14ac:dyDescent="0.3">
      <c r="A1657" s="195">
        <v>1656</v>
      </c>
      <c r="B1657" s="195" t="s">
        <v>838</v>
      </c>
      <c r="C1657" s="195">
        <v>4.46725995E-2</v>
      </c>
      <c r="D1657" s="195">
        <v>24</v>
      </c>
      <c r="E1657" s="195">
        <v>35</v>
      </c>
      <c r="F1657" s="195" t="str">
        <f>VLOOKUP(VALUE(RIGHT(B1657,LEN(B1657)-1)),clusters!$A$15:$B$77,2)</f>
        <v>Lead Footed Contact Hitter Infielder</v>
      </c>
    </row>
    <row r="1658" spans="1:6" s="195" customFormat="1" x14ac:dyDescent="0.3">
      <c r="A1658" s="195">
        <v>1657</v>
      </c>
      <c r="B1658" s="195" t="s">
        <v>849</v>
      </c>
      <c r="C1658" s="195">
        <v>-2.6938238999999999E-2</v>
      </c>
      <c r="D1658" s="195">
        <v>25</v>
      </c>
      <c r="E1658" s="195">
        <v>35</v>
      </c>
      <c r="F1658" s="195" t="str">
        <f>VLOOKUP(VALUE(RIGHT(B1658,LEN(B1658)-1)),clusters!$A$15:$B$77,2)</f>
        <v>SB Bench Warmer</v>
      </c>
    </row>
    <row r="1659" spans="1:6" s="195" customFormat="1" x14ac:dyDescent="0.3">
      <c r="A1659" s="195">
        <v>1658</v>
      </c>
      <c r="B1659" s="195" t="s">
        <v>859</v>
      </c>
      <c r="C1659" s="195">
        <v>-9.5721007999999996E-2</v>
      </c>
      <c r="D1659" s="195">
        <v>26</v>
      </c>
      <c r="E1659" s="195">
        <v>35</v>
      </c>
      <c r="F1659" s="195" t="str">
        <f>VLOOKUP(VALUE(RIGHT(B1659,LEN(B1659)-1)),clusters!$A$15:$B$77,2)</f>
        <v>Speedy Power off Bench OF/1B</v>
      </c>
    </row>
    <row r="1660" spans="1:6" s="195" customFormat="1" x14ac:dyDescent="0.3">
      <c r="A1660" s="195">
        <v>1659</v>
      </c>
      <c r="B1660" s="195" t="s">
        <v>847</v>
      </c>
      <c r="C1660" s="195">
        <v>-0.10838241799999999</v>
      </c>
      <c r="D1660" s="195">
        <v>27</v>
      </c>
      <c r="E1660" s="195">
        <v>35</v>
      </c>
      <c r="F1660" s="195" t="str">
        <f>VLOOKUP(VALUE(RIGHT(B1660,LEN(B1660)-1)),clusters!$A$15:$B$77,2)</f>
        <v>Infielder</v>
      </c>
    </row>
    <row r="1661" spans="1:6" s="195" customFormat="1" x14ac:dyDescent="0.3">
      <c r="A1661" s="195">
        <v>1660</v>
      </c>
      <c r="B1661" s="195" t="s">
        <v>860</v>
      </c>
      <c r="C1661" s="195">
        <v>-0.11798344500000001</v>
      </c>
      <c r="D1661" s="195">
        <v>28</v>
      </c>
      <c r="E1661" s="195">
        <v>35</v>
      </c>
      <c r="F1661" s="195" t="str">
        <f>VLOOKUP(VALUE(RIGHT(B1661,LEN(B1661)-1)),clusters!$A$15:$B$77,2)</f>
        <v>Agile Swings for Fences</v>
      </c>
    </row>
    <row r="1662" spans="1:6" s="195" customFormat="1" x14ac:dyDescent="0.3">
      <c r="A1662" s="195">
        <v>1661</v>
      </c>
      <c r="B1662" s="195" t="s">
        <v>6898</v>
      </c>
      <c r="C1662" s="195">
        <v>-0.13056674300000001</v>
      </c>
      <c r="D1662" s="195">
        <v>29</v>
      </c>
      <c r="E1662" s="195">
        <v>35</v>
      </c>
      <c r="F1662" s="195" t="str">
        <f>VLOOKUP(VALUE(RIGHT(B1662,LEN(B1662)-1)),clusters!$A$15:$B$77,2)</f>
        <v>Young SB Power off Bench</v>
      </c>
    </row>
    <row r="1663" spans="1:6" s="195" customFormat="1" x14ac:dyDescent="0.3">
      <c r="A1663" s="195">
        <v>1662</v>
      </c>
      <c r="B1663" s="195" t="s">
        <v>6888</v>
      </c>
      <c r="C1663" s="195">
        <v>-0.15391705</v>
      </c>
      <c r="D1663" s="195">
        <v>30</v>
      </c>
      <c r="E1663" s="195">
        <v>35</v>
      </c>
      <c r="F1663" s="195" t="str">
        <f>VLOOKUP(VALUE(RIGHT(B1663,LEN(B1663)-1)),clusters!$A$15:$B$77,2)</f>
        <v>SB Slugger</v>
      </c>
    </row>
    <row r="1664" spans="1:6" s="195" customFormat="1" x14ac:dyDescent="0.3">
      <c r="A1664" s="195">
        <v>1663</v>
      </c>
      <c r="B1664" s="195" t="s">
        <v>854</v>
      </c>
      <c r="C1664" s="195">
        <v>-0.22605536300000001</v>
      </c>
      <c r="D1664" s="195">
        <v>31</v>
      </c>
      <c r="E1664" s="195">
        <v>35</v>
      </c>
      <c r="F1664" s="195" t="str">
        <f>VLOOKUP(VALUE(RIGHT(B1664,LEN(B1664)-1)),clusters!$A$15:$B$77,2)</f>
        <v>Agile Wiff King</v>
      </c>
    </row>
    <row r="1665" spans="1:6" s="195" customFormat="1" x14ac:dyDescent="0.3">
      <c r="A1665" s="195">
        <v>1664</v>
      </c>
      <c r="B1665" s="195" t="s">
        <v>858</v>
      </c>
      <c r="C1665" s="195">
        <v>-0.27193855500000003</v>
      </c>
      <c r="D1665" s="195">
        <v>32</v>
      </c>
      <c r="E1665" s="195">
        <v>35</v>
      </c>
      <c r="F1665" s="195" t="str">
        <f>VLOOKUP(VALUE(RIGHT(B1665,LEN(B1665)-1)),clusters!$A$15:$B$77,2)</f>
        <v>Lead Footed Swings for Fences</v>
      </c>
    </row>
    <row r="1666" spans="1:6" s="195" customFormat="1" x14ac:dyDescent="0.3">
      <c r="A1666" s="195">
        <v>1665</v>
      </c>
      <c r="B1666" s="195" t="s">
        <v>6881</v>
      </c>
      <c r="C1666" s="195">
        <v>-0.29742375199999999</v>
      </c>
      <c r="D1666" s="195">
        <v>33</v>
      </c>
      <c r="E1666" s="195">
        <v>35</v>
      </c>
      <c r="F1666" s="195" t="str">
        <f>VLOOKUP(VALUE(RIGHT(B1666,LEN(B1666)-1)),clusters!$A$15:$B$77,2)</f>
        <v>Lead Footed Uppercut Breeze</v>
      </c>
    </row>
    <row r="1667" spans="1:6" s="195" customFormat="1" x14ac:dyDescent="0.3">
      <c r="A1667" s="195">
        <v>1666</v>
      </c>
      <c r="B1667" s="195" t="s">
        <v>842</v>
      </c>
      <c r="C1667" s="195">
        <v>-0.32258980900000001</v>
      </c>
      <c r="D1667" s="195">
        <v>34</v>
      </c>
      <c r="E1667" s="195">
        <v>35</v>
      </c>
      <c r="F1667" s="195" t="str">
        <f>VLOOKUP(VALUE(RIGHT(B1667,LEN(B1667)-1)),clusters!$A$15:$B$77,2)</f>
        <v>Bench Warmer 2B/SS</v>
      </c>
    </row>
    <row r="1668" spans="1:6" s="195" customFormat="1" x14ac:dyDescent="0.3">
      <c r="A1668" s="195">
        <v>1667</v>
      </c>
      <c r="B1668" s="195" t="s">
        <v>846</v>
      </c>
      <c r="C1668" s="195">
        <v>-0.33010851400000002</v>
      </c>
      <c r="D1668" s="195">
        <v>35</v>
      </c>
      <c r="E1668" s="195">
        <v>35</v>
      </c>
      <c r="F1668" s="195" t="str">
        <f>VLOOKUP(VALUE(RIGHT(B1668,LEN(B1668)-1)),clusters!$A$15:$B$77,2)</f>
        <v>Slugger Infielder</v>
      </c>
    </row>
    <row r="1669" spans="1:6" s="195" customFormat="1" x14ac:dyDescent="0.3">
      <c r="A1669" s="195">
        <v>1668</v>
      </c>
      <c r="B1669" s="195" t="s">
        <v>6892</v>
      </c>
      <c r="C1669" s="195">
        <v>-0.35639185299999998</v>
      </c>
      <c r="D1669" s="195">
        <v>36</v>
      </c>
      <c r="E1669" s="195">
        <v>35</v>
      </c>
      <c r="F1669" s="195" t="str">
        <f>VLOOKUP(VALUE(RIGHT(B1669,LEN(B1669)-1)),clusters!$A$15:$B$77,2)</f>
        <v>Lead Footed Slap Hitter</v>
      </c>
    </row>
    <row r="1670" spans="1:6" s="195" customFormat="1" x14ac:dyDescent="0.3">
      <c r="A1670" s="195">
        <v>1669</v>
      </c>
      <c r="B1670" s="195" t="s">
        <v>6886</v>
      </c>
      <c r="C1670" s="195">
        <v>-0.41374507799999999</v>
      </c>
      <c r="D1670" s="195">
        <v>37</v>
      </c>
      <c r="E1670" s="195">
        <v>35</v>
      </c>
      <c r="F1670" s="195" t="str">
        <f>VLOOKUP(VALUE(RIGHT(B1670,LEN(B1670)-1)),clusters!$A$15:$B$77,2)</f>
        <v>Young Wiff King Infielder</v>
      </c>
    </row>
    <row r="1671" spans="1:6" s="195" customFormat="1" x14ac:dyDescent="0.3">
      <c r="A1671" s="195">
        <v>1670</v>
      </c>
      <c r="B1671" s="195" t="s">
        <v>853</v>
      </c>
      <c r="C1671" s="195">
        <v>-0.43078974199999998</v>
      </c>
      <c r="D1671" s="195">
        <v>38</v>
      </c>
      <c r="E1671" s="195">
        <v>35</v>
      </c>
      <c r="F1671" s="195" t="str">
        <f>VLOOKUP(VALUE(RIGHT(B1671,LEN(B1671)-1)),clusters!$A$15:$B$77,2)</f>
        <v>Young Speedy Gap Power</v>
      </c>
    </row>
    <row r="1672" spans="1:6" s="195" customFormat="1" x14ac:dyDescent="0.3">
      <c r="A1672" s="195">
        <v>1671</v>
      </c>
      <c r="B1672" s="195" t="s">
        <v>840</v>
      </c>
      <c r="C1672" s="195">
        <v>-0.441977232</v>
      </c>
      <c r="D1672" s="195">
        <v>39</v>
      </c>
      <c r="E1672" s="195">
        <v>35</v>
      </c>
      <c r="F1672" s="195" t="str">
        <f>VLOOKUP(VALUE(RIGHT(B1672,LEN(B1672)-1)),clusters!$A$15:$B$77,2)</f>
        <v>Speedy Contact Hitter 2B/SS</v>
      </c>
    </row>
    <row r="1673" spans="1:6" s="195" customFormat="1" x14ac:dyDescent="0.3">
      <c r="A1673" s="195">
        <v>1672</v>
      </c>
      <c r="B1673" s="195" t="s">
        <v>6897</v>
      </c>
      <c r="C1673" s="195">
        <v>-0.44484262000000002</v>
      </c>
      <c r="D1673" s="195">
        <v>40</v>
      </c>
      <c r="E1673" s="195">
        <v>35</v>
      </c>
      <c r="F1673" s="195" t="str">
        <f>VLOOKUP(VALUE(RIGHT(B1673,LEN(B1673)-1)),clusters!$A$15:$B$77,2)</f>
        <v>Bench Warmer Infielder</v>
      </c>
    </row>
    <row r="1674" spans="1:6" s="195" customFormat="1" x14ac:dyDescent="0.3">
      <c r="A1674" s="195">
        <v>1673</v>
      </c>
      <c r="B1674" s="195" t="s">
        <v>857</v>
      </c>
      <c r="C1674" s="195">
        <v>-0.470322291</v>
      </c>
      <c r="D1674" s="195">
        <v>41</v>
      </c>
      <c r="E1674" s="195">
        <v>35</v>
      </c>
      <c r="F1674" s="195" t="str">
        <f>VLOOKUP(VALUE(RIGHT(B1674,LEN(B1674)-1)),clusters!$A$15:$B$77,2)</f>
        <v>Slugger</v>
      </c>
    </row>
    <row r="1675" spans="1:6" s="195" customFormat="1" x14ac:dyDescent="0.3">
      <c r="A1675" s="195">
        <v>1674</v>
      </c>
      <c r="B1675" s="195" t="s">
        <v>6890</v>
      </c>
      <c r="C1675" s="195">
        <v>-0.53246430199999994</v>
      </c>
      <c r="D1675" s="195">
        <v>42</v>
      </c>
      <c r="E1675" s="195">
        <v>35</v>
      </c>
      <c r="F1675" s="195" t="str">
        <f>VLOOKUP(VALUE(RIGHT(B1675,LEN(B1675)-1)),clusters!$A$15:$B$77,2)</f>
        <v>Speedy Capable Hitter</v>
      </c>
    </row>
    <row r="1676" spans="1:6" s="195" customFormat="1" x14ac:dyDescent="0.3">
      <c r="A1676" s="195">
        <v>1675</v>
      </c>
      <c r="B1676" s="195" t="s">
        <v>6895</v>
      </c>
      <c r="C1676" s="195">
        <v>-0.73425044900000003</v>
      </c>
      <c r="D1676" s="195">
        <v>43</v>
      </c>
      <c r="E1676" s="195">
        <v>35</v>
      </c>
      <c r="F1676" s="195" t="str">
        <f>VLOOKUP(VALUE(RIGHT(B1676,LEN(B1676)-1)),clusters!$A$15:$B$77,2)</f>
        <v>Capable Hitter Infielder</v>
      </c>
    </row>
    <row r="1677" spans="1:6" s="195" customFormat="1" x14ac:dyDescent="0.3">
      <c r="A1677" s="195">
        <v>1676</v>
      </c>
      <c r="B1677" s="195" t="s">
        <v>6884</v>
      </c>
      <c r="C1677" s="195">
        <v>-0.74065084199999998</v>
      </c>
      <c r="D1677" s="195">
        <v>44</v>
      </c>
      <c r="E1677" s="195">
        <v>35</v>
      </c>
      <c r="F1677" s="195" t="str">
        <f>VLOOKUP(VALUE(RIGHT(B1677,LEN(B1677)-1)),clusters!$A$15:$B$77,2)</f>
        <v>Young Slugger</v>
      </c>
    </row>
    <row r="1678" spans="1:6" s="195" customFormat="1" x14ac:dyDescent="0.3">
      <c r="A1678" s="195">
        <v>1677</v>
      </c>
      <c r="B1678" s="195" t="s">
        <v>6900</v>
      </c>
      <c r="C1678" s="195">
        <v>-0.76516282400000002</v>
      </c>
      <c r="D1678" s="195">
        <v>45</v>
      </c>
      <c r="E1678" s="195">
        <v>35</v>
      </c>
      <c r="F1678" s="195" t="str">
        <f>VLOOKUP(VALUE(RIGHT(B1678,LEN(B1678)-1)),clusters!$A$15:$B$77,2)</f>
        <v>Speedy Capable Hitter 2B/SS</v>
      </c>
    </row>
    <row r="1679" spans="1:6" s="195" customFormat="1" x14ac:dyDescent="0.3">
      <c r="A1679" s="195">
        <v>1678</v>
      </c>
      <c r="B1679" s="195" t="s">
        <v>6889</v>
      </c>
      <c r="C1679" s="195">
        <v>-0.77691739000000004</v>
      </c>
      <c r="D1679" s="195">
        <v>46</v>
      </c>
      <c r="E1679" s="195">
        <v>35</v>
      </c>
      <c r="F1679" s="195" t="str">
        <f>VLOOKUP(VALUE(RIGHT(B1679,LEN(B1679)-1)),clusters!$A$15:$B$77,2)</f>
        <v>Gap Power Infielder</v>
      </c>
    </row>
    <row r="1680" spans="1:6" s="195" customFormat="1" x14ac:dyDescent="0.3">
      <c r="A1680" s="195">
        <v>1679</v>
      </c>
      <c r="B1680" s="195" t="s">
        <v>6893</v>
      </c>
      <c r="C1680" s="195">
        <v>-0.82625622700000001</v>
      </c>
      <c r="D1680" s="195">
        <v>47</v>
      </c>
      <c r="E1680" s="195">
        <v>35</v>
      </c>
      <c r="F1680" s="195" t="str">
        <f>VLOOKUP(VALUE(RIGHT(B1680,LEN(B1680)-1)),clusters!$A$15:$B$77,2)</f>
        <v>Young Speedy Gap Power</v>
      </c>
    </row>
    <row r="1681" spans="1:6" s="195" customFormat="1" x14ac:dyDescent="0.3">
      <c r="A1681" s="195">
        <v>1680</v>
      </c>
      <c r="B1681" s="195" t="s">
        <v>6882</v>
      </c>
      <c r="C1681" s="195">
        <v>-0.95137667800000003</v>
      </c>
      <c r="D1681" s="195">
        <v>48</v>
      </c>
      <c r="E1681" s="195">
        <v>35</v>
      </c>
      <c r="F1681" s="195" t="str">
        <f>VLOOKUP(VALUE(RIGHT(B1681,LEN(B1681)-1)),clusters!$A$15:$B$77,2)</f>
        <v>Young Slugger 2B/SS</v>
      </c>
    </row>
    <row r="1682" spans="1:6" s="195" customFormat="1" x14ac:dyDescent="0.3">
      <c r="A1682" s="195">
        <v>1681</v>
      </c>
      <c r="B1682" s="195" t="s">
        <v>6883</v>
      </c>
      <c r="C1682" s="195">
        <v>1</v>
      </c>
      <c r="D1682" s="195">
        <v>1</v>
      </c>
      <c r="E1682" s="195">
        <v>36</v>
      </c>
      <c r="F1682" s="195" t="str">
        <f>VLOOKUP(VALUE(RIGHT(B1682,LEN(B1682)-1)),clusters!$A$15:$B$77,2)</f>
        <v>Lead Footed Bench Warmer</v>
      </c>
    </row>
    <row r="1683" spans="1:6" s="195" customFormat="1" x14ac:dyDescent="0.3">
      <c r="A1683" s="195">
        <v>1682</v>
      </c>
      <c r="B1683" s="195" t="s">
        <v>7349</v>
      </c>
      <c r="C1683" s="195">
        <v>0.84563508350000005</v>
      </c>
      <c r="D1683" s="195">
        <v>2</v>
      </c>
      <c r="E1683" s="195">
        <v>36</v>
      </c>
      <c r="F1683" s="195" t="str">
        <f>VLOOKUP(VALUE(RIGHT(B1683,LEN(B1683)-1)),clusters!$A$15:$B$77,2)</f>
        <v>Wiff King 2B/SS</v>
      </c>
    </row>
    <row r="1684" spans="1:6" s="195" customFormat="1" x14ac:dyDescent="0.3">
      <c r="A1684" s="195">
        <v>1683</v>
      </c>
      <c r="B1684" s="195" t="s">
        <v>6885</v>
      </c>
      <c r="C1684" s="195">
        <v>0.78556425990000001</v>
      </c>
      <c r="D1684" s="195">
        <v>3</v>
      </c>
      <c r="E1684" s="195">
        <v>36</v>
      </c>
      <c r="F1684" s="195" t="str">
        <f>VLOOKUP(VALUE(RIGHT(B1684,LEN(B1684)-1)),clusters!$A$15:$B$77,2)</f>
        <v>Aging Power When Healthy</v>
      </c>
    </row>
    <row r="1685" spans="1:6" s="195" customFormat="1" x14ac:dyDescent="0.3">
      <c r="A1685" s="195">
        <v>1684</v>
      </c>
      <c r="B1685" s="195" t="s">
        <v>6894</v>
      </c>
      <c r="C1685" s="195">
        <v>0.72980235319999998</v>
      </c>
      <c r="D1685" s="195">
        <v>4</v>
      </c>
      <c r="E1685" s="195">
        <v>36</v>
      </c>
      <c r="F1685" s="195" t="str">
        <f>VLOOKUP(VALUE(RIGHT(B1685,LEN(B1685)-1)),clusters!$A$15:$B$77,2)</f>
        <v>Agile Bench Warmer</v>
      </c>
    </row>
    <row r="1686" spans="1:6" s="195" customFormat="1" x14ac:dyDescent="0.3">
      <c r="A1686" s="195">
        <v>1685</v>
      </c>
      <c r="B1686" s="195" t="s">
        <v>6899</v>
      </c>
      <c r="C1686" s="195">
        <v>0.72614646429999996</v>
      </c>
      <c r="D1686" s="195">
        <v>5</v>
      </c>
      <c r="E1686" s="195">
        <v>36</v>
      </c>
      <c r="F1686" s="195" t="str">
        <f>VLOOKUP(VALUE(RIGHT(B1686,LEN(B1686)-1)),clusters!$A$15:$B$77,2)</f>
        <v>Bench Warmer</v>
      </c>
    </row>
    <row r="1687" spans="1:6" s="195" customFormat="1" x14ac:dyDescent="0.3">
      <c r="A1687" s="195">
        <v>1686</v>
      </c>
      <c r="B1687" s="195" t="s">
        <v>6881</v>
      </c>
      <c r="C1687" s="195">
        <v>0.58010459920000002</v>
      </c>
      <c r="D1687" s="195">
        <v>6</v>
      </c>
      <c r="E1687" s="195">
        <v>36</v>
      </c>
      <c r="F1687" s="195" t="str">
        <f>VLOOKUP(VALUE(RIGHT(B1687,LEN(B1687)-1)),clusters!$A$15:$B$77,2)</f>
        <v>Lead Footed Uppercut Breeze</v>
      </c>
    </row>
    <row r="1688" spans="1:6" s="195" customFormat="1" x14ac:dyDescent="0.3">
      <c r="A1688" s="195">
        <v>1687</v>
      </c>
      <c r="B1688" s="195" t="s">
        <v>6887</v>
      </c>
      <c r="C1688" s="195">
        <v>0.55348714080000005</v>
      </c>
      <c r="D1688" s="195">
        <v>7</v>
      </c>
      <c r="E1688" s="195">
        <v>36</v>
      </c>
      <c r="F1688" s="195" t="str">
        <f>VLOOKUP(VALUE(RIGHT(B1688,LEN(B1688)-1)),clusters!$A$15:$B$77,2)</f>
        <v>Aging Bench Warmer OF/1B</v>
      </c>
    </row>
    <row r="1689" spans="1:6" s="195" customFormat="1" x14ac:dyDescent="0.3">
      <c r="A1689" s="195">
        <v>1688</v>
      </c>
      <c r="B1689" s="195" t="s">
        <v>855</v>
      </c>
      <c r="C1689" s="195">
        <v>0.52908478859999997</v>
      </c>
      <c r="D1689" s="195">
        <v>8</v>
      </c>
      <c r="E1689" s="195">
        <v>36</v>
      </c>
      <c r="F1689" s="195" t="str">
        <f>VLOOKUP(VALUE(RIGHT(B1689,LEN(B1689)-1)),clusters!$A$15:$B$77,2)</f>
        <v>Wild Slugger</v>
      </c>
    </row>
    <row r="1690" spans="1:6" s="195" customFormat="1" x14ac:dyDescent="0.3">
      <c r="A1690" s="195">
        <v>1689</v>
      </c>
      <c r="B1690" s="195" t="s">
        <v>6896</v>
      </c>
      <c r="C1690" s="195">
        <v>0.52781356700000004</v>
      </c>
      <c r="D1690" s="195">
        <v>9</v>
      </c>
      <c r="E1690" s="195">
        <v>36</v>
      </c>
      <c r="F1690" s="195" t="str">
        <f>VLOOKUP(VALUE(RIGHT(B1690,LEN(B1690)-1)),clusters!$A$15:$B$77,2)</f>
        <v>Aging Bench Warmer</v>
      </c>
    </row>
    <row r="1691" spans="1:6" s="195" customFormat="1" x14ac:dyDescent="0.3">
      <c r="A1691" s="195">
        <v>1690</v>
      </c>
      <c r="B1691" s="195" t="s">
        <v>6886</v>
      </c>
      <c r="C1691" s="195">
        <v>0.45956630739999998</v>
      </c>
      <c r="D1691" s="195">
        <v>10</v>
      </c>
      <c r="E1691" s="195">
        <v>36</v>
      </c>
      <c r="F1691" s="195" t="str">
        <f>VLOOKUP(VALUE(RIGHT(B1691,LEN(B1691)-1)),clusters!$A$15:$B$77,2)</f>
        <v>Young Wiff King Infielder</v>
      </c>
    </row>
    <row r="1692" spans="1:6" s="195" customFormat="1" x14ac:dyDescent="0.3">
      <c r="A1692" s="195">
        <v>1691</v>
      </c>
      <c r="B1692" s="195" t="s">
        <v>852</v>
      </c>
      <c r="C1692" s="195">
        <v>0.39599411379999999</v>
      </c>
      <c r="D1692" s="195">
        <v>11</v>
      </c>
      <c r="E1692" s="195">
        <v>36</v>
      </c>
      <c r="F1692" s="195" t="str">
        <f>VLOOKUP(VALUE(RIGHT(B1692,LEN(B1692)-1)),clusters!$A$15:$B$77,2)</f>
        <v>Speedy Wiff King</v>
      </c>
    </row>
    <row r="1693" spans="1:6" s="195" customFormat="1" x14ac:dyDescent="0.3">
      <c r="A1693" s="195">
        <v>1692</v>
      </c>
      <c r="B1693" s="195" t="s">
        <v>854</v>
      </c>
      <c r="C1693" s="195">
        <v>0.35429016520000001</v>
      </c>
      <c r="D1693" s="195">
        <v>12</v>
      </c>
      <c r="E1693" s="195">
        <v>36</v>
      </c>
      <c r="F1693" s="195" t="str">
        <f>VLOOKUP(VALUE(RIGHT(B1693,LEN(B1693)-1)),clusters!$A$15:$B$77,2)</f>
        <v>Agile Wiff King</v>
      </c>
    </row>
    <row r="1694" spans="1:6" s="195" customFormat="1" x14ac:dyDescent="0.3">
      <c r="A1694" s="195">
        <v>1693</v>
      </c>
      <c r="B1694" s="195" t="s">
        <v>858</v>
      </c>
      <c r="C1694" s="195">
        <v>0.34844918829999999</v>
      </c>
      <c r="D1694" s="195">
        <v>13</v>
      </c>
      <c r="E1694" s="195">
        <v>36</v>
      </c>
      <c r="F1694" s="195" t="str">
        <f>VLOOKUP(VALUE(RIGHT(B1694,LEN(B1694)-1)),clusters!$A$15:$B$77,2)</f>
        <v>Lead Footed Swings for Fences</v>
      </c>
    </row>
    <row r="1695" spans="1:6" s="195" customFormat="1" x14ac:dyDescent="0.3">
      <c r="A1695" s="195">
        <v>1694</v>
      </c>
      <c r="B1695" s="195" t="s">
        <v>6897</v>
      </c>
      <c r="C1695" s="195">
        <v>0.34354599679999998</v>
      </c>
      <c r="D1695" s="195">
        <v>14</v>
      </c>
      <c r="E1695" s="195">
        <v>36</v>
      </c>
      <c r="F1695" s="195" t="str">
        <f>VLOOKUP(VALUE(RIGHT(B1695,LEN(B1695)-1)),clusters!$A$15:$B$77,2)</f>
        <v>Bench Warmer Infielder</v>
      </c>
    </row>
    <row r="1696" spans="1:6" s="195" customFormat="1" x14ac:dyDescent="0.3">
      <c r="A1696" s="195">
        <v>1695</v>
      </c>
      <c r="B1696" s="195" t="s">
        <v>6892</v>
      </c>
      <c r="C1696" s="195">
        <v>0.3076018572</v>
      </c>
      <c r="D1696" s="195">
        <v>15</v>
      </c>
      <c r="E1696" s="195">
        <v>36</v>
      </c>
      <c r="F1696" s="195" t="str">
        <f>VLOOKUP(VALUE(RIGHT(B1696,LEN(B1696)-1)),clusters!$A$15:$B$77,2)</f>
        <v>Lead Footed Slap Hitter</v>
      </c>
    </row>
    <row r="1697" spans="1:6" s="195" customFormat="1" x14ac:dyDescent="0.3">
      <c r="A1697" s="195">
        <v>1696</v>
      </c>
      <c r="B1697" s="195" t="s">
        <v>839</v>
      </c>
      <c r="C1697" s="195">
        <v>0.29142885629999998</v>
      </c>
      <c r="D1697" s="195">
        <v>16</v>
      </c>
      <c r="E1697" s="195">
        <v>36</v>
      </c>
      <c r="F1697" s="195" t="str">
        <f>VLOOKUP(VALUE(RIGHT(B1697,LEN(B1697)-1)),clusters!$A$15:$B$77,2)</f>
        <v>Agile Bench Warmer Infielder</v>
      </c>
    </row>
    <row r="1698" spans="1:6" s="195" customFormat="1" x14ac:dyDescent="0.3">
      <c r="A1698" s="195">
        <v>1697</v>
      </c>
      <c r="B1698" s="195" t="s">
        <v>844</v>
      </c>
      <c r="C1698" s="195">
        <v>0.26548234189999997</v>
      </c>
      <c r="D1698" s="195">
        <v>17</v>
      </c>
      <c r="E1698" s="195">
        <v>36</v>
      </c>
      <c r="F1698" s="195" t="str">
        <f>VLOOKUP(VALUE(RIGHT(B1698,LEN(B1698)-1)),clusters!$A$15:$B$77,2)</f>
        <v>Aging On Base</v>
      </c>
    </row>
    <row r="1699" spans="1:6" s="195" customFormat="1" x14ac:dyDescent="0.3">
      <c r="A1699" s="195">
        <v>1698</v>
      </c>
      <c r="B1699" s="195" t="s">
        <v>860</v>
      </c>
      <c r="C1699" s="195">
        <v>0.21740466159999999</v>
      </c>
      <c r="D1699" s="195">
        <v>18</v>
      </c>
      <c r="E1699" s="195">
        <v>36</v>
      </c>
      <c r="F1699" s="195" t="str">
        <f>VLOOKUP(VALUE(RIGHT(B1699,LEN(B1699)-1)),clusters!$A$15:$B$77,2)</f>
        <v>Agile Swings for Fences</v>
      </c>
    </row>
    <row r="1700" spans="1:6" s="195" customFormat="1" x14ac:dyDescent="0.3">
      <c r="A1700" s="195">
        <v>1699</v>
      </c>
      <c r="B1700" s="195" t="s">
        <v>859</v>
      </c>
      <c r="C1700" s="195">
        <v>0.1215958936</v>
      </c>
      <c r="D1700" s="195">
        <v>19</v>
      </c>
      <c r="E1700" s="195">
        <v>36</v>
      </c>
      <c r="F1700" s="195" t="str">
        <f>VLOOKUP(VALUE(RIGHT(B1700,LEN(B1700)-1)),clusters!$A$15:$B$77,2)</f>
        <v>Speedy Power off Bench OF/1B</v>
      </c>
    </row>
    <row r="1701" spans="1:6" s="195" customFormat="1" x14ac:dyDescent="0.3">
      <c r="A1701" s="195">
        <v>1700</v>
      </c>
      <c r="B1701" s="195" t="s">
        <v>6889</v>
      </c>
      <c r="C1701" s="195">
        <v>7.9846724499999994E-2</v>
      </c>
      <c r="D1701" s="195">
        <v>20</v>
      </c>
      <c r="E1701" s="195">
        <v>36</v>
      </c>
      <c r="F1701" s="195" t="str">
        <f>VLOOKUP(VALUE(RIGHT(B1701,LEN(B1701)-1)),clusters!$A$15:$B$77,2)</f>
        <v>Gap Power Infielder</v>
      </c>
    </row>
    <row r="1702" spans="1:6" s="195" customFormat="1" x14ac:dyDescent="0.3">
      <c r="A1702" s="195">
        <v>1701</v>
      </c>
      <c r="B1702" s="195" t="s">
        <v>847</v>
      </c>
      <c r="C1702" s="195">
        <v>7.0834164800000002E-2</v>
      </c>
      <c r="D1702" s="195">
        <v>21</v>
      </c>
      <c r="E1702" s="195">
        <v>36</v>
      </c>
      <c r="F1702" s="195" t="str">
        <f>VLOOKUP(VALUE(RIGHT(B1702,LEN(B1702)-1)),clusters!$A$15:$B$77,2)</f>
        <v>Infielder</v>
      </c>
    </row>
    <row r="1703" spans="1:6" s="195" customFormat="1" x14ac:dyDescent="0.3">
      <c r="A1703" s="195">
        <v>1702</v>
      </c>
      <c r="B1703" s="195" t="s">
        <v>842</v>
      </c>
      <c r="C1703" s="195">
        <v>4.4356404600000003E-2</v>
      </c>
      <c r="D1703" s="195">
        <v>22</v>
      </c>
      <c r="E1703" s="195">
        <v>36</v>
      </c>
      <c r="F1703" s="195" t="str">
        <f>VLOOKUP(VALUE(RIGHT(B1703,LEN(B1703)-1)),clusters!$A$15:$B$77,2)</f>
        <v>Bench Warmer 2B/SS</v>
      </c>
    </row>
    <row r="1704" spans="1:6" s="195" customFormat="1" x14ac:dyDescent="0.3">
      <c r="A1704" s="195">
        <v>1703</v>
      </c>
      <c r="B1704" s="195" t="s">
        <v>6880</v>
      </c>
      <c r="C1704" s="195">
        <v>1.35799313E-2</v>
      </c>
      <c r="D1704" s="195">
        <v>23</v>
      </c>
      <c r="E1704" s="195">
        <v>36</v>
      </c>
      <c r="F1704" s="195" t="str">
        <f>VLOOKUP(VALUE(RIGHT(B1704,LEN(B1704)-1)),clusters!$A$15:$B$77,2)</f>
        <v>Bench Warmer OF/1B</v>
      </c>
    </row>
    <row r="1705" spans="1:6" s="195" customFormat="1" x14ac:dyDescent="0.3">
      <c r="A1705" s="195">
        <v>1704</v>
      </c>
      <c r="B1705" s="195" t="s">
        <v>845</v>
      </c>
      <c r="C1705" s="195">
        <v>-5.2550085000000003E-2</v>
      </c>
      <c r="D1705" s="195">
        <v>24</v>
      </c>
      <c r="E1705" s="195">
        <v>36</v>
      </c>
      <c r="F1705" s="195" t="str">
        <f>VLOOKUP(VALUE(RIGHT(B1705,LEN(B1705)-1)),clusters!$A$15:$B$77,2)</f>
        <v>Speedy Bench Warmer Infielder</v>
      </c>
    </row>
    <row r="1706" spans="1:6" s="195" customFormat="1" x14ac:dyDescent="0.3">
      <c r="A1706" s="195">
        <v>1705</v>
      </c>
      <c r="B1706" s="195" t="s">
        <v>851</v>
      </c>
      <c r="C1706" s="195">
        <v>-7.0535054E-2</v>
      </c>
      <c r="D1706" s="195">
        <v>25</v>
      </c>
      <c r="E1706" s="195">
        <v>36</v>
      </c>
      <c r="F1706" s="195" t="str">
        <f>VLOOKUP(VALUE(RIGHT(B1706,LEN(B1706)-1)),clusters!$A$15:$B$77,2)</f>
        <v>Slugger OF/1B</v>
      </c>
    </row>
    <row r="1707" spans="1:6" s="195" customFormat="1" x14ac:dyDescent="0.3">
      <c r="A1707" s="195">
        <v>1706</v>
      </c>
      <c r="B1707" s="195" t="s">
        <v>848</v>
      </c>
      <c r="C1707" s="195">
        <v>-0.14453822</v>
      </c>
      <c r="D1707" s="195">
        <v>26</v>
      </c>
      <c r="E1707" s="195">
        <v>36</v>
      </c>
      <c r="F1707" s="195" t="str">
        <f>VLOOKUP(VALUE(RIGHT(B1707,LEN(B1707)-1)),clusters!$A$15:$B$77,2)</f>
        <v>Dominant Hitter</v>
      </c>
    </row>
    <row r="1708" spans="1:6" s="195" customFormat="1" x14ac:dyDescent="0.3">
      <c r="A1708" s="195">
        <v>1707</v>
      </c>
      <c r="B1708" s="195" t="s">
        <v>849</v>
      </c>
      <c r="C1708" s="195">
        <v>-0.162168752</v>
      </c>
      <c r="D1708" s="195">
        <v>27</v>
      </c>
      <c r="E1708" s="195">
        <v>36</v>
      </c>
      <c r="F1708" s="195" t="str">
        <f>VLOOKUP(VALUE(RIGHT(B1708,LEN(B1708)-1)),clusters!$A$15:$B$77,2)</f>
        <v>SB Bench Warmer</v>
      </c>
    </row>
    <row r="1709" spans="1:6" s="195" customFormat="1" x14ac:dyDescent="0.3">
      <c r="A1709" s="195">
        <v>1708</v>
      </c>
      <c r="B1709" s="195" t="s">
        <v>837</v>
      </c>
      <c r="C1709" s="195">
        <v>-0.19459690900000001</v>
      </c>
      <c r="D1709" s="195">
        <v>28</v>
      </c>
      <c r="E1709" s="195">
        <v>36</v>
      </c>
      <c r="F1709" s="195" t="str">
        <f>VLOOKUP(VALUE(RIGHT(B1709,LEN(B1709)-1)),clusters!$A$15:$B$77,2)</f>
        <v>Slap Hitter 2B/SS</v>
      </c>
    </row>
    <row r="1710" spans="1:6" s="195" customFormat="1" x14ac:dyDescent="0.3">
      <c r="A1710" s="195">
        <v>1709</v>
      </c>
      <c r="B1710" s="195" t="s">
        <v>856</v>
      </c>
      <c r="C1710" s="195">
        <v>-0.242987498</v>
      </c>
      <c r="D1710" s="195">
        <v>29</v>
      </c>
      <c r="E1710" s="195">
        <v>36</v>
      </c>
      <c r="F1710" s="195" t="str">
        <f>VLOOKUP(VALUE(RIGHT(B1710,LEN(B1710)-1)),clusters!$A$15:$B$77,2)</f>
        <v>Young On Base OF/1B</v>
      </c>
    </row>
    <row r="1711" spans="1:6" s="195" customFormat="1" x14ac:dyDescent="0.3">
      <c r="A1711" s="195">
        <v>1710</v>
      </c>
      <c r="B1711" s="195" t="s">
        <v>838</v>
      </c>
      <c r="C1711" s="195">
        <v>-0.25844643099999998</v>
      </c>
      <c r="D1711" s="195">
        <v>30</v>
      </c>
      <c r="E1711" s="195">
        <v>36</v>
      </c>
      <c r="F1711" s="195" t="str">
        <f>VLOOKUP(VALUE(RIGHT(B1711,LEN(B1711)-1)),clusters!$A$15:$B$77,2)</f>
        <v>Lead Footed Contact Hitter Infielder</v>
      </c>
    </row>
    <row r="1712" spans="1:6" s="195" customFormat="1" x14ac:dyDescent="0.3">
      <c r="A1712" s="195">
        <v>1711</v>
      </c>
      <c r="B1712" s="195" t="s">
        <v>843</v>
      </c>
      <c r="C1712" s="195">
        <v>-0.321250333</v>
      </c>
      <c r="D1712" s="195">
        <v>31</v>
      </c>
      <c r="E1712" s="195">
        <v>36</v>
      </c>
      <c r="F1712" s="195" t="str">
        <f>VLOOKUP(VALUE(RIGHT(B1712,LEN(B1712)-1)),clusters!$A$15:$B$77,2)</f>
        <v>Capable Hitter</v>
      </c>
    </row>
    <row r="1713" spans="1:6" s="195" customFormat="1" x14ac:dyDescent="0.3">
      <c r="A1713" s="195">
        <v>1712</v>
      </c>
      <c r="B1713" s="195" t="s">
        <v>857</v>
      </c>
      <c r="C1713" s="195">
        <v>-0.33641300499999999</v>
      </c>
      <c r="D1713" s="195">
        <v>32</v>
      </c>
      <c r="E1713" s="195">
        <v>36</v>
      </c>
      <c r="F1713" s="195" t="str">
        <f>VLOOKUP(VALUE(RIGHT(B1713,LEN(B1713)-1)),clusters!$A$15:$B$77,2)</f>
        <v>Slugger</v>
      </c>
    </row>
    <row r="1714" spans="1:6" s="195" customFormat="1" x14ac:dyDescent="0.3">
      <c r="A1714" s="195">
        <v>1713</v>
      </c>
      <c r="B1714" s="195" t="s">
        <v>850</v>
      </c>
      <c r="C1714" s="195">
        <v>-0.36539679000000003</v>
      </c>
      <c r="D1714" s="195">
        <v>33</v>
      </c>
      <c r="E1714" s="195">
        <v>36</v>
      </c>
      <c r="F1714" s="195" t="str">
        <f>VLOOKUP(VALUE(RIGHT(B1714,LEN(B1714)-1)),clusters!$A$15:$B$77,2)</f>
        <v>SB Swings for Fences</v>
      </c>
    </row>
    <row r="1715" spans="1:6" s="195" customFormat="1" x14ac:dyDescent="0.3">
      <c r="A1715" s="195">
        <v>1714</v>
      </c>
      <c r="B1715" s="195" t="s">
        <v>853</v>
      </c>
      <c r="C1715" s="195">
        <v>-0.43624389800000002</v>
      </c>
      <c r="D1715" s="195">
        <v>34</v>
      </c>
      <c r="E1715" s="195">
        <v>36</v>
      </c>
      <c r="F1715" s="195" t="str">
        <f>VLOOKUP(VALUE(RIGHT(B1715,LEN(B1715)-1)),clusters!$A$15:$B$77,2)</f>
        <v>Young Speedy Gap Power</v>
      </c>
    </row>
    <row r="1716" spans="1:6" s="195" customFormat="1" x14ac:dyDescent="0.3">
      <c r="A1716" s="195">
        <v>1715</v>
      </c>
      <c r="B1716" s="195" t="s">
        <v>6901</v>
      </c>
      <c r="C1716" s="195">
        <v>-0.44102514199999998</v>
      </c>
      <c r="D1716" s="195">
        <v>35</v>
      </c>
      <c r="E1716" s="195">
        <v>36</v>
      </c>
      <c r="F1716" s="195" t="str">
        <f>VLOOKUP(VALUE(RIGHT(B1716,LEN(B1716)-1)),clusters!$A$15:$B$77,2)</f>
        <v>Speedy Contact Hitter</v>
      </c>
    </row>
    <row r="1717" spans="1:6" s="195" customFormat="1" x14ac:dyDescent="0.3">
      <c r="A1717" s="195">
        <v>1716</v>
      </c>
      <c r="B1717" s="195" t="s">
        <v>6882</v>
      </c>
      <c r="C1717" s="195">
        <v>-0.44537895999999999</v>
      </c>
      <c r="D1717" s="195">
        <v>36</v>
      </c>
      <c r="E1717" s="195">
        <v>36</v>
      </c>
      <c r="F1717" s="195" t="str">
        <f>VLOOKUP(VALUE(RIGHT(B1717,LEN(B1717)-1)),clusters!$A$15:$B$77,2)</f>
        <v>Young Slugger 2B/SS</v>
      </c>
    </row>
    <row r="1718" spans="1:6" s="195" customFormat="1" x14ac:dyDescent="0.3">
      <c r="A1718" s="195">
        <v>1717</v>
      </c>
      <c r="B1718" s="195" t="s">
        <v>6891</v>
      </c>
      <c r="C1718" s="195">
        <v>-0.44621888700000001</v>
      </c>
      <c r="D1718" s="195">
        <v>37</v>
      </c>
      <c r="E1718" s="195">
        <v>36</v>
      </c>
      <c r="F1718" s="195" t="str">
        <f>VLOOKUP(VALUE(RIGHT(B1718,LEN(B1718)-1)),clusters!$A$15:$B$77,2)</f>
        <v>Speedy Dominant Hitter</v>
      </c>
    </row>
    <row r="1719" spans="1:6" s="195" customFormat="1" x14ac:dyDescent="0.3">
      <c r="A1719" s="195">
        <v>1718</v>
      </c>
      <c r="B1719" s="195" t="s">
        <v>846</v>
      </c>
      <c r="C1719" s="195">
        <v>-0.47259736200000002</v>
      </c>
      <c r="D1719" s="195">
        <v>38</v>
      </c>
      <c r="E1719" s="195">
        <v>36</v>
      </c>
      <c r="F1719" s="195" t="str">
        <f>VLOOKUP(VALUE(RIGHT(B1719,LEN(B1719)-1)),clusters!$A$15:$B$77,2)</f>
        <v>Slugger Infielder</v>
      </c>
    </row>
    <row r="1720" spans="1:6" s="195" customFormat="1" x14ac:dyDescent="0.3">
      <c r="A1720" s="195">
        <v>1719</v>
      </c>
      <c r="B1720" s="195" t="s">
        <v>6902</v>
      </c>
      <c r="C1720" s="195">
        <v>-0.482231246</v>
      </c>
      <c r="D1720" s="195">
        <v>39</v>
      </c>
      <c r="E1720" s="195">
        <v>36</v>
      </c>
      <c r="F1720" s="195" t="str">
        <f>VLOOKUP(VALUE(RIGHT(B1720,LEN(B1720)-1)),clusters!$A$15:$B$77,2)</f>
        <v>SB Capable Hitter</v>
      </c>
    </row>
    <row r="1721" spans="1:6" s="195" customFormat="1" x14ac:dyDescent="0.3">
      <c r="A1721" s="195">
        <v>1720</v>
      </c>
      <c r="B1721" s="195" t="s">
        <v>841</v>
      </c>
      <c r="C1721" s="195">
        <v>-0.51969892299999998</v>
      </c>
      <c r="D1721" s="195">
        <v>40</v>
      </c>
      <c r="E1721" s="195">
        <v>36</v>
      </c>
      <c r="F1721" s="195" t="str">
        <f>VLOOKUP(VALUE(RIGHT(B1721,LEN(B1721)-1)),clusters!$A$15:$B$77,2)</f>
        <v>SB Slap Hitter</v>
      </c>
    </row>
    <row r="1722" spans="1:6" s="195" customFormat="1" x14ac:dyDescent="0.3">
      <c r="A1722" s="195">
        <v>1721</v>
      </c>
      <c r="B1722" s="195" t="s">
        <v>6898</v>
      </c>
      <c r="C1722" s="195">
        <v>-0.61389689700000005</v>
      </c>
      <c r="D1722" s="195">
        <v>41</v>
      </c>
      <c r="E1722" s="195">
        <v>36</v>
      </c>
      <c r="F1722" s="195" t="str">
        <f>VLOOKUP(VALUE(RIGHT(B1722,LEN(B1722)-1)),clusters!$A$15:$B$77,2)</f>
        <v>Young SB Power off Bench</v>
      </c>
    </row>
    <row r="1723" spans="1:6" s="195" customFormat="1" x14ac:dyDescent="0.3">
      <c r="A1723" s="195">
        <v>1722</v>
      </c>
      <c r="B1723" s="195" t="s">
        <v>840</v>
      </c>
      <c r="C1723" s="195">
        <v>-0.63860277099999996</v>
      </c>
      <c r="D1723" s="195">
        <v>42</v>
      </c>
      <c r="E1723" s="195">
        <v>36</v>
      </c>
      <c r="F1723" s="195" t="str">
        <f>VLOOKUP(VALUE(RIGHT(B1723,LEN(B1723)-1)),clusters!$A$15:$B$77,2)</f>
        <v>Speedy Contact Hitter 2B/SS</v>
      </c>
    </row>
    <row r="1724" spans="1:6" s="195" customFormat="1" x14ac:dyDescent="0.3">
      <c r="A1724" s="195">
        <v>1723</v>
      </c>
      <c r="B1724" s="195" t="s">
        <v>6884</v>
      </c>
      <c r="C1724" s="195">
        <v>-0.67130922100000001</v>
      </c>
      <c r="D1724" s="195">
        <v>43</v>
      </c>
      <c r="E1724" s="195">
        <v>36</v>
      </c>
      <c r="F1724" s="195" t="str">
        <f>VLOOKUP(VALUE(RIGHT(B1724,LEN(B1724)-1)),clusters!$A$15:$B$77,2)</f>
        <v>Young Slugger</v>
      </c>
    </row>
    <row r="1725" spans="1:6" s="195" customFormat="1" x14ac:dyDescent="0.3">
      <c r="A1725" s="195">
        <v>1724</v>
      </c>
      <c r="B1725" s="195" t="s">
        <v>6893</v>
      </c>
      <c r="C1725" s="195">
        <v>-0.69331234200000003</v>
      </c>
      <c r="D1725" s="195">
        <v>44</v>
      </c>
      <c r="E1725" s="195">
        <v>36</v>
      </c>
      <c r="F1725" s="195" t="str">
        <f>VLOOKUP(VALUE(RIGHT(B1725,LEN(B1725)-1)),clusters!$A$15:$B$77,2)</f>
        <v>Young Speedy Gap Power</v>
      </c>
    </row>
    <row r="1726" spans="1:6" s="195" customFormat="1" x14ac:dyDescent="0.3">
      <c r="A1726" s="195">
        <v>1725</v>
      </c>
      <c r="B1726" s="195" t="s">
        <v>6895</v>
      </c>
      <c r="C1726" s="195">
        <v>-0.76107341100000003</v>
      </c>
      <c r="D1726" s="195">
        <v>45</v>
      </c>
      <c r="E1726" s="195">
        <v>36</v>
      </c>
      <c r="F1726" s="195" t="str">
        <f>VLOOKUP(VALUE(RIGHT(B1726,LEN(B1726)-1)),clusters!$A$15:$B$77,2)</f>
        <v>Capable Hitter Infielder</v>
      </c>
    </row>
    <row r="1727" spans="1:6" s="195" customFormat="1" x14ac:dyDescent="0.3">
      <c r="A1727" s="195">
        <v>1726</v>
      </c>
      <c r="B1727" s="195" t="s">
        <v>6900</v>
      </c>
      <c r="C1727" s="195">
        <v>-0.77734565</v>
      </c>
      <c r="D1727" s="195">
        <v>46</v>
      </c>
      <c r="E1727" s="195">
        <v>36</v>
      </c>
      <c r="F1727" s="195" t="str">
        <f>VLOOKUP(VALUE(RIGHT(B1727,LEN(B1727)-1)),clusters!$A$15:$B$77,2)</f>
        <v>Speedy Capable Hitter 2B/SS</v>
      </c>
    </row>
    <row r="1728" spans="1:6" s="195" customFormat="1" x14ac:dyDescent="0.3">
      <c r="A1728" s="195">
        <v>1727</v>
      </c>
      <c r="B1728" s="195" t="s">
        <v>6888</v>
      </c>
      <c r="C1728" s="195">
        <v>-0.89596546600000004</v>
      </c>
      <c r="D1728" s="195">
        <v>47</v>
      </c>
      <c r="E1728" s="195">
        <v>36</v>
      </c>
      <c r="F1728" s="195" t="str">
        <f>VLOOKUP(VALUE(RIGHT(B1728,LEN(B1728)-1)),clusters!$A$15:$B$77,2)</f>
        <v>SB Slugger</v>
      </c>
    </row>
    <row r="1729" spans="1:6" s="195" customFormat="1" x14ac:dyDescent="0.3">
      <c r="A1729" s="195">
        <v>1728</v>
      </c>
      <c r="B1729" s="195" t="s">
        <v>6890</v>
      </c>
      <c r="C1729" s="195">
        <v>-0.98167080900000003</v>
      </c>
      <c r="D1729" s="195">
        <v>48</v>
      </c>
      <c r="E1729" s="195">
        <v>36</v>
      </c>
      <c r="F1729" s="195" t="str">
        <f>VLOOKUP(VALUE(RIGHT(B1729,LEN(B1729)-1)),clusters!$A$15:$B$77,2)</f>
        <v>Speedy Capable Hitter</v>
      </c>
    </row>
    <row r="1730" spans="1:6" s="195" customFormat="1" x14ac:dyDescent="0.3">
      <c r="A1730" s="195">
        <v>1729</v>
      </c>
      <c r="B1730" s="195" t="s">
        <v>6901</v>
      </c>
      <c r="C1730" s="195">
        <v>1</v>
      </c>
      <c r="D1730" s="195">
        <v>1</v>
      </c>
      <c r="E1730" s="195">
        <v>37</v>
      </c>
      <c r="F1730" s="195" t="str">
        <f>VLOOKUP(VALUE(RIGHT(B1730,LEN(B1730)-1)),clusters!$A$15:$B$77,2)</f>
        <v>Speedy Contact Hitter</v>
      </c>
    </row>
    <row r="1731" spans="1:6" s="195" customFormat="1" x14ac:dyDescent="0.3">
      <c r="A1731" s="195">
        <v>1730</v>
      </c>
      <c r="B1731" s="195" t="s">
        <v>841</v>
      </c>
      <c r="C1731" s="195">
        <v>0.92811690739999997</v>
      </c>
      <c r="D1731" s="195">
        <v>2</v>
      </c>
      <c r="E1731" s="195">
        <v>37</v>
      </c>
      <c r="F1731" s="195" t="str">
        <f>VLOOKUP(VALUE(RIGHT(B1731,LEN(B1731)-1)),clusters!$A$15:$B$77,2)</f>
        <v>SB Slap Hitter</v>
      </c>
    </row>
    <row r="1732" spans="1:6" s="195" customFormat="1" x14ac:dyDescent="0.3">
      <c r="A1732" s="195">
        <v>1731</v>
      </c>
      <c r="B1732" s="195" t="s">
        <v>6902</v>
      </c>
      <c r="C1732" s="195">
        <v>0.86446249310000001</v>
      </c>
      <c r="D1732" s="195">
        <v>3</v>
      </c>
      <c r="E1732" s="195">
        <v>37</v>
      </c>
      <c r="F1732" s="195" t="str">
        <f>VLOOKUP(VALUE(RIGHT(B1732,LEN(B1732)-1)),clusters!$A$15:$B$77,2)</f>
        <v>SB Capable Hitter</v>
      </c>
    </row>
    <row r="1733" spans="1:6" s="195" customFormat="1" x14ac:dyDescent="0.3">
      <c r="A1733" s="195">
        <v>1732</v>
      </c>
      <c r="B1733" s="195" t="s">
        <v>6880</v>
      </c>
      <c r="C1733" s="195">
        <v>0.74664615339999996</v>
      </c>
      <c r="D1733" s="195">
        <v>4</v>
      </c>
      <c r="E1733" s="195">
        <v>37</v>
      </c>
      <c r="F1733" s="195" t="str">
        <f>VLOOKUP(VALUE(RIGHT(B1733,LEN(B1733)-1)),clusters!$A$15:$B$77,2)</f>
        <v>Bench Warmer OF/1B</v>
      </c>
    </row>
    <row r="1734" spans="1:6" s="195" customFormat="1" x14ac:dyDescent="0.3">
      <c r="A1734" s="195">
        <v>1733</v>
      </c>
      <c r="B1734" s="195" t="s">
        <v>6888</v>
      </c>
      <c r="C1734" s="195">
        <v>0.74058793889999996</v>
      </c>
      <c r="D1734" s="195">
        <v>5</v>
      </c>
      <c r="E1734" s="195">
        <v>37</v>
      </c>
      <c r="F1734" s="195" t="str">
        <f>VLOOKUP(VALUE(RIGHT(B1734,LEN(B1734)-1)),clusters!$A$15:$B$77,2)</f>
        <v>SB Slugger</v>
      </c>
    </row>
    <row r="1735" spans="1:6" s="195" customFormat="1" x14ac:dyDescent="0.3">
      <c r="A1735" s="195">
        <v>1734</v>
      </c>
      <c r="B1735" s="195" t="s">
        <v>843</v>
      </c>
      <c r="C1735" s="195">
        <v>0.61623762729999998</v>
      </c>
      <c r="D1735" s="195">
        <v>6</v>
      </c>
      <c r="E1735" s="195">
        <v>37</v>
      </c>
      <c r="F1735" s="195" t="str">
        <f>VLOOKUP(VALUE(RIGHT(B1735,LEN(B1735)-1)),clusters!$A$15:$B$77,2)</f>
        <v>Capable Hitter</v>
      </c>
    </row>
    <row r="1736" spans="1:6" s="195" customFormat="1" x14ac:dyDescent="0.3">
      <c r="A1736" s="195">
        <v>1735</v>
      </c>
      <c r="B1736" s="195" t="s">
        <v>6891</v>
      </c>
      <c r="C1736" s="195">
        <v>0.56470199850000002</v>
      </c>
      <c r="D1736" s="195">
        <v>7</v>
      </c>
      <c r="E1736" s="195">
        <v>37</v>
      </c>
      <c r="F1736" s="195" t="str">
        <f>VLOOKUP(VALUE(RIGHT(B1736,LEN(B1736)-1)),clusters!$A$15:$B$77,2)</f>
        <v>Speedy Dominant Hitter</v>
      </c>
    </row>
    <row r="1737" spans="1:6" s="195" customFormat="1" x14ac:dyDescent="0.3">
      <c r="A1737" s="195">
        <v>1736</v>
      </c>
      <c r="B1737" s="195" t="s">
        <v>837</v>
      </c>
      <c r="C1737" s="195">
        <v>0.55091600009999997</v>
      </c>
      <c r="D1737" s="195">
        <v>8</v>
      </c>
      <c r="E1737" s="195">
        <v>37</v>
      </c>
      <c r="F1737" s="195" t="str">
        <f>VLOOKUP(VALUE(RIGHT(B1737,LEN(B1737)-1)),clusters!$A$15:$B$77,2)</f>
        <v>Slap Hitter 2B/SS</v>
      </c>
    </row>
    <row r="1738" spans="1:6" s="195" customFormat="1" x14ac:dyDescent="0.3">
      <c r="A1738" s="195">
        <v>1737</v>
      </c>
      <c r="B1738" s="195" t="s">
        <v>839</v>
      </c>
      <c r="C1738" s="195">
        <v>0.51261141519999998</v>
      </c>
      <c r="D1738" s="195">
        <v>9</v>
      </c>
      <c r="E1738" s="195">
        <v>37</v>
      </c>
      <c r="F1738" s="195" t="str">
        <f>VLOOKUP(VALUE(RIGHT(B1738,LEN(B1738)-1)),clusters!$A$15:$B$77,2)</f>
        <v>Agile Bench Warmer Infielder</v>
      </c>
    </row>
    <row r="1739" spans="1:6" s="195" customFormat="1" x14ac:dyDescent="0.3">
      <c r="A1739" s="195">
        <v>1738</v>
      </c>
      <c r="B1739" s="195" t="s">
        <v>6890</v>
      </c>
      <c r="C1739" s="195">
        <v>0.4725834304</v>
      </c>
      <c r="D1739" s="195">
        <v>10</v>
      </c>
      <c r="E1739" s="195">
        <v>37</v>
      </c>
      <c r="F1739" s="195" t="str">
        <f>VLOOKUP(VALUE(RIGHT(B1739,LEN(B1739)-1)),clusters!$A$15:$B$77,2)</f>
        <v>Speedy Capable Hitter</v>
      </c>
    </row>
    <row r="1740" spans="1:6" s="195" customFormat="1" x14ac:dyDescent="0.3">
      <c r="A1740" s="195">
        <v>1739</v>
      </c>
      <c r="B1740" s="195" t="s">
        <v>838</v>
      </c>
      <c r="C1740" s="195">
        <v>0.46408153880000003</v>
      </c>
      <c r="D1740" s="195">
        <v>11</v>
      </c>
      <c r="E1740" s="195">
        <v>37</v>
      </c>
      <c r="F1740" s="195" t="str">
        <f>VLOOKUP(VALUE(RIGHT(B1740,LEN(B1740)-1)),clusters!$A$15:$B$77,2)</f>
        <v>Lead Footed Contact Hitter Infielder</v>
      </c>
    </row>
    <row r="1741" spans="1:6" s="195" customFormat="1" x14ac:dyDescent="0.3">
      <c r="A1741" s="195">
        <v>1740</v>
      </c>
      <c r="B1741" s="195" t="s">
        <v>840</v>
      </c>
      <c r="C1741" s="195">
        <v>0.4627660488</v>
      </c>
      <c r="D1741" s="195">
        <v>12</v>
      </c>
      <c r="E1741" s="195">
        <v>37</v>
      </c>
      <c r="F1741" s="195" t="str">
        <f>VLOOKUP(VALUE(RIGHT(B1741,LEN(B1741)-1)),clusters!$A$15:$B$77,2)</f>
        <v>Speedy Contact Hitter 2B/SS</v>
      </c>
    </row>
    <row r="1742" spans="1:6" s="195" customFormat="1" x14ac:dyDescent="0.3">
      <c r="A1742" s="195">
        <v>1741</v>
      </c>
      <c r="B1742" s="195" t="s">
        <v>6898</v>
      </c>
      <c r="C1742" s="195">
        <v>0.4464548458</v>
      </c>
      <c r="D1742" s="195">
        <v>13</v>
      </c>
      <c r="E1742" s="195">
        <v>37</v>
      </c>
      <c r="F1742" s="195" t="str">
        <f>VLOOKUP(VALUE(RIGHT(B1742,LEN(B1742)-1)),clusters!$A$15:$B$77,2)</f>
        <v>Young SB Power off Bench</v>
      </c>
    </row>
    <row r="1743" spans="1:6" s="195" customFormat="1" x14ac:dyDescent="0.3">
      <c r="A1743" s="195">
        <v>1742</v>
      </c>
      <c r="B1743" s="195" t="s">
        <v>6887</v>
      </c>
      <c r="C1743" s="195">
        <v>0.43136393150000002</v>
      </c>
      <c r="D1743" s="195">
        <v>14</v>
      </c>
      <c r="E1743" s="195">
        <v>37</v>
      </c>
      <c r="F1743" s="195" t="str">
        <f>VLOOKUP(VALUE(RIGHT(B1743,LEN(B1743)-1)),clusters!$A$15:$B$77,2)</f>
        <v>Aging Bench Warmer OF/1B</v>
      </c>
    </row>
    <row r="1744" spans="1:6" s="195" customFormat="1" x14ac:dyDescent="0.3">
      <c r="A1744" s="195">
        <v>1743</v>
      </c>
      <c r="B1744" s="195" t="s">
        <v>850</v>
      </c>
      <c r="C1744" s="195">
        <v>0.42888855110000002</v>
      </c>
      <c r="D1744" s="195">
        <v>15</v>
      </c>
      <c r="E1744" s="195">
        <v>37</v>
      </c>
      <c r="F1744" s="195" t="str">
        <f>VLOOKUP(VALUE(RIGHT(B1744,LEN(B1744)-1)),clusters!$A$15:$B$77,2)</f>
        <v>SB Swings for Fences</v>
      </c>
    </row>
    <row r="1745" spans="1:6" s="195" customFormat="1" x14ac:dyDescent="0.3">
      <c r="A1745" s="195">
        <v>1744</v>
      </c>
      <c r="B1745" s="195" t="s">
        <v>845</v>
      </c>
      <c r="C1745" s="195">
        <v>0.37528923409999998</v>
      </c>
      <c r="D1745" s="195">
        <v>16</v>
      </c>
      <c r="E1745" s="195">
        <v>37</v>
      </c>
      <c r="F1745" s="195" t="str">
        <f>VLOOKUP(VALUE(RIGHT(B1745,LEN(B1745)-1)),clusters!$A$15:$B$77,2)</f>
        <v>Speedy Bench Warmer Infielder</v>
      </c>
    </row>
    <row r="1746" spans="1:6" s="195" customFormat="1" x14ac:dyDescent="0.3">
      <c r="A1746" s="195">
        <v>1745</v>
      </c>
      <c r="B1746" s="195" t="s">
        <v>6896</v>
      </c>
      <c r="C1746" s="195">
        <v>0.36661386800000001</v>
      </c>
      <c r="D1746" s="195">
        <v>17</v>
      </c>
      <c r="E1746" s="195">
        <v>37</v>
      </c>
      <c r="F1746" s="195" t="str">
        <f>VLOOKUP(VALUE(RIGHT(B1746,LEN(B1746)-1)),clusters!$A$15:$B$77,2)</f>
        <v>Aging Bench Warmer</v>
      </c>
    </row>
    <row r="1747" spans="1:6" s="195" customFormat="1" x14ac:dyDescent="0.3">
      <c r="A1747" s="195">
        <v>1746</v>
      </c>
      <c r="B1747" s="195" t="s">
        <v>844</v>
      </c>
      <c r="C1747" s="195">
        <v>0.32108642630000001</v>
      </c>
      <c r="D1747" s="195">
        <v>18</v>
      </c>
      <c r="E1747" s="195">
        <v>37</v>
      </c>
      <c r="F1747" s="195" t="str">
        <f>VLOOKUP(VALUE(RIGHT(B1747,LEN(B1747)-1)),clusters!$A$15:$B$77,2)</f>
        <v>Aging On Base</v>
      </c>
    </row>
    <row r="1748" spans="1:6" s="195" customFormat="1" x14ac:dyDescent="0.3">
      <c r="A1748" s="195">
        <v>1747</v>
      </c>
      <c r="B1748" s="195" t="s">
        <v>6899</v>
      </c>
      <c r="C1748" s="195">
        <v>0.24364459320000001</v>
      </c>
      <c r="D1748" s="195">
        <v>19</v>
      </c>
      <c r="E1748" s="195">
        <v>37</v>
      </c>
      <c r="F1748" s="195" t="str">
        <f>VLOOKUP(VALUE(RIGHT(B1748,LEN(B1748)-1)),clusters!$A$15:$B$77,2)</f>
        <v>Bench Warmer</v>
      </c>
    </row>
    <row r="1749" spans="1:6" s="195" customFormat="1" x14ac:dyDescent="0.3">
      <c r="A1749" s="195">
        <v>1748</v>
      </c>
      <c r="B1749" s="195" t="s">
        <v>849</v>
      </c>
      <c r="C1749" s="195">
        <v>0.2291592287</v>
      </c>
      <c r="D1749" s="195">
        <v>20</v>
      </c>
      <c r="E1749" s="195">
        <v>37</v>
      </c>
      <c r="F1749" s="195" t="str">
        <f>VLOOKUP(VALUE(RIGHT(B1749,LEN(B1749)-1)),clusters!$A$15:$B$77,2)</f>
        <v>SB Bench Warmer</v>
      </c>
    </row>
    <row r="1750" spans="1:6" s="195" customFormat="1" x14ac:dyDescent="0.3">
      <c r="A1750" s="195">
        <v>1749</v>
      </c>
      <c r="B1750" s="195" t="s">
        <v>6900</v>
      </c>
      <c r="C1750" s="195">
        <v>0.18705452959999999</v>
      </c>
      <c r="D1750" s="195">
        <v>21</v>
      </c>
      <c r="E1750" s="195">
        <v>37</v>
      </c>
      <c r="F1750" s="195" t="str">
        <f>VLOOKUP(VALUE(RIGHT(B1750,LEN(B1750)-1)),clusters!$A$15:$B$77,2)</f>
        <v>Speedy Capable Hitter 2B/SS</v>
      </c>
    </row>
    <row r="1751" spans="1:6" s="195" customFormat="1" x14ac:dyDescent="0.3">
      <c r="A1751" s="195">
        <v>1750</v>
      </c>
      <c r="B1751" s="195" t="s">
        <v>846</v>
      </c>
      <c r="C1751" s="195">
        <v>0.1833230441</v>
      </c>
      <c r="D1751" s="195">
        <v>22</v>
      </c>
      <c r="E1751" s="195">
        <v>37</v>
      </c>
      <c r="F1751" s="195" t="str">
        <f>VLOOKUP(VALUE(RIGHT(B1751,LEN(B1751)-1)),clusters!$A$15:$B$77,2)</f>
        <v>Slugger Infielder</v>
      </c>
    </row>
    <row r="1752" spans="1:6" s="195" customFormat="1" x14ac:dyDescent="0.3">
      <c r="A1752" s="195">
        <v>1751</v>
      </c>
      <c r="B1752" s="195" t="s">
        <v>848</v>
      </c>
      <c r="C1752" s="195">
        <v>0.124673783</v>
      </c>
      <c r="D1752" s="195">
        <v>23</v>
      </c>
      <c r="E1752" s="195">
        <v>37</v>
      </c>
      <c r="F1752" s="195" t="str">
        <f>VLOOKUP(VALUE(RIGHT(B1752,LEN(B1752)-1)),clusters!$A$15:$B$77,2)</f>
        <v>Dominant Hitter</v>
      </c>
    </row>
    <row r="1753" spans="1:6" s="195" customFormat="1" x14ac:dyDescent="0.3">
      <c r="A1753" s="195">
        <v>1752</v>
      </c>
      <c r="B1753" s="195" t="s">
        <v>856</v>
      </c>
      <c r="C1753" s="195">
        <v>0.1032229249</v>
      </c>
      <c r="D1753" s="195">
        <v>24</v>
      </c>
      <c r="E1753" s="195">
        <v>37</v>
      </c>
      <c r="F1753" s="195" t="str">
        <f>VLOOKUP(VALUE(RIGHT(B1753,LEN(B1753)-1)),clusters!$A$15:$B$77,2)</f>
        <v>Young On Base OF/1B</v>
      </c>
    </row>
    <row r="1754" spans="1:6" s="195" customFormat="1" x14ac:dyDescent="0.3">
      <c r="A1754" s="195">
        <v>1753</v>
      </c>
      <c r="B1754" s="195" t="s">
        <v>6894</v>
      </c>
      <c r="C1754" s="195">
        <v>4.3735272999999998E-2</v>
      </c>
      <c r="D1754" s="195">
        <v>25</v>
      </c>
      <c r="E1754" s="195">
        <v>37</v>
      </c>
      <c r="F1754" s="195" t="str">
        <f>VLOOKUP(VALUE(RIGHT(B1754,LEN(B1754)-1)),clusters!$A$15:$B$77,2)</f>
        <v>Agile Bench Warmer</v>
      </c>
    </row>
    <row r="1755" spans="1:6" s="195" customFormat="1" x14ac:dyDescent="0.3">
      <c r="A1755" s="195">
        <v>1754</v>
      </c>
      <c r="B1755" s="195" t="s">
        <v>6895</v>
      </c>
      <c r="C1755" s="195">
        <v>2.9505180499999999E-2</v>
      </c>
      <c r="D1755" s="195">
        <v>26</v>
      </c>
      <c r="E1755" s="195">
        <v>37</v>
      </c>
      <c r="F1755" s="195" t="str">
        <f>VLOOKUP(VALUE(RIGHT(B1755,LEN(B1755)-1)),clusters!$A$15:$B$77,2)</f>
        <v>Capable Hitter Infielder</v>
      </c>
    </row>
    <row r="1756" spans="1:6" s="195" customFormat="1" x14ac:dyDescent="0.3">
      <c r="A1756" s="195">
        <v>1755</v>
      </c>
      <c r="B1756" s="195" t="s">
        <v>853</v>
      </c>
      <c r="C1756" s="195">
        <v>-3.1931294999999998E-2</v>
      </c>
      <c r="D1756" s="195">
        <v>27</v>
      </c>
      <c r="E1756" s="195">
        <v>37</v>
      </c>
      <c r="F1756" s="195" t="str">
        <f>VLOOKUP(VALUE(RIGHT(B1756,LEN(B1756)-1)),clusters!$A$15:$B$77,2)</f>
        <v>Young Speedy Gap Power</v>
      </c>
    </row>
    <row r="1757" spans="1:6" s="195" customFormat="1" x14ac:dyDescent="0.3">
      <c r="A1757" s="195">
        <v>1756</v>
      </c>
      <c r="B1757" s="195" t="s">
        <v>842</v>
      </c>
      <c r="C1757" s="195">
        <v>-4.9249151999999997E-2</v>
      </c>
      <c r="D1757" s="195">
        <v>28</v>
      </c>
      <c r="E1757" s="195">
        <v>37</v>
      </c>
      <c r="F1757" s="195" t="str">
        <f>VLOOKUP(VALUE(RIGHT(B1757,LEN(B1757)-1)),clusters!$A$15:$B$77,2)</f>
        <v>Bench Warmer 2B/SS</v>
      </c>
    </row>
    <row r="1758" spans="1:6" s="195" customFormat="1" x14ac:dyDescent="0.3">
      <c r="A1758" s="195">
        <v>1757</v>
      </c>
      <c r="B1758" s="195" t="s">
        <v>847</v>
      </c>
      <c r="C1758" s="195">
        <v>-0.121948059</v>
      </c>
      <c r="D1758" s="195">
        <v>29</v>
      </c>
      <c r="E1758" s="195">
        <v>37</v>
      </c>
      <c r="F1758" s="195" t="str">
        <f>VLOOKUP(VALUE(RIGHT(B1758,LEN(B1758)-1)),clusters!$A$15:$B$77,2)</f>
        <v>Infielder</v>
      </c>
    </row>
    <row r="1759" spans="1:6" s="195" customFormat="1" x14ac:dyDescent="0.3">
      <c r="A1759" s="195">
        <v>1758</v>
      </c>
      <c r="B1759" s="195" t="s">
        <v>852</v>
      </c>
      <c r="C1759" s="195">
        <v>-0.12600262600000001</v>
      </c>
      <c r="D1759" s="195">
        <v>30</v>
      </c>
      <c r="E1759" s="195">
        <v>37</v>
      </c>
      <c r="F1759" s="195" t="str">
        <f>VLOOKUP(VALUE(RIGHT(B1759,LEN(B1759)-1)),clusters!$A$15:$B$77,2)</f>
        <v>Speedy Wiff King</v>
      </c>
    </row>
    <row r="1760" spans="1:6" s="195" customFormat="1" x14ac:dyDescent="0.3">
      <c r="A1760" s="195">
        <v>1759</v>
      </c>
      <c r="B1760" s="195" t="s">
        <v>6893</v>
      </c>
      <c r="C1760" s="195">
        <v>-0.144072748</v>
      </c>
      <c r="D1760" s="195">
        <v>31</v>
      </c>
      <c r="E1760" s="195">
        <v>37</v>
      </c>
      <c r="F1760" s="195" t="str">
        <f>VLOOKUP(VALUE(RIGHT(B1760,LEN(B1760)-1)),clusters!$A$15:$B$77,2)</f>
        <v>Young Speedy Gap Power</v>
      </c>
    </row>
    <row r="1761" spans="1:6" s="195" customFormat="1" x14ac:dyDescent="0.3">
      <c r="A1761" s="195">
        <v>1760</v>
      </c>
      <c r="B1761" s="195" t="s">
        <v>6885</v>
      </c>
      <c r="C1761" s="195">
        <v>-0.151469043</v>
      </c>
      <c r="D1761" s="195">
        <v>32</v>
      </c>
      <c r="E1761" s="195">
        <v>37</v>
      </c>
      <c r="F1761" s="195" t="str">
        <f>VLOOKUP(VALUE(RIGHT(B1761,LEN(B1761)-1)),clusters!$A$15:$B$77,2)</f>
        <v>Aging Power When Healthy</v>
      </c>
    </row>
    <row r="1762" spans="1:6" s="195" customFormat="1" x14ac:dyDescent="0.3">
      <c r="A1762" s="195">
        <v>1761</v>
      </c>
      <c r="B1762" s="195" t="s">
        <v>851</v>
      </c>
      <c r="C1762" s="195">
        <v>-0.16374865699999999</v>
      </c>
      <c r="D1762" s="195">
        <v>33</v>
      </c>
      <c r="E1762" s="195">
        <v>37</v>
      </c>
      <c r="F1762" s="195" t="str">
        <f>VLOOKUP(VALUE(RIGHT(B1762,LEN(B1762)-1)),clusters!$A$15:$B$77,2)</f>
        <v>Slugger OF/1B</v>
      </c>
    </row>
    <row r="1763" spans="1:6" s="195" customFormat="1" x14ac:dyDescent="0.3">
      <c r="A1763" s="195">
        <v>1762</v>
      </c>
      <c r="B1763" s="195" t="s">
        <v>6884</v>
      </c>
      <c r="C1763" s="195">
        <v>-0.24547945099999999</v>
      </c>
      <c r="D1763" s="195">
        <v>34</v>
      </c>
      <c r="E1763" s="195">
        <v>37</v>
      </c>
      <c r="F1763" s="195" t="str">
        <f>VLOOKUP(VALUE(RIGHT(B1763,LEN(B1763)-1)),clusters!$A$15:$B$77,2)</f>
        <v>Young Slugger</v>
      </c>
    </row>
    <row r="1764" spans="1:6" s="195" customFormat="1" x14ac:dyDescent="0.3">
      <c r="A1764" s="195">
        <v>1763</v>
      </c>
      <c r="B1764" s="195" t="s">
        <v>859</v>
      </c>
      <c r="C1764" s="195">
        <v>-0.38396299900000003</v>
      </c>
      <c r="D1764" s="195">
        <v>35</v>
      </c>
      <c r="E1764" s="195">
        <v>37</v>
      </c>
      <c r="F1764" s="195" t="str">
        <f>VLOOKUP(VALUE(RIGHT(B1764,LEN(B1764)-1)),clusters!$A$15:$B$77,2)</f>
        <v>Speedy Power off Bench OF/1B</v>
      </c>
    </row>
    <row r="1765" spans="1:6" s="195" customFormat="1" x14ac:dyDescent="0.3">
      <c r="A1765" s="195">
        <v>1764</v>
      </c>
      <c r="B1765" s="195" t="s">
        <v>855</v>
      </c>
      <c r="C1765" s="195">
        <v>-0.39075630700000002</v>
      </c>
      <c r="D1765" s="195">
        <v>36</v>
      </c>
      <c r="E1765" s="195">
        <v>37</v>
      </c>
      <c r="F1765" s="195" t="str">
        <f>VLOOKUP(VALUE(RIGHT(B1765,LEN(B1765)-1)),clusters!$A$15:$B$77,2)</f>
        <v>Wild Slugger</v>
      </c>
    </row>
    <row r="1766" spans="1:6" s="195" customFormat="1" x14ac:dyDescent="0.3">
      <c r="A1766" s="195">
        <v>1765</v>
      </c>
      <c r="B1766" s="195" t="s">
        <v>857</v>
      </c>
      <c r="C1766" s="195">
        <v>-0.42607281000000002</v>
      </c>
      <c r="D1766" s="195">
        <v>37</v>
      </c>
      <c r="E1766" s="195">
        <v>37</v>
      </c>
      <c r="F1766" s="195" t="str">
        <f>VLOOKUP(VALUE(RIGHT(B1766,LEN(B1766)-1)),clusters!$A$15:$B$77,2)</f>
        <v>Slugger</v>
      </c>
    </row>
    <row r="1767" spans="1:6" s="195" customFormat="1" x14ac:dyDescent="0.3">
      <c r="A1767" s="195">
        <v>1766</v>
      </c>
      <c r="B1767" s="195" t="s">
        <v>6883</v>
      </c>
      <c r="C1767" s="195">
        <v>-0.44102514199999998</v>
      </c>
      <c r="D1767" s="195">
        <v>38</v>
      </c>
      <c r="E1767" s="195">
        <v>37</v>
      </c>
      <c r="F1767" s="195" t="str">
        <f>VLOOKUP(VALUE(RIGHT(B1767,LEN(B1767)-1)),clusters!$A$15:$B$77,2)</f>
        <v>Lead Footed Bench Warmer</v>
      </c>
    </row>
    <row r="1768" spans="1:6" s="195" customFormat="1" x14ac:dyDescent="0.3">
      <c r="A1768" s="195">
        <v>1767</v>
      </c>
      <c r="B1768" s="195" t="s">
        <v>6882</v>
      </c>
      <c r="C1768" s="195">
        <v>-0.51775985099999999</v>
      </c>
      <c r="D1768" s="195">
        <v>39</v>
      </c>
      <c r="E1768" s="195">
        <v>37</v>
      </c>
      <c r="F1768" s="195" t="str">
        <f>VLOOKUP(VALUE(RIGHT(B1768,LEN(B1768)-1)),clusters!$A$15:$B$77,2)</f>
        <v>Young Slugger 2B/SS</v>
      </c>
    </row>
    <row r="1769" spans="1:6" s="195" customFormat="1" x14ac:dyDescent="0.3">
      <c r="A1769" s="195">
        <v>1768</v>
      </c>
      <c r="B1769" s="195" t="s">
        <v>854</v>
      </c>
      <c r="C1769" s="195">
        <v>-0.57363357800000003</v>
      </c>
      <c r="D1769" s="195">
        <v>40</v>
      </c>
      <c r="E1769" s="195">
        <v>37</v>
      </c>
      <c r="F1769" s="195" t="str">
        <f>VLOOKUP(VALUE(RIGHT(B1769,LEN(B1769)-1)),clusters!$A$15:$B$77,2)</f>
        <v>Agile Wiff King</v>
      </c>
    </row>
    <row r="1770" spans="1:6" s="195" customFormat="1" x14ac:dyDescent="0.3">
      <c r="A1770" s="195">
        <v>1769</v>
      </c>
      <c r="B1770" s="195" t="s">
        <v>6897</v>
      </c>
      <c r="C1770" s="195">
        <v>-0.59496380000000004</v>
      </c>
      <c r="D1770" s="195">
        <v>41</v>
      </c>
      <c r="E1770" s="195">
        <v>37</v>
      </c>
      <c r="F1770" s="195" t="str">
        <f>VLOOKUP(VALUE(RIGHT(B1770,LEN(B1770)-1)),clusters!$A$15:$B$77,2)</f>
        <v>Bench Warmer Infielder</v>
      </c>
    </row>
    <row r="1771" spans="1:6" s="195" customFormat="1" x14ac:dyDescent="0.3">
      <c r="A1771" s="195">
        <v>1770</v>
      </c>
      <c r="B1771" s="195" t="s">
        <v>6892</v>
      </c>
      <c r="C1771" s="195">
        <v>-0.61592619400000004</v>
      </c>
      <c r="D1771" s="195">
        <v>42</v>
      </c>
      <c r="E1771" s="195">
        <v>37</v>
      </c>
      <c r="F1771" s="195" t="str">
        <f>VLOOKUP(VALUE(RIGHT(B1771,LEN(B1771)-1)),clusters!$A$15:$B$77,2)</f>
        <v>Lead Footed Slap Hitter</v>
      </c>
    </row>
    <row r="1772" spans="1:6" s="195" customFormat="1" x14ac:dyDescent="0.3">
      <c r="A1772" s="195">
        <v>1771</v>
      </c>
      <c r="B1772" s="195" t="s">
        <v>860</v>
      </c>
      <c r="C1772" s="195">
        <v>-0.62454252099999996</v>
      </c>
      <c r="D1772" s="195">
        <v>43</v>
      </c>
      <c r="E1772" s="195">
        <v>37</v>
      </c>
      <c r="F1772" s="195" t="str">
        <f>VLOOKUP(VALUE(RIGHT(B1772,LEN(B1772)-1)),clusters!$A$15:$B$77,2)</f>
        <v>Agile Swings for Fences</v>
      </c>
    </row>
    <row r="1773" spans="1:6" s="195" customFormat="1" x14ac:dyDescent="0.3">
      <c r="A1773" s="195">
        <v>1772</v>
      </c>
      <c r="B1773" s="195" t="s">
        <v>7349</v>
      </c>
      <c r="C1773" s="195">
        <v>-0.736601281</v>
      </c>
      <c r="D1773" s="195">
        <v>44</v>
      </c>
      <c r="E1773" s="195">
        <v>37</v>
      </c>
      <c r="F1773" s="195" t="str">
        <f>VLOOKUP(VALUE(RIGHT(B1773,LEN(B1773)-1)),clusters!$A$15:$B$77,2)</f>
        <v>Wiff King 2B/SS</v>
      </c>
    </row>
    <row r="1774" spans="1:6" s="195" customFormat="1" x14ac:dyDescent="0.3">
      <c r="A1774" s="195">
        <v>1773</v>
      </c>
      <c r="B1774" s="195" t="s">
        <v>6886</v>
      </c>
      <c r="C1774" s="195">
        <v>-0.833780038</v>
      </c>
      <c r="D1774" s="195">
        <v>45</v>
      </c>
      <c r="E1774" s="195">
        <v>37</v>
      </c>
      <c r="F1774" s="195" t="str">
        <f>VLOOKUP(VALUE(RIGHT(B1774,LEN(B1774)-1)),clusters!$A$15:$B$77,2)</f>
        <v>Young Wiff King Infielder</v>
      </c>
    </row>
    <row r="1775" spans="1:6" s="195" customFormat="1" x14ac:dyDescent="0.3">
      <c r="A1775" s="195">
        <v>1774</v>
      </c>
      <c r="B1775" s="195" t="s">
        <v>6889</v>
      </c>
      <c r="C1775" s="195">
        <v>-0.86681902</v>
      </c>
      <c r="D1775" s="195">
        <v>46</v>
      </c>
      <c r="E1775" s="195">
        <v>37</v>
      </c>
      <c r="F1775" s="195" t="str">
        <f>VLOOKUP(VALUE(RIGHT(B1775,LEN(B1775)-1)),clusters!$A$15:$B$77,2)</f>
        <v>Gap Power Infielder</v>
      </c>
    </row>
    <row r="1776" spans="1:6" s="195" customFormat="1" x14ac:dyDescent="0.3">
      <c r="A1776" s="195">
        <v>1775</v>
      </c>
      <c r="B1776" s="195" t="s">
        <v>858</v>
      </c>
      <c r="C1776" s="195">
        <v>-0.874185565</v>
      </c>
      <c r="D1776" s="195">
        <v>47</v>
      </c>
      <c r="E1776" s="195">
        <v>37</v>
      </c>
      <c r="F1776" s="195" t="str">
        <f>VLOOKUP(VALUE(RIGHT(B1776,LEN(B1776)-1)),clusters!$A$15:$B$77,2)</f>
        <v>Lead Footed Swings for Fences</v>
      </c>
    </row>
    <row r="1777" spans="1:6" s="195" customFormat="1" x14ac:dyDescent="0.3">
      <c r="A1777" s="195">
        <v>1776</v>
      </c>
      <c r="B1777" s="195" t="s">
        <v>6881</v>
      </c>
      <c r="C1777" s="195">
        <v>-0.97105474599999997</v>
      </c>
      <c r="D1777" s="195">
        <v>48</v>
      </c>
      <c r="E1777" s="195">
        <v>37</v>
      </c>
      <c r="F1777" s="195" t="str">
        <f>VLOOKUP(VALUE(RIGHT(B1777,LEN(B1777)-1)),clusters!$A$15:$B$77,2)</f>
        <v>Lead Footed Uppercut Breeze</v>
      </c>
    </row>
    <row r="1778" spans="1:6" s="195" customFormat="1" x14ac:dyDescent="0.3">
      <c r="A1778" s="195">
        <v>1777</v>
      </c>
      <c r="B1778" s="195" t="s">
        <v>6891</v>
      </c>
      <c r="C1778" s="195">
        <v>1</v>
      </c>
      <c r="D1778" s="195">
        <v>1</v>
      </c>
      <c r="E1778" s="195">
        <v>38</v>
      </c>
      <c r="F1778" s="195" t="str">
        <f>VLOOKUP(VALUE(RIGHT(B1778,LEN(B1778)-1)),clusters!$A$15:$B$77,2)</f>
        <v>Speedy Dominant Hitter</v>
      </c>
    </row>
    <row r="1779" spans="1:6" s="195" customFormat="1" x14ac:dyDescent="0.3">
      <c r="A1779" s="195">
        <v>1778</v>
      </c>
      <c r="B1779" s="195" t="s">
        <v>856</v>
      </c>
      <c r="C1779" s="195">
        <v>0.8165546185</v>
      </c>
      <c r="D1779" s="195">
        <v>2</v>
      </c>
      <c r="E1779" s="195">
        <v>38</v>
      </c>
      <c r="F1779" s="195" t="str">
        <f>VLOOKUP(VALUE(RIGHT(B1779,LEN(B1779)-1)),clusters!$A$15:$B$77,2)</f>
        <v>Young On Base OF/1B</v>
      </c>
    </row>
    <row r="1780" spans="1:6" s="195" customFormat="1" x14ac:dyDescent="0.3">
      <c r="A1780" s="195">
        <v>1779</v>
      </c>
      <c r="B1780" s="195" t="s">
        <v>6902</v>
      </c>
      <c r="C1780" s="195">
        <v>0.73374493399999996</v>
      </c>
      <c r="D1780" s="195">
        <v>3</v>
      </c>
      <c r="E1780" s="195">
        <v>38</v>
      </c>
      <c r="F1780" s="195" t="str">
        <f>VLOOKUP(VALUE(RIGHT(B1780,LEN(B1780)-1)),clusters!$A$15:$B$77,2)</f>
        <v>SB Capable Hitter</v>
      </c>
    </row>
    <row r="1781" spans="1:6" s="195" customFormat="1" x14ac:dyDescent="0.3">
      <c r="A1781" s="195">
        <v>1780</v>
      </c>
      <c r="B1781" s="195" t="s">
        <v>6888</v>
      </c>
      <c r="C1781" s="195">
        <v>0.70447593689999999</v>
      </c>
      <c r="D1781" s="195">
        <v>4</v>
      </c>
      <c r="E1781" s="195">
        <v>38</v>
      </c>
      <c r="F1781" s="195" t="str">
        <f>VLOOKUP(VALUE(RIGHT(B1781,LEN(B1781)-1)),clusters!$A$15:$B$77,2)</f>
        <v>SB Slugger</v>
      </c>
    </row>
    <row r="1782" spans="1:6" s="195" customFormat="1" x14ac:dyDescent="0.3">
      <c r="A1782" s="195">
        <v>1781</v>
      </c>
      <c r="B1782" s="195" t="s">
        <v>6898</v>
      </c>
      <c r="C1782" s="195">
        <v>0.57268974549999996</v>
      </c>
      <c r="D1782" s="195">
        <v>5</v>
      </c>
      <c r="E1782" s="195">
        <v>38</v>
      </c>
      <c r="F1782" s="195" t="str">
        <f>VLOOKUP(VALUE(RIGHT(B1782,LEN(B1782)-1)),clusters!$A$15:$B$77,2)</f>
        <v>Young SB Power off Bench</v>
      </c>
    </row>
    <row r="1783" spans="1:6" s="195" customFormat="1" x14ac:dyDescent="0.3">
      <c r="A1783" s="195">
        <v>1782</v>
      </c>
      <c r="B1783" s="195" t="s">
        <v>6901</v>
      </c>
      <c r="C1783" s="195">
        <v>0.56470199850000002</v>
      </c>
      <c r="D1783" s="195">
        <v>6</v>
      </c>
      <c r="E1783" s="195">
        <v>38</v>
      </c>
      <c r="F1783" s="195" t="str">
        <f>VLOOKUP(VALUE(RIGHT(B1783,LEN(B1783)-1)),clusters!$A$15:$B$77,2)</f>
        <v>Speedy Contact Hitter</v>
      </c>
    </row>
    <row r="1784" spans="1:6" s="195" customFormat="1" x14ac:dyDescent="0.3">
      <c r="A1784" s="195">
        <v>1783</v>
      </c>
      <c r="B1784" s="195" t="s">
        <v>851</v>
      </c>
      <c r="C1784" s="195">
        <v>0.56463515760000005</v>
      </c>
      <c r="D1784" s="195">
        <v>7</v>
      </c>
      <c r="E1784" s="195">
        <v>38</v>
      </c>
      <c r="F1784" s="195" t="str">
        <f>VLOOKUP(VALUE(RIGHT(B1784,LEN(B1784)-1)),clusters!$A$15:$B$77,2)</f>
        <v>Slugger OF/1B</v>
      </c>
    </row>
    <row r="1785" spans="1:6" s="195" customFormat="1" x14ac:dyDescent="0.3">
      <c r="A1785" s="195">
        <v>1784</v>
      </c>
      <c r="B1785" s="195" t="s">
        <v>848</v>
      </c>
      <c r="C1785" s="195">
        <v>0.4919522268</v>
      </c>
      <c r="D1785" s="195">
        <v>8</v>
      </c>
      <c r="E1785" s="195">
        <v>38</v>
      </c>
      <c r="F1785" s="195" t="str">
        <f>VLOOKUP(VALUE(RIGHT(B1785,LEN(B1785)-1)),clusters!$A$15:$B$77,2)</f>
        <v>Dominant Hitter</v>
      </c>
    </row>
    <row r="1786" spans="1:6" s="195" customFormat="1" x14ac:dyDescent="0.3">
      <c r="A1786" s="195">
        <v>1785</v>
      </c>
      <c r="B1786" s="195" t="s">
        <v>843</v>
      </c>
      <c r="C1786" s="195">
        <v>0.46728738819999999</v>
      </c>
      <c r="D1786" s="195">
        <v>9</v>
      </c>
      <c r="E1786" s="195">
        <v>38</v>
      </c>
      <c r="F1786" s="195" t="str">
        <f>VLOOKUP(VALUE(RIGHT(B1786,LEN(B1786)-1)),clusters!$A$15:$B$77,2)</f>
        <v>Capable Hitter</v>
      </c>
    </row>
    <row r="1787" spans="1:6" s="195" customFormat="1" x14ac:dyDescent="0.3">
      <c r="A1787" s="195">
        <v>1786</v>
      </c>
      <c r="B1787" s="195" t="s">
        <v>850</v>
      </c>
      <c r="C1787" s="195">
        <v>0.45777481170000001</v>
      </c>
      <c r="D1787" s="195">
        <v>10</v>
      </c>
      <c r="E1787" s="195">
        <v>38</v>
      </c>
      <c r="F1787" s="195" t="str">
        <f>VLOOKUP(VALUE(RIGHT(B1787,LEN(B1787)-1)),clusters!$A$15:$B$77,2)</f>
        <v>SB Swings for Fences</v>
      </c>
    </row>
    <row r="1788" spans="1:6" s="195" customFormat="1" x14ac:dyDescent="0.3">
      <c r="A1788" s="195">
        <v>1787</v>
      </c>
      <c r="B1788" s="195" t="s">
        <v>6890</v>
      </c>
      <c r="C1788" s="195">
        <v>0.40340626130000001</v>
      </c>
      <c r="D1788" s="195">
        <v>11</v>
      </c>
      <c r="E1788" s="195">
        <v>38</v>
      </c>
      <c r="F1788" s="195" t="str">
        <f>VLOOKUP(VALUE(RIGHT(B1788,LEN(B1788)-1)),clusters!$A$15:$B$77,2)</f>
        <v>Speedy Capable Hitter</v>
      </c>
    </row>
    <row r="1789" spans="1:6" s="195" customFormat="1" x14ac:dyDescent="0.3">
      <c r="A1789" s="195">
        <v>1788</v>
      </c>
      <c r="B1789" s="195" t="s">
        <v>857</v>
      </c>
      <c r="C1789" s="195">
        <v>0.38711748569999999</v>
      </c>
      <c r="D1789" s="195">
        <v>12</v>
      </c>
      <c r="E1789" s="195">
        <v>38</v>
      </c>
      <c r="F1789" s="195" t="str">
        <f>VLOOKUP(VALUE(RIGHT(B1789,LEN(B1789)-1)),clusters!$A$15:$B$77,2)</f>
        <v>Slugger</v>
      </c>
    </row>
    <row r="1790" spans="1:6" s="195" customFormat="1" x14ac:dyDescent="0.3">
      <c r="A1790" s="195">
        <v>1789</v>
      </c>
      <c r="B1790" s="195" t="s">
        <v>6880</v>
      </c>
      <c r="C1790" s="195">
        <v>0.38513899470000001</v>
      </c>
      <c r="D1790" s="195">
        <v>13</v>
      </c>
      <c r="E1790" s="195">
        <v>38</v>
      </c>
      <c r="F1790" s="195" t="str">
        <f>VLOOKUP(VALUE(RIGHT(B1790,LEN(B1790)-1)),clusters!$A$15:$B$77,2)</f>
        <v>Bench Warmer OF/1B</v>
      </c>
    </row>
    <row r="1791" spans="1:6" s="195" customFormat="1" x14ac:dyDescent="0.3">
      <c r="A1791" s="195">
        <v>1790</v>
      </c>
      <c r="B1791" s="195" t="s">
        <v>6887</v>
      </c>
      <c r="C1791" s="195">
        <v>0.32679690480000001</v>
      </c>
      <c r="D1791" s="195">
        <v>14</v>
      </c>
      <c r="E1791" s="195">
        <v>38</v>
      </c>
      <c r="F1791" s="195" t="str">
        <f>VLOOKUP(VALUE(RIGHT(B1791,LEN(B1791)-1)),clusters!$A$15:$B$77,2)</f>
        <v>Aging Bench Warmer OF/1B</v>
      </c>
    </row>
    <row r="1792" spans="1:6" s="195" customFormat="1" x14ac:dyDescent="0.3">
      <c r="A1792" s="195">
        <v>1791</v>
      </c>
      <c r="B1792" s="195" t="s">
        <v>855</v>
      </c>
      <c r="C1792" s="195">
        <v>0.31644342269999998</v>
      </c>
      <c r="D1792" s="195">
        <v>15</v>
      </c>
      <c r="E1792" s="195">
        <v>38</v>
      </c>
      <c r="F1792" s="195" t="str">
        <f>VLOOKUP(VALUE(RIGHT(B1792,LEN(B1792)-1)),clusters!$A$15:$B$77,2)</f>
        <v>Wild Slugger</v>
      </c>
    </row>
    <row r="1793" spans="1:6" s="195" customFormat="1" x14ac:dyDescent="0.3">
      <c r="A1793" s="195">
        <v>1792</v>
      </c>
      <c r="B1793" s="195" t="s">
        <v>841</v>
      </c>
      <c r="C1793" s="195">
        <v>0.31497249669999999</v>
      </c>
      <c r="D1793" s="195">
        <v>16</v>
      </c>
      <c r="E1793" s="195">
        <v>38</v>
      </c>
      <c r="F1793" s="195" t="str">
        <f>VLOOKUP(VALUE(RIGHT(B1793,LEN(B1793)-1)),clusters!$A$15:$B$77,2)</f>
        <v>SB Slap Hitter</v>
      </c>
    </row>
    <row r="1794" spans="1:6" s="195" customFormat="1" x14ac:dyDescent="0.3">
      <c r="A1794" s="195">
        <v>1793</v>
      </c>
      <c r="B1794" s="195" t="s">
        <v>844</v>
      </c>
      <c r="C1794" s="195">
        <v>0.29117610970000002</v>
      </c>
      <c r="D1794" s="195">
        <v>17</v>
      </c>
      <c r="E1794" s="195">
        <v>38</v>
      </c>
      <c r="F1794" s="195" t="str">
        <f>VLOOKUP(VALUE(RIGHT(B1794,LEN(B1794)-1)),clusters!$A$15:$B$77,2)</f>
        <v>Aging On Base</v>
      </c>
    </row>
    <row r="1795" spans="1:6" s="195" customFormat="1" x14ac:dyDescent="0.3">
      <c r="A1795" s="195">
        <v>1794</v>
      </c>
      <c r="B1795" s="195" t="s">
        <v>6884</v>
      </c>
      <c r="C1795" s="195">
        <v>0.27431185889999998</v>
      </c>
      <c r="D1795" s="195">
        <v>18</v>
      </c>
      <c r="E1795" s="195">
        <v>38</v>
      </c>
      <c r="F1795" s="195" t="str">
        <f>VLOOKUP(VALUE(RIGHT(B1795,LEN(B1795)-1)),clusters!$A$15:$B$77,2)</f>
        <v>Young Slugger</v>
      </c>
    </row>
    <row r="1796" spans="1:6" s="195" customFormat="1" x14ac:dyDescent="0.3">
      <c r="A1796" s="195">
        <v>1795</v>
      </c>
      <c r="B1796" s="195" t="s">
        <v>6896</v>
      </c>
      <c r="C1796" s="195">
        <v>0.18216214789999999</v>
      </c>
      <c r="D1796" s="195">
        <v>19</v>
      </c>
      <c r="E1796" s="195">
        <v>38</v>
      </c>
      <c r="F1796" s="195" t="str">
        <f>VLOOKUP(VALUE(RIGHT(B1796,LEN(B1796)-1)),clusters!$A$15:$B$77,2)</f>
        <v>Aging Bench Warmer</v>
      </c>
    </row>
    <row r="1797" spans="1:6" s="195" customFormat="1" x14ac:dyDescent="0.3">
      <c r="A1797" s="195">
        <v>1796</v>
      </c>
      <c r="B1797" s="195" t="s">
        <v>860</v>
      </c>
      <c r="C1797" s="195">
        <v>0.17632125630000001</v>
      </c>
      <c r="D1797" s="195">
        <v>20</v>
      </c>
      <c r="E1797" s="195">
        <v>38</v>
      </c>
      <c r="F1797" s="195" t="str">
        <f>VLOOKUP(VALUE(RIGHT(B1797,LEN(B1797)-1)),clusters!$A$15:$B$77,2)</f>
        <v>Agile Swings for Fences</v>
      </c>
    </row>
    <row r="1798" spans="1:6" s="195" customFormat="1" x14ac:dyDescent="0.3">
      <c r="A1798" s="195">
        <v>1797</v>
      </c>
      <c r="B1798" s="195" t="s">
        <v>6885</v>
      </c>
      <c r="C1798" s="195">
        <v>0.16909515689999999</v>
      </c>
      <c r="D1798" s="195">
        <v>21</v>
      </c>
      <c r="E1798" s="195">
        <v>38</v>
      </c>
      <c r="F1798" s="195" t="str">
        <f>VLOOKUP(VALUE(RIGHT(B1798,LEN(B1798)-1)),clusters!$A$15:$B$77,2)</f>
        <v>Aging Power When Healthy</v>
      </c>
    </row>
    <row r="1799" spans="1:6" s="195" customFormat="1" x14ac:dyDescent="0.3">
      <c r="A1799" s="195">
        <v>1798</v>
      </c>
      <c r="B1799" s="195" t="s">
        <v>846</v>
      </c>
      <c r="C1799" s="195">
        <v>9.8797192300000003E-2</v>
      </c>
      <c r="D1799" s="195">
        <v>22</v>
      </c>
      <c r="E1799" s="195">
        <v>38</v>
      </c>
      <c r="F1799" s="195" t="str">
        <f>VLOOKUP(VALUE(RIGHT(B1799,LEN(B1799)-1)),clusters!$A$15:$B$77,2)</f>
        <v>Slugger Infielder</v>
      </c>
    </row>
    <row r="1800" spans="1:6" s="195" customFormat="1" x14ac:dyDescent="0.3">
      <c r="A1800" s="195">
        <v>1799</v>
      </c>
      <c r="B1800" s="195" t="s">
        <v>853</v>
      </c>
      <c r="C1800" s="195">
        <v>9.6108318799999995E-2</v>
      </c>
      <c r="D1800" s="195">
        <v>23</v>
      </c>
      <c r="E1800" s="195">
        <v>38</v>
      </c>
      <c r="F1800" s="195" t="str">
        <f>VLOOKUP(VALUE(RIGHT(B1800,LEN(B1800)-1)),clusters!$A$15:$B$77,2)</f>
        <v>Young Speedy Gap Power</v>
      </c>
    </row>
    <row r="1801" spans="1:6" s="195" customFormat="1" x14ac:dyDescent="0.3">
      <c r="A1801" s="195">
        <v>1800</v>
      </c>
      <c r="B1801" s="195" t="s">
        <v>859</v>
      </c>
      <c r="C1801" s="195">
        <v>9.0109342300000006E-2</v>
      </c>
      <c r="D1801" s="195">
        <v>24</v>
      </c>
      <c r="E1801" s="195">
        <v>38</v>
      </c>
      <c r="F1801" s="195" t="str">
        <f>VLOOKUP(VALUE(RIGHT(B1801,LEN(B1801)-1)),clusters!$A$15:$B$77,2)</f>
        <v>Speedy Power off Bench OF/1B</v>
      </c>
    </row>
    <row r="1802" spans="1:6" s="195" customFormat="1" x14ac:dyDescent="0.3">
      <c r="A1802" s="195">
        <v>1801</v>
      </c>
      <c r="B1802" s="195" t="s">
        <v>6895</v>
      </c>
      <c r="C1802" s="195">
        <v>7.0326053999999999E-2</v>
      </c>
      <c r="D1802" s="195">
        <v>25</v>
      </c>
      <c r="E1802" s="195">
        <v>38</v>
      </c>
      <c r="F1802" s="195" t="str">
        <f>VLOOKUP(VALUE(RIGHT(B1802,LEN(B1802)-1)),clusters!$A$15:$B$77,2)</f>
        <v>Capable Hitter Infielder</v>
      </c>
    </row>
    <row r="1803" spans="1:6" s="195" customFormat="1" x14ac:dyDescent="0.3">
      <c r="A1803" s="195">
        <v>1802</v>
      </c>
      <c r="B1803" s="195" t="s">
        <v>838</v>
      </c>
      <c r="C1803" s="195">
        <v>-5.1657320000000001E-3</v>
      </c>
      <c r="D1803" s="195">
        <v>26</v>
      </c>
      <c r="E1803" s="195">
        <v>38</v>
      </c>
      <c r="F1803" s="195" t="str">
        <f>VLOOKUP(VALUE(RIGHT(B1803,LEN(B1803)-1)),clusters!$A$15:$B$77,2)</f>
        <v>Lead Footed Contact Hitter Infielder</v>
      </c>
    </row>
    <row r="1804" spans="1:6" s="195" customFormat="1" x14ac:dyDescent="0.3">
      <c r="A1804" s="195">
        <v>1803</v>
      </c>
      <c r="B1804" s="195" t="s">
        <v>849</v>
      </c>
      <c r="C1804" s="195">
        <v>-2.4699603000000001E-2</v>
      </c>
      <c r="D1804" s="195">
        <v>27</v>
      </c>
      <c r="E1804" s="195">
        <v>38</v>
      </c>
      <c r="F1804" s="195" t="str">
        <f>VLOOKUP(VALUE(RIGHT(B1804,LEN(B1804)-1)),clusters!$A$15:$B$77,2)</f>
        <v>SB Bench Warmer</v>
      </c>
    </row>
    <row r="1805" spans="1:6" s="195" customFormat="1" x14ac:dyDescent="0.3">
      <c r="A1805" s="195">
        <v>1804</v>
      </c>
      <c r="B1805" s="195" t="s">
        <v>6894</v>
      </c>
      <c r="C1805" s="195">
        <v>-7.0145144000000006E-2</v>
      </c>
      <c r="D1805" s="195">
        <v>28</v>
      </c>
      <c r="E1805" s="195">
        <v>38</v>
      </c>
      <c r="F1805" s="195" t="str">
        <f>VLOOKUP(VALUE(RIGHT(B1805,LEN(B1805)-1)),clusters!$A$15:$B$77,2)</f>
        <v>Agile Bench Warmer</v>
      </c>
    </row>
    <row r="1806" spans="1:6" s="195" customFormat="1" x14ac:dyDescent="0.3">
      <c r="A1806" s="195">
        <v>1805</v>
      </c>
      <c r="B1806" s="195" t="s">
        <v>6893</v>
      </c>
      <c r="C1806" s="195">
        <v>-7.2085386000000001E-2</v>
      </c>
      <c r="D1806" s="195">
        <v>29</v>
      </c>
      <c r="E1806" s="195">
        <v>38</v>
      </c>
      <c r="F1806" s="195" t="str">
        <f>VLOOKUP(VALUE(RIGHT(B1806,LEN(B1806)-1)),clusters!$A$15:$B$77,2)</f>
        <v>Young Speedy Gap Power</v>
      </c>
    </row>
    <row r="1807" spans="1:6" s="195" customFormat="1" x14ac:dyDescent="0.3">
      <c r="A1807" s="195">
        <v>1806</v>
      </c>
      <c r="B1807" s="195" t="s">
        <v>852</v>
      </c>
      <c r="C1807" s="195">
        <v>-0.110351677</v>
      </c>
      <c r="D1807" s="195">
        <v>30</v>
      </c>
      <c r="E1807" s="195">
        <v>38</v>
      </c>
      <c r="F1807" s="195" t="str">
        <f>VLOOKUP(VALUE(RIGHT(B1807,LEN(B1807)-1)),clusters!$A$15:$B$77,2)</f>
        <v>Speedy Wiff King</v>
      </c>
    </row>
    <row r="1808" spans="1:6" s="195" customFormat="1" x14ac:dyDescent="0.3">
      <c r="A1808" s="195">
        <v>1807</v>
      </c>
      <c r="B1808" s="195" t="s">
        <v>858</v>
      </c>
      <c r="C1808" s="195">
        <v>-0.12678525299999999</v>
      </c>
      <c r="D1808" s="195">
        <v>31</v>
      </c>
      <c r="E1808" s="195">
        <v>38</v>
      </c>
      <c r="F1808" s="195" t="str">
        <f>VLOOKUP(VALUE(RIGHT(B1808,LEN(B1808)-1)),clusters!$A$15:$B$77,2)</f>
        <v>Lead Footed Swings for Fences</v>
      </c>
    </row>
    <row r="1809" spans="1:6" s="195" customFormat="1" x14ac:dyDescent="0.3">
      <c r="A1809" s="195">
        <v>1808</v>
      </c>
      <c r="B1809" s="195" t="s">
        <v>6900</v>
      </c>
      <c r="C1809" s="195">
        <v>-0.186513558</v>
      </c>
      <c r="D1809" s="195">
        <v>32</v>
      </c>
      <c r="E1809" s="195">
        <v>38</v>
      </c>
      <c r="F1809" s="195" t="str">
        <f>VLOOKUP(VALUE(RIGHT(B1809,LEN(B1809)-1)),clusters!$A$15:$B$77,2)</f>
        <v>Speedy Capable Hitter 2B/SS</v>
      </c>
    </row>
    <row r="1810" spans="1:6" s="195" customFormat="1" x14ac:dyDescent="0.3">
      <c r="A1810" s="195">
        <v>1809</v>
      </c>
      <c r="B1810" s="195" t="s">
        <v>840</v>
      </c>
      <c r="C1810" s="195">
        <v>-0.20681407199999999</v>
      </c>
      <c r="D1810" s="195">
        <v>33</v>
      </c>
      <c r="E1810" s="195">
        <v>38</v>
      </c>
      <c r="F1810" s="195" t="str">
        <f>VLOOKUP(VALUE(RIGHT(B1810,LEN(B1810)-1)),clusters!$A$15:$B$77,2)</f>
        <v>Speedy Contact Hitter 2B/SS</v>
      </c>
    </row>
    <row r="1811" spans="1:6" s="195" customFormat="1" x14ac:dyDescent="0.3">
      <c r="A1811" s="195">
        <v>1810</v>
      </c>
      <c r="B1811" s="195" t="s">
        <v>837</v>
      </c>
      <c r="C1811" s="195">
        <v>-0.23131933599999999</v>
      </c>
      <c r="D1811" s="195">
        <v>34</v>
      </c>
      <c r="E1811" s="195">
        <v>38</v>
      </c>
      <c r="F1811" s="195" t="str">
        <f>VLOOKUP(VALUE(RIGHT(B1811,LEN(B1811)-1)),clusters!$A$15:$B$77,2)</f>
        <v>Slap Hitter 2B/SS</v>
      </c>
    </row>
    <row r="1812" spans="1:6" s="195" customFormat="1" x14ac:dyDescent="0.3">
      <c r="A1812" s="195">
        <v>1811</v>
      </c>
      <c r="B1812" s="195" t="s">
        <v>847</v>
      </c>
      <c r="C1812" s="195">
        <v>-0.24715010300000001</v>
      </c>
      <c r="D1812" s="195">
        <v>35</v>
      </c>
      <c r="E1812" s="195">
        <v>38</v>
      </c>
      <c r="F1812" s="195" t="str">
        <f>VLOOKUP(VALUE(RIGHT(B1812,LEN(B1812)-1)),clusters!$A$15:$B$77,2)</f>
        <v>Infielder</v>
      </c>
    </row>
    <row r="1813" spans="1:6" s="195" customFormat="1" x14ac:dyDescent="0.3">
      <c r="A1813" s="195">
        <v>1812</v>
      </c>
      <c r="B1813" s="195" t="s">
        <v>6899</v>
      </c>
      <c r="C1813" s="195">
        <v>-0.25498306799999998</v>
      </c>
      <c r="D1813" s="195">
        <v>36</v>
      </c>
      <c r="E1813" s="195">
        <v>38</v>
      </c>
      <c r="F1813" s="195" t="str">
        <f>VLOOKUP(VALUE(RIGHT(B1813,LEN(B1813)-1)),clusters!$A$15:$B$77,2)</f>
        <v>Bench Warmer</v>
      </c>
    </row>
    <row r="1814" spans="1:6" s="195" customFormat="1" x14ac:dyDescent="0.3">
      <c r="A1814" s="195">
        <v>1813</v>
      </c>
      <c r="B1814" s="195" t="s">
        <v>839</v>
      </c>
      <c r="C1814" s="195">
        <v>-0.31690838199999999</v>
      </c>
      <c r="D1814" s="195">
        <v>37</v>
      </c>
      <c r="E1814" s="195">
        <v>38</v>
      </c>
      <c r="F1814" s="195" t="str">
        <f>VLOOKUP(VALUE(RIGHT(B1814,LEN(B1814)-1)),clusters!$A$15:$B$77,2)</f>
        <v>Agile Bench Warmer Infielder</v>
      </c>
    </row>
    <row r="1815" spans="1:6" s="195" customFormat="1" x14ac:dyDescent="0.3">
      <c r="A1815" s="195">
        <v>1814</v>
      </c>
      <c r="B1815" s="195" t="s">
        <v>845</v>
      </c>
      <c r="C1815" s="195">
        <v>-0.333672729</v>
      </c>
      <c r="D1815" s="195">
        <v>38</v>
      </c>
      <c r="E1815" s="195">
        <v>38</v>
      </c>
      <c r="F1815" s="195" t="str">
        <f>VLOOKUP(VALUE(RIGHT(B1815,LEN(B1815)-1)),clusters!$A$15:$B$77,2)</f>
        <v>Speedy Bench Warmer Infielder</v>
      </c>
    </row>
    <row r="1816" spans="1:6" s="195" customFormat="1" x14ac:dyDescent="0.3">
      <c r="A1816" s="195">
        <v>1815</v>
      </c>
      <c r="B1816" s="195" t="s">
        <v>6882</v>
      </c>
      <c r="C1816" s="195">
        <v>-0.35261820599999999</v>
      </c>
      <c r="D1816" s="195">
        <v>39</v>
      </c>
      <c r="E1816" s="195">
        <v>38</v>
      </c>
      <c r="F1816" s="195" t="str">
        <f>VLOOKUP(VALUE(RIGHT(B1816,LEN(B1816)-1)),clusters!$A$15:$B$77,2)</f>
        <v>Young Slugger 2B/SS</v>
      </c>
    </row>
    <row r="1817" spans="1:6" s="195" customFormat="1" x14ac:dyDescent="0.3">
      <c r="A1817" s="195">
        <v>1816</v>
      </c>
      <c r="B1817" s="195" t="s">
        <v>6883</v>
      </c>
      <c r="C1817" s="195">
        <v>-0.44621888700000001</v>
      </c>
      <c r="D1817" s="195">
        <v>40</v>
      </c>
      <c r="E1817" s="195">
        <v>38</v>
      </c>
      <c r="F1817" s="195" t="str">
        <f>VLOOKUP(VALUE(RIGHT(B1817,LEN(B1817)-1)),clusters!$A$15:$B$77,2)</f>
        <v>Lead Footed Bench Warmer</v>
      </c>
    </row>
    <row r="1818" spans="1:6" s="195" customFormat="1" x14ac:dyDescent="0.3">
      <c r="A1818" s="195">
        <v>1817</v>
      </c>
      <c r="B1818" s="195" t="s">
        <v>854</v>
      </c>
      <c r="C1818" s="195">
        <v>-0.51200043399999995</v>
      </c>
      <c r="D1818" s="195">
        <v>41</v>
      </c>
      <c r="E1818" s="195">
        <v>38</v>
      </c>
      <c r="F1818" s="195" t="str">
        <f>VLOOKUP(VALUE(RIGHT(B1818,LEN(B1818)-1)),clusters!$A$15:$B$77,2)</f>
        <v>Agile Wiff King</v>
      </c>
    </row>
    <row r="1819" spans="1:6" s="195" customFormat="1" x14ac:dyDescent="0.3">
      <c r="A1819" s="195">
        <v>1818</v>
      </c>
      <c r="B1819" s="195" t="s">
        <v>6881</v>
      </c>
      <c r="C1819" s="195">
        <v>-0.61678581399999999</v>
      </c>
      <c r="D1819" s="195">
        <v>42</v>
      </c>
      <c r="E1819" s="195">
        <v>38</v>
      </c>
      <c r="F1819" s="195" t="str">
        <f>VLOOKUP(VALUE(RIGHT(B1819,LEN(B1819)-1)),clusters!$A$15:$B$77,2)</f>
        <v>Lead Footed Uppercut Breeze</v>
      </c>
    </row>
    <row r="1820" spans="1:6" s="195" customFormat="1" x14ac:dyDescent="0.3">
      <c r="A1820" s="195">
        <v>1819</v>
      </c>
      <c r="B1820" s="195" t="s">
        <v>6889</v>
      </c>
      <c r="C1820" s="195">
        <v>-0.69058987100000002</v>
      </c>
      <c r="D1820" s="195">
        <v>43</v>
      </c>
      <c r="E1820" s="195">
        <v>38</v>
      </c>
      <c r="F1820" s="195" t="str">
        <f>VLOOKUP(VALUE(RIGHT(B1820,LEN(B1820)-1)),clusters!$A$15:$B$77,2)</f>
        <v>Gap Power Infielder</v>
      </c>
    </row>
    <row r="1821" spans="1:6" s="195" customFormat="1" x14ac:dyDescent="0.3">
      <c r="A1821" s="195">
        <v>1820</v>
      </c>
      <c r="B1821" s="195" t="s">
        <v>6892</v>
      </c>
      <c r="C1821" s="195">
        <v>-0.70471967499999999</v>
      </c>
      <c r="D1821" s="195">
        <v>44</v>
      </c>
      <c r="E1821" s="195">
        <v>38</v>
      </c>
      <c r="F1821" s="195" t="str">
        <f>VLOOKUP(VALUE(RIGHT(B1821,LEN(B1821)-1)),clusters!$A$15:$B$77,2)</f>
        <v>Lead Footed Slap Hitter</v>
      </c>
    </row>
    <row r="1822" spans="1:6" s="195" customFormat="1" x14ac:dyDescent="0.3">
      <c r="A1822" s="195">
        <v>1821</v>
      </c>
      <c r="B1822" s="195" t="s">
        <v>7349</v>
      </c>
      <c r="C1822" s="195">
        <v>-0.745267919</v>
      </c>
      <c r="D1822" s="195">
        <v>45</v>
      </c>
      <c r="E1822" s="195">
        <v>38</v>
      </c>
      <c r="F1822" s="195" t="str">
        <f>VLOOKUP(VALUE(RIGHT(B1822,LEN(B1822)-1)),clusters!$A$15:$B$77,2)</f>
        <v>Wiff King 2B/SS</v>
      </c>
    </row>
    <row r="1823" spans="1:6" s="195" customFormat="1" x14ac:dyDescent="0.3">
      <c r="A1823" s="195">
        <v>1822</v>
      </c>
      <c r="B1823" s="195" t="s">
        <v>842</v>
      </c>
      <c r="C1823" s="195">
        <v>-0.80936822200000003</v>
      </c>
      <c r="D1823" s="195">
        <v>46</v>
      </c>
      <c r="E1823" s="195">
        <v>38</v>
      </c>
      <c r="F1823" s="195" t="str">
        <f>VLOOKUP(VALUE(RIGHT(B1823,LEN(B1823)-1)),clusters!$A$15:$B$77,2)</f>
        <v>Bench Warmer 2B/SS</v>
      </c>
    </row>
    <row r="1824" spans="1:6" s="195" customFormat="1" x14ac:dyDescent="0.3">
      <c r="A1824" s="195">
        <v>1823</v>
      </c>
      <c r="B1824" s="195" t="s">
        <v>6886</v>
      </c>
      <c r="C1824" s="195">
        <v>-0.81907319599999995</v>
      </c>
      <c r="D1824" s="195">
        <v>47</v>
      </c>
      <c r="E1824" s="195">
        <v>38</v>
      </c>
      <c r="F1824" s="195" t="str">
        <f>VLOOKUP(VALUE(RIGHT(B1824,LEN(B1824)-1)),clusters!$A$15:$B$77,2)</f>
        <v>Young Wiff King Infielder</v>
      </c>
    </row>
    <row r="1825" spans="1:6" s="195" customFormat="1" x14ac:dyDescent="0.3">
      <c r="A1825" s="195">
        <v>1824</v>
      </c>
      <c r="B1825" s="195" t="s">
        <v>6897</v>
      </c>
      <c r="C1825" s="195">
        <v>-0.98737718100000005</v>
      </c>
      <c r="D1825" s="195">
        <v>48</v>
      </c>
      <c r="E1825" s="195">
        <v>38</v>
      </c>
      <c r="F1825" s="195" t="str">
        <f>VLOOKUP(VALUE(RIGHT(B1825,LEN(B1825)-1)),clusters!$A$15:$B$77,2)</f>
        <v>Bench Warmer Infielder</v>
      </c>
    </row>
    <row r="1826" spans="1:6" s="195" customFormat="1" x14ac:dyDescent="0.3">
      <c r="A1826" s="195">
        <v>1825</v>
      </c>
      <c r="B1826" s="195" t="s">
        <v>6902</v>
      </c>
      <c r="C1826" s="195">
        <v>1</v>
      </c>
      <c r="D1826" s="195">
        <v>1</v>
      </c>
      <c r="E1826" s="195">
        <v>39</v>
      </c>
      <c r="F1826" s="195" t="str">
        <f>VLOOKUP(VALUE(RIGHT(B1826,LEN(B1826)-1)),clusters!$A$15:$B$77,2)</f>
        <v>SB Capable Hitter</v>
      </c>
    </row>
    <row r="1827" spans="1:6" s="195" customFormat="1" x14ac:dyDescent="0.3">
      <c r="A1827" s="195">
        <v>1826</v>
      </c>
      <c r="B1827" s="195" t="s">
        <v>843</v>
      </c>
      <c r="C1827" s="195">
        <v>0.87196350739999995</v>
      </c>
      <c r="D1827" s="195">
        <v>2</v>
      </c>
      <c r="E1827" s="195">
        <v>39</v>
      </c>
      <c r="F1827" s="195" t="str">
        <f>VLOOKUP(VALUE(RIGHT(B1827,LEN(B1827)-1)),clusters!$A$15:$B$77,2)</f>
        <v>Capable Hitter</v>
      </c>
    </row>
    <row r="1828" spans="1:6" s="195" customFormat="1" x14ac:dyDescent="0.3">
      <c r="A1828" s="195">
        <v>1827</v>
      </c>
      <c r="B1828" s="195" t="s">
        <v>6901</v>
      </c>
      <c r="C1828" s="195">
        <v>0.86446249310000001</v>
      </c>
      <c r="D1828" s="195">
        <v>3</v>
      </c>
      <c r="E1828" s="195">
        <v>39</v>
      </c>
      <c r="F1828" s="195" t="str">
        <f>VLOOKUP(VALUE(RIGHT(B1828,LEN(B1828)-1)),clusters!$A$15:$B$77,2)</f>
        <v>Speedy Contact Hitter</v>
      </c>
    </row>
    <row r="1829" spans="1:6" s="195" customFormat="1" x14ac:dyDescent="0.3">
      <c r="A1829" s="195">
        <v>1828</v>
      </c>
      <c r="B1829" s="195" t="s">
        <v>6888</v>
      </c>
      <c r="C1829" s="195">
        <v>0.77478195890000001</v>
      </c>
      <c r="D1829" s="195">
        <v>4</v>
      </c>
      <c r="E1829" s="195">
        <v>39</v>
      </c>
      <c r="F1829" s="195" t="str">
        <f>VLOOKUP(VALUE(RIGHT(B1829,LEN(B1829)-1)),clusters!$A$15:$B$77,2)</f>
        <v>SB Slugger</v>
      </c>
    </row>
    <row r="1830" spans="1:6" s="195" customFormat="1" x14ac:dyDescent="0.3">
      <c r="A1830" s="195">
        <v>1829</v>
      </c>
      <c r="B1830" s="195" t="s">
        <v>6891</v>
      </c>
      <c r="C1830" s="195">
        <v>0.73374493399999996</v>
      </c>
      <c r="D1830" s="195">
        <v>5</v>
      </c>
      <c r="E1830" s="195">
        <v>39</v>
      </c>
      <c r="F1830" s="195" t="str">
        <f>VLOOKUP(VALUE(RIGHT(B1830,LEN(B1830)-1)),clusters!$A$15:$B$77,2)</f>
        <v>Speedy Dominant Hitter</v>
      </c>
    </row>
    <row r="1831" spans="1:6" s="195" customFormat="1" x14ac:dyDescent="0.3">
      <c r="A1831" s="195">
        <v>1830</v>
      </c>
      <c r="B1831" s="195" t="s">
        <v>841</v>
      </c>
      <c r="C1831" s="195">
        <v>0.66469393050000003</v>
      </c>
      <c r="D1831" s="195">
        <v>6</v>
      </c>
      <c r="E1831" s="195">
        <v>39</v>
      </c>
      <c r="F1831" s="195" t="str">
        <f>VLOOKUP(VALUE(RIGHT(B1831,LEN(B1831)-1)),clusters!$A$15:$B$77,2)</f>
        <v>SB Slap Hitter</v>
      </c>
    </row>
    <row r="1832" spans="1:6" s="195" customFormat="1" x14ac:dyDescent="0.3">
      <c r="A1832" s="195">
        <v>1831</v>
      </c>
      <c r="B1832" s="195" t="s">
        <v>838</v>
      </c>
      <c r="C1832" s="195">
        <v>0.61030164929999997</v>
      </c>
      <c r="D1832" s="195">
        <v>7</v>
      </c>
      <c r="E1832" s="195">
        <v>39</v>
      </c>
      <c r="F1832" s="195" t="str">
        <f>VLOOKUP(VALUE(RIGHT(B1832,LEN(B1832)-1)),clusters!$A$15:$B$77,2)</f>
        <v>Lead Footed Contact Hitter Infielder</v>
      </c>
    </row>
    <row r="1833" spans="1:6" s="195" customFormat="1" x14ac:dyDescent="0.3">
      <c r="A1833" s="195">
        <v>1832</v>
      </c>
      <c r="B1833" s="195" t="s">
        <v>844</v>
      </c>
      <c r="C1833" s="195">
        <v>0.59870256619999995</v>
      </c>
      <c r="D1833" s="195">
        <v>8</v>
      </c>
      <c r="E1833" s="195">
        <v>39</v>
      </c>
      <c r="F1833" s="195" t="str">
        <f>VLOOKUP(VALUE(RIGHT(B1833,LEN(B1833)-1)),clusters!$A$15:$B$77,2)</f>
        <v>Aging On Base</v>
      </c>
    </row>
    <row r="1834" spans="1:6" s="195" customFormat="1" x14ac:dyDescent="0.3">
      <c r="A1834" s="195">
        <v>1833</v>
      </c>
      <c r="B1834" s="195" t="s">
        <v>848</v>
      </c>
      <c r="C1834" s="195">
        <v>0.5877217213</v>
      </c>
      <c r="D1834" s="195">
        <v>9</v>
      </c>
      <c r="E1834" s="195">
        <v>39</v>
      </c>
      <c r="F1834" s="195" t="str">
        <f>VLOOKUP(VALUE(RIGHT(B1834,LEN(B1834)-1)),clusters!$A$15:$B$77,2)</f>
        <v>Dominant Hitter</v>
      </c>
    </row>
    <row r="1835" spans="1:6" s="195" customFormat="1" x14ac:dyDescent="0.3">
      <c r="A1835" s="195">
        <v>1834</v>
      </c>
      <c r="B1835" s="195" t="s">
        <v>6890</v>
      </c>
      <c r="C1835" s="195">
        <v>0.50909040620000001</v>
      </c>
      <c r="D1835" s="195">
        <v>10</v>
      </c>
      <c r="E1835" s="195">
        <v>39</v>
      </c>
      <c r="F1835" s="195" t="str">
        <f>VLOOKUP(VALUE(RIGHT(B1835,LEN(B1835)-1)),clusters!$A$15:$B$77,2)</f>
        <v>Speedy Capable Hitter</v>
      </c>
    </row>
    <row r="1836" spans="1:6" s="195" customFormat="1" x14ac:dyDescent="0.3">
      <c r="A1836" s="195">
        <v>1835</v>
      </c>
      <c r="B1836" s="195" t="s">
        <v>846</v>
      </c>
      <c r="C1836" s="195">
        <v>0.50897845689999999</v>
      </c>
      <c r="D1836" s="195">
        <v>11</v>
      </c>
      <c r="E1836" s="195">
        <v>39</v>
      </c>
      <c r="F1836" s="195" t="str">
        <f>VLOOKUP(VALUE(RIGHT(B1836,LEN(B1836)-1)),clusters!$A$15:$B$77,2)</f>
        <v>Slugger Infielder</v>
      </c>
    </row>
    <row r="1837" spans="1:6" s="195" customFormat="1" x14ac:dyDescent="0.3">
      <c r="A1837" s="195">
        <v>1836</v>
      </c>
      <c r="B1837" s="195" t="s">
        <v>837</v>
      </c>
      <c r="C1837" s="195">
        <v>0.46042513229999998</v>
      </c>
      <c r="D1837" s="195">
        <v>12</v>
      </c>
      <c r="E1837" s="195">
        <v>39</v>
      </c>
      <c r="F1837" s="195" t="str">
        <f>VLOOKUP(VALUE(RIGHT(B1837,LEN(B1837)-1)),clusters!$A$15:$B$77,2)</f>
        <v>Slap Hitter 2B/SS</v>
      </c>
    </row>
    <row r="1838" spans="1:6" s="195" customFormat="1" x14ac:dyDescent="0.3">
      <c r="A1838" s="195">
        <v>1837</v>
      </c>
      <c r="B1838" s="195" t="s">
        <v>6896</v>
      </c>
      <c r="C1838" s="195">
        <v>0.45734174909999997</v>
      </c>
      <c r="D1838" s="195">
        <v>13</v>
      </c>
      <c r="E1838" s="195">
        <v>39</v>
      </c>
      <c r="F1838" s="195" t="str">
        <f>VLOOKUP(VALUE(RIGHT(B1838,LEN(B1838)-1)),clusters!$A$15:$B$77,2)</f>
        <v>Aging Bench Warmer</v>
      </c>
    </row>
    <row r="1839" spans="1:6" s="195" customFormat="1" x14ac:dyDescent="0.3">
      <c r="A1839" s="195">
        <v>1838</v>
      </c>
      <c r="B1839" s="195" t="s">
        <v>856</v>
      </c>
      <c r="C1839" s="195">
        <v>0.44752489600000001</v>
      </c>
      <c r="D1839" s="195">
        <v>14</v>
      </c>
      <c r="E1839" s="195">
        <v>39</v>
      </c>
      <c r="F1839" s="195" t="str">
        <f>VLOOKUP(VALUE(RIGHT(B1839,LEN(B1839)-1)),clusters!$A$15:$B$77,2)</f>
        <v>Young On Base OF/1B</v>
      </c>
    </row>
    <row r="1840" spans="1:6" s="195" customFormat="1" x14ac:dyDescent="0.3">
      <c r="A1840" s="195">
        <v>1839</v>
      </c>
      <c r="B1840" s="195" t="s">
        <v>6880</v>
      </c>
      <c r="C1840" s="195">
        <v>0.43899362289999999</v>
      </c>
      <c r="D1840" s="195">
        <v>15</v>
      </c>
      <c r="E1840" s="195">
        <v>39</v>
      </c>
      <c r="F1840" s="195" t="str">
        <f>VLOOKUP(VALUE(RIGHT(B1840,LEN(B1840)-1)),clusters!$A$15:$B$77,2)</f>
        <v>Bench Warmer OF/1B</v>
      </c>
    </row>
    <row r="1841" spans="1:6" s="195" customFormat="1" x14ac:dyDescent="0.3">
      <c r="A1841" s="195">
        <v>1840</v>
      </c>
      <c r="B1841" s="195" t="s">
        <v>6887</v>
      </c>
      <c r="C1841" s="195">
        <v>0.36889351949999999</v>
      </c>
      <c r="D1841" s="195">
        <v>16</v>
      </c>
      <c r="E1841" s="195">
        <v>39</v>
      </c>
      <c r="F1841" s="195" t="str">
        <f>VLOOKUP(VALUE(RIGHT(B1841,LEN(B1841)-1)),clusters!$A$15:$B$77,2)</f>
        <v>Aging Bench Warmer OF/1B</v>
      </c>
    </row>
    <row r="1842" spans="1:6" s="195" customFormat="1" x14ac:dyDescent="0.3">
      <c r="A1842" s="195">
        <v>1841</v>
      </c>
      <c r="B1842" s="195" t="s">
        <v>6898</v>
      </c>
      <c r="C1842" s="195">
        <v>0.3457310394</v>
      </c>
      <c r="D1842" s="195">
        <v>17</v>
      </c>
      <c r="E1842" s="195">
        <v>39</v>
      </c>
      <c r="F1842" s="195" t="str">
        <f>VLOOKUP(VALUE(RIGHT(B1842,LEN(B1842)-1)),clusters!$A$15:$B$77,2)</f>
        <v>Young SB Power off Bench</v>
      </c>
    </row>
    <row r="1843" spans="1:6" s="195" customFormat="1" x14ac:dyDescent="0.3">
      <c r="A1843" s="195">
        <v>1842</v>
      </c>
      <c r="B1843" s="195" t="s">
        <v>851</v>
      </c>
      <c r="C1843" s="195">
        <v>0.31972563259999998</v>
      </c>
      <c r="D1843" s="195">
        <v>18</v>
      </c>
      <c r="E1843" s="195">
        <v>39</v>
      </c>
      <c r="F1843" s="195" t="str">
        <f>VLOOKUP(VALUE(RIGHT(B1843,LEN(B1843)-1)),clusters!$A$15:$B$77,2)</f>
        <v>Slugger OF/1B</v>
      </c>
    </row>
    <row r="1844" spans="1:6" s="195" customFormat="1" x14ac:dyDescent="0.3">
      <c r="A1844" s="195">
        <v>1843</v>
      </c>
      <c r="B1844" s="195" t="s">
        <v>840</v>
      </c>
      <c r="C1844" s="195">
        <v>0.2757661066</v>
      </c>
      <c r="D1844" s="195">
        <v>19</v>
      </c>
      <c r="E1844" s="195">
        <v>39</v>
      </c>
      <c r="F1844" s="195" t="str">
        <f>VLOOKUP(VALUE(RIGHT(B1844,LEN(B1844)-1)),clusters!$A$15:$B$77,2)</f>
        <v>Speedy Contact Hitter 2B/SS</v>
      </c>
    </row>
    <row r="1845" spans="1:6" s="195" customFormat="1" x14ac:dyDescent="0.3">
      <c r="A1845" s="195">
        <v>1844</v>
      </c>
      <c r="B1845" s="195" t="s">
        <v>6895</v>
      </c>
      <c r="C1845" s="195">
        <v>0.27484935669999999</v>
      </c>
      <c r="D1845" s="195">
        <v>20</v>
      </c>
      <c r="E1845" s="195">
        <v>39</v>
      </c>
      <c r="F1845" s="195" t="str">
        <f>VLOOKUP(VALUE(RIGHT(B1845,LEN(B1845)-1)),clusters!$A$15:$B$77,2)</f>
        <v>Capable Hitter Infielder</v>
      </c>
    </row>
    <row r="1846" spans="1:6" s="195" customFormat="1" x14ac:dyDescent="0.3">
      <c r="A1846" s="195">
        <v>1845</v>
      </c>
      <c r="B1846" s="195" t="s">
        <v>847</v>
      </c>
      <c r="C1846" s="195">
        <v>0.20430393899999999</v>
      </c>
      <c r="D1846" s="195">
        <v>21</v>
      </c>
      <c r="E1846" s="195">
        <v>39</v>
      </c>
      <c r="F1846" s="195" t="str">
        <f>VLOOKUP(VALUE(RIGHT(B1846,LEN(B1846)-1)),clusters!$A$15:$B$77,2)</f>
        <v>Infielder</v>
      </c>
    </row>
    <row r="1847" spans="1:6" s="195" customFormat="1" x14ac:dyDescent="0.3">
      <c r="A1847" s="195">
        <v>1846</v>
      </c>
      <c r="B1847" s="195" t="s">
        <v>839</v>
      </c>
      <c r="C1847" s="195">
        <v>0.17252568700000001</v>
      </c>
      <c r="D1847" s="195">
        <v>22</v>
      </c>
      <c r="E1847" s="195">
        <v>39</v>
      </c>
      <c r="F1847" s="195" t="str">
        <f>VLOOKUP(VALUE(RIGHT(B1847,LEN(B1847)-1)),clusters!$A$15:$B$77,2)</f>
        <v>Agile Bench Warmer Infielder</v>
      </c>
    </row>
    <row r="1848" spans="1:6" s="195" customFormat="1" x14ac:dyDescent="0.3">
      <c r="A1848" s="195">
        <v>1847</v>
      </c>
      <c r="B1848" s="195" t="s">
        <v>850</v>
      </c>
      <c r="C1848" s="195">
        <v>0.15953891179999999</v>
      </c>
      <c r="D1848" s="195">
        <v>23</v>
      </c>
      <c r="E1848" s="195">
        <v>39</v>
      </c>
      <c r="F1848" s="195" t="str">
        <f>VLOOKUP(VALUE(RIGHT(B1848,LEN(B1848)-1)),clusters!$A$15:$B$77,2)</f>
        <v>SB Swings for Fences</v>
      </c>
    </row>
    <row r="1849" spans="1:6" s="195" customFormat="1" x14ac:dyDescent="0.3">
      <c r="A1849" s="195">
        <v>1848</v>
      </c>
      <c r="B1849" s="195" t="s">
        <v>6900</v>
      </c>
      <c r="C1849" s="195">
        <v>0.13478541590000001</v>
      </c>
      <c r="D1849" s="195">
        <v>24</v>
      </c>
      <c r="E1849" s="195">
        <v>39</v>
      </c>
      <c r="F1849" s="195" t="str">
        <f>VLOOKUP(VALUE(RIGHT(B1849,LEN(B1849)-1)),clusters!$A$15:$B$77,2)</f>
        <v>Speedy Capable Hitter 2B/SS</v>
      </c>
    </row>
    <row r="1850" spans="1:6" s="195" customFormat="1" x14ac:dyDescent="0.3">
      <c r="A1850" s="195">
        <v>1849</v>
      </c>
      <c r="B1850" s="195" t="s">
        <v>6884</v>
      </c>
      <c r="C1850" s="195">
        <v>8.3977435899999994E-2</v>
      </c>
      <c r="D1850" s="195">
        <v>25</v>
      </c>
      <c r="E1850" s="195">
        <v>39</v>
      </c>
      <c r="F1850" s="195" t="str">
        <f>VLOOKUP(VALUE(RIGHT(B1850,LEN(B1850)-1)),clusters!$A$15:$B$77,2)</f>
        <v>Young Slugger</v>
      </c>
    </row>
    <row r="1851" spans="1:6" s="195" customFormat="1" x14ac:dyDescent="0.3">
      <c r="A1851" s="195">
        <v>1850</v>
      </c>
      <c r="B1851" s="195" t="s">
        <v>6899</v>
      </c>
      <c r="C1851" s="195">
        <v>5.5089107300000002E-2</v>
      </c>
      <c r="D1851" s="195">
        <v>26</v>
      </c>
      <c r="E1851" s="195">
        <v>39</v>
      </c>
      <c r="F1851" s="195" t="str">
        <f>VLOOKUP(VALUE(RIGHT(B1851,LEN(B1851)-1)),clusters!$A$15:$B$77,2)</f>
        <v>Bench Warmer</v>
      </c>
    </row>
    <row r="1852" spans="1:6" s="195" customFormat="1" x14ac:dyDescent="0.3">
      <c r="A1852" s="195">
        <v>1851</v>
      </c>
      <c r="B1852" s="195" t="s">
        <v>6885</v>
      </c>
      <c r="C1852" s="195">
        <v>-5.0969969999999998E-3</v>
      </c>
      <c r="D1852" s="195">
        <v>27</v>
      </c>
      <c r="E1852" s="195">
        <v>39</v>
      </c>
      <c r="F1852" s="195" t="str">
        <f>VLOOKUP(VALUE(RIGHT(B1852,LEN(B1852)-1)),clusters!$A$15:$B$77,2)</f>
        <v>Aging Power When Healthy</v>
      </c>
    </row>
    <row r="1853" spans="1:6" s="195" customFormat="1" x14ac:dyDescent="0.3">
      <c r="A1853" s="195">
        <v>1852</v>
      </c>
      <c r="B1853" s="195" t="s">
        <v>857</v>
      </c>
      <c r="C1853" s="195">
        <v>-2.5240498E-2</v>
      </c>
      <c r="D1853" s="195">
        <v>28</v>
      </c>
      <c r="E1853" s="195">
        <v>39</v>
      </c>
      <c r="F1853" s="195" t="str">
        <f>VLOOKUP(VALUE(RIGHT(B1853,LEN(B1853)-1)),clusters!$A$15:$B$77,2)</f>
        <v>Slugger</v>
      </c>
    </row>
    <row r="1854" spans="1:6" s="195" customFormat="1" x14ac:dyDescent="0.3">
      <c r="A1854" s="195">
        <v>1853</v>
      </c>
      <c r="B1854" s="195" t="s">
        <v>855</v>
      </c>
      <c r="C1854" s="195">
        <v>-6.0399690999999998E-2</v>
      </c>
      <c r="D1854" s="195">
        <v>29</v>
      </c>
      <c r="E1854" s="195">
        <v>39</v>
      </c>
      <c r="F1854" s="195" t="str">
        <f>VLOOKUP(VALUE(RIGHT(B1854,LEN(B1854)-1)),clusters!$A$15:$B$77,2)</f>
        <v>Wild Slugger</v>
      </c>
    </row>
    <row r="1855" spans="1:6" s="195" customFormat="1" x14ac:dyDescent="0.3">
      <c r="A1855" s="195">
        <v>1854</v>
      </c>
      <c r="B1855" s="195" t="s">
        <v>845</v>
      </c>
      <c r="C1855" s="195">
        <v>-0.12627390899999999</v>
      </c>
      <c r="D1855" s="195">
        <v>30</v>
      </c>
      <c r="E1855" s="195">
        <v>39</v>
      </c>
      <c r="F1855" s="195" t="str">
        <f>VLOOKUP(VALUE(RIGHT(B1855,LEN(B1855)-1)),clusters!$A$15:$B$77,2)</f>
        <v>Speedy Bench Warmer Infielder</v>
      </c>
    </row>
    <row r="1856" spans="1:6" s="195" customFormat="1" x14ac:dyDescent="0.3">
      <c r="A1856" s="195">
        <v>1855</v>
      </c>
      <c r="B1856" s="195" t="s">
        <v>849</v>
      </c>
      <c r="C1856" s="195">
        <v>-0.22046642299999999</v>
      </c>
      <c r="D1856" s="195">
        <v>31</v>
      </c>
      <c r="E1856" s="195">
        <v>39</v>
      </c>
      <c r="F1856" s="195" t="str">
        <f>VLOOKUP(VALUE(RIGHT(B1856,LEN(B1856)-1)),clusters!$A$15:$B$77,2)</f>
        <v>SB Bench Warmer</v>
      </c>
    </row>
    <row r="1857" spans="1:6" s="195" customFormat="1" x14ac:dyDescent="0.3">
      <c r="A1857" s="195">
        <v>1856</v>
      </c>
      <c r="B1857" s="195" t="s">
        <v>6894</v>
      </c>
      <c r="C1857" s="195">
        <v>-0.230701235</v>
      </c>
      <c r="D1857" s="195">
        <v>32</v>
      </c>
      <c r="E1857" s="195">
        <v>39</v>
      </c>
      <c r="F1857" s="195" t="str">
        <f>VLOOKUP(VALUE(RIGHT(B1857,LEN(B1857)-1)),clusters!$A$15:$B$77,2)</f>
        <v>Agile Bench Warmer</v>
      </c>
    </row>
    <row r="1858" spans="1:6" s="195" customFormat="1" x14ac:dyDescent="0.3">
      <c r="A1858" s="195">
        <v>1857</v>
      </c>
      <c r="B1858" s="195" t="s">
        <v>6893</v>
      </c>
      <c r="C1858" s="195">
        <v>-0.26554405399999997</v>
      </c>
      <c r="D1858" s="195">
        <v>33</v>
      </c>
      <c r="E1858" s="195">
        <v>39</v>
      </c>
      <c r="F1858" s="195" t="str">
        <f>VLOOKUP(VALUE(RIGHT(B1858,LEN(B1858)-1)),clusters!$A$15:$B$77,2)</f>
        <v>Young Speedy Gap Power</v>
      </c>
    </row>
    <row r="1859" spans="1:6" s="195" customFormat="1" x14ac:dyDescent="0.3">
      <c r="A1859" s="195">
        <v>1858</v>
      </c>
      <c r="B1859" s="195" t="s">
        <v>853</v>
      </c>
      <c r="C1859" s="195">
        <v>-0.30060542499999998</v>
      </c>
      <c r="D1859" s="195">
        <v>34</v>
      </c>
      <c r="E1859" s="195">
        <v>39</v>
      </c>
      <c r="F1859" s="195" t="str">
        <f>VLOOKUP(VALUE(RIGHT(B1859,LEN(B1859)-1)),clusters!$A$15:$B$77,2)</f>
        <v>Young Speedy Gap Power</v>
      </c>
    </row>
    <row r="1860" spans="1:6" s="195" customFormat="1" x14ac:dyDescent="0.3">
      <c r="A1860" s="195">
        <v>1859</v>
      </c>
      <c r="B1860" s="195" t="s">
        <v>842</v>
      </c>
      <c r="C1860" s="195">
        <v>-0.33966716600000002</v>
      </c>
      <c r="D1860" s="195">
        <v>35</v>
      </c>
      <c r="E1860" s="195">
        <v>39</v>
      </c>
      <c r="F1860" s="195" t="str">
        <f>VLOOKUP(VALUE(RIGHT(B1860,LEN(B1860)-1)),clusters!$A$15:$B$77,2)</f>
        <v>Bench Warmer 2B/SS</v>
      </c>
    </row>
    <row r="1861" spans="1:6" s="195" customFormat="1" x14ac:dyDescent="0.3">
      <c r="A1861" s="195">
        <v>1860</v>
      </c>
      <c r="B1861" s="195" t="s">
        <v>6882</v>
      </c>
      <c r="C1861" s="195">
        <v>-0.341483641</v>
      </c>
      <c r="D1861" s="195">
        <v>36</v>
      </c>
      <c r="E1861" s="195">
        <v>39</v>
      </c>
      <c r="F1861" s="195" t="str">
        <f>VLOOKUP(VALUE(RIGHT(B1861,LEN(B1861)-1)),clusters!$A$15:$B$77,2)</f>
        <v>Young Slugger 2B/SS</v>
      </c>
    </row>
    <row r="1862" spans="1:6" s="195" customFormat="1" x14ac:dyDescent="0.3">
      <c r="A1862" s="195">
        <v>1861</v>
      </c>
      <c r="B1862" s="195" t="s">
        <v>6883</v>
      </c>
      <c r="C1862" s="195">
        <v>-0.482231246</v>
      </c>
      <c r="D1862" s="195">
        <v>37</v>
      </c>
      <c r="E1862" s="195">
        <v>39</v>
      </c>
      <c r="F1862" s="195" t="str">
        <f>VLOOKUP(VALUE(RIGHT(B1862,LEN(B1862)-1)),clusters!$A$15:$B$77,2)</f>
        <v>Lead Footed Bench Warmer</v>
      </c>
    </row>
    <row r="1863" spans="1:6" s="195" customFormat="1" x14ac:dyDescent="0.3">
      <c r="A1863" s="195">
        <v>1862</v>
      </c>
      <c r="B1863" s="195" t="s">
        <v>852</v>
      </c>
      <c r="C1863" s="195">
        <v>-0.48985373100000001</v>
      </c>
      <c r="D1863" s="195">
        <v>38</v>
      </c>
      <c r="E1863" s="195">
        <v>39</v>
      </c>
      <c r="F1863" s="195" t="str">
        <f>VLOOKUP(VALUE(RIGHT(B1863,LEN(B1863)-1)),clusters!$A$15:$B$77,2)</f>
        <v>Speedy Wiff King</v>
      </c>
    </row>
    <row r="1864" spans="1:6" s="195" customFormat="1" x14ac:dyDescent="0.3">
      <c r="A1864" s="195">
        <v>1863</v>
      </c>
      <c r="B1864" s="195" t="s">
        <v>6892</v>
      </c>
      <c r="C1864" s="195">
        <v>-0.496121547</v>
      </c>
      <c r="D1864" s="195">
        <v>39</v>
      </c>
      <c r="E1864" s="195">
        <v>39</v>
      </c>
      <c r="F1864" s="195" t="str">
        <f>VLOOKUP(VALUE(RIGHT(B1864,LEN(B1864)-1)),clusters!$A$15:$B$77,2)</f>
        <v>Lead Footed Slap Hitter</v>
      </c>
    </row>
    <row r="1865" spans="1:6" s="195" customFormat="1" x14ac:dyDescent="0.3">
      <c r="A1865" s="195">
        <v>1864</v>
      </c>
      <c r="B1865" s="195" t="s">
        <v>860</v>
      </c>
      <c r="C1865" s="195">
        <v>-0.50092205000000001</v>
      </c>
      <c r="D1865" s="195">
        <v>40</v>
      </c>
      <c r="E1865" s="195">
        <v>39</v>
      </c>
      <c r="F1865" s="195" t="str">
        <f>VLOOKUP(VALUE(RIGHT(B1865,LEN(B1865)-1)),clusters!$A$15:$B$77,2)</f>
        <v>Agile Swings for Fences</v>
      </c>
    </row>
    <row r="1866" spans="1:6" s="195" customFormat="1" x14ac:dyDescent="0.3">
      <c r="A1866" s="195">
        <v>1865</v>
      </c>
      <c r="B1866" s="195" t="s">
        <v>859</v>
      </c>
      <c r="C1866" s="195">
        <v>-0.54368124200000001</v>
      </c>
      <c r="D1866" s="195">
        <v>41</v>
      </c>
      <c r="E1866" s="195">
        <v>39</v>
      </c>
      <c r="F1866" s="195" t="str">
        <f>VLOOKUP(VALUE(RIGHT(B1866,LEN(B1866)-1)),clusters!$A$15:$B$77,2)</f>
        <v>Speedy Power off Bench OF/1B</v>
      </c>
    </row>
    <row r="1867" spans="1:6" s="195" customFormat="1" x14ac:dyDescent="0.3">
      <c r="A1867" s="195">
        <v>1866</v>
      </c>
      <c r="B1867" s="195" t="s">
        <v>858</v>
      </c>
      <c r="C1867" s="195">
        <v>-0.61614001500000004</v>
      </c>
      <c r="D1867" s="195">
        <v>42</v>
      </c>
      <c r="E1867" s="195">
        <v>39</v>
      </c>
      <c r="F1867" s="195" t="str">
        <f>VLOOKUP(VALUE(RIGHT(B1867,LEN(B1867)-1)),clusters!$A$15:$B$77,2)</f>
        <v>Lead Footed Swings for Fences</v>
      </c>
    </row>
    <row r="1868" spans="1:6" s="195" customFormat="1" x14ac:dyDescent="0.3">
      <c r="A1868" s="195">
        <v>1867</v>
      </c>
      <c r="B1868" s="195" t="s">
        <v>6897</v>
      </c>
      <c r="C1868" s="195">
        <v>-0.77294692300000001</v>
      </c>
      <c r="D1868" s="195">
        <v>43</v>
      </c>
      <c r="E1868" s="195">
        <v>39</v>
      </c>
      <c r="F1868" s="195" t="str">
        <f>VLOOKUP(VALUE(RIGHT(B1868,LEN(B1868)-1)),clusters!$A$15:$B$77,2)</f>
        <v>Bench Warmer Infielder</v>
      </c>
    </row>
    <row r="1869" spans="1:6" s="195" customFormat="1" x14ac:dyDescent="0.3">
      <c r="A1869" s="195">
        <v>1868</v>
      </c>
      <c r="B1869" s="195" t="s">
        <v>6889</v>
      </c>
      <c r="C1869" s="195">
        <v>-0.78852179200000005</v>
      </c>
      <c r="D1869" s="195">
        <v>44</v>
      </c>
      <c r="E1869" s="195">
        <v>39</v>
      </c>
      <c r="F1869" s="195" t="str">
        <f>VLOOKUP(VALUE(RIGHT(B1869,LEN(B1869)-1)),clusters!$A$15:$B$77,2)</f>
        <v>Gap Power Infielder</v>
      </c>
    </row>
    <row r="1870" spans="1:6" s="195" customFormat="1" x14ac:dyDescent="0.3">
      <c r="A1870" s="195">
        <v>1869</v>
      </c>
      <c r="B1870" s="195" t="s">
        <v>7349</v>
      </c>
      <c r="C1870" s="195">
        <v>-0.82849784900000001</v>
      </c>
      <c r="D1870" s="195">
        <v>45</v>
      </c>
      <c r="E1870" s="195">
        <v>39</v>
      </c>
      <c r="F1870" s="195" t="str">
        <f>VLOOKUP(VALUE(RIGHT(B1870,LEN(B1870)-1)),clusters!$A$15:$B$77,2)</f>
        <v>Wiff King 2B/SS</v>
      </c>
    </row>
    <row r="1871" spans="1:6" s="195" customFormat="1" x14ac:dyDescent="0.3">
      <c r="A1871" s="195">
        <v>1870</v>
      </c>
      <c r="B1871" s="195" t="s">
        <v>854</v>
      </c>
      <c r="C1871" s="195">
        <v>-0.86505158299999996</v>
      </c>
      <c r="D1871" s="195">
        <v>46</v>
      </c>
      <c r="E1871" s="195">
        <v>39</v>
      </c>
      <c r="F1871" s="195" t="str">
        <f>VLOOKUP(VALUE(RIGHT(B1871,LEN(B1871)-1)),clusters!$A$15:$B$77,2)</f>
        <v>Agile Wiff King</v>
      </c>
    </row>
    <row r="1872" spans="1:6" s="195" customFormat="1" x14ac:dyDescent="0.3">
      <c r="A1872" s="195">
        <v>1871</v>
      </c>
      <c r="B1872" s="195" t="s">
        <v>6881</v>
      </c>
      <c r="C1872" s="195">
        <v>-0.87681879299999999</v>
      </c>
      <c r="D1872" s="195">
        <v>47</v>
      </c>
      <c r="E1872" s="195">
        <v>39</v>
      </c>
      <c r="F1872" s="195" t="str">
        <f>VLOOKUP(VALUE(RIGHT(B1872,LEN(B1872)-1)),clusters!$A$15:$B$77,2)</f>
        <v>Lead Footed Uppercut Breeze</v>
      </c>
    </row>
    <row r="1873" spans="1:6" s="195" customFormat="1" x14ac:dyDescent="0.3">
      <c r="A1873" s="195">
        <v>1872</v>
      </c>
      <c r="B1873" s="195" t="s">
        <v>6886</v>
      </c>
      <c r="C1873" s="195">
        <v>-0.97301312699999998</v>
      </c>
      <c r="D1873" s="195">
        <v>48</v>
      </c>
      <c r="E1873" s="195">
        <v>39</v>
      </c>
      <c r="F1873" s="195" t="str">
        <f>VLOOKUP(VALUE(RIGHT(B1873,LEN(B1873)-1)),clusters!$A$15:$B$77,2)</f>
        <v>Young Wiff King Infielder</v>
      </c>
    </row>
    <row r="1874" spans="1:6" s="195" customFormat="1" x14ac:dyDescent="0.3">
      <c r="A1874" s="195">
        <v>1873</v>
      </c>
      <c r="B1874" s="195" t="s">
        <v>6898</v>
      </c>
      <c r="C1874" s="195">
        <v>1</v>
      </c>
      <c r="D1874" s="195">
        <v>1</v>
      </c>
      <c r="E1874" s="195">
        <v>40</v>
      </c>
      <c r="F1874" s="195" t="str">
        <f>VLOOKUP(VALUE(RIGHT(B1874,LEN(B1874)-1)),clusters!$A$15:$B$77,2)</f>
        <v>Young SB Power off Bench</v>
      </c>
    </row>
    <row r="1875" spans="1:6" s="195" customFormat="1" x14ac:dyDescent="0.3">
      <c r="A1875" s="195">
        <v>1874</v>
      </c>
      <c r="B1875" s="195" t="s">
        <v>850</v>
      </c>
      <c r="C1875" s="195">
        <v>0.89845057299999997</v>
      </c>
      <c r="D1875" s="195">
        <v>2</v>
      </c>
      <c r="E1875" s="195">
        <v>40</v>
      </c>
      <c r="F1875" s="195" t="str">
        <f>VLOOKUP(VALUE(RIGHT(B1875,LEN(B1875)-1)),clusters!$A$15:$B$77,2)</f>
        <v>SB Swings for Fences</v>
      </c>
    </row>
    <row r="1876" spans="1:6" s="195" customFormat="1" x14ac:dyDescent="0.3">
      <c r="A1876" s="195">
        <v>1875</v>
      </c>
      <c r="B1876" s="195" t="s">
        <v>6888</v>
      </c>
      <c r="C1876" s="195">
        <v>0.70126706829999996</v>
      </c>
      <c r="D1876" s="195">
        <v>3</v>
      </c>
      <c r="E1876" s="195">
        <v>40</v>
      </c>
      <c r="F1876" s="195" t="str">
        <f>VLOOKUP(VALUE(RIGHT(B1876,LEN(B1876)-1)),clusters!$A$15:$B$77,2)</f>
        <v>SB Slugger</v>
      </c>
    </row>
    <row r="1877" spans="1:6" s="195" customFormat="1" x14ac:dyDescent="0.3">
      <c r="A1877" s="195">
        <v>1876</v>
      </c>
      <c r="B1877" s="195" t="s">
        <v>853</v>
      </c>
      <c r="C1877" s="195">
        <v>0.66472355240000003</v>
      </c>
      <c r="D1877" s="195">
        <v>4</v>
      </c>
      <c r="E1877" s="195">
        <v>40</v>
      </c>
      <c r="F1877" s="195" t="str">
        <f>VLOOKUP(VALUE(RIGHT(B1877,LEN(B1877)-1)),clusters!$A$15:$B$77,2)</f>
        <v>Young Speedy Gap Power</v>
      </c>
    </row>
    <row r="1878" spans="1:6" s="195" customFormat="1" x14ac:dyDescent="0.3">
      <c r="A1878" s="195">
        <v>1877</v>
      </c>
      <c r="B1878" s="195" t="s">
        <v>6891</v>
      </c>
      <c r="C1878" s="195">
        <v>0.57268974549999996</v>
      </c>
      <c r="D1878" s="195">
        <v>5</v>
      </c>
      <c r="E1878" s="195">
        <v>40</v>
      </c>
      <c r="F1878" s="195" t="str">
        <f>VLOOKUP(VALUE(RIGHT(B1878,LEN(B1878)-1)),clusters!$A$15:$B$77,2)</f>
        <v>Speedy Dominant Hitter</v>
      </c>
    </row>
    <row r="1879" spans="1:6" s="195" customFormat="1" x14ac:dyDescent="0.3">
      <c r="A1879" s="195">
        <v>1878</v>
      </c>
      <c r="B1879" s="195" t="s">
        <v>849</v>
      </c>
      <c r="C1879" s="195">
        <v>0.54156954239999999</v>
      </c>
      <c r="D1879" s="195">
        <v>6</v>
      </c>
      <c r="E1879" s="195">
        <v>40</v>
      </c>
      <c r="F1879" s="195" t="str">
        <f>VLOOKUP(VALUE(RIGHT(B1879,LEN(B1879)-1)),clusters!$A$15:$B$77,2)</f>
        <v>SB Bench Warmer</v>
      </c>
    </row>
    <row r="1880" spans="1:6" s="195" customFormat="1" x14ac:dyDescent="0.3">
      <c r="A1880" s="195">
        <v>1879</v>
      </c>
      <c r="B1880" s="195" t="s">
        <v>6890</v>
      </c>
      <c r="C1880" s="195">
        <v>0.52407612640000001</v>
      </c>
      <c r="D1880" s="195">
        <v>7</v>
      </c>
      <c r="E1880" s="195">
        <v>40</v>
      </c>
      <c r="F1880" s="195" t="str">
        <f>VLOOKUP(VALUE(RIGHT(B1880,LEN(B1880)-1)),clusters!$A$15:$B$77,2)</f>
        <v>Speedy Capable Hitter</v>
      </c>
    </row>
    <row r="1881" spans="1:6" s="195" customFormat="1" x14ac:dyDescent="0.3">
      <c r="A1881" s="195">
        <v>1880</v>
      </c>
      <c r="B1881" s="195" t="s">
        <v>841</v>
      </c>
      <c r="C1881" s="195">
        <v>0.47843049809999999</v>
      </c>
      <c r="D1881" s="195">
        <v>8</v>
      </c>
      <c r="E1881" s="195">
        <v>40</v>
      </c>
      <c r="F1881" s="195" t="str">
        <f>VLOOKUP(VALUE(RIGHT(B1881,LEN(B1881)-1)),clusters!$A$15:$B$77,2)</f>
        <v>SB Slap Hitter</v>
      </c>
    </row>
    <row r="1882" spans="1:6" s="195" customFormat="1" x14ac:dyDescent="0.3">
      <c r="A1882" s="195">
        <v>1881</v>
      </c>
      <c r="B1882" s="195" t="s">
        <v>6893</v>
      </c>
      <c r="C1882" s="195">
        <v>0.45314490159999998</v>
      </c>
      <c r="D1882" s="195">
        <v>9</v>
      </c>
      <c r="E1882" s="195">
        <v>40</v>
      </c>
      <c r="F1882" s="195" t="str">
        <f>VLOOKUP(VALUE(RIGHT(B1882,LEN(B1882)-1)),clusters!$A$15:$B$77,2)</f>
        <v>Young Speedy Gap Power</v>
      </c>
    </row>
    <row r="1883" spans="1:6" s="195" customFormat="1" x14ac:dyDescent="0.3">
      <c r="A1883" s="195">
        <v>1882</v>
      </c>
      <c r="B1883" s="195" t="s">
        <v>6901</v>
      </c>
      <c r="C1883" s="195">
        <v>0.4464548458</v>
      </c>
      <c r="D1883" s="195">
        <v>10</v>
      </c>
      <c r="E1883" s="195">
        <v>40</v>
      </c>
      <c r="F1883" s="195" t="str">
        <f>VLOOKUP(VALUE(RIGHT(B1883,LEN(B1883)-1)),clusters!$A$15:$B$77,2)</f>
        <v>Speedy Contact Hitter</v>
      </c>
    </row>
    <row r="1884" spans="1:6" s="195" customFormat="1" x14ac:dyDescent="0.3">
      <c r="A1884" s="195">
        <v>1883</v>
      </c>
      <c r="B1884" s="195" t="s">
        <v>859</v>
      </c>
      <c r="C1884" s="195">
        <v>0.42578573349999999</v>
      </c>
      <c r="D1884" s="195">
        <v>11</v>
      </c>
      <c r="E1884" s="195">
        <v>40</v>
      </c>
      <c r="F1884" s="195" t="str">
        <f>VLOOKUP(VALUE(RIGHT(B1884,LEN(B1884)-1)),clusters!$A$15:$B$77,2)</f>
        <v>Speedy Power off Bench OF/1B</v>
      </c>
    </row>
    <row r="1885" spans="1:6" s="195" customFormat="1" x14ac:dyDescent="0.3">
      <c r="A1885" s="195">
        <v>1884</v>
      </c>
      <c r="B1885" s="195" t="s">
        <v>856</v>
      </c>
      <c r="C1885" s="195">
        <v>0.39436363000000002</v>
      </c>
      <c r="D1885" s="195">
        <v>12</v>
      </c>
      <c r="E1885" s="195">
        <v>40</v>
      </c>
      <c r="F1885" s="195" t="str">
        <f>VLOOKUP(VALUE(RIGHT(B1885,LEN(B1885)-1)),clusters!$A$15:$B$77,2)</f>
        <v>Young On Base OF/1B</v>
      </c>
    </row>
    <row r="1886" spans="1:6" s="195" customFormat="1" x14ac:dyDescent="0.3">
      <c r="A1886" s="195">
        <v>1885</v>
      </c>
      <c r="B1886" s="195" t="s">
        <v>6902</v>
      </c>
      <c r="C1886" s="195">
        <v>0.3457310394</v>
      </c>
      <c r="D1886" s="195">
        <v>13</v>
      </c>
      <c r="E1886" s="195">
        <v>40</v>
      </c>
      <c r="F1886" s="195" t="str">
        <f>VLOOKUP(VALUE(RIGHT(B1886,LEN(B1886)-1)),clusters!$A$15:$B$77,2)</f>
        <v>SB Capable Hitter</v>
      </c>
    </row>
    <row r="1887" spans="1:6" s="195" customFormat="1" x14ac:dyDescent="0.3">
      <c r="A1887" s="195">
        <v>1886</v>
      </c>
      <c r="B1887" s="195" t="s">
        <v>6900</v>
      </c>
      <c r="C1887" s="195">
        <v>0.23470483289999999</v>
      </c>
      <c r="D1887" s="195">
        <v>14</v>
      </c>
      <c r="E1887" s="195">
        <v>40</v>
      </c>
      <c r="F1887" s="195" t="str">
        <f>VLOOKUP(VALUE(RIGHT(B1887,LEN(B1887)-1)),clusters!$A$15:$B$77,2)</f>
        <v>Speedy Capable Hitter 2B/SS</v>
      </c>
    </row>
    <row r="1888" spans="1:6" s="195" customFormat="1" x14ac:dyDescent="0.3">
      <c r="A1888" s="195">
        <v>1887</v>
      </c>
      <c r="B1888" s="195" t="s">
        <v>852</v>
      </c>
      <c r="C1888" s="195">
        <v>0.2323903558</v>
      </c>
      <c r="D1888" s="195">
        <v>15</v>
      </c>
      <c r="E1888" s="195">
        <v>40</v>
      </c>
      <c r="F1888" s="195" t="str">
        <f>VLOOKUP(VALUE(RIGHT(B1888,LEN(B1888)-1)),clusters!$A$15:$B$77,2)</f>
        <v>Speedy Wiff King</v>
      </c>
    </row>
    <row r="1889" spans="1:6" s="195" customFormat="1" x14ac:dyDescent="0.3">
      <c r="A1889" s="195">
        <v>1888</v>
      </c>
      <c r="B1889" s="195" t="s">
        <v>6884</v>
      </c>
      <c r="C1889" s="195">
        <v>0.2278058141</v>
      </c>
      <c r="D1889" s="195">
        <v>16</v>
      </c>
      <c r="E1889" s="195">
        <v>40</v>
      </c>
      <c r="F1889" s="195" t="str">
        <f>VLOOKUP(VALUE(RIGHT(B1889,LEN(B1889)-1)),clusters!$A$15:$B$77,2)</f>
        <v>Young Slugger</v>
      </c>
    </row>
    <row r="1890" spans="1:6" s="195" customFormat="1" x14ac:dyDescent="0.3">
      <c r="A1890" s="195">
        <v>1889</v>
      </c>
      <c r="B1890" s="195" t="s">
        <v>6880</v>
      </c>
      <c r="C1890" s="195">
        <v>0.20607897459999999</v>
      </c>
      <c r="D1890" s="195">
        <v>17</v>
      </c>
      <c r="E1890" s="195">
        <v>40</v>
      </c>
      <c r="F1890" s="195" t="str">
        <f>VLOOKUP(VALUE(RIGHT(B1890,LEN(B1890)-1)),clusters!$A$15:$B$77,2)</f>
        <v>Bench Warmer OF/1B</v>
      </c>
    </row>
    <row r="1891" spans="1:6" s="195" customFormat="1" x14ac:dyDescent="0.3">
      <c r="A1891" s="195">
        <v>1890</v>
      </c>
      <c r="B1891" s="195" t="s">
        <v>860</v>
      </c>
      <c r="C1891" s="195">
        <v>0.20293061530000001</v>
      </c>
      <c r="D1891" s="195">
        <v>18</v>
      </c>
      <c r="E1891" s="195">
        <v>40</v>
      </c>
      <c r="F1891" s="195" t="str">
        <f>VLOOKUP(VALUE(RIGHT(B1891,LEN(B1891)-1)),clusters!$A$15:$B$77,2)</f>
        <v>Agile Swings for Fences</v>
      </c>
    </row>
    <row r="1892" spans="1:6" s="195" customFormat="1" x14ac:dyDescent="0.3">
      <c r="A1892" s="195">
        <v>1891</v>
      </c>
      <c r="B1892" s="195" t="s">
        <v>845</v>
      </c>
      <c r="C1892" s="195">
        <v>0.19424732619999999</v>
      </c>
      <c r="D1892" s="195">
        <v>19</v>
      </c>
      <c r="E1892" s="195">
        <v>40</v>
      </c>
      <c r="F1892" s="195" t="str">
        <f>VLOOKUP(VALUE(RIGHT(B1892,LEN(B1892)-1)),clusters!$A$15:$B$77,2)</f>
        <v>Speedy Bench Warmer Infielder</v>
      </c>
    </row>
    <row r="1893" spans="1:6" s="195" customFormat="1" x14ac:dyDescent="0.3">
      <c r="A1893" s="195">
        <v>1892</v>
      </c>
      <c r="B1893" s="195" t="s">
        <v>857</v>
      </c>
      <c r="C1893" s="195">
        <v>0.17845520910000001</v>
      </c>
      <c r="D1893" s="195">
        <v>20</v>
      </c>
      <c r="E1893" s="195">
        <v>40</v>
      </c>
      <c r="F1893" s="195" t="str">
        <f>VLOOKUP(VALUE(RIGHT(B1893,LEN(B1893)-1)),clusters!$A$15:$B$77,2)</f>
        <v>Slugger</v>
      </c>
    </row>
    <row r="1894" spans="1:6" s="195" customFormat="1" x14ac:dyDescent="0.3">
      <c r="A1894" s="195">
        <v>1893</v>
      </c>
      <c r="B1894" s="195" t="s">
        <v>840</v>
      </c>
      <c r="C1894" s="195">
        <v>0.15079246390000001</v>
      </c>
      <c r="D1894" s="195">
        <v>21</v>
      </c>
      <c r="E1894" s="195">
        <v>40</v>
      </c>
      <c r="F1894" s="195" t="str">
        <f>VLOOKUP(VALUE(RIGHT(B1894,LEN(B1894)-1)),clusters!$A$15:$B$77,2)</f>
        <v>Speedy Contact Hitter 2B/SS</v>
      </c>
    </row>
    <row r="1895" spans="1:6" s="195" customFormat="1" x14ac:dyDescent="0.3">
      <c r="A1895" s="195">
        <v>1894</v>
      </c>
      <c r="B1895" s="195" t="s">
        <v>6895</v>
      </c>
      <c r="C1895" s="195">
        <v>8.50912583E-2</v>
      </c>
      <c r="D1895" s="195">
        <v>22</v>
      </c>
      <c r="E1895" s="195">
        <v>40</v>
      </c>
      <c r="F1895" s="195" t="str">
        <f>VLOOKUP(VALUE(RIGHT(B1895,LEN(B1895)-1)),clusters!$A$15:$B$77,2)</f>
        <v>Capable Hitter Infielder</v>
      </c>
    </row>
    <row r="1896" spans="1:6" s="195" customFormat="1" x14ac:dyDescent="0.3">
      <c r="A1896" s="195">
        <v>1895</v>
      </c>
      <c r="B1896" s="195" t="s">
        <v>854</v>
      </c>
      <c r="C1896" s="195">
        <v>5.6501612399999998E-2</v>
      </c>
      <c r="D1896" s="195">
        <v>23</v>
      </c>
      <c r="E1896" s="195">
        <v>40</v>
      </c>
      <c r="F1896" s="195" t="str">
        <f>VLOOKUP(VALUE(RIGHT(B1896,LEN(B1896)-1)),clusters!$A$15:$B$77,2)</f>
        <v>Agile Wiff King</v>
      </c>
    </row>
    <row r="1897" spans="1:6" s="195" customFormat="1" x14ac:dyDescent="0.3">
      <c r="A1897" s="195">
        <v>1896</v>
      </c>
      <c r="B1897" s="195" t="s">
        <v>851</v>
      </c>
      <c r="C1897" s="195">
        <v>-3.3181451000000001E-2</v>
      </c>
      <c r="D1897" s="195">
        <v>24</v>
      </c>
      <c r="E1897" s="195">
        <v>40</v>
      </c>
      <c r="F1897" s="195" t="str">
        <f>VLOOKUP(VALUE(RIGHT(B1897,LEN(B1897)-1)),clusters!$A$15:$B$77,2)</f>
        <v>Slugger OF/1B</v>
      </c>
    </row>
    <row r="1898" spans="1:6" s="195" customFormat="1" x14ac:dyDescent="0.3">
      <c r="A1898" s="195">
        <v>1897</v>
      </c>
      <c r="B1898" s="195" t="s">
        <v>6882</v>
      </c>
      <c r="C1898" s="195">
        <v>-3.8414331000000003E-2</v>
      </c>
      <c r="D1898" s="195">
        <v>25</v>
      </c>
      <c r="E1898" s="195">
        <v>40</v>
      </c>
      <c r="F1898" s="195" t="str">
        <f>VLOOKUP(VALUE(RIGHT(B1898,LEN(B1898)-1)),clusters!$A$15:$B$77,2)</f>
        <v>Young Slugger 2B/SS</v>
      </c>
    </row>
    <row r="1899" spans="1:6" s="195" customFormat="1" x14ac:dyDescent="0.3">
      <c r="A1899" s="195">
        <v>1898</v>
      </c>
      <c r="B1899" s="195" t="s">
        <v>6894</v>
      </c>
      <c r="C1899" s="195">
        <v>-6.5694669999999997E-2</v>
      </c>
      <c r="D1899" s="195">
        <v>26</v>
      </c>
      <c r="E1899" s="195">
        <v>40</v>
      </c>
      <c r="F1899" s="195" t="str">
        <f>VLOOKUP(VALUE(RIGHT(B1899,LEN(B1899)-1)),clusters!$A$15:$B$77,2)</f>
        <v>Agile Bench Warmer</v>
      </c>
    </row>
    <row r="1900" spans="1:6" s="195" customFormat="1" x14ac:dyDescent="0.3">
      <c r="A1900" s="195">
        <v>1899</v>
      </c>
      <c r="B1900" s="195" t="s">
        <v>843</v>
      </c>
      <c r="C1900" s="195">
        <v>-9.0038295000000004E-2</v>
      </c>
      <c r="D1900" s="195">
        <v>27</v>
      </c>
      <c r="E1900" s="195">
        <v>40</v>
      </c>
      <c r="F1900" s="195" t="str">
        <f>VLOOKUP(VALUE(RIGHT(B1900,LEN(B1900)-1)),clusters!$A$15:$B$77,2)</f>
        <v>Capable Hitter</v>
      </c>
    </row>
    <row r="1901" spans="1:6" s="195" customFormat="1" x14ac:dyDescent="0.3">
      <c r="A1901" s="195">
        <v>1900</v>
      </c>
      <c r="B1901" s="195" t="s">
        <v>6887</v>
      </c>
      <c r="C1901" s="195">
        <v>-0.13056674300000001</v>
      </c>
      <c r="D1901" s="195">
        <v>28</v>
      </c>
      <c r="E1901" s="195">
        <v>40</v>
      </c>
      <c r="F1901" s="195" t="str">
        <f>VLOOKUP(VALUE(RIGHT(B1901,LEN(B1901)-1)),clusters!$A$15:$B$77,2)</f>
        <v>Aging Bench Warmer OF/1B</v>
      </c>
    </row>
    <row r="1902" spans="1:6" s="195" customFormat="1" x14ac:dyDescent="0.3">
      <c r="A1902" s="195">
        <v>1901</v>
      </c>
      <c r="B1902" s="195" t="s">
        <v>858</v>
      </c>
      <c r="C1902" s="195">
        <v>-0.18688349200000001</v>
      </c>
      <c r="D1902" s="195">
        <v>29</v>
      </c>
      <c r="E1902" s="195">
        <v>40</v>
      </c>
      <c r="F1902" s="195" t="str">
        <f>VLOOKUP(VALUE(RIGHT(B1902,LEN(B1902)-1)),clusters!$A$15:$B$77,2)</f>
        <v>Lead Footed Swings for Fences</v>
      </c>
    </row>
    <row r="1903" spans="1:6" s="195" customFormat="1" x14ac:dyDescent="0.3">
      <c r="A1903" s="195">
        <v>1902</v>
      </c>
      <c r="B1903" s="195" t="s">
        <v>848</v>
      </c>
      <c r="C1903" s="195">
        <v>-0.19955668800000001</v>
      </c>
      <c r="D1903" s="195">
        <v>30</v>
      </c>
      <c r="E1903" s="195">
        <v>40</v>
      </c>
      <c r="F1903" s="195" t="str">
        <f>VLOOKUP(VALUE(RIGHT(B1903,LEN(B1903)-1)),clusters!$A$15:$B$77,2)</f>
        <v>Dominant Hitter</v>
      </c>
    </row>
    <row r="1904" spans="1:6" s="195" customFormat="1" x14ac:dyDescent="0.3">
      <c r="A1904" s="195">
        <v>1903</v>
      </c>
      <c r="B1904" s="195" t="s">
        <v>846</v>
      </c>
      <c r="C1904" s="195">
        <v>-0.20339948499999999</v>
      </c>
      <c r="D1904" s="195">
        <v>31</v>
      </c>
      <c r="E1904" s="195">
        <v>40</v>
      </c>
      <c r="F1904" s="195" t="str">
        <f>VLOOKUP(VALUE(RIGHT(B1904,LEN(B1904)-1)),clusters!$A$15:$B$77,2)</f>
        <v>Slugger Infielder</v>
      </c>
    </row>
    <row r="1905" spans="1:6" s="195" customFormat="1" x14ac:dyDescent="0.3">
      <c r="A1905" s="195">
        <v>1904</v>
      </c>
      <c r="B1905" s="195" t="s">
        <v>839</v>
      </c>
      <c r="C1905" s="195">
        <v>-0.22117082800000001</v>
      </c>
      <c r="D1905" s="195">
        <v>32</v>
      </c>
      <c r="E1905" s="195">
        <v>40</v>
      </c>
      <c r="F1905" s="195" t="str">
        <f>VLOOKUP(VALUE(RIGHT(B1905,LEN(B1905)-1)),clusters!$A$15:$B$77,2)</f>
        <v>Agile Bench Warmer Infielder</v>
      </c>
    </row>
    <row r="1906" spans="1:6" s="195" customFormat="1" x14ac:dyDescent="0.3">
      <c r="A1906" s="195">
        <v>1905</v>
      </c>
      <c r="B1906" s="195" t="s">
        <v>855</v>
      </c>
      <c r="C1906" s="195">
        <v>-0.23361588699999999</v>
      </c>
      <c r="D1906" s="195">
        <v>33</v>
      </c>
      <c r="E1906" s="195">
        <v>40</v>
      </c>
      <c r="F1906" s="195" t="str">
        <f>VLOOKUP(VALUE(RIGHT(B1906,LEN(B1906)-1)),clusters!$A$15:$B$77,2)</f>
        <v>Wild Slugger</v>
      </c>
    </row>
    <row r="1907" spans="1:6" s="195" customFormat="1" x14ac:dyDescent="0.3">
      <c r="A1907" s="195">
        <v>1906</v>
      </c>
      <c r="B1907" s="195" t="s">
        <v>837</v>
      </c>
      <c r="C1907" s="195">
        <v>-0.26407207300000002</v>
      </c>
      <c r="D1907" s="195">
        <v>34</v>
      </c>
      <c r="E1907" s="195">
        <v>40</v>
      </c>
      <c r="F1907" s="195" t="str">
        <f>VLOOKUP(VALUE(RIGHT(B1907,LEN(B1907)-1)),clusters!$A$15:$B$77,2)</f>
        <v>Slap Hitter 2B/SS</v>
      </c>
    </row>
    <row r="1908" spans="1:6" s="195" customFormat="1" x14ac:dyDescent="0.3">
      <c r="A1908" s="195">
        <v>1907</v>
      </c>
      <c r="B1908" s="195" t="s">
        <v>6889</v>
      </c>
      <c r="C1908" s="195">
        <v>-0.28661362099999999</v>
      </c>
      <c r="D1908" s="195">
        <v>35</v>
      </c>
      <c r="E1908" s="195">
        <v>40</v>
      </c>
      <c r="F1908" s="195" t="str">
        <f>VLOOKUP(VALUE(RIGHT(B1908,LEN(B1908)-1)),clusters!$A$15:$B$77,2)</f>
        <v>Gap Power Infielder</v>
      </c>
    </row>
    <row r="1909" spans="1:6" s="195" customFormat="1" x14ac:dyDescent="0.3">
      <c r="A1909" s="195">
        <v>1908</v>
      </c>
      <c r="B1909" s="195" t="s">
        <v>842</v>
      </c>
      <c r="C1909" s="195">
        <v>-0.30914655600000002</v>
      </c>
      <c r="D1909" s="195">
        <v>36</v>
      </c>
      <c r="E1909" s="195">
        <v>40</v>
      </c>
      <c r="F1909" s="195" t="str">
        <f>VLOOKUP(VALUE(RIGHT(B1909,LEN(B1909)-1)),clusters!$A$15:$B$77,2)</f>
        <v>Bench Warmer 2B/SS</v>
      </c>
    </row>
    <row r="1910" spans="1:6" s="195" customFormat="1" x14ac:dyDescent="0.3">
      <c r="A1910" s="195">
        <v>1909</v>
      </c>
      <c r="B1910" s="195" t="s">
        <v>838</v>
      </c>
      <c r="C1910" s="195">
        <v>-0.32257085299999999</v>
      </c>
      <c r="D1910" s="195">
        <v>37</v>
      </c>
      <c r="E1910" s="195">
        <v>40</v>
      </c>
      <c r="F1910" s="195" t="str">
        <f>VLOOKUP(VALUE(RIGHT(B1910,LEN(B1910)-1)),clusters!$A$15:$B$77,2)</f>
        <v>Lead Footed Contact Hitter Infielder</v>
      </c>
    </row>
    <row r="1911" spans="1:6" s="195" customFormat="1" x14ac:dyDescent="0.3">
      <c r="A1911" s="195">
        <v>1910</v>
      </c>
      <c r="B1911" s="195" t="s">
        <v>6886</v>
      </c>
      <c r="C1911" s="195">
        <v>-0.33403212900000001</v>
      </c>
      <c r="D1911" s="195">
        <v>38</v>
      </c>
      <c r="E1911" s="195">
        <v>40</v>
      </c>
      <c r="F1911" s="195" t="str">
        <f>VLOOKUP(VALUE(RIGHT(B1911,LEN(B1911)-1)),clusters!$A$15:$B$77,2)</f>
        <v>Young Wiff King Infielder</v>
      </c>
    </row>
    <row r="1912" spans="1:6" s="195" customFormat="1" x14ac:dyDescent="0.3">
      <c r="A1912" s="195">
        <v>1911</v>
      </c>
      <c r="B1912" s="195" t="s">
        <v>6885</v>
      </c>
      <c r="C1912" s="195">
        <v>-0.37468610000000002</v>
      </c>
      <c r="D1912" s="195">
        <v>39</v>
      </c>
      <c r="E1912" s="195">
        <v>40</v>
      </c>
      <c r="F1912" s="195" t="str">
        <f>VLOOKUP(VALUE(RIGHT(B1912,LEN(B1912)-1)),clusters!$A$15:$B$77,2)</f>
        <v>Aging Power When Healthy</v>
      </c>
    </row>
    <row r="1913" spans="1:6" s="195" customFormat="1" x14ac:dyDescent="0.3">
      <c r="A1913" s="195">
        <v>1912</v>
      </c>
      <c r="B1913" s="195" t="s">
        <v>6896</v>
      </c>
      <c r="C1913" s="195">
        <v>-0.410653457</v>
      </c>
      <c r="D1913" s="195">
        <v>40</v>
      </c>
      <c r="E1913" s="195">
        <v>40</v>
      </c>
      <c r="F1913" s="195" t="str">
        <f>VLOOKUP(VALUE(RIGHT(B1913,LEN(B1913)-1)),clusters!$A$15:$B$77,2)</f>
        <v>Aging Bench Warmer</v>
      </c>
    </row>
    <row r="1914" spans="1:6" s="195" customFormat="1" x14ac:dyDescent="0.3">
      <c r="A1914" s="195">
        <v>1913</v>
      </c>
      <c r="B1914" s="195" t="s">
        <v>844</v>
      </c>
      <c r="C1914" s="195">
        <v>-0.42206724000000001</v>
      </c>
      <c r="D1914" s="195">
        <v>41</v>
      </c>
      <c r="E1914" s="195">
        <v>40</v>
      </c>
      <c r="F1914" s="195" t="str">
        <f>VLOOKUP(VALUE(RIGHT(B1914,LEN(B1914)-1)),clusters!$A$15:$B$77,2)</f>
        <v>Aging On Base</v>
      </c>
    </row>
    <row r="1915" spans="1:6" s="195" customFormat="1" x14ac:dyDescent="0.3">
      <c r="A1915" s="195">
        <v>1914</v>
      </c>
      <c r="B1915" s="195" t="s">
        <v>6899</v>
      </c>
      <c r="C1915" s="195">
        <v>-0.46456541499999998</v>
      </c>
      <c r="D1915" s="195">
        <v>42</v>
      </c>
      <c r="E1915" s="195">
        <v>40</v>
      </c>
      <c r="F1915" s="195" t="str">
        <f>VLOOKUP(VALUE(RIGHT(B1915,LEN(B1915)-1)),clusters!$A$15:$B$77,2)</f>
        <v>Bench Warmer</v>
      </c>
    </row>
    <row r="1916" spans="1:6" s="195" customFormat="1" x14ac:dyDescent="0.3">
      <c r="A1916" s="195">
        <v>1915</v>
      </c>
      <c r="B1916" s="195" t="s">
        <v>6881</v>
      </c>
      <c r="C1916" s="195">
        <v>-0.47641810000000001</v>
      </c>
      <c r="D1916" s="195">
        <v>43</v>
      </c>
      <c r="E1916" s="195">
        <v>40</v>
      </c>
      <c r="F1916" s="195" t="str">
        <f>VLOOKUP(VALUE(RIGHT(B1916,LEN(B1916)-1)),clusters!$A$15:$B$77,2)</f>
        <v>Lead Footed Uppercut Breeze</v>
      </c>
    </row>
    <row r="1917" spans="1:6" s="195" customFormat="1" x14ac:dyDescent="0.3">
      <c r="A1917" s="195">
        <v>1916</v>
      </c>
      <c r="B1917" s="195" t="s">
        <v>6897</v>
      </c>
      <c r="C1917" s="195">
        <v>-0.52101177799999998</v>
      </c>
      <c r="D1917" s="195">
        <v>44</v>
      </c>
      <c r="E1917" s="195">
        <v>40</v>
      </c>
      <c r="F1917" s="195" t="str">
        <f>VLOOKUP(VALUE(RIGHT(B1917,LEN(B1917)-1)),clusters!$A$15:$B$77,2)</f>
        <v>Bench Warmer Infielder</v>
      </c>
    </row>
    <row r="1918" spans="1:6" s="195" customFormat="1" x14ac:dyDescent="0.3">
      <c r="A1918" s="195">
        <v>1917</v>
      </c>
      <c r="B1918" s="195" t="s">
        <v>7349</v>
      </c>
      <c r="C1918" s="195">
        <v>-0.524080569</v>
      </c>
      <c r="D1918" s="195">
        <v>45</v>
      </c>
      <c r="E1918" s="195">
        <v>40</v>
      </c>
      <c r="F1918" s="195" t="str">
        <f>VLOOKUP(VALUE(RIGHT(B1918,LEN(B1918)-1)),clusters!$A$15:$B$77,2)</f>
        <v>Wiff King 2B/SS</v>
      </c>
    </row>
    <row r="1919" spans="1:6" s="195" customFormat="1" x14ac:dyDescent="0.3">
      <c r="A1919" s="195">
        <v>1918</v>
      </c>
      <c r="B1919" s="195" t="s">
        <v>6883</v>
      </c>
      <c r="C1919" s="195">
        <v>-0.61389689700000005</v>
      </c>
      <c r="D1919" s="195">
        <v>46</v>
      </c>
      <c r="E1919" s="195">
        <v>40</v>
      </c>
      <c r="F1919" s="195" t="str">
        <f>VLOOKUP(VALUE(RIGHT(B1919,LEN(B1919)-1)),clusters!$A$15:$B$77,2)</f>
        <v>Lead Footed Bench Warmer</v>
      </c>
    </row>
    <row r="1920" spans="1:6" s="195" customFormat="1" x14ac:dyDescent="0.3">
      <c r="A1920" s="195">
        <v>1919</v>
      </c>
      <c r="B1920" s="195" t="s">
        <v>847</v>
      </c>
      <c r="C1920" s="195">
        <v>-0.64821726199999996</v>
      </c>
      <c r="D1920" s="195">
        <v>47</v>
      </c>
      <c r="E1920" s="195">
        <v>40</v>
      </c>
      <c r="F1920" s="195" t="str">
        <f>VLOOKUP(VALUE(RIGHT(B1920,LEN(B1920)-1)),clusters!$A$15:$B$77,2)</f>
        <v>Infielder</v>
      </c>
    </row>
    <row r="1921" spans="1:6" s="195" customFormat="1" x14ac:dyDescent="0.3">
      <c r="A1921" s="195">
        <v>1920</v>
      </c>
      <c r="B1921" s="195" t="s">
        <v>6892</v>
      </c>
      <c r="C1921" s="195">
        <v>-0.69597300399999995</v>
      </c>
      <c r="D1921" s="195">
        <v>48</v>
      </c>
      <c r="E1921" s="195">
        <v>40</v>
      </c>
      <c r="F1921" s="195" t="str">
        <f>VLOOKUP(VALUE(RIGHT(B1921,LEN(B1921)-1)),clusters!$A$15:$B$77,2)</f>
        <v>Lead Footed Slap Hitter</v>
      </c>
    </row>
    <row r="1922" spans="1:6" s="195" customFormat="1" x14ac:dyDescent="0.3">
      <c r="A1922" s="195">
        <v>1921</v>
      </c>
      <c r="B1922" s="195" t="s">
        <v>6888</v>
      </c>
      <c r="C1922" s="195">
        <v>1</v>
      </c>
      <c r="D1922" s="195">
        <v>1</v>
      </c>
      <c r="E1922" s="195">
        <v>41</v>
      </c>
      <c r="F1922" s="195" t="str">
        <f>VLOOKUP(VALUE(RIGHT(B1922,LEN(B1922)-1)),clusters!$A$15:$B$77,2)</f>
        <v>SB Slugger</v>
      </c>
    </row>
    <row r="1923" spans="1:6" s="195" customFormat="1" x14ac:dyDescent="0.3">
      <c r="A1923" s="195">
        <v>1922</v>
      </c>
      <c r="B1923" s="195" t="s">
        <v>6890</v>
      </c>
      <c r="C1923" s="195">
        <v>0.89263114210000005</v>
      </c>
      <c r="D1923" s="195">
        <v>2</v>
      </c>
      <c r="E1923" s="195">
        <v>41</v>
      </c>
      <c r="F1923" s="195" t="str">
        <f>VLOOKUP(VALUE(RIGHT(B1923,LEN(B1923)-1)),clusters!$A$15:$B$77,2)</f>
        <v>Speedy Capable Hitter</v>
      </c>
    </row>
    <row r="1924" spans="1:6" s="195" customFormat="1" x14ac:dyDescent="0.3">
      <c r="A1924" s="195">
        <v>1923</v>
      </c>
      <c r="B1924" s="195" t="s">
        <v>6902</v>
      </c>
      <c r="C1924" s="195">
        <v>0.77478195890000001</v>
      </c>
      <c r="D1924" s="195">
        <v>3</v>
      </c>
      <c r="E1924" s="195">
        <v>41</v>
      </c>
      <c r="F1924" s="195" t="str">
        <f>VLOOKUP(VALUE(RIGHT(B1924,LEN(B1924)-1)),clusters!$A$15:$B$77,2)</f>
        <v>SB Capable Hitter</v>
      </c>
    </row>
    <row r="1925" spans="1:6" s="195" customFormat="1" x14ac:dyDescent="0.3">
      <c r="A1925" s="195">
        <v>1924</v>
      </c>
      <c r="B1925" s="195" t="s">
        <v>6901</v>
      </c>
      <c r="C1925" s="195">
        <v>0.74058793889999996</v>
      </c>
      <c r="D1925" s="195">
        <v>4</v>
      </c>
      <c r="E1925" s="195">
        <v>41</v>
      </c>
      <c r="F1925" s="195" t="str">
        <f>VLOOKUP(VALUE(RIGHT(B1925,LEN(B1925)-1)),clusters!$A$15:$B$77,2)</f>
        <v>Speedy Contact Hitter</v>
      </c>
    </row>
    <row r="1926" spans="1:6" s="195" customFormat="1" x14ac:dyDescent="0.3">
      <c r="A1926" s="195">
        <v>1925</v>
      </c>
      <c r="B1926" s="195" t="s">
        <v>841</v>
      </c>
      <c r="C1926" s="195">
        <v>0.70795529970000004</v>
      </c>
      <c r="D1926" s="195">
        <v>5</v>
      </c>
      <c r="E1926" s="195">
        <v>41</v>
      </c>
      <c r="F1926" s="195" t="str">
        <f>VLOOKUP(VALUE(RIGHT(B1926,LEN(B1926)-1)),clusters!$A$15:$B$77,2)</f>
        <v>SB Slap Hitter</v>
      </c>
    </row>
    <row r="1927" spans="1:6" s="195" customFormat="1" x14ac:dyDescent="0.3">
      <c r="A1927" s="195">
        <v>1926</v>
      </c>
      <c r="B1927" s="195" t="s">
        <v>6891</v>
      </c>
      <c r="C1927" s="195">
        <v>0.70447593689999999</v>
      </c>
      <c r="D1927" s="195">
        <v>6</v>
      </c>
      <c r="E1927" s="195">
        <v>41</v>
      </c>
      <c r="F1927" s="195" t="str">
        <f>VLOOKUP(VALUE(RIGHT(B1927,LEN(B1927)-1)),clusters!$A$15:$B$77,2)</f>
        <v>Speedy Dominant Hitter</v>
      </c>
    </row>
    <row r="1928" spans="1:6" s="195" customFormat="1" x14ac:dyDescent="0.3">
      <c r="A1928" s="195">
        <v>1927</v>
      </c>
      <c r="B1928" s="195" t="s">
        <v>6898</v>
      </c>
      <c r="C1928" s="195">
        <v>0.70126706829999996</v>
      </c>
      <c r="D1928" s="195">
        <v>7</v>
      </c>
      <c r="E1928" s="195">
        <v>41</v>
      </c>
      <c r="F1928" s="195" t="str">
        <f>VLOOKUP(VALUE(RIGHT(B1928,LEN(B1928)-1)),clusters!$A$15:$B$77,2)</f>
        <v>Young SB Power off Bench</v>
      </c>
    </row>
    <row r="1929" spans="1:6" s="195" customFormat="1" x14ac:dyDescent="0.3">
      <c r="A1929" s="195">
        <v>1928</v>
      </c>
      <c r="B1929" s="195" t="s">
        <v>6900</v>
      </c>
      <c r="C1929" s="195">
        <v>0.52899766859999997</v>
      </c>
      <c r="D1929" s="195">
        <v>8</v>
      </c>
      <c r="E1929" s="195">
        <v>41</v>
      </c>
      <c r="F1929" s="195" t="str">
        <f>VLOOKUP(VALUE(RIGHT(B1929,LEN(B1929)-1)),clusters!$A$15:$B$77,2)</f>
        <v>Speedy Capable Hitter 2B/SS</v>
      </c>
    </row>
    <row r="1930" spans="1:6" s="195" customFormat="1" x14ac:dyDescent="0.3">
      <c r="A1930" s="195">
        <v>1929</v>
      </c>
      <c r="B1930" s="195" t="s">
        <v>6895</v>
      </c>
      <c r="C1930" s="195">
        <v>0.52644228589999997</v>
      </c>
      <c r="D1930" s="195">
        <v>9</v>
      </c>
      <c r="E1930" s="195">
        <v>41</v>
      </c>
      <c r="F1930" s="195" t="str">
        <f>VLOOKUP(VALUE(RIGHT(B1930,LEN(B1930)-1)),clusters!$A$15:$B$77,2)</f>
        <v>Capable Hitter Infielder</v>
      </c>
    </row>
    <row r="1931" spans="1:6" s="195" customFormat="1" x14ac:dyDescent="0.3">
      <c r="A1931" s="195">
        <v>1930</v>
      </c>
      <c r="B1931" s="195" t="s">
        <v>843</v>
      </c>
      <c r="C1931" s="195">
        <v>0.51887574599999997</v>
      </c>
      <c r="D1931" s="195">
        <v>10</v>
      </c>
      <c r="E1931" s="195">
        <v>41</v>
      </c>
      <c r="F1931" s="195" t="str">
        <f>VLOOKUP(VALUE(RIGHT(B1931,LEN(B1931)-1)),clusters!$A$15:$B$77,2)</f>
        <v>Capable Hitter</v>
      </c>
    </row>
    <row r="1932" spans="1:6" s="195" customFormat="1" x14ac:dyDescent="0.3">
      <c r="A1932" s="195">
        <v>1931</v>
      </c>
      <c r="B1932" s="195" t="s">
        <v>840</v>
      </c>
      <c r="C1932" s="195">
        <v>0.51072352060000004</v>
      </c>
      <c r="D1932" s="195">
        <v>11</v>
      </c>
      <c r="E1932" s="195">
        <v>41</v>
      </c>
      <c r="F1932" s="195" t="str">
        <f>VLOOKUP(VALUE(RIGHT(B1932,LEN(B1932)-1)),clusters!$A$15:$B$77,2)</f>
        <v>Speedy Contact Hitter 2B/SS</v>
      </c>
    </row>
    <row r="1933" spans="1:6" s="195" customFormat="1" x14ac:dyDescent="0.3">
      <c r="A1933" s="195">
        <v>1932</v>
      </c>
      <c r="B1933" s="195" t="s">
        <v>850</v>
      </c>
      <c r="C1933" s="195">
        <v>0.49571705669999999</v>
      </c>
      <c r="D1933" s="195">
        <v>12</v>
      </c>
      <c r="E1933" s="195">
        <v>41</v>
      </c>
      <c r="F1933" s="195" t="str">
        <f>VLOOKUP(VALUE(RIGHT(B1933,LEN(B1933)-1)),clusters!$A$15:$B$77,2)</f>
        <v>SB Swings for Fences</v>
      </c>
    </row>
    <row r="1934" spans="1:6" s="195" customFormat="1" x14ac:dyDescent="0.3">
      <c r="A1934" s="195">
        <v>1933</v>
      </c>
      <c r="B1934" s="195" t="s">
        <v>6884</v>
      </c>
      <c r="C1934" s="195">
        <v>0.43204919149999998</v>
      </c>
      <c r="D1934" s="195">
        <v>13</v>
      </c>
      <c r="E1934" s="195">
        <v>41</v>
      </c>
      <c r="F1934" s="195" t="str">
        <f>VLOOKUP(VALUE(RIGHT(B1934,LEN(B1934)-1)),clusters!$A$15:$B$77,2)</f>
        <v>Young Slugger</v>
      </c>
    </row>
    <row r="1935" spans="1:6" s="195" customFormat="1" x14ac:dyDescent="0.3">
      <c r="A1935" s="195">
        <v>1934</v>
      </c>
      <c r="B1935" s="195" t="s">
        <v>846</v>
      </c>
      <c r="C1935" s="195">
        <v>0.40306518600000002</v>
      </c>
      <c r="D1935" s="195">
        <v>14</v>
      </c>
      <c r="E1935" s="195">
        <v>41</v>
      </c>
      <c r="F1935" s="195" t="str">
        <f>VLOOKUP(VALUE(RIGHT(B1935,LEN(B1935)-1)),clusters!$A$15:$B$77,2)</f>
        <v>Slugger Infielder</v>
      </c>
    </row>
    <row r="1936" spans="1:6" s="195" customFormat="1" x14ac:dyDescent="0.3">
      <c r="A1936" s="195">
        <v>1935</v>
      </c>
      <c r="B1936" s="195" t="s">
        <v>856</v>
      </c>
      <c r="C1936" s="195">
        <v>0.38627046250000002</v>
      </c>
      <c r="D1936" s="195">
        <v>15</v>
      </c>
      <c r="E1936" s="195">
        <v>41</v>
      </c>
      <c r="F1936" s="195" t="str">
        <f>VLOOKUP(VALUE(RIGHT(B1936,LEN(B1936)-1)),clusters!$A$15:$B$77,2)</f>
        <v>Young On Base OF/1B</v>
      </c>
    </row>
    <row r="1937" spans="1:6" s="195" customFormat="1" x14ac:dyDescent="0.3">
      <c r="A1937" s="195">
        <v>1936</v>
      </c>
      <c r="B1937" s="195" t="s">
        <v>6893</v>
      </c>
      <c r="C1937" s="195">
        <v>0.37914226649999999</v>
      </c>
      <c r="D1937" s="195">
        <v>16</v>
      </c>
      <c r="E1937" s="195">
        <v>41</v>
      </c>
      <c r="F1937" s="195" t="str">
        <f>VLOOKUP(VALUE(RIGHT(B1937,LEN(B1937)-1)),clusters!$A$15:$B$77,2)</f>
        <v>Young Speedy Gap Power</v>
      </c>
    </row>
    <row r="1938" spans="1:6" s="195" customFormat="1" x14ac:dyDescent="0.3">
      <c r="A1938" s="195">
        <v>1937</v>
      </c>
      <c r="B1938" s="195" t="s">
        <v>838</v>
      </c>
      <c r="C1938" s="195">
        <v>0.31133978810000001</v>
      </c>
      <c r="D1938" s="195">
        <v>17</v>
      </c>
      <c r="E1938" s="195">
        <v>41</v>
      </c>
      <c r="F1938" s="195" t="str">
        <f>VLOOKUP(VALUE(RIGHT(B1938,LEN(B1938)-1)),clusters!$A$15:$B$77,2)</f>
        <v>Lead Footed Contact Hitter Infielder</v>
      </c>
    </row>
    <row r="1939" spans="1:6" s="195" customFormat="1" x14ac:dyDescent="0.3">
      <c r="A1939" s="195">
        <v>1938</v>
      </c>
      <c r="B1939" s="195" t="s">
        <v>6880</v>
      </c>
      <c r="C1939" s="195">
        <v>0.29637903700000001</v>
      </c>
      <c r="D1939" s="195">
        <v>18</v>
      </c>
      <c r="E1939" s="195">
        <v>41</v>
      </c>
      <c r="F1939" s="195" t="str">
        <f>VLOOKUP(VALUE(RIGHT(B1939,LEN(B1939)-1)),clusters!$A$15:$B$77,2)</f>
        <v>Bench Warmer OF/1B</v>
      </c>
    </row>
    <row r="1940" spans="1:6" s="195" customFormat="1" x14ac:dyDescent="0.3">
      <c r="A1940" s="195">
        <v>1939</v>
      </c>
      <c r="B1940" s="195" t="s">
        <v>853</v>
      </c>
      <c r="C1940" s="195">
        <v>0.29389253520000003</v>
      </c>
      <c r="D1940" s="195">
        <v>19</v>
      </c>
      <c r="E1940" s="195">
        <v>41</v>
      </c>
      <c r="F1940" s="195" t="str">
        <f>VLOOKUP(VALUE(RIGHT(B1940,LEN(B1940)-1)),clusters!$A$15:$B$77,2)</f>
        <v>Young Speedy Gap Power</v>
      </c>
    </row>
    <row r="1941" spans="1:6" s="195" customFormat="1" x14ac:dyDescent="0.3">
      <c r="A1941" s="195">
        <v>1940</v>
      </c>
      <c r="B1941" s="195" t="s">
        <v>848</v>
      </c>
      <c r="C1941" s="195">
        <v>0.2598312223</v>
      </c>
      <c r="D1941" s="195">
        <v>20</v>
      </c>
      <c r="E1941" s="195">
        <v>41</v>
      </c>
      <c r="F1941" s="195" t="str">
        <f>VLOOKUP(VALUE(RIGHT(B1941,LEN(B1941)-1)),clusters!$A$15:$B$77,2)</f>
        <v>Dominant Hitter</v>
      </c>
    </row>
    <row r="1942" spans="1:6" s="195" customFormat="1" x14ac:dyDescent="0.3">
      <c r="A1942" s="195">
        <v>1941</v>
      </c>
      <c r="B1942" s="195" t="s">
        <v>837</v>
      </c>
      <c r="C1942" s="195">
        <v>0.243033418</v>
      </c>
      <c r="D1942" s="195">
        <v>21</v>
      </c>
      <c r="E1942" s="195">
        <v>41</v>
      </c>
      <c r="F1942" s="195" t="str">
        <f>VLOOKUP(VALUE(RIGHT(B1942,LEN(B1942)-1)),clusters!$A$15:$B$77,2)</f>
        <v>Slap Hitter 2B/SS</v>
      </c>
    </row>
    <row r="1943" spans="1:6" s="195" customFormat="1" x14ac:dyDescent="0.3">
      <c r="A1943" s="195">
        <v>1942</v>
      </c>
      <c r="B1943" s="195" t="s">
        <v>857</v>
      </c>
      <c r="C1943" s="195">
        <v>0.18768419550000001</v>
      </c>
      <c r="D1943" s="195">
        <v>22</v>
      </c>
      <c r="E1943" s="195">
        <v>41</v>
      </c>
      <c r="F1943" s="195" t="str">
        <f>VLOOKUP(VALUE(RIGHT(B1943,LEN(B1943)-1)),clusters!$A$15:$B$77,2)</f>
        <v>Slugger</v>
      </c>
    </row>
    <row r="1944" spans="1:6" s="195" customFormat="1" x14ac:dyDescent="0.3">
      <c r="A1944" s="195">
        <v>1943</v>
      </c>
      <c r="B1944" s="195" t="s">
        <v>849</v>
      </c>
      <c r="C1944" s="195">
        <v>0.16425149650000001</v>
      </c>
      <c r="D1944" s="195">
        <v>23</v>
      </c>
      <c r="E1944" s="195">
        <v>41</v>
      </c>
      <c r="F1944" s="195" t="str">
        <f>VLOOKUP(VALUE(RIGHT(B1944,LEN(B1944)-1)),clusters!$A$15:$B$77,2)</f>
        <v>SB Bench Warmer</v>
      </c>
    </row>
    <row r="1945" spans="1:6" s="195" customFormat="1" x14ac:dyDescent="0.3">
      <c r="A1945" s="195">
        <v>1944</v>
      </c>
      <c r="B1945" s="195" t="s">
        <v>851</v>
      </c>
      <c r="C1945" s="195">
        <v>0.13975687010000001</v>
      </c>
      <c r="D1945" s="195">
        <v>24</v>
      </c>
      <c r="E1945" s="195">
        <v>41</v>
      </c>
      <c r="F1945" s="195" t="str">
        <f>VLOOKUP(VALUE(RIGHT(B1945,LEN(B1945)-1)),clusters!$A$15:$B$77,2)</f>
        <v>Slugger OF/1B</v>
      </c>
    </row>
    <row r="1946" spans="1:6" s="195" customFormat="1" x14ac:dyDescent="0.3">
      <c r="A1946" s="195">
        <v>1945</v>
      </c>
      <c r="B1946" s="195" t="s">
        <v>845</v>
      </c>
      <c r="C1946" s="195">
        <v>6.0820558599999998E-2</v>
      </c>
      <c r="D1946" s="195">
        <v>25</v>
      </c>
      <c r="E1946" s="195">
        <v>41</v>
      </c>
      <c r="F1946" s="195" t="str">
        <f>VLOOKUP(VALUE(RIGHT(B1946,LEN(B1946)-1)),clusters!$A$15:$B$77,2)</f>
        <v>Speedy Bench Warmer Infielder</v>
      </c>
    </row>
    <row r="1947" spans="1:6" s="195" customFormat="1" x14ac:dyDescent="0.3">
      <c r="A1947" s="195">
        <v>1946</v>
      </c>
      <c r="B1947" s="195" t="s">
        <v>6882</v>
      </c>
      <c r="C1947" s="195">
        <v>4.5345661400000001E-2</v>
      </c>
      <c r="D1947" s="195">
        <v>26</v>
      </c>
      <c r="E1947" s="195">
        <v>41</v>
      </c>
      <c r="F1947" s="195" t="str">
        <f>VLOOKUP(VALUE(RIGHT(B1947,LEN(B1947)-1)),clusters!$A$15:$B$77,2)</f>
        <v>Young Slugger 2B/SS</v>
      </c>
    </row>
    <row r="1948" spans="1:6" s="195" customFormat="1" x14ac:dyDescent="0.3">
      <c r="A1948" s="195">
        <v>1947</v>
      </c>
      <c r="B1948" s="195" t="s">
        <v>844</v>
      </c>
      <c r="C1948" s="195">
        <v>-2.0938630000000001E-3</v>
      </c>
      <c r="D1948" s="195">
        <v>27</v>
      </c>
      <c r="E1948" s="195">
        <v>41</v>
      </c>
      <c r="F1948" s="195" t="str">
        <f>VLOOKUP(VALUE(RIGHT(B1948,LEN(B1948)-1)),clusters!$A$15:$B$77,2)</f>
        <v>Aging On Base</v>
      </c>
    </row>
    <row r="1949" spans="1:6" s="195" customFormat="1" x14ac:dyDescent="0.3">
      <c r="A1949" s="195">
        <v>1948</v>
      </c>
      <c r="B1949" s="195" t="s">
        <v>839</v>
      </c>
      <c r="C1949" s="195">
        <v>-0.110525252</v>
      </c>
      <c r="D1949" s="195">
        <v>28</v>
      </c>
      <c r="E1949" s="195">
        <v>41</v>
      </c>
      <c r="F1949" s="195" t="str">
        <f>VLOOKUP(VALUE(RIGHT(B1949,LEN(B1949)-1)),clusters!$A$15:$B$77,2)</f>
        <v>Agile Bench Warmer Infielder</v>
      </c>
    </row>
    <row r="1950" spans="1:6" s="195" customFormat="1" x14ac:dyDescent="0.3">
      <c r="A1950" s="195">
        <v>1949</v>
      </c>
      <c r="B1950" s="195" t="s">
        <v>847</v>
      </c>
      <c r="C1950" s="195">
        <v>-0.13576930600000001</v>
      </c>
      <c r="D1950" s="195">
        <v>29</v>
      </c>
      <c r="E1950" s="195">
        <v>41</v>
      </c>
      <c r="F1950" s="195" t="str">
        <f>VLOOKUP(VALUE(RIGHT(B1950,LEN(B1950)-1)),clusters!$A$15:$B$77,2)</f>
        <v>Infielder</v>
      </c>
    </row>
    <row r="1951" spans="1:6" s="195" customFormat="1" x14ac:dyDescent="0.3">
      <c r="A1951" s="195">
        <v>1950</v>
      </c>
      <c r="B1951" s="195" t="s">
        <v>6887</v>
      </c>
      <c r="C1951" s="195">
        <v>-0.15391705</v>
      </c>
      <c r="D1951" s="195">
        <v>30</v>
      </c>
      <c r="E1951" s="195">
        <v>41</v>
      </c>
      <c r="F1951" s="195" t="str">
        <f>VLOOKUP(VALUE(RIGHT(B1951,LEN(B1951)-1)),clusters!$A$15:$B$77,2)</f>
        <v>Aging Bench Warmer OF/1B</v>
      </c>
    </row>
    <row r="1952" spans="1:6" s="195" customFormat="1" x14ac:dyDescent="0.3">
      <c r="A1952" s="195">
        <v>1951</v>
      </c>
      <c r="B1952" s="195" t="s">
        <v>859</v>
      </c>
      <c r="C1952" s="195">
        <v>-0.18153163999999999</v>
      </c>
      <c r="D1952" s="195">
        <v>31</v>
      </c>
      <c r="E1952" s="195">
        <v>41</v>
      </c>
      <c r="F1952" s="195" t="str">
        <f>VLOOKUP(VALUE(RIGHT(B1952,LEN(B1952)-1)),clusters!$A$15:$B$77,2)</f>
        <v>Speedy Power off Bench OF/1B</v>
      </c>
    </row>
    <row r="1953" spans="1:6" s="195" customFormat="1" x14ac:dyDescent="0.3">
      <c r="A1953" s="195">
        <v>1952</v>
      </c>
      <c r="B1953" s="195" t="s">
        <v>6896</v>
      </c>
      <c r="C1953" s="195">
        <v>-0.19276068199999999</v>
      </c>
      <c r="D1953" s="195">
        <v>32</v>
      </c>
      <c r="E1953" s="195">
        <v>41</v>
      </c>
      <c r="F1953" s="195" t="str">
        <f>VLOOKUP(VALUE(RIGHT(B1953,LEN(B1953)-1)),clusters!$A$15:$B$77,2)</f>
        <v>Aging Bench Warmer</v>
      </c>
    </row>
    <row r="1954" spans="1:6" s="195" customFormat="1" x14ac:dyDescent="0.3">
      <c r="A1954" s="195">
        <v>1953</v>
      </c>
      <c r="B1954" s="195" t="s">
        <v>842</v>
      </c>
      <c r="C1954" s="195">
        <v>-0.245988651</v>
      </c>
      <c r="D1954" s="195">
        <v>33</v>
      </c>
      <c r="E1954" s="195">
        <v>41</v>
      </c>
      <c r="F1954" s="195" t="str">
        <f>VLOOKUP(VALUE(RIGHT(B1954,LEN(B1954)-1)),clusters!$A$15:$B$77,2)</f>
        <v>Bench Warmer 2B/SS</v>
      </c>
    </row>
    <row r="1955" spans="1:6" s="195" customFormat="1" x14ac:dyDescent="0.3">
      <c r="A1955" s="195">
        <v>1954</v>
      </c>
      <c r="B1955" s="195" t="s">
        <v>860</v>
      </c>
      <c r="C1955" s="195">
        <v>-0.292065976</v>
      </c>
      <c r="D1955" s="195">
        <v>34</v>
      </c>
      <c r="E1955" s="195">
        <v>41</v>
      </c>
      <c r="F1955" s="195" t="str">
        <f>VLOOKUP(VALUE(RIGHT(B1955,LEN(B1955)-1)),clusters!$A$15:$B$77,2)</f>
        <v>Agile Swings for Fences</v>
      </c>
    </row>
    <row r="1956" spans="1:6" s="195" customFormat="1" x14ac:dyDescent="0.3">
      <c r="A1956" s="195">
        <v>1955</v>
      </c>
      <c r="B1956" s="195" t="s">
        <v>852</v>
      </c>
      <c r="C1956" s="195">
        <v>-0.32946373200000001</v>
      </c>
      <c r="D1956" s="195">
        <v>35</v>
      </c>
      <c r="E1956" s="195">
        <v>41</v>
      </c>
      <c r="F1956" s="195" t="str">
        <f>VLOOKUP(VALUE(RIGHT(B1956,LEN(B1956)-1)),clusters!$A$15:$B$77,2)</f>
        <v>Speedy Wiff King</v>
      </c>
    </row>
    <row r="1957" spans="1:6" s="195" customFormat="1" x14ac:dyDescent="0.3">
      <c r="A1957" s="195">
        <v>1956</v>
      </c>
      <c r="B1957" s="195" t="s">
        <v>855</v>
      </c>
      <c r="C1957" s="195">
        <v>-0.38990708299999999</v>
      </c>
      <c r="D1957" s="195">
        <v>36</v>
      </c>
      <c r="E1957" s="195">
        <v>41</v>
      </c>
      <c r="F1957" s="195" t="str">
        <f>VLOOKUP(VALUE(RIGHT(B1957,LEN(B1957)-1)),clusters!$A$15:$B$77,2)</f>
        <v>Wild Slugger</v>
      </c>
    </row>
    <row r="1958" spans="1:6" s="195" customFormat="1" x14ac:dyDescent="0.3">
      <c r="A1958" s="195">
        <v>1957</v>
      </c>
      <c r="B1958" s="195" t="s">
        <v>6899</v>
      </c>
      <c r="C1958" s="195">
        <v>-0.46557996200000001</v>
      </c>
      <c r="D1958" s="195">
        <v>37</v>
      </c>
      <c r="E1958" s="195">
        <v>41</v>
      </c>
      <c r="F1958" s="195" t="str">
        <f>VLOOKUP(VALUE(RIGHT(B1958,LEN(B1958)-1)),clusters!$A$15:$B$77,2)</f>
        <v>Bench Warmer</v>
      </c>
    </row>
    <row r="1959" spans="1:6" s="195" customFormat="1" x14ac:dyDescent="0.3">
      <c r="A1959" s="195">
        <v>1958</v>
      </c>
      <c r="B1959" s="195" t="s">
        <v>6894</v>
      </c>
      <c r="C1959" s="195">
        <v>-0.48275637900000001</v>
      </c>
      <c r="D1959" s="195">
        <v>38</v>
      </c>
      <c r="E1959" s="195">
        <v>41</v>
      </c>
      <c r="F1959" s="195" t="str">
        <f>VLOOKUP(VALUE(RIGHT(B1959,LEN(B1959)-1)),clusters!$A$15:$B$77,2)</f>
        <v>Agile Bench Warmer</v>
      </c>
    </row>
    <row r="1960" spans="1:6" s="195" customFormat="1" x14ac:dyDescent="0.3">
      <c r="A1960" s="195">
        <v>1959</v>
      </c>
      <c r="B1960" s="195" t="s">
        <v>6889</v>
      </c>
      <c r="C1960" s="195">
        <v>-0.48459515199999997</v>
      </c>
      <c r="D1960" s="195">
        <v>39</v>
      </c>
      <c r="E1960" s="195">
        <v>41</v>
      </c>
      <c r="F1960" s="195" t="str">
        <f>VLOOKUP(VALUE(RIGHT(B1960,LEN(B1960)-1)),clusters!$A$15:$B$77,2)</f>
        <v>Gap Power Infielder</v>
      </c>
    </row>
    <row r="1961" spans="1:6" s="195" customFormat="1" x14ac:dyDescent="0.3">
      <c r="A1961" s="195">
        <v>1960</v>
      </c>
      <c r="B1961" s="195" t="s">
        <v>858</v>
      </c>
      <c r="C1961" s="195">
        <v>-0.52633360399999995</v>
      </c>
      <c r="D1961" s="195">
        <v>40</v>
      </c>
      <c r="E1961" s="195">
        <v>41</v>
      </c>
      <c r="F1961" s="195" t="str">
        <f>VLOOKUP(VALUE(RIGHT(B1961,LEN(B1961)-1)),clusters!$A$15:$B$77,2)</f>
        <v>Lead Footed Swings for Fences</v>
      </c>
    </row>
    <row r="1962" spans="1:6" s="195" customFormat="1" x14ac:dyDescent="0.3">
      <c r="A1962" s="195">
        <v>1961</v>
      </c>
      <c r="B1962" s="195" t="s">
        <v>6885</v>
      </c>
      <c r="C1962" s="195">
        <v>-0.52721657399999999</v>
      </c>
      <c r="D1962" s="195">
        <v>41</v>
      </c>
      <c r="E1962" s="195">
        <v>41</v>
      </c>
      <c r="F1962" s="195" t="str">
        <f>VLOOKUP(VALUE(RIGHT(B1962,LEN(B1962)-1)),clusters!$A$15:$B$77,2)</f>
        <v>Aging Power When Healthy</v>
      </c>
    </row>
    <row r="1963" spans="1:6" s="195" customFormat="1" x14ac:dyDescent="0.3">
      <c r="A1963" s="195">
        <v>1962</v>
      </c>
      <c r="B1963" s="195" t="s">
        <v>854</v>
      </c>
      <c r="C1963" s="195">
        <v>-0.54115606599999999</v>
      </c>
      <c r="D1963" s="195">
        <v>42</v>
      </c>
      <c r="E1963" s="195">
        <v>41</v>
      </c>
      <c r="F1963" s="195" t="str">
        <f>VLOOKUP(VALUE(RIGHT(B1963,LEN(B1963)-1)),clusters!$A$15:$B$77,2)</f>
        <v>Agile Wiff King</v>
      </c>
    </row>
    <row r="1964" spans="1:6" s="195" customFormat="1" x14ac:dyDescent="0.3">
      <c r="A1964" s="195">
        <v>1963</v>
      </c>
      <c r="B1964" s="195" t="s">
        <v>6892</v>
      </c>
      <c r="C1964" s="195">
        <v>-0.58650596300000002</v>
      </c>
      <c r="D1964" s="195">
        <v>43</v>
      </c>
      <c r="E1964" s="195">
        <v>41</v>
      </c>
      <c r="F1964" s="195" t="str">
        <f>VLOOKUP(VALUE(RIGHT(B1964,LEN(B1964)-1)),clusters!$A$15:$B$77,2)</f>
        <v>Lead Footed Slap Hitter</v>
      </c>
    </row>
    <row r="1965" spans="1:6" s="195" customFormat="1" x14ac:dyDescent="0.3">
      <c r="A1965" s="195">
        <v>1964</v>
      </c>
      <c r="B1965" s="195" t="s">
        <v>6897</v>
      </c>
      <c r="C1965" s="195">
        <v>-0.65018631500000001</v>
      </c>
      <c r="D1965" s="195">
        <v>44</v>
      </c>
      <c r="E1965" s="195">
        <v>41</v>
      </c>
      <c r="F1965" s="195" t="str">
        <f>VLOOKUP(VALUE(RIGHT(B1965,LEN(B1965)-1)),clusters!$A$15:$B$77,2)</f>
        <v>Bench Warmer Infielder</v>
      </c>
    </row>
    <row r="1966" spans="1:6" s="195" customFormat="1" x14ac:dyDescent="0.3">
      <c r="A1966" s="195">
        <v>1965</v>
      </c>
      <c r="B1966" s="195" t="s">
        <v>6886</v>
      </c>
      <c r="C1966" s="195">
        <v>-0.768529613</v>
      </c>
      <c r="D1966" s="195">
        <v>45</v>
      </c>
      <c r="E1966" s="195">
        <v>41</v>
      </c>
      <c r="F1966" s="195" t="str">
        <f>VLOOKUP(VALUE(RIGHT(B1966,LEN(B1966)-1)),clusters!$A$15:$B$77,2)</f>
        <v>Young Wiff King Infielder</v>
      </c>
    </row>
    <row r="1967" spans="1:6" s="195" customFormat="1" x14ac:dyDescent="0.3">
      <c r="A1967" s="195">
        <v>1966</v>
      </c>
      <c r="B1967" s="195" t="s">
        <v>6881</v>
      </c>
      <c r="C1967" s="195">
        <v>-0.81994829899999999</v>
      </c>
      <c r="D1967" s="195">
        <v>46</v>
      </c>
      <c r="E1967" s="195">
        <v>41</v>
      </c>
      <c r="F1967" s="195" t="str">
        <f>VLOOKUP(VALUE(RIGHT(B1967,LEN(B1967)-1)),clusters!$A$15:$B$77,2)</f>
        <v>Lead Footed Uppercut Breeze</v>
      </c>
    </row>
    <row r="1968" spans="1:6" s="195" customFormat="1" x14ac:dyDescent="0.3">
      <c r="A1968" s="195">
        <v>1967</v>
      </c>
      <c r="B1968" s="195" t="s">
        <v>6883</v>
      </c>
      <c r="C1968" s="195">
        <v>-0.89596546600000004</v>
      </c>
      <c r="D1968" s="195">
        <v>47</v>
      </c>
      <c r="E1968" s="195">
        <v>41</v>
      </c>
      <c r="F1968" s="195" t="str">
        <f>VLOOKUP(VALUE(RIGHT(B1968,LEN(B1968)-1)),clusters!$A$15:$B$77,2)</f>
        <v>Lead Footed Bench Warmer</v>
      </c>
    </row>
    <row r="1969" spans="1:6" s="195" customFormat="1" x14ac:dyDescent="0.3">
      <c r="A1969" s="195">
        <v>1968</v>
      </c>
      <c r="B1969" s="195" t="s">
        <v>7349</v>
      </c>
      <c r="C1969" s="195">
        <v>-0.95846530900000004</v>
      </c>
      <c r="D1969" s="195">
        <v>48</v>
      </c>
      <c r="E1969" s="195">
        <v>41</v>
      </c>
      <c r="F1969" s="195" t="str">
        <f>VLOOKUP(VALUE(RIGHT(B1969,LEN(B1969)-1)),clusters!$A$15:$B$77,2)</f>
        <v>Wiff King 2B/SS</v>
      </c>
    </row>
    <row r="1970" spans="1:6" s="195" customFormat="1" x14ac:dyDescent="0.3">
      <c r="A1970" s="195">
        <v>1969</v>
      </c>
      <c r="B1970" s="195" t="s">
        <v>6880</v>
      </c>
      <c r="C1970" s="195">
        <v>1</v>
      </c>
      <c r="D1970" s="195">
        <v>1</v>
      </c>
      <c r="E1970" s="195">
        <v>42</v>
      </c>
      <c r="F1970" s="195" t="str">
        <f>VLOOKUP(VALUE(RIGHT(B1970,LEN(B1970)-1)),clusters!$A$15:$B$77,2)</f>
        <v>Bench Warmer OF/1B</v>
      </c>
    </row>
    <row r="1971" spans="1:6" s="195" customFormat="1" x14ac:dyDescent="0.3">
      <c r="A1971" s="195">
        <v>1970</v>
      </c>
      <c r="B1971" s="195" t="s">
        <v>6901</v>
      </c>
      <c r="C1971" s="195">
        <v>0.74664615339999996</v>
      </c>
      <c r="D1971" s="195">
        <v>2</v>
      </c>
      <c r="E1971" s="195">
        <v>42</v>
      </c>
      <c r="F1971" s="195" t="str">
        <f>VLOOKUP(VALUE(RIGHT(B1971,LEN(B1971)-1)),clusters!$A$15:$B$77,2)</f>
        <v>Speedy Contact Hitter</v>
      </c>
    </row>
    <row r="1972" spans="1:6" s="195" customFormat="1" x14ac:dyDescent="0.3">
      <c r="A1972" s="195">
        <v>1971</v>
      </c>
      <c r="B1972" s="195" t="s">
        <v>841</v>
      </c>
      <c r="C1972" s="195">
        <v>0.69971965329999997</v>
      </c>
      <c r="D1972" s="195">
        <v>3</v>
      </c>
      <c r="E1972" s="195">
        <v>42</v>
      </c>
      <c r="F1972" s="195" t="str">
        <f>VLOOKUP(VALUE(RIGHT(B1972,LEN(B1972)-1)),clusters!$A$15:$B$77,2)</f>
        <v>SB Slap Hitter</v>
      </c>
    </row>
    <row r="1973" spans="1:6" s="195" customFormat="1" x14ac:dyDescent="0.3">
      <c r="A1973" s="195">
        <v>1972</v>
      </c>
      <c r="B1973" s="195" t="s">
        <v>6887</v>
      </c>
      <c r="C1973" s="195">
        <v>0.68899972600000003</v>
      </c>
      <c r="D1973" s="195">
        <v>4</v>
      </c>
      <c r="E1973" s="195">
        <v>42</v>
      </c>
      <c r="F1973" s="195" t="str">
        <f>VLOOKUP(VALUE(RIGHT(B1973,LEN(B1973)-1)),clusters!$A$15:$B$77,2)</f>
        <v>Aging Bench Warmer OF/1B</v>
      </c>
    </row>
    <row r="1974" spans="1:6" s="195" customFormat="1" x14ac:dyDescent="0.3">
      <c r="A1974" s="195">
        <v>1973</v>
      </c>
      <c r="B1974" s="195" t="s">
        <v>839</v>
      </c>
      <c r="C1974" s="195">
        <v>0.63523500970000002</v>
      </c>
      <c r="D1974" s="195">
        <v>5</v>
      </c>
      <c r="E1974" s="195">
        <v>42</v>
      </c>
      <c r="F1974" s="195" t="str">
        <f>VLOOKUP(VALUE(RIGHT(B1974,LEN(B1974)-1)),clusters!$A$15:$B$77,2)</f>
        <v>Agile Bench Warmer Infielder</v>
      </c>
    </row>
    <row r="1975" spans="1:6" s="195" customFormat="1" x14ac:dyDescent="0.3">
      <c r="A1975" s="195">
        <v>1974</v>
      </c>
      <c r="B1975" s="195" t="s">
        <v>845</v>
      </c>
      <c r="C1975" s="195">
        <v>0.5752070534</v>
      </c>
      <c r="D1975" s="195">
        <v>6</v>
      </c>
      <c r="E1975" s="195">
        <v>42</v>
      </c>
      <c r="F1975" s="195" t="str">
        <f>VLOOKUP(VALUE(RIGHT(B1975,LEN(B1975)-1)),clusters!$A$15:$B$77,2)</f>
        <v>Speedy Bench Warmer Infielder</v>
      </c>
    </row>
    <row r="1976" spans="1:6" s="195" customFormat="1" x14ac:dyDescent="0.3">
      <c r="A1976" s="195">
        <v>1975</v>
      </c>
      <c r="B1976" s="195" t="s">
        <v>6894</v>
      </c>
      <c r="C1976" s="195">
        <v>0.56558997070000006</v>
      </c>
      <c r="D1976" s="195">
        <v>7</v>
      </c>
      <c r="E1976" s="195">
        <v>42</v>
      </c>
      <c r="F1976" s="195" t="str">
        <f>VLOOKUP(VALUE(RIGHT(B1976,LEN(B1976)-1)),clusters!$A$15:$B$77,2)</f>
        <v>Agile Bench Warmer</v>
      </c>
    </row>
    <row r="1977" spans="1:6" s="195" customFormat="1" x14ac:dyDescent="0.3">
      <c r="A1977" s="195">
        <v>1976</v>
      </c>
      <c r="B1977" s="195" t="s">
        <v>6899</v>
      </c>
      <c r="C1977" s="195">
        <v>0.53804174790000003</v>
      </c>
      <c r="D1977" s="195">
        <v>8</v>
      </c>
      <c r="E1977" s="195">
        <v>42</v>
      </c>
      <c r="F1977" s="195" t="str">
        <f>VLOOKUP(VALUE(RIGHT(B1977,LEN(B1977)-1)),clusters!$A$15:$B$77,2)</f>
        <v>Bench Warmer</v>
      </c>
    </row>
    <row r="1978" spans="1:6" s="195" customFormat="1" x14ac:dyDescent="0.3">
      <c r="A1978" s="195">
        <v>1977</v>
      </c>
      <c r="B1978" s="195" t="s">
        <v>849</v>
      </c>
      <c r="C1978" s="195">
        <v>0.50892497370000001</v>
      </c>
      <c r="D1978" s="195">
        <v>9</v>
      </c>
      <c r="E1978" s="195">
        <v>42</v>
      </c>
      <c r="F1978" s="195" t="str">
        <f>VLOOKUP(VALUE(RIGHT(B1978,LEN(B1978)-1)),clusters!$A$15:$B$77,2)</f>
        <v>SB Bench Warmer</v>
      </c>
    </row>
    <row r="1979" spans="1:6" s="195" customFormat="1" x14ac:dyDescent="0.3">
      <c r="A1979" s="195">
        <v>1978</v>
      </c>
      <c r="B1979" s="195" t="s">
        <v>850</v>
      </c>
      <c r="C1979" s="195">
        <v>0.4704841796</v>
      </c>
      <c r="D1979" s="195">
        <v>10</v>
      </c>
      <c r="E1979" s="195">
        <v>42</v>
      </c>
      <c r="F1979" s="195" t="str">
        <f>VLOOKUP(VALUE(RIGHT(B1979,LEN(B1979)-1)),clusters!$A$15:$B$77,2)</f>
        <v>SB Swings for Fences</v>
      </c>
    </row>
    <row r="1980" spans="1:6" s="195" customFormat="1" x14ac:dyDescent="0.3">
      <c r="A1980" s="195">
        <v>1979</v>
      </c>
      <c r="B1980" s="195" t="s">
        <v>6902</v>
      </c>
      <c r="C1980" s="195">
        <v>0.43899362289999999</v>
      </c>
      <c r="D1980" s="195">
        <v>11</v>
      </c>
      <c r="E1980" s="195">
        <v>42</v>
      </c>
      <c r="F1980" s="195" t="str">
        <f>VLOOKUP(VALUE(RIGHT(B1980,LEN(B1980)-1)),clusters!$A$15:$B$77,2)</f>
        <v>SB Capable Hitter</v>
      </c>
    </row>
    <row r="1981" spans="1:6" s="195" customFormat="1" x14ac:dyDescent="0.3">
      <c r="A1981" s="195">
        <v>1980</v>
      </c>
      <c r="B1981" s="195" t="s">
        <v>6896</v>
      </c>
      <c r="C1981" s="195">
        <v>0.42121186469999999</v>
      </c>
      <c r="D1981" s="195">
        <v>12</v>
      </c>
      <c r="E1981" s="195">
        <v>42</v>
      </c>
      <c r="F1981" s="195" t="str">
        <f>VLOOKUP(VALUE(RIGHT(B1981,LEN(B1981)-1)),clusters!$A$15:$B$77,2)</f>
        <v>Aging Bench Warmer</v>
      </c>
    </row>
    <row r="1982" spans="1:6" s="195" customFormat="1" x14ac:dyDescent="0.3">
      <c r="A1982" s="195">
        <v>1981</v>
      </c>
      <c r="B1982" s="195" t="s">
        <v>852</v>
      </c>
      <c r="C1982" s="195">
        <v>0.41652648640000001</v>
      </c>
      <c r="D1982" s="195">
        <v>13</v>
      </c>
      <c r="E1982" s="195">
        <v>42</v>
      </c>
      <c r="F1982" s="195" t="str">
        <f>VLOOKUP(VALUE(RIGHT(B1982,LEN(B1982)-1)),clusters!$A$15:$B$77,2)</f>
        <v>Speedy Wiff King</v>
      </c>
    </row>
    <row r="1983" spans="1:6" s="195" customFormat="1" x14ac:dyDescent="0.3">
      <c r="A1983" s="195">
        <v>1982</v>
      </c>
      <c r="B1983" s="195" t="s">
        <v>6891</v>
      </c>
      <c r="C1983" s="195">
        <v>0.38513899470000001</v>
      </c>
      <c r="D1983" s="195">
        <v>14</v>
      </c>
      <c r="E1983" s="195">
        <v>42</v>
      </c>
      <c r="F1983" s="195" t="str">
        <f>VLOOKUP(VALUE(RIGHT(B1983,LEN(B1983)-1)),clusters!$A$15:$B$77,2)</f>
        <v>Speedy Dominant Hitter</v>
      </c>
    </row>
    <row r="1984" spans="1:6" s="195" customFormat="1" x14ac:dyDescent="0.3">
      <c r="A1984" s="195">
        <v>1983</v>
      </c>
      <c r="B1984" s="195" t="s">
        <v>6888</v>
      </c>
      <c r="C1984" s="195">
        <v>0.29637903700000001</v>
      </c>
      <c r="D1984" s="195">
        <v>15</v>
      </c>
      <c r="E1984" s="195">
        <v>42</v>
      </c>
      <c r="F1984" s="195" t="str">
        <f>VLOOKUP(VALUE(RIGHT(B1984,LEN(B1984)-1)),clusters!$A$15:$B$77,2)</f>
        <v>SB Slugger</v>
      </c>
    </row>
    <row r="1985" spans="1:6" s="195" customFormat="1" x14ac:dyDescent="0.3">
      <c r="A1985" s="195">
        <v>1984</v>
      </c>
      <c r="B1985" s="195" t="s">
        <v>837</v>
      </c>
      <c r="C1985" s="195">
        <v>0.24576141239999999</v>
      </c>
      <c r="D1985" s="195">
        <v>16</v>
      </c>
      <c r="E1985" s="195">
        <v>42</v>
      </c>
      <c r="F1985" s="195" t="str">
        <f>VLOOKUP(VALUE(RIGHT(B1985,LEN(B1985)-1)),clusters!$A$15:$B$77,2)</f>
        <v>Slap Hitter 2B/SS</v>
      </c>
    </row>
    <row r="1986" spans="1:6" s="195" customFormat="1" x14ac:dyDescent="0.3">
      <c r="A1986" s="195">
        <v>1985</v>
      </c>
      <c r="B1986" s="195" t="s">
        <v>6898</v>
      </c>
      <c r="C1986" s="195">
        <v>0.20607897459999999</v>
      </c>
      <c r="D1986" s="195">
        <v>17</v>
      </c>
      <c r="E1986" s="195">
        <v>42</v>
      </c>
      <c r="F1986" s="195" t="str">
        <f>VLOOKUP(VALUE(RIGHT(B1986,LEN(B1986)-1)),clusters!$A$15:$B$77,2)</f>
        <v>Young SB Power off Bench</v>
      </c>
    </row>
    <row r="1987" spans="1:6" s="195" customFormat="1" x14ac:dyDescent="0.3">
      <c r="A1987" s="195">
        <v>1986</v>
      </c>
      <c r="B1987" s="195" t="s">
        <v>843</v>
      </c>
      <c r="C1987" s="195">
        <v>0.1748885178</v>
      </c>
      <c r="D1987" s="195">
        <v>18</v>
      </c>
      <c r="E1987" s="195">
        <v>42</v>
      </c>
      <c r="F1987" s="195" t="str">
        <f>VLOOKUP(VALUE(RIGHT(B1987,LEN(B1987)-1)),clusters!$A$15:$B$77,2)</f>
        <v>Capable Hitter</v>
      </c>
    </row>
    <row r="1988" spans="1:6" s="195" customFormat="1" x14ac:dyDescent="0.3">
      <c r="A1988" s="195">
        <v>1987</v>
      </c>
      <c r="B1988" s="195" t="s">
        <v>6885</v>
      </c>
      <c r="C1988" s="195">
        <v>0.16016419949999999</v>
      </c>
      <c r="D1988" s="195">
        <v>19</v>
      </c>
      <c r="E1988" s="195">
        <v>42</v>
      </c>
      <c r="F1988" s="195" t="str">
        <f>VLOOKUP(VALUE(RIGHT(B1988,LEN(B1988)-1)),clusters!$A$15:$B$77,2)</f>
        <v>Aging Power When Healthy</v>
      </c>
    </row>
    <row r="1989" spans="1:6" s="195" customFormat="1" x14ac:dyDescent="0.3">
      <c r="A1989" s="195">
        <v>1988</v>
      </c>
      <c r="B1989" s="195" t="s">
        <v>844</v>
      </c>
      <c r="C1989" s="195">
        <v>0.1484389052</v>
      </c>
      <c r="D1989" s="195">
        <v>20</v>
      </c>
      <c r="E1989" s="195">
        <v>42</v>
      </c>
      <c r="F1989" s="195" t="str">
        <f>VLOOKUP(VALUE(RIGHT(B1989,LEN(B1989)-1)),clusters!$A$15:$B$77,2)</f>
        <v>Aging On Base</v>
      </c>
    </row>
    <row r="1990" spans="1:6" s="195" customFormat="1" x14ac:dyDescent="0.3">
      <c r="A1990" s="195">
        <v>1989</v>
      </c>
      <c r="B1990" s="195" t="s">
        <v>853</v>
      </c>
      <c r="C1990" s="195">
        <v>0.1155758417</v>
      </c>
      <c r="D1990" s="195">
        <v>21</v>
      </c>
      <c r="E1990" s="195">
        <v>42</v>
      </c>
      <c r="F1990" s="195" t="str">
        <f>VLOOKUP(VALUE(RIGHT(B1990,LEN(B1990)-1)),clusters!$A$15:$B$77,2)</f>
        <v>Young Speedy Gap Power</v>
      </c>
    </row>
    <row r="1991" spans="1:6" s="195" customFormat="1" x14ac:dyDescent="0.3">
      <c r="A1991" s="195">
        <v>1990</v>
      </c>
      <c r="B1991" s="195" t="s">
        <v>840</v>
      </c>
      <c r="C1991" s="195">
        <v>0.1118101633</v>
      </c>
      <c r="D1991" s="195">
        <v>22</v>
      </c>
      <c r="E1991" s="195">
        <v>42</v>
      </c>
      <c r="F1991" s="195" t="str">
        <f>VLOOKUP(VALUE(RIGHT(B1991,LEN(B1991)-1)),clusters!$A$15:$B$77,2)</f>
        <v>Speedy Contact Hitter 2B/SS</v>
      </c>
    </row>
    <row r="1992" spans="1:6" s="195" customFormat="1" x14ac:dyDescent="0.3">
      <c r="A1992" s="195">
        <v>1991</v>
      </c>
      <c r="B1992" s="195" t="s">
        <v>838</v>
      </c>
      <c r="C1992" s="195">
        <v>3.3315096000000002E-2</v>
      </c>
      <c r="D1992" s="195">
        <v>23</v>
      </c>
      <c r="E1992" s="195">
        <v>42</v>
      </c>
      <c r="F1992" s="195" t="str">
        <f>VLOOKUP(VALUE(RIGHT(B1992,LEN(B1992)-1)),clusters!$A$15:$B$77,2)</f>
        <v>Lead Footed Contact Hitter Infielder</v>
      </c>
    </row>
    <row r="1993" spans="1:6" s="195" customFormat="1" x14ac:dyDescent="0.3">
      <c r="A1993" s="195">
        <v>1992</v>
      </c>
      <c r="B1993" s="195" t="s">
        <v>6890</v>
      </c>
      <c r="C1993" s="195">
        <v>2.5137886299999999E-2</v>
      </c>
      <c r="D1993" s="195">
        <v>24</v>
      </c>
      <c r="E1993" s="195">
        <v>42</v>
      </c>
      <c r="F1993" s="195" t="str">
        <f>VLOOKUP(VALUE(RIGHT(B1993,LEN(B1993)-1)),clusters!$A$15:$B$77,2)</f>
        <v>Speedy Capable Hitter</v>
      </c>
    </row>
    <row r="1994" spans="1:6" s="195" customFormat="1" x14ac:dyDescent="0.3">
      <c r="A1994" s="195">
        <v>1993</v>
      </c>
      <c r="B1994" s="195" t="s">
        <v>6883</v>
      </c>
      <c r="C1994" s="195">
        <v>1.35799313E-2</v>
      </c>
      <c r="D1994" s="195">
        <v>25</v>
      </c>
      <c r="E1994" s="195">
        <v>42</v>
      </c>
      <c r="F1994" s="195" t="str">
        <f>VLOOKUP(VALUE(RIGHT(B1994,LEN(B1994)-1)),clusters!$A$15:$B$77,2)</f>
        <v>Lead Footed Bench Warmer</v>
      </c>
    </row>
    <row r="1995" spans="1:6" s="195" customFormat="1" x14ac:dyDescent="0.3">
      <c r="A1995" s="195">
        <v>1994</v>
      </c>
      <c r="B1995" s="195" t="s">
        <v>859</v>
      </c>
      <c r="C1995" s="195">
        <v>1.14109646E-2</v>
      </c>
      <c r="D1995" s="195">
        <v>26</v>
      </c>
      <c r="E1995" s="195">
        <v>42</v>
      </c>
      <c r="F1995" s="195" t="str">
        <f>VLOOKUP(VALUE(RIGHT(B1995,LEN(B1995)-1)),clusters!$A$15:$B$77,2)</f>
        <v>Speedy Power off Bench OF/1B</v>
      </c>
    </row>
    <row r="1996" spans="1:6" s="195" customFormat="1" x14ac:dyDescent="0.3">
      <c r="A1996" s="195">
        <v>1995</v>
      </c>
      <c r="B1996" s="195" t="s">
        <v>842</v>
      </c>
      <c r="C1996" s="195">
        <v>-5.6758501000000003E-2</v>
      </c>
      <c r="D1996" s="195">
        <v>27</v>
      </c>
      <c r="E1996" s="195">
        <v>42</v>
      </c>
      <c r="F1996" s="195" t="str">
        <f>VLOOKUP(VALUE(RIGHT(B1996,LEN(B1996)-1)),clusters!$A$15:$B$77,2)</f>
        <v>Bench Warmer 2B/SS</v>
      </c>
    </row>
    <row r="1997" spans="1:6" s="195" customFormat="1" x14ac:dyDescent="0.3">
      <c r="A1997" s="195">
        <v>1996</v>
      </c>
      <c r="B1997" s="195" t="s">
        <v>856</v>
      </c>
      <c r="C1997" s="195">
        <v>-9.4869004000000007E-2</v>
      </c>
      <c r="D1997" s="195">
        <v>28</v>
      </c>
      <c r="E1997" s="195">
        <v>42</v>
      </c>
      <c r="F1997" s="195" t="str">
        <f>VLOOKUP(VALUE(RIGHT(B1997,LEN(B1997)-1)),clusters!$A$15:$B$77,2)</f>
        <v>Young On Base OF/1B</v>
      </c>
    </row>
    <row r="1998" spans="1:6" s="195" customFormat="1" x14ac:dyDescent="0.3">
      <c r="A1998" s="195">
        <v>1997</v>
      </c>
      <c r="B1998" s="195" t="s">
        <v>854</v>
      </c>
      <c r="C1998" s="195">
        <v>-0.11545567700000001</v>
      </c>
      <c r="D1998" s="195">
        <v>29</v>
      </c>
      <c r="E1998" s="195">
        <v>42</v>
      </c>
      <c r="F1998" s="195" t="str">
        <f>VLOOKUP(VALUE(RIGHT(B1998,LEN(B1998)-1)),clusters!$A$15:$B$77,2)</f>
        <v>Agile Wiff King</v>
      </c>
    </row>
    <row r="1999" spans="1:6" s="195" customFormat="1" x14ac:dyDescent="0.3">
      <c r="A1999" s="195">
        <v>1998</v>
      </c>
      <c r="B1999" s="195" t="s">
        <v>855</v>
      </c>
      <c r="C1999" s="195">
        <v>-0.21896580600000001</v>
      </c>
      <c r="D1999" s="195">
        <v>30</v>
      </c>
      <c r="E1999" s="195">
        <v>42</v>
      </c>
      <c r="F1999" s="195" t="str">
        <f>VLOOKUP(VALUE(RIGHT(B1999,LEN(B1999)-1)),clusters!$A$15:$B$77,2)</f>
        <v>Wild Slugger</v>
      </c>
    </row>
    <row r="2000" spans="1:6" s="195" customFormat="1" x14ac:dyDescent="0.3">
      <c r="A2000" s="195">
        <v>1999</v>
      </c>
      <c r="B2000" s="195" t="s">
        <v>848</v>
      </c>
      <c r="C2000" s="195">
        <v>-0.234314733</v>
      </c>
      <c r="D2000" s="195">
        <v>31</v>
      </c>
      <c r="E2000" s="195">
        <v>42</v>
      </c>
      <c r="F2000" s="195" t="str">
        <f>VLOOKUP(VALUE(RIGHT(B2000,LEN(B2000)-1)),clusters!$A$15:$B$77,2)</f>
        <v>Dominant Hitter</v>
      </c>
    </row>
    <row r="2001" spans="1:6" s="195" customFormat="1" x14ac:dyDescent="0.3">
      <c r="A2001" s="195">
        <v>2000</v>
      </c>
      <c r="B2001" s="195" t="s">
        <v>6893</v>
      </c>
      <c r="C2001" s="195">
        <v>-0.23955275500000001</v>
      </c>
      <c r="D2001" s="195">
        <v>32</v>
      </c>
      <c r="E2001" s="195">
        <v>42</v>
      </c>
      <c r="F2001" s="195" t="str">
        <f>VLOOKUP(VALUE(RIGHT(B2001,LEN(B2001)-1)),clusters!$A$15:$B$77,2)</f>
        <v>Young Speedy Gap Power</v>
      </c>
    </row>
    <row r="2002" spans="1:6" s="195" customFormat="1" x14ac:dyDescent="0.3">
      <c r="A2002" s="195">
        <v>2001</v>
      </c>
      <c r="B2002" s="195" t="s">
        <v>6900</v>
      </c>
      <c r="C2002" s="195">
        <v>-0.25393453599999999</v>
      </c>
      <c r="D2002" s="195">
        <v>33</v>
      </c>
      <c r="E2002" s="195">
        <v>42</v>
      </c>
      <c r="F2002" s="195" t="str">
        <f>VLOOKUP(VALUE(RIGHT(B2002,LEN(B2002)-1)),clusters!$A$15:$B$77,2)</f>
        <v>Speedy Capable Hitter 2B/SS</v>
      </c>
    </row>
    <row r="2003" spans="1:6" s="195" customFormat="1" x14ac:dyDescent="0.3">
      <c r="A2003" s="195">
        <v>2002</v>
      </c>
      <c r="B2003" s="195" t="s">
        <v>7349</v>
      </c>
      <c r="C2003" s="195">
        <v>-0.33399705299999999</v>
      </c>
      <c r="D2003" s="195">
        <v>34</v>
      </c>
      <c r="E2003" s="195">
        <v>42</v>
      </c>
      <c r="F2003" s="195" t="str">
        <f>VLOOKUP(VALUE(RIGHT(B2003,LEN(B2003)-1)),clusters!$A$15:$B$77,2)</f>
        <v>Wiff King 2B/SS</v>
      </c>
    </row>
    <row r="2004" spans="1:6" s="195" customFormat="1" x14ac:dyDescent="0.3">
      <c r="A2004" s="195">
        <v>2003</v>
      </c>
      <c r="B2004" s="195" t="s">
        <v>860</v>
      </c>
      <c r="C2004" s="195">
        <v>-0.337448466</v>
      </c>
      <c r="D2004" s="195">
        <v>35</v>
      </c>
      <c r="E2004" s="195">
        <v>42</v>
      </c>
      <c r="F2004" s="195" t="str">
        <f>VLOOKUP(VALUE(RIGHT(B2004,LEN(B2004)-1)),clusters!$A$15:$B$77,2)</f>
        <v>Agile Swings for Fences</v>
      </c>
    </row>
    <row r="2005" spans="1:6" s="195" customFormat="1" x14ac:dyDescent="0.3">
      <c r="A2005" s="195">
        <v>2004</v>
      </c>
      <c r="B2005" s="195" t="s">
        <v>846</v>
      </c>
      <c r="C2005" s="195">
        <v>-0.370402326</v>
      </c>
      <c r="D2005" s="195">
        <v>36</v>
      </c>
      <c r="E2005" s="195">
        <v>42</v>
      </c>
      <c r="F2005" s="195" t="str">
        <f>VLOOKUP(VALUE(RIGHT(B2005,LEN(B2005)-1)),clusters!$A$15:$B$77,2)</f>
        <v>Slugger Infielder</v>
      </c>
    </row>
    <row r="2006" spans="1:6" s="195" customFormat="1" x14ac:dyDescent="0.3">
      <c r="A2006" s="195">
        <v>2005</v>
      </c>
      <c r="B2006" s="195" t="s">
        <v>851</v>
      </c>
      <c r="C2006" s="195">
        <v>-0.381775796</v>
      </c>
      <c r="D2006" s="195">
        <v>37</v>
      </c>
      <c r="E2006" s="195">
        <v>42</v>
      </c>
      <c r="F2006" s="195" t="str">
        <f>VLOOKUP(VALUE(RIGHT(B2006,LEN(B2006)-1)),clusters!$A$15:$B$77,2)</f>
        <v>Slugger OF/1B</v>
      </c>
    </row>
    <row r="2007" spans="1:6" s="195" customFormat="1" x14ac:dyDescent="0.3">
      <c r="A2007" s="195">
        <v>2006</v>
      </c>
      <c r="B2007" s="195" t="s">
        <v>6897</v>
      </c>
      <c r="C2007" s="195">
        <v>-0.41799494500000001</v>
      </c>
      <c r="D2007" s="195">
        <v>38</v>
      </c>
      <c r="E2007" s="195">
        <v>42</v>
      </c>
      <c r="F2007" s="195" t="str">
        <f>VLOOKUP(VALUE(RIGHT(B2007,LEN(B2007)-1)),clusters!$A$15:$B$77,2)</f>
        <v>Bench Warmer Infielder</v>
      </c>
    </row>
    <row r="2008" spans="1:6" s="195" customFormat="1" x14ac:dyDescent="0.3">
      <c r="A2008" s="195">
        <v>2007</v>
      </c>
      <c r="B2008" s="195" t="s">
        <v>847</v>
      </c>
      <c r="C2008" s="195">
        <v>-0.45572098500000002</v>
      </c>
      <c r="D2008" s="195">
        <v>39</v>
      </c>
      <c r="E2008" s="195">
        <v>42</v>
      </c>
      <c r="F2008" s="195" t="str">
        <f>VLOOKUP(VALUE(RIGHT(B2008,LEN(B2008)-1)),clusters!$A$15:$B$77,2)</f>
        <v>Infielder</v>
      </c>
    </row>
    <row r="2009" spans="1:6" s="195" customFormat="1" x14ac:dyDescent="0.3">
      <c r="A2009" s="195">
        <v>2008</v>
      </c>
      <c r="B2009" s="195" t="s">
        <v>6895</v>
      </c>
      <c r="C2009" s="195">
        <v>-0.50483898299999996</v>
      </c>
      <c r="D2009" s="195">
        <v>40</v>
      </c>
      <c r="E2009" s="195">
        <v>42</v>
      </c>
      <c r="F2009" s="195" t="str">
        <f>VLOOKUP(VALUE(RIGHT(B2009,LEN(B2009)-1)),clusters!$A$15:$B$77,2)</f>
        <v>Capable Hitter Infielder</v>
      </c>
    </row>
    <row r="2010" spans="1:6" s="195" customFormat="1" x14ac:dyDescent="0.3">
      <c r="A2010" s="195">
        <v>2009</v>
      </c>
      <c r="B2010" s="195" t="s">
        <v>6886</v>
      </c>
      <c r="C2010" s="195">
        <v>-0.50845928699999998</v>
      </c>
      <c r="D2010" s="195">
        <v>41</v>
      </c>
      <c r="E2010" s="195">
        <v>42</v>
      </c>
      <c r="F2010" s="195" t="str">
        <f>VLOOKUP(VALUE(RIGHT(B2010,LEN(B2010)-1)),clusters!$A$15:$B$77,2)</f>
        <v>Young Wiff King Infielder</v>
      </c>
    </row>
    <row r="2011" spans="1:6" s="195" customFormat="1" x14ac:dyDescent="0.3">
      <c r="A2011" s="195">
        <v>2010</v>
      </c>
      <c r="B2011" s="195" t="s">
        <v>6892</v>
      </c>
      <c r="C2011" s="195">
        <v>-0.60125690899999995</v>
      </c>
      <c r="D2011" s="195">
        <v>42</v>
      </c>
      <c r="E2011" s="195">
        <v>42</v>
      </c>
      <c r="F2011" s="195" t="str">
        <f>VLOOKUP(VALUE(RIGHT(B2011,LEN(B2011)-1)),clusters!$A$15:$B$77,2)</f>
        <v>Lead Footed Slap Hitter</v>
      </c>
    </row>
    <row r="2012" spans="1:6" s="195" customFormat="1" x14ac:dyDescent="0.3">
      <c r="A2012" s="195">
        <v>2011</v>
      </c>
      <c r="B2012" s="195" t="s">
        <v>6884</v>
      </c>
      <c r="C2012" s="195">
        <v>-0.62722154200000002</v>
      </c>
      <c r="D2012" s="195">
        <v>43</v>
      </c>
      <c r="E2012" s="195">
        <v>42</v>
      </c>
      <c r="F2012" s="195" t="str">
        <f>VLOOKUP(VALUE(RIGHT(B2012,LEN(B2012)-1)),clusters!$A$15:$B$77,2)</f>
        <v>Young Slugger</v>
      </c>
    </row>
    <row r="2013" spans="1:6" s="195" customFormat="1" x14ac:dyDescent="0.3">
      <c r="A2013" s="195">
        <v>2012</v>
      </c>
      <c r="B2013" s="195" t="s">
        <v>857</v>
      </c>
      <c r="C2013" s="195">
        <v>-0.632735202</v>
      </c>
      <c r="D2013" s="195">
        <v>44</v>
      </c>
      <c r="E2013" s="195">
        <v>42</v>
      </c>
      <c r="F2013" s="195" t="str">
        <f>VLOOKUP(VALUE(RIGHT(B2013,LEN(B2013)-1)),clusters!$A$15:$B$77,2)</f>
        <v>Slugger</v>
      </c>
    </row>
    <row r="2014" spans="1:6" s="195" customFormat="1" x14ac:dyDescent="0.3">
      <c r="A2014" s="195">
        <v>2013</v>
      </c>
      <c r="B2014" s="195" t="s">
        <v>6881</v>
      </c>
      <c r="C2014" s="195">
        <v>-0.66250092599999999</v>
      </c>
      <c r="D2014" s="195">
        <v>45</v>
      </c>
      <c r="E2014" s="195">
        <v>42</v>
      </c>
      <c r="F2014" s="195" t="str">
        <f>VLOOKUP(VALUE(RIGHT(B2014,LEN(B2014)-1)),clusters!$A$15:$B$77,2)</f>
        <v>Lead Footed Uppercut Breeze</v>
      </c>
    </row>
    <row r="2015" spans="1:6" s="195" customFormat="1" x14ac:dyDescent="0.3">
      <c r="A2015" s="195">
        <v>2014</v>
      </c>
      <c r="B2015" s="195" t="s">
        <v>858</v>
      </c>
      <c r="C2015" s="195">
        <v>-0.684574393</v>
      </c>
      <c r="D2015" s="195">
        <v>46</v>
      </c>
      <c r="E2015" s="195">
        <v>42</v>
      </c>
      <c r="F2015" s="195" t="str">
        <f>VLOOKUP(VALUE(RIGHT(B2015,LEN(B2015)-1)),clusters!$A$15:$B$77,2)</f>
        <v>Lead Footed Swings for Fences</v>
      </c>
    </row>
    <row r="2016" spans="1:6" s="195" customFormat="1" x14ac:dyDescent="0.3">
      <c r="A2016" s="195">
        <v>2015</v>
      </c>
      <c r="B2016" s="195" t="s">
        <v>6882</v>
      </c>
      <c r="C2016" s="195">
        <v>-0.827523118</v>
      </c>
      <c r="D2016" s="195">
        <v>47</v>
      </c>
      <c r="E2016" s="195">
        <v>42</v>
      </c>
      <c r="F2016" s="195" t="str">
        <f>VLOOKUP(VALUE(RIGHT(B2016,LEN(B2016)-1)),clusters!$A$15:$B$77,2)</f>
        <v>Young Slugger 2B/SS</v>
      </c>
    </row>
    <row r="2017" spans="1:6" s="195" customFormat="1" x14ac:dyDescent="0.3">
      <c r="A2017" s="195">
        <v>2016</v>
      </c>
      <c r="B2017" s="195" t="s">
        <v>6889</v>
      </c>
      <c r="C2017" s="195">
        <v>-0.84779346799999999</v>
      </c>
      <c r="D2017" s="195">
        <v>48</v>
      </c>
      <c r="E2017" s="195">
        <v>42</v>
      </c>
      <c r="F2017" s="195" t="str">
        <f>VLOOKUP(VALUE(RIGHT(B2017,LEN(B2017)-1)),clusters!$A$15:$B$77,2)</f>
        <v>Gap Power Infielder</v>
      </c>
    </row>
    <row r="2018" spans="1:6" s="195" customFormat="1" x14ac:dyDescent="0.3">
      <c r="A2018" s="195">
        <v>2017</v>
      </c>
      <c r="B2018" s="195" t="s">
        <v>6897</v>
      </c>
      <c r="C2018" s="195">
        <v>1</v>
      </c>
      <c r="D2018" s="195">
        <v>1</v>
      </c>
      <c r="E2018" s="195">
        <v>43</v>
      </c>
      <c r="F2018" s="195" t="str">
        <f>VLOOKUP(VALUE(RIGHT(B2018,LEN(B2018)-1)),clusters!$A$15:$B$77,2)</f>
        <v>Bench Warmer Infielder</v>
      </c>
    </row>
    <row r="2019" spans="1:6" s="195" customFormat="1" x14ac:dyDescent="0.3">
      <c r="A2019" s="195">
        <v>2018</v>
      </c>
      <c r="B2019" s="195" t="s">
        <v>6886</v>
      </c>
      <c r="C2019" s="195">
        <v>0.84934421879999999</v>
      </c>
      <c r="D2019" s="195">
        <v>2</v>
      </c>
      <c r="E2019" s="195">
        <v>43</v>
      </c>
      <c r="F2019" s="195" t="str">
        <f>VLOOKUP(VALUE(RIGHT(B2019,LEN(B2019)-1)),clusters!$A$15:$B$77,2)</f>
        <v>Young Wiff King Infielder</v>
      </c>
    </row>
    <row r="2020" spans="1:6" s="195" customFormat="1" x14ac:dyDescent="0.3">
      <c r="A2020" s="195">
        <v>2019</v>
      </c>
      <c r="B2020" s="195" t="s">
        <v>842</v>
      </c>
      <c r="C2020" s="195">
        <v>0.81712316630000004</v>
      </c>
      <c r="D2020" s="195">
        <v>3</v>
      </c>
      <c r="E2020" s="195">
        <v>43</v>
      </c>
      <c r="F2020" s="195" t="str">
        <f>VLOOKUP(VALUE(RIGHT(B2020,LEN(B2020)-1)),clusters!$A$15:$B$77,2)</f>
        <v>Bench Warmer 2B/SS</v>
      </c>
    </row>
    <row r="2021" spans="1:6" s="195" customFormat="1" x14ac:dyDescent="0.3">
      <c r="A2021" s="195">
        <v>2020</v>
      </c>
      <c r="B2021" s="195" t="s">
        <v>6889</v>
      </c>
      <c r="C2021" s="195">
        <v>0.75196603790000005</v>
      </c>
      <c r="D2021" s="195">
        <v>4</v>
      </c>
      <c r="E2021" s="195">
        <v>43</v>
      </c>
      <c r="F2021" s="195" t="str">
        <f>VLOOKUP(VALUE(RIGHT(B2021,LEN(B2021)-1)),clusters!$A$15:$B$77,2)</f>
        <v>Gap Power Infielder</v>
      </c>
    </row>
    <row r="2022" spans="1:6" s="195" customFormat="1" x14ac:dyDescent="0.3">
      <c r="A2022" s="195">
        <v>2021</v>
      </c>
      <c r="B2022" s="195" t="s">
        <v>7349</v>
      </c>
      <c r="C2022" s="195">
        <v>0.69903674250000003</v>
      </c>
      <c r="D2022" s="195">
        <v>5</v>
      </c>
      <c r="E2022" s="195">
        <v>43</v>
      </c>
      <c r="F2022" s="195" t="str">
        <f>VLOOKUP(VALUE(RIGHT(B2022,LEN(B2022)-1)),clusters!$A$15:$B$77,2)</f>
        <v>Wiff King 2B/SS</v>
      </c>
    </row>
    <row r="2023" spans="1:6" s="195" customFormat="1" x14ac:dyDescent="0.3">
      <c r="A2023" s="195">
        <v>2022</v>
      </c>
      <c r="B2023" s="195" t="s">
        <v>6892</v>
      </c>
      <c r="C2023" s="195">
        <v>0.69083040939999996</v>
      </c>
      <c r="D2023" s="195">
        <v>6</v>
      </c>
      <c r="E2023" s="195">
        <v>43</v>
      </c>
      <c r="F2023" s="195" t="str">
        <f>VLOOKUP(VALUE(RIGHT(B2023,LEN(B2023)-1)),clusters!$A$15:$B$77,2)</f>
        <v>Lead Footed Slap Hitter</v>
      </c>
    </row>
    <row r="2024" spans="1:6" s="195" customFormat="1" x14ac:dyDescent="0.3">
      <c r="A2024" s="195">
        <v>2023</v>
      </c>
      <c r="B2024" s="195" t="s">
        <v>6881</v>
      </c>
      <c r="C2024" s="195">
        <v>0.61985867859999999</v>
      </c>
      <c r="D2024" s="195">
        <v>7</v>
      </c>
      <c r="E2024" s="195">
        <v>43</v>
      </c>
      <c r="F2024" s="195" t="str">
        <f>VLOOKUP(VALUE(RIGHT(B2024,LEN(B2024)-1)),clusters!$A$15:$B$77,2)</f>
        <v>Lead Footed Uppercut Breeze</v>
      </c>
    </row>
    <row r="2025" spans="1:6" s="195" customFormat="1" x14ac:dyDescent="0.3">
      <c r="A2025" s="195">
        <v>2024</v>
      </c>
      <c r="B2025" s="195" t="s">
        <v>854</v>
      </c>
      <c r="C2025" s="195">
        <v>0.55867712589999996</v>
      </c>
      <c r="D2025" s="195">
        <v>8</v>
      </c>
      <c r="E2025" s="195">
        <v>43</v>
      </c>
      <c r="F2025" s="195" t="str">
        <f>VLOOKUP(VALUE(RIGHT(B2025,LEN(B2025)-1)),clusters!$A$15:$B$77,2)</f>
        <v>Agile Wiff King</v>
      </c>
    </row>
    <row r="2026" spans="1:6" s="195" customFormat="1" x14ac:dyDescent="0.3">
      <c r="A2026" s="195">
        <v>2025</v>
      </c>
      <c r="B2026" s="195" t="s">
        <v>6882</v>
      </c>
      <c r="C2026" s="195">
        <v>0.44746044740000002</v>
      </c>
      <c r="D2026" s="195">
        <v>9</v>
      </c>
      <c r="E2026" s="195">
        <v>43</v>
      </c>
      <c r="F2026" s="195" t="str">
        <f>VLOOKUP(VALUE(RIGHT(B2026,LEN(B2026)-1)),clusters!$A$15:$B$77,2)</f>
        <v>Young Slugger 2B/SS</v>
      </c>
    </row>
    <row r="2027" spans="1:6" s="195" customFormat="1" x14ac:dyDescent="0.3">
      <c r="A2027" s="195">
        <v>2026</v>
      </c>
      <c r="B2027" s="195" t="s">
        <v>845</v>
      </c>
      <c r="C2027" s="195">
        <v>0.35100785449999999</v>
      </c>
      <c r="D2027" s="195">
        <v>10</v>
      </c>
      <c r="E2027" s="195">
        <v>43</v>
      </c>
      <c r="F2027" s="195" t="str">
        <f>VLOOKUP(VALUE(RIGHT(B2027,LEN(B2027)-1)),clusters!$A$15:$B$77,2)</f>
        <v>Speedy Bench Warmer Infielder</v>
      </c>
    </row>
    <row r="2028" spans="1:6" s="195" customFormat="1" x14ac:dyDescent="0.3">
      <c r="A2028" s="195">
        <v>2027</v>
      </c>
      <c r="B2028" s="195" t="s">
        <v>6883</v>
      </c>
      <c r="C2028" s="195">
        <v>0.34354599679999998</v>
      </c>
      <c r="D2028" s="195">
        <v>11</v>
      </c>
      <c r="E2028" s="195">
        <v>43</v>
      </c>
      <c r="F2028" s="195" t="str">
        <f>VLOOKUP(VALUE(RIGHT(B2028,LEN(B2028)-1)),clusters!$A$15:$B$77,2)</f>
        <v>Lead Footed Bench Warmer</v>
      </c>
    </row>
    <row r="2029" spans="1:6" s="195" customFormat="1" x14ac:dyDescent="0.3">
      <c r="A2029" s="195">
        <v>2028</v>
      </c>
      <c r="B2029" s="195" t="s">
        <v>6900</v>
      </c>
      <c r="C2029" s="195">
        <v>0.27483232940000002</v>
      </c>
      <c r="D2029" s="195">
        <v>12</v>
      </c>
      <c r="E2029" s="195">
        <v>43</v>
      </c>
      <c r="F2029" s="195" t="str">
        <f>VLOOKUP(VALUE(RIGHT(B2029,LEN(B2029)-1)),clusters!$A$15:$B$77,2)</f>
        <v>Speedy Capable Hitter 2B/SS</v>
      </c>
    </row>
    <row r="2030" spans="1:6" s="195" customFormat="1" x14ac:dyDescent="0.3">
      <c r="A2030" s="195">
        <v>2029</v>
      </c>
      <c r="B2030" s="195" t="s">
        <v>840</v>
      </c>
      <c r="C2030" s="195">
        <v>0.2581816502</v>
      </c>
      <c r="D2030" s="195">
        <v>13</v>
      </c>
      <c r="E2030" s="195">
        <v>43</v>
      </c>
      <c r="F2030" s="195" t="str">
        <f>VLOOKUP(VALUE(RIGHT(B2030,LEN(B2030)-1)),clusters!$A$15:$B$77,2)</f>
        <v>Speedy Contact Hitter 2B/SS</v>
      </c>
    </row>
    <row r="2031" spans="1:6" s="195" customFormat="1" x14ac:dyDescent="0.3">
      <c r="A2031" s="195">
        <v>2030</v>
      </c>
      <c r="B2031" s="195" t="s">
        <v>839</v>
      </c>
      <c r="C2031" s="195">
        <v>0.23947889529999999</v>
      </c>
      <c r="D2031" s="195">
        <v>14</v>
      </c>
      <c r="E2031" s="195">
        <v>43</v>
      </c>
      <c r="F2031" s="195" t="str">
        <f>VLOOKUP(VALUE(RIGHT(B2031,LEN(B2031)-1)),clusters!$A$15:$B$77,2)</f>
        <v>Agile Bench Warmer Infielder</v>
      </c>
    </row>
    <row r="2032" spans="1:6" s="195" customFormat="1" x14ac:dyDescent="0.3">
      <c r="A2032" s="195">
        <v>2031</v>
      </c>
      <c r="B2032" s="195" t="s">
        <v>6893</v>
      </c>
      <c r="C2032" s="195">
        <v>0.21116383080000001</v>
      </c>
      <c r="D2032" s="195">
        <v>15</v>
      </c>
      <c r="E2032" s="195">
        <v>43</v>
      </c>
      <c r="F2032" s="195" t="str">
        <f>VLOOKUP(VALUE(RIGHT(B2032,LEN(B2032)-1)),clusters!$A$15:$B$77,2)</f>
        <v>Young Speedy Gap Power</v>
      </c>
    </row>
    <row r="2033" spans="1:6" s="195" customFormat="1" x14ac:dyDescent="0.3">
      <c r="A2033" s="195">
        <v>2032</v>
      </c>
      <c r="B2033" s="195" t="s">
        <v>847</v>
      </c>
      <c r="C2033" s="195">
        <v>0.1952982841</v>
      </c>
      <c r="D2033" s="195">
        <v>16</v>
      </c>
      <c r="E2033" s="195">
        <v>43</v>
      </c>
      <c r="F2033" s="195" t="str">
        <f>VLOOKUP(VALUE(RIGHT(B2033,LEN(B2033)-1)),clusters!$A$15:$B$77,2)</f>
        <v>Infielder</v>
      </c>
    </row>
    <row r="2034" spans="1:6" s="195" customFormat="1" x14ac:dyDescent="0.3">
      <c r="A2034" s="195">
        <v>2033</v>
      </c>
      <c r="B2034" s="195" t="s">
        <v>837</v>
      </c>
      <c r="C2034" s="195">
        <v>0.1872503271</v>
      </c>
      <c r="D2034" s="195">
        <v>17</v>
      </c>
      <c r="E2034" s="195">
        <v>43</v>
      </c>
      <c r="F2034" s="195" t="str">
        <f>VLOOKUP(VALUE(RIGHT(B2034,LEN(B2034)-1)),clusters!$A$15:$B$77,2)</f>
        <v>Slap Hitter 2B/SS</v>
      </c>
    </row>
    <row r="2035" spans="1:6" s="195" customFormat="1" x14ac:dyDescent="0.3">
      <c r="A2035" s="195">
        <v>2034</v>
      </c>
      <c r="B2035" s="195" t="s">
        <v>858</v>
      </c>
      <c r="C2035" s="195">
        <v>0.14988848190000001</v>
      </c>
      <c r="D2035" s="195">
        <v>18</v>
      </c>
      <c r="E2035" s="195">
        <v>43</v>
      </c>
      <c r="F2035" s="195" t="str">
        <f>VLOOKUP(VALUE(RIGHT(B2035,LEN(B2035)-1)),clusters!$A$15:$B$77,2)</f>
        <v>Lead Footed Swings for Fences</v>
      </c>
    </row>
    <row r="2036" spans="1:6" s="195" customFormat="1" x14ac:dyDescent="0.3">
      <c r="A2036" s="195">
        <v>2035</v>
      </c>
      <c r="B2036" s="195" t="s">
        <v>6899</v>
      </c>
      <c r="C2036" s="195">
        <v>0.129175503</v>
      </c>
      <c r="D2036" s="195">
        <v>19</v>
      </c>
      <c r="E2036" s="195">
        <v>43</v>
      </c>
      <c r="F2036" s="195" t="str">
        <f>VLOOKUP(VALUE(RIGHT(B2036,LEN(B2036)-1)),clusters!$A$15:$B$77,2)</f>
        <v>Bench Warmer</v>
      </c>
    </row>
    <row r="2037" spans="1:6" s="195" customFormat="1" x14ac:dyDescent="0.3">
      <c r="A2037" s="195">
        <v>2036</v>
      </c>
      <c r="B2037" s="195" t="s">
        <v>852</v>
      </c>
      <c r="C2037" s="195">
        <v>0.1201630569</v>
      </c>
      <c r="D2037" s="195">
        <v>20</v>
      </c>
      <c r="E2037" s="195">
        <v>43</v>
      </c>
      <c r="F2037" s="195" t="str">
        <f>VLOOKUP(VALUE(RIGHT(B2037,LEN(B2037)-1)),clusters!$A$15:$B$77,2)</f>
        <v>Speedy Wiff King</v>
      </c>
    </row>
    <row r="2038" spans="1:6" s="195" customFormat="1" x14ac:dyDescent="0.3">
      <c r="A2038" s="195">
        <v>2037</v>
      </c>
      <c r="B2038" s="195" t="s">
        <v>849</v>
      </c>
      <c r="C2038" s="195">
        <v>8.4134273699999998E-2</v>
      </c>
      <c r="D2038" s="195">
        <v>21</v>
      </c>
      <c r="E2038" s="195">
        <v>43</v>
      </c>
      <c r="F2038" s="195" t="str">
        <f>VLOOKUP(VALUE(RIGHT(B2038,LEN(B2038)-1)),clusters!$A$15:$B$77,2)</f>
        <v>SB Bench Warmer</v>
      </c>
    </row>
    <row r="2039" spans="1:6" s="195" customFormat="1" x14ac:dyDescent="0.3">
      <c r="A2039" s="195">
        <v>2038</v>
      </c>
      <c r="B2039" s="195" t="s">
        <v>853</v>
      </c>
      <c r="C2039" s="195">
        <v>1.8913539699999999E-2</v>
      </c>
      <c r="D2039" s="195">
        <v>22</v>
      </c>
      <c r="E2039" s="195">
        <v>43</v>
      </c>
      <c r="F2039" s="195" t="str">
        <f>VLOOKUP(VALUE(RIGHT(B2039,LEN(B2039)-1)),clusters!$A$15:$B$77,2)</f>
        <v>Young Speedy Gap Power</v>
      </c>
    </row>
    <row r="2040" spans="1:6" s="195" customFormat="1" x14ac:dyDescent="0.3">
      <c r="A2040" s="195">
        <v>2039</v>
      </c>
      <c r="B2040" s="195" t="s">
        <v>6895</v>
      </c>
      <c r="C2040" s="195">
        <v>5.3347250999999998E-3</v>
      </c>
      <c r="D2040" s="195">
        <v>23</v>
      </c>
      <c r="E2040" s="195">
        <v>43</v>
      </c>
      <c r="F2040" s="195" t="str">
        <f>VLOOKUP(VALUE(RIGHT(B2040,LEN(B2040)-1)),clusters!$A$15:$B$77,2)</f>
        <v>Capable Hitter Infielder</v>
      </c>
    </row>
    <row r="2041" spans="1:6" s="195" customFormat="1" x14ac:dyDescent="0.3">
      <c r="A2041" s="195">
        <v>2040</v>
      </c>
      <c r="B2041" s="195" t="s">
        <v>6894</v>
      </c>
      <c r="C2041" s="195">
        <v>-7.7350379999999996E-3</v>
      </c>
      <c r="D2041" s="195">
        <v>24</v>
      </c>
      <c r="E2041" s="195">
        <v>43</v>
      </c>
      <c r="F2041" s="195" t="str">
        <f>VLOOKUP(VALUE(RIGHT(B2041,LEN(B2041)-1)),clusters!$A$15:$B$77,2)</f>
        <v>Agile Bench Warmer</v>
      </c>
    </row>
    <row r="2042" spans="1:6" s="195" customFormat="1" x14ac:dyDescent="0.3">
      <c r="A2042" s="195">
        <v>2041</v>
      </c>
      <c r="B2042" s="195" t="s">
        <v>859</v>
      </c>
      <c r="C2042" s="195">
        <v>-2.6366118000000001E-2</v>
      </c>
      <c r="D2042" s="195">
        <v>25</v>
      </c>
      <c r="E2042" s="195">
        <v>43</v>
      </c>
      <c r="F2042" s="195" t="str">
        <f>VLOOKUP(VALUE(RIGHT(B2042,LEN(B2042)-1)),clusters!$A$15:$B$77,2)</f>
        <v>Speedy Power off Bench OF/1B</v>
      </c>
    </row>
    <row r="2043" spans="1:6" s="195" customFormat="1" x14ac:dyDescent="0.3">
      <c r="A2043" s="195">
        <v>2042</v>
      </c>
      <c r="B2043" s="195" t="s">
        <v>838</v>
      </c>
      <c r="C2043" s="195">
        <v>-4.2829924999999998E-2</v>
      </c>
      <c r="D2043" s="195">
        <v>26</v>
      </c>
      <c r="E2043" s="195">
        <v>43</v>
      </c>
      <c r="F2043" s="195" t="str">
        <f>VLOOKUP(VALUE(RIGHT(B2043,LEN(B2043)-1)),clusters!$A$15:$B$77,2)</f>
        <v>Lead Footed Contact Hitter Infielder</v>
      </c>
    </row>
    <row r="2044" spans="1:6" s="195" customFormat="1" x14ac:dyDescent="0.3">
      <c r="A2044" s="195">
        <v>2043</v>
      </c>
      <c r="B2044" s="195" t="s">
        <v>846</v>
      </c>
      <c r="C2044" s="195">
        <v>-9.7538685999999999E-2</v>
      </c>
      <c r="D2044" s="195">
        <v>27</v>
      </c>
      <c r="E2044" s="195">
        <v>43</v>
      </c>
      <c r="F2044" s="195" t="str">
        <f>VLOOKUP(VALUE(RIGHT(B2044,LEN(B2044)-1)),clusters!$A$15:$B$77,2)</f>
        <v>Slugger Infielder</v>
      </c>
    </row>
    <row r="2045" spans="1:6" s="195" customFormat="1" x14ac:dyDescent="0.3">
      <c r="A2045" s="195">
        <v>2044</v>
      </c>
      <c r="B2045" s="195" t="s">
        <v>860</v>
      </c>
      <c r="C2045" s="195">
        <v>-0.13308769100000001</v>
      </c>
      <c r="D2045" s="195">
        <v>28</v>
      </c>
      <c r="E2045" s="195">
        <v>43</v>
      </c>
      <c r="F2045" s="195" t="str">
        <f>VLOOKUP(VALUE(RIGHT(B2045,LEN(B2045)-1)),clusters!$A$15:$B$77,2)</f>
        <v>Agile Swings for Fences</v>
      </c>
    </row>
    <row r="2046" spans="1:6" s="195" customFormat="1" x14ac:dyDescent="0.3">
      <c r="A2046" s="195">
        <v>2045</v>
      </c>
      <c r="B2046" s="195" t="s">
        <v>6884</v>
      </c>
      <c r="C2046" s="195">
        <v>-0.175367352</v>
      </c>
      <c r="D2046" s="195">
        <v>29</v>
      </c>
      <c r="E2046" s="195">
        <v>43</v>
      </c>
      <c r="F2046" s="195" t="str">
        <f>VLOOKUP(VALUE(RIGHT(B2046,LEN(B2046)-1)),clusters!$A$15:$B$77,2)</f>
        <v>Young Slugger</v>
      </c>
    </row>
    <row r="2047" spans="1:6" s="195" customFormat="1" x14ac:dyDescent="0.3">
      <c r="A2047" s="195">
        <v>2046</v>
      </c>
      <c r="B2047" s="195" t="s">
        <v>6885</v>
      </c>
      <c r="C2047" s="195">
        <v>-0.27820724299999999</v>
      </c>
      <c r="D2047" s="195">
        <v>30</v>
      </c>
      <c r="E2047" s="195">
        <v>43</v>
      </c>
      <c r="F2047" s="195" t="str">
        <f>VLOOKUP(VALUE(RIGHT(B2047,LEN(B2047)-1)),clusters!$A$15:$B$77,2)</f>
        <v>Aging Power When Healthy</v>
      </c>
    </row>
    <row r="2048" spans="1:6" s="195" customFormat="1" x14ac:dyDescent="0.3">
      <c r="A2048" s="195">
        <v>2047</v>
      </c>
      <c r="B2048" s="195" t="s">
        <v>6890</v>
      </c>
      <c r="C2048" s="195">
        <v>-0.30896785999999998</v>
      </c>
      <c r="D2048" s="195">
        <v>31</v>
      </c>
      <c r="E2048" s="195">
        <v>43</v>
      </c>
      <c r="F2048" s="195" t="str">
        <f>VLOOKUP(VALUE(RIGHT(B2048,LEN(B2048)-1)),clusters!$A$15:$B$77,2)</f>
        <v>Speedy Capable Hitter</v>
      </c>
    </row>
    <row r="2049" spans="1:6" s="195" customFormat="1" x14ac:dyDescent="0.3">
      <c r="A2049" s="195">
        <v>2048</v>
      </c>
      <c r="B2049" s="195" t="s">
        <v>6896</v>
      </c>
      <c r="C2049" s="195">
        <v>-0.315903881</v>
      </c>
      <c r="D2049" s="195">
        <v>32</v>
      </c>
      <c r="E2049" s="195">
        <v>43</v>
      </c>
      <c r="F2049" s="195" t="str">
        <f>VLOOKUP(VALUE(RIGHT(B2049,LEN(B2049)-1)),clusters!$A$15:$B$77,2)</f>
        <v>Aging Bench Warmer</v>
      </c>
    </row>
    <row r="2050" spans="1:6" s="195" customFormat="1" x14ac:dyDescent="0.3">
      <c r="A2050" s="195">
        <v>2049</v>
      </c>
      <c r="B2050" s="195" t="s">
        <v>841</v>
      </c>
      <c r="C2050" s="195">
        <v>-0.31651120700000002</v>
      </c>
      <c r="D2050" s="195">
        <v>33</v>
      </c>
      <c r="E2050" s="195">
        <v>43</v>
      </c>
      <c r="F2050" s="195" t="str">
        <f>VLOOKUP(VALUE(RIGHT(B2050,LEN(B2050)-1)),clusters!$A$15:$B$77,2)</f>
        <v>SB Slap Hitter</v>
      </c>
    </row>
    <row r="2051" spans="1:6" s="195" customFormat="1" x14ac:dyDescent="0.3">
      <c r="A2051" s="195">
        <v>2050</v>
      </c>
      <c r="B2051" s="195" t="s">
        <v>857</v>
      </c>
      <c r="C2051" s="195">
        <v>-0.31968562</v>
      </c>
      <c r="D2051" s="195">
        <v>34</v>
      </c>
      <c r="E2051" s="195">
        <v>43</v>
      </c>
      <c r="F2051" s="195" t="str">
        <f>VLOOKUP(VALUE(RIGHT(B2051,LEN(B2051)-1)),clusters!$A$15:$B$77,2)</f>
        <v>Slugger</v>
      </c>
    </row>
    <row r="2052" spans="1:6" s="195" customFormat="1" x14ac:dyDescent="0.3">
      <c r="A2052" s="195">
        <v>2051</v>
      </c>
      <c r="B2052" s="195" t="s">
        <v>855</v>
      </c>
      <c r="C2052" s="195">
        <v>-0.37457496299999998</v>
      </c>
      <c r="D2052" s="195">
        <v>35</v>
      </c>
      <c r="E2052" s="195">
        <v>43</v>
      </c>
      <c r="F2052" s="195" t="str">
        <f>VLOOKUP(VALUE(RIGHT(B2052,LEN(B2052)-1)),clusters!$A$15:$B$77,2)</f>
        <v>Wild Slugger</v>
      </c>
    </row>
    <row r="2053" spans="1:6" s="195" customFormat="1" x14ac:dyDescent="0.3">
      <c r="A2053" s="195">
        <v>2052</v>
      </c>
      <c r="B2053" s="195" t="s">
        <v>844</v>
      </c>
      <c r="C2053" s="195">
        <v>-0.40365079300000001</v>
      </c>
      <c r="D2053" s="195">
        <v>36</v>
      </c>
      <c r="E2053" s="195">
        <v>43</v>
      </c>
      <c r="F2053" s="195" t="str">
        <f>VLOOKUP(VALUE(RIGHT(B2053,LEN(B2053)-1)),clusters!$A$15:$B$77,2)</f>
        <v>Aging On Base</v>
      </c>
    </row>
    <row r="2054" spans="1:6" s="195" customFormat="1" x14ac:dyDescent="0.3">
      <c r="A2054" s="195">
        <v>2053</v>
      </c>
      <c r="B2054" s="195" t="s">
        <v>850</v>
      </c>
      <c r="C2054" s="195">
        <v>-0.41301282299999997</v>
      </c>
      <c r="D2054" s="195">
        <v>37</v>
      </c>
      <c r="E2054" s="195">
        <v>43</v>
      </c>
      <c r="F2054" s="195" t="str">
        <f>VLOOKUP(VALUE(RIGHT(B2054,LEN(B2054)-1)),clusters!$A$15:$B$77,2)</f>
        <v>SB Swings for Fences</v>
      </c>
    </row>
    <row r="2055" spans="1:6" s="195" customFormat="1" x14ac:dyDescent="0.3">
      <c r="A2055" s="195">
        <v>2054</v>
      </c>
      <c r="B2055" s="195" t="s">
        <v>6880</v>
      </c>
      <c r="C2055" s="195">
        <v>-0.41799494500000001</v>
      </c>
      <c r="D2055" s="195">
        <v>38</v>
      </c>
      <c r="E2055" s="195">
        <v>43</v>
      </c>
      <c r="F2055" s="195" t="str">
        <f>VLOOKUP(VALUE(RIGHT(B2055,LEN(B2055)-1)),clusters!$A$15:$B$77,2)</f>
        <v>Bench Warmer OF/1B</v>
      </c>
    </row>
    <row r="2056" spans="1:6" s="195" customFormat="1" x14ac:dyDescent="0.3">
      <c r="A2056" s="195">
        <v>2055</v>
      </c>
      <c r="B2056" s="195" t="s">
        <v>6887</v>
      </c>
      <c r="C2056" s="195">
        <v>-0.44484262000000002</v>
      </c>
      <c r="D2056" s="195">
        <v>39</v>
      </c>
      <c r="E2056" s="195">
        <v>43</v>
      </c>
      <c r="F2056" s="195" t="str">
        <f>VLOOKUP(VALUE(RIGHT(B2056,LEN(B2056)-1)),clusters!$A$15:$B$77,2)</f>
        <v>Aging Bench Warmer OF/1B</v>
      </c>
    </row>
    <row r="2057" spans="1:6" s="195" customFormat="1" x14ac:dyDescent="0.3">
      <c r="A2057" s="195">
        <v>2056</v>
      </c>
      <c r="B2057" s="195" t="s">
        <v>6898</v>
      </c>
      <c r="C2057" s="195">
        <v>-0.52101177799999998</v>
      </c>
      <c r="D2057" s="195">
        <v>40</v>
      </c>
      <c r="E2057" s="195">
        <v>43</v>
      </c>
      <c r="F2057" s="195" t="str">
        <f>VLOOKUP(VALUE(RIGHT(B2057,LEN(B2057)-1)),clusters!$A$15:$B$77,2)</f>
        <v>Young SB Power off Bench</v>
      </c>
    </row>
    <row r="2058" spans="1:6" s="195" customFormat="1" x14ac:dyDescent="0.3">
      <c r="A2058" s="195">
        <v>2057</v>
      </c>
      <c r="B2058" s="195" t="s">
        <v>843</v>
      </c>
      <c r="C2058" s="195">
        <v>-0.52187296599999999</v>
      </c>
      <c r="D2058" s="195">
        <v>41</v>
      </c>
      <c r="E2058" s="195">
        <v>43</v>
      </c>
      <c r="F2058" s="195" t="str">
        <f>VLOOKUP(VALUE(RIGHT(B2058,LEN(B2058)-1)),clusters!$A$15:$B$77,2)</f>
        <v>Capable Hitter</v>
      </c>
    </row>
    <row r="2059" spans="1:6" s="195" customFormat="1" x14ac:dyDescent="0.3">
      <c r="A2059" s="195">
        <v>2058</v>
      </c>
      <c r="B2059" s="195" t="s">
        <v>848</v>
      </c>
      <c r="C2059" s="195">
        <v>-0.53383974700000003</v>
      </c>
      <c r="D2059" s="195">
        <v>42</v>
      </c>
      <c r="E2059" s="195">
        <v>43</v>
      </c>
      <c r="F2059" s="195" t="str">
        <f>VLOOKUP(VALUE(RIGHT(B2059,LEN(B2059)-1)),clusters!$A$15:$B$77,2)</f>
        <v>Dominant Hitter</v>
      </c>
    </row>
    <row r="2060" spans="1:6" s="195" customFormat="1" x14ac:dyDescent="0.3">
      <c r="A2060" s="195">
        <v>2059</v>
      </c>
      <c r="B2060" s="195" t="s">
        <v>851</v>
      </c>
      <c r="C2060" s="195">
        <v>-0.57758934399999995</v>
      </c>
      <c r="D2060" s="195">
        <v>43</v>
      </c>
      <c r="E2060" s="195">
        <v>43</v>
      </c>
      <c r="F2060" s="195" t="str">
        <f>VLOOKUP(VALUE(RIGHT(B2060,LEN(B2060)-1)),clusters!$A$15:$B$77,2)</f>
        <v>Slugger OF/1B</v>
      </c>
    </row>
    <row r="2061" spans="1:6" s="195" customFormat="1" x14ac:dyDescent="0.3">
      <c r="A2061" s="195">
        <v>2060</v>
      </c>
      <c r="B2061" s="195" t="s">
        <v>6901</v>
      </c>
      <c r="C2061" s="195">
        <v>-0.59496380000000004</v>
      </c>
      <c r="D2061" s="195">
        <v>44</v>
      </c>
      <c r="E2061" s="195">
        <v>43</v>
      </c>
      <c r="F2061" s="195" t="str">
        <f>VLOOKUP(VALUE(RIGHT(B2061,LEN(B2061)-1)),clusters!$A$15:$B$77,2)</f>
        <v>Speedy Contact Hitter</v>
      </c>
    </row>
    <row r="2062" spans="1:6" s="195" customFormat="1" x14ac:dyDescent="0.3">
      <c r="A2062" s="195">
        <v>2061</v>
      </c>
      <c r="B2062" s="195" t="s">
        <v>6888</v>
      </c>
      <c r="C2062" s="195">
        <v>-0.65018631500000001</v>
      </c>
      <c r="D2062" s="195">
        <v>45</v>
      </c>
      <c r="E2062" s="195">
        <v>43</v>
      </c>
      <c r="F2062" s="195" t="str">
        <f>VLOOKUP(VALUE(RIGHT(B2062,LEN(B2062)-1)),clusters!$A$15:$B$77,2)</f>
        <v>SB Slugger</v>
      </c>
    </row>
    <row r="2063" spans="1:6" s="195" customFormat="1" x14ac:dyDescent="0.3">
      <c r="A2063" s="195">
        <v>2062</v>
      </c>
      <c r="B2063" s="195" t="s">
        <v>6902</v>
      </c>
      <c r="C2063" s="195">
        <v>-0.77294692300000001</v>
      </c>
      <c r="D2063" s="195">
        <v>46</v>
      </c>
      <c r="E2063" s="195">
        <v>43</v>
      </c>
      <c r="F2063" s="195" t="str">
        <f>VLOOKUP(VALUE(RIGHT(B2063,LEN(B2063)-1)),clusters!$A$15:$B$77,2)</f>
        <v>SB Capable Hitter</v>
      </c>
    </row>
    <row r="2064" spans="1:6" s="195" customFormat="1" x14ac:dyDescent="0.3">
      <c r="A2064" s="195">
        <v>2063</v>
      </c>
      <c r="B2064" s="195" t="s">
        <v>856</v>
      </c>
      <c r="C2064" s="195">
        <v>-0.81228712999999997</v>
      </c>
      <c r="D2064" s="195">
        <v>47</v>
      </c>
      <c r="E2064" s="195">
        <v>43</v>
      </c>
      <c r="F2064" s="195" t="str">
        <f>VLOOKUP(VALUE(RIGHT(B2064,LEN(B2064)-1)),clusters!$A$15:$B$77,2)</f>
        <v>Young On Base OF/1B</v>
      </c>
    </row>
    <row r="2065" spans="1:6" s="195" customFormat="1" x14ac:dyDescent="0.3">
      <c r="A2065" s="195">
        <v>2064</v>
      </c>
      <c r="B2065" s="195" t="s">
        <v>6891</v>
      </c>
      <c r="C2065" s="195">
        <v>-0.98737718100000005</v>
      </c>
      <c r="D2065" s="195">
        <v>48</v>
      </c>
      <c r="E2065" s="195">
        <v>43</v>
      </c>
      <c r="F2065" s="195" t="str">
        <f>VLOOKUP(VALUE(RIGHT(B2065,LEN(B2065)-1)),clusters!$A$15:$B$77,2)</f>
        <v>Speedy Dominant Hitter</v>
      </c>
    </row>
    <row r="2066" spans="1:6" s="195" customFormat="1" x14ac:dyDescent="0.3">
      <c r="A2066" s="195">
        <v>2065</v>
      </c>
      <c r="B2066" s="195" t="s">
        <v>6881</v>
      </c>
      <c r="C2066" s="195">
        <v>1</v>
      </c>
      <c r="D2066" s="195">
        <v>1</v>
      </c>
      <c r="E2066" s="195">
        <v>44</v>
      </c>
      <c r="F2066" s="195" t="str">
        <f>VLOOKUP(VALUE(RIGHT(B2066,LEN(B2066)-1)),clusters!$A$15:$B$77,2)</f>
        <v>Lead Footed Uppercut Breeze</v>
      </c>
    </row>
    <row r="2067" spans="1:6" s="195" customFormat="1" x14ac:dyDescent="0.3">
      <c r="A2067" s="195">
        <v>2066</v>
      </c>
      <c r="B2067" s="195" t="s">
        <v>6886</v>
      </c>
      <c r="C2067" s="195">
        <v>0.84969763539999998</v>
      </c>
      <c r="D2067" s="195">
        <v>2</v>
      </c>
      <c r="E2067" s="195">
        <v>44</v>
      </c>
      <c r="F2067" s="195" t="str">
        <f>VLOOKUP(VALUE(RIGHT(B2067,LEN(B2067)-1)),clusters!$A$15:$B$77,2)</f>
        <v>Young Wiff King Infielder</v>
      </c>
    </row>
    <row r="2068" spans="1:6" s="195" customFormat="1" x14ac:dyDescent="0.3">
      <c r="A2068" s="195">
        <v>2067</v>
      </c>
      <c r="B2068" s="195" t="s">
        <v>858</v>
      </c>
      <c r="C2068" s="195">
        <v>0.84354053600000001</v>
      </c>
      <c r="D2068" s="195">
        <v>3</v>
      </c>
      <c r="E2068" s="195">
        <v>44</v>
      </c>
      <c r="F2068" s="195" t="str">
        <f>VLOOKUP(VALUE(RIGHT(B2068,LEN(B2068)-1)),clusters!$A$15:$B$77,2)</f>
        <v>Lead Footed Swings for Fences</v>
      </c>
    </row>
    <row r="2069" spans="1:6" s="195" customFormat="1" x14ac:dyDescent="0.3">
      <c r="A2069" s="195">
        <v>2068</v>
      </c>
      <c r="B2069" s="195" t="s">
        <v>7349</v>
      </c>
      <c r="C2069" s="195">
        <v>0.82556802330000001</v>
      </c>
      <c r="D2069" s="195">
        <v>4</v>
      </c>
      <c r="E2069" s="195">
        <v>44</v>
      </c>
      <c r="F2069" s="195" t="str">
        <f>VLOOKUP(VALUE(RIGHT(B2069,LEN(B2069)-1)),clusters!$A$15:$B$77,2)</f>
        <v>Wiff King 2B/SS</v>
      </c>
    </row>
    <row r="2070" spans="1:6" s="195" customFormat="1" x14ac:dyDescent="0.3">
      <c r="A2070" s="195">
        <v>2069</v>
      </c>
      <c r="B2070" s="195" t="s">
        <v>6889</v>
      </c>
      <c r="C2070" s="195">
        <v>0.80774128749999996</v>
      </c>
      <c r="D2070" s="195">
        <v>5</v>
      </c>
      <c r="E2070" s="195">
        <v>44</v>
      </c>
      <c r="F2070" s="195" t="str">
        <f>VLOOKUP(VALUE(RIGHT(B2070,LEN(B2070)-1)),clusters!$A$15:$B$77,2)</f>
        <v>Gap Power Infielder</v>
      </c>
    </row>
    <row r="2071" spans="1:6" s="195" customFormat="1" x14ac:dyDescent="0.3">
      <c r="A2071" s="195">
        <v>2070</v>
      </c>
      <c r="B2071" s="195" t="s">
        <v>854</v>
      </c>
      <c r="C2071" s="195">
        <v>0.62163973419999996</v>
      </c>
      <c r="D2071" s="195">
        <v>6</v>
      </c>
      <c r="E2071" s="195">
        <v>44</v>
      </c>
      <c r="F2071" s="195" t="str">
        <f>VLOOKUP(VALUE(RIGHT(B2071,LEN(B2071)-1)),clusters!$A$15:$B$77,2)</f>
        <v>Agile Wiff King</v>
      </c>
    </row>
    <row r="2072" spans="1:6" s="195" customFormat="1" x14ac:dyDescent="0.3">
      <c r="A2072" s="195">
        <v>2071</v>
      </c>
      <c r="B2072" s="195" t="s">
        <v>6897</v>
      </c>
      <c r="C2072" s="195">
        <v>0.61985867859999999</v>
      </c>
      <c r="D2072" s="195">
        <v>7</v>
      </c>
      <c r="E2072" s="195">
        <v>44</v>
      </c>
      <c r="F2072" s="195" t="str">
        <f>VLOOKUP(VALUE(RIGHT(B2072,LEN(B2072)-1)),clusters!$A$15:$B$77,2)</f>
        <v>Bench Warmer Infielder</v>
      </c>
    </row>
    <row r="2073" spans="1:6" s="195" customFormat="1" x14ac:dyDescent="0.3">
      <c r="A2073" s="195">
        <v>2072</v>
      </c>
      <c r="B2073" s="195" t="s">
        <v>6892</v>
      </c>
      <c r="C2073" s="195">
        <v>0.60521390340000003</v>
      </c>
      <c r="D2073" s="195">
        <v>8</v>
      </c>
      <c r="E2073" s="195">
        <v>44</v>
      </c>
      <c r="F2073" s="195" t="str">
        <f>VLOOKUP(VALUE(RIGHT(B2073,LEN(B2073)-1)),clusters!$A$15:$B$77,2)</f>
        <v>Lead Footed Slap Hitter</v>
      </c>
    </row>
    <row r="2074" spans="1:6" s="195" customFormat="1" x14ac:dyDescent="0.3">
      <c r="A2074" s="195">
        <v>2073</v>
      </c>
      <c r="B2074" s="195" t="s">
        <v>860</v>
      </c>
      <c r="C2074" s="195">
        <v>0.60487190739999996</v>
      </c>
      <c r="D2074" s="195">
        <v>9</v>
      </c>
      <c r="E2074" s="195">
        <v>44</v>
      </c>
      <c r="F2074" s="195" t="str">
        <f>VLOOKUP(VALUE(RIGHT(B2074,LEN(B2074)-1)),clusters!$A$15:$B$77,2)</f>
        <v>Agile Swings for Fences</v>
      </c>
    </row>
    <row r="2075" spans="1:6" s="195" customFormat="1" x14ac:dyDescent="0.3">
      <c r="A2075" s="195">
        <v>2074</v>
      </c>
      <c r="B2075" s="195" t="s">
        <v>6883</v>
      </c>
      <c r="C2075" s="195">
        <v>0.58010459920000002</v>
      </c>
      <c r="D2075" s="195">
        <v>10</v>
      </c>
      <c r="E2075" s="195">
        <v>44</v>
      </c>
      <c r="F2075" s="195" t="str">
        <f>VLOOKUP(VALUE(RIGHT(B2075,LEN(B2075)-1)),clusters!$A$15:$B$77,2)</f>
        <v>Lead Footed Bench Warmer</v>
      </c>
    </row>
    <row r="2076" spans="1:6" s="195" customFormat="1" x14ac:dyDescent="0.3">
      <c r="A2076" s="195">
        <v>2075</v>
      </c>
      <c r="B2076" s="195" t="s">
        <v>855</v>
      </c>
      <c r="C2076" s="195">
        <v>0.40925018530000001</v>
      </c>
      <c r="D2076" s="195">
        <v>11</v>
      </c>
      <c r="E2076" s="195">
        <v>44</v>
      </c>
      <c r="F2076" s="195" t="str">
        <f>VLOOKUP(VALUE(RIGHT(B2076,LEN(B2076)-1)),clusters!$A$15:$B$77,2)</f>
        <v>Wild Slugger</v>
      </c>
    </row>
    <row r="2077" spans="1:6" s="195" customFormat="1" x14ac:dyDescent="0.3">
      <c r="A2077" s="195">
        <v>2076</v>
      </c>
      <c r="B2077" s="195" t="s">
        <v>859</v>
      </c>
      <c r="C2077" s="195">
        <v>0.3973863279</v>
      </c>
      <c r="D2077" s="195">
        <v>12</v>
      </c>
      <c r="E2077" s="195">
        <v>44</v>
      </c>
      <c r="F2077" s="195" t="str">
        <f>VLOOKUP(VALUE(RIGHT(B2077,LEN(B2077)-1)),clusters!$A$15:$B$77,2)</f>
        <v>Speedy Power off Bench OF/1B</v>
      </c>
    </row>
    <row r="2078" spans="1:6" s="195" customFormat="1" x14ac:dyDescent="0.3">
      <c r="A2078" s="195">
        <v>2077</v>
      </c>
      <c r="B2078" s="195" t="s">
        <v>6882</v>
      </c>
      <c r="C2078" s="195">
        <v>0.37004283630000001</v>
      </c>
      <c r="D2078" s="195">
        <v>13</v>
      </c>
      <c r="E2078" s="195">
        <v>44</v>
      </c>
      <c r="F2078" s="195" t="str">
        <f>VLOOKUP(VALUE(RIGHT(B2078,LEN(B2078)-1)),clusters!$A$15:$B$77,2)</f>
        <v>Young Slugger 2B/SS</v>
      </c>
    </row>
    <row r="2079" spans="1:6" s="195" customFormat="1" x14ac:dyDescent="0.3">
      <c r="A2079" s="195">
        <v>2078</v>
      </c>
      <c r="B2079" s="195" t="s">
        <v>857</v>
      </c>
      <c r="C2079" s="195">
        <v>0.29852971820000002</v>
      </c>
      <c r="D2079" s="195">
        <v>14</v>
      </c>
      <c r="E2079" s="195">
        <v>44</v>
      </c>
      <c r="F2079" s="195" t="str">
        <f>VLOOKUP(VALUE(RIGHT(B2079,LEN(B2079)-1)),clusters!$A$15:$B$77,2)</f>
        <v>Slugger</v>
      </c>
    </row>
    <row r="2080" spans="1:6" s="195" customFormat="1" x14ac:dyDescent="0.3">
      <c r="A2080" s="195">
        <v>2079</v>
      </c>
      <c r="B2080" s="195" t="s">
        <v>6885</v>
      </c>
      <c r="C2080" s="195">
        <v>0.2474684214</v>
      </c>
      <c r="D2080" s="195">
        <v>15</v>
      </c>
      <c r="E2080" s="195">
        <v>44</v>
      </c>
      <c r="F2080" s="195" t="str">
        <f>VLOOKUP(VALUE(RIGHT(B2080,LEN(B2080)-1)),clusters!$A$15:$B$77,2)</f>
        <v>Aging Power When Healthy</v>
      </c>
    </row>
    <row r="2081" spans="1:6" s="195" customFormat="1" x14ac:dyDescent="0.3">
      <c r="A2081" s="195">
        <v>2080</v>
      </c>
      <c r="B2081" s="195" t="s">
        <v>852</v>
      </c>
      <c r="C2081" s="195">
        <v>0.2292870263</v>
      </c>
      <c r="D2081" s="195">
        <v>16</v>
      </c>
      <c r="E2081" s="195">
        <v>44</v>
      </c>
      <c r="F2081" s="195" t="str">
        <f>VLOOKUP(VALUE(RIGHT(B2081,LEN(B2081)-1)),clusters!$A$15:$B$77,2)</f>
        <v>Speedy Wiff King</v>
      </c>
    </row>
    <row r="2082" spans="1:6" s="195" customFormat="1" x14ac:dyDescent="0.3">
      <c r="A2082" s="195">
        <v>2081</v>
      </c>
      <c r="B2082" s="195" t="s">
        <v>6894</v>
      </c>
      <c r="C2082" s="195">
        <v>0.11862609859999999</v>
      </c>
      <c r="D2082" s="195">
        <v>17</v>
      </c>
      <c r="E2082" s="195">
        <v>44</v>
      </c>
      <c r="F2082" s="195" t="str">
        <f>VLOOKUP(VALUE(RIGHT(B2082,LEN(B2082)-1)),clusters!$A$15:$B$77,2)</f>
        <v>Agile Bench Warmer</v>
      </c>
    </row>
    <row r="2083" spans="1:6" s="195" customFormat="1" x14ac:dyDescent="0.3">
      <c r="A2083" s="195">
        <v>2082</v>
      </c>
      <c r="B2083" s="195" t="s">
        <v>851</v>
      </c>
      <c r="C2083" s="195">
        <v>8.8867529299999998E-2</v>
      </c>
      <c r="D2083" s="195">
        <v>18</v>
      </c>
      <c r="E2083" s="195">
        <v>44</v>
      </c>
      <c r="F2083" s="195" t="str">
        <f>VLOOKUP(VALUE(RIGHT(B2083,LEN(B2083)-1)),clusters!$A$15:$B$77,2)</f>
        <v>Slugger OF/1B</v>
      </c>
    </row>
    <row r="2084" spans="1:6" s="195" customFormat="1" x14ac:dyDescent="0.3">
      <c r="A2084" s="195">
        <v>2083</v>
      </c>
      <c r="B2084" s="195" t="s">
        <v>847</v>
      </c>
      <c r="C2084" s="195">
        <v>7.9955606200000001E-2</v>
      </c>
      <c r="D2084" s="195">
        <v>19</v>
      </c>
      <c r="E2084" s="195">
        <v>44</v>
      </c>
      <c r="F2084" s="195" t="str">
        <f>VLOOKUP(VALUE(RIGHT(B2084,LEN(B2084)-1)),clusters!$A$15:$B$77,2)</f>
        <v>Infielder</v>
      </c>
    </row>
    <row r="2085" spans="1:6" s="195" customFormat="1" x14ac:dyDescent="0.3">
      <c r="A2085" s="195">
        <v>2084</v>
      </c>
      <c r="B2085" s="195" t="s">
        <v>6884</v>
      </c>
      <c r="C2085" s="195">
        <v>7.9766519300000005E-2</v>
      </c>
      <c r="D2085" s="195">
        <v>20</v>
      </c>
      <c r="E2085" s="195">
        <v>44</v>
      </c>
      <c r="F2085" s="195" t="str">
        <f>VLOOKUP(VALUE(RIGHT(B2085,LEN(B2085)-1)),clusters!$A$15:$B$77,2)</f>
        <v>Young Slugger</v>
      </c>
    </row>
    <row r="2086" spans="1:6" s="195" customFormat="1" x14ac:dyDescent="0.3">
      <c r="A2086" s="195">
        <v>2085</v>
      </c>
      <c r="B2086" s="195" t="s">
        <v>842</v>
      </c>
      <c r="C2086" s="195">
        <v>6.1004142800000001E-2</v>
      </c>
      <c r="D2086" s="195">
        <v>21</v>
      </c>
      <c r="E2086" s="195">
        <v>44</v>
      </c>
      <c r="F2086" s="195" t="str">
        <f>VLOOKUP(VALUE(RIGHT(B2086,LEN(B2086)-1)),clusters!$A$15:$B$77,2)</f>
        <v>Bench Warmer 2B/SS</v>
      </c>
    </row>
    <row r="2087" spans="1:6" s="195" customFormat="1" x14ac:dyDescent="0.3">
      <c r="A2087" s="195">
        <v>2086</v>
      </c>
      <c r="B2087" s="195" t="s">
        <v>6893</v>
      </c>
      <c r="C2087" s="195">
        <v>3.72725738E-2</v>
      </c>
      <c r="D2087" s="195">
        <v>22</v>
      </c>
      <c r="E2087" s="195">
        <v>44</v>
      </c>
      <c r="F2087" s="195" t="str">
        <f>VLOOKUP(VALUE(RIGHT(B2087,LEN(B2087)-1)),clusters!$A$15:$B$77,2)</f>
        <v>Young Speedy Gap Power</v>
      </c>
    </row>
    <row r="2088" spans="1:6" s="195" customFormat="1" x14ac:dyDescent="0.3">
      <c r="A2088" s="195">
        <v>2087</v>
      </c>
      <c r="B2088" s="195" t="s">
        <v>853</v>
      </c>
      <c r="C2088" s="195">
        <v>-7.3137430000000002E-3</v>
      </c>
      <c r="D2088" s="195">
        <v>23</v>
      </c>
      <c r="E2088" s="195">
        <v>44</v>
      </c>
      <c r="F2088" s="195" t="str">
        <f>VLOOKUP(VALUE(RIGHT(B2088,LEN(B2088)-1)),clusters!$A$15:$B$77,2)</f>
        <v>Young Speedy Gap Power</v>
      </c>
    </row>
    <row r="2089" spans="1:6" s="195" customFormat="1" x14ac:dyDescent="0.3">
      <c r="A2089" s="195">
        <v>2088</v>
      </c>
      <c r="B2089" s="195" t="s">
        <v>6899</v>
      </c>
      <c r="C2089" s="195">
        <v>-8.3876429000000002E-2</v>
      </c>
      <c r="D2089" s="195">
        <v>24</v>
      </c>
      <c r="E2089" s="195">
        <v>44</v>
      </c>
      <c r="F2089" s="195" t="str">
        <f>VLOOKUP(VALUE(RIGHT(B2089,LEN(B2089)-1)),clusters!$A$15:$B$77,2)</f>
        <v>Bench Warmer</v>
      </c>
    </row>
    <row r="2090" spans="1:6" s="195" customFormat="1" x14ac:dyDescent="0.3">
      <c r="A2090" s="195">
        <v>2089</v>
      </c>
      <c r="B2090" s="195" t="s">
        <v>6895</v>
      </c>
      <c r="C2090" s="195">
        <v>-0.18294491700000001</v>
      </c>
      <c r="D2090" s="195">
        <v>25</v>
      </c>
      <c r="E2090" s="195">
        <v>44</v>
      </c>
      <c r="F2090" s="195" t="str">
        <f>VLOOKUP(VALUE(RIGHT(B2090,LEN(B2090)-1)),clusters!$A$15:$B$77,2)</f>
        <v>Capable Hitter Infielder</v>
      </c>
    </row>
    <row r="2091" spans="1:6" s="195" customFormat="1" x14ac:dyDescent="0.3">
      <c r="A2091" s="195">
        <v>2090</v>
      </c>
      <c r="B2091" s="195" t="s">
        <v>849</v>
      </c>
      <c r="C2091" s="195">
        <v>-0.18597377400000001</v>
      </c>
      <c r="D2091" s="195">
        <v>26</v>
      </c>
      <c r="E2091" s="195">
        <v>44</v>
      </c>
      <c r="F2091" s="195" t="str">
        <f>VLOOKUP(VALUE(RIGHT(B2091,LEN(B2091)-1)),clusters!$A$15:$B$77,2)</f>
        <v>SB Bench Warmer</v>
      </c>
    </row>
    <row r="2092" spans="1:6" s="195" customFormat="1" x14ac:dyDescent="0.3">
      <c r="A2092" s="195">
        <v>2091</v>
      </c>
      <c r="B2092" s="195" t="s">
        <v>848</v>
      </c>
      <c r="C2092" s="195">
        <v>-0.18609901700000001</v>
      </c>
      <c r="D2092" s="195">
        <v>27</v>
      </c>
      <c r="E2092" s="195">
        <v>44</v>
      </c>
      <c r="F2092" s="195" t="str">
        <f>VLOOKUP(VALUE(RIGHT(B2092,LEN(B2092)-1)),clusters!$A$15:$B$77,2)</f>
        <v>Dominant Hitter</v>
      </c>
    </row>
    <row r="2093" spans="1:6" s="195" customFormat="1" x14ac:dyDescent="0.3">
      <c r="A2093" s="195">
        <v>2092</v>
      </c>
      <c r="B2093" s="195" t="s">
        <v>856</v>
      </c>
      <c r="C2093" s="195">
        <v>-0.187910087</v>
      </c>
      <c r="D2093" s="195">
        <v>28</v>
      </c>
      <c r="E2093" s="195">
        <v>44</v>
      </c>
      <c r="F2093" s="195" t="str">
        <f>VLOOKUP(VALUE(RIGHT(B2093,LEN(B2093)-1)),clusters!$A$15:$B$77,2)</f>
        <v>Young On Base OF/1B</v>
      </c>
    </row>
    <row r="2094" spans="1:6" s="195" customFormat="1" x14ac:dyDescent="0.3">
      <c r="A2094" s="195">
        <v>2093</v>
      </c>
      <c r="B2094" s="195" t="s">
        <v>6896</v>
      </c>
      <c r="C2094" s="195">
        <v>-0.27209471699999999</v>
      </c>
      <c r="D2094" s="195">
        <v>29</v>
      </c>
      <c r="E2094" s="195">
        <v>44</v>
      </c>
      <c r="F2094" s="195" t="str">
        <f>VLOOKUP(VALUE(RIGHT(B2094,LEN(B2094)-1)),clusters!$A$15:$B$77,2)</f>
        <v>Aging Bench Warmer</v>
      </c>
    </row>
    <row r="2095" spans="1:6" s="195" customFormat="1" x14ac:dyDescent="0.3">
      <c r="A2095" s="195">
        <v>2094</v>
      </c>
      <c r="B2095" s="195" t="s">
        <v>844</v>
      </c>
      <c r="C2095" s="195">
        <v>-0.28154465000000001</v>
      </c>
      <c r="D2095" s="195">
        <v>30</v>
      </c>
      <c r="E2095" s="195">
        <v>44</v>
      </c>
      <c r="F2095" s="195" t="str">
        <f>VLOOKUP(VALUE(RIGHT(B2095,LEN(B2095)-1)),clusters!$A$15:$B$77,2)</f>
        <v>Aging On Base</v>
      </c>
    </row>
    <row r="2096" spans="1:6" s="195" customFormat="1" x14ac:dyDescent="0.3">
      <c r="A2096" s="195">
        <v>2095</v>
      </c>
      <c r="B2096" s="195" t="s">
        <v>846</v>
      </c>
      <c r="C2096" s="195">
        <v>-0.28717492500000003</v>
      </c>
      <c r="D2096" s="195">
        <v>31</v>
      </c>
      <c r="E2096" s="195">
        <v>44</v>
      </c>
      <c r="F2096" s="195" t="str">
        <f>VLOOKUP(VALUE(RIGHT(B2096,LEN(B2096)-1)),clusters!$A$15:$B$77,2)</f>
        <v>Slugger Infielder</v>
      </c>
    </row>
    <row r="2097" spans="1:6" s="195" customFormat="1" x14ac:dyDescent="0.3">
      <c r="A2097" s="195">
        <v>2096</v>
      </c>
      <c r="B2097" s="195" t="s">
        <v>6900</v>
      </c>
      <c r="C2097" s="195">
        <v>-0.29724677900000002</v>
      </c>
      <c r="D2097" s="195">
        <v>32</v>
      </c>
      <c r="E2097" s="195">
        <v>44</v>
      </c>
      <c r="F2097" s="195" t="str">
        <f>VLOOKUP(VALUE(RIGHT(B2097,LEN(B2097)-1)),clusters!$A$15:$B$77,2)</f>
        <v>Speedy Capable Hitter 2B/SS</v>
      </c>
    </row>
    <row r="2098" spans="1:6" s="195" customFormat="1" x14ac:dyDescent="0.3">
      <c r="A2098" s="195">
        <v>2097</v>
      </c>
      <c r="B2098" s="195" t="s">
        <v>6887</v>
      </c>
      <c r="C2098" s="195">
        <v>-0.29742375199999999</v>
      </c>
      <c r="D2098" s="195">
        <v>33</v>
      </c>
      <c r="E2098" s="195">
        <v>44</v>
      </c>
      <c r="F2098" s="195" t="str">
        <f>VLOOKUP(VALUE(RIGHT(B2098,LEN(B2098)-1)),clusters!$A$15:$B$77,2)</f>
        <v>Aging Bench Warmer OF/1B</v>
      </c>
    </row>
    <row r="2099" spans="1:6" s="195" customFormat="1" x14ac:dyDescent="0.3">
      <c r="A2099" s="195">
        <v>2098</v>
      </c>
      <c r="B2099" s="195" t="s">
        <v>845</v>
      </c>
      <c r="C2099" s="195">
        <v>-0.30680549600000001</v>
      </c>
      <c r="D2099" s="195">
        <v>34</v>
      </c>
      <c r="E2099" s="195">
        <v>44</v>
      </c>
      <c r="F2099" s="195" t="str">
        <f>VLOOKUP(VALUE(RIGHT(B2099,LEN(B2099)-1)),clusters!$A$15:$B$77,2)</f>
        <v>Speedy Bench Warmer Infielder</v>
      </c>
    </row>
    <row r="2100" spans="1:6" s="195" customFormat="1" x14ac:dyDescent="0.3">
      <c r="A2100" s="195">
        <v>2099</v>
      </c>
      <c r="B2100" s="195" t="s">
        <v>839</v>
      </c>
      <c r="C2100" s="195">
        <v>-0.395367313</v>
      </c>
      <c r="D2100" s="195">
        <v>35</v>
      </c>
      <c r="E2100" s="195">
        <v>44</v>
      </c>
      <c r="F2100" s="195" t="str">
        <f>VLOOKUP(VALUE(RIGHT(B2100,LEN(B2100)-1)),clusters!$A$15:$B$77,2)</f>
        <v>Agile Bench Warmer Infielder</v>
      </c>
    </row>
    <row r="2101" spans="1:6" s="195" customFormat="1" x14ac:dyDescent="0.3">
      <c r="A2101" s="195">
        <v>2100</v>
      </c>
      <c r="B2101" s="195" t="s">
        <v>850</v>
      </c>
      <c r="C2101" s="195">
        <v>-0.40308223700000001</v>
      </c>
      <c r="D2101" s="195">
        <v>36</v>
      </c>
      <c r="E2101" s="195">
        <v>44</v>
      </c>
      <c r="F2101" s="195" t="str">
        <f>VLOOKUP(VALUE(RIGHT(B2101,LEN(B2101)-1)),clusters!$A$15:$B$77,2)</f>
        <v>SB Swings for Fences</v>
      </c>
    </row>
    <row r="2102" spans="1:6" s="195" customFormat="1" x14ac:dyDescent="0.3">
      <c r="A2102" s="195">
        <v>2101</v>
      </c>
      <c r="B2102" s="195" t="s">
        <v>6898</v>
      </c>
      <c r="C2102" s="195">
        <v>-0.47641810000000001</v>
      </c>
      <c r="D2102" s="195">
        <v>37</v>
      </c>
      <c r="E2102" s="195">
        <v>44</v>
      </c>
      <c r="F2102" s="195" t="str">
        <f>VLOOKUP(VALUE(RIGHT(B2102,LEN(B2102)-1)),clusters!$A$15:$B$77,2)</f>
        <v>Young SB Power off Bench</v>
      </c>
    </row>
    <row r="2103" spans="1:6" s="195" customFormat="1" x14ac:dyDescent="0.3">
      <c r="A2103" s="195">
        <v>2102</v>
      </c>
      <c r="B2103" s="195" t="s">
        <v>838</v>
      </c>
      <c r="C2103" s="195">
        <v>-0.494930272</v>
      </c>
      <c r="D2103" s="195">
        <v>38</v>
      </c>
      <c r="E2103" s="195">
        <v>44</v>
      </c>
      <c r="F2103" s="195" t="str">
        <f>VLOOKUP(VALUE(RIGHT(B2103,LEN(B2103)-1)),clusters!$A$15:$B$77,2)</f>
        <v>Lead Footed Contact Hitter Infielder</v>
      </c>
    </row>
    <row r="2104" spans="1:6" s="195" customFormat="1" x14ac:dyDescent="0.3">
      <c r="A2104" s="195">
        <v>2103</v>
      </c>
      <c r="B2104" s="195" t="s">
        <v>840</v>
      </c>
      <c r="C2104" s="195">
        <v>-0.52388876900000003</v>
      </c>
      <c r="D2104" s="195">
        <v>39</v>
      </c>
      <c r="E2104" s="195">
        <v>44</v>
      </c>
      <c r="F2104" s="195" t="str">
        <f>VLOOKUP(VALUE(RIGHT(B2104,LEN(B2104)-1)),clusters!$A$15:$B$77,2)</f>
        <v>Speedy Contact Hitter 2B/SS</v>
      </c>
    </row>
    <row r="2105" spans="1:6" s="195" customFormat="1" x14ac:dyDescent="0.3">
      <c r="A2105" s="195">
        <v>2104</v>
      </c>
      <c r="B2105" s="195" t="s">
        <v>837</v>
      </c>
      <c r="C2105" s="195">
        <v>-0.540081323</v>
      </c>
      <c r="D2105" s="195">
        <v>40</v>
      </c>
      <c r="E2105" s="195">
        <v>44</v>
      </c>
      <c r="F2105" s="195" t="str">
        <f>VLOOKUP(VALUE(RIGHT(B2105,LEN(B2105)-1)),clusters!$A$15:$B$77,2)</f>
        <v>Slap Hitter 2B/SS</v>
      </c>
    </row>
    <row r="2106" spans="1:6" s="195" customFormat="1" x14ac:dyDescent="0.3">
      <c r="A2106" s="195">
        <v>2105</v>
      </c>
      <c r="B2106" s="195" t="s">
        <v>6890</v>
      </c>
      <c r="C2106" s="195">
        <v>-0.58785498199999997</v>
      </c>
      <c r="D2106" s="195">
        <v>41</v>
      </c>
      <c r="E2106" s="195">
        <v>44</v>
      </c>
      <c r="F2106" s="195" t="str">
        <f>VLOOKUP(VALUE(RIGHT(B2106,LEN(B2106)-1)),clusters!$A$15:$B$77,2)</f>
        <v>Speedy Capable Hitter</v>
      </c>
    </row>
    <row r="2107" spans="1:6" s="195" customFormat="1" x14ac:dyDescent="0.3">
      <c r="A2107" s="195">
        <v>2106</v>
      </c>
      <c r="B2107" s="195" t="s">
        <v>6891</v>
      </c>
      <c r="C2107" s="195">
        <v>-0.61678581399999999</v>
      </c>
      <c r="D2107" s="195">
        <v>42</v>
      </c>
      <c r="E2107" s="195">
        <v>44</v>
      </c>
      <c r="F2107" s="195" t="str">
        <f>VLOOKUP(VALUE(RIGHT(B2107,LEN(B2107)-1)),clusters!$A$15:$B$77,2)</f>
        <v>Speedy Dominant Hitter</v>
      </c>
    </row>
    <row r="2108" spans="1:6" s="195" customFormat="1" x14ac:dyDescent="0.3">
      <c r="A2108" s="195">
        <v>2107</v>
      </c>
      <c r="B2108" s="195" t="s">
        <v>843</v>
      </c>
      <c r="C2108" s="195">
        <v>-0.64866854299999999</v>
      </c>
      <c r="D2108" s="195">
        <v>43</v>
      </c>
      <c r="E2108" s="195">
        <v>44</v>
      </c>
      <c r="F2108" s="195" t="str">
        <f>VLOOKUP(VALUE(RIGHT(B2108,LEN(B2108)-1)),clusters!$A$15:$B$77,2)</f>
        <v>Capable Hitter</v>
      </c>
    </row>
    <row r="2109" spans="1:6" s="195" customFormat="1" x14ac:dyDescent="0.3">
      <c r="A2109" s="195">
        <v>2108</v>
      </c>
      <c r="B2109" s="195" t="s">
        <v>6880</v>
      </c>
      <c r="C2109" s="195">
        <v>-0.66250092599999999</v>
      </c>
      <c r="D2109" s="195">
        <v>44</v>
      </c>
      <c r="E2109" s="195">
        <v>44</v>
      </c>
      <c r="F2109" s="195" t="str">
        <f>VLOOKUP(VALUE(RIGHT(B2109,LEN(B2109)-1)),clusters!$A$15:$B$77,2)</f>
        <v>Bench Warmer OF/1B</v>
      </c>
    </row>
    <row r="2110" spans="1:6" s="195" customFormat="1" x14ac:dyDescent="0.3">
      <c r="A2110" s="195">
        <v>2109</v>
      </c>
      <c r="B2110" s="195" t="s">
        <v>6888</v>
      </c>
      <c r="C2110" s="195">
        <v>-0.81994829899999999</v>
      </c>
      <c r="D2110" s="195">
        <v>45</v>
      </c>
      <c r="E2110" s="195">
        <v>44</v>
      </c>
      <c r="F2110" s="195" t="str">
        <f>VLOOKUP(VALUE(RIGHT(B2110,LEN(B2110)-1)),clusters!$A$15:$B$77,2)</f>
        <v>SB Slugger</v>
      </c>
    </row>
    <row r="2111" spans="1:6" s="195" customFormat="1" x14ac:dyDescent="0.3">
      <c r="A2111" s="195">
        <v>2110</v>
      </c>
      <c r="B2111" s="195" t="s">
        <v>6902</v>
      </c>
      <c r="C2111" s="195">
        <v>-0.87681879299999999</v>
      </c>
      <c r="D2111" s="195">
        <v>46</v>
      </c>
      <c r="E2111" s="195">
        <v>44</v>
      </c>
      <c r="F2111" s="195" t="str">
        <f>VLOOKUP(VALUE(RIGHT(B2111,LEN(B2111)-1)),clusters!$A$15:$B$77,2)</f>
        <v>SB Capable Hitter</v>
      </c>
    </row>
    <row r="2112" spans="1:6" s="195" customFormat="1" x14ac:dyDescent="0.3">
      <c r="A2112" s="195">
        <v>2111</v>
      </c>
      <c r="B2112" s="195" t="s">
        <v>841</v>
      </c>
      <c r="C2112" s="195">
        <v>-0.90341596999999996</v>
      </c>
      <c r="D2112" s="195">
        <v>47</v>
      </c>
      <c r="E2112" s="195">
        <v>44</v>
      </c>
      <c r="F2112" s="195" t="str">
        <f>VLOOKUP(VALUE(RIGHT(B2112,LEN(B2112)-1)),clusters!$A$15:$B$77,2)</f>
        <v>SB Slap Hitter</v>
      </c>
    </row>
    <row r="2113" spans="1:6" s="195" customFormat="1" x14ac:dyDescent="0.3">
      <c r="A2113" s="195">
        <v>2112</v>
      </c>
      <c r="B2113" s="195" t="s">
        <v>6901</v>
      </c>
      <c r="C2113" s="195">
        <v>-0.97105474599999997</v>
      </c>
      <c r="D2113" s="195">
        <v>48</v>
      </c>
      <c r="E2113" s="195">
        <v>44</v>
      </c>
      <c r="F2113" s="195" t="str">
        <f>VLOOKUP(VALUE(RIGHT(B2113,LEN(B2113)-1)),clusters!$A$15:$B$77,2)</f>
        <v>Speedy Contact Hitter</v>
      </c>
    </row>
    <row r="2114" spans="1:6" s="195" customFormat="1" x14ac:dyDescent="0.3">
      <c r="A2114" s="195">
        <v>2113</v>
      </c>
      <c r="B2114" s="195" t="s">
        <v>6892</v>
      </c>
      <c r="C2114" s="195">
        <v>1</v>
      </c>
      <c r="D2114" s="195">
        <v>1</v>
      </c>
      <c r="E2114" s="195">
        <v>45</v>
      </c>
      <c r="F2114" s="195" t="str">
        <f>VLOOKUP(VALUE(RIGHT(B2114,LEN(B2114)-1)),clusters!$A$15:$B$77,2)</f>
        <v>Lead Footed Slap Hitter</v>
      </c>
    </row>
    <row r="2115" spans="1:6" s="195" customFormat="1" x14ac:dyDescent="0.3">
      <c r="A2115" s="195">
        <v>2114</v>
      </c>
      <c r="B2115" s="195" t="s">
        <v>6897</v>
      </c>
      <c r="C2115" s="195">
        <v>0.69083040939999996</v>
      </c>
      <c r="D2115" s="195">
        <v>2</v>
      </c>
      <c r="E2115" s="195">
        <v>45</v>
      </c>
      <c r="F2115" s="195" t="str">
        <f>VLOOKUP(VALUE(RIGHT(B2115,LEN(B2115)-1)),clusters!$A$15:$B$77,2)</f>
        <v>Bench Warmer Infielder</v>
      </c>
    </row>
    <row r="2116" spans="1:6" s="195" customFormat="1" x14ac:dyDescent="0.3">
      <c r="A2116" s="195">
        <v>2115</v>
      </c>
      <c r="B2116" s="195" t="s">
        <v>6889</v>
      </c>
      <c r="C2116" s="195">
        <v>0.68816299160000005</v>
      </c>
      <c r="D2116" s="195">
        <v>3</v>
      </c>
      <c r="E2116" s="195">
        <v>45</v>
      </c>
      <c r="F2116" s="195" t="str">
        <f>VLOOKUP(VALUE(RIGHT(B2116,LEN(B2116)-1)),clusters!$A$15:$B$77,2)</f>
        <v>Gap Power Infielder</v>
      </c>
    </row>
    <row r="2117" spans="1:6" s="195" customFormat="1" x14ac:dyDescent="0.3">
      <c r="A2117" s="195">
        <v>2116</v>
      </c>
      <c r="B2117" s="195" t="s">
        <v>847</v>
      </c>
      <c r="C2117" s="195">
        <v>0.60893232799999997</v>
      </c>
      <c r="D2117" s="195">
        <v>4</v>
      </c>
      <c r="E2117" s="195">
        <v>45</v>
      </c>
      <c r="F2117" s="195" t="str">
        <f>VLOOKUP(VALUE(RIGHT(B2117,LEN(B2117)-1)),clusters!$A$15:$B$77,2)</f>
        <v>Infielder</v>
      </c>
    </row>
    <row r="2118" spans="1:6" s="195" customFormat="1" x14ac:dyDescent="0.3">
      <c r="A2118" s="195">
        <v>2117</v>
      </c>
      <c r="B2118" s="195" t="s">
        <v>6881</v>
      </c>
      <c r="C2118" s="195">
        <v>0.60521390340000003</v>
      </c>
      <c r="D2118" s="195">
        <v>5</v>
      </c>
      <c r="E2118" s="195">
        <v>45</v>
      </c>
      <c r="F2118" s="195" t="str">
        <f>VLOOKUP(VALUE(RIGHT(B2118,LEN(B2118)-1)),clusters!$A$15:$B$77,2)</f>
        <v>Lead Footed Uppercut Breeze</v>
      </c>
    </row>
    <row r="2119" spans="1:6" s="195" customFormat="1" x14ac:dyDescent="0.3">
      <c r="A2119" s="195">
        <v>2118</v>
      </c>
      <c r="B2119" s="195" t="s">
        <v>6886</v>
      </c>
      <c r="C2119" s="195">
        <v>0.55133942729999996</v>
      </c>
      <c r="D2119" s="195">
        <v>6</v>
      </c>
      <c r="E2119" s="195">
        <v>45</v>
      </c>
      <c r="F2119" s="195" t="str">
        <f>VLOOKUP(VALUE(RIGHT(B2119,LEN(B2119)-1)),clusters!$A$15:$B$77,2)</f>
        <v>Young Wiff King Infielder</v>
      </c>
    </row>
    <row r="2120" spans="1:6" s="195" customFormat="1" x14ac:dyDescent="0.3">
      <c r="A2120" s="195">
        <v>2119</v>
      </c>
      <c r="B2120" s="195" t="s">
        <v>6882</v>
      </c>
      <c r="C2120" s="195">
        <v>0.52829365809999995</v>
      </c>
      <c r="D2120" s="195">
        <v>7</v>
      </c>
      <c r="E2120" s="195">
        <v>45</v>
      </c>
      <c r="F2120" s="195" t="str">
        <f>VLOOKUP(VALUE(RIGHT(B2120,LEN(B2120)-1)),clusters!$A$15:$B$77,2)</f>
        <v>Young Slugger 2B/SS</v>
      </c>
    </row>
    <row r="2121" spans="1:6" s="195" customFormat="1" x14ac:dyDescent="0.3">
      <c r="A2121" s="195">
        <v>2120</v>
      </c>
      <c r="B2121" s="195" t="s">
        <v>7349</v>
      </c>
      <c r="C2121" s="195">
        <v>0.47120681079999999</v>
      </c>
      <c r="D2121" s="195">
        <v>8</v>
      </c>
      <c r="E2121" s="195">
        <v>45</v>
      </c>
      <c r="F2121" s="195" t="str">
        <f>VLOOKUP(VALUE(RIGHT(B2121,LEN(B2121)-1)),clusters!$A$15:$B$77,2)</f>
        <v>Wiff King 2B/SS</v>
      </c>
    </row>
    <row r="2122" spans="1:6" s="195" customFormat="1" x14ac:dyDescent="0.3">
      <c r="A2122" s="195">
        <v>2121</v>
      </c>
      <c r="B2122" s="195" t="s">
        <v>842</v>
      </c>
      <c r="C2122" s="195">
        <v>0.40355981320000001</v>
      </c>
      <c r="D2122" s="195">
        <v>9</v>
      </c>
      <c r="E2122" s="195">
        <v>45</v>
      </c>
      <c r="F2122" s="195" t="str">
        <f>VLOOKUP(VALUE(RIGHT(B2122,LEN(B2122)-1)),clusters!$A$15:$B$77,2)</f>
        <v>Bench Warmer 2B/SS</v>
      </c>
    </row>
    <row r="2123" spans="1:6" s="195" customFormat="1" x14ac:dyDescent="0.3">
      <c r="A2123" s="195">
        <v>2122</v>
      </c>
      <c r="B2123" s="195" t="s">
        <v>858</v>
      </c>
      <c r="C2123" s="195">
        <v>0.36833746779999998</v>
      </c>
      <c r="D2123" s="195">
        <v>10</v>
      </c>
      <c r="E2123" s="195">
        <v>45</v>
      </c>
      <c r="F2123" s="195" t="str">
        <f>VLOOKUP(VALUE(RIGHT(B2123,LEN(B2123)-1)),clusters!$A$15:$B$77,2)</f>
        <v>Lead Footed Swings for Fences</v>
      </c>
    </row>
    <row r="2124" spans="1:6" s="195" customFormat="1" x14ac:dyDescent="0.3">
      <c r="A2124" s="195">
        <v>2123</v>
      </c>
      <c r="B2124" s="195" t="s">
        <v>6883</v>
      </c>
      <c r="C2124" s="195">
        <v>0.3076018572</v>
      </c>
      <c r="D2124" s="195">
        <v>11</v>
      </c>
      <c r="E2124" s="195">
        <v>45</v>
      </c>
      <c r="F2124" s="195" t="str">
        <f>VLOOKUP(VALUE(RIGHT(B2124,LEN(B2124)-1)),clusters!$A$15:$B$77,2)</f>
        <v>Lead Footed Bench Warmer</v>
      </c>
    </row>
    <row r="2125" spans="1:6" s="195" customFormat="1" x14ac:dyDescent="0.3">
      <c r="A2125" s="195">
        <v>2124</v>
      </c>
      <c r="B2125" s="195" t="s">
        <v>846</v>
      </c>
      <c r="C2125" s="195">
        <v>0.30506624399999999</v>
      </c>
      <c r="D2125" s="195">
        <v>12</v>
      </c>
      <c r="E2125" s="195">
        <v>45</v>
      </c>
      <c r="F2125" s="195" t="str">
        <f>VLOOKUP(VALUE(RIGHT(B2125,LEN(B2125)-1)),clusters!$A$15:$B$77,2)</f>
        <v>Slugger Infielder</v>
      </c>
    </row>
    <row r="2126" spans="1:6" s="195" customFormat="1" x14ac:dyDescent="0.3">
      <c r="A2126" s="195">
        <v>2125</v>
      </c>
      <c r="B2126" s="195" t="s">
        <v>6895</v>
      </c>
      <c r="C2126" s="195">
        <v>0.28631689589999998</v>
      </c>
      <c r="D2126" s="195">
        <v>13</v>
      </c>
      <c r="E2126" s="195">
        <v>45</v>
      </c>
      <c r="F2126" s="195" t="str">
        <f>VLOOKUP(VALUE(RIGHT(B2126,LEN(B2126)-1)),clusters!$A$15:$B$77,2)</f>
        <v>Capable Hitter Infielder</v>
      </c>
    </row>
    <row r="2127" spans="1:6" s="195" customFormat="1" x14ac:dyDescent="0.3">
      <c r="A2127" s="195">
        <v>2126</v>
      </c>
      <c r="B2127" s="195" t="s">
        <v>838</v>
      </c>
      <c r="C2127" s="195">
        <v>0.27525080699999999</v>
      </c>
      <c r="D2127" s="195">
        <v>14</v>
      </c>
      <c r="E2127" s="195">
        <v>45</v>
      </c>
      <c r="F2127" s="195" t="str">
        <f>VLOOKUP(VALUE(RIGHT(B2127,LEN(B2127)-1)),clusters!$A$15:$B$77,2)</f>
        <v>Lead Footed Contact Hitter Infielder</v>
      </c>
    </row>
    <row r="2128" spans="1:6" s="195" customFormat="1" x14ac:dyDescent="0.3">
      <c r="A2128" s="195">
        <v>2127</v>
      </c>
      <c r="B2128" s="195" t="s">
        <v>837</v>
      </c>
      <c r="C2128" s="195">
        <v>0.17048504950000001</v>
      </c>
      <c r="D2128" s="195">
        <v>15</v>
      </c>
      <c r="E2128" s="195">
        <v>45</v>
      </c>
      <c r="F2128" s="195" t="str">
        <f>VLOOKUP(VALUE(RIGHT(B2128,LEN(B2128)-1)),clusters!$A$15:$B$77,2)</f>
        <v>Slap Hitter 2B/SS</v>
      </c>
    </row>
    <row r="2129" spans="1:6" s="195" customFormat="1" x14ac:dyDescent="0.3">
      <c r="A2129" s="195">
        <v>2128</v>
      </c>
      <c r="B2129" s="195" t="s">
        <v>6884</v>
      </c>
      <c r="C2129" s="195">
        <v>0.15337044450000001</v>
      </c>
      <c r="D2129" s="195">
        <v>16</v>
      </c>
      <c r="E2129" s="195">
        <v>45</v>
      </c>
      <c r="F2129" s="195" t="str">
        <f>VLOOKUP(VALUE(RIGHT(B2129,LEN(B2129)-1)),clusters!$A$15:$B$77,2)</f>
        <v>Young Slugger</v>
      </c>
    </row>
    <row r="2130" spans="1:6" s="195" customFormat="1" x14ac:dyDescent="0.3">
      <c r="A2130" s="195">
        <v>2129</v>
      </c>
      <c r="B2130" s="195" t="s">
        <v>848</v>
      </c>
      <c r="C2130" s="195">
        <v>0.1190490537</v>
      </c>
      <c r="D2130" s="195">
        <v>17</v>
      </c>
      <c r="E2130" s="195">
        <v>45</v>
      </c>
      <c r="F2130" s="195" t="str">
        <f>VLOOKUP(VALUE(RIGHT(B2130,LEN(B2130)-1)),clusters!$A$15:$B$77,2)</f>
        <v>Dominant Hitter</v>
      </c>
    </row>
    <row r="2131" spans="1:6" s="195" customFormat="1" x14ac:dyDescent="0.3">
      <c r="A2131" s="195">
        <v>2130</v>
      </c>
      <c r="B2131" s="195" t="s">
        <v>844</v>
      </c>
      <c r="C2131" s="195">
        <v>0.11678473070000001</v>
      </c>
      <c r="D2131" s="195">
        <v>18</v>
      </c>
      <c r="E2131" s="195">
        <v>45</v>
      </c>
      <c r="F2131" s="195" t="str">
        <f>VLOOKUP(VALUE(RIGHT(B2131,LEN(B2131)-1)),clusters!$A$15:$B$77,2)</f>
        <v>Aging On Base</v>
      </c>
    </row>
    <row r="2132" spans="1:6" s="195" customFormat="1" x14ac:dyDescent="0.3">
      <c r="A2132" s="195">
        <v>2131</v>
      </c>
      <c r="B2132" s="195" t="s">
        <v>6900</v>
      </c>
      <c r="C2132" s="195">
        <v>0.1118921972</v>
      </c>
      <c r="D2132" s="195">
        <v>19</v>
      </c>
      <c r="E2132" s="195">
        <v>45</v>
      </c>
      <c r="F2132" s="195" t="str">
        <f>VLOOKUP(VALUE(RIGHT(B2132,LEN(B2132)-1)),clusters!$A$15:$B$77,2)</f>
        <v>Speedy Capable Hitter 2B/SS</v>
      </c>
    </row>
    <row r="2133" spans="1:6" s="195" customFormat="1" x14ac:dyDescent="0.3">
      <c r="A2133" s="195">
        <v>2132</v>
      </c>
      <c r="B2133" s="195" t="s">
        <v>857</v>
      </c>
      <c r="C2133" s="195">
        <v>8.4260447299999999E-2</v>
      </c>
      <c r="D2133" s="195">
        <v>20</v>
      </c>
      <c r="E2133" s="195">
        <v>45</v>
      </c>
      <c r="F2133" s="195" t="str">
        <f>VLOOKUP(VALUE(RIGHT(B2133,LEN(B2133)-1)),clusters!$A$15:$B$77,2)</f>
        <v>Slugger</v>
      </c>
    </row>
    <row r="2134" spans="1:6" s="195" customFormat="1" x14ac:dyDescent="0.3">
      <c r="A2134" s="195">
        <v>2133</v>
      </c>
      <c r="B2134" s="195" t="s">
        <v>854</v>
      </c>
      <c r="C2134" s="195">
        <v>7.4853401099999994E-2</v>
      </c>
      <c r="D2134" s="195">
        <v>21</v>
      </c>
      <c r="E2134" s="195">
        <v>45</v>
      </c>
      <c r="F2134" s="195" t="str">
        <f>VLOOKUP(VALUE(RIGHT(B2134,LEN(B2134)-1)),clusters!$A$15:$B$77,2)</f>
        <v>Agile Wiff King</v>
      </c>
    </row>
    <row r="2135" spans="1:6" s="195" customFormat="1" x14ac:dyDescent="0.3">
      <c r="A2135" s="195">
        <v>2134</v>
      </c>
      <c r="B2135" s="195" t="s">
        <v>855</v>
      </c>
      <c r="C2135" s="195">
        <v>3.7897785599999997E-2</v>
      </c>
      <c r="D2135" s="195">
        <v>22</v>
      </c>
      <c r="E2135" s="195">
        <v>45</v>
      </c>
      <c r="F2135" s="195" t="str">
        <f>VLOOKUP(VALUE(RIGHT(B2135,LEN(B2135)-1)),clusters!$A$15:$B$77,2)</f>
        <v>Wild Slugger</v>
      </c>
    </row>
    <row r="2136" spans="1:6" s="195" customFormat="1" x14ac:dyDescent="0.3">
      <c r="A2136" s="195">
        <v>2135</v>
      </c>
      <c r="B2136" s="195" t="s">
        <v>6899</v>
      </c>
      <c r="C2136" s="195">
        <v>3.3746156800000003E-2</v>
      </c>
      <c r="D2136" s="195">
        <v>23</v>
      </c>
      <c r="E2136" s="195">
        <v>45</v>
      </c>
      <c r="F2136" s="195" t="str">
        <f>VLOOKUP(VALUE(RIGHT(B2136,LEN(B2136)-1)),clusters!$A$15:$B$77,2)</f>
        <v>Bench Warmer</v>
      </c>
    </row>
    <row r="2137" spans="1:6" s="195" customFormat="1" x14ac:dyDescent="0.3">
      <c r="A2137" s="195">
        <v>2136</v>
      </c>
      <c r="B2137" s="195" t="s">
        <v>851</v>
      </c>
      <c r="C2137" s="195">
        <v>2.6253664699999998E-2</v>
      </c>
      <c r="D2137" s="195">
        <v>24</v>
      </c>
      <c r="E2137" s="195">
        <v>45</v>
      </c>
      <c r="F2137" s="195" t="str">
        <f>VLOOKUP(VALUE(RIGHT(B2137,LEN(B2137)-1)),clusters!$A$15:$B$77,2)</f>
        <v>Slugger OF/1B</v>
      </c>
    </row>
    <row r="2138" spans="1:6" s="195" customFormat="1" x14ac:dyDescent="0.3">
      <c r="A2138" s="195">
        <v>2137</v>
      </c>
      <c r="B2138" s="195" t="s">
        <v>840</v>
      </c>
      <c r="C2138" s="195">
        <v>1.05221746E-2</v>
      </c>
      <c r="D2138" s="195">
        <v>25</v>
      </c>
      <c r="E2138" s="195">
        <v>45</v>
      </c>
      <c r="F2138" s="195" t="str">
        <f>VLOOKUP(VALUE(RIGHT(B2138,LEN(B2138)-1)),clusters!$A$15:$B$77,2)</f>
        <v>Speedy Contact Hitter 2B/SS</v>
      </c>
    </row>
    <row r="2139" spans="1:6" s="195" customFormat="1" x14ac:dyDescent="0.3">
      <c r="A2139" s="195">
        <v>2138</v>
      </c>
      <c r="B2139" s="195" t="s">
        <v>6893</v>
      </c>
      <c r="C2139" s="195">
        <v>9.5929087999999992E-3</v>
      </c>
      <c r="D2139" s="195">
        <v>26</v>
      </c>
      <c r="E2139" s="195">
        <v>45</v>
      </c>
      <c r="F2139" s="195" t="str">
        <f>VLOOKUP(VALUE(RIGHT(B2139,LEN(B2139)-1)),clusters!$A$15:$B$77,2)</f>
        <v>Young Speedy Gap Power</v>
      </c>
    </row>
    <row r="2140" spans="1:6" s="195" customFormat="1" x14ac:dyDescent="0.3">
      <c r="A2140" s="195">
        <v>2139</v>
      </c>
      <c r="B2140" s="195" t="s">
        <v>6885</v>
      </c>
      <c r="C2140" s="195">
        <v>5.1998162000000004E-3</v>
      </c>
      <c r="D2140" s="195">
        <v>27</v>
      </c>
      <c r="E2140" s="195">
        <v>45</v>
      </c>
      <c r="F2140" s="195" t="str">
        <f>VLOOKUP(VALUE(RIGHT(B2140,LEN(B2140)-1)),clusters!$A$15:$B$77,2)</f>
        <v>Aging Power When Healthy</v>
      </c>
    </row>
    <row r="2141" spans="1:6" s="195" customFormat="1" x14ac:dyDescent="0.3">
      <c r="A2141" s="195">
        <v>2140</v>
      </c>
      <c r="B2141" s="195" t="s">
        <v>6896</v>
      </c>
      <c r="C2141" s="195">
        <v>-4.2597873000000001E-2</v>
      </c>
      <c r="D2141" s="195">
        <v>28</v>
      </c>
      <c r="E2141" s="195">
        <v>45</v>
      </c>
      <c r="F2141" s="195" t="str">
        <f>VLOOKUP(VALUE(RIGHT(B2141,LEN(B2141)-1)),clusters!$A$15:$B$77,2)</f>
        <v>Aging Bench Warmer</v>
      </c>
    </row>
    <row r="2142" spans="1:6" s="195" customFormat="1" x14ac:dyDescent="0.3">
      <c r="A2142" s="195">
        <v>2141</v>
      </c>
      <c r="B2142" s="195" t="s">
        <v>843</v>
      </c>
      <c r="C2142" s="195">
        <v>-5.8538858999999999E-2</v>
      </c>
      <c r="D2142" s="195">
        <v>29</v>
      </c>
      <c r="E2142" s="195">
        <v>45</v>
      </c>
      <c r="F2142" s="195" t="str">
        <f>VLOOKUP(VALUE(RIGHT(B2142,LEN(B2142)-1)),clusters!$A$15:$B$77,2)</f>
        <v>Capable Hitter</v>
      </c>
    </row>
    <row r="2143" spans="1:6" s="195" customFormat="1" x14ac:dyDescent="0.3">
      <c r="A2143" s="195">
        <v>2142</v>
      </c>
      <c r="B2143" s="195" t="s">
        <v>860</v>
      </c>
      <c r="C2143" s="195">
        <v>-9.0705457000000003E-2</v>
      </c>
      <c r="D2143" s="195">
        <v>30</v>
      </c>
      <c r="E2143" s="195">
        <v>45</v>
      </c>
      <c r="F2143" s="195" t="str">
        <f>VLOOKUP(VALUE(RIGHT(B2143,LEN(B2143)-1)),clusters!$A$15:$B$77,2)</f>
        <v>Agile Swings for Fences</v>
      </c>
    </row>
    <row r="2144" spans="1:6" s="195" customFormat="1" x14ac:dyDescent="0.3">
      <c r="A2144" s="195">
        <v>2143</v>
      </c>
      <c r="B2144" s="195" t="s">
        <v>839</v>
      </c>
      <c r="C2144" s="195">
        <v>-9.6589550999999996E-2</v>
      </c>
      <c r="D2144" s="195">
        <v>31</v>
      </c>
      <c r="E2144" s="195">
        <v>45</v>
      </c>
      <c r="F2144" s="195" t="str">
        <f>VLOOKUP(VALUE(RIGHT(B2144,LEN(B2144)-1)),clusters!$A$15:$B$77,2)</f>
        <v>Agile Bench Warmer Infielder</v>
      </c>
    </row>
    <row r="2145" spans="1:6" s="195" customFormat="1" x14ac:dyDescent="0.3">
      <c r="A2145" s="195">
        <v>2144</v>
      </c>
      <c r="B2145" s="195" t="s">
        <v>845</v>
      </c>
      <c r="C2145" s="195">
        <v>-0.248895163</v>
      </c>
      <c r="D2145" s="195">
        <v>32</v>
      </c>
      <c r="E2145" s="195">
        <v>45</v>
      </c>
      <c r="F2145" s="195" t="str">
        <f>VLOOKUP(VALUE(RIGHT(B2145,LEN(B2145)-1)),clusters!$A$15:$B$77,2)</f>
        <v>Speedy Bench Warmer Infielder</v>
      </c>
    </row>
    <row r="2146" spans="1:6" s="195" customFormat="1" x14ac:dyDescent="0.3">
      <c r="A2146" s="195">
        <v>2145</v>
      </c>
      <c r="B2146" s="195" t="s">
        <v>6890</v>
      </c>
      <c r="C2146" s="195">
        <v>-0.270569748</v>
      </c>
      <c r="D2146" s="195">
        <v>33</v>
      </c>
      <c r="E2146" s="195">
        <v>45</v>
      </c>
      <c r="F2146" s="195" t="str">
        <f>VLOOKUP(VALUE(RIGHT(B2146,LEN(B2146)-1)),clusters!$A$15:$B$77,2)</f>
        <v>Speedy Capable Hitter</v>
      </c>
    </row>
    <row r="2147" spans="1:6" s="195" customFormat="1" x14ac:dyDescent="0.3">
      <c r="A2147" s="195">
        <v>2146</v>
      </c>
      <c r="B2147" s="195" t="s">
        <v>6894</v>
      </c>
      <c r="C2147" s="195">
        <v>-0.30068435799999998</v>
      </c>
      <c r="D2147" s="195">
        <v>34</v>
      </c>
      <c r="E2147" s="195">
        <v>45</v>
      </c>
      <c r="F2147" s="195" t="str">
        <f>VLOOKUP(VALUE(RIGHT(B2147,LEN(B2147)-1)),clusters!$A$15:$B$77,2)</f>
        <v>Agile Bench Warmer</v>
      </c>
    </row>
    <row r="2148" spans="1:6" s="195" customFormat="1" x14ac:dyDescent="0.3">
      <c r="A2148" s="195">
        <v>2147</v>
      </c>
      <c r="B2148" s="195" t="s">
        <v>859</v>
      </c>
      <c r="C2148" s="195">
        <v>-0.325961573</v>
      </c>
      <c r="D2148" s="195">
        <v>35</v>
      </c>
      <c r="E2148" s="195">
        <v>45</v>
      </c>
      <c r="F2148" s="195" t="str">
        <f>VLOOKUP(VALUE(RIGHT(B2148,LEN(B2148)-1)),clusters!$A$15:$B$77,2)</f>
        <v>Speedy Power off Bench OF/1B</v>
      </c>
    </row>
    <row r="2149" spans="1:6" s="195" customFormat="1" x14ac:dyDescent="0.3">
      <c r="A2149" s="195">
        <v>2148</v>
      </c>
      <c r="B2149" s="195" t="s">
        <v>856</v>
      </c>
      <c r="C2149" s="195">
        <v>-0.33193765400000003</v>
      </c>
      <c r="D2149" s="195">
        <v>36</v>
      </c>
      <c r="E2149" s="195">
        <v>45</v>
      </c>
      <c r="F2149" s="195" t="str">
        <f>VLOOKUP(VALUE(RIGHT(B2149,LEN(B2149)-1)),clusters!$A$15:$B$77,2)</f>
        <v>Young On Base OF/1B</v>
      </c>
    </row>
    <row r="2150" spans="1:6" s="195" customFormat="1" x14ac:dyDescent="0.3">
      <c r="A2150" s="195">
        <v>2149</v>
      </c>
      <c r="B2150" s="195" t="s">
        <v>6887</v>
      </c>
      <c r="C2150" s="195">
        <v>-0.35639185299999998</v>
      </c>
      <c r="D2150" s="195">
        <v>37</v>
      </c>
      <c r="E2150" s="195">
        <v>45</v>
      </c>
      <c r="F2150" s="195" t="str">
        <f>VLOOKUP(VALUE(RIGHT(B2150,LEN(B2150)-1)),clusters!$A$15:$B$77,2)</f>
        <v>Aging Bench Warmer OF/1B</v>
      </c>
    </row>
    <row r="2151" spans="1:6" s="195" customFormat="1" x14ac:dyDescent="0.3">
      <c r="A2151" s="195">
        <v>2150</v>
      </c>
      <c r="B2151" s="195" t="s">
        <v>852</v>
      </c>
      <c r="C2151" s="195">
        <v>-0.37772104499999998</v>
      </c>
      <c r="D2151" s="195">
        <v>38</v>
      </c>
      <c r="E2151" s="195">
        <v>45</v>
      </c>
      <c r="F2151" s="195" t="str">
        <f>VLOOKUP(VALUE(RIGHT(B2151,LEN(B2151)-1)),clusters!$A$15:$B$77,2)</f>
        <v>Speedy Wiff King</v>
      </c>
    </row>
    <row r="2152" spans="1:6" s="195" customFormat="1" x14ac:dyDescent="0.3">
      <c r="A2152" s="195">
        <v>2151</v>
      </c>
      <c r="B2152" s="195" t="s">
        <v>853</v>
      </c>
      <c r="C2152" s="195">
        <v>-0.42667733699999999</v>
      </c>
      <c r="D2152" s="195">
        <v>39</v>
      </c>
      <c r="E2152" s="195">
        <v>45</v>
      </c>
      <c r="F2152" s="195" t="str">
        <f>VLOOKUP(VALUE(RIGHT(B2152,LEN(B2152)-1)),clusters!$A$15:$B$77,2)</f>
        <v>Young Speedy Gap Power</v>
      </c>
    </row>
    <row r="2153" spans="1:6" s="195" customFormat="1" x14ac:dyDescent="0.3">
      <c r="A2153" s="195">
        <v>2152</v>
      </c>
      <c r="B2153" s="195" t="s">
        <v>6902</v>
      </c>
      <c r="C2153" s="195">
        <v>-0.496121547</v>
      </c>
      <c r="D2153" s="195">
        <v>40</v>
      </c>
      <c r="E2153" s="195">
        <v>45</v>
      </c>
      <c r="F2153" s="195" t="str">
        <f>VLOOKUP(VALUE(RIGHT(B2153,LEN(B2153)-1)),clusters!$A$15:$B$77,2)</f>
        <v>SB Capable Hitter</v>
      </c>
    </row>
    <row r="2154" spans="1:6" s="195" customFormat="1" x14ac:dyDescent="0.3">
      <c r="A2154" s="195">
        <v>2153</v>
      </c>
      <c r="B2154" s="195" t="s">
        <v>849</v>
      </c>
      <c r="C2154" s="195">
        <v>-0.51888785199999998</v>
      </c>
      <c r="D2154" s="195">
        <v>41</v>
      </c>
      <c r="E2154" s="195">
        <v>45</v>
      </c>
      <c r="F2154" s="195" t="str">
        <f>VLOOKUP(VALUE(RIGHT(B2154,LEN(B2154)-1)),clusters!$A$15:$B$77,2)</f>
        <v>SB Bench Warmer</v>
      </c>
    </row>
    <row r="2155" spans="1:6" s="195" customFormat="1" x14ac:dyDescent="0.3">
      <c r="A2155" s="195">
        <v>2154</v>
      </c>
      <c r="B2155" s="195" t="s">
        <v>841</v>
      </c>
      <c r="C2155" s="195">
        <v>-0.54299583600000001</v>
      </c>
      <c r="D2155" s="195">
        <v>42</v>
      </c>
      <c r="E2155" s="195">
        <v>45</v>
      </c>
      <c r="F2155" s="195" t="str">
        <f>VLOOKUP(VALUE(RIGHT(B2155,LEN(B2155)-1)),clusters!$A$15:$B$77,2)</f>
        <v>SB Slap Hitter</v>
      </c>
    </row>
    <row r="2156" spans="1:6" s="195" customFormat="1" x14ac:dyDescent="0.3">
      <c r="A2156" s="195">
        <v>2155</v>
      </c>
      <c r="B2156" s="195" t="s">
        <v>6888</v>
      </c>
      <c r="C2156" s="195">
        <v>-0.58650596300000002</v>
      </c>
      <c r="D2156" s="195">
        <v>43</v>
      </c>
      <c r="E2156" s="195">
        <v>45</v>
      </c>
      <c r="F2156" s="195" t="str">
        <f>VLOOKUP(VALUE(RIGHT(B2156,LEN(B2156)-1)),clusters!$A$15:$B$77,2)</f>
        <v>SB Slugger</v>
      </c>
    </row>
    <row r="2157" spans="1:6" s="195" customFormat="1" x14ac:dyDescent="0.3">
      <c r="A2157" s="195">
        <v>2156</v>
      </c>
      <c r="B2157" s="195" t="s">
        <v>6880</v>
      </c>
      <c r="C2157" s="195">
        <v>-0.60125690899999995</v>
      </c>
      <c r="D2157" s="195">
        <v>44</v>
      </c>
      <c r="E2157" s="195">
        <v>45</v>
      </c>
      <c r="F2157" s="195" t="str">
        <f>VLOOKUP(VALUE(RIGHT(B2157,LEN(B2157)-1)),clusters!$A$15:$B$77,2)</f>
        <v>Bench Warmer OF/1B</v>
      </c>
    </row>
    <row r="2158" spans="1:6" s="195" customFormat="1" x14ac:dyDescent="0.3">
      <c r="A2158" s="195">
        <v>2157</v>
      </c>
      <c r="B2158" s="195" t="s">
        <v>6901</v>
      </c>
      <c r="C2158" s="195">
        <v>-0.61592619400000004</v>
      </c>
      <c r="D2158" s="195">
        <v>45</v>
      </c>
      <c r="E2158" s="195">
        <v>45</v>
      </c>
      <c r="F2158" s="195" t="str">
        <f>VLOOKUP(VALUE(RIGHT(B2158,LEN(B2158)-1)),clusters!$A$15:$B$77,2)</f>
        <v>Speedy Contact Hitter</v>
      </c>
    </row>
    <row r="2159" spans="1:6" s="195" customFormat="1" x14ac:dyDescent="0.3">
      <c r="A2159" s="195">
        <v>2158</v>
      </c>
      <c r="B2159" s="195" t="s">
        <v>6898</v>
      </c>
      <c r="C2159" s="195">
        <v>-0.69597300399999995</v>
      </c>
      <c r="D2159" s="195">
        <v>46</v>
      </c>
      <c r="E2159" s="195">
        <v>45</v>
      </c>
      <c r="F2159" s="195" t="str">
        <f>VLOOKUP(VALUE(RIGHT(B2159,LEN(B2159)-1)),clusters!$A$15:$B$77,2)</f>
        <v>Young SB Power off Bench</v>
      </c>
    </row>
    <row r="2160" spans="1:6" s="195" customFormat="1" x14ac:dyDescent="0.3">
      <c r="A2160" s="195">
        <v>2159</v>
      </c>
      <c r="B2160" s="195" t="s">
        <v>6891</v>
      </c>
      <c r="C2160" s="195">
        <v>-0.70471967499999999</v>
      </c>
      <c r="D2160" s="195">
        <v>47</v>
      </c>
      <c r="E2160" s="195">
        <v>45</v>
      </c>
      <c r="F2160" s="195" t="str">
        <f>VLOOKUP(VALUE(RIGHT(B2160,LEN(B2160)-1)),clusters!$A$15:$B$77,2)</f>
        <v>Speedy Dominant Hitter</v>
      </c>
    </row>
    <row r="2161" spans="1:6" s="195" customFormat="1" x14ac:dyDescent="0.3">
      <c r="A2161" s="195">
        <v>2160</v>
      </c>
      <c r="B2161" s="195" t="s">
        <v>850</v>
      </c>
      <c r="C2161" s="195">
        <v>-0.76817725000000003</v>
      </c>
      <c r="D2161" s="195">
        <v>48</v>
      </c>
      <c r="E2161" s="195">
        <v>45</v>
      </c>
      <c r="F2161" s="195" t="str">
        <f>VLOOKUP(VALUE(RIGHT(B2161,LEN(B2161)-1)),clusters!$A$15:$B$77,2)</f>
        <v>SB Swings for Fences</v>
      </c>
    </row>
    <row r="2162" spans="1:6" s="195" customFormat="1" x14ac:dyDescent="0.3">
      <c r="A2162" s="195">
        <v>2161</v>
      </c>
      <c r="B2162" s="195" t="s">
        <v>6886</v>
      </c>
      <c r="C2162" s="195">
        <v>1</v>
      </c>
      <c r="D2162" s="195">
        <v>1</v>
      </c>
      <c r="E2162" s="195">
        <v>46</v>
      </c>
      <c r="F2162" s="195" t="str">
        <f>VLOOKUP(VALUE(RIGHT(B2162,LEN(B2162)-1)),clusters!$A$15:$B$77,2)</f>
        <v>Young Wiff King Infielder</v>
      </c>
    </row>
    <row r="2163" spans="1:6" s="195" customFormat="1" x14ac:dyDescent="0.3">
      <c r="A2163" s="195">
        <v>2162</v>
      </c>
      <c r="B2163" s="195" t="s">
        <v>6881</v>
      </c>
      <c r="C2163" s="195">
        <v>0.84969763539999998</v>
      </c>
      <c r="D2163" s="195">
        <v>2</v>
      </c>
      <c r="E2163" s="195">
        <v>46</v>
      </c>
      <c r="F2163" s="195" t="str">
        <f>VLOOKUP(VALUE(RIGHT(B2163,LEN(B2163)-1)),clusters!$A$15:$B$77,2)</f>
        <v>Lead Footed Uppercut Breeze</v>
      </c>
    </row>
    <row r="2164" spans="1:6" s="195" customFormat="1" x14ac:dyDescent="0.3">
      <c r="A2164" s="195">
        <v>2163</v>
      </c>
      <c r="B2164" s="195" t="s">
        <v>6897</v>
      </c>
      <c r="C2164" s="195">
        <v>0.84934421879999999</v>
      </c>
      <c r="D2164" s="195">
        <v>3</v>
      </c>
      <c r="E2164" s="195">
        <v>46</v>
      </c>
      <c r="F2164" s="195" t="str">
        <f>VLOOKUP(VALUE(RIGHT(B2164,LEN(B2164)-1)),clusters!$A$15:$B$77,2)</f>
        <v>Bench Warmer Infielder</v>
      </c>
    </row>
    <row r="2165" spans="1:6" s="195" customFormat="1" x14ac:dyDescent="0.3">
      <c r="A2165" s="195">
        <v>2164</v>
      </c>
      <c r="B2165" s="195" t="s">
        <v>7349</v>
      </c>
      <c r="C2165" s="195">
        <v>0.84816422790000001</v>
      </c>
      <c r="D2165" s="195">
        <v>4</v>
      </c>
      <c r="E2165" s="195">
        <v>46</v>
      </c>
      <c r="F2165" s="195" t="str">
        <f>VLOOKUP(VALUE(RIGHT(B2165,LEN(B2165)-1)),clusters!$A$15:$B$77,2)</f>
        <v>Wiff King 2B/SS</v>
      </c>
    </row>
    <row r="2166" spans="1:6" s="195" customFormat="1" x14ac:dyDescent="0.3">
      <c r="A2166" s="195">
        <v>2165</v>
      </c>
      <c r="B2166" s="195" t="s">
        <v>854</v>
      </c>
      <c r="C2166" s="195">
        <v>0.83892896630000002</v>
      </c>
      <c r="D2166" s="195">
        <v>5</v>
      </c>
      <c r="E2166" s="195">
        <v>46</v>
      </c>
      <c r="F2166" s="195" t="str">
        <f>VLOOKUP(VALUE(RIGHT(B2166,LEN(B2166)-1)),clusters!$A$15:$B$77,2)</f>
        <v>Agile Wiff King</v>
      </c>
    </row>
    <row r="2167" spans="1:6" s="195" customFormat="1" x14ac:dyDescent="0.3">
      <c r="A2167" s="195">
        <v>2166</v>
      </c>
      <c r="B2167" s="195" t="s">
        <v>6889</v>
      </c>
      <c r="C2167" s="195">
        <v>0.82818862309999997</v>
      </c>
      <c r="D2167" s="195">
        <v>6</v>
      </c>
      <c r="E2167" s="195">
        <v>46</v>
      </c>
      <c r="F2167" s="195" t="str">
        <f>VLOOKUP(VALUE(RIGHT(B2167,LEN(B2167)-1)),clusters!$A$15:$B$77,2)</f>
        <v>Gap Power Infielder</v>
      </c>
    </row>
    <row r="2168" spans="1:6" s="195" customFormat="1" x14ac:dyDescent="0.3">
      <c r="A2168" s="195">
        <v>2167</v>
      </c>
      <c r="B2168" s="195" t="s">
        <v>6892</v>
      </c>
      <c r="C2168" s="195">
        <v>0.55133942729999996</v>
      </c>
      <c r="D2168" s="195">
        <v>7</v>
      </c>
      <c r="E2168" s="195">
        <v>46</v>
      </c>
      <c r="F2168" s="195" t="str">
        <f>VLOOKUP(VALUE(RIGHT(B2168,LEN(B2168)-1)),clusters!$A$15:$B$77,2)</f>
        <v>Lead Footed Slap Hitter</v>
      </c>
    </row>
    <row r="2169" spans="1:6" s="195" customFormat="1" x14ac:dyDescent="0.3">
      <c r="A2169" s="195">
        <v>2168</v>
      </c>
      <c r="B2169" s="195" t="s">
        <v>858</v>
      </c>
      <c r="C2169" s="195">
        <v>0.54095662040000003</v>
      </c>
      <c r="D2169" s="195">
        <v>8</v>
      </c>
      <c r="E2169" s="195">
        <v>46</v>
      </c>
      <c r="F2169" s="195" t="str">
        <f>VLOOKUP(VALUE(RIGHT(B2169,LEN(B2169)-1)),clusters!$A$15:$B$77,2)</f>
        <v>Lead Footed Swings for Fences</v>
      </c>
    </row>
    <row r="2170" spans="1:6" s="195" customFormat="1" x14ac:dyDescent="0.3">
      <c r="A2170" s="195">
        <v>2169</v>
      </c>
      <c r="B2170" s="195" t="s">
        <v>842</v>
      </c>
      <c r="C2170" s="195">
        <v>0.4630707322</v>
      </c>
      <c r="D2170" s="195">
        <v>9</v>
      </c>
      <c r="E2170" s="195">
        <v>46</v>
      </c>
      <c r="F2170" s="195" t="str">
        <f>VLOOKUP(VALUE(RIGHT(B2170,LEN(B2170)-1)),clusters!$A$15:$B$77,2)</f>
        <v>Bench Warmer 2B/SS</v>
      </c>
    </row>
    <row r="2171" spans="1:6" s="195" customFormat="1" x14ac:dyDescent="0.3">
      <c r="A2171" s="195">
        <v>2170</v>
      </c>
      <c r="B2171" s="195" t="s">
        <v>6883</v>
      </c>
      <c r="C2171" s="195">
        <v>0.45956630739999998</v>
      </c>
      <c r="D2171" s="195">
        <v>10</v>
      </c>
      <c r="E2171" s="195">
        <v>46</v>
      </c>
      <c r="F2171" s="195" t="str">
        <f>VLOOKUP(VALUE(RIGHT(B2171,LEN(B2171)-1)),clusters!$A$15:$B$77,2)</f>
        <v>Lead Footed Bench Warmer</v>
      </c>
    </row>
    <row r="2172" spans="1:6" s="195" customFormat="1" x14ac:dyDescent="0.3">
      <c r="A2172" s="195">
        <v>2171</v>
      </c>
      <c r="B2172" s="195" t="s">
        <v>859</v>
      </c>
      <c r="C2172" s="195">
        <v>0.44132573780000001</v>
      </c>
      <c r="D2172" s="195">
        <v>11</v>
      </c>
      <c r="E2172" s="195">
        <v>46</v>
      </c>
      <c r="F2172" s="195" t="str">
        <f>VLOOKUP(VALUE(RIGHT(B2172,LEN(B2172)-1)),clusters!$A$15:$B$77,2)</f>
        <v>Speedy Power off Bench OF/1B</v>
      </c>
    </row>
    <row r="2173" spans="1:6" s="195" customFormat="1" x14ac:dyDescent="0.3">
      <c r="A2173" s="195">
        <v>2172</v>
      </c>
      <c r="B2173" s="195" t="s">
        <v>852</v>
      </c>
      <c r="C2173" s="195">
        <v>0.4163739749</v>
      </c>
      <c r="D2173" s="195">
        <v>12</v>
      </c>
      <c r="E2173" s="195">
        <v>46</v>
      </c>
      <c r="F2173" s="195" t="str">
        <f>VLOOKUP(VALUE(RIGHT(B2173,LEN(B2173)-1)),clusters!$A$15:$B$77,2)</f>
        <v>Speedy Wiff King</v>
      </c>
    </row>
    <row r="2174" spans="1:6" s="195" customFormat="1" x14ac:dyDescent="0.3">
      <c r="A2174" s="195">
        <v>2173</v>
      </c>
      <c r="B2174" s="195" t="s">
        <v>6882</v>
      </c>
      <c r="C2174" s="195">
        <v>0.39728399069999998</v>
      </c>
      <c r="D2174" s="195">
        <v>13</v>
      </c>
      <c r="E2174" s="195">
        <v>46</v>
      </c>
      <c r="F2174" s="195" t="str">
        <f>VLOOKUP(VALUE(RIGHT(B2174,LEN(B2174)-1)),clusters!$A$15:$B$77,2)</f>
        <v>Young Slugger 2B/SS</v>
      </c>
    </row>
    <row r="2175" spans="1:6" s="195" customFormat="1" x14ac:dyDescent="0.3">
      <c r="A2175" s="195">
        <v>2174</v>
      </c>
      <c r="B2175" s="195" t="s">
        <v>860</v>
      </c>
      <c r="C2175" s="195">
        <v>0.38301671459999997</v>
      </c>
      <c r="D2175" s="195">
        <v>14</v>
      </c>
      <c r="E2175" s="195">
        <v>46</v>
      </c>
      <c r="F2175" s="195" t="str">
        <f>VLOOKUP(VALUE(RIGHT(B2175,LEN(B2175)-1)),clusters!$A$15:$B$77,2)</f>
        <v>Agile Swings for Fences</v>
      </c>
    </row>
    <row r="2176" spans="1:6" s="195" customFormat="1" x14ac:dyDescent="0.3">
      <c r="A2176" s="195">
        <v>2175</v>
      </c>
      <c r="B2176" s="195" t="s">
        <v>6893</v>
      </c>
      <c r="C2176" s="195">
        <v>0.2596813778</v>
      </c>
      <c r="D2176" s="195">
        <v>15</v>
      </c>
      <c r="E2176" s="195">
        <v>46</v>
      </c>
      <c r="F2176" s="195" t="str">
        <f>VLOOKUP(VALUE(RIGHT(B2176,LEN(B2176)-1)),clusters!$A$15:$B$77,2)</f>
        <v>Young Speedy Gap Power</v>
      </c>
    </row>
    <row r="2177" spans="1:6" s="195" customFormat="1" x14ac:dyDescent="0.3">
      <c r="A2177" s="195">
        <v>2176</v>
      </c>
      <c r="B2177" s="195" t="s">
        <v>853</v>
      </c>
      <c r="C2177" s="195">
        <v>0.25237462490000001</v>
      </c>
      <c r="D2177" s="195">
        <v>16</v>
      </c>
      <c r="E2177" s="195">
        <v>46</v>
      </c>
      <c r="F2177" s="195" t="str">
        <f>VLOOKUP(VALUE(RIGHT(B2177,LEN(B2177)-1)),clusters!$A$15:$B$77,2)</f>
        <v>Young Speedy Gap Power</v>
      </c>
    </row>
    <row r="2178" spans="1:6" s="195" customFormat="1" x14ac:dyDescent="0.3">
      <c r="A2178" s="195">
        <v>2177</v>
      </c>
      <c r="B2178" s="195" t="s">
        <v>849</v>
      </c>
      <c r="C2178" s="195">
        <v>0.19761646390000001</v>
      </c>
      <c r="D2178" s="195">
        <v>17</v>
      </c>
      <c r="E2178" s="195">
        <v>46</v>
      </c>
      <c r="F2178" s="195" t="str">
        <f>VLOOKUP(VALUE(RIGHT(B2178,LEN(B2178)-1)),clusters!$A$15:$B$77,2)</f>
        <v>SB Bench Warmer</v>
      </c>
    </row>
    <row r="2179" spans="1:6" s="195" customFormat="1" x14ac:dyDescent="0.3">
      <c r="A2179" s="195">
        <v>2178</v>
      </c>
      <c r="B2179" s="195" t="s">
        <v>6894</v>
      </c>
      <c r="C2179" s="195">
        <v>0.18094521350000001</v>
      </c>
      <c r="D2179" s="195">
        <v>18</v>
      </c>
      <c r="E2179" s="195">
        <v>46</v>
      </c>
      <c r="F2179" s="195" t="str">
        <f>VLOOKUP(VALUE(RIGHT(B2179,LEN(B2179)-1)),clusters!$A$15:$B$77,2)</f>
        <v>Agile Bench Warmer</v>
      </c>
    </row>
    <row r="2180" spans="1:6" s="195" customFormat="1" x14ac:dyDescent="0.3">
      <c r="A2180" s="195">
        <v>2179</v>
      </c>
      <c r="B2180" s="195" t="s">
        <v>845</v>
      </c>
      <c r="C2180" s="195">
        <v>0.17113570680000001</v>
      </c>
      <c r="D2180" s="195">
        <v>19</v>
      </c>
      <c r="E2180" s="195">
        <v>46</v>
      </c>
      <c r="F2180" s="195" t="str">
        <f>VLOOKUP(VALUE(RIGHT(B2180,LEN(B2180)-1)),clusters!$A$15:$B$77,2)</f>
        <v>Speedy Bench Warmer Infielder</v>
      </c>
    </row>
    <row r="2181" spans="1:6" s="195" customFormat="1" x14ac:dyDescent="0.3">
      <c r="A2181" s="195">
        <v>2180</v>
      </c>
      <c r="B2181" s="195" t="s">
        <v>6899</v>
      </c>
      <c r="C2181" s="195">
        <v>-2.8265143E-2</v>
      </c>
      <c r="D2181" s="195">
        <v>20</v>
      </c>
      <c r="E2181" s="195">
        <v>46</v>
      </c>
      <c r="F2181" s="195" t="str">
        <f>VLOOKUP(VALUE(RIGHT(B2181,LEN(B2181)-1)),clusters!$A$15:$B$77,2)</f>
        <v>Bench Warmer</v>
      </c>
    </row>
    <row r="2182" spans="1:6" s="195" customFormat="1" x14ac:dyDescent="0.3">
      <c r="A2182" s="195">
        <v>2181</v>
      </c>
      <c r="B2182" s="195" t="s">
        <v>6900</v>
      </c>
      <c r="C2182" s="195">
        <v>-3.1667938E-2</v>
      </c>
      <c r="D2182" s="195">
        <v>21</v>
      </c>
      <c r="E2182" s="195">
        <v>46</v>
      </c>
      <c r="F2182" s="195" t="str">
        <f>VLOOKUP(VALUE(RIGHT(B2182,LEN(B2182)-1)),clusters!$A$15:$B$77,2)</f>
        <v>Speedy Capable Hitter 2B/SS</v>
      </c>
    </row>
    <row r="2183" spans="1:6" s="195" customFormat="1" x14ac:dyDescent="0.3">
      <c r="A2183" s="195">
        <v>2182</v>
      </c>
      <c r="B2183" s="195" t="s">
        <v>855</v>
      </c>
      <c r="C2183" s="195">
        <v>-3.4251737999999997E-2</v>
      </c>
      <c r="D2183" s="195">
        <v>22</v>
      </c>
      <c r="E2183" s="195">
        <v>46</v>
      </c>
      <c r="F2183" s="195" t="str">
        <f>VLOOKUP(VALUE(RIGHT(B2183,LEN(B2183)-1)),clusters!$A$15:$B$77,2)</f>
        <v>Wild Slugger</v>
      </c>
    </row>
    <row r="2184" spans="1:6" s="195" customFormat="1" x14ac:dyDescent="0.3">
      <c r="A2184" s="195">
        <v>2183</v>
      </c>
      <c r="B2184" s="195" t="s">
        <v>857</v>
      </c>
      <c r="C2184" s="195">
        <v>-4.4592503999999998E-2</v>
      </c>
      <c r="D2184" s="195">
        <v>23</v>
      </c>
      <c r="E2184" s="195">
        <v>46</v>
      </c>
      <c r="F2184" s="195" t="str">
        <f>VLOOKUP(VALUE(RIGHT(B2184,LEN(B2184)-1)),clusters!$A$15:$B$77,2)</f>
        <v>Slugger</v>
      </c>
    </row>
    <row r="2185" spans="1:6" s="195" customFormat="1" x14ac:dyDescent="0.3">
      <c r="A2185" s="195">
        <v>2184</v>
      </c>
      <c r="B2185" s="195" t="s">
        <v>6885</v>
      </c>
      <c r="C2185" s="195">
        <v>-6.4528524000000004E-2</v>
      </c>
      <c r="D2185" s="195">
        <v>24</v>
      </c>
      <c r="E2185" s="195">
        <v>46</v>
      </c>
      <c r="F2185" s="195" t="str">
        <f>VLOOKUP(VALUE(RIGHT(B2185,LEN(B2185)-1)),clusters!$A$15:$B$77,2)</f>
        <v>Aging Power When Healthy</v>
      </c>
    </row>
    <row r="2186" spans="1:6" s="195" customFormat="1" x14ac:dyDescent="0.3">
      <c r="A2186" s="195">
        <v>2185</v>
      </c>
      <c r="B2186" s="195" t="s">
        <v>839</v>
      </c>
      <c r="C2186" s="195">
        <v>-9.6361355999999995E-2</v>
      </c>
      <c r="D2186" s="195">
        <v>25</v>
      </c>
      <c r="E2186" s="195">
        <v>46</v>
      </c>
      <c r="F2186" s="195" t="str">
        <f>VLOOKUP(VALUE(RIGHT(B2186,LEN(B2186)-1)),clusters!$A$15:$B$77,2)</f>
        <v>Agile Bench Warmer Infielder</v>
      </c>
    </row>
    <row r="2187" spans="1:6" s="195" customFormat="1" x14ac:dyDescent="0.3">
      <c r="A2187" s="195">
        <v>2186</v>
      </c>
      <c r="B2187" s="195" t="s">
        <v>6884</v>
      </c>
      <c r="C2187" s="195">
        <v>-0.10473442099999999</v>
      </c>
      <c r="D2187" s="195">
        <v>26</v>
      </c>
      <c r="E2187" s="195">
        <v>46</v>
      </c>
      <c r="F2187" s="195" t="str">
        <f>VLOOKUP(VALUE(RIGHT(B2187,LEN(B2187)-1)),clusters!$A$15:$B$77,2)</f>
        <v>Young Slugger</v>
      </c>
    </row>
    <row r="2188" spans="1:6" s="195" customFormat="1" x14ac:dyDescent="0.3">
      <c r="A2188" s="195">
        <v>2187</v>
      </c>
      <c r="B2188" s="195" t="s">
        <v>847</v>
      </c>
      <c r="C2188" s="195">
        <v>-0.128479858</v>
      </c>
      <c r="D2188" s="195">
        <v>27</v>
      </c>
      <c r="E2188" s="195">
        <v>46</v>
      </c>
      <c r="F2188" s="195" t="str">
        <f>VLOOKUP(VALUE(RIGHT(B2188,LEN(B2188)-1)),clusters!$A$15:$B$77,2)</f>
        <v>Infielder</v>
      </c>
    </row>
    <row r="2189" spans="1:6" s="195" customFormat="1" x14ac:dyDescent="0.3">
      <c r="A2189" s="195">
        <v>2188</v>
      </c>
      <c r="B2189" s="195" t="s">
        <v>840</v>
      </c>
      <c r="C2189" s="195">
        <v>-0.16532888300000001</v>
      </c>
      <c r="D2189" s="195">
        <v>28</v>
      </c>
      <c r="E2189" s="195">
        <v>46</v>
      </c>
      <c r="F2189" s="195" t="str">
        <f>VLOOKUP(VALUE(RIGHT(B2189,LEN(B2189)-1)),clusters!$A$15:$B$77,2)</f>
        <v>Speedy Contact Hitter 2B/SS</v>
      </c>
    </row>
    <row r="2190" spans="1:6" s="195" customFormat="1" x14ac:dyDescent="0.3">
      <c r="A2190" s="195">
        <v>2189</v>
      </c>
      <c r="B2190" s="195" t="s">
        <v>850</v>
      </c>
      <c r="C2190" s="195">
        <v>-0.18753414299999999</v>
      </c>
      <c r="D2190" s="195">
        <v>29</v>
      </c>
      <c r="E2190" s="195">
        <v>46</v>
      </c>
      <c r="F2190" s="195" t="str">
        <f>VLOOKUP(VALUE(RIGHT(B2190,LEN(B2190)-1)),clusters!$A$15:$B$77,2)</f>
        <v>SB Swings for Fences</v>
      </c>
    </row>
    <row r="2191" spans="1:6" s="195" customFormat="1" x14ac:dyDescent="0.3">
      <c r="A2191" s="195">
        <v>2190</v>
      </c>
      <c r="B2191" s="195" t="s">
        <v>6895</v>
      </c>
      <c r="C2191" s="195">
        <v>-0.218042392</v>
      </c>
      <c r="D2191" s="195">
        <v>30</v>
      </c>
      <c r="E2191" s="195">
        <v>46</v>
      </c>
      <c r="F2191" s="195" t="str">
        <f>VLOOKUP(VALUE(RIGHT(B2191,LEN(B2191)-1)),clusters!$A$15:$B$77,2)</f>
        <v>Capable Hitter Infielder</v>
      </c>
    </row>
    <row r="2192" spans="1:6" s="195" customFormat="1" x14ac:dyDescent="0.3">
      <c r="A2192" s="195">
        <v>2191</v>
      </c>
      <c r="B2192" s="195" t="s">
        <v>6898</v>
      </c>
      <c r="C2192" s="195">
        <v>-0.33403212900000001</v>
      </c>
      <c r="D2192" s="195">
        <v>31</v>
      </c>
      <c r="E2192" s="195">
        <v>46</v>
      </c>
      <c r="F2192" s="195" t="str">
        <f>VLOOKUP(VALUE(RIGHT(B2192,LEN(B2192)-1)),clusters!$A$15:$B$77,2)</f>
        <v>Young SB Power off Bench</v>
      </c>
    </row>
    <row r="2193" spans="1:6" s="195" customFormat="1" x14ac:dyDescent="0.3">
      <c r="A2193" s="195">
        <v>2192</v>
      </c>
      <c r="B2193" s="195" t="s">
        <v>837</v>
      </c>
      <c r="C2193" s="195">
        <v>-0.33914374400000002</v>
      </c>
      <c r="D2193" s="195">
        <v>32</v>
      </c>
      <c r="E2193" s="195">
        <v>46</v>
      </c>
      <c r="F2193" s="195" t="str">
        <f>VLOOKUP(VALUE(RIGHT(B2193,LEN(B2193)-1)),clusters!$A$15:$B$77,2)</f>
        <v>Slap Hitter 2B/SS</v>
      </c>
    </row>
    <row r="2194" spans="1:6" s="195" customFormat="1" x14ac:dyDescent="0.3">
      <c r="A2194" s="195">
        <v>2193</v>
      </c>
      <c r="B2194" s="195" t="s">
        <v>851</v>
      </c>
      <c r="C2194" s="195">
        <v>-0.38877956699999999</v>
      </c>
      <c r="D2194" s="195">
        <v>33</v>
      </c>
      <c r="E2194" s="195">
        <v>46</v>
      </c>
      <c r="F2194" s="195" t="str">
        <f>VLOOKUP(VALUE(RIGHT(B2194,LEN(B2194)-1)),clusters!$A$15:$B$77,2)</f>
        <v>Slugger OF/1B</v>
      </c>
    </row>
    <row r="2195" spans="1:6" s="195" customFormat="1" x14ac:dyDescent="0.3">
      <c r="A2195" s="195">
        <v>2194</v>
      </c>
      <c r="B2195" s="195" t="s">
        <v>6887</v>
      </c>
      <c r="C2195" s="195">
        <v>-0.41374507799999999</v>
      </c>
      <c r="D2195" s="195">
        <v>34</v>
      </c>
      <c r="E2195" s="195">
        <v>46</v>
      </c>
      <c r="F2195" s="195" t="str">
        <f>VLOOKUP(VALUE(RIGHT(B2195,LEN(B2195)-1)),clusters!$A$15:$B$77,2)</f>
        <v>Aging Bench Warmer OF/1B</v>
      </c>
    </row>
    <row r="2196" spans="1:6" s="195" customFormat="1" x14ac:dyDescent="0.3">
      <c r="A2196" s="195">
        <v>2195</v>
      </c>
      <c r="B2196" s="195" t="s">
        <v>846</v>
      </c>
      <c r="C2196" s="195">
        <v>-0.43845304699999998</v>
      </c>
      <c r="D2196" s="195">
        <v>35</v>
      </c>
      <c r="E2196" s="195">
        <v>46</v>
      </c>
      <c r="F2196" s="195" t="str">
        <f>VLOOKUP(VALUE(RIGHT(B2196,LEN(B2196)-1)),clusters!$A$15:$B$77,2)</f>
        <v>Slugger Infielder</v>
      </c>
    </row>
    <row r="2197" spans="1:6" s="195" customFormat="1" x14ac:dyDescent="0.3">
      <c r="A2197" s="195">
        <v>2196</v>
      </c>
      <c r="B2197" s="195" t="s">
        <v>6896</v>
      </c>
      <c r="C2197" s="195">
        <v>-0.45026259400000002</v>
      </c>
      <c r="D2197" s="195">
        <v>36</v>
      </c>
      <c r="E2197" s="195">
        <v>46</v>
      </c>
      <c r="F2197" s="195" t="str">
        <f>VLOOKUP(VALUE(RIGHT(B2197,LEN(B2197)-1)),clusters!$A$15:$B$77,2)</f>
        <v>Aging Bench Warmer</v>
      </c>
    </row>
    <row r="2198" spans="1:6" s="195" customFormat="1" x14ac:dyDescent="0.3">
      <c r="A2198" s="195">
        <v>2197</v>
      </c>
      <c r="B2198" s="195" t="s">
        <v>6890</v>
      </c>
      <c r="C2198" s="195">
        <v>-0.48961817699999999</v>
      </c>
      <c r="D2198" s="195">
        <v>37</v>
      </c>
      <c r="E2198" s="195">
        <v>46</v>
      </c>
      <c r="F2198" s="195" t="str">
        <f>VLOOKUP(VALUE(RIGHT(B2198,LEN(B2198)-1)),clusters!$A$15:$B$77,2)</f>
        <v>Speedy Capable Hitter</v>
      </c>
    </row>
    <row r="2199" spans="1:6" s="195" customFormat="1" x14ac:dyDescent="0.3">
      <c r="A2199" s="195">
        <v>2198</v>
      </c>
      <c r="B2199" s="195" t="s">
        <v>6880</v>
      </c>
      <c r="C2199" s="195">
        <v>-0.50845928699999998</v>
      </c>
      <c r="D2199" s="195">
        <v>38</v>
      </c>
      <c r="E2199" s="195">
        <v>46</v>
      </c>
      <c r="F2199" s="195" t="str">
        <f>VLOOKUP(VALUE(RIGHT(B2199,LEN(B2199)-1)),clusters!$A$15:$B$77,2)</f>
        <v>Bench Warmer OF/1B</v>
      </c>
    </row>
    <row r="2200" spans="1:6" s="195" customFormat="1" x14ac:dyDescent="0.3">
      <c r="A2200" s="195">
        <v>2199</v>
      </c>
      <c r="B2200" s="195" t="s">
        <v>838</v>
      </c>
      <c r="C2200" s="195">
        <v>-0.51464674700000002</v>
      </c>
      <c r="D2200" s="195">
        <v>39</v>
      </c>
      <c r="E2200" s="195">
        <v>46</v>
      </c>
      <c r="F2200" s="195" t="str">
        <f>VLOOKUP(VALUE(RIGHT(B2200,LEN(B2200)-1)),clusters!$A$15:$B$77,2)</f>
        <v>Lead Footed Contact Hitter Infielder</v>
      </c>
    </row>
    <row r="2201" spans="1:6" s="195" customFormat="1" x14ac:dyDescent="0.3">
      <c r="A2201" s="195">
        <v>2200</v>
      </c>
      <c r="B2201" s="195" t="s">
        <v>856</v>
      </c>
      <c r="C2201" s="195">
        <v>-0.531265392</v>
      </c>
      <c r="D2201" s="195">
        <v>40</v>
      </c>
      <c r="E2201" s="195">
        <v>46</v>
      </c>
      <c r="F2201" s="195" t="str">
        <f>VLOOKUP(VALUE(RIGHT(B2201,LEN(B2201)-1)),clusters!$A$15:$B$77,2)</f>
        <v>Young On Base OF/1B</v>
      </c>
    </row>
    <row r="2202" spans="1:6" s="195" customFormat="1" x14ac:dyDescent="0.3">
      <c r="A2202" s="195">
        <v>2201</v>
      </c>
      <c r="B2202" s="195" t="s">
        <v>844</v>
      </c>
      <c r="C2202" s="195">
        <v>-0.58727534199999998</v>
      </c>
      <c r="D2202" s="195">
        <v>41</v>
      </c>
      <c r="E2202" s="195">
        <v>46</v>
      </c>
      <c r="F2202" s="195" t="str">
        <f>VLOOKUP(VALUE(RIGHT(B2202,LEN(B2202)-1)),clusters!$A$15:$B$77,2)</f>
        <v>Aging On Base</v>
      </c>
    </row>
    <row r="2203" spans="1:6" s="195" customFormat="1" x14ac:dyDescent="0.3">
      <c r="A2203" s="195">
        <v>2202</v>
      </c>
      <c r="B2203" s="195" t="s">
        <v>841</v>
      </c>
      <c r="C2203" s="195">
        <v>-0.604186322</v>
      </c>
      <c r="D2203" s="195">
        <v>42</v>
      </c>
      <c r="E2203" s="195">
        <v>46</v>
      </c>
      <c r="F2203" s="195" t="str">
        <f>VLOOKUP(VALUE(RIGHT(B2203,LEN(B2203)-1)),clusters!$A$15:$B$77,2)</f>
        <v>SB Slap Hitter</v>
      </c>
    </row>
    <row r="2204" spans="1:6" s="195" customFormat="1" x14ac:dyDescent="0.3">
      <c r="A2204" s="195">
        <v>2203</v>
      </c>
      <c r="B2204" s="195" t="s">
        <v>848</v>
      </c>
      <c r="C2204" s="195">
        <v>-0.60563779699999998</v>
      </c>
      <c r="D2204" s="195">
        <v>43</v>
      </c>
      <c r="E2204" s="195">
        <v>46</v>
      </c>
      <c r="F2204" s="195" t="str">
        <f>VLOOKUP(VALUE(RIGHT(B2204,LEN(B2204)-1)),clusters!$A$15:$B$77,2)</f>
        <v>Dominant Hitter</v>
      </c>
    </row>
    <row r="2205" spans="1:6" s="195" customFormat="1" x14ac:dyDescent="0.3">
      <c r="A2205" s="195">
        <v>2204</v>
      </c>
      <c r="B2205" s="195" t="s">
        <v>6888</v>
      </c>
      <c r="C2205" s="195">
        <v>-0.768529613</v>
      </c>
      <c r="D2205" s="195">
        <v>44</v>
      </c>
      <c r="E2205" s="195">
        <v>46</v>
      </c>
      <c r="F2205" s="195" t="str">
        <f>VLOOKUP(VALUE(RIGHT(B2205,LEN(B2205)-1)),clusters!$A$15:$B$77,2)</f>
        <v>SB Slugger</v>
      </c>
    </row>
    <row r="2206" spans="1:6" s="195" customFormat="1" x14ac:dyDescent="0.3">
      <c r="A2206" s="195">
        <v>2205</v>
      </c>
      <c r="B2206" s="195" t="s">
        <v>6891</v>
      </c>
      <c r="C2206" s="195">
        <v>-0.81907319599999995</v>
      </c>
      <c r="D2206" s="195">
        <v>45</v>
      </c>
      <c r="E2206" s="195">
        <v>46</v>
      </c>
      <c r="F2206" s="195" t="str">
        <f>VLOOKUP(VALUE(RIGHT(B2206,LEN(B2206)-1)),clusters!$A$15:$B$77,2)</f>
        <v>Speedy Dominant Hitter</v>
      </c>
    </row>
    <row r="2207" spans="1:6" s="195" customFormat="1" x14ac:dyDescent="0.3">
      <c r="A2207" s="195">
        <v>2206</v>
      </c>
      <c r="B2207" s="195" t="s">
        <v>843</v>
      </c>
      <c r="C2207" s="195">
        <v>-0.83368906499999995</v>
      </c>
      <c r="D2207" s="195">
        <v>46</v>
      </c>
      <c r="E2207" s="195">
        <v>46</v>
      </c>
      <c r="F2207" s="195" t="str">
        <f>VLOOKUP(VALUE(RIGHT(B2207,LEN(B2207)-1)),clusters!$A$15:$B$77,2)</f>
        <v>Capable Hitter</v>
      </c>
    </row>
    <row r="2208" spans="1:6" s="195" customFormat="1" x14ac:dyDescent="0.3">
      <c r="A2208" s="195">
        <v>2207</v>
      </c>
      <c r="B2208" s="195" t="s">
        <v>6901</v>
      </c>
      <c r="C2208" s="195">
        <v>-0.833780038</v>
      </c>
      <c r="D2208" s="195">
        <v>47</v>
      </c>
      <c r="E2208" s="195">
        <v>46</v>
      </c>
      <c r="F2208" s="195" t="str">
        <f>VLOOKUP(VALUE(RIGHT(B2208,LEN(B2208)-1)),clusters!$A$15:$B$77,2)</f>
        <v>Speedy Contact Hitter</v>
      </c>
    </row>
    <row r="2209" spans="1:6" s="195" customFormat="1" x14ac:dyDescent="0.3">
      <c r="A2209" s="195">
        <v>2208</v>
      </c>
      <c r="B2209" s="195" t="s">
        <v>6902</v>
      </c>
      <c r="C2209" s="195">
        <v>-0.97301312699999998</v>
      </c>
      <c r="D2209" s="195">
        <v>48</v>
      </c>
      <c r="E2209" s="195">
        <v>46</v>
      </c>
      <c r="F2209" s="195" t="str">
        <f>VLOOKUP(VALUE(RIGHT(B2209,LEN(B2209)-1)),clusters!$A$15:$B$77,2)</f>
        <v>SB Capable Hitter</v>
      </c>
    </row>
    <row r="2210" spans="1:6" s="195" customFormat="1" x14ac:dyDescent="0.3">
      <c r="A2210" s="195">
        <v>2209</v>
      </c>
      <c r="B2210" s="195" t="s">
        <v>6889</v>
      </c>
      <c r="C2210" s="195">
        <v>1</v>
      </c>
      <c r="D2210" s="195">
        <v>1</v>
      </c>
      <c r="E2210" s="195">
        <v>47</v>
      </c>
      <c r="F2210" s="195" t="str">
        <f>VLOOKUP(VALUE(RIGHT(B2210,LEN(B2210)-1)),clusters!$A$15:$B$77,2)</f>
        <v>Gap Power Infielder</v>
      </c>
    </row>
    <row r="2211" spans="1:6" s="195" customFormat="1" x14ac:dyDescent="0.3">
      <c r="A2211" s="195">
        <v>2210</v>
      </c>
      <c r="B2211" s="195" t="s">
        <v>6886</v>
      </c>
      <c r="C2211" s="195">
        <v>0.82818862309999997</v>
      </c>
      <c r="D2211" s="195">
        <v>2</v>
      </c>
      <c r="E2211" s="195">
        <v>47</v>
      </c>
      <c r="F2211" s="195" t="str">
        <f>VLOOKUP(VALUE(RIGHT(B2211,LEN(B2211)-1)),clusters!$A$15:$B$77,2)</f>
        <v>Young Wiff King Infielder</v>
      </c>
    </row>
    <row r="2212" spans="1:6" s="195" customFormat="1" x14ac:dyDescent="0.3">
      <c r="A2212" s="195">
        <v>2211</v>
      </c>
      <c r="B2212" s="195" t="s">
        <v>6882</v>
      </c>
      <c r="C2212" s="195">
        <v>0.81693237220000003</v>
      </c>
      <c r="D2212" s="195">
        <v>3</v>
      </c>
      <c r="E2212" s="195">
        <v>47</v>
      </c>
      <c r="F2212" s="195" t="str">
        <f>VLOOKUP(VALUE(RIGHT(B2212,LEN(B2212)-1)),clusters!$A$15:$B$77,2)</f>
        <v>Young Slugger 2B/SS</v>
      </c>
    </row>
    <row r="2213" spans="1:6" s="195" customFormat="1" x14ac:dyDescent="0.3">
      <c r="A2213" s="195">
        <v>2212</v>
      </c>
      <c r="B2213" s="195" t="s">
        <v>6881</v>
      </c>
      <c r="C2213" s="195">
        <v>0.80774128749999996</v>
      </c>
      <c r="D2213" s="195">
        <v>4</v>
      </c>
      <c r="E2213" s="195">
        <v>47</v>
      </c>
      <c r="F2213" s="195" t="str">
        <f>VLOOKUP(VALUE(RIGHT(B2213,LEN(B2213)-1)),clusters!$A$15:$B$77,2)</f>
        <v>Lead Footed Uppercut Breeze</v>
      </c>
    </row>
    <row r="2214" spans="1:6" s="195" customFormat="1" x14ac:dyDescent="0.3">
      <c r="A2214" s="195">
        <v>2213</v>
      </c>
      <c r="B2214" s="195" t="s">
        <v>6897</v>
      </c>
      <c r="C2214" s="195">
        <v>0.75196603790000005</v>
      </c>
      <c r="D2214" s="195">
        <v>5</v>
      </c>
      <c r="E2214" s="195">
        <v>47</v>
      </c>
      <c r="F2214" s="195" t="str">
        <f>VLOOKUP(VALUE(RIGHT(B2214,LEN(B2214)-1)),clusters!$A$15:$B$77,2)</f>
        <v>Bench Warmer Infielder</v>
      </c>
    </row>
    <row r="2215" spans="1:6" s="195" customFormat="1" x14ac:dyDescent="0.3">
      <c r="A2215" s="195">
        <v>2214</v>
      </c>
      <c r="B2215" s="195" t="s">
        <v>6892</v>
      </c>
      <c r="C2215" s="195">
        <v>0.68816299160000005</v>
      </c>
      <c r="D2215" s="195">
        <v>6</v>
      </c>
      <c r="E2215" s="195">
        <v>47</v>
      </c>
      <c r="F2215" s="195" t="str">
        <f>VLOOKUP(VALUE(RIGHT(B2215,LEN(B2215)-1)),clusters!$A$15:$B$77,2)</f>
        <v>Lead Footed Slap Hitter</v>
      </c>
    </row>
    <row r="2216" spans="1:6" s="195" customFormat="1" x14ac:dyDescent="0.3">
      <c r="A2216" s="195">
        <v>2215</v>
      </c>
      <c r="B2216" s="195" t="s">
        <v>858</v>
      </c>
      <c r="C2216" s="195">
        <v>0.63528168650000005</v>
      </c>
      <c r="D2216" s="195">
        <v>7</v>
      </c>
      <c r="E2216" s="195">
        <v>47</v>
      </c>
      <c r="F2216" s="195" t="str">
        <f>VLOOKUP(VALUE(RIGHT(B2216,LEN(B2216)-1)),clusters!$A$15:$B$77,2)</f>
        <v>Lead Footed Swings for Fences</v>
      </c>
    </row>
    <row r="2217" spans="1:6" s="195" customFormat="1" x14ac:dyDescent="0.3">
      <c r="A2217" s="195">
        <v>2216</v>
      </c>
      <c r="B2217" s="195" t="s">
        <v>7349</v>
      </c>
      <c r="C2217" s="195">
        <v>0.53783755129999999</v>
      </c>
      <c r="D2217" s="195">
        <v>8</v>
      </c>
      <c r="E2217" s="195">
        <v>47</v>
      </c>
      <c r="F2217" s="195" t="str">
        <f>VLOOKUP(VALUE(RIGHT(B2217,LEN(B2217)-1)),clusters!$A$15:$B$77,2)</f>
        <v>Wiff King 2B/SS</v>
      </c>
    </row>
    <row r="2218" spans="1:6" s="195" customFormat="1" x14ac:dyDescent="0.3">
      <c r="A2218" s="195">
        <v>2217</v>
      </c>
      <c r="B2218" s="195" t="s">
        <v>854</v>
      </c>
      <c r="C2218" s="195">
        <v>0.51515532980000001</v>
      </c>
      <c r="D2218" s="195">
        <v>9</v>
      </c>
      <c r="E2218" s="195">
        <v>47</v>
      </c>
      <c r="F2218" s="195" t="str">
        <f>VLOOKUP(VALUE(RIGHT(B2218,LEN(B2218)-1)),clusters!$A$15:$B$77,2)</f>
        <v>Agile Wiff King</v>
      </c>
    </row>
    <row r="2219" spans="1:6" s="195" customFormat="1" x14ac:dyDescent="0.3">
      <c r="A2219" s="195">
        <v>2218</v>
      </c>
      <c r="B2219" s="195" t="s">
        <v>6893</v>
      </c>
      <c r="C2219" s="195">
        <v>0.47160030219999999</v>
      </c>
      <c r="D2219" s="195">
        <v>10</v>
      </c>
      <c r="E2219" s="195">
        <v>47</v>
      </c>
      <c r="F2219" s="195" t="str">
        <f>VLOOKUP(VALUE(RIGHT(B2219,LEN(B2219)-1)),clusters!$A$15:$B$77,2)</f>
        <v>Young Speedy Gap Power</v>
      </c>
    </row>
    <row r="2220" spans="1:6" s="195" customFormat="1" x14ac:dyDescent="0.3">
      <c r="A2220" s="195">
        <v>2219</v>
      </c>
      <c r="B2220" s="195" t="s">
        <v>6884</v>
      </c>
      <c r="C2220" s="195">
        <v>0.4243436786</v>
      </c>
      <c r="D2220" s="195">
        <v>11</v>
      </c>
      <c r="E2220" s="195">
        <v>47</v>
      </c>
      <c r="F2220" s="195" t="str">
        <f>VLOOKUP(VALUE(RIGHT(B2220,LEN(B2220)-1)),clusters!$A$15:$B$77,2)</f>
        <v>Young Slugger</v>
      </c>
    </row>
    <row r="2221" spans="1:6" s="195" customFormat="1" x14ac:dyDescent="0.3">
      <c r="A2221" s="195">
        <v>2220</v>
      </c>
      <c r="B2221" s="195" t="s">
        <v>857</v>
      </c>
      <c r="C2221" s="195">
        <v>0.37071501499999998</v>
      </c>
      <c r="D2221" s="195">
        <v>12</v>
      </c>
      <c r="E2221" s="195">
        <v>47</v>
      </c>
      <c r="F2221" s="195" t="str">
        <f>VLOOKUP(VALUE(RIGHT(B2221,LEN(B2221)-1)),clusters!$A$15:$B$77,2)</f>
        <v>Slugger</v>
      </c>
    </row>
    <row r="2222" spans="1:6" s="195" customFormat="1" x14ac:dyDescent="0.3">
      <c r="A2222" s="195">
        <v>2221</v>
      </c>
      <c r="B2222" s="195" t="s">
        <v>842</v>
      </c>
      <c r="C2222" s="195">
        <v>0.35648956329999998</v>
      </c>
      <c r="D2222" s="195">
        <v>13</v>
      </c>
      <c r="E2222" s="195">
        <v>47</v>
      </c>
      <c r="F2222" s="195" t="str">
        <f>VLOOKUP(VALUE(RIGHT(B2222,LEN(B2222)-1)),clusters!$A$15:$B$77,2)</f>
        <v>Bench Warmer 2B/SS</v>
      </c>
    </row>
    <row r="2223" spans="1:6" s="195" customFormat="1" x14ac:dyDescent="0.3">
      <c r="A2223" s="195">
        <v>2222</v>
      </c>
      <c r="B2223" s="195" t="s">
        <v>860</v>
      </c>
      <c r="C2223" s="195">
        <v>0.34512433040000001</v>
      </c>
      <c r="D2223" s="195">
        <v>14</v>
      </c>
      <c r="E2223" s="195">
        <v>47</v>
      </c>
      <c r="F2223" s="195" t="str">
        <f>VLOOKUP(VALUE(RIGHT(B2223,LEN(B2223)-1)),clusters!$A$15:$B$77,2)</f>
        <v>Agile Swings for Fences</v>
      </c>
    </row>
    <row r="2224" spans="1:6" s="195" customFormat="1" x14ac:dyDescent="0.3">
      <c r="A2224" s="195">
        <v>2223</v>
      </c>
      <c r="B2224" s="195" t="s">
        <v>6895</v>
      </c>
      <c r="C2224" s="195">
        <v>0.32729669010000001</v>
      </c>
      <c r="D2224" s="195">
        <v>15</v>
      </c>
      <c r="E2224" s="195">
        <v>47</v>
      </c>
      <c r="F2224" s="195" t="str">
        <f>VLOOKUP(VALUE(RIGHT(B2224,LEN(B2224)-1)),clusters!$A$15:$B$77,2)</f>
        <v>Capable Hitter Infielder</v>
      </c>
    </row>
    <row r="2225" spans="1:6" s="195" customFormat="1" x14ac:dyDescent="0.3">
      <c r="A2225" s="195">
        <v>2224</v>
      </c>
      <c r="B2225" s="195" t="s">
        <v>6900</v>
      </c>
      <c r="C2225" s="195">
        <v>0.30354651160000001</v>
      </c>
      <c r="D2225" s="195">
        <v>16</v>
      </c>
      <c r="E2225" s="195">
        <v>47</v>
      </c>
      <c r="F2225" s="195" t="str">
        <f>VLOOKUP(VALUE(RIGHT(B2225,LEN(B2225)-1)),clusters!$A$15:$B$77,2)</f>
        <v>Speedy Capable Hitter 2B/SS</v>
      </c>
    </row>
    <row r="2226" spans="1:6" s="195" customFormat="1" x14ac:dyDescent="0.3">
      <c r="A2226" s="195">
        <v>2225</v>
      </c>
      <c r="B2226" s="195" t="s">
        <v>859</v>
      </c>
      <c r="C2226" s="195">
        <v>0.21066064800000001</v>
      </c>
      <c r="D2226" s="195">
        <v>17</v>
      </c>
      <c r="E2226" s="195">
        <v>47</v>
      </c>
      <c r="F2226" s="195" t="str">
        <f>VLOOKUP(VALUE(RIGHT(B2226,LEN(B2226)-1)),clusters!$A$15:$B$77,2)</f>
        <v>Speedy Power off Bench OF/1B</v>
      </c>
    </row>
    <row r="2227" spans="1:6" s="195" customFormat="1" x14ac:dyDescent="0.3">
      <c r="A2227" s="195">
        <v>2226</v>
      </c>
      <c r="B2227" s="195" t="s">
        <v>847</v>
      </c>
      <c r="C2227" s="195">
        <v>0.19308115570000001</v>
      </c>
      <c r="D2227" s="195">
        <v>18</v>
      </c>
      <c r="E2227" s="195">
        <v>47</v>
      </c>
      <c r="F2227" s="195" t="str">
        <f>VLOOKUP(VALUE(RIGHT(B2227,LEN(B2227)-1)),clusters!$A$15:$B$77,2)</f>
        <v>Infielder</v>
      </c>
    </row>
    <row r="2228" spans="1:6" s="195" customFormat="1" x14ac:dyDescent="0.3">
      <c r="A2228" s="195">
        <v>2227</v>
      </c>
      <c r="B2228" s="195" t="s">
        <v>853</v>
      </c>
      <c r="C2228" s="195">
        <v>0.17289942380000001</v>
      </c>
      <c r="D2228" s="195">
        <v>19</v>
      </c>
      <c r="E2228" s="195">
        <v>47</v>
      </c>
      <c r="F2228" s="195" t="str">
        <f>VLOOKUP(VALUE(RIGHT(B2228,LEN(B2228)-1)),clusters!$A$15:$B$77,2)</f>
        <v>Young Speedy Gap Power</v>
      </c>
    </row>
    <row r="2229" spans="1:6" s="195" customFormat="1" x14ac:dyDescent="0.3">
      <c r="A2229" s="195">
        <v>2228</v>
      </c>
      <c r="B2229" s="195" t="s">
        <v>6883</v>
      </c>
      <c r="C2229" s="195">
        <v>7.9846724499999994E-2</v>
      </c>
      <c r="D2229" s="195">
        <v>20</v>
      </c>
      <c r="E2229" s="195">
        <v>47</v>
      </c>
      <c r="F2229" s="195" t="str">
        <f>VLOOKUP(VALUE(RIGHT(B2229,LEN(B2229)-1)),clusters!$A$15:$B$77,2)</f>
        <v>Lead Footed Bench Warmer</v>
      </c>
    </row>
    <row r="2230" spans="1:6" s="195" customFormat="1" x14ac:dyDescent="0.3">
      <c r="A2230" s="195">
        <v>2229</v>
      </c>
      <c r="B2230" s="195" t="s">
        <v>846</v>
      </c>
      <c r="C2230" s="195">
        <v>5.168507E-2</v>
      </c>
      <c r="D2230" s="195">
        <v>21</v>
      </c>
      <c r="E2230" s="195">
        <v>47</v>
      </c>
      <c r="F2230" s="195" t="str">
        <f>VLOOKUP(VALUE(RIGHT(B2230,LEN(B2230)-1)),clusters!$A$15:$B$77,2)</f>
        <v>Slugger Infielder</v>
      </c>
    </row>
    <row r="2231" spans="1:6" s="195" customFormat="1" x14ac:dyDescent="0.3">
      <c r="A2231" s="195">
        <v>2230</v>
      </c>
      <c r="B2231" s="195" t="s">
        <v>840</v>
      </c>
      <c r="C2231" s="195">
        <v>-2.7276999999999998E-4</v>
      </c>
      <c r="D2231" s="195">
        <v>22</v>
      </c>
      <c r="E2231" s="195">
        <v>47</v>
      </c>
      <c r="F2231" s="195" t="str">
        <f>VLOOKUP(VALUE(RIGHT(B2231,LEN(B2231)-1)),clusters!$A$15:$B$77,2)</f>
        <v>Speedy Contact Hitter 2B/SS</v>
      </c>
    </row>
    <row r="2232" spans="1:6" s="195" customFormat="1" x14ac:dyDescent="0.3">
      <c r="A2232" s="195">
        <v>2231</v>
      </c>
      <c r="B2232" s="195" t="s">
        <v>851</v>
      </c>
      <c r="C2232" s="195">
        <v>-4.8326085999999997E-2</v>
      </c>
      <c r="D2232" s="195">
        <v>23</v>
      </c>
      <c r="E2232" s="195">
        <v>47</v>
      </c>
      <c r="F2232" s="195" t="str">
        <f>VLOOKUP(VALUE(RIGHT(B2232,LEN(B2232)-1)),clusters!$A$15:$B$77,2)</f>
        <v>Slugger OF/1B</v>
      </c>
    </row>
    <row r="2233" spans="1:6" s="195" customFormat="1" x14ac:dyDescent="0.3">
      <c r="A2233" s="195">
        <v>2232</v>
      </c>
      <c r="B2233" s="195" t="s">
        <v>855</v>
      </c>
      <c r="C2233" s="195">
        <v>-5.0202513999999997E-2</v>
      </c>
      <c r="D2233" s="195">
        <v>24</v>
      </c>
      <c r="E2233" s="195">
        <v>47</v>
      </c>
      <c r="F2233" s="195" t="str">
        <f>VLOOKUP(VALUE(RIGHT(B2233,LEN(B2233)-1)),clusters!$A$15:$B$77,2)</f>
        <v>Wild Slugger</v>
      </c>
    </row>
    <row r="2234" spans="1:6" s="195" customFormat="1" x14ac:dyDescent="0.3">
      <c r="A2234" s="195">
        <v>2233</v>
      </c>
      <c r="B2234" s="195" t="s">
        <v>852</v>
      </c>
      <c r="C2234" s="195">
        <v>-6.5867558000000007E-2</v>
      </c>
      <c r="D2234" s="195">
        <v>25</v>
      </c>
      <c r="E2234" s="195">
        <v>47</v>
      </c>
      <c r="F2234" s="195" t="str">
        <f>VLOOKUP(VALUE(RIGHT(B2234,LEN(B2234)-1)),clusters!$A$15:$B$77,2)</f>
        <v>Speedy Wiff King</v>
      </c>
    </row>
    <row r="2235" spans="1:6" s="195" customFormat="1" x14ac:dyDescent="0.3">
      <c r="A2235" s="195">
        <v>2234</v>
      </c>
      <c r="B2235" s="195" t="s">
        <v>6890</v>
      </c>
      <c r="C2235" s="195">
        <v>-9.9562744999999994E-2</v>
      </c>
      <c r="D2235" s="195">
        <v>26</v>
      </c>
      <c r="E2235" s="195">
        <v>47</v>
      </c>
      <c r="F2235" s="195" t="str">
        <f>VLOOKUP(VALUE(RIGHT(B2235,LEN(B2235)-1)),clusters!$A$15:$B$77,2)</f>
        <v>Speedy Capable Hitter</v>
      </c>
    </row>
    <row r="2236" spans="1:6" s="195" customFormat="1" x14ac:dyDescent="0.3">
      <c r="A2236" s="195">
        <v>2235</v>
      </c>
      <c r="B2236" s="195" t="s">
        <v>849</v>
      </c>
      <c r="C2236" s="195">
        <v>-0.13349523899999999</v>
      </c>
      <c r="D2236" s="195">
        <v>27</v>
      </c>
      <c r="E2236" s="195">
        <v>47</v>
      </c>
      <c r="F2236" s="195" t="str">
        <f>VLOOKUP(VALUE(RIGHT(B2236,LEN(B2236)-1)),clusters!$A$15:$B$77,2)</f>
        <v>SB Bench Warmer</v>
      </c>
    </row>
    <row r="2237" spans="1:6" s="195" customFormat="1" x14ac:dyDescent="0.3">
      <c r="A2237" s="195">
        <v>2236</v>
      </c>
      <c r="B2237" s="195" t="s">
        <v>845</v>
      </c>
      <c r="C2237" s="195">
        <v>-0.17661998000000001</v>
      </c>
      <c r="D2237" s="195">
        <v>28</v>
      </c>
      <c r="E2237" s="195">
        <v>47</v>
      </c>
      <c r="F2237" s="195" t="str">
        <f>VLOOKUP(VALUE(RIGHT(B2237,LEN(B2237)-1)),clusters!$A$15:$B$77,2)</f>
        <v>Speedy Bench Warmer Infielder</v>
      </c>
    </row>
    <row r="2238" spans="1:6" s="195" customFormat="1" x14ac:dyDescent="0.3">
      <c r="A2238" s="195">
        <v>2237</v>
      </c>
      <c r="B2238" s="195" t="s">
        <v>848</v>
      </c>
      <c r="C2238" s="195">
        <v>-0.22404160400000001</v>
      </c>
      <c r="D2238" s="195">
        <v>29</v>
      </c>
      <c r="E2238" s="195">
        <v>47</v>
      </c>
      <c r="F2238" s="195" t="str">
        <f>VLOOKUP(VALUE(RIGHT(B2238,LEN(B2238)-1)),clusters!$A$15:$B$77,2)</f>
        <v>Dominant Hitter</v>
      </c>
    </row>
    <row r="2239" spans="1:6" s="195" customFormat="1" x14ac:dyDescent="0.3">
      <c r="A2239" s="195">
        <v>2238</v>
      </c>
      <c r="B2239" s="195" t="s">
        <v>838</v>
      </c>
      <c r="C2239" s="195">
        <v>-0.25059372299999999</v>
      </c>
      <c r="D2239" s="195">
        <v>30</v>
      </c>
      <c r="E2239" s="195">
        <v>47</v>
      </c>
      <c r="F2239" s="195" t="str">
        <f>VLOOKUP(VALUE(RIGHT(B2239,LEN(B2239)-1)),clusters!$A$15:$B$77,2)</f>
        <v>Lead Footed Contact Hitter Infielder</v>
      </c>
    </row>
    <row r="2240" spans="1:6" s="195" customFormat="1" x14ac:dyDescent="0.3">
      <c r="A2240" s="195">
        <v>2239</v>
      </c>
      <c r="B2240" s="195" t="s">
        <v>837</v>
      </c>
      <c r="C2240" s="195">
        <v>-0.26865757499999998</v>
      </c>
      <c r="D2240" s="195">
        <v>31</v>
      </c>
      <c r="E2240" s="195">
        <v>47</v>
      </c>
      <c r="F2240" s="195" t="str">
        <f>VLOOKUP(VALUE(RIGHT(B2240,LEN(B2240)-1)),clusters!$A$15:$B$77,2)</f>
        <v>Slap Hitter 2B/SS</v>
      </c>
    </row>
    <row r="2241" spans="1:6" s="195" customFormat="1" x14ac:dyDescent="0.3">
      <c r="A2241" s="195">
        <v>2240</v>
      </c>
      <c r="B2241" s="195" t="s">
        <v>6898</v>
      </c>
      <c r="C2241" s="195">
        <v>-0.28661362099999999</v>
      </c>
      <c r="D2241" s="195">
        <v>32</v>
      </c>
      <c r="E2241" s="195">
        <v>47</v>
      </c>
      <c r="F2241" s="195" t="str">
        <f>VLOOKUP(VALUE(RIGHT(B2241,LEN(B2241)-1)),clusters!$A$15:$B$77,2)</f>
        <v>Young SB Power off Bench</v>
      </c>
    </row>
    <row r="2242" spans="1:6" s="195" customFormat="1" x14ac:dyDescent="0.3">
      <c r="A2242" s="195">
        <v>2241</v>
      </c>
      <c r="B2242" s="195" t="s">
        <v>856</v>
      </c>
      <c r="C2242" s="195">
        <v>-0.29808331399999999</v>
      </c>
      <c r="D2242" s="195">
        <v>33</v>
      </c>
      <c r="E2242" s="195">
        <v>47</v>
      </c>
      <c r="F2242" s="195" t="str">
        <f>VLOOKUP(VALUE(RIGHT(B2242,LEN(B2242)-1)),clusters!$A$15:$B$77,2)</f>
        <v>Young On Base OF/1B</v>
      </c>
    </row>
    <row r="2243" spans="1:6" s="195" customFormat="1" x14ac:dyDescent="0.3">
      <c r="A2243" s="195">
        <v>2242</v>
      </c>
      <c r="B2243" s="195" t="s">
        <v>6885</v>
      </c>
      <c r="C2243" s="195">
        <v>-0.32014831399999999</v>
      </c>
      <c r="D2243" s="195">
        <v>34</v>
      </c>
      <c r="E2243" s="195">
        <v>47</v>
      </c>
      <c r="F2243" s="195" t="str">
        <f>VLOOKUP(VALUE(RIGHT(B2243,LEN(B2243)-1)),clusters!$A$15:$B$77,2)</f>
        <v>Aging Power When Healthy</v>
      </c>
    </row>
    <row r="2244" spans="1:6" s="195" customFormat="1" x14ac:dyDescent="0.3">
      <c r="A2244" s="195">
        <v>2243</v>
      </c>
      <c r="B2244" s="195" t="s">
        <v>850</v>
      </c>
      <c r="C2244" s="195">
        <v>-0.36952432600000001</v>
      </c>
      <c r="D2244" s="195">
        <v>35</v>
      </c>
      <c r="E2244" s="195">
        <v>47</v>
      </c>
      <c r="F2244" s="195" t="str">
        <f>VLOOKUP(VALUE(RIGHT(B2244,LEN(B2244)-1)),clusters!$A$15:$B$77,2)</f>
        <v>SB Swings for Fences</v>
      </c>
    </row>
    <row r="2245" spans="1:6" s="195" customFormat="1" x14ac:dyDescent="0.3">
      <c r="A2245" s="195">
        <v>2244</v>
      </c>
      <c r="B2245" s="195" t="s">
        <v>6894</v>
      </c>
      <c r="C2245" s="195">
        <v>-0.37291068500000002</v>
      </c>
      <c r="D2245" s="195">
        <v>36</v>
      </c>
      <c r="E2245" s="195">
        <v>47</v>
      </c>
      <c r="F2245" s="195" t="str">
        <f>VLOOKUP(VALUE(RIGHT(B2245,LEN(B2245)-1)),clusters!$A$15:$B$77,2)</f>
        <v>Agile Bench Warmer</v>
      </c>
    </row>
    <row r="2246" spans="1:6" s="195" customFormat="1" x14ac:dyDescent="0.3">
      <c r="A2246" s="195">
        <v>2245</v>
      </c>
      <c r="B2246" s="195" t="s">
        <v>839</v>
      </c>
      <c r="C2246" s="195">
        <v>-0.451160122</v>
      </c>
      <c r="D2246" s="195">
        <v>37</v>
      </c>
      <c r="E2246" s="195">
        <v>47</v>
      </c>
      <c r="F2246" s="195" t="str">
        <f>VLOOKUP(VALUE(RIGHT(B2246,LEN(B2246)-1)),clusters!$A$15:$B$77,2)</f>
        <v>Agile Bench Warmer Infielder</v>
      </c>
    </row>
    <row r="2247" spans="1:6" s="195" customFormat="1" x14ac:dyDescent="0.3">
      <c r="A2247" s="195">
        <v>2246</v>
      </c>
      <c r="B2247" s="195" t="s">
        <v>6899</v>
      </c>
      <c r="C2247" s="195">
        <v>-0.45294815799999999</v>
      </c>
      <c r="D2247" s="195">
        <v>38</v>
      </c>
      <c r="E2247" s="195">
        <v>47</v>
      </c>
      <c r="F2247" s="195" t="str">
        <f>VLOOKUP(VALUE(RIGHT(B2247,LEN(B2247)-1)),clusters!$A$15:$B$77,2)</f>
        <v>Bench Warmer</v>
      </c>
    </row>
    <row r="2248" spans="1:6" s="195" customFormat="1" x14ac:dyDescent="0.3">
      <c r="A2248" s="195">
        <v>2247</v>
      </c>
      <c r="B2248" s="195" t="s">
        <v>6888</v>
      </c>
      <c r="C2248" s="195">
        <v>-0.48459515199999997</v>
      </c>
      <c r="D2248" s="195">
        <v>39</v>
      </c>
      <c r="E2248" s="195">
        <v>47</v>
      </c>
      <c r="F2248" s="195" t="str">
        <f>VLOOKUP(VALUE(RIGHT(B2248,LEN(B2248)-1)),clusters!$A$15:$B$77,2)</f>
        <v>SB Slugger</v>
      </c>
    </row>
    <row r="2249" spans="1:6" s="195" customFormat="1" x14ac:dyDescent="0.3">
      <c r="A2249" s="195">
        <v>2248</v>
      </c>
      <c r="B2249" s="195" t="s">
        <v>844</v>
      </c>
      <c r="C2249" s="195">
        <v>-0.50460969</v>
      </c>
      <c r="D2249" s="195">
        <v>40</v>
      </c>
      <c r="E2249" s="195">
        <v>47</v>
      </c>
      <c r="F2249" s="195" t="str">
        <f>VLOOKUP(VALUE(RIGHT(B2249,LEN(B2249)-1)),clusters!$A$15:$B$77,2)</f>
        <v>Aging On Base</v>
      </c>
    </row>
    <row r="2250" spans="1:6" s="195" customFormat="1" x14ac:dyDescent="0.3">
      <c r="A2250" s="195">
        <v>2249</v>
      </c>
      <c r="B2250" s="195" t="s">
        <v>843</v>
      </c>
      <c r="C2250" s="195">
        <v>-0.54805370600000003</v>
      </c>
      <c r="D2250" s="195">
        <v>41</v>
      </c>
      <c r="E2250" s="195">
        <v>47</v>
      </c>
      <c r="F2250" s="195" t="str">
        <f>VLOOKUP(VALUE(RIGHT(B2250,LEN(B2250)-1)),clusters!$A$15:$B$77,2)</f>
        <v>Capable Hitter</v>
      </c>
    </row>
    <row r="2251" spans="1:6" s="195" customFormat="1" x14ac:dyDescent="0.3">
      <c r="A2251" s="195">
        <v>2250</v>
      </c>
      <c r="B2251" s="195" t="s">
        <v>6896</v>
      </c>
      <c r="C2251" s="195">
        <v>-0.637008668</v>
      </c>
      <c r="D2251" s="195">
        <v>42</v>
      </c>
      <c r="E2251" s="195">
        <v>47</v>
      </c>
      <c r="F2251" s="195" t="str">
        <f>VLOOKUP(VALUE(RIGHT(B2251,LEN(B2251)-1)),clusters!$A$15:$B$77,2)</f>
        <v>Aging Bench Warmer</v>
      </c>
    </row>
    <row r="2252" spans="1:6" s="195" customFormat="1" x14ac:dyDescent="0.3">
      <c r="A2252" s="195">
        <v>2251</v>
      </c>
      <c r="B2252" s="195" t="s">
        <v>841</v>
      </c>
      <c r="C2252" s="195">
        <v>-0.66699238000000005</v>
      </c>
      <c r="D2252" s="195">
        <v>43</v>
      </c>
      <c r="E2252" s="195">
        <v>47</v>
      </c>
      <c r="F2252" s="195" t="str">
        <f>VLOOKUP(VALUE(RIGHT(B2252,LEN(B2252)-1)),clusters!$A$15:$B$77,2)</f>
        <v>SB Slap Hitter</v>
      </c>
    </row>
    <row r="2253" spans="1:6" s="195" customFormat="1" x14ac:dyDescent="0.3">
      <c r="A2253" s="195">
        <v>2252</v>
      </c>
      <c r="B2253" s="195" t="s">
        <v>6891</v>
      </c>
      <c r="C2253" s="195">
        <v>-0.69058987100000002</v>
      </c>
      <c r="D2253" s="195">
        <v>44</v>
      </c>
      <c r="E2253" s="195">
        <v>47</v>
      </c>
      <c r="F2253" s="195" t="str">
        <f>VLOOKUP(VALUE(RIGHT(B2253,LEN(B2253)-1)),clusters!$A$15:$B$77,2)</f>
        <v>Speedy Dominant Hitter</v>
      </c>
    </row>
    <row r="2254" spans="1:6" s="195" customFormat="1" x14ac:dyDescent="0.3">
      <c r="A2254" s="195">
        <v>2253</v>
      </c>
      <c r="B2254" s="195" t="s">
        <v>6887</v>
      </c>
      <c r="C2254" s="195">
        <v>-0.77691739000000004</v>
      </c>
      <c r="D2254" s="195">
        <v>45</v>
      </c>
      <c r="E2254" s="195">
        <v>47</v>
      </c>
      <c r="F2254" s="195" t="str">
        <f>VLOOKUP(VALUE(RIGHT(B2254,LEN(B2254)-1)),clusters!$A$15:$B$77,2)</f>
        <v>Aging Bench Warmer OF/1B</v>
      </c>
    </row>
    <row r="2255" spans="1:6" s="195" customFormat="1" x14ac:dyDescent="0.3">
      <c r="A2255" s="195">
        <v>2254</v>
      </c>
      <c r="B2255" s="195" t="s">
        <v>6902</v>
      </c>
      <c r="C2255" s="195">
        <v>-0.78852179200000005</v>
      </c>
      <c r="D2255" s="195">
        <v>46</v>
      </c>
      <c r="E2255" s="195">
        <v>47</v>
      </c>
      <c r="F2255" s="195" t="str">
        <f>VLOOKUP(VALUE(RIGHT(B2255,LEN(B2255)-1)),clusters!$A$15:$B$77,2)</f>
        <v>SB Capable Hitter</v>
      </c>
    </row>
    <row r="2256" spans="1:6" s="195" customFormat="1" x14ac:dyDescent="0.3">
      <c r="A2256" s="195">
        <v>2255</v>
      </c>
      <c r="B2256" s="195" t="s">
        <v>6880</v>
      </c>
      <c r="C2256" s="195">
        <v>-0.84779346799999999</v>
      </c>
      <c r="D2256" s="195">
        <v>47</v>
      </c>
      <c r="E2256" s="195">
        <v>47</v>
      </c>
      <c r="F2256" s="195" t="str">
        <f>VLOOKUP(VALUE(RIGHT(B2256,LEN(B2256)-1)),clusters!$A$15:$B$77,2)</f>
        <v>Bench Warmer OF/1B</v>
      </c>
    </row>
    <row r="2257" spans="1:6" s="195" customFormat="1" x14ac:dyDescent="0.3">
      <c r="A2257" s="195">
        <v>2256</v>
      </c>
      <c r="B2257" s="195" t="s">
        <v>6901</v>
      </c>
      <c r="C2257" s="195">
        <v>-0.86681902</v>
      </c>
      <c r="D2257" s="195">
        <v>48</v>
      </c>
      <c r="E2257" s="195">
        <v>47</v>
      </c>
      <c r="F2257" s="195" t="str">
        <f>VLOOKUP(VALUE(RIGHT(B2257,LEN(B2257)-1)),clusters!$A$15:$B$77,2)</f>
        <v>Speedy Contact Hitter</v>
      </c>
    </row>
    <row r="2258" spans="1:6" s="195" customFormat="1" x14ac:dyDescent="0.3">
      <c r="A2258" s="195">
        <v>2257</v>
      </c>
      <c r="B2258" s="195" t="s">
        <v>7349</v>
      </c>
      <c r="C2258" s="195">
        <v>1</v>
      </c>
      <c r="D2258" s="195">
        <v>1</v>
      </c>
      <c r="E2258" s="195">
        <v>48</v>
      </c>
      <c r="F2258" s="195" t="str">
        <f>VLOOKUP(VALUE(RIGHT(B2258,LEN(B2258)-1)),clusters!$A$15:$B$77,2)</f>
        <v>Wiff King 2B/SS</v>
      </c>
    </row>
    <row r="2259" spans="1:6" s="195" customFormat="1" x14ac:dyDescent="0.3">
      <c r="A2259" s="195">
        <v>2258</v>
      </c>
      <c r="B2259" s="195" t="s">
        <v>6886</v>
      </c>
      <c r="C2259" s="195">
        <v>0.84816422790000001</v>
      </c>
      <c r="D2259" s="195">
        <v>2</v>
      </c>
      <c r="E2259" s="195">
        <v>48</v>
      </c>
      <c r="F2259" s="195" t="str">
        <f>VLOOKUP(VALUE(RIGHT(B2259,LEN(B2259)-1)),clusters!$A$15:$B$77,2)</f>
        <v>Young Wiff King Infielder</v>
      </c>
    </row>
    <row r="2260" spans="1:6" s="195" customFormat="1" x14ac:dyDescent="0.3">
      <c r="A2260" s="195">
        <v>2259</v>
      </c>
      <c r="B2260" s="195" t="s">
        <v>6883</v>
      </c>
      <c r="C2260" s="195">
        <v>0.84563508350000005</v>
      </c>
      <c r="D2260" s="195">
        <v>3</v>
      </c>
      <c r="E2260" s="195">
        <v>48</v>
      </c>
      <c r="F2260" s="195" t="str">
        <f>VLOOKUP(VALUE(RIGHT(B2260,LEN(B2260)-1)),clusters!$A$15:$B$77,2)</f>
        <v>Lead Footed Bench Warmer</v>
      </c>
    </row>
    <row r="2261" spans="1:6" s="195" customFormat="1" x14ac:dyDescent="0.3">
      <c r="A2261" s="195">
        <v>2260</v>
      </c>
      <c r="B2261" s="195" t="s">
        <v>6881</v>
      </c>
      <c r="C2261" s="195">
        <v>0.82556802330000001</v>
      </c>
      <c r="D2261" s="195">
        <v>4</v>
      </c>
      <c r="E2261" s="195">
        <v>48</v>
      </c>
      <c r="F2261" s="195" t="str">
        <f>VLOOKUP(VALUE(RIGHT(B2261,LEN(B2261)-1)),clusters!$A$15:$B$77,2)</f>
        <v>Lead Footed Uppercut Breeze</v>
      </c>
    </row>
    <row r="2262" spans="1:6" s="195" customFormat="1" x14ac:dyDescent="0.3">
      <c r="A2262" s="195">
        <v>2261</v>
      </c>
      <c r="B2262" s="195" t="s">
        <v>6897</v>
      </c>
      <c r="C2262" s="195">
        <v>0.69903674250000003</v>
      </c>
      <c r="D2262" s="195">
        <v>5</v>
      </c>
      <c r="E2262" s="195">
        <v>48</v>
      </c>
      <c r="F2262" s="195" t="str">
        <f>VLOOKUP(VALUE(RIGHT(B2262,LEN(B2262)-1)),clusters!$A$15:$B$77,2)</f>
        <v>Bench Warmer Infielder</v>
      </c>
    </row>
    <row r="2263" spans="1:6" s="195" customFormat="1" x14ac:dyDescent="0.3">
      <c r="A2263" s="195">
        <v>2262</v>
      </c>
      <c r="B2263" s="195" t="s">
        <v>854</v>
      </c>
      <c r="C2263" s="195">
        <v>0.67858042669999996</v>
      </c>
      <c r="D2263" s="195">
        <v>6</v>
      </c>
      <c r="E2263" s="195">
        <v>48</v>
      </c>
      <c r="F2263" s="195" t="str">
        <f>VLOOKUP(VALUE(RIGHT(B2263,LEN(B2263)-1)),clusters!$A$15:$B$77,2)</f>
        <v>Agile Wiff King</v>
      </c>
    </row>
    <row r="2264" spans="1:6" s="195" customFormat="1" x14ac:dyDescent="0.3">
      <c r="A2264" s="195">
        <v>2263</v>
      </c>
      <c r="B2264" s="195" t="s">
        <v>6889</v>
      </c>
      <c r="C2264" s="195">
        <v>0.53783755129999999</v>
      </c>
      <c r="D2264" s="195">
        <v>7</v>
      </c>
      <c r="E2264" s="195">
        <v>48</v>
      </c>
      <c r="F2264" s="195" t="str">
        <f>VLOOKUP(VALUE(RIGHT(B2264,LEN(B2264)-1)),clusters!$A$15:$B$77,2)</f>
        <v>Gap Power Infielder</v>
      </c>
    </row>
    <row r="2265" spans="1:6" s="195" customFormat="1" x14ac:dyDescent="0.3">
      <c r="A2265" s="195">
        <v>2264</v>
      </c>
      <c r="B2265" s="195" t="s">
        <v>6894</v>
      </c>
      <c r="C2265" s="195">
        <v>0.51322561200000005</v>
      </c>
      <c r="D2265" s="195">
        <v>8</v>
      </c>
      <c r="E2265" s="195">
        <v>48</v>
      </c>
      <c r="F2265" s="195" t="str">
        <f>VLOOKUP(VALUE(RIGHT(B2265,LEN(B2265)-1)),clusters!$A$15:$B$77,2)</f>
        <v>Agile Bench Warmer</v>
      </c>
    </row>
    <row r="2266" spans="1:6" s="195" customFormat="1" x14ac:dyDescent="0.3">
      <c r="A2266" s="195">
        <v>2265</v>
      </c>
      <c r="B2266" s="195" t="s">
        <v>858</v>
      </c>
      <c r="C2266" s="195">
        <v>0.5096504073</v>
      </c>
      <c r="D2266" s="195">
        <v>9</v>
      </c>
      <c r="E2266" s="195">
        <v>48</v>
      </c>
      <c r="F2266" s="195" t="str">
        <f>VLOOKUP(VALUE(RIGHT(B2266,LEN(B2266)-1)),clusters!$A$15:$B$77,2)</f>
        <v>Lead Footed Swings for Fences</v>
      </c>
    </row>
    <row r="2267" spans="1:6" s="195" customFormat="1" x14ac:dyDescent="0.3">
      <c r="A2267" s="195">
        <v>2266</v>
      </c>
      <c r="B2267" s="195" t="s">
        <v>6892</v>
      </c>
      <c r="C2267" s="195">
        <v>0.47120681079999999</v>
      </c>
      <c r="D2267" s="195">
        <v>10</v>
      </c>
      <c r="E2267" s="195">
        <v>48</v>
      </c>
      <c r="F2267" s="195" t="str">
        <f>VLOOKUP(VALUE(RIGHT(B2267,LEN(B2267)-1)),clusters!$A$15:$B$77,2)</f>
        <v>Lead Footed Slap Hitter</v>
      </c>
    </row>
    <row r="2268" spans="1:6" s="195" customFormat="1" x14ac:dyDescent="0.3">
      <c r="A2268" s="195">
        <v>2267</v>
      </c>
      <c r="B2268" s="195" t="s">
        <v>852</v>
      </c>
      <c r="C2268" s="195">
        <v>0.44638649079999998</v>
      </c>
      <c r="D2268" s="195">
        <v>11</v>
      </c>
      <c r="E2268" s="195">
        <v>48</v>
      </c>
      <c r="F2268" s="195" t="str">
        <f>VLOOKUP(VALUE(RIGHT(B2268,LEN(B2268)-1)),clusters!$A$15:$B$77,2)</f>
        <v>Speedy Wiff King</v>
      </c>
    </row>
    <row r="2269" spans="1:6" s="195" customFormat="1" x14ac:dyDescent="0.3">
      <c r="A2269" s="195">
        <v>2268</v>
      </c>
      <c r="B2269" s="195" t="s">
        <v>6885</v>
      </c>
      <c r="C2269" s="195">
        <v>0.40817888460000001</v>
      </c>
      <c r="D2269" s="195">
        <v>12</v>
      </c>
      <c r="E2269" s="195">
        <v>48</v>
      </c>
      <c r="F2269" s="195" t="str">
        <f>VLOOKUP(VALUE(RIGHT(B2269,LEN(B2269)-1)),clusters!$A$15:$B$77,2)</f>
        <v>Aging Power When Healthy</v>
      </c>
    </row>
    <row r="2270" spans="1:6" s="195" customFormat="1" x14ac:dyDescent="0.3">
      <c r="A2270" s="195">
        <v>2269</v>
      </c>
      <c r="B2270" s="195" t="s">
        <v>6899</v>
      </c>
      <c r="C2270" s="195">
        <v>0.40018631329999999</v>
      </c>
      <c r="D2270" s="195">
        <v>13</v>
      </c>
      <c r="E2270" s="195">
        <v>48</v>
      </c>
      <c r="F2270" s="195" t="str">
        <f>VLOOKUP(VALUE(RIGHT(B2270,LEN(B2270)-1)),clusters!$A$15:$B$77,2)</f>
        <v>Bench Warmer</v>
      </c>
    </row>
    <row r="2271" spans="1:6" s="195" customFormat="1" x14ac:dyDescent="0.3">
      <c r="A2271" s="195">
        <v>2270</v>
      </c>
      <c r="B2271" s="195" t="s">
        <v>860</v>
      </c>
      <c r="C2271" s="195">
        <v>0.3335686625</v>
      </c>
      <c r="D2271" s="195">
        <v>14</v>
      </c>
      <c r="E2271" s="195">
        <v>48</v>
      </c>
      <c r="F2271" s="195" t="str">
        <f>VLOOKUP(VALUE(RIGHT(B2271,LEN(B2271)-1)),clusters!$A$15:$B$77,2)</f>
        <v>Agile Swings for Fences</v>
      </c>
    </row>
    <row r="2272" spans="1:6" s="195" customFormat="1" x14ac:dyDescent="0.3">
      <c r="A2272" s="195">
        <v>2271</v>
      </c>
      <c r="B2272" s="195" t="s">
        <v>842</v>
      </c>
      <c r="C2272" s="195">
        <v>0.31650072930000001</v>
      </c>
      <c r="D2272" s="195">
        <v>15</v>
      </c>
      <c r="E2272" s="195">
        <v>48</v>
      </c>
      <c r="F2272" s="195" t="str">
        <f>VLOOKUP(VALUE(RIGHT(B2272,LEN(B2272)-1)),clusters!$A$15:$B$77,2)</f>
        <v>Bench Warmer 2B/SS</v>
      </c>
    </row>
    <row r="2273" spans="1:6" s="195" customFormat="1" x14ac:dyDescent="0.3">
      <c r="A2273" s="195">
        <v>2272</v>
      </c>
      <c r="B2273" s="195" t="s">
        <v>859</v>
      </c>
      <c r="C2273" s="195">
        <v>0.3041023283</v>
      </c>
      <c r="D2273" s="195">
        <v>16</v>
      </c>
      <c r="E2273" s="195">
        <v>48</v>
      </c>
      <c r="F2273" s="195" t="str">
        <f>VLOOKUP(VALUE(RIGHT(B2273,LEN(B2273)-1)),clusters!$A$15:$B$77,2)</f>
        <v>Speedy Power off Bench OF/1B</v>
      </c>
    </row>
    <row r="2274" spans="1:6" s="195" customFormat="1" x14ac:dyDescent="0.3">
      <c r="A2274" s="195">
        <v>2273</v>
      </c>
      <c r="B2274" s="195" t="s">
        <v>855</v>
      </c>
      <c r="C2274" s="195">
        <v>0.28475259590000002</v>
      </c>
      <c r="D2274" s="195">
        <v>17</v>
      </c>
      <c r="E2274" s="195">
        <v>48</v>
      </c>
      <c r="F2274" s="195" t="str">
        <f>VLOOKUP(VALUE(RIGHT(B2274,LEN(B2274)-1)),clusters!$A$15:$B$77,2)</f>
        <v>Wild Slugger</v>
      </c>
    </row>
    <row r="2275" spans="1:6" s="195" customFormat="1" x14ac:dyDescent="0.3">
      <c r="A2275" s="195">
        <v>2274</v>
      </c>
      <c r="B2275" s="195" t="s">
        <v>839</v>
      </c>
      <c r="C2275" s="195">
        <v>0.12113642970000001</v>
      </c>
      <c r="D2275" s="195">
        <v>18</v>
      </c>
      <c r="E2275" s="195">
        <v>48</v>
      </c>
      <c r="F2275" s="195" t="str">
        <f>VLOOKUP(VALUE(RIGHT(B2275,LEN(B2275)-1)),clusters!$A$15:$B$77,2)</f>
        <v>Agile Bench Warmer Infielder</v>
      </c>
    </row>
    <row r="2276" spans="1:6" s="195" customFormat="1" x14ac:dyDescent="0.3">
      <c r="A2276" s="195">
        <v>2275</v>
      </c>
      <c r="B2276" s="195" t="s">
        <v>6887</v>
      </c>
      <c r="C2276" s="195">
        <v>6.6266571400000002E-2</v>
      </c>
      <c r="D2276" s="195">
        <v>19</v>
      </c>
      <c r="E2276" s="195">
        <v>48</v>
      </c>
      <c r="F2276" s="195" t="str">
        <f>VLOOKUP(VALUE(RIGHT(B2276,LEN(B2276)-1)),clusters!$A$15:$B$77,2)</f>
        <v>Aging Bench Warmer OF/1B</v>
      </c>
    </row>
    <row r="2277" spans="1:6" s="195" customFormat="1" x14ac:dyDescent="0.3">
      <c r="A2277" s="195">
        <v>2276</v>
      </c>
      <c r="B2277" s="195" t="s">
        <v>845</v>
      </c>
      <c r="C2277" s="195">
        <v>5.9018601300000001E-2</v>
      </c>
      <c r="D2277" s="195">
        <v>20</v>
      </c>
      <c r="E2277" s="195">
        <v>48</v>
      </c>
      <c r="F2277" s="195" t="str">
        <f>VLOOKUP(VALUE(RIGHT(B2277,LEN(B2277)-1)),clusters!$A$15:$B$77,2)</f>
        <v>Speedy Bench Warmer Infielder</v>
      </c>
    </row>
    <row r="2278" spans="1:6" s="195" customFormat="1" x14ac:dyDescent="0.3">
      <c r="A2278" s="195">
        <v>2277</v>
      </c>
      <c r="B2278" s="195" t="s">
        <v>6896</v>
      </c>
      <c r="C2278" s="195">
        <v>4.9255916099999998E-2</v>
      </c>
      <c r="D2278" s="195">
        <v>21</v>
      </c>
      <c r="E2278" s="195">
        <v>48</v>
      </c>
      <c r="F2278" s="195" t="str">
        <f>VLOOKUP(VALUE(RIGHT(B2278,LEN(B2278)-1)),clusters!$A$15:$B$77,2)</f>
        <v>Aging Bench Warmer</v>
      </c>
    </row>
    <row r="2279" spans="1:6" s="195" customFormat="1" x14ac:dyDescent="0.3">
      <c r="A2279" s="195">
        <v>2278</v>
      </c>
      <c r="B2279" s="195" t="s">
        <v>849</v>
      </c>
      <c r="C2279" s="195">
        <v>1.5973675999999999E-3</v>
      </c>
      <c r="D2279" s="195">
        <v>22</v>
      </c>
      <c r="E2279" s="195">
        <v>48</v>
      </c>
      <c r="F2279" s="195" t="str">
        <f>VLOOKUP(VALUE(RIGHT(B2279,LEN(B2279)-1)),clusters!$A$15:$B$77,2)</f>
        <v>SB Bench Warmer</v>
      </c>
    </row>
    <row r="2280" spans="1:6" s="195" customFormat="1" x14ac:dyDescent="0.3">
      <c r="A2280" s="195">
        <v>2279</v>
      </c>
      <c r="B2280" s="195" t="s">
        <v>847</v>
      </c>
      <c r="C2280" s="195">
        <v>-5.3743310000000004E-3</v>
      </c>
      <c r="D2280" s="195">
        <v>23</v>
      </c>
      <c r="E2280" s="195">
        <v>48</v>
      </c>
      <c r="F2280" s="195" t="str">
        <f>VLOOKUP(VALUE(RIGHT(B2280,LEN(B2280)-1)),clusters!$A$15:$B$77,2)</f>
        <v>Infielder</v>
      </c>
    </row>
    <row r="2281" spans="1:6" s="195" customFormat="1" x14ac:dyDescent="0.3">
      <c r="A2281" s="195">
        <v>2280</v>
      </c>
      <c r="B2281" s="195" t="s">
        <v>6882</v>
      </c>
      <c r="C2281" s="195">
        <v>-6.5510339999999999E-3</v>
      </c>
      <c r="D2281" s="195">
        <v>24</v>
      </c>
      <c r="E2281" s="195">
        <v>48</v>
      </c>
      <c r="F2281" s="195" t="str">
        <f>VLOOKUP(VALUE(RIGHT(B2281,LEN(B2281)-1)),clusters!$A$15:$B$77,2)</f>
        <v>Young Slugger 2B/SS</v>
      </c>
    </row>
    <row r="2282" spans="1:6" s="195" customFormat="1" x14ac:dyDescent="0.3">
      <c r="A2282" s="195">
        <v>2281</v>
      </c>
      <c r="B2282" s="195" t="s">
        <v>853</v>
      </c>
      <c r="C2282" s="195">
        <v>-0.12683418900000001</v>
      </c>
      <c r="D2282" s="195">
        <v>25</v>
      </c>
      <c r="E2282" s="195">
        <v>48</v>
      </c>
      <c r="F2282" s="195" t="str">
        <f>VLOOKUP(VALUE(RIGHT(B2282,LEN(B2282)-1)),clusters!$A$15:$B$77,2)</f>
        <v>Young Speedy Gap Power</v>
      </c>
    </row>
    <row r="2283" spans="1:6" s="195" customFormat="1" x14ac:dyDescent="0.3">
      <c r="A2283" s="195">
        <v>2282</v>
      </c>
      <c r="B2283" s="195" t="s">
        <v>844</v>
      </c>
      <c r="C2283" s="195">
        <v>-0.182152128</v>
      </c>
      <c r="D2283" s="195">
        <v>26</v>
      </c>
      <c r="E2283" s="195">
        <v>48</v>
      </c>
      <c r="F2283" s="195" t="str">
        <f>VLOOKUP(VALUE(RIGHT(B2283,LEN(B2283)-1)),clusters!$A$15:$B$77,2)</f>
        <v>Aging On Base</v>
      </c>
    </row>
    <row r="2284" spans="1:6" s="195" customFormat="1" x14ac:dyDescent="0.3">
      <c r="A2284" s="195">
        <v>2283</v>
      </c>
      <c r="B2284" s="195" t="s">
        <v>857</v>
      </c>
      <c r="C2284" s="195">
        <v>-0.22111576299999999</v>
      </c>
      <c r="D2284" s="195">
        <v>27</v>
      </c>
      <c r="E2284" s="195">
        <v>48</v>
      </c>
      <c r="F2284" s="195" t="str">
        <f>VLOOKUP(VALUE(RIGHT(B2284,LEN(B2284)-1)),clusters!$A$15:$B$77,2)</f>
        <v>Slugger</v>
      </c>
    </row>
    <row r="2285" spans="1:6" s="195" customFormat="1" x14ac:dyDescent="0.3">
      <c r="A2285" s="195">
        <v>2284</v>
      </c>
      <c r="B2285" s="195" t="s">
        <v>851</v>
      </c>
      <c r="C2285" s="195">
        <v>-0.261519577</v>
      </c>
      <c r="D2285" s="195">
        <v>28</v>
      </c>
      <c r="E2285" s="195">
        <v>48</v>
      </c>
      <c r="F2285" s="195" t="str">
        <f>VLOOKUP(VALUE(RIGHT(B2285,LEN(B2285)-1)),clusters!$A$15:$B$77,2)</f>
        <v>Slugger OF/1B</v>
      </c>
    </row>
    <row r="2286" spans="1:6" s="195" customFormat="1" x14ac:dyDescent="0.3">
      <c r="A2286" s="195">
        <v>2285</v>
      </c>
      <c r="B2286" s="195" t="s">
        <v>6893</v>
      </c>
      <c r="C2286" s="195">
        <v>-0.27923435400000002</v>
      </c>
      <c r="D2286" s="195">
        <v>29</v>
      </c>
      <c r="E2286" s="195">
        <v>48</v>
      </c>
      <c r="F2286" s="195" t="str">
        <f>VLOOKUP(VALUE(RIGHT(B2286,LEN(B2286)-1)),clusters!$A$15:$B$77,2)</f>
        <v>Young Speedy Gap Power</v>
      </c>
    </row>
    <row r="2287" spans="1:6" s="195" customFormat="1" x14ac:dyDescent="0.3">
      <c r="A2287" s="195">
        <v>2286</v>
      </c>
      <c r="B2287" s="195" t="s">
        <v>837</v>
      </c>
      <c r="C2287" s="195">
        <v>-0.28990579300000002</v>
      </c>
      <c r="D2287" s="195">
        <v>30</v>
      </c>
      <c r="E2287" s="195">
        <v>48</v>
      </c>
      <c r="F2287" s="195" t="str">
        <f>VLOOKUP(VALUE(RIGHT(B2287,LEN(B2287)-1)),clusters!$A$15:$B$77,2)</f>
        <v>Slap Hitter 2B/SS</v>
      </c>
    </row>
    <row r="2288" spans="1:6" s="195" customFormat="1" x14ac:dyDescent="0.3">
      <c r="A2288" s="195">
        <v>2287</v>
      </c>
      <c r="B2288" s="195" t="s">
        <v>850</v>
      </c>
      <c r="C2288" s="195">
        <v>-0.31870722800000001</v>
      </c>
      <c r="D2288" s="195">
        <v>31</v>
      </c>
      <c r="E2288" s="195">
        <v>48</v>
      </c>
      <c r="F2288" s="195" t="str">
        <f>VLOOKUP(VALUE(RIGHT(B2288,LEN(B2288)-1)),clusters!$A$15:$B$77,2)</f>
        <v>SB Swings for Fences</v>
      </c>
    </row>
    <row r="2289" spans="1:6" s="195" customFormat="1" x14ac:dyDescent="0.3">
      <c r="A2289" s="195">
        <v>2288</v>
      </c>
      <c r="B2289" s="195" t="s">
        <v>6880</v>
      </c>
      <c r="C2289" s="195">
        <v>-0.33399705299999999</v>
      </c>
      <c r="D2289" s="195">
        <v>32</v>
      </c>
      <c r="E2289" s="195">
        <v>48</v>
      </c>
      <c r="F2289" s="195" t="str">
        <f>VLOOKUP(VALUE(RIGHT(B2289,LEN(B2289)-1)),clusters!$A$15:$B$77,2)</f>
        <v>Bench Warmer OF/1B</v>
      </c>
    </row>
    <row r="2290" spans="1:6" s="195" customFormat="1" x14ac:dyDescent="0.3">
      <c r="A2290" s="195">
        <v>2289</v>
      </c>
      <c r="B2290" s="195" t="s">
        <v>848</v>
      </c>
      <c r="C2290" s="195">
        <v>-0.42796885000000001</v>
      </c>
      <c r="D2290" s="195">
        <v>33</v>
      </c>
      <c r="E2290" s="195">
        <v>48</v>
      </c>
      <c r="F2290" s="195" t="str">
        <f>VLOOKUP(VALUE(RIGHT(B2290,LEN(B2290)-1)),clusters!$A$15:$B$77,2)</f>
        <v>Dominant Hitter</v>
      </c>
    </row>
    <row r="2291" spans="1:6" s="195" customFormat="1" x14ac:dyDescent="0.3">
      <c r="A2291" s="195">
        <v>2290</v>
      </c>
      <c r="B2291" s="195" t="s">
        <v>838</v>
      </c>
      <c r="C2291" s="195">
        <v>-0.43369961800000001</v>
      </c>
      <c r="D2291" s="195">
        <v>34</v>
      </c>
      <c r="E2291" s="195">
        <v>48</v>
      </c>
      <c r="F2291" s="195" t="str">
        <f>VLOOKUP(VALUE(RIGHT(B2291,LEN(B2291)-1)),clusters!$A$15:$B$77,2)</f>
        <v>Lead Footed Contact Hitter Infielder</v>
      </c>
    </row>
    <row r="2292" spans="1:6" s="195" customFormat="1" x14ac:dyDescent="0.3">
      <c r="A2292" s="195">
        <v>2291</v>
      </c>
      <c r="B2292" s="195" t="s">
        <v>6900</v>
      </c>
      <c r="C2292" s="195">
        <v>-0.44388918500000002</v>
      </c>
      <c r="D2292" s="195">
        <v>35</v>
      </c>
      <c r="E2292" s="195">
        <v>48</v>
      </c>
      <c r="F2292" s="195" t="str">
        <f>VLOOKUP(VALUE(RIGHT(B2292,LEN(B2292)-1)),clusters!$A$15:$B$77,2)</f>
        <v>Speedy Capable Hitter 2B/SS</v>
      </c>
    </row>
    <row r="2293" spans="1:6" s="195" customFormat="1" x14ac:dyDescent="0.3">
      <c r="A2293" s="195">
        <v>2292</v>
      </c>
      <c r="B2293" s="195" t="s">
        <v>856</v>
      </c>
      <c r="C2293" s="195">
        <v>-0.44601099100000002</v>
      </c>
      <c r="D2293" s="195">
        <v>36</v>
      </c>
      <c r="E2293" s="195">
        <v>48</v>
      </c>
      <c r="F2293" s="195" t="str">
        <f>VLOOKUP(VALUE(RIGHT(B2293,LEN(B2293)-1)),clusters!$A$15:$B$77,2)</f>
        <v>Young On Base OF/1B</v>
      </c>
    </row>
    <row r="2294" spans="1:6" s="195" customFormat="1" x14ac:dyDescent="0.3">
      <c r="A2294" s="195">
        <v>2293</v>
      </c>
      <c r="B2294" s="195" t="s">
        <v>840</v>
      </c>
      <c r="C2294" s="195">
        <v>-0.44845301500000001</v>
      </c>
      <c r="D2294" s="195">
        <v>37</v>
      </c>
      <c r="E2294" s="195">
        <v>48</v>
      </c>
      <c r="F2294" s="195" t="str">
        <f>VLOOKUP(VALUE(RIGHT(B2294,LEN(B2294)-1)),clusters!$A$15:$B$77,2)</f>
        <v>Speedy Contact Hitter 2B/SS</v>
      </c>
    </row>
    <row r="2295" spans="1:6" s="195" customFormat="1" x14ac:dyDescent="0.3">
      <c r="A2295" s="195">
        <v>2294</v>
      </c>
      <c r="B2295" s="195" t="s">
        <v>6884</v>
      </c>
      <c r="C2295" s="195">
        <v>-0.448739047</v>
      </c>
      <c r="D2295" s="195">
        <v>38</v>
      </c>
      <c r="E2295" s="195">
        <v>48</v>
      </c>
      <c r="F2295" s="195" t="str">
        <f>VLOOKUP(VALUE(RIGHT(B2295,LEN(B2295)-1)),clusters!$A$15:$B$77,2)</f>
        <v>Young Slugger</v>
      </c>
    </row>
    <row r="2296" spans="1:6" s="195" customFormat="1" x14ac:dyDescent="0.3">
      <c r="A2296" s="195">
        <v>2295</v>
      </c>
      <c r="B2296" s="195" t="s">
        <v>846</v>
      </c>
      <c r="C2296" s="195">
        <v>-0.49911383300000001</v>
      </c>
      <c r="D2296" s="195">
        <v>39</v>
      </c>
      <c r="E2296" s="195">
        <v>48</v>
      </c>
      <c r="F2296" s="195" t="str">
        <f>VLOOKUP(VALUE(RIGHT(B2296,LEN(B2296)-1)),clusters!$A$15:$B$77,2)</f>
        <v>Slugger Infielder</v>
      </c>
    </row>
    <row r="2297" spans="1:6" s="195" customFormat="1" x14ac:dyDescent="0.3">
      <c r="A2297" s="195">
        <v>2296</v>
      </c>
      <c r="B2297" s="195" t="s">
        <v>6898</v>
      </c>
      <c r="C2297" s="195">
        <v>-0.524080569</v>
      </c>
      <c r="D2297" s="195">
        <v>40</v>
      </c>
      <c r="E2297" s="195">
        <v>48</v>
      </c>
      <c r="F2297" s="195" t="str">
        <f>VLOOKUP(VALUE(RIGHT(B2297,LEN(B2297)-1)),clusters!$A$15:$B$77,2)</f>
        <v>Young SB Power off Bench</v>
      </c>
    </row>
    <row r="2298" spans="1:6" s="195" customFormat="1" x14ac:dyDescent="0.3">
      <c r="A2298" s="195">
        <v>2297</v>
      </c>
      <c r="B2298" s="195" t="s">
        <v>6895</v>
      </c>
      <c r="C2298" s="195">
        <v>-0.55595304800000001</v>
      </c>
      <c r="D2298" s="195">
        <v>41</v>
      </c>
      <c r="E2298" s="195">
        <v>48</v>
      </c>
      <c r="F2298" s="195" t="str">
        <f>VLOOKUP(VALUE(RIGHT(B2298,LEN(B2298)-1)),clusters!$A$15:$B$77,2)</f>
        <v>Capable Hitter Infielder</v>
      </c>
    </row>
    <row r="2299" spans="1:6" s="195" customFormat="1" x14ac:dyDescent="0.3">
      <c r="A2299" s="195">
        <v>2298</v>
      </c>
      <c r="B2299" s="195" t="s">
        <v>841</v>
      </c>
      <c r="C2299" s="195">
        <v>-0.64815891000000003</v>
      </c>
      <c r="D2299" s="195">
        <v>42</v>
      </c>
      <c r="E2299" s="195">
        <v>48</v>
      </c>
      <c r="F2299" s="195" t="str">
        <f>VLOOKUP(VALUE(RIGHT(B2299,LEN(B2299)-1)),clusters!$A$15:$B$77,2)</f>
        <v>SB Slap Hitter</v>
      </c>
    </row>
    <row r="2300" spans="1:6" s="195" customFormat="1" x14ac:dyDescent="0.3">
      <c r="A2300" s="195">
        <v>2299</v>
      </c>
      <c r="B2300" s="195" t="s">
        <v>843</v>
      </c>
      <c r="C2300" s="195">
        <v>-0.66010770600000002</v>
      </c>
      <c r="D2300" s="195">
        <v>43</v>
      </c>
      <c r="E2300" s="195">
        <v>48</v>
      </c>
      <c r="F2300" s="195" t="str">
        <f>VLOOKUP(VALUE(RIGHT(B2300,LEN(B2300)-1)),clusters!$A$15:$B$77,2)</f>
        <v>Capable Hitter</v>
      </c>
    </row>
    <row r="2301" spans="1:6" s="195" customFormat="1" x14ac:dyDescent="0.3">
      <c r="A2301" s="195">
        <v>2300</v>
      </c>
      <c r="B2301" s="195" t="s">
        <v>6901</v>
      </c>
      <c r="C2301" s="195">
        <v>-0.736601281</v>
      </c>
      <c r="D2301" s="195">
        <v>44</v>
      </c>
      <c r="E2301" s="195">
        <v>48</v>
      </c>
      <c r="F2301" s="195" t="str">
        <f>VLOOKUP(VALUE(RIGHT(B2301,LEN(B2301)-1)),clusters!$A$15:$B$77,2)</f>
        <v>Speedy Contact Hitter</v>
      </c>
    </row>
    <row r="2302" spans="1:6" s="195" customFormat="1" x14ac:dyDescent="0.3">
      <c r="A2302" s="195">
        <v>2301</v>
      </c>
      <c r="B2302" s="195" t="s">
        <v>6891</v>
      </c>
      <c r="C2302" s="195">
        <v>-0.745267919</v>
      </c>
      <c r="D2302" s="195">
        <v>45</v>
      </c>
      <c r="E2302" s="195">
        <v>48</v>
      </c>
      <c r="F2302" s="195" t="str">
        <f>VLOOKUP(VALUE(RIGHT(B2302,LEN(B2302)-1)),clusters!$A$15:$B$77,2)</f>
        <v>Speedy Dominant Hitter</v>
      </c>
    </row>
    <row r="2303" spans="1:6" s="195" customFormat="1" x14ac:dyDescent="0.3">
      <c r="A2303" s="195">
        <v>2302</v>
      </c>
      <c r="B2303" s="195" t="s">
        <v>6902</v>
      </c>
      <c r="C2303" s="195">
        <v>-0.82849784900000001</v>
      </c>
      <c r="D2303" s="195">
        <v>46</v>
      </c>
      <c r="E2303" s="195">
        <v>48</v>
      </c>
      <c r="F2303" s="195" t="str">
        <f>VLOOKUP(VALUE(RIGHT(B2303,LEN(B2303)-1)),clusters!$A$15:$B$77,2)</f>
        <v>SB Capable Hitter</v>
      </c>
    </row>
    <row r="2304" spans="1:6" s="195" customFormat="1" x14ac:dyDescent="0.3">
      <c r="A2304" s="195">
        <v>2303</v>
      </c>
      <c r="B2304" s="195" t="s">
        <v>6890</v>
      </c>
      <c r="C2304" s="195">
        <v>-0.85861401500000001</v>
      </c>
      <c r="D2304" s="195">
        <v>47</v>
      </c>
      <c r="E2304" s="195">
        <v>48</v>
      </c>
      <c r="F2304" s="195" t="str">
        <f>VLOOKUP(VALUE(RIGHT(B2304,LEN(B2304)-1)),clusters!$A$15:$B$77,2)</f>
        <v>Speedy Capable Hitter</v>
      </c>
    </row>
    <row r="2305" spans="1:6" s="195" customFormat="1" x14ac:dyDescent="0.3">
      <c r="A2305" s="195">
        <v>2304</v>
      </c>
      <c r="B2305" s="195" t="s">
        <v>6888</v>
      </c>
      <c r="C2305" s="195">
        <v>-0.95846530900000004</v>
      </c>
      <c r="D2305" s="195">
        <v>48</v>
      </c>
      <c r="E2305" s="195">
        <v>48</v>
      </c>
      <c r="F2305" s="195" t="str">
        <f>VLOOKUP(VALUE(RIGHT(B2305,LEN(B2305)-1)),clusters!$A$15:$B$77,2)</f>
        <v>SB Slugger</v>
      </c>
    </row>
    <row r="2306" spans="1:6" x14ac:dyDescent="0.3">
      <c r="A2306" t="s">
        <v>4133</v>
      </c>
      <c r="B2306" t="s">
        <v>4133</v>
      </c>
      <c r="C2306" t="s">
        <v>4133</v>
      </c>
      <c r="D2306" t="s">
        <v>4133</v>
      </c>
      <c r="E2306" t="s">
        <v>4133</v>
      </c>
      <c r="F2306" s="36" t="s">
        <v>4133</v>
      </c>
    </row>
    <row r="2307" spans="1:6" x14ac:dyDescent="0.3">
      <c r="F2307" s="36"/>
    </row>
    <row r="2308" spans="1:6" x14ac:dyDescent="0.3">
      <c r="F2308" s="36"/>
    </row>
    <row r="2309" spans="1:6" x14ac:dyDescent="0.3">
      <c r="F2309" s="36"/>
    </row>
    <row r="2310" spans="1:6" x14ac:dyDescent="0.3">
      <c r="F2310" s="36"/>
    </row>
    <row r="2311" spans="1:6" x14ac:dyDescent="0.3">
      <c r="F2311" s="36"/>
    </row>
    <row r="2312" spans="1:6" x14ac:dyDescent="0.3">
      <c r="F2312" s="36"/>
    </row>
    <row r="2313" spans="1:6" x14ac:dyDescent="0.3">
      <c r="F2313" s="36"/>
    </row>
    <row r="2314" spans="1:6" x14ac:dyDescent="0.3">
      <c r="F2314" s="36"/>
    </row>
    <row r="2315" spans="1:6" x14ac:dyDescent="0.3">
      <c r="F2315" s="36"/>
    </row>
    <row r="2316" spans="1:6" x14ac:dyDescent="0.3">
      <c r="F2316" s="36"/>
    </row>
    <row r="2317" spans="1:6" x14ac:dyDescent="0.3">
      <c r="F2317" s="36"/>
    </row>
    <row r="2318" spans="1:6" x14ac:dyDescent="0.3">
      <c r="F2318" s="36"/>
    </row>
    <row r="2319" spans="1:6" x14ac:dyDescent="0.3">
      <c r="F2319" s="36"/>
    </row>
    <row r="2320" spans="1:6" x14ac:dyDescent="0.3">
      <c r="F2320" s="36"/>
    </row>
    <row r="2321" spans="6:6" x14ac:dyDescent="0.3">
      <c r="F2321" s="36"/>
    </row>
    <row r="2322" spans="6:6" x14ac:dyDescent="0.3">
      <c r="F2322" s="36"/>
    </row>
    <row r="2323" spans="6:6" x14ac:dyDescent="0.3">
      <c r="F2323" s="36"/>
    </row>
    <row r="2324" spans="6:6" x14ac:dyDescent="0.3">
      <c r="F2324" s="36"/>
    </row>
    <row r="2325" spans="6:6" x14ac:dyDescent="0.3">
      <c r="F2325" s="36"/>
    </row>
    <row r="2326" spans="6:6" x14ac:dyDescent="0.3">
      <c r="F2326" s="36"/>
    </row>
    <row r="2327" spans="6:6" x14ac:dyDescent="0.3">
      <c r="F2327" s="36"/>
    </row>
    <row r="2328" spans="6:6" x14ac:dyDescent="0.3">
      <c r="F2328" s="36"/>
    </row>
    <row r="2329" spans="6:6" x14ac:dyDescent="0.3">
      <c r="F2329" s="36"/>
    </row>
    <row r="2330" spans="6:6" x14ac:dyDescent="0.3">
      <c r="F2330" s="36"/>
    </row>
    <row r="2331" spans="6:6" x14ac:dyDescent="0.3">
      <c r="F2331" s="36"/>
    </row>
    <row r="2332" spans="6:6" x14ac:dyDescent="0.3">
      <c r="F2332" s="36"/>
    </row>
    <row r="2333" spans="6:6" x14ac:dyDescent="0.3">
      <c r="F2333" s="36"/>
    </row>
    <row r="2334" spans="6:6" x14ac:dyDescent="0.3">
      <c r="F2334" s="36"/>
    </row>
    <row r="2335" spans="6:6" x14ac:dyDescent="0.3">
      <c r="F2335" s="36"/>
    </row>
    <row r="2336" spans="6:6" x14ac:dyDescent="0.3">
      <c r="F2336" s="36"/>
    </row>
    <row r="2337" spans="6:6" x14ac:dyDescent="0.3">
      <c r="F2337" s="36"/>
    </row>
    <row r="2338" spans="6:6" x14ac:dyDescent="0.3">
      <c r="F2338" s="36"/>
    </row>
    <row r="2339" spans="6:6" x14ac:dyDescent="0.3">
      <c r="F2339" s="36"/>
    </row>
    <row r="2340" spans="6:6" x14ac:dyDescent="0.3">
      <c r="F2340" s="36"/>
    </row>
    <row r="2341" spans="6:6" x14ac:dyDescent="0.3">
      <c r="F2341" s="36"/>
    </row>
    <row r="2342" spans="6:6" x14ac:dyDescent="0.3">
      <c r="F2342" s="36"/>
    </row>
    <row r="2343" spans="6:6" x14ac:dyDescent="0.3">
      <c r="F2343" s="36"/>
    </row>
    <row r="2344" spans="6:6" x14ac:dyDescent="0.3">
      <c r="F2344" s="36"/>
    </row>
    <row r="2345" spans="6:6" x14ac:dyDescent="0.3">
      <c r="F2345" s="36"/>
    </row>
    <row r="2346" spans="6:6" x14ac:dyDescent="0.3">
      <c r="F2346" s="36"/>
    </row>
    <row r="2347" spans="6:6" x14ac:dyDescent="0.3">
      <c r="F2347" s="36"/>
    </row>
    <row r="2348" spans="6:6" x14ac:dyDescent="0.3">
      <c r="F2348" s="36"/>
    </row>
    <row r="2349" spans="6:6" x14ac:dyDescent="0.3">
      <c r="F2349" s="36"/>
    </row>
    <row r="2350" spans="6:6" x14ac:dyDescent="0.3">
      <c r="F2350" s="36"/>
    </row>
    <row r="2351" spans="6:6" x14ac:dyDescent="0.3">
      <c r="F2351" s="36"/>
    </row>
    <row r="2352" spans="6:6" x14ac:dyDescent="0.3">
      <c r="F2352" s="36"/>
    </row>
    <row r="2353" spans="6:6" x14ac:dyDescent="0.3">
      <c r="F2353" s="36"/>
    </row>
    <row r="2354" spans="6:6" x14ac:dyDescent="0.3">
      <c r="F2354" s="36"/>
    </row>
    <row r="2355" spans="6:6" x14ac:dyDescent="0.3">
      <c r="F2355" s="36"/>
    </row>
    <row r="2356" spans="6:6" x14ac:dyDescent="0.3">
      <c r="F2356" s="36"/>
    </row>
    <row r="2357" spans="6:6" x14ac:dyDescent="0.3">
      <c r="F2357" s="36"/>
    </row>
    <row r="2358" spans="6:6" x14ac:dyDescent="0.3">
      <c r="F2358" s="36"/>
    </row>
    <row r="2359" spans="6:6" x14ac:dyDescent="0.3">
      <c r="F2359" s="36"/>
    </row>
    <row r="2360" spans="6:6" x14ac:dyDescent="0.3">
      <c r="F2360" s="36"/>
    </row>
    <row r="2361" spans="6:6" x14ac:dyDescent="0.3">
      <c r="F2361" s="36"/>
    </row>
    <row r="2362" spans="6:6" x14ac:dyDescent="0.3">
      <c r="F2362" s="36"/>
    </row>
    <row r="2363" spans="6:6" x14ac:dyDescent="0.3">
      <c r="F2363" s="36"/>
    </row>
    <row r="2364" spans="6:6" x14ac:dyDescent="0.3">
      <c r="F2364" s="36"/>
    </row>
    <row r="2365" spans="6:6" x14ac:dyDescent="0.3">
      <c r="F2365" s="36"/>
    </row>
    <row r="2366" spans="6:6" x14ac:dyDescent="0.3">
      <c r="F2366" s="36"/>
    </row>
    <row r="2367" spans="6:6" x14ac:dyDescent="0.3">
      <c r="F2367" s="36"/>
    </row>
    <row r="2368" spans="6:6" x14ac:dyDescent="0.3">
      <c r="F2368" s="36"/>
    </row>
    <row r="2369" spans="6:6" x14ac:dyDescent="0.3">
      <c r="F2369" s="36"/>
    </row>
    <row r="2370" spans="6:6" x14ac:dyDescent="0.3">
      <c r="F2370" s="36"/>
    </row>
    <row r="2371" spans="6:6" x14ac:dyDescent="0.3">
      <c r="F2371" s="36"/>
    </row>
    <row r="2372" spans="6:6" x14ac:dyDescent="0.3">
      <c r="F2372" s="36"/>
    </row>
    <row r="2373" spans="6:6" x14ac:dyDescent="0.3">
      <c r="F2373" s="36"/>
    </row>
    <row r="2374" spans="6:6" x14ac:dyDescent="0.3">
      <c r="F2374" s="36"/>
    </row>
    <row r="2375" spans="6:6" x14ac:dyDescent="0.3">
      <c r="F2375" s="36"/>
    </row>
    <row r="2376" spans="6:6" x14ac:dyDescent="0.3">
      <c r="F2376" s="36"/>
    </row>
    <row r="2377" spans="6:6" x14ac:dyDescent="0.3">
      <c r="F2377" s="36"/>
    </row>
    <row r="2378" spans="6:6" x14ac:dyDescent="0.3">
      <c r="F2378" s="36"/>
    </row>
    <row r="2379" spans="6:6" x14ac:dyDescent="0.3">
      <c r="F2379" s="36"/>
    </row>
    <row r="2380" spans="6:6" x14ac:dyDescent="0.3">
      <c r="F2380" s="36"/>
    </row>
    <row r="2381" spans="6:6" x14ac:dyDescent="0.3">
      <c r="F2381" s="36"/>
    </row>
    <row r="2382" spans="6:6" x14ac:dyDescent="0.3">
      <c r="F2382" s="36"/>
    </row>
    <row r="2383" spans="6:6" x14ac:dyDescent="0.3">
      <c r="F2383" s="36"/>
    </row>
    <row r="2384" spans="6:6" x14ac:dyDescent="0.3">
      <c r="F2384" s="36"/>
    </row>
    <row r="2385" spans="6:6" x14ac:dyDescent="0.3">
      <c r="F2385" s="36"/>
    </row>
    <row r="2386" spans="6:6" x14ac:dyDescent="0.3">
      <c r="F2386" s="36"/>
    </row>
    <row r="2387" spans="6:6" x14ac:dyDescent="0.3">
      <c r="F2387" s="36"/>
    </row>
    <row r="2388" spans="6:6" x14ac:dyDescent="0.3">
      <c r="F2388" s="36"/>
    </row>
    <row r="2389" spans="6:6" x14ac:dyDescent="0.3">
      <c r="F2389" s="36"/>
    </row>
    <row r="2390" spans="6:6" x14ac:dyDescent="0.3">
      <c r="F2390" s="36"/>
    </row>
    <row r="2391" spans="6:6" x14ac:dyDescent="0.3">
      <c r="F2391" s="36"/>
    </row>
    <row r="2392" spans="6:6" x14ac:dyDescent="0.3">
      <c r="F2392" s="36"/>
    </row>
    <row r="2393" spans="6:6" x14ac:dyDescent="0.3">
      <c r="F2393" s="36"/>
    </row>
    <row r="2394" spans="6:6" x14ac:dyDescent="0.3">
      <c r="F2394" s="36"/>
    </row>
    <row r="2395" spans="6:6" x14ac:dyDescent="0.3">
      <c r="F2395" s="36"/>
    </row>
    <row r="2396" spans="6:6" x14ac:dyDescent="0.3">
      <c r="F2396" s="36"/>
    </row>
    <row r="2397" spans="6:6" x14ac:dyDescent="0.3">
      <c r="F2397" s="36"/>
    </row>
    <row r="2398" spans="6:6" x14ac:dyDescent="0.3">
      <c r="F2398" s="36"/>
    </row>
    <row r="2399" spans="6:6" x14ac:dyDescent="0.3">
      <c r="F2399" s="36"/>
    </row>
    <row r="2400" spans="6:6" x14ac:dyDescent="0.3">
      <c r="F2400" s="36"/>
    </row>
    <row r="2401" spans="6:6" x14ac:dyDescent="0.3">
      <c r="F2401" s="36"/>
    </row>
    <row r="2402" spans="6:6" x14ac:dyDescent="0.3">
      <c r="F2402" s="36"/>
    </row>
    <row r="2403" spans="6:6" x14ac:dyDescent="0.3">
      <c r="F2403" s="36"/>
    </row>
    <row r="2404" spans="6:6" x14ac:dyDescent="0.3">
      <c r="F2404" s="36"/>
    </row>
    <row r="2405" spans="6:6" x14ac:dyDescent="0.3">
      <c r="F2405" s="36"/>
    </row>
    <row r="2406" spans="6:6" x14ac:dyDescent="0.3">
      <c r="F2406" s="36"/>
    </row>
    <row r="2407" spans="6:6" x14ac:dyDescent="0.3">
      <c r="F2407" s="36"/>
    </row>
    <row r="2408" spans="6:6" x14ac:dyDescent="0.3">
      <c r="F2408" s="36"/>
    </row>
    <row r="2409" spans="6:6" x14ac:dyDescent="0.3">
      <c r="F2409" s="36"/>
    </row>
    <row r="2410" spans="6:6" x14ac:dyDescent="0.3">
      <c r="F2410" s="36"/>
    </row>
    <row r="2411" spans="6:6" x14ac:dyDescent="0.3">
      <c r="F2411" s="36"/>
    </row>
    <row r="2412" spans="6:6" x14ac:dyDescent="0.3">
      <c r="F2412" s="36"/>
    </row>
    <row r="2413" spans="6:6" x14ac:dyDescent="0.3">
      <c r="F2413" s="36"/>
    </row>
    <row r="2414" spans="6:6" x14ac:dyDescent="0.3">
      <c r="F2414" s="36"/>
    </row>
    <row r="2415" spans="6:6" x14ac:dyDescent="0.3">
      <c r="F2415" s="36"/>
    </row>
    <row r="2416" spans="6:6" x14ac:dyDescent="0.3">
      <c r="F2416" s="36"/>
    </row>
    <row r="2417" spans="6:6" x14ac:dyDescent="0.3">
      <c r="F2417" s="36"/>
    </row>
    <row r="2418" spans="6:6" x14ac:dyDescent="0.3">
      <c r="F2418" s="36"/>
    </row>
    <row r="2419" spans="6:6" x14ac:dyDescent="0.3">
      <c r="F2419" s="36"/>
    </row>
    <row r="2420" spans="6:6" x14ac:dyDescent="0.3">
      <c r="F2420" s="36"/>
    </row>
    <row r="2421" spans="6:6" x14ac:dyDescent="0.3">
      <c r="F2421" s="36"/>
    </row>
    <row r="2422" spans="6:6" x14ac:dyDescent="0.3">
      <c r="F2422" s="36"/>
    </row>
    <row r="2423" spans="6:6" x14ac:dyDescent="0.3">
      <c r="F2423" s="36"/>
    </row>
    <row r="2424" spans="6:6" x14ac:dyDescent="0.3">
      <c r="F2424" s="36"/>
    </row>
    <row r="2425" spans="6:6" x14ac:dyDescent="0.3">
      <c r="F2425" s="36"/>
    </row>
    <row r="2426" spans="6:6" x14ac:dyDescent="0.3">
      <c r="F2426" s="36"/>
    </row>
    <row r="2427" spans="6:6" x14ac:dyDescent="0.3">
      <c r="F2427" s="36"/>
    </row>
    <row r="2428" spans="6:6" x14ac:dyDescent="0.3">
      <c r="F2428" s="36"/>
    </row>
    <row r="2429" spans="6:6" x14ac:dyDescent="0.3">
      <c r="F2429" s="36"/>
    </row>
    <row r="2430" spans="6:6" x14ac:dyDescent="0.3">
      <c r="F2430" s="36"/>
    </row>
    <row r="2431" spans="6:6" x14ac:dyDescent="0.3">
      <c r="F2431" s="36"/>
    </row>
    <row r="2432" spans="6:6" x14ac:dyDescent="0.3">
      <c r="F2432" s="36"/>
    </row>
    <row r="2433" spans="6:6" x14ac:dyDescent="0.3">
      <c r="F2433" s="36"/>
    </row>
    <row r="2434" spans="6:6" x14ac:dyDescent="0.3">
      <c r="F2434" s="36"/>
    </row>
    <row r="2435" spans="6:6" x14ac:dyDescent="0.3">
      <c r="F2435" s="36"/>
    </row>
    <row r="2436" spans="6:6" x14ac:dyDescent="0.3">
      <c r="F2436" s="36"/>
    </row>
    <row r="2437" spans="6:6" x14ac:dyDescent="0.3">
      <c r="F2437" s="36"/>
    </row>
    <row r="2438" spans="6:6" x14ac:dyDescent="0.3">
      <c r="F2438" s="36"/>
    </row>
    <row r="2439" spans="6:6" x14ac:dyDescent="0.3">
      <c r="F2439" s="36"/>
    </row>
    <row r="2440" spans="6:6" x14ac:dyDescent="0.3">
      <c r="F2440" s="36"/>
    </row>
    <row r="2441" spans="6:6" x14ac:dyDescent="0.3">
      <c r="F2441" s="36"/>
    </row>
    <row r="2442" spans="6:6" x14ac:dyDescent="0.3">
      <c r="F2442" s="36"/>
    </row>
    <row r="2443" spans="6:6" x14ac:dyDescent="0.3">
      <c r="F2443" s="36"/>
    </row>
    <row r="2444" spans="6:6" x14ac:dyDescent="0.3">
      <c r="F2444" s="36"/>
    </row>
    <row r="2445" spans="6:6" x14ac:dyDescent="0.3">
      <c r="F2445" s="36"/>
    </row>
    <row r="2446" spans="6:6" x14ac:dyDescent="0.3">
      <c r="F2446" s="36"/>
    </row>
    <row r="2447" spans="6:6" x14ac:dyDescent="0.3">
      <c r="F2447" s="36"/>
    </row>
    <row r="2448" spans="6:6" x14ac:dyDescent="0.3">
      <c r="F2448" s="36"/>
    </row>
    <row r="2449" spans="6:6" x14ac:dyDescent="0.3">
      <c r="F2449" s="36"/>
    </row>
    <row r="2450" spans="6:6" x14ac:dyDescent="0.3">
      <c r="F2450" s="36"/>
    </row>
    <row r="2451" spans="6:6" x14ac:dyDescent="0.3">
      <c r="F2451" s="36"/>
    </row>
    <row r="2452" spans="6:6" x14ac:dyDescent="0.3">
      <c r="F2452" s="36"/>
    </row>
    <row r="2453" spans="6:6" x14ac:dyDescent="0.3">
      <c r="F2453" s="36"/>
    </row>
    <row r="2454" spans="6:6" x14ac:dyDescent="0.3">
      <c r="F2454" s="36"/>
    </row>
    <row r="2455" spans="6:6" x14ac:dyDescent="0.3">
      <c r="F2455" s="36"/>
    </row>
    <row r="2456" spans="6:6" x14ac:dyDescent="0.3">
      <c r="F2456" s="36"/>
    </row>
    <row r="2457" spans="6:6" x14ac:dyDescent="0.3">
      <c r="F2457" s="36"/>
    </row>
    <row r="2458" spans="6:6" x14ac:dyDescent="0.3">
      <c r="F2458" s="36"/>
    </row>
    <row r="2459" spans="6:6" x14ac:dyDescent="0.3">
      <c r="F2459" s="36"/>
    </row>
    <row r="2460" spans="6:6" x14ac:dyDescent="0.3">
      <c r="F2460" s="36"/>
    </row>
    <row r="2461" spans="6:6" x14ac:dyDescent="0.3">
      <c r="F2461" s="36"/>
    </row>
    <row r="2462" spans="6:6" x14ac:dyDescent="0.3">
      <c r="F2462" s="36"/>
    </row>
    <row r="2463" spans="6:6" x14ac:dyDescent="0.3">
      <c r="F2463" s="36"/>
    </row>
    <row r="2464" spans="6:6" x14ac:dyDescent="0.3">
      <c r="F2464" s="36"/>
    </row>
    <row r="2465" spans="6:6" x14ac:dyDescent="0.3">
      <c r="F2465" s="36"/>
    </row>
    <row r="2466" spans="6:6" x14ac:dyDescent="0.3">
      <c r="F2466" s="36"/>
    </row>
    <row r="2467" spans="6:6" x14ac:dyDescent="0.3">
      <c r="F2467" s="36"/>
    </row>
    <row r="2468" spans="6:6" x14ac:dyDescent="0.3">
      <c r="F2468" s="36"/>
    </row>
    <row r="2469" spans="6:6" x14ac:dyDescent="0.3">
      <c r="F2469" s="36"/>
    </row>
    <row r="2470" spans="6:6" x14ac:dyDescent="0.3">
      <c r="F2470" s="36"/>
    </row>
    <row r="2471" spans="6:6" x14ac:dyDescent="0.3">
      <c r="F2471" s="36"/>
    </row>
    <row r="2472" spans="6:6" x14ac:dyDescent="0.3">
      <c r="F2472" s="36"/>
    </row>
    <row r="2473" spans="6:6" x14ac:dyDescent="0.3">
      <c r="F2473" s="36"/>
    </row>
    <row r="2474" spans="6:6" x14ac:dyDescent="0.3">
      <c r="F2474" s="36"/>
    </row>
    <row r="2475" spans="6:6" x14ac:dyDescent="0.3">
      <c r="F2475" s="36"/>
    </row>
    <row r="2476" spans="6:6" x14ac:dyDescent="0.3">
      <c r="F2476" s="36"/>
    </row>
    <row r="2477" spans="6:6" x14ac:dyDescent="0.3">
      <c r="F2477" s="36"/>
    </row>
    <row r="2478" spans="6:6" x14ac:dyDescent="0.3">
      <c r="F2478" s="36"/>
    </row>
    <row r="2479" spans="6:6" x14ac:dyDescent="0.3">
      <c r="F2479" s="36"/>
    </row>
    <row r="2480" spans="6:6" x14ac:dyDescent="0.3">
      <c r="F2480" s="36"/>
    </row>
    <row r="2481" spans="6:6" x14ac:dyDescent="0.3">
      <c r="F2481" s="36"/>
    </row>
    <row r="2482" spans="6:6" x14ac:dyDescent="0.3">
      <c r="F2482" s="36"/>
    </row>
    <row r="2483" spans="6:6" x14ac:dyDescent="0.3">
      <c r="F2483" s="36"/>
    </row>
    <row r="2484" spans="6:6" x14ac:dyDescent="0.3">
      <c r="F2484" s="36"/>
    </row>
    <row r="2485" spans="6:6" x14ac:dyDescent="0.3">
      <c r="F2485" s="36"/>
    </row>
    <row r="2486" spans="6:6" x14ac:dyDescent="0.3">
      <c r="F2486" s="36"/>
    </row>
    <row r="2487" spans="6:6" x14ac:dyDescent="0.3">
      <c r="F2487" s="36"/>
    </row>
    <row r="2488" spans="6:6" x14ac:dyDescent="0.3">
      <c r="F2488" s="36"/>
    </row>
    <row r="2489" spans="6:6" x14ac:dyDescent="0.3">
      <c r="F2489" s="36"/>
    </row>
    <row r="2490" spans="6:6" x14ac:dyDescent="0.3">
      <c r="F2490" s="36"/>
    </row>
    <row r="2491" spans="6:6" x14ac:dyDescent="0.3">
      <c r="F2491" s="36"/>
    </row>
    <row r="2492" spans="6:6" x14ac:dyDescent="0.3">
      <c r="F2492" s="36"/>
    </row>
    <row r="2493" spans="6:6" x14ac:dyDescent="0.3">
      <c r="F2493" s="36"/>
    </row>
    <row r="2494" spans="6:6" x14ac:dyDescent="0.3">
      <c r="F2494" s="36"/>
    </row>
    <row r="2495" spans="6:6" x14ac:dyDescent="0.3">
      <c r="F2495" s="36"/>
    </row>
    <row r="2496" spans="6:6" x14ac:dyDescent="0.3">
      <c r="F2496" s="36"/>
    </row>
    <row r="2497" spans="6:6" x14ac:dyDescent="0.3">
      <c r="F2497" s="36"/>
    </row>
    <row r="2498" spans="6:6" x14ac:dyDescent="0.3">
      <c r="F2498" s="36"/>
    </row>
    <row r="2499" spans="6:6" x14ac:dyDescent="0.3">
      <c r="F2499" s="36"/>
    </row>
    <row r="2500" spans="6:6" x14ac:dyDescent="0.3">
      <c r="F2500" s="36"/>
    </row>
    <row r="2501" spans="6:6" x14ac:dyDescent="0.3">
      <c r="F2501" s="36"/>
    </row>
    <row r="2502" spans="6:6" x14ac:dyDescent="0.3">
      <c r="F2502" s="36"/>
    </row>
    <row r="2503" spans="6:6" x14ac:dyDescent="0.3">
      <c r="F2503" s="36"/>
    </row>
    <row r="2504" spans="6:6" x14ac:dyDescent="0.3">
      <c r="F2504" s="36"/>
    </row>
    <row r="2505" spans="6:6" x14ac:dyDescent="0.3">
      <c r="F2505" s="36"/>
    </row>
    <row r="2506" spans="6:6" x14ac:dyDescent="0.3">
      <c r="F2506" s="36"/>
    </row>
    <row r="2507" spans="6:6" x14ac:dyDescent="0.3">
      <c r="F2507" s="36"/>
    </row>
    <row r="2508" spans="6:6" x14ac:dyDescent="0.3">
      <c r="F2508" s="36"/>
    </row>
    <row r="2509" spans="6:6" x14ac:dyDescent="0.3">
      <c r="F2509" s="36"/>
    </row>
    <row r="2510" spans="6:6" x14ac:dyDescent="0.3">
      <c r="F2510" s="36"/>
    </row>
    <row r="2511" spans="6:6" x14ac:dyDescent="0.3">
      <c r="F2511" s="36"/>
    </row>
    <row r="2512" spans="6:6" x14ac:dyDescent="0.3">
      <c r="F2512" s="36"/>
    </row>
    <row r="2513" spans="6:6" x14ac:dyDescent="0.3">
      <c r="F2513" s="36"/>
    </row>
    <row r="2514" spans="6:6" x14ac:dyDescent="0.3">
      <c r="F2514" s="36"/>
    </row>
    <row r="2515" spans="6:6" x14ac:dyDescent="0.3">
      <c r="F2515" s="36"/>
    </row>
    <row r="2516" spans="6:6" x14ac:dyDescent="0.3">
      <c r="F2516" s="36"/>
    </row>
    <row r="2517" spans="6:6" x14ac:dyDescent="0.3">
      <c r="F2517" s="36"/>
    </row>
    <row r="2518" spans="6:6" x14ac:dyDescent="0.3">
      <c r="F2518" s="36"/>
    </row>
    <row r="2519" spans="6:6" x14ac:dyDescent="0.3">
      <c r="F2519" s="36"/>
    </row>
    <row r="2520" spans="6:6" x14ac:dyDescent="0.3">
      <c r="F2520" s="36"/>
    </row>
    <row r="2521" spans="6:6" x14ac:dyDescent="0.3">
      <c r="F2521" s="36"/>
    </row>
    <row r="2522" spans="6:6" x14ac:dyDescent="0.3">
      <c r="F2522" s="36"/>
    </row>
    <row r="2523" spans="6:6" x14ac:dyDescent="0.3">
      <c r="F2523" s="36"/>
    </row>
    <row r="2524" spans="6:6" x14ac:dyDescent="0.3">
      <c r="F2524" s="36"/>
    </row>
    <row r="2525" spans="6:6" x14ac:dyDescent="0.3">
      <c r="F2525" s="36"/>
    </row>
    <row r="2526" spans="6:6" x14ac:dyDescent="0.3">
      <c r="F2526" s="36"/>
    </row>
    <row r="2527" spans="6:6" x14ac:dyDescent="0.3">
      <c r="F2527" s="36"/>
    </row>
    <row r="2528" spans="6:6" x14ac:dyDescent="0.3">
      <c r="F2528" s="36"/>
    </row>
    <row r="2529" spans="6:6" x14ac:dyDescent="0.3">
      <c r="F2529" s="36"/>
    </row>
    <row r="2530" spans="6:6" x14ac:dyDescent="0.3">
      <c r="F2530" s="36"/>
    </row>
    <row r="2531" spans="6:6" x14ac:dyDescent="0.3">
      <c r="F2531" s="36"/>
    </row>
    <row r="2532" spans="6:6" x14ac:dyDescent="0.3">
      <c r="F2532" s="36"/>
    </row>
    <row r="2533" spans="6:6" x14ac:dyDescent="0.3">
      <c r="F2533" s="36"/>
    </row>
    <row r="2534" spans="6:6" x14ac:dyDescent="0.3">
      <c r="F2534" s="36"/>
    </row>
    <row r="2535" spans="6:6" x14ac:dyDescent="0.3">
      <c r="F2535" s="36"/>
    </row>
    <row r="2536" spans="6:6" x14ac:dyDescent="0.3">
      <c r="F2536" s="36"/>
    </row>
    <row r="2537" spans="6:6" x14ac:dyDescent="0.3">
      <c r="F2537" s="36"/>
    </row>
    <row r="2538" spans="6:6" x14ac:dyDescent="0.3">
      <c r="F2538" s="36"/>
    </row>
    <row r="2539" spans="6:6" x14ac:dyDescent="0.3">
      <c r="F2539" s="36"/>
    </row>
    <row r="2540" spans="6:6" x14ac:dyDescent="0.3">
      <c r="F2540" s="36"/>
    </row>
    <row r="2541" spans="6:6" x14ac:dyDescent="0.3">
      <c r="F2541" s="36"/>
    </row>
    <row r="2542" spans="6:6" x14ac:dyDescent="0.3">
      <c r="F2542" s="36"/>
    </row>
    <row r="2543" spans="6:6" x14ac:dyDescent="0.3">
      <c r="F2543" s="36"/>
    </row>
    <row r="2544" spans="6:6" x14ac:dyDescent="0.3">
      <c r="F2544" s="36"/>
    </row>
    <row r="2545" spans="6:6" x14ac:dyDescent="0.3">
      <c r="F2545" s="36"/>
    </row>
    <row r="2546" spans="6:6" x14ac:dyDescent="0.3">
      <c r="F2546" s="36"/>
    </row>
    <row r="2547" spans="6:6" x14ac:dyDescent="0.3">
      <c r="F2547" s="36"/>
    </row>
    <row r="2548" spans="6:6" x14ac:dyDescent="0.3">
      <c r="F2548" s="36"/>
    </row>
    <row r="2549" spans="6:6" x14ac:dyDescent="0.3">
      <c r="F2549" s="36"/>
    </row>
    <row r="2550" spans="6:6" x14ac:dyDescent="0.3">
      <c r="F2550" s="36"/>
    </row>
    <row r="2551" spans="6:6" x14ac:dyDescent="0.3">
      <c r="F2551" s="36"/>
    </row>
    <row r="2552" spans="6:6" x14ac:dyDescent="0.3">
      <c r="F2552" s="36"/>
    </row>
    <row r="2553" spans="6:6" x14ac:dyDescent="0.3">
      <c r="F2553" s="36"/>
    </row>
    <row r="2554" spans="6:6" x14ac:dyDescent="0.3">
      <c r="F2554" s="36"/>
    </row>
    <row r="2555" spans="6:6" x14ac:dyDescent="0.3">
      <c r="F2555" s="36"/>
    </row>
    <row r="2556" spans="6:6" x14ac:dyDescent="0.3">
      <c r="F2556" s="36"/>
    </row>
    <row r="2557" spans="6:6" x14ac:dyDescent="0.3">
      <c r="F2557" s="36"/>
    </row>
    <row r="2558" spans="6:6" x14ac:dyDescent="0.3">
      <c r="F2558" s="36"/>
    </row>
    <row r="2559" spans="6:6" x14ac:dyDescent="0.3">
      <c r="F2559" s="36"/>
    </row>
    <row r="2560" spans="6:6" x14ac:dyDescent="0.3">
      <c r="F2560" s="36"/>
    </row>
    <row r="2561" spans="6:6" x14ac:dyDescent="0.3">
      <c r="F2561" s="36"/>
    </row>
    <row r="2562" spans="6:6" x14ac:dyDescent="0.3">
      <c r="F2562" s="36"/>
    </row>
    <row r="2563" spans="6:6" x14ac:dyDescent="0.3">
      <c r="F2563" s="36"/>
    </row>
    <row r="2564" spans="6:6" x14ac:dyDescent="0.3">
      <c r="F2564" s="36"/>
    </row>
    <row r="2565" spans="6:6" x14ac:dyDescent="0.3">
      <c r="F2565" s="36"/>
    </row>
    <row r="2566" spans="6:6" x14ac:dyDescent="0.3">
      <c r="F2566" s="36"/>
    </row>
    <row r="2567" spans="6:6" x14ac:dyDescent="0.3">
      <c r="F2567" s="36"/>
    </row>
    <row r="2568" spans="6:6" x14ac:dyDescent="0.3">
      <c r="F2568" s="36"/>
    </row>
    <row r="2569" spans="6:6" x14ac:dyDescent="0.3">
      <c r="F2569" s="36"/>
    </row>
    <row r="2570" spans="6:6" x14ac:dyDescent="0.3">
      <c r="F2570" s="36"/>
    </row>
    <row r="2571" spans="6:6" x14ac:dyDescent="0.3">
      <c r="F2571" s="36"/>
    </row>
    <row r="2572" spans="6:6" x14ac:dyDescent="0.3">
      <c r="F2572" s="36"/>
    </row>
    <row r="2573" spans="6:6" x14ac:dyDescent="0.3">
      <c r="F2573" s="36"/>
    </row>
    <row r="2574" spans="6:6" x14ac:dyDescent="0.3">
      <c r="F2574" s="36"/>
    </row>
    <row r="2575" spans="6:6" x14ac:dyDescent="0.3">
      <c r="F2575" s="36"/>
    </row>
    <row r="2576" spans="6:6" x14ac:dyDescent="0.3">
      <c r="F2576" s="36"/>
    </row>
    <row r="2577" spans="6:6" x14ac:dyDescent="0.3">
      <c r="F2577" s="36"/>
    </row>
    <row r="2578" spans="6:6" x14ac:dyDescent="0.3">
      <c r="F2578" s="36"/>
    </row>
    <row r="2579" spans="6:6" x14ac:dyDescent="0.3">
      <c r="F2579" s="36"/>
    </row>
    <row r="2580" spans="6:6" x14ac:dyDescent="0.3">
      <c r="F2580" s="36"/>
    </row>
    <row r="2581" spans="6:6" x14ac:dyDescent="0.3">
      <c r="F2581" s="36"/>
    </row>
    <row r="2582" spans="6:6" x14ac:dyDescent="0.3">
      <c r="F2582" s="36"/>
    </row>
    <row r="2583" spans="6:6" x14ac:dyDescent="0.3">
      <c r="F2583" s="36"/>
    </row>
    <row r="2584" spans="6:6" x14ac:dyDescent="0.3">
      <c r="F2584" s="36"/>
    </row>
    <row r="2585" spans="6:6" x14ac:dyDescent="0.3">
      <c r="F2585" s="36"/>
    </row>
    <row r="2586" spans="6:6" x14ac:dyDescent="0.3">
      <c r="F2586" s="36"/>
    </row>
    <row r="2587" spans="6:6" x14ac:dyDescent="0.3">
      <c r="F2587" s="36"/>
    </row>
    <row r="2588" spans="6:6" x14ac:dyDescent="0.3">
      <c r="F2588" s="36"/>
    </row>
    <row r="2589" spans="6:6" x14ac:dyDescent="0.3">
      <c r="F2589" s="36"/>
    </row>
    <row r="2590" spans="6:6" x14ac:dyDescent="0.3">
      <c r="F2590" s="36"/>
    </row>
    <row r="2591" spans="6:6" x14ac:dyDescent="0.3">
      <c r="F2591" s="36"/>
    </row>
    <row r="2592" spans="6:6" x14ac:dyDescent="0.3">
      <c r="F2592" s="36"/>
    </row>
    <row r="2593" spans="6:6" x14ac:dyDescent="0.3">
      <c r="F2593" s="36"/>
    </row>
    <row r="2594" spans="6:6" x14ac:dyDescent="0.3">
      <c r="F2594" s="36"/>
    </row>
    <row r="2595" spans="6:6" x14ac:dyDescent="0.3">
      <c r="F2595" s="36"/>
    </row>
    <row r="2596" spans="6:6" x14ac:dyDescent="0.3">
      <c r="F2596" s="36"/>
    </row>
    <row r="2597" spans="6:6" x14ac:dyDescent="0.3">
      <c r="F2597" s="36"/>
    </row>
    <row r="2598" spans="6:6" x14ac:dyDescent="0.3">
      <c r="F2598" s="36"/>
    </row>
    <row r="2599" spans="6:6" x14ac:dyDescent="0.3">
      <c r="F2599" s="36"/>
    </row>
    <row r="2600" spans="6:6" x14ac:dyDescent="0.3">
      <c r="F2600" s="36"/>
    </row>
    <row r="2601" spans="6:6" x14ac:dyDescent="0.3">
      <c r="F2601" s="36"/>
    </row>
    <row r="2602" spans="6:6" x14ac:dyDescent="0.3">
      <c r="F2602" s="36"/>
    </row>
    <row r="2603" spans="6:6" x14ac:dyDescent="0.3">
      <c r="F2603" s="36"/>
    </row>
    <row r="2604" spans="6:6" x14ac:dyDescent="0.3">
      <c r="F2604" s="36"/>
    </row>
    <row r="2605" spans="6:6" x14ac:dyDescent="0.3">
      <c r="F2605" s="36"/>
    </row>
    <row r="2606" spans="6:6" x14ac:dyDescent="0.3">
      <c r="F2606" s="36"/>
    </row>
    <row r="2607" spans="6:6" x14ac:dyDescent="0.3">
      <c r="F2607" s="36"/>
    </row>
    <row r="2608" spans="6:6" x14ac:dyDescent="0.3">
      <c r="F2608" s="36"/>
    </row>
    <row r="2609" spans="6:6" x14ac:dyDescent="0.3">
      <c r="F2609" s="36"/>
    </row>
    <row r="2610" spans="6:6" x14ac:dyDescent="0.3">
      <c r="F2610" s="36"/>
    </row>
    <row r="2611" spans="6:6" x14ac:dyDescent="0.3">
      <c r="F2611" s="36"/>
    </row>
    <row r="2612" spans="6:6" x14ac:dyDescent="0.3">
      <c r="F2612" s="36"/>
    </row>
    <row r="2613" spans="6:6" x14ac:dyDescent="0.3">
      <c r="F2613" s="36"/>
    </row>
    <row r="2614" spans="6:6" x14ac:dyDescent="0.3">
      <c r="F2614" s="36"/>
    </row>
    <row r="2615" spans="6:6" x14ac:dyDescent="0.3">
      <c r="F2615" s="36"/>
    </row>
    <row r="2616" spans="6:6" x14ac:dyDescent="0.3">
      <c r="F2616" s="36"/>
    </row>
    <row r="2617" spans="6:6" x14ac:dyDescent="0.3">
      <c r="F2617" s="36"/>
    </row>
    <row r="2618" spans="6:6" x14ac:dyDescent="0.3">
      <c r="F2618" s="36"/>
    </row>
    <row r="2619" spans="6:6" x14ac:dyDescent="0.3">
      <c r="F2619" s="36"/>
    </row>
    <row r="2620" spans="6:6" x14ac:dyDescent="0.3">
      <c r="F2620" s="36"/>
    </row>
    <row r="2621" spans="6:6" x14ac:dyDescent="0.3">
      <c r="F2621" s="36"/>
    </row>
    <row r="2622" spans="6:6" x14ac:dyDescent="0.3">
      <c r="F2622" s="36"/>
    </row>
    <row r="2623" spans="6:6" x14ac:dyDescent="0.3">
      <c r="F2623" s="36"/>
    </row>
    <row r="2624" spans="6:6" x14ac:dyDescent="0.3">
      <c r="F2624" s="36"/>
    </row>
    <row r="2625" spans="6:6" x14ac:dyDescent="0.3">
      <c r="F2625" s="36"/>
    </row>
    <row r="2626" spans="6:6" x14ac:dyDescent="0.3">
      <c r="F2626" s="36"/>
    </row>
    <row r="2627" spans="6:6" x14ac:dyDescent="0.3">
      <c r="F2627" s="36"/>
    </row>
    <row r="2628" spans="6:6" x14ac:dyDescent="0.3">
      <c r="F2628" s="36"/>
    </row>
    <row r="2629" spans="6:6" x14ac:dyDescent="0.3">
      <c r="F2629" s="36"/>
    </row>
    <row r="2630" spans="6:6" x14ac:dyDescent="0.3">
      <c r="F2630" s="36"/>
    </row>
    <row r="2631" spans="6:6" x14ac:dyDescent="0.3">
      <c r="F2631" s="36"/>
    </row>
    <row r="2632" spans="6:6" x14ac:dyDescent="0.3">
      <c r="F2632" s="36"/>
    </row>
    <row r="2633" spans="6:6" x14ac:dyDescent="0.3">
      <c r="F2633" s="36"/>
    </row>
    <row r="2634" spans="6:6" x14ac:dyDescent="0.3">
      <c r="F2634" s="36"/>
    </row>
    <row r="2635" spans="6:6" x14ac:dyDescent="0.3">
      <c r="F2635" s="36"/>
    </row>
    <row r="2636" spans="6:6" x14ac:dyDescent="0.3">
      <c r="F2636" s="36"/>
    </row>
    <row r="2637" spans="6:6" x14ac:dyDescent="0.3">
      <c r="F2637" s="36"/>
    </row>
    <row r="2638" spans="6:6" x14ac:dyDescent="0.3">
      <c r="F2638" s="36"/>
    </row>
    <row r="2639" spans="6:6" x14ac:dyDescent="0.3">
      <c r="F2639" s="36"/>
    </row>
    <row r="2640" spans="6:6" x14ac:dyDescent="0.3">
      <c r="F2640" s="36"/>
    </row>
    <row r="2641" spans="6:6" x14ac:dyDescent="0.3">
      <c r="F2641" s="36"/>
    </row>
    <row r="2642" spans="6:6" x14ac:dyDescent="0.3">
      <c r="F2642" s="36"/>
    </row>
    <row r="2643" spans="6:6" x14ac:dyDescent="0.3">
      <c r="F2643" s="36"/>
    </row>
    <row r="2644" spans="6:6" x14ac:dyDescent="0.3">
      <c r="F2644" s="36"/>
    </row>
    <row r="2645" spans="6:6" x14ac:dyDescent="0.3">
      <c r="F2645" s="36"/>
    </row>
    <row r="2646" spans="6:6" x14ac:dyDescent="0.3">
      <c r="F2646" s="36"/>
    </row>
    <row r="2647" spans="6:6" x14ac:dyDescent="0.3">
      <c r="F2647" s="36"/>
    </row>
    <row r="2648" spans="6:6" x14ac:dyDescent="0.3">
      <c r="F2648" s="36"/>
    </row>
    <row r="2649" spans="6:6" x14ac:dyDescent="0.3">
      <c r="F2649" s="36"/>
    </row>
    <row r="2650" spans="6:6" x14ac:dyDescent="0.3">
      <c r="F2650" s="36"/>
    </row>
    <row r="2651" spans="6:6" x14ac:dyDescent="0.3">
      <c r="F2651" s="36"/>
    </row>
    <row r="2652" spans="6:6" x14ac:dyDescent="0.3">
      <c r="F2652" s="36"/>
    </row>
    <row r="2653" spans="6:6" x14ac:dyDescent="0.3">
      <c r="F2653" s="36"/>
    </row>
    <row r="2654" spans="6:6" x14ac:dyDescent="0.3">
      <c r="F2654" s="36"/>
    </row>
    <row r="2655" spans="6:6" x14ac:dyDescent="0.3">
      <c r="F2655" s="36"/>
    </row>
    <row r="2656" spans="6:6" x14ac:dyDescent="0.3">
      <c r="F2656" s="36"/>
    </row>
    <row r="2657" spans="6:6" x14ac:dyDescent="0.3">
      <c r="F2657" s="36"/>
    </row>
    <row r="2658" spans="6:6" x14ac:dyDescent="0.3">
      <c r="F2658" s="36"/>
    </row>
    <row r="2659" spans="6:6" x14ac:dyDescent="0.3">
      <c r="F2659" s="36"/>
    </row>
    <row r="2660" spans="6:6" x14ac:dyDescent="0.3">
      <c r="F2660" s="36"/>
    </row>
    <row r="2661" spans="6:6" x14ac:dyDescent="0.3">
      <c r="F2661" s="36"/>
    </row>
    <row r="2662" spans="6:6" x14ac:dyDescent="0.3">
      <c r="F2662" s="36"/>
    </row>
    <row r="2663" spans="6:6" x14ac:dyDescent="0.3">
      <c r="F2663" s="36"/>
    </row>
    <row r="2664" spans="6:6" x14ac:dyDescent="0.3">
      <c r="F2664" s="36"/>
    </row>
    <row r="2665" spans="6:6" x14ac:dyDescent="0.3">
      <c r="F2665" s="36"/>
    </row>
    <row r="2666" spans="6:6" x14ac:dyDescent="0.3">
      <c r="F2666" s="36"/>
    </row>
    <row r="2667" spans="6:6" x14ac:dyDescent="0.3">
      <c r="F2667" s="36"/>
    </row>
    <row r="2668" spans="6:6" x14ac:dyDescent="0.3">
      <c r="F2668" s="36"/>
    </row>
    <row r="2669" spans="6:6" x14ac:dyDescent="0.3">
      <c r="F2669" s="36"/>
    </row>
    <row r="2670" spans="6:6" x14ac:dyDescent="0.3">
      <c r="F2670" s="36"/>
    </row>
    <row r="2671" spans="6:6" x14ac:dyDescent="0.3">
      <c r="F2671" s="36"/>
    </row>
    <row r="2672" spans="6:6" x14ac:dyDescent="0.3">
      <c r="F2672" s="36"/>
    </row>
    <row r="2673" spans="6:6" x14ac:dyDescent="0.3">
      <c r="F2673" s="36"/>
    </row>
    <row r="2674" spans="6:6" x14ac:dyDescent="0.3">
      <c r="F2674" s="36"/>
    </row>
    <row r="2675" spans="6:6" x14ac:dyDescent="0.3">
      <c r="F2675" s="36"/>
    </row>
    <row r="2676" spans="6:6" x14ac:dyDescent="0.3">
      <c r="F2676" s="36"/>
    </row>
    <row r="2677" spans="6:6" x14ac:dyDescent="0.3">
      <c r="F2677" s="36"/>
    </row>
    <row r="2678" spans="6:6" x14ac:dyDescent="0.3">
      <c r="F2678" s="36"/>
    </row>
    <row r="2679" spans="6:6" x14ac:dyDescent="0.3">
      <c r="F2679" s="36"/>
    </row>
    <row r="2680" spans="6:6" x14ac:dyDescent="0.3">
      <c r="F2680" s="36"/>
    </row>
    <row r="2681" spans="6:6" x14ac:dyDescent="0.3">
      <c r="F2681" s="36"/>
    </row>
    <row r="2682" spans="6:6" x14ac:dyDescent="0.3">
      <c r="F2682" s="36"/>
    </row>
    <row r="2683" spans="6:6" x14ac:dyDescent="0.3">
      <c r="F2683" s="36"/>
    </row>
    <row r="2684" spans="6:6" x14ac:dyDescent="0.3">
      <c r="F2684" s="36"/>
    </row>
    <row r="2685" spans="6:6" x14ac:dyDescent="0.3">
      <c r="F2685" s="36"/>
    </row>
    <row r="2686" spans="6:6" x14ac:dyDescent="0.3">
      <c r="F2686" s="36"/>
    </row>
    <row r="2687" spans="6:6" x14ac:dyDescent="0.3">
      <c r="F2687" s="36"/>
    </row>
    <row r="2688" spans="6:6" x14ac:dyDescent="0.3">
      <c r="F2688" s="36"/>
    </row>
    <row r="2689" spans="6:6" x14ac:dyDescent="0.3">
      <c r="F2689" s="36"/>
    </row>
    <row r="2690" spans="6:6" x14ac:dyDescent="0.3">
      <c r="F2690" s="36"/>
    </row>
    <row r="2691" spans="6:6" x14ac:dyDescent="0.3">
      <c r="F2691" s="36"/>
    </row>
    <row r="2692" spans="6:6" x14ac:dyDescent="0.3">
      <c r="F2692" s="36"/>
    </row>
    <row r="2693" spans="6:6" x14ac:dyDescent="0.3">
      <c r="F2693" s="36"/>
    </row>
    <row r="2694" spans="6:6" x14ac:dyDescent="0.3">
      <c r="F2694" s="36"/>
    </row>
    <row r="2695" spans="6:6" x14ac:dyDescent="0.3">
      <c r="F2695" s="36"/>
    </row>
    <row r="2696" spans="6:6" x14ac:dyDescent="0.3">
      <c r="F2696" s="36"/>
    </row>
    <row r="2697" spans="6:6" x14ac:dyDescent="0.3">
      <c r="F2697" s="36"/>
    </row>
    <row r="2698" spans="6:6" x14ac:dyDescent="0.3">
      <c r="F2698" s="36"/>
    </row>
    <row r="2699" spans="6:6" x14ac:dyDescent="0.3">
      <c r="F2699" s="36"/>
    </row>
    <row r="2700" spans="6:6" x14ac:dyDescent="0.3">
      <c r="F2700" s="36"/>
    </row>
    <row r="2701" spans="6:6" x14ac:dyDescent="0.3">
      <c r="F2701" s="36"/>
    </row>
    <row r="2702" spans="6:6" x14ac:dyDescent="0.3">
      <c r="F2702" s="36"/>
    </row>
    <row r="2703" spans="6:6" x14ac:dyDescent="0.3">
      <c r="F2703" s="36"/>
    </row>
    <row r="2704" spans="6:6" x14ac:dyDescent="0.3">
      <c r="F2704" s="36"/>
    </row>
    <row r="2705" spans="6:6" x14ac:dyDescent="0.3">
      <c r="F2705" s="36"/>
    </row>
    <row r="2706" spans="6:6" x14ac:dyDescent="0.3">
      <c r="F2706" s="36"/>
    </row>
    <row r="2707" spans="6:6" x14ac:dyDescent="0.3">
      <c r="F2707" s="36"/>
    </row>
    <row r="2708" spans="6:6" x14ac:dyDescent="0.3">
      <c r="F2708" s="36"/>
    </row>
    <row r="2709" spans="6:6" x14ac:dyDescent="0.3">
      <c r="F2709" s="36"/>
    </row>
    <row r="2710" spans="6:6" x14ac:dyDescent="0.3">
      <c r="F2710" s="36"/>
    </row>
    <row r="2711" spans="6:6" x14ac:dyDescent="0.3">
      <c r="F2711" s="36"/>
    </row>
    <row r="2712" spans="6:6" x14ac:dyDescent="0.3">
      <c r="F2712" s="36"/>
    </row>
    <row r="2713" spans="6:6" x14ac:dyDescent="0.3">
      <c r="F2713" s="36"/>
    </row>
    <row r="2714" spans="6:6" x14ac:dyDescent="0.3">
      <c r="F2714" s="36"/>
    </row>
    <row r="2715" spans="6:6" x14ac:dyDescent="0.3">
      <c r="F2715" s="36"/>
    </row>
    <row r="2716" spans="6:6" x14ac:dyDescent="0.3">
      <c r="F2716" s="36"/>
    </row>
    <row r="2717" spans="6:6" x14ac:dyDescent="0.3">
      <c r="F2717" s="36"/>
    </row>
    <row r="2718" spans="6:6" x14ac:dyDescent="0.3">
      <c r="F2718" s="36"/>
    </row>
    <row r="2719" spans="6:6" x14ac:dyDescent="0.3">
      <c r="F2719" s="36"/>
    </row>
    <row r="2720" spans="6:6" x14ac:dyDescent="0.3">
      <c r="F2720" s="36"/>
    </row>
    <row r="2721" spans="6:6" x14ac:dyDescent="0.3">
      <c r="F2721" s="36"/>
    </row>
    <row r="2722" spans="6:6" x14ac:dyDescent="0.3">
      <c r="F2722" s="36"/>
    </row>
    <row r="2723" spans="6:6" x14ac:dyDescent="0.3">
      <c r="F2723" s="36"/>
    </row>
    <row r="2724" spans="6:6" x14ac:dyDescent="0.3">
      <c r="F2724" s="36"/>
    </row>
    <row r="2725" spans="6:6" x14ac:dyDescent="0.3">
      <c r="F2725" s="36"/>
    </row>
    <row r="2726" spans="6:6" x14ac:dyDescent="0.3">
      <c r="F2726" s="36"/>
    </row>
    <row r="2727" spans="6:6" x14ac:dyDescent="0.3">
      <c r="F2727" s="36"/>
    </row>
    <row r="2728" spans="6:6" x14ac:dyDescent="0.3">
      <c r="F2728" s="36"/>
    </row>
    <row r="2729" spans="6:6" x14ac:dyDescent="0.3">
      <c r="F2729" s="36"/>
    </row>
    <row r="2730" spans="6:6" x14ac:dyDescent="0.3">
      <c r="F2730" s="36"/>
    </row>
    <row r="2731" spans="6:6" x14ac:dyDescent="0.3">
      <c r="F2731" s="36"/>
    </row>
    <row r="2732" spans="6:6" x14ac:dyDescent="0.3">
      <c r="F2732" s="36"/>
    </row>
    <row r="2733" spans="6:6" x14ac:dyDescent="0.3">
      <c r="F2733" s="36"/>
    </row>
    <row r="2734" spans="6:6" x14ac:dyDescent="0.3">
      <c r="F2734" s="36"/>
    </row>
    <row r="2735" spans="6:6" x14ac:dyDescent="0.3">
      <c r="F2735" s="36"/>
    </row>
    <row r="2736" spans="6:6" x14ac:dyDescent="0.3">
      <c r="F2736" s="36"/>
    </row>
    <row r="2737" spans="6:6" x14ac:dyDescent="0.3">
      <c r="F2737" s="36"/>
    </row>
    <row r="2738" spans="6:6" x14ac:dyDescent="0.3">
      <c r="F2738" s="36"/>
    </row>
    <row r="2739" spans="6:6" x14ac:dyDescent="0.3">
      <c r="F2739" s="36"/>
    </row>
    <row r="2740" spans="6:6" x14ac:dyDescent="0.3">
      <c r="F2740" s="36"/>
    </row>
    <row r="2741" spans="6:6" x14ac:dyDescent="0.3">
      <c r="F2741" s="36"/>
    </row>
    <row r="2742" spans="6:6" x14ac:dyDescent="0.3">
      <c r="F2742" s="36"/>
    </row>
    <row r="2743" spans="6:6" x14ac:dyDescent="0.3">
      <c r="F2743" s="36"/>
    </row>
    <row r="2744" spans="6:6" x14ac:dyDescent="0.3">
      <c r="F2744" s="36"/>
    </row>
    <row r="2745" spans="6:6" x14ac:dyDescent="0.3">
      <c r="F2745" s="36"/>
    </row>
    <row r="2746" spans="6:6" x14ac:dyDescent="0.3">
      <c r="F2746" s="36"/>
    </row>
    <row r="2747" spans="6:6" x14ac:dyDescent="0.3">
      <c r="F2747" s="36"/>
    </row>
    <row r="2748" spans="6:6" x14ac:dyDescent="0.3">
      <c r="F2748" s="36"/>
    </row>
    <row r="2749" spans="6:6" x14ac:dyDescent="0.3">
      <c r="F2749" s="36"/>
    </row>
    <row r="2750" spans="6:6" x14ac:dyDescent="0.3">
      <c r="F2750" s="36"/>
    </row>
    <row r="2751" spans="6:6" x14ac:dyDescent="0.3">
      <c r="F2751" s="36"/>
    </row>
    <row r="2752" spans="6:6" x14ac:dyDescent="0.3">
      <c r="F2752" s="36"/>
    </row>
    <row r="2753" spans="6:6" x14ac:dyDescent="0.3">
      <c r="F2753" s="36"/>
    </row>
    <row r="2754" spans="6:6" x14ac:dyDescent="0.3">
      <c r="F2754" s="36"/>
    </row>
    <row r="2755" spans="6:6" x14ac:dyDescent="0.3">
      <c r="F2755" s="36"/>
    </row>
    <row r="2756" spans="6:6" x14ac:dyDescent="0.3">
      <c r="F2756" s="36"/>
    </row>
    <row r="2757" spans="6:6" x14ac:dyDescent="0.3">
      <c r="F2757" s="36"/>
    </row>
    <row r="2758" spans="6:6" x14ac:dyDescent="0.3">
      <c r="F2758" s="36"/>
    </row>
    <row r="2759" spans="6:6" x14ac:dyDescent="0.3">
      <c r="F2759" s="36"/>
    </row>
    <row r="2760" spans="6:6" x14ac:dyDescent="0.3">
      <c r="F2760" s="36"/>
    </row>
    <row r="2761" spans="6:6" x14ac:dyDescent="0.3">
      <c r="F2761" s="36"/>
    </row>
    <row r="2762" spans="6:6" x14ac:dyDescent="0.3">
      <c r="F2762" s="36"/>
    </row>
    <row r="2763" spans="6:6" x14ac:dyDescent="0.3">
      <c r="F2763" s="36"/>
    </row>
    <row r="2764" spans="6:6" x14ac:dyDescent="0.3">
      <c r="F2764" s="36"/>
    </row>
    <row r="2765" spans="6:6" x14ac:dyDescent="0.3">
      <c r="F2765" s="36"/>
    </row>
    <row r="2766" spans="6:6" x14ac:dyDescent="0.3">
      <c r="F2766" s="36"/>
    </row>
    <row r="2767" spans="6:6" x14ac:dyDescent="0.3">
      <c r="F2767" s="36"/>
    </row>
    <row r="2768" spans="6:6" x14ac:dyDescent="0.3">
      <c r="F2768" s="36"/>
    </row>
    <row r="2769" spans="6:6" x14ac:dyDescent="0.3">
      <c r="F2769" s="36"/>
    </row>
    <row r="2770" spans="6:6" x14ac:dyDescent="0.3">
      <c r="F2770" s="36"/>
    </row>
    <row r="2771" spans="6:6" x14ac:dyDescent="0.3">
      <c r="F2771" s="36"/>
    </row>
    <row r="2772" spans="6:6" x14ac:dyDescent="0.3">
      <c r="F2772" s="36"/>
    </row>
    <row r="2773" spans="6:6" x14ac:dyDescent="0.3">
      <c r="F2773" s="36"/>
    </row>
    <row r="2774" spans="6:6" x14ac:dyDescent="0.3">
      <c r="F2774" s="36"/>
    </row>
    <row r="2775" spans="6:6" x14ac:dyDescent="0.3">
      <c r="F2775" s="36"/>
    </row>
    <row r="2776" spans="6:6" x14ac:dyDescent="0.3">
      <c r="F2776" s="36"/>
    </row>
    <row r="2777" spans="6:6" x14ac:dyDescent="0.3">
      <c r="F2777" s="36"/>
    </row>
    <row r="2778" spans="6:6" x14ac:dyDescent="0.3">
      <c r="F2778" s="36"/>
    </row>
    <row r="2779" spans="6:6" x14ac:dyDescent="0.3">
      <c r="F2779" s="36"/>
    </row>
    <row r="2780" spans="6:6" x14ac:dyDescent="0.3">
      <c r="F2780" s="36"/>
    </row>
    <row r="2781" spans="6:6" x14ac:dyDescent="0.3">
      <c r="F2781" s="36"/>
    </row>
    <row r="2782" spans="6:6" x14ac:dyDescent="0.3">
      <c r="F2782" s="36"/>
    </row>
    <row r="2783" spans="6:6" x14ac:dyDescent="0.3">
      <c r="F2783" s="36"/>
    </row>
    <row r="2784" spans="6:6" x14ac:dyDescent="0.3">
      <c r="F2784" s="36"/>
    </row>
    <row r="2785" spans="6:6" x14ac:dyDescent="0.3">
      <c r="F2785" s="36"/>
    </row>
    <row r="2786" spans="6:6" x14ac:dyDescent="0.3">
      <c r="F2786" s="36"/>
    </row>
    <row r="2787" spans="6:6" x14ac:dyDescent="0.3">
      <c r="F2787" s="36"/>
    </row>
    <row r="2788" spans="6:6" x14ac:dyDescent="0.3">
      <c r="F2788" s="36"/>
    </row>
    <row r="2789" spans="6:6" x14ac:dyDescent="0.3">
      <c r="F2789" s="36"/>
    </row>
    <row r="2790" spans="6:6" x14ac:dyDescent="0.3">
      <c r="F2790" s="36"/>
    </row>
    <row r="2791" spans="6:6" x14ac:dyDescent="0.3">
      <c r="F2791" s="36"/>
    </row>
    <row r="2792" spans="6:6" x14ac:dyDescent="0.3">
      <c r="F2792" s="36"/>
    </row>
    <row r="2793" spans="6:6" x14ac:dyDescent="0.3">
      <c r="F2793" s="36"/>
    </row>
    <row r="2794" spans="6:6" x14ac:dyDescent="0.3">
      <c r="F2794" s="36"/>
    </row>
    <row r="2795" spans="6:6" x14ac:dyDescent="0.3">
      <c r="F2795" s="36"/>
    </row>
    <row r="2796" spans="6:6" x14ac:dyDescent="0.3">
      <c r="F2796" s="36"/>
    </row>
    <row r="2797" spans="6:6" x14ac:dyDescent="0.3">
      <c r="F2797" s="36"/>
    </row>
    <row r="2798" spans="6:6" x14ac:dyDescent="0.3">
      <c r="F2798" s="36"/>
    </row>
    <row r="2799" spans="6:6" x14ac:dyDescent="0.3">
      <c r="F2799" s="36"/>
    </row>
    <row r="2800" spans="6:6" x14ac:dyDescent="0.3">
      <c r="F2800" s="36"/>
    </row>
    <row r="2801" spans="6:6" x14ac:dyDescent="0.3">
      <c r="F2801" s="36"/>
    </row>
    <row r="2802" spans="6:6" x14ac:dyDescent="0.3">
      <c r="F2802" s="36"/>
    </row>
    <row r="2803" spans="6:6" x14ac:dyDescent="0.3">
      <c r="F2803" s="36"/>
    </row>
    <row r="2804" spans="6:6" x14ac:dyDescent="0.3">
      <c r="F2804" s="36"/>
    </row>
    <row r="2805" spans="6:6" x14ac:dyDescent="0.3">
      <c r="F2805" s="36"/>
    </row>
    <row r="2806" spans="6:6" x14ac:dyDescent="0.3">
      <c r="F2806" s="36"/>
    </row>
    <row r="2807" spans="6:6" x14ac:dyDescent="0.3">
      <c r="F2807" s="36"/>
    </row>
    <row r="2808" spans="6:6" x14ac:dyDescent="0.3">
      <c r="F2808" s="36"/>
    </row>
    <row r="2809" spans="6:6" x14ac:dyDescent="0.3">
      <c r="F2809" s="36"/>
    </row>
    <row r="2810" spans="6:6" x14ac:dyDescent="0.3">
      <c r="F2810" s="36"/>
    </row>
    <row r="2811" spans="6:6" x14ac:dyDescent="0.3">
      <c r="F2811" s="36"/>
    </row>
    <row r="2812" spans="6:6" x14ac:dyDescent="0.3">
      <c r="F2812" s="36"/>
    </row>
    <row r="2813" spans="6:6" x14ac:dyDescent="0.3">
      <c r="F2813" s="36"/>
    </row>
    <row r="2814" spans="6:6" x14ac:dyDescent="0.3">
      <c r="F2814" s="36"/>
    </row>
    <row r="2815" spans="6:6" x14ac:dyDescent="0.3">
      <c r="F2815" s="36"/>
    </row>
    <row r="2816" spans="6:6" x14ac:dyDescent="0.3">
      <c r="F2816" s="36"/>
    </row>
    <row r="2817" spans="6:6" x14ac:dyDescent="0.3">
      <c r="F2817" s="36"/>
    </row>
    <row r="2818" spans="6:6" x14ac:dyDescent="0.3">
      <c r="F2818" s="36"/>
    </row>
    <row r="2819" spans="6:6" x14ac:dyDescent="0.3">
      <c r="F2819" s="36"/>
    </row>
    <row r="2820" spans="6:6" x14ac:dyDescent="0.3">
      <c r="F2820" s="36"/>
    </row>
    <row r="2821" spans="6:6" x14ac:dyDescent="0.3">
      <c r="F2821" s="36"/>
    </row>
    <row r="2822" spans="6:6" x14ac:dyDescent="0.3">
      <c r="F2822" s="36"/>
    </row>
    <row r="2823" spans="6:6" x14ac:dyDescent="0.3">
      <c r="F2823" s="36"/>
    </row>
    <row r="2824" spans="6:6" x14ac:dyDescent="0.3">
      <c r="F2824" s="36"/>
    </row>
    <row r="2825" spans="6:6" x14ac:dyDescent="0.3">
      <c r="F2825" s="36"/>
    </row>
    <row r="2826" spans="6:6" x14ac:dyDescent="0.3">
      <c r="F2826" s="36"/>
    </row>
    <row r="2827" spans="6:6" x14ac:dyDescent="0.3">
      <c r="F2827" s="36"/>
    </row>
    <row r="2828" spans="6:6" x14ac:dyDescent="0.3">
      <c r="F2828" s="36"/>
    </row>
    <row r="2829" spans="6:6" x14ac:dyDescent="0.3">
      <c r="F2829" s="36"/>
    </row>
    <row r="2830" spans="6:6" x14ac:dyDescent="0.3">
      <c r="F2830" s="36"/>
    </row>
    <row r="2831" spans="6:6" x14ac:dyDescent="0.3">
      <c r="F2831" s="36"/>
    </row>
    <row r="2832" spans="6:6" x14ac:dyDescent="0.3">
      <c r="F2832" s="36"/>
    </row>
    <row r="2833" spans="6:6" x14ac:dyDescent="0.3">
      <c r="F2833" s="36"/>
    </row>
    <row r="2834" spans="6:6" x14ac:dyDescent="0.3">
      <c r="F2834" s="36"/>
    </row>
    <row r="2835" spans="6:6" x14ac:dyDescent="0.3">
      <c r="F2835" s="36"/>
    </row>
    <row r="2836" spans="6:6" x14ac:dyDescent="0.3">
      <c r="F2836" s="36"/>
    </row>
    <row r="2837" spans="6:6" x14ac:dyDescent="0.3">
      <c r="F2837" s="36"/>
    </row>
    <row r="2838" spans="6:6" x14ac:dyDescent="0.3">
      <c r="F2838" s="36"/>
    </row>
    <row r="2839" spans="6:6" x14ac:dyDescent="0.3">
      <c r="F2839" s="36"/>
    </row>
    <row r="2840" spans="6:6" x14ac:dyDescent="0.3">
      <c r="F2840" s="36"/>
    </row>
    <row r="2841" spans="6:6" x14ac:dyDescent="0.3">
      <c r="F2841" s="36"/>
    </row>
    <row r="2842" spans="6:6" x14ac:dyDescent="0.3">
      <c r="F2842" s="36"/>
    </row>
    <row r="2843" spans="6:6" x14ac:dyDescent="0.3">
      <c r="F2843" s="36"/>
    </row>
    <row r="2844" spans="6:6" x14ac:dyDescent="0.3">
      <c r="F2844" s="36"/>
    </row>
    <row r="2845" spans="6:6" x14ac:dyDescent="0.3">
      <c r="F2845" s="36"/>
    </row>
    <row r="2846" spans="6:6" x14ac:dyDescent="0.3">
      <c r="F2846" s="36"/>
    </row>
    <row r="2847" spans="6:6" x14ac:dyDescent="0.3">
      <c r="F2847" s="36"/>
    </row>
    <row r="2848" spans="6:6" x14ac:dyDescent="0.3">
      <c r="F2848" s="36"/>
    </row>
    <row r="2849" spans="6:6" x14ac:dyDescent="0.3">
      <c r="F2849" s="36"/>
    </row>
    <row r="2850" spans="6:6" x14ac:dyDescent="0.3">
      <c r="F2850" s="36"/>
    </row>
    <row r="2851" spans="6:6" x14ac:dyDescent="0.3">
      <c r="F2851" s="36"/>
    </row>
    <row r="2852" spans="6:6" x14ac:dyDescent="0.3">
      <c r="F2852" s="36"/>
    </row>
    <row r="2853" spans="6:6" x14ac:dyDescent="0.3">
      <c r="F2853" s="36"/>
    </row>
    <row r="2854" spans="6:6" x14ac:dyDescent="0.3">
      <c r="F2854" s="36"/>
    </row>
    <row r="2855" spans="6:6" x14ac:dyDescent="0.3">
      <c r="F2855" s="36"/>
    </row>
    <row r="2856" spans="6:6" x14ac:dyDescent="0.3">
      <c r="F2856" s="36"/>
    </row>
    <row r="2857" spans="6:6" x14ac:dyDescent="0.3">
      <c r="F2857" s="36"/>
    </row>
    <row r="2858" spans="6:6" x14ac:dyDescent="0.3">
      <c r="F2858" s="36"/>
    </row>
    <row r="2859" spans="6:6" x14ac:dyDescent="0.3">
      <c r="F2859" s="36"/>
    </row>
    <row r="2860" spans="6:6" x14ac:dyDescent="0.3">
      <c r="F2860" s="36"/>
    </row>
    <row r="2861" spans="6:6" x14ac:dyDescent="0.3">
      <c r="F2861" s="36"/>
    </row>
    <row r="2862" spans="6:6" x14ac:dyDescent="0.3">
      <c r="F2862" s="36"/>
    </row>
    <row r="2863" spans="6:6" x14ac:dyDescent="0.3">
      <c r="F2863" s="36"/>
    </row>
    <row r="2864" spans="6:6" x14ac:dyDescent="0.3">
      <c r="F2864" s="36"/>
    </row>
    <row r="2865" spans="6:6" x14ac:dyDescent="0.3">
      <c r="F2865" s="36"/>
    </row>
    <row r="2866" spans="6:6" x14ac:dyDescent="0.3">
      <c r="F2866" s="36"/>
    </row>
    <row r="2867" spans="6:6" x14ac:dyDescent="0.3">
      <c r="F2867" s="36"/>
    </row>
    <row r="2868" spans="6:6" x14ac:dyDescent="0.3">
      <c r="F2868" s="36"/>
    </row>
    <row r="2869" spans="6:6" x14ac:dyDescent="0.3">
      <c r="F2869" s="36"/>
    </row>
    <row r="2870" spans="6:6" x14ac:dyDescent="0.3">
      <c r="F2870" s="36"/>
    </row>
    <row r="2871" spans="6:6" x14ac:dyDescent="0.3">
      <c r="F2871" s="36"/>
    </row>
    <row r="2872" spans="6:6" x14ac:dyDescent="0.3">
      <c r="F2872" s="36"/>
    </row>
    <row r="2873" spans="6:6" x14ac:dyDescent="0.3">
      <c r="F2873" s="36"/>
    </row>
    <row r="2874" spans="6:6" x14ac:dyDescent="0.3">
      <c r="F2874" s="36"/>
    </row>
    <row r="2875" spans="6:6" x14ac:dyDescent="0.3">
      <c r="F2875" s="36"/>
    </row>
    <row r="2876" spans="6:6" x14ac:dyDescent="0.3">
      <c r="F2876" s="36"/>
    </row>
    <row r="2877" spans="6:6" x14ac:dyDescent="0.3">
      <c r="F2877" s="36"/>
    </row>
    <row r="2878" spans="6:6" x14ac:dyDescent="0.3">
      <c r="F2878" s="36"/>
    </row>
    <row r="2879" spans="6:6" x14ac:dyDescent="0.3">
      <c r="F2879" s="36"/>
    </row>
    <row r="2880" spans="6:6" x14ac:dyDescent="0.3">
      <c r="F2880" s="36"/>
    </row>
    <row r="2881" spans="6:6" x14ac:dyDescent="0.3">
      <c r="F2881" s="36"/>
    </row>
    <row r="2882" spans="6:6" x14ac:dyDescent="0.3">
      <c r="F2882" s="36"/>
    </row>
    <row r="2883" spans="6:6" x14ac:dyDescent="0.3">
      <c r="F2883" s="36"/>
    </row>
    <row r="2884" spans="6:6" x14ac:dyDescent="0.3">
      <c r="F2884" s="36"/>
    </row>
    <row r="2885" spans="6:6" x14ac:dyDescent="0.3">
      <c r="F2885" s="36"/>
    </row>
    <row r="2886" spans="6:6" x14ac:dyDescent="0.3">
      <c r="F2886" s="36"/>
    </row>
    <row r="2887" spans="6:6" x14ac:dyDescent="0.3">
      <c r="F2887" s="36"/>
    </row>
    <row r="2888" spans="6:6" x14ac:dyDescent="0.3">
      <c r="F2888" s="36"/>
    </row>
    <row r="2889" spans="6:6" x14ac:dyDescent="0.3">
      <c r="F2889" s="36"/>
    </row>
    <row r="2890" spans="6:6" x14ac:dyDescent="0.3">
      <c r="F2890" s="36"/>
    </row>
    <row r="2891" spans="6:6" x14ac:dyDescent="0.3">
      <c r="F2891" s="36"/>
    </row>
    <row r="2892" spans="6:6" x14ac:dyDescent="0.3">
      <c r="F2892" s="36"/>
    </row>
    <row r="2893" spans="6:6" x14ac:dyDescent="0.3">
      <c r="F2893" s="36"/>
    </row>
    <row r="2894" spans="6:6" x14ac:dyDescent="0.3">
      <c r="F2894" s="36"/>
    </row>
    <row r="2895" spans="6:6" x14ac:dyDescent="0.3">
      <c r="F2895" s="36"/>
    </row>
    <row r="2896" spans="6:6" x14ac:dyDescent="0.3">
      <c r="F2896" s="36"/>
    </row>
    <row r="2897" spans="6:6" x14ac:dyDescent="0.3">
      <c r="F2897" s="36"/>
    </row>
    <row r="2898" spans="6:6" x14ac:dyDescent="0.3">
      <c r="F2898" s="36"/>
    </row>
    <row r="2899" spans="6:6" x14ac:dyDescent="0.3">
      <c r="F2899" s="36"/>
    </row>
    <row r="2900" spans="6:6" x14ac:dyDescent="0.3">
      <c r="F2900" s="36"/>
    </row>
    <row r="2901" spans="6:6" x14ac:dyDescent="0.3">
      <c r="F2901" s="36"/>
    </row>
    <row r="2902" spans="6:6" x14ac:dyDescent="0.3">
      <c r="F2902" s="36"/>
    </row>
    <row r="2903" spans="6:6" x14ac:dyDescent="0.3">
      <c r="F2903" s="36"/>
    </row>
    <row r="2904" spans="6:6" x14ac:dyDescent="0.3">
      <c r="F2904" s="36"/>
    </row>
    <row r="2905" spans="6:6" x14ac:dyDescent="0.3">
      <c r="F2905" s="36"/>
    </row>
    <row r="2906" spans="6:6" x14ac:dyDescent="0.3">
      <c r="F2906" s="36"/>
    </row>
    <row r="2907" spans="6:6" x14ac:dyDescent="0.3">
      <c r="F2907" s="36"/>
    </row>
    <row r="2908" spans="6:6" x14ac:dyDescent="0.3">
      <c r="F2908" s="36"/>
    </row>
    <row r="2909" spans="6:6" x14ac:dyDescent="0.3">
      <c r="F2909" s="36"/>
    </row>
    <row r="2910" spans="6:6" x14ac:dyDescent="0.3">
      <c r="F2910" s="36"/>
    </row>
    <row r="2911" spans="6:6" x14ac:dyDescent="0.3">
      <c r="F2911" s="36"/>
    </row>
    <row r="2912" spans="6:6" x14ac:dyDescent="0.3">
      <c r="F2912" s="36"/>
    </row>
    <row r="2913" spans="6:6" x14ac:dyDescent="0.3">
      <c r="F2913" s="36"/>
    </row>
    <row r="2914" spans="6:6" x14ac:dyDescent="0.3">
      <c r="F2914" s="36"/>
    </row>
    <row r="2915" spans="6:6" x14ac:dyDescent="0.3">
      <c r="F2915" s="36"/>
    </row>
    <row r="2916" spans="6:6" x14ac:dyDescent="0.3">
      <c r="F2916" s="36"/>
    </row>
    <row r="2917" spans="6:6" x14ac:dyDescent="0.3">
      <c r="F2917" s="36"/>
    </row>
    <row r="2918" spans="6:6" x14ac:dyDescent="0.3">
      <c r="F2918" s="36"/>
    </row>
    <row r="2919" spans="6:6" x14ac:dyDescent="0.3">
      <c r="F2919" s="36"/>
    </row>
    <row r="2920" spans="6:6" x14ac:dyDescent="0.3">
      <c r="F2920" s="36"/>
    </row>
    <row r="2921" spans="6:6" x14ac:dyDescent="0.3">
      <c r="F2921" s="36"/>
    </row>
    <row r="2922" spans="6:6" x14ac:dyDescent="0.3">
      <c r="F2922" s="36"/>
    </row>
    <row r="2923" spans="6:6" x14ac:dyDescent="0.3">
      <c r="F2923" s="36"/>
    </row>
    <row r="2924" spans="6:6" x14ac:dyDescent="0.3">
      <c r="F2924" s="36"/>
    </row>
    <row r="2925" spans="6:6" x14ac:dyDescent="0.3">
      <c r="F2925" s="36"/>
    </row>
    <row r="2926" spans="6:6" x14ac:dyDescent="0.3">
      <c r="F2926" s="36"/>
    </row>
    <row r="2927" spans="6:6" x14ac:dyDescent="0.3">
      <c r="F2927" s="36"/>
    </row>
    <row r="2928" spans="6:6" x14ac:dyDescent="0.3">
      <c r="F2928" s="36"/>
    </row>
    <row r="2929" spans="6:6" x14ac:dyDescent="0.3">
      <c r="F2929" s="36"/>
    </row>
    <row r="2930" spans="6:6" x14ac:dyDescent="0.3">
      <c r="F2930" s="36"/>
    </row>
    <row r="2931" spans="6:6" x14ac:dyDescent="0.3">
      <c r="F2931" s="36"/>
    </row>
    <row r="2932" spans="6:6" x14ac:dyDescent="0.3">
      <c r="F2932" s="36"/>
    </row>
    <row r="2933" spans="6:6" x14ac:dyDescent="0.3">
      <c r="F2933" s="36"/>
    </row>
    <row r="2934" spans="6:6" x14ac:dyDescent="0.3">
      <c r="F2934" s="36"/>
    </row>
    <row r="2935" spans="6:6" x14ac:dyDescent="0.3">
      <c r="F2935" s="36"/>
    </row>
    <row r="2936" spans="6:6" x14ac:dyDescent="0.3">
      <c r="F2936" s="36"/>
    </row>
    <row r="2937" spans="6:6" x14ac:dyDescent="0.3">
      <c r="F2937" s="36"/>
    </row>
    <row r="2938" spans="6:6" x14ac:dyDescent="0.3">
      <c r="F2938" s="36"/>
    </row>
    <row r="2939" spans="6:6" x14ac:dyDescent="0.3">
      <c r="F2939" s="36"/>
    </row>
    <row r="2940" spans="6:6" x14ac:dyDescent="0.3">
      <c r="F2940" s="36"/>
    </row>
    <row r="2941" spans="6:6" x14ac:dyDescent="0.3">
      <c r="F2941" s="36"/>
    </row>
    <row r="2942" spans="6:6" x14ac:dyDescent="0.3">
      <c r="F2942" s="36"/>
    </row>
    <row r="2943" spans="6:6" x14ac:dyDescent="0.3">
      <c r="F2943" s="36"/>
    </row>
    <row r="2944" spans="6:6" x14ac:dyDescent="0.3">
      <c r="F2944" s="36"/>
    </row>
    <row r="2945" spans="6:6" x14ac:dyDescent="0.3">
      <c r="F2945" s="36"/>
    </row>
    <row r="2946" spans="6:6" x14ac:dyDescent="0.3">
      <c r="F2946" s="36"/>
    </row>
    <row r="2947" spans="6:6" x14ac:dyDescent="0.3">
      <c r="F2947" s="36"/>
    </row>
    <row r="2948" spans="6:6" x14ac:dyDescent="0.3">
      <c r="F2948" s="36"/>
    </row>
    <row r="2949" spans="6:6" x14ac:dyDescent="0.3">
      <c r="F2949" s="36"/>
    </row>
    <row r="2950" spans="6:6" x14ac:dyDescent="0.3">
      <c r="F2950" s="36"/>
    </row>
    <row r="2951" spans="6:6" x14ac:dyDescent="0.3">
      <c r="F2951" s="36"/>
    </row>
    <row r="2952" spans="6:6" x14ac:dyDescent="0.3">
      <c r="F2952" s="36"/>
    </row>
    <row r="2953" spans="6:6" x14ac:dyDescent="0.3">
      <c r="F2953" s="36"/>
    </row>
    <row r="2954" spans="6:6" x14ac:dyDescent="0.3">
      <c r="F2954" s="36"/>
    </row>
    <row r="2955" spans="6:6" x14ac:dyDescent="0.3">
      <c r="F2955" s="36"/>
    </row>
    <row r="2956" spans="6:6" x14ac:dyDescent="0.3">
      <c r="F2956" s="36"/>
    </row>
    <row r="2957" spans="6:6" x14ac:dyDescent="0.3">
      <c r="F2957" s="36"/>
    </row>
    <row r="2958" spans="6:6" x14ac:dyDescent="0.3">
      <c r="F2958" s="36"/>
    </row>
    <row r="2959" spans="6:6" x14ac:dyDescent="0.3">
      <c r="F2959" s="36"/>
    </row>
    <row r="2960" spans="6:6" x14ac:dyDescent="0.3">
      <c r="F2960" s="36"/>
    </row>
    <row r="2961" spans="6:6" x14ac:dyDescent="0.3">
      <c r="F2961" s="36"/>
    </row>
    <row r="2962" spans="6:6" x14ac:dyDescent="0.3">
      <c r="F2962" s="36"/>
    </row>
    <row r="2963" spans="6:6" x14ac:dyDescent="0.3">
      <c r="F2963" s="36"/>
    </row>
    <row r="2964" spans="6:6" x14ac:dyDescent="0.3">
      <c r="F2964" s="36"/>
    </row>
    <row r="2965" spans="6:6" x14ac:dyDescent="0.3">
      <c r="F2965" s="36"/>
    </row>
    <row r="2966" spans="6:6" x14ac:dyDescent="0.3">
      <c r="F2966" s="36"/>
    </row>
    <row r="2967" spans="6:6" x14ac:dyDescent="0.3">
      <c r="F2967" s="36"/>
    </row>
    <row r="2968" spans="6:6" x14ac:dyDescent="0.3">
      <c r="F2968" s="36"/>
    </row>
    <row r="2969" spans="6:6" x14ac:dyDescent="0.3">
      <c r="F2969" s="36"/>
    </row>
    <row r="2970" spans="6:6" x14ac:dyDescent="0.3">
      <c r="F2970" s="36"/>
    </row>
    <row r="2971" spans="6:6" x14ac:dyDescent="0.3">
      <c r="F2971" s="36"/>
    </row>
    <row r="2972" spans="6:6" x14ac:dyDescent="0.3">
      <c r="F2972" s="36"/>
    </row>
    <row r="2973" spans="6:6" x14ac:dyDescent="0.3">
      <c r="F2973" s="36"/>
    </row>
    <row r="2974" spans="6:6" x14ac:dyDescent="0.3">
      <c r="F2974" s="36"/>
    </row>
    <row r="2975" spans="6:6" x14ac:dyDescent="0.3">
      <c r="F2975" s="36"/>
    </row>
    <row r="2976" spans="6:6" x14ac:dyDescent="0.3">
      <c r="F2976" s="36"/>
    </row>
    <row r="2977" spans="6:6" x14ac:dyDescent="0.3">
      <c r="F2977" s="36"/>
    </row>
    <row r="2978" spans="6:6" x14ac:dyDescent="0.3">
      <c r="F2978" s="36"/>
    </row>
    <row r="2979" spans="6:6" x14ac:dyDescent="0.3">
      <c r="F2979" s="36"/>
    </row>
    <row r="2980" spans="6:6" x14ac:dyDescent="0.3">
      <c r="F2980" s="36"/>
    </row>
    <row r="2981" spans="6:6" x14ac:dyDescent="0.3">
      <c r="F2981" s="36"/>
    </row>
    <row r="2982" spans="6:6" x14ac:dyDescent="0.3">
      <c r="F2982" s="36"/>
    </row>
    <row r="2983" spans="6:6" x14ac:dyDescent="0.3">
      <c r="F2983" s="36"/>
    </row>
    <row r="2984" spans="6:6" x14ac:dyDescent="0.3">
      <c r="F2984" s="36"/>
    </row>
    <row r="2985" spans="6:6" x14ac:dyDescent="0.3">
      <c r="F2985" s="36"/>
    </row>
    <row r="2986" spans="6:6" x14ac:dyDescent="0.3">
      <c r="F2986" s="36"/>
    </row>
    <row r="2987" spans="6:6" x14ac:dyDescent="0.3">
      <c r="F2987" s="36"/>
    </row>
    <row r="2988" spans="6:6" x14ac:dyDescent="0.3">
      <c r="F2988" s="36"/>
    </row>
    <row r="2989" spans="6:6" x14ac:dyDescent="0.3">
      <c r="F2989" s="36"/>
    </row>
    <row r="2990" spans="6:6" x14ac:dyDescent="0.3">
      <c r="F2990" s="36"/>
    </row>
    <row r="2991" spans="6:6" x14ac:dyDescent="0.3">
      <c r="F2991" s="36"/>
    </row>
    <row r="2992" spans="6:6" x14ac:dyDescent="0.3">
      <c r="F2992" s="36"/>
    </row>
    <row r="2993" spans="6:6" x14ac:dyDescent="0.3">
      <c r="F2993" s="36"/>
    </row>
    <row r="2994" spans="6:6" x14ac:dyDescent="0.3">
      <c r="F2994" s="36"/>
    </row>
    <row r="2995" spans="6:6" x14ac:dyDescent="0.3">
      <c r="F2995" s="36"/>
    </row>
    <row r="2996" spans="6:6" x14ac:dyDescent="0.3">
      <c r="F2996" s="36"/>
    </row>
    <row r="2997" spans="6:6" x14ac:dyDescent="0.3">
      <c r="F2997" s="36"/>
    </row>
    <row r="2998" spans="6:6" x14ac:dyDescent="0.3">
      <c r="F2998" s="36"/>
    </row>
    <row r="2999" spans="6:6" x14ac:dyDescent="0.3">
      <c r="F2999" s="36"/>
    </row>
    <row r="3000" spans="6:6" x14ac:dyDescent="0.3">
      <c r="F3000" s="36"/>
    </row>
    <row r="3001" spans="6:6" x14ac:dyDescent="0.3">
      <c r="F3001" s="36"/>
    </row>
    <row r="3002" spans="6:6" x14ac:dyDescent="0.3">
      <c r="F3002" s="36"/>
    </row>
    <row r="3003" spans="6:6" x14ac:dyDescent="0.3">
      <c r="F3003" s="36"/>
    </row>
    <row r="3004" spans="6:6" x14ac:dyDescent="0.3">
      <c r="F3004" s="36"/>
    </row>
    <row r="3005" spans="6:6" x14ac:dyDescent="0.3">
      <c r="F3005" s="36"/>
    </row>
    <row r="3006" spans="6:6" x14ac:dyDescent="0.3">
      <c r="F3006" s="36"/>
    </row>
    <row r="3007" spans="6:6" x14ac:dyDescent="0.3">
      <c r="F3007" s="36"/>
    </row>
    <row r="3008" spans="6:6" x14ac:dyDescent="0.3">
      <c r="F3008" s="36"/>
    </row>
    <row r="3009" spans="6:6" x14ac:dyDescent="0.3">
      <c r="F3009" s="36"/>
    </row>
    <row r="3010" spans="6:6" x14ac:dyDescent="0.3">
      <c r="F3010" s="36"/>
    </row>
    <row r="3011" spans="6:6" x14ac:dyDescent="0.3">
      <c r="F3011" s="36"/>
    </row>
    <row r="3012" spans="6:6" x14ac:dyDescent="0.3">
      <c r="F3012" s="36"/>
    </row>
    <row r="3013" spans="6:6" x14ac:dyDescent="0.3">
      <c r="F3013" s="36"/>
    </row>
    <row r="3014" spans="6:6" x14ac:dyDescent="0.3">
      <c r="F3014" s="36"/>
    </row>
    <row r="3015" spans="6:6" x14ac:dyDescent="0.3">
      <c r="F3015" s="36"/>
    </row>
    <row r="3016" spans="6:6" x14ac:dyDescent="0.3">
      <c r="F3016" s="36"/>
    </row>
    <row r="3017" spans="6:6" x14ac:dyDescent="0.3">
      <c r="F3017" s="36"/>
    </row>
    <row r="3018" spans="6:6" x14ac:dyDescent="0.3">
      <c r="F3018" s="36"/>
    </row>
    <row r="3019" spans="6:6" x14ac:dyDescent="0.3">
      <c r="F3019" s="36"/>
    </row>
    <row r="3020" spans="6:6" x14ac:dyDescent="0.3">
      <c r="F3020" s="36"/>
    </row>
    <row r="3021" spans="6:6" x14ac:dyDescent="0.3">
      <c r="F3021" s="36"/>
    </row>
    <row r="3022" spans="6:6" x14ac:dyDescent="0.3">
      <c r="F3022" s="36"/>
    </row>
    <row r="3023" spans="6:6" x14ac:dyDescent="0.3">
      <c r="F3023" s="36"/>
    </row>
    <row r="3024" spans="6:6" x14ac:dyDescent="0.3">
      <c r="F3024" s="36"/>
    </row>
    <row r="3025" spans="6:6" x14ac:dyDescent="0.3">
      <c r="F3025" s="36"/>
    </row>
    <row r="3026" spans="6:6" x14ac:dyDescent="0.3">
      <c r="F3026" s="36"/>
    </row>
    <row r="3027" spans="6:6" x14ac:dyDescent="0.3">
      <c r="F3027" s="36"/>
    </row>
    <row r="3028" spans="6:6" x14ac:dyDescent="0.3">
      <c r="F3028" s="36"/>
    </row>
    <row r="3029" spans="6:6" x14ac:dyDescent="0.3">
      <c r="F3029" s="36"/>
    </row>
    <row r="3030" spans="6:6" x14ac:dyDescent="0.3">
      <c r="F3030" s="36"/>
    </row>
    <row r="3031" spans="6:6" x14ac:dyDescent="0.3">
      <c r="F3031" s="36"/>
    </row>
    <row r="3032" spans="6:6" x14ac:dyDescent="0.3">
      <c r="F3032" s="36"/>
    </row>
    <row r="3033" spans="6:6" x14ac:dyDescent="0.3">
      <c r="F3033" s="36"/>
    </row>
    <row r="3034" spans="6:6" x14ac:dyDescent="0.3">
      <c r="F3034" s="36"/>
    </row>
    <row r="3035" spans="6:6" x14ac:dyDescent="0.3">
      <c r="F3035" s="36"/>
    </row>
    <row r="3036" spans="6:6" x14ac:dyDescent="0.3">
      <c r="F3036" s="36"/>
    </row>
    <row r="3037" spans="6:6" x14ac:dyDescent="0.3">
      <c r="F3037" s="36"/>
    </row>
    <row r="3038" spans="6:6" x14ac:dyDescent="0.3">
      <c r="F3038" s="36"/>
    </row>
    <row r="3039" spans="6:6" x14ac:dyDescent="0.3">
      <c r="F3039" s="36"/>
    </row>
    <row r="3040" spans="6:6" x14ac:dyDescent="0.3">
      <c r="F3040" s="36"/>
    </row>
    <row r="3041" spans="6:6" x14ac:dyDescent="0.3">
      <c r="F3041" s="36"/>
    </row>
    <row r="3042" spans="6:6" x14ac:dyDescent="0.3">
      <c r="F3042" s="36"/>
    </row>
    <row r="3043" spans="6:6" x14ac:dyDescent="0.3">
      <c r="F3043" s="36"/>
    </row>
    <row r="3044" spans="6:6" x14ac:dyDescent="0.3">
      <c r="F3044" s="36"/>
    </row>
    <row r="3045" spans="6:6" x14ac:dyDescent="0.3">
      <c r="F3045" s="36"/>
    </row>
    <row r="3046" spans="6:6" x14ac:dyDescent="0.3">
      <c r="F3046" s="36"/>
    </row>
    <row r="3047" spans="6:6" x14ac:dyDescent="0.3">
      <c r="F3047" s="36"/>
    </row>
    <row r="3048" spans="6:6" x14ac:dyDescent="0.3">
      <c r="F3048" s="36"/>
    </row>
    <row r="3049" spans="6:6" x14ac:dyDescent="0.3">
      <c r="F3049" s="36"/>
    </row>
    <row r="3050" spans="6:6" x14ac:dyDescent="0.3">
      <c r="F3050" s="36"/>
    </row>
    <row r="3051" spans="6:6" x14ac:dyDescent="0.3">
      <c r="F3051" s="36"/>
    </row>
    <row r="3052" spans="6:6" x14ac:dyDescent="0.3">
      <c r="F3052" s="36"/>
    </row>
    <row r="3053" spans="6:6" x14ac:dyDescent="0.3">
      <c r="F3053" s="36"/>
    </row>
    <row r="3054" spans="6:6" x14ac:dyDescent="0.3">
      <c r="F3054" s="36"/>
    </row>
    <row r="3055" spans="6:6" x14ac:dyDescent="0.3">
      <c r="F3055" s="36"/>
    </row>
    <row r="3056" spans="6:6" x14ac:dyDescent="0.3">
      <c r="F3056" s="36"/>
    </row>
    <row r="3057" spans="6:6" x14ac:dyDescent="0.3">
      <c r="F3057" s="36"/>
    </row>
    <row r="3058" spans="6:6" x14ac:dyDescent="0.3">
      <c r="F3058" s="36"/>
    </row>
    <row r="3059" spans="6:6" x14ac:dyDescent="0.3">
      <c r="F3059" s="36"/>
    </row>
    <row r="3060" spans="6:6" x14ac:dyDescent="0.3">
      <c r="F3060" s="36"/>
    </row>
    <row r="3061" spans="6:6" x14ac:dyDescent="0.3">
      <c r="F3061" s="36"/>
    </row>
    <row r="3062" spans="6:6" x14ac:dyDescent="0.3">
      <c r="F3062" s="36"/>
    </row>
    <row r="3063" spans="6:6" x14ac:dyDescent="0.3">
      <c r="F3063" s="36"/>
    </row>
    <row r="3064" spans="6:6" x14ac:dyDescent="0.3">
      <c r="F3064" s="36"/>
    </row>
    <row r="3065" spans="6:6" x14ac:dyDescent="0.3">
      <c r="F3065" s="36"/>
    </row>
    <row r="3066" spans="6:6" x14ac:dyDescent="0.3">
      <c r="F3066" s="36"/>
    </row>
    <row r="3067" spans="6:6" x14ac:dyDescent="0.3">
      <c r="F3067" s="36"/>
    </row>
    <row r="3068" spans="6:6" x14ac:dyDescent="0.3">
      <c r="F3068" s="36"/>
    </row>
    <row r="3069" spans="6:6" x14ac:dyDescent="0.3">
      <c r="F3069" s="36"/>
    </row>
    <row r="3070" spans="6:6" x14ac:dyDescent="0.3">
      <c r="F3070" s="36"/>
    </row>
    <row r="3071" spans="6:6" x14ac:dyDescent="0.3">
      <c r="F3071" s="36"/>
    </row>
    <row r="3072" spans="6:6" x14ac:dyDescent="0.3">
      <c r="F3072" s="36"/>
    </row>
    <row r="3073" spans="6:6" x14ac:dyDescent="0.3">
      <c r="F3073" s="36"/>
    </row>
    <row r="3074" spans="6:6" x14ac:dyDescent="0.3">
      <c r="F3074" s="36"/>
    </row>
    <row r="3075" spans="6:6" x14ac:dyDescent="0.3">
      <c r="F3075" s="36"/>
    </row>
    <row r="3076" spans="6:6" x14ac:dyDescent="0.3">
      <c r="F3076" s="36"/>
    </row>
    <row r="3077" spans="6:6" x14ac:dyDescent="0.3">
      <c r="F3077" s="36"/>
    </row>
    <row r="3078" spans="6:6" x14ac:dyDescent="0.3">
      <c r="F3078" s="36"/>
    </row>
    <row r="3079" spans="6:6" x14ac:dyDescent="0.3">
      <c r="F3079" s="36"/>
    </row>
    <row r="3080" spans="6:6" x14ac:dyDescent="0.3">
      <c r="F3080" s="36"/>
    </row>
    <row r="3081" spans="6:6" x14ac:dyDescent="0.3">
      <c r="F3081" s="36"/>
    </row>
    <row r="3082" spans="6:6" x14ac:dyDescent="0.3">
      <c r="F3082" s="36"/>
    </row>
    <row r="3083" spans="6:6" x14ac:dyDescent="0.3">
      <c r="F3083" s="36"/>
    </row>
    <row r="3084" spans="6:6" x14ac:dyDescent="0.3">
      <c r="F3084" s="36"/>
    </row>
    <row r="3085" spans="6:6" x14ac:dyDescent="0.3">
      <c r="F3085" s="36"/>
    </row>
    <row r="3086" spans="6:6" x14ac:dyDescent="0.3">
      <c r="F3086" s="36"/>
    </row>
    <row r="3087" spans="6:6" x14ac:dyDescent="0.3">
      <c r="F3087" s="36"/>
    </row>
    <row r="3088" spans="6:6" x14ac:dyDescent="0.3">
      <c r="F3088" s="36"/>
    </row>
    <row r="3089" spans="6:6" x14ac:dyDescent="0.3">
      <c r="F3089" s="36"/>
    </row>
    <row r="3090" spans="6:6" x14ac:dyDescent="0.3">
      <c r="F3090" s="36"/>
    </row>
    <row r="3091" spans="6:6" x14ac:dyDescent="0.3">
      <c r="F3091" s="36"/>
    </row>
    <row r="3092" spans="6:6" x14ac:dyDescent="0.3">
      <c r="F3092" s="36"/>
    </row>
    <row r="3093" spans="6:6" x14ac:dyDescent="0.3">
      <c r="F3093" s="36"/>
    </row>
    <row r="3094" spans="6:6" x14ac:dyDescent="0.3">
      <c r="F3094" s="36"/>
    </row>
    <row r="3095" spans="6:6" x14ac:dyDescent="0.3">
      <c r="F3095" s="36"/>
    </row>
    <row r="3096" spans="6:6" x14ac:dyDescent="0.3">
      <c r="F3096" s="36"/>
    </row>
    <row r="3097" spans="6:6" x14ac:dyDescent="0.3">
      <c r="F3097" s="36"/>
    </row>
    <row r="3098" spans="6:6" x14ac:dyDescent="0.3">
      <c r="F3098" s="36"/>
    </row>
    <row r="3099" spans="6:6" x14ac:dyDescent="0.3">
      <c r="F3099" s="36"/>
    </row>
    <row r="3100" spans="6:6" x14ac:dyDescent="0.3">
      <c r="F3100" s="36"/>
    </row>
    <row r="3101" spans="6:6" x14ac:dyDescent="0.3">
      <c r="F3101" s="36"/>
    </row>
    <row r="3102" spans="6:6" x14ac:dyDescent="0.3">
      <c r="F3102" s="36"/>
    </row>
    <row r="3103" spans="6:6" x14ac:dyDescent="0.3">
      <c r="F3103" s="36"/>
    </row>
    <row r="3104" spans="6:6" x14ac:dyDescent="0.3">
      <c r="F3104" s="36"/>
    </row>
    <row r="3105" spans="6:6" x14ac:dyDescent="0.3">
      <c r="F3105" s="36"/>
    </row>
    <row r="3106" spans="6:6" x14ac:dyDescent="0.3">
      <c r="F3106" s="36"/>
    </row>
    <row r="3107" spans="6:6" x14ac:dyDescent="0.3">
      <c r="F3107" s="36"/>
    </row>
    <row r="3108" spans="6:6" x14ac:dyDescent="0.3">
      <c r="F3108" s="36"/>
    </row>
    <row r="3109" spans="6:6" x14ac:dyDescent="0.3">
      <c r="F3109" s="36"/>
    </row>
    <row r="3110" spans="6:6" x14ac:dyDescent="0.3">
      <c r="F3110" s="36"/>
    </row>
    <row r="3111" spans="6:6" x14ac:dyDescent="0.3">
      <c r="F3111" s="36"/>
    </row>
    <row r="3112" spans="6:6" x14ac:dyDescent="0.3">
      <c r="F3112" s="36"/>
    </row>
    <row r="3113" spans="6:6" x14ac:dyDescent="0.3">
      <c r="F3113" s="36"/>
    </row>
    <row r="3114" spans="6:6" x14ac:dyDescent="0.3">
      <c r="F3114" s="36"/>
    </row>
    <row r="3115" spans="6:6" x14ac:dyDescent="0.3">
      <c r="F3115" s="36"/>
    </row>
    <row r="3116" spans="6:6" x14ac:dyDescent="0.3">
      <c r="F3116" s="36"/>
    </row>
    <row r="3117" spans="6:6" x14ac:dyDescent="0.3">
      <c r="F3117" s="36"/>
    </row>
    <row r="3118" spans="6:6" x14ac:dyDescent="0.3">
      <c r="F3118" s="36"/>
    </row>
    <row r="3119" spans="6:6" x14ac:dyDescent="0.3">
      <c r="F3119" s="36"/>
    </row>
    <row r="3120" spans="6:6" x14ac:dyDescent="0.3">
      <c r="F3120" s="36"/>
    </row>
    <row r="3121" spans="6:6" x14ac:dyDescent="0.3">
      <c r="F3121" s="36"/>
    </row>
    <row r="3122" spans="6:6" x14ac:dyDescent="0.3">
      <c r="F3122" s="36"/>
    </row>
    <row r="3123" spans="6:6" x14ac:dyDescent="0.3">
      <c r="F3123" s="36"/>
    </row>
    <row r="3124" spans="6:6" x14ac:dyDescent="0.3">
      <c r="F3124" s="36"/>
    </row>
    <row r="3125" spans="6:6" x14ac:dyDescent="0.3">
      <c r="F3125" s="36"/>
    </row>
    <row r="3126" spans="6:6" x14ac:dyDescent="0.3">
      <c r="F3126" s="36"/>
    </row>
    <row r="3127" spans="6:6" x14ac:dyDescent="0.3">
      <c r="F3127" s="36"/>
    </row>
    <row r="3128" spans="6:6" x14ac:dyDescent="0.3">
      <c r="F3128" s="36"/>
    </row>
    <row r="3129" spans="6:6" x14ac:dyDescent="0.3">
      <c r="F3129" s="36"/>
    </row>
    <row r="3130" spans="6:6" x14ac:dyDescent="0.3">
      <c r="F3130" s="36"/>
    </row>
    <row r="3131" spans="6:6" x14ac:dyDescent="0.3">
      <c r="F3131" s="36"/>
    </row>
    <row r="3132" spans="6:6" x14ac:dyDescent="0.3">
      <c r="F3132" s="36"/>
    </row>
    <row r="3133" spans="6:6" x14ac:dyDescent="0.3">
      <c r="F3133" s="36"/>
    </row>
    <row r="3134" spans="6:6" x14ac:dyDescent="0.3">
      <c r="F3134" s="36"/>
    </row>
    <row r="3135" spans="6:6" x14ac:dyDescent="0.3">
      <c r="F3135" s="36"/>
    </row>
    <row r="3136" spans="6:6" x14ac:dyDescent="0.3">
      <c r="F3136" s="36"/>
    </row>
    <row r="3137" spans="6:6" x14ac:dyDescent="0.3">
      <c r="F3137" s="36"/>
    </row>
    <row r="3138" spans="6:6" x14ac:dyDescent="0.3">
      <c r="F3138" s="36"/>
    </row>
    <row r="3139" spans="6:6" x14ac:dyDescent="0.3">
      <c r="F3139" s="36"/>
    </row>
    <row r="3140" spans="6:6" x14ac:dyDescent="0.3">
      <c r="F3140" s="36"/>
    </row>
    <row r="3141" spans="6:6" x14ac:dyDescent="0.3">
      <c r="F3141" s="36"/>
    </row>
    <row r="3142" spans="6:6" x14ac:dyDescent="0.3">
      <c r="F3142" s="36"/>
    </row>
    <row r="3143" spans="6:6" x14ac:dyDescent="0.3">
      <c r="F3143" s="36"/>
    </row>
    <row r="3144" spans="6:6" x14ac:dyDescent="0.3">
      <c r="F3144" s="36"/>
    </row>
    <row r="3145" spans="6:6" x14ac:dyDescent="0.3">
      <c r="F3145" s="36"/>
    </row>
    <row r="3146" spans="6:6" x14ac:dyDescent="0.3">
      <c r="F3146" s="36"/>
    </row>
    <row r="3147" spans="6:6" x14ac:dyDescent="0.3">
      <c r="F3147" s="36"/>
    </row>
    <row r="3148" spans="6:6" x14ac:dyDescent="0.3">
      <c r="F3148" s="36"/>
    </row>
    <row r="3149" spans="6:6" x14ac:dyDescent="0.3">
      <c r="F3149" s="36"/>
    </row>
    <row r="3150" spans="6:6" x14ac:dyDescent="0.3">
      <c r="F3150" s="36"/>
    </row>
    <row r="3151" spans="6:6" x14ac:dyDescent="0.3">
      <c r="F3151" s="36"/>
    </row>
    <row r="3152" spans="6:6" x14ac:dyDescent="0.3">
      <c r="F3152" s="36"/>
    </row>
    <row r="3153" spans="6:6" x14ac:dyDescent="0.3">
      <c r="F3153" s="36"/>
    </row>
    <row r="3154" spans="6:6" x14ac:dyDescent="0.3">
      <c r="F3154" s="36"/>
    </row>
    <row r="3155" spans="6:6" x14ac:dyDescent="0.3">
      <c r="F3155" s="36"/>
    </row>
    <row r="3156" spans="6:6" x14ac:dyDescent="0.3">
      <c r="F3156" s="36"/>
    </row>
    <row r="3157" spans="6:6" x14ac:dyDescent="0.3">
      <c r="F3157" s="36"/>
    </row>
    <row r="3158" spans="6:6" x14ac:dyDescent="0.3">
      <c r="F3158" s="36"/>
    </row>
    <row r="3159" spans="6:6" x14ac:dyDescent="0.3">
      <c r="F3159" s="36"/>
    </row>
    <row r="3160" spans="6:6" x14ac:dyDescent="0.3">
      <c r="F3160" s="36"/>
    </row>
    <row r="3161" spans="6:6" x14ac:dyDescent="0.3">
      <c r="F3161" s="36"/>
    </row>
    <row r="3162" spans="6:6" x14ac:dyDescent="0.3">
      <c r="F3162" s="36"/>
    </row>
    <row r="3163" spans="6:6" x14ac:dyDescent="0.3">
      <c r="F3163" s="36"/>
    </row>
    <row r="3164" spans="6:6" x14ac:dyDescent="0.3">
      <c r="F3164" s="36"/>
    </row>
    <row r="3165" spans="6:6" x14ac:dyDescent="0.3">
      <c r="F3165" s="36"/>
    </row>
    <row r="3166" spans="6:6" x14ac:dyDescent="0.3">
      <c r="F3166" s="36"/>
    </row>
    <row r="3167" spans="6:6" x14ac:dyDescent="0.3">
      <c r="F3167" s="36"/>
    </row>
    <row r="3168" spans="6:6" x14ac:dyDescent="0.3">
      <c r="F3168" s="36"/>
    </row>
    <row r="3169" spans="6:6" x14ac:dyDescent="0.3">
      <c r="F3169" s="36"/>
    </row>
    <row r="3170" spans="6:6" x14ac:dyDescent="0.3">
      <c r="F3170" s="36"/>
    </row>
    <row r="3171" spans="6:6" x14ac:dyDescent="0.3">
      <c r="F3171" s="36"/>
    </row>
    <row r="3172" spans="6:6" x14ac:dyDescent="0.3">
      <c r="F3172" s="36"/>
    </row>
    <row r="3173" spans="6:6" x14ac:dyDescent="0.3">
      <c r="F3173" s="36"/>
    </row>
    <row r="3174" spans="6:6" x14ac:dyDescent="0.3">
      <c r="F3174" s="36"/>
    </row>
    <row r="3175" spans="6:6" x14ac:dyDescent="0.3">
      <c r="F3175" s="36"/>
    </row>
    <row r="3176" spans="6:6" x14ac:dyDescent="0.3">
      <c r="F3176" s="36"/>
    </row>
    <row r="3177" spans="6:6" x14ac:dyDescent="0.3">
      <c r="F3177" s="36"/>
    </row>
    <row r="3178" spans="6:6" x14ac:dyDescent="0.3">
      <c r="F3178" s="36"/>
    </row>
    <row r="3179" spans="6:6" x14ac:dyDescent="0.3">
      <c r="F3179" s="36"/>
    </row>
    <row r="3180" spans="6:6" x14ac:dyDescent="0.3">
      <c r="F3180" s="36"/>
    </row>
    <row r="3181" spans="6:6" x14ac:dyDescent="0.3">
      <c r="F3181" s="36"/>
    </row>
    <row r="3182" spans="6:6" x14ac:dyDescent="0.3">
      <c r="F3182" s="36"/>
    </row>
    <row r="3183" spans="6:6" x14ac:dyDescent="0.3">
      <c r="F3183" s="36"/>
    </row>
    <row r="3184" spans="6:6" x14ac:dyDescent="0.3">
      <c r="F3184" s="36"/>
    </row>
    <row r="3185" spans="6:6" x14ac:dyDescent="0.3">
      <c r="F3185" s="36"/>
    </row>
    <row r="3186" spans="6:6" x14ac:dyDescent="0.3">
      <c r="F3186" s="36"/>
    </row>
    <row r="3187" spans="6:6" x14ac:dyDescent="0.3">
      <c r="F3187" s="36"/>
    </row>
    <row r="3188" spans="6:6" x14ac:dyDescent="0.3">
      <c r="F3188" s="36"/>
    </row>
    <row r="3189" spans="6:6" x14ac:dyDescent="0.3">
      <c r="F3189" s="36"/>
    </row>
    <row r="3190" spans="6:6" x14ac:dyDescent="0.3">
      <c r="F3190" s="36"/>
    </row>
    <row r="3191" spans="6:6" x14ac:dyDescent="0.3">
      <c r="F3191" s="36"/>
    </row>
    <row r="3192" spans="6:6" x14ac:dyDescent="0.3">
      <c r="F3192" s="36"/>
    </row>
    <row r="3193" spans="6:6" x14ac:dyDescent="0.3">
      <c r="F3193" s="36"/>
    </row>
    <row r="3194" spans="6:6" x14ac:dyDescent="0.3">
      <c r="F3194" s="36"/>
    </row>
    <row r="3195" spans="6:6" x14ac:dyDescent="0.3">
      <c r="F3195" s="36"/>
    </row>
    <row r="3196" spans="6:6" x14ac:dyDescent="0.3">
      <c r="F3196" s="36"/>
    </row>
    <row r="3197" spans="6:6" x14ac:dyDescent="0.3">
      <c r="F3197" s="36"/>
    </row>
    <row r="3198" spans="6:6" x14ac:dyDescent="0.3">
      <c r="F3198" s="36"/>
    </row>
    <row r="3199" spans="6:6" x14ac:dyDescent="0.3">
      <c r="F3199" s="36"/>
    </row>
    <row r="3200" spans="6:6" x14ac:dyDescent="0.3">
      <c r="F3200" s="36"/>
    </row>
    <row r="3201" spans="6:6" x14ac:dyDescent="0.3">
      <c r="F3201" s="36"/>
    </row>
    <row r="3202" spans="6:6" x14ac:dyDescent="0.3">
      <c r="F3202" s="36"/>
    </row>
    <row r="3203" spans="6:6" x14ac:dyDescent="0.3">
      <c r="F3203" s="36"/>
    </row>
    <row r="3204" spans="6:6" x14ac:dyDescent="0.3">
      <c r="F3204" s="36"/>
    </row>
    <row r="3205" spans="6:6" x14ac:dyDescent="0.3">
      <c r="F3205" s="36"/>
    </row>
    <row r="3206" spans="6:6" x14ac:dyDescent="0.3">
      <c r="F3206" s="36"/>
    </row>
    <row r="3207" spans="6:6" x14ac:dyDescent="0.3">
      <c r="F3207" s="36"/>
    </row>
    <row r="3208" spans="6:6" x14ac:dyDescent="0.3">
      <c r="F3208" s="36"/>
    </row>
    <row r="3209" spans="6:6" x14ac:dyDescent="0.3">
      <c r="F3209" s="36"/>
    </row>
    <row r="3210" spans="6:6" x14ac:dyDescent="0.3">
      <c r="F3210" s="36"/>
    </row>
    <row r="3211" spans="6:6" x14ac:dyDescent="0.3">
      <c r="F3211" s="36"/>
    </row>
    <row r="3212" spans="6:6" x14ac:dyDescent="0.3">
      <c r="F3212" s="36"/>
    </row>
    <row r="3213" spans="6:6" x14ac:dyDescent="0.3">
      <c r="F3213" s="36"/>
    </row>
    <row r="3214" spans="6:6" x14ac:dyDescent="0.3">
      <c r="F3214" s="36"/>
    </row>
    <row r="3215" spans="6:6" x14ac:dyDescent="0.3">
      <c r="F3215" s="36"/>
    </row>
    <row r="3216" spans="6:6" x14ac:dyDescent="0.3">
      <c r="F3216" s="36"/>
    </row>
    <row r="3217" spans="6:6" x14ac:dyDescent="0.3">
      <c r="F3217" s="36"/>
    </row>
    <row r="3218" spans="6:6" x14ac:dyDescent="0.3">
      <c r="F3218" s="36"/>
    </row>
    <row r="3219" spans="6:6" x14ac:dyDescent="0.3">
      <c r="F3219" s="36"/>
    </row>
    <row r="3220" spans="6:6" x14ac:dyDescent="0.3">
      <c r="F3220" s="36"/>
    </row>
    <row r="3221" spans="6:6" x14ac:dyDescent="0.3">
      <c r="F3221" s="36"/>
    </row>
    <row r="3222" spans="6:6" x14ac:dyDescent="0.3">
      <c r="F3222" s="36"/>
    </row>
    <row r="3223" spans="6:6" x14ac:dyDescent="0.3">
      <c r="F3223" s="36"/>
    </row>
    <row r="3224" spans="6:6" x14ac:dyDescent="0.3">
      <c r="F3224" s="36"/>
    </row>
    <row r="3225" spans="6:6" x14ac:dyDescent="0.3">
      <c r="F3225" s="36"/>
    </row>
    <row r="3226" spans="6:6" x14ac:dyDescent="0.3">
      <c r="F3226" s="36"/>
    </row>
    <row r="3227" spans="6:6" x14ac:dyDescent="0.3">
      <c r="F3227" s="36"/>
    </row>
    <row r="3228" spans="6:6" x14ac:dyDescent="0.3">
      <c r="F3228" s="36"/>
    </row>
    <row r="3229" spans="6:6" x14ac:dyDescent="0.3">
      <c r="F3229" s="36"/>
    </row>
    <row r="3230" spans="6:6" x14ac:dyDescent="0.3">
      <c r="F3230" s="36"/>
    </row>
    <row r="3231" spans="6:6" x14ac:dyDescent="0.3">
      <c r="F3231" s="36"/>
    </row>
    <row r="3232" spans="6:6" x14ac:dyDescent="0.3">
      <c r="F3232" s="36"/>
    </row>
    <row r="3233" spans="6:6" x14ac:dyDescent="0.3">
      <c r="F3233" s="36"/>
    </row>
    <row r="3234" spans="6:6" x14ac:dyDescent="0.3">
      <c r="F3234" s="36"/>
    </row>
    <row r="3235" spans="6:6" x14ac:dyDescent="0.3">
      <c r="F3235" s="36"/>
    </row>
    <row r="3236" spans="6:6" x14ac:dyDescent="0.3">
      <c r="F3236" s="36"/>
    </row>
    <row r="3237" spans="6:6" x14ac:dyDescent="0.3">
      <c r="F3237" s="36"/>
    </row>
    <row r="3238" spans="6:6" x14ac:dyDescent="0.3">
      <c r="F3238" s="36"/>
    </row>
    <row r="3239" spans="6:6" x14ac:dyDescent="0.3">
      <c r="F3239" s="36"/>
    </row>
    <row r="3240" spans="6:6" x14ac:dyDescent="0.3">
      <c r="F3240" s="36"/>
    </row>
    <row r="3241" spans="6:6" x14ac:dyDescent="0.3">
      <c r="F3241" s="36"/>
    </row>
    <row r="3242" spans="6:6" x14ac:dyDescent="0.3">
      <c r="F3242" s="36"/>
    </row>
    <row r="3243" spans="6:6" x14ac:dyDescent="0.3">
      <c r="F3243" s="36"/>
    </row>
    <row r="3244" spans="6:6" x14ac:dyDescent="0.3">
      <c r="F3244" s="36"/>
    </row>
    <row r="3245" spans="6:6" x14ac:dyDescent="0.3">
      <c r="F3245" s="36"/>
    </row>
    <row r="3246" spans="6:6" x14ac:dyDescent="0.3">
      <c r="F3246" s="36"/>
    </row>
    <row r="3247" spans="6:6" x14ac:dyDescent="0.3">
      <c r="F3247" s="36"/>
    </row>
    <row r="3248" spans="6:6" x14ac:dyDescent="0.3">
      <c r="F3248" s="36"/>
    </row>
    <row r="3249" spans="6:6" x14ac:dyDescent="0.3">
      <c r="F3249" s="36"/>
    </row>
    <row r="3250" spans="6:6" x14ac:dyDescent="0.3">
      <c r="F3250" s="36"/>
    </row>
    <row r="3251" spans="6:6" x14ac:dyDescent="0.3">
      <c r="F3251" s="36"/>
    </row>
    <row r="3252" spans="6:6" x14ac:dyDescent="0.3">
      <c r="F3252" s="36"/>
    </row>
    <row r="3253" spans="6:6" x14ac:dyDescent="0.3">
      <c r="F3253" s="36"/>
    </row>
    <row r="3254" spans="6:6" x14ac:dyDescent="0.3">
      <c r="F3254" s="36"/>
    </row>
    <row r="3255" spans="6:6" x14ac:dyDescent="0.3">
      <c r="F3255" s="36"/>
    </row>
    <row r="3256" spans="6:6" x14ac:dyDescent="0.3">
      <c r="F3256" s="36"/>
    </row>
    <row r="3257" spans="6:6" x14ac:dyDescent="0.3">
      <c r="F3257" s="36"/>
    </row>
    <row r="3258" spans="6:6" x14ac:dyDescent="0.3">
      <c r="F3258" s="36"/>
    </row>
    <row r="3259" spans="6:6" x14ac:dyDescent="0.3">
      <c r="F3259" s="36"/>
    </row>
    <row r="3260" spans="6:6" x14ac:dyDescent="0.3">
      <c r="F3260" s="36"/>
    </row>
    <row r="3261" spans="6:6" x14ac:dyDescent="0.3">
      <c r="F3261" s="36"/>
    </row>
    <row r="3262" spans="6:6" x14ac:dyDescent="0.3">
      <c r="F3262" s="36"/>
    </row>
    <row r="3263" spans="6:6" x14ac:dyDescent="0.3">
      <c r="F3263" s="36"/>
    </row>
    <row r="3264" spans="6:6" x14ac:dyDescent="0.3">
      <c r="F3264" s="36"/>
    </row>
    <row r="3265" spans="6:6" x14ac:dyDescent="0.3">
      <c r="F3265" s="36"/>
    </row>
    <row r="3266" spans="6:6" x14ac:dyDescent="0.3">
      <c r="F3266" s="36"/>
    </row>
    <row r="3267" spans="6:6" x14ac:dyDescent="0.3">
      <c r="F3267" s="36"/>
    </row>
    <row r="3268" spans="6:6" x14ac:dyDescent="0.3">
      <c r="F3268" s="36"/>
    </row>
    <row r="3269" spans="6:6" x14ac:dyDescent="0.3">
      <c r="F3269" s="36"/>
    </row>
    <row r="3270" spans="6:6" x14ac:dyDescent="0.3">
      <c r="F3270" s="36"/>
    </row>
    <row r="3271" spans="6:6" x14ac:dyDescent="0.3">
      <c r="F3271" s="36"/>
    </row>
    <row r="3272" spans="6:6" x14ac:dyDescent="0.3">
      <c r="F3272" s="36"/>
    </row>
    <row r="3273" spans="6:6" x14ac:dyDescent="0.3">
      <c r="F3273" s="36"/>
    </row>
    <row r="3274" spans="6:6" x14ac:dyDescent="0.3">
      <c r="F3274" s="36"/>
    </row>
    <row r="3275" spans="6:6" x14ac:dyDescent="0.3">
      <c r="F3275" s="36"/>
    </row>
    <row r="3276" spans="6:6" x14ac:dyDescent="0.3">
      <c r="F3276" s="36"/>
    </row>
    <row r="3277" spans="6:6" x14ac:dyDescent="0.3">
      <c r="F3277" s="36"/>
    </row>
    <row r="3278" spans="6:6" x14ac:dyDescent="0.3">
      <c r="F3278" s="36"/>
    </row>
    <row r="3279" spans="6:6" x14ac:dyDescent="0.3">
      <c r="F3279" s="36"/>
    </row>
    <row r="3280" spans="6:6" x14ac:dyDescent="0.3">
      <c r="F3280" s="36"/>
    </row>
    <row r="3281" spans="6:6" x14ac:dyDescent="0.3">
      <c r="F3281" s="36"/>
    </row>
    <row r="3282" spans="6:6" x14ac:dyDescent="0.3">
      <c r="F3282" s="36"/>
    </row>
    <row r="3283" spans="6:6" x14ac:dyDescent="0.3">
      <c r="F3283" s="36"/>
    </row>
    <row r="3284" spans="6:6" x14ac:dyDescent="0.3">
      <c r="F3284" s="36"/>
    </row>
    <row r="3285" spans="6:6" x14ac:dyDescent="0.3">
      <c r="F3285" s="36"/>
    </row>
    <row r="3286" spans="6:6" x14ac:dyDescent="0.3">
      <c r="F3286" s="36"/>
    </row>
    <row r="3287" spans="6:6" x14ac:dyDescent="0.3">
      <c r="F3287" s="36"/>
    </row>
    <row r="3288" spans="6:6" x14ac:dyDescent="0.3">
      <c r="F3288" s="36"/>
    </row>
    <row r="3289" spans="6:6" x14ac:dyDescent="0.3">
      <c r="F3289" s="36"/>
    </row>
    <row r="3290" spans="6:6" x14ac:dyDescent="0.3">
      <c r="F3290" s="36"/>
    </row>
    <row r="3291" spans="6:6" x14ac:dyDescent="0.3">
      <c r="F3291" s="36"/>
    </row>
    <row r="3292" spans="6:6" x14ac:dyDescent="0.3">
      <c r="F3292" s="36"/>
    </row>
    <row r="3293" spans="6:6" x14ac:dyDescent="0.3">
      <c r="F3293" s="36"/>
    </row>
    <row r="3294" spans="6:6" x14ac:dyDescent="0.3">
      <c r="F3294" s="36"/>
    </row>
    <row r="3295" spans="6:6" x14ac:dyDescent="0.3">
      <c r="F3295" s="36"/>
    </row>
    <row r="3296" spans="6:6" x14ac:dyDescent="0.3">
      <c r="F3296" s="36"/>
    </row>
    <row r="3297" spans="6:6" x14ac:dyDescent="0.3">
      <c r="F3297" s="36"/>
    </row>
    <row r="3298" spans="6:6" x14ac:dyDescent="0.3">
      <c r="F3298" s="36"/>
    </row>
    <row r="3299" spans="6:6" x14ac:dyDescent="0.3">
      <c r="F3299" s="36"/>
    </row>
    <row r="3300" spans="6:6" x14ac:dyDescent="0.3">
      <c r="F3300" s="36"/>
    </row>
    <row r="3301" spans="6:6" x14ac:dyDescent="0.3">
      <c r="F3301" s="36"/>
    </row>
    <row r="3302" spans="6:6" x14ac:dyDescent="0.3">
      <c r="F3302" s="36"/>
    </row>
    <row r="3303" spans="6:6" x14ac:dyDescent="0.3">
      <c r="F3303" s="36"/>
    </row>
    <row r="3304" spans="6:6" x14ac:dyDescent="0.3">
      <c r="F3304" s="36"/>
    </row>
    <row r="3305" spans="6:6" x14ac:dyDescent="0.3">
      <c r="F3305" s="36"/>
    </row>
    <row r="3306" spans="6:6" x14ac:dyDescent="0.3">
      <c r="F3306" s="36"/>
    </row>
    <row r="3307" spans="6:6" x14ac:dyDescent="0.3">
      <c r="F3307" s="36"/>
    </row>
    <row r="3308" spans="6:6" x14ac:dyDescent="0.3">
      <c r="F3308" s="36"/>
    </row>
    <row r="3309" spans="6:6" x14ac:dyDescent="0.3">
      <c r="F3309" s="36"/>
    </row>
    <row r="3310" spans="6:6" x14ac:dyDescent="0.3">
      <c r="F3310" s="36"/>
    </row>
    <row r="3311" spans="6:6" x14ac:dyDescent="0.3">
      <c r="F3311" s="36"/>
    </row>
    <row r="3312" spans="6:6" x14ac:dyDescent="0.3">
      <c r="F3312" s="36"/>
    </row>
    <row r="3313" spans="6:6" x14ac:dyDescent="0.3">
      <c r="F3313" s="36"/>
    </row>
    <row r="3314" spans="6:6" x14ac:dyDescent="0.3">
      <c r="F3314" s="36"/>
    </row>
    <row r="3315" spans="6:6" x14ac:dyDescent="0.3">
      <c r="F3315" s="36"/>
    </row>
    <row r="3316" spans="6:6" x14ac:dyDescent="0.3">
      <c r="F3316" s="36"/>
    </row>
    <row r="3317" spans="6:6" x14ac:dyDescent="0.3">
      <c r="F3317" s="36"/>
    </row>
    <row r="3318" spans="6:6" x14ac:dyDescent="0.3">
      <c r="F3318" s="36"/>
    </row>
    <row r="3319" spans="6:6" x14ac:dyDescent="0.3">
      <c r="F3319" s="36"/>
    </row>
    <row r="3320" spans="6:6" x14ac:dyDescent="0.3">
      <c r="F3320" s="36"/>
    </row>
    <row r="3321" spans="6:6" x14ac:dyDescent="0.3">
      <c r="F3321" s="36"/>
    </row>
    <row r="3322" spans="6:6" x14ac:dyDescent="0.3">
      <c r="F3322" s="36"/>
    </row>
    <row r="3323" spans="6:6" x14ac:dyDescent="0.3">
      <c r="F3323" s="36"/>
    </row>
    <row r="3324" spans="6:6" x14ac:dyDescent="0.3">
      <c r="F3324" s="36"/>
    </row>
    <row r="3325" spans="6:6" x14ac:dyDescent="0.3">
      <c r="F3325" s="36"/>
    </row>
    <row r="3326" spans="6:6" x14ac:dyDescent="0.3">
      <c r="F3326" s="36"/>
    </row>
    <row r="3327" spans="6:6" x14ac:dyDescent="0.3">
      <c r="F3327" s="36"/>
    </row>
    <row r="3328" spans="6:6" x14ac:dyDescent="0.3">
      <c r="F3328" s="36"/>
    </row>
    <row r="3329" spans="6:6" x14ac:dyDescent="0.3">
      <c r="F3329" s="36"/>
    </row>
    <row r="3330" spans="6:6" x14ac:dyDescent="0.3">
      <c r="F3330" s="36"/>
    </row>
    <row r="3331" spans="6:6" x14ac:dyDescent="0.3">
      <c r="F3331" s="36"/>
    </row>
    <row r="3332" spans="6:6" x14ac:dyDescent="0.3">
      <c r="F3332" s="36"/>
    </row>
    <row r="3333" spans="6:6" x14ac:dyDescent="0.3">
      <c r="F3333" s="36"/>
    </row>
    <row r="3334" spans="6:6" x14ac:dyDescent="0.3">
      <c r="F3334" s="36"/>
    </row>
    <row r="3335" spans="6:6" x14ac:dyDescent="0.3">
      <c r="F3335" s="36"/>
    </row>
    <row r="3336" spans="6:6" x14ac:dyDescent="0.3">
      <c r="F3336" s="36"/>
    </row>
    <row r="3337" spans="6:6" x14ac:dyDescent="0.3">
      <c r="F3337" s="36"/>
    </row>
    <row r="3338" spans="6:6" x14ac:dyDescent="0.3">
      <c r="F3338" s="36"/>
    </row>
    <row r="3339" spans="6:6" x14ac:dyDescent="0.3">
      <c r="F3339" s="36"/>
    </row>
    <row r="3340" spans="6:6" x14ac:dyDescent="0.3">
      <c r="F3340" s="36"/>
    </row>
    <row r="3341" spans="6:6" x14ac:dyDescent="0.3">
      <c r="F3341" s="36"/>
    </row>
    <row r="3342" spans="6:6" x14ac:dyDescent="0.3">
      <c r="F3342" s="36"/>
    </row>
    <row r="3343" spans="6:6" x14ac:dyDescent="0.3">
      <c r="F3343" s="36"/>
    </row>
    <row r="3344" spans="6:6" x14ac:dyDescent="0.3">
      <c r="F3344" s="36"/>
    </row>
    <row r="3345" spans="6:6" x14ac:dyDescent="0.3">
      <c r="F3345" s="36"/>
    </row>
    <row r="3346" spans="6:6" x14ac:dyDescent="0.3">
      <c r="F3346" s="36"/>
    </row>
    <row r="3347" spans="6:6" x14ac:dyDescent="0.3">
      <c r="F3347" s="36"/>
    </row>
    <row r="3348" spans="6:6" x14ac:dyDescent="0.3">
      <c r="F3348" s="36"/>
    </row>
    <row r="3349" spans="6:6" x14ac:dyDescent="0.3">
      <c r="F3349" s="36"/>
    </row>
    <row r="3350" spans="6:6" x14ac:dyDescent="0.3">
      <c r="F3350" s="36"/>
    </row>
    <row r="3351" spans="6:6" x14ac:dyDescent="0.3">
      <c r="F3351" s="36"/>
    </row>
    <row r="3352" spans="6:6" x14ac:dyDescent="0.3">
      <c r="F3352" s="36"/>
    </row>
    <row r="3353" spans="6:6" x14ac:dyDescent="0.3">
      <c r="F3353" s="36"/>
    </row>
    <row r="3354" spans="6:6" x14ac:dyDescent="0.3">
      <c r="F3354" s="36"/>
    </row>
    <row r="3355" spans="6:6" x14ac:dyDescent="0.3">
      <c r="F3355" s="36"/>
    </row>
    <row r="3356" spans="6:6" x14ac:dyDescent="0.3">
      <c r="F3356" s="36"/>
    </row>
    <row r="3357" spans="6:6" x14ac:dyDescent="0.3">
      <c r="F3357" s="36"/>
    </row>
    <row r="3358" spans="6:6" x14ac:dyDescent="0.3">
      <c r="F3358" s="36"/>
    </row>
    <row r="3359" spans="6:6" x14ac:dyDescent="0.3">
      <c r="F3359" s="36"/>
    </row>
    <row r="3360" spans="6:6" x14ac:dyDescent="0.3">
      <c r="F3360" s="36"/>
    </row>
    <row r="3361" spans="6:6" x14ac:dyDescent="0.3">
      <c r="F3361" s="36"/>
    </row>
    <row r="3362" spans="6:6" x14ac:dyDescent="0.3">
      <c r="F3362" s="36"/>
    </row>
    <row r="3363" spans="6:6" x14ac:dyDescent="0.3">
      <c r="F3363" s="36"/>
    </row>
    <row r="3364" spans="6:6" x14ac:dyDescent="0.3">
      <c r="F3364" s="36"/>
    </row>
    <row r="3365" spans="6:6" x14ac:dyDescent="0.3">
      <c r="F3365" s="36"/>
    </row>
    <row r="3366" spans="6:6" x14ac:dyDescent="0.3">
      <c r="F3366" s="36"/>
    </row>
    <row r="3367" spans="6:6" x14ac:dyDescent="0.3">
      <c r="F3367" s="36"/>
    </row>
    <row r="3368" spans="6:6" x14ac:dyDescent="0.3">
      <c r="F3368" s="36"/>
    </row>
    <row r="3369" spans="6:6" x14ac:dyDescent="0.3">
      <c r="F3369" s="36"/>
    </row>
    <row r="3370" spans="6:6" x14ac:dyDescent="0.3">
      <c r="F3370" s="36"/>
    </row>
    <row r="3371" spans="6:6" x14ac:dyDescent="0.3">
      <c r="F3371" s="36"/>
    </row>
    <row r="3372" spans="6:6" x14ac:dyDescent="0.3">
      <c r="F3372" s="36"/>
    </row>
    <row r="3373" spans="6:6" x14ac:dyDescent="0.3">
      <c r="F3373" s="36"/>
    </row>
    <row r="3374" spans="6:6" x14ac:dyDescent="0.3">
      <c r="F3374" s="36"/>
    </row>
    <row r="3375" spans="6:6" x14ac:dyDescent="0.3">
      <c r="F3375" s="36"/>
    </row>
    <row r="3376" spans="6:6" x14ac:dyDescent="0.3">
      <c r="F3376" s="36"/>
    </row>
    <row r="3377" spans="6:6" x14ac:dyDescent="0.3">
      <c r="F3377" s="36"/>
    </row>
    <row r="3378" spans="6:6" x14ac:dyDescent="0.3">
      <c r="F3378" s="36"/>
    </row>
    <row r="3379" spans="6:6" x14ac:dyDescent="0.3">
      <c r="F3379" s="36"/>
    </row>
    <row r="3380" spans="6:6" x14ac:dyDescent="0.3">
      <c r="F3380" s="36"/>
    </row>
    <row r="3381" spans="6:6" x14ac:dyDescent="0.3">
      <c r="F3381" s="36"/>
    </row>
    <row r="3382" spans="6:6" x14ac:dyDescent="0.3">
      <c r="F3382" s="36"/>
    </row>
    <row r="3383" spans="6:6" x14ac:dyDescent="0.3">
      <c r="F3383" s="36"/>
    </row>
    <row r="3384" spans="6:6" x14ac:dyDescent="0.3">
      <c r="F3384" s="36"/>
    </row>
    <row r="3385" spans="6:6" x14ac:dyDescent="0.3">
      <c r="F3385" s="36"/>
    </row>
    <row r="3386" spans="6:6" x14ac:dyDescent="0.3">
      <c r="F3386" s="36"/>
    </row>
    <row r="3387" spans="6:6" x14ac:dyDescent="0.3">
      <c r="F3387" s="36"/>
    </row>
    <row r="3388" spans="6:6" x14ac:dyDescent="0.3">
      <c r="F3388" s="36"/>
    </row>
    <row r="3389" spans="6:6" x14ac:dyDescent="0.3">
      <c r="F3389" s="36"/>
    </row>
    <row r="3390" spans="6:6" x14ac:dyDescent="0.3">
      <c r="F3390" s="36"/>
    </row>
    <row r="3391" spans="6:6" x14ac:dyDescent="0.3">
      <c r="F3391" s="36"/>
    </row>
    <row r="3392" spans="6:6" x14ac:dyDescent="0.3">
      <c r="F3392" s="36"/>
    </row>
    <row r="3393" spans="6:6" x14ac:dyDescent="0.3">
      <c r="F3393" s="36"/>
    </row>
    <row r="3394" spans="6:6" x14ac:dyDescent="0.3">
      <c r="F3394" s="36"/>
    </row>
    <row r="3395" spans="6:6" x14ac:dyDescent="0.3">
      <c r="F3395" s="36"/>
    </row>
    <row r="3396" spans="6:6" x14ac:dyDescent="0.3">
      <c r="F3396" s="36"/>
    </row>
    <row r="3397" spans="6:6" x14ac:dyDescent="0.3">
      <c r="F3397" s="36"/>
    </row>
    <row r="3398" spans="6:6" x14ac:dyDescent="0.3">
      <c r="F3398" s="36"/>
    </row>
    <row r="3399" spans="6:6" x14ac:dyDescent="0.3">
      <c r="F3399" s="36"/>
    </row>
    <row r="3400" spans="6:6" x14ac:dyDescent="0.3">
      <c r="F3400" s="36"/>
    </row>
    <row r="3401" spans="6:6" x14ac:dyDescent="0.3">
      <c r="F3401" s="36"/>
    </row>
    <row r="3402" spans="6:6" x14ac:dyDescent="0.3">
      <c r="F3402" s="36"/>
    </row>
    <row r="3403" spans="6:6" x14ac:dyDescent="0.3">
      <c r="F3403" s="36"/>
    </row>
    <row r="3404" spans="6:6" x14ac:dyDescent="0.3">
      <c r="F3404" s="36"/>
    </row>
    <row r="3405" spans="6:6" x14ac:dyDescent="0.3">
      <c r="F3405" s="36"/>
    </row>
    <row r="3406" spans="6:6" x14ac:dyDescent="0.3">
      <c r="F3406" s="36"/>
    </row>
    <row r="3407" spans="6:6" x14ac:dyDescent="0.3">
      <c r="F3407" s="36"/>
    </row>
    <row r="3408" spans="6:6" x14ac:dyDescent="0.3">
      <c r="F3408" s="36"/>
    </row>
    <row r="3409" spans="6:6" x14ac:dyDescent="0.3">
      <c r="F3409" s="36"/>
    </row>
    <row r="3410" spans="6:6" x14ac:dyDescent="0.3">
      <c r="F3410" s="36"/>
    </row>
    <row r="3411" spans="6:6" x14ac:dyDescent="0.3">
      <c r="F3411" s="36"/>
    </row>
    <row r="3412" spans="6:6" x14ac:dyDescent="0.3">
      <c r="F3412" s="36"/>
    </row>
    <row r="3413" spans="6:6" x14ac:dyDescent="0.3">
      <c r="F3413" s="36"/>
    </row>
    <row r="3414" spans="6:6" x14ac:dyDescent="0.3">
      <c r="F3414" s="36"/>
    </row>
    <row r="3415" spans="6:6" x14ac:dyDescent="0.3">
      <c r="F3415" s="36"/>
    </row>
    <row r="3416" spans="6:6" x14ac:dyDescent="0.3">
      <c r="F3416" s="36"/>
    </row>
    <row r="3417" spans="6:6" x14ac:dyDescent="0.3">
      <c r="F3417" s="36"/>
    </row>
    <row r="3418" spans="6:6" x14ac:dyDescent="0.3">
      <c r="F3418" s="36"/>
    </row>
    <row r="3419" spans="6:6" x14ac:dyDescent="0.3">
      <c r="F3419" s="36"/>
    </row>
    <row r="3420" spans="6:6" x14ac:dyDescent="0.3">
      <c r="F3420" s="36"/>
    </row>
    <row r="3421" spans="6:6" x14ac:dyDescent="0.3">
      <c r="F3421" s="36"/>
    </row>
    <row r="3422" spans="6:6" x14ac:dyDescent="0.3">
      <c r="F3422" s="36"/>
    </row>
    <row r="3423" spans="6:6" x14ac:dyDescent="0.3">
      <c r="F3423" s="36"/>
    </row>
    <row r="3424" spans="6:6" x14ac:dyDescent="0.3">
      <c r="F3424" s="36"/>
    </row>
    <row r="3425" spans="6:6" x14ac:dyDescent="0.3">
      <c r="F3425" s="36"/>
    </row>
    <row r="3426" spans="6:6" x14ac:dyDescent="0.3">
      <c r="F3426" s="36"/>
    </row>
    <row r="3427" spans="6:6" x14ac:dyDescent="0.3">
      <c r="F3427" s="36"/>
    </row>
    <row r="3428" spans="6:6" x14ac:dyDescent="0.3">
      <c r="F3428" s="36"/>
    </row>
    <row r="3429" spans="6:6" x14ac:dyDescent="0.3">
      <c r="F3429" s="36"/>
    </row>
    <row r="3430" spans="6:6" x14ac:dyDescent="0.3">
      <c r="F3430" s="36"/>
    </row>
    <row r="3431" spans="6:6" x14ac:dyDescent="0.3">
      <c r="F3431" s="36"/>
    </row>
    <row r="3432" spans="6:6" x14ac:dyDescent="0.3">
      <c r="F3432" s="36"/>
    </row>
    <row r="3433" spans="6:6" x14ac:dyDescent="0.3">
      <c r="F3433" s="36"/>
    </row>
    <row r="3434" spans="6:6" x14ac:dyDescent="0.3">
      <c r="F3434" s="36"/>
    </row>
    <row r="3435" spans="6:6" x14ac:dyDescent="0.3">
      <c r="F3435" s="36"/>
    </row>
    <row r="3436" spans="6:6" x14ac:dyDescent="0.3">
      <c r="F3436" s="36"/>
    </row>
    <row r="3437" spans="6:6" x14ac:dyDescent="0.3">
      <c r="F3437" s="36"/>
    </row>
    <row r="3438" spans="6:6" x14ac:dyDescent="0.3">
      <c r="F3438" s="36"/>
    </row>
    <row r="3439" spans="6:6" x14ac:dyDescent="0.3">
      <c r="F3439" s="36"/>
    </row>
    <row r="3440" spans="6:6" x14ac:dyDescent="0.3">
      <c r="F3440" s="36"/>
    </row>
    <row r="3441" spans="6:6" x14ac:dyDescent="0.3">
      <c r="F3441" s="36"/>
    </row>
    <row r="3442" spans="6:6" x14ac:dyDescent="0.3">
      <c r="F3442" s="36"/>
    </row>
    <row r="3443" spans="6:6" x14ac:dyDescent="0.3">
      <c r="F3443" s="36"/>
    </row>
    <row r="3444" spans="6:6" x14ac:dyDescent="0.3">
      <c r="F3444" s="36"/>
    </row>
    <row r="3445" spans="6:6" x14ac:dyDescent="0.3">
      <c r="F3445" s="36"/>
    </row>
    <row r="3446" spans="6:6" x14ac:dyDescent="0.3">
      <c r="F3446" s="36"/>
    </row>
    <row r="3447" spans="6:6" x14ac:dyDescent="0.3">
      <c r="F3447" s="36"/>
    </row>
    <row r="3448" spans="6:6" x14ac:dyDescent="0.3">
      <c r="F3448" s="36"/>
    </row>
    <row r="3449" spans="6:6" x14ac:dyDescent="0.3">
      <c r="F3449" s="36"/>
    </row>
    <row r="3450" spans="6:6" x14ac:dyDescent="0.3">
      <c r="F3450" s="36"/>
    </row>
    <row r="3451" spans="6:6" x14ac:dyDescent="0.3">
      <c r="F3451" s="36"/>
    </row>
    <row r="3452" spans="6:6" x14ac:dyDescent="0.3">
      <c r="F3452" s="36"/>
    </row>
    <row r="3453" spans="6:6" x14ac:dyDescent="0.3">
      <c r="F3453" s="36"/>
    </row>
    <row r="3454" spans="6:6" x14ac:dyDescent="0.3">
      <c r="F3454" s="36"/>
    </row>
    <row r="3455" spans="6:6" x14ac:dyDescent="0.3">
      <c r="F3455" s="36"/>
    </row>
    <row r="3456" spans="6:6" x14ac:dyDescent="0.3">
      <c r="F3456" s="36"/>
    </row>
    <row r="3457" spans="6:6" x14ac:dyDescent="0.3">
      <c r="F3457" s="36"/>
    </row>
    <row r="3458" spans="6:6" x14ac:dyDescent="0.3">
      <c r="F3458" s="36"/>
    </row>
    <row r="3459" spans="6:6" x14ac:dyDescent="0.3">
      <c r="F3459" s="36"/>
    </row>
    <row r="3460" spans="6:6" x14ac:dyDescent="0.3">
      <c r="F3460" s="36"/>
    </row>
    <row r="3461" spans="6:6" x14ac:dyDescent="0.3">
      <c r="F3461" s="36"/>
    </row>
    <row r="3462" spans="6:6" x14ac:dyDescent="0.3">
      <c r="F3462" s="36"/>
    </row>
    <row r="3463" spans="6:6" x14ac:dyDescent="0.3">
      <c r="F3463" s="36"/>
    </row>
    <row r="3464" spans="6:6" x14ac:dyDescent="0.3">
      <c r="F3464" s="36"/>
    </row>
    <row r="3465" spans="6:6" x14ac:dyDescent="0.3">
      <c r="F3465" s="36"/>
    </row>
    <row r="3466" spans="6:6" x14ac:dyDescent="0.3">
      <c r="F3466" s="36"/>
    </row>
    <row r="3467" spans="6:6" x14ac:dyDescent="0.3">
      <c r="F3467" s="36"/>
    </row>
    <row r="3468" spans="6:6" x14ac:dyDescent="0.3">
      <c r="F3468" s="36"/>
    </row>
    <row r="3469" spans="6:6" x14ac:dyDescent="0.3">
      <c r="F3469" s="36"/>
    </row>
    <row r="3470" spans="6:6" x14ac:dyDescent="0.3">
      <c r="F3470" s="36"/>
    </row>
    <row r="3471" spans="6:6" x14ac:dyDescent="0.3">
      <c r="F3471" s="36"/>
    </row>
    <row r="3472" spans="6:6" x14ac:dyDescent="0.3">
      <c r="F3472" s="36"/>
    </row>
    <row r="3473" spans="6:6" x14ac:dyDescent="0.3">
      <c r="F3473" s="36"/>
    </row>
    <row r="3474" spans="6:6" x14ac:dyDescent="0.3">
      <c r="F3474" s="36"/>
    </row>
    <row r="3475" spans="6:6" x14ac:dyDescent="0.3">
      <c r="F3475" s="36"/>
    </row>
    <row r="3476" spans="6:6" x14ac:dyDescent="0.3">
      <c r="F3476" s="36"/>
    </row>
    <row r="3477" spans="6:6" x14ac:dyDescent="0.3">
      <c r="F3477" s="36"/>
    </row>
    <row r="3478" spans="6:6" x14ac:dyDescent="0.3">
      <c r="F3478" s="36"/>
    </row>
    <row r="3479" spans="6:6" x14ac:dyDescent="0.3">
      <c r="F3479" s="36"/>
    </row>
    <row r="3480" spans="6:6" x14ac:dyDescent="0.3">
      <c r="F3480" s="36"/>
    </row>
    <row r="3481" spans="6:6" x14ac:dyDescent="0.3">
      <c r="F3481" s="36"/>
    </row>
    <row r="3482" spans="6:6" x14ac:dyDescent="0.3">
      <c r="F3482" s="36"/>
    </row>
    <row r="3483" spans="6:6" x14ac:dyDescent="0.3">
      <c r="F3483" s="36"/>
    </row>
    <row r="3484" spans="6:6" x14ac:dyDescent="0.3">
      <c r="F3484" s="36"/>
    </row>
    <row r="3485" spans="6:6" x14ac:dyDescent="0.3">
      <c r="F3485" s="36"/>
    </row>
    <row r="3486" spans="6:6" x14ac:dyDescent="0.3">
      <c r="F3486" s="36"/>
    </row>
    <row r="3487" spans="6:6" x14ac:dyDescent="0.3">
      <c r="F3487" s="36"/>
    </row>
    <row r="3488" spans="6:6" x14ac:dyDescent="0.3">
      <c r="F3488" s="36"/>
    </row>
    <row r="3489" spans="6:6" x14ac:dyDescent="0.3">
      <c r="F3489" s="36"/>
    </row>
    <row r="3490" spans="6:6" x14ac:dyDescent="0.3">
      <c r="F3490" s="36"/>
    </row>
    <row r="3491" spans="6:6" x14ac:dyDescent="0.3">
      <c r="F3491" s="36"/>
    </row>
    <row r="3492" spans="6:6" x14ac:dyDescent="0.3">
      <c r="F3492" s="36"/>
    </row>
    <row r="3493" spans="6:6" x14ac:dyDescent="0.3">
      <c r="F3493" s="36"/>
    </row>
    <row r="3494" spans="6:6" x14ac:dyDescent="0.3">
      <c r="F3494" s="36"/>
    </row>
    <row r="3495" spans="6:6" x14ac:dyDescent="0.3">
      <c r="F3495" s="36"/>
    </row>
    <row r="3496" spans="6:6" x14ac:dyDescent="0.3">
      <c r="F3496" s="36"/>
    </row>
    <row r="3497" spans="6:6" x14ac:dyDescent="0.3">
      <c r="F3497" s="36"/>
    </row>
    <row r="3498" spans="6:6" x14ac:dyDescent="0.3">
      <c r="F3498" s="36"/>
    </row>
    <row r="3499" spans="6:6" x14ac:dyDescent="0.3">
      <c r="F3499" s="36"/>
    </row>
    <row r="3500" spans="6:6" x14ac:dyDescent="0.3">
      <c r="F3500" s="36"/>
    </row>
    <row r="3501" spans="6:6" x14ac:dyDescent="0.3">
      <c r="F3501" s="36"/>
    </row>
    <row r="3502" spans="6:6" x14ac:dyDescent="0.3">
      <c r="F3502" s="36"/>
    </row>
    <row r="3503" spans="6:6" x14ac:dyDescent="0.3">
      <c r="F3503" s="36"/>
    </row>
    <row r="3504" spans="6:6" x14ac:dyDescent="0.3">
      <c r="F3504" s="36"/>
    </row>
    <row r="3505" spans="6:6" x14ac:dyDescent="0.3">
      <c r="F3505" s="36"/>
    </row>
    <row r="3506" spans="6:6" x14ac:dyDescent="0.3">
      <c r="F3506" s="36"/>
    </row>
    <row r="3507" spans="6:6" x14ac:dyDescent="0.3">
      <c r="F3507" s="36"/>
    </row>
    <row r="3508" spans="6:6" x14ac:dyDescent="0.3">
      <c r="F3508" s="36"/>
    </row>
    <row r="3509" spans="6:6" x14ac:dyDescent="0.3">
      <c r="F3509" s="36"/>
    </row>
    <row r="3510" spans="6:6" x14ac:dyDescent="0.3">
      <c r="F3510" s="36"/>
    </row>
    <row r="3511" spans="6:6" x14ac:dyDescent="0.3">
      <c r="F3511" s="36"/>
    </row>
    <row r="3512" spans="6:6" x14ac:dyDescent="0.3">
      <c r="F3512" s="36"/>
    </row>
    <row r="3513" spans="6:6" x14ac:dyDescent="0.3">
      <c r="F3513" s="36"/>
    </row>
    <row r="3514" spans="6:6" x14ac:dyDescent="0.3">
      <c r="F3514" s="36"/>
    </row>
    <row r="3515" spans="6:6" x14ac:dyDescent="0.3">
      <c r="F3515" s="36"/>
    </row>
    <row r="3516" spans="6:6" x14ac:dyDescent="0.3">
      <c r="F3516" s="36"/>
    </row>
    <row r="3517" spans="6:6" x14ac:dyDescent="0.3">
      <c r="F3517" s="36"/>
    </row>
    <row r="3518" spans="6:6" x14ac:dyDescent="0.3">
      <c r="F3518" s="36"/>
    </row>
    <row r="3519" spans="6:6" x14ac:dyDescent="0.3">
      <c r="F3519" s="36"/>
    </row>
    <row r="3520" spans="6:6" x14ac:dyDescent="0.3">
      <c r="F3520" s="36"/>
    </row>
    <row r="3521" spans="6:6" x14ac:dyDescent="0.3">
      <c r="F3521" s="36"/>
    </row>
    <row r="3522" spans="6:6" x14ac:dyDescent="0.3">
      <c r="F3522" s="36"/>
    </row>
    <row r="3523" spans="6:6" x14ac:dyDescent="0.3">
      <c r="F3523" s="36"/>
    </row>
    <row r="3524" spans="6:6" x14ac:dyDescent="0.3">
      <c r="F3524" s="36"/>
    </row>
    <row r="3525" spans="6:6" x14ac:dyDescent="0.3">
      <c r="F3525" s="36"/>
    </row>
    <row r="3526" spans="6:6" x14ac:dyDescent="0.3">
      <c r="F3526" s="36"/>
    </row>
    <row r="3527" spans="6:6" x14ac:dyDescent="0.3">
      <c r="F3527" s="36"/>
    </row>
    <row r="3528" spans="6:6" x14ac:dyDescent="0.3">
      <c r="F3528" s="36"/>
    </row>
    <row r="3529" spans="6:6" x14ac:dyDescent="0.3">
      <c r="F3529" s="36"/>
    </row>
    <row r="3530" spans="6:6" x14ac:dyDescent="0.3">
      <c r="F3530" s="36"/>
    </row>
    <row r="3531" spans="6:6" x14ac:dyDescent="0.3">
      <c r="F3531" s="36"/>
    </row>
    <row r="3532" spans="6:6" x14ac:dyDescent="0.3">
      <c r="F3532" s="36"/>
    </row>
    <row r="3533" spans="6:6" x14ac:dyDescent="0.3">
      <c r="F3533" s="36"/>
    </row>
    <row r="3534" spans="6:6" x14ac:dyDescent="0.3">
      <c r="F3534" s="36"/>
    </row>
    <row r="3535" spans="6:6" x14ac:dyDescent="0.3">
      <c r="F3535" s="36"/>
    </row>
    <row r="3536" spans="6:6" x14ac:dyDescent="0.3">
      <c r="F3536" s="36"/>
    </row>
    <row r="3537" spans="6:6" x14ac:dyDescent="0.3">
      <c r="F3537" s="36"/>
    </row>
    <row r="3538" spans="6:6" x14ac:dyDescent="0.3">
      <c r="F3538" s="36"/>
    </row>
    <row r="3539" spans="6:6" x14ac:dyDescent="0.3">
      <c r="F3539" s="36"/>
    </row>
    <row r="3540" spans="6:6" x14ac:dyDescent="0.3">
      <c r="F3540" s="36"/>
    </row>
    <row r="3541" spans="6:6" x14ac:dyDescent="0.3">
      <c r="F3541" s="36"/>
    </row>
    <row r="3542" spans="6:6" x14ac:dyDescent="0.3">
      <c r="F3542" s="36"/>
    </row>
    <row r="3543" spans="6:6" x14ac:dyDescent="0.3">
      <c r="F3543" s="36"/>
    </row>
    <row r="3544" spans="6:6" x14ac:dyDescent="0.3">
      <c r="F3544" s="36"/>
    </row>
    <row r="3545" spans="6:6" x14ac:dyDescent="0.3">
      <c r="F3545" s="36"/>
    </row>
    <row r="3546" spans="6:6" x14ac:dyDescent="0.3">
      <c r="F3546" s="36"/>
    </row>
    <row r="3547" spans="6:6" x14ac:dyDescent="0.3">
      <c r="F3547" s="36"/>
    </row>
    <row r="3548" spans="6:6" x14ac:dyDescent="0.3">
      <c r="F3548" s="36"/>
    </row>
    <row r="3549" spans="6:6" x14ac:dyDescent="0.3">
      <c r="F3549" s="36"/>
    </row>
    <row r="3550" spans="6:6" x14ac:dyDescent="0.3">
      <c r="F3550" s="36"/>
    </row>
    <row r="3551" spans="6:6" x14ac:dyDescent="0.3">
      <c r="F3551" s="36"/>
    </row>
    <row r="3552" spans="6:6" x14ac:dyDescent="0.3">
      <c r="F3552" s="36"/>
    </row>
    <row r="3553" spans="6:6" x14ac:dyDescent="0.3">
      <c r="F3553" s="36"/>
    </row>
    <row r="3554" spans="6:6" x14ac:dyDescent="0.3">
      <c r="F3554" s="36"/>
    </row>
    <row r="3555" spans="6:6" x14ac:dyDescent="0.3">
      <c r="F3555" s="36"/>
    </row>
    <row r="3556" spans="6:6" x14ac:dyDescent="0.3">
      <c r="F3556" s="36"/>
    </row>
    <row r="3557" spans="6:6" x14ac:dyDescent="0.3">
      <c r="F3557" s="36"/>
    </row>
    <row r="3558" spans="6:6" x14ac:dyDescent="0.3">
      <c r="F3558" s="36"/>
    </row>
    <row r="3559" spans="6:6" x14ac:dyDescent="0.3">
      <c r="F3559" s="36"/>
    </row>
    <row r="3560" spans="6:6" x14ac:dyDescent="0.3">
      <c r="F3560" s="36"/>
    </row>
    <row r="3561" spans="6:6" x14ac:dyDescent="0.3">
      <c r="F3561" s="36"/>
    </row>
    <row r="3562" spans="6:6" x14ac:dyDescent="0.3">
      <c r="F3562" s="36"/>
    </row>
    <row r="3563" spans="6:6" x14ac:dyDescent="0.3">
      <c r="F3563" s="36"/>
    </row>
    <row r="3564" spans="6:6" x14ac:dyDescent="0.3">
      <c r="F3564" s="36"/>
    </row>
    <row r="3565" spans="6:6" x14ac:dyDescent="0.3">
      <c r="F3565" s="36"/>
    </row>
    <row r="3566" spans="6:6" x14ac:dyDescent="0.3">
      <c r="F3566" s="36"/>
    </row>
    <row r="3567" spans="6:6" x14ac:dyDescent="0.3">
      <c r="F3567" s="36"/>
    </row>
    <row r="3568" spans="6:6" x14ac:dyDescent="0.3">
      <c r="F3568" s="36"/>
    </row>
    <row r="3569" spans="6:6" x14ac:dyDescent="0.3">
      <c r="F3569" s="36"/>
    </row>
    <row r="3570" spans="6:6" x14ac:dyDescent="0.3">
      <c r="F3570" s="36"/>
    </row>
    <row r="3571" spans="6:6" x14ac:dyDescent="0.3">
      <c r="F3571" s="36"/>
    </row>
    <row r="3572" spans="6:6" x14ac:dyDescent="0.3">
      <c r="F3572" s="36"/>
    </row>
    <row r="3573" spans="6:6" x14ac:dyDescent="0.3">
      <c r="F3573" s="36"/>
    </row>
    <row r="3574" spans="6:6" x14ac:dyDescent="0.3">
      <c r="F3574" s="36"/>
    </row>
    <row r="3575" spans="6:6" x14ac:dyDescent="0.3">
      <c r="F3575" s="36"/>
    </row>
    <row r="3576" spans="6:6" x14ac:dyDescent="0.3">
      <c r="F3576" s="36"/>
    </row>
    <row r="3577" spans="6:6" x14ac:dyDescent="0.3">
      <c r="F3577" s="36"/>
    </row>
    <row r="3578" spans="6:6" x14ac:dyDescent="0.3">
      <c r="F3578" s="36"/>
    </row>
    <row r="3579" spans="6:6" x14ac:dyDescent="0.3">
      <c r="F3579" s="36"/>
    </row>
    <row r="3580" spans="6:6" x14ac:dyDescent="0.3">
      <c r="F3580" s="36"/>
    </row>
    <row r="3581" spans="6:6" x14ac:dyDescent="0.3">
      <c r="F3581" s="36"/>
    </row>
    <row r="3582" spans="6:6" x14ac:dyDescent="0.3">
      <c r="F3582" s="36"/>
    </row>
    <row r="3583" spans="6:6" x14ac:dyDescent="0.3">
      <c r="F3583" s="36"/>
    </row>
    <row r="3584" spans="6:6" x14ac:dyDescent="0.3">
      <c r="F3584" s="36"/>
    </row>
    <row r="3585" spans="6:6" x14ac:dyDescent="0.3">
      <c r="F3585" s="36"/>
    </row>
    <row r="3586" spans="6:6" x14ac:dyDescent="0.3">
      <c r="F3586" s="36"/>
    </row>
    <row r="3587" spans="6:6" x14ac:dyDescent="0.3">
      <c r="F3587" s="36"/>
    </row>
    <row r="3588" spans="6:6" x14ac:dyDescent="0.3">
      <c r="F3588" s="36"/>
    </row>
    <row r="3589" spans="6:6" x14ac:dyDescent="0.3">
      <c r="F3589" s="36"/>
    </row>
    <row r="3590" spans="6:6" x14ac:dyDescent="0.3">
      <c r="F3590" s="36"/>
    </row>
    <row r="3591" spans="6:6" x14ac:dyDescent="0.3">
      <c r="F3591" s="36"/>
    </row>
    <row r="3592" spans="6:6" x14ac:dyDescent="0.3">
      <c r="F3592" s="36"/>
    </row>
    <row r="3593" spans="6:6" x14ac:dyDescent="0.3">
      <c r="F3593" s="36"/>
    </row>
    <row r="3594" spans="6:6" x14ac:dyDescent="0.3">
      <c r="F3594" s="36"/>
    </row>
    <row r="3595" spans="6:6" x14ac:dyDescent="0.3">
      <c r="F3595" s="36"/>
    </row>
    <row r="3596" spans="6:6" x14ac:dyDescent="0.3">
      <c r="F3596" s="36"/>
    </row>
    <row r="3597" spans="6:6" x14ac:dyDescent="0.3">
      <c r="F3597" s="36"/>
    </row>
    <row r="3598" spans="6:6" x14ac:dyDescent="0.3">
      <c r="F3598" s="36"/>
    </row>
    <row r="3599" spans="6:6" x14ac:dyDescent="0.3">
      <c r="F3599" s="36"/>
    </row>
    <row r="3600" spans="6:6" x14ac:dyDescent="0.3">
      <c r="F3600" s="36"/>
    </row>
    <row r="3601" spans="6:6" x14ac:dyDescent="0.3">
      <c r="F3601" s="36"/>
    </row>
    <row r="3602" spans="6:6" x14ac:dyDescent="0.3">
      <c r="F3602" s="36"/>
    </row>
    <row r="3603" spans="6:6" x14ac:dyDescent="0.3">
      <c r="F3603" s="36"/>
    </row>
    <row r="3604" spans="6:6" x14ac:dyDescent="0.3">
      <c r="F3604" s="36"/>
    </row>
    <row r="3605" spans="6:6" x14ac:dyDescent="0.3">
      <c r="F3605" s="36"/>
    </row>
    <row r="3606" spans="6:6" x14ac:dyDescent="0.3">
      <c r="F3606" s="36"/>
    </row>
    <row r="3607" spans="6:6" x14ac:dyDescent="0.3">
      <c r="F3607" s="36"/>
    </row>
    <row r="3608" spans="6:6" x14ac:dyDescent="0.3">
      <c r="F3608" s="36"/>
    </row>
    <row r="3609" spans="6:6" x14ac:dyDescent="0.3">
      <c r="F3609" s="36"/>
    </row>
    <row r="3610" spans="6:6" x14ac:dyDescent="0.3">
      <c r="F3610" s="36"/>
    </row>
    <row r="3611" spans="6:6" x14ac:dyDescent="0.3">
      <c r="F3611" s="36"/>
    </row>
    <row r="3612" spans="6:6" x14ac:dyDescent="0.3">
      <c r="F3612" s="36"/>
    </row>
    <row r="3613" spans="6:6" x14ac:dyDescent="0.3">
      <c r="F3613" s="36"/>
    </row>
    <row r="3614" spans="6:6" x14ac:dyDescent="0.3">
      <c r="F3614" s="36"/>
    </row>
    <row r="3615" spans="6:6" x14ac:dyDescent="0.3">
      <c r="F3615" s="36"/>
    </row>
    <row r="3616" spans="6:6" x14ac:dyDescent="0.3">
      <c r="F3616" s="36"/>
    </row>
    <row r="3617" spans="6:6" x14ac:dyDescent="0.3">
      <c r="F3617" s="36"/>
    </row>
    <row r="3618" spans="6:6" x14ac:dyDescent="0.3">
      <c r="F3618" s="36"/>
    </row>
    <row r="3619" spans="6:6" x14ac:dyDescent="0.3">
      <c r="F3619" s="36"/>
    </row>
    <row r="3620" spans="6:6" x14ac:dyDescent="0.3">
      <c r="F3620" s="36"/>
    </row>
    <row r="3621" spans="6:6" x14ac:dyDescent="0.3">
      <c r="F3621" s="36"/>
    </row>
    <row r="3622" spans="6:6" x14ac:dyDescent="0.3">
      <c r="F3622" s="36"/>
    </row>
    <row r="3623" spans="6:6" x14ac:dyDescent="0.3">
      <c r="F3623" s="36"/>
    </row>
    <row r="3624" spans="6:6" x14ac:dyDescent="0.3">
      <c r="F3624" s="36"/>
    </row>
    <row r="3625" spans="6:6" x14ac:dyDescent="0.3">
      <c r="F3625" s="36"/>
    </row>
    <row r="3626" spans="6:6" x14ac:dyDescent="0.3">
      <c r="F3626" s="36"/>
    </row>
    <row r="3627" spans="6:6" x14ac:dyDescent="0.3">
      <c r="F3627" s="36"/>
    </row>
    <row r="3628" spans="6:6" x14ac:dyDescent="0.3">
      <c r="F3628" s="36"/>
    </row>
    <row r="3629" spans="6:6" x14ac:dyDescent="0.3">
      <c r="F3629" s="36"/>
    </row>
    <row r="3630" spans="6:6" x14ac:dyDescent="0.3">
      <c r="F3630" s="36"/>
    </row>
    <row r="3631" spans="6:6" x14ac:dyDescent="0.3">
      <c r="F3631" s="36"/>
    </row>
    <row r="3632" spans="6:6" x14ac:dyDescent="0.3">
      <c r="F3632" s="36"/>
    </row>
    <row r="3633" spans="6:6" x14ac:dyDescent="0.3">
      <c r="F3633" s="36"/>
    </row>
    <row r="3634" spans="6:6" x14ac:dyDescent="0.3">
      <c r="F3634" s="36"/>
    </row>
    <row r="3635" spans="6:6" x14ac:dyDescent="0.3">
      <c r="F3635" s="36"/>
    </row>
    <row r="3636" spans="6:6" x14ac:dyDescent="0.3">
      <c r="F3636" s="36"/>
    </row>
    <row r="3637" spans="6:6" x14ac:dyDescent="0.3">
      <c r="F3637" s="36"/>
    </row>
    <row r="3638" spans="6:6" x14ac:dyDescent="0.3">
      <c r="F3638" s="36"/>
    </row>
    <row r="3639" spans="6:6" x14ac:dyDescent="0.3">
      <c r="F3639" s="36"/>
    </row>
    <row r="3640" spans="6:6" x14ac:dyDescent="0.3">
      <c r="F3640" s="36"/>
    </row>
    <row r="3641" spans="6:6" x14ac:dyDescent="0.3">
      <c r="F3641" s="36"/>
    </row>
    <row r="3642" spans="6:6" x14ac:dyDescent="0.3">
      <c r="F3642" s="36"/>
    </row>
    <row r="3643" spans="6:6" x14ac:dyDescent="0.3">
      <c r="F3643" s="36"/>
    </row>
    <row r="3644" spans="6:6" x14ac:dyDescent="0.3">
      <c r="F3644" s="36"/>
    </row>
    <row r="3645" spans="6:6" x14ac:dyDescent="0.3">
      <c r="F3645" s="36"/>
    </row>
    <row r="3646" spans="6:6" x14ac:dyDescent="0.3">
      <c r="F3646" s="36"/>
    </row>
    <row r="3647" spans="6:6" x14ac:dyDescent="0.3">
      <c r="F3647" s="36"/>
    </row>
    <row r="3648" spans="6:6" x14ac:dyDescent="0.3">
      <c r="F3648" s="36"/>
    </row>
    <row r="3649" spans="6:6" x14ac:dyDescent="0.3">
      <c r="F3649" s="36"/>
    </row>
    <row r="3650" spans="6:6" x14ac:dyDescent="0.3">
      <c r="F3650" s="36"/>
    </row>
    <row r="3651" spans="6:6" x14ac:dyDescent="0.3">
      <c r="F3651" s="36"/>
    </row>
    <row r="3652" spans="6:6" x14ac:dyDescent="0.3">
      <c r="F3652" s="36"/>
    </row>
    <row r="3653" spans="6:6" x14ac:dyDescent="0.3">
      <c r="F3653" s="36"/>
    </row>
    <row r="3654" spans="6:6" x14ac:dyDescent="0.3">
      <c r="F3654" s="36"/>
    </row>
    <row r="3655" spans="6:6" x14ac:dyDescent="0.3">
      <c r="F3655" s="36"/>
    </row>
    <row r="3656" spans="6:6" x14ac:dyDescent="0.3">
      <c r="F3656" s="36"/>
    </row>
    <row r="3657" spans="6:6" x14ac:dyDescent="0.3">
      <c r="F3657" s="36"/>
    </row>
    <row r="3658" spans="6:6" x14ac:dyDescent="0.3">
      <c r="F3658" s="36"/>
    </row>
    <row r="3659" spans="6:6" x14ac:dyDescent="0.3">
      <c r="F3659" s="36"/>
    </row>
    <row r="3660" spans="6:6" x14ac:dyDescent="0.3">
      <c r="F3660" s="36"/>
    </row>
    <row r="3661" spans="6:6" x14ac:dyDescent="0.3">
      <c r="F3661" s="36"/>
    </row>
    <row r="3662" spans="6:6" x14ac:dyDescent="0.3">
      <c r="F3662" s="36"/>
    </row>
    <row r="3663" spans="6:6" x14ac:dyDescent="0.3">
      <c r="F3663" s="36"/>
    </row>
    <row r="3664" spans="6:6" x14ac:dyDescent="0.3">
      <c r="F3664" s="36"/>
    </row>
    <row r="3665" spans="6:6" x14ac:dyDescent="0.3">
      <c r="F3665" s="36"/>
    </row>
    <row r="3666" spans="6:6" s="36" customFormat="1" x14ac:dyDescent="0.3"/>
    <row r="3667" spans="6:6" s="36" customFormat="1" x14ac:dyDescent="0.3"/>
    <row r="3668" spans="6:6" s="36" customFormat="1" x14ac:dyDescent="0.3"/>
    <row r="3669" spans="6:6" s="36" customFormat="1" x14ac:dyDescent="0.3"/>
    <row r="3670" spans="6:6" s="36" customFormat="1" x14ac:dyDescent="0.3"/>
    <row r="3671" spans="6:6" s="36" customFormat="1" x14ac:dyDescent="0.3"/>
    <row r="3672" spans="6:6" s="36" customFormat="1" x14ac:dyDescent="0.3"/>
    <row r="3673" spans="6:6" s="36" customFormat="1" x14ac:dyDescent="0.3"/>
    <row r="3674" spans="6:6" s="36" customFormat="1" x14ac:dyDescent="0.3"/>
    <row r="3675" spans="6:6" s="36" customFormat="1" x14ac:dyDescent="0.3"/>
    <row r="3676" spans="6:6" s="36" customFormat="1" x14ac:dyDescent="0.3"/>
    <row r="3677" spans="6:6" s="36" customFormat="1" x14ac:dyDescent="0.3"/>
    <row r="3678" spans="6:6" s="36" customFormat="1" x14ac:dyDescent="0.3"/>
    <row r="3679" spans="6:6" s="36" customFormat="1" x14ac:dyDescent="0.3"/>
    <row r="3680" spans="6:6" s="36" customFormat="1" x14ac:dyDescent="0.3"/>
    <row r="3681" s="36" customFormat="1" x14ac:dyDescent="0.3"/>
    <row r="3682" s="36" customFormat="1" x14ac:dyDescent="0.3"/>
    <row r="3683" s="36" customFormat="1" x14ac:dyDescent="0.3"/>
    <row r="3684" s="36" customFormat="1" x14ac:dyDescent="0.3"/>
    <row r="3685" s="36" customFormat="1" x14ac:dyDescent="0.3"/>
    <row r="3686" s="36" customFormat="1" x14ac:dyDescent="0.3"/>
    <row r="3687" s="36" customFormat="1" x14ac:dyDescent="0.3"/>
    <row r="3688" s="36" customFormat="1" x14ac:dyDescent="0.3"/>
    <row r="3689" s="36" customFormat="1" x14ac:dyDescent="0.3"/>
    <row r="3690" s="36" customFormat="1" x14ac:dyDescent="0.3"/>
    <row r="3691" s="36" customFormat="1" x14ac:dyDescent="0.3"/>
    <row r="3692" s="36" customFormat="1" x14ac:dyDescent="0.3"/>
    <row r="3693" s="36" customFormat="1" x14ac:dyDescent="0.3"/>
    <row r="3694" s="36" customFormat="1" x14ac:dyDescent="0.3"/>
    <row r="3695" s="36" customFormat="1" x14ac:dyDescent="0.3"/>
    <row r="3696" s="36" customFormat="1" x14ac:dyDescent="0.3"/>
    <row r="3697" s="36" customFormat="1" x14ac:dyDescent="0.3"/>
    <row r="3698" s="36" customFormat="1" x14ac:dyDescent="0.3"/>
    <row r="3699" s="36" customFormat="1" x14ac:dyDescent="0.3"/>
    <row r="3700" s="36" customFormat="1" x14ac:dyDescent="0.3"/>
    <row r="3701" s="36" customFormat="1" x14ac:dyDescent="0.3"/>
    <row r="3702" s="36" customFormat="1" x14ac:dyDescent="0.3"/>
    <row r="3703" s="36" customFormat="1" x14ac:dyDescent="0.3"/>
    <row r="3704" s="36" customFormat="1" x14ac:dyDescent="0.3"/>
    <row r="3705" s="36" customFormat="1" x14ac:dyDescent="0.3"/>
    <row r="3706" s="36" customFormat="1" x14ac:dyDescent="0.3"/>
    <row r="3707" s="36" customFormat="1" x14ac:dyDescent="0.3"/>
    <row r="3708" s="36" customFormat="1" x14ac:dyDescent="0.3"/>
    <row r="3709" s="36" customFormat="1" x14ac:dyDescent="0.3"/>
    <row r="3710" s="36" customFormat="1" x14ac:dyDescent="0.3"/>
    <row r="3711" s="36" customFormat="1" x14ac:dyDescent="0.3"/>
    <row r="3712" s="36" customFormat="1" x14ac:dyDescent="0.3"/>
    <row r="3713" s="36" customFormat="1" x14ac:dyDescent="0.3"/>
    <row r="3714" s="36" customFormat="1" x14ac:dyDescent="0.3"/>
    <row r="3715" s="36" customFormat="1" x14ac:dyDescent="0.3"/>
    <row r="3716" s="36" customFormat="1" x14ac:dyDescent="0.3"/>
    <row r="3717" s="36" customFormat="1" x14ac:dyDescent="0.3"/>
    <row r="3718" s="36" customFormat="1" x14ac:dyDescent="0.3"/>
    <row r="3719" s="36" customFormat="1" x14ac:dyDescent="0.3"/>
    <row r="3720" s="36" customFormat="1" x14ac:dyDescent="0.3"/>
    <row r="3721" s="36" customFormat="1" x14ac:dyDescent="0.3"/>
    <row r="3722" s="36" customFormat="1" x14ac:dyDescent="0.3"/>
    <row r="3723" s="36" customFormat="1" x14ac:dyDescent="0.3"/>
    <row r="3724" s="36" customFormat="1" x14ac:dyDescent="0.3"/>
    <row r="3725" s="36" customFormat="1" x14ac:dyDescent="0.3"/>
    <row r="3726" s="36" customFormat="1" x14ac:dyDescent="0.3"/>
    <row r="3727" s="36" customFormat="1" x14ac:dyDescent="0.3"/>
    <row r="3728" s="36" customFormat="1" x14ac:dyDescent="0.3"/>
    <row r="3729" s="36" customFormat="1" x14ac:dyDescent="0.3"/>
    <row r="3730" s="36" customFormat="1" x14ac:dyDescent="0.3"/>
    <row r="3731" s="36" customFormat="1" x14ac:dyDescent="0.3"/>
    <row r="3732" s="36" customFormat="1" x14ac:dyDescent="0.3"/>
    <row r="3733" s="36" customFormat="1" x14ac:dyDescent="0.3"/>
    <row r="3734" s="36" customFormat="1" x14ac:dyDescent="0.3"/>
    <row r="3735" s="36" customFormat="1" x14ac:dyDescent="0.3"/>
    <row r="3736" s="36" customFormat="1" x14ac:dyDescent="0.3"/>
    <row r="3737" s="36" customFormat="1" x14ac:dyDescent="0.3"/>
    <row r="3738" s="36" customFormat="1" x14ac:dyDescent="0.3"/>
    <row r="3739" s="36" customFormat="1" x14ac:dyDescent="0.3"/>
    <row r="3740" s="36" customFormat="1" x14ac:dyDescent="0.3"/>
    <row r="3741" s="36" customFormat="1" x14ac:dyDescent="0.3"/>
    <row r="3742" s="36" customFormat="1" x14ac:dyDescent="0.3"/>
    <row r="3743" s="36" customFormat="1" x14ac:dyDescent="0.3"/>
    <row r="3744" s="36" customFormat="1" x14ac:dyDescent="0.3"/>
    <row r="3745" s="36" customFormat="1" x14ac:dyDescent="0.3"/>
    <row r="3746" s="36" customFormat="1" x14ac:dyDescent="0.3"/>
    <row r="3747" s="36" customFormat="1" x14ac:dyDescent="0.3"/>
    <row r="3748" s="36" customFormat="1" x14ac:dyDescent="0.3"/>
    <row r="3749" s="36" customFormat="1" x14ac:dyDescent="0.3"/>
    <row r="3750" s="36" customFormat="1" x14ac:dyDescent="0.3"/>
    <row r="3751" s="36" customFormat="1" x14ac:dyDescent="0.3"/>
    <row r="3752" s="36" customFormat="1" x14ac:dyDescent="0.3"/>
    <row r="3753" s="36" customFormat="1" x14ac:dyDescent="0.3"/>
    <row r="3754" s="36" customFormat="1" x14ac:dyDescent="0.3"/>
    <row r="3755" s="36" customFormat="1" x14ac:dyDescent="0.3"/>
    <row r="3756" s="36" customFormat="1" x14ac:dyDescent="0.3"/>
    <row r="3757" s="36" customFormat="1" x14ac:dyDescent="0.3"/>
    <row r="3758" s="36" customFormat="1" x14ac:dyDescent="0.3"/>
    <row r="3759" s="36" customFormat="1" x14ac:dyDescent="0.3"/>
    <row r="3760" s="36" customFormat="1" x14ac:dyDescent="0.3"/>
    <row r="3761" s="36" customFormat="1" x14ac:dyDescent="0.3"/>
    <row r="3762" s="36" customFormat="1" x14ac:dyDescent="0.3"/>
    <row r="3763" s="36" customFormat="1" x14ac:dyDescent="0.3"/>
    <row r="3764" s="36" customFormat="1" x14ac:dyDescent="0.3"/>
    <row r="3765" s="36" customFormat="1" x14ac:dyDescent="0.3"/>
    <row r="3766" s="36" customFormat="1" x14ac:dyDescent="0.3"/>
    <row r="3767" s="36" customFormat="1" x14ac:dyDescent="0.3"/>
    <row r="3768" s="36" customFormat="1" x14ac:dyDescent="0.3"/>
    <row r="3769" s="36" customFormat="1" x14ac:dyDescent="0.3"/>
    <row r="3770" s="36" customFormat="1" x14ac:dyDescent="0.3"/>
    <row r="3771" s="36" customFormat="1" x14ac:dyDescent="0.3"/>
    <row r="3772" s="36" customFormat="1" x14ac:dyDescent="0.3"/>
    <row r="3773" s="36" customFormat="1" x14ac:dyDescent="0.3"/>
    <row r="3774" s="36" customFormat="1" x14ac:dyDescent="0.3"/>
    <row r="3775" s="36" customFormat="1" x14ac:dyDescent="0.3"/>
    <row r="3776" s="36" customFormat="1" x14ac:dyDescent="0.3"/>
    <row r="3777" s="36" customFormat="1" x14ac:dyDescent="0.3"/>
    <row r="3778" s="36" customFormat="1" x14ac:dyDescent="0.3"/>
    <row r="3779" s="36" customFormat="1" x14ac:dyDescent="0.3"/>
    <row r="3780" s="36" customFormat="1" x14ac:dyDescent="0.3"/>
    <row r="3781" s="36" customFormat="1" x14ac:dyDescent="0.3"/>
    <row r="3782" s="36" customFormat="1" x14ac:dyDescent="0.3"/>
    <row r="3783" s="36" customFormat="1" x14ac:dyDescent="0.3"/>
    <row r="3784" s="36" customFormat="1" x14ac:dyDescent="0.3"/>
    <row r="3785" s="36" customFormat="1" x14ac:dyDescent="0.3"/>
    <row r="3786" s="36" customFormat="1" x14ac:dyDescent="0.3"/>
    <row r="3787" s="36" customFormat="1" x14ac:dyDescent="0.3"/>
    <row r="3788" s="36" customFormat="1" x14ac:dyDescent="0.3"/>
    <row r="3789" s="36" customFormat="1" x14ac:dyDescent="0.3"/>
    <row r="3790" s="36" customFormat="1" x14ac:dyDescent="0.3"/>
    <row r="3791" s="36" customFormat="1" x14ac:dyDescent="0.3"/>
    <row r="3792" s="36" customFormat="1" x14ac:dyDescent="0.3"/>
    <row r="3793" s="36" customFormat="1" x14ac:dyDescent="0.3"/>
    <row r="3794" s="36" customFormat="1" x14ac:dyDescent="0.3"/>
    <row r="3795" s="36" customFormat="1" x14ac:dyDescent="0.3"/>
    <row r="3796" s="36" customFormat="1" x14ac:dyDescent="0.3"/>
    <row r="3797" s="36" customFormat="1" x14ac:dyDescent="0.3"/>
    <row r="3798" s="36" customFormat="1" x14ac:dyDescent="0.3"/>
    <row r="3799" s="36" customFormat="1" x14ac:dyDescent="0.3"/>
    <row r="3800" s="36" customFormat="1" x14ac:dyDescent="0.3"/>
    <row r="3801" s="36" customFormat="1" x14ac:dyDescent="0.3"/>
    <row r="3802" s="36" customFormat="1" x14ac:dyDescent="0.3"/>
    <row r="3803" s="36" customFormat="1" x14ac:dyDescent="0.3"/>
    <row r="3804" s="36" customFormat="1" x14ac:dyDescent="0.3"/>
    <row r="3805" s="36" customFormat="1" x14ac:dyDescent="0.3"/>
    <row r="3806" s="36" customFormat="1" x14ac:dyDescent="0.3"/>
    <row r="3807" s="36" customFormat="1" x14ac:dyDescent="0.3"/>
    <row r="3808" s="36" customFormat="1" x14ac:dyDescent="0.3"/>
    <row r="3809" s="36" customFormat="1" x14ac:dyDescent="0.3"/>
    <row r="3810" s="36" customFormat="1" x14ac:dyDescent="0.3"/>
    <row r="3811" s="36" customFormat="1" x14ac:dyDescent="0.3"/>
    <row r="3812" s="36" customFormat="1" x14ac:dyDescent="0.3"/>
    <row r="3813" s="36" customFormat="1" x14ac:dyDescent="0.3"/>
    <row r="3814" s="36" customFormat="1" x14ac:dyDescent="0.3"/>
    <row r="3815" s="36" customFormat="1" x14ac:dyDescent="0.3"/>
    <row r="3816" s="36" customFormat="1" x14ac:dyDescent="0.3"/>
    <row r="3817" s="36" customFormat="1" x14ac:dyDescent="0.3"/>
    <row r="3818" s="36" customFormat="1" x14ac:dyDescent="0.3"/>
    <row r="3819" s="36" customFormat="1" x14ac:dyDescent="0.3"/>
    <row r="3820" s="36" customFormat="1" x14ac:dyDescent="0.3"/>
    <row r="3821" s="36" customFormat="1" x14ac:dyDescent="0.3"/>
    <row r="3822" s="36" customFormat="1" x14ac:dyDescent="0.3"/>
    <row r="3823" s="36" customFormat="1" x14ac:dyDescent="0.3"/>
    <row r="3824" s="36" customFormat="1" x14ac:dyDescent="0.3"/>
    <row r="3825" s="36" customFormat="1" x14ac:dyDescent="0.3"/>
    <row r="3826" s="36" customFormat="1" x14ac:dyDescent="0.3"/>
    <row r="3827" s="36" customFormat="1" x14ac:dyDescent="0.3"/>
    <row r="3828" s="36" customFormat="1" x14ac:dyDescent="0.3"/>
    <row r="3829" s="36" customFormat="1" x14ac:dyDescent="0.3"/>
    <row r="3830" s="36" customFormat="1" x14ac:dyDescent="0.3"/>
    <row r="3831" s="36" customFormat="1" x14ac:dyDescent="0.3"/>
    <row r="3832" s="36" customFormat="1" x14ac:dyDescent="0.3"/>
    <row r="3833" s="36" customFormat="1" x14ac:dyDescent="0.3"/>
    <row r="3834" s="36" customFormat="1" x14ac:dyDescent="0.3"/>
    <row r="3835" s="36" customFormat="1" x14ac:dyDescent="0.3"/>
    <row r="3836" s="36" customFormat="1" x14ac:dyDescent="0.3"/>
    <row r="3837" s="36" customFormat="1" x14ac:dyDescent="0.3"/>
    <row r="3838" s="36" customFormat="1" x14ac:dyDescent="0.3"/>
    <row r="3839" s="36" customFormat="1" x14ac:dyDescent="0.3"/>
    <row r="3840" s="36" customFormat="1" x14ac:dyDescent="0.3"/>
    <row r="3841" spans="1:1" s="36" customFormat="1" x14ac:dyDescent="0.3"/>
    <row r="3842" spans="1:1" s="36" customFormat="1" x14ac:dyDescent="0.3"/>
    <row r="3843" spans="1:1" s="36" customFormat="1" x14ac:dyDescent="0.3"/>
    <row r="3844" spans="1:1" s="36" customFormat="1" x14ac:dyDescent="0.3"/>
    <row r="3845" spans="1:1" s="36" customFormat="1" x14ac:dyDescent="0.3"/>
    <row r="3846" spans="1:1" s="36" customFormat="1" x14ac:dyDescent="0.3">
      <c r="A3846" s="36">
        <v>2116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X32"/>
  <sheetViews>
    <sheetView showGridLines="0" showRowColHeaders="0" tabSelected="1" topLeftCell="B2" workbookViewId="0">
      <selection activeCell="B2" sqref="B2"/>
    </sheetView>
  </sheetViews>
  <sheetFormatPr defaultRowHeight="14.4" x14ac:dyDescent="0.3"/>
  <cols>
    <col min="1" max="1" width="9.33203125" hidden="1" customWidth="1"/>
    <col min="2" max="2" width="9.6640625" customWidth="1"/>
    <col min="5" max="5" width="9.5546875" style="36" customWidth="1"/>
    <col min="6" max="6" width="5.5546875" style="36" customWidth="1"/>
    <col min="7" max="7" width="7.33203125" hidden="1" customWidth="1"/>
    <col min="8" max="8" width="5.6640625" customWidth="1"/>
    <col min="9" max="9" width="8" customWidth="1"/>
    <col min="10" max="10" width="6.5546875" customWidth="1"/>
    <col min="11" max="11" width="6.6640625" customWidth="1"/>
    <col min="12" max="12" width="8" hidden="1" customWidth="1"/>
    <col min="13" max="13" width="8.33203125" hidden="1" customWidth="1"/>
    <col min="14" max="14" width="8.33203125" customWidth="1"/>
    <col min="15" max="15" width="7.6640625" customWidth="1"/>
    <col min="16" max="17" width="8.33203125" customWidth="1"/>
    <col min="18" max="19" width="7.6640625" customWidth="1"/>
    <col min="20" max="20" width="10.33203125" style="36" customWidth="1"/>
    <col min="21" max="21" width="9.33203125" customWidth="1"/>
    <col min="22" max="22" width="9.33203125" hidden="1" customWidth="1"/>
    <col min="23" max="23" width="9.33203125" style="36" customWidth="1"/>
    <col min="24" max="24" width="47.5546875" bestFit="1" customWidth="1"/>
  </cols>
  <sheetData>
    <row r="1" spans="1:24" s="36" customFormat="1" hidden="1" x14ac:dyDescent="0.3">
      <c r="B1" s="193" t="str">
        <f>"http://www.baseball-reference.com/players/"&amp;LEFT(VLOOKUP(choice,stats!$A$2:$DV$753,126),1)&amp;"/"&amp;VLOOKUP(choice,stats!$A$2:$DV$753,126)&amp;".shtml"</f>
        <v>http://www.baseball-reference.com/players/a/abreujo02.shtml</v>
      </c>
      <c r="C1" s="194" t="s">
        <v>4569</v>
      </c>
      <c r="D1" s="193" t="str">
        <f>"http://mlb.mlb.com/team/player.jsp?player_id="&amp;VLOOKUP(choice,stats!$A$2:$DV$753,5)</f>
        <v>http://mlb.mlb.com/team/player.jsp?player_id=547989</v>
      </c>
      <c r="E1" s="196" t="s">
        <v>4571</v>
      </c>
      <c r="F1" s="193"/>
      <c r="G1" s="194"/>
      <c r="H1" s="194"/>
      <c r="N1" s="195"/>
      <c r="O1" s="195" t="b">
        <v>0</v>
      </c>
      <c r="P1" s="128" t="str">
        <f>IF(allow_news_feed=TRUE,"http://mlb.mlb.com/images/players/mugshot/ph_"&amp;VLOOKUP(choice,stats!$A$2:$DV$753,5)&amp;".jpg","http://baseballguru.com/bbguru.jpg")</f>
        <v>http://baseballguru.com/bbguru.jpg</v>
      </c>
      <c r="Q1" s="36" t="s">
        <v>4570</v>
      </c>
      <c r="R1" s="196"/>
    </row>
    <row r="2" spans="1:24" s="36" customFormat="1" ht="39" customHeight="1" x14ac:dyDescent="0.3">
      <c r="B2" s="197"/>
      <c r="C2" s="150">
        <v>1</v>
      </c>
      <c r="E2" s="205"/>
      <c r="F2" s="204" t="str">
        <f>"FANTASY ADVICE: "&amp;VLOOKUP(VLOOKUP((choice-1)*5+$A7,stacked_bats!$A$2:$H$3762,8),stats!$A$1:$BV$753,11)&amp;". "&amp;VLOOKUP(VLOOKUP((choice-1)*5+$A7,stacked_bats!$A$2:$H$3762,8),stats!$A$1:$BW$753,75)&amp;"     "</f>
        <v xml:space="preserve">FANTASY ADVICE: Slugger. Limited improvement expected from here. Will have to pay premium to get him. All-star caliber.     </v>
      </c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4" s="36" customFormat="1" x14ac:dyDescent="0.3">
      <c r="B3" s="128"/>
      <c r="E3" s="205"/>
      <c r="I3" s="172" t="str">
        <f>IF(AND($D$8="DNP",$H$7&gt;37),"Given that he didn't play last year and based on his age, he might be retired. ",IF($D$8="DNP",batter&amp;" didn't play last year, so take forecasts with a grain of salt.",IF(AND(D9="DNP",I8&lt;131),batter&amp;" doesn't have enough MLB experience to produce reliable forecasts.",""))&amp;IF($H$8&lt;23,batter&amp;" might have decent upside, given age of MLB debut. ",""))</f>
        <v/>
      </c>
    </row>
    <row r="4" spans="1:24" s="36" customFormat="1" ht="3.75" customHeight="1" x14ac:dyDescent="0.3">
      <c r="C4" s="150"/>
      <c r="E4" s="173"/>
      <c r="F4" s="172"/>
    </row>
    <row r="5" spans="1:24" ht="69" customHeight="1" x14ac:dyDescent="0.6">
      <c r="A5">
        <v>5</v>
      </c>
      <c r="B5" s="203" t="str">
        <f>VLOOKUP(VLOOKUP((choice-1)*5+$A7,stacked_bats!$A$2:$H$3762,8),stats!$A$1:$BV$753,4)&amp;" "&amp;VLOOKUP(VLOOKUP((choice-1)*5+$A7,stacked_bats!$A$2:$H$3762,8),stats!$A$1:$BV$753,3)</f>
        <v>Jose Abreu</v>
      </c>
      <c r="C5" s="203"/>
      <c r="D5" s="203"/>
      <c r="E5" s="203"/>
      <c r="F5" s="203"/>
      <c r="G5" s="203"/>
      <c r="H5" s="203"/>
      <c r="I5" s="146" t="s">
        <v>978</v>
      </c>
      <c r="J5" s="146" t="s">
        <v>984</v>
      </c>
      <c r="K5" s="146" t="s">
        <v>986</v>
      </c>
      <c r="L5" s="146" t="s">
        <v>2919</v>
      </c>
      <c r="M5" s="146" t="s">
        <v>2920</v>
      </c>
      <c r="N5" s="146" t="s">
        <v>2928</v>
      </c>
      <c r="O5" s="146" t="s">
        <v>2926</v>
      </c>
      <c r="P5" s="146" t="s">
        <v>2927</v>
      </c>
      <c r="Q5" s="146" t="s">
        <v>2452</v>
      </c>
      <c r="R5" s="146" t="s">
        <v>2339</v>
      </c>
      <c r="S5" s="146" t="s">
        <v>2451</v>
      </c>
      <c r="T5" s="146" t="s">
        <v>2450</v>
      </c>
      <c r="U5" s="146" t="s">
        <v>2453</v>
      </c>
      <c r="V5" s="147"/>
      <c r="W5" s="148" t="s">
        <v>2449</v>
      </c>
      <c r="X5" s="149"/>
    </row>
    <row r="6" spans="1:24" x14ac:dyDescent="0.3">
      <c r="B6" s="5" t="s">
        <v>2192</v>
      </c>
      <c r="C6" s="5" t="s">
        <v>2391</v>
      </c>
      <c r="D6" s="7" t="s">
        <v>2353</v>
      </c>
      <c r="E6" s="7" t="s">
        <v>2454</v>
      </c>
      <c r="F6" s="7" t="s">
        <v>2448</v>
      </c>
      <c r="G6" s="5" t="s">
        <v>4</v>
      </c>
      <c r="H6" s="5" t="s">
        <v>247</v>
      </c>
      <c r="I6" s="5" t="s">
        <v>2910</v>
      </c>
      <c r="J6" s="5" t="s">
        <v>2911</v>
      </c>
      <c r="K6" s="5" t="s">
        <v>2912</v>
      </c>
      <c r="L6" s="5" t="s">
        <v>765</v>
      </c>
      <c r="M6" s="5" t="s">
        <v>766</v>
      </c>
      <c r="N6" s="5" t="s">
        <v>2913</v>
      </c>
      <c r="O6" s="5" t="s">
        <v>2914</v>
      </c>
      <c r="P6" s="5" t="s">
        <v>2915</v>
      </c>
      <c r="Q6" s="5" t="s">
        <v>723</v>
      </c>
      <c r="R6" s="7" t="s">
        <v>2337</v>
      </c>
      <c r="S6" s="5" t="s">
        <v>2321</v>
      </c>
      <c r="T6" s="5" t="s">
        <v>2916</v>
      </c>
      <c r="U6" s="5" t="s">
        <v>2918</v>
      </c>
      <c r="V6" s="171" t="s">
        <v>701</v>
      </c>
      <c r="W6" s="7" t="s">
        <v>2917</v>
      </c>
      <c r="X6" s="33" t="s">
        <v>861</v>
      </c>
    </row>
    <row r="7" spans="1:24" ht="15.6" x14ac:dyDescent="0.3">
      <c r="A7">
        <v>1</v>
      </c>
      <c r="B7" s="151" t="str">
        <f>VLOOKUP(VLOOKUP((choice-1)*5+$A$7,stacked_bats!$A$2:$H$3762,8),stats!$A$1:$DU$753,77)</f>
        <v>AL</v>
      </c>
      <c r="C7" s="153" t="str">
        <f>BAT2018forecast!$D$3&amp;"p"</f>
        <v>2018p</v>
      </c>
      <c r="D7" s="151" t="str">
        <f>VLOOKUP(VLOOKUP((choice-1)*5+$A$7,stacked_bats!$A$2:$H$3762,8),stats!$A$1:$DU$753,76)</f>
        <v>CHA</v>
      </c>
      <c r="E7" s="151" t="str">
        <f>VLOOKUP(VLOOKUP((choice-1)*5+$A$7,stacked_bats!$A$2:$H$3762,8),stats!$A$1:$BV$753,6)&amp;IF(VLOOKUP(VLOOKUP((choice-1)*5+$A$7,stacked_bats!$A$2:$H$3762,8),stats!$A$1:$BV$753,7)=0,"","-"&amp;VLOOKUP(VLOOKUP((choice-1)*5+$A$7,stacked_bats!$A$2:$H$3762,8),stats!$A$1:$BV$753,7))&amp;IF(VLOOKUP(VLOOKUP((choice-1)*5+$A$7,stacked_bats!$A$2:$H$3762,8),stats!$A$1:$BV$753,8)=0,"","-"&amp;VLOOKUP(VLOOKUP((choice-1)*5+$A$7,stacked_bats!$A$2:$H$3762,8),stats!$A$1:$BV$753,8))</f>
        <v>1B</v>
      </c>
      <c r="F7" s="151" t="str">
        <f>VLOOKUP(VLOOKUP((choice-1)*5+$A$7,stacked_bats!$A$2:$H$3762,8),stats!$A$1:$BV$753,9)</f>
        <v>R</v>
      </c>
      <c r="G7" s="152">
        <f>ROUND(VLOOKUP((choice-1)*5+$A$7,stacked_bats!$A$2:$G$3762,3),3)</f>
        <v>1</v>
      </c>
      <c r="H7" s="153">
        <f>VLOOKUP(VLOOKUP((choice-1)*5+$A$7,stacked_bats!$A$2:$H$3762,8),stats!$A$1:$BV$753,24)</f>
        <v>31</v>
      </c>
      <c r="I7" s="153">
        <f>VLOOKUP(VLOOKUP((choice-1)*5+$A$7,stacked_bats!$A$2:$H$3762,8),stats!$A$1:$BV$753,25)</f>
        <v>585</v>
      </c>
      <c r="J7" s="153">
        <f>VLOOKUP(VLOOKUP((choice-1)*5+$A$7,stacked_bats!$A$2:$H$3762,8),stats!$A$1:$BV$753,26)</f>
        <v>25</v>
      </c>
      <c r="K7" s="153">
        <f>VLOOKUP(VLOOKUP((choice-1)*5+$A$7,stacked_bats!$A$2:$H$3762,8),stats!$A$1:$BV$753,27)</f>
        <v>2</v>
      </c>
      <c r="L7" s="154">
        <f>VLOOKUP(VLOOKUP((choice-1)*5+$A$7,stacked_bats!$A$2:$H$3762,8),stats!$A$1:$BV$753,42)</f>
        <v>5.55468514E-2</v>
      </c>
      <c r="M7" s="154">
        <f>VLOOKUP(VLOOKUP((choice-1)*5+$A$7,stacked_bats!$A$2:$H$3762,8),stats!$A$1:$BV$753,43)</f>
        <v>0.18263621799999999</v>
      </c>
      <c r="N7" s="155">
        <f>VLOOKUP(VLOOKUP((choice-1)*5+$A$7,stacked_bats!$A$2:$H$3762,8),stats!$A$1:$BV$753,28)</f>
        <v>0.27400000000000002</v>
      </c>
      <c r="O7" s="155">
        <f>VLOOKUP(VLOOKUP((choice-1)*5+$A$7,stacked_bats!$A$2:$H$3762,8),stats!$A$1:$BV$753,29)</f>
        <v>0.32700000000000001</v>
      </c>
      <c r="P7" s="155">
        <f>VLOOKUP(VLOOKUP((choice-1)*5+$A$7,stacked_bats!$A$2:$H$3762,8),stats!$A$1:$BV$753,30)</f>
        <v>0.47799999999999998</v>
      </c>
      <c r="Q7" s="155">
        <f>VLOOKUP(VLOOKUP((choice-1)*5+$A$7,stacked_bats!$A$2:$H$3762,8),stats!$A$1:$BV$753,31)</f>
        <v>0.34599999999999997</v>
      </c>
      <c r="R7" s="156">
        <f>Q7*I7</f>
        <v>202.41</v>
      </c>
      <c r="S7" s="156">
        <f>VLOOKUP(VLOOKUP((choice-1)*5+$A$7,stacked_bats!$A$2:$H$3762,8),stats!$A$1:$BV$753,32)</f>
        <v>65</v>
      </c>
      <c r="T7" s="151">
        <f>VLOOKUP(VLOOKUP((choice-1)*5+$A$7,stacked_bats!$A$2:$H$3762,8),stats!$A$1:$BV$753,33)</f>
        <v>59</v>
      </c>
      <c r="U7" s="157">
        <f>VLOOKUP(VLOOKUP((choice-1)*5+$A$7,stacked_bats!$A$2:$H$3762,8),stats!$A$1:$BV$753,34)</f>
        <v>25</v>
      </c>
      <c r="V7" s="153" t="str">
        <f>VLOOKUP(VLOOKUP((choice-1)*5+$A$7,stacked_bats!$A$2:$H$3762,8),stats!$A$1:$BV$753,10)&amp;"     "</f>
        <v xml:space="preserve">14     </v>
      </c>
      <c r="W7" s="151">
        <f>VLOOKUP(VLOOKUP((choice-1)*5+$A$7,stacked_bats!$A$2:$H$3762,8),stats!$A$1:$BV$753,35)</f>
        <v>9</v>
      </c>
      <c r="X7" s="158" t="str">
        <f>"  "&amp;VLOOKUP(VLOOKUP((choice-1)*5+$A$7,stacked_bats!$A$2:$H$3762,8),stats!$A$1:$BV$753,11)&amp;"     "</f>
        <v xml:space="preserve">  Slugger     </v>
      </c>
    </row>
    <row r="8" spans="1:24" s="36" customFormat="1" ht="15.6" x14ac:dyDescent="0.3">
      <c r="A8" s="169">
        <f>IF(VLOOKUP(VLOOKUP((choice-1)*5+$A$7,stacked_bats!$A$2:$H$3762,8),stats!$A$1:$DU$753,84)=0,"",1)</f>
        <v>1</v>
      </c>
      <c r="B8" s="70" t="str">
        <f>VLOOKUP(D8,clusters!$A$95:$B$125,2)</f>
        <v>AL</v>
      </c>
      <c r="C8" s="161">
        <f>BAT2018forecast!$D$3-1</f>
        <v>2017</v>
      </c>
      <c r="D8" s="162" t="str">
        <f>IF($A8="","DNP",VLOOKUP(VLOOKUP((choice-1)*5+$A$7,stacked_bats!$A$2:$H$3762,8),stats!$A$1:$DU$753,78))</f>
        <v>CHA</v>
      </c>
      <c r="E8" s="162" t="str">
        <f>IF($A8="","",VLOOKUP(VLOOKUP((choice-1)*5+$A$7,stacked_bats!$A$2:$H$3762,8),stats!$A$1:$DU$753,92))</f>
        <v>1B</v>
      </c>
      <c r="F8" s="162" t="str">
        <f>IF($A8="","",F$7)</f>
        <v>R</v>
      </c>
      <c r="G8" s="163">
        <f>ROUND(VLOOKUP((choice-1)*5+$A$7,stacked_bats!$A$2:$G$3762,3),3)</f>
        <v>1</v>
      </c>
      <c r="H8" s="161">
        <f>IF($A8="","",H$7-1)</f>
        <v>30</v>
      </c>
      <c r="I8" s="161">
        <f>IF($A8="","",VLOOKUP(VLOOKUP((choice-1)*5+$A$7,stacked_bats!$A$2:$H$3762,8),stats!$A$1:$DU$753,84))</f>
        <v>675</v>
      </c>
      <c r="J8" s="161">
        <f>IF($A8="","",VLOOKUP(VLOOKUP((choice-1)*5+$A$7,stacked_bats!$A$2:$H$3762,8),stats!$A$1:$DU$753,81))</f>
        <v>33</v>
      </c>
      <c r="K8" s="161">
        <f>IF($A8="","",VLOOKUP(VLOOKUP((choice-1)*5+$A$7,stacked_bats!$A$2:$H$3762,8),stats!$A$1:$DU$753,82))</f>
        <v>3</v>
      </c>
      <c r="L8" s="164"/>
      <c r="M8" s="164"/>
      <c r="N8" s="165">
        <f>IF($A8="","",VLOOKUP(VLOOKUP((choice-1)*5+$A$7,stacked_bats!$A$2:$H$3762,8),stats!$A$1:$DU$753,85))</f>
        <v>0.30399999999999999</v>
      </c>
      <c r="O8" s="165">
        <f>IF($A8="","",VLOOKUP(VLOOKUP((choice-1)*5+$A$7,stacked_bats!$A$2:$H$3762,8),stats!$A$1:$DU$753,89))</f>
        <v>0.38500000000000001</v>
      </c>
      <c r="P8" s="165">
        <f>IF($A8="","",VLOOKUP(VLOOKUP((choice-1)*5+$A$7,stacked_bats!$A$2:$H$3762,8),stats!$A$1:$DU$753,87))</f>
        <v>0.55200000000000005</v>
      </c>
      <c r="Q8" s="165">
        <f>IF($A8="","",VLOOKUP(VLOOKUP((choice-1)*5+$A$7,stacked_bats!$A$2:$H$3762,8),stats!$A$1:$DU$753,89))</f>
        <v>0.38500000000000001</v>
      </c>
      <c r="R8" s="166">
        <f>IF($A8="","",Q8*I8)</f>
        <v>259.875</v>
      </c>
      <c r="S8" s="166">
        <f>IF($A8="","",VLOOKUP(VLOOKUP((choice-1)*5+$A$7,stacked_bats!$A$2:$H$3762,8),stats!$A$1:$DU$753,90))</f>
        <v>105</v>
      </c>
      <c r="T8" s="162"/>
      <c r="U8" s="167">
        <f>IF($A8="","",VLOOKUP(VLOOKUP((choice-1)*5+$A$7,stacked_bats!$A$2:$H$3762,8),stats!$A$1:$DU$753,91))</f>
        <v>38</v>
      </c>
      <c r="V8" s="161"/>
      <c r="W8" s="162"/>
      <c r="X8" s="168"/>
    </row>
    <row r="9" spans="1:24" s="36" customFormat="1" ht="15.6" x14ac:dyDescent="0.3">
      <c r="A9" s="169">
        <f>IF(VLOOKUP(VLOOKUP((choice-1)*5+$A$7,stacked_bats!$A$2:$H$3762,8),stats!$A$1:$DU$753,100)=0,"",1)</f>
        <v>1</v>
      </c>
      <c r="B9" s="70" t="str">
        <f>VLOOKUP(D9,clusters!$A$95:$B$125,2)</f>
        <v>AL</v>
      </c>
      <c r="C9" s="161">
        <f>BAT2018forecast!$D$3-2</f>
        <v>2016</v>
      </c>
      <c r="D9" s="162" t="str">
        <f>IF($A$9="","DNP",VLOOKUP(VLOOKUP((choice-1)*5+$A$7,stacked_bats!$A$2:$H$3762,8),stats!$A$1:$DU$753,94))</f>
        <v>CHA</v>
      </c>
      <c r="E9" s="162" t="str">
        <f>IF($A9="","",VLOOKUP(VLOOKUP((choice-1)*5+$A$7,stacked_bats!$A$2:$H$3762,8),stats!$A$1:$DU$753,108))</f>
        <v>1B</v>
      </c>
      <c r="F9" s="162" t="str">
        <f>IF($A9="","",F$7)</f>
        <v>R</v>
      </c>
      <c r="G9" s="163">
        <f>ROUND(VLOOKUP((choice-1)*5+$A$7,stacked_bats!$A$2:$G$3762,3),3)</f>
        <v>1</v>
      </c>
      <c r="H9" s="161">
        <f>IF($A9="","",H$7-2)</f>
        <v>29</v>
      </c>
      <c r="I9" s="161">
        <f>IF($A9="","",VLOOKUP(VLOOKUP((choice-1)*5+$A$7,stacked_bats!$A$2:$H$3762,8),stats!$A$1:$DU$753,100))</f>
        <v>695</v>
      </c>
      <c r="J9" s="161">
        <f>IF($A9="","",VLOOKUP(VLOOKUP((choice-1)*5+$A$7,stacked_bats!$A$2:$H$3762,8),stats!$A$1:$DU$753,97))</f>
        <v>25</v>
      </c>
      <c r="K9" s="161">
        <f>IF($A9="","",VLOOKUP(VLOOKUP((choice-1)*5+$A$7,stacked_bats!$A$2:$H$3762,8),stats!$A$1:$DU$753,98))</f>
        <v>0</v>
      </c>
      <c r="L9" s="164"/>
      <c r="M9" s="164"/>
      <c r="N9" s="165">
        <f>IF($A9="","",VLOOKUP(VLOOKUP((choice-1)*5+$A$7,stacked_bats!$A$2:$H$3762,8),stats!$A$1:$DU$753,101))</f>
        <v>0.29299999999999998</v>
      </c>
      <c r="O9" s="165">
        <f>IF($A9="","",VLOOKUP(VLOOKUP((choice-1)*5+$A$7,stacked_bats!$A$2:$H$3762,8),stats!$A$1:$DU$753,105))</f>
        <v>0.35599999999999998</v>
      </c>
      <c r="P9" s="165">
        <f>IF($A9="","",VLOOKUP(VLOOKUP((choice-1)*5+$A$7,stacked_bats!$A$2:$H$3762,8),stats!$A$1:$DU$753,103))</f>
        <v>0.46800000000000003</v>
      </c>
      <c r="Q9" s="165">
        <f>IF($A9="","",VLOOKUP(VLOOKUP((choice-1)*5+$A$7,stacked_bats!$A$2:$H$3762,8),stats!$A$1:$DU$753,105))</f>
        <v>0.35599999999999998</v>
      </c>
      <c r="R9" s="166">
        <f>IF($A9="","",Q9*I9)</f>
        <v>247.42</v>
      </c>
      <c r="S9" s="166">
        <f>IF($A9="","",VLOOKUP(VLOOKUP((choice-1)*5+$A$7,stacked_bats!$A$2:$H$3762,8),stats!$A$1:$DU$753,106))</f>
        <v>81</v>
      </c>
      <c r="T9" s="162"/>
      <c r="U9" s="167">
        <f>IF($A9="","",VLOOKUP(VLOOKUP((choice-1)*5+$A$7,stacked_bats!$A$2:$H$3762,8),stats!$A$1:$DU$753,107))</f>
        <v>29</v>
      </c>
      <c r="V9" s="161"/>
      <c r="W9" s="162"/>
      <c r="X9" s="168"/>
    </row>
    <row r="10" spans="1:24" s="36" customFormat="1" ht="15.6" x14ac:dyDescent="0.3">
      <c r="A10" s="169">
        <f>IF(VLOOKUP(VLOOKUP((choice-1)*5+$A$7,stacked_bats!$A$2:$H$3762,8),stats!$A$1:$DU$753,116)=0,"",1)</f>
        <v>1</v>
      </c>
      <c r="B10" s="70" t="str">
        <f>VLOOKUP(D10,clusters!$A$95:$B$125,2)</f>
        <v>AL</v>
      </c>
      <c r="C10" s="161">
        <f>BAT2018forecast!$D$3-3</f>
        <v>2015</v>
      </c>
      <c r="D10" s="162" t="str">
        <f>IF($A$10="","DNP",VLOOKUP(VLOOKUP((choice-1)*5+$A$7,stacked_bats!$A$2:$H$3762,8),stats!$A$1:$DU$753,110))</f>
        <v>CHA</v>
      </c>
      <c r="E10" s="162" t="str">
        <f>IF($A10="","",VLOOKUP(VLOOKUP((choice-1)*5+$A$7,stacked_bats!$A$2:$H$3762,8),stats!$A$1:$DU$753,124))</f>
        <v>1B</v>
      </c>
      <c r="F10" s="162" t="str">
        <f>IF($A10="","",F$7)</f>
        <v>R</v>
      </c>
      <c r="G10" s="163">
        <f>ROUND(VLOOKUP((choice-1)*5+$A$7,stacked_bats!$A$2:$G$3762,3),3)</f>
        <v>1</v>
      </c>
      <c r="H10" s="161">
        <f>IF($A10="","",H$7-3)</f>
        <v>28</v>
      </c>
      <c r="I10" s="161">
        <f>IF($A10="","",VLOOKUP(VLOOKUP((choice-1)*5+$A$7,stacked_bats!$A$2:$H$3762,8),stats!$A$1:$DU$753,116))</f>
        <v>668</v>
      </c>
      <c r="J10" s="161">
        <f>IF($A10="","",VLOOKUP(VLOOKUP((choice-1)*5+$A$7,stacked_bats!$A$2:$H$3762,8),stats!$A$1:$DU$753,113))</f>
        <v>30</v>
      </c>
      <c r="K10" s="161">
        <f>IF($A10="","",VLOOKUP(VLOOKUP((choice-1)*5+$A$7,stacked_bats!$A$2:$H$3762,8),stats!$A$1:$DU$753,114))</f>
        <v>0</v>
      </c>
      <c r="L10" s="164"/>
      <c r="M10" s="164"/>
      <c r="N10" s="165">
        <f>IF($A10="","",VLOOKUP(VLOOKUP((choice-1)*5+$A$7,stacked_bats!$A$2:$H$3762,8),stats!$A$1:$DU$753,117))</f>
        <v>0.28999999999999998</v>
      </c>
      <c r="O10" s="165">
        <f>IF($A10="","",VLOOKUP(VLOOKUP((choice-1)*5+$A$7,stacked_bats!$A$2:$H$3762,8),stats!$A$1:$DU$753,121))</f>
        <v>0.36599999999999999</v>
      </c>
      <c r="P10" s="165">
        <f>IF($A10="","",VLOOKUP(VLOOKUP((choice-1)*5+$A$7,stacked_bats!$A$2:$H$3762,8),stats!$A$1:$DU$753,119))</f>
        <v>0.502</v>
      </c>
      <c r="Q10" s="165">
        <f>IF($A10="","",VLOOKUP(VLOOKUP((choice-1)*5+$A$7,stacked_bats!$A$2:$H$3762,8),stats!$A$1:$DU$753,121))</f>
        <v>0.36599999999999999</v>
      </c>
      <c r="R10" s="166">
        <f>IF($A10="","",Q10*I10)</f>
        <v>244.488</v>
      </c>
      <c r="S10" s="166">
        <f>IF($A10="","",VLOOKUP(VLOOKUP((choice-1)*5+$A$7,stacked_bats!$A$2:$H$3762,8),stats!$A$1:$DU$753,122))</f>
        <v>87</v>
      </c>
      <c r="T10" s="162"/>
      <c r="U10" s="167">
        <f>IF($A10="","",VLOOKUP(VLOOKUP((choice-1)*5+$A$7,stacked_bats!$A$2:$H$3762,8),stats!$A$1:$DU$753,123))</f>
        <v>32</v>
      </c>
      <c r="V10" s="161"/>
      <c r="W10" s="162"/>
      <c r="X10" s="168"/>
    </row>
    <row r="11" spans="1:24" s="36" customFormat="1" ht="31.2" x14ac:dyDescent="0.6">
      <c r="B11" s="159" t="s">
        <v>2909</v>
      </c>
      <c r="C11" s="160"/>
      <c r="D11" s="170" t="str">
        <f>"(based on "&amp;BAT2018forecast!D3&amp;" projections below)"</f>
        <v>(based on 2018 projections below)</v>
      </c>
      <c r="E11" s="151"/>
      <c r="F11" s="151"/>
      <c r="G11" s="152"/>
      <c r="H11" s="153"/>
      <c r="I11" s="153"/>
      <c r="J11" s="153"/>
      <c r="K11" s="153"/>
      <c r="L11" s="154"/>
      <c r="M11" s="154"/>
      <c r="N11" s="155"/>
      <c r="O11" s="155"/>
      <c r="P11" s="155"/>
      <c r="Q11" s="155"/>
      <c r="R11" s="156"/>
      <c r="S11" s="156"/>
      <c r="T11" s="151"/>
      <c r="U11" s="157"/>
      <c r="V11" s="151"/>
      <c r="W11" s="151"/>
      <c r="X11" s="158"/>
    </row>
    <row r="12" spans="1:24" x14ac:dyDescent="0.3">
      <c r="A12">
        <v>2</v>
      </c>
      <c r="B12" s="11" t="str">
        <f>"  "&amp;VLOOKUP((choice-1)*5+$A12,stacked_bats!$A$2:$G$3762,6)&amp;", "&amp;VLOOKUP((choice-1)*5+$A12,stacked_bats!$A$2:$G$3762,7)</f>
        <v xml:space="preserve">  Cespedes, Yoenis</v>
      </c>
      <c r="C12" s="11"/>
      <c r="D12" s="45" t="str">
        <f>VLOOKUP(VLOOKUP((choice-1)*5+$A12,stacked_bats!$A$2:$H$3762,8),stats!$A$1:$DU$753,76)</f>
        <v>NYN</v>
      </c>
      <c r="E12" s="45" t="str">
        <f>VLOOKUP(VLOOKUP((choice-1)*5+$A12,stacked_bats!$A$2:$H$3762,8),stats!$A$1:$BV$753,6)&amp;IF(VLOOKUP(VLOOKUP((choice-1)*5+$A12,stacked_bats!$A$2:$H$3762,8),stats!$A$1:$BV$753,7)=0,"","-"&amp;VLOOKUP(VLOOKUP((choice-1)*5+$A12,stacked_bats!$A$2:$H$3762,8),stats!$A$1:$BV$753,7))&amp;IF(VLOOKUP(VLOOKUP((choice-1)*5+$A12,stacked_bats!$A$2:$H$3762,8),stats!$A$1:$BV$753,8)=0,"","-"&amp;VLOOKUP(VLOOKUP((choice-1)*5+$A12,stacked_bats!$A$2:$H$3762,8),stats!$A$1:$BV$753,8))</f>
        <v>OF</v>
      </c>
      <c r="F12" s="45" t="str">
        <f>VLOOKUP(VLOOKUP((choice-1)*5+$A12,stacked_bats!$A$2:$H$3762,8),stats!$A$1:$BV$753,9)</f>
        <v>R</v>
      </c>
      <c r="G12" s="13">
        <f>ROUND(VLOOKUP((choice-1)*5+$A12,stacked_bats!$A$2:$G$3762,3),3)</f>
        <v>0.91100000000000003</v>
      </c>
      <c r="H12" s="12">
        <f>VLOOKUP(VLOOKUP((choice-1)*5+$A12,stacked_bats!$A$2:$H$3762,8),stats!$A$1:$BV$753,24)</f>
        <v>32</v>
      </c>
      <c r="I12" s="12">
        <f>VLOOKUP(VLOOKUP((choice-1)*5+$A12,stacked_bats!$A$2:$H$3762,8),stats!$A$1:$BV$753,25)</f>
        <v>411</v>
      </c>
      <c r="J12" s="12">
        <f>VLOOKUP(VLOOKUP((choice-1)*5+$A12,stacked_bats!$A$2:$H$3762,8),stats!$A$1:$BV$753,26)</f>
        <v>18</v>
      </c>
      <c r="K12" s="12">
        <f>VLOOKUP(VLOOKUP((choice-1)*5+$A12,stacked_bats!$A$2:$H$3762,8),stats!$A$1:$BV$753,27)</f>
        <v>3</v>
      </c>
      <c r="L12" s="14">
        <f>VLOOKUP(VLOOKUP((choice-1)*5+$A12,stacked_bats!$A$2:$H$3762,8),stats!$A$1:$BV$753,42)</f>
        <v>6.55156925E-2</v>
      </c>
      <c r="M12" s="14">
        <f>VLOOKUP(VLOOKUP((choice-1)*5+$A12,stacked_bats!$A$2:$H$3762,8),stats!$A$1:$BV$753,43)</f>
        <v>0.19664471620000001</v>
      </c>
      <c r="N12" s="15">
        <f>VLOOKUP(VLOOKUP((choice-1)*5+$A12,stacked_bats!$A$2:$H$3762,8),stats!$A$1:$BV$753,28)</f>
        <v>0.26200000000000001</v>
      </c>
      <c r="O12" s="15">
        <f>VLOOKUP(VLOOKUP((choice-1)*5+$A12,stacked_bats!$A$2:$H$3762,8),stats!$A$1:$BV$753,29)</f>
        <v>0.316</v>
      </c>
      <c r="P12" s="15">
        <f>VLOOKUP(VLOOKUP((choice-1)*5+$A12,stacked_bats!$A$2:$H$3762,8),stats!$A$1:$BV$753,30)</f>
        <v>0.46200000000000002</v>
      </c>
      <c r="Q12" s="15">
        <f>VLOOKUP(VLOOKUP((choice-1)*5+$A12,stacked_bats!$A$2:$H$3762,8),stats!$A$1:$BV$753,31)</f>
        <v>0.33400000000000002</v>
      </c>
      <c r="R12" s="42">
        <f>Q12*I12</f>
        <v>137.274</v>
      </c>
      <c r="S12" s="42">
        <f>VLOOKUP(VLOOKUP((choice-1)*5+$A12,stacked_bats!$A$2:$H$3762,8),stats!$A$1:$BV$753,32)</f>
        <v>46</v>
      </c>
      <c r="T12" s="42">
        <f>VLOOKUP(VLOOKUP((choice-1)*5+$A12,stacked_bats!$A$2:$H$3762,8),stats!$A$1:$BV$753,33)</f>
        <v>42</v>
      </c>
      <c r="U12" s="137">
        <f>VLOOKUP(VLOOKUP((choice-1)*5+$A12,stacked_bats!$A$2:$H$3762,8),stats!$A$1:$BV$753,34)</f>
        <v>18</v>
      </c>
      <c r="V12" s="12" t="str">
        <f>VLOOKUP(VLOOKUP((choice-1)*5+$A12,stacked_bats!$A$2:$H$3762,8),stats!$A$1:$BV$753,10)&amp;"     "</f>
        <v xml:space="preserve">7     </v>
      </c>
      <c r="W12" s="42">
        <f>VLOOKUP(VLOOKUP((choice-1)*5+$A12,stacked_bats!$A$2:$H$3762,8),stats!$A$1:$BV$753,35)</f>
        <v>2</v>
      </c>
      <c r="X12" s="16" t="str">
        <f>"  "&amp;VLOOKUP(VLOOKUP((choice-1)*5+$A12,stacked_bats!$A$2:$H$3762,8),stats!$A$1:$BV$753,11)&amp;"     "</f>
        <v xml:space="preserve">  Slugger     </v>
      </c>
    </row>
    <row r="13" spans="1:24" x14ac:dyDescent="0.3">
      <c r="A13">
        <v>3</v>
      </c>
      <c r="B13" s="11" t="str">
        <f>"  "&amp;VLOOKUP((choice-1)*5+$A13,stacked_bats!$A$2:$G$3762,6)&amp;", "&amp;VLOOKUP((choice-1)*5+$A13,stacked_bats!$A$2:$G$3762,7)</f>
        <v xml:space="preserve">  Ozuna, Marcell</v>
      </c>
      <c r="C13" s="11"/>
      <c r="D13" s="45" t="str">
        <f>VLOOKUP(VLOOKUP((choice-1)*5+$A13,stacked_bats!$A$2:$H$3762,8),stats!$A$1:$DU$753,76)</f>
        <v>SLN</v>
      </c>
      <c r="E13" s="45" t="str">
        <f>VLOOKUP(VLOOKUP((choice-1)*5+$A13,stacked_bats!$A$2:$H$3762,8),stats!$A$1:$BV$753,6)&amp;IF(VLOOKUP(VLOOKUP((choice-1)*5+$A13,stacked_bats!$A$2:$H$3762,8),stats!$A$1:$BV$753,7)=0,"","-"&amp;VLOOKUP(VLOOKUP((choice-1)*5+$A13,stacked_bats!$A$2:$H$3762,8),stats!$A$1:$BV$753,7))&amp;IF(VLOOKUP(VLOOKUP((choice-1)*5+$A13,stacked_bats!$A$2:$H$3762,8),stats!$A$1:$BV$753,8)=0,"","-"&amp;VLOOKUP(VLOOKUP((choice-1)*5+$A13,stacked_bats!$A$2:$H$3762,8),stats!$A$1:$BV$753,8))</f>
        <v>OF</v>
      </c>
      <c r="F13" s="45" t="str">
        <f>VLOOKUP(VLOOKUP((choice-1)*5+$A13,stacked_bats!$A$2:$H$3762,8),stats!$A$1:$BV$753,9)</f>
        <v>R</v>
      </c>
      <c r="G13" s="13">
        <f>ROUND(VLOOKUP((choice-1)*5+$A13,stacked_bats!$A$2:$G$3762,3),3)</f>
        <v>0.90900000000000003</v>
      </c>
      <c r="H13" s="12">
        <f>VLOOKUP(VLOOKUP((choice-1)*5+$A13,stacked_bats!$A$2:$H$3762,8),stats!$A$1:$BV$753,24)</f>
        <v>27</v>
      </c>
      <c r="I13" s="12">
        <f>VLOOKUP(VLOOKUP((choice-1)*5+$A13,stacked_bats!$A$2:$H$3762,8),stats!$A$1:$BV$753,25)</f>
        <v>604</v>
      </c>
      <c r="J13" s="12">
        <f>VLOOKUP(VLOOKUP((choice-1)*5+$A13,stacked_bats!$A$2:$H$3762,8),stats!$A$1:$BV$753,26)</f>
        <v>25</v>
      </c>
      <c r="K13" s="12">
        <f>VLOOKUP(VLOOKUP((choice-1)*5+$A13,stacked_bats!$A$2:$H$3762,8),stats!$A$1:$BV$753,27)</f>
        <v>2</v>
      </c>
      <c r="L13" s="14">
        <f>VLOOKUP(VLOOKUP((choice-1)*5+$A13,stacked_bats!$A$2:$H$3762,8),stats!$A$1:$BV$753,42)</f>
        <v>7.8933275400000003E-2</v>
      </c>
      <c r="M13" s="14">
        <f>VLOOKUP(VLOOKUP((choice-1)*5+$A13,stacked_bats!$A$2:$H$3762,8),stats!$A$1:$BV$753,43)</f>
        <v>0.19764617579999999</v>
      </c>
      <c r="N13" s="15">
        <f>VLOOKUP(VLOOKUP((choice-1)*5+$A13,stacked_bats!$A$2:$H$3762,8),stats!$A$1:$BV$753,28)</f>
        <v>0.27</v>
      </c>
      <c r="O13" s="15">
        <f>VLOOKUP(VLOOKUP((choice-1)*5+$A13,stacked_bats!$A$2:$H$3762,8),stats!$A$1:$BV$753,29)</f>
        <v>0.32900000000000001</v>
      </c>
      <c r="P13" s="15">
        <f>VLOOKUP(VLOOKUP((choice-1)*5+$A13,stacked_bats!$A$2:$H$3762,8),stats!$A$1:$BV$753,30)</f>
        <v>0.46700000000000003</v>
      </c>
      <c r="Q13" s="15">
        <f>VLOOKUP(VLOOKUP((choice-1)*5+$A13,stacked_bats!$A$2:$H$3762,8),stats!$A$1:$BV$753,31)</f>
        <v>0.34300000000000003</v>
      </c>
      <c r="R13" s="42">
        <f>Q13*I13</f>
        <v>207.17200000000003</v>
      </c>
      <c r="S13" s="42">
        <f>VLOOKUP(VLOOKUP((choice-1)*5+$A13,stacked_bats!$A$2:$H$3762,8),stats!$A$1:$BV$753,32)</f>
        <v>65</v>
      </c>
      <c r="T13" s="42">
        <f>VLOOKUP(VLOOKUP((choice-1)*5+$A13,stacked_bats!$A$2:$H$3762,8),stats!$A$1:$BV$753,33)</f>
        <v>60</v>
      </c>
      <c r="U13" s="137">
        <f>VLOOKUP(VLOOKUP((choice-1)*5+$A13,stacked_bats!$A$2:$H$3762,8),stats!$A$1:$BV$753,34)</f>
        <v>24</v>
      </c>
      <c r="V13" s="12" t="str">
        <f>VLOOKUP(VLOOKUP((choice-1)*5+$A13,stacked_bats!$A$2:$H$3762,8),stats!$A$1:$BV$753,10)&amp;"     "</f>
        <v xml:space="preserve">9     </v>
      </c>
      <c r="W13" s="42">
        <f>VLOOKUP(VLOOKUP((choice-1)*5+$A13,stacked_bats!$A$2:$H$3762,8),stats!$A$1:$BV$753,35)</f>
        <v>8</v>
      </c>
      <c r="X13" s="16" t="str">
        <f>"  "&amp;VLOOKUP(VLOOKUP((choice-1)*5+$A13,stacked_bats!$A$2:$H$3762,8),stats!$A$1:$BV$753,11)&amp;"     "</f>
        <v xml:space="preserve">  Dominant Hitter     </v>
      </c>
    </row>
    <row r="14" spans="1:24" x14ac:dyDescent="0.3">
      <c r="A14">
        <v>4</v>
      </c>
      <c r="B14" s="11" t="str">
        <f>"  "&amp;VLOOKUP((choice-1)*5+$A14,stacked_bats!$A$2:$G$3762,6)&amp;", "&amp;VLOOKUP((choice-1)*5+$A14,stacked_bats!$A$2:$G$3762,7)</f>
        <v xml:space="preserve">  Longoria, Evan</v>
      </c>
      <c r="C14" s="11"/>
      <c r="D14" s="45" t="str">
        <f>VLOOKUP(VLOOKUP((choice-1)*5+$A14,stacked_bats!$A$2:$H$3762,8),stats!$A$1:$DU$753,76)</f>
        <v>SFN</v>
      </c>
      <c r="E14" s="45" t="str">
        <f>VLOOKUP(VLOOKUP((choice-1)*5+$A14,stacked_bats!$A$2:$H$3762,8),stats!$A$1:$BV$753,6)&amp;IF(VLOOKUP(VLOOKUP((choice-1)*5+$A14,stacked_bats!$A$2:$H$3762,8),stats!$A$1:$BV$753,7)=0,"","-"&amp;VLOOKUP(VLOOKUP((choice-1)*5+$A14,stacked_bats!$A$2:$H$3762,8),stats!$A$1:$BV$753,7))&amp;IF(VLOOKUP(VLOOKUP((choice-1)*5+$A14,stacked_bats!$A$2:$H$3762,8),stats!$A$1:$BV$753,8)=0,"","-"&amp;VLOOKUP(VLOOKUP((choice-1)*5+$A14,stacked_bats!$A$2:$H$3762,8),stats!$A$1:$BV$753,8))</f>
        <v>3B</v>
      </c>
      <c r="F14" s="45" t="str">
        <f>VLOOKUP(VLOOKUP((choice-1)*5+$A14,stacked_bats!$A$2:$H$3762,8),stats!$A$1:$BV$753,9)</f>
        <v>R</v>
      </c>
      <c r="G14" s="13">
        <f>ROUND(VLOOKUP((choice-1)*5+$A14,stacked_bats!$A$2:$G$3762,3),3)</f>
        <v>0.90200000000000002</v>
      </c>
      <c r="H14" s="12">
        <f>VLOOKUP(VLOOKUP((choice-1)*5+$A14,stacked_bats!$A$2:$H$3762,8),stats!$A$1:$BV$753,24)</f>
        <v>32</v>
      </c>
      <c r="I14" s="12">
        <f>VLOOKUP(VLOOKUP((choice-1)*5+$A14,stacked_bats!$A$2:$H$3762,8),stats!$A$1:$BV$753,25)</f>
        <v>528</v>
      </c>
      <c r="J14" s="12">
        <f>VLOOKUP(VLOOKUP((choice-1)*5+$A14,stacked_bats!$A$2:$H$3762,8),stats!$A$1:$BV$753,26)</f>
        <v>22</v>
      </c>
      <c r="K14" s="12">
        <f>VLOOKUP(VLOOKUP((choice-1)*5+$A14,stacked_bats!$A$2:$H$3762,8),stats!$A$1:$BV$753,27)</f>
        <v>3</v>
      </c>
      <c r="L14" s="14">
        <f>VLOOKUP(VLOOKUP((choice-1)*5+$A14,stacked_bats!$A$2:$H$3762,8),stats!$A$1:$BV$753,42)</f>
        <v>6.9274518699999996E-2</v>
      </c>
      <c r="M14" s="14">
        <f>VLOOKUP(VLOOKUP((choice-1)*5+$A14,stacked_bats!$A$2:$H$3762,8),stats!$A$1:$BV$753,43)</f>
        <v>0.18361325580000001</v>
      </c>
      <c r="N14" s="15">
        <f>VLOOKUP(VLOOKUP((choice-1)*5+$A14,stacked_bats!$A$2:$H$3762,8),stats!$A$1:$BV$753,28)</f>
        <v>0.255</v>
      </c>
      <c r="O14" s="15">
        <f>VLOOKUP(VLOOKUP((choice-1)*5+$A14,stacked_bats!$A$2:$H$3762,8),stats!$A$1:$BV$753,29)</f>
        <v>0.307</v>
      </c>
      <c r="P14" s="15">
        <f>VLOOKUP(VLOOKUP((choice-1)*5+$A14,stacked_bats!$A$2:$H$3762,8),stats!$A$1:$BV$753,30)</f>
        <v>0.45200000000000001</v>
      </c>
      <c r="Q14" s="15">
        <f>VLOOKUP(VLOOKUP((choice-1)*5+$A14,stacked_bats!$A$2:$H$3762,8),stats!$A$1:$BV$753,31)</f>
        <v>0.32500000000000001</v>
      </c>
      <c r="R14" s="42">
        <f>Q14*I14</f>
        <v>171.6</v>
      </c>
      <c r="S14" s="42">
        <f>VLOOKUP(VLOOKUP((choice-1)*5+$A14,stacked_bats!$A$2:$H$3762,8),stats!$A$1:$BV$753,32)</f>
        <v>49</v>
      </c>
      <c r="T14" s="42">
        <f>VLOOKUP(VLOOKUP((choice-1)*5+$A14,stacked_bats!$A$2:$H$3762,8),stats!$A$1:$BV$753,33)</f>
        <v>49</v>
      </c>
      <c r="U14" s="137">
        <f>VLOOKUP(VLOOKUP((choice-1)*5+$A14,stacked_bats!$A$2:$H$3762,8),stats!$A$1:$BV$753,34)</f>
        <v>18</v>
      </c>
      <c r="V14" s="12" t="str">
        <f>VLOOKUP(VLOOKUP((choice-1)*5+$A14,stacked_bats!$A$2:$H$3762,8),stats!$A$1:$BV$753,10)&amp;"     "</f>
        <v xml:space="preserve">14     </v>
      </c>
      <c r="W14" s="42">
        <f>VLOOKUP(VLOOKUP((choice-1)*5+$A14,stacked_bats!$A$2:$H$3762,8),stats!$A$1:$BV$753,35)</f>
        <v>6</v>
      </c>
      <c r="X14" s="16" t="str">
        <f>"  "&amp;VLOOKUP(VLOOKUP((choice-1)*5+$A14,stacked_bats!$A$2:$H$3762,8),stats!$A$1:$BV$753,11)&amp;"     "</f>
        <v xml:space="preserve">  Slugger     </v>
      </c>
    </row>
    <row r="15" spans="1:24" x14ac:dyDescent="0.3">
      <c r="A15">
        <v>5</v>
      </c>
      <c r="B15" s="17" t="str">
        <f>"  "&amp;VLOOKUP((choice-1)*5+$A15,stacked_bats!$A$2:$G$3762,6)&amp;", "&amp;VLOOKUP((choice-1)*5+$A15,stacked_bats!$A$2:$G$3762,7)</f>
        <v xml:space="preserve">  Jones, Adam</v>
      </c>
      <c r="C15" s="17"/>
      <c r="D15" s="45" t="str">
        <f>VLOOKUP(VLOOKUP((choice-1)*5+$A15,stacked_bats!$A$2:$H$3762,8),stats!$A$1:$DU$753,76)</f>
        <v>BAL</v>
      </c>
      <c r="E15" s="46" t="str">
        <f>VLOOKUP(VLOOKUP((choice-1)*5+$A15,stacked_bats!$A$2:$H$3762,8),stats!$A$1:$BV$753,6)&amp;IF(VLOOKUP(VLOOKUP((choice-1)*5+$A15,stacked_bats!$A$2:$H$3762,8),stats!$A$1:$BV$753,7)=0,"","-"&amp;VLOOKUP(VLOOKUP((choice-1)*5+$A15,stacked_bats!$A$2:$H$3762,8),stats!$A$1:$BV$753,7))&amp;IF(VLOOKUP(VLOOKUP((choice-1)*5+$A15,stacked_bats!$A$2:$H$3762,8),stats!$A$1:$BV$753,8)=0,"","-"&amp;VLOOKUP(VLOOKUP((choice-1)*5+$A15,stacked_bats!$A$2:$H$3762,8),stats!$A$1:$BV$753,8))</f>
        <v>OF</v>
      </c>
      <c r="F15" s="46" t="str">
        <f>VLOOKUP(VLOOKUP((choice-1)*5+$A15,stacked_bats!$A$2:$H$3762,8),stats!$A$1:$BV$753,9)</f>
        <v>R</v>
      </c>
      <c r="G15" s="19">
        <f>ROUND(VLOOKUP((choice-1)*5+$A15,stacked_bats!$A$2:$G$3762,3),3)</f>
        <v>0.89800000000000002</v>
      </c>
      <c r="H15" s="18">
        <f>VLOOKUP(VLOOKUP((choice-1)*5+$A15,stacked_bats!$A$2:$H$3762,8),stats!$A$1:$BV$753,24)</f>
        <v>32</v>
      </c>
      <c r="I15" s="18">
        <f>VLOOKUP(VLOOKUP((choice-1)*5+$A15,stacked_bats!$A$2:$H$3762,8),stats!$A$1:$BV$753,25)</f>
        <v>518</v>
      </c>
      <c r="J15" s="18">
        <f>VLOOKUP(VLOOKUP((choice-1)*5+$A15,stacked_bats!$A$2:$H$3762,8),stats!$A$1:$BV$753,26)</f>
        <v>24</v>
      </c>
      <c r="K15" s="18">
        <f>VLOOKUP(VLOOKUP((choice-1)*5+$A15,stacked_bats!$A$2:$H$3762,8),stats!$A$1:$BV$753,27)</f>
        <v>3</v>
      </c>
      <c r="L15" s="20">
        <f>VLOOKUP(VLOOKUP((choice-1)*5+$A15,stacked_bats!$A$2:$H$3762,8),stats!$A$1:$BV$753,42)</f>
        <v>5.2867858099999998E-2</v>
      </c>
      <c r="M15" s="20">
        <f>VLOOKUP(VLOOKUP((choice-1)*5+$A15,stacked_bats!$A$2:$H$3762,8),stats!$A$1:$BV$753,43)</f>
        <v>0.17571872180000001</v>
      </c>
      <c r="N15" s="21">
        <f>VLOOKUP(VLOOKUP((choice-1)*5+$A15,stacked_bats!$A$2:$H$3762,8),stats!$A$1:$BV$753,28)</f>
        <v>0.25800000000000001</v>
      </c>
      <c r="O15" s="21">
        <f>VLOOKUP(VLOOKUP((choice-1)*5+$A15,stacked_bats!$A$2:$H$3762,8),stats!$A$1:$BV$753,29)</f>
        <v>0.30199999999999999</v>
      </c>
      <c r="P15" s="21">
        <f>VLOOKUP(VLOOKUP((choice-1)*5+$A15,stacked_bats!$A$2:$H$3762,8),stats!$A$1:$BV$753,30)</f>
        <v>0.44700000000000001</v>
      </c>
      <c r="Q15" s="21">
        <f>VLOOKUP(VLOOKUP((choice-1)*5+$A15,stacked_bats!$A$2:$H$3762,8),stats!$A$1:$BV$753,31)</f>
        <v>0.32200000000000001</v>
      </c>
      <c r="R15" s="22">
        <f>Q15*I15</f>
        <v>166.79599999999999</v>
      </c>
      <c r="S15" s="22">
        <f>VLOOKUP(VLOOKUP((choice-1)*5+$A15,stacked_bats!$A$2:$H$3762,8),stats!$A$1:$BV$753,32)</f>
        <v>46</v>
      </c>
      <c r="T15" s="22">
        <f>VLOOKUP(VLOOKUP((choice-1)*5+$A15,stacked_bats!$A$2:$H$3762,8),stats!$A$1:$BV$753,33)</f>
        <v>43</v>
      </c>
      <c r="U15" s="138">
        <f>VLOOKUP(VLOOKUP((choice-1)*5+$A15,stacked_bats!$A$2:$H$3762,8),stats!$A$1:$BV$753,34)</f>
        <v>19</v>
      </c>
      <c r="V15" s="18" t="str">
        <f>VLOOKUP(VLOOKUP((choice-1)*5+$A15,stacked_bats!$A$2:$H$3762,8),stats!$A$1:$BV$753,10)&amp;"     "</f>
        <v xml:space="preserve">14     </v>
      </c>
      <c r="W15" s="22">
        <f>VLOOKUP(VLOOKUP((choice-1)*5+$A15,stacked_bats!$A$2:$H$3762,8),stats!$A$1:$BV$753,35)</f>
        <v>-4</v>
      </c>
      <c r="X15" s="23" t="str">
        <f>"  "&amp;VLOOKUP(VLOOKUP((choice-1)*5+$A15,stacked_bats!$A$2:$H$3762,8),stats!$A$1:$BV$753,11)&amp;"     "</f>
        <v xml:space="preserve">  Slugger     </v>
      </c>
    </row>
    <row r="16" spans="1:24" x14ac:dyDescent="0.3">
      <c r="N16" s="192"/>
    </row>
    <row r="17" spans="2:19" x14ac:dyDescent="0.3">
      <c r="O17" s="36"/>
      <c r="P17" s="36"/>
      <c r="Q17" s="36"/>
      <c r="R17" s="36"/>
      <c r="S17" s="36"/>
    </row>
    <row r="18" spans="2:19" ht="15" customHeight="1" x14ac:dyDescent="0.3">
      <c r="O18" s="36"/>
      <c r="P18" s="36"/>
      <c r="Q18" s="36"/>
      <c r="R18" s="36"/>
      <c r="S18" s="36"/>
    </row>
    <row r="19" spans="2:19" x14ac:dyDescent="0.3">
      <c r="O19" s="36"/>
      <c r="P19" s="36"/>
      <c r="Q19" s="36"/>
      <c r="R19" s="36"/>
      <c r="S19" s="36"/>
    </row>
    <row r="20" spans="2:19" x14ac:dyDescent="0.3">
      <c r="N20" s="36"/>
      <c r="O20" s="36"/>
      <c r="P20" s="36"/>
      <c r="Q20" s="36"/>
      <c r="R20" s="36"/>
      <c r="S20" s="36"/>
    </row>
    <row r="21" spans="2:19" x14ac:dyDescent="0.3">
      <c r="N21" s="36"/>
      <c r="O21" s="36"/>
      <c r="P21" s="36"/>
      <c r="Q21" s="36"/>
      <c r="R21" s="36"/>
      <c r="S21" s="36"/>
    </row>
    <row r="22" spans="2:19" x14ac:dyDescent="0.3">
      <c r="O22" s="36"/>
      <c r="P22" s="36"/>
      <c r="Q22" s="36"/>
      <c r="R22" s="36"/>
      <c r="S22" s="36"/>
    </row>
    <row r="23" spans="2:19" x14ac:dyDescent="0.3">
      <c r="N23" s="36"/>
      <c r="O23" s="36"/>
      <c r="P23" s="36"/>
      <c r="Q23" s="36"/>
      <c r="R23" s="36"/>
      <c r="S23" s="36"/>
    </row>
    <row r="26" spans="2:19" x14ac:dyDescent="0.3">
      <c r="C26" s="10"/>
    </row>
    <row r="31" spans="2:19" x14ac:dyDescent="0.3">
      <c r="B31" s="34" t="str">
        <f>"  "&amp;VLOOKUP((choice-1)*5+$A7,stacked_bats!$A$2:$F$3762,6)&amp;" also leans towards "&amp;VLOOKUP(VALUE(V7),clusters!$A$2:$B$77,2)&amp;" ("&amp;ROUND(100*VLOOKUP(VALUE(V7),clusters!$A$2:$C$77,3)/clusters!C$2,1)&amp;"% of players)"</f>
        <v xml:space="preserve">  Abreu also leans towards Dominant Hitter (2.3% of players)</v>
      </c>
    </row>
    <row r="32" spans="2:19" x14ac:dyDescent="0.3">
      <c r="B32" s="35" t="s">
        <v>3826</v>
      </c>
    </row>
  </sheetData>
  <mergeCells count="3">
    <mergeCell ref="B5:H5"/>
    <mergeCell ref="F2:W2"/>
    <mergeCell ref="E2:E3"/>
  </mergeCells>
  <hyperlinks>
    <hyperlink ref="B32" r:id="rId1"/>
    <hyperlink ref="B1" r:id="rId2" display="../../../AppData/Local/Microsoft/Windows/AppData/Local/Microsoft/Windows/Temporary Internet Files/Content.IE5/2P0I3ERT/=%22http:/www.baseball-reference.com/players/%22&amp;VLOOKUP(choice,stats!A2:DV777,126)"/>
    <hyperlink ref="D1" r:id="rId3" display="../../../AppData/Local/Microsoft/Windows/AppData/Local/Microsoft/Windows/Temporary Internet Files/Content.IE5/2P0I3ERT/=%22http:/www.baseball-reference.com/players/%22&amp;VLOOKUP(choice,stats!A2:DV777,126)"/>
    <hyperlink ref="P1" r:id="rId4" display="http://mlb.mlb.com/images/players/mugshot/ph_407812.jpg"/>
    <hyperlink ref="E1" r:id="rId5" display="http://mlb.mlb.com/team/player.jsp?player_id=434670"/>
  </hyperlinks>
  <pageMargins left="0.7" right="0.7" top="0.75" bottom="0.75" header="0.3" footer="0.3"/>
  <pageSetup orientation="landscape" r:id="rId6"/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9" name="Drop Down 1">
              <controlPr defaultSize="0" autoLine="0" autoPict="0" macro="[0]!Sheet1.get_news">
                <anchor moveWithCells="1">
                  <from>
                    <xdr:col>2</xdr:col>
                    <xdr:colOff>68580</xdr:colOff>
                    <xdr:row>1</xdr:row>
                    <xdr:rowOff>45720</xdr:rowOff>
                  </from>
                  <to>
                    <xdr:col>4</xdr:col>
                    <xdr:colOff>388620</xdr:colOff>
                    <xdr:row>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0" name="Button 184">
              <controlPr defaultSize="0" print="0" autoFill="0" autoPict="0" macro="[0]!Sheet1.link">
                <anchor moveWithCells="1" sizeWithCells="1">
                  <from>
                    <xdr:col>2</xdr:col>
                    <xdr:colOff>53340</xdr:colOff>
                    <xdr:row>4</xdr:row>
                    <xdr:rowOff>60960</xdr:rowOff>
                  </from>
                  <to>
                    <xdr:col>3</xdr:col>
                    <xdr:colOff>213360</xdr:colOff>
                    <xdr:row>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1" name="Button 185">
              <controlPr defaultSize="0" print="0" autoFill="0" autoPict="0" macro="[0]!Sheet1.Link_MLB">
                <anchor moveWithCells="1" sizeWithCells="1">
                  <from>
                    <xdr:col>3</xdr:col>
                    <xdr:colOff>220980</xdr:colOff>
                    <xdr:row>4</xdr:row>
                    <xdr:rowOff>60960</xdr:rowOff>
                  </from>
                  <to>
                    <xdr:col>4</xdr:col>
                    <xdr:colOff>327660</xdr:colOff>
                    <xdr:row>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2" name="Button 186">
              <controlPr defaultSize="0" print="0" autoFill="0" autoPict="0" macro="[0]!Sheet1.Link_mlb_fantasy">
                <anchor moveWithCells="1" sizeWithCells="1">
                  <from>
                    <xdr:col>4</xdr:col>
                    <xdr:colOff>335280</xdr:colOff>
                    <xdr:row>4</xdr:row>
                    <xdr:rowOff>53340</xdr:rowOff>
                  </from>
                  <to>
                    <xdr:col>7</xdr:col>
                    <xdr:colOff>175260</xdr:colOff>
                    <xdr:row>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3" name="Check Box 187">
              <controlPr defaultSize="0" autoFill="0" autoLine="0" autoPict="0">
                <anchor moveWithCells="1">
                  <from>
                    <xdr:col>2</xdr:col>
                    <xdr:colOff>38100</xdr:colOff>
                    <xdr:row>2</xdr:row>
                    <xdr:rowOff>22860</xdr:rowOff>
                  </from>
                  <to>
                    <xdr:col>8</xdr:col>
                    <xdr:colOff>160020</xdr:colOff>
                    <xdr:row>4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V1099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A3" sqref="A3"/>
    </sheetView>
  </sheetViews>
  <sheetFormatPr defaultColWidth="9.33203125" defaultRowHeight="14.4" x14ac:dyDescent="0.3"/>
  <cols>
    <col min="1" max="2" width="12.33203125" style="84" bestFit="1" customWidth="1"/>
    <col min="3" max="4" width="9.33203125" style="84" customWidth="1"/>
    <col min="5" max="5" width="6.6640625" style="84" customWidth="1"/>
    <col min="6" max="6" width="9.6640625" style="84" customWidth="1"/>
    <col min="7" max="7" width="5.6640625" style="84" customWidth="1"/>
    <col min="8" max="8" width="23.6640625" style="93" customWidth="1"/>
    <col min="9" max="9" width="13" style="94" customWidth="1"/>
    <col min="10" max="10" width="7.33203125" style="93" customWidth="1"/>
    <col min="11" max="12" width="8" style="97" customWidth="1"/>
    <col min="13" max="14" width="8.6640625" style="96" customWidth="1"/>
    <col min="15" max="15" width="10" style="96" customWidth="1"/>
    <col min="16" max="16" width="10.33203125" style="96" customWidth="1"/>
    <col min="17" max="17" width="8.6640625" style="96" customWidth="1"/>
    <col min="18" max="18" width="10.33203125" style="96" customWidth="1"/>
    <col min="19" max="19" width="9.6640625" style="96" customWidth="1"/>
    <col min="20" max="21" width="10" style="96" customWidth="1"/>
    <col min="22" max="22" width="10.5546875" style="96" customWidth="1"/>
    <col min="23" max="23" width="10.33203125" style="96" customWidth="1"/>
    <col min="24" max="24" width="11.6640625" style="96" customWidth="1"/>
    <col min="25" max="25" width="8.6640625" style="96" customWidth="1"/>
    <col min="26" max="26" width="8.5546875" style="96" customWidth="1"/>
    <col min="27" max="27" width="9.33203125" style="96" customWidth="1"/>
    <col min="28" max="28" width="11.33203125" style="96" customWidth="1"/>
    <col min="29" max="30" width="8.6640625" style="96" customWidth="1"/>
    <col min="31" max="31" width="11.33203125" style="106" customWidth="1"/>
    <col min="32" max="32" width="10" style="96" customWidth="1"/>
    <col min="33" max="33" width="10.33203125" style="97" customWidth="1"/>
    <col min="34" max="34" width="10.6640625" style="98" customWidth="1"/>
    <col min="35" max="36" width="12" style="97" customWidth="1"/>
    <col min="37" max="37" width="9.6640625" style="99" customWidth="1"/>
    <col min="38" max="38" width="11.6640625" style="100" customWidth="1"/>
    <col min="39" max="39" width="11.33203125" style="99" customWidth="1"/>
    <col min="40" max="40" width="10.33203125" style="99" customWidth="1"/>
    <col min="41" max="41" width="11.6640625" style="99" customWidth="1"/>
    <col min="42" max="42" width="11" style="101" customWidth="1"/>
    <col min="43" max="43" width="11.44140625" style="102" customWidth="1"/>
    <col min="44" max="44" width="11.33203125" style="103" customWidth="1"/>
    <col min="45" max="45" width="14" style="102" customWidth="1"/>
    <col min="46" max="46" width="15.6640625" style="180" customWidth="1"/>
    <col min="47" max="47" width="8.33203125" style="84" customWidth="1"/>
    <col min="48" max="48" width="8.44140625" style="97" customWidth="1"/>
    <col min="49" max="49" width="9.5546875" style="94" customWidth="1"/>
    <col min="50" max="50" width="10.5546875" style="96" customWidth="1"/>
    <col min="51" max="51" width="12.44140625" style="96" customWidth="1"/>
    <col min="52" max="52" width="11.6640625" style="84" customWidth="1"/>
    <col min="53" max="53" width="10" style="97" customWidth="1"/>
    <col min="54" max="54" width="12.33203125" style="94" customWidth="1"/>
    <col min="55" max="55" width="9.6640625" style="96" customWidth="1"/>
    <col min="56" max="56" width="12.44140625" style="96" customWidth="1"/>
    <col min="57" max="57" width="9.33203125" style="97" customWidth="1"/>
    <col min="58" max="58" width="11.33203125" style="94" bestFit="1" customWidth="1"/>
    <col min="59" max="59" width="11.33203125" style="94" customWidth="1"/>
    <col min="60" max="60" width="11.33203125" style="96" customWidth="1"/>
    <col min="61" max="62" width="12.33203125" style="94" customWidth="1"/>
    <col min="63" max="63" width="11.33203125" style="94" customWidth="1"/>
    <col min="64" max="64" width="12.6640625" style="104" customWidth="1"/>
    <col min="65" max="65" width="17" style="94" customWidth="1"/>
    <col min="66" max="66" width="13.6640625" style="84" customWidth="1"/>
    <col min="67" max="67" width="10.6640625" style="84" customWidth="1"/>
    <col min="68" max="69" width="16" style="84" customWidth="1"/>
    <col min="70" max="70" width="40.33203125" style="84" customWidth="1"/>
    <col min="71" max="71" width="19.5546875" style="84" customWidth="1"/>
    <col min="72" max="72" width="21.33203125" style="84" bestFit="1" customWidth="1"/>
    <col min="73" max="73" width="21.33203125" style="84" customWidth="1"/>
    <col min="74" max="74" width="54" style="84" bestFit="1" customWidth="1"/>
    <col min="75" max="16384" width="9.33203125" style="84"/>
  </cols>
  <sheetData>
    <row r="1" spans="1:74" ht="76.5" customHeight="1" x14ac:dyDescent="0.3">
      <c r="A1" s="35" t="s">
        <v>928</v>
      </c>
      <c r="B1" s="47"/>
      <c r="C1" s="48" t="s">
        <v>7217</v>
      </c>
      <c r="D1" s="48"/>
      <c r="E1" s="81"/>
      <c r="F1" s="39"/>
      <c r="G1" s="39"/>
      <c r="H1" s="49" t="s">
        <v>1574</v>
      </c>
      <c r="I1" s="49" t="s">
        <v>1575</v>
      </c>
      <c r="J1" s="49" t="s">
        <v>976</v>
      </c>
      <c r="K1" s="181" t="s">
        <v>1576</v>
      </c>
      <c r="L1" s="181" t="s">
        <v>1577</v>
      </c>
      <c r="M1" s="49" t="s">
        <v>1578</v>
      </c>
      <c r="N1" s="49" t="s">
        <v>1579</v>
      </c>
      <c r="O1" s="49" t="s">
        <v>1580</v>
      </c>
      <c r="P1" s="49" t="s">
        <v>1581</v>
      </c>
      <c r="Q1" s="181" t="s">
        <v>1582</v>
      </c>
      <c r="R1" s="49" t="s">
        <v>1583</v>
      </c>
      <c r="S1" s="49" t="s">
        <v>1584</v>
      </c>
      <c r="T1" s="49" t="s">
        <v>1585</v>
      </c>
      <c r="U1" s="49" t="s">
        <v>1586</v>
      </c>
      <c r="V1" s="49" t="s">
        <v>989</v>
      </c>
      <c r="W1" s="181" t="s">
        <v>1587</v>
      </c>
      <c r="X1" s="49" t="s">
        <v>1588</v>
      </c>
      <c r="Y1" s="49" t="s">
        <v>1589</v>
      </c>
      <c r="Z1" s="49" t="s">
        <v>1590</v>
      </c>
      <c r="AA1" s="49" t="s">
        <v>1591</v>
      </c>
      <c r="AB1" s="49" t="s">
        <v>1592</v>
      </c>
      <c r="AC1" s="49" t="s">
        <v>1593</v>
      </c>
      <c r="AD1" s="49" t="s">
        <v>1594</v>
      </c>
      <c r="AE1" s="186" t="s">
        <v>1595</v>
      </c>
      <c r="AF1" s="49" t="s">
        <v>1596</v>
      </c>
      <c r="AG1" s="49" t="s">
        <v>1597</v>
      </c>
      <c r="AH1" s="83" t="s">
        <v>1598</v>
      </c>
      <c r="AI1" s="49" t="s">
        <v>1599</v>
      </c>
      <c r="AJ1" s="49" t="s">
        <v>1600</v>
      </c>
      <c r="AK1" s="49" t="s">
        <v>1601</v>
      </c>
      <c r="AL1" s="49" t="s">
        <v>1602</v>
      </c>
      <c r="AM1" s="49" t="s">
        <v>1603</v>
      </c>
      <c r="AN1" s="49" t="s">
        <v>1604</v>
      </c>
      <c r="AO1" s="49" t="s">
        <v>1605</v>
      </c>
      <c r="AP1" s="83" t="s">
        <v>1606</v>
      </c>
      <c r="AQ1" s="49" t="s">
        <v>1607</v>
      </c>
      <c r="AR1" s="55" t="s">
        <v>1608</v>
      </c>
      <c r="AS1" s="49" t="s">
        <v>1609</v>
      </c>
      <c r="AT1" s="189" t="s">
        <v>1610</v>
      </c>
      <c r="AU1" s="49" t="s">
        <v>1611</v>
      </c>
      <c r="AV1" s="49" t="s">
        <v>1612</v>
      </c>
      <c r="AW1" s="49" t="s">
        <v>1613</v>
      </c>
      <c r="AX1" s="49" t="s">
        <v>1614</v>
      </c>
      <c r="AY1" s="49" t="s">
        <v>1615</v>
      </c>
      <c r="AZ1" s="49" t="s">
        <v>1616</v>
      </c>
      <c r="BA1" s="49" t="s">
        <v>1617</v>
      </c>
      <c r="BB1" s="49" t="s">
        <v>1618</v>
      </c>
      <c r="BC1" s="49" t="s">
        <v>1619</v>
      </c>
      <c r="BD1" s="49" t="s">
        <v>1620</v>
      </c>
      <c r="BE1" s="49" t="s">
        <v>1621</v>
      </c>
      <c r="BF1" s="49" t="s">
        <v>1622</v>
      </c>
      <c r="BG1" s="49" t="s">
        <v>1623</v>
      </c>
      <c r="BH1" s="49" t="s">
        <v>1624</v>
      </c>
      <c r="BI1" s="49" t="s">
        <v>1625</v>
      </c>
      <c r="BJ1" s="49" t="s">
        <v>1626</v>
      </c>
      <c r="BK1" s="49" t="s">
        <v>1627</v>
      </c>
      <c r="BL1" s="49" t="s">
        <v>1628</v>
      </c>
      <c r="BM1" s="49" t="s">
        <v>1009</v>
      </c>
      <c r="BN1" s="49" t="s">
        <v>1010</v>
      </c>
      <c r="BO1" s="49" t="s">
        <v>1629</v>
      </c>
      <c r="BP1" s="49" t="s">
        <v>1017</v>
      </c>
      <c r="BQ1" s="49" t="s">
        <v>1018</v>
      </c>
      <c r="BR1" s="57" t="s">
        <v>1019</v>
      </c>
      <c r="BS1" s="57" t="s">
        <v>1020</v>
      </c>
      <c r="BT1" s="57" t="s">
        <v>1021</v>
      </c>
      <c r="BU1" s="57" t="s">
        <v>1022</v>
      </c>
      <c r="BV1" s="57" t="s">
        <v>2455</v>
      </c>
    </row>
    <row r="2" spans="1:74" s="44" customFormat="1" ht="13.2" x14ac:dyDescent="0.25">
      <c r="A2" s="58" t="s">
        <v>6</v>
      </c>
      <c r="B2" s="58" t="s">
        <v>5</v>
      </c>
      <c r="C2" s="58" t="s">
        <v>1630</v>
      </c>
      <c r="D2" s="58" t="s">
        <v>1024</v>
      </c>
      <c r="E2" s="58" t="s">
        <v>1025</v>
      </c>
      <c r="F2" s="58" t="s">
        <v>1026</v>
      </c>
      <c r="G2" s="58" t="s">
        <v>1631</v>
      </c>
      <c r="H2" s="85" t="s">
        <v>1632</v>
      </c>
      <c r="I2" s="59" t="s">
        <v>1030</v>
      </c>
      <c r="J2" s="58" t="s">
        <v>1033</v>
      </c>
      <c r="K2" s="182" t="s">
        <v>1633</v>
      </c>
      <c r="L2" s="183" t="s">
        <v>1634</v>
      </c>
      <c r="M2" s="61" t="s">
        <v>1635</v>
      </c>
      <c r="N2" s="61" t="s">
        <v>1636</v>
      </c>
      <c r="O2" s="61" t="s">
        <v>1637</v>
      </c>
      <c r="P2" s="61" t="s">
        <v>1638</v>
      </c>
      <c r="Q2" s="183" t="s">
        <v>1639</v>
      </c>
      <c r="R2" s="61" t="s">
        <v>1640</v>
      </c>
      <c r="S2" s="61" t="s">
        <v>1641</v>
      </c>
      <c r="T2" s="61" t="s">
        <v>1642</v>
      </c>
      <c r="U2" s="61" t="s">
        <v>1643</v>
      </c>
      <c r="V2" s="61" t="s">
        <v>1644</v>
      </c>
      <c r="W2" s="183" t="s">
        <v>1645</v>
      </c>
      <c r="X2" s="61" t="s">
        <v>1646</v>
      </c>
      <c r="Y2" s="61" t="s">
        <v>1647</v>
      </c>
      <c r="Z2" s="61" t="s">
        <v>1648</v>
      </c>
      <c r="AA2" s="61" t="s">
        <v>1649</v>
      </c>
      <c r="AB2" s="61" t="s">
        <v>1650</v>
      </c>
      <c r="AC2" s="61" t="s">
        <v>1651</v>
      </c>
      <c r="AD2" s="61" t="s">
        <v>1652</v>
      </c>
      <c r="AE2" s="187" t="s">
        <v>1653</v>
      </c>
      <c r="AF2" s="61" t="s">
        <v>1654</v>
      </c>
      <c r="AG2" s="87" t="s">
        <v>1655</v>
      </c>
      <c r="AH2" s="88" t="s">
        <v>1656</v>
      </c>
      <c r="AI2" s="87" t="s">
        <v>1657</v>
      </c>
      <c r="AJ2" s="87" t="s">
        <v>1658</v>
      </c>
      <c r="AK2" s="59" t="s">
        <v>1659</v>
      </c>
      <c r="AL2" s="60" t="s">
        <v>1660</v>
      </c>
      <c r="AM2" s="59" t="s">
        <v>1661</v>
      </c>
      <c r="AN2" s="59" t="s">
        <v>1662</v>
      </c>
      <c r="AO2" s="59" t="s">
        <v>1663</v>
      </c>
      <c r="AP2" s="89" t="s">
        <v>1664</v>
      </c>
      <c r="AQ2" s="61" t="s">
        <v>1665</v>
      </c>
      <c r="AR2" s="66" t="s">
        <v>768</v>
      </c>
      <c r="AS2" s="90" t="s">
        <v>1051</v>
      </c>
      <c r="AT2" s="190" t="s">
        <v>733</v>
      </c>
      <c r="AU2" s="58" t="s">
        <v>1666</v>
      </c>
      <c r="AV2" s="58" t="s">
        <v>931</v>
      </c>
      <c r="AW2" s="59" t="s">
        <v>1667</v>
      </c>
      <c r="AX2" s="58" t="s">
        <v>1668</v>
      </c>
      <c r="AY2" s="87" t="s">
        <v>1669</v>
      </c>
      <c r="AZ2" s="59" t="s">
        <v>1670</v>
      </c>
      <c r="BA2" s="61" t="s">
        <v>1671</v>
      </c>
      <c r="BB2" s="61" t="s">
        <v>1672</v>
      </c>
      <c r="BC2" s="58" t="s">
        <v>1673</v>
      </c>
      <c r="BD2" s="87" t="s">
        <v>1674</v>
      </c>
      <c r="BE2" s="59" t="s">
        <v>1675</v>
      </c>
      <c r="BF2" s="61" t="s">
        <v>1676</v>
      </c>
      <c r="BG2" s="61" t="s">
        <v>1677</v>
      </c>
      <c r="BH2" s="87" t="s">
        <v>5661</v>
      </c>
      <c r="BI2" s="59" t="s">
        <v>5662</v>
      </c>
      <c r="BJ2" s="59" t="s">
        <v>5663</v>
      </c>
      <c r="BK2" s="61" t="s">
        <v>5664</v>
      </c>
      <c r="BL2" s="59" t="s">
        <v>1678</v>
      </c>
      <c r="BM2" s="59" t="s">
        <v>1055</v>
      </c>
      <c r="BN2" s="59" t="s">
        <v>1056</v>
      </c>
      <c r="BO2" s="92" t="s">
        <v>1679</v>
      </c>
      <c r="BP2" s="58" t="s">
        <v>1680</v>
      </c>
      <c r="BQ2" s="58" t="s">
        <v>726</v>
      </c>
      <c r="BR2" s="58" t="s">
        <v>861</v>
      </c>
      <c r="BS2" s="58" t="s">
        <v>5665</v>
      </c>
      <c r="BT2" s="58" t="s">
        <v>5666</v>
      </c>
      <c r="BU2" s="58" t="s">
        <v>5667</v>
      </c>
      <c r="BV2" s="58" t="s">
        <v>2819</v>
      </c>
    </row>
    <row r="3" spans="1:74" x14ac:dyDescent="0.3">
      <c r="A3" s="84" t="s">
        <v>2000</v>
      </c>
      <c r="B3" s="84" t="s">
        <v>2001</v>
      </c>
      <c r="C3" s="84" t="s">
        <v>1065</v>
      </c>
      <c r="D3" s="84">
        <v>2018</v>
      </c>
      <c r="E3" s="84">
        <v>33</v>
      </c>
      <c r="F3" s="84" t="s">
        <v>1085</v>
      </c>
      <c r="G3" s="84" t="s">
        <v>1063</v>
      </c>
      <c r="H3" s="93" t="s">
        <v>1683</v>
      </c>
      <c r="I3" s="94">
        <v>0.81</v>
      </c>
      <c r="J3" s="93" t="s">
        <v>1064</v>
      </c>
      <c r="K3" s="184">
        <v>174</v>
      </c>
      <c r="L3" s="185">
        <v>13</v>
      </c>
      <c r="M3" s="96">
        <v>27</v>
      </c>
      <c r="N3" s="96">
        <v>27</v>
      </c>
      <c r="O3" s="96">
        <v>1</v>
      </c>
      <c r="P3" s="96">
        <v>0</v>
      </c>
      <c r="Q3" s="185">
        <v>0</v>
      </c>
      <c r="R3" s="96">
        <v>0</v>
      </c>
      <c r="S3" s="96">
        <v>674</v>
      </c>
      <c r="T3" s="96">
        <v>21</v>
      </c>
      <c r="U3" s="96">
        <v>44</v>
      </c>
      <c r="V3" s="96">
        <v>2</v>
      </c>
      <c r="W3" s="185">
        <v>199</v>
      </c>
      <c r="X3" s="96">
        <v>509</v>
      </c>
      <c r="Y3" s="96">
        <v>124</v>
      </c>
      <c r="Z3" s="96">
        <v>28</v>
      </c>
      <c r="AA3" s="96">
        <v>4</v>
      </c>
      <c r="AB3" s="96">
        <v>6</v>
      </c>
      <c r="AC3" s="96">
        <v>0</v>
      </c>
      <c r="AD3" s="96">
        <v>59</v>
      </c>
      <c r="AE3" s="188">
        <v>3.13</v>
      </c>
      <c r="AF3" s="96">
        <v>113</v>
      </c>
      <c r="AG3" s="97">
        <v>6</v>
      </c>
      <c r="AH3" s="98">
        <v>4.5</v>
      </c>
      <c r="AI3" s="97">
        <v>10.6</v>
      </c>
      <c r="AJ3" s="97">
        <v>2.2999999999999998</v>
      </c>
      <c r="AK3" s="99">
        <v>1.1000000000000001</v>
      </c>
      <c r="AL3" s="100">
        <v>0.254</v>
      </c>
      <c r="AM3" s="99">
        <v>1</v>
      </c>
      <c r="AN3" s="99">
        <v>1.48</v>
      </c>
      <c r="AO3" s="99">
        <v>7.0000000000000007E-2</v>
      </c>
      <c r="AP3" s="101">
        <v>181</v>
      </c>
      <c r="AQ3" s="102">
        <v>74</v>
      </c>
      <c r="AR3" s="103">
        <v>117</v>
      </c>
      <c r="AS3" s="102">
        <v>54</v>
      </c>
      <c r="AT3" s="191">
        <v>44.87</v>
      </c>
      <c r="AU3" s="84">
        <v>2</v>
      </c>
      <c r="AV3" s="84">
        <v>1</v>
      </c>
      <c r="AW3" s="94">
        <v>0.19</v>
      </c>
      <c r="AX3" s="84" t="s">
        <v>1683</v>
      </c>
      <c r="AY3" s="97">
        <v>145.9</v>
      </c>
      <c r="AZ3" s="94">
        <v>3.25</v>
      </c>
      <c r="BA3" s="96">
        <v>60</v>
      </c>
      <c r="BB3" s="96">
        <v>96</v>
      </c>
      <c r="BC3" s="84" t="s">
        <v>1683</v>
      </c>
      <c r="BD3" s="97">
        <v>123.2</v>
      </c>
      <c r="BE3" s="94">
        <v>3.32</v>
      </c>
      <c r="BF3" s="96">
        <v>66</v>
      </c>
      <c r="BG3" s="96">
        <v>83</v>
      </c>
      <c r="BH3" s="97">
        <v>200.7</v>
      </c>
      <c r="BI3" s="94">
        <v>2.5099999999999998</v>
      </c>
      <c r="BJ3" s="94">
        <v>2.83</v>
      </c>
      <c r="BK3" s="96">
        <v>172</v>
      </c>
      <c r="BL3" s="94">
        <v>0.62</v>
      </c>
      <c r="BM3" s="36">
        <v>-56</v>
      </c>
      <c r="BN3" s="70" t="s">
        <v>1065</v>
      </c>
      <c r="BO3" s="104">
        <v>-77</v>
      </c>
      <c r="BP3" s="84" t="s">
        <v>2002</v>
      </c>
      <c r="BQ3" s="84">
        <v>453286</v>
      </c>
      <c r="BR3" s="36" t="s">
        <v>3738</v>
      </c>
      <c r="BS3" s="36" t="s">
        <v>3486</v>
      </c>
      <c r="BT3" s="36" t="s">
        <v>3640</v>
      </c>
      <c r="BU3" s="84" t="s">
        <v>3444</v>
      </c>
      <c r="BV3" s="195" t="s">
        <v>4654</v>
      </c>
    </row>
    <row r="4" spans="1:74" x14ac:dyDescent="0.3">
      <c r="A4" s="84" t="s">
        <v>1681</v>
      </c>
      <c r="B4" s="84" t="s">
        <v>1682</v>
      </c>
      <c r="C4" s="84" t="s">
        <v>1103</v>
      </c>
      <c r="D4" s="84">
        <v>2018</v>
      </c>
      <c r="E4" s="84">
        <v>30</v>
      </c>
      <c r="F4" s="84" t="s">
        <v>1567</v>
      </c>
      <c r="G4" s="84" t="s">
        <v>1063</v>
      </c>
      <c r="H4" s="93" t="s">
        <v>1683</v>
      </c>
      <c r="I4" s="94">
        <v>0.78</v>
      </c>
      <c r="J4" s="93" t="s">
        <v>1064</v>
      </c>
      <c r="K4" s="184">
        <v>172.4</v>
      </c>
      <c r="L4" s="185">
        <v>12</v>
      </c>
      <c r="M4" s="96">
        <v>23</v>
      </c>
      <c r="N4" s="96">
        <v>23</v>
      </c>
      <c r="O4" s="96">
        <v>2</v>
      </c>
      <c r="P4" s="96">
        <v>1</v>
      </c>
      <c r="Q4" s="185">
        <v>0</v>
      </c>
      <c r="R4" s="96">
        <v>0</v>
      </c>
      <c r="S4" s="96">
        <v>591</v>
      </c>
      <c r="T4" s="96">
        <v>15</v>
      </c>
      <c r="U4" s="96">
        <v>28</v>
      </c>
      <c r="V4" s="96">
        <v>1</v>
      </c>
      <c r="W4" s="185">
        <v>169</v>
      </c>
      <c r="X4" s="96">
        <v>456</v>
      </c>
      <c r="Y4" s="96">
        <v>118</v>
      </c>
      <c r="Z4" s="96">
        <v>29</v>
      </c>
      <c r="AA4" s="96">
        <v>5</v>
      </c>
      <c r="AB4" s="96">
        <v>2</v>
      </c>
      <c r="AC4" s="96">
        <v>2</v>
      </c>
      <c r="AD4" s="96">
        <v>46</v>
      </c>
      <c r="AE4" s="188">
        <v>3.22</v>
      </c>
      <c r="AF4" s="96">
        <v>104</v>
      </c>
      <c r="AG4" s="97">
        <v>6.2</v>
      </c>
      <c r="AH4" s="98">
        <v>6.1</v>
      </c>
      <c r="AI4" s="97">
        <v>10.1</v>
      </c>
      <c r="AJ4" s="97">
        <v>1.7</v>
      </c>
      <c r="AK4" s="99">
        <v>0.92</v>
      </c>
      <c r="AL4" s="100">
        <v>0.26600000000000001</v>
      </c>
      <c r="AM4" s="99">
        <v>0.97</v>
      </c>
      <c r="AN4" s="99">
        <v>1.21</v>
      </c>
      <c r="AO4" s="99">
        <v>0.06</v>
      </c>
      <c r="AP4" s="101">
        <v>180</v>
      </c>
      <c r="AQ4" s="102">
        <v>76</v>
      </c>
      <c r="AR4" s="103">
        <v>101</v>
      </c>
      <c r="AS4" s="102">
        <v>47</v>
      </c>
      <c r="AT4" s="191">
        <v>40.24</v>
      </c>
      <c r="AU4" s="84">
        <v>3</v>
      </c>
      <c r="AV4" s="84">
        <v>2</v>
      </c>
      <c r="AW4" s="94">
        <v>0</v>
      </c>
      <c r="AX4" s="84" t="s">
        <v>1683</v>
      </c>
      <c r="AY4" s="97">
        <v>140.30000000000001</v>
      </c>
      <c r="AZ4" s="94">
        <v>3.07</v>
      </c>
      <c r="BA4" s="96">
        <v>56</v>
      </c>
      <c r="BB4" s="96">
        <v>113</v>
      </c>
      <c r="BC4" s="84" t="s">
        <v>1683</v>
      </c>
      <c r="BD4" s="97">
        <v>116.6</v>
      </c>
      <c r="BE4" s="94">
        <v>3.22</v>
      </c>
      <c r="BF4" s="96">
        <v>64</v>
      </c>
      <c r="BG4" s="96">
        <v>88</v>
      </c>
      <c r="BH4" s="97">
        <v>175</v>
      </c>
      <c r="BI4" s="94">
        <v>2.31</v>
      </c>
      <c r="BJ4" s="94">
        <v>3.05</v>
      </c>
      <c r="BK4" s="96">
        <v>128</v>
      </c>
      <c r="BL4" s="94">
        <v>0.91</v>
      </c>
      <c r="BM4" s="36">
        <v>-27</v>
      </c>
      <c r="BN4" s="70" t="s">
        <v>1065</v>
      </c>
      <c r="BO4" s="104">
        <v>-58</v>
      </c>
      <c r="BP4" s="84" t="s">
        <v>1684</v>
      </c>
      <c r="BQ4" s="84">
        <v>477132</v>
      </c>
      <c r="BR4" s="36" t="s">
        <v>3737</v>
      </c>
      <c r="BS4" s="36" t="s">
        <v>3429</v>
      </c>
      <c r="BT4" s="36" t="s">
        <v>3430</v>
      </c>
      <c r="BU4" s="84" t="s">
        <v>3433</v>
      </c>
      <c r="BV4" s="84" t="s">
        <v>4655</v>
      </c>
    </row>
    <row r="5" spans="1:74" x14ac:dyDescent="0.3">
      <c r="A5" s="84" t="s">
        <v>1685</v>
      </c>
      <c r="B5" s="84" t="s">
        <v>458</v>
      </c>
      <c r="C5" s="84" t="s">
        <v>1065</v>
      </c>
      <c r="D5" s="84">
        <v>2018</v>
      </c>
      <c r="E5" s="84">
        <v>29</v>
      </c>
      <c r="F5" s="84" t="s">
        <v>1085</v>
      </c>
      <c r="G5" s="84" t="s">
        <v>1063</v>
      </c>
      <c r="H5" s="93" t="s">
        <v>1683</v>
      </c>
      <c r="I5" s="94">
        <v>0.76</v>
      </c>
      <c r="J5" s="93" t="s">
        <v>1064</v>
      </c>
      <c r="K5" s="184">
        <v>170</v>
      </c>
      <c r="L5" s="185">
        <v>11</v>
      </c>
      <c r="M5" s="96">
        <v>27</v>
      </c>
      <c r="N5" s="96">
        <v>25</v>
      </c>
      <c r="O5" s="96">
        <v>0</v>
      </c>
      <c r="P5" s="96">
        <v>0</v>
      </c>
      <c r="Q5" s="185">
        <v>0</v>
      </c>
      <c r="R5" s="96">
        <v>0</v>
      </c>
      <c r="S5" s="96">
        <v>625</v>
      </c>
      <c r="T5" s="96">
        <v>15</v>
      </c>
      <c r="U5" s="96">
        <v>43</v>
      </c>
      <c r="V5" s="96">
        <v>3</v>
      </c>
      <c r="W5" s="185">
        <v>173</v>
      </c>
      <c r="X5" s="96">
        <v>460</v>
      </c>
      <c r="Y5" s="96">
        <v>127</v>
      </c>
      <c r="Z5" s="96">
        <v>30</v>
      </c>
      <c r="AA5" s="96">
        <v>3</v>
      </c>
      <c r="AB5" s="96">
        <v>5</v>
      </c>
      <c r="AC5" s="96">
        <v>0</v>
      </c>
      <c r="AD5" s="96">
        <v>59</v>
      </c>
      <c r="AE5" s="188">
        <v>3.35</v>
      </c>
      <c r="AF5" s="96">
        <v>115</v>
      </c>
      <c r="AG5" s="97">
        <v>6.7</v>
      </c>
      <c r="AH5" s="98">
        <v>4</v>
      </c>
      <c r="AI5" s="97">
        <v>10.1</v>
      </c>
      <c r="AJ5" s="97">
        <v>2.5</v>
      </c>
      <c r="AK5" s="99">
        <v>0.88</v>
      </c>
      <c r="AL5" s="100">
        <v>0.28000000000000003</v>
      </c>
      <c r="AM5" s="99">
        <v>1.1100000000000001</v>
      </c>
      <c r="AN5" s="99">
        <v>1.25</v>
      </c>
      <c r="AO5" s="99">
        <v>0.05</v>
      </c>
      <c r="AP5" s="101">
        <v>158</v>
      </c>
      <c r="AQ5" s="102">
        <v>79</v>
      </c>
      <c r="AR5" s="103">
        <v>91</v>
      </c>
      <c r="AS5" s="102">
        <v>44</v>
      </c>
      <c r="AT5" s="191">
        <v>36.81</v>
      </c>
      <c r="AU5" s="84">
        <v>6</v>
      </c>
      <c r="AV5" s="84">
        <v>3</v>
      </c>
      <c r="AW5" s="94">
        <v>-0.12</v>
      </c>
      <c r="AX5" s="84" t="s">
        <v>1683</v>
      </c>
      <c r="AY5" s="97">
        <v>142.69999999999999</v>
      </c>
      <c r="AZ5" s="94">
        <v>3.14</v>
      </c>
      <c r="BA5" s="96">
        <v>58</v>
      </c>
      <c r="BB5" s="96">
        <v>105</v>
      </c>
      <c r="BC5" s="84" t="s">
        <v>1683</v>
      </c>
      <c r="BD5" s="97">
        <v>120.9</v>
      </c>
      <c r="BE5" s="94">
        <v>3.23</v>
      </c>
      <c r="BF5" s="96">
        <v>64</v>
      </c>
      <c r="BG5" s="96">
        <v>89</v>
      </c>
      <c r="BH5" s="97">
        <v>175.3</v>
      </c>
      <c r="BI5" s="94">
        <v>2.52</v>
      </c>
      <c r="BJ5" s="94">
        <v>2.67</v>
      </c>
      <c r="BK5" s="96">
        <v>192</v>
      </c>
      <c r="BL5" s="94">
        <v>0.83</v>
      </c>
      <c r="BM5" s="36">
        <v>-101</v>
      </c>
      <c r="BN5" s="70" t="s">
        <v>1065</v>
      </c>
      <c r="BO5" s="104">
        <v>-54</v>
      </c>
      <c r="BP5" s="84" t="s">
        <v>1686</v>
      </c>
      <c r="BQ5" s="84">
        <v>544931</v>
      </c>
      <c r="BR5" s="36" t="s">
        <v>3738</v>
      </c>
      <c r="BS5" s="36" t="s">
        <v>3640</v>
      </c>
      <c r="BT5" s="36" t="s">
        <v>4951</v>
      </c>
      <c r="BU5" s="84" t="s">
        <v>3486</v>
      </c>
      <c r="BV5" s="84" t="s">
        <v>5668</v>
      </c>
    </row>
    <row r="6" spans="1:74" x14ac:dyDescent="0.3">
      <c r="A6" s="84" t="s">
        <v>3294</v>
      </c>
      <c r="B6" s="84" t="s">
        <v>947</v>
      </c>
      <c r="C6" s="84" t="s">
        <v>1065</v>
      </c>
      <c r="D6" s="84">
        <v>2018</v>
      </c>
      <c r="E6" s="84">
        <v>30</v>
      </c>
      <c r="F6" s="84" t="s">
        <v>1089</v>
      </c>
      <c r="G6" s="84" t="s">
        <v>1063</v>
      </c>
      <c r="H6" s="93" t="s">
        <v>1683</v>
      </c>
      <c r="I6" s="94">
        <v>0.78</v>
      </c>
      <c r="J6" s="93" t="s">
        <v>1064</v>
      </c>
      <c r="K6" s="184">
        <v>174.3</v>
      </c>
      <c r="L6" s="185">
        <v>12</v>
      </c>
      <c r="M6" s="96">
        <v>28</v>
      </c>
      <c r="N6" s="96">
        <v>28</v>
      </c>
      <c r="O6" s="96">
        <v>1</v>
      </c>
      <c r="P6" s="96">
        <v>0</v>
      </c>
      <c r="Q6" s="185">
        <v>0</v>
      </c>
      <c r="R6" s="96">
        <v>0</v>
      </c>
      <c r="S6" s="96">
        <v>716</v>
      </c>
      <c r="T6" s="96">
        <v>21</v>
      </c>
      <c r="U6" s="96">
        <v>48</v>
      </c>
      <c r="V6" s="96">
        <v>3</v>
      </c>
      <c r="W6" s="185">
        <v>185</v>
      </c>
      <c r="X6" s="96">
        <v>524</v>
      </c>
      <c r="Y6" s="96">
        <v>151</v>
      </c>
      <c r="Z6" s="96">
        <v>32</v>
      </c>
      <c r="AA6" s="96">
        <v>5</v>
      </c>
      <c r="AB6" s="96">
        <v>3</v>
      </c>
      <c r="AC6" s="96">
        <v>0</v>
      </c>
      <c r="AD6" s="96">
        <v>68</v>
      </c>
      <c r="AE6" s="188">
        <v>3.56</v>
      </c>
      <c r="AF6" s="96">
        <v>133</v>
      </c>
      <c r="AG6" s="97">
        <v>6.8</v>
      </c>
      <c r="AH6" s="98">
        <v>3.9</v>
      </c>
      <c r="AI6" s="97">
        <v>9.5</v>
      </c>
      <c r="AJ6" s="97">
        <v>2.5</v>
      </c>
      <c r="AK6" s="99">
        <v>1.0900000000000001</v>
      </c>
      <c r="AL6" s="100">
        <v>0.29099999999999998</v>
      </c>
      <c r="AM6" s="99">
        <v>1.18</v>
      </c>
      <c r="AN6" s="99">
        <v>1.48</v>
      </c>
      <c r="AO6" s="99">
        <v>7.0000000000000007E-2</v>
      </c>
      <c r="AP6" s="101">
        <v>119</v>
      </c>
      <c r="AQ6" s="102">
        <v>84</v>
      </c>
      <c r="AR6" s="103">
        <v>80</v>
      </c>
      <c r="AS6" s="102">
        <v>45</v>
      </c>
      <c r="AT6" s="191">
        <v>37.479999999999997</v>
      </c>
      <c r="AU6" s="84">
        <v>8</v>
      </c>
      <c r="AV6" s="84">
        <v>4</v>
      </c>
      <c r="AW6" s="94">
        <v>-0.02</v>
      </c>
      <c r="AX6" s="84" t="s">
        <v>1683</v>
      </c>
      <c r="AY6" s="97">
        <v>152.30000000000001</v>
      </c>
      <c r="AZ6" s="94">
        <v>3.5</v>
      </c>
      <c r="BA6" s="96">
        <v>64</v>
      </c>
      <c r="BB6" s="96">
        <v>79</v>
      </c>
      <c r="BC6" s="84" t="s">
        <v>1683</v>
      </c>
      <c r="BD6" s="97">
        <v>132.4</v>
      </c>
      <c r="BE6" s="94">
        <v>3.54</v>
      </c>
      <c r="BF6" s="96">
        <v>70</v>
      </c>
      <c r="BG6" s="96">
        <v>71</v>
      </c>
      <c r="BH6" s="97">
        <v>201.3</v>
      </c>
      <c r="BI6" s="94">
        <v>3.53</v>
      </c>
      <c r="BJ6" s="94">
        <v>3.36</v>
      </c>
      <c r="BK6" s="96">
        <v>106</v>
      </c>
      <c r="BL6" s="94">
        <v>0.02</v>
      </c>
      <c r="BM6" s="36">
        <v>-26</v>
      </c>
      <c r="BN6" s="70" t="s">
        <v>1065</v>
      </c>
      <c r="BO6" s="104">
        <v>-69</v>
      </c>
      <c r="BP6" s="84" t="s">
        <v>3293</v>
      </c>
      <c r="BQ6" s="84">
        <v>594798</v>
      </c>
      <c r="BR6" s="36" t="s">
        <v>3738</v>
      </c>
      <c r="BS6" s="36" t="s">
        <v>3444</v>
      </c>
      <c r="BT6" s="36" t="s">
        <v>3486</v>
      </c>
      <c r="BU6" s="84" t="s">
        <v>3433</v>
      </c>
      <c r="BV6" s="84" t="s">
        <v>5384</v>
      </c>
    </row>
    <row r="7" spans="1:74" x14ac:dyDescent="0.3">
      <c r="A7" s="84" t="s">
        <v>1687</v>
      </c>
      <c r="B7" s="84" t="s">
        <v>344</v>
      </c>
      <c r="C7" s="84" t="s">
        <v>1065</v>
      </c>
      <c r="D7" s="84">
        <v>2018</v>
      </c>
      <c r="E7" s="84">
        <v>34</v>
      </c>
      <c r="F7" s="84" t="s">
        <v>1116</v>
      </c>
      <c r="G7" s="84" t="s">
        <v>1063</v>
      </c>
      <c r="H7" s="93" t="s">
        <v>1683</v>
      </c>
      <c r="I7" s="94">
        <v>0.79</v>
      </c>
      <c r="J7" s="93" t="s">
        <v>1064</v>
      </c>
      <c r="K7" s="184">
        <v>165.3</v>
      </c>
      <c r="L7" s="185">
        <v>12</v>
      </c>
      <c r="M7" s="96">
        <v>28</v>
      </c>
      <c r="N7" s="96">
        <v>28</v>
      </c>
      <c r="O7" s="96">
        <v>1</v>
      </c>
      <c r="P7" s="96">
        <v>0</v>
      </c>
      <c r="Q7" s="185">
        <v>0</v>
      </c>
      <c r="R7" s="96">
        <v>0</v>
      </c>
      <c r="S7" s="96">
        <v>685</v>
      </c>
      <c r="T7" s="96">
        <v>20</v>
      </c>
      <c r="U7" s="96">
        <v>42</v>
      </c>
      <c r="V7" s="96">
        <v>1</v>
      </c>
      <c r="W7" s="185">
        <v>156</v>
      </c>
      <c r="X7" s="96">
        <v>509</v>
      </c>
      <c r="Y7" s="96">
        <v>143</v>
      </c>
      <c r="Z7" s="96">
        <v>32</v>
      </c>
      <c r="AA7" s="96">
        <v>6</v>
      </c>
      <c r="AB7" s="96">
        <v>2</v>
      </c>
      <c r="AC7" s="96">
        <v>0</v>
      </c>
      <c r="AD7" s="96">
        <v>66</v>
      </c>
      <c r="AE7" s="188">
        <v>3.6</v>
      </c>
      <c r="AF7" s="96">
        <v>122</v>
      </c>
      <c r="AG7" s="97">
        <v>6.5</v>
      </c>
      <c r="AH7" s="98">
        <v>3.7</v>
      </c>
      <c r="AI7" s="97">
        <v>8.3000000000000007</v>
      </c>
      <c r="AJ7" s="97">
        <v>2.2000000000000002</v>
      </c>
      <c r="AK7" s="99">
        <v>1.08</v>
      </c>
      <c r="AL7" s="100">
        <v>0.27</v>
      </c>
      <c r="AM7" s="99">
        <v>1.1299999999999999</v>
      </c>
      <c r="AN7" s="99">
        <v>1.45</v>
      </c>
      <c r="AO7" s="99">
        <v>0.06</v>
      </c>
      <c r="AP7" s="101">
        <v>78</v>
      </c>
      <c r="AQ7" s="102">
        <v>85</v>
      </c>
      <c r="AR7" s="103">
        <v>76</v>
      </c>
      <c r="AS7" s="102">
        <v>43</v>
      </c>
      <c r="AT7" s="191">
        <v>35.96</v>
      </c>
      <c r="AU7" s="84">
        <v>11</v>
      </c>
      <c r="AV7" s="84">
        <v>5</v>
      </c>
      <c r="AW7" s="94">
        <v>0.02</v>
      </c>
      <c r="AX7" s="84" t="s">
        <v>1683</v>
      </c>
      <c r="AY7" s="97">
        <v>141.69999999999999</v>
      </c>
      <c r="AZ7" s="94">
        <v>3.63</v>
      </c>
      <c r="BA7" s="96">
        <v>67</v>
      </c>
      <c r="BB7" s="96">
        <v>68</v>
      </c>
      <c r="BC7" s="84" t="s">
        <v>1683</v>
      </c>
      <c r="BD7" s="97">
        <v>121.2</v>
      </c>
      <c r="BE7" s="94">
        <v>3.62</v>
      </c>
      <c r="BF7" s="96">
        <v>72</v>
      </c>
      <c r="BG7" s="96">
        <v>63</v>
      </c>
      <c r="BH7" s="97">
        <v>202.3</v>
      </c>
      <c r="BI7" s="94">
        <v>3.2</v>
      </c>
      <c r="BJ7" s="94">
        <v>3.27</v>
      </c>
      <c r="BK7" s="96">
        <v>114</v>
      </c>
      <c r="BL7" s="94">
        <v>0.39</v>
      </c>
      <c r="BM7" s="36">
        <v>-38</v>
      </c>
      <c r="BN7" s="70" t="s">
        <v>1065</v>
      </c>
      <c r="BO7" s="104">
        <v>-81</v>
      </c>
      <c r="BP7" s="84" t="s">
        <v>1688</v>
      </c>
      <c r="BQ7" s="84">
        <v>425844</v>
      </c>
      <c r="BR7" s="36" t="s">
        <v>4664</v>
      </c>
      <c r="BS7" s="36" t="s">
        <v>3644</v>
      </c>
      <c r="BT7" s="36" t="s">
        <v>3443</v>
      </c>
      <c r="BU7" s="84" t="s">
        <v>3640</v>
      </c>
      <c r="BV7" s="84" t="s">
        <v>5243</v>
      </c>
    </row>
    <row r="8" spans="1:74" x14ac:dyDescent="0.3">
      <c r="A8" s="84" t="s">
        <v>3385</v>
      </c>
      <c r="B8" s="84" t="s">
        <v>2306</v>
      </c>
      <c r="C8" s="84" t="s">
        <v>1103</v>
      </c>
      <c r="D8" s="84">
        <v>2018</v>
      </c>
      <c r="E8" s="84">
        <v>26</v>
      </c>
      <c r="F8" s="84" t="s">
        <v>1116</v>
      </c>
      <c r="G8" s="84" t="s">
        <v>1063</v>
      </c>
      <c r="H8" s="93" t="s">
        <v>1683</v>
      </c>
      <c r="I8" s="94">
        <v>0.76</v>
      </c>
      <c r="J8" s="93" t="s">
        <v>1064</v>
      </c>
      <c r="K8" s="184">
        <v>157.30000000000001</v>
      </c>
      <c r="L8" s="185">
        <v>10</v>
      </c>
      <c r="M8" s="96">
        <v>27</v>
      </c>
      <c r="N8" s="96">
        <v>25</v>
      </c>
      <c r="O8" s="96">
        <v>0</v>
      </c>
      <c r="P8" s="96">
        <v>0</v>
      </c>
      <c r="Q8" s="185">
        <v>0</v>
      </c>
      <c r="R8" s="96">
        <v>0</v>
      </c>
      <c r="S8" s="96">
        <v>631</v>
      </c>
      <c r="T8" s="96">
        <v>20</v>
      </c>
      <c r="U8" s="96">
        <v>59</v>
      </c>
      <c r="V8" s="96">
        <v>3</v>
      </c>
      <c r="W8" s="185">
        <v>178</v>
      </c>
      <c r="X8" s="96">
        <v>447</v>
      </c>
      <c r="Y8" s="96">
        <v>139</v>
      </c>
      <c r="Z8" s="96">
        <v>32</v>
      </c>
      <c r="AA8" s="96">
        <v>6</v>
      </c>
      <c r="AB8" s="96">
        <v>6</v>
      </c>
      <c r="AC8" s="96">
        <v>0</v>
      </c>
      <c r="AD8" s="96">
        <v>72</v>
      </c>
      <c r="AE8" s="188">
        <v>3.57</v>
      </c>
      <c r="AF8" s="96">
        <v>136</v>
      </c>
      <c r="AG8" s="97">
        <v>8.1999999999999993</v>
      </c>
      <c r="AH8" s="98">
        <v>3</v>
      </c>
      <c r="AI8" s="97">
        <v>10.8</v>
      </c>
      <c r="AJ8" s="97">
        <v>3.6</v>
      </c>
      <c r="AK8" s="99">
        <v>1.2</v>
      </c>
      <c r="AL8" s="100">
        <v>0.29299999999999998</v>
      </c>
      <c r="AM8" s="99">
        <v>1.3</v>
      </c>
      <c r="AN8" s="99">
        <v>1.73</v>
      </c>
      <c r="AO8" s="99">
        <v>0.08</v>
      </c>
      <c r="AP8" s="101">
        <v>149</v>
      </c>
      <c r="AQ8" s="102">
        <v>84</v>
      </c>
      <c r="AR8" s="103">
        <v>75</v>
      </c>
      <c r="AS8" s="102">
        <v>41</v>
      </c>
      <c r="AT8" s="191">
        <v>32.19</v>
      </c>
      <c r="AU8" s="84">
        <v>12</v>
      </c>
      <c r="AV8" s="84">
        <v>6</v>
      </c>
      <c r="AW8" s="94">
        <v>0.18</v>
      </c>
      <c r="AX8" s="84" t="s">
        <v>1683</v>
      </c>
      <c r="AY8" s="97">
        <v>137.6</v>
      </c>
      <c r="AZ8" s="94">
        <v>3.74</v>
      </c>
      <c r="BA8" s="96">
        <v>69</v>
      </c>
      <c r="BB8" s="96">
        <v>61</v>
      </c>
      <c r="BC8" s="84" t="s">
        <v>1683</v>
      </c>
      <c r="BD8" s="97">
        <v>119.3</v>
      </c>
      <c r="BE8" s="94">
        <v>3.75</v>
      </c>
      <c r="BF8" s="96">
        <v>74</v>
      </c>
      <c r="BG8" s="96">
        <v>56</v>
      </c>
      <c r="BH8" s="97">
        <v>162</v>
      </c>
      <c r="BI8" s="94">
        <v>2.89</v>
      </c>
      <c r="BJ8" s="94">
        <v>3.62</v>
      </c>
      <c r="BK8" s="96">
        <v>74</v>
      </c>
      <c r="BL8" s="94">
        <v>0.68</v>
      </c>
      <c r="BM8" s="36">
        <v>1</v>
      </c>
      <c r="BN8" s="70" t="s">
        <v>1065</v>
      </c>
      <c r="BO8" s="104">
        <v>-43</v>
      </c>
      <c r="BP8" s="84" t="s">
        <v>3384</v>
      </c>
      <c r="BQ8" s="84">
        <v>592662</v>
      </c>
      <c r="BR8" s="36" t="s">
        <v>5669</v>
      </c>
      <c r="BS8" s="36" t="s">
        <v>4931</v>
      </c>
      <c r="BT8" s="36" t="s">
        <v>3508</v>
      </c>
      <c r="BU8" s="84" t="s">
        <v>4951</v>
      </c>
      <c r="BV8" s="84" t="s">
        <v>4657</v>
      </c>
    </row>
    <row r="9" spans="1:74" x14ac:dyDescent="0.3">
      <c r="A9" s="84" t="s">
        <v>78</v>
      </c>
      <c r="B9" s="84" t="s">
        <v>369</v>
      </c>
      <c r="C9" s="84" t="s">
        <v>1065</v>
      </c>
      <c r="D9" s="84">
        <v>2018</v>
      </c>
      <c r="E9" s="84">
        <v>29</v>
      </c>
      <c r="F9" s="84" t="s">
        <v>1111</v>
      </c>
      <c r="G9" s="84" t="s">
        <v>1063</v>
      </c>
      <c r="H9" s="93" t="s">
        <v>1683</v>
      </c>
      <c r="I9" s="94">
        <v>0.78</v>
      </c>
      <c r="J9" s="93" t="s">
        <v>1064</v>
      </c>
      <c r="K9" s="184">
        <v>154.4</v>
      </c>
      <c r="L9" s="185">
        <v>10</v>
      </c>
      <c r="M9" s="96">
        <v>26</v>
      </c>
      <c r="N9" s="96">
        <v>26</v>
      </c>
      <c r="O9" s="96">
        <v>0</v>
      </c>
      <c r="P9" s="96">
        <v>0</v>
      </c>
      <c r="Q9" s="185">
        <v>0</v>
      </c>
      <c r="R9" s="96">
        <v>0</v>
      </c>
      <c r="S9" s="96">
        <v>654</v>
      </c>
      <c r="T9" s="96">
        <v>17</v>
      </c>
      <c r="U9" s="96">
        <v>53</v>
      </c>
      <c r="V9" s="96">
        <v>2</v>
      </c>
      <c r="W9" s="185">
        <v>146</v>
      </c>
      <c r="X9" s="96">
        <v>460</v>
      </c>
      <c r="Y9" s="96">
        <v>153</v>
      </c>
      <c r="Z9" s="96">
        <v>33</v>
      </c>
      <c r="AA9" s="96">
        <v>6</v>
      </c>
      <c r="AB9" s="96">
        <v>10</v>
      </c>
      <c r="AC9" s="96">
        <v>1</v>
      </c>
      <c r="AD9" s="96">
        <v>77</v>
      </c>
      <c r="AE9" s="188">
        <v>3.62</v>
      </c>
      <c r="AF9" s="96">
        <v>139</v>
      </c>
      <c r="AG9" s="97">
        <v>8.1</v>
      </c>
      <c r="AH9" s="98">
        <v>2.7</v>
      </c>
      <c r="AI9" s="97">
        <v>8.6</v>
      </c>
      <c r="AJ9" s="97">
        <v>3.1</v>
      </c>
      <c r="AK9" s="99">
        <v>1.02</v>
      </c>
      <c r="AL9" s="100">
        <v>0.29499999999999998</v>
      </c>
      <c r="AM9" s="99">
        <v>1.32</v>
      </c>
      <c r="AN9" s="99">
        <v>1.48</v>
      </c>
      <c r="AO9" s="99">
        <v>0.06</v>
      </c>
      <c r="AP9" s="101">
        <v>74</v>
      </c>
      <c r="AQ9" s="102">
        <v>85</v>
      </c>
      <c r="AR9" s="103">
        <v>73</v>
      </c>
      <c r="AS9" s="102">
        <v>41</v>
      </c>
      <c r="AT9" s="191">
        <v>28.8</v>
      </c>
      <c r="AU9" s="84">
        <v>13</v>
      </c>
      <c r="AV9" s="84">
        <v>7</v>
      </c>
      <c r="AW9" s="94">
        <v>0.11</v>
      </c>
      <c r="AX9" s="84" t="s">
        <v>1683</v>
      </c>
      <c r="AY9" s="97">
        <v>135.19999999999999</v>
      </c>
      <c r="AZ9" s="94">
        <v>3.83</v>
      </c>
      <c r="BA9" s="96">
        <v>70</v>
      </c>
      <c r="BB9" s="96">
        <v>57</v>
      </c>
      <c r="BC9" s="84" t="s">
        <v>1683</v>
      </c>
      <c r="BD9" s="97">
        <v>117.8</v>
      </c>
      <c r="BE9" s="94">
        <v>3.73</v>
      </c>
      <c r="BF9" s="96">
        <v>74</v>
      </c>
      <c r="BG9" s="96">
        <v>56</v>
      </c>
      <c r="BH9" s="97">
        <v>175.3</v>
      </c>
      <c r="BI9" s="94">
        <v>3.49</v>
      </c>
      <c r="BJ9" s="94">
        <v>3.05</v>
      </c>
      <c r="BK9" s="96">
        <v>129</v>
      </c>
      <c r="BL9" s="94">
        <v>0.13</v>
      </c>
      <c r="BM9" s="36">
        <v>-56</v>
      </c>
      <c r="BN9" s="70" t="s">
        <v>1065</v>
      </c>
      <c r="BO9" s="104">
        <v>-58</v>
      </c>
      <c r="BP9" s="84" t="s">
        <v>2552</v>
      </c>
      <c r="BQ9" s="84">
        <v>519076</v>
      </c>
      <c r="BR9" s="36" t="s">
        <v>3740</v>
      </c>
      <c r="BS9" s="36" t="s">
        <v>4315</v>
      </c>
      <c r="BT9" s="36" t="s">
        <v>3448</v>
      </c>
      <c r="BU9" s="84" t="s">
        <v>4224</v>
      </c>
      <c r="BV9" s="84" t="s">
        <v>5670</v>
      </c>
    </row>
    <row r="10" spans="1:74" x14ac:dyDescent="0.3">
      <c r="A10" s="84" t="s">
        <v>1725</v>
      </c>
      <c r="B10" s="84" t="s">
        <v>109</v>
      </c>
      <c r="C10" s="84" t="s">
        <v>1065</v>
      </c>
      <c r="D10" s="84">
        <v>2018</v>
      </c>
      <c r="E10" s="84">
        <v>33</v>
      </c>
      <c r="F10" s="84" t="s">
        <v>1104</v>
      </c>
      <c r="G10" s="84" t="s">
        <v>1063</v>
      </c>
      <c r="H10" s="93" t="s">
        <v>1683</v>
      </c>
      <c r="I10" s="94">
        <v>0.81</v>
      </c>
      <c r="J10" s="93" t="s">
        <v>1064</v>
      </c>
      <c r="K10" s="184">
        <v>166.6</v>
      </c>
      <c r="L10" s="185">
        <v>11</v>
      </c>
      <c r="M10" s="96">
        <v>28</v>
      </c>
      <c r="N10" s="96">
        <v>28</v>
      </c>
      <c r="O10" s="96">
        <v>1</v>
      </c>
      <c r="P10" s="96">
        <v>1</v>
      </c>
      <c r="Q10" s="185">
        <v>0</v>
      </c>
      <c r="R10" s="96">
        <v>0</v>
      </c>
      <c r="S10" s="96">
        <v>725</v>
      </c>
      <c r="T10" s="96">
        <v>23</v>
      </c>
      <c r="U10" s="96">
        <v>40</v>
      </c>
      <c r="V10" s="96">
        <v>2</v>
      </c>
      <c r="W10" s="185">
        <v>153</v>
      </c>
      <c r="X10" s="96">
        <v>527</v>
      </c>
      <c r="Y10" s="96">
        <v>166</v>
      </c>
      <c r="Z10" s="96">
        <v>34</v>
      </c>
      <c r="AA10" s="96">
        <v>3</v>
      </c>
      <c r="AB10" s="96">
        <v>5</v>
      </c>
      <c r="AC10" s="96">
        <v>0</v>
      </c>
      <c r="AD10" s="96">
        <v>84</v>
      </c>
      <c r="AE10" s="188">
        <v>3.75</v>
      </c>
      <c r="AF10" s="96">
        <v>124</v>
      </c>
      <c r="AG10" s="97">
        <v>6.3</v>
      </c>
      <c r="AH10" s="98">
        <v>3.8</v>
      </c>
      <c r="AI10" s="97">
        <v>7.8</v>
      </c>
      <c r="AJ10" s="97">
        <v>2</v>
      </c>
      <c r="AK10" s="99">
        <v>1.19</v>
      </c>
      <c r="AL10" s="100">
        <v>0.28399999999999997</v>
      </c>
      <c r="AM10" s="99">
        <v>1.2</v>
      </c>
      <c r="AN10" s="99">
        <v>1.55</v>
      </c>
      <c r="AO10" s="99">
        <v>7.0000000000000007E-2</v>
      </c>
      <c r="AP10" s="101">
        <v>60</v>
      </c>
      <c r="AQ10" s="102">
        <v>89</v>
      </c>
      <c r="AR10" s="103">
        <v>70</v>
      </c>
      <c r="AS10" s="102">
        <v>43</v>
      </c>
      <c r="AT10" s="191">
        <v>34.619999999999997</v>
      </c>
      <c r="AU10" s="84">
        <v>15</v>
      </c>
      <c r="AV10" s="84">
        <v>8</v>
      </c>
      <c r="AW10" s="94">
        <v>0.01</v>
      </c>
      <c r="AX10" s="84" t="s">
        <v>1683</v>
      </c>
      <c r="AY10" s="97">
        <v>146.1</v>
      </c>
      <c r="AZ10" s="94">
        <v>3.76</v>
      </c>
      <c r="BA10" s="96">
        <v>69</v>
      </c>
      <c r="BB10" s="96">
        <v>63</v>
      </c>
      <c r="BC10" s="84" t="s">
        <v>1683</v>
      </c>
      <c r="BD10" s="97">
        <v>127.3</v>
      </c>
      <c r="BE10" s="94">
        <v>3.76</v>
      </c>
      <c r="BF10" s="96">
        <v>74</v>
      </c>
      <c r="BG10" s="96">
        <v>57</v>
      </c>
      <c r="BH10" s="97">
        <v>207.7</v>
      </c>
      <c r="BI10" s="94">
        <v>4.42</v>
      </c>
      <c r="BJ10" s="94">
        <v>3.52</v>
      </c>
      <c r="BK10" s="96">
        <v>95</v>
      </c>
      <c r="BL10" s="94">
        <v>-0.67</v>
      </c>
      <c r="BM10" s="36">
        <v>-25</v>
      </c>
      <c r="BN10" s="70" t="s">
        <v>1065</v>
      </c>
      <c r="BO10" s="104">
        <v>-80</v>
      </c>
      <c r="BP10" s="84" t="s">
        <v>1726</v>
      </c>
      <c r="BQ10" s="84">
        <v>502188</v>
      </c>
      <c r="BR10" s="36" t="s">
        <v>3738</v>
      </c>
      <c r="BS10" s="36" t="s">
        <v>3481</v>
      </c>
      <c r="BT10" s="36" t="s">
        <v>3447</v>
      </c>
      <c r="BU10" s="84" t="s">
        <v>3482</v>
      </c>
      <c r="BV10" s="84" t="s">
        <v>5244</v>
      </c>
    </row>
    <row r="11" spans="1:74" x14ac:dyDescent="0.3">
      <c r="A11" s="84" t="s">
        <v>164</v>
      </c>
      <c r="B11" s="84" t="s">
        <v>20</v>
      </c>
      <c r="C11" s="84" t="s">
        <v>1065</v>
      </c>
      <c r="D11" s="84">
        <v>2018</v>
      </c>
      <c r="E11" s="84">
        <v>26</v>
      </c>
      <c r="F11" s="84" t="s">
        <v>1100</v>
      </c>
      <c r="G11" s="84" t="s">
        <v>1063</v>
      </c>
      <c r="H11" s="93" t="s">
        <v>1683</v>
      </c>
      <c r="I11" s="94">
        <v>0.8</v>
      </c>
      <c r="J11" s="93" t="s">
        <v>1064</v>
      </c>
      <c r="K11" s="184">
        <v>181.3</v>
      </c>
      <c r="L11" s="185">
        <v>13</v>
      </c>
      <c r="M11" s="96">
        <v>29</v>
      </c>
      <c r="N11" s="96">
        <v>29</v>
      </c>
      <c r="O11" s="96">
        <v>1</v>
      </c>
      <c r="P11" s="96">
        <v>1</v>
      </c>
      <c r="Q11" s="185">
        <v>0</v>
      </c>
      <c r="R11" s="96">
        <v>0</v>
      </c>
      <c r="S11" s="96">
        <v>787</v>
      </c>
      <c r="T11" s="96">
        <v>21</v>
      </c>
      <c r="U11" s="96">
        <v>65</v>
      </c>
      <c r="V11" s="96">
        <v>3</v>
      </c>
      <c r="W11" s="185">
        <v>189</v>
      </c>
      <c r="X11" s="96">
        <v>565</v>
      </c>
      <c r="Y11" s="96">
        <v>164</v>
      </c>
      <c r="Z11" s="96">
        <v>35</v>
      </c>
      <c r="AA11" s="96">
        <v>8</v>
      </c>
      <c r="AB11" s="96">
        <v>8</v>
      </c>
      <c r="AC11" s="96">
        <v>0</v>
      </c>
      <c r="AD11" s="96">
        <v>77</v>
      </c>
      <c r="AE11" s="188">
        <v>3.85</v>
      </c>
      <c r="AF11" s="96">
        <v>156</v>
      </c>
      <c r="AG11" s="97">
        <v>7.6</v>
      </c>
      <c r="AH11" s="98">
        <v>2.9</v>
      </c>
      <c r="AI11" s="97">
        <v>9.1</v>
      </c>
      <c r="AJ11" s="97">
        <v>3.2</v>
      </c>
      <c r="AK11" s="99">
        <v>1.01</v>
      </c>
      <c r="AL11" s="100">
        <v>0.28799999999999998</v>
      </c>
      <c r="AM11" s="99">
        <v>1.26</v>
      </c>
      <c r="AN11" s="99">
        <v>1.47</v>
      </c>
      <c r="AO11" s="99">
        <v>0.06</v>
      </c>
      <c r="AP11" s="101">
        <v>90</v>
      </c>
      <c r="AQ11" s="102">
        <v>91</v>
      </c>
      <c r="AR11" s="103">
        <v>67</v>
      </c>
      <c r="AS11" s="102">
        <v>43</v>
      </c>
      <c r="AT11" s="191">
        <v>37.31</v>
      </c>
      <c r="AU11" s="84">
        <v>16</v>
      </c>
      <c r="AV11" s="84">
        <v>9</v>
      </c>
      <c r="AW11" s="94">
        <v>-7.0000000000000007E-2</v>
      </c>
      <c r="AX11" s="84" t="s">
        <v>1683</v>
      </c>
      <c r="AY11" s="97">
        <v>161.80000000000001</v>
      </c>
      <c r="AZ11" s="94">
        <v>3.77</v>
      </c>
      <c r="BA11" s="96">
        <v>69</v>
      </c>
      <c r="BB11" s="96">
        <v>66</v>
      </c>
      <c r="BC11" s="84" t="s">
        <v>1683</v>
      </c>
      <c r="BD11" s="97">
        <v>143.6</v>
      </c>
      <c r="BE11" s="94">
        <v>3.77</v>
      </c>
      <c r="BF11" s="96">
        <v>75</v>
      </c>
      <c r="BG11" s="96">
        <v>61</v>
      </c>
      <c r="BH11" s="97">
        <v>205</v>
      </c>
      <c r="BI11" s="94">
        <v>3.64</v>
      </c>
      <c r="BJ11" s="94">
        <v>3.8</v>
      </c>
      <c r="BK11" s="96">
        <v>76</v>
      </c>
      <c r="BL11" s="94">
        <v>0.2</v>
      </c>
      <c r="BM11" s="36">
        <v>-8</v>
      </c>
      <c r="BN11" s="70" t="s">
        <v>1065</v>
      </c>
      <c r="BO11" s="104">
        <v>-61</v>
      </c>
      <c r="BP11" s="84" t="s">
        <v>2557</v>
      </c>
      <c r="BQ11" s="84">
        <v>593372</v>
      </c>
      <c r="BR11" s="36" t="s">
        <v>3740</v>
      </c>
      <c r="BS11" s="36" t="s">
        <v>3448</v>
      </c>
      <c r="BT11" s="36" t="s">
        <v>3480</v>
      </c>
      <c r="BU11" s="84" t="s">
        <v>4919</v>
      </c>
      <c r="BV11" s="84" t="s">
        <v>5244</v>
      </c>
    </row>
    <row r="12" spans="1:74" x14ac:dyDescent="0.3">
      <c r="A12" s="84" t="s">
        <v>360</v>
      </c>
      <c r="B12" s="84" t="s">
        <v>122</v>
      </c>
      <c r="C12" s="84" t="s">
        <v>1103</v>
      </c>
      <c r="D12" s="84">
        <v>2018</v>
      </c>
      <c r="E12" s="84">
        <v>27</v>
      </c>
      <c r="F12" s="84" t="s">
        <v>1567</v>
      </c>
      <c r="G12" s="84" t="s">
        <v>1063</v>
      </c>
      <c r="H12" s="93" t="s">
        <v>1683</v>
      </c>
      <c r="I12" s="94">
        <v>0.72</v>
      </c>
      <c r="J12" s="93" t="s">
        <v>1064</v>
      </c>
      <c r="K12" s="184">
        <v>147.4</v>
      </c>
      <c r="L12" s="185">
        <v>9</v>
      </c>
      <c r="M12" s="96">
        <v>23</v>
      </c>
      <c r="N12" s="96">
        <v>23</v>
      </c>
      <c r="O12" s="96">
        <v>0</v>
      </c>
      <c r="P12" s="96">
        <v>0</v>
      </c>
      <c r="Q12" s="185">
        <v>0</v>
      </c>
      <c r="R12" s="96">
        <v>0</v>
      </c>
      <c r="S12" s="96">
        <v>554</v>
      </c>
      <c r="T12" s="96">
        <v>14</v>
      </c>
      <c r="U12" s="96">
        <v>39</v>
      </c>
      <c r="V12" s="96">
        <v>3</v>
      </c>
      <c r="W12" s="185">
        <v>127</v>
      </c>
      <c r="X12" s="96">
        <v>401</v>
      </c>
      <c r="Y12" s="96">
        <v>124</v>
      </c>
      <c r="Z12" s="96">
        <v>33</v>
      </c>
      <c r="AA12" s="96">
        <v>4</v>
      </c>
      <c r="AB12" s="96">
        <v>5</v>
      </c>
      <c r="AC12" s="96">
        <v>0</v>
      </c>
      <c r="AD12" s="96">
        <v>57</v>
      </c>
      <c r="AE12" s="188">
        <v>3.63</v>
      </c>
      <c r="AF12" s="96">
        <v>113</v>
      </c>
      <c r="AG12" s="97">
        <v>7.6</v>
      </c>
      <c r="AH12" s="98">
        <v>3.3</v>
      </c>
      <c r="AI12" s="97">
        <v>8.6</v>
      </c>
      <c r="AJ12" s="97">
        <v>2.6</v>
      </c>
      <c r="AK12" s="99">
        <v>0.93</v>
      </c>
      <c r="AL12" s="100">
        <v>0.28199999999999997</v>
      </c>
      <c r="AM12" s="99">
        <v>1.21</v>
      </c>
      <c r="AN12" s="99">
        <v>1.33</v>
      </c>
      <c r="AO12" s="99">
        <v>0.05</v>
      </c>
      <c r="AP12" s="101">
        <v>86</v>
      </c>
      <c r="AQ12" s="102">
        <v>86</v>
      </c>
      <c r="AR12" s="103">
        <v>67</v>
      </c>
      <c r="AS12" s="102">
        <v>36</v>
      </c>
      <c r="AT12" s="191">
        <v>27.35</v>
      </c>
      <c r="AU12" s="84">
        <v>17</v>
      </c>
      <c r="AV12" s="84">
        <v>10</v>
      </c>
      <c r="AW12" s="94">
        <v>0.08</v>
      </c>
      <c r="AX12" s="84" t="s">
        <v>1683</v>
      </c>
      <c r="AY12" s="97">
        <v>124.4</v>
      </c>
      <c r="AZ12" s="94">
        <v>3.57</v>
      </c>
      <c r="BA12" s="96">
        <v>66</v>
      </c>
      <c r="BB12" s="96">
        <v>66</v>
      </c>
      <c r="BC12" s="84" t="s">
        <v>1683</v>
      </c>
      <c r="BD12" s="97">
        <v>105.9</v>
      </c>
      <c r="BE12" s="94">
        <v>3.7</v>
      </c>
      <c r="BF12" s="96">
        <v>73</v>
      </c>
      <c r="BG12" s="96">
        <v>54</v>
      </c>
      <c r="BH12" s="97">
        <v>152.30000000000001</v>
      </c>
      <c r="BI12" s="94">
        <v>2.72</v>
      </c>
      <c r="BJ12" s="94">
        <v>3.24</v>
      </c>
      <c r="BK12" s="96">
        <v>99</v>
      </c>
      <c r="BL12" s="94">
        <v>0.91</v>
      </c>
      <c r="BM12" s="36">
        <v>-33</v>
      </c>
      <c r="BN12" s="70" t="s">
        <v>1065</v>
      </c>
      <c r="BO12" s="104">
        <v>-46</v>
      </c>
      <c r="BP12" s="84" t="s">
        <v>5047</v>
      </c>
      <c r="BQ12" s="84">
        <v>622072</v>
      </c>
      <c r="BR12" s="36" t="s">
        <v>5245</v>
      </c>
      <c r="BS12" s="36" t="s">
        <v>4904</v>
      </c>
      <c r="BT12" s="36" t="s">
        <v>3520</v>
      </c>
      <c r="BU12" s="84" t="s">
        <v>4939</v>
      </c>
      <c r="BV12" s="84" t="s">
        <v>5244</v>
      </c>
    </row>
    <row r="13" spans="1:74" x14ac:dyDescent="0.3">
      <c r="A13" s="84" t="s">
        <v>2237</v>
      </c>
      <c r="B13" s="84" t="s">
        <v>15</v>
      </c>
      <c r="C13" s="84" t="s">
        <v>1103</v>
      </c>
      <c r="D13" s="84">
        <v>2018</v>
      </c>
      <c r="E13" s="84">
        <v>29</v>
      </c>
      <c r="F13" s="84" t="s">
        <v>1070</v>
      </c>
      <c r="G13" s="84" t="s">
        <v>1063</v>
      </c>
      <c r="H13" s="93" t="s">
        <v>1683</v>
      </c>
      <c r="I13" s="94">
        <v>0.8</v>
      </c>
      <c r="J13" s="93" t="s">
        <v>1064</v>
      </c>
      <c r="K13" s="184">
        <v>167</v>
      </c>
      <c r="L13" s="185">
        <v>11</v>
      </c>
      <c r="M13" s="96">
        <v>27</v>
      </c>
      <c r="N13" s="96">
        <v>27</v>
      </c>
      <c r="O13" s="96">
        <v>1</v>
      </c>
      <c r="P13" s="96">
        <v>0</v>
      </c>
      <c r="Q13" s="185">
        <v>0</v>
      </c>
      <c r="R13" s="96">
        <v>0</v>
      </c>
      <c r="S13" s="96">
        <v>684</v>
      </c>
      <c r="T13" s="96">
        <v>19</v>
      </c>
      <c r="U13" s="96">
        <v>47</v>
      </c>
      <c r="V13" s="96">
        <v>2</v>
      </c>
      <c r="W13" s="185">
        <v>159</v>
      </c>
      <c r="X13" s="96">
        <v>495</v>
      </c>
      <c r="Y13" s="96">
        <v>156</v>
      </c>
      <c r="Z13" s="96">
        <v>34</v>
      </c>
      <c r="AA13" s="96">
        <v>7</v>
      </c>
      <c r="AB13" s="96">
        <v>6</v>
      </c>
      <c r="AC13" s="96">
        <v>1</v>
      </c>
      <c r="AD13" s="96">
        <v>73</v>
      </c>
      <c r="AE13" s="188">
        <v>3.83</v>
      </c>
      <c r="AF13" s="96">
        <v>134</v>
      </c>
      <c r="AG13" s="97">
        <v>7.3</v>
      </c>
      <c r="AH13" s="98">
        <v>3.4</v>
      </c>
      <c r="AI13" s="97">
        <v>8.6999999999999993</v>
      </c>
      <c r="AJ13" s="97">
        <v>2.5</v>
      </c>
      <c r="AK13" s="99">
        <v>1.01</v>
      </c>
      <c r="AL13" s="100">
        <v>0.28899999999999998</v>
      </c>
      <c r="AM13" s="99">
        <v>1.22</v>
      </c>
      <c r="AN13" s="99">
        <v>1.41</v>
      </c>
      <c r="AO13" s="99">
        <v>0.06</v>
      </c>
      <c r="AP13" s="101">
        <v>85</v>
      </c>
      <c r="AQ13" s="102">
        <v>90</v>
      </c>
      <c r="AR13" s="103">
        <v>64</v>
      </c>
      <c r="AS13" s="102">
        <v>40</v>
      </c>
      <c r="AT13" s="191">
        <v>33.86</v>
      </c>
      <c r="AU13" s="84">
        <v>18</v>
      </c>
      <c r="AV13" s="84">
        <v>11</v>
      </c>
      <c r="AW13" s="94">
        <v>-0.12</v>
      </c>
      <c r="AX13" s="84" t="s">
        <v>1683</v>
      </c>
      <c r="AY13" s="97">
        <v>144.4</v>
      </c>
      <c r="AZ13" s="94">
        <v>3.7</v>
      </c>
      <c r="BA13" s="96">
        <v>68</v>
      </c>
      <c r="BB13" s="96">
        <v>65</v>
      </c>
      <c r="BC13" s="84" t="s">
        <v>1683</v>
      </c>
      <c r="BD13" s="97">
        <v>125.1</v>
      </c>
      <c r="BE13" s="94">
        <v>3.71</v>
      </c>
      <c r="BF13" s="96">
        <v>73</v>
      </c>
      <c r="BG13" s="96">
        <v>59</v>
      </c>
      <c r="BH13" s="97">
        <v>188.7</v>
      </c>
      <c r="BI13" s="94">
        <v>4.1500000000000004</v>
      </c>
      <c r="BJ13" s="94">
        <v>3.6</v>
      </c>
      <c r="BK13" s="96">
        <v>83</v>
      </c>
      <c r="BL13" s="94">
        <v>-0.32</v>
      </c>
      <c r="BM13" s="36">
        <v>-19</v>
      </c>
      <c r="BN13" s="70" t="s">
        <v>1065</v>
      </c>
      <c r="BO13" s="104">
        <v>-64</v>
      </c>
      <c r="BP13" s="84" t="s">
        <v>2238</v>
      </c>
      <c r="BQ13" s="84">
        <v>500779</v>
      </c>
      <c r="BR13" s="36" t="s">
        <v>3737</v>
      </c>
      <c r="BS13" s="36" t="s">
        <v>3440</v>
      </c>
      <c r="BT13" s="36" t="s">
        <v>3435</v>
      </c>
      <c r="BU13" s="84" t="s">
        <v>3455</v>
      </c>
      <c r="BV13" s="84" t="s">
        <v>4659</v>
      </c>
    </row>
    <row r="14" spans="1:74" x14ac:dyDescent="0.3">
      <c r="A14" s="84" t="s">
        <v>4770</v>
      </c>
      <c r="B14" s="84" t="s">
        <v>4771</v>
      </c>
      <c r="C14" s="84" t="s">
        <v>1065</v>
      </c>
      <c r="D14" s="84">
        <v>2018</v>
      </c>
      <c r="E14" s="84">
        <v>31</v>
      </c>
      <c r="G14" s="84" t="s">
        <v>1063</v>
      </c>
      <c r="H14" s="93" t="s">
        <v>1683</v>
      </c>
      <c r="I14" s="94">
        <v>0.75</v>
      </c>
      <c r="J14" s="93" t="s">
        <v>1064</v>
      </c>
      <c r="K14" s="184">
        <v>155.4</v>
      </c>
      <c r="L14" s="185">
        <v>10</v>
      </c>
      <c r="M14" s="96">
        <v>26</v>
      </c>
      <c r="N14" s="96">
        <v>26</v>
      </c>
      <c r="O14" s="96">
        <v>0</v>
      </c>
      <c r="P14" s="96">
        <v>0</v>
      </c>
      <c r="Q14" s="185">
        <v>0</v>
      </c>
      <c r="R14" s="96">
        <v>0</v>
      </c>
      <c r="S14" s="96">
        <v>647</v>
      </c>
      <c r="T14" s="96">
        <v>21</v>
      </c>
      <c r="U14" s="96">
        <v>50</v>
      </c>
      <c r="V14" s="96">
        <v>1</v>
      </c>
      <c r="W14" s="185">
        <v>170</v>
      </c>
      <c r="X14" s="96">
        <v>468</v>
      </c>
      <c r="Y14" s="96">
        <v>133</v>
      </c>
      <c r="Z14" s="96">
        <v>34</v>
      </c>
      <c r="AA14" s="96">
        <v>9</v>
      </c>
      <c r="AB14" s="96">
        <v>5</v>
      </c>
      <c r="AC14" s="96">
        <v>1</v>
      </c>
      <c r="AD14" s="96">
        <v>69</v>
      </c>
      <c r="AE14" s="188">
        <v>3.81</v>
      </c>
      <c r="AF14" s="96">
        <v>116</v>
      </c>
      <c r="AG14" s="97">
        <v>6.7</v>
      </c>
      <c r="AH14" s="98">
        <v>3.4</v>
      </c>
      <c r="AI14" s="97">
        <v>9.8000000000000007</v>
      </c>
      <c r="AJ14" s="97">
        <v>2.9</v>
      </c>
      <c r="AK14" s="99">
        <v>1.23</v>
      </c>
      <c r="AL14" s="100">
        <v>0.27900000000000003</v>
      </c>
      <c r="AM14" s="99">
        <v>1.19</v>
      </c>
      <c r="AN14" s="99">
        <v>1.69</v>
      </c>
      <c r="AO14" s="99">
        <v>0.08</v>
      </c>
      <c r="AP14" s="101">
        <v>115</v>
      </c>
      <c r="AQ14" s="102">
        <v>90</v>
      </c>
      <c r="AR14" s="103">
        <v>62</v>
      </c>
      <c r="AS14" s="102">
        <v>37</v>
      </c>
      <c r="AT14" s="191">
        <v>33.049999999999997</v>
      </c>
      <c r="AU14" s="84">
        <v>20</v>
      </c>
      <c r="AV14" s="84">
        <v>12</v>
      </c>
      <c r="AW14" s="94">
        <v>-0.06</v>
      </c>
      <c r="AX14" s="84" t="s">
        <v>1683</v>
      </c>
      <c r="AY14" s="97">
        <v>134.69999999999999</v>
      </c>
      <c r="AZ14" s="94">
        <v>3.72</v>
      </c>
      <c r="BA14" s="96">
        <v>68</v>
      </c>
      <c r="BB14" s="96">
        <v>61</v>
      </c>
      <c r="BC14" s="84" t="s">
        <v>1683</v>
      </c>
      <c r="BD14" s="97">
        <v>116.3</v>
      </c>
      <c r="BE14" s="94">
        <v>3.75</v>
      </c>
      <c r="BF14" s="96">
        <v>74</v>
      </c>
      <c r="BG14" s="96">
        <v>55</v>
      </c>
      <c r="BH14" s="97">
        <v>186.7</v>
      </c>
      <c r="BI14" s="94">
        <v>3.86</v>
      </c>
      <c r="BJ14" s="94">
        <v>3.73</v>
      </c>
      <c r="BK14" s="96">
        <v>75</v>
      </c>
      <c r="BL14" s="94">
        <v>-0.05</v>
      </c>
      <c r="BM14" s="36">
        <v>-13</v>
      </c>
      <c r="BN14" s="70" t="s">
        <v>1065</v>
      </c>
      <c r="BO14" s="104">
        <v>-70</v>
      </c>
      <c r="BP14" s="84" t="s">
        <v>5165</v>
      </c>
      <c r="BQ14" s="84">
        <v>506433</v>
      </c>
      <c r="BR14" s="36" t="s">
        <v>3800</v>
      </c>
      <c r="BS14" s="36" t="s">
        <v>5269</v>
      </c>
      <c r="BT14" s="36" t="s">
        <v>3449</v>
      </c>
      <c r="BU14" s="84" t="s">
        <v>5030</v>
      </c>
      <c r="BV14" s="84" t="s">
        <v>4658</v>
      </c>
    </row>
    <row r="15" spans="1:74" x14ac:dyDescent="0.3">
      <c r="A15" s="84" t="s">
        <v>275</v>
      </c>
      <c r="B15" s="84" t="s">
        <v>920</v>
      </c>
      <c r="C15" s="84" t="s">
        <v>1103</v>
      </c>
      <c r="D15" s="84">
        <v>2018</v>
      </c>
      <c r="E15" s="84">
        <v>38</v>
      </c>
      <c r="F15" s="84" t="s">
        <v>1567</v>
      </c>
      <c r="G15" s="84" t="s">
        <v>1063</v>
      </c>
      <c r="H15" s="93" t="s">
        <v>1683</v>
      </c>
      <c r="I15" s="94">
        <v>0.69</v>
      </c>
      <c r="J15" s="93" t="s">
        <v>1064</v>
      </c>
      <c r="K15" s="184">
        <v>126.2</v>
      </c>
      <c r="L15" s="185">
        <v>9</v>
      </c>
      <c r="M15" s="96">
        <v>21</v>
      </c>
      <c r="N15" s="96">
        <v>21</v>
      </c>
      <c r="O15" s="96">
        <v>1</v>
      </c>
      <c r="P15" s="96">
        <v>0</v>
      </c>
      <c r="Q15" s="185">
        <v>0</v>
      </c>
      <c r="R15" s="96">
        <v>0</v>
      </c>
      <c r="S15" s="96">
        <v>438</v>
      </c>
      <c r="T15" s="96">
        <v>12</v>
      </c>
      <c r="U15" s="96">
        <v>37</v>
      </c>
      <c r="V15" s="96">
        <v>1</v>
      </c>
      <c r="W15" s="185">
        <v>110</v>
      </c>
      <c r="X15" s="96">
        <v>321</v>
      </c>
      <c r="Y15" s="96">
        <v>94</v>
      </c>
      <c r="Z15" s="96">
        <v>33</v>
      </c>
      <c r="AA15" s="96">
        <v>2</v>
      </c>
      <c r="AB15" s="96">
        <v>7</v>
      </c>
      <c r="AC15" s="96">
        <v>0</v>
      </c>
      <c r="AD15" s="96">
        <v>45</v>
      </c>
      <c r="AE15" s="188">
        <v>3.67</v>
      </c>
      <c r="AF15" s="96">
        <v>92</v>
      </c>
      <c r="AG15" s="97">
        <v>7.8</v>
      </c>
      <c r="AH15" s="98">
        <v>2.9</v>
      </c>
      <c r="AI15" s="97">
        <v>9.3000000000000007</v>
      </c>
      <c r="AJ15" s="97">
        <v>3.1</v>
      </c>
      <c r="AK15" s="99">
        <v>0.98</v>
      </c>
      <c r="AL15" s="100">
        <v>0.252</v>
      </c>
      <c r="AM15" s="99">
        <v>1.1499999999999999</v>
      </c>
      <c r="AN15" s="99">
        <v>1.44</v>
      </c>
      <c r="AO15" s="99">
        <v>0.06</v>
      </c>
      <c r="AP15" s="101">
        <v>99</v>
      </c>
      <c r="AQ15" s="102">
        <v>87</v>
      </c>
      <c r="AR15" s="103">
        <v>59</v>
      </c>
      <c r="AS15" s="102">
        <v>31</v>
      </c>
      <c r="AT15" s="191">
        <v>25.01</v>
      </c>
      <c r="AU15" s="84">
        <v>21</v>
      </c>
      <c r="AV15" s="84">
        <v>13</v>
      </c>
      <c r="AW15" s="94">
        <v>0.3</v>
      </c>
      <c r="AX15" s="84" t="s">
        <v>1739</v>
      </c>
      <c r="AY15" s="97">
        <v>89.8</v>
      </c>
      <c r="AZ15" s="94">
        <v>3.76</v>
      </c>
      <c r="BA15" s="96">
        <v>69</v>
      </c>
      <c r="BB15" s="96">
        <v>47</v>
      </c>
      <c r="BC15" s="84" t="s">
        <v>1683</v>
      </c>
      <c r="BD15" s="97">
        <v>71.599999999999994</v>
      </c>
      <c r="BE15" s="94">
        <v>3.96</v>
      </c>
      <c r="BF15" s="96">
        <v>78</v>
      </c>
      <c r="BG15" s="96">
        <v>35</v>
      </c>
      <c r="BH15" s="97">
        <v>135.69999999999999</v>
      </c>
      <c r="BI15" s="94">
        <v>3.32</v>
      </c>
      <c r="BJ15" s="94">
        <v>3.67</v>
      </c>
      <c r="BK15" s="96">
        <v>64</v>
      </c>
      <c r="BL15" s="94">
        <v>0.35</v>
      </c>
      <c r="BM15" s="36">
        <v>-5</v>
      </c>
      <c r="BN15" s="70" t="s">
        <v>1065</v>
      </c>
      <c r="BO15" s="104">
        <v>-64</v>
      </c>
      <c r="BP15" s="84" t="s">
        <v>2228</v>
      </c>
      <c r="BQ15" s="84">
        <v>448179</v>
      </c>
      <c r="BR15" s="36" t="s">
        <v>5249</v>
      </c>
      <c r="BS15" s="36" t="s">
        <v>3440</v>
      </c>
      <c r="BT15" s="36" t="s">
        <v>3435</v>
      </c>
      <c r="BU15" s="84" t="s">
        <v>3436</v>
      </c>
      <c r="BV15" s="84" t="s">
        <v>5671</v>
      </c>
    </row>
    <row r="16" spans="1:74" x14ac:dyDescent="0.3">
      <c r="A16" s="84" t="s">
        <v>4242</v>
      </c>
      <c r="B16" s="84" t="s">
        <v>80</v>
      </c>
      <c r="C16" s="84" t="s">
        <v>1065</v>
      </c>
      <c r="D16" s="84">
        <v>2018</v>
      </c>
      <c r="E16" s="84">
        <v>25</v>
      </c>
      <c r="F16" s="84" t="s">
        <v>1081</v>
      </c>
      <c r="G16" s="84" t="s">
        <v>1063</v>
      </c>
      <c r="H16" s="93" t="s">
        <v>1683</v>
      </c>
      <c r="I16" s="94">
        <v>0.73</v>
      </c>
      <c r="J16" s="93" t="s">
        <v>1064</v>
      </c>
      <c r="K16" s="184">
        <v>163.69999999999999</v>
      </c>
      <c r="L16" s="185">
        <v>10</v>
      </c>
      <c r="M16" s="96">
        <v>23</v>
      </c>
      <c r="N16" s="96">
        <v>23</v>
      </c>
      <c r="O16" s="96">
        <v>0</v>
      </c>
      <c r="P16" s="96">
        <v>0</v>
      </c>
      <c r="Q16" s="185">
        <v>0</v>
      </c>
      <c r="R16" s="96">
        <v>0</v>
      </c>
      <c r="S16" s="96">
        <v>640</v>
      </c>
      <c r="T16" s="96">
        <v>18</v>
      </c>
      <c r="U16" s="96">
        <v>45</v>
      </c>
      <c r="V16" s="96">
        <v>3</v>
      </c>
      <c r="W16" s="185">
        <v>161</v>
      </c>
      <c r="X16" s="96">
        <v>457</v>
      </c>
      <c r="Y16" s="96">
        <v>149</v>
      </c>
      <c r="Z16" s="96">
        <v>35</v>
      </c>
      <c r="AA16" s="96">
        <v>3</v>
      </c>
      <c r="AB16" s="96">
        <v>4</v>
      </c>
      <c r="AC16" s="96">
        <v>0</v>
      </c>
      <c r="AD16" s="96">
        <v>73</v>
      </c>
      <c r="AE16" s="188">
        <v>3.89</v>
      </c>
      <c r="AF16" s="96">
        <v>128</v>
      </c>
      <c r="AG16" s="97">
        <v>7.5</v>
      </c>
      <c r="AH16" s="98">
        <v>3.6</v>
      </c>
      <c r="AI16" s="97">
        <v>9.5</v>
      </c>
      <c r="AJ16" s="97">
        <v>2.7</v>
      </c>
      <c r="AK16" s="99">
        <v>1.04</v>
      </c>
      <c r="AL16" s="100">
        <v>0.30199999999999999</v>
      </c>
      <c r="AM16" s="99">
        <v>1.26</v>
      </c>
      <c r="AN16" s="99">
        <v>1.45</v>
      </c>
      <c r="AO16" s="99">
        <v>0.06</v>
      </c>
      <c r="AP16" s="101">
        <v>113</v>
      </c>
      <c r="AQ16" s="102">
        <v>92</v>
      </c>
      <c r="AR16" s="103">
        <v>59</v>
      </c>
      <c r="AS16" s="102">
        <v>36</v>
      </c>
      <c r="AT16" s="191">
        <v>30.77</v>
      </c>
      <c r="AU16" s="84">
        <v>22</v>
      </c>
      <c r="AV16" s="84">
        <v>14</v>
      </c>
      <c r="AW16" s="94">
        <v>-0.36</v>
      </c>
      <c r="AX16" s="84" t="s">
        <v>1683</v>
      </c>
      <c r="AY16" s="97">
        <v>144.30000000000001</v>
      </c>
      <c r="AZ16" s="94">
        <v>3.47</v>
      </c>
      <c r="BA16" s="96">
        <v>64</v>
      </c>
      <c r="BB16" s="96">
        <v>79</v>
      </c>
      <c r="BC16" s="84" t="s">
        <v>1683</v>
      </c>
      <c r="BD16" s="97">
        <v>126.2</v>
      </c>
      <c r="BE16" s="94">
        <v>3.52</v>
      </c>
      <c r="BF16" s="96">
        <v>70</v>
      </c>
      <c r="BG16" s="96">
        <v>70</v>
      </c>
      <c r="BH16" s="97">
        <v>168</v>
      </c>
      <c r="BI16" s="94">
        <v>3.54</v>
      </c>
      <c r="BJ16" s="94">
        <v>3.23</v>
      </c>
      <c r="BK16" s="96">
        <v>106</v>
      </c>
      <c r="BL16" s="94">
        <v>0.35</v>
      </c>
      <c r="BM16" s="36">
        <v>-47</v>
      </c>
      <c r="BN16" s="70" t="s">
        <v>1065</v>
      </c>
      <c r="BO16" s="104">
        <v>-42</v>
      </c>
      <c r="BP16" s="84" t="s">
        <v>4243</v>
      </c>
      <c r="BQ16" s="84">
        <v>605400</v>
      </c>
      <c r="BR16" s="36" t="s">
        <v>4666</v>
      </c>
      <c r="BS16" s="36" t="s">
        <v>4304</v>
      </c>
      <c r="BT16" s="36" t="s">
        <v>5269</v>
      </c>
      <c r="BU16" s="84" t="s">
        <v>3532</v>
      </c>
      <c r="BV16" s="84" t="s">
        <v>4726</v>
      </c>
    </row>
    <row r="17" spans="1:74" x14ac:dyDescent="0.3">
      <c r="A17" s="84" t="s">
        <v>121</v>
      </c>
      <c r="B17" s="84" t="s">
        <v>1697</v>
      </c>
      <c r="C17" s="84" t="s">
        <v>1103</v>
      </c>
      <c r="D17" s="84">
        <v>2018</v>
      </c>
      <c r="E17" s="84">
        <v>32</v>
      </c>
      <c r="F17" s="84" t="s">
        <v>1085</v>
      </c>
      <c r="G17" s="84" t="s">
        <v>1063</v>
      </c>
      <c r="H17" s="93" t="s">
        <v>1683</v>
      </c>
      <c r="I17" s="94">
        <v>0.79</v>
      </c>
      <c r="J17" s="93" t="s">
        <v>1064</v>
      </c>
      <c r="K17" s="184">
        <v>165</v>
      </c>
      <c r="L17" s="185">
        <v>11</v>
      </c>
      <c r="M17" s="96">
        <v>29</v>
      </c>
      <c r="N17" s="96">
        <v>29</v>
      </c>
      <c r="O17" s="96">
        <v>0</v>
      </c>
      <c r="P17" s="96">
        <v>0</v>
      </c>
      <c r="Q17" s="185">
        <v>0</v>
      </c>
      <c r="R17" s="96">
        <v>0</v>
      </c>
      <c r="S17" s="96">
        <v>722</v>
      </c>
      <c r="T17" s="96">
        <v>18</v>
      </c>
      <c r="U17" s="96">
        <v>63</v>
      </c>
      <c r="V17" s="96">
        <v>3</v>
      </c>
      <c r="W17" s="185">
        <v>157</v>
      </c>
      <c r="X17" s="96">
        <v>515</v>
      </c>
      <c r="Y17" s="96">
        <v>151</v>
      </c>
      <c r="Z17" s="96">
        <v>37</v>
      </c>
      <c r="AA17" s="96">
        <v>6</v>
      </c>
      <c r="AB17" s="96">
        <v>6</v>
      </c>
      <c r="AC17" s="96">
        <v>0</v>
      </c>
      <c r="AD17" s="96">
        <v>72</v>
      </c>
      <c r="AE17" s="188">
        <v>4.07</v>
      </c>
      <c r="AF17" s="96">
        <v>144</v>
      </c>
      <c r="AG17" s="97">
        <v>7.5</v>
      </c>
      <c r="AH17" s="98">
        <v>2.5</v>
      </c>
      <c r="AI17" s="97">
        <v>8.3000000000000007</v>
      </c>
      <c r="AJ17" s="97">
        <v>3.3</v>
      </c>
      <c r="AK17" s="99">
        <v>0.93</v>
      </c>
      <c r="AL17" s="100">
        <v>0.28100000000000003</v>
      </c>
      <c r="AM17" s="99">
        <v>1.27</v>
      </c>
      <c r="AN17" s="99">
        <v>1.4</v>
      </c>
      <c r="AO17" s="99">
        <v>0.05</v>
      </c>
      <c r="AP17" s="101">
        <v>58</v>
      </c>
      <c r="AQ17" s="102">
        <v>96</v>
      </c>
      <c r="AR17" s="103">
        <v>54</v>
      </c>
      <c r="AS17" s="102">
        <v>36</v>
      </c>
      <c r="AT17" s="191">
        <v>31.88</v>
      </c>
      <c r="AU17" s="84">
        <v>31</v>
      </c>
      <c r="AV17" s="84">
        <v>16</v>
      </c>
      <c r="AW17" s="94">
        <v>-0.19</v>
      </c>
      <c r="AX17" s="84" t="s">
        <v>1683</v>
      </c>
      <c r="AY17" s="97">
        <v>143</v>
      </c>
      <c r="AZ17" s="94">
        <v>3.88</v>
      </c>
      <c r="BA17" s="96">
        <v>71</v>
      </c>
      <c r="BB17" s="96">
        <v>56</v>
      </c>
      <c r="BC17" s="84" t="s">
        <v>1683</v>
      </c>
      <c r="BD17" s="97">
        <v>123.4</v>
      </c>
      <c r="BE17" s="94">
        <v>3.88</v>
      </c>
      <c r="BF17" s="96">
        <v>77</v>
      </c>
      <c r="BG17" s="96">
        <v>51</v>
      </c>
      <c r="BH17" s="97">
        <v>201</v>
      </c>
      <c r="BI17" s="94">
        <v>2.96</v>
      </c>
      <c r="BJ17" s="94">
        <v>3.91</v>
      </c>
      <c r="BK17" s="96">
        <v>70</v>
      </c>
      <c r="BL17" s="94">
        <v>1.1100000000000001</v>
      </c>
      <c r="BM17" s="36">
        <v>-15</v>
      </c>
      <c r="BN17" s="70" t="s">
        <v>1065</v>
      </c>
      <c r="BO17" s="104">
        <v>-78</v>
      </c>
      <c r="BP17" s="84" t="s">
        <v>1698</v>
      </c>
      <c r="BQ17" s="84">
        <v>461829</v>
      </c>
      <c r="BR17" s="36" t="s">
        <v>3742</v>
      </c>
      <c r="BS17" s="36" t="s">
        <v>3508</v>
      </c>
      <c r="BT17" s="36" t="s">
        <v>3649</v>
      </c>
      <c r="BU17" s="84" t="s">
        <v>4447</v>
      </c>
      <c r="BV17" s="84" t="s">
        <v>3909</v>
      </c>
    </row>
    <row r="18" spans="1:74" x14ac:dyDescent="0.3">
      <c r="A18" s="84" t="s">
        <v>3820</v>
      </c>
      <c r="B18" s="84" t="s">
        <v>3821</v>
      </c>
      <c r="C18" s="84" t="s">
        <v>1103</v>
      </c>
      <c r="D18" s="84">
        <v>2018</v>
      </c>
      <c r="E18" s="84">
        <v>28</v>
      </c>
      <c r="F18" s="84" t="s">
        <v>1116</v>
      </c>
      <c r="G18" s="84" t="s">
        <v>1063</v>
      </c>
      <c r="H18" s="93" t="s">
        <v>1683</v>
      </c>
      <c r="I18" s="94">
        <v>0.76</v>
      </c>
      <c r="J18" s="93" t="s">
        <v>1064</v>
      </c>
      <c r="K18" s="184">
        <v>157.80000000000001</v>
      </c>
      <c r="L18" s="185">
        <v>10</v>
      </c>
      <c r="M18" s="96">
        <v>28</v>
      </c>
      <c r="N18" s="96">
        <v>28</v>
      </c>
      <c r="O18" s="96">
        <v>0</v>
      </c>
      <c r="P18" s="96">
        <v>0</v>
      </c>
      <c r="Q18" s="185">
        <v>0</v>
      </c>
      <c r="R18" s="96">
        <v>0</v>
      </c>
      <c r="S18" s="96">
        <v>714</v>
      </c>
      <c r="T18" s="96">
        <v>23</v>
      </c>
      <c r="U18" s="96">
        <v>56</v>
      </c>
      <c r="V18" s="96">
        <v>4</v>
      </c>
      <c r="W18" s="185">
        <v>149</v>
      </c>
      <c r="X18" s="96">
        <v>492</v>
      </c>
      <c r="Y18" s="96">
        <v>177</v>
      </c>
      <c r="Z18" s="96">
        <v>37</v>
      </c>
      <c r="AA18" s="96">
        <v>8</v>
      </c>
      <c r="AB18" s="96">
        <v>4</v>
      </c>
      <c r="AC18" s="96">
        <v>0</v>
      </c>
      <c r="AD18" s="96">
        <v>90</v>
      </c>
      <c r="AE18" s="188">
        <v>4.07</v>
      </c>
      <c r="AF18" s="96">
        <v>154</v>
      </c>
      <c r="AG18" s="97">
        <v>8.4</v>
      </c>
      <c r="AH18" s="98">
        <v>2.7</v>
      </c>
      <c r="AI18" s="97">
        <v>8.1</v>
      </c>
      <c r="AJ18" s="97">
        <v>3</v>
      </c>
      <c r="AK18" s="99">
        <v>1.23</v>
      </c>
      <c r="AL18" s="100">
        <v>0.30599999999999999</v>
      </c>
      <c r="AM18" s="99">
        <v>1.4</v>
      </c>
      <c r="AN18" s="99">
        <v>1.71</v>
      </c>
      <c r="AO18" s="99">
        <v>7.0000000000000007E-2</v>
      </c>
      <c r="AP18" s="101">
        <v>51</v>
      </c>
      <c r="AQ18" s="102">
        <v>96</v>
      </c>
      <c r="AR18" s="103">
        <v>54</v>
      </c>
      <c r="AS18" s="102">
        <v>36</v>
      </c>
      <c r="AT18" s="191">
        <v>27.09</v>
      </c>
      <c r="AU18" s="84">
        <v>32</v>
      </c>
      <c r="AV18" s="84">
        <v>17</v>
      </c>
      <c r="AW18" s="94">
        <v>0.04</v>
      </c>
      <c r="AX18" s="84" t="s">
        <v>1683</v>
      </c>
      <c r="AY18" s="97">
        <v>143.6</v>
      </c>
      <c r="AZ18" s="94">
        <v>4.1100000000000003</v>
      </c>
      <c r="BA18" s="96">
        <v>76</v>
      </c>
      <c r="BB18" s="96">
        <v>48</v>
      </c>
      <c r="BC18" s="84" t="s">
        <v>1683</v>
      </c>
      <c r="BD18" s="97">
        <v>128.1</v>
      </c>
      <c r="BE18" s="94">
        <v>4.1100000000000003</v>
      </c>
      <c r="BF18" s="96">
        <v>81</v>
      </c>
      <c r="BG18" s="96">
        <v>44</v>
      </c>
      <c r="BH18" s="97">
        <v>189.7</v>
      </c>
      <c r="BI18" s="94">
        <v>4.03</v>
      </c>
      <c r="BJ18" s="94">
        <v>3.91</v>
      </c>
      <c r="BK18" s="96">
        <v>66</v>
      </c>
      <c r="BL18" s="94">
        <v>0.04</v>
      </c>
      <c r="BM18" s="36">
        <v>-12</v>
      </c>
      <c r="BN18" s="70" t="s">
        <v>1065</v>
      </c>
      <c r="BO18" s="104">
        <v>-62</v>
      </c>
      <c r="BP18" s="84" t="s">
        <v>3822</v>
      </c>
      <c r="BQ18" s="84">
        <v>571578</v>
      </c>
      <c r="BR18" s="36" t="s">
        <v>3777</v>
      </c>
      <c r="BS18" s="36" t="s">
        <v>3649</v>
      </c>
      <c r="BT18" s="36" t="s">
        <v>4939</v>
      </c>
      <c r="BU18" s="84" t="s">
        <v>4904</v>
      </c>
      <c r="BV18" s="84" t="s">
        <v>3909</v>
      </c>
    </row>
    <row r="19" spans="1:74" x14ac:dyDescent="0.3">
      <c r="A19" s="84" t="s">
        <v>2474</v>
      </c>
      <c r="B19" s="84" t="s">
        <v>34</v>
      </c>
      <c r="C19" s="84" t="s">
        <v>1065</v>
      </c>
      <c r="D19" s="84">
        <v>2018</v>
      </c>
      <c r="E19" s="84">
        <v>26</v>
      </c>
      <c r="F19" s="84" t="s">
        <v>1100</v>
      </c>
      <c r="G19" s="84" t="s">
        <v>1063</v>
      </c>
      <c r="H19" s="93" t="s">
        <v>1683</v>
      </c>
      <c r="I19" s="94">
        <v>0.76</v>
      </c>
      <c r="J19" s="93" t="s">
        <v>1064</v>
      </c>
      <c r="K19" s="184">
        <v>157.1</v>
      </c>
      <c r="L19" s="185">
        <v>10</v>
      </c>
      <c r="M19" s="96">
        <v>26</v>
      </c>
      <c r="N19" s="96">
        <v>26</v>
      </c>
      <c r="O19" s="96">
        <v>1</v>
      </c>
      <c r="P19" s="96">
        <v>1</v>
      </c>
      <c r="Q19" s="185">
        <v>0</v>
      </c>
      <c r="R19" s="96">
        <v>0</v>
      </c>
      <c r="S19" s="96">
        <v>630</v>
      </c>
      <c r="T19" s="96">
        <v>17</v>
      </c>
      <c r="U19" s="96">
        <v>49</v>
      </c>
      <c r="V19" s="96">
        <v>4</v>
      </c>
      <c r="W19" s="185">
        <v>136</v>
      </c>
      <c r="X19" s="96">
        <v>444</v>
      </c>
      <c r="Y19" s="96">
        <v>157</v>
      </c>
      <c r="Z19" s="96">
        <v>36</v>
      </c>
      <c r="AA19" s="96">
        <v>5</v>
      </c>
      <c r="AB19" s="96">
        <v>3</v>
      </c>
      <c r="AC19" s="96">
        <v>0</v>
      </c>
      <c r="AD19" s="96">
        <v>78</v>
      </c>
      <c r="AE19" s="188">
        <v>4.01</v>
      </c>
      <c r="AF19" s="96">
        <v>137</v>
      </c>
      <c r="AG19" s="97">
        <v>8.3000000000000007</v>
      </c>
      <c r="AH19" s="98">
        <v>2.8</v>
      </c>
      <c r="AI19" s="97">
        <v>8.3000000000000007</v>
      </c>
      <c r="AJ19" s="97">
        <v>3</v>
      </c>
      <c r="AK19" s="99">
        <v>1.01</v>
      </c>
      <c r="AL19" s="100">
        <v>0.30099999999999999</v>
      </c>
      <c r="AM19" s="99">
        <v>1.35</v>
      </c>
      <c r="AN19" s="99">
        <v>1.45</v>
      </c>
      <c r="AO19" s="99">
        <v>0.06</v>
      </c>
      <c r="AP19" s="101">
        <v>62</v>
      </c>
      <c r="AQ19" s="102">
        <v>95</v>
      </c>
      <c r="AR19" s="103">
        <v>54</v>
      </c>
      <c r="AS19" s="102">
        <v>34</v>
      </c>
      <c r="AT19" s="191">
        <v>26.51</v>
      </c>
      <c r="AU19" s="84">
        <v>33</v>
      </c>
      <c r="AV19" s="84">
        <v>18</v>
      </c>
      <c r="AW19" s="94">
        <v>-0.25</v>
      </c>
      <c r="AX19" s="84" t="s">
        <v>1683</v>
      </c>
      <c r="AY19" s="97">
        <v>138.19999999999999</v>
      </c>
      <c r="AZ19" s="94">
        <v>3.76</v>
      </c>
      <c r="BA19" s="96">
        <v>69</v>
      </c>
      <c r="BB19" s="96">
        <v>60</v>
      </c>
      <c r="BC19" s="84" t="s">
        <v>1683</v>
      </c>
      <c r="BD19" s="97">
        <v>120.5</v>
      </c>
      <c r="BE19" s="94">
        <v>3.75</v>
      </c>
      <c r="BF19" s="96">
        <v>74</v>
      </c>
      <c r="BG19" s="96">
        <v>56</v>
      </c>
      <c r="BH19" s="97">
        <v>165.7</v>
      </c>
      <c r="BI19" s="94">
        <v>4.13</v>
      </c>
      <c r="BJ19" s="94">
        <v>3.58</v>
      </c>
      <c r="BK19" s="96">
        <v>78</v>
      </c>
      <c r="BL19" s="94">
        <v>-0.12</v>
      </c>
      <c r="BM19" s="36">
        <v>-24</v>
      </c>
      <c r="BN19" s="70" t="s">
        <v>1065</v>
      </c>
      <c r="BO19" s="104">
        <v>-45</v>
      </c>
      <c r="BP19" s="84" t="s">
        <v>2543</v>
      </c>
      <c r="BQ19" s="84">
        <v>608379</v>
      </c>
      <c r="BR19" s="36" t="s">
        <v>3746</v>
      </c>
      <c r="BS19" s="36" t="s">
        <v>4927</v>
      </c>
      <c r="BT19" s="36" t="s">
        <v>3431</v>
      </c>
      <c r="BU19" s="84" t="s">
        <v>5672</v>
      </c>
      <c r="BV19" s="84" t="s">
        <v>3909</v>
      </c>
    </row>
    <row r="20" spans="1:74" x14ac:dyDescent="0.3">
      <c r="A20" s="84" t="s">
        <v>3340</v>
      </c>
      <c r="B20" s="84" t="s">
        <v>29</v>
      </c>
      <c r="C20" s="84" t="s">
        <v>1065</v>
      </c>
      <c r="D20" s="84">
        <v>2018</v>
      </c>
      <c r="E20" s="84">
        <v>28</v>
      </c>
      <c r="F20" s="84" t="s">
        <v>1070</v>
      </c>
      <c r="G20" s="84" t="s">
        <v>1063</v>
      </c>
      <c r="H20" s="93" t="s">
        <v>1683</v>
      </c>
      <c r="I20" s="94">
        <v>0.77</v>
      </c>
      <c r="J20" s="93" t="s">
        <v>1064</v>
      </c>
      <c r="K20" s="184">
        <v>140.69999999999999</v>
      </c>
      <c r="L20" s="185">
        <v>9</v>
      </c>
      <c r="M20" s="96">
        <v>21</v>
      </c>
      <c r="N20" s="96">
        <v>21</v>
      </c>
      <c r="O20" s="96">
        <v>1</v>
      </c>
      <c r="P20" s="96">
        <v>0</v>
      </c>
      <c r="Q20" s="185">
        <v>0</v>
      </c>
      <c r="R20" s="96">
        <v>0</v>
      </c>
      <c r="S20" s="96">
        <v>505</v>
      </c>
      <c r="T20" s="96">
        <v>13</v>
      </c>
      <c r="U20" s="96">
        <v>33</v>
      </c>
      <c r="V20" s="96">
        <v>1</v>
      </c>
      <c r="W20" s="185">
        <v>112</v>
      </c>
      <c r="X20" s="96">
        <v>373</v>
      </c>
      <c r="Y20" s="96">
        <v>121</v>
      </c>
      <c r="Z20" s="96">
        <v>36</v>
      </c>
      <c r="AA20" s="96">
        <v>3</v>
      </c>
      <c r="AB20" s="96">
        <v>4</v>
      </c>
      <c r="AC20" s="96">
        <v>0</v>
      </c>
      <c r="AD20" s="96">
        <v>52</v>
      </c>
      <c r="AE20" s="188">
        <v>3.94</v>
      </c>
      <c r="AF20" s="96">
        <v>112</v>
      </c>
      <c r="AG20" s="97">
        <v>8.1999999999999993</v>
      </c>
      <c r="AH20" s="98">
        <v>3.4</v>
      </c>
      <c r="AI20" s="97">
        <v>8.1999999999999993</v>
      </c>
      <c r="AJ20" s="97">
        <v>2.5</v>
      </c>
      <c r="AK20" s="99">
        <v>0.98</v>
      </c>
      <c r="AL20" s="100">
        <v>0.26500000000000001</v>
      </c>
      <c r="AM20" s="99">
        <v>1.1599999999999999</v>
      </c>
      <c r="AN20" s="99">
        <v>1.36</v>
      </c>
      <c r="AO20" s="99">
        <v>0.05</v>
      </c>
      <c r="AP20" s="101">
        <v>71</v>
      </c>
      <c r="AQ20" s="102">
        <v>93</v>
      </c>
      <c r="AR20" s="103">
        <v>52</v>
      </c>
      <c r="AS20" s="102">
        <v>31</v>
      </c>
      <c r="AT20" s="191">
        <v>27.89</v>
      </c>
      <c r="AU20" s="84">
        <v>35</v>
      </c>
      <c r="AV20" s="84">
        <v>19</v>
      </c>
      <c r="AW20" s="94">
        <v>-0.11</v>
      </c>
      <c r="AX20" s="84" t="s">
        <v>1683</v>
      </c>
      <c r="AY20" s="97">
        <v>115.6</v>
      </c>
      <c r="AZ20" s="94">
        <v>3.69</v>
      </c>
      <c r="BA20" s="96">
        <v>68</v>
      </c>
      <c r="BB20" s="96">
        <v>57</v>
      </c>
      <c r="BC20" s="84" t="s">
        <v>1683</v>
      </c>
      <c r="BD20" s="97">
        <v>96.8</v>
      </c>
      <c r="BE20" s="94">
        <v>3.84</v>
      </c>
      <c r="BF20" s="96">
        <v>76</v>
      </c>
      <c r="BG20" s="96">
        <v>46</v>
      </c>
      <c r="BH20" s="97">
        <v>139.69999999999999</v>
      </c>
      <c r="BI20" s="94">
        <v>3.03</v>
      </c>
      <c r="BJ20" s="94">
        <v>3.84</v>
      </c>
      <c r="BK20" s="96">
        <v>57</v>
      </c>
      <c r="BL20" s="94">
        <v>0.92</v>
      </c>
      <c r="BM20" s="36">
        <v>-5</v>
      </c>
      <c r="BN20" s="70" t="s">
        <v>1065</v>
      </c>
      <c r="BO20" s="104">
        <v>-43</v>
      </c>
      <c r="BP20" s="84" t="s">
        <v>3339</v>
      </c>
      <c r="BQ20" s="84">
        <v>543294</v>
      </c>
      <c r="BR20" s="36" t="s">
        <v>3738</v>
      </c>
      <c r="BS20" s="36" t="s">
        <v>4919</v>
      </c>
      <c r="BT20" s="36" t="s">
        <v>3486</v>
      </c>
      <c r="BU20" s="84" t="s">
        <v>3447</v>
      </c>
      <c r="BV20" s="84" t="s">
        <v>3909</v>
      </c>
    </row>
    <row r="21" spans="1:74" x14ac:dyDescent="0.3">
      <c r="A21" s="84" t="s">
        <v>13</v>
      </c>
      <c r="B21" s="84" t="s">
        <v>464</v>
      </c>
      <c r="C21" s="84" t="s">
        <v>1065</v>
      </c>
      <c r="D21" s="84">
        <v>2018</v>
      </c>
      <c r="E21" s="84">
        <v>30</v>
      </c>
      <c r="F21" s="84" t="s">
        <v>1111</v>
      </c>
      <c r="G21" s="84" t="s">
        <v>1063</v>
      </c>
      <c r="H21" s="93" t="s">
        <v>1683</v>
      </c>
      <c r="I21" s="94">
        <v>0.75</v>
      </c>
      <c r="J21" s="93" t="s">
        <v>1064</v>
      </c>
      <c r="K21" s="184">
        <v>127.1</v>
      </c>
      <c r="L21" s="185">
        <v>9</v>
      </c>
      <c r="M21" s="96">
        <v>22</v>
      </c>
      <c r="N21" s="96">
        <v>22</v>
      </c>
      <c r="O21" s="96">
        <v>0</v>
      </c>
      <c r="P21" s="96">
        <v>0</v>
      </c>
      <c r="Q21" s="185">
        <v>0</v>
      </c>
      <c r="R21" s="96">
        <v>0</v>
      </c>
      <c r="S21" s="96">
        <v>509</v>
      </c>
      <c r="T21" s="96">
        <v>16</v>
      </c>
      <c r="U21" s="96">
        <v>38</v>
      </c>
      <c r="V21" s="96">
        <v>1</v>
      </c>
      <c r="W21" s="185">
        <v>105</v>
      </c>
      <c r="X21" s="96">
        <v>368</v>
      </c>
      <c r="Y21" s="96">
        <v>124</v>
      </c>
      <c r="Z21" s="96">
        <v>35</v>
      </c>
      <c r="AA21" s="96">
        <v>2</v>
      </c>
      <c r="AB21" s="96">
        <v>5</v>
      </c>
      <c r="AC21" s="96">
        <v>0</v>
      </c>
      <c r="AD21" s="96">
        <v>59</v>
      </c>
      <c r="AE21" s="188">
        <v>3.93</v>
      </c>
      <c r="AF21" s="96">
        <v>112</v>
      </c>
      <c r="AG21" s="97">
        <v>8.3000000000000007</v>
      </c>
      <c r="AH21" s="98">
        <v>2.8</v>
      </c>
      <c r="AI21" s="97">
        <v>7.8</v>
      </c>
      <c r="AJ21" s="97">
        <v>2.8</v>
      </c>
      <c r="AK21" s="99">
        <v>1.19</v>
      </c>
      <c r="AL21" s="100">
        <v>0.27</v>
      </c>
      <c r="AM21" s="99">
        <v>1.25</v>
      </c>
      <c r="AN21" s="99">
        <v>1.63</v>
      </c>
      <c r="AO21" s="99">
        <v>7.0000000000000007E-2</v>
      </c>
      <c r="AP21" s="101">
        <v>48</v>
      </c>
      <c r="AQ21" s="102">
        <v>93</v>
      </c>
      <c r="AR21" s="103">
        <v>52</v>
      </c>
      <c r="AS21" s="102">
        <v>30</v>
      </c>
      <c r="AT21" s="191">
        <v>24.17</v>
      </c>
      <c r="AU21" s="84">
        <v>36</v>
      </c>
      <c r="AV21" s="84">
        <v>20</v>
      </c>
      <c r="AW21" s="94">
        <v>0.2</v>
      </c>
      <c r="AX21" s="84" t="s">
        <v>1739</v>
      </c>
      <c r="AY21" s="97">
        <v>97.3</v>
      </c>
      <c r="AZ21" s="94">
        <v>4.13</v>
      </c>
      <c r="BA21" s="96">
        <v>76</v>
      </c>
      <c r="BB21" s="96">
        <v>37</v>
      </c>
      <c r="BC21" s="84" t="s">
        <v>1683</v>
      </c>
      <c r="BD21" s="97">
        <v>82.3</v>
      </c>
      <c r="BE21" s="94">
        <v>4.13</v>
      </c>
      <c r="BF21" s="96">
        <v>82</v>
      </c>
      <c r="BG21" s="96">
        <v>33</v>
      </c>
      <c r="BH21" s="97">
        <v>141.30000000000001</v>
      </c>
      <c r="BI21" s="94">
        <v>2.74</v>
      </c>
      <c r="BJ21" s="94">
        <v>3.57</v>
      </c>
      <c r="BK21" s="96">
        <v>72</v>
      </c>
      <c r="BL21" s="94">
        <v>1.19</v>
      </c>
      <c r="BM21" s="36">
        <v>-20</v>
      </c>
      <c r="BN21" s="70" t="s">
        <v>1065</v>
      </c>
      <c r="BO21" s="104">
        <v>-59</v>
      </c>
      <c r="BP21" s="84" t="s">
        <v>5044</v>
      </c>
      <c r="BQ21" s="84">
        <v>502624</v>
      </c>
      <c r="BR21" s="36" t="s">
        <v>3745</v>
      </c>
      <c r="BS21" s="36" t="s">
        <v>3675</v>
      </c>
      <c r="BT21" s="36" t="s">
        <v>5269</v>
      </c>
      <c r="BU21" s="84" t="s">
        <v>5280</v>
      </c>
      <c r="BV21" s="84" t="s">
        <v>3428</v>
      </c>
    </row>
    <row r="22" spans="1:74" x14ac:dyDescent="0.3">
      <c r="A22" s="84" t="s">
        <v>2245</v>
      </c>
      <c r="B22" s="84" t="s">
        <v>283</v>
      </c>
      <c r="C22" s="84" t="s">
        <v>1065</v>
      </c>
      <c r="D22" s="84">
        <v>2018</v>
      </c>
      <c r="E22" s="84">
        <v>29</v>
      </c>
      <c r="F22" s="84" t="s">
        <v>1062</v>
      </c>
      <c r="G22" s="84" t="s">
        <v>1063</v>
      </c>
      <c r="H22" s="93" t="s">
        <v>1683</v>
      </c>
      <c r="I22" s="94">
        <v>0.76</v>
      </c>
      <c r="J22" s="93" t="s">
        <v>1064</v>
      </c>
      <c r="K22" s="184">
        <v>143</v>
      </c>
      <c r="L22" s="185">
        <v>10</v>
      </c>
      <c r="M22" s="96">
        <v>28</v>
      </c>
      <c r="N22" s="96">
        <v>27</v>
      </c>
      <c r="O22" s="96">
        <v>0</v>
      </c>
      <c r="P22" s="96">
        <v>0</v>
      </c>
      <c r="Q22" s="185">
        <v>0</v>
      </c>
      <c r="R22" s="96">
        <v>0</v>
      </c>
      <c r="S22" s="96">
        <v>668</v>
      </c>
      <c r="T22" s="96">
        <v>25</v>
      </c>
      <c r="U22" s="96">
        <v>55</v>
      </c>
      <c r="V22" s="96">
        <v>3</v>
      </c>
      <c r="W22" s="185">
        <v>143</v>
      </c>
      <c r="X22" s="96">
        <v>477</v>
      </c>
      <c r="Y22" s="96">
        <v>147</v>
      </c>
      <c r="Z22" s="96">
        <v>37</v>
      </c>
      <c r="AA22" s="96">
        <v>3</v>
      </c>
      <c r="AB22" s="96">
        <v>6</v>
      </c>
      <c r="AC22" s="96">
        <v>0</v>
      </c>
      <c r="AD22" s="96">
        <v>76</v>
      </c>
      <c r="AE22" s="188">
        <v>4.1399999999999997</v>
      </c>
      <c r="AF22" s="96">
        <v>130</v>
      </c>
      <c r="AG22" s="97">
        <v>7.4</v>
      </c>
      <c r="AH22" s="98">
        <v>2.6</v>
      </c>
      <c r="AI22" s="97">
        <v>8.1999999999999993</v>
      </c>
      <c r="AJ22" s="97">
        <v>3.1</v>
      </c>
      <c r="AK22" s="99">
        <v>1.43</v>
      </c>
      <c r="AL22" s="100">
        <v>0.26700000000000002</v>
      </c>
      <c r="AM22" s="99">
        <v>1.27</v>
      </c>
      <c r="AN22" s="99">
        <v>1.94</v>
      </c>
      <c r="AO22" s="99">
        <v>0.08</v>
      </c>
      <c r="AP22" s="101">
        <v>46</v>
      </c>
      <c r="AQ22" s="102">
        <v>98</v>
      </c>
      <c r="AR22" s="103">
        <v>50</v>
      </c>
      <c r="AS22" s="102">
        <v>32</v>
      </c>
      <c r="AT22" s="191">
        <v>29.81</v>
      </c>
      <c r="AU22" s="84">
        <v>39</v>
      </c>
      <c r="AV22" s="84">
        <v>21</v>
      </c>
      <c r="AW22" s="94">
        <v>0.19</v>
      </c>
      <c r="AX22" s="84" t="s">
        <v>1683</v>
      </c>
      <c r="AY22" s="97">
        <v>127.5</v>
      </c>
      <c r="AZ22" s="94">
        <v>4.3499999999999996</v>
      </c>
      <c r="BA22" s="96">
        <v>80</v>
      </c>
      <c r="BB22" s="96">
        <v>37</v>
      </c>
      <c r="BC22" s="84" t="s">
        <v>1683</v>
      </c>
      <c r="BD22" s="97">
        <v>113.3</v>
      </c>
      <c r="BE22" s="94">
        <v>4.34</v>
      </c>
      <c r="BF22" s="96">
        <v>86</v>
      </c>
      <c r="BG22" s="96">
        <v>35</v>
      </c>
      <c r="BH22" s="97">
        <v>181.7</v>
      </c>
      <c r="BI22" s="94">
        <v>4.26</v>
      </c>
      <c r="BJ22" s="94">
        <v>4.3899999999999997</v>
      </c>
      <c r="BK22" s="96">
        <v>47</v>
      </c>
      <c r="BL22" s="94">
        <v>-0.12</v>
      </c>
      <c r="BM22" s="36">
        <v>3</v>
      </c>
      <c r="BN22" s="70" t="s">
        <v>1065</v>
      </c>
      <c r="BO22" s="104">
        <v>-68</v>
      </c>
      <c r="BP22" s="84" t="s">
        <v>2246</v>
      </c>
      <c r="BQ22" s="84">
        <v>573185</v>
      </c>
      <c r="BR22" s="36" t="s">
        <v>3743</v>
      </c>
      <c r="BS22" s="36" t="s">
        <v>5269</v>
      </c>
      <c r="BT22" s="36" t="s">
        <v>3484</v>
      </c>
      <c r="BU22" s="84" t="s">
        <v>3507</v>
      </c>
      <c r="BV22" s="84" t="s">
        <v>4663</v>
      </c>
    </row>
    <row r="23" spans="1:74" x14ac:dyDescent="0.3">
      <c r="A23" s="84" t="s">
        <v>2004</v>
      </c>
      <c r="B23" s="84" t="s">
        <v>143</v>
      </c>
      <c r="C23" s="84" t="s">
        <v>1103</v>
      </c>
      <c r="D23" s="84">
        <v>2018</v>
      </c>
      <c r="E23" s="84">
        <v>34</v>
      </c>
      <c r="F23" s="84" t="s">
        <v>1070</v>
      </c>
      <c r="G23" s="84" t="s">
        <v>1063</v>
      </c>
      <c r="H23" s="93" t="s">
        <v>1683</v>
      </c>
      <c r="I23" s="94">
        <v>0.79</v>
      </c>
      <c r="J23" s="93" t="s">
        <v>1064</v>
      </c>
      <c r="K23" s="184">
        <v>152.4</v>
      </c>
      <c r="L23" s="185">
        <v>10</v>
      </c>
      <c r="M23" s="96">
        <v>26</v>
      </c>
      <c r="N23" s="96">
        <v>26</v>
      </c>
      <c r="O23" s="96">
        <v>1</v>
      </c>
      <c r="P23" s="96">
        <v>0</v>
      </c>
      <c r="Q23" s="185">
        <v>0</v>
      </c>
      <c r="R23" s="96">
        <v>0</v>
      </c>
      <c r="S23" s="96">
        <v>623</v>
      </c>
      <c r="T23" s="96">
        <v>18</v>
      </c>
      <c r="U23" s="96">
        <v>45</v>
      </c>
      <c r="V23" s="96">
        <v>1</v>
      </c>
      <c r="W23" s="185">
        <v>142</v>
      </c>
      <c r="X23" s="96">
        <v>455</v>
      </c>
      <c r="Y23" s="96">
        <v>140</v>
      </c>
      <c r="Z23" s="96">
        <v>37</v>
      </c>
      <c r="AA23" s="96">
        <v>4</v>
      </c>
      <c r="AB23" s="96">
        <v>4</v>
      </c>
      <c r="AC23" s="96">
        <v>0</v>
      </c>
      <c r="AD23" s="96">
        <v>68</v>
      </c>
      <c r="AE23" s="188">
        <v>4.12</v>
      </c>
      <c r="AF23" s="96">
        <v>125</v>
      </c>
      <c r="AG23" s="97">
        <v>7.4</v>
      </c>
      <c r="AH23" s="98">
        <v>3.1</v>
      </c>
      <c r="AI23" s="97">
        <v>8.4</v>
      </c>
      <c r="AJ23" s="97">
        <v>2.7</v>
      </c>
      <c r="AK23" s="99">
        <v>1.08</v>
      </c>
      <c r="AL23" s="100">
        <v>0.27500000000000002</v>
      </c>
      <c r="AM23" s="99">
        <v>1.21</v>
      </c>
      <c r="AN23" s="99">
        <v>1.5</v>
      </c>
      <c r="AO23" s="99">
        <v>0.06</v>
      </c>
      <c r="AP23" s="101">
        <v>68</v>
      </c>
      <c r="AQ23" s="102">
        <v>97</v>
      </c>
      <c r="AR23" s="103">
        <v>50</v>
      </c>
      <c r="AS23" s="102">
        <v>32</v>
      </c>
      <c r="AT23" s="191">
        <v>30.79</v>
      </c>
      <c r="AU23" s="84">
        <v>40</v>
      </c>
      <c r="AV23" s="84">
        <v>22</v>
      </c>
      <c r="AW23" s="94">
        <v>-0.15</v>
      </c>
      <c r="AX23" s="84" t="s">
        <v>1683</v>
      </c>
      <c r="AY23" s="97">
        <v>128.9</v>
      </c>
      <c r="AZ23" s="94">
        <v>3.86</v>
      </c>
      <c r="BA23" s="96">
        <v>71</v>
      </c>
      <c r="BB23" s="96">
        <v>54</v>
      </c>
      <c r="BC23" s="84" t="s">
        <v>1683</v>
      </c>
      <c r="BD23" s="97">
        <v>109.7</v>
      </c>
      <c r="BE23" s="94">
        <v>3.97</v>
      </c>
      <c r="BF23" s="96">
        <v>78</v>
      </c>
      <c r="BG23" s="96">
        <v>45</v>
      </c>
      <c r="BH23" s="97">
        <v>180.7</v>
      </c>
      <c r="BI23" s="94">
        <v>4.33</v>
      </c>
      <c r="BJ23" s="94">
        <v>4.01</v>
      </c>
      <c r="BK23" s="96">
        <v>60</v>
      </c>
      <c r="BL23" s="94">
        <v>-0.22</v>
      </c>
      <c r="BM23" s="36">
        <v>-10</v>
      </c>
      <c r="BN23" s="70" t="s">
        <v>1065</v>
      </c>
      <c r="BO23" s="104">
        <v>-71</v>
      </c>
      <c r="BP23" s="84" t="s">
        <v>2005</v>
      </c>
      <c r="BQ23" s="84">
        <v>452657</v>
      </c>
      <c r="BR23" s="36" t="s">
        <v>5673</v>
      </c>
      <c r="BS23" s="36" t="s">
        <v>3435</v>
      </c>
      <c r="BT23" s="36" t="s">
        <v>3454</v>
      </c>
      <c r="BU23" s="84" t="s">
        <v>5674</v>
      </c>
      <c r="BV23" s="84" t="s">
        <v>3909</v>
      </c>
    </row>
    <row r="24" spans="1:74" x14ac:dyDescent="0.3">
      <c r="A24" s="84" t="s">
        <v>2135</v>
      </c>
      <c r="B24" s="84" t="s">
        <v>424</v>
      </c>
      <c r="C24" s="84" t="s">
        <v>1065</v>
      </c>
      <c r="D24" s="84">
        <v>2018</v>
      </c>
      <c r="E24" s="84">
        <v>32</v>
      </c>
      <c r="G24" s="84" t="s">
        <v>1063</v>
      </c>
      <c r="H24" s="93" t="s">
        <v>1683</v>
      </c>
      <c r="I24" s="94">
        <v>0.79</v>
      </c>
      <c r="J24" s="93" t="s">
        <v>1064</v>
      </c>
      <c r="K24" s="184">
        <v>149.9</v>
      </c>
      <c r="L24" s="185">
        <v>10</v>
      </c>
      <c r="M24" s="96">
        <v>24</v>
      </c>
      <c r="N24" s="96">
        <v>24</v>
      </c>
      <c r="O24" s="96">
        <v>1</v>
      </c>
      <c r="P24" s="96">
        <v>1</v>
      </c>
      <c r="Q24" s="185">
        <v>0</v>
      </c>
      <c r="R24" s="96">
        <v>0</v>
      </c>
      <c r="S24" s="96">
        <v>587</v>
      </c>
      <c r="T24" s="96">
        <v>15</v>
      </c>
      <c r="U24" s="96">
        <v>47</v>
      </c>
      <c r="V24" s="96">
        <v>2</v>
      </c>
      <c r="W24" s="185">
        <v>135</v>
      </c>
      <c r="X24" s="96">
        <v>431</v>
      </c>
      <c r="Y24" s="96">
        <v>122</v>
      </c>
      <c r="Z24" s="96">
        <v>37</v>
      </c>
      <c r="AA24" s="96">
        <v>9</v>
      </c>
      <c r="AB24" s="96">
        <v>6</v>
      </c>
      <c r="AC24" s="96">
        <v>0</v>
      </c>
      <c r="AD24" s="96">
        <v>61</v>
      </c>
      <c r="AE24" s="188">
        <v>4.0999999999999996</v>
      </c>
      <c r="AF24" s="96">
        <v>117</v>
      </c>
      <c r="AG24" s="97">
        <v>7.4</v>
      </c>
      <c r="AH24" s="98">
        <v>2.9</v>
      </c>
      <c r="AI24" s="97">
        <v>8.5</v>
      </c>
      <c r="AJ24" s="97">
        <v>2.9</v>
      </c>
      <c r="AK24" s="99">
        <v>0.95</v>
      </c>
      <c r="AL24" s="100">
        <v>0.25600000000000001</v>
      </c>
      <c r="AM24" s="99">
        <v>1.1499999999999999</v>
      </c>
      <c r="AN24" s="99">
        <v>1.38</v>
      </c>
      <c r="AO24" s="99">
        <v>0.05</v>
      </c>
      <c r="AP24" s="101">
        <v>71</v>
      </c>
      <c r="AQ24" s="102">
        <v>97</v>
      </c>
      <c r="AR24" s="103">
        <v>49</v>
      </c>
      <c r="AS24" s="102">
        <v>31</v>
      </c>
      <c r="AT24" s="191">
        <v>31.19</v>
      </c>
      <c r="AU24" s="84">
        <v>41</v>
      </c>
      <c r="AV24" s="84">
        <v>23</v>
      </c>
      <c r="AW24" s="94">
        <v>-0.17</v>
      </c>
      <c r="AX24" s="84" t="s">
        <v>1683</v>
      </c>
      <c r="AY24" s="97">
        <v>125.2</v>
      </c>
      <c r="AZ24" s="94">
        <v>3.83</v>
      </c>
      <c r="BA24" s="96">
        <v>70</v>
      </c>
      <c r="BB24" s="96">
        <v>54</v>
      </c>
      <c r="BC24" s="84" t="s">
        <v>1683</v>
      </c>
      <c r="BD24" s="97">
        <v>105.9</v>
      </c>
      <c r="BE24" s="94">
        <v>3.92</v>
      </c>
      <c r="BF24" s="96">
        <v>78</v>
      </c>
      <c r="BG24" s="96">
        <v>45</v>
      </c>
      <c r="BH24" s="97">
        <v>168.3</v>
      </c>
      <c r="BI24" s="94">
        <v>3.53</v>
      </c>
      <c r="BJ24" s="94">
        <v>4.04</v>
      </c>
      <c r="BK24" s="96">
        <v>56</v>
      </c>
      <c r="BL24" s="94">
        <v>0.56999999999999995</v>
      </c>
      <c r="BM24" s="36">
        <v>-7</v>
      </c>
      <c r="BN24" s="70" t="s">
        <v>1065</v>
      </c>
      <c r="BO24" s="104">
        <v>-62</v>
      </c>
      <c r="BP24" s="84" t="s">
        <v>2136</v>
      </c>
      <c r="BQ24" s="84">
        <v>453562</v>
      </c>
      <c r="BR24" s="36" t="s">
        <v>3746</v>
      </c>
      <c r="BS24" s="36" t="s">
        <v>3448</v>
      </c>
      <c r="BT24" s="36" t="s">
        <v>5672</v>
      </c>
      <c r="BU24" s="84" t="s">
        <v>3431</v>
      </c>
      <c r="BV24" s="84" t="s">
        <v>3909</v>
      </c>
    </row>
    <row r="25" spans="1:74" x14ac:dyDescent="0.3">
      <c r="A25" s="84" t="s">
        <v>2021</v>
      </c>
      <c r="B25" s="84" t="s">
        <v>297</v>
      </c>
      <c r="C25" s="84" t="s">
        <v>1065</v>
      </c>
      <c r="D25" s="84">
        <v>2018</v>
      </c>
      <c r="E25" s="84">
        <v>31</v>
      </c>
      <c r="F25" s="84" t="s">
        <v>1106</v>
      </c>
      <c r="G25" s="84" t="s">
        <v>1063</v>
      </c>
      <c r="H25" s="93" t="s">
        <v>1683</v>
      </c>
      <c r="I25" s="94">
        <v>0.77</v>
      </c>
      <c r="J25" s="93" t="s">
        <v>1064</v>
      </c>
      <c r="K25" s="184">
        <v>149.1</v>
      </c>
      <c r="L25" s="185">
        <v>10</v>
      </c>
      <c r="M25" s="96">
        <v>26</v>
      </c>
      <c r="N25" s="96">
        <v>26</v>
      </c>
      <c r="O25" s="96">
        <v>2</v>
      </c>
      <c r="P25" s="96">
        <v>1</v>
      </c>
      <c r="Q25" s="185">
        <v>0</v>
      </c>
      <c r="R25" s="96">
        <v>0</v>
      </c>
      <c r="S25" s="96">
        <v>661</v>
      </c>
      <c r="T25" s="96">
        <v>23</v>
      </c>
      <c r="U25" s="96">
        <v>37</v>
      </c>
      <c r="V25" s="96">
        <v>2</v>
      </c>
      <c r="W25" s="185">
        <v>118</v>
      </c>
      <c r="X25" s="96">
        <v>469</v>
      </c>
      <c r="Y25" s="96">
        <v>167</v>
      </c>
      <c r="Z25" s="96">
        <v>38</v>
      </c>
      <c r="AA25" s="96">
        <v>7</v>
      </c>
      <c r="AB25" s="96">
        <v>7</v>
      </c>
      <c r="AC25" s="96">
        <v>0</v>
      </c>
      <c r="AD25" s="96">
        <v>81</v>
      </c>
      <c r="AE25" s="188">
        <v>4.1900000000000004</v>
      </c>
      <c r="AF25" s="96">
        <v>130</v>
      </c>
      <c r="AG25" s="97">
        <v>7.5</v>
      </c>
      <c r="AH25" s="98">
        <v>3.2</v>
      </c>
      <c r="AI25" s="97">
        <v>6.8</v>
      </c>
      <c r="AJ25" s="97">
        <v>2.1</v>
      </c>
      <c r="AK25" s="99">
        <v>1.3</v>
      </c>
      <c r="AL25" s="100">
        <v>0.28699999999999998</v>
      </c>
      <c r="AM25" s="99">
        <v>1.29</v>
      </c>
      <c r="AN25" s="99">
        <v>1.68</v>
      </c>
      <c r="AO25" s="99">
        <v>7.0000000000000007E-2</v>
      </c>
      <c r="AP25" s="101">
        <v>28</v>
      </c>
      <c r="AQ25" s="102">
        <v>99</v>
      </c>
      <c r="AR25" s="103">
        <v>48</v>
      </c>
      <c r="AS25" s="102">
        <v>32</v>
      </c>
      <c r="AT25" s="191">
        <v>27.15</v>
      </c>
      <c r="AU25" s="84">
        <v>43</v>
      </c>
      <c r="AV25" s="84">
        <v>24</v>
      </c>
      <c r="AW25" s="94">
        <v>0.05</v>
      </c>
      <c r="AX25" s="84" t="s">
        <v>1683</v>
      </c>
      <c r="AY25" s="97">
        <v>131.6</v>
      </c>
      <c r="AZ25" s="94">
        <v>4.2</v>
      </c>
      <c r="BA25" s="96">
        <v>77</v>
      </c>
      <c r="BB25" s="96">
        <v>42</v>
      </c>
      <c r="BC25" s="84" t="s">
        <v>1683</v>
      </c>
      <c r="BD25" s="97">
        <v>115.2</v>
      </c>
      <c r="BE25" s="94">
        <v>4.24</v>
      </c>
      <c r="BF25" s="96">
        <v>84</v>
      </c>
      <c r="BG25" s="96">
        <v>38</v>
      </c>
      <c r="BH25" s="97">
        <v>187</v>
      </c>
      <c r="BI25" s="94">
        <v>4.1399999999999997</v>
      </c>
      <c r="BJ25" s="94">
        <v>4.3499999999999996</v>
      </c>
      <c r="BK25" s="96">
        <v>49</v>
      </c>
      <c r="BL25" s="94">
        <v>0.05</v>
      </c>
      <c r="BM25" s="36">
        <v>-1</v>
      </c>
      <c r="BN25" s="70" t="s">
        <v>1065</v>
      </c>
      <c r="BO25" s="104">
        <v>-72</v>
      </c>
      <c r="BP25" s="84" t="s">
        <v>2022</v>
      </c>
      <c r="BQ25" s="84">
        <v>467100</v>
      </c>
      <c r="BR25" s="36" t="s">
        <v>3738</v>
      </c>
      <c r="BS25" s="36" t="s">
        <v>3460</v>
      </c>
      <c r="BT25" s="36" t="s">
        <v>3431</v>
      </c>
      <c r="BU25" s="84" t="s">
        <v>3680</v>
      </c>
      <c r="BV25" s="84" t="s">
        <v>3428</v>
      </c>
    </row>
    <row r="26" spans="1:74" x14ac:dyDescent="0.3">
      <c r="A26" s="84" t="s">
        <v>496</v>
      </c>
      <c r="B26" s="84" t="s">
        <v>2501</v>
      </c>
      <c r="C26" s="84" t="s">
        <v>1065</v>
      </c>
      <c r="D26" s="84">
        <v>2018</v>
      </c>
      <c r="E26" s="84">
        <v>25</v>
      </c>
      <c r="F26" s="84" t="s">
        <v>1116</v>
      </c>
      <c r="G26" s="84" t="s">
        <v>1063</v>
      </c>
      <c r="H26" s="93" t="s">
        <v>1683</v>
      </c>
      <c r="I26" s="94">
        <v>0.75</v>
      </c>
      <c r="J26" s="93" t="s">
        <v>1064</v>
      </c>
      <c r="K26" s="184">
        <v>145.19999999999999</v>
      </c>
      <c r="L26" s="185">
        <v>9</v>
      </c>
      <c r="M26" s="96">
        <v>25</v>
      </c>
      <c r="N26" s="96">
        <v>25</v>
      </c>
      <c r="O26" s="96">
        <v>0</v>
      </c>
      <c r="P26" s="96">
        <v>0</v>
      </c>
      <c r="Q26" s="185">
        <v>0</v>
      </c>
      <c r="R26" s="96">
        <v>0</v>
      </c>
      <c r="S26" s="96">
        <v>627</v>
      </c>
      <c r="T26" s="96">
        <v>21</v>
      </c>
      <c r="U26" s="96">
        <v>48</v>
      </c>
      <c r="V26" s="96">
        <v>4</v>
      </c>
      <c r="W26" s="185">
        <v>138</v>
      </c>
      <c r="X26" s="96">
        <v>441</v>
      </c>
      <c r="Y26" s="96">
        <v>144</v>
      </c>
      <c r="Z26" s="96">
        <v>37</v>
      </c>
      <c r="AA26" s="96">
        <v>5</v>
      </c>
      <c r="AB26" s="96">
        <v>8</v>
      </c>
      <c r="AC26" s="96">
        <v>1</v>
      </c>
      <c r="AD26" s="96">
        <v>77</v>
      </c>
      <c r="AE26" s="188">
        <v>4.1500000000000004</v>
      </c>
      <c r="AF26" s="96">
        <v>128</v>
      </c>
      <c r="AG26" s="97">
        <v>7.9</v>
      </c>
      <c r="AH26" s="98">
        <v>2.9</v>
      </c>
      <c r="AI26" s="97">
        <v>8.5</v>
      </c>
      <c r="AJ26" s="97">
        <v>3</v>
      </c>
      <c r="AK26" s="99">
        <v>1.29</v>
      </c>
      <c r="AL26" s="100">
        <v>0.28299999999999997</v>
      </c>
      <c r="AM26" s="99">
        <v>1.29</v>
      </c>
      <c r="AN26" s="99">
        <v>1.76</v>
      </c>
      <c r="AO26" s="99">
        <v>7.0000000000000007E-2</v>
      </c>
      <c r="AP26" s="101">
        <v>61</v>
      </c>
      <c r="AQ26" s="102">
        <v>98</v>
      </c>
      <c r="AR26" s="103">
        <v>48</v>
      </c>
      <c r="AS26" s="102">
        <v>31</v>
      </c>
      <c r="AT26" s="191">
        <v>27.45</v>
      </c>
      <c r="AU26" s="84">
        <v>44</v>
      </c>
      <c r="AV26" s="84">
        <v>25</v>
      </c>
      <c r="AW26" s="94">
        <v>-0.15</v>
      </c>
      <c r="AX26" s="84" t="s">
        <v>1683</v>
      </c>
      <c r="AY26" s="97">
        <v>130.9</v>
      </c>
      <c r="AZ26" s="94">
        <v>4.08</v>
      </c>
      <c r="BA26" s="96">
        <v>75</v>
      </c>
      <c r="BB26" s="96">
        <v>46</v>
      </c>
      <c r="BC26" s="84" t="s">
        <v>1683</v>
      </c>
      <c r="BD26" s="97">
        <v>116.8</v>
      </c>
      <c r="BE26" s="94">
        <v>4</v>
      </c>
      <c r="BF26" s="96">
        <v>79</v>
      </c>
      <c r="BG26" s="96">
        <v>45</v>
      </c>
      <c r="BH26" s="97">
        <v>157.30000000000001</v>
      </c>
      <c r="BI26" s="94">
        <v>3.49</v>
      </c>
      <c r="BJ26" s="94">
        <v>3.88</v>
      </c>
      <c r="BK26" s="96">
        <v>60</v>
      </c>
      <c r="BL26" s="94">
        <v>0.66</v>
      </c>
      <c r="BM26" s="36">
        <v>-12</v>
      </c>
      <c r="BN26" s="70" t="s">
        <v>1065</v>
      </c>
      <c r="BO26" s="104">
        <v>-40</v>
      </c>
      <c r="BP26" s="84" t="s">
        <v>2607</v>
      </c>
      <c r="BQ26" s="84">
        <v>592836</v>
      </c>
      <c r="BR26" s="36" t="s">
        <v>5675</v>
      </c>
      <c r="BS26" s="36" t="s">
        <v>3459</v>
      </c>
      <c r="BT26" s="36" t="s">
        <v>3448</v>
      </c>
      <c r="BU26" s="84" t="s">
        <v>5672</v>
      </c>
      <c r="BV26" s="84" t="s">
        <v>3909</v>
      </c>
    </row>
    <row r="27" spans="1:74" x14ac:dyDescent="0.3">
      <c r="A27" s="84" t="s">
        <v>4306</v>
      </c>
      <c r="B27" s="84" t="s">
        <v>344</v>
      </c>
      <c r="C27" s="84" t="s">
        <v>1065</v>
      </c>
      <c r="D27" s="84">
        <v>2018</v>
      </c>
      <c r="E27" s="84">
        <v>28</v>
      </c>
      <c r="F27" s="84" t="s">
        <v>1116</v>
      </c>
      <c r="G27" s="84" t="s">
        <v>1063</v>
      </c>
      <c r="H27" s="93" t="s">
        <v>1683</v>
      </c>
      <c r="I27" s="94">
        <v>0.68</v>
      </c>
      <c r="J27" s="93" t="s">
        <v>1064</v>
      </c>
      <c r="K27" s="184">
        <v>139.9</v>
      </c>
      <c r="L27" s="185">
        <v>9</v>
      </c>
      <c r="M27" s="96">
        <v>22</v>
      </c>
      <c r="N27" s="96">
        <v>22</v>
      </c>
      <c r="O27" s="96">
        <v>0</v>
      </c>
      <c r="P27" s="96">
        <v>0</v>
      </c>
      <c r="Q27" s="185">
        <v>0</v>
      </c>
      <c r="R27" s="96">
        <v>0</v>
      </c>
      <c r="S27" s="96">
        <v>560</v>
      </c>
      <c r="T27" s="96">
        <v>16</v>
      </c>
      <c r="U27" s="96">
        <v>46</v>
      </c>
      <c r="V27" s="96">
        <v>3</v>
      </c>
      <c r="W27" s="185">
        <v>131</v>
      </c>
      <c r="X27" s="96">
        <v>402</v>
      </c>
      <c r="Y27" s="96">
        <v>125</v>
      </c>
      <c r="Z27" s="96">
        <v>37</v>
      </c>
      <c r="AA27" s="96">
        <v>9</v>
      </c>
      <c r="AB27" s="96">
        <v>5</v>
      </c>
      <c r="AC27" s="96">
        <v>0</v>
      </c>
      <c r="AD27" s="96">
        <v>66</v>
      </c>
      <c r="AE27" s="188">
        <v>4.0999999999999996</v>
      </c>
      <c r="AF27" s="96">
        <v>111</v>
      </c>
      <c r="AG27" s="97">
        <v>7.5</v>
      </c>
      <c r="AH27" s="98">
        <v>2.8</v>
      </c>
      <c r="AI27" s="97">
        <v>8.9</v>
      </c>
      <c r="AJ27" s="97">
        <v>3.1</v>
      </c>
      <c r="AK27" s="99">
        <v>1.1000000000000001</v>
      </c>
      <c r="AL27" s="100">
        <v>0.28100000000000003</v>
      </c>
      <c r="AM27" s="99">
        <v>1.26</v>
      </c>
      <c r="AN27" s="99">
        <v>1.57</v>
      </c>
      <c r="AO27" s="99">
        <v>0.06</v>
      </c>
      <c r="AP27" s="101">
        <v>75</v>
      </c>
      <c r="AQ27" s="102">
        <v>97</v>
      </c>
      <c r="AR27" s="103">
        <v>47</v>
      </c>
      <c r="AS27" s="102">
        <v>29</v>
      </c>
      <c r="AT27" s="191">
        <v>25.36</v>
      </c>
      <c r="AU27" s="84">
        <v>47</v>
      </c>
      <c r="AV27" s="84">
        <v>26</v>
      </c>
      <c r="AW27" s="94">
        <v>-0.24</v>
      </c>
      <c r="AX27" s="84" t="s">
        <v>1683</v>
      </c>
      <c r="AY27" s="97">
        <v>119.6</v>
      </c>
      <c r="AZ27" s="94">
        <v>3.8</v>
      </c>
      <c r="BA27" s="96">
        <v>70</v>
      </c>
      <c r="BB27" s="96">
        <v>54</v>
      </c>
      <c r="BC27" s="84" t="s">
        <v>1683</v>
      </c>
      <c r="BD27" s="97">
        <v>102.6</v>
      </c>
      <c r="BE27" s="94">
        <v>3.86</v>
      </c>
      <c r="BF27" s="96">
        <v>76</v>
      </c>
      <c r="BG27" s="96">
        <v>47</v>
      </c>
      <c r="BH27" s="97">
        <v>155</v>
      </c>
      <c r="BI27" s="94">
        <v>3.37</v>
      </c>
      <c r="BJ27" s="94">
        <v>3.37</v>
      </c>
      <c r="BK27" s="96">
        <v>89</v>
      </c>
      <c r="BL27" s="94">
        <v>0.73</v>
      </c>
      <c r="BM27" s="36">
        <v>-42</v>
      </c>
      <c r="BN27" s="70" t="s">
        <v>1065</v>
      </c>
      <c r="BO27" s="104">
        <v>-52</v>
      </c>
      <c r="BP27" s="84" t="s">
        <v>4307</v>
      </c>
      <c r="BQ27" s="84">
        <v>643327</v>
      </c>
      <c r="BR27" s="36" t="s">
        <v>3765</v>
      </c>
      <c r="BS27" s="36" t="s">
        <v>5269</v>
      </c>
      <c r="BT27" s="36" t="s">
        <v>3625</v>
      </c>
      <c r="BU27" s="84" t="s">
        <v>5042</v>
      </c>
      <c r="BV27" s="84" t="s">
        <v>2805</v>
      </c>
    </row>
    <row r="28" spans="1:74" x14ac:dyDescent="0.3">
      <c r="A28" s="84" t="s">
        <v>2540</v>
      </c>
      <c r="B28" s="84" t="s">
        <v>2218</v>
      </c>
      <c r="C28" s="84" t="s">
        <v>1065</v>
      </c>
      <c r="D28" s="84">
        <v>2018</v>
      </c>
      <c r="E28" s="84">
        <v>31</v>
      </c>
      <c r="F28" s="84" t="s">
        <v>1085</v>
      </c>
      <c r="G28" s="84" t="s">
        <v>1063</v>
      </c>
      <c r="H28" s="93" t="s">
        <v>1683</v>
      </c>
      <c r="I28" s="94">
        <v>0.78</v>
      </c>
      <c r="J28" s="93" t="s">
        <v>1064</v>
      </c>
      <c r="K28" s="184">
        <v>150.69999999999999</v>
      </c>
      <c r="L28" s="185">
        <v>10</v>
      </c>
      <c r="M28" s="96">
        <v>31</v>
      </c>
      <c r="N28" s="96">
        <v>25</v>
      </c>
      <c r="O28" s="96">
        <v>0</v>
      </c>
      <c r="P28" s="96">
        <v>0</v>
      </c>
      <c r="Q28" s="185">
        <v>0</v>
      </c>
      <c r="R28" s="96">
        <v>1</v>
      </c>
      <c r="S28" s="96">
        <v>655</v>
      </c>
      <c r="T28" s="96">
        <v>18</v>
      </c>
      <c r="U28" s="96">
        <v>53</v>
      </c>
      <c r="V28" s="96">
        <v>4</v>
      </c>
      <c r="W28" s="185">
        <v>132</v>
      </c>
      <c r="X28" s="96">
        <v>468</v>
      </c>
      <c r="Y28" s="96">
        <v>149</v>
      </c>
      <c r="Z28" s="96">
        <v>38</v>
      </c>
      <c r="AA28" s="96">
        <v>4</v>
      </c>
      <c r="AB28" s="96">
        <v>7</v>
      </c>
      <c r="AC28" s="96">
        <v>1</v>
      </c>
      <c r="AD28" s="96">
        <v>76</v>
      </c>
      <c r="AE28" s="188">
        <v>4.2699999999999996</v>
      </c>
      <c r="AF28" s="96">
        <v>134</v>
      </c>
      <c r="AG28" s="97">
        <v>7.7</v>
      </c>
      <c r="AH28" s="98">
        <v>2.5</v>
      </c>
      <c r="AI28" s="97">
        <v>7.7</v>
      </c>
      <c r="AJ28" s="97">
        <v>3</v>
      </c>
      <c r="AK28" s="99">
        <v>1.04</v>
      </c>
      <c r="AL28" s="100">
        <v>0.27600000000000002</v>
      </c>
      <c r="AM28" s="99">
        <v>1.28</v>
      </c>
      <c r="AN28" s="99">
        <v>1.5</v>
      </c>
      <c r="AO28" s="99">
        <v>0.06</v>
      </c>
      <c r="AP28" s="101">
        <v>41</v>
      </c>
      <c r="AQ28" s="102">
        <v>101</v>
      </c>
      <c r="AR28" s="103">
        <v>46</v>
      </c>
      <c r="AS28" s="102">
        <v>27</v>
      </c>
      <c r="AT28" s="191">
        <v>28.54</v>
      </c>
      <c r="AU28" s="84">
        <v>49</v>
      </c>
      <c r="AV28" s="84">
        <v>27</v>
      </c>
      <c r="AW28" s="94">
        <v>-0.16</v>
      </c>
      <c r="AX28" s="84" t="s">
        <v>1739</v>
      </c>
      <c r="AY28" s="97">
        <v>116.2</v>
      </c>
      <c r="AZ28" s="94">
        <v>4.0199999999999996</v>
      </c>
      <c r="BA28" s="96">
        <v>74</v>
      </c>
      <c r="BB28" s="96">
        <v>44</v>
      </c>
      <c r="BC28" s="84" t="s">
        <v>1683</v>
      </c>
      <c r="BD28" s="97">
        <v>100.8</v>
      </c>
      <c r="BE28" s="94">
        <v>4.1100000000000003</v>
      </c>
      <c r="BF28" s="96">
        <v>81</v>
      </c>
      <c r="BG28" s="96">
        <v>38</v>
      </c>
      <c r="BH28" s="97">
        <v>181.3</v>
      </c>
      <c r="BI28" s="94">
        <v>4.67</v>
      </c>
      <c r="BJ28" s="94">
        <v>4</v>
      </c>
      <c r="BK28" s="96">
        <v>61</v>
      </c>
      <c r="BL28" s="94">
        <v>-0.39</v>
      </c>
      <c r="BM28" s="36">
        <v>-15</v>
      </c>
      <c r="BN28" s="70" t="s">
        <v>1065</v>
      </c>
      <c r="BO28" s="104">
        <v>-81</v>
      </c>
      <c r="BP28" s="84" t="s">
        <v>2541</v>
      </c>
      <c r="BQ28" s="84">
        <v>543699</v>
      </c>
      <c r="BR28" s="36" t="s">
        <v>3747</v>
      </c>
      <c r="BS28" s="36" t="s">
        <v>5269</v>
      </c>
      <c r="BT28" s="36" t="s">
        <v>5676</v>
      </c>
      <c r="BU28" s="84" t="s">
        <v>5280</v>
      </c>
      <c r="BV28" s="84" t="s">
        <v>3428</v>
      </c>
    </row>
    <row r="29" spans="1:74" x14ac:dyDescent="0.3">
      <c r="A29" s="84" t="s">
        <v>4308</v>
      </c>
      <c r="B29" s="84" t="s">
        <v>896</v>
      </c>
      <c r="C29" s="84" t="s">
        <v>1065</v>
      </c>
      <c r="D29" s="84">
        <v>2018</v>
      </c>
      <c r="E29" s="84">
        <v>25</v>
      </c>
      <c r="F29" s="84" t="s">
        <v>1111</v>
      </c>
      <c r="G29" s="84" t="s">
        <v>1063</v>
      </c>
      <c r="H29" s="93" t="s">
        <v>1683</v>
      </c>
      <c r="I29" s="94">
        <v>0.76</v>
      </c>
      <c r="J29" s="93" t="s">
        <v>1064</v>
      </c>
      <c r="K29" s="184">
        <v>167.6</v>
      </c>
      <c r="L29" s="185">
        <v>11</v>
      </c>
      <c r="M29" s="96">
        <v>30</v>
      </c>
      <c r="N29" s="96">
        <v>29</v>
      </c>
      <c r="O29" s="96">
        <v>0</v>
      </c>
      <c r="P29" s="96">
        <v>0</v>
      </c>
      <c r="Q29" s="185">
        <v>0</v>
      </c>
      <c r="R29" s="96">
        <v>0</v>
      </c>
      <c r="S29" s="96">
        <v>755</v>
      </c>
      <c r="T29" s="96">
        <v>21</v>
      </c>
      <c r="U29" s="96">
        <v>52</v>
      </c>
      <c r="V29" s="96">
        <v>2</v>
      </c>
      <c r="W29" s="185">
        <v>140</v>
      </c>
      <c r="X29" s="96">
        <v>536</v>
      </c>
      <c r="Y29" s="96">
        <v>178</v>
      </c>
      <c r="Z29" s="96">
        <v>40</v>
      </c>
      <c r="AA29" s="96">
        <v>3</v>
      </c>
      <c r="AB29" s="96">
        <v>7</v>
      </c>
      <c r="AC29" s="96">
        <v>0</v>
      </c>
      <c r="AD29" s="96">
        <v>83</v>
      </c>
      <c r="AE29" s="188">
        <v>4.3899999999999997</v>
      </c>
      <c r="AF29" s="96">
        <v>151</v>
      </c>
      <c r="AG29" s="97">
        <v>7.7</v>
      </c>
      <c r="AH29" s="98">
        <v>2.7</v>
      </c>
      <c r="AI29" s="97">
        <v>7.1</v>
      </c>
      <c r="AJ29" s="97">
        <v>2.6</v>
      </c>
      <c r="AK29" s="99">
        <v>1.07</v>
      </c>
      <c r="AL29" s="100">
        <v>0.29399999999999998</v>
      </c>
      <c r="AM29" s="99">
        <v>1.32</v>
      </c>
      <c r="AN29" s="99">
        <v>1.48</v>
      </c>
      <c r="AO29" s="99">
        <v>0.06</v>
      </c>
      <c r="AP29" s="101">
        <v>32</v>
      </c>
      <c r="AQ29" s="102">
        <v>104</v>
      </c>
      <c r="AR29" s="103">
        <v>45</v>
      </c>
      <c r="AS29" s="102">
        <v>31</v>
      </c>
      <c r="AT29" s="191">
        <v>29.36</v>
      </c>
      <c r="AU29" s="84">
        <v>50</v>
      </c>
      <c r="AV29" s="84">
        <v>28</v>
      </c>
      <c r="AW29" s="94">
        <v>-0.37</v>
      </c>
      <c r="AX29" s="84" t="s">
        <v>1683</v>
      </c>
      <c r="AY29" s="97">
        <v>152.6</v>
      </c>
      <c r="AZ29" s="94">
        <v>4.04</v>
      </c>
      <c r="BA29" s="96">
        <v>74</v>
      </c>
      <c r="BB29" s="96">
        <v>52</v>
      </c>
      <c r="BC29" s="84" t="s">
        <v>1683</v>
      </c>
      <c r="BD29" s="97">
        <v>137.30000000000001</v>
      </c>
      <c r="BE29" s="94">
        <v>4.0199999999999996</v>
      </c>
      <c r="BF29" s="96">
        <v>80</v>
      </c>
      <c r="BG29" s="96">
        <v>49</v>
      </c>
      <c r="BH29" s="97">
        <v>191.3</v>
      </c>
      <c r="BI29" s="94">
        <v>3.9</v>
      </c>
      <c r="BJ29" s="94">
        <v>4.1900000000000004</v>
      </c>
      <c r="BK29" s="96">
        <v>56</v>
      </c>
      <c r="BL29" s="94">
        <v>0.49</v>
      </c>
      <c r="BM29" s="36">
        <v>-10</v>
      </c>
      <c r="BN29" s="70" t="s">
        <v>1065</v>
      </c>
      <c r="BO29" s="104">
        <v>-54</v>
      </c>
      <c r="BP29" s="84" t="s">
        <v>5677</v>
      </c>
      <c r="BQ29" s="84">
        <v>605200</v>
      </c>
      <c r="BR29" s="36" t="s">
        <v>4729</v>
      </c>
      <c r="BS29" s="36" t="s">
        <v>5269</v>
      </c>
      <c r="BT29" s="36" t="s">
        <v>3459</v>
      </c>
      <c r="BU29" s="84" t="s">
        <v>4244</v>
      </c>
      <c r="BV29" s="84" t="s">
        <v>3909</v>
      </c>
    </row>
    <row r="30" spans="1:74" x14ac:dyDescent="0.3">
      <c r="A30" s="84" t="s">
        <v>1794</v>
      </c>
      <c r="B30" s="84" t="s">
        <v>1795</v>
      </c>
      <c r="C30" s="84" t="s">
        <v>1065</v>
      </c>
      <c r="D30" s="84">
        <v>2018</v>
      </c>
      <c r="E30" s="84">
        <v>30</v>
      </c>
      <c r="F30" s="84" t="s">
        <v>1111</v>
      </c>
      <c r="G30" s="84" t="s">
        <v>1063</v>
      </c>
      <c r="H30" s="93" t="s">
        <v>1683</v>
      </c>
      <c r="I30" s="94">
        <v>0.74</v>
      </c>
      <c r="J30" s="93" t="s">
        <v>1064</v>
      </c>
      <c r="K30" s="184">
        <v>147.6</v>
      </c>
      <c r="L30" s="185">
        <v>10</v>
      </c>
      <c r="M30" s="96">
        <v>27</v>
      </c>
      <c r="N30" s="96">
        <v>27</v>
      </c>
      <c r="O30" s="96">
        <v>0</v>
      </c>
      <c r="P30" s="96">
        <v>0</v>
      </c>
      <c r="Q30" s="185">
        <v>0</v>
      </c>
      <c r="R30" s="96">
        <v>0</v>
      </c>
      <c r="S30" s="96">
        <v>651</v>
      </c>
      <c r="T30" s="96">
        <v>17</v>
      </c>
      <c r="U30" s="96">
        <v>58</v>
      </c>
      <c r="V30" s="96">
        <v>4</v>
      </c>
      <c r="W30" s="185">
        <v>129</v>
      </c>
      <c r="X30" s="96">
        <v>456</v>
      </c>
      <c r="Y30" s="96">
        <v>146</v>
      </c>
      <c r="Z30" s="96">
        <v>39</v>
      </c>
      <c r="AA30" s="96">
        <v>6</v>
      </c>
      <c r="AB30" s="96">
        <v>8</v>
      </c>
      <c r="AC30" s="96">
        <v>1</v>
      </c>
      <c r="AD30" s="96">
        <v>76</v>
      </c>
      <c r="AE30" s="188">
        <v>4.29</v>
      </c>
      <c r="AF30" s="96">
        <v>133</v>
      </c>
      <c r="AG30" s="97">
        <v>7.9</v>
      </c>
      <c r="AH30" s="98">
        <v>2.2000000000000002</v>
      </c>
      <c r="AI30" s="97">
        <v>7.7</v>
      </c>
      <c r="AJ30" s="97">
        <v>3.4</v>
      </c>
      <c r="AK30" s="99">
        <v>1.01</v>
      </c>
      <c r="AL30" s="100">
        <v>0.27900000000000003</v>
      </c>
      <c r="AM30" s="99">
        <v>1.33</v>
      </c>
      <c r="AN30" s="99">
        <v>1.5</v>
      </c>
      <c r="AO30" s="99">
        <v>0.05</v>
      </c>
      <c r="AP30" s="101">
        <v>37</v>
      </c>
      <c r="AQ30" s="102">
        <v>101</v>
      </c>
      <c r="AR30" s="103">
        <v>44</v>
      </c>
      <c r="AS30" s="102">
        <v>29</v>
      </c>
      <c r="AT30" s="191">
        <v>26.11</v>
      </c>
      <c r="AU30" s="84">
        <v>52</v>
      </c>
      <c r="AV30" s="84">
        <v>29</v>
      </c>
      <c r="AW30" s="94">
        <v>-0.15</v>
      </c>
      <c r="AX30" s="84" t="s">
        <v>1683</v>
      </c>
      <c r="AY30" s="97">
        <v>129.1</v>
      </c>
      <c r="AZ30" s="94">
        <v>4.09</v>
      </c>
      <c r="BA30" s="96">
        <v>75</v>
      </c>
      <c r="BB30" s="96">
        <v>45</v>
      </c>
      <c r="BC30" s="84" t="s">
        <v>1683</v>
      </c>
      <c r="BD30" s="97">
        <v>112.2</v>
      </c>
      <c r="BE30" s="94">
        <v>4.1399999999999997</v>
      </c>
      <c r="BF30" s="96">
        <v>82</v>
      </c>
      <c r="BG30" s="96">
        <v>40</v>
      </c>
      <c r="BH30" s="97">
        <v>180.3</v>
      </c>
      <c r="BI30" s="94">
        <v>3.89</v>
      </c>
      <c r="BJ30" s="94">
        <v>4.18</v>
      </c>
      <c r="BK30" s="96">
        <v>53</v>
      </c>
      <c r="BL30" s="94">
        <v>0.4</v>
      </c>
      <c r="BM30" s="36">
        <v>-9</v>
      </c>
      <c r="BN30" s="70" t="s">
        <v>1065</v>
      </c>
      <c r="BO30" s="104">
        <v>-68</v>
      </c>
      <c r="BP30" s="84" t="s">
        <v>1796</v>
      </c>
      <c r="BQ30" s="84">
        <v>468504</v>
      </c>
      <c r="BR30" s="36" t="s">
        <v>3748</v>
      </c>
      <c r="BS30" s="36" t="s">
        <v>5269</v>
      </c>
      <c r="BT30" s="36" t="s">
        <v>5676</v>
      </c>
      <c r="BU30" s="84" t="s">
        <v>3437</v>
      </c>
      <c r="BV30" s="84" t="s">
        <v>3428</v>
      </c>
    </row>
    <row r="31" spans="1:74" x14ac:dyDescent="0.3">
      <c r="A31" s="84" t="s">
        <v>4781</v>
      </c>
      <c r="B31" s="84" t="s">
        <v>4782</v>
      </c>
      <c r="C31" s="84" t="s">
        <v>1065</v>
      </c>
      <c r="D31" s="84">
        <v>2018</v>
      </c>
      <c r="E31" s="84">
        <v>23</v>
      </c>
      <c r="F31" s="84" t="s">
        <v>1074</v>
      </c>
      <c r="G31" s="84" t="s">
        <v>1063</v>
      </c>
      <c r="H31" s="93" t="s">
        <v>1683</v>
      </c>
      <c r="I31" s="94">
        <v>0.68</v>
      </c>
      <c r="J31" s="93" t="s">
        <v>1064</v>
      </c>
      <c r="K31" s="184">
        <v>146.4</v>
      </c>
      <c r="L31" s="185">
        <v>9</v>
      </c>
      <c r="M31" s="96">
        <v>25</v>
      </c>
      <c r="N31" s="96">
        <v>25</v>
      </c>
      <c r="O31" s="96">
        <v>0</v>
      </c>
      <c r="P31" s="96">
        <v>0</v>
      </c>
      <c r="Q31" s="185">
        <v>0</v>
      </c>
      <c r="R31" s="96">
        <v>0</v>
      </c>
      <c r="S31" s="96">
        <v>655</v>
      </c>
      <c r="T31" s="96">
        <v>23</v>
      </c>
      <c r="U31" s="96">
        <v>48</v>
      </c>
      <c r="V31" s="96">
        <v>2</v>
      </c>
      <c r="W31" s="185">
        <v>143</v>
      </c>
      <c r="X31" s="96">
        <v>455</v>
      </c>
      <c r="Y31" s="96">
        <v>157</v>
      </c>
      <c r="Z31" s="96">
        <v>38</v>
      </c>
      <c r="AA31" s="96">
        <v>5</v>
      </c>
      <c r="AB31" s="96">
        <v>8</v>
      </c>
      <c r="AC31" s="96">
        <v>0</v>
      </c>
      <c r="AD31" s="96">
        <v>76</v>
      </c>
      <c r="AE31" s="188">
        <v>4.2699999999999996</v>
      </c>
      <c r="AF31" s="96">
        <v>131</v>
      </c>
      <c r="AG31" s="97">
        <v>7.9</v>
      </c>
      <c r="AH31" s="98">
        <v>3</v>
      </c>
      <c r="AI31" s="97">
        <v>8.5</v>
      </c>
      <c r="AJ31" s="97">
        <v>2.9</v>
      </c>
      <c r="AK31" s="99">
        <v>1.37</v>
      </c>
      <c r="AL31" s="100">
        <v>0.309</v>
      </c>
      <c r="AM31" s="99">
        <v>1.38</v>
      </c>
      <c r="AN31" s="99">
        <v>1.84</v>
      </c>
      <c r="AO31" s="99">
        <v>0.08</v>
      </c>
      <c r="AP31" s="101">
        <v>59</v>
      </c>
      <c r="AQ31" s="102">
        <v>101</v>
      </c>
      <c r="AR31" s="103">
        <v>44</v>
      </c>
      <c r="AS31" s="102">
        <v>28</v>
      </c>
      <c r="AT31" s="191">
        <v>24.17</v>
      </c>
      <c r="AU31" s="84">
        <v>53</v>
      </c>
      <c r="AV31" s="84">
        <v>30</v>
      </c>
      <c r="AW31" s="94">
        <v>-0.18</v>
      </c>
      <c r="AX31" s="84" t="s">
        <v>1683</v>
      </c>
      <c r="AY31" s="97">
        <v>136</v>
      </c>
      <c r="AZ31" s="94">
        <v>4.1399999999999997</v>
      </c>
      <c r="BA31" s="96">
        <v>76</v>
      </c>
      <c r="BB31" s="96">
        <v>45</v>
      </c>
      <c r="BC31" s="84" t="s">
        <v>1683</v>
      </c>
      <c r="BD31" s="97">
        <v>124</v>
      </c>
      <c r="BE31" s="94">
        <v>4.09</v>
      </c>
      <c r="BF31" s="96">
        <v>81</v>
      </c>
      <c r="BG31" s="96">
        <v>44</v>
      </c>
      <c r="BH31" s="97">
        <v>162</v>
      </c>
      <c r="BI31" s="94">
        <v>4.3899999999999997</v>
      </c>
      <c r="BJ31" s="94">
        <v>4.2300000000000004</v>
      </c>
      <c r="BK31" s="96">
        <v>48</v>
      </c>
      <c r="BL31" s="94">
        <v>-0.12</v>
      </c>
      <c r="BM31" s="36">
        <v>-4</v>
      </c>
      <c r="BN31" s="70" t="s">
        <v>1065</v>
      </c>
      <c r="BO31" s="104">
        <v>-38</v>
      </c>
      <c r="BP31" s="84" t="s">
        <v>4928</v>
      </c>
      <c r="BQ31" s="84">
        <v>608566</v>
      </c>
      <c r="BR31" s="36" t="s">
        <v>4671</v>
      </c>
      <c r="BS31" s="36" t="s">
        <v>5269</v>
      </c>
      <c r="BT31" s="36" t="s">
        <v>3625</v>
      </c>
      <c r="BU31" s="84" t="s">
        <v>4244</v>
      </c>
      <c r="BV31" s="84" t="s">
        <v>2805</v>
      </c>
    </row>
    <row r="32" spans="1:74" x14ac:dyDescent="0.3">
      <c r="A32" s="84" t="s">
        <v>1744</v>
      </c>
      <c r="B32" s="84" t="s">
        <v>1682</v>
      </c>
      <c r="C32" s="84" t="s">
        <v>1103</v>
      </c>
      <c r="D32" s="84">
        <v>2018</v>
      </c>
      <c r="E32" s="84">
        <v>34</v>
      </c>
      <c r="F32" s="84" t="s">
        <v>1107</v>
      </c>
      <c r="G32" s="84" t="s">
        <v>1063</v>
      </c>
      <c r="H32" s="93" t="s">
        <v>1683</v>
      </c>
      <c r="I32" s="94">
        <v>0.72</v>
      </c>
      <c r="J32" s="93" t="s">
        <v>1064</v>
      </c>
      <c r="K32" s="184">
        <v>153.6</v>
      </c>
      <c r="L32" s="185">
        <v>10</v>
      </c>
      <c r="M32" s="96">
        <v>27</v>
      </c>
      <c r="N32" s="96">
        <v>27</v>
      </c>
      <c r="O32" s="96">
        <v>2</v>
      </c>
      <c r="P32" s="96">
        <v>1</v>
      </c>
      <c r="Q32" s="185">
        <v>0</v>
      </c>
      <c r="R32" s="96">
        <v>0</v>
      </c>
      <c r="S32" s="96">
        <v>697</v>
      </c>
      <c r="T32" s="96">
        <v>18</v>
      </c>
      <c r="U32" s="96">
        <v>53</v>
      </c>
      <c r="V32" s="96">
        <v>5</v>
      </c>
      <c r="W32" s="185">
        <v>120</v>
      </c>
      <c r="X32" s="96">
        <v>483</v>
      </c>
      <c r="Y32" s="96">
        <v>173</v>
      </c>
      <c r="Z32" s="96">
        <v>39</v>
      </c>
      <c r="AA32" s="96">
        <v>6</v>
      </c>
      <c r="AB32" s="96">
        <v>6</v>
      </c>
      <c r="AC32" s="96">
        <v>1</v>
      </c>
      <c r="AD32" s="96">
        <v>82</v>
      </c>
      <c r="AE32" s="188">
        <v>4.3499999999999996</v>
      </c>
      <c r="AF32" s="96">
        <v>148</v>
      </c>
      <c r="AG32" s="97">
        <v>8.1999999999999993</v>
      </c>
      <c r="AH32" s="98">
        <v>2.2999999999999998</v>
      </c>
      <c r="AI32" s="97">
        <v>6.6</v>
      </c>
      <c r="AJ32" s="97">
        <v>2.9</v>
      </c>
      <c r="AK32" s="99">
        <v>1.02</v>
      </c>
      <c r="AL32" s="100">
        <v>0.311</v>
      </c>
      <c r="AM32" s="99">
        <v>1.45</v>
      </c>
      <c r="AN32" s="99">
        <v>1.46</v>
      </c>
      <c r="AO32" s="99">
        <v>0.05</v>
      </c>
      <c r="AP32" s="101">
        <v>20</v>
      </c>
      <c r="AQ32" s="102">
        <v>103</v>
      </c>
      <c r="AR32" s="103">
        <v>43</v>
      </c>
      <c r="AS32" s="102">
        <v>28</v>
      </c>
      <c r="AT32" s="191">
        <v>21.64</v>
      </c>
      <c r="AU32" s="84">
        <v>56</v>
      </c>
      <c r="AV32" s="84">
        <v>31</v>
      </c>
      <c r="AW32" s="94">
        <v>-0.18</v>
      </c>
      <c r="AX32" s="84" t="s">
        <v>1683</v>
      </c>
      <c r="AY32" s="97">
        <v>136.1</v>
      </c>
      <c r="AZ32" s="94">
        <v>4.13</v>
      </c>
      <c r="BA32" s="96">
        <v>76</v>
      </c>
      <c r="BB32" s="96">
        <v>45</v>
      </c>
      <c r="BC32" s="84" t="s">
        <v>1683</v>
      </c>
      <c r="BD32" s="97">
        <v>118.8</v>
      </c>
      <c r="BE32" s="94">
        <v>4.17</v>
      </c>
      <c r="BF32" s="96">
        <v>83</v>
      </c>
      <c r="BG32" s="96">
        <v>40</v>
      </c>
      <c r="BH32" s="97">
        <v>197.3</v>
      </c>
      <c r="BI32" s="94">
        <v>4.79</v>
      </c>
      <c r="BJ32" s="94">
        <v>4.1399999999999997</v>
      </c>
      <c r="BK32" s="96">
        <v>59</v>
      </c>
      <c r="BL32" s="94">
        <v>-0.44</v>
      </c>
      <c r="BM32" s="36">
        <v>-16</v>
      </c>
      <c r="BN32" s="70" t="s">
        <v>1065</v>
      </c>
      <c r="BO32" s="104">
        <v>-79</v>
      </c>
      <c r="BP32" s="84" t="s">
        <v>1745</v>
      </c>
      <c r="BQ32" s="84">
        <v>453385</v>
      </c>
      <c r="BR32" s="36" t="s">
        <v>5678</v>
      </c>
      <c r="BS32" s="36" t="s">
        <v>3682</v>
      </c>
      <c r="BT32" s="36" t="s">
        <v>3460</v>
      </c>
      <c r="BU32" s="84" t="s">
        <v>5258</v>
      </c>
      <c r="BV32" s="84" t="s">
        <v>3909</v>
      </c>
    </row>
    <row r="33" spans="1:74" x14ac:dyDescent="0.3">
      <c r="A33" s="84" t="s">
        <v>1699</v>
      </c>
      <c r="B33" s="84" t="s">
        <v>266</v>
      </c>
      <c r="C33" s="84" t="s">
        <v>1065</v>
      </c>
      <c r="D33" s="84">
        <v>2018</v>
      </c>
      <c r="E33" s="84">
        <v>32</v>
      </c>
      <c r="F33" s="84" t="s">
        <v>1104</v>
      </c>
      <c r="G33" s="84" t="s">
        <v>1063</v>
      </c>
      <c r="H33" s="93" t="s">
        <v>1683</v>
      </c>
      <c r="I33" s="94">
        <v>0.78</v>
      </c>
      <c r="J33" s="93" t="s">
        <v>1064</v>
      </c>
      <c r="K33" s="184">
        <v>139.80000000000001</v>
      </c>
      <c r="L33" s="185">
        <v>9</v>
      </c>
      <c r="M33" s="96">
        <v>20</v>
      </c>
      <c r="N33" s="96">
        <v>20</v>
      </c>
      <c r="O33" s="96">
        <v>1</v>
      </c>
      <c r="P33" s="96">
        <v>1</v>
      </c>
      <c r="Q33" s="185">
        <v>0</v>
      </c>
      <c r="R33" s="96">
        <v>0</v>
      </c>
      <c r="S33" s="96">
        <v>526</v>
      </c>
      <c r="T33" s="96">
        <v>14</v>
      </c>
      <c r="U33" s="96">
        <v>35</v>
      </c>
      <c r="V33" s="96">
        <v>1</v>
      </c>
      <c r="W33" s="185">
        <v>110</v>
      </c>
      <c r="X33" s="96">
        <v>377</v>
      </c>
      <c r="Y33" s="96">
        <v>136</v>
      </c>
      <c r="Z33" s="96">
        <v>38</v>
      </c>
      <c r="AA33" s="96">
        <v>3</v>
      </c>
      <c r="AB33" s="96">
        <v>6</v>
      </c>
      <c r="AC33" s="96">
        <v>1</v>
      </c>
      <c r="AD33" s="96">
        <v>60</v>
      </c>
      <c r="AE33" s="188">
        <v>4.26</v>
      </c>
      <c r="AF33" s="96">
        <v>120</v>
      </c>
      <c r="AG33" s="97">
        <v>8.5</v>
      </c>
      <c r="AH33" s="98">
        <v>3.1</v>
      </c>
      <c r="AI33" s="97">
        <v>7.9</v>
      </c>
      <c r="AJ33" s="97">
        <v>2.5</v>
      </c>
      <c r="AK33" s="99">
        <v>1</v>
      </c>
      <c r="AL33" s="100">
        <v>0.28100000000000003</v>
      </c>
      <c r="AM33" s="99">
        <v>1.25</v>
      </c>
      <c r="AN33" s="99">
        <v>1.39</v>
      </c>
      <c r="AO33" s="99">
        <v>0.05</v>
      </c>
      <c r="AP33" s="101">
        <v>54</v>
      </c>
      <c r="AQ33" s="102">
        <v>101</v>
      </c>
      <c r="AR33" s="103">
        <v>43</v>
      </c>
      <c r="AS33" s="102">
        <v>27</v>
      </c>
      <c r="AT33" s="191">
        <v>25.52</v>
      </c>
      <c r="AU33" s="84">
        <v>57</v>
      </c>
      <c r="AV33" s="84">
        <v>32</v>
      </c>
      <c r="AW33" s="94">
        <v>-0.26</v>
      </c>
      <c r="AX33" s="84" t="s">
        <v>1683</v>
      </c>
      <c r="AY33" s="97">
        <v>117</v>
      </c>
      <c r="AZ33" s="94">
        <v>3.83</v>
      </c>
      <c r="BA33" s="96">
        <v>70</v>
      </c>
      <c r="BB33" s="96">
        <v>52</v>
      </c>
      <c r="BC33" s="84" t="s">
        <v>1683</v>
      </c>
      <c r="BD33" s="97">
        <v>98.4</v>
      </c>
      <c r="BE33" s="94">
        <v>4</v>
      </c>
      <c r="BF33" s="96">
        <v>79</v>
      </c>
      <c r="BG33" s="96">
        <v>41</v>
      </c>
      <c r="BH33" s="97">
        <v>147.30000000000001</v>
      </c>
      <c r="BI33" s="94">
        <v>4.5199999999999996</v>
      </c>
      <c r="BJ33" s="94">
        <v>4.34</v>
      </c>
      <c r="BK33" s="96">
        <v>42</v>
      </c>
      <c r="BL33" s="94">
        <v>-0.26</v>
      </c>
      <c r="BM33" s="36">
        <v>1</v>
      </c>
      <c r="BN33" s="70" t="s">
        <v>1065</v>
      </c>
      <c r="BO33" s="104">
        <v>-49</v>
      </c>
      <c r="BP33" s="84" t="s">
        <v>1700</v>
      </c>
      <c r="BQ33" s="84">
        <v>456501</v>
      </c>
      <c r="BR33" s="36" t="s">
        <v>3738</v>
      </c>
      <c r="BS33" s="36" t="s">
        <v>5679</v>
      </c>
      <c r="BT33" s="36" t="s">
        <v>3480</v>
      </c>
      <c r="BU33" s="84" t="s">
        <v>3460</v>
      </c>
      <c r="BV33" s="84" t="s">
        <v>3909</v>
      </c>
    </row>
    <row r="34" spans="1:74" x14ac:dyDescent="0.3">
      <c r="A34" s="84" t="s">
        <v>4747</v>
      </c>
      <c r="B34" s="84" t="s">
        <v>4748</v>
      </c>
      <c r="C34" s="84" t="s">
        <v>1065</v>
      </c>
      <c r="D34" s="84">
        <v>2018</v>
      </c>
      <c r="E34" s="84">
        <v>26</v>
      </c>
      <c r="F34" s="84" t="s">
        <v>1106</v>
      </c>
      <c r="G34" s="84" t="s">
        <v>1063</v>
      </c>
      <c r="H34" s="93" t="s">
        <v>1683</v>
      </c>
      <c r="I34" s="94">
        <v>0.71</v>
      </c>
      <c r="J34" s="93" t="s">
        <v>1064</v>
      </c>
      <c r="K34" s="184">
        <v>138.80000000000001</v>
      </c>
      <c r="L34" s="185">
        <v>8</v>
      </c>
      <c r="M34" s="96">
        <v>21</v>
      </c>
      <c r="N34" s="96">
        <v>21</v>
      </c>
      <c r="O34" s="96">
        <v>0</v>
      </c>
      <c r="P34" s="96">
        <v>0</v>
      </c>
      <c r="Q34" s="185">
        <v>0</v>
      </c>
      <c r="R34" s="96">
        <v>0</v>
      </c>
      <c r="S34" s="96">
        <v>508</v>
      </c>
      <c r="T34" s="96">
        <v>13</v>
      </c>
      <c r="U34" s="96">
        <v>36</v>
      </c>
      <c r="V34" s="96">
        <v>2</v>
      </c>
      <c r="W34" s="185">
        <v>110</v>
      </c>
      <c r="X34" s="96">
        <v>358</v>
      </c>
      <c r="Y34" s="96">
        <v>138</v>
      </c>
      <c r="Z34" s="96">
        <v>38</v>
      </c>
      <c r="AA34" s="96">
        <v>5</v>
      </c>
      <c r="AB34" s="96">
        <v>4</v>
      </c>
      <c r="AC34" s="96">
        <v>1</v>
      </c>
      <c r="AD34" s="96">
        <v>63</v>
      </c>
      <c r="AE34" s="188">
        <v>4.2</v>
      </c>
      <c r="AF34" s="96">
        <v>120</v>
      </c>
      <c r="AG34" s="97">
        <v>9</v>
      </c>
      <c r="AH34" s="98">
        <v>3.1</v>
      </c>
      <c r="AI34" s="97">
        <v>8.3000000000000007</v>
      </c>
      <c r="AJ34" s="97">
        <v>2.7</v>
      </c>
      <c r="AK34" s="99">
        <v>0.98</v>
      </c>
      <c r="AL34" s="100">
        <v>0.30299999999999999</v>
      </c>
      <c r="AM34" s="99">
        <v>1.34</v>
      </c>
      <c r="AN34" s="99">
        <v>1.39</v>
      </c>
      <c r="AO34" s="99">
        <v>0.06</v>
      </c>
      <c r="AP34" s="101">
        <v>64</v>
      </c>
      <c r="AQ34" s="102">
        <v>99</v>
      </c>
      <c r="AR34" s="103">
        <v>42</v>
      </c>
      <c r="AS34" s="102">
        <v>26</v>
      </c>
      <c r="AT34" s="191">
        <v>21.68</v>
      </c>
      <c r="AU34" s="84">
        <v>59</v>
      </c>
      <c r="AV34" s="84">
        <v>33</v>
      </c>
      <c r="AW34" s="94">
        <v>-0.4</v>
      </c>
      <c r="AX34" s="84" t="s">
        <v>1683</v>
      </c>
      <c r="AY34" s="97">
        <v>118.4</v>
      </c>
      <c r="AZ34" s="94">
        <v>3.7</v>
      </c>
      <c r="BA34" s="96">
        <v>68</v>
      </c>
      <c r="BB34" s="96">
        <v>58</v>
      </c>
      <c r="BC34" s="84" t="s">
        <v>1683</v>
      </c>
      <c r="BD34" s="97">
        <v>101.5</v>
      </c>
      <c r="BE34" s="94">
        <v>3.8</v>
      </c>
      <c r="BF34" s="96">
        <v>75</v>
      </c>
      <c r="BG34" s="96">
        <v>49</v>
      </c>
      <c r="BH34" s="97">
        <v>133.69999999999999</v>
      </c>
      <c r="BI34" s="94">
        <v>4.4400000000000004</v>
      </c>
      <c r="BJ34" s="94">
        <v>3.45</v>
      </c>
      <c r="BK34" s="96">
        <v>77</v>
      </c>
      <c r="BL34" s="94">
        <v>-0.24</v>
      </c>
      <c r="BM34" s="36">
        <v>-34</v>
      </c>
      <c r="BN34" s="70" t="s">
        <v>1065</v>
      </c>
      <c r="BO34" s="104">
        <v>-32</v>
      </c>
      <c r="BP34" s="84" t="s">
        <v>5037</v>
      </c>
      <c r="BQ34" s="84">
        <v>592791</v>
      </c>
      <c r="BR34" s="36" t="s">
        <v>3757</v>
      </c>
      <c r="BS34" s="36" t="s">
        <v>5269</v>
      </c>
      <c r="BT34" s="36" t="s">
        <v>3532</v>
      </c>
      <c r="BU34" s="84" t="s">
        <v>4244</v>
      </c>
      <c r="BV34" s="84" t="s">
        <v>3909</v>
      </c>
    </row>
    <row r="35" spans="1:74" x14ac:dyDescent="0.3">
      <c r="A35" s="84" t="s">
        <v>1876</v>
      </c>
      <c r="B35" s="84" t="s">
        <v>31</v>
      </c>
      <c r="C35" s="84" t="s">
        <v>1065</v>
      </c>
      <c r="D35" s="84">
        <v>2018</v>
      </c>
      <c r="E35" s="84">
        <v>27</v>
      </c>
      <c r="F35" s="84" t="s">
        <v>1101</v>
      </c>
      <c r="G35" s="84" t="s">
        <v>1063</v>
      </c>
      <c r="H35" s="93" t="s">
        <v>1683</v>
      </c>
      <c r="I35" s="94">
        <v>0.79</v>
      </c>
      <c r="J35" s="93" t="s">
        <v>1064</v>
      </c>
      <c r="K35" s="184">
        <v>155.4</v>
      </c>
      <c r="L35" s="185">
        <v>11</v>
      </c>
      <c r="M35" s="96">
        <v>28</v>
      </c>
      <c r="N35" s="96">
        <v>28</v>
      </c>
      <c r="O35" s="96">
        <v>0</v>
      </c>
      <c r="P35" s="96">
        <v>0</v>
      </c>
      <c r="Q35" s="185">
        <v>0</v>
      </c>
      <c r="R35" s="96">
        <v>0</v>
      </c>
      <c r="S35" s="96">
        <v>715</v>
      </c>
      <c r="T35" s="96">
        <v>24</v>
      </c>
      <c r="U35" s="96">
        <v>55</v>
      </c>
      <c r="V35" s="96">
        <v>2</v>
      </c>
      <c r="W35" s="185">
        <v>148</v>
      </c>
      <c r="X35" s="96">
        <v>511</v>
      </c>
      <c r="Y35" s="96">
        <v>159</v>
      </c>
      <c r="Z35" s="96">
        <v>40</v>
      </c>
      <c r="AA35" s="96">
        <v>5</v>
      </c>
      <c r="AB35" s="96">
        <v>7</v>
      </c>
      <c r="AC35" s="96">
        <v>0</v>
      </c>
      <c r="AD35" s="96">
        <v>81</v>
      </c>
      <c r="AE35" s="188">
        <v>4.47</v>
      </c>
      <c r="AF35" s="96">
        <v>138</v>
      </c>
      <c r="AG35" s="97">
        <v>7.4</v>
      </c>
      <c r="AH35" s="98">
        <v>2.7</v>
      </c>
      <c r="AI35" s="97">
        <v>7.9</v>
      </c>
      <c r="AJ35" s="97">
        <v>3</v>
      </c>
      <c r="AK35" s="99">
        <v>1.29</v>
      </c>
      <c r="AL35" s="100">
        <v>0.27500000000000002</v>
      </c>
      <c r="AM35" s="99">
        <v>1.27</v>
      </c>
      <c r="AN35" s="99">
        <v>1.76</v>
      </c>
      <c r="AO35" s="99">
        <v>7.0000000000000007E-2</v>
      </c>
      <c r="AP35" s="101">
        <v>41</v>
      </c>
      <c r="AQ35" s="102">
        <v>106</v>
      </c>
      <c r="AR35" s="103">
        <v>42</v>
      </c>
      <c r="AS35" s="102">
        <v>28</v>
      </c>
      <c r="AT35" s="191">
        <v>30.52</v>
      </c>
      <c r="AU35" s="84">
        <v>60</v>
      </c>
      <c r="AV35" s="84">
        <v>34</v>
      </c>
      <c r="AW35" s="94">
        <v>-0.23</v>
      </c>
      <c r="AX35" s="84" t="s">
        <v>1683</v>
      </c>
      <c r="AY35" s="97">
        <v>139.6</v>
      </c>
      <c r="AZ35" s="94">
        <v>4.26</v>
      </c>
      <c r="BA35" s="96">
        <v>78</v>
      </c>
      <c r="BB35" s="96">
        <v>42</v>
      </c>
      <c r="BC35" s="84" t="s">
        <v>1683</v>
      </c>
      <c r="BD35" s="97">
        <v>124.4</v>
      </c>
      <c r="BE35" s="94">
        <v>4.24</v>
      </c>
      <c r="BF35" s="96">
        <v>84</v>
      </c>
      <c r="BG35" s="96">
        <v>39</v>
      </c>
      <c r="BH35" s="97">
        <v>188.3</v>
      </c>
      <c r="BI35" s="94">
        <v>4.49</v>
      </c>
      <c r="BJ35" s="94">
        <v>4.8099999999999996</v>
      </c>
      <c r="BK35" s="96">
        <v>38</v>
      </c>
      <c r="BL35" s="94">
        <v>-0.02</v>
      </c>
      <c r="BM35" s="36">
        <v>4</v>
      </c>
      <c r="BN35" s="70" t="s">
        <v>1065</v>
      </c>
      <c r="BO35" s="104">
        <v>-64</v>
      </c>
      <c r="BP35" s="84" t="s">
        <v>1877</v>
      </c>
      <c r="BQ35" s="84">
        <v>527054</v>
      </c>
      <c r="BR35" s="36" t="s">
        <v>3746</v>
      </c>
      <c r="BS35" s="36" t="s">
        <v>5005</v>
      </c>
      <c r="BT35" s="36" t="s">
        <v>4224</v>
      </c>
      <c r="BU35" s="84" t="s">
        <v>4297</v>
      </c>
      <c r="BV35" s="84" t="s">
        <v>3909</v>
      </c>
    </row>
    <row r="36" spans="1:74" x14ac:dyDescent="0.3">
      <c r="A36" s="84" t="s">
        <v>3317</v>
      </c>
      <c r="B36" s="84" t="s">
        <v>34</v>
      </c>
      <c r="C36" s="84" t="s">
        <v>1065</v>
      </c>
      <c r="D36" s="84">
        <v>2018</v>
      </c>
      <c r="E36" s="84">
        <v>26</v>
      </c>
      <c r="F36" s="84" t="s">
        <v>1101</v>
      </c>
      <c r="G36" s="84" t="s">
        <v>1063</v>
      </c>
      <c r="H36" s="93" t="s">
        <v>1683</v>
      </c>
      <c r="I36" s="94">
        <v>0.73</v>
      </c>
      <c r="J36" s="93" t="s">
        <v>1064</v>
      </c>
      <c r="K36" s="184">
        <v>139.80000000000001</v>
      </c>
      <c r="L36" s="185">
        <v>9</v>
      </c>
      <c r="M36" s="96">
        <v>25</v>
      </c>
      <c r="N36" s="96">
        <v>25</v>
      </c>
      <c r="O36" s="96">
        <v>0</v>
      </c>
      <c r="P36" s="96">
        <v>0</v>
      </c>
      <c r="Q36" s="185">
        <v>0</v>
      </c>
      <c r="R36" s="96">
        <v>0</v>
      </c>
      <c r="S36" s="96">
        <v>602</v>
      </c>
      <c r="T36" s="96">
        <v>19</v>
      </c>
      <c r="U36" s="96">
        <v>48</v>
      </c>
      <c r="V36" s="96">
        <v>2</v>
      </c>
      <c r="W36" s="185">
        <v>128</v>
      </c>
      <c r="X36" s="96">
        <v>412</v>
      </c>
      <c r="Y36" s="96">
        <v>155</v>
      </c>
      <c r="Z36" s="96">
        <v>39</v>
      </c>
      <c r="AA36" s="96">
        <v>7</v>
      </c>
      <c r="AB36" s="96">
        <v>8</v>
      </c>
      <c r="AC36" s="96">
        <v>1</v>
      </c>
      <c r="AD36" s="96">
        <v>79</v>
      </c>
      <c r="AE36" s="188">
        <v>4.32</v>
      </c>
      <c r="AF36" s="96">
        <v>132</v>
      </c>
      <c r="AG36" s="97">
        <v>8.6</v>
      </c>
      <c r="AH36" s="98">
        <v>2.7</v>
      </c>
      <c r="AI36" s="97">
        <v>8.3000000000000007</v>
      </c>
      <c r="AJ36" s="97">
        <v>3.1</v>
      </c>
      <c r="AK36" s="99">
        <v>1.27</v>
      </c>
      <c r="AL36" s="100">
        <v>0.30299999999999999</v>
      </c>
      <c r="AM36" s="99">
        <v>1.4</v>
      </c>
      <c r="AN36" s="99">
        <v>1.75</v>
      </c>
      <c r="AO36" s="99">
        <v>7.0000000000000007E-2</v>
      </c>
      <c r="AP36" s="101">
        <v>53</v>
      </c>
      <c r="AQ36" s="102">
        <v>102</v>
      </c>
      <c r="AR36" s="103">
        <v>42</v>
      </c>
      <c r="AS36" s="102">
        <v>27</v>
      </c>
      <c r="AT36" s="191">
        <v>23.05</v>
      </c>
      <c r="AU36" s="84">
        <v>61</v>
      </c>
      <c r="AV36" s="84">
        <v>35</v>
      </c>
      <c r="AW36" s="94">
        <v>-0.15</v>
      </c>
      <c r="AX36" s="84" t="s">
        <v>1683</v>
      </c>
      <c r="AY36" s="97">
        <v>125.8</v>
      </c>
      <c r="AZ36" s="94">
        <v>4.13</v>
      </c>
      <c r="BA36" s="96">
        <v>76</v>
      </c>
      <c r="BB36" s="96">
        <v>43</v>
      </c>
      <c r="BC36" s="84" t="s">
        <v>1683</v>
      </c>
      <c r="BD36" s="97">
        <v>111.7</v>
      </c>
      <c r="BE36" s="94">
        <v>4.18</v>
      </c>
      <c r="BF36" s="96">
        <v>83</v>
      </c>
      <c r="BG36" s="96">
        <v>39</v>
      </c>
      <c r="BH36" s="97">
        <v>154</v>
      </c>
      <c r="BI36" s="94">
        <v>4.79</v>
      </c>
      <c r="BJ36" s="94">
        <v>4.2</v>
      </c>
      <c r="BK36" s="96">
        <v>47</v>
      </c>
      <c r="BL36" s="94">
        <v>-0.47</v>
      </c>
      <c r="BM36" s="36">
        <v>-5</v>
      </c>
      <c r="BN36" s="70" t="s">
        <v>1065</v>
      </c>
      <c r="BO36" s="104">
        <v>-42</v>
      </c>
      <c r="BP36" s="84" t="s">
        <v>3316</v>
      </c>
      <c r="BQ36" s="84">
        <v>592314</v>
      </c>
      <c r="BR36" s="36" t="s">
        <v>3765</v>
      </c>
      <c r="BS36" s="36" t="s">
        <v>5269</v>
      </c>
      <c r="BT36" s="36" t="s">
        <v>4315</v>
      </c>
      <c r="BU36" s="84" t="s">
        <v>4942</v>
      </c>
      <c r="BV36" s="84" t="s">
        <v>3909</v>
      </c>
    </row>
    <row r="37" spans="1:74" x14ac:dyDescent="0.3">
      <c r="A37" s="84" t="s">
        <v>2484</v>
      </c>
      <c r="B37" s="84" t="s">
        <v>169</v>
      </c>
      <c r="C37" s="84" t="s">
        <v>1065</v>
      </c>
      <c r="D37" s="84">
        <v>2018</v>
      </c>
      <c r="E37" s="84">
        <v>39</v>
      </c>
      <c r="F37" s="84" t="s">
        <v>1070</v>
      </c>
      <c r="G37" s="84" t="s">
        <v>1063</v>
      </c>
      <c r="H37" s="93" t="s">
        <v>1683</v>
      </c>
      <c r="I37" s="94">
        <v>0.79</v>
      </c>
      <c r="J37" s="93" t="s">
        <v>1064</v>
      </c>
      <c r="K37" s="184">
        <v>126.2</v>
      </c>
      <c r="L37" s="185">
        <v>9</v>
      </c>
      <c r="M37" s="96">
        <v>24</v>
      </c>
      <c r="N37" s="96">
        <v>24</v>
      </c>
      <c r="O37" s="96">
        <v>0</v>
      </c>
      <c r="P37" s="96">
        <v>0</v>
      </c>
      <c r="Q37" s="185">
        <v>0</v>
      </c>
      <c r="R37" s="96">
        <v>0</v>
      </c>
      <c r="S37" s="96">
        <v>570</v>
      </c>
      <c r="T37" s="96">
        <v>21</v>
      </c>
      <c r="U37" s="96">
        <v>42</v>
      </c>
      <c r="V37" s="96">
        <v>2</v>
      </c>
      <c r="W37" s="185">
        <v>112</v>
      </c>
      <c r="X37" s="96">
        <v>412</v>
      </c>
      <c r="Y37" s="96">
        <v>129</v>
      </c>
      <c r="Z37" s="96">
        <v>39</v>
      </c>
      <c r="AA37" s="96">
        <v>6</v>
      </c>
      <c r="AB37" s="96">
        <v>7</v>
      </c>
      <c r="AC37" s="96">
        <v>1</v>
      </c>
      <c r="AD37" s="96">
        <v>64</v>
      </c>
      <c r="AE37" s="188">
        <v>4.3600000000000003</v>
      </c>
      <c r="AF37" s="96">
        <v>113</v>
      </c>
      <c r="AG37" s="97">
        <v>7.4</v>
      </c>
      <c r="AH37" s="98">
        <v>2.7</v>
      </c>
      <c r="AI37" s="97">
        <v>7.3</v>
      </c>
      <c r="AJ37" s="97">
        <v>2.8</v>
      </c>
      <c r="AK37" s="99">
        <v>1.36</v>
      </c>
      <c r="AL37" s="100">
        <v>0.25700000000000001</v>
      </c>
      <c r="AM37" s="99">
        <v>1.22</v>
      </c>
      <c r="AN37" s="99">
        <v>1.82</v>
      </c>
      <c r="AO37" s="99">
        <v>7.0000000000000007E-2</v>
      </c>
      <c r="AP37" s="101">
        <v>30</v>
      </c>
      <c r="AQ37" s="102">
        <v>103</v>
      </c>
      <c r="AR37" s="103">
        <v>40</v>
      </c>
      <c r="AS37" s="102">
        <v>26</v>
      </c>
      <c r="AT37" s="191">
        <v>25.97</v>
      </c>
      <c r="AU37" s="84">
        <v>63</v>
      </c>
      <c r="AV37" s="84">
        <v>36</v>
      </c>
      <c r="AW37" s="94">
        <v>0.18</v>
      </c>
      <c r="AX37" s="84" t="s">
        <v>1739</v>
      </c>
      <c r="AY37" s="97">
        <v>100.8</v>
      </c>
      <c r="AZ37" s="94">
        <v>4.46</v>
      </c>
      <c r="BA37" s="96">
        <v>82</v>
      </c>
      <c r="BB37" s="96">
        <v>30</v>
      </c>
      <c r="BC37" s="84" t="s">
        <v>1683</v>
      </c>
      <c r="BD37" s="97">
        <v>85.6</v>
      </c>
      <c r="BE37" s="94">
        <v>4.53</v>
      </c>
      <c r="BF37" s="96">
        <v>90</v>
      </c>
      <c r="BG37" s="96">
        <v>25</v>
      </c>
      <c r="BH37" s="97">
        <v>170.7</v>
      </c>
      <c r="BI37" s="94">
        <v>4.59</v>
      </c>
      <c r="BJ37" s="94">
        <v>5.0599999999999996</v>
      </c>
      <c r="BK37" s="96">
        <v>31</v>
      </c>
      <c r="BL37" s="94">
        <v>-0.23</v>
      </c>
      <c r="BM37" s="36">
        <v>9</v>
      </c>
      <c r="BN37" s="70" t="s">
        <v>1065</v>
      </c>
      <c r="BO37" s="104">
        <v>-85</v>
      </c>
      <c r="BP37" s="84" t="s">
        <v>2485</v>
      </c>
      <c r="BQ37" s="84">
        <v>407793</v>
      </c>
      <c r="BR37" s="36" t="s">
        <v>4672</v>
      </c>
      <c r="BS37" s="36" t="s">
        <v>5269</v>
      </c>
      <c r="BT37" s="36" t="s">
        <v>3522</v>
      </c>
      <c r="BU37" s="84" t="s">
        <v>5680</v>
      </c>
      <c r="BV37" s="84" t="s">
        <v>3909</v>
      </c>
    </row>
    <row r="38" spans="1:74" x14ac:dyDescent="0.3">
      <c r="A38" s="84" t="s">
        <v>5681</v>
      </c>
      <c r="B38" s="84" t="s">
        <v>23</v>
      </c>
      <c r="C38" s="84" t="s">
        <v>1065</v>
      </c>
      <c r="D38" s="84">
        <v>2018</v>
      </c>
      <c r="E38" s="84">
        <v>31</v>
      </c>
      <c r="F38" s="84" t="s">
        <v>1100</v>
      </c>
      <c r="G38" s="84" t="s">
        <v>1063</v>
      </c>
      <c r="H38" s="93" t="s">
        <v>1683</v>
      </c>
      <c r="I38" s="94">
        <v>0.79</v>
      </c>
      <c r="J38" s="93" t="s">
        <v>1064</v>
      </c>
      <c r="K38" s="184">
        <v>142.30000000000001</v>
      </c>
      <c r="L38" s="185">
        <v>10</v>
      </c>
      <c r="M38" s="96">
        <v>28</v>
      </c>
      <c r="N38" s="96">
        <v>28</v>
      </c>
      <c r="O38" s="96">
        <v>0</v>
      </c>
      <c r="P38" s="96">
        <v>0</v>
      </c>
      <c r="Q38" s="185">
        <v>0</v>
      </c>
      <c r="R38" s="96">
        <v>0</v>
      </c>
      <c r="S38" s="96">
        <v>673</v>
      </c>
      <c r="T38" s="96">
        <v>21</v>
      </c>
      <c r="U38" s="96">
        <v>63</v>
      </c>
      <c r="V38" s="96">
        <v>4</v>
      </c>
      <c r="W38" s="185">
        <v>137</v>
      </c>
      <c r="X38" s="96">
        <v>481</v>
      </c>
      <c r="Y38" s="96">
        <v>127</v>
      </c>
      <c r="Z38" s="96">
        <v>39</v>
      </c>
      <c r="AA38" s="96">
        <v>2</v>
      </c>
      <c r="AB38" s="96">
        <v>7</v>
      </c>
      <c r="AC38" s="96">
        <v>0</v>
      </c>
      <c r="AD38" s="96">
        <v>62</v>
      </c>
      <c r="AE38" s="188">
        <v>4.38</v>
      </c>
      <c r="AF38" s="96">
        <v>128</v>
      </c>
      <c r="AG38" s="97">
        <v>7.3</v>
      </c>
      <c r="AH38" s="98">
        <v>2.2000000000000002</v>
      </c>
      <c r="AI38" s="97">
        <v>7.8</v>
      </c>
      <c r="AJ38" s="97">
        <v>3.6</v>
      </c>
      <c r="AK38" s="99">
        <v>1.17</v>
      </c>
      <c r="AL38" s="100">
        <v>0.26600000000000001</v>
      </c>
      <c r="AM38" s="99">
        <v>1.28</v>
      </c>
      <c r="AN38" s="99">
        <v>1.69</v>
      </c>
      <c r="AO38" s="99">
        <v>0.06</v>
      </c>
      <c r="AP38" s="101">
        <v>33</v>
      </c>
      <c r="AQ38" s="102">
        <v>103</v>
      </c>
      <c r="AR38" s="103">
        <v>40</v>
      </c>
      <c r="AS38" s="102">
        <v>26</v>
      </c>
      <c r="AT38" s="191">
        <v>25.46</v>
      </c>
      <c r="AU38" s="84">
        <v>64</v>
      </c>
      <c r="AV38" s="84">
        <v>37</v>
      </c>
      <c r="AW38" s="94">
        <v>-0.01</v>
      </c>
      <c r="AX38" s="84" t="s">
        <v>1683</v>
      </c>
      <c r="AY38" s="97">
        <v>125.9</v>
      </c>
      <c r="AZ38" s="94">
        <v>4.37</v>
      </c>
      <c r="BA38" s="96">
        <v>80</v>
      </c>
      <c r="BB38" s="96">
        <v>37</v>
      </c>
      <c r="BC38" s="84" t="s">
        <v>1683</v>
      </c>
      <c r="BD38" s="97">
        <v>110.4</v>
      </c>
      <c r="BE38" s="94">
        <v>4.37</v>
      </c>
      <c r="BF38" s="96">
        <v>86</v>
      </c>
      <c r="BG38" s="96">
        <v>33</v>
      </c>
      <c r="BH38" s="97">
        <v>186.3</v>
      </c>
      <c r="BI38" s="94">
        <v>3.43</v>
      </c>
      <c r="BJ38" s="94">
        <v>4.7300000000000004</v>
      </c>
      <c r="BK38" s="96">
        <v>40</v>
      </c>
      <c r="BL38" s="94">
        <v>0.95</v>
      </c>
      <c r="BM38" s="36">
        <v>0</v>
      </c>
      <c r="BN38" s="70" t="s">
        <v>1065</v>
      </c>
      <c r="BO38" s="104">
        <v>-76</v>
      </c>
      <c r="BP38" s="84" t="s">
        <v>5682</v>
      </c>
      <c r="BQ38" s="84">
        <v>458681</v>
      </c>
      <c r="BR38" s="36" t="s">
        <v>3763</v>
      </c>
      <c r="BS38" s="36" t="s">
        <v>5269</v>
      </c>
      <c r="BT38" s="36" t="s">
        <v>3437</v>
      </c>
      <c r="BU38" s="84" t="s">
        <v>3494</v>
      </c>
      <c r="BV38" s="84" t="s">
        <v>3428</v>
      </c>
    </row>
    <row r="39" spans="1:74" x14ac:dyDescent="0.3">
      <c r="A39" s="84" t="s">
        <v>4987</v>
      </c>
      <c r="B39" s="84" t="s">
        <v>139</v>
      </c>
      <c r="C39" s="84" t="s">
        <v>1065</v>
      </c>
      <c r="D39" s="84">
        <v>2018</v>
      </c>
      <c r="E39" s="84">
        <v>25</v>
      </c>
      <c r="F39" s="84" t="s">
        <v>1106</v>
      </c>
      <c r="G39" s="84" t="s">
        <v>1063</v>
      </c>
      <c r="H39" s="93" t="s">
        <v>1683</v>
      </c>
      <c r="I39" s="94">
        <v>0.71</v>
      </c>
      <c r="J39" s="93" t="s">
        <v>1064</v>
      </c>
      <c r="K39" s="184">
        <v>143.6</v>
      </c>
      <c r="L39" s="185">
        <v>9</v>
      </c>
      <c r="M39" s="96">
        <v>26</v>
      </c>
      <c r="N39" s="96">
        <v>26</v>
      </c>
      <c r="O39" s="96">
        <v>0</v>
      </c>
      <c r="P39" s="96">
        <v>0</v>
      </c>
      <c r="Q39" s="185">
        <v>0</v>
      </c>
      <c r="R39" s="96">
        <v>0</v>
      </c>
      <c r="S39" s="96">
        <v>612</v>
      </c>
      <c r="T39" s="96">
        <v>17</v>
      </c>
      <c r="U39" s="96">
        <v>57</v>
      </c>
      <c r="V39" s="96">
        <v>4</v>
      </c>
      <c r="W39" s="185">
        <v>129</v>
      </c>
      <c r="X39" s="96">
        <v>428</v>
      </c>
      <c r="Y39" s="96">
        <v>146</v>
      </c>
      <c r="Z39" s="96">
        <v>40</v>
      </c>
      <c r="AA39" s="96">
        <v>6</v>
      </c>
      <c r="AB39" s="96">
        <v>6</v>
      </c>
      <c r="AC39" s="96">
        <v>1</v>
      </c>
      <c r="AD39" s="96">
        <v>73</v>
      </c>
      <c r="AE39" s="188">
        <v>4.43</v>
      </c>
      <c r="AF39" s="96">
        <v>135</v>
      </c>
      <c r="AG39" s="97">
        <v>8.6</v>
      </c>
      <c r="AH39" s="98">
        <v>2.2999999999999998</v>
      </c>
      <c r="AI39" s="97">
        <v>8.3000000000000007</v>
      </c>
      <c r="AJ39" s="97">
        <v>3.6</v>
      </c>
      <c r="AK39" s="99">
        <v>1.06</v>
      </c>
      <c r="AL39" s="100">
        <v>0.3</v>
      </c>
      <c r="AM39" s="99">
        <v>1.41</v>
      </c>
      <c r="AN39" s="99">
        <v>1.58</v>
      </c>
      <c r="AO39" s="99">
        <v>0.06</v>
      </c>
      <c r="AP39" s="101">
        <v>47</v>
      </c>
      <c r="AQ39" s="102">
        <v>105</v>
      </c>
      <c r="AR39" s="103">
        <v>39</v>
      </c>
      <c r="AS39" s="102">
        <v>25</v>
      </c>
      <c r="AT39" s="191">
        <v>22.31</v>
      </c>
      <c r="AU39" s="84">
        <v>65</v>
      </c>
      <c r="AV39" s="84">
        <v>38</v>
      </c>
      <c r="AW39" s="94">
        <v>-0.34</v>
      </c>
      <c r="AX39" s="84" t="s">
        <v>1683</v>
      </c>
      <c r="AY39" s="97">
        <v>127.7</v>
      </c>
      <c r="AZ39" s="94">
        <v>4.04</v>
      </c>
      <c r="BA39" s="96">
        <v>74</v>
      </c>
      <c r="BB39" s="96">
        <v>47</v>
      </c>
      <c r="BC39" s="84" t="s">
        <v>1683</v>
      </c>
      <c r="BD39" s="97">
        <v>112.9</v>
      </c>
      <c r="BE39" s="94">
        <v>4.09</v>
      </c>
      <c r="BF39" s="96">
        <v>81</v>
      </c>
      <c r="BG39" s="96">
        <v>41</v>
      </c>
      <c r="BH39" s="97">
        <v>157.30000000000001</v>
      </c>
      <c r="BI39" s="94">
        <v>4.3499999999999996</v>
      </c>
      <c r="BJ39" s="94">
        <v>4.0999999999999996</v>
      </c>
      <c r="BK39" s="96">
        <v>51</v>
      </c>
      <c r="BL39" s="94">
        <v>0.09</v>
      </c>
      <c r="BM39" s="36">
        <v>-13</v>
      </c>
      <c r="BN39" s="70" t="s">
        <v>1065</v>
      </c>
      <c r="BO39" s="104">
        <v>-44</v>
      </c>
      <c r="BP39" s="84" t="s">
        <v>4988</v>
      </c>
      <c r="BQ39" s="84">
        <v>641771</v>
      </c>
      <c r="BR39" s="36" t="s">
        <v>4662</v>
      </c>
      <c r="BS39" s="36" t="s">
        <v>5269</v>
      </c>
      <c r="BT39" s="36" t="s">
        <v>3625</v>
      </c>
      <c r="BU39" s="84" t="s">
        <v>4315</v>
      </c>
      <c r="BV39" s="84" t="s">
        <v>3909</v>
      </c>
    </row>
    <row r="40" spans="1:74" x14ac:dyDescent="0.3">
      <c r="A40" s="84" t="s">
        <v>5683</v>
      </c>
      <c r="B40" s="84" t="s">
        <v>5684</v>
      </c>
      <c r="C40" s="84" t="s">
        <v>1065</v>
      </c>
      <c r="D40" s="84">
        <v>2018</v>
      </c>
      <c r="E40" s="84">
        <v>43</v>
      </c>
      <c r="F40" s="84" t="s">
        <v>1101</v>
      </c>
      <c r="G40" s="84" t="s">
        <v>1063</v>
      </c>
      <c r="H40" s="93" t="s">
        <v>1683</v>
      </c>
      <c r="I40" s="94">
        <v>0.79</v>
      </c>
      <c r="J40" s="93" t="s">
        <v>1064</v>
      </c>
      <c r="K40" s="184">
        <v>126</v>
      </c>
      <c r="L40" s="185">
        <v>9</v>
      </c>
      <c r="M40" s="96">
        <v>27</v>
      </c>
      <c r="N40" s="96">
        <v>26</v>
      </c>
      <c r="O40" s="96">
        <v>0</v>
      </c>
      <c r="P40" s="96">
        <v>0</v>
      </c>
      <c r="Q40" s="185">
        <v>0</v>
      </c>
      <c r="R40" s="96">
        <v>0</v>
      </c>
      <c r="S40" s="96">
        <v>626</v>
      </c>
      <c r="T40" s="96">
        <v>20</v>
      </c>
      <c r="U40" s="96">
        <v>53</v>
      </c>
      <c r="V40" s="96">
        <v>2</v>
      </c>
      <c r="W40" s="185">
        <v>97</v>
      </c>
      <c r="X40" s="96">
        <v>443</v>
      </c>
      <c r="Y40" s="96">
        <v>143</v>
      </c>
      <c r="Z40" s="96">
        <v>41</v>
      </c>
      <c r="AA40" s="96">
        <v>7</v>
      </c>
      <c r="AB40" s="96">
        <v>6</v>
      </c>
      <c r="AC40" s="96">
        <v>1</v>
      </c>
      <c r="AD40" s="96">
        <v>74</v>
      </c>
      <c r="AE40" s="188">
        <v>4.57</v>
      </c>
      <c r="AF40" s="96">
        <v>127</v>
      </c>
      <c r="AG40" s="97">
        <v>7.7</v>
      </c>
      <c r="AH40" s="98">
        <v>1.8</v>
      </c>
      <c r="AI40" s="97">
        <v>5.9</v>
      </c>
      <c r="AJ40" s="97">
        <v>3.2</v>
      </c>
      <c r="AK40" s="99">
        <v>1.24</v>
      </c>
      <c r="AL40" s="100">
        <v>0.26400000000000001</v>
      </c>
      <c r="AM40" s="99">
        <v>1.34</v>
      </c>
      <c r="AN40" s="99">
        <v>1.74</v>
      </c>
      <c r="AO40" s="99">
        <v>0.06</v>
      </c>
      <c r="AP40" s="101">
        <v>5</v>
      </c>
      <c r="AQ40" s="102">
        <v>108</v>
      </c>
      <c r="AR40" s="103">
        <v>36</v>
      </c>
      <c r="AS40" s="102">
        <v>23</v>
      </c>
      <c r="AT40" s="191">
        <v>21.8</v>
      </c>
      <c r="AU40" s="84">
        <v>76</v>
      </c>
      <c r="AV40" s="84">
        <v>40</v>
      </c>
      <c r="AW40" s="94">
        <v>0.05</v>
      </c>
      <c r="AX40" s="84" t="s">
        <v>1739</v>
      </c>
      <c r="AY40" s="97">
        <v>104</v>
      </c>
      <c r="AZ40" s="94">
        <v>4.6399999999999997</v>
      </c>
      <c r="BA40" s="96">
        <v>85</v>
      </c>
      <c r="BB40" s="96">
        <v>27</v>
      </c>
      <c r="BC40" s="84" t="s">
        <v>1683</v>
      </c>
      <c r="BD40" s="97">
        <v>88.7</v>
      </c>
      <c r="BE40" s="94">
        <v>4.6100000000000003</v>
      </c>
      <c r="BF40" s="96">
        <v>91</v>
      </c>
      <c r="BG40" s="96">
        <v>24</v>
      </c>
      <c r="BH40" s="97">
        <v>190</v>
      </c>
      <c r="BI40" s="94">
        <v>4.26</v>
      </c>
      <c r="BJ40" s="94">
        <v>4.6399999999999997</v>
      </c>
      <c r="BK40" s="96">
        <v>42</v>
      </c>
      <c r="BL40" s="94">
        <v>0.3</v>
      </c>
      <c r="BM40" s="36">
        <v>-6</v>
      </c>
      <c r="BN40" s="70" t="s">
        <v>1065</v>
      </c>
      <c r="BO40" s="104">
        <v>-101</v>
      </c>
      <c r="BP40" s="84" t="s">
        <v>5685</v>
      </c>
      <c r="BQ40" s="84">
        <v>285079</v>
      </c>
      <c r="BR40" s="36" t="s">
        <v>5686</v>
      </c>
      <c r="BS40" s="36" t="s">
        <v>5269</v>
      </c>
      <c r="BT40" s="36" t="s">
        <v>3646</v>
      </c>
      <c r="BU40" s="84" t="s">
        <v>3645</v>
      </c>
      <c r="BV40" s="84" t="s">
        <v>3909</v>
      </c>
    </row>
    <row r="41" spans="1:74" x14ac:dyDescent="0.3">
      <c r="A41" s="84" t="s">
        <v>5687</v>
      </c>
      <c r="B41" s="84" t="s">
        <v>161</v>
      </c>
      <c r="C41" s="84" t="s">
        <v>1065</v>
      </c>
      <c r="D41" s="84">
        <v>2018</v>
      </c>
      <c r="E41" s="84">
        <v>25</v>
      </c>
      <c r="F41" s="84" t="s">
        <v>1081</v>
      </c>
      <c r="G41" s="84" t="s">
        <v>1063</v>
      </c>
      <c r="H41" s="93" t="s">
        <v>1683</v>
      </c>
      <c r="I41" s="94">
        <v>0.73</v>
      </c>
      <c r="J41" s="93" t="s">
        <v>1064</v>
      </c>
      <c r="K41" s="184">
        <v>119.7</v>
      </c>
      <c r="L41" s="185">
        <v>7</v>
      </c>
      <c r="M41" s="96">
        <v>23</v>
      </c>
      <c r="N41" s="96">
        <v>23</v>
      </c>
      <c r="O41" s="96">
        <v>0</v>
      </c>
      <c r="P41" s="96">
        <v>0</v>
      </c>
      <c r="Q41" s="185">
        <v>0</v>
      </c>
      <c r="R41" s="96">
        <v>0</v>
      </c>
      <c r="S41" s="96">
        <v>539</v>
      </c>
      <c r="T41" s="96">
        <v>22</v>
      </c>
      <c r="U41" s="96">
        <v>50</v>
      </c>
      <c r="V41" s="96">
        <v>0</v>
      </c>
      <c r="W41" s="185">
        <v>130</v>
      </c>
      <c r="X41" s="96">
        <v>373</v>
      </c>
      <c r="Y41" s="96">
        <v>131</v>
      </c>
      <c r="Z41" s="96">
        <v>40</v>
      </c>
      <c r="AA41" s="96">
        <v>9</v>
      </c>
      <c r="AB41" s="96">
        <v>4</v>
      </c>
      <c r="AC41" s="96">
        <v>1</v>
      </c>
      <c r="AD41" s="96">
        <v>79</v>
      </c>
      <c r="AE41" s="188">
        <v>4.42</v>
      </c>
      <c r="AF41" s="96">
        <v>106</v>
      </c>
      <c r="AG41" s="97">
        <v>7.7</v>
      </c>
      <c r="AH41" s="98">
        <v>2.6</v>
      </c>
      <c r="AI41" s="97">
        <v>9.5</v>
      </c>
      <c r="AJ41" s="97">
        <v>3.7</v>
      </c>
      <c r="AK41" s="99">
        <v>1.6</v>
      </c>
      <c r="AL41" s="100">
        <v>0.311</v>
      </c>
      <c r="AM41" s="99">
        <v>1.46</v>
      </c>
      <c r="AN41" s="99">
        <v>2.19</v>
      </c>
      <c r="AO41" s="99">
        <v>0.1</v>
      </c>
      <c r="AP41" s="101">
        <v>69</v>
      </c>
      <c r="AQ41" s="102">
        <v>104</v>
      </c>
      <c r="AR41" s="103">
        <v>35</v>
      </c>
      <c r="AS41" s="102">
        <v>22</v>
      </c>
      <c r="AT41" s="191">
        <v>17.97</v>
      </c>
      <c r="AU41" s="84">
        <v>80</v>
      </c>
      <c r="AV41" s="84">
        <v>41</v>
      </c>
      <c r="AW41" s="94">
        <v>7.0000000000000007E-2</v>
      </c>
      <c r="AX41" s="84" t="s">
        <v>1739</v>
      </c>
      <c r="AY41" s="97">
        <v>100.5</v>
      </c>
      <c r="AZ41" s="94">
        <v>4.49</v>
      </c>
      <c r="BA41" s="96">
        <v>83</v>
      </c>
      <c r="BB41" s="96">
        <v>29</v>
      </c>
      <c r="BC41" s="84" t="s">
        <v>1683</v>
      </c>
      <c r="BD41" s="97">
        <v>89.8</v>
      </c>
      <c r="BE41" s="94">
        <v>4.49</v>
      </c>
      <c r="BF41" s="96">
        <v>89</v>
      </c>
      <c r="BG41" s="96">
        <v>27</v>
      </c>
      <c r="BH41" s="97">
        <v>133</v>
      </c>
      <c r="BI41" s="94">
        <v>6.02</v>
      </c>
      <c r="BJ41" s="94">
        <v>4.6900000000000004</v>
      </c>
      <c r="BK41" s="96">
        <v>31</v>
      </c>
      <c r="BL41" s="94">
        <v>-1.6</v>
      </c>
      <c r="BM41" s="36">
        <v>4</v>
      </c>
      <c r="BN41" s="70" t="s">
        <v>1065</v>
      </c>
      <c r="BO41" s="104">
        <v>-43</v>
      </c>
      <c r="BP41" s="84" t="s">
        <v>5688</v>
      </c>
      <c r="BQ41" s="84">
        <v>601713</v>
      </c>
      <c r="BR41" s="36" t="s">
        <v>4727</v>
      </c>
      <c r="BS41" s="36" t="s">
        <v>5269</v>
      </c>
      <c r="BT41" s="36" t="s">
        <v>4942</v>
      </c>
      <c r="BU41" s="84" t="s">
        <v>3625</v>
      </c>
      <c r="BV41" s="84" t="s">
        <v>3909</v>
      </c>
    </row>
    <row r="42" spans="1:74" x14ac:dyDescent="0.3">
      <c r="A42" s="84" t="s">
        <v>4971</v>
      </c>
      <c r="B42" s="84" t="s">
        <v>95</v>
      </c>
      <c r="C42" s="84" t="s">
        <v>1065</v>
      </c>
      <c r="D42" s="84">
        <v>2018</v>
      </c>
      <c r="E42" s="84">
        <v>25</v>
      </c>
      <c r="F42" s="84" t="s">
        <v>1107</v>
      </c>
      <c r="G42" s="84" t="s">
        <v>1063</v>
      </c>
      <c r="H42" s="93" t="s">
        <v>1683</v>
      </c>
      <c r="I42" s="94">
        <v>0.76</v>
      </c>
      <c r="J42" s="93" t="s">
        <v>1064</v>
      </c>
      <c r="K42" s="184">
        <v>143.6</v>
      </c>
      <c r="L42" s="185">
        <v>9</v>
      </c>
      <c r="M42" s="96">
        <v>25</v>
      </c>
      <c r="N42" s="96">
        <v>25</v>
      </c>
      <c r="O42" s="96">
        <v>0</v>
      </c>
      <c r="P42" s="96">
        <v>0</v>
      </c>
      <c r="Q42" s="185">
        <v>0</v>
      </c>
      <c r="R42" s="96">
        <v>0</v>
      </c>
      <c r="S42" s="96">
        <v>651</v>
      </c>
      <c r="T42" s="96">
        <v>19</v>
      </c>
      <c r="U42" s="96">
        <v>54</v>
      </c>
      <c r="V42" s="96">
        <v>4</v>
      </c>
      <c r="W42" s="185">
        <v>117</v>
      </c>
      <c r="X42" s="96">
        <v>445</v>
      </c>
      <c r="Y42" s="96">
        <v>176</v>
      </c>
      <c r="Z42" s="96">
        <v>43</v>
      </c>
      <c r="AA42" s="96">
        <v>9</v>
      </c>
      <c r="AB42" s="96">
        <v>7</v>
      </c>
      <c r="AC42" s="96">
        <v>1</v>
      </c>
      <c r="AD42" s="96">
        <v>93</v>
      </c>
      <c r="AE42" s="188">
        <v>4.74</v>
      </c>
      <c r="AF42" s="96">
        <v>150</v>
      </c>
      <c r="AG42" s="97">
        <v>9.1</v>
      </c>
      <c r="AH42" s="98">
        <v>2.2000000000000002</v>
      </c>
      <c r="AI42" s="97">
        <v>7.1</v>
      </c>
      <c r="AJ42" s="97">
        <v>3.3</v>
      </c>
      <c r="AK42" s="99">
        <v>1.1599999999999999</v>
      </c>
      <c r="AL42" s="100">
        <v>0.309</v>
      </c>
      <c r="AM42" s="99">
        <v>1.49</v>
      </c>
      <c r="AN42" s="99">
        <v>1.65</v>
      </c>
      <c r="AO42" s="99">
        <v>0.06</v>
      </c>
      <c r="AP42" s="101">
        <v>21</v>
      </c>
      <c r="AQ42" s="102">
        <v>112</v>
      </c>
      <c r="AR42" s="103">
        <v>34</v>
      </c>
      <c r="AS42" s="102">
        <v>22</v>
      </c>
      <c r="AT42" s="191">
        <v>19.97</v>
      </c>
      <c r="AU42" s="84">
        <v>84</v>
      </c>
      <c r="AV42" s="84">
        <v>42</v>
      </c>
      <c r="AW42" s="94">
        <v>-0.45</v>
      </c>
      <c r="AX42" s="84" t="s">
        <v>1683</v>
      </c>
      <c r="AY42" s="97">
        <v>131.1</v>
      </c>
      <c r="AZ42" s="94">
        <v>4.29</v>
      </c>
      <c r="BA42" s="96">
        <v>79</v>
      </c>
      <c r="BB42" s="96">
        <v>40</v>
      </c>
      <c r="BC42" s="84" t="s">
        <v>1683</v>
      </c>
      <c r="BD42" s="97">
        <v>117.6</v>
      </c>
      <c r="BE42" s="94">
        <v>4.29</v>
      </c>
      <c r="BF42" s="96">
        <v>85</v>
      </c>
      <c r="BG42" s="96">
        <v>37</v>
      </c>
      <c r="BH42" s="97">
        <v>163.69999999999999</v>
      </c>
      <c r="BI42" s="94">
        <v>4.67</v>
      </c>
      <c r="BJ42" s="94">
        <v>4.3499999999999996</v>
      </c>
      <c r="BK42" s="96">
        <v>45</v>
      </c>
      <c r="BL42" s="94">
        <v>0.06</v>
      </c>
      <c r="BM42" s="36">
        <v>-11</v>
      </c>
      <c r="BN42" s="70" t="s">
        <v>1065</v>
      </c>
      <c r="BO42" s="104">
        <v>-46</v>
      </c>
      <c r="BP42" s="84" t="s">
        <v>4972</v>
      </c>
      <c r="BQ42" s="84">
        <v>606131</v>
      </c>
      <c r="BR42" s="36" t="s">
        <v>4680</v>
      </c>
      <c r="BS42" s="36" t="s">
        <v>5269</v>
      </c>
      <c r="BT42" s="36" t="s">
        <v>5689</v>
      </c>
      <c r="BU42" s="84" t="s">
        <v>3625</v>
      </c>
      <c r="BV42" s="84" t="s">
        <v>3909</v>
      </c>
    </row>
    <row r="43" spans="1:74" x14ac:dyDescent="0.3">
      <c r="A43" s="84" t="s">
        <v>4455</v>
      </c>
      <c r="B43" s="84" t="s">
        <v>38</v>
      </c>
      <c r="C43" s="84" t="s">
        <v>1065</v>
      </c>
      <c r="D43" s="84">
        <v>2018</v>
      </c>
      <c r="E43" s="84">
        <v>37</v>
      </c>
      <c r="F43" s="84" t="s">
        <v>1085</v>
      </c>
      <c r="G43" s="84" t="s">
        <v>1063</v>
      </c>
      <c r="H43" s="93" t="s">
        <v>1739</v>
      </c>
      <c r="I43" s="94">
        <v>0.55000000000000004</v>
      </c>
      <c r="J43" s="93" t="s">
        <v>1064</v>
      </c>
      <c r="K43" s="184">
        <v>44.5</v>
      </c>
      <c r="L43" s="185">
        <v>3</v>
      </c>
      <c r="M43" s="96">
        <v>51</v>
      </c>
      <c r="N43" s="96">
        <v>2</v>
      </c>
      <c r="O43" s="96">
        <v>0</v>
      </c>
      <c r="P43" s="96">
        <v>0</v>
      </c>
      <c r="Q43" s="185">
        <v>8</v>
      </c>
      <c r="R43" s="96">
        <v>19</v>
      </c>
      <c r="S43" s="96">
        <v>227</v>
      </c>
      <c r="T43" s="96">
        <v>5</v>
      </c>
      <c r="U43" s="96">
        <v>16</v>
      </c>
      <c r="V43" s="96">
        <v>2</v>
      </c>
      <c r="W43" s="185">
        <v>50</v>
      </c>
      <c r="X43" s="96">
        <v>168</v>
      </c>
      <c r="Y43" s="96">
        <v>43</v>
      </c>
      <c r="Z43" s="96">
        <v>29</v>
      </c>
      <c r="AA43" s="96">
        <v>2</v>
      </c>
      <c r="AB43" s="96">
        <v>2</v>
      </c>
      <c r="AC43" s="96">
        <v>0</v>
      </c>
      <c r="AD43" s="96">
        <v>19</v>
      </c>
      <c r="AE43" s="188">
        <v>3.27</v>
      </c>
      <c r="AF43" s="96">
        <v>39</v>
      </c>
      <c r="AG43" s="97">
        <v>6.3</v>
      </c>
      <c r="AH43" s="98">
        <v>3.1</v>
      </c>
      <c r="AI43" s="97">
        <v>8</v>
      </c>
      <c r="AJ43" s="97">
        <v>2.6</v>
      </c>
      <c r="AK43" s="99">
        <v>0.83</v>
      </c>
      <c r="AL43" s="100">
        <v>0.27100000000000002</v>
      </c>
      <c r="AM43" s="99">
        <v>1.1399999999999999</v>
      </c>
      <c r="AN43" s="99">
        <v>1.22</v>
      </c>
      <c r="AO43" s="99">
        <v>0.05</v>
      </c>
      <c r="AP43" s="101">
        <v>73</v>
      </c>
      <c r="AQ43" s="102">
        <v>77</v>
      </c>
      <c r="AR43" s="103">
        <v>58</v>
      </c>
      <c r="AS43" s="102">
        <v>10</v>
      </c>
      <c r="AT43" s="191">
        <v>10.27</v>
      </c>
      <c r="AU43" s="84">
        <v>24</v>
      </c>
      <c r="AV43" s="84">
        <v>1</v>
      </c>
      <c r="AW43" s="94">
        <v>0.11</v>
      </c>
      <c r="AX43" s="84" t="s">
        <v>1762</v>
      </c>
      <c r="AY43" s="97">
        <v>54.7</v>
      </c>
      <c r="AZ43" s="94">
        <v>3.38</v>
      </c>
      <c r="BA43" s="96">
        <v>62</v>
      </c>
      <c r="BB43" s="96">
        <v>53</v>
      </c>
      <c r="BC43" s="84" t="s">
        <v>1739</v>
      </c>
      <c r="BD43" s="97">
        <v>56.4</v>
      </c>
      <c r="BE43" s="94">
        <v>3.38</v>
      </c>
      <c r="BF43" s="96">
        <v>67</v>
      </c>
      <c r="BG43" s="96">
        <v>54</v>
      </c>
      <c r="BH43" s="97">
        <v>59</v>
      </c>
      <c r="BI43" s="94">
        <v>1.83</v>
      </c>
      <c r="BJ43" s="94">
        <v>1.93</v>
      </c>
      <c r="BK43" s="96">
        <v>403</v>
      </c>
      <c r="BL43" s="94">
        <v>1.44</v>
      </c>
      <c r="BM43" s="36">
        <v>-345</v>
      </c>
      <c r="BN43" s="70" t="s">
        <v>1065</v>
      </c>
      <c r="BO43" s="104">
        <v>-3</v>
      </c>
      <c r="BP43" s="84" t="s">
        <v>4456</v>
      </c>
      <c r="BQ43" s="84">
        <v>425492</v>
      </c>
      <c r="BR43" s="36" t="s">
        <v>4667</v>
      </c>
      <c r="BS43" s="36" t="s">
        <v>3577</v>
      </c>
      <c r="BT43" s="36" t="s">
        <v>5694</v>
      </c>
      <c r="BU43" s="84" t="s">
        <v>4980</v>
      </c>
      <c r="BV43" s="84" t="s">
        <v>5793</v>
      </c>
    </row>
    <row r="44" spans="1:74" x14ac:dyDescent="0.3">
      <c r="A44" s="84" t="s">
        <v>2226</v>
      </c>
      <c r="B44" s="84" t="s">
        <v>336</v>
      </c>
      <c r="C44" s="84" t="s">
        <v>1065</v>
      </c>
      <c r="D44" s="84">
        <v>2018</v>
      </c>
      <c r="E44" s="84">
        <v>37</v>
      </c>
      <c r="F44" s="84" t="s">
        <v>1081</v>
      </c>
      <c r="G44" s="84" t="s">
        <v>1063</v>
      </c>
      <c r="H44" s="93" t="s">
        <v>1739</v>
      </c>
      <c r="I44" s="94">
        <v>0.53</v>
      </c>
      <c r="J44" s="93" t="s">
        <v>1064</v>
      </c>
      <c r="K44" s="184">
        <v>44.6</v>
      </c>
      <c r="L44" s="185">
        <v>3</v>
      </c>
      <c r="M44" s="96">
        <v>51</v>
      </c>
      <c r="N44" s="96">
        <v>3</v>
      </c>
      <c r="O44" s="96">
        <v>0</v>
      </c>
      <c r="P44" s="96">
        <v>0</v>
      </c>
      <c r="Q44" s="185">
        <v>1</v>
      </c>
      <c r="R44" s="96">
        <v>7</v>
      </c>
      <c r="S44" s="96">
        <v>228</v>
      </c>
      <c r="T44" s="96">
        <v>6</v>
      </c>
      <c r="U44" s="96">
        <v>15</v>
      </c>
      <c r="V44" s="96">
        <v>2</v>
      </c>
      <c r="W44" s="185">
        <v>50</v>
      </c>
      <c r="X44" s="96">
        <v>168</v>
      </c>
      <c r="Y44" s="96">
        <v>44</v>
      </c>
      <c r="Z44" s="96">
        <v>30</v>
      </c>
      <c r="AA44" s="96">
        <v>1</v>
      </c>
      <c r="AB44" s="96">
        <v>1</v>
      </c>
      <c r="AC44" s="96">
        <v>0</v>
      </c>
      <c r="AD44" s="96">
        <v>20</v>
      </c>
      <c r="AE44" s="188">
        <v>3.28</v>
      </c>
      <c r="AF44" s="96">
        <v>38</v>
      </c>
      <c r="AG44" s="97">
        <v>6.1</v>
      </c>
      <c r="AH44" s="98">
        <v>3.3</v>
      </c>
      <c r="AI44" s="97">
        <v>8</v>
      </c>
      <c r="AJ44" s="97">
        <v>2.4</v>
      </c>
      <c r="AK44" s="99">
        <v>0.98</v>
      </c>
      <c r="AL44" s="100">
        <v>0.27100000000000002</v>
      </c>
      <c r="AM44" s="99">
        <v>1.1299999999999999</v>
      </c>
      <c r="AN44" s="99">
        <v>1.36</v>
      </c>
      <c r="AO44" s="99">
        <v>0.05</v>
      </c>
      <c r="AP44" s="101">
        <v>75</v>
      </c>
      <c r="AQ44" s="102">
        <v>77</v>
      </c>
      <c r="AR44" s="103">
        <v>57</v>
      </c>
      <c r="AS44" s="102">
        <v>10</v>
      </c>
      <c r="AT44" s="191">
        <v>7.86</v>
      </c>
      <c r="AU44" s="84">
        <v>25</v>
      </c>
      <c r="AV44" s="84">
        <v>2</v>
      </c>
      <c r="AW44" s="94">
        <v>0.55000000000000004</v>
      </c>
      <c r="AX44" s="84" t="s">
        <v>1739</v>
      </c>
      <c r="AY44" s="97">
        <v>53.2</v>
      </c>
      <c r="AZ44" s="94">
        <v>3.59</v>
      </c>
      <c r="BA44" s="96">
        <v>66</v>
      </c>
      <c r="BB44" s="96">
        <v>42</v>
      </c>
      <c r="BC44" s="84" t="s">
        <v>1739</v>
      </c>
      <c r="BD44" s="97">
        <v>54.9</v>
      </c>
      <c r="BE44" s="94">
        <v>3.83</v>
      </c>
      <c r="BF44" s="96">
        <v>76</v>
      </c>
      <c r="BG44" s="96">
        <v>34</v>
      </c>
      <c r="BH44" s="97">
        <v>62.3</v>
      </c>
      <c r="BI44" s="94">
        <v>1.59</v>
      </c>
      <c r="BJ44" s="94">
        <v>1.95</v>
      </c>
      <c r="BK44" s="96">
        <v>395</v>
      </c>
      <c r="BL44" s="94">
        <v>1.69</v>
      </c>
      <c r="BM44" s="36">
        <v>-337</v>
      </c>
      <c r="BN44" s="70" t="s">
        <v>1065</v>
      </c>
      <c r="BO44" s="104">
        <v>-7</v>
      </c>
      <c r="BP44" s="84" t="s">
        <v>2227</v>
      </c>
      <c r="BQ44" s="84">
        <v>450212</v>
      </c>
      <c r="BR44" s="36" t="s">
        <v>4704</v>
      </c>
      <c r="BS44" s="36" t="s">
        <v>3823</v>
      </c>
      <c r="BT44" s="36" t="s">
        <v>3726</v>
      </c>
      <c r="BU44" s="84" t="s">
        <v>5294</v>
      </c>
      <c r="BV44" s="84" t="s">
        <v>5690</v>
      </c>
    </row>
    <row r="45" spans="1:74" x14ac:dyDescent="0.3">
      <c r="A45" s="84" t="s">
        <v>5039</v>
      </c>
      <c r="B45" s="84" t="s">
        <v>5040</v>
      </c>
      <c r="C45" s="84" t="s">
        <v>1065</v>
      </c>
      <c r="D45" s="84">
        <v>2018</v>
      </c>
      <c r="E45" s="84">
        <v>30</v>
      </c>
      <c r="F45" s="84" t="s">
        <v>1567</v>
      </c>
      <c r="G45" s="84" t="s">
        <v>1063</v>
      </c>
      <c r="H45" s="93" t="s">
        <v>1739</v>
      </c>
      <c r="I45" s="94">
        <v>0.75</v>
      </c>
      <c r="J45" s="93" t="s">
        <v>1064</v>
      </c>
      <c r="K45" s="184">
        <v>125.5</v>
      </c>
      <c r="L45" s="185">
        <v>8</v>
      </c>
      <c r="M45" s="96">
        <v>26</v>
      </c>
      <c r="N45" s="96">
        <v>19</v>
      </c>
      <c r="O45" s="96">
        <v>0</v>
      </c>
      <c r="P45" s="96">
        <v>0</v>
      </c>
      <c r="Q45" s="185">
        <v>0</v>
      </c>
      <c r="R45" s="96">
        <v>2</v>
      </c>
      <c r="S45" s="96">
        <v>447</v>
      </c>
      <c r="T45" s="96">
        <v>15</v>
      </c>
      <c r="U45" s="96">
        <v>31</v>
      </c>
      <c r="V45" s="96">
        <v>2</v>
      </c>
      <c r="W45" s="185">
        <v>107</v>
      </c>
      <c r="X45" s="96">
        <v>324</v>
      </c>
      <c r="Y45" s="96">
        <v>117</v>
      </c>
      <c r="Z45" s="96">
        <v>36</v>
      </c>
      <c r="AA45" s="96">
        <v>4</v>
      </c>
      <c r="AB45" s="96">
        <v>5</v>
      </c>
      <c r="AC45" s="96">
        <v>0</v>
      </c>
      <c r="AD45" s="96">
        <v>61</v>
      </c>
      <c r="AE45" s="188">
        <v>3.98</v>
      </c>
      <c r="AF45" s="96">
        <v>101</v>
      </c>
      <c r="AG45" s="97">
        <v>8.4</v>
      </c>
      <c r="AH45" s="98">
        <v>3.4</v>
      </c>
      <c r="AI45" s="97">
        <v>8.9</v>
      </c>
      <c r="AJ45" s="97">
        <v>2.6</v>
      </c>
      <c r="AK45" s="99">
        <v>1.26</v>
      </c>
      <c r="AL45" s="100">
        <v>0.26500000000000001</v>
      </c>
      <c r="AM45" s="99">
        <v>1.19</v>
      </c>
      <c r="AN45" s="99">
        <v>1.69</v>
      </c>
      <c r="AO45" s="99">
        <v>7.0000000000000007E-2</v>
      </c>
      <c r="AP45" s="101">
        <v>83</v>
      </c>
      <c r="AQ45" s="102">
        <v>94</v>
      </c>
      <c r="AR45" s="103">
        <v>49</v>
      </c>
      <c r="AS45" s="102">
        <v>25</v>
      </c>
      <c r="AT45" s="191">
        <v>25.33</v>
      </c>
      <c r="AU45" s="84">
        <v>42</v>
      </c>
      <c r="AV45" s="84">
        <v>3</v>
      </c>
      <c r="AW45" s="94">
        <v>0.11</v>
      </c>
      <c r="AX45" s="84" t="s">
        <v>1739</v>
      </c>
      <c r="AY45" s="97">
        <v>94</v>
      </c>
      <c r="AZ45" s="94">
        <v>3.95</v>
      </c>
      <c r="BA45" s="96">
        <v>73</v>
      </c>
      <c r="BB45" s="96">
        <v>41</v>
      </c>
      <c r="BC45" s="84" t="s">
        <v>1739</v>
      </c>
      <c r="BD45" s="97">
        <v>79.2</v>
      </c>
      <c r="BE45" s="94">
        <v>4.09</v>
      </c>
      <c r="BF45" s="96">
        <v>81</v>
      </c>
      <c r="BG45" s="96">
        <v>33</v>
      </c>
      <c r="BH45" s="97">
        <v>134.30000000000001</v>
      </c>
      <c r="BI45" s="94">
        <v>4.22</v>
      </c>
      <c r="BJ45" s="94">
        <v>3.93</v>
      </c>
      <c r="BK45" s="96">
        <v>52</v>
      </c>
      <c r="BL45" s="94">
        <v>-0.24</v>
      </c>
      <c r="BM45" s="36">
        <v>-3</v>
      </c>
      <c r="BN45" s="70" t="s">
        <v>1065</v>
      </c>
      <c r="BO45" s="104">
        <v>-55</v>
      </c>
      <c r="BP45" s="84" t="s">
        <v>5041</v>
      </c>
      <c r="BQ45" s="84">
        <v>628317</v>
      </c>
      <c r="BR45" s="36" t="s">
        <v>3800</v>
      </c>
      <c r="BS45" s="36" t="s">
        <v>4979</v>
      </c>
      <c r="BT45" s="36" t="s">
        <v>5269</v>
      </c>
      <c r="BU45" s="84" t="s">
        <v>3449</v>
      </c>
      <c r="BV45" s="84" t="s">
        <v>4669</v>
      </c>
    </row>
    <row r="46" spans="1:74" x14ac:dyDescent="0.3">
      <c r="A46" s="84" t="s">
        <v>3426</v>
      </c>
      <c r="B46" s="84" t="s">
        <v>3425</v>
      </c>
      <c r="C46" s="84" t="s">
        <v>1065</v>
      </c>
      <c r="D46" s="84">
        <v>2018</v>
      </c>
      <c r="E46" s="84">
        <v>31</v>
      </c>
      <c r="F46" s="84" t="s">
        <v>1107</v>
      </c>
      <c r="G46" s="84" t="s">
        <v>1063</v>
      </c>
      <c r="H46" s="93" t="s">
        <v>1739</v>
      </c>
      <c r="I46" s="94">
        <v>0.48</v>
      </c>
      <c r="J46" s="93" t="s">
        <v>1064</v>
      </c>
      <c r="K46" s="184">
        <v>48.7</v>
      </c>
      <c r="L46" s="185">
        <v>3</v>
      </c>
      <c r="M46" s="96">
        <v>45</v>
      </c>
      <c r="N46" s="96">
        <v>3</v>
      </c>
      <c r="O46" s="96">
        <v>0</v>
      </c>
      <c r="P46" s="96">
        <v>0</v>
      </c>
      <c r="Q46" s="185">
        <v>0</v>
      </c>
      <c r="R46" s="96">
        <v>10</v>
      </c>
      <c r="S46" s="96">
        <v>237</v>
      </c>
      <c r="T46" s="96">
        <v>10</v>
      </c>
      <c r="U46" s="96">
        <v>21</v>
      </c>
      <c r="V46" s="96">
        <v>2</v>
      </c>
      <c r="W46" s="185">
        <v>62</v>
      </c>
      <c r="X46" s="96">
        <v>167</v>
      </c>
      <c r="Y46" s="96">
        <v>47</v>
      </c>
      <c r="Z46" s="96">
        <v>31</v>
      </c>
      <c r="AA46" s="96">
        <v>1</v>
      </c>
      <c r="AB46" s="96">
        <v>2</v>
      </c>
      <c r="AC46" s="96">
        <v>0</v>
      </c>
      <c r="AD46" s="96">
        <v>27</v>
      </c>
      <c r="AE46" s="188">
        <v>3.45</v>
      </c>
      <c r="AF46" s="96">
        <v>40</v>
      </c>
      <c r="AG46" s="97">
        <v>6.4</v>
      </c>
      <c r="AH46" s="98">
        <v>2.9</v>
      </c>
      <c r="AI46" s="97">
        <v>10</v>
      </c>
      <c r="AJ46" s="97">
        <v>3.4</v>
      </c>
      <c r="AK46" s="99">
        <v>1.54</v>
      </c>
      <c r="AL46" s="100">
        <v>0.29599999999999999</v>
      </c>
      <c r="AM46" s="99">
        <v>1.31</v>
      </c>
      <c r="AN46" s="99">
        <v>2.09</v>
      </c>
      <c r="AO46" s="99">
        <v>0.1</v>
      </c>
      <c r="AP46" s="101">
        <v>110</v>
      </c>
      <c r="AQ46" s="102">
        <v>81</v>
      </c>
      <c r="AR46" s="103">
        <v>48</v>
      </c>
      <c r="AS46" s="102">
        <v>9</v>
      </c>
      <c r="AT46" s="191">
        <v>6.4</v>
      </c>
      <c r="AU46" s="84">
        <v>45</v>
      </c>
      <c r="AV46" s="84">
        <v>4</v>
      </c>
      <c r="AW46" s="94">
        <v>0.81</v>
      </c>
      <c r="AX46" s="84" t="s">
        <v>1739</v>
      </c>
      <c r="AY46" s="97">
        <v>55.2</v>
      </c>
      <c r="AZ46" s="94">
        <v>4.1500000000000004</v>
      </c>
      <c r="BA46" s="96">
        <v>76</v>
      </c>
      <c r="BB46" s="96">
        <v>26</v>
      </c>
      <c r="BC46" s="84" t="s">
        <v>1739</v>
      </c>
      <c r="BD46" s="97">
        <v>56.8</v>
      </c>
      <c r="BE46" s="94">
        <v>4.26</v>
      </c>
      <c r="BF46" s="96">
        <v>84</v>
      </c>
      <c r="BG46" s="96">
        <v>24</v>
      </c>
      <c r="BH46" s="97">
        <v>56.7</v>
      </c>
      <c r="BI46" s="94">
        <v>3.97</v>
      </c>
      <c r="BJ46" s="94">
        <v>3.62</v>
      </c>
      <c r="BK46" s="96">
        <v>42</v>
      </c>
      <c r="BL46" s="94">
        <v>-0.52</v>
      </c>
      <c r="BM46" s="36">
        <v>5</v>
      </c>
      <c r="BN46" s="70" t="s">
        <v>1065</v>
      </c>
      <c r="BO46" s="104">
        <v>0</v>
      </c>
      <c r="BP46" s="84" t="s">
        <v>3424</v>
      </c>
      <c r="BQ46" s="84">
        <v>489446</v>
      </c>
      <c r="BR46" s="36" t="s">
        <v>3758</v>
      </c>
      <c r="BS46" s="36" t="s">
        <v>5407</v>
      </c>
      <c r="BT46" s="36" t="s">
        <v>5254</v>
      </c>
      <c r="BU46" s="84" t="s">
        <v>3815</v>
      </c>
      <c r="BV46" s="84" t="s">
        <v>6042</v>
      </c>
    </row>
    <row r="47" spans="1:74" x14ac:dyDescent="0.3">
      <c r="A47" s="84" t="s">
        <v>1691</v>
      </c>
      <c r="B47" s="84" t="s">
        <v>1692</v>
      </c>
      <c r="C47" s="84" t="s">
        <v>1103</v>
      </c>
      <c r="D47" s="84">
        <v>2018</v>
      </c>
      <c r="E47" s="84">
        <v>28</v>
      </c>
      <c r="F47" s="84" t="s">
        <v>1104</v>
      </c>
      <c r="G47" s="84" t="s">
        <v>1063</v>
      </c>
      <c r="H47" s="93" t="s">
        <v>1739</v>
      </c>
      <c r="I47" s="94">
        <v>0.77</v>
      </c>
      <c r="J47" s="93" t="s">
        <v>1064</v>
      </c>
      <c r="K47" s="184">
        <v>132</v>
      </c>
      <c r="L47" s="185">
        <v>8</v>
      </c>
      <c r="M47" s="96">
        <v>19</v>
      </c>
      <c r="N47" s="96">
        <v>15</v>
      </c>
      <c r="O47" s="96">
        <v>1</v>
      </c>
      <c r="P47" s="96">
        <v>0</v>
      </c>
      <c r="Q47" s="185">
        <v>0</v>
      </c>
      <c r="R47" s="96">
        <v>1</v>
      </c>
      <c r="S47" s="96">
        <v>423</v>
      </c>
      <c r="T47" s="96">
        <v>13</v>
      </c>
      <c r="U47" s="96">
        <v>24</v>
      </c>
      <c r="V47" s="96">
        <v>1</v>
      </c>
      <c r="W47" s="185">
        <v>105</v>
      </c>
      <c r="X47" s="96">
        <v>312</v>
      </c>
      <c r="Y47" s="96">
        <v>110</v>
      </c>
      <c r="Z47" s="96">
        <v>36</v>
      </c>
      <c r="AA47" s="96">
        <v>2</v>
      </c>
      <c r="AB47" s="96">
        <v>4</v>
      </c>
      <c r="AC47" s="96">
        <v>0</v>
      </c>
      <c r="AD47" s="96">
        <v>49</v>
      </c>
      <c r="AE47" s="188">
        <v>4.03</v>
      </c>
      <c r="AF47" s="96">
        <v>97</v>
      </c>
      <c r="AG47" s="97">
        <v>8.4</v>
      </c>
      <c r="AH47" s="98">
        <v>4.3</v>
      </c>
      <c r="AI47" s="97">
        <v>9.1</v>
      </c>
      <c r="AJ47" s="97">
        <v>2.1</v>
      </c>
      <c r="AK47" s="99">
        <v>1.1399999999999999</v>
      </c>
      <c r="AL47" s="100">
        <v>0.26100000000000001</v>
      </c>
      <c r="AM47" s="99">
        <v>1.1100000000000001</v>
      </c>
      <c r="AN47" s="99">
        <v>1.5</v>
      </c>
      <c r="AO47" s="99">
        <v>7.0000000000000007E-2</v>
      </c>
      <c r="AP47" s="101">
        <v>103</v>
      </c>
      <c r="AQ47" s="102">
        <v>95</v>
      </c>
      <c r="AR47" s="103">
        <v>47</v>
      </c>
      <c r="AS47" s="102">
        <v>25</v>
      </c>
      <c r="AT47" s="191">
        <v>26.14</v>
      </c>
      <c r="AU47" s="84">
        <v>48</v>
      </c>
      <c r="AV47" s="84">
        <v>5</v>
      </c>
      <c r="AW47" s="94">
        <v>-0.05</v>
      </c>
      <c r="AX47" s="84" t="s">
        <v>1739</v>
      </c>
      <c r="AY47" s="97">
        <v>92.3</v>
      </c>
      <c r="AZ47" s="94">
        <v>3.77</v>
      </c>
      <c r="BA47" s="96">
        <v>69</v>
      </c>
      <c r="BB47" s="96">
        <v>47</v>
      </c>
      <c r="BC47" s="84" t="s">
        <v>1739</v>
      </c>
      <c r="BD47" s="97">
        <v>77.400000000000006</v>
      </c>
      <c r="BE47" s="94">
        <v>3.97</v>
      </c>
      <c r="BF47" s="96">
        <v>79</v>
      </c>
      <c r="BG47" s="96">
        <v>36</v>
      </c>
      <c r="BH47" s="97">
        <v>111</v>
      </c>
      <c r="BI47" s="94">
        <v>3.32</v>
      </c>
      <c r="BJ47" s="94">
        <v>3.83</v>
      </c>
      <c r="BK47" s="96">
        <v>50</v>
      </c>
      <c r="BL47" s="94">
        <v>0.7</v>
      </c>
      <c r="BM47" s="36">
        <v>-4</v>
      </c>
      <c r="BN47" s="70" t="s">
        <v>1065</v>
      </c>
      <c r="BO47" s="104">
        <v>-34</v>
      </c>
      <c r="BP47" s="84" t="s">
        <v>1693</v>
      </c>
      <c r="BQ47" s="84">
        <v>518516</v>
      </c>
      <c r="BR47" s="36" t="s">
        <v>3737</v>
      </c>
      <c r="BS47" s="36" t="s">
        <v>3642</v>
      </c>
      <c r="BT47" s="36" t="s">
        <v>3430</v>
      </c>
      <c r="BU47" s="84" t="s">
        <v>3455</v>
      </c>
      <c r="BV47" s="84" t="s">
        <v>5250</v>
      </c>
    </row>
    <row r="48" spans="1:74" x14ac:dyDescent="0.3">
      <c r="A48" s="84" t="s">
        <v>2151</v>
      </c>
      <c r="B48" s="84" t="s">
        <v>143</v>
      </c>
      <c r="C48" s="84" t="s">
        <v>1065</v>
      </c>
      <c r="D48" s="84">
        <v>2018</v>
      </c>
      <c r="E48" s="84">
        <v>26</v>
      </c>
      <c r="F48" s="84" t="s">
        <v>1074</v>
      </c>
      <c r="G48" s="84" t="s">
        <v>1063</v>
      </c>
      <c r="H48" s="93" t="s">
        <v>1739</v>
      </c>
      <c r="I48" s="94">
        <v>0.7</v>
      </c>
      <c r="J48" s="93" t="s">
        <v>1064</v>
      </c>
      <c r="K48" s="184">
        <v>130.5</v>
      </c>
      <c r="L48" s="185">
        <v>7</v>
      </c>
      <c r="M48" s="96">
        <v>23</v>
      </c>
      <c r="N48" s="96">
        <v>16</v>
      </c>
      <c r="O48" s="96">
        <v>0</v>
      </c>
      <c r="P48" s="96">
        <v>0</v>
      </c>
      <c r="Q48" s="185">
        <v>0</v>
      </c>
      <c r="R48" s="96">
        <v>1</v>
      </c>
      <c r="S48" s="96">
        <v>427</v>
      </c>
      <c r="T48" s="96">
        <v>11</v>
      </c>
      <c r="U48" s="96">
        <v>33</v>
      </c>
      <c r="V48" s="96">
        <v>1</v>
      </c>
      <c r="W48" s="185">
        <v>104</v>
      </c>
      <c r="X48" s="96">
        <v>302</v>
      </c>
      <c r="Y48" s="96">
        <v>122</v>
      </c>
      <c r="Z48" s="96">
        <v>37</v>
      </c>
      <c r="AA48" s="96">
        <v>5</v>
      </c>
      <c r="AB48" s="96">
        <v>5</v>
      </c>
      <c r="AC48" s="96">
        <v>0</v>
      </c>
      <c r="AD48" s="96">
        <v>62</v>
      </c>
      <c r="AE48" s="188">
        <v>4.08</v>
      </c>
      <c r="AF48" s="96">
        <v>108</v>
      </c>
      <c r="AG48" s="97">
        <v>9.6</v>
      </c>
      <c r="AH48" s="98">
        <v>3.2</v>
      </c>
      <c r="AI48" s="97">
        <v>9.3000000000000007</v>
      </c>
      <c r="AJ48" s="97">
        <v>2.9</v>
      </c>
      <c r="AK48" s="99">
        <v>1</v>
      </c>
      <c r="AL48" s="100">
        <v>0.29099999999999998</v>
      </c>
      <c r="AM48" s="99">
        <v>1.31</v>
      </c>
      <c r="AN48" s="99">
        <v>1.44</v>
      </c>
      <c r="AO48" s="99">
        <v>0.06</v>
      </c>
      <c r="AP48" s="101">
        <v>96</v>
      </c>
      <c r="AQ48" s="102">
        <v>96</v>
      </c>
      <c r="AR48" s="103">
        <v>44</v>
      </c>
      <c r="AS48" s="102">
        <v>23</v>
      </c>
      <c r="AT48" s="191">
        <v>21.38</v>
      </c>
      <c r="AU48" s="84">
        <v>51</v>
      </c>
      <c r="AV48" s="84">
        <v>6</v>
      </c>
      <c r="AW48" s="94">
        <v>-0.2</v>
      </c>
      <c r="AX48" s="84" t="s">
        <v>1739</v>
      </c>
      <c r="AY48" s="97">
        <v>93.4</v>
      </c>
      <c r="AZ48" s="94">
        <v>3.72</v>
      </c>
      <c r="BA48" s="96">
        <v>68</v>
      </c>
      <c r="BB48" s="96">
        <v>50</v>
      </c>
      <c r="BC48" s="84" t="s">
        <v>1739</v>
      </c>
      <c r="BD48" s="97">
        <v>78.900000000000006</v>
      </c>
      <c r="BE48" s="94">
        <v>3.88</v>
      </c>
      <c r="BF48" s="96">
        <v>77</v>
      </c>
      <c r="BG48" s="96">
        <v>40</v>
      </c>
      <c r="BH48" s="97">
        <v>110.3</v>
      </c>
      <c r="BI48" s="94">
        <v>3.67</v>
      </c>
      <c r="BJ48" s="94">
        <v>3.2</v>
      </c>
      <c r="BK48" s="96">
        <v>87</v>
      </c>
      <c r="BL48" s="94">
        <v>0.41</v>
      </c>
      <c r="BM48" s="36">
        <v>-43</v>
      </c>
      <c r="BN48" s="70" t="s">
        <v>1065</v>
      </c>
      <c r="BO48" s="104">
        <v>-31</v>
      </c>
      <c r="BP48" s="84" t="s">
        <v>4263</v>
      </c>
      <c r="BQ48" s="84">
        <v>592351</v>
      </c>
      <c r="BR48" s="36" t="s">
        <v>3738</v>
      </c>
      <c r="BS48" s="36" t="s">
        <v>3444</v>
      </c>
      <c r="BT48" s="36" t="s">
        <v>3640</v>
      </c>
      <c r="BU48" s="84" t="s">
        <v>3449</v>
      </c>
      <c r="BV48" s="84" t="s">
        <v>5250</v>
      </c>
    </row>
    <row r="49" spans="1:74" x14ac:dyDescent="0.3">
      <c r="A49" s="84" t="s">
        <v>5691</v>
      </c>
      <c r="B49" s="84" t="s">
        <v>129</v>
      </c>
      <c r="C49" s="84" t="s">
        <v>1103</v>
      </c>
      <c r="D49" s="84">
        <v>2018</v>
      </c>
      <c r="E49" s="84">
        <v>24</v>
      </c>
      <c r="F49" s="84" t="s">
        <v>1111</v>
      </c>
      <c r="G49" s="84" t="s">
        <v>1063</v>
      </c>
      <c r="H49" s="93" t="s">
        <v>1739</v>
      </c>
      <c r="I49" s="94">
        <v>0.49</v>
      </c>
      <c r="J49" s="93" t="s">
        <v>1064</v>
      </c>
      <c r="K49" s="184">
        <v>51.7</v>
      </c>
      <c r="L49" s="185">
        <v>3</v>
      </c>
      <c r="M49" s="96">
        <v>31</v>
      </c>
      <c r="N49" s="96">
        <v>3</v>
      </c>
      <c r="O49" s="96">
        <v>0</v>
      </c>
      <c r="P49" s="96">
        <v>0</v>
      </c>
      <c r="Q49" s="185">
        <v>0</v>
      </c>
      <c r="R49" s="96">
        <v>3</v>
      </c>
      <c r="S49" s="96">
        <v>214</v>
      </c>
      <c r="T49" s="96">
        <v>6</v>
      </c>
      <c r="U49" s="96">
        <v>22</v>
      </c>
      <c r="V49" s="96">
        <v>1</v>
      </c>
      <c r="W49" s="185">
        <v>62</v>
      </c>
      <c r="X49" s="96">
        <v>156</v>
      </c>
      <c r="Y49" s="96">
        <v>35</v>
      </c>
      <c r="Z49" s="96">
        <v>32</v>
      </c>
      <c r="AA49" s="96">
        <v>1</v>
      </c>
      <c r="AB49" s="96">
        <v>3</v>
      </c>
      <c r="AC49" s="96">
        <v>0</v>
      </c>
      <c r="AD49" s="96">
        <v>18</v>
      </c>
      <c r="AE49" s="188">
        <v>3.56</v>
      </c>
      <c r="AF49" s="96">
        <v>38</v>
      </c>
      <c r="AG49" s="97">
        <v>6.8</v>
      </c>
      <c r="AH49" s="98">
        <v>2.8</v>
      </c>
      <c r="AI49" s="97">
        <v>11.1</v>
      </c>
      <c r="AJ49" s="97">
        <v>4</v>
      </c>
      <c r="AK49" s="99">
        <v>1.0900000000000001</v>
      </c>
      <c r="AL49" s="100">
        <v>0.28599999999999998</v>
      </c>
      <c r="AM49" s="99">
        <v>1.22</v>
      </c>
      <c r="AN49" s="99">
        <v>1.65</v>
      </c>
      <c r="AO49" s="99">
        <v>7.0000000000000007E-2</v>
      </c>
      <c r="AP49" s="101">
        <v>160</v>
      </c>
      <c r="AQ49" s="102">
        <v>84</v>
      </c>
      <c r="AR49" s="103">
        <v>41</v>
      </c>
      <c r="AS49" s="102">
        <v>8</v>
      </c>
      <c r="AT49" s="191">
        <v>6.07</v>
      </c>
      <c r="AU49" s="84">
        <v>62</v>
      </c>
      <c r="AV49" s="84">
        <v>7</v>
      </c>
      <c r="AW49" s="94">
        <v>0.55000000000000004</v>
      </c>
      <c r="AX49" s="84" t="s">
        <v>1739</v>
      </c>
      <c r="AY49" s="97">
        <v>54.2</v>
      </c>
      <c r="AZ49" s="94">
        <v>3.94</v>
      </c>
      <c r="BA49" s="96">
        <v>73</v>
      </c>
      <c r="BB49" s="96">
        <v>31</v>
      </c>
      <c r="BC49" s="84" t="s">
        <v>1739</v>
      </c>
      <c r="BD49" s="97">
        <v>56.4</v>
      </c>
      <c r="BE49" s="94">
        <v>4.1100000000000003</v>
      </c>
      <c r="BF49" s="96">
        <v>81</v>
      </c>
      <c r="BG49" s="96">
        <v>27</v>
      </c>
      <c r="BH49" s="97">
        <v>47.7</v>
      </c>
      <c r="BI49" s="94">
        <v>2.08</v>
      </c>
      <c r="BJ49" s="94">
        <v>3</v>
      </c>
      <c r="BK49" s="96">
        <v>77</v>
      </c>
      <c r="BL49" s="94">
        <v>1.48</v>
      </c>
      <c r="BM49" s="36">
        <v>-36</v>
      </c>
      <c r="BN49" s="70" t="s">
        <v>1065</v>
      </c>
      <c r="BO49" s="104">
        <v>9</v>
      </c>
      <c r="BP49" s="84" t="s">
        <v>5692</v>
      </c>
      <c r="BQ49" s="84">
        <v>623352</v>
      </c>
      <c r="BR49" s="36" t="s">
        <v>5428</v>
      </c>
      <c r="BS49" s="36" t="s">
        <v>5693</v>
      </c>
      <c r="BT49" s="36" t="s">
        <v>3565</v>
      </c>
      <c r="BU49" s="84" t="s">
        <v>3509</v>
      </c>
      <c r="BV49" s="84" t="s">
        <v>5389</v>
      </c>
    </row>
    <row r="50" spans="1:74" x14ac:dyDescent="0.3">
      <c r="A50" s="84" t="s">
        <v>2048</v>
      </c>
      <c r="B50" s="84" t="s">
        <v>18</v>
      </c>
      <c r="C50" s="84" t="s">
        <v>1065</v>
      </c>
      <c r="D50" s="84">
        <v>2018</v>
      </c>
      <c r="E50" s="84">
        <v>33</v>
      </c>
      <c r="F50" s="84" t="s">
        <v>1070</v>
      </c>
      <c r="G50" s="84" t="s">
        <v>1063</v>
      </c>
      <c r="H50" s="93" t="s">
        <v>1739</v>
      </c>
      <c r="I50" s="94">
        <v>0.4</v>
      </c>
      <c r="J50" s="93" t="s">
        <v>1064</v>
      </c>
      <c r="K50" s="184">
        <v>39.1</v>
      </c>
      <c r="L50" s="185">
        <v>3</v>
      </c>
      <c r="M50" s="96">
        <v>33</v>
      </c>
      <c r="N50" s="96">
        <v>3</v>
      </c>
      <c r="O50" s="96">
        <v>0</v>
      </c>
      <c r="P50" s="96">
        <v>0</v>
      </c>
      <c r="Q50" s="185">
        <v>1</v>
      </c>
      <c r="R50" s="96">
        <v>7</v>
      </c>
      <c r="S50" s="96">
        <v>192</v>
      </c>
      <c r="T50" s="96">
        <v>5</v>
      </c>
      <c r="U50" s="96">
        <v>15</v>
      </c>
      <c r="V50" s="96">
        <v>1</v>
      </c>
      <c r="W50" s="185">
        <v>40</v>
      </c>
      <c r="X50" s="96">
        <v>138</v>
      </c>
      <c r="Y50" s="96">
        <v>39</v>
      </c>
      <c r="Z50" s="96">
        <v>32</v>
      </c>
      <c r="AA50" s="96">
        <v>2</v>
      </c>
      <c r="AB50" s="96">
        <v>1</v>
      </c>
      <c r="AC50" s="96">
        <v>0</v>
      </c>
      <c r="AD50" s="96">
        <v>18</v>
      </c>
      <c r="AE50" s="188">
        <v>3.6</v>
      </c>
      <c r="AF50" s="96">
        <v>35</v>
      </c>
      <c r="AG50" s="97">
        <v>6.9</v>
      </c>
      <c r="AH50" s="98">
        <v>2.7</v>
      </c>
      <c r="AI50" s="97">
        <v>8</v>
      </c>
      <c r="AJ50" s="97">
        <v>3</v>
      </c>
      <c r="AK50" s="99">
        <v>0.9</v>
      </c>
      <c r="AL50" s="100">
        <v>0.28899999999999998</v>
      </c>
      <c r="AM50" s="99">
        <v>1.26</v>
      </c>
      <c r="AN50" s="99">
        <v>1.33</v>
      </c>
      <c r="AO50" s="99">
        <v>0.05</v>
      </c>
      <c r="AP50" s="101">
        <v>62</v>
      </c>
      <c r="AQ50" s="102">
        <v>85</v>
      </c>
      <c r="AR50" s="103">
        <v>38</v>
      </c>
      <c r="AS50" s="102">
        <v>7</v>
      </c>
      <c r="AT50" s="191">
        <v>4.0999999999999996</v>
      </c>
      <c r="AU50" s="84">
        <v>67</v>
      </c>
      <c r="AV50" s="84">
        <v>8</v>
      </c>
      <c r="AW50" s="94">
        <v>0.41</v>
      </c>
      <c r="AX50" s="84" t="s">
        <v>1859</v>
      </c>
      <c r="AY50" s="97">
        <v>73.8</v>
      </c>
      <c r="AZ50" s="94">
        <v>3.87</v>
      </c>
      <c r="BA50" s="96">
        <v>71</v>
      </c>
      <c r="BB50" s="96">
        <v>38</v>
      </c>
      <c r="BC50" s="84" t="s">
        <v>1739</v>
      </c>
      <c r="BD50" s="97">
        <v>66.400000000000006</v>
      </c>
      <c r="BE50" s="94">
        <v>4.01</v>
      </c>
      <c r="BF50" s="96">
        <v>79</v>
      </c>
      <c r="BG50" s="96">
        <v>33</v>
      </c>
      <c r="BH50" s="97">
        <v>43.7</v>
      </c>
      <c r="BI50" s="94">
        <v>2.06</v>
      </c>
      <c r="BJ50" s="94">
        <v>1.67</v>
      </c>
      <c r="BK50" s="96">
        <v>648</v>
      </c>
      <c r="BL50" s="94">
        <v>1.54</v>
      </c>
      <c r="BM50" s="36">
        <v>-610</v>
      </c>
      <c r="BN50" s="70" t="s">
        <v>1065</v>
      </c>
      <c r="BO50" s="104">
        <v>23</v>
      </c>
      <c r="BP50" s="84" t="s">
        <v>2049</v>
      </c>
      <c r="BQ50" s="84">
        <v>453344</v>
      </c>
      <c r="BR50" s="36" t="s">
        <v>3759</v>
      </c>
      <c r="BS50" s="36" t="s">
        <v>5294</v>
      </c>
      <c r="BT50" s="36" t="s">
        <v>3503</v>
      </c>
      <c r="BU50" s="84" t="s">
        <v>5694</v>
      </c>
      <c r="BV50" s="84" t="s">
        <v>4668</v>
      </c>
    </row>
    <row r="51" spans="1:74" x14ac:dyDescent="0.3">
      <c r="A51" s="84" t="s">
        <v>2547</v>
      </c>
      <c r="B51" s="84" t="s">
        <v>67</v>
      </c>
      <c r="C51" s="84" t="s">
        <v>1103</v>
      </c>
      <c r="D51" s="84">
        <v>2018</v>
      </c>
      <c r="E51" s="84">
        <v>30</v>
      </c>
      <c r="F51" s="84" t="s">
        <v>1100</v>
      </c>
      <c r="G51" s="84" t="s">
        <v>1063</v>
      </c>
      <c r="H51" s="93" t="s">
        <v>1739</v>
      </c>
      <c r="I51" s="94">
        <v>0.51</v>
      </c>
      <c r="J51" s="93" t="s">
        <v>1064</v>
      </c>
      <c r="K51" s="184">
        <v>49.4</v>
      </c>
      <c r="L51" s="185">
        <v>3</v>
      </c>
      <c r="M51" s="96">
        <v>34</v>
      </c>
      <c r="N51" s="96">
        <v>4</v>
      </c>
      <c r="O51" s="96">
        <v>0</v>
      </c>
      <c r="P51" s="96">
        <v>0</v>
      </c>
      <c r="Q51" s="185">
        <v>1</v>
      </c>
      <c r="R51" s="96">
        <v>8</v>
      </c>
      <c r="S51" s="96">
        <v>231</v>
      </c>
      <c r="T51" s="96">
        <v>7</v>
      </c>
      <c r="U51" s="96">
        <v>19</v>
      </c>
      <c r="V51" s="96">
        <v>1</v>
      </c>
      <c r="W51" s="185">
        <v>55</v>
      </c>
      <c r="X51" s="96">
        <v>166</v>
      </c>
      <c r="Y51" s="96">
        <v>44</v>
      </c>
      <c r="Z51" s="96">
        <v>33</v>
      </c>
      <c r="AA51" s="96">
        <v>2</v>
      </c>
      <c r="AB51" s="96">
        <v>3</v>
      </c>
      <c r="AC51" s="96">
        <v>0</v>
      </c>
      <c r="AD51" s="96">
        <v>22</v>
      </c>
      <c r="AE51" s="188">
        <v>3.68</v>
      </c>
      <c r="AF51" s="96">
        <v>40</v>
      </c>
      <c r="AG51" s="97">
        <v>6.6</v>
      </c>
      <c r="AH51" s="98">
        <v>2.9</v>
      </c>
      <c r="AI51" s="97">
        <v>9</v>
      </c>
      <c r="AJ51" s="97">
        <v>3.1</v>
      </c>
      <c r="AK51" s="99">
        <v>1.17</v>
      </c>
      <c r="AL51" s="100">
        <v>0.28100000000000003</v>
      </c>
      <c r="AM51" s="99">
        <v>1.23</v>
      </c>
      <c r="AN51" s="99">
        <v>1.64</v>
      </c>
      <c r="AO51" s="99">
        <v>7.0000000000000007E-2</v>
      </c>
      <c r="AP51" s="101">
        <v>85</v>
      </c>
      <c r="AQ51" s="102">
        <v>87</v>
      </c>
      <c r="AR51" s="103">
        <v>38</v>
      </c>
      <c r="AS51" s="102">
        <v>8</v>
      </c>
      <c r="AT51" s="191">
        <v>6.6</v>
      </c>
      <c r="AU51" s="84">
        <v>68</v>
      </c>
      <c r="AV51" s="84">
        <v>9</v>
      </c>
      <c r="AW51" s="94">
        <v>0.47</v>
      </c>
      <c r="AX51" s="84" t="s">
        <v>1739</v>
      </c>
      <c r="AY51" s="97">
        <v>54.1</v>
      </c>
      <c r="AZ51" s="94">
        <v>4.03</v>
      </c>
      <c r="BA51" s="96">
        <v>74</v>
      </c>
      <c r="BB51" s="96">
        <v>29</v>
      </c>
      <c r="BC51" s="84" t="s">
        <v>1739</v>
      </c>
      <c r="BD51" s="97">
        <v>55.9</v>
      </c>
      <c r="BE51" s="94">
        <v>4.1500000000000004</v>
      </c>
      <c r="BF51" s="96">
        <v>82</v>
      </c>
      <c r="BG51" s="96">
        <v>26</v>
      </c>
      <c r="BH51" s="97">
        <v>54</v>
      </c>
      <c r="BI51" s="94">
        <v>2.83</v>
      </c>
      <c r="BJ51" s="94">
        <v>2.83</v>
      </c>
      <c r="BK51" s="96">
        <v>100</v>
      </c>
      <c r="BL51" s="94">
        <v>0.84</v>
      </c>
      <c r="BM51" s="36">
        <v>-61</v>
      </c>
      <c r="BN51" s="70" t="s">
        <v>1065</v>
      </c>
      <c r="BO51" s="104">
        <v>2</v>
      </c>
      <c r="BP51" s="84" t="s">
        <v>2548</v>
      </c>
      <c r="BQ51" s="84">
        <v>544928</v>
      </c>
      <c r="BR51" s="36" t="s">
        <v>3760</v>
      </c>
      <c r="BS51" s="36" t="s">
        <v>3521</v>
      </c>
      <c r="BT51" s="36" t="s">
        <v>3509</v>
      </c>
      <c r="BU51" s="84" t="s">
        <v>3568</v>
      </c>
      <c r="BV51" s="84" t="s">
        <v>4669</v>
      </c>
    </row>
    <row r="52" spans="1:74" x14ac:dyDescent="0.3">
      <c r="A52" s="84" t="s">
        <v>1995</v>
      </c>
      <c r="B52" s="84" t="s">
        <v>213</v>
      </c>
      <c r="C52" s="84" t="s">
        <v>1065</v>
      </c>
      <c r="D52" s="84">
        <v>2018</v>
      </c>
      <c r="E52" s="84">
        <v>24</v>
      </c>
      <c r="F52" s="84" t="s">
        <v>1100</v>
      </c>
      <c r="G52" s="84" t="s">
        <v>1063</v>
      </c>
      <c r="H52" s="93" t="s">
        <v>1739</v>
      </c>
      <c r="I52" s="94">
        <v>0.5</v>
      </c>
      <c r="J52" s="93" t="s">
        <v>1064</v>
      </c>
      <c r="K52" s="184">
        <v>81.8</v>
      </c>
      <c r="L52" s="185">
        <v>4</v>
      </c>
      <c r="M52" s="96">
        <v>21</v>
      </c>
      <c r="N52" s="96">
        <v>9</v>
      </c>
      <c r="O52" s="96">
        <v>0</v>
      </c>
      <c r="P52" s="96">
        <v>0</v>
      </c>
      <c r="Q52" s="185">
        <v>0</v>
      </c>
      <c r="R52" s="96">
        <v>2</v>
      </c>
      <c r="S52" s="96">
        <v>272</v>
      </c>
      <c r="T52" s="96">
        <v>10</v>
      </c>
      <c r="U52" s="96">
        <v>22</v>
      </c>
      <c r="V52" s="96">
        <v>1</v>
      </c>
      <c r="W52" s="185">
        <v>67</v>
      </c>
      <c r="X52" s="96">
        <v>188</v>
      </c>
      <c r="Y52" s="96">
        <v>92</v>
      </c>
      <c r="Z52" s="96">
        <v>36</v>
      </c>
      <c r="AA52" s="96">
        <v>2</v>
      </c>
      <c r="AB52" s="96">
        <v>3</v>
      </c>
      <c r="AC52" s="96">
        <v>0</v>
      </c>
      <c r="AD52" s="96">
        <v>50</v>
      </c>
      <c r="AE52" s="188">
        <v>4</v>
      </c>
      <c r="AF52" s="96">
        <v>81</v>
      </c>
      <c r="AG52" s="97">
        <v>11.6</v>
      </c>
      <c r="AH52" s="98">
        <v>3</v>
      </c>
      <c r="AI52" s="97">
        <v>9.8000000000000007</v>
      </c>
      <c r="AJ52" s="97">
        <v>3.2</v>
      </c>
      <c r="AK52" s="99">
        <v>1.37</v>
      </c>
      <c r="AL52" s="100">
        <v>0.29699999999999999</v>
      </c>
      <c r="AM52" s="99">
        <v>1.4</v>
      </c>
      <c r="AN52" s="99">
        <v>1.87</v>
      </c>
      <c r="AO52" s="99">
        <v>0.09</v>
      </c>
      <c r="AP52" s="101">
        <v>101</v>
      </c>
      <c r="AQ52" s="102">
        <v>94</v>
      </c>
      <c r="AR52" s="103">
        <v>38</v>
      </c>
      <c r="AS52" s="102">
        <v>14</v>
      </c>
      <c r="AT52" s="191">
        <v>11.56</v>
      </c>
      <c r="AU52" s="84">
        <v>70</v>
      </c>
      <c r="AV52" s="84">
        <v>10</v>
      </c>
      <c r="AW52" s="94">
        <v>0.15</v>
      </c>
      <c r="AX52" s="84" t="s">
        <v>1739</v>
      </c>
      <c r="AY52" s="97">
        <v>67.3</v>
      </c>
      <c r="AZ52" s="94">
        <v>4.07</v>
      </c>
      <c r="BA52" s="96">
        <v>75</v>
      </c>
      <c r="BB52" s="96">
        <v>31</v>
      </c>
      <c r="BC52" s="84" t="s">
        <v>1739</v>
      </c>
      <c r="BD52" s="97">
        <v>63.5</v>
      </c>
      <c r="BE52" s="94">
        <v>4.1500000000000004</v>
      </c>
      <c r="BF52" s="96">
        <v>82</v>
      </c>
      <c r="BG52" s="96">
        <v>28</v>
      </c>
      <c r="BH52" s="97">
        <v>60.3</v>
      </c>
      <c r="BI52" s="94">
        <v>3.88</v>
      </c>
      <c r="BJ52" s="94">
        <v>3.1</v>
      </c>
      <c r="BK52" s="96">
        <v>74</v>
      </c>
      <c r="BL52" s="94">
        <v>0.12</v>
      </c>
      <c r="BM52" s="36">
        <v>-36</v>
      </c>
      <c r="BN52" s="70" t="s">
        <v>1065</v>
      </c>
      <c r="BO52" s="104">
        <v>3</v>
      </c>
      <c r="BP52" s="84" t="s">
        <v>4898</v>
      </c>
      <c r="BQ52" s="84">
        <v>596133</v>
      </c>
      <c r="BR52" s="36" t="s">
        <v>5256</v>
      </c>
      <c r="BS52" s="36" t="s">
        <v>5695</v>
      </c>
      <c r="BT52" s="36" t="s">
        <v>5269</v>
      </c>
      <c r="BU52" s="84" t="s">
        <v>3534</v>
      </c>
      <c r="BV52" s="84" t="s">
        <v>4668</v>
      </c>
    </row>
    <row r="53" spans="1:74" x14ac:dyDescent="0.3">
      <c r="A53" s="84" t="s">
        <v>261</v>
      </c>
      <c r="B53" s="84" t="s">
        <v>95</v>
      </c>
      <c r="C53" s="84" t="s">
        <v>1065</v>
      </c>
      <c r="D53" s="84">
        <v>2018</v>
      </c>
      <c r="E53" s="84">
        <v>25</v>
      </c>
      <c r="F53" s="84" t="s">
        <v>1093</v>
      </c>
      <c r="G53" s="84" t="s">
        <v>1063</v>
      </c>
      <c r="H53" s="93" t="s">
        <v>1739</v>
      </c>
      <c r="I53" s="94">
        <v>0.64</v>
      </c>
      <c r="J53" s="93" t="s">
        <v>1064</v>
      </c>
      <c r="K53" s="184">
        <v>101.4</v>
      </c>
      <c r="L53" s="185">
        <v>6</v>
      </c>
      <c r="M53" s="96">
        <v>21</v>
      </c>
      <c r="N53" s="96">
        <v>10</v>
      </c>
      <c r="O53" s="96">
        <v>0</v>
      </c>
      <c r="P53" s="96">
        <v>0</v>
      </c>
      <c r="Q53" s="185">
        <v>0</v>
      </c>
      <c r="R53" s="96">
        <v>2</v>
      </c>
      <c r="S53" s="96">
        <v>302</v>
      </c>
      <c r="T53" s="96">
        <v>10</v>
      </c>
      <c r="U53" s="96">
        <v>27</v>
      </c>
      <c r="V53" s="96">
        <v>1</v>
      </c>
      <c r="W53" s="185">
        <v>77</v>
      </c>
      <c r="X53" s="96">
        <v>220</v>
      </c>
      <c r="Y53" s="96">
        <v>79</v>
      </c>
      <c r="Z53" s="96">
        <v>37</v>
      </c>
      <c r="AA53" s="96">
        <v>3</v>
      </c>
      <c r="AB53" s="96">
        <v>4</v>
      </c>
      <c r="AC53" s="96">
        <v>1</v>
      </c>
      <c r="AD53" s="96">
        <v>41</v>
      </c>
      <c r="AE53" s="188">
        <v>4.09</v>
      </c>
      <c r="AF53" s="96">
        <v>77</v>
      </c>
      <c r="AG53" s="97">
        <v>9.6999999999999993</v>
      </c>
      <c r="AH53" s="98">
        <v>2.8</v>
      </c>
      <c r="AI53" s="97">
        <v>9.8000000000000007</v>
      </c>
      <c r="AJ53" s="97">
        <v>3.4</v>
      </c>
      <c r="AK53" s="99">
        <v>1.23</v>
      </c>
      <c r="AL53" s="100">
        <v>0.25</v>
      </c>
      <c r="AM53" s="99">
        <v>1.21</v>
      </c>
      <c r="AN53" s="99">
        <v>1.75</v>
      </c>
      <c r="AO53" s="99">
        <v>0.08</v>
      </c>
      <c r="AP53" s="101">
        <v>98</v>
      </c>
      <c r="AQ53" s="102">
        <v>97</v>
      </c>
      <c r="AR53" s="103">
        <v>37</v>
      </c>
      <c r="AS53" s="102">
        <v>15</v>
      </c>
      <c r="AT53" s="191">
        <v>16.82</v>
      </c>
      <c r="AU53" s="84">
        <v>73</v>
      </c>
      <c r="AV53" s="84">
        <v>11</v>
      </c>
      <c r="AW53" s="94">
        <v>0.06</v>
      </c>
      <c r="AX53" s="84" t="s">
        <v>1739</v>
      </c>
      <c r="AY53" s="97">
        <v>73</v>
      </c>
      <c r="AZ53" s="94">
        <v>4.0599999999999996</v>
      </c>
      <c r="BA53" s="96">
        <v>75</v>
      </c>
      <c r="BB53" s="96">
        <v>33</v>
      </c>
      <c r="BC53" s="84" t="s">
        <v>1739</v>
      </c>
      <c r="BD53" s="97">
        <v>65.400000000000006</v>
      </c>
      <c r="BE53" s="94">
        <v>4.1500000000000004</v>
      </c>
      <c r="BF53" s="96">
        <v>82</v>
      </c>
      <c r="BG53" s="96">
        <v>29</v>
      </c>
      <c r="BH53" s="97">
        <v>89.3</v>
      </c>
      <c r="BI53" s="94">
        <v>3.12</v>
      </c>
      <c r="BJ53" s="94">
        <v>3.67</v>
      </c>
      <c r="BK53" s="96">
        <v>51</v>
      </c>
      <c r="BL53" s="94">
        <v>0.97</v>
      </c>
      <c r="BM53" s="36">
        <v>-13</v>
      </c>
      <c r="BN53" s="70" t="s">
        <v>1065</v>
      </c>
      <c r="BO53" s="104">
        <v>-24</v>
      </c>
      <c r="BP53" s="84" t="s">
        <v>5696</v>
      </c>
      <c r="BQ53" s="84">
        <v>622491</v>
      </c>
      <c r="BR53" s="36" t="s">
        <v>5256</v>
      </c>
      <c r="BS53" s="36" t="s">
        <v>5099</v>
      </c>
      <c r="BT53" s="36" t="s">
        <v>5269</v>
      </c>
      <c r="BU53" s="84" t="s">
        <v>3534</v>
      </c>
      <c r="BV53" s="84" t="s">
        <v>4668</v>
      </c>
    </row>
    <row r="54" spans="1:74" x14ac:dyDescent="0.3">
      <c r="A54" s="84" t="s">
        <v>140</v>
      </c>
      <c r="B54" s="84" t="s">
        <v>1743</v>
      </c>
      <c r="C54" s="84" t="s">
        <v>1065</v>
      </c>
      <c r="D54" s="84">
        <v>2018</v>
      </c>
      <c r="E54" s="84">
        <v>31</v>
      </c>
      <c r="F54" s="84" t="s">
        <v>1081</v>
      </c>
      <c r="G54" s="84" t="s">
        <v>1063</v>
      </c>
      <c r="H54" s="93" t="s">
        <v>1739</v>
      </c>
      <c r="I54" s="94">
        <v>0.5</v>
      </c>
      <c r="J54" s="93" t="s">
        <v>1064</v>
      </c>
      <c r="K54" s="184">
        <v>48.7</v>
      </c>
      <c r="L54" s="185">
        <v>3</v>
      </c>
      <c r="M54" s="96">
        <v>48</v>
      </c>
      <c r="N54" s="96">
        <v>2</v>
      </c>
      <c r="O54" s="96">
        <v>0</v>
      </c>
      <c r="P54" s="96">
        <v>0</v>
      </c>
      <c r="Q54" s="185">
        <v>1</v>
      </c>
      <c r="R54" s="96">
        <v>10</v>
      </c>
      <c r="S54" s="96">
        <v>239</v>
      </c>
      <c r="T54" s="96">
        <v>7</v>
      </c>
      <c r="U54" s="96">
        <v>18</v>
      </c>
      <c r="V54" s="96">
        <v>1</v>
      </c>
      <c r="W54" s="185">
        <v>52</v>
      </c>
      <c r="X54" s="96">
        <v>173</v>
      </c>
      <c r="Y54" s="96">
        <v>46</v>
      </c>
      <c r="Z54" s="96">
        <v>33</v>
      </c>
      <c r="AA54" s="96">
        <v>2</v>
      </c>
      <c r="AB54" s="96">
        <v>2</v>
      </c>
      <c r="AC54" s="96">
        <v>0</v>
      </c>
      <c r="AD54" s="96">
        <v>22</v>
      </c>
      <c r="AE54" s="188">
        <v>3.72</v>
      </c>
      <c r="AF54" s="96">
        <v>40</v>
      </c>
      <c r="AG54" s="97">
        <v>6.3</v>
      </c>
      <c r="AH54" s="98">
        <v>2.9</v>
      </c>
      <c r="AI54" s="97">
        <v>8.1999999999999993</v>
      </c>
      <c r="AJ54" s="97">
        <v>2.8</v>
      </c>
      <c r="AK54" s="99">
        <v>1.03</v>
      </c>
      <c r="AL54" s="100">
        <v>0.28699999999999998</v>
      </c>
      <c r="AM54" s="99">
        <v>1.23</v>
      </c>
      <c r="AN54" s="99">
        <v>1.45</v>
      </c>
      <c r="AO54" s="99">
        <v>0.06</v>
      </c>
      <c r="AP54" s="101">
        <v>65</v>
      </c>
      <c r="AQ54" s="102">
        <v>88</v>
      </c>
      <c r="AR54" s="103">
        <v>37</v>
      </c>
      <c r="AS54" s="102">
        <v>7</v>
      </c>
      <c r="AT54" s="191">
        <v>6.16</v>
      </c>
      <c r="AU54" s="84">
        <v>67</v>
      </c>
      <c r="AV54" s="84">
        <v>11</v>
      </c>
      <c r="AW54" s="94">
        <v>0.35</v>
      </c>
      <c r="AX54" s="84" t="s">
        <v>1739</v>
      </c>
      <c r="AY54" s="97">
        <v>57</v>
      </c>
      <c r="AZ54" s="94">
        <v>3.91</v>
      </c>
      <c r="BA54" s="96">
        <v>72</v>
      </c>
      <c r="BB54" s="96">
        <v>33</v>
      </c>
      <c r="BC54" s="84" t="s">
        <v>1739</v>
      </c>
      <c r="BD54" s="97">
        <v>59.7</v>
      </c>
      <c r="BE54" s="94">
        <v>4.07</v>
      </c>
      <c r="BF54" s="96">
        <v>80</v>
      </c>
      <c r="BG54" s="96">
        <v>29</v>
      </c>
      <c r="BH54" s="97">
        <v>58.7</v>
      </c>
      <c r="BI54" s="94">
        <v>2.61</v>
      </c>
      <c r="BJ54" s="94">
        <v>3.06</v>
      </c>
      <c r="BK54" s="96">
        <v>78</v>
      </c>
      <c r="BL54" s="94">
        <v>1.1100000000000001</v>
      </c>
      <c r="BM54" s="36">
        <v>-41</v>
      </c>
      <c r="BN54" s="70" t="s">
        <v>1065</v>
      </c>
      <c r="BO54" s="104">
        <v>1</v>
      </c>
      <c r="BP54" s="84" t="s">
        <v>2128</v>
      </c>
      <c r="BQ54" s="84">
        <v>488984</v>
      </c>
      <c r="BR54" s="36" t="s">
        <v>3759</v>
      </c>
      <c r="BS54" s="36" t="s">
        <v>3659</v>
      </c>
      <c r="BT54" s="36" t="s">
        <v>3653</v>
      </c>
      <c r="BU54" s="84" t="s">
        <v>5294</v>
      </c>
      <c r="BV54" s="84" t="s">
        <v>4669</v>
      </c>
    </row>
    <row r="55" spans="1:74" s="105" customFormat="1" x14ac:dyDescent="0.3">
      <c r="A55" s="84" t="s">
        <v>3304</v>
      </c>
      <c r="B55" s="84" t="s">
        <v>73</v>
      </c>
      <c r="C55" s="84" t="s">
        <v>1065</v>
      </c>
      <c r="D55" s="84">
        <v>2018</v>
      </c>
      <c r="E55" s="84">
        <v>26</v>
      </c>
      <c r="F55" s="84" t="s">
        <v>1070</v>
      </c>
      <c r="G55" s="84" t="s">
        <v>1063</v>
      </c>
      <c r="H55" s="93" t="s">
        <v>1739</v>
      </c>
      <c r="I55" s="94">
        <v>0.48</v>
      </c>
      <c r="J55" s="93" t="s">
        <v>1064</v>
      </c>
      <c r="K55" s="184">
        <v>61.5</v>
      </c>
      <c r="L55" s="185">
        <v>3</v>
      </c>
      <c r="M55" s="96">
        <v>53</v>
      </c>
      <c r="N55" s="96">
        <v>2</v>
      </c>
      <c r="O55" s="96">
        <v>0</v>
      </c>
      <c r="P55" s="96">
        <v>0</v>
      </c>
      <c r="Q55" s="185">
        <v>1</v>
      </c>
      <c r="R55" s="96">
        <v>10</v>
      </c>
      <c r="S55" s="96">
        <v>264</v>
      </c>
      <c r="T55" s="96">
        <v>8</v>
      </c>
      <c r="U55" s="96">
        <v>29</v>
      </c>
      <c r="V55" s="96">
        <v>2</v>
      </c>
      <c r="W55" s="185">
        <v>75</v>
      </c>
      <c r="X55" s="96">
        <v>191</v>
      </c>
      <c r="Y55" s="96">
        <v>42</v>
      </c>
      <c r="Z55" s="96">
        <v>34</v>
      </c>
      <c r="AA55" s="96">
        <v>4</v>
      </c>
      <c r="AB55" s="96">
        <v>3</v>
      </c>
      <c r="AC55" s="96">
        <v>0</v>
      </c>
      <c r="AD55" s="96">
        <v>26</v>
      </c>
      <c r="AE55" s="188">
        <v>3.78</v>
      </c>
      <c r="AF55" s="96">
        <v>43</v>
      </c>
      <c r="AG55" s="97">
        <v>6.3</v>
      </c>
      <c r="AH55" s="98">
        <v>2.6</v>
      </c>
      <c r="AI55" s="97">
        <v>10.9</v>
      </c>
      <c r="AJ55" s="97">
        <v>4.2</v>
      </c>
      <c r="AK55" s="99">
        <v>1.1299999999999999</v>
      </c>
      <c r="AL55" s="100">
        <v>0.26500000000000001</v>
      </c>
      <c r="AM55" s="99">
        <v>1.21</v>
      </c>
      <c r="AN55" s="99">
        <v>1.73</v>
      </c>
      <c r="AO55" s="99">
        <v>0.08</v>
      </c>
      <c r="AP55" s="101">
        <v>135</v>
      </c>
      <c r="AQ55" s="102">
        <v>89</v>
      </c>
      <c r="AR55" s="103">
        <v>37</v>
      </c>
      <c r="AS55" s="102">
        <v>8</v>
      </c>
      <c r="AT55" s="191">
        <v>8.76</v>
      </c>
      <c r="AU55" s="84">
        <v>74</v>
      </c>
      <c r="AV55" s="84">
        <v>12</v>
      </c>
      <c r="AW55" s="94">
        <v>0.3</v>
      </c>
      <c r="AX55" s="84" t="s">
        <v>1739</v>
      </c>
      <c r="AY55" s="97">
        <v>60.6</v>
      </c>
      <c r="AZ55" s="94">
        <v>3.92</v>
      </c>
      <c r="BA55" s="96">
        <v>72</v>
      </c>
      <c r="BB55" s="96">
        <v>33</v>
      </c>
      <c r="BC55" s="84" t="s">
        <v>1739</v>
      </c>
      <c r="BD55" s="97">
        <v>60.1</v>
      </c>
      <c r="BE55" s="94">
        <v>4.08</v>
      </c>
      <c r="BF55" s="96">
        <v>81</v>
      </c>
      <c r="BG55" s="96">
        <v>29</v>
      </c>
      <c r="BH55" s="97">
        <v>66.3</v>
      </c>
      <c r="BI55" s="94">
        <v>2.98</v>
      </c>
      <c r="BJ55" s="94">
        <v>3.32</v>
      </c>
      <c r="BK55" s="96">
        <v>61</v>
      </c>
      <c r="BL55" s="94">
        <v>0.8</v>
      </c>
      <c r="BM55" s="36">
        <v>-25</v>
      </c>
      <c r="BN55" s="70" t="s">
        <v>1065</v>
      </c>
      <c r="BO55" s="104">
        <v>-6</v>
      </c>
      <c r="BP55" s="84" t="s">
        <v>4423</v>
      </c>
      <c r="BQ55" s="84">
        <v>605218</v>
      </c>
      <c r="BR55" s="36" t="s">
        <v>3805</v>
      </c>
      <c r="BS55" s="36" t="s">
        <v>5254</v>
      </c>
      <c r="BT55" s="36" t="s">
        <v>4255</v>
      </c>
      <c r="BU55" s="105" t="s">
        <v>7061</v>
      </c>
      <c r="BV55" s="105" t="s">
        <v>4668</v>
      </c>
    </row>
    <row r="56" spans="1:74" x14ac:dyDescent="0.3">
      <c r="A56" s="84" t="s">
        <v>4229</v>
      </c>
      <c r="B56" s="84" t="s">
        <v>4230</v>
      </c>
      <c r="C56" s="84" t="s">
        <v>1065</v>
      </c>
      <c r="D56" s="84">
        <v>2018</v>
      </c>
      <c r="E56" s="84">
        <v>27</v>
      </c>
      <c r="F56" s="84" t="s">
        <v>1081</v>
      </c>
      <c r="G56" s="84" t="s">
        <v>1063</v>
      </c>
      <c r="H56" s="93" t="s">
        <v>1739</v>
      </c>
      <c r="I56" s="94">
        <v>0.73</v>
      </c>
      <c r="J56" s="93" t="s">
        <v>1064</v>
      </c>
      <c r="K56" s="184">
        <v>125.2</v>
      </c>
      <c r="L56" s="185">
        <v>8</v>
      </c>
      <c r="M56" s="96">
        <v>24</v>
      </c>
      <c r="N56" s="96">
        <v>18</v>
      </c>
      <c r="O56" s="96">
        <v>0</v>
      </c>
      <c r="P56" s="96">
        <v>0</v>
      </c>
      <c r="Q56" s="185">
        <v>0</v>
      </c>
      <c r="R56" s="96">
        <v>1</v>
      </c>
      <c r="S56" s="96">
        <v>476</v>
      </c>
      <c r="T56" s="96">
        <v>15</v>
      </c>
      <c r="U56" s="96">
        <v>36</v>
      </c>
      <c r="V56" s="96">
        <v>2</v>
      </c>
      <c r="W56" s="185">
        <v>100</v>
      </c>
      <c r="X56" s="96">
        <v>334</v>
      </c>
      <c r="Y56" s="96">
        <v>135</v>
      </c>
      <c r="Z56" s="96">
        <v>40</v>
      </c>
      <c r="AA56" s="96">
        <v>5</v>
      </c>
      <c r="AB56" s="96">
        <v>5</v>
      </c>
      <c r="AC56" s="96">
        <v>1</v>
      </c>
      <c r="AD56" s="96">
        <v>67</v>
      </c>
      <c r="AE56" s="188">
        <v>4.47</v>
      </c>
      <c r="AF56" s="96">
        <v>120</v>
      </c>
      <c r="AG56" s="97">
        <v>9.6999999999999993</v>
      </c>
      <c r="AH56" s="98">
        <v>2.8</v>
      </c>
      <c r="AI56" s="97">
        <v>8.1</v>
      </c>
      <c r="AJ56" s="97">
        <v>2.9</v>
      </c>
      <c r="AK56" s="99">
        <v>1.23</v>
      </c>
      <c r="AL56" s="100">
        <v>0.28299999999999997</v>
      </c>
      <c r="AM56" s="99">
        <v>1.32</v>
      </c>
      <c r="AN56" s="99">
        <v>1.69</v>
      </c>
      <c r="AO56" s="99">
        <v>7.0000000000000007E-2</v>
      </c>
      <c r="AP56" s="101">
        <v>49</v>
      </c>
      <c r="AQ56" s="102">
        <v>106</v>
      </c>
      <c r="AR56" s="103">
        <v>36</v>
      </c>
      <c r="AS56" s="102">
        <v>19</v>
      </c>
      <c r="AT56" s="191">
        <v>21.79</v>
      </c>
      <c r="AU56" s="84">
        <v>77</v>
      </c>
      <c r="AV56" s="84">
        <v>13</v>
      </c>
      <c r="AW56" s="94">
        <v>-0.23</v>
      </c>
      <c r="AX56" s="84" t="s">
        <v>1739</v>
      </c>
      <c r="AY56" s="97">
        <v>96.9</v>
      </c>
      <c r="AZ56" s="94">
        <v>4.16</v>
      </c>
      <c r="BA56" s="96">
        <v>77</v>
      </c>
      <c r="BB56" s="96">
        <v>36</v>
      </c>
      <c r="BC56" s="84" t="s">
        <v>1739</v>
      </c>
      <c r="BD56" s="97">
        <v>82.8</v>
      </c>
      <c r="BE56" s="94">
        <v>4.24</v>
      </c>
      <c r="BF56" s="96">
        <v>84</v>
      </c>
      <c r="BG56" s="96">
        <v>31</v>
      </c>
      <c r="BH56" s="97">
        <v>128</v>
      </c>
      <c r="BI56" s="94">
        <v>4.71</v>
      </c>
      <c r="BJ56" s="94">
        <v>4.13</v>
      </c>
      <c r="BK56" s="96">
        <v>44</v>
      </c>
      <c r="BL56" s="94">
        <v>-0.24</v>
      </c>
      <c r="BM56" s="36">
        <v>-8</v>
      </c>
      <c r="BN56" s="70" t="s">
        <v>1065</v>
      </c>
      <c r="BO56" s="104">
        <v>-45</v>
      </c>
      <c r="BP56" s="84" t="s">
        <v>4231</v>
      </c>
      <c r="BQ56" s="84">
        <v>595191</v>
      </c>
      <c r="BR56" s="36" t="s">
        <v>3757</v>
      </c>
      <c r="BS56" s="36" t="s">
        <v>5269</v>
      </c>
      <c r="BT56" s="36" t="s">
        <v>3484</v>
      </c>
      <c r="BU56" s="84" t="s">
        <v>3532</v>
      </c>
      <c r="BV56" s="84" t="s">
        <v>4673</v>
      </c>
    </row>
    <row r="57" spans="1:74" x14ac:dyDescent="0.3">
      <c r="A57" s="84" t="s">
        <v>4743</v>
      </c>
      <c r="B57" s="84" t="s">
        <v>206</v>
      </c>
      <c r="C57" s="84" t="s">
        <v>1065</v>
      </c>
      <c r="D57" s="84">
        <v>2018</v>
      </c>
      <c r="E57" s="84">
        <v>28</v>
      </c>
      <c r="F57" s="84" t="s">
        <v>1567</v>
      </c>
      <c r="G57" s="84" t="s">
        <v>1063</v>
      </c>
      <c r="H57" s="93" t="s">
        <v>1739</v>
      </c>
      <c r="I57" s="94">
        <v>0.63</v>
      </c>
      <c r="J57" s="93" t="s">
        <v>1064</v>
      </c>
      <c r="K57" s="184">
        <v>69.900000000000006</v>
      </c>
      <c r="L57" s="185">
        <v>4</v>
      </c>
      <c r="M57" s="96">
        <v>34</v>
      </c>
      <c r="N57" s="96">
        <v>6</v>
      </c>
      <c r="O57" s="96">
        <v>0</v>
      </c>
      <c r="P57" s="96">
        <v>0</v>
      </c>
      <c r="Q57" s="185">
        <v>1</v>
      </c>
      <c r="R57" s="96">
        <v>7</v>
      </c>
      <c r="S57" s="96">
        <v>304</v>
      </c>
      <c r="T57" s="96">
        <v>9</v>
      </c>
      <c r="U57" s="96">
        <v>23</v>
      </c>
      <c r="V57" s="96">
        <v>3</v>
      </c>
      <c r="W57" s="185">
        <v>64</v>
      </c>
      <c r="X57" s="96">
        <v>217</v>
      </c>
      <c r="Y57" s="96">
        <v>69</v>
      </c>
      <c r="Z57" s="96">
        <v>36</v>
      </c>
      <c r="AA57" s="96">
        <v>3</v>
      </c>
      <c r="AB57" s="96">
        <v>1</v>
      </c>
      <c r="AC57" s="96">
        <v>0</v>
      </c>
      <c r="AD57" s="96">
        <v>34</v>
      </c>
      <c r="AE57" s="188">
        <v>3.95</v>
      </c>
      <c r="AF57" s="96">
        <v>59</v>
      </c>
      <c r="AG57" s="97">
        <v>7.3</v>
      </c>
      <c r="AH57" s="98">
        <v>2.8</v>
      </c>
      <c r="AI57" s="97">
        <v>8</v>
      </c>
      <c r="AJ57" s="97">
        <v>2.8</v>
      </c>
      <c r="AK57" s="99">
        <v>1.1399999999999999</v>
      </c>
      <c r="AL57" s="100">
        <v>0.28399999999999997</v>
      </c>
      <c r="AM57" s="99">
        <v>1.28</v>
      </c>
      <c r="AN57" s="99">
        <v>1.58</v>
      </c>
      <c r="AO57" s="99">
        <v>0.06</v>
      </c>
      <c r="AP57" s="101">
        <v>55</v>
      </c>
      <c r="AQ57" s="102">
        <v>93</v>
      </c>
      <c r="AR57" s="103">
        <v>35</v>
      </c>
      <c r="AS57" s="102">
        <v>10</v>
      </c>
      <c r="AT57" s="191">
        <v>9.94</v>
      </c>
      <c r="AU57" s="84">
        <v>79</v>
      </c>
      <c r="AV57" s="84">
        <v>14</v>
      </c>
      <c r="AW57" s="94">
        <v>0.16</v>
      </c>
      <c r="AX57" s="84" t="s">
        <v>1739</v>
      </c>
      <c r="AY57" s="97">
        <v>66.7</v>
      </c>
      <c r="AZ57" s="94">
        <v>3.99</v>
      </c>
      <c r="BA57" s="96">
        <v>73</v>
      </c>
      <c r="BB57" s="96">
        <v>33</v>
      </c>
      <c r="BC57" s="84" t="s">
        <v>1739</v>
      </c>
      <c r="BD57" s="97">
        <v>64.3</v>
      </c>
      <c r="BE57" s="94">
        <v>4.1100000000000003</v>
      </c>
      <c r="BF57" s="96">
        <v>81</v>
      </c>
      <c r="BG57" s="96">
        <v>29</v>
      </c>
      <c r="BH57" s="97">
        <v>74.3</v>
      </c>
      <c r="BI57" s="94">
        <v>3.75</v>
      </c>
      <c r="BJ57" s="94">
        <v>3.47</v>
      </c>
      <c r="BK57" s="96">
        <v>56</v>
      </c>
      <c r="BL57" s="94">
        <v>0.2</v>
      </c>
      <c r="BM57" s="36">
        <v>-20</v>
      </c>
      <c r="BN57" s="70" t="s">
        <v>1065</v>
      </c>
      <c r="BO57" s="104">
        <v>-10</v>
      </c>
      <c r="BP57" s="84" t="s">
        <v>5003</v>
      </c>
      <c r="BQ57" s="84">
        <v>548389</v>
      </c>
      <c r="BR57" s="36" t="s">
        <v>3772</v>
      </c>
      <c r="BS57" s="36" t="s">
        <v>4246</v>
      </c>
      <c r="BT57" s="36" t="s">
        <v>5254</v>
      </c>
      <c r="BU57" s="84" t="s">
        <v>4986</v>
      </c>
      <c r="BV57" s="84" t="s">
        <v>4668</v>
      </c>
    </row>
    <row r="58" spans="1:74" x14ac:dyDescent="0.3">
      <c r="A58" s="84" t="s">
        <v>2069</v>
      </c>
      <c r="B58" s="84" t="s">
        <v>208</v>
      </c>
      <c r="C58" s="84" t="s">
        <v>1103</v>
      </c>
      <c r="D58" s="84">
        <v>2018</v>
      </c>
      <c r="E58" s="84">
        <v>34</v>
      </c>
      <c r="F58" s="84" t="s">
        <v>1089</v>
      </c>
      <c r="G58" s="84" t="s">
        <v>1063</v>
      </c>
      <c r="H58" s="93" t="s">
        <v>1739</v>
      </c>
      <c r="I58" s="94">
        <v>0.44</v>
      </c>
      <c r="J58" s="93" t="s">
        <v>1064</v>
      </c>
      <c r="K58" s="184">
        <v>42.1</v>
      </c>
      <c r="L58" s="185">
        <v>3</v>
      </c>
      <c r="M58" s="96">
        <v>52</v>
      </c>
      <c r="N58" s="96">
        <v>3</v>
      </c>
      <c r="O58" s="96">
        <v>0</v>
      </c>
      <c r="P58" s="96">
        <v>0</v>
      </c>
      <c r="Q58" s="185">
        <v>1</v>
      </c>
      <c r="R58" s="96">
        <v>6</v>
      </c>
      <c r="S58" s="96">
        <v>218</v>
      </c>
      <c r="T58" s="96">
        <v>6</v>
      </c>
      <c r="U58" s="96">
        <v>21</v>
      </c>
      <c r="V58" s="96">
        <v>2</v>
      </c>
      <c r="W58" s="185">
        <v>52</v>
      </c>
      <c r="X58" s="96">
        <v>152</v>
      </c>
      <c r="Y58" s="96">
        <v>42</v>
      </c>
      <c r="Z58" s="96">
        <v>34</v>
      </c>
      <c r="AA58" s="96">
        <v>2</v>
      </c>
      <c r="AB58" s="96">
        <v>2</v>
      </c>
      <c r="AC58" s="96">
        <v>0</v>
      </c>
      <c r="AD58" s="96">
        <v>20</v>
      </c>
      <c r="AE58" s="188">
        <v>3.74</v>
      </c>
      <c r="AF58" s="96">
        <v>41</v>
      </c>
      <c r="AG58" s="97">
        <v>7.3</v>
      </c>
      <c r="AH58" s="98">
        <v>2.5</v>
      </c>
      <c r="AI58" s="97">
        <v>9.3000000000000007</v>
      </c>
      <c r="AJ58" s="97">
        <v>3.6</v>
      </c>
      <c r="AK58" s="99">
        <v>1.03</v>
      </c>
      <c r="AL58" s="100">
        <v>0.3</v>
      </c>
      <c r="AM58" s="99">
        <v>1.32</v>
      </c>
      <c r="AN58" s="99">
        <v>1.55</v>
      </c>
      <c r="AO58" s="99">
        <v>0.06</v>
      </c>
      <c r="AP58" s="101">
        <v>87</v>
      </c>
      <c r="AQ58" s="102">
        <v>88</v>
      </c>
      <c r="AR58" s="103">
        <v>35</v>
      </c>
      <c r="AS58" s="102">
        <v>7</v>
      </c>
      <c r="AT58" s="191">
        <v>4.88</v>
      </c>
      <c r="AU58" s="84">
        <v>81</v>
      </c>
      <c r="AV58" s="84">
        <v>15</v>
      </c>
      <c r="AW58" s="94">
        <v>0.39</v>
      </c>
      <c r="AX58" s="84" t="s">
        <v>1739</v>
      </c>
      <c r="AY58" s="97">
        <v>51.6</v>
      </c>
      <c r="AZ58" s="94">
        <v>3.93</v>
      </c>
      <c r="BA58" s="96">
        <v>72</v>
      </c>
      <c r="BB58" s="96">
        <v>31</v>
      </c>
      <c r="BC58" s="84" t="s">
        <v>1739</v>
      </c>
      <c r="BD58" s="97">
        <v>54.4</v>
      </c>
      <c r="BE58" s="94">
        <v>4.12</v>
      </c>
      <c r="BF58" s="96">
        <v>82</v>
      </c>
      <c r="BG58" s="96">
        <v>27</v>
      </c>
      <c r="BH58" s="97">
        <v>49</v>
      </c>
      <c r="BI58" s="94">
        <v>2.94</v>
      </c>
      <c r="BJ58" s="94">
        <v>3.06</v>
      </c>
      <c r="BK58" s="96">
        <v>72</v>
      </c>
      <c r="BL58" s="94">
        <v>0.8</v>
      </c>
      <c r="BM58" s="36">
        <v>-38</v>
      </c>
      <c r="BN58" s="70" t="s">
        <v>1065</v>
      </c>
      <c r="BO58" s="104">
        <v>5</v>
      </c>
      <c r="BP58" s="84" t="s">
        <v>2070</v>
      </c>
      <c r="BQ58" s="84">
        <v>460283</v>
      </c>
      <c r="BR58" s="36" t="s">
        <v>3801</v>
      </c>
      <c r="BS58" s="36" t="s">
        <v>4250</v>
      </c>
      <c r="BT58" s="36" t="s">
        <v>3633</v>
      </c>
      <c r="BU58" s="84" t="s">
        <v>3528</v>
      </c>
      <c r="BV58" s="84" t="s">
        <v>4668</v>
      </c>
    </row>
    <row r="59" spans="1:74" x14ac:dyDescent="0.3">
      <c r="A59" s="84" t="s">
        <v>286</v>
      </c>
      <c r="B59" s="84" t="s">
        <v>88</v>
      </c>
      <c r="C59" s="84" t="s">
        <v>1065</v>
      </c>
      <c r="D59" s="84">
        <v>2018</v>
      </c>
      <c r="E59" s="84">
        <v>33</v>
      </c>
      <c r="F59" s="84" t="s">
        <v>1116</v>
      </c>
      <c r="G59" s="84" t="s">
        <v>1063</v>
      </c>
      <c r="H59" s="93" t="s">
        <v>1739</v>
      </c>
      <c r="I59" s="94">
        <v>0.53</v>
      </c>
      <c r="J59" s="93" t="s">
        <v>1064</v>
      </c>
      <c r="K59" s="184">
        <v>48.3</v>
      </c>
      <c r="L59" s="185">
        <v>3</v>
      </c>
      <c r="M59" s="96">
        <v>55</v>
      </c>
      <c r="N59" s="96">
        <v>1</v>
      </c>
      <c r="O59" s="96">
        <v>0</v>
      </c>
      <c r="P59" s="96">
        <v>0</v>
      </c>
      <c r="Q59" s="185">
        <v>4</v>
      </c>
      <c r="R59" s="96">
        <v>15</v>
      </c>
      <c r="S59" s="96">
        <v>238</v>
      </c>
      <c r="T59" s="96">
        <v>7</v>
      </c>
      <c r="U59" s="96">
        <v>19</v>
      </c>
      <c r="V59" s="96">
        <v>2</v>
      </c>
      <c r="W59" s="185">
        <v>55</v>
      </c>
      <c r="X59" s="96">
        <v>171</v>
      </c>
      <c r="Y59" s="96">
        <v>48</v>
      </c>
      <c r="Z59" s="96">
        <v>34</v>
      </c>
      <c r="AA59" s="96">
        <v>3</v>
      </c>
      <c r="AB59" s="96">
        <v>2</v>
      </c>
      <c r="AC59" s="96">
        <v>0</v>
      </c>
      <c r="AD59" s="96">
        <v>22</v>
      </c>
      <c r="AE59" s="188">
        <v>3.81</v>
      </c>
      <c r="AF59" s="96">
        <v>44</v>
      </c>
      <c r="AG59" s="97">
        <v>6.9</v>
      </c>
      <c r="AH59" s="98">
        <v>2.9</v>
      </c>
      <c r="AI59" s="97">
        <v>8.5</v>
      </c>
      <c r="AJ59" s="97">
        <v>3</v>
      </c>
      <c r="AK59" s="99">
        <v>1.06</v>
      </c>
      <c r="AL59" s="100">
        <v>0.29399999999999998</v>
      </c>
      <c r="AM59" s="99">
        <v>1.27</v>
      </c>
      <c r="AN59" s="99">
        <v>1.51</v>
      </c>
      <c r="AO59" s="99">
        <v>0.06</v>
      </c>
      <c r="AP59" s="101">
        <v>70</v>
      </c>
      <c r="AQ59" s="102">
        <v>90</v>
      </c>
      <c r="AR59" s="103">
        <v>34</v>
      </c>
      <c r="AS59" s="102">
        <v>7</v>
      </c>
      <c r="AT59" s="191">
        <v>7.09</v>
      </c>
      <c r="AU59" s="84">
        <v>83</v>
      </c>
      <c r="AV59" s="84">
        <v>16</v>
      </c>
      <c r="AW59" s="94">
        <v>0.21</v>
      </c>
      <c r="AX59" s="84" t="s">
        <v>1739</v>
      </c>
      <c r="AY59" s="97">
        <v>54.6</v>
      </c>
      <c r="AZ59" s="94">
        <v>3.81</v>
      </c>
      <c r="BA59" s="96">
        <v>70</v>
      </c>
      <c r="BB59" s="96">
        <v>35</v>
      </c>
      <c r="BC59" s="84" t="s">
        <v>1739</v>
      </c>
      <c r="BD59" s="97">
        <v>56.2</v>
      </c>
      <c r="BE59" s="94">
        <v>4.0199999999999996</v>
      </c>
      <c r="BF59" s="96">
        <v>80</v>
      </c>
      <c r="BG59" s="96">
        <v>29</v>
      </c>
      <c r="BH59" s="97">
        <v>55</v>
      </c>
      <c r="BI59" s="94">
        <v>3.11</v>
      </c>
      <c r="BJ59" s="94">
        <v>2.8</v>
      </c>
      <c r="BK59" s="96">
        <v>103</v>
      </c>
      <c r="BL59" s="94">
        <v>0.7</v>
      </c>
      <c r="BM59" s="36">
        <v>-69</v>
      </c>
      <c r="BN59" s="70" t="s">
        <v>1065</v>
      </c>
      <c r="BO59" s="104">
        <v>1</v>
      </c>
      <c r="BP59" s="84" t="s">
        <v>1765</v>
      </c>
      <c r="BQ59" s="84">
        <v>456696</v>
      </c>
      <c r="BR59" s="36" t="s">
        <v>3759</v>
      </c>
      <c r="BS59" s="36" t="s">
        <v>5294</v>
      </c>
      <c r="BT59" s="36" t="s">
        <v>5254</v>
      </c>
      <c r="BU59" s="84" t="s">
        <v>3585</v>
      </c>
      <c r="BV59" s="84" t="s">
        <v>4668</v>
      </c>
    </row>
    <row r="60" spans="1:74" x14ac:dyDescent="0.3">
      <c r="A60" s="84" t="s">
        <v>4777</v>
      </c>
      <c r="B60" s="84" t="s">
        <v>2489</v>
      </c>
      <c r="C60" s="84" t="s">
        <v>1065</v>
      </c>
      <c r="D60" s="84">
        <v>2018</v>
      </c>
      <c r="E60" s="84">
        <v>25</v>
      </c>
      <c r="F60" s="84" t="s">
        <v>1106</v>
      </c>
      <c r="G60" s="84" t="s">
        <v>1063</v>
      </c>
      <c r="H60" s="93" t="s">
        <v>1739</v>
      </c>
      <c r="I60" s="94">
        <v>0.64</v>
      </c>
      <c r="J60" s="93" t="s">
        <v>1064</v>
      </c>
      <c r="K60" s="184">
        <v>109.3</v>
      </c>
      <c r="L60" s="185">
        <v>6</v>
      </c>
      <c r="M60" s="96">
        <v>34</v>
      </c>
      <c r="N60" s="96">
        <v>12</v>
      </c>
      <c r="O60" s="96">
        <v>0</v>
      </c>
      <c r="P60" s="96">
        <v>0</v>
      </c>
      <c r="Q60" s="185">
        <v>1</v>
      </c>
      <c r="R60" s="96">
        <v>5</v>
      </c>
      <c r="S60" s="96">
        <v>393</v>
      </c>
      <c r="T60" s="96">
        <v>14</v>
      </c>
      <c r="U60" s="96">
        <v>28</v>
      </c>
      <c r="V60" s="96">
        <v>1</v>
      </c>
      <c r="W60" s="185">
        <v>85</v>
      </c>
      <c r="X60" s="96">
        <v>278</v>
      </c>
      <c r="Y60" s="96">
        <v>108</v>
      </c>
      <c r="Z60" s="96">
        <v>39</v>
      </c>
      <c r="AA60" s="96">
        <v>3</v>
      </c>
      <c r="AB60" s="96">
        <v>4</v>
      </c>
      <c r="AC60" s="96">
        <v>0</v>
      </c>
      <c r="AD60" s="96">
        <v>55</v>
      </c>
      <c r="AE60" s="188">
        <v>4.3</v>
      </c>
      <c r="AF60" s="96">
        <v>90</v>
      </c>
      <c r="AG60" s="97">
        <v>8.8000000000000007</v>
      </c>
      <c r="AH60" s="98">
        <v>3</v>
      </c>
      <c r="AI60" s="97">
        <v>8.4</v>
      </c>
      <c r="AJ60" s="97">
        <v>2.8</v>
      </c>
      <c r="AK60" s="99">
        <v>1.42</v>
      </c>
      <c r="AL60" s="100">
        <v>0.28999999999999998</v>
      </c>
      <c r="AM60" s="99">
        <v>1.34</v>
      </c>
      <c r="AN60" s="99">
        <v>1.88</v>
      </c>
      <c r="AO60" s="99">
        <v>0.08</v>
      </c>
      <c r="AP60" s="101">
        <v>56</v>
      </c>
      <c r="AQ60" s="102">
        <v>101</v>
      </c>
      <c r="AR60" s="103">
        <v>34</v>
      </c>
      <c r="AS60" s="102">
        <v>12</v>
      </c>
      <c r="AT60" s="191">
        <v>15.65</v>
      </c>
      <c r="AU60" s="84">
        <v>79</v>
      </c>
      <c r="AV60" s="84">
        <v>18</v>
      </c>
      <c r="AW60" s="94">
        <v>0.04</v>
      </c>
      <c r="AX60" s="84" t="s">
        <v>1739</v>
      </c>
      <c r="AY60" s="97">
        <v>87.4</v>
      </c>
      <c r="AZ60" s="94">
        <v>4.29</v>
      </c>
      <c r="BA60" s="96">
        <v>79</v>
      </c>
      <c r="BB60" s="96">
        <v>30</v>
      </c>
      <c r="BC60" s="84" t="s">
        <v>1739</v>
      </c>
      <c r="BD60" s="97">
        <v>78.2</v>
      </c>
      <c r="BE60" s="94">
        <v>4.34</v>
      </c>
      <c r="BF60" s="96">
        <v>86</v>
      </c>
      <c r="BG60" s="96">
        <v>27</v>
      </c>
      <c r="BH60" s="97">
        <v>109.3</v>
      </c>
      <c r="BI60" s="94">
        <v>4.7699999999999996</v>
      </c>
      <c r="BJ60" s="94">
        <v>4.24</v>
      </c>
      <c r="BK60" s="96">
        <v>36</v>
      </c>
      <c r="BL60" s="94">
        <v>-0.48</v>
      </c>
      <c r="BM60" s="36">
        <v>-2</v>
      </c>
      <c r="BN60" s="70" t="s">
        <v>1065</v>
      </c>
      <c r="BO60" s="104">
        <v>-31</v>
      </c>
      <c r="BP60" s="84" t="s">
        <v>5396</v>
      </c>
      <c r="BQ60" s="84">
        <v>605397</v>
      </c>
      <c r="BR60" s="36" t="s">
        <v>4671</v>
      </c>
      <c r="BS60" s="36" t="s">
        <v>4232</v>
      </c>
      <c r="BT60" s="36" t="s">
        <v>5255</v>
      </c>
      <c r="BU60" s="84" t="s">
        <v>4304</v>
      </c>
      <c r="BV60" s="84" t="s">
        <v>4668</v>
      </c>
    </row>
    <row r="61" spans="1:74" x14ac:dyDescent="0.3">
      <c r="A61" s="84" t="s">
        <v>5697</v>
      </c>
      <c r="B61" s="84" t="s">
        <v>5698</v>
      </c>
      <c r="C61" s="84" t="s">
        <v>1065</v>
      </c>
      <c r="D61" s="84">
        <v>2018</v>
      </c>
      <c r="E61" s="84">
        <v>25</v>
      </c>
      <c r="F61" s="84" t="s">
        <v>1107</v>
      </c>
      <c r="G61" s="84" t="s">
        <v>1063</v>
      </c>
      <c r="H61" s="93" t="s">
        <v>1739</v>
      </c>
      <c r="I61" s="94">
        <v>0.7</v>
      </c>
      <c r="J61" s="93" t="s">
        <v>1064</v>
      </c>
      <c r="K61" s="184">
        <v>95.4</v>
      </c>
      <c r="L61" s="185">
        <v>6</v>
      </c>
      <c r="M61" s="96">
        <v>24</v>
      </c>
      <c r="N61" s="96">
        <v>13</v>
      </c>
      <c r="O61" s="96">
        <v>0</v>
      </c>
      <c r="P61" s="96">
        <v>0</v>
      </c>
      <c r="Q61" s="185">
        <v>0</v>
      </c>
      <c r="R61" s="96">
        <v>2</v>
      </c>
      <c r="S61" s="96">
        <v>369</v>
      </c>
      <c r="T61" s="96">
        <v>14</v>
      </c>
      <c r="U61" s="96">
        <v>39</v>
      </c>
      <c r="V61" s="96">
        <v>2</v>
      </c>
      <c r="W61" s="185">
        <v>100</v>
      </c>
      <c r="X61" s="96">
        <v>260</v>
      </c>
      <c r="Y61" s="96">
        <v>92</v>
      </c>
      <c r="Z61" s="96">
        <v>39</v>
      </c>
      <c r="AA61" s="96">
        <v>7</v>
      </c>
      <c r="AB61" s="96">
        <v>5</v>
      </c>
      <c r="AC61" s="96">
        <v>0</v>
      </c>
      <c r="AD61" s="96">
        <v>61</v>
      </c>
      <c r="AE61" s="188">
        <v>4.3600000000000003</v>
      </c>
      <c r="AF61" s="96">
        <v>88</v>
      </c>
      <c r="AG61" s="97">
        <v>9.3000000000000007</v>
      </c>
      <c r="AH61" s="98">
        <v>2.6</v>
      </c>
      <c r="AI61" s="97">
        <v>10.6</v>
      </c>
      <c r="AJ61" s="97">
        <v>4.0999999999999996</v>
      </c>
      <c r="AK61" s="99">
        <v>1.43</v>
      </c>
      <c r="AL61" s="100">
        <v>0.25800000000000001</v>
      </c>
      <c r="AM61" s="99">
        <v>1.31</v>
      </c>
      <c r="AN61" s="99">
        <v>2.0499999999999998</v>
      </c>
      <c r="AO61" s="99">
        <v>0.1</v>
      </c>
      <c r="AP61" s="101">
        <v>104</v>
      </c>
      <c r="AQ61" s="102">
        <v>103</v>
      </c>
      <c r="AR61" s="103">
        <v>33</v>
      </c>
      <c r="AS61" s="102">
        <v>14</v>
      </c>
      <c r="AT61" s="191">
        <v>18.559999999999999</v>
      </c>
      <c r="AU61" s="84">
        <v>85</v>
      </c>
      <c r="AV61" s="84">
        <v>17</v>
      </c>
      <c r="AW61" s="94">
        <v>-0.02</v>
      </c>
      <c r="AX61" s="84" t="s">
        <v>1739</v>
      </c>
      <c r="AY61" s="97">
        <v>80.400000000000006</v>
      </c>
      <c r="AZ61" s="94">
        <v>4.29</v>
      </c>
      <c r="BA61" s="96">
        <v>79</v>
      </c>
      <c r="BB61" s="96">
        <v>29</v>
      </c>
      <c r="BC61" s="84" t="s">
        <v>1739</v>
      </c>
      <c r="BD61" s="97">
        <v>72.400000000000006</v>
      </c>
      <c r="BE61" s="94">
        <v>4.33</v>
      </c>
      <c r="BF61" s="96">
        <v>86</v>
      </c>
      <c r="BG61" s="96">
        <v>26</v>
      </c>
      <c r="BH61" s="97">
        <v>114.3</v>
      </c>
      <c r="BI61" s="94">
        <v>4.57</v>
      </c>
      <c r="BJ61" s="94">
        <v>4.1900000000000004</v>
      </c>
      <c r="BK61" s="96">
        <v>39</v>
      </c>
      <c r="BL61" s="94">
        <v>-0.21</v>
      </c>
      <c r="BM61" s="36">
        <v>-5</v>
      </c>
      <c r="BN61" s="70" t="s">
        <v>1065</v>
      </c>
      <c r="BO61" s="104">
        <v>-42</v>
      </c>
      <c r="BP61" s="84" t="s">
        <v>5699</v>
      </c>
      <c r="BQ61" s="84">
        <v>659275</v>
      </c>
      <c r="BR61" s="36" t="s">
        <v>5256</v>
      </c>
      <c r="BS61" s="36" t="s">
        <v>5269</v>
      </c>
      <c r="BT61" s="36" t="s">
        <v>5700</v>
      </c>
      <c r="BU61" s="84" t="s">
        <v>5701</v>
      </c>
      <c r="BV61" s="84" t="s">
        <v>4668</v>
      </c>
    </row>
    <row r="62" spans="1:74" x14ac:dyDescent="0.3">
      <c r="A62" s="84" t="s">
        <v>5702</v>
      </c>
      <c r="B62" s="84" t="s">
        <v>169</v>
      </c>
      <c r="C62" s="84" t="s">
        <v>1065</v>
      </c>
      <c r="D62" s="84">
        <v>2018</v>
      </c>
      <c r="E62" s="84">
        <v>28</v>
      </c>
      <c r="F62" s="84" t="s">
        <v>1100</v>
      </c>
      <c r="G62" s="84" t="s">
        <v>1063</v>
      </c>
      <c r="H62" s="93" t="s">
        <v>1739</v>
      </c>
      <c r="I62" s="94">
        <v>0.51</v>
      </c>
      <c r="J62" s="93" t="s">
        <v>1064</v>
      </c>
      <c r="K62" s="184">
        <v>45.7</v>
      </c>
      <c r="L62" s="185">
        <v>3</v>
      </c>
      <c r="M62" s="96">
        <v>38</v>
      </c>
      <c r="N62" s="96">
        <v>3</v>
      </c>
      <c r="O62" s="96">
        <v>0</v>
      </c>
      <c r="P62" s="96">
        <v>0</v>
      </c>
      <c r="Q62" s="185">
        <v>0</v>
      </c>
      <c r="R62" s="96">
        <v>9</v>
      </c>
      <c r="S62" s="96">
        <v>212</v>
      </c>
      <c r="T62" s="96">
        <v>8</v>
      </c>
      <c r="U62" s="96">
        <v>15</v>
      </c>
      <c r="V62" s="96">
        <v>2</v>
      </c>
      <c r="W62" s="185">
        <v>48</v>
      </c>
      <c r="X62" s="96">
        <v>152</v>
      </c>
      <c r="Y62" s="96">
        <v>38</v>
      </c>
      <c r="Z62" s="96">
        <v>34</v>
      </c>
      <c r="AA62" s="96">
        <v>2</v>
      </c>
      <c r="AB62" s="96">
        <v>3</v>
      </c>
      <c r="AC62" s="96">
        <v>0</v>
      </c>
      <c r="AD62" s="96">
        <v>18</v>
      </c>
      <c r="AE62" s="188">
        <v>3.76</v>
      </c>
      <c r="AF62" s="96">
        <v>34</v>
      </c>
      <c r="AG62" s="97">
        <v>6</v>
      </c>
      <c r="AH62" s="98">
        <v>3.2</v>
      </c>
      <c r="AI62" s="97">
        <v>8.6999999999999993</v>
      </c>
      <c r="AJ62" s="97">
        <v>2.7</v>
      </c>
      <c r="AK62" s="99">
        <v>1.37</v>
      </c>
      <c r="AL62" s="100">
        <v>0.26300000000000001</v>
      </c>
      <c r="AM62" s="99">
        <v>1.1499999999999999</v>
      </c>
      <c r="AN62" s="99">
        <v>1.82</v>
      </c>
      <c r="AO62" s="99">
        <v>0.08</v>
      </c>
      <c r="AP62" s="101">
        <v>73</v>
      </c>
      <c r="AQ62" s="102">
        <v>89</v>
      </c>
      <c r="AR62" s="103">
        <v>33</v>
      </c>
      <c r="AS62" s="102">
        <v>6</v>
      </c>
      <c r="AT62" s="191">
        <v>5.37</v>
      </c>
      <c r="AU62" s="84">
        <v>86</v>
      </c>
      <c r="AV62" s="84">
        <v>18</v>
      </c>
      <c r="AW62" s="94">
        <v>0.52</v>
      </c>
      <c r="AX62" s="84" t="s">
        <v>1739</v>
      </c>
      <c r="AY62" s="97">
        <v>52.6</v>
      </c>
      <c r="AZ62" s="94">
        <v>4.2</v>
      </c>
      <c r="BA62" s="96">
        <v>77</v>
      </c>
      <c r="BB62" s="96">
        <v>24</v>
      </c>
      <c r="BC62" s="84" t="s">
        <v>1739</v>
      </c>
      <c r="BD62" s="97">
        <v>55.1</v>
      </c>
      <c r="BE62" s="94">
        <v>4.29</v>
      </c>
      <c r="BF62" s="96">
        <v>85</v>
      </c>
      <c r="BG62" s="96">
        <v>23</v>
      </c>
      <c r="BH62" s="97">
        <v>51.7</v>
      </c>
      <c r="BI62" s="94">
        <v>2.44</v>
      </c>
      <c r="BJ62" s="94">
        <v>3.85</v>
      </c>
      <c r="BK62" s="96">
        <v>33</v>
      </c>
      <c r="BL62" s="94">
        <v>1.33</v>
      </c>
      <c r="BM62" s="36">
        <v>0</v>
      </c>
      <c r="BN62" s="70" t="s">
        <v>1065</v>
      </c>
      <c r="BO62" s="104">
        <v>3</v>
      </c>
      <c r="BP62" s="84" t="s">
        <v>5703</v>
      </c>
      <c r="BQ62" s="84">
        <v>605154</v>
      </c>
      <c r="BR62" s="36" t="s">
        <v>3762</v>
      </c>
      <c r="BS62" s="36" t="s">
        <v>4535</v>
      </c>
      <c r="BT62" s="36" t="s">
        <v>7062</v>
      </c>
      <c r="BU62" s="84" t="s">
        <v>5704</v>
      </c>
      <c r="BV62" s="84" t="s">
        <v>4668</v>
      </c>
    </row>
    <row r="63" spans="1:74" x14ac:dyDescent="0.3">
      <c r="A63" s="84" t="s">
        <v>2087</v>
      </c>
      <c r="B63" s="84" t="s">
        <v>14</v>
      </c>
      <c r="C63" s="84" t="s">
        <v>1065</v>
      </c>
      <c r="D63" s="84">
        <v>2018</v>
      </c>
      <c r="E63" s="84">
        <v>35</v>
      </c>
      <c r="F63" s="84" t="s">
        <v>1085</v>
      </c>
      <c r="G63" s="84" t="s">
        <v>1063</v>
      </c>
      <c r="H63" s="93" t="s">
        <v>1739</v>
      </c>
      <c r="I63" s="94">
        <v>0.52</v>
      </c>
      <c r="J63" s="93" t="s">
        <v>1064</v>
      </c>
      <c r="K63" s="184">
        <v>46.4</v>
      </c>
      <c r="L63" s="185">
        <v>3</v>
      </c>
      <c r="M63" s="96">
        <v>48</v>
      </c>
      <c r="N63" s="96">
        <v>3</v>
      </c>
      <c r="O63" s="96">
        <v>0</v>
      </c>
      <c r="P63" s="96">
        <v>0</v>
      </c>
      <c r="Q63" s="185">
        <v>1</v>
      </c>
      <c r="R63" s="96">
        <v>12</v>
      </c>
      <c r="S63" s="96">
        <v>238</v>
      </c>
      <c r="T63" s="96">
        <v>7</v>
      </c>
      <c r="U63" s="96">
        <v>20</v>
      </c>
      <c r="V63" s="96">
        <v>1</v>
      </c>
      <c r="W63" s="185">
        <v>47</v>
      </c>
      <c r="X63" s="96">
        <v>170</v>
      </c>
      <c r="Y63" s="96">
        <v>47</v>
      </c>
      <c r="Z63" s="96">
        <v>35</v>
      </c>
      <c r="AA63" s="96">
        <v>2</v>
      </c>
      <c r="AB63" s="96">
        <v>3</v>
      </c>
      <c r="AC63" s="96">
        <v>0</v>
      </c>
      <c r="AD63" s="96">
        <v>24</v>
      </c>
      <c r="AE63" s="188">
        <v>3.86</v>
      </c>
      <c r="AF63" s="96">
        <v>43</v>
      </c>
      <c r="AG63" s="97">
        <v>6.8</v>
      </c>
      <c r="AH63" s="98">
        <v>2.4</v>
      </c>
      <c r="AI63" s="97">
        <v>7.5</v>
      </c>
      <c r="AJ63" s="97">
        <v>3.2</v>
      </c>
      <c r="AK63" s="99">
        <v>1.19</v>
      </c>
      <c r="AL63" s="100">
        <v>0.27</v>
      </c>
      <c r="AM63" s="99">
        <v>1.27</v>
      </c>
      <c r="AN63" s="99">
        <v>1.67</v>
      </c>
      <c r="AO63" s="99">
        <v>0.06</v>
      </c>
      <c r="AP63" s="101">
        <v>38</v>
      </c>
      <c r="AQ63" s="102">
        <v>91</v>
      </c>
      <c r="AR63" s="103">
        <v>32</v>
      </c>
      <c r="AS63" s="102">
        <v>7</v>
      </c>
      <c r="AT63" s="191">
        <v>5.55</v>
      </c>
      <c r="AU63" s="84">
        <v>88</v>
      </c>
      <c r="AV63" s="84">
        <v>19</v>
      </c>
      <c r="AW63" s="94">
        <v>0.44</v>
      </c>
      <c r="AX63" s="84" t="s">
        <v>1739</v>
      </c>
      <c r="AY63" s="97">
        <v>53.4</v>
      </c>
      <c r="AZ63" s="94">
        <v>4.28</v>
      </c>
      <c r="BA63" s="96">
        <v>79</v>
      </c>
      <c r="BB63" s="96">
        <v>23</v>
      </c>
      <c r="BC63" s="84" t="s">
        <v>1739</v>
      </c>
      <c r="BD63" s="97">
        <v>54.8</v>
      </c>
      <c r="BE63" s="94">
        <v>4.29</v>
      </c>
      <c r="BF63" s="96">
        <v>85</v>
      </c>
      <c r="BG63" s="96">
        <v>23</v>
      </c>
      <c r="BH63" s="97">
        <v>61</v>
      </c>
      <c r="BI63" s="94">
        <v>1.62</v>
      </c>
      <c r="BJ63" s="94">
        <v>3.4</v>
      </c>
      <c r="BK63" s="96">
        <v>55</v>
      </c>
      <c r="BL63" s="94">
        <v>2.23</v>
      </c>
      <c r="BM63" s="36">
        <v>-22</v>
      </c>
      <c r="BN63" s="70" t="s">
        <v>1086</v>
      </c>
      <c r="BO63" s="104">
        <v>-6</v>
      </c>
      <c r="BP63" s="84" t="s">
        <v>2088</v>
      </c>
      <c r="BQ63" s="84">
        <v>458006</v>
      </c>
      <c r="BR63" s="36" t="s">
        <v>4687</v>
      </c>
      <c r="BS63" s="36" t="s">
        <v>3504</v>
      </c>
      <c r="BT63" s="36" t="s">
        <v>3556</v>
      </c>
      <c r="BU63" s="84" t="s">
        <v>5254</v>
      </c>
      <c r="BV63" s="84" t="s">
        <v>5705</v>
      </c>
    </row>
    <row r="64" spans="1:74" x14ac:dyDescent="0.3">
      <c r="A64" s="84" t="s">
        <v>4356</v>
      </c>
      <c r="B64" s="84" t="s">
        <v>29</v>
      </c>
      <c r="C64" s="84" t="s">
        <v>1065</v>
      </c>
      <c r="D64" s="84">
        <v>2018</v>
      </c>
      <c r="E64" s="84">
        <v>28</v>
      </c>
      <c r="F64" s="84" t="s">
        <v>1062</v>
      </c>
      <c r="G64" s="84" t="s">
        <v>1063</v>
      </c>
      <c r="H64" s="93" t="s">
        <v>1739</v>
      </c>
      <c r="I64" s="94">
        <v>0.55000000000000004</v>
      </c>
      <c r="J64" s="93" t="s">
        <v>1064</v>
      </c>
      <c r="K64" s="184">
        <v>60.9</v>
      </c>
      <c r="L64" s="185">
        <v>4</v>
      </c>
      <c r="M64" s="96">
        <v>58</v>
      </c>
      <c r="N64" s="96">
        <v>2</v>
      </c>
      <c r="O64" s="96">
        <v>0</v>
      </c>
      <c r="P64" s="96">
        <v>0</v>
      </c>
      <c r="Q64" s="185">
        <v>3</v>
      </c>
      <c r="R64" s="96">
        <v>12</v>
      </c>
      <c r="S64" s="96">
        <v>278</v>
      </c>
      <c r="T64" s="96">
        <v>5</v>
      </c>
      <c r="U64" s="96">
        <v>32</v>
      </c>
      <c r="V64" s="96">
        <v>2</v>
      </c>
      <c r="W64" s="185">
        <v>77</v>
      </c>
      <c r="X64" s="96">
        <v>196</v>
      </c>
      <c r="Y64" s="96">
        <v>48</v>
      </c>
      <c r="Z64" s="96">
        <v>36</v>
      </c>
      <c r="AA64" s="96">
        <v>4</v>
      </c>
      <c r="AB64" s="96">
        <v>2</v>
      </c>
      <c r="AC64" s="96">
        <v>0</v>
      </c>
      <c r="AD64" s="96">
        <v>24</v>
      </c>
      <c r="AE64" s="188">
        <v>3.95</v>
      </c>
      <c r="AF64" s="96">
        <v>56</v>
      </c>
      <c r="AG64" s="97">
        <v>7.7</v>
      </c>
      <c r="AH64" s="98">
        <v>2.4</v>
      </c>
      <c r="AI64" s="97">
        <v>10.4</v>
      </c>
      <c r="AJ64" s="97">
        <v>4.5</v>
      </c>
      <c r="AK64" s="99">
        <v>0.75</v>
      </c>
      <c r="AL64" s="100">
        <v>0.29499999999999998</v>
      </c>
      <c r="AM64" s="99">
        <v>1.3</v>
      </c>
      <c r="AN64" s="99">
        <v>1.33</v>
      </c>
      <c r="AO64" s="99">
        <v>0.05</v>
      </c>
      <c r="AP64" s="101">
        <v>122</v>
      </c>
      <c r="AQ64" s="102">
        <v>93</v>
      </c>
      <c r="AR64" s="103">
        <v>32</v>
      </c>
      <c r="AS64" s="102">
        <v>7</v>
      </c>
      <c r="AT64" s="191">
        <v>9.02</v>
      </c>
      <c r="AU64" s="84">
        <v>89</v>
      </c>
      <c r="AV64" s="84">
        <v>20</v>
      </c>
      <c r="AW64" s="94">
        <v>0</v>
      </c>
      <c r="AX64" s="84" t="s">
        <v>1739</v>
      </c>
      <c r="AY64" s="97">
        <v>62</v>
      </c>
      <c r="AZ64" s="94">
        <v>3.64</v>
      </c>
      <c r="BA64" s="96">
        <v>67</v>
      </c>
      <c r="BB64" s="96">
        <v>43</v>
      </c>
      <c r="BC64" s="84" t="s">
        <v>1739</v>
      </c>
      <c r="BD64" s="97">
        <v>61.4</v>
      </c>
      <c r="BE64" s="94">
        <v>3.95</v>
      </c>
      <c r="BF64" s="96">
        <v>78</v>
      </c>
      <c r="BG64" s="96">
        <v>33</v>
      </c>
      <c r="BH64" s="97">
        <v>66</v>
      </c>
      <c r="BI64" s="94">
        <v>3</v>
      </c>
      <c r="BJ64" s="94">
        <v>3.56</v>
      </c>
      <c r="BK64" s="96">
        <v>48</v>
      </c>
      <c r="BL64" s="94">
        <v>0.95</v>
      </c>
      <c r="BM64" s="36">
        <v>-16</v>
      </c>
      <c r="BN64" s="70" t="s">
        <v>1065</v>
      </c>
      <c r="BO64" s="104">
        <v>-5</v>
      </c>
      <c r="BP64" s="84" t="s">
        <v>4357</v>
      </c>
      <c r="BQ64" s="84">
        <v>607457</v>
      </c>
      <c r="BR64" s="36" t="s">
        <v>3805</v>
      </c>
      <c r="BS64" s="36" t="s">
        <v>5254</v>
      </c>
      <c r="BT64" s="36" t="s">
        <v>3483</v>
      </c>
      <c r="BU64" s="84" t="s">
        <v>4265</v>
      </c>
      <c r="BV64" s="84" t="s">
        <v>4668</v>
      </c>
    </row>
    <row r="65" spans="1:74" x14ac:dyDescent="0.3">
      <c r="A65" s="84" t="s">
        <v>177</v>
      </c>
      <c r="B65" s="84" t="s">
        <v>148</v>
      </c>
      <c r="C65" s="84" t="s">
        <v>1103</v>
      </c>
      <c r="D65" s="84">
        <v>2018</v>
      </c>
      <c r="E65" s="84">
        <v>28</v>
      </c>
      <c r="F65" s="84" t="s">
        <v>1081</v>
      </c>
      <c r="G65" s="84" t="s">
        <v>1063</v>
      </c>
      <c r="H65" s="93" t="s">
        <v>1739</v>
      </c>
      <c r="I65" s="94">
        <v>0.61</v>
      </c>
      <c r="J65" s="93" t="s">
        <v>1064</v>
      </c>
      <c r="K65" s="184">
        <v>68.8</v>
      </c>
      <c r="L65" s="185">
        <v>4</v>
      </c>
      <c r="M65" s="96">
        <v>27</v>
      </c>
      <c r="N65" s="96">
        <v>7</v>
      </c>
      <c r="O65" s="96">
        <v>0</v>
      </c>
      <c r="P65" s="96">
        <v>0</v>
      </c>
      <c r="Q65" s="185">
        <v>0</v>
      </c>
      <c r="R65" s="96">
        <v>4</v>
      </c>
      <c r="S65" s="96">
        <v>275</v>
      </c>
      <c r="T65" s="96">
        <v>11</v>
      </c>
      <c r="U65" s="96">
        <v>20</v>
      </c>
      <c r="V65" s="96">
        <v>2</v>
      </c>
      <c r="W65" s="185">
        <v>57</v>
      </c>
      <c r="X65" s="96">
        <v>191</v>
      </c>
      <c r="Y65" s="96">
        <v>74</v>
      </c>
      <c r="Z65" s="96">
        <v>37</v>
      </c>
      <c r="AA65" s="96">
        <v>2</v>
      </c>
      <c r="AB65" s="96">
        <v>2</v>
      </c>
      <c r="AC65" s="96">
        <v>0</v>
      </c>
      <c r="AD65" s="96">
        <v>40</v>
      </c>
      <c r="AE65" s="188">
        <v>4.0599999999999996</v>
      </c>
      <c r="AF65" s="96">
        <v>60</v>
      </c>
      <c r="AG65" s="97">
        <v>8.4</v>
      </c>
      <c r="AH65" s="98">
        <v>2.9</v>
      </c>
      <c r="AI65" s="97">
        <v>8.1</v>
      </c>
      <c r="AJ65" s="97">
        <v>2.8</v>
      </c>
      <c r="AK65" s="99">
        <v>1.51</v>
      </c>
      <c r="AL65" s="100">
        <v>0.29199999999999998</v>
      </c>
      <c r="AM65" s="99">
        <v>1.36</v>
      </c>
      <c r="AN65" s="99">
        <v>1.98</v>
      </c>
      <c r="AO65" s="99">
        <v>0.09</v>
      </c>
      <c r="AP65" s="101">
        <v>47</v>
      </c>
      <c r="AQ65" s="102">
        <v>96</v>
      </c>
      <c r="AR65" s="103">
        <v>32</v>
      </c>
      <c r="AS65" s="102">
        <v>9</v>
      </c>
      <c r="AT65" s="191">
        <v>8</v>
      </c>
      <c r="AU65" s="84">
        <v>90</v>
      </c>
      <c r="AV65" s="84">
        <v>21</v>
      </c>
      <c r="AW65" s="94">
        <v>0.36</v>
      </c>
      <c r="AX65" s="84" t="s">
        <v>1739</v>
      </c>
      <c r="AY65" s="97">
        <v>62.9</v>
      </c>
      <c r="AZ65" s="94">
        <v>4.4000000000000004</v>
      </c>
      <c r="BA65" s="96">
        <v>81</v>
      </c>
      <c r="BB65" s="96">
        <v>23</v>
      </c>
      <c r="BC65" s="84" t="s">
        <v>1739</v>
      </c>
      <c r="BD65" s="97">
        <v>60.9</v>
      </c>
      <c r="BE65" s="94">
        <v>4.42</v>
      </c>
      <c r="BF65" s="96">
        <v>87</v>
      </c>
      <c r="BG65" s="96">
        <v>22</v>
      </c>
      <c r="BH65" s="97">
        <v>54.7</v>
      </c>
      <c r="BI65" s="94">
        <v>4.12</v>
      </c>
      <c r="BJ65" s="94">
        <v>4</v>
      </c>
      <c r="BK65" s="96">
        <v>30</v>
      </c>
      <c r="BL65" s="94">
        <v>-0.05</v>
      </c>
      <c r="BM65" s="36">
        <v>2</v>
      </c>
      <c r="BN65" s="70" t="s">
        <v>1065</v>
      </c>
      <c r="BO65" s="104">
        <v>6</v>
      </c>
      <c r="BP65" s="84" t="s">
        <v>4277</v>
      </c>
      <c r="BQ65" s="84">
        <v>605388</v>
      </c>
      <c r="BR65" s="36" t="s">
        <v>3755</v>
      </c>
      <c r="BS65" s="36" t="s">
        <v>5246</v>
      </c>
      <c r="BT65" s="36" t="s">
        <v>5706</v>
      </c>
      <c r="BU65" s="84" t="s">
        <v>3558</v>
      </c>
      <c r="BV65" s="84" t="s">
        <v>4668</v>
      </c>
    </row>
    <row r="66" spans="1:74" x14ac:dyDescent="0.3">
      <c r="A66" s="84" t="s">
        <v>2534</v>
      </c>
      <c r="B66" s="84" t="s">
        <v>129</v>
      </c>
      <c r="C66" s="84" t="s">
        <v>1065</v>
      </c>
      <c r="D66" s="84">
        <v>2018</v>
      </c>
      <c r="E66" s="84">
        <v>32</v>
      </c>
      <c r="F66" s="84" t="s">
        <v>1567</v>
      </c>
      <c r="G66" s="84" t="s">
        <v>1063</v>
      </c>
      <c r="H66" s="93" t="s">
        <v>1739</v>
      </c>
      <c r="I66" s="94">
        <v>0.49</v>
      </c>
      <c r="J66" s="93" t="s">
        <v>1064</v>
      </c>
      <c r="K66" s="184">
        <v>46.9</v>
      </c>
      <c r="L66" s="185">
        <v>3</v>
      </c>
      <c r="M66" s="96">
        <v>46</v>
      </c>
      <c r="N66" s="96">
        <v>2</v>
      </c>
      <c r="O66" s="96">
        <v>0</v>
      </c>
      <c r="P66" s="96">
        <v>0</v>
      </c>
      <c r="Q66" s="185">
        <v>1</v>
      </c>
      <c r="R66" s="96">
        <v>11</v>
      </c>
      <c r="S66" s="96">
        <v>229</v>
      </c>
      <c r="T66" s="96">
        <v>8</v>
      </c>
      <c r="U66" s="96">
        <v>19</v>
      </c>
      <c r="V66" s="96">
        <v>2</v>
      </c>
      <c r="W66" s="185">
        <v>54</v>
      </c>
      <c r="X66" s="96">
        <v>164</v>
      </c>
      <c r="Y66" s="96">
        <v>45</v>
      </c>
      <c r="Z66" s="96">
        <v>35</v>
      </c>
      <c r="AA66" s="96">
        <v>1</v>
      </c>
      <c r="AB66" s="96">
        <v>2</v>
      </c>
      <c r="AC66" s="96">
        <v>0</v>
      </c>
      <c r="AD66" s="96">
        <v>23</v>
      </c>
      <c r="AE66" s="188">
        <v>3.87</v>
      </c>
      <c r="AF66" s="96">
        <v>40</v>
      </c>
      <c r="AG66" s="97">
        <v>6.5</v>
      </c>
      <c r="AH66" s="98">
        <v>2.9</v>
      </c>
      <c r="AI66" s="97">
        <v>8.9</v>
      </c>
      <c r="AJ66" s="97">
        <v>3.1</v>
      </c>
      <c r="AK66" s="99">
        <v>1.24</v>
      </c>
      <c r="AL66" s="100">
        <v>0.28399999999999997</v>
      </c>
      <c r="AM66" s="99">
        <v>1.25</v>
      </c>
      <c r="AN66" s="99">
        <v>1.72</v>
      </c>
      <c r="AO66" s="99">
        <v>7.0000000000000007E-2</v>
      </c>
      <c r="AP66" s="101">
        <v>76</v>
      </c>
      <c r="AQ66" s="102">
        <v>91</v>
      </c>
      <c r="AR66" s="103">
        <v>32</v>
      </c>
      <c r="AS66" s="102">
        <v>6</v>
      </c>
      <c r="AT66" s="191">
        <v>5.81</v>
      </c>
      <c r="AU66" s="84">
        <v>91</v>
      </c>
      <c r="AV66" s="84">
        <v>22</v>
      </c>
      <c r="AW66" s="94">
        <v>0.37</v>
      </c>
      <c r="AX66" s="84" t="s">
        <v>1739</v>
      </c>
      <c r="AY66" s="97">
        <v>53.9</v>
      </c>
      <c r="AZ66" s="94">
        <v>4.12</v>
      </c>
      <c r="BA66" s="96">
        <v>76</v>
      </c>
      <c r="BB66" s="96">
        <v>26</v>
      </c>
      <c r="BC66" s="84" t="s">
        <v>1739</v>
      </c>
      <c r="BD66" s="97">
        <v>55.6</v>
      </c>
      <c r="BE66" s="94">
        <v>4.24</v>
      </c>
      <c r="BF66" s="96">
        <v>84</v>
      </c>
      <c r="BG66" s="96">
        <v>24</v>
      </c>
      <c r="BH66" s="97">
        <v>57</v>
      </c>
      <c r="BI66" s="94">
        <v>2.84</v>
      </c>
      <c r="BJ66" s="94">
        <v>4.0199999999999996</v>
      </c>
      <c r="BK66" s="96">
        <v>30</v>
      </c>
      <c r="BL66" s="94">
        <v>1.03</v>
      </c>
      <c r="BM66" s="36">
        <v>2</v>
      </c>
      <c r="BN66" s="70" t="s">
        <v>1065</v>
      </c>
      <c r="BO66" s="104">
        <v>-1</v>
      </c>
      <c r="BP66" s="84" t="s">
        <v>2618</v>
      </c>
      <c r="BQ66" s="84">
        <v>451661</v>
      </c>
      <c r="BR66" s="36" t="s">
        <v>3766</v>
      </c>
      <c r="BS66" s="36" t="s">
        <v>5253</v>
      </c>
      <c r="BT66" s="36" t="s">
        <v>4240</v>
      </c>
      <c r="BU66" s="84" t="s">
        <v>3661</v>
      </c>
      <c r="BV66" s="84" t="s">
        <v>4668</v>
      </c>
    </row>
    <row r="67" spans="1:74" x14ac:dyDescent="0.3">
      <c r="A67" s="84" t="s">
        <v>206</v>
      </c>
      <c r="B67" s="84" t="s">
        <v>22</v>
      </c>
      <c r="C67" s="84" t="s">
        <v>1065</v>
      </c>
      <c r="D67" s="84">
        <v>2018</v>
      </c>
      <c r="E67" s="84">
        <v>25</v>
      </c>
      <c r="F67" s="84" t="s">
        <v>1085</v>
      </c>
      <c r="G67" s="84" t="s">
        <v>1063</v>
      </c>
      <c r="H67" s="93" t="s">
        <v>1739</v>
      </c>
      <c r="I67" s="94">
        <v>0.63</v>
      </c>
      <c r="J67" s="93" t="s">
        <v>1064</v>
      </c>
      <c r="K67" s="184">
        <v>93.2</v>
      </c>
      <c r="L67" s="185">
        <v>6</v>
      </c>
      <c r="M67" s="96">
        <v>22</v>
      </c>
      <c r="N67" s="96">
        <v>11</v>
      </c>
      <c r="O67" s="96">
        <v>0</v>
      </c>
      <c r="P67" s="96">
        <v>0</v>
      </c>
      <c r="Q67" s="185">
        <v>0</v>
      </c>
      <c r="R67" s="96">
        <v>3</v>
      </c>
      <c r="S67" s="96">
        <v>327</v>
      </c>
      <c r="T67" s="96">
        <v>11</v>
      </c>
      <c r="U67" s="96">
        <v>24</v>
      </c>
      <c r="V67" s="96">
        <v>2</v>
      </c>
      <c r="W67" s="185">
        <v>70</v>
      </c>
      <c r="X67" s="96">
        <v>228</v>
      </c>
      <c r="Y67" s="96">
        <v>105</v>
      </c>
      <c r="Z67" s="96">
        <v>39</v>
      </c>
      <c r="AA67" s="96">
        <v>3</v>
      </c>
      <c r="AB67" s="96">
        <v>4</v>
      </c>
      <c r="AC67" s="96">
        <v>0</v>
      </c>
      <c r="AD67" s="96">
        <v>51</v>
      </c>
      <c r="AE67" s="188">
        <v>4.37</v>
      </c>
      <c r="AF67" s="96">
        <v>92</v>
      </c>
      <c r="AG67" s="97">
        <v>10.9</v>
      </c>
      <c r="AH67" s="98">
        <v>2.9</v>
      </c>
      <c r="AI67" s="97">
        <v>8.3000000000000007</v>
      </c>
      <c r="AJ67" s="97">
        <v>2.8</v>
      </c>
      <c r="AK67" s="99">
        <v>1.29</v>
      </c>
      <c r="AL67" s="100">
        <v>0.28899999999999998</v>
      </c>
      <c r="AM67" s="99">
        <v>1.36</v>
      </c>
      <c r="AN67" s="99">
        <v>1.75</v>
      </c>
      <c r="AO67" s="99">
        <v>7.0000000000000007E-2</v>
      </c>
      <c r="AP67" s="101">
        <v>55</v>
      </c>
      <c r="AQ67" s="102">
        <v>103</v>
      </c>
      <c r="AR67" s="103">
        <v>31</v>
      </c>
      <c r="AS67" s="102">
        <v>12</v>
      </c>
      <c r="AT67" s="191">
        <v>13.77</v>
      </c>
      <c r="AU67" s="84">
        <v>92</v>
      </c>
      <c r="AV67" s="84">
        <v>23</v>
      </c>
      <c r="AW67" s="94">
        <v>-0.03</v>
      </c>
      <c r="AX67" s="84" t="s">
        <v>1739</v>
      </c>
      <c r="AY67" s="97">
        <v>75</v>
      </c>
      <c r="AZ67" s="94">
        <v>4.2300000000000004</v>
      </c>
      <c r="BA67" s="96">
        <v>78</v>
      </c>
      <c r="BB67" s="96">
        <v>29</v>
      </c>
      <c r="BC67" s="84" t="s">
        <v>1739</v>
      </c>
      <c r="BD67" s="97">
        <v>68.599999999999994</v>
      </c>
      <c r="BE67" s="94">
        <v>4.34</v>
      </c>
      <c r="BF67" s="96">
        <v>86</v>
      </c>
      <c r="BG67" s="96">
        <v>25</v>
      </c>
      <c r="BH67" s="97">
        <v>73.7</v>
      </c>
      <c r="BI67" s="94">
        <v>5.01</v>
      </c>
      <c r="BJ67" s="94">
        <v>4.66</v>
      </c>
      <c r="BK67" s="96">
        <v>21</v>
      </c>
      <c r="BL67" s="94">
        <v>-0.64</v>
      </c>
      <c r="BM67" s="36">
        <v>10</v>
      </c>
      <c r="BN67" s="70" t="s">
        <v>1065</v>
      </c>
      <c r="BO67" s="104">
        <v>-5</v>
      </c>
      <c r="BP67" s="84" t="s">
        <v>4245</v>
      </c>
      <c r="BQ67" s="84">
        <v>605452</v>
      </c>
      <c r="BR67" s="36" t="s">
        <v>4671</v>
      </c>
      <c r="BS67" s="36" t="s">
        <v>5269</v>
      </c>
      <c r="BT67" s="36" t="s">
        <v>5395</v>
      </c>
      <c r="BU67" s="84" t="s">
        <v>4304</v>
      </c>
      <c r="BV67" s="84" t="s">
        <v>4668</v>
      </c>
    </row>
    <row r="68" spans="1:74" x14ac:dyDescent="0.3">
      <c r="A68" s="84" t="s">
        <v>503</v>
      </c>
      <c r="B68" s="84" t="s">
        <v>5302</v>
      </c>
      <c r="C68" s="84" t="s">
        <v>1065</v>
      </c>
      <c r="D68" s="84">
        <v>2018</v>
      </c>
      <c r="E68" s="84">
        <v>25</v>
      </c>
      <c r="F68" s="84" t="s">
        <v>1081</v>
      </c>
      <c r="G68" s="84" t="s">
        <v>1063</v>
      </c>
      <c r="H68" s="93" t="s">
        <v>1739</v>
      </c>
      <c r="I68" s="94">
        <v>0.5</v>
      </c>
      <c r="J68" s="93" t="s">
        <v>1064</v>
      </c>
      <c r="K68" s="184">
        <v>61.1</v>
      </c>
      <c r="L68" s="185">
        <v>3</v>
      </c>
      <c r="M68" s="96">
        <v>50</v>
      </c>
      <c r="N68" s="96">
        <v>2</v>
      </c>
      <c r="O68" s="96">
        <v>0</v>
      </c>
      <c r="P68" s="96">
        <v>0</v>
      </c>
      <c r="Q68" s="185">
        <v>0</v>
      </c>
      <c r="R68" s="96">
        <v>12</v>
      </c>
      <c r="S68" s="96">
        <v>261</v>
      </c>
      <c r="T68" s="96">
        <v>7</v>
      </c>
      <c r="U68" s="96">
        <v>25</v>
      </c>
      <c r="V68" s="96">
        <v>2</v>
      </c>
      <c r="W68" s="185">
        <v>66</v>
      </c>
      <c r="X68" s="96">
        <v>182</v>
      </c>
      <c r="Y68" s="96">
        <v>53</v>
      </c>
      <c r="Z68" s="96">
        <v>35</v>
      </c>
      <c r="AA68" s="96">
        <v>3</v>
      </c>
      <c r="AB68" s="96">
        <v>1</v>
      </c>
      <c r="AC68" s="96">
        <v>1</v>
      </c>
      <c r="AD68" s="96">
        <v>28</v>
      </c>
      <c r="AE68" s="188">
        <v>3.93</v>
      </c>
      <c r="AF68" s="96">
        <v>49</v>
      </c>
      <c r="AG68" s="97">
        <v>7.2</v>
      </c>
      <c r="AH68" s="98">
        <v>2.7</v>
      </c>
      <c r="AI68" s="97">
        <v>9.8000000000000007</v>
      </c>
      <c r="AJ68" s="97">
        <v>3.7</v>
      </c>
      <c r="AK68" s="99">
        <v>1.06</v>
      </c>
      <c r="AL68" s="100">
        <v>0.31900000000000001</v>
      </c>
      <c r="AM68" s="99">
        <v>1.38</v>
      </c>
      <c r="AN68" s="99">
        <v>1.59</v>
      </c>
      <c r="AO68" s="99">
        <v>7.0000000000000007E-2</v>
      </c>
      <c r="AP68" s="101">
        <v>103</v>
      </c>
      <c r="AQ68" s="102">
        <v>93</v>
      </c>
      <c r="AR68" s="103">
        <v>31</v>
      </c>
      <c r="AS68" s="102">
        <v>7</v>
      </c>
      <c r="AT68" s="191">
        <v>5.81</v>
      </c>
      <c r="AU68" s="84">
        <v>93</v>
      </c>
      <c r="AV68" s="84">
        <v>24</v>
      </c>
      <c r="AW68" s="94">
        <v>0.05</v>
      </c>
      <c r="AX68" s="84" t="s">
        <v>1739</v>
      </c>
      <c r="AY68" s="97">
        <v>61.9</v>
      </c>
      <c r="AZ68" s="94">
        <v>3.83</v>
      </c>
      <c r="BA68" s="96">
        <v>70</v>
      </c>
      <c r="BB68" s="96">
        <v>37</v>
      </c>
      <c r="BC68" s="84" t="s">
        <v>1739</v>
      </c>
      <c r="BD68" s="97">
        <v>62.1</v>
      </c>
      <c r="BE68" s="94">
        <v>3.99</v>
      </c>
      <c r="BF68" s="96">
        <v>79</v>
      </c>
      <c r="BG68" s="96">
        <v>32</v>
      </c>
      <c r="BH68" s="97">
        <v>57.7</v>
      </c>
      <c r="BI68" s="94">
        <v>4.21</v>
      </c>
      <c r="BJ68" s="94">
        <v>2.85</v>
      </c>
      <c r="BK68" s="96">
        <v>99</v>
      </c>
      <c r="BL68" s="94">
        <v>-0.28000000000000003</v>
      </c>
      <c r="BM68" s="36">
        <v>-67</v>
      </c>
      <c r="BN68" s="70" t="s">
        <v>1065</v>
      </c>
      <c r="BO68" s="104">
        <v>4</v>
      </c>
      <c r="BP68" s="84" t="s">
        <v>5303</v>
      </c>
      <c r="BQ68" s="84">
        <v>591693</v>
      </c>
      <c r="BR68" s="36" t="s">
        <v>5707</v>
      </c>
      <c r="BS68" s="36" t="s">
        <v>5254</v>
      </c>
      <c r="BT68" s="36" t="s">
        <v>4255</v>
      </c>
      <c r="BU68" s="84" t="s">
        <v>5708</v>
      </c>
      <c r="BV68" s="84" t="s">
        <v>4668</v>
      </c>
    </row>
    <row r="69" spans="1:74" x14ac:dyDescent="0.3">
      <c r="A69" s="84" t="s">
        <v>2133</v>
      </c>
      <c r="B69" s="84" t="s">
        <v>55</v>
      </c>
      <c r="C69" s="84" t="s">
        <v>1103</v>
      </c>
      <c r="D69" s="84">
        <v>2018</v>
      </c>
      <c r="E69" s="84">
        <v>31</v>
      </c>
      <c r="F69" s="84" t="s">
        <v>1100</v>
      </c>
      <c r="G69" s="84" t="s">
        <v>1063</v>
      </c>
      <c r="H69" s="93" t="s">
        <v>1739</v>
      </c>
      <c r="I69" s="94">
        <v>0.52</v>
      </c>
      <c r="J69" s="93" t="s">
        <v>1064</v>
      </c>
      <c r="K69" s="184">
        <v>53.2</v>
      </c>
      <c r="L69" s="185">
        <v>3</v>
      </c>
      <c r="M69" s="96">
        <v>56</v>
      </c>
      <c r="N69" s="96">
        <v>2</v>
      </c>
      <c r="O69" s="96">
        <v>0</v>
      </c>
      <c r="P69" s="96">
        <v>0</v>
      </c>
      <c r="Q69" s="185">
        <v>1</v>
      </c>
      <c r="R69" s="96">
        <v>11</v>
      </c>
      <c r="S69" s="96">
        <v>254</v>
      </c>
      <c r="T69" s="96">
        <v>8</v>
      </c>
      <c r="U69" s="96">
        <v>18</v>
      </c>
      <c r="V69" s="96">
        <v>2</v>
      </c>
      <c r="W69" s="185">
        <v>59</v>
      </c>
      <c r="X69" s="96">
        <v>181</v>
      </c>
      <c r="Y69" s="96">
        <v>53</v>
      </c>
      <c r="Z69" s="96">
        <v>35</v>
      </c>
      <c r="AA69" s="96">
        <v>2</v>
      </c>
      <c r="AB69" s="96">
        <v>2</v>
      </c>
      <c r="AC69" s="96">
        <v>0</v>
      </c>
      <c r="AD69" s="96">
        <v>26</v>
      </c>
      <c r="AE69" s="188">
        <v>3.94</v>
      </c>
      <c r="AF69" s="96">
        <v>44</v>
      </c>
      <c r="AG69" s="97">
        <v>6.6</v>
      </c>
      <c r="AH69" s="98">
        <v>3.2</v>
      </c>
      <c r="AI69" s="97">
        <v>8.8000000000000007</v>
      </c>
      <c r="AJ69" s="97">
        <v>2.7</v>
      </c>
      <c r="AK69" s="99">
        <v>1.1200000000000001</v>
      </c>
      <c r="AL69" s="100">
        <v>0.30099999999999999</v>
      </c>
      <c r="AM69" s="99">
        <v>1.27</v>
      </c>
      <c r="AN69" s="99">
        <v>1.55</v>
      </c>
      <c r="AO69" s="99">
        <v>7.0000000000000007E-2</v>
      </c>
      <c r="AP69" s="101">
        <v>80</v>
      </c>
      <c r="AQ69" s="102">
        <v>93</v>
      </c>
      <c r="AR69" s="103">
        <v>31</v>
      </c>
      <c r="AS69" s="102">
        <v>7</v>
      </c>
      <c r="AT69" s="191">
        <v>6.91</v>
      </c>
      <c r="AU69" s="84">
        <v>94</v>
      </c>
      <c r="AV69" s="84">
        <v>25</v>
      </c>
      <c r="AW69" s="94">
        <v>0.13</v>
      </c>
      <c r="AX69" s="84" t="s">
        <v>1739</v>
      </c>
      <c r="AY69" s="97">
        <v>58.7</v>
      </c>
      <c r="AZ69" s="94">
        <v>3.92</v>
      </c>
      <c r="BA69" s="96">
        <v>72</v>
      </c>
      <c r="BB69" s="96">
        <v>33</v>
      </c>
      <c r="BC69" s="84" t="s">
        <v>1739</v>
      </c>
      <c r="BD69" s="97">
        <v>59.1</v>
      </c>
      <c r="BE69" s="94">
        <v>4.07</v>
      </c>
      <c r="BF69" s="96">
        <v>81</v>
      </c>
      <c r="BG69" s="96">
        <v>29</v>
      </c>
      <c r="BH69" s="97">
        <v>67.3</v>
      </c>
      <c r="BI69" s="94">
        <v>3.88</v>
      </c>
      <c r="BJ69" s="94">
        <v>3.17</v>
      </c>
      <c r="BK69" s="96">
        <v>72</v>
      </c>
      <c r="BL69" s="94">
        <v>0.06</v>
      </c>
      <c r="BM69" s="36">
        <v>-41</v>
      </c>
      <c r="BN69" s="70" t="s">
        <v>1065</v>
      </c>
      <c r="BO69" s="104">
        <v>-8</v>
      </c>
      <c r="BP69" s="84" t="s">
        <v>2134</v>
      </c>
      <c r="BQ69" s="84">
        <v>446399</v>
      </c>
      <c r="BR69" s="36" t="s">
        <v>3784</v>
      </c>
      <c r="BS69" s="36" t="s">
        <v>3568</v>
      </c>
      <c r="BT69" s="36" t="s">
        <v>3722</v>
      </c>
      <c r="BU69" s="84" t="s">
        <v>3580</v>
      </c>
      <c r="BV69" s="84" t="s">
        <v>4669</v>
      </c>
    </row>
    <row r="70" spans="1:74" x14ac:dyDescent="0.3">
      <c r="A70" s="84" t="s">
        <v>5103</v>
      </c>
      <c r="B70" s="84" t="s">
        <v>215</v>
      </c>
      <c r="C70" s="84" t="s">
        <v>1065</v>
      </c>
      <c r="D70" s="84">
        <v>2018</v>
      </c>
      <c r="E70" s="84">
        <v>28</v>
      </c>
      <c r="F70" s="84" t="s">
        <v>1089</v>
      </c>
      <c r="G70" s="84" t="s">
        <v>1063</v>
      </c>
      <c r="H70" s="93" t="s">
        <v>1739</v>
      </c>
      <c r="I70" s="94">
        <v>0.63</v>
      </c>
      <c r="J70" s="93" t="s">
        <v>1064</v>
      </c>
      <c r="K70" s="184">
        <v>97.6</v>
      </c>
      <c r="L70" s="185">
        <v>6</v>
      </c>
      <c r="M70" s="96">
        <v>26</v>
      </c>
      <c r="N70" s="96">
        <v>12</v>
      </c>
      <c r="O70" s="96">
        <v>0</v>
      </c>
      <c r="P70" s="96">
        <v>0</v>
      </c>
      <c r="Q70" s="185">
        <v>0</v>
      </c>
      <c r="R70" s="96">
        <v>4</v>
      </c>
      <c r="S70" s="96">
        <v>351</v>
      </c>
      <c r="T70" s="96">
        <v>11</v>
      </c>
      <c r="U70" s="96">
        <v>26</v>
      </c>
      <c r="V70" s="96">
        <v>2</v>
      </c>
      <c r="W70" s="185">
        <v>69</v>
      </c>
      <c r="X70" s="96">
        <v>247</v>
      </c>
      <c r="Y70" s="96">
        <v>106</v>
      </c>
      <c r="Z70" s="96">
        <v>40</v>
      </c>
      <c r="AA70" s="96">
        <v>3</v>
      </c>
      <c r="AB70" s="96">
        <v>4</v>
      </c>
      <c r="AC70" s="96">
        <v>1</v>
      </c>
      <c r="AD70" s="96">
        <v>53</v>
      </c>
      <c r="AE70" s="188">
        <v>4.42</v>
      </c>
      <c r="AF70" s="96">
        <v>93</v>
      </c>
      <c r="AG70" s="97">
        <v>10.199999999999999</v>
      </c>
      <c r="AH70" s="98">
        <v>2.7</v>
      </c>
      <c r="AI70" s="97">
        <v>7.6</v>
      </c>
      <c r="AJ70" s="97">
        <v>2.8</v>
      </c>
      <c r="AK70" s="99">
        <v>1.17</v>
      </c>
      <c r="AL70" s="100">
        <v>0.27900000000000003</v>
      </c>
      <c r="AM70" s="99">
        <v>1.32</v>
      </c>
      <c r="AN70" s="99">
        <v>1.61</v>
      </c>
      <c r="AO70" s="99">
        <v>0.06</v>
      </c>
      <c r="AP70" s="101">
        <v>38</v>
      </c>
      <c r="AQ70" s="102">
        <v>104</v>
      </c>
      <c r="AR70" s="103">
        <v>31</v>
      </c>
      <c r="AS70" s="102">
        <v>12</v>
      </c>
      <c r="AT70" s="191">
        <v>15.09</v>
      </c>
      <c r="AU70" s="84">
        <v>95</v>
      </c>
      <c r="AV70" s="84">
        <v>26</v>
      </c>
      <c r="AW70" s="94">
        <v>-0.2</v>
      </c>
      <c r="AX70" s="84" t="s">
        <v>1739</v>
      </c>
      <c r="AY70" s="97">
        <v>78.3</v>
      </c>
      <c r="AZ70" s="94">
        <v>4.17</v>
      </c>
      <c r="BA70" s="96">
        <v>77</v>
      </c>
      <c r="BB70" s="96">
        <v>31</v>
      </c>
      <c r="BC70" s="84" t="s">
        <v>1739</v>
      </c>
      <c r="BD70" s="97">
        <v>69.900000000000006</v>
      </c>
      <c r="BE70" s="94">
        <v>4.2300000000000004</v>
      </c>
      <c r="BF70" s="96">
        <v>84</v>
      </c>
      <c r="BG70" s="96">
        <v>28</v>
      </c>
      <c r="BH70" s="97">
        <v>101.3</v>
      </c>
      <c r="BI70" s="94">
        <v>4.71</v>
      </c>
      <c r="BJ70" s="94">
        <v>3.86</v>
      </c>
      <c r="BK70" s="96">
        <v>46</v>
      </c>
      <c r="BL70" s="94">
        <v>-0.28000000000000003</v>
      </c>
      <c r="BM70" s="36">
        <v>-15</v>
      </c>
      <c r="BN70" s="70" t="s">
        <v>1065</v>
      </c>
      <c r="BO70" s="104">
        <v>-31</v>
      </c>
      <c r="BP70" s="84" t="s">
        <v>5104</v>
      </c>
      <c r="BQ70" s="84">
        <v>607625</v>
      </c>
      <c r="BR70" s="36" t="s">
        <v>3757</v>
      </c>
      <c r="BS70" s="36" t="s">
        <v>5269</v>
      </c>
      <c r="BT70" s="36" t="s">
        <v>3532</v>
      </c>
      <c r="BU70" s="84" t="s">
        <v>4244</v>
      </c>
      <c r="BV70" s="84" t="s">
        <v>4668</v>
      </c>
    </row>
    <row r="71" spans="1:74" x14ac:dyDescent="0.3">
      <c r="A71" s="84" t="s">
        <v>2206</v>
      </c>
      <c r="B71" s="84" t="s">
        <v>2207</v>
      </c>
      <c r="C71" s="84" t="s">
        <v>1065</v>
      </c>
      <c r="D71" s="84">
        <v>2018</v>
      </c>
      <c r="E71" s="84">
        <v>43</v>
      </c>
      <c r="F71" s="84" t="s">
        <v>1070</v>
      </c>
      <c r="G71" s="84" t="s">
        <v>1063</v>
      </c>
      <c r="H71" s="93" t="s">
        <v>1739</v>
      </c>
      <c r="I71" s="94">
        <v>0.47</v>
      </c>
      <c r="J71" s="93" t="s">
        <v>1064</v>
      </c>
      <c r="K71" s="184">
        <v>31.9</v>
      </c>
      <c r="L71" s="185">
        <v>2</v>
      </c>
      <c r="M71" s="96">
        <v>44</v>
      </c>
      <c r="N71" s="96">
        <v>1</v>
      </c>
      <c r="O71" s="96">
        <v>0</v>
      </c>
      <c r="P71" s="96">
        <v>0</v>
      </c>
      <c r="Q71" s="185">
        <v>7</v>
      </c>
      <c r="R71" s="96">
        <v>15</v>
      </c>
      <c r="S71" s="96">
        <v>184</v>
      </c>
      <c r="T71" s="96">
        <v>6</v>
      </c>
      <c r="U71" s="96">
        <v>15</v>
      </c>
      <c r="V71" s="96">
        <v>2</v>
      </c>
      <c r="W71" s="185">
        <v>43</v>
      </c>
      <c r="X71" s="96">
        <v>134</v>
      </c>
      <c r="Y71" s="96">
        <v>34</v>
      </c>
      <c r="Z71" s="96">
        <v>34</v>
      </c>
      <c r="AA71" s="96">
        <v>1</v>
      </c>
      <c r="AB71" s="96">
        <v>1</v>
      </c>
      <c r="AC71" s="96">
        <v>0</v>
      </c>
      <c r="AD71" s="96">
        <v>17</v>
      </c>
      <c r="AE71" s="188">
        <v>3.79</v>
      </c>
      <c r="AF71" s="96">
        <v>30</v>
      </c>
      <c r="AG71" s="97">
        <v>6</v>
      </c>
      <c r="AH71" s="98">
        <v>2.9</v>
      </c>
      <c r="AI71" s="97">
        <v>8.4</v>
      </c>
      <c r="AJ71" s="97">
        <v>2.9</v>
      </c>
      <c r="AK71" s="99">
        <v>1.19</v>
      </c>
      <c r="AL71" s="100">
        <v>0.26500000000000001</v>
      </c>
      <c r="AM71" s="99">
        <v>1.17</v>
      </c>
      <c r="AN71" s="99">
        <v>1.65</v>
      </c>
      <c r="AO71" s="99">
        <v>7.0000000000000007E-2</v>
      </c>
      <c r="AP71" s="101">
        <v>66</v>
      </c>
      <c r="AQ71" s="102">
        <v>90</v>
      </c>
      <c r="AR71" s="103">
        <v>31</v>
      </c>
      <c r="AS71" s="102">
        <v>5</v>
      </c>
      <c r="AT71" s="191">
        <v>6.56</v>
      </c>
      <c r="AU71" s="84">
        <v>96</v>
      </c>
      <c r="AV71" s="84">
        <v>27</v>
      </c>
      <c r="AW71" s="94">
        <v>-0.14000000000000001</v>
      </c>
      <c r="AX71" s="84" t="s">
        <v>1762</v>
      </c>
      <c r="AY71" s="97">
        <v>47.2</v>
      </c>
      <c r="AZ71" s="94">
        <v>3.69</v>
      </c>
      <c r="BA71" s="96">
        <v>68</v>
      </c>
      <c r="BB71" s="96">
        <v>37</v>
      </c>
      <c r="BC71" s="84" t="s">
        <v>1739</v>
      </c>
      <c r="BD71" s="97">
        <v>51.2</v>
      </c>
      <c r="BE71" s="94">
        <v>3.65</v>
      </c>
      <c r="BF71" s="96">
        <v>72</v>
      </c>
      <c r="BG71" s="96">
        <v>40</v>
      </c>
      <c r="BH71" s="97">
        <v>43</v>
      </c>
      <c r="BI71" s="94">
        <v>3.98</v>
      </c>
      <c r="BJ71" s="94">
        <v>3.47</v>
      </c>
      <c r="BK71" s="96">
        <v>44</v>
      </c>
      <c r="BL71" s="94">
        <v>-0.18</v>
      </c>
      <c r="BM71" s="36">
        <v>-13</v>
      </c>
      <c r="BN71" s="70" t="s">
        <v>1065</v>
      </c>
      <c r="BO71" s="104">
        <v>8</v>
      </c>
      <c r="BP71" s="84" t="s">
        <v>2208</v>
      </c>
      <c r="BQ71" s="84">
        <v>493157</v>
      </c>
      <c r="BR71" s="36" t="s">
        <v>4667</v>
      </c>
      <c r="BS71" s="36" t="s">
        <v>3556</v>
      </c>
      <c r="BT71" s="36" t="s">
        <v>5709</v>
      </c>
      <c r="BU71" s="84" t="s">
        <v>3577</v>
      </c>
      <c r="BV71" s="84" t="s">
        <v>4668</v>
      </c>
    </row>
    <row r="72" spans="1:74" x14ac:dyDescent="0.3">
      <c r="A72" s="84" t="s">
        <v>13</v>
      </c>
      <c r="B72" s="84" t="s">
        <v>67</v>
      </c>
      <c r="C72" s="84" t="s">
        <v>1103</v>
      </c>
      <c r="D72" s="84">
        <v>2018</v>
      </c>
      <c r="E72" s="84">
        <v>28</v>
      </c>
      <c r="F72" s="84" t="s">
        <v>1074</v>
      </c>
      <c r="G72" s="84" t="s">
        <v>1063</v>
      </c>
      <c r="H72" s="93" t="s">
        <v>1739</v>
      </c>
      <c r="I72" s="94">
        <v>0.66</v>
      </c>
      <c r="J72" s="93" t="s">
        <v>1064</v>
      </c>
      <c r="K72" s="184">
        <v>93.6</v>
      </c>
      <c r="L72" s="185">
        <v>6</v>
      </c>
      <c r="M72" s="96">
        <v>23</v>
      </c>
      <c r="N72" s="96">
        <v>12</v>
      </c>
      <c r="O72" s="96">
        <v>0</v>
      </c>
      <c r="P72" s="96">
        <v>0</v>
      </c>
      <c r="Q72" s="185">
        <v>0</v>
      </c>
      <c r="R72" s="96">
        <v>3</v>
      </c>
      <c r="S72" s="96">
        <v>338</v>
      </c>
      <c r="T72" s="96">
        <v>12</v>
      </c>
      <c r="U72" s="96">
        <v>25</v>
      </c>
      <c r="V72" s="96">
        <v>1</v>
      </c>
      <c r="W72" s="185">
        <v>72</v>
      </c>
      <c r="X72" s="96">
        <v>239</v>
      </c>
      <c r="Y72" s="96">
        <v>105</v>
      </c>
      <c r="Z72" s="96">
        <v>40</v>
      </c>
      <c r="AA72" s="96">
        <v>5</v>
      </c>
      <c r="AB72" s="96">
        <v>3</v>
      </c>
      <c r="AC72" s="96">
        <v>2</v>
      </c>
      <c r="AD72" s="96">
        <v>53</v>
      </c>
      <c r="AE72" s="188">
        <v>4.42</v>
      </c>
      <c r="AF72" s="96">
        <v>91</v>
      </c>
      <c r="AG72" s="97">
        <v>10.3</v>
      </c>
      <c r="AH72" s="98">
        <v>2.9</v>
      </c>
      <c r="AI72" s="97">
        <v>8.1999999999999993</v>
      </c>
      <c r="AJ72" s="97">
        <v>2.8</v>
      </c>
      <c r="AK72" s="99">
        <v>1.31</v>
      </c>
      <c r="AL72" s="100">
        <v>0.28399999999999997</v>
      </c>
      <c r="AM72" s="99">
        <v>1.33</v>
      </c>
      <c r="AN72" s="99">
        <v>1.77</v>
      </c>
      <c r="AO72" s="99">
        <v>7.0000000000000007E-2</v>
      </c>
      <c r="AP72" s="101">
        <v>51</v>
      </c>
      <c r="AQ72" s="102">
        <v>104</v>
      </c>
      <c r="AR72" s="103">
        <v>31</v>
      </c>
      <c r="AS72" s="102">
        <v>12</v>
      </c>
      <c r="AT72" s="191">
        <v>14.6</v>
      </c>
      <c r="AU72" s="84">
        <v>97</v>
      </c>
      <c r="AV72" s="84">
        <v>28</v>
      </c>
      <c r="AW72" s="94">
        <v>-0.03</v>
      </c>
      <c r="AX72" s="84" t="s">
        <v>1739</v>
      </c>
      <c r="AY72" s="97">
        <v>74.900000000000006</v>
      </c>
      <c r="AZ72" s="94">
        <v>4.2699999999999996</v>
      </c>
      <c r="BA72" s="96">
        <v>79</v>
      </c>
      <c r="BB72" s="96">
        <v>28</v>
      </c>
      <c r="BC72" s="84" t="s">
        <v>1739</v>
      </c>
      <c r="BD72" s="97">
        <v>67.5</v>
      </c>
      <c r="BE72" s="94">
        <v>4.38</v>
      </c>
      <c r="BF72" s="96">
        <v>87</v>
      </c>
      <c r="BG72" s="96">
        <v>24</v>
      </c>
      <c r="BH72" s="97">
        <v>86</v>
      </c>
      <c r="BI72" s="94">
        <v>4.8099999999999996</v>
      </c>
      <c r="BJ72" s="94">
        <v>4.57</v>
      </c>
      <c r="BK72" s="96">
        <v>25</v>
      </c>
      <c r="BL72" s="94">
        <v>-0.4</v>
      </c>
      <c r="BM72" s="36">
        <v>6</v>
      </c>
      <c r="BN72" s="70" t="s">
        <v>1065</v>
      </c>
      <c r="BO72" s="104">
        <v>-18</v>
      </c>
      <c r="BP72" s="84" t="s">
        <v>4937</v>
      </c>
      <c r="BQ72" s="84">
        <v>542881</v>
      </c>
      <c r="BR72" s="36" t="s">
        <v>3755</v>
      </c>
      <c r="BS72" s="36" t="s">
        <v>4260</v>
      </c>
      <c r="BT72" s="36" t="s">
        <v>4976</v>
      </c>
      <c r="BU72" s="84" t="s">
        <v>4904</v>
      </c>
      <c r="BV72" s="84" t="s">
        <v>4668</v>
      </c>
    </row>
    <row r="73" spans="1:74" x14ac:dyDescent="0.3">
      <c r="A73" s="84" t="s">
        <v>1814</v>
      </c>
      <c r="B73" s="84" t="s">
        <v>341</v>
      </c>
      <c r="C73" s="84" t="s">
        <v>1065</v>
      </c>
      <c r="D73" s="84">
        <v>2018</v>
      </c>
      <c r="E73" s="84">
        <v>33</v>
      </c>
      <c r="F73" s="84" t="s">
        <v>1106</v>
      </c>
      <c r="G73" s="84" t="s">
        <v>1063</v>
      </c>
      <c r="H73" s="93" t="s">
        <v>1739</v>
      </c>
      <c r="I73" s="94">
        <v>0.56000000000000005</v>
      </c>
      <c r="J73" s="93" t="s">
        <v>1064</v>
      </c>
      <c r="K73" s="184">
        <v>51.3</v>
      </c>
      <c r="L73" s="185">
        <v>3</v>
      </c>
      <c r="M73" s="96">
        <v>51</v>
      </c>
      <c r="N73" s="96">
        <v>2</v>
      </c>
      <c r="O73" s="96">
        <v>0</v>
      </c>
      <c r="P73" s="96">
        <v>0</v>
      </c>
      <c r="Q73" s="185">
        <v>2</v>
      </c>
      <c r="R73" s="96">
        <v>13</v>
      </c>
      <c r="S73" s="96">
        <v>252</v>
      </c>
      <c r="T73" s="96">
        <v>7</v>
      </c>
      <c r="U73" s="96">
        <v>20</v>
      </c>
      <c r="V73" s="96">
        <v>2</v>
      </c>
      <c r="W73" s="185">
        <v>52</v>
      </c>
      <c r="X73" s="96">
        <v>181</v>
      </c>
      <c r="Y73" s="96">
        <v>49</v>
      </c>
      <c r="Z73" s="96">
        <v>36</v>
      </c>
      <c r="AA73" s="96">
        <v>2</v>
      </c>
      <c r="AB73" s="96">
        <v>1</v>
      </c>
      <c r="AC73" s="96">
        <v>0</v>
      </c>
      <c r="AD73" s="96">
        <v>23</v>
      </c>
      <c r="AE73" s="188">
        <v>3.97</v>
      </c>
      <c r="AF73" s="96">
        <v>46</v>
      </c>
      <c r="AG73" s="97">
        <v>6.8</v>
      </c>
      <c r="AH73" s="98">
        <v>2.6</v>
      </c>
      <c r="AI73" s="97">
        <v>7.7</v>
      </c>
      <c r="AJ73" s="97">
        <v>3</v>
      </c>
      <c r="AK73" s="99">
        <v>1.07</v>
      </c>
      <c r="AL73" s="100">
        <v>0.27200000000000002</v>
      </c>
      <c r="AM73" s="99">
        <v>1.23</v>
      </c>
      <c r="AN73" s="99">
        <v>1.52</v>
      </c>
      <c r="AO73" s="99">
        <v>0.06</v>
      </c>
      <c r="AP73" s="101">
        <v>44</v>
      </c>
      <c r="AQ73" s="102">
        <v>94</v>
      </c>
      <c r="AR73" s="103">
        <v>30</v>
      </c>
      <c r="AS73" s="102">
        <v>7</v>
      </c>
      <c r="AT73" s="191">
        <v>7.08</v>
      </c>
      <c r="AU73" s="84">
        <v>99</v>
      </c>
      <c r="AV73" s="84">
        <v>29</v>
      </c>
      <c r="AW73" s="94">
        <v>0.19</v>
      </c>
      <c r="AX73" s="84" t="s">
        <v>1739</v>
      </c>
      <c r="AY73" s="97">
        <v>57.2</v>
      </c>
      <c r="AZ73" s="94">
        <v>4.04</v>
      </c>
      <c r="BA73" s="96">
        <v>74</v>
      </c>
      <c r="BB73" s="96">
        <v>29</v>
      </c>
      <c r="BC73" s="84" t="s">
        <v>1739</v>
      </c>
      <c r="BD73" s="97">
        <v>58</v>
      </c>
      <c r="BE73" s="94">
        <v>4.16</v>
      </c>
      <c r="BF73" s="96">
        <v>82</v>
      </c>
      <c r="BG73" s="96">
        <v>27</v>
      </c>
      <c r="BH73" s="97">
        <v>66.3</v>
      </c>
      <c r="BI73" s="94">
        <v>3.39</v>
      </c>
      <c r="BJ73" s="94">
        <v>3.56</v>
      </c>
      <c r="BK73" s="96">
        <v>48</v>
      </c>
      <c r="BL73" s="94">
        <v>0.57999999999999996</v>
      </c>
      <c r="BM73" s="36">
        <v>-18</v>
      </c>
      <c r="BN73" s="70" t="s">
        <v>1065</v>
      </c>
      <c r="BO73" s="104">
        <v>-8</v>
      </c>
      <c r="BP73" s="84" t="s">
        <v>1815</v>
      </c>
      <c r="BQ73" s="84">
        <v>502004</v>
      </c>
      <c r="BR73" s="36" t="s">
        <v>3759</v>
      </c>
      <c r="BS73" s="36" t="s">
        <v>5254</v>
      </c>
      <c r="BT73" s="36" t="s">
        <v>3525</v>
      </c>
      <c r="BU73" s="84" t="s">
        <v>3503</v>
      </c>
      <c r="BV73" s="84" t="s">
        <v>4668</v>
      </c>
    </row>
    <row r="74" spans="1:74" x14ac:dyDescent="0.3">
      <c r="A74" s="84" t="s">
        <v>4742</v>
      </c>
      <c r="B74" s="84" t="s">
        <v>5019</v>
      </c>
      <c r="C74" s="84" t="s">
        <v>1103</v>
      </c>
      <c r="D74" s="84">
        <v>2018</v>
      </c>
      <c r="E74" s="84">
        <v>31</v>
      </c>
      <c r="F74" s="84" t="s">
        <v>1567</v>
      </c>
      <c r="G74" s="84" t="s">
        <v>1063</v>
      </c>
      <c r="H74" s="93" t="s">
        <v>1739</v>
      </c>
      <c r="I74" s="94">
        <v>0.61</v>
      </c>
      <c r="J74" s="93" t="s">
        <v>1064</v>
      </c>
      <c r="K74" s="184">
        <v>98.5</v>
      </c>
      <c r="L74" s="185">
        <v>6</v>
      </c>
      <c r="M74" s="96">
        <v>28</v>
      </c>
      <c r="N74" s="96">
        <v>14</v>
      </c>
      <c r="O74" s="96">
        <v>0</v>
      </c>
      <c r="P74" s="96">
        <v>0</v>
      </c>
      <c r="Q74" s="185">
        <v>1</v>
      </c>
      <c r="R74" s="96">
        <v>4</v>
      </c>
      <c r="S74" s="96">
        <v>371</v>
      </c>
      <c r="T74" s="96">
        <v>14</v>
      </c>
      <c r="U74" s="96">
        <v>32</v>
      </c>
      <c r="V74" s="96">
        <v>2</v>
      </c>
      <c r="W74" s="185">
        <v>77</v>
      </c>
      <c r="X74" s="96">
        <v>259</v>
      </c>
      <c r="Y74" s="96">
        <v>110</v>
      </c>
      <c r="Z74" s="96">
        <v>41</v>
      </c>
      <c r="AA74" s="96">
        <v>4</v>
      </c>
      <c r="AB74" s="96">
        <v>4</v>
      </c>
      <c r="AC74" s="96">
        <v>1</v>
      </c>
      <c r="AD74" s="96">
        <v>55</v>
      </c>
      <c r="AE74" s="188">
        <v>4.5</v>
      </c>
      <c r="AF74" s="96">
        <v>102</v>
      </c>
      <c r="AG74" s="97">
        <v>10.6</v>
      </c>
      <c r="AH74" s="98">
        <v>2.4</v>
      </c>
      <c r="AI74" s="97">
        <v>8.1</v>
      </c>
      <c r="AJ74" s="97">
        <v>3.3</v>
      </c>
      <c r="AK74" s="99">
        <v>1.47</v>
      </c>
      <c r="AL74" s="100">
        <v>0.27800000000000002</v>
      </c>
      <c r="AM74" s="99">
        <v>1.38</v>
      </c>
      <c r="AN74" s="99">
        <v>2</v>
      </c>
      <c r="AO74" s="99">
        <v>0.08</v>
      </c>
      <c r="AP74" s="101">
        <v>36</v>
      </c>
      <c r="AQ74" s="102">
        <v>106</v>
      </c>
      <c r="AR74" s="103">
        <v>30</v>
      </c>
      <c r="AS74" s="102">
        <v>12</v>
      </c>
      <c r="AT74" s="191">
        <v>15.41</v>
      </c>
      <c r="AU74" s="84">
        <v>100</v>
      </c>
      <c r="AV74" s="84">
        <v>30</v>
      </c>
      <c r="AW74" s="94">
        <v>0.05</v>
      </c>
      <c r="AX74" s="84" t="s">
        <v>1739</v>
      </c>
      <c r="AY74" s="97">
        <v>80.599999999999994</v>
      </c>
      <c r="AZ74" s="94">
        <v>4.55</v>
      </c>
      <c r="BA74" s="96">
        <v>84</v>
      </c>
      <c r="BB74" s="96">
        <v>24</v>
      </c>
      <c r="BC74" s="84" t="s">
        <v>1739</v>
      </c>
      <c r="BD74" s="97">
        <v>70.7</v>
      </c>
      <c r="BE74" s="94">
        <v>4.55</v>
      </c>
      <c r="BF74" s="96">
        <v>90</v>
      </c>
      <c r="BG74" s="96">
        <v>22</v>
      </c>
      <c r="BH74" s="97">
        <v>126.7</v>
      </c>
      <c r="BI74" s="94">
        <v>3.77</v>
      </c>
      <c r="BJ74" s="94">
        <v>4.59</v>
      </c>
      <c r="BK74" s="96">
        <v>32</v>
      </c>
      <c r="BL74" s="94">
        <v>0.74</v>
      </c>
      <c r="BM74" s="36">
        <v>-2</v>
      </c>
      <c r="BN74" s="70" t="s">
        <v>1065</v>
      </c>
      <c r="BO74" s="104">
        <v>-56</v>
      </c>
      <c r="BP74" s="84" t="s">
        <v>5020</v>
      </c>
      <c r="BQ74" s="84">
        <v>547943</v>
      </c>
      <c r="BR74" s="36" t="s">
        <v>3777</v>
      </c>
      <c r="BS74" s="36" t="s">
        <v>5284</v>
      </c>
      <c r="BT74" s="36" t="s">
        <v>4976</v>
      </c>
      <c r="BU74" s="84" t="s">
        <v>5246</v>
      </c>
      <c r="BV74" s="84" t="s">
        <v>4669</v>
      </c>
    </row>
    <row r="75" spans="1:74" x14ac:dyDescent="0.3">
      <c r="A75" s="84" t="s">
        <v>2085</v>
      </c>
      <c r="B75" s="84" t="s">
        <v>77</v>
      </c>
      <c r="C75" s="84" t="s">
        <v>1065</v>
      </c>
      <c r="D75" s="84">
        <v>2018</v>
      </c>
      <c r="E75" s="84">
        <v>26</v>
      </c>
      <c r="F75" s="84" t="s">
        <v>1106</v>
      </c>
      <c r="G75" s="84" t="s">
        <v>1063</v>
      </c>
      <c r="H75" s="93" t="s">
        <v>1739</v>
      </c>
      <c r="I75" s="94">
        <v>0.66</v>
      </c>
      <c r="J75" s="93" t="s">
        <v>1064</v>
      </c>
      <c r="K75" s="184">
        <v>120.2</v>
      </c>
      <c r="L75" s="185">
        <v>7</v>
      </c>
      <c r="M75" s="96">
        <v>33</v>
      </c>
      <c r="N75" s="96">
        <v>15</v>
      </c>
      <c r="O75" s="96">
        <v>0</v>
      </c>
      <c r="P75" s="96">
        <v>0</v>
      </c>
      <c r="Q75" s="185">
        <v>0</v>
      </c>
      <c r="R75" s="96">
        <v>4</v>
      </c>
      <c r="S75" s="96">
        <v>454</v>
      </c>
      <c r="T75" s="96">
        <v>13</v>
      </c>
      <c r="U75" s="96">
        <v>39</v>
      </c>
      <c r="V75" s="96">
        <v>3</v>
      </c>
      <c r="W75" s="185">
        <v>89</v>
      </c>
      <c r="X75" s="96">
        <v>316</v>
      </c>
      <c r="Y75" s="96">
        <v>128</v>
      </c>
      <c r="Z75" s="96">
        <v>42</v>
      </c>
      <c r="AA75" s="96">
        <v>3</v>
      </c>
      <c r="AB75" s="96">
        <v>7</v>
      </c>
      <c r="AC75" s="96">
        <v>0</v>
      </c>
      <c r="AD75" s="96">
        <v>68</v>
      </c>
      <c r="AE75" s="188">
        <v>4.7</v>
      </c>
      <c r="AF75" s="96">
        <v>116</v>
      </c>
      <c r="AG75" s="97">
        <v>9.9</v>
      </c>
      <c r="AH75" s="98">
        <v>2.2999999999999998</v>
      </c>
      <c r="AI75" s="97">
        <v>7.7</v>
      </c>
      <c r="AJ75" s="97">
        <v>3.3</v>
      </c>
      <c r="AK75" s="99">
        <v>1.1000000000000001</v>
      </c>
      <c r="AL75" s="100">
        <v>0.28100000000000003</v>
      </c>
      <c r="AM75" s="99">
        <v>1.37</v>
      </c>
      <c r="AN75" s="99">
        <v>1.59</v>
      </c>
      <c r="AO75" s="99">
        <v>0.06</v>
      </c>
      <c r="AP75" s="101">
        <v>32</v>
      </c>
      <c r="AQ75" s="102">
        <v>111</v>
      </c>
      <c r="AR75" s="103">
        <v>30</v>
      </c>
      <c r="AS75" s="102">
        <v>11</v>
      </c>
      <c r="AT75" s="191">
        <v>18.559999999999999</v>
      </c>
      <c r="AU75" s="84">
        <v>102</v>
      </c>
      <c r="AV75" s="84">
        <v>31</v>
      </c>
      <c r="AW75" s="94">
        <v>-0.44</v>
      </c>
      <c r="AX75" s="84" t="s">
        <v>1739</v>
      </c>
      <c r="AY75" s="97">
        <v>95.1</v>
      </c>
      <c r="AZ75" s="94">
        <v>4.24</v>
      </c>
      <c r="BA75" s="96">
        <v>78</v>
      </c>
      <c r="BB75" s="96">
        <v>33</v>
      </c>
      <c r="BC75" s="84" t="s">
        <v>1739</v>
      </c>
      <c r="BD75" s="97">
        <v>81.099999999999994</v>
      </c>
      <c r="BE75" s="94">
        <v>4.2699999999999996</v>
      </c>
      <c r="BF75" s="96">
        <v>84</v>
      </c>
      <c r="BG75" s="96">
        <v>30</v>
      </c>
      <c r="BH75" s="97">
        <v>150.30000000000001</v>
      </c>
      <c r="BI75" s="94">
        <v>4.07</v>
      </c>
      <c r="BJ75" s="94">
        <v>3.97</v>
      </c>
      <c r="BK75" s="96">
        <v>54</v>
      </c>
      <c r="BL75" s="94">
        <v>0.63</v>
      </c>
      <c r="BM75" s="36">
        <v>-24</v>
      </c>
      <c r="BN75" s="70" t="s">
        <v>1065</v>
      </c>
      <c r="BO75" s="104">
        <v>-69</v>
      </c>
      <c r="BP75" s="84" t="s">
        <v>4905</v>
      </c>
      <c r="BQ75" s="84">
        <v>592866</v>
      </c>
      <c r="BR75" s="36" t="s">
        <v>3750</v>
      </c>
      <c r="BS75" s="36" t="s">
        <v>4297</v>
      </c>
      <c r="BT75" s="36" t="s">
        <v>5269</v>
      </c>
      <c r="BU75" s="84" t="s">
        <v>5689</v>
      </c>
      <c r="BV75" s="84" t="s">
        <v>4668</v>
      </c>
    </row>
    <row r="76" spans="1:74" x14ac:dyDescent="0.3">
      <c r="A76" s="84" t="s">
        <v>1918</v>
      </c>
      <c r="B76" s="84" t="s">
        <v>213</v>
      </c>
      <c r="C76" s="84" t="s">
        <v>1065</v>
      </c>
      <c r="D76" s="84">
        <v>2018</v>
      </c>
      <c r="E76" s="84">
        <v>34</v>
      </c>
      <c r="F76" s="84" t="s">
        <v>1100</v>
      </c>
      <c r="G76" s="84" t="s">
        <v>1063</v>
      </c>
      <c r="H76" s="93" t="s">
        <v>1739</v>
      </c>
      <c r="I76" s="94">
        <v>0.54</v>
      </c>
      <c r="J76" s="93" t="s">
        <v>1064</v>
      </c>
      <c r="K76" s="184">
        <v>48.9</v>
      </c>
      <c r="L76" s="185">
        <v>3</v>
      </c>
      <c r="M76" s="96">
        <v>56</v>
      </c>
      <c r="N76" s="96">
        <v>2</v>
      </c>
      <c r="O76" s="96">
        <v>0</v>
      </c>
      <c r="P76" s="96">
        <v>0</v>
      </c>
      <c r="Q76" s="185">
        <v>10</v>
      </c>
      <c r="R76" s="96">
        <v>21</v>
      </c>
      <c r="S76" s="96">
        <v>249</v>
      </c>
      <c r="T76" s="96">
        <v>8</v>
      </c>
      <c r="U76" s="96">
        <v>20</v>
      </c>
      <c r="V76" s="96">
        <v>3</v>
      </c>
      <c r="W76" s="185">
        <v>61</v>
      </c>
      <c r="X76" s="96">
        <v>179</v>
      </c>
      <c r="Y76" s="96">
        <v>46</v>
      </c>
      <c r="Z76" s="96">
        <v>36</v>
      </c>
      <c r="AA76" s="96">
        <v>3</v>
      </c>
      <c r="AB76" s="96">
        <v>1</v>
      </c>
      <c r="AC76" s="96">
        <v>0</v>
      </c>
      <c r="AD76" s="96">
        <v>24</v>
      </c>
      <c r="AE76" s="188">
        <v>3.97</v>
      </c>
      <c r="AF76" s="96">
        <v>40</v>
      </c>
      <c r="AG76" s="97">
        <v>6</v>
      </c>
      <c r="AH76" s="98">
        <v>3.1</v>
      </c>
      <c r="AI76" s="97">
        <v>8.9</v>
      </c>
      <c r="AJ76" s="97">
        <v>3</v>
      </c>
      <c r="AK76" s="99">
        <v>1.21</v>
      </c>
      <c r="AL76" s="100">
        <v>0.28000000000000003</v>
      </c>
      <c r="AM76" s="99">
        <v>1.2</v>
      </c>
      <c r="AN76" s="99">
        <v>1.68</v>
      </c>
      <c r="AO76" s="99">
        <v>7.0000000000000007E-2</v>
      </c>
      <c r="AP76" s="101">
        <v>78</v>
      </c>
      <c r="AQ76" s="102">
        <v>94</v>
      </c>
      <c r="AR76" s="103">
        <v>30</v>
      </c>
      <c r="AS76" s="102">
        <v>6</v>
      </c>
      <c r="AT76" s="191">
        <v>9.9499999999999993</v>
      </c>
      <c r="AU76" s="84">
        <v>108</v>
      </c>
      <c r="AV76" s="84">
        <v>33</v>
      </c>
      <c r="AW76" s="94">
        <v>-0.23</v>
      </c>
      <c r="AX76" s="84" t="s">
        <v>1762</v>
      </c>
      <c r="AY76" s="97">
        <v>48.3</v>
      </c>
      <c r="AZ76" s="94">
        <v>3.76</v>
      </c>
      <c r="BA76" s="96">
        <v>69</v>
      </c>
      <c r="BB76" s="96">
        <v>35</v>
      </c>
      <c r="BC76" s="84" t="s">
        <v>1739</v>
      </c>
      <c r="BD76" s="97">
        <v>56.8</v>
      </c>
      <c r="BE76" s="94">
        <v>3.74</v>
      </c>
      <c r="BF76" s="96">
        <v>74</v>
      </c>
      <c r="BG76" s="96">
        <v>38</v>
      </c>
      <c r="BH76" s="97">
        <v>61</v>
      </c>
      <c r="BI76" s="94">
        <v>4.57</v>
      </c>
      <c r="BJ76" s="94">
        <v>4.1900000000000004</v>
      </c>
      <c r="BK76" s="96">
        <v>27</v>
      </c>
      <c r="BL76" s="94">
        <v>-0.6</v>
      </c>
      <c r="BM76" s="36">
        <v>3</v>
      </c>
      <c r="BN76" s="70" t="s">
        <v>1065</v>
      </c>
      <c r="BO76" s="104">
        <v>-4</v>
      </c>
      <c r="BP76" s="84" t="s">
        <v>1919</v>
      </c>
      <c r="BQ76" s="84">
        <v>502381</v>
      </c>
      <c r="BR76" s="36" t="s">
        <v>4667</v>
      </c>
      <c r="BS76" s="36" t="s">
        <v>4980</v>
      </c>
      <c r="BT76" s="36" t="s">
        <v>5264</v>
      </c>
      <c r="BU76" s="84" t="s">
        <v>5397</v>
      </c>
      <c r="BV76" s="84" t="s">
        <v>4679</v>
      </c>
    </row>
    <row r="77" spans="1:74" x14ac:dyDescent="0.3">
      <c r="A77" s="84" t="s">
        <v>4287</v>
      </c>
      <c r="B77" s="84" t="s">
        <v>15</v>
      </c>
      <c r="C77" s="84" t="s">
        <v>1065</v>
      </c>
      <c r="D77" s="84">
        <v>2018</v>
      </c>
      <c r="E77" s="84">
        <v>26</v>
      </c>
      <c r="F77" s="84" t="s">
        <v>1062</v>
      </c>
      <c r="G77" s="84" t="s">
        <v>1063</v>
      </c>
      <c r="H77" s="93" t="s">
        <v>1739</v>
      </c>
      <c r="I77" s="94">
        <v>0.71</v>
      </c>
      <c r="J77" s="93" t="s">
        <v>1064</v>
      </c>
      <c r="K77" s="184">
        <v>118.7</v>
      </c>
      <c r="L77" s="185">
        <v>8</v>
      </c>
      <c r="M77" s="96">
        <v>38</v>
      </c>
      <c r="N77" s="96">
        <v>17</v>
      </c>
      <c r="O77" s="96">
        <v>0</v>
      </c>
      <c r="P77" s="96">
        <v>0</v>
      </c>
      <c r="Q77" s="185">
        <v>0</v>
      </c>
      <c r="R77" s="96">
        <v>5</v>
      </c>
      <c r="S77" s="96">
        <v>532</v>
      </c>
      <c r="T77" s="96">
        <v>18</v>
      </c>
      <c r="U77" s="96">
        <v>46</v>
      </c>
      <c r="V77" s="96">
        <v>4</v>
      </c>
      <c r="W77" s="185">
        <v>91</v>
      </c>
      <c r="X77" s="96">
        <v>369</v>
      </c>
      <c r="Y77" s="96">
        <v>143</v>
      </c>
      <c r="Z77" s="96">
        <v>44</v>
      </c>
      <c r="AA77" s="96">
        <v>4</v>
      </c>
      <c r="AB77" s="96">
        <v>10</v>
      </c>
      <c r="AC77" s="96">
        <v>1</v>
      </c>
      <c r="AD77" s="96">
        <v>77</v>
      </c>
      <c r="AE77" s="188">
        <v>4.87</v>
      </c>
      <c r="AF77" s="96">
        <v>128</v>
      </c>
      <c r="AG77" s="97">
        <v>9.5</v>
      </c>
      <c r="AH77" s="98">
        <v>2</v>
      </c>
      <c r="AI77" s="97">
        <v>6.8</v>
      </c>
      <c r="AJ77" s="97">
        <v>3.4</v>
      </c>
      <c r="AK77" s="99">
        <v>1.31</v>
      </c>
      <c r="AL77" s="100">
        <v>0.26700000000000002</v>
      </c>
      <c r="AM77" s="99">
        <v>1.37</v>
      </c>
      <c r="AN77" s="99">
        <v>1.84</v>
      </c>
      <c r="AO77" s="99">
        <v>7.0000000000000007E-2</v>
      </c>
      <c r="AP77" s="101">
        <v>12</v>
      </c>
      <c r="AQ77" s="102">
        <v>115</v>
      </c>
      <c r="AR77" s="103">
        <v>30</v>
      </c>
      <c r="AS77" s="102">
        <v>9</v>
      </c>
      <c r="AT77" s="191">
        <v>20.87</v>
      </c>
      <c r="AU77" s="84">
        <v>104</v>
      </c>
      <c r="AV77" s="84">
        <v>32</v>
      </c>
      <c r="AW77" s="94">
        <v>-0.14000000000000001</v>
      </c>
      <c r="AX77" s="84" t="s">
        <v>1739</v>
      </c>
      <c r="AY77" s="97">
        <v>100.6</v>
      </c>
      <c r="AZ77" s="94">
        <v>4.75</v>
      </c>
      <c r="BA77" s="96">
        <v>87</v>
      </c>
      <c r="BB77" s="96">
        <v>24</v>
      </c>
      <c r="BC77" s="84" t="s">
        <v>1739</v>
      </c>
      <c r="BD77" s="97">
        <v>86.1</v>
      </c>
      <c r="BE77" s="94">
        <v>4.7300000000000004</v>
      </c>
      <c r="BF77" s="96">
        <v>93</v>
      </c>
      <c r="BG77" s="96">
        <v>22</v>
      </c>
      <c r="BH77" s="97">
        <v>169.7</v>
      </c>
      <c r="BI77" s="94">
        <v>3.82</v>
      </c>
      <c r="BJ77" s="94">
        <v>5.1100000000000003</v>
      </c>
      <c r="BK77" s="96">
        <v>30</v>
      </c>
      <c r="BL77" s="94">
        <v>1.05</v>
      </c>
      <c r="BM77" s="36">
        <v>0</v>
      </c>
      <c r="BN77" s="70" t="s">
        <v>1065</v>
      </c>
      <c r="BO77" s="104">
        <v>-84</v>
      </c>
      <c r="BP77" s="84" t="s">
        <v>4288</v>
      </c>
      <c r="BQ77" s="84">
        <v>570632</v>
      </c>
      <c r="BR77" s="36" t="s">
        <v>3756</v>
      </c>
      <c r="BS77" s="36" t="s">
        <v>5269</v>
      </c>
      <c r="BT77" s="36" t="s">
        <v>4902</v>
      </c>
      <c r="BU77" s="84" t="s">
        <v>4286</v>
      </c>
      <c r="BV77" s="84" t="s">
        <v>4673</v>
      </c>
    </row>
    <row r="78" spans="1:74" x14ac:dyDescent="0.3">
      <c r="A78" s="84" t="s">
        <v>4977</v>
      </c>
      <c r="B78" s="84" t="s">
        <v>65</v>
      </c>
      <c r="C78" s="84" t="s">
        <v>1103</v>
      </c>
      <c r="D78" s="84">
        <v>2018</v>
      </c>
      <c r="E78" s="84">
        <v>28</v>
      </c>
      <c r="F78" s="84" t="s">
        <v>1111</v>
      </c>
      <c r="G78" s="84" t="s">
        <v>1063</v>
      </c>
      <c r="H78" s="93" t="s">
        <v>1739</v>
      </c>
      <c r="I78" s="94">
        <v>0.54</v>
      </c>
      <c r="J78" s="93" t="s">
        <v>1064</v>
      </c>
      <c r="K78" s="184">
        <v>92.4</v>
      </c>
      <c r="L78" s="185">
        <v>5</v>
      </c>
      <c r="M78" s="96">
        <v>27</v>
      </c>
      <c r="N78" s="96">
        <v>9</v>
      </c>
      <c r="O78" s="96">
        <v>0</v>
      </c>
      <c r="P78" s="96">
        <v>0</v>
      </c>
      <c r="Q78" s="185">
        <v>0</v>
      </c>
      <c r="R78" s="96">
        <v>4</v>
      </c>
      <c r="S78" s="96">
        <v>290</v>
      </c>
      <c r="T78" s="96">
        <v>9</v>
      </c>
      <c r="U78" s="96">
        <v>22</v>
      </c>
      <c r="V78" s="96">
        <v>2</v>
      </c>
      <c r="W78" s="185">
        <v>56</v>
      </c>
      <c r="X78" s="96">
        <v>204</v>
      </c>
      <c r="Y78" s="96">
        <v>93</v>
      </c>
      <c r="Z78" s="96">
        <v>39</v>
      </c>
      <c r="AA78" s="96">
        <v>3</v>
      </c>
      <c r="AB78" s="96">
        <v>3</v>
      </c>
      <c r="AC78" s="96">
        <v>0</v>
      </c>
      <c r="AD78" s="96">
        <v>43</v>
      </c>
      <c r="AE78" s="188">
        <v>4.3600000000000003</v>
      </c>
      <c r="AF78" s="96">
        <v>85</v>
      </c>
      <c r="AG78" s="97">
        <v>11.3</v>
      </c>
      <c r="AH78" s="98">
        <v>2.6</v>
      </c>
      <c r="AI78" s="97">
        <v>7.6</v>
      </c>
      <c r="AJ78" s="97">
        <v>2.9</v>
      </c>
      <c r="AK78" s="99">
        <v>1.1499999999999999</v>
      </c>
      <c r="AL78" s="100">
        <v>0.28199999999999997</v>
      </c>
      <c r="AM78" s="99">
        <v>1.36</v>
      </c>
      <c r="AN78" s="99">
        <v>1.6</v>
      </c>
      <c r="AO78" s="99">
        <v>0.06</v>
      </c>
      <c r="AP78" s="101">
        <v>37</v>
      </c>
      <c r="AQ78" s="102">
        <v>103</v>
      </c>
      <c r="AR78" s="103">
        <v>30</v>
      </c>
      <c r="AS78" s="102">
        <v>10</v>
      </c>
      <c r="AT78" s="191">
        <v>11.67</v>
      </c>
      <c r="AU78" s="84">
        <v>105</v>
      </c>
      <c r="AV78" s="84">
        <v>33</v>
      </c>
      <c r="AW78" s="94">
        <v>-7.0000000000000007E-2</v>
      </c>
      <c r="AX78" s="84" t="s">
        <v>1739</v>
      </c>
      <c r="AY78" s="97">
        <v>69.900000000000006</v>
      </c>
      <c r="AZ78" s="94">
        <v>4.2300000000000004</v>
      </c>
      <c r="BA78" s="96">
        <v>78</v>
      </c>
      <c r="BB78" s="96">
        <v>28</v>
      </c>
      <c r="BC78" s="84" t="s">
        <v>1739</v>
      </c>
      <c r="BD78" s="97">
        <v>63.1</v>
      </c>
      <c r="BE78" s="94">
        <v>4.29</v>
      </c>
      <c r="BF78" s="96">
        <v>85</v>
      </c>
      <c r="BG78" s="96">
        <v>25</v>
      </c>
      <c r="BH78" s="97">
        <v>81.7</v>
      </c>
      <c r="BI78" s="94">
        <v>3.42</v>
      </c>
      <c r="BJ78" s="94">
        <v>3.74</v>
      </c>
      <c r="BK78" s="96">
        <v>46</v>
      </c>
      <c r="BL78" s="94">
        <v>0.94</v>
      </c>
      <c r="BM78" s="36">
        <v>-16</v>
      </c>
      <c r="BN78" s="70" t="s">
        <v>1065</v>
      </c>
      <c r="BO78" s="104">
        <v>-19</v>
      </c>
      <c r="BP78" s="84" t="s">
        <v>4978</v>
      </c>
      <c r="BQ78" s="84">
        <v>608718</v>
      </c>
      <c r="BR78" s="36" t="s">
        <v>3755</v>
      </c>
      <c r="BS78" s="36" t="s">
        <v>5246</v>
      </c>
      <c r="BT78" s="36" t="s">
        <v>4260</v>
      </c>
      <c r="BU78" s="84" t="s">
        <v>5710</v>
      </c>
      <c r="BV78" s="84" t="s">
        <v>4668</v>
      </c>
    </row>
    <row r="79" spans="1:74" x14ac:dyDescent="0.3">
      <c r="A79" s="84" t="s">
        <v>5711</v>
      </c>
      <c r="B79" s="84" t="s">
        <v>1789</v>
      </c>
      <c r="C79" s="84" t="s">
        <v>1065</v>
      </c>
      <c r="D79" s="84">
        <v>2018</v>
      </c>
      <c r="E79" s="84">
        <v>23</v>
      </c>
      <c r="F79" s="84" t="s">
        <v>1074</v>
      </c>
      <c r="G79" s="84" t="s">
        <v>1063</v>
      </c>
      <c r="H79" s="93" t="s">
        <v>1739</v>
      </c>
      <c r="I79" s="94">
        <v>0.73</v>
      </c>
      <c r="J79" s="93" t="s">
        <v>1064</v>
      </c>
      <c r="K79" s="184">
        <v>110</v>
      </c>
      <c r="L79" s="185">
        <v>6</v>
      </c>
      <c r="M79" s="96">
        <v>32</v>
      </c>
      <c r="N79" s="96">
        <v>13</v>
      </c>
      <c r="O79" s="96">
        <v>0</v>
      </c>
      <c r="P79" s="96">
        <v>0</v>
      </c>
      <c r="Q79" s="185">
        <v>0</v>
      </c>
      <c r="R79" s="96">
        <v>4</v>
      </c>
      <c r="S79" s="96">
        <v>425</v>
      </c>
      <c r="T79" s="96">
        <v>14</v>
      </c>
      <c r="U79" s="96">
        <v>37</v>
      </c>
      <c r="V79" s="96">
        <v>1</v>
      </c>
      <c r="W79" s="185">
        <v>84</v>
      </c>
      <c r="X79" s="96">
        <v>302</v>
      </c>
      <c r="Y79" s="96">
        <v>120</v>
      </c>
      <c r="Z79" s="96">
        <v>42</v>
      </c>
      <c r="AA79" s="96">
        <v>2</v>
      </c>
      <c r="AB79" s="96">
        <v>4</v>
      </c>
      <c r="AC79" s="96">
        <v>1</v>
      </c>
      <c r="AD79" s="96">
        <v>67</v>
      </c>
      <c r="AE79" s="188">
        <v>4.66</v>
      </c>
      <c r="AF79" s="96">
        <v>105</v>
      </c>
      <c r="AG79" s="97">
        <v>9.6999999999999993</v>
      </c>
      <c r="AH79" s="98">
        <v>2.2999999999999998</v>
      </c>
      <c r="AI79" s="97">
        <v>7.7</v>
      </c>
      <c r="AJ79" s="97">
        <v>3.4</v>
      </c>
      <c r="AK79" s="99">
        <v>1.3</v>
      </c>
      <c r="AL79" s="100">
        <v>0.27400000000000002</v>
      </c>
      <c r="AM79" s="99">
        <v>1.36</v>
      </c>
      <c r="AN79" s="99">
        <v>1.83</v>
      </c>
      <c r="AO79" s="99">
        <v>7.0000000000000007E-2</v>
      </c>
      <c r="AP79" s="101">
        <v>30</v>
      </c>
      <c r="AQ79" s="102">
        <v>110</v>
      </c>
      <c r="AR79" s="103">
        <v>30</v>
      </c>
      <c r="AS79" s="102">
        <v>10</v>
      </c>
      <c r="AT79" s="191">
        <v>17.34</v>
      </c>
      <c r="AU79" s="84">
        <v>106</v>
      </c>
      <c r="AV79" s="84">
        <v>34</v>
      </c>
      <c r="AW79" s="94">
        <v>-0.2</v>
      </c>
      <c r="AX79" s="84" t="s">
        <v>1739</v>
      </c>
      <c r="AY79" s="97">
        <v>89.7</v>
      </c>
      <c r="AZ79" s="94">
        <v>4.46</v>
      </c>
      <c r="BA79" s="96">
        <v>82</v>
      </c>
      <c r="BB79" s="96">
        <v>27</v>
      </c>
      <c r="BC79" s="84" t="s">
        <v>1739</v>
      </c>
      <c r="BD79" s="97">
        <v>78.900000000000006</v>
      </c>
      <c r="BE79" s="94">
        <v>4.46</v>
      </c>
      <c r="BF79" s="96">
        <v>88</v>
      </c>
      <c r="BG79" s="96">
        <v>25</v>
      </c>
      <c r="BH79" s="97">
        <v>134.69999999999999</v>
      </c>
      <c r="BI79" s="94">
        <v>4.68</v>
      </c>
      <c r="BJ79" s="94">
        <v>4.4800000000000004</v>
      </c>
      <c r="BK79" s="96">
        <v>36</v>
      </c>
      <c r="BL79" s="94">
        <v>-0.01</v>
      </c>
      <c r="BM79" s="36">
        <v>-6</v>
      </c>
      <c r="BN79" s="70" t="s">
        <v>1065</v>
      </c>
      <c r="BO79" s="104">
        <v>-56</v>
      </c>
      <c r="BP79" s="84" t="s">
        <v>5712</v>
      </c>
      <c r="BQ79" s="84">
        <v>622608</v>
      </c>
      <c r="BR79" s="36" t="s">
        <v>5247</v>
      </c>
      <c r="BS79" s="36" t="s">
        <v>5269</v>
      </c>
      <c r="BT79" s="36" t="s">
        <v>4321</v>
      </c>
      <c r="BU79" s="84" t="s">
        <v>5713</v>
      </c>
      <c r="BV79" s="84" t="s">
        <v>4673</v>
      </c>
    </row>
    <row r="80" spans="1:74" x14ac:dyDescent="0.3">
      <c r="A80" s="84" t="s">
        <v>2281</v>
      </c>
      <c r="B80" s="84" t="s">
        <v>52</v>
      </c>
      <c r="C80" s="84" t="s">
        <v>1103</v>
      </c>
      <c r="D80" s="84">
        <v>2018</v>
      </c>
      <c r="E80" s="84">
        <v>28</v>
      </c>
      <c r="F80" s="84" t="s">
        <v>1567</v>
      </c>
      <c r="G80" s="84" t="s">
        <v>1063</v>
      </c>
      <c r="H80" s="93" t="s">
        <v>1739</v>
      </c>
      <c r="I80" s="94">
        <v>0.49</v>
      </c>
      <c r="J80" s="93" t="s">
        <v>1064</v>
      </c>
      <c r="K80" s="184">
        <v>47.6</v>
      </c>
      <c r="L80" s="185">
        <v>2</v>
      </c>
      <c r="M80" s="96">
        <v>46</v>
      </c>
      <c r="N80" s="96">
        <v>2</v>
      </c>
      <c r="O80" s="96">
        <v>0</v>
      </c>
      <c r="P80" s="96">
        <v>0</v>
      </c>
      <c r="Q80" s="185">
        <v>6</v>
      </c>
      <c r="R80" s="96">
        <v>17</v>
      </c>
      <c r="S80" s="96">
        <v>223</v>
      </c>
      <c r="T80" s="96">
        <v>7</v>
      </c>
      <c r="U80" s="96">
        <v>22</v>
      </c>
      <c r="V80" s="96">
        <v>1</v>
      </c>
      <c r="W80" s="185">
        <v>53</v>
      </c>
      <c r="X80" s="96">
        <v>157</v>
      </c>
      <c r="Y80" s="96">
        <v>43</v>
      </c>
      <c r="Z80" s="96">
        <v>35</v>
      </c>
      <c r="AA80" s="96">
        <v>3</v>
      </c>
      <c r="AB80" s="96">
        <v>2</v>
      </c>
      <c r="AC80" s="96">
        <v>0</v>
      </c>
      <c r="AD80" s="96">
        <v>23</v>
      </c>
      <c r="AE80" s="188">
        <v>3.92</v>
      </c>
      <c r="AF80" s="96">
        <v>40</v>
      </c>
      <c r="AG80" s="97">
        <v>7</v>
      </c>
      <c r="AH80" s="98">
        <v>2.4</v>
      </c>
      <c r="AI80" s="97">
        <v>9</v>
      </c>
      <c r="AJ80" s="97">
        <v>3.8</v>
      </c>
      <c r="AK80" s="99">
        <v>1.25</v>
      </c>
      <c r="AL80" s="100">
        <v>0.29299999999999998</v>
      </c>
      <c r="AM80" s="99">
        <v>1.35</v>
      </c>
      <c r="AN80" s="99">
        <v>1.81</v>
      </c>
      <c r="AO80" s="99">
        <v>7.0000000000000007E-2</v>
      </c>
      <c r="AP80" s="101">
        <v>66</v>
      </c>
      <c r="AQ80" s="102">
        <v>93</v>
      </c>
      <c r="AR80" s="103">
        <v>29</v>
      </c>
      <c r="AS80" s="102">
        <v>6</v>
      </c>
      <c r="AT80" s="191">
        <v>5.81</v>
      </c>
      <c r="AU80" s="84">
        <v>108</v>
      </c>
      <c r="AV80" s="84">
        <v>35</v>
      </c>
      <c r="AW80" s="94">
        <v>-0.03</v>
      </c>
      <c r="AX80" s="84" t="s">
        <v>1762</v>
      </c>
      <c r="AY80" s="97">
        <v>54.9</v>
      </c>
      <c r="AZ80" s="94">
        <v>4.03</v>
      </c>
      <c r="BA80" s="96">
        <v>74</v>
      </c>
      <c r="BB80" s="96">
        <v>29</v>
      </c>
      <c r="BC80" s="84" t="s">
        <v>1739</v>
      </c>
      <c r="BD80" s="97">
        <v>57.5</v>
      </c>
      <c r="BE80" s="94">
        <v>3.89</v>
      </c>
      <c r="BF80" s="96">
        <v>77</v>
      </c>
      <c r="BG80" s="96">
        <v>34</v>
      </c>
      <c r="BH80" s="97">
        <v>42.7</v>
      </c>
      <c r="BI80" s="94">
        <v>4.22</v>
      </c>
      <c r="BJ80" s="94">
        <v>4.4800000000000004</v>
      </c>
      <c r="BK80" s="96">
        <v>17</v>
      </c>
      <c r="BL80" s="94">
        <v>-0.3</v>
      </c>
      <c r="BM80" s="36">
        <v>12</v>
      </c>
      <c r="BN80" s="70" t="s">
        <v>1065</v>
      </c>
      <c r="BO80" s="104">
        <v>15</v>
      </c>
      <c r="BP80" s="84" t="s">
        <v>2282</v>
      </c>
      <c r="BQ80" s="84">
        <v>571561</v>
      </c>
      <c r="BR80" s="36" t="s">
        <v>3760</v>
      </c>
      <c r="BS80" s="36" t="s">
        <v>3510</v>
      </c>
      <c r="BT80" s="36" t="s">
        <v>3541</v>
      </c>
      <c r="BU80" s="84" t="s">
        <v>3720</v>
      </c>
      <c r="BV80" s="84" t="s">
        <v>4668</v>
      </c>
    </row>
    <row r="81" spans="1:74" x14ac:dyDescent="0.3">
      <c r="A81" s="84" t="s">
        <v>3286</v>
      </c>
      <c r="B81" s="84" t="s">
        <v>40</v>
      </c>
      <c r="C81" s="84" t="s">
        <v>1103</v>
      </c>
      <c r="D81" s="84">
        <v>2018</v>
      </c>
      <c r="E81" s="84">
        <v>28</v>
      </c>
      <c r="F81" s="84" t="s">
        <v>1116</v>
      </c>
      <c r="G81" s="84" t="s">
        <v>1063</v>
      </c>
      <c r="H81" s="93" t="s">
        <v>1739</v>
      </c>
      <c r="I81" s="94">
        <v>0.48</v>
      </c>
      <c r="J81" s="93" t="s">
        <v>1064</v>
      </c>
      <c r="K81" s="184">
        <v>48.2</v>
      </c>
      <c r="L81" s="185">
        <v>3</v>
      </c>
      <c r="M81" s="96">
        <v>51</v>
      </c>
      <c r="N81" s="96">
        <v>2</v>
      </c>
      <c r="O81" s="96">
        <v>0</v>
      </c>
      <c r="P81" s="96">
        <v>0</v>
      </c>
      <c r="Q81" s="185">
        <v>3</v>
      </c>
      <c r="R81" s="96">
        <v>11</v>
      </c>
      <c r="S81" s="96">
        <v>224</v>
      </c>
      <c r="T81" s="96">
        <v>5</v>
      </c>
      <c r="U81" s="96">
        <v>21</v>
      </c>
      <c r="V81" s="96">
        <v>2</v>
      </c>
      <c r="W81" s="185">
        <v>54</v>
      </c>
      <c r="X81" s="96">
        <v>158</v>
      </c>
      <c r="Y81" s="96">
        <v>43</v>
      </c>
      <c r="Z81" s="96">
        <v>35</v>
      </c>
      <c r="AA81" s="96">
        <v>2</v>
      </c>
      <c r="AB81" s="96">
        <v>2</v>
      </c>
      <c r="AC81" s="96">
        <v>0</v>
      </c>
      <c r="AD81" s="96">
        <v>22</v>
      </c>
      <c r="AE81" s="188">
        <v>3.93</v>
      </c>
      <c r="AF81" s="96">
        <v>40</v>
      </c>
      <c r="AG81" s="97">
        <v>6.9</v>
      </c>
      <c r="AH81" s="98">
        <v>2.6</v>
      </c>
      <c r="AI81" s="97">
        <v>9.1</v>
      </c>
      <c r="AJ81" s="97">
        <v>3.5</v>
      </c>
      <c r="AK81" s="99">
        <v>0.91</v>
      </c>
      <c r="AL81" s="100">
        <v>0.30099999999999999</v>
      </c>
      <c r="AM81" s="99">
        <v>1.3</v>
      </c>
      <c r="AN81" s="99">
        <v>1.41</v>
      </c>
      <c r="AO81" s="99">
        <v>0.05</v>
      </c>
      <c r="AP81" s="101">
        <v>83</v>
      </c>
      <c r="AQ81" s="102">
        <v>93</v>
      </c>
      <c r="AR81" s="103">
        <v>29</v>
      </c>
      <c r="AS81" s="102">
        <v>6</v>
      </c>
      <c r="AT81" s="191">
        <v>5.46</v>
      </c>
      <c r="AU81" s="84">
        <v>109</v>
      </c>
      <c r="AV81" s="84">
        <v>36</v>
      </c>
      <c r="AW81" s="94">
        <v>0.17</v>
      </c>
      <c r="AX81" s="84" t="s">
        <v>1739</v>
      </c>
      <c r="AY81" s="97">
        <v>54.4</v>
      </c>
      <c r="AZ81" s="94">
        <v>3.94</v>
      </c>
      <c r="BA81" s="96">
        <v>73</v>
      </c>
      <c r="BB81" s="96">
        <v>31</v>
      </c>
      <c r="BC81" s="84" t="s">
        <v>1739</v>
      </c>
      <c r="BD81" s="97">
        <v>56.6</v>
      </c>
      <c r="BE81" s="94">
        <v>4.0999999999999996</v>
      </c>
      <c r="BF81" s="96">
        <v>81</v>
      </c>
      <c r="BG81" s="96">
        <v>28</v>
      </c>
      <c r="BH81" s="97">
        <v>51.3</v>
      </c>
      <c r="BI81" s="94">
        <v>3.51</v>
      </c>
      <c r="BJ81" s="94">
        <v>3.26</v>
      </c>
      <c r="BK81" s="96">
        <v>59</v>
      </c>
      <c r="BL81" s="94">
        <v>0.42</v>
      </c>
      <c r="BM81" s="36">
        <v>-30</v>
      </c>
      <c r="BN81" s="70" t="s">
        <v>1065</v>
      </c>
      <c r="BO81" s="104">
        <v>5</v>
      </c>
      <c r="BP81" s="84" t="s">
        <v>3285</v>
      </c>
      <c r="BQ81" s="84">
        <v>605177</v>
      </c>
      <c r="BR81" s="36" t="s">
        <v>3760</v>
      </c>
      <c r="BS81" s="36" t="s">
        <v>3551</v>
      </c>
      <c r="BT81" s="36" t="s">
        <v>3510</v>
      </c>
      <c r="BU81" s="84" t="s">
        <v>3509</v>
      </c>
      <c r="BV81" s="84" t="s">
        <v>4668</v>
      </c>
    </row>
    <row r="82" spans="1:74" x14ac:dyDescent="0.3">
      <c r="A82" s="84" t="s">
        <v>2059</v>
      </c>
      <c r="B82" s="84" t="s">
        <v>424</v>
      </c>
      <c r="C82" s="84" t="s">
        <v>1103</v>
      </c>
      <c r="D82" s="84">
        <v>2018</v>
      </c>
      <c r="E82" s="84">
        <v>31</v>
      </c>
      <c r="F82" s="84" t="s">
        <v>1074</v>
      </c>
      <c r="G82" s="84" t="s">
        <v>1063</v>
      </c>
      <c r="H82" s="93" t="s">
        <v>1739</v>
      </c>
      <c r="I82" s="94">
        <v>0.5</v>
      </c>
      <c r="J82" s="93" t="s">
        <v>1064</v>
      </c>
      <c r="K82" s="184">
        <v>48.9</v>
      </c>
      <c r="L82" s="185">
        <v>3</v>
      </c>
      <c r="M82" s="96">
        <v>53</v>
      </c>
      <c r="N82" s="96">
        <v>2</v>
      </c>
      <c r="O82" s="96">
        <v>0</v>
      </c>
      <c r="P82" s="96">
        <v>0</v>
      </c>
      <c r="Q82" s="185">
        <v>8</v>
      </c>
      <c r="R82" s="96">
        <v>16</v>
      </c>
      <c r="S82" s="96">
        <v>235</v>
      </c>
      <c r="T82" s="96">
        <v>7</v>
      </c>
      <c r="U82" s="96">
        <v>19</v>
      </c>
      <c r="V82" s="96">
        <v>1</v>
      </c>
      <c r="W82" s="185">
        <v>55</v>
      </c>
      <c r="X82" s="96">
        <v>169</v>
      </c>
      <c r="Y82" s="96">
        <v>47</v>
      </c>
      <c r="Z82" s="96">
        <v>36</v>
      </c>
      <c r="AA82" s="96">
        <v>3</v>
      </c>
      <c r="AB82" s="96">
        <v>2</v>
      </c>
      <c r="AC82" s="96">
        <v>0</v>
      </c>
      <c r="AD82" s="96">
        <v>23</v>
      </c>
      <c r="AE82" s="188">
        <v>3.97</v>
      </c>
      <c r="AF82" s="96">
        <v>41</v>
      </c>
      <c r="AG82" s="97">
        <v>6.6</v>
      </c>
      <c r="AH82" s="98">
        <v>2.9</v>
      </c>
      <c r="AI82" s="97">
        <v>8.6</v>
      </c>
      <c r="AJ82" s="97">
        <v>3</v>
      </c>
      <c r="AK82" s="99">
        <v>1.05</v>
      </c>
      <c r="AL82" s="100">
        <v>0.29299999999999998</v>
      </c>
      <c r="AM82" s="99">
        <v>1.25</v>
      </c>
      <c r="AN82" s="99">
        <v>1.49</v>
      </c>
      <c r="AO82" s="99">
        <v>0.06</v>
      </c>
      <c r="AP82" s="101">
        <v>71</v>
      </c>
      <c r="AQ82" s="102">
        <v>94</v>
      </c>
      <c r="AR82" s="103">
        <v>29</v>
      </c>
      <c r="AS82" s="102">
        <v>6</v>
      </c>
      <c r="AT82" s="191">
        <v>8.06</v>
      </c>
      <c r="AU82" s="84">
        <v>110</v>
      </c>
      <c r="AV82" s="84">
        <v>37</v>
      </c>
      <c r="AW82" s="94">
        <v>-0.33</v>
      </c>
      <c r="AX82" s="84" t="s">
        <v>1762</v>
      </c>
      <c r="AY82" s="97">
        <v>57.6</v>
      </c>
      <c r="AZ82" s="94">
        <v>3.74</v>
      </c>
      <c r="BA82" s="96">
        <v>69</v>
      </c>
      <c r="BB82" s="96">
        <v>38</v>
      </c>
      <c r="BC82" s="84" t="s">
        <v>1739</v>
      </c>
      <c r="BD82" s="97">
        <v>58.8</v>
      </c>
      <c r="BE82" s="94">
        <v>3.64</v>
      </c>
      <c r="BF82" s="96">
        <v>72</v>
      </c>
      <c r="BG82" s="96">
        <v>42</v>
      </c>
      <c r="BH82" s="97">
        <v>57.3</v>
      </c>
      <c r="BI82" s="94">
        <v>3.61</v>
      </c>
      <c r="BJ82" s="94">
        <v>3.02</v>
      </c>
      <c r="BK82" s="96">
        <v>80</v>
      </c>
      <c r="BL82" s="94">
        <v>0.36</v>
      </c>
      <c r="BM82" s="36">
        <v>-51</v>
      </c>
      <c r="BN82" s="70" t="s">
        <v>1065</v>
      </c>
      <c r="BO82" s="104">
        <v>1</v>
      </c>
      <c r="BP82" s="84" t="s">
        <v>2060</v>
      </c>
      <c r="BQ82" s="84">
        <v>459429</v>
      </c>
      <c r="BR82" s="36" t="s">
        <v>3782</v>
      </c>
      <c r="BS82" s="36" t="s">
        <v>5298</v>
      </c>
      <c r="BT82" s="36" t="s">
        <v>5714</v>
      </c>
      <c r="BU82" s="84" t="s">
        <v>3579</v>
      </c>
      <c r="BV82" s="84" t="s">
        <v>4682</v>
      </c>
    </row>
    <row r="83" spans="1:74" x14ac:dyDescent="0.3">
      <c r="A83" s="84" t="s">
        <v>1824</v>
      </c>
      <c r="B83" s="84" t="s">
        <v>1825</v>
      </c>
      <c r="C83" s="84" t="s">
        <v>1065</v>
      </c>
      <c r="D83" s="84">
        <v>2018</v>
      </c>
      <c r="E83" s="84">
        <v>28</v>
      </c>
      <c r="F83" s="84" t="s">
        <v>1116</v>
      </c>
      <c r="G83" s="84" t="s">
        <v>1063</v>
      </c>
      <c r="H83" s="93" t="s">
        <v>1739</v>
      </c>
      <c r="I83" s="94">
        <v>0.57999999999999996</v>
      </c>
      <c r="J83" s="93" t="s">
        <v>1064</v>
      </c>
      <c r="K83" s="184">
        <v>61</v>
      </c>
      <c r="L83" s="185">
        <v>3</v>
      </c>
      <c r="M83" s="96">
        <v>45</v>
      </c>
      <c r="N83" s="96">
        <v>3</v>
      </c>
      <c r="O83" s="96">
        <v>0</v>
      </c>
      <c r="P83" s="96">
        <v>0</v>
      </c>
      <c r="Q83" s="185">
        <v>3</v>
      </c>
      <c r="R83" s="96">
        <v>11</v>
      </c>
      <c r="S83" s="96">
        <v>272</v>
      </c>
      <c r="T83" s="96">
        <v>7</v>
      </c>
      <c r="U83" s="96">
        <v>23</v>
      </c>
      <c r="V83" s="96">
        <v>1</v>
      </c>
      <c r="W83" s="185">
        <v>61</v>
      </c>
      <c r="X83" s="96">
        <v>192</v>
      </c>
      <c r="Y83" s="96">
        <v>56</v>
      </c>
      <c r="Z83" s="96">
        <v>37</v>
      </c>
      <c r="AA83" s="96">
        <v>3</v>
      </c>
      <c r="AB83" s="96">
        <v>1</v>
      </c>
      <c r="AC83" s="96">
        <v>0</v>
      </c>
      <c r="AD83" s="96">
        <v>28</v>
      </c>
      <c r="AE83" s="188">
        <v>4.08</v>
      </c>
      <c r="AF83" s="96">
        <v>52</v>
      </c>
      <c r="AG83" s="97">
        <v>7.2</v>
      </c>
      <c r="AH83" s="98">
        <v>2.7</v>
      </c>
      <c r="AI83" s="97">
        <v>8.5</v>
      </c>
      <c r="AJ83" s="97">
        <v>3.2</v>
      </c>
      <c r="AK83" s="99">
        <v>0.99</v>
      </c>
      <c r="AL83" s="100">
        <v>0.29699999999999999</v>
      </c>
      <c r="AM83" s="99">
        <v>1.31</v>
      </c>
      <c r="AN83" s="99">
        <v>1.45</v>
      </c>
      <c r="AO83" s="99">
        <v>0.06</v>
      </c>
      <c r="AP83" s="101">
        <v>65</v>
      </c>
      <c r="AQ83" s="102">
        <v>96</v>
      </c>
      <c r="AR83" s="103">
        <v>29</v>
      </c>
      <c r="AS83" s="102">
        <v>7</v>
      </c>
      <c r="AT83" s="191">
        <v>7.68</v>
      </c>
      <c r="AU83" s="84">
        <v>112</v>
      </c>
      <c r="AV83" s="84">
        <v>38</v>
      </c>
      <c r="AW83" s="94">
        <v>-0.04</v>
      </c>
      <c r="AX83" s="84" t="s">
        <v>1739</v>
      </c>
      <c r="AY83" s="97">
        <v>61.7</v>
      </c>
      <c r="AZ83" s="94">
        <v>3.86</v>
      </c>
      <c r="BA83" s="96">
        <v>71</v>
      </c>
      <c r="BB83" s="96">
        <v>35</v>
      </c>
      <c r="BC83" s="84" t="s">
        <v>1739</v>
      </c>
      <c r="BD83" s="97">
        <v>61.2</v>
      </c>
      <c r="BE83" s="94">
        <v>4.04</v>
      </c>
      <c r="BF83" s="96">
        <v>80</v>
      </c>
      <c r="BG83" s="96">
        <v>30</v>
      </c>
      <c r="BH83" s="97">
        <v>62.7</v>
      </c>
      <c r="BI83" s="94">
        <v>3.59</v>
      </c>
      <c r="BJ83" s="94">
        <v>3.18</v>
      </c>
      <c r="BK83" s="96">
        <v>69</v>
      </c>
      <c r="BL83" s="94">
        <v>0.49</v>
      </c>
      <c r="BM83" s="36">
        <v>-41</v>
      </c>
      <c r="BN83" s="70" t="s">
        <v>1065</v>
      </c>
      <c r="BO83" s="104">
        <v>-1</v>
      </c>
      <c r="BP83" s="84" t="s">
        <v>1826</v>
      </c>
      <c r="BQ83" s="84">
        <v>517414</v>
      </c>
      <c r="BR83" s="36" t="s">
        <v>3764</v>
      </c>
      <c r="BS83" s="36" t="s">
        <v>5251</v>
      </c>
      <c r="BT83" s="36" t="s">
        <v>5254</v>
      </c>
      <c r="BU83" s="84" t="s">
        <v>3590</v>
      </c>
      <c r="BV83" s="84" t="s">
        <v>4668</v>
      </c>
    </row>
    <row r="84" spans="1:74" x14ac:dyDescent="0.3">
      <c r="A84" s="84" t="s">
        <v>4762</v>
      </c>
      <c r="B84" s="84" t="s">
        <v>4763</v>
      </c>
      <c r="C84" s="84" t="s">
        <v>1103</v>
      </c>
      <c r="D84" s="84">
        <v>2018</v>
      </c>
      <c r="E84" s="84">
        <v>27</v>
      </c>
      <c r="F84" s="84" t="s">
        <v>1104</v>
      </c>
      <c r="G84" s="84" t="s">
        <v>1063</v>
      </c>
      <c r="H84" s="93" t="s">
        <v>1739</v>
      </c>
      <c r="I84" s="94">
        <v>0.68</v>
      </c>
      <c r="J84" s="93" t="s">
        <v>1064</v>
      </c>
      <c r="K84" s="184">
        <v>120.3</v>
      </c>
      <c r="L84" s="185">
        <v>7</v>
      </c>
      <c r="M84" s="96">
        <v>34</v>
      </c>
      <c r="N84" s="96">
        <v>15</v>
      </c>
      <c r="O84" s="96">
        <v>0</v>
      </c>
      <c r="P84" s="96">
        <v>0</v>
      </c>
      <c r="Q84" s="185">
        <v>0</v>
      </c>
      <c r="R84" s="96">
        <v>5</v>
      </c>
      <c r="S84" s="96">
        <v>471</v>
      </c>
      <c r="T84" s="96">
        <v>13</v>
      </c>
      <c r="U84" s="96">
        <v>34</v>
      </c>
      <c r="V84" s="96">
        <v>2</v>
      </c>
      <c r="W84" s="185">
        <v>67</v>
      </c>
      <c r="X84" s="96">
        <v>333</v>
      </c>
      <c r="Y84" s="96">
        <v>139</v>
      </c>
      <c r="Z84" s="96">
        <v>43</v>
      </c>
      <c r="AA84" s="96">
        <v>3</v>
      </c>
      <c r="AB84" s="96">
        <v>2</v>
      </c>
      <c r="AC84" s="96">
        <v>1</v>
      </c>
      <c r="AD84" s="96">
        <v>72</v>
      </c>
      <c r="AE84" s="188">
        <v>4.8099999999999996</v>
      </c>
      <c r="AF84" s="96">
        <v>117</v>
      </c>
      <c r="AG84" s="97">
        <v>9.6</v>
      </c>
      <c r="AH84" s="98">
        <v>2</v>
      </c>
      <c r="AI84" s="97">
        <v>5.6</v>
      </c>
      <c r="AJ84" s="97">
        <v>2.8</v>
      </c>
      <c r="AK84" s="99">
        <v>1.07</v>
      </c>
      <c r="AL84" s="100">
        <v>0.27700000000000002</v>
      </c>
      <c r="AM84" s="99">
        <v>1.36</v>
      </c>
      <c r="AN84" s="99">
        <v>1.5</v>
      </c>
      <c r="AO84" s="99">
        <v>0.05</v>
      </c>
      <c r="AP84" s="101">
        <v>5</v>
      </c>
      <c r="AQ84" s="102">
        <v>113</v>
      </c>
      <c r="AR84" s="103">
        <v>29</v>
      </c>
      <c r="AS84" s="102">
        <v>9</v>
      </c>
      <c r="AT84" s="191">
        <v>17.309999999999999</v>
      </c>
      <c r="AU84" s="84">
        <v>113</v>
      </c>
      <c r="AV84" s="84">
        <v>39</v>
      </c>
      <c r="AW84" s="94">
        <v>-0.32</v>
      </c>
      <c r="AX84" s="84" t="s">
        <v>1739</v>
      </c>
      <c r="AY84" s="97">
        <v>96</v>
      </c>
      <c r="AZ84" s="94">
        <v>4.4800000000000004</v>
      </c>
      <c r="BA84" s="96">
        <v>82</v>
      </c>
      <c r="BB84" s="96">
        <v>28</v>
      </c>
      <c r="BC84" s="84" t="s">
        <v>1739</v>
      </c>
      <c r="BD84" s="97">
        <v>81.400000000000006</v>
      </c>
      <c r="BE84" s="94">
        <v>4.49</v>
      </c>
      <c r="BF84" s="96">
        <v>89</v>
      </c>
      <c r="BG84" s="96">
        <v>25</v>
      </c>
      <c r="BH84" s="97">
        <v>163.69999999999999</v>
      </c>
      <c r="BI84" s="94">
        <v>4.78</v>
      </c>
      <c r="BJ84" s="94">
        <v>4.51</v>
      </c>
      <c r="BK84" s="96">
        <v>41</v>
      </c>
      <c r="BL84" s="94">
        <v>0.02</v>
      </c>
      <c r="BM84" s="36">
        <v>-12</v>
      </c>
      <c r="BN84" s="70" t="s">
        <v>1065</v>
      </c>
      <c r="BO84" s="104">
        <v>-82</v>
      </c>
      <c r="BP84" s="84" t="s">
        <v>4911</v>
      </c>
      <c r="BQ84" s="84">
        <v>621389</v>
      </c>
      <c r="BR84" s="36" t="s">
        <v>3741</v>
      </c>
      <c r="BS84" s="36" t="s">
        <v>4989</v>
      </c>
      <c r="BT84" s="36" t="s">
        <v>3475</v>
      </c>
      <c r="BU84" s="84" t="s">
        <v>3498</v>
      </c>
      <c r="BV84" s="84" t="s">
        <v>4668</v>
      </c>
    </row>
    <row r="85" spans="1:74" x14ac:dyDescent="0.3">
      <c r="A85" s="84" t="s">
        <v>5715</v>
      </c>
      <c r="B85" s="84" t="s">
        <v>29</v>
      </c>
      <c r="C85" s="84" t="s">
        <v>1103</v>
      </c>
      <c r="D85" s="84">
        <v>2018</v>
      </c>
      <c r="E85" s="84">
        <v>25</v>
      </c>
      <c r="F85" s="84" t="s">
        <v>1074</v>
      </c>
      <c r="G85" s="84" t="s">
        <v>1063</v>
      </c>
      <c r="H85" s="93" t="s">
        <v>1739</v>
      </c>
      <c r="I85" s="94">
        <v>0.76</v>
      </c>
      <c r="J85" s="93" t="s">
        <v>1064</v>
      </c>
      <c r="K85" s="184">
        <v>117.7</v>
      </c>
      <c r="L85" s="185">
        <v>7</v>
      </c>
      <c r="M85" s="96">
        <v>30</v>
      </c>
      <c r="N85" s="96">
        <v>17</v>
      </c>
      <c r="O85" s="96">
        <v>0</v>
      </c>
      <c r="P85" s="96">
        <v>0</v>
      </c>
      <c r="Q85" s="185">
        <v>0</v>
      </c>
      <c r="R85" s="96">
        <v>2</v>
      </c>
      <c r="S85" s="96">
        <v>477</v>
      </c>
      <c r="T85" s="96">
        <v>13</v>
      </c>
      <c r="U85" s="96">
        <v>44</v>
      </c>
      <c r="V85" s="96">
        <v>3</v>
      </c>
      <c r="W85" s="185">
        <v>83</v>
      </c>
      <c r="X85" s="96">
        <v>327</v>
      </c>
      <c r="Y85" s="96">
        <v>141</v>
      </c>
      <c r="Z85" s="96">
        <v>43</v>
      </c>
      <c r="AA85" s="96">
        <v>2</v>
      </c>
      <c r="AB85" s="96">
        <v>7</v>
      </c>
      <c r="AC85" s="96">
        <v>1</v>
      </c>
      <c r="AD85" s="96">
        <v>68</v>
      </c>
      <c r="AE85" s="188">
        <v>4.8099999999999996</v>
      </c>
      <c r="AF85" s="96">
        <v>134</v>
      </c>
      <c r="AG85" s="97">
        <v>11.2</v>
      </c>
      <c r="AH85" s="98">
        <v>1.9</v>
      </c>
      <c r="AI85" s="97">
        <v>6.9</v>
      </c>
      <c r="AJ85" s="97">
        <v>3.7</v>
      </c>
      <c r="AK85" s="99">
        <v>1.0900000000000001</v>
      </c>
      <c r="AL85" s="100">
        <v>0.28999999999999998</v>
      </c>
      <c r="AM85" s="99">
        <v>1.48</v>
      </c>
      <c r="AN85" s="99">
        <v>1.62</v>
      </c>
      <c r="AO85" s="99">
        <v>0.06</v>
      </c>
      <c r="AP85" s="101">
        <v>15</v>
      </c>
      <c r="AQ85" s="102">
        <v>114</v>
      </c>
      <c r="AR85" s="103">
        <v>29</v>
      </c>
      <c r="AS85" s="102">
        <v>11</v>
      </c>
      <c r="AT85" s="191">
        <v>16.38</v>
      </c>
      <c r="AU85" s="84">
        <v>114</v>
      </c>
      <c r="AV85" s="84">
        <v>40</v>
      </c>
      <c r="AW85" s="94">
        <v>-0.28999999999999998</v>
      </c>
      <c r="AX85" s="84" t="s">
        <v>1739</v>
      </c>
      <c r="AY85" s="97">
        <v>96.8</v>
      </c>
      <c r="AZ85" s="94">
        <v>4.51</v>
      </c>
      <c r="BA85" s="96">
        <v>83</v>
      </c>
      <c r="BB85" s="96">
        <v>28</v>
      </c>
      <c r="BC85" s="84" t="s">
        <v>1739</v>
      </c>
      <c r="BD85" s="97">
        <v>83.2</v>
      </c>
      <c r="BE85" s="94">
        <v>4.5199999999999996</v>
      </c>
      <c r="BF85" s="96">
        <v>89</v>
      </c>
      <c r="BG85" s="96">
        <v>25</v>
      </c>
      <c r="BH85" s="97">
        <v>156</v>
      </c>
      <c r="BI85" s="94">
        <v>4.0999999999999996</v>
      </c>
      <c r="BJ85" s="94">
        <v>4.54</v>
      </c>
      <c r="BK85" s="96">
        <v>39</v>
      </c>
      <c r="BL85" s="94">
        <v>0.71</v>
      </c>
      <c r="BM85" s="36">
        <v>-10</v>
      </c>
      <c r="BN85" s="70" t="s">
        <v>1065</v>
      </c>
      <c r="BO85" s="104">
        <v>-73</v>
      </c>
      <c r="BP85" s="84" t="s">
        <v>5716</v>
      </c>
      <c r="BQ85" s="84">
        <v>607536</v>
      </c>
      <c r="BR85" s="36" t="s">
        <v>5538</v>
      </c>
      <c r="BS85" s="36" t="s">
        <v>3498</v>
      </c>
      <c r="BT85" s="36" t="s">
        <v>5369</v>
      </c>
      <c r="BU85" s="84" t="s">
        <v>5281</v>
      </c>
      <c r="BV85" s="84" t="s">
        <v>4673</v>
      </c>
    </row>
    <row r="86" spans="1:74" x14ac:dyDescent="0.3">
      <c r="A86" s="84" t="s">
        <v>1845</v>
      </c>
      <c r="B86" s="84" t="s">
        <v>67</v>
      </c>
      <c r="C86" s="84" t="s">
        <v>1065</v>
      </c>
      <c r="D86" s="84">
        <v>2018</v>
      </c>
      <c r="E86" s="84">
        <v>28</v>
      </c>
      <c r="F86" s="84" t="s">
        <v>1070</v>
      </c>
      <c r="G86" s="84" t="s">
        <v>1063</v>
      </c>
      <c r="H86" s="93" t="s">
        <v>1739</v>
      </c>
      <c r="I86" s="94">
        <v>0.75</v>
      </c>
      <c r="J86" s="93" t="s">
        <v>1064</v>
      </c>
      <c r="K86" s="184">
        <v>118.6</v>
      </c>
      <c r="L86" s="185">
        <v>8</v>
      </c>
      <c r="M86" s="96">
        <v>28</v>
      </c>
      <c r="N86" s="96">
        <v>18</v>
      </c>
      <c r="O86" s="96">
        <v>0</v>
      </c>
      <c r="P86" s="96">
        <v>0</v>
      </c>
      <c r="Q86" s="185">
        <v>0</v>
      </c>
      <c r="R86" s="96">
        <v>3</v>
      </c>
      <c r="S86" s="96">
        <v>492</v>
      </c>
      <c r="T86" s="96">
        <v>14</v>
      </c>
      <c r="U86" s="96">
        <v>53</v>
      </c>
      <c r="V86" s="96">
        <v>2</v>
      </c>
      <c r="W86" s="185">
        <v>94</v>
      </c>
      <c r="X86" s="96">
        <v>347</v>
      </c>
      <c r="Y86" s="96">
        <v>130</v>
      </c>
      <c r="Z86" s="96">
        <v>44</v>
      </c>
      <c r="AA86" s="96">
        <v>8</v>
      </c>
      <c r="AB86" s="96">
        <v>4</v>
      </c>
      <c r="AC86" s="96">
        <v>1</v>
      </c>
      <c r="AD86" s="96">
        <v>71</v>
      </c>
      <c r="AE86" s="188">
        <v>4.8600000000000003</v>
      </c>
      <c r="AF86" s="96">
        <v>127</v>
      </c>
      <c r="AG86" s="97">
        <v>10.1</v>
      </c>
      <c r="AH86" s="98">
        <v>1.8</v>
      </c>
      <c r="AI86" s="97">
        <v>7.5</v>
      </c>
      <c r="AJ86" s="97">
        <v>4.2</v>
      </c>
      <c r="AK86" s="99">
        <v>1.1399999999999999</v>
      </c>
      <c r="AL86" s="100">
        <v>0.26900000000000002</v>
      </c>
      <c r="AM86" s="99">
        <v>1.42</v>
      </c>
      <c r="AN86" s="99">
        <v>1.73</v>
      </c>
      <c r="AO86" s="99">
        <v>0.06</v>
      </c>
      <c r="AP86" s="101">
        <v>19</v>
      </c>
      <c r="AQ86" s="102">
        <v>115</v>
      </c>
      <c r="AR86" s="103">
        <v>29</v>
      </c>
      <c r="AS86" s="102">
        <v>12</v>
      </c>
      <c r="AT86" s="191">
        <v>19.37</v>
      </c>
      <c r="AU86" s="84">
        <v>115</v>
      </c>
      <c r="AV86" s="84">
        <v>41</v>
      </c>
      <c r="AW86" s="94">
        <v>-0.27</v>
      </c>
      <c r="AX86" s="84" t="s">
        <v>1739</v>
      </c>
      <c r="AY86" s="97">
        <v>94</v>
      </c>
      <c r="AZ86" s="94">
        <v>4.5599999999999996</v>
      </c>
      <c r="BA86" s="96">
        <v>84</v>
      </c>
      <c r="BB86" s="96">
        <v>26</v>
      </c>
      <c r="BC86" s="84" t="s">
        <v>1739</v>
      </c>
      <c r="BD86" s="97">
        <v>80.5</v>
      </c>
      <c r="BE86" s="94">
        <v>4.59</v>
      </c>
      <c r="BF86" s="96">
        <v>91</v>
      </c>
      <c r="BG86" s="96">
        <v>23</v>
      </c>
      <c r="BH86" s="97">
        <v>147.69999999999999</v>
      </c>
      <c r="BI86" s="94">
        <v>4.6900000000000004</v>
      </c>
      <c r="BJ86" s="94">
        <v>4.91</v>
      </c>
      <c r="BK86" s="96">
        <v>30</v>
      </c>
      <c r="BL86" s="94">
        <v>0.16</v>
      </c>
      <c r="BM86" s="36">
        <v>-1</v>
      </c>
      <c r="BN86" s="70" t="s">
        <v>1065</v>
      </c>
      <c r="BO86" s="104">
        <v>-67</v>
      </c>
      <c r="BP86" s="84" t="s">
        <v>1846</v>
      </c>
      <c r="BQ86" s="84">
        <v>543022</v>
      </c>
      <c r="BR86" s="36" t="s">
        <v>3752</v>
      </c>
      <c r="BS86" s="36" t="s">
        <v>3463</v>
      </c>
      <c r="BT86" s="36" t="s">
        <v>3448</v>
      </c>
      <c r="BU86" s="84" t="s">
        <v>3464</v>
      </c>
      <c r="BV86" s="84" t="s">
        <v>4673</v>
      </c>
    </row>
    <row r="87" spans="1:74" x14ac:dyDescent="0.3">
      <c r="A87" s="84" t="s">
        <v>5717</v>
      </c>
      <c r="B87" s="84" t="s">
        <v>388</v>
      </c>
      <c r="C87" s="84" t="s">
        <v>1103</v>
      </c>
      <c r="D87" s="84">
        <v>2018</v>
      </c>
      <c r="E87" s="84">
        <v>25</v>
      </c>
      <c r="F87" s="84" t="s">
        <v>1101</v>
      </c>
      <c r="G87" s="84" t="s">
        <v>1063</v>
      </c>
      <c r="H87" s="93" t="s">
        <v>1739</v>
      </c>
      <c r="I87" s="94">
        <v>0.67</v>
      </c>
      <c r="J87" s="93" t="s">
        <v>1064</v>
      </c>
      <c r="K87" s="184">
        <v>94.6</v>
      </c>
      <c r="L87" s="185">
        <v>6</v>
      </c>
      <c r="M87" s="96">
        <v>23</v>
      </c>
      <c r="N87" s="96">
        <v>12</v>
      </c>
      <c r="O87" s="96">
        <v>0</v>
      </c>
      <c r="P87" s="96">
        <v>0</v>
      </c>
      <c r="Q87" s="185">
        <v>0</v>
      </c>
      <c r="R87" s="96">
        <v>2</v>
      </c>
      <c r="S87" s="96">
        <v>353</v>
      </c>
      <c r="T87" s="96">
        <v>9</v>
      </c>
      <c r="U87" s="96">
        <v>41</v>
      </c>
      <c r="V87" s="96">
        <v>4</v>
      </c>
      <c r="W87" s="185">
        <v>83</v>
      </c>
      <c r="X87" s="96">
        <v>237</v>
      </c>
      <c r="Y87" s="96">
        <v>103</v>
      </c>
      <c r="Z87" s="96">
        <v>41</v>
      </c>
      <c r="AA87" s="96">
        <v>4</v>
      </c>
      <c r="AB87" s="96">
        <v>6</v>
      </c>
      <c r="AC87" s="96">
        <v>0</v>
      </c>
      <c r="AD87" s="96">
        <v>54</v>
      </c>
      <c r="AE87" s="188">
        <v>4.53</v>
      </c>
      <c r="AF87" s="96">
        <v>105</v>
      </c>
      <c r="AG87" s="97">
        <v>11.9</v>
      </c>
      <c r="AH87" s="98">
        <v>2</v>
      </c>
      <c r="AI87" s="97">
        <v>9.5</v>
      </c>
      <c r="AJ87" s="97">
        <v>4.5999999999999996</v>
      </c>
      <c r="AK87" s="99">
        <v>1.05</v>
      </c>
      <c r="AL87" s="100">
        <v>0.29099999999999998</v>
      </c>
      <c r="AM87" s="99">
        <v>1.5</v>
      </c>
      <c r="AN87" s="99">
        <v>1.68</v>
      </c>
      <c r="AO87" s="99">
        <v>0.06</v>
      </c>
      <c r="AP87" s="101">
        <v>65</v>
      </c>
      <c r="AQ87" s="102">
        <v>107</v>
      </c>
      <c r="AR87" s="103">
        <v>29</v>
      </c>
      <c r="AS87" s="102">
        <v>11</v>
      </c>
      <c r="AT87" s="191">
        <v>13.26</v>
      </c>
      <c r="AU87" s="84">
        <v>116</v>
      </c>
      <c r="AV87" s="84">
        <v>42</v>
      </c>
      <c r="AW87" s="94">
        <v>-0.24</v>
      </c>
      <c r="AX87" s="84" t="s">
        <v>1739</v>
      </c>
      <c r="AY87" s="97">
        <v>78.5</v>
      </c>
      <c r="AZ87" s="94">
        <v>4.2300000000000004</v>
      </c>
      <c r="BA87" s="96">
        <v>78</v>
      </c>
      <c r="BB87" s="96">
        <v>30</v>
      </c>
      <c r="BC87" s="84" t="s">
        <v>1739</v>
      </c>
      <c r="BD87" s="97">
        <v>71.099999999999994</v>
      </c>
      <c r="BE87" s="94">
        <v>4.29</v>
      </c>
      <c r="BF87" s="96">
        <v>85</v>
      </c>
      <c r="BG87" s="96">
        <v>27</v>
      </c>
      <c r="BH87" s="97">
        <v>100</v>
      </c>
      <c r="BI87" s="94">
        <v>4.32</v>
      </c>
      <c r="BJ87" s="94">
        <v>4.01</v>
      </c>
      <c r="BK87" s="96">
        <v>41</v>
      </c>
      <c r="BL87" s="94">
        <v>0.21</v>
      </c>
      <c r="BM87" s="36">
        <v>-12</v>
      </c>
      <c r="BN87" s="70" t="s">
        <v>1065</v>
      </c>
      <c r="BO87" s="104">
        <v>-29</v>
      </c>
      <c r="BP87" s="84" t="s">
        <v>5718</v>
      </c>
      <c r="BQ87" s="84">
        <v>656794</v>
      </c>
      <c r="BR87" s="36" t="s">
        <v>3780</v>
      </c>
      <c r="BS87" s="36" t="s">
        <v>4906</v>
      </c>
      <c r="BT87" s="36" t="s">
        <v>5369</v>
      </c>
      <c r="BU87" s="84" t="s">
        <v>4910</v>
      </c>
      <c r="BV87" s="84" t="s">
        <v>4668</v>
      </c>
    </row>
    <row r="88" spans="1:74" x14ac:dyDescent="0.3">
      <c r="A88" s="84" t="s">
        <v>2042</v>
      </c>
      <c r="B88" s="84" t="s">
        <v>34</v>
      </c>
      <c r="C88" s="84" t="s">
        <v>1065</v>
      </c>
      <c r="D88" s="84">
        <v>2018</v>
      </c>
      <c r="E88" s="84">
        <v>25</v>
      </c>
      <c r="F88" s="84" t="s">
        <v>1106</v>
      </c>
      <c r="G88" s="84" t="s">
        <v>1063</v>
      </c>
      <c r="H88" s="93" t="s">
        <v>1739</v>
      </c>
      <c r="I88" s="94">
        <v>0.48</v>
      </c>
      <c r="J88" s="93" t="s">
        <v>1064</v>
      </c>
      <c r="K88" s="184">
        <v>59.3</v>
      </c>
      <c r="L88" s="185">
        <v>3</v>
      </c>
      <c r="M88" s="96">
        <v>39</v>
      </c>
      <c r="N88" s="96">
        <v>3</v>
      </c>
      <c r="O88" s="96">
        <v>0</v>
      </c>
      <c r="P88" s="96">
        <v>0</v>
      </c>
      <c r="Q88" s="185">
        <v>0</v>
      </c>
      <c r="R88" s="96">
        <v>11</v>
      </c>
      <c r="S88" s="96">
        <v>262</v>
      </c>
      <c r="T88" s="96">
        <v>9</v>
      </c>
      <c r="U88" s="96">
        <v>24</v>
      </c>
      <c r="V88" s="96">
        <v>1</v>
      </c>
      <c r="W88" s="185">
        <v>71</v>
      </c>
      <c r="X88" s="96">
        <v>181</v>
      </c>
      <c r="Y88" s="96">
        <v>52</v>
      </c>
      <c r="Z88" s="96">
        <v>36</v>
      </c>
      <c r="AA88" s="96">
        <v>4</v>
      </c>
      <c r="AB88" s="96">
        <v>1</v>
      </c>
      <c r="AC88" s="96">
        <v>0</v>
      </c>
      <c r="AD88" s="96">
        <v>30</v>
      </c>
      <c r="AE88" s="188">
        <v>4.03</v>
      </c>
      <c r="AF88" s="96">
        <v>44</v>
      </c>
      <c r="AG88" s="97">
        <v>6.5</v>
      </c>
      <c r="AH88" s="98">
        <v>3</v>
      </c>
      <c r="AI88" s="97">
        <v>10.7</v>
      </c>
      <c r="AJ88" s="97">
        <v>3.5</v>
      </c>
      <c r="AK88" s="99">
        <v>1.38</v>
      </c>
      <c r="AL88" s="100">
        <v>0.33</v>
      </c>
      <c r="AM88" s="99">
        <v>1.38</v>
      </c>
      <c r="AN88" s="99">
        <v>1.92</v>
      </c>
      <c r="AO88" s="99">
        <v>0.09</v>
      </c>
      <c r="AP88" s="101">
        <v>128</v>
      </c>
      <c r="AQ88" s="102">
        <v>95</v>
      </c>
      <c r="AR88" s="103">
        <v>28</v>
      </c>
      <c r="AS88" s="102">
        <v>6</v>
      </c>
      <c r="AT88" s="191">
        <v>5.6</v>
      </c>
      <c r="AU88" s="84">
        <v>118</v>
      </c>
      <c r="AV88" s="84">
        <v>40</v>
      </c>
      <c r="AW88" s="94">
        <v>0.11</v>
      </c>
      <c r="AX88" s="84" t="s">
        <v>1739</v>
      </c>
      <c r="AY88" s="97">
        <v>63</v>
      </c>
      <c r="AZ88" s="94">
        <v>3.98</v>
      </c>
      <c r="BA88" s="96">
        <v>73</v>
      </c>
      <c r="BB88" s="96">
        <v>32</v>
      </c>
      <c r="BC88" s="84" t="s">
        <v>1739</v>
      </c>
      <c r="BD88" s="97">
        <v>64.8</v>
      </c>
      <c r="BE88" s="94">
        <v>4.1399999999999997</v>
      </c>
      <c r="BF88" s="96">
        <v>82</v>
      </c>
      <c r="BG88" s="96">
        <v>29</v>
      </c>
      <c r="BH88" s="97">
        <v>48</v>
      </c>
      <c r="BI88" s="94">
        <v>5.63</v>
      </c>
      <c r="BJ88" s="94">
        <v>3.58</v>
      </c>
      <c r="BK88" s="96">
        <v>41</v>
      </c>
      <c r="BL88" s="94">
        <v>-1.59</v>
      </c>
      <c r="BM88" s="36">
        <v>-13</v>
      </c>
      <c r="BN88" s="70" t="s">
        <v>1065</v>
      </c>
      <c r="BO88" s="104">
        <v>17</v>
      </c>
      <c r="BP88" s="84" t="s">
        <v>4550</v>
      </c>
      <c r="BQ88" s="84">
        <v>593140</v>
      </c>
      <c r="BR88" s="36" t="s">
        <v>5707</v>
      </c>
      <c r="BS88" s="36" t="s">
        <v>4425</v>
      </c>
      <c r="BT88" s="36" t="s">
        <v>4255</v>
      </c>
      <c r="BU88" s="84" t="s">
        <v>5254</v>
      </c>
      <c r="BV88" s="84" t="s">
        <v>4668</v>
      </c>
    </row>
    <row r="89" spans="1:74" x14ac:dyDescent="0.3">
      <c r="A89" s="84" t="s">
        <v>4467</v>
      </c>
      <c r="B89" s="84" t="s">
        <v>221</v>
      </c>
      <c r="C89" s="84" t="s">
        <v>1103</v>
      </c>
      <c r="D89" s="84">
        <v>2018</v>
      </c>
      <c r="E89" s="84">
        <v>28</v>
      </c>
      <c r="F89" s="84" t="s">
        <v>1070</v>
      </c>
      <c r="G89" s="84" t="s">
        <v>1063</v>
      </c>
      <c r="H89" s="93" t="s">
        <v>1739</v>
      </c>
      <c r="I89" s="94">
        <v>0.69</v>
      </c>
      <c r="J89" s="93" t="s">
        <v>1064</v>
      </c>
      <c r="K89" s="184">
        <v>100.8</v>
      </c>
      <c r="L89" s="185">
        <v>6</v>
      </c>
      <c r="M89" s="96">
        <v>41</v>
      </c>
      <c r="N89" s="96">
        <v>11</v>
      </c>
      <c r="O89" s="96">
        <v>0</v>
      </c>
      <c r="P89" s="96">
        <v>0</v>
      </c>
      <c r="Q89" s="185">
        <v>1</v>
      </c>
      <c r="R89" s="96">
        <v>10</v>
      </c>
      <c r="S89" s="96">
        <v>425</v>
      </c>
      <c r="T89" s="96">
        <v>10</v>
      </c>
      <c r="U89" s="96">
        <v>40</v>
      </c>
      <c r="V89" s="96">
        <v>3</v>
      </c>
      <c r="W89" s="185">
        <v>84</v>
      </c>
      <c r="X89" s="96">
        <v>303</v>
      </c>
      <c r="Y89" s="96">
        <v>92</v>
      </c>
      <c r="Z89" s="96">
        <v>41</v>
      </c>
      <c r="AA89" s="96">
        <v>7</v>
      </c>
      <c r="AB89" s="96">
        <v>6</v>
      </c>
      <c r="AC89" s="96">
        <v>0</v>
      </c>
      <c r="AD89" s="96">
        <v>46</v>
      </c>
      <c r="AE89" s="188">
        <v>4.5599999999999996</v>
      </c>
      <c r="AF89" s="96">
        <v>92</v>
      </c>
      <c r="AG89" s="97">
        <v>8.3000000000000007</v>
      </c>
      <c r="AH89" s="98">
        <v>2.1</v>
      </c>
      <c r="AI89" s="97">
        <v>7.7</v>
      </c>
      <c r="AJ89" s="97">
        <v>3.6</v>
      </c>
      <c r="AK89" s="99">
        <v>0.92</v>
      </c>
      <c r="AL89" s="100">
        <v>0.26500000000000001</v>
      </c>
      <c r="AM89" s="99">
        <v>1.29</v>
      </c>
      <c r="AN89" s="99">
        <v>1.43</v>
      </c>
      <c r="AO89" s="99">
        <v>0.05</v>
      </c>
      <c r="AP89" s="101">
        <v>34</v>
      </c>
      <c r="AQ89" s="102">
        <v>108</v>
      </c>
      <c r="AR89" s="103">
        <v>28</v>
      </c>
      <c r="AS89" s="102">
        <v>8</v>
      </c>
      <c r="AT89" s="191">
        <v>15.93</v>
      </c>
      <c r="AU89" s="84">
        <v>118</v>
      </c>
      <c r="AV89" s="84">
        <v>43</v>
      </c>
      <c r="AW89" s="94">
        <v>-0.27</v>
      </c>
      <c r="AX89" s="84" t="s">
        <v>1739</v>
      </c>
      <c r="AY89" s="97">
        <v>84.5</v>
      </c>
      <c r="AZ89" s="94">
        <v>4.2</v>
      </c>
      <c r="BA89" s="96">
        <v>77</v>
      </c>
      <c r="BB89" s="96">
        <v>32</v>
      </c>
      <c r="BC89" s="84" t="s">
        <v>1739</v>
      </c>
      <c r="BD89" s="97">
        <v>74.599999999999994</v>
      </c>
      <c r="BE89" s="94">
        <v>4.29</v>
      </c>
      <c r="BF89" s="96">
        <v>85</v>
      </c>
      <c r="BG89" s="96">
        <v>28</v>
      </c>
      <c r="BH89" s="97">
        <v>130.69999999999999</v>
      </c>
      <c r="BI89" s="94">
        <v>3.38</v>
      </c>
      <c r="BJ89" s="94">
        <v>4.1100000000000003</v>
      </c>
      <c r="BK89" s="96">
        <v>45</v>
      </c>
      <c r="BL89" s="94">
        <v>1.18</v>
      </c>
      <c r="BM89" s="36">
        <v>-17</v>
      </c>
      <c r="BN89" s="70" t="s">
        <v>1065</v>
      </c>
      <c r="BO89" s="104">
        <v>-56</v>
      </c>
      <c r="BP89" s="84" t="s">
        <v>4468</v>
      </c>
      <c r="BQ89" s="84">
        <v>543557</v>
      </c>
      <c r="BR89" s="36" t="s">
        <v>3754</v>
      </c>
      <c r="BS89" s="36" t="s">
        <v>4409</v>
      </c>
      <c r="BT89" s="36" t="s">
        <v>3718</v>
      </c>
      <c r="BU89" s="84" t="s">
        <v>3632</v>
      </c>
      <c r="BV89" s="84" t="s">
        <v>4668</v>
      </c>
    </row>
    <row r="90" spans="1:74" x14ac:dyDescent="0.3">
      <c r="A90" s="84" t="s">
        <v>2100</v>
      </c>
      <c r="B90" s="84" t="s">
        <v>30</v>
      </c>
      <c r="C90" s="84" t="s">
        <v>1103</v>
      </c>
      <c r="D90" s="84">
        <v>2018</v>
      </c>
      <c r="E90" s="84">
        <v>35</v>
      </c>
      <c r="F90" s="84" t="s">
        <v>1070</v>
      </c>
      <c r="G90" s="84" t="s">
        <v>1063</v>
      </c>
      <c r="H90" s="93" t="s">
        <v>1739</v>
      </c>
      <c r="I90" s="94">
        <v>0.47</v>
      </c>
      <c r="J90" s="93" t="s">
        <v>1064</v>
      </c>
      <c r="K90" s="184">
        <v>44.1</v>
      </c>
      <c r="L90" s="185">
        <v>3</v>
      </c>
      <c r="M90" s="96">
        <v>45</v>
      </c>
      <c r="N90" s="96">
        <v>3</v>
      </c>
      <c r="O90" s="96">
        <v>0</v>
      </c>
      <c r="P90" s="96">
        <v>0</v>
      </c>
      <c r="Q90" s="185">
        <v>0</v>
      </c>
      <c r="R90" s="96">
        <v>9</v>
      </c>
      <c r="S90" s="96">
        <v>228</v>
      </c>
      <c r="T90" s="96">
        <v>7</v>
      </c>
      <c r="U90" s="96">
        <v>19</v>
      </c>
      <c r="V90" s="96">
        <v>2</v>
      </c>
      <c r="W90" s="185">
        <v>45</v>
      </c>
      <c r="X90" s="96">
        <v>161</v>
      </c>
      <c r="Y90" s="96">
        <v>47</v>
      </c>
      <c r="Z90" s="96">
        <v>36</v>
      </c>
      <c r="AA90" s="96">
        <v>2</v>
      </c>
      <c r="AB90" s="96">
        <v>2</v>
      </c>
      <c r="AC90" s="96">
        <v>0</v>
      </c>
      <c r="AD90" s="96">
        <v>22</v>
      </c>
      <c r="AE90" s="188">
        <v>4.01</v>
      </c>
      <c r="AF90" s="96">
        <v>43</v>
      </c>
      <c r="AG90" s="97">
        <v>7.1</v>
      </c>
      <c r="AH90" s="98">
        <v>2.2999999999999998</v>
      </c>
      <c r="AI90" s="97">
        <v>7.5</v>
      </c>
      <c r="AJ90" s="97">
        <v>3.2</v>
      </c>
      <c r="AK90" s="99">
        <v>1.0900000000000001</v>
      </c>
      <c r="AL90" s="100">
        <v>0.28499999999999998</v>
      </c>
      <c r="AM90" s="99">
        <v>1.32</v>
      </c>
      <c r="AN90" s="99">
        <v>1.57</v>
      </c>
      <c r="AO90" s="99">
        <v>0.06</v>
      </c>
      <c r="AP90" s="101">
        <v>37</v>
      </c>
      <c r="AQ90" s="102">
        <v>95</v>
      </c>
      <c r="AR90" s="103">
        <v>28</v>
      </c>
      <c r="AS90" s="102">
        <v>6</v>
      </c>
      <c r="AT90" s="191">
        <v>4.1900000000000004</v>
      </c>
      <c r="AU90" s="84">
        <v>120</v>
      </c>
      <c r="AV90" s="84">
        <v>45</v>
      </c>
      <c r="AW90" s="94">
        <v>0.24</v>
      </c>
      <c r="AX90" s="84" t="s">
        <v>1739</v>
      </c>
      <c r="AY90" s="97">
        <v>53</v>
      </c>
      <c r="AZ90" s="94">
        <v>4.16</v>
      </c>
      <c r="BA90" s="96">
        <v>76</v>
      </c>
      <c r="BB90" s="96">
        <v>25</v>
      </c>
      <c r="BC90" s="84" t="s">
        <v>1739</v>
      </c>
      <c r="BD90" s="97">
        <v>54.8</v>
      </c>
      <c r="BE90" s="94">
        <v>4.26</v>
      </c>
      <c r="BF90" s="96">
        <v>84</v>
      </c>
      <c r="BG90" s="96">
        <v>24</v>
      </c>
      <c r="BH90" s="97">
        <v>62.3</v>
      </c>
      <c r="BI90" s="94">
        <v>2.74</v>
      </c>
      <c r="BJ90" s="94">
        <v>3.41</v>
      </c>
      <c r="BK90" s="96">
        <v>54</v>
      </c>
      <c r="BL90" s="94">
        <v>1.27</v>
      </c>
      <c r="BM90" s="36">
        <v>-27</v>
      </c>
      <c r="BN90" s="70" t="s">
        <v>1065</v>
      </c>
      <c r="BO90" s="104">
        <v>-8</v>
      </c>
      <c r="BP90" s="84" t="s">
        <v>2101</v>
      </c>
      <c r="BQ90" s="84">
        <v>488846</v>
      </c>
      <c r="BR90" s="36" t="s">
        <v>5719</v>
      </c>
      <c r="BS90" s="36" t="s">
        <v>5720</v>
      </c>
      <c r="BT90" s="36" t="s">
        <v>4566</v>
      </c>
      <c r="BU90" s="84" t="s">
        <v>3663</v>
      </c>
      <c r="BV90" s="84" t="s">
        <v>4679</v>
      </c>
    </row>
    <row r="91" spans="1:74" x14ac:dyDescent="0.3">
      <c r="A91" s="84" t="s">
        <v>4756</v>
      </c>
      <c r="B91" s="84" t="s">
        <v>464</v>
      </c>
      <c r="C91" s="84" t="s">
        <v>1065</v>
      </c>
      <c r="D91" s="84">
        <v>2018</v>
      </c>
      <c r="E91" s="84">
        <v>24</v>
      </c>
      <c r="F91" s="84" t="s">
        <v>1089</v>
      </c>
      <c r="G91" s="84" t="s">
        <v>1063</v>
      </c>
      <c r="H91" s="93" t="s">
        <v>1739</v>
      </c>
      <c r="I91" s="94">
        <v>0.64</v>
      </c>
      <c r="J91" s="93" t="s">
        <v>1064</v>
      </c>
      <c r="K91" s="184">
        <v>112.7</v>
      </c>
      <c r="L91" s="185">
        <v>6</v>
      </c>
      <c r="M91" s="96">
        <v>29</v>
      </c>
      <c r="N91" s="96">
        <v>14</v>
      </c>
      <c r="O91" s="96">
        <v>0</v>
      </c>
      <c r="P91" s="96">
        <v>0</v>
      </c>
      <c r="Q91" s="185">
        <v>0</v>
      </c>
      <c r="R91" s="96">
        <v>3</v>
      </c>
      <c r="S91" s="96">
        <v>424</v>
      </c>
      <c r="T91" s="96">
        <v>12</v>
      </c>
      <c r="U91" s="96">
        <v>35</v>
      </c>
      <c r="V91" s="96">
        <v>3</v>
      </c>
      <c r="W91" s="185">
        <v>79</v>
      </c>
      <c r="X91" s="96">
        <v>287</v>
      </c>
      <c r="Y91" s="96">
        <v>128</v>
      </c>
      <c r="Z91" s="96">
        <v>43</v>
      </c>
      <c r="AA91" s="96">
        <v>4</v>
      </c>
      <c r="AB91" s="96">
        <v>6</v>
      </c>
      <c r="AC91" s="96">
        <v>0</v>
      </c>
      <c r="AD91" s="96">
        <v>71</v>
      </c>
      <c r="AE91" s="188">
        <v>4.76</v>
      </c>
      <c r="AF91" s="96">
        <v>115</v>
      </c>
      <c r="AG91" s="97">
        <v>10.8</v>
      </c>
      <c r="AH91" s="98">
        <v>2.2000000000000002</v>
      </c>
      <c r="AI91" s="97">
        <v>7.4</v>
      </c>
      <c r="AJ91" s="97">
        <v>3.3</v>
      </c>
      <c r="AK91" s="99">
        <v>1.17</v>
      </c>
      <c r="AL91" s="100">
        <v>0.29099999999999998</v>
      </c>
      <c r="AM91" s="99">
        <v>1.43</v>
      </c>
      <c r="AN91" s="99">
        <v>1.66</v>
      </c>
      <c r="AO91" s="99">
        <v>0.06</v>
      </c>
      <c r="AP91" s="101">
        <v>26</v>
      </c>
      <c r="AQ91" s="102">
        <v>112</v>
      </c>
      <c r="AR91" s="103">
        <v>28</v>
      </c>
      <c r="AS91" s="102">
        <v>10</v>
      </c>
      <c r="AT91" s="191">
        <v>15.08</v>
      </c>
      <c r="AU91" s="84">
        <v>121</v>
      </c>
      <c r="AV91" s="84">
        <v>46</v>
      </c>
      <c r="AW91" s="94">
        <v>-0.32</v>
      </c>
      <c r="AX91" s="84" t="s">
        <v>1739</v>
      </c>
      <c r="AY91" s="97">
        <v>90.7</v>
      </c>
      <c r="AZ91" s="94">
        <v>4.37</v>
      </c>
      <c r="BA91" s="96">
        <v>80</v>
      </c>
      <c r="BB91" s="96">
        <v>29</v>
      </c>
      <c r="BC91" s="84" t="s">
        <v>1739</v>
      </c>
      <c r="BD91" s="97">
        <v>79.599999999999994</v>
      </c>
      <c r="BE91" s="94">
        <v>4.4400000000000004</v>
      </c>
      <c r="BF91" s="96">
        <v>88</v>
      </c>
      <c r="BG91" s="96">
        <v>26</v>
      </c>
      <c r="BH91" s="97">
        <v>119.7</v>
      </c>
      <c r="BI91" s="94">
        <v>5.19</v>
      </c>
      <c r="BJ91" s="94">
        <v>4.6900000000000004</v>
      </c>
      <c r="BK91" s="96">
        <v>29</v>
      </c>
      <c r="BL91" s="94">
        <v>-0.43</v>
      </c>
      <c r="BM91" s="36">
        <v>-1</v>
      </c>
      <c r="BN91" s="70" t="s">
        <v>1065</v>
      </c>
      <c r="BO91" s="104">
        <v>-40</v>
      </c>
      <c r="BP91" s="84" t="s">
        <v>4990</v>
      </c>
      <c r="BQ91" s="84">
        <v>607229</v>
      </c>
      <c r="BR91" s="36" t="s">
        <v>5721</v>
      </c>
      <c r="BS91" s="36" t="s">
        <v>5283</v>
      </c>
      <c r="BT91" s="36" t="s">
        <v>3459</v>
      </c>
      <c r="BU91" s="84" t="s">
        <v>4224</v>
      </c>
      <c r="BV91" s="84" t="s">
        <v>4668</v>
      </c>
    </row>
    <row r="92" spans="1:74" x14ac:dyDescent="0.3">
      <c r="A92" s="84" t="s">
        <v>1689</v>
      </c>
      <c r="B92" s="84" t="s">
        <v>148</v>
      </c>
      <c r="C92" s="84" t="s">
        <v>1065</v>
      </c>
      <c r="D92" s="84">
        <v>2018</v>
      </c>
      <c r="E92" s="84">
        <v>36</v>
      </c>
      <c r="F92" s="84" t="s">
        <v>1100</v>
      </c>
      <c r="G92" s="84" t="s">
        <v>1063</v>
      </c>
      <c r="H92" s="93" t="s">
        <v>1739</v>
      </c>
      <c r="I92" s="94">
        <v>0.73</v>
      </c>
      <c r="J92" s="93" t="s">
        <v>1064</v>
      </c>
      <c r="K92" s="184">
        <v>115.6</v>
      </c>
      <c r="L92" s="185">
        <v>7</v>
      </c>
      <c r="M92" s="96">
        <v>23</v>
      </c>
      <c r="N92" s="96">
        <v>17</v>
      </c>
      <c r="O92" s="96">
        <v>0</v>
      </c>
      <c r="P92" s="96">
        <v>0</v>
      </c>
      <c r="Q92" s="185">
        <v>0</v>
      </c>
      <c r="R92" s="96">
        <v>1</v>
      </c>
      <c r="S92" s="96">
        <v>429</v>
      </c>
      <c r="T92" s="96">
        <v>12</v>
      </c>
      <c r="U92" s="96">
        <v>34</v>
      </c>
      <c r="V92" s="96">
        <v>3</v>
      </c>
      <c r="W92" s="185">
        <v>77</v>
      </c>
      <c r="X92" s="96">
        <v>299</v>
      </c>
      <c r="Y92" s="96">
        <v>130</v>
      </c>
      <c r="Z92" s="96">
        <v>43</v>
      </c>
      <c r="AA92" s="96">
        <v>2</v>
      </c>
      <c r="AB92" s="96">
        <v>4</v>
      </c>
      <c r="AC92" s="96">
        <v>0</v>
      </c>
      <c r="AD92" s="96">
        <v>65</v>
      </c>
      <c r="AE92" s="188">
        <v>4.79</v>
      </c>
      <c r="AF92" s="96">
        <v>113</v>
      </c>
      <c r="AG92" s="97">
        <v>10.1</v>
      </c>
      <c r="AH92" s="98">
        <v>2.2999999999999998</v>
      </c>
      <c r="AI92" s="97">
        <v>6.9</v>
      </c>
      <c r="AJ92" s="97">
        <v>3</v>
      </c>
      <c r="AK92" s="99">
        <v>1.03</v>
      </c>
      <c r="AL92" s="100">
        <v>0.28899999999999998</v>
      </c>
      <c r="AM92" s="99">
        <v>1.39</v>
      </c>
      <c r="AN92" s="99">
        <v>1.48</v>
      </c>
      <c r="AO92" s="99">
        <v>0.05</v>
      </c>
      <c r="AP92" s="101">
        <v>20</v>
      </c>
      <c r="AQ92" s="102">
        <v>113</v>
      </c>
      <c r="AR92" s="103">
        <v>28</v>
      </c>
      <c r="AS92" s="102">
        <v>13</v>
      </c>
      <c r="AT92" s="191">
        <v>16.309999999999999</v>
      </c>
      <c r="AU92" s="84">
        <v>122</v>
      </c>
      <c r="AV92" s="84">
        <v>47</v>
      </c>
      <c r="AW92" s="94">
        <v>-0.53</v>
      </c>
      <c r="AX92" s="84" t="s">
        <v>1739</v>
      </c>
      <c r="AY92" s="97">
        <v>88.4</v>
      </c>
      <c r="AZ92" s="94">
        <v>4.1500000000000004</v>
      </c>
      <c r="BA92" s="96">
        <v>76</v>
      </c>
      <c r="BB92" s="96">
        <v>34</v>
      </c>
      <c r="BC92" s="84" t="s">
        <v>1739</v>
      </c>
      <c r="BD92" s="97">
        <v>74.900000000000006</v>
      </c>
      <c r="BE92" s="94">
        <v>4.26</v>
      </c>
      <c r="BF92" s="96">
        <v>84</v>
      </c>
      <c r="BG92" s="96">
        <v>28</v>
      </c>
      <c r="BH92" s="97">
        <v>123.3</v>
      </c>
      <c r="BI92" s="94">
        <v>5.1100000000000003</v>
      </c>
      <c r="BJ92" s="94">
        <v>4.16</v>
      </c>
      <c r="BK92" s="96">
        <v>42</v>
      </c>
      <c r="BL92" s="94">
        <v>-0.32</v>
      </c>
      <c r="BM92" s="36">
        <v>-14</v>
      </c>
      <c r="BN92" s="70" t="s">
        <v>1065</v>
      </c>
      <c r="BO92" s="104">
        <v>-48</v>
      </c>
      <c r="BP92" s="84" t="s">
        <v>1690</v>
      </c>
      <c r="BQ92" s="84">
        <v>425794</v>
      </c>
      <c r="BR92" s="36" t="s">
        <v>4661</v>
      </c>
      <c r="BS92" s="36" t="s">
        <v>3646</v>
      </c>
      <c r="BT92" s="36" t="s">
        <v>3227</v>
      </c>
      <c r="BU92" s="84" t="s">
        <v>3457</v>
      </c>
      <c r="BV92" s="84" t="s">
        <v>4681</v>
      </c>
    </row>
    <row r="93" spans="1:74" x14ac:dyDescent="0.3">
      <c r="A93" s="84" t="s">
        <v>2037</v>
      </c>
      <c r="B93" s="84" t="s">
        <v>18</v>
      </c>
      <c r="C93" s="84" t="s">
        <v>1065</v>
      </c>
      <c r="D93" s="84">
        <v>2018</v>
      </c>
      <c r="E93" s="84">
        <v>34</v>
      </c>
      <c r="F93" s="84" t="s">
        <v>1101</v>
      </c>
      <c r="G93" s="84" t="s">
        <v>1063</v>
      </c>
      <c r="H93" s="93" t="s">
        <v>1739</v>
      </c>
      <c r="I93" s="94">
        <v>0.56000000000000005</v>
      </c>
      <c r="J93" s="93" t="s">
        <v>1064</v>
      </c>
      <c r="K93" s="184">
        <v>88.9</v>
      </c>
      <c r="L93" s="185">
        <v>5</v>
      </c>
      <c r="M93" s="96">
        <v>24</v>
      </c>
      <c r="N93" s="96">
        <v>11</v>
      </c>
      <c r="O93" s="96">
        <v>0</v>
      </c>
      <c r="P93" s="96">
        <v>0</v>
      </c>
      <c r="Q93" s="185">
        <v>0</v>
      </c>
      <c r="R93" s="96">
        <v>3</v>
      </c>
      <c r="S93" s="96">
        <v>304</v>
      </c>
      <c r="T93" s="96">
        <v>8</v>
      </c>
      <c r="U93" s="96">
        <v>28</v>
      </c>
      <c r="V93" s="96">
        <v>1</v>
      </c>
      <c r="W93" s="185">
        <v>60</v>
      </c>
      <c r="X93" s="96">
        <v>214</v>
      </c>
      <c r="Y93" s="96">
        <v>90</v>
      </c>
      <c r="Z93" s="96">
        <v>41</v>
      </c>
      <c r="AA93" s="96">
        <v>4</v>
      </c>
      <c r="AB93" s="96">
        <v>4</v>
      </c>
      <c r="AC93" s="96">
        <v>0</v>
      </c>
      <c r="AD93" s="96">
        <v>50</v>
      </c>
      <c r="AE93" s="188">
        <v>4.51</v>
      </c>
      <c r="AF93" s="96">
        <v>81</v>
      </c>
      <c r="AG93" s="97">
        <v>10.199999999999999</v>
      </c>
      <c r="AH93" s="98">
        <v>2.2000000000000002</v>
      </c>
      <c r="AI93" s="97">
        <v>7.6</v>
      </c>
      <c r="AJ93" s="97">
        <v>3.5</v>
      </c>
      <c r="AK93" s="99">
        <v>0.98</v>
      </c>
      <c r="AL93" s="100">
        <v>0.27200000000000002</v>
      </c>
      <c r="AM93" s="99">
        <v>1.35</v>
      </c>
      <c r="AN93" s="99">
        <v>1.48</v>
      </c>
      <c r="AO93" s="99">
        <v>0.05</v>
      </c>
      <c r="AP93" s="101">
        <v>34</v>
      </c>
      <c r="AQ93" s="102">
        <v>106</v>
      </c>
      <c r="AR93" s="103">
        <v>27</v>
      </c>
      <c r="AS93" s="102">
        <v>10</v>
      </c>
      <c r="AT93" s="191">
        <v>12.14</v>
      </c>
      <c r="AU93" s="84">
        <v>123</v>
      </c>
      <c r="AV93" s="84">
        <v>48</v>
      </c>
      <c r="AW93" s="94">
        <v>-0.35</v>
      </c>
      <c r="AX93" s="84" t="s">
        <v>1739</v>
      </c>
      <c r="AY93" s="97">
        <v>70</v>
      </c>
      <c r="AZ93" s="94">
        <v>4.08</v>
      </c>
      <c r="BA93" s="96">
        <v>75</v>
      </c>
      <c r="BB93" s="96">
        <v>32</v>
      </c>
      <c r="BC93" s="84" t="s">
        <v>1739</v>
      </c>
      <c r="BD93" s="97">
        <v>62.8</v>
      </c>
      <c r="BE93" s="94">
        <v>4.16</v>
      </c>
      <c r="BF93" s="96">
        <v>82</v>
      </c>
      <c r="BG93" s="96">
        <v>28</v>
      </c>
      <c r="BH93" s="97">
        <v>92.7</v>
      </c>
      <c r="BI93" s="94">
        <v>3.98</v>
      </c>
      <c r="BJ93" s="94">
        <v>3.37</v>
      </c>
      <c r="BK93" s="96">
        <v>68</v>
      </c>
      <c r="BL93" s="94">
        <v>0.53</v>
      </c>
      <c r="BM93" s="36">
        <v>-41</v>
      </c>
      <c r="BN93" s="70" t="s">
        <v>1065</v>
      </c>
      <c r="BO93" s="104">
        <v>-30</v>
      </c>
      <c r="BP93" s="84" t="s">
        <v>2038</v>
      </c>
      <c r="BQ93" s="84">
        <v>435221</v>
      </c>
      <c r="BR93" s="36" t="s">
        <v>4730</v>
      </c>
      <c r="BS93" s="36" t="s">
        <v>5269</v>
      </c>
      <c r="BT93" s="36" t="s">
        <v>3441</v>
      </c>
      <c r="BU93" s="84" t="s">
        <v>5723</v>
      </c>
      <c r="BV93" s="84" t="s">
        <v>4679</v>
      </c>
    </row>
    <row r="94" spans="1:74" x14ac:dyDescent="0.3">
      <c r="A94" s="84" t="s">
        <v>1926</v>
      </c>
      <c r="B94" s="84" t="s">
        <v>400</v>
      </c>
      <c r="C94" s="84" t="s">
        <v>1065</v>
      </c>
      <c r="D94" s="84">
        <v>2018</v>
      </c>
      <c r="E94" s="84">
        <v>32</v>
      </c>
      <c r="F94" s="84" t="s">
        <v>1070</v>
      </c>
      <c r="G94" s="84" t="s">
        <v>1063</v>
      </c>
      <c r="H94" s="93" t="s">
        <v>1739</v>
      </c>
      <c r="I94" s="94">
        <v>0.51</v>
      </c>
      <c r="J94" s="93" t="s">
        <v>1064</v>
      </c>
      <c r="K94" s="184">
        <v>43.7</v>
      </c>
      <c r="L94" s="185">
        <v>3</v>
      </c>
      <c r="M94" s="96">
        <v>48</v>
      </c>
      <c r="N94" s="96">
        <v>2</v>
      </c>
      <c r="O94" s="96">
        <v>0</v>
      </c>
      <c r="P94" s="96">
        <v>0</v>
      </c>
      <c r="Q94" s="185">
        <v>8</v>
      </c>
      <c r="R94" s="96">
        <v>18</v>
      </c>
      <c r="S94" s="96">
        <v>220</v>
      </c>
      <c r="T94" s="96">
        <v>6</v>
      </c>
      <c r="U94" s="96">
        <v>19</v>
      </c>
      <c r="V94" s="96">
        <v>2</v>
      </c>
      <c r="W94" s="185">
        <v>52</v>
      </c>
      <c r="X94" s="96">
        <v>160</v>
      </c>
      <c r="Y94" s="96">
        <v>37</v>
      </c>
      <c r="Z94" s="96">
        <v>36</v>
      </c>
      <c r="AA94" s="96">
        <v>2</v>
      </c>
      <c r="AB94" s="96">
        <v>2</v>
      </c>
      <c r="AC94" s="96">
        <v>0</v>
      </c>
      <c r="AD94" s="96">
        <v>18</v>
      </c>
      <c r="AE94" s="188">
        <v>4.01</v>
      </c>
      <c r="AF94" s="96">
        <v>37</v>
      </c>
      <c r="AG94" s="97">
        <v>6.3</v>
      </c>
      <c r="AH94" s="98">
        <v>2.7</v>
      </c>
      <c r="AI94" s="97">
        <v>8.6</v>
      </c>
      <c r="AJ94" s="97">
        <v>3.2</v>
      </c>
      <c r="AK94" s="99">
        <v>0.96</v>
      </c>
      <c r="AL94" s="100">
        <v>0.26900000000000002</v>
      </c>
      <c r="AM94" s="99">
        <v>1.17</v>
      </c>
      <c r="AN94" s="99">
        <v>1.42</v>
      </c>
      <c r="AO94" s="99">
        <v>0.06</v>
      </c>
      <c r="AP94" s="101">
        <v>71</v>
      </c>
      <c r="AQ94" s="102">
        <v>95</v>
      </c>
      <c r="AR94" s="103">
        <v>27</v>
      </c>
      <c r="AS94" s="102">
        <v>5</v>
      </c>
      <c r="AT94" s="191">
        <v>7.68</v>
      </c>
      <c r="AU94" s="84">
        <v>125</v>
      </c>
      <c r="AV94" s="84">
        <v>46</v>
      </c>
      <c r="AW94" s="94">
        <v>-0.41</v>
      </c>
      <c r="AX94" s="84" t="s">
        <v>1762</v>
      </c>
      <c r="AY94" s="97">
        <v>42.9</v>
      </c>
      <c r="AZ94" s="94">
        <v>3.61</v>
      </c>
      <c r="BA94" s="96">
        <v>66</v>
      </c>
      <c r="BB94" s="96">
        <v>38</v>
      </c>
      <c r="BC94" s="84" t="s">
        <v>1739</v>
      </c>
      <c r="BD94" s="97">
        <v>53.1</v>
      </c>
      <c r="BE94" s="94">
        <v>3.6</v>
      </c>
      <c r="BF94" s="96">
        <v>71</v>
      </c>
      <c r="BG94" s="96">
        <v>42</v>
      </c>
      <c r="BH94" s="97">
        <v>44.7</v>
      </c>
      <c r="BI94" s="94">
        <v>2.0099999999999998</v>
      </c>
      <c r="BJ94" s="94">
        <v>3.32</v>
      </c>
      <c r="BK94" s="96">
        <v>53</v>
      </c>
      <c r="BL94" s="94">
        <v>1.99</v>
      </c>
      <c r="BM94" s="36">
        <v>-26</v>
      </c>
      <c r="BN94" s="70" t="s">
        <v>1065</v>
      </c>
      <c r="BO94" s="104">
        <v>8</v>
      </c>
      <c r="BP94" s="84" t="s">
        <v>1927</v>
      </c>
      <c r="BQ94" s="84">
        <v>518553</v>
      </c>
      <c r="BR94" s="36" t="s">
        <v>3766</v>
      </c>
      <c r="BS94" s="36" t="s">
        <v>3721</v>
      </c>
      <c r="BT94" s="36" t="s">
        <v>4980</v>
      </c>
      <c r="BU94" s="84" t="s">
        <v>5863</v>
      </c>
      <c r="BV94" s="84" t="s">
        <v>4679</v>
      </c>
    </row>
    <row r="95" spans="1:74" x14ac:dyDescent="0.3">
      <c r="A95" s="84" t="s">
        <v>4461</v>
      </c>
      <c r="B95" s="84" t="s">
        <v>2258</v>
      </c>
      <c r="C95" s="84" t="s">
        <v>1065</v>
      </c>
      <c r="D95" s="84">
        <v>2018</v>
      </c>
      <c r="E95" s="84">
        <v>26</v>
      </c>
      <c r="F95" s="84" t="s">
        <v>1081</v>
      </c>
      <c r="G95" s="84" t="s">
        <v>1063</v>
      </c>
      <c r="H95" s="93" t="s">
        <v>1739</v>
      </c>
      <c r="I95" s="94">
        <v>0.64</v>
      </c>
      <c r="J95" s="93" t="s">
        <v>1064</v>
      </c>
      <c r="K95" s="184">
        <v>88.5</v>
      </c>
      <c r="L95" s="185">
        <v>6</v>
      </c>
      <c r="M95" s="96">
        <v>19</v>
      </c>
      <c r="N95" s="96">
        <v>13</v>
      </c>
      <c r="O95" s="96">
        <v>0</v>
      </c>
      <c r="P95" s="96">
        <v>0</v>
      </c>
      <c r="Q95" s="185">
        <v>0</v>
      </c>
      <c r="R95" s="96">
        <v>2</v>
      </c>
      <c r="S95" s="96">
        <v>327</v>
      </c>
      <c r="T95" s="96">
        <v>12</v>
      </c>
      <c r="U95" s="96">
        <v>29</v>
      </c>
      <c r="V95" s="96">
        <v>1</v>
      </c>
      <c r="W95" s="185">
        <v>78</v>
      </c>
      <c r="X95" s="96">
        <v>230</v>
      </c>
      <c r="Y95" s="96">
        <v>99</v>
      </c>
      <c r="Z95" s="96">
        <v>41</v>
      </c>
      <c r="AA95" s="96">
        <v>3</v>
      </c>
      <c r="AB95" s="96">
        <v>3</v>
      </c>
      <c r="AC95" s="96">
        <v>0</v>
      </c>
      <c r="AD95" s="96">
        <v>53</v>
      </c>
      <c r="AE95" s="188">
        <v>4.59</v>
      </c>
      <c r="AF95" s="96">
        <v>91</v>
      </c>
      <c r="AG95" s="97">
        <v>10.7</v>
      </c>
      <c r="AH95" s="98">
        <v>2.7</v>
      </c>
      <c r="AI95" s="97">
        <v>9.3000000000000007</v>
      </c>
      <c r="AJ95" s="97">
        <v>3.5</v>
      </c>
      <c r="AK95" s="99">
        <v>1.46</v>
      </c>
      <c r="AL95" s="100">
        <v>0.28199999999999997</v>
      </c>
      <c r="AM95" s="99">
        <v>1.38</v>
      </c>
      <c r="AN95" s="99">
        <v>2.0099999999999998</v>
      </c>
      <c r="AO95" s="99">
        <v>0.09</v>
      </c>
      <c r="AP95" s="101">
        <v>67</v>
      </c>
      <c r="AQ95" s="102">
        <v>108</v>
      </c>
      <c r="AR95" s="103">
        <v>27</v>
      </c>
      <c r="AS95" s="102">
        <v>12</v>
      </c>
      <c r="AT95" s="191">
        <v>13.94</v>
      </c>
      <c r="AU95" s="84">
        <v>124</v>
      </c>
      <c r="AV95" s="84">
        <v>49</v>
      </c>
      <c r="AW95" s="94">
        <v>-0.09</v>
      </c>
      <c r="AX95" s="84" t="s">
        <v>1739</v>
      </c>
      <c r="AY95" s="97">
        <v>72.400000000000006</v>
      </c>
      <c r="AZ95" s="94">
        <v>4.41</v>
      </c>
      <c r="BA95" s="96">
        <v>81</v>
      </c>
      <c r="BB95" s="96">
        <v>25</v>
      </c>
      <c r="BC95" s="84" t="s">
        <v>1739</v>
      </c>
      <c r="BD95" s="97">
        <v>66.7</v>
      </c>
      <c r="BE95" s="94">
        <v>4.5</v>
      </c>
      <c r="BF95" s="96">
        <v>89</v>
      </c>
      <c r="BG95" s="96">
        <v>22</v>
      </c>
      <c r="BH95" s="97">
        <v>72</v>
      </c>
      <c r="BI95" s="94">
        <v>5.13</v>
      </c>
      <c r="BJ95" s="94">
        <v>5.31</v>
      </c>
      <c r="BK95" s="96">
        <v>14</v>
      </c>
      <c r="BL95" s="94">
        <v>-0.54</v>
      </c>
      <c r="BM95" s="36">
        <v>13</v>
      </c>
      <c r="BN95" s="70" t="s">
        <v>1065</v>
      </c>
      <c r="BO95" s="104">
        <v>-5</v>
      </c>
      <c r="BP95" s="84" t="s">
        <v>4462</v>
      </c>
      <c r="BQ95" s="84">
        <v>592826</v>
      </c>
      <c r="BR95" s="36" t="s">
        <v>3743</v>
      </c>
      <c r="BS95" s="36" t="s">
        <v>3555</v>
      </c>
      <c r="BT95" s="36" t="s">
        <v>4951</v>
      </c>
      <c r="BU95" s="84" t="s">
        <v>5695</v>
      </c>
      <c r="BV95" s="84" t="s">
        <v>4668</v>
      </c>
    </row>
    <row r="96" spans="1:74" x14ac:dyDescent="0.3">
      <c r="A96" s="84" t="s">
        <v>2118</v>
      </c>
      <c r="B96" s="84" t="s">
        <v>68</v>
      </c>
      <c r="C96" s="84" t="s">
        <v>1065</v>
      </c>
      <c r="D96" s="84">
        <v>2018</v>
      </c>
      <c r="E96" s="84">
        <v>35</v>
      </c>
      <c r="F96" s="84" t="s">
        <v>1093</v>
      </c>
      <c r="G96" s="84" t="s">
        <v>1063</v>
      </c>
      <c r="H96" s="93" t="s">
        <v>1739</v>
      </c>
      <c r="I96" s="94">
        <v>0.67</v>
      </c>
      <c r="J96" s="93" t="s">
        <v>1064</v>
      </c>
      <c r="K96" s="184">
        <v>92.6</v>
      </c>
      <c r="L96" s="185">
        <v>6</v>
      </c>
      <c r="M96" s="96">
        <v>30</v>
      </c>
      <c r="N96" s="96">
        <v>12</v>
      </c>
      <c r="O96" s="96">
        <v>0</v>
      </c>
      <c r="P96" s="96">
        <v>0</v>
      </c>
      <c r="Q96" s="185">
        <v>0</v>
      </c>
      <c r="R96" s="96">
        <v>5</v>
      </c>
      <c r="S96" s="96">
        <v>355</v>
      </c>
      <c r="T96" s="96">
        <v>13</v>
      </c>
      <c r="U96" s="96">
        <v>27</v>
      </c>
      <c r="V96" s="96">
        <v>2</v>
      </c>
      <c r="W96" s="185">
        <v>63</v>
      </c>
      <c r="X96" s="96">
        <v>249</v>
      </c>
      <c r="Y96" s="96">
        <v>109</v>
      </c>
      <c r="Z96" s="96">
        <v>42</v>
      </c>
      <c r="AA96" s="96">
        <v>3</v>
      </c>
      <c r="AB96" s="96">
        <v>4</v>
      </c>
      <c r="AC96" s="96">
        <v>0</v>
      </c>
      <c r="AD96" s="96">
        <v>56</v>
      </c>
      <c r="AE96" s="188">
        <v>4.6500000000000004</v>
      </c>
      <c r="AF96" s="96">
        <v>95</v>
      </c>
      <c r="AG96" s="97">
        <v>10.199999999999999</v>
      </c>
      <c r="AH96" s="98">
        <v>2.4</v>
      </c>
      <c r="AI96" s="97">
        <v>6.8</v>
      </c>
      <c r="AJ96" s="97">
        <v>2.9</v>
      </c>
      <c r="AK96" s="99">
        <v>1.37</v>
      </c>
      <c r="AL96" s="100">
        <v>0.27600000000000002</v>
      </c>
      <c r="AM96" s="99">
        <v>1.36</v>
      </c>
      <c r="AN96" s="99">
        <v>1.84</v>
      </c>
      <c r="AO96" s="99">
        <v>7.0000000000000007E-2</v>
      </c>
      <c r="AP96" s="101">
        <v>17</v>
      </c>
      <c r="AQ96" s="102">
        <v>110</v>
      </c>
      <c r="AR96" s="103">
        <v>27</v>
      </c>
      <c r="AS96" s="102">
        <v>9</v>
      </c>
      <c r="AT96" s="191">
        <v>13.65</v>
      </c>
      <c r="AU96" s="84">
        <v>126</v>
      </c>
      <c r="AV96" s="84">
        <v>51</v>
      </c>
      <c r="AW96" s="94">
        <v>-0.08</v>
      </c>
      <c r="AX96" s="84" t="s">
        <v>1739</v>
      </c>
      <c r="AY96" s="97">
        <v>76.3</v>
      </c>
      <c r="AZ96" s="94">
        <v>4.54</v>
      </c>
      <c r="BA96" s="96">
        <v>84</v>
      </c>
      <c r="BB96" s="96">
        <v>23</v>
      </c>
      <c r="BC96" s="84" t="s">
        <v>1739</v>
      </c>
      <c r="BD96" s="97">
        <v>67.400000000000006</v>
      </c>
      <c r="BE96" s="94">
        <v>4.57</v>
      </c>
      <c r="BF96" s="96">
        <v>90</v>
      </c>
      <c r="BG96" s="96">
        <v>21</v>
      </c>
      <c r="BH96" s="97">
        <v>111.3</v>
      </c>
      <c r="BI96" s="94">
        <v>4.7699999999999996</v>
      </c>
      <c r="BJ96" s="94">
        <v>4.8600000000000003</v>
      </c>
      <c r="BK96" s="96">
        <v>25</v>
      </c>
      <c r="BL96" s="94">
        <v>-0.12</v>
      </c>
      <c r="BM96" s="36">
        <v>2</v>
      </c>
      <c r="BN96" s="70" t="s">
        <v>1065</v>
      </c>
      <c r="BO96" s="104">
        <v>-44</v>
      </c>
      <c r="BP96" s="84" t="s">
        <v>2119</v>
      </c>
      <c r="BQ96" s="84">
        <v>444857</v>
      </c>
      <c r="BR96" s="36" t="s">
        <v>4672</v>
      </c>
      <c r="BS96" s="36" t="s">
        <v>3457</v>
      </c>
      <c r="BT96" s="36" t="s">
        <v>3467</v>
      </c>
      <c r="BU96" s="84" t="s">
        <v>3472</v>
      </c>
      <c r="BV96" s="84" t="s">
        <v>4679</v>
      </c>
    </row>
    <row r="97" spans="1:74" x14ac:dyDescent="0.3">
      <c r="A97" s="84" t="s">
        <v>2030</v>
      </c>
      <c r="B97" s="84" t="s">
        <v>2499</v>
      </c>
      <c r="C97" s="84" t="s">
        <v>1103</v>
      </c>
      <c r="D97" s="84">
        <v>2018</v>
      </c>
      <c r="E97" s="84">
        <v>27</v>
      </c>
      <c r="F97" s="84" t="s">
        <v>1085</v>
      </c>
      <c r="G97" s="84" t="s">
        <v>1063</v>
      </c>
      <c r="H97" s="93" t="s">
        <v>1739</v>
      </c>
      <c r="I97" s="94">
        <v>0.49</v>
      </c>
      <c r="J97" s="93" t="s">
        <v>1064</v>
      </c>
      <c r="K97" s="184">
        <v>55.7</v>
      </c>
      <c r="L97" s="185">
        <v>3</v>
      </c>
      <c r="M97" s="96">
        <v>45</v>
      </c>
      <c r="N97" s="96">
        <v>3</v>
      </c>
      <c r="O97" s="96">
        <v>0</v>
      </c>
      <c r="P97" s="96">
        <v>0</v>
      </c>
      <c r="Q97" s="185">
        <v>1</v>
      </c>
      <c r="R97" s="96">
        <v>10</v>
      </c>
      <c r="S97" s="96">
        <v>255</v>
      </c>
      <c r="T97" s="96">
        <v>8</v>
      </c>
      <c r="U97" s="96">
        <v>25</v>
      </c>
      <c r="V97" s="96">
        <v>2</v>
      </c>
      <c r="W97" s="185">
        <v>60</v>
      </c>
      <c r="X97" s="96">
        <v>175</v>
      </c>
      <c r="Y97" s="96">
        <v>52</v>
      </c>
      <c r="Z97" s="96">
        <v>37</v>
      </c>
      <c r="AA97" s="96">
        <v>2</v>
      </c>
      <c r="AB97" s="96">
        <v>2</v>
      </c>
      <c r="AC97" s="96">
        <v>1</v>
      </c>
      <c r="AD97" s="96">
        <v>28</v>
      </c>
      <c r="AE97" s="188">
        <v>4.0999999999999996</v>
      </c>
      <c r="AF97" s="96">
        <v>48</v>
      </c>
      <c r="AG97" s="97">
        <v>7.4</v>
      </c>
      <c r="AH97" s="98">
        <v>2.4</v>
      </c>
      <c r="AI97" s="97">
        <v>9.1999999999999993</v>
      </c>
      <c r="AJ97" s="97">
        <v>3.9</v>
      </c>
      <c r="AK97" s="99">
        <v>1.18</v>
      </c>
      <c r="AL97" s="100">
        <v>0.311</v>
      </c>
      <c r="AM97" s="99">
        <v>1.42</v>
      </c>
      <c r="AN97" s="99">
        <v>1.74</v>
      </c>
      <c r="AO97" s="99">
        <v>7.0000000000000007E-2</v>
      </c>
      <c r="AP97" s="101">
        <v>72</v>
      </c>
      <c r="AQ97" s="102">
        <v>97</v>
      </c>
      <c r="AR97" s="103">
        <v>27</v>
      </c>
      <c r="AS97" s="102">
        <v>6</v>
      </c>
      <c r="AT97" s="191">
        <v>4.66</v>
      </c>
      <c r="AU97" s="84">
        <v>127</v>
      </c>
      <c r="AV97" s="84">
        <v>52</v>
      </c>
      <c r="AW97" s="94">
        <v>0.19</v>
      </c>
      <c r="AX97" s="84" t="s">
        <v>1739</v>
      </c>
      <c r="AY97" s="97">
        <v>58.7</v>
      </c>
      <c r="AZ97" s="94">
        <v>4.2300000000000004</v>
      </c>
      <c r="BA97" s="96">
        <v>78</v>
      </c>
      <c r="BB97" s="96">
        <v>25</v>
      </c>
      <c r="BC97" s="84" t="s">
        <v>1739</v>
      </c>
      <c r="BD97" s="97">
        <v>59.4</v>
      </c>
      <c r="BE97" s="94">
        <v>4.29</v>
      </c>
      <c r="BF97" s="96">
        <v>85</v>
      </c>
      <c r="BG97" s="96">
        <v>24</v>
      </c>
      <c r="BH97" s="97">
        <v>55.7</v>
      </c>
      <c r="BI97" s="94">
        <v>3.56</v>
      </c>
      <c r="BJ97" s="94">
        <v>3.72</v>
      </c>
      <c r="BK97" s="96">
        <v>38</v>
      </c>
      <c r="BL97" s="94">
        <v>0.54</v>
      </c>
      <c r="BM97" s="36">
        <v>-12</v>
      </c>
      <c r="BN97" s="70" t="s">
        <v>1065</v>
      </c>
      <c r="BO97" s="104">
        <v>4</v>
      </c>
      <c r="BP97" s="84" t="s">
        <v>2610</v>
      </c>
      <c r="BQ97" s="84">
        <v>544836</v>
      </c>
      <c r="BR97" s="36" t="s">
        <v>3760</v>
      </c>
      <c r="BS97" s="36" t="s">
        <v>3541</v>
      </c>
      <c r="BT97" s="36" t="s">
        <v>6060</v>
      </c>
      <c r="BU97" s="84" t="s">
        <v>3603</v>
      </c>
      <c r="BV97" s="84" t="s">
        <v>4668</v>
      </c>
    </row>
    <row r="98" spans="1:74" x14ac:dyDescent="0.3">
      <c r="A98" s="84" t="s">
        <v>4301</v>
      </c>
      <c r="B98" s="84" t="s">
        <v>274</v>
      </c>
      <c r="C98" s="84" t="s">
        <v>1103</v>
      </c>
      <c r="D98" s="84">
        <v>2018</v>
      </c>
      <c r="E98" s="84">
        <v>27</v>
      </c>
      <c r="F98" s="84" t="s">
        <v>1089</v>
      </c>
      <c r="G98" s="84" t="s">
        <v>1063</v>
      </c>
      <c r="H98" s="93" t="s">
        <v>1739</v>
      </c>
      <c r="I98" s="94">
        <v>0.63</v>
      </c>
      <c r="J98" s="93" t="s">
        <v>1064</v>
      </c>
      <c r="K98" s="184">
        <v>89.3</v>
      </c>
      <c r="L98" s="185">
        <v>5</v>
      </c>
      <c r="M98" s="96">
        <v>17</v>
      </c>
      <c r="N98" s="96">
        <v>12</v>
      </c>
      <c r="O98" s="96">
        <v>0</v>
      </c>
      <c r="P98" s="96">
        <v>0</v>
      </c>
      <c r="Q98" s="185">
        <v>0</v>
      </c>
      <c r="R98" s="96">
        <v>1</v>
      </c>
      <c r="S98" s="96">
        <v>311</v>
      </c>
      <c r="T98" s="96">
        <v>10</v>
      </c>
      <c r="U98" s="96">
        <v>21</v>
      </c>
      <c r="V98" s="96">
        <v>1</v>
      </c>
      <c r="W98" s="185">
        <v>65</v>
      </c>
      <c r="X98" s="96">
        <v>219</v>
      </c>
      <c r="Y98" s="96">
        <v>100</v>
      </c>
      <c r="Z98" s="96">
        <v>41</v>
      </c>
      <c r="AA98" s="96">
        <v>2</v>
      </c>
      <c r="AB98" s="96">
        <v>4</v>
      </c>
      <c r="AC98" s="96">
        <v>0</v>
      </c>
      <c r="AD98" s="96">
        <v>49</v>
      </c>
      <c r="AE98" s="188">
        <v>4.57</v>
      </c>
      <c r="AF98" s="96">
        <v>86</v>
      </c>
      <c r="AG98" s="97">
        <v>10.7</v>
      </c>
      <c r="AH98" s="98">
        <v>3</v>
      </c>
      <c r="AI98" s="97">
        <v>8.1</v>
      </c>
      <c r="AJ98" s="97">
        <v>2.6</v>
      </c>
      <c r="AK98" s="99">
        <v>1.23</v>
      </c>
      <c r="AL98" s="100">
        <v>0.28699999999999998</v>
      </c>
      <c r="AM98" s="99">
        <v>1.33</v>
      </c>
      <c r="AN98" s="99">
        <v>1.66</v>
      </c>
      <c r="AO98" s="99">
        <v>7.0000000000000007E-2</v>
      </c>
      <c r="AP98" s="101">
        <v>49</v>
      </c>
      <c r="AQ98" s="102">
        <v>108</v>
      </c>
      <c r="AR98" s="103">
        <v>27</v>
      </c>
      <c r="AS98" s="102">
        <v>12</v>
      </c>
      <c r="AT98" s="191">
        <v>12.91</v>
      </c>
      <c r="AU98" s="84">
        <v>129</v>
      </c>
      <c r="AV98" s="84">
        <v>53</v>
      </c>
      <c r="AW98" s="94">
        <v>-0.2</v>
      </c>
      <c r="AX98" s="84" t="s">
        <v>1739</v>
      </c>
      <c r="AY98" s="97">
        <v>71.3</v>
      </c>
      <c r="AZ98" s="94">
        <v>4.2</v>
      </c>
      <c r="BA98" s="96">
        <v>77</v>
      </c>
      <c r="BB98" s="96">
        <v>29</v>
      </c>
      <c r="BC98" s="84" t="s">
        <v>1739</v>
      </c>
      <c r="BD98" s="97">
        <v>65.400000000000006</v>
      </c>
      <c r="BE98" s="94">
        <v>4.37</v>
      </c>
      <c r="BF98" s="96">
        <v>86</v>
      </c>
      <c r="BG98" s="96">
        <v>24</v>
      </c>
      <c r="BH98" s="97">
        <v>66.7</v>
      </c>
      <c r="BI98" s="94">
        <v>6.08</v>
      </c>
      <c r="BJ98" s="94">
        <v>4.83</v>
      </c>
      <c r="BK98" s="96">
        <v>18</v>
      </c>
      <c r="BL98" s="94">
        <v>-1.5</v>
      </c>
      <c r="BM98" s="36">
        <v>9</v>
      </c>
      <c r="BN98" s="70" t="s">
        <v>1065</v>
      </c>
      <c r="BO98" s="104">
        <v>-1</v>
      </c>
      <c r="BP98" s="84" t="s">
        <v>4302</v>
      </c>
      <c r="BQ98" s="84">
        <v>571927</v>
      </c>
      <c r="BR98" s="36" t="s">
        <v>3751</v>
      </c>
      <c r="BS98" s="36" t="s">
        <v>5246</v>
      </c>
      <c r="BT98" s="36" t="s">
        <v>4904</v>
      </c>
      <c r="BU98" s="84" t="s">
        <v>4939</v>
      </c>
      <c r="BV98" s="84" t="s">
        <v>4668</v>
      </c>
    </row>
    <row r="99" spans="1:74" x14ac:dyDescent="0.3">
      <c r="A99" s="84" t="s">
        <v>4761</v>
      </c>
      <c r="B99" s="84" t="s">
        <v>161</v>
      </c>
      <c r="C99" s="84" t="s">
        <v>1065</v>
      </c>
      <c r="D99" s="84">
        <v>2018</v>
      </c>
      <c r="E99" s="84">
        <v>27</v>
      </c>
      <c r="F99" s="84" t="s">
        <v>1062</v>
      </c>
      <c r="G99" s="84" t="s">
        <v>1063</v>
      </c>
      <c r="H99" s="93" t="s">
        <v>1739</v>
      </c>
      <c r="I99" s="94">
        <v>0.48</v>
      </c>
      <c r="J99" s="93" t="s">
        <v>1064</v>
      </c>
      <c r="K99" s="184">
        <v>49.1</v>
      </c>
      <c r="L99" s="185">
        <v>3</v>
      </c>
      <c r="M99" s="96">
        <v>36</v>
      </c>
      <c r="N99" s="96">
        <v>3</v>
      </c>
      <c r="O99" s="96">
        <v>0</v>
      </c>
      <c r="P99" s="96">
        <v>0</v>
      </c>
      <c r="Q99" s="185">
        <v>0</v>
      </c>
      <c r="R99" s="96">
        <v>5</v>
      </c>
      <c r="S99" s="96">
        <v>222</v>
      </c>
      <c r="T99" s="96">
        <v>7</v>
      </c>
      <c r="U99" s="96">
        <v>17</v>
      </c>
      <c r="V99" s="96">
        <v>1</v>
      </c>
      <c r="W99" s="185">
        <v>48</v>
      </c>
      <c r="X99" s="96">
        <v>156</v>
      </c>
      <c r="Y99" s="96">
        <v>47</v>
      </c>
      <c r="Z99" s="96">
        <v>36</v>
      </c>
      <c r="AA99" s="96">
        <v>2</v>
      </c>
      <c r="AB99" s="96">
        <v>1</v>
      </c>
      <c r="AC99" s="96">
        <v>0</v>
      </c>
      <c r="AD99" s="96">
        <v>23</v>
      </c>
      <c r="AE99" s="188">
        <v>4.04</v>
      </c>
      <c r="AF99" s="96">
        <v>39</v>
      </c>
      <c r="AG99" s="97">
        <v>6.7</v>
      </c>
      <c r="AH99" s="98">
        <v>2.9</v>
      </c>
      <c r="AI99" s="97">
        <v>8.3000000000000007</v>
      </c>
      <c r="AJ99" s="97">
        <v>2.9</v>
      </c>
      <c r="AK99" s="99">
        <v>1.17</v>
      </c>
      <c r="AL99" s="100">
        <v>0.30499999999999999</v>
      </c>
      <c r="AM99" s="99">
        <v>1.33</v>
      </c>
      <c r="AN99" s="99">
        <v>1.61</v>
      </c>
      <c r="AO99" s="99">
        <v>7.0000000000000007E-2</v>
      </c>
      <c r="AP99" s="101">
        <v>60</v>
      </c>
      <c r="AQ99" s="102">
        <v>95</v>
      </c>
      <c r="AR99" s="103">
        <v>26</v>
      </c>
      <c r="AS99" s="102">
        <v>5</v>
      </c>
      <c r="AT99" s="191">
        <v>3.73</v>
      </c>
      <c r="AU99" s="84">
        <v>130</v>
      </c>
      <c r="AV99" s="84">
        <v>54</v>
      </c>
      <c r="AW99" s="94">
        <v>0.15</v>
      </c>
      <c r="AX99" s="84" t="s">
        <v>1739</v>
      </c>
      <c r="AY99" s="97">
        <v>53.9</v>
      </c>
      <c r="AZ99" s="94">
        <v>4.05</v>
      </c>
      <c r="BA99" s="96">
        <v>74</v>
      </c>
      <c r="BB99" s="96">
        <v>28</v>
      </c>
      <c r="BC99" s="84" t="s">
        <v>1739</v>
      </c>
      <c r="BD99" s="97">
        <v>56.4</v>
      </c>
      <c r="BE99" s="94">
        <v>4.1900000000000004</v>
      </c>
      <c r="BF99" s="96">
        <v>83</v>
      </c>
      <c r="BG99" s="96">
        <v>26</v>
      </c>
      <c r="BH99" s="97">
        <v>42.3</v>
      </c>
      <c r="BI99" s="94">
        <v>4.68</v>
      </c>
      <c r="BJ99" s="94">
        <v>3.48</v>
      </c>
      <c r="BK99" s="96">
        <v>43</v>
      </c>
      <c r="BL99" s="94">
        <v>-0.63</v>
      </c>
      <c r="BM99" s="36">
        <v>-17</v>
      </c>
      <c r="BN99" s="70" t="s">
        <v>1065</v>
      </c>
      <c r="BO99" s="104">
        <v>14</v>
      </c>
      <c r="BP99" s="84" t="s">
        <v>5259</v>
      </c>
      <c r="BQ99" s="84">
        <v>621295</v>
      </c>
      <c r="BR99" s="36" t="s">
        <v>3759</v>
      </c>
      <c r="BS99" s="36" t="s">
        <v>5724</v>
      </c>
      <c r="BT99" s="36" t="s">
        <v>3627</v>
      </c>
      <c r="BU99" s="84" t="s">
        <v>5254</v>
      </c>
      <c r="BV99" s="84" t="s">
        <v>4668</v>
      </c>
    </row>
    <row r="100" spans="1:74" x14ac:dyDescent="0.3">
      <c r="A100" s="84" t="s">
        <v>5725</v>
      </c>
      <c r="B100" s="84" t="s">
        <v>277</v>
      </c>
      <c r="C100" s="84" t="s">
        <v>1065</v>
      </c>
      <c r="D100" s="84">
        <v>2018</v>
      </c>
      <c r="E100" s="84">
        <v>28</v>
      </c>
      <c r="F100" s="84" t="s">
        <v>1089</v>
      </c>
      <c r="G100" s="84" t="s">
        <v>1063</v>
      </c>
      <c r="H100" s="93" t="s">
        <v>1739</v>
      </c>
      <c r="I100" s="94">
        <v>0.56999999999999995</v>
      </c>
      <c r="J100" s="93" t="s">
        <v>1064</v>
      </c>
      <c r="K100" s="184">
        <v>53.1</v>
      </c>
      <c r="L100" s="185">
        <v>3</v>
      </c>
      <c r="M100" s="96">
        <v>41</v>
      </c>
      <c r="N100" s="96">
        <v>3</v>
      </c>
      <c r="O100" s="96">
        <v>0</v>
      </c>
      <c r="P100" s="96">
        <v>0</v>
      </c>
      <c r="Q100" s="185">
        <v>0</v>
      </c>
      <c r="R100" s="96">
        <v>8</v>
      </c>
      <c r="S100" s="96">
        <v>245</v>
      </c>
      <c r="T100" s="96">
        <v>8</v>
      </c>
      <c r="U100" s="96">
        <v>20</v>
      </c>
      <c r="V100" s="96">
        <v>2</v>
      </c>
      <c r="W100" s="185">
        <v>57</v>
      </c>
      <c r="X100" s="96">
        <v>173</v>
      </c>
      <c r="Y100" s="96">
        <v>48</v>
      </c>
      <c r="Z100" s="96">
        <v>37</v>
      </c>
      <c r="AA100" s="96">
        <v>2</v>
      </c>
      <c r="AB100" s="96">
        <v>2</v>
      </c>
      <c r="AC100" s="96">
        <v>1</v>
      </c>
      <c r="AD100" s="96">
        <v>28</v>
      </c>
      <c r="AE100" s="188">
        <v>4.12</v>
      </c>
      <c r="AF100" s="96">
        <v>39</v>
      </c>
      <c r="AG100" s="97">
        <v>6.1</v>
      </c>
      <c r="AH100" s="98">
        <v>2.9</v>
      </c>
      <c r="AI100" s="97">
        <v>9</v>
      </c>
      <c r="AJ100" s="97">
        <v>3.1</v>
      </c>
      <c r="AK100" s="99">
        <v>1.2</v>
      </c>
      <c r="AL100" s="100">
        <v>0.29199999999999998</v>
      </c>
      <c r="AM100" s="99">
        <v>1.28</v>
      </c>
      <c r="AN100" s="99">
        <v>1.68</v>
      </c>
      <c r="AO100" s="99">
        <v>7.0000000000000007E-2</v>
      </c>
      <c r="AP100" s="101">
        <v>76</v>
      </c>
      <c r="AQ100" s="102">
        <v>97</v>
      </c>
      <c r="AR100" s="103">
        <v>26</v>
      </c>
      <c r="AS100" s="102">
        <v>5</v>
      </c>
      <c r="AT100" s="191">
        <v>5.36</v>
      </c>
      <c r="AU100" s="84">
        <v>131</v>
      </c>
      <c r="AV100" s="84">
        <v>55</v>
      </c>
      <c r="AW100" s="94">
        <v>0.05</v>
      </c>
      <c r="AX100" s="84" t="s">
        <v>1739</v>
      </c>
      <c r="AY100" s="97">
        <v>58.2</v>
      </c>
      <c r="AZ100" s="94">
        <v>4.0599999999999996</v>
      </c>
      <c r="BA100" s="96">
        <v>75</v>
      </c>
      <c r="BB100" s="96">
        <v>29</v>
      </c>
      <c r="BC100" s="84" t="s">
        <v>1739</v>
      </c>
      <c r="BD100" s="97">
        <v>58.9</v>
      </c>
      <c r="BE100" s="94">
        <v>4.17</v>
      </c>
      <c r="BF100" s="96">
        <v>83</v>
      </c>
      <c r="BG100" s="96">
        <v>27</v>
      </c>
      <c r="BH100" s="97">
        <v>65.3</v>
      </c>
      <c r="BI100" s="94">
        <v>4.55</v>
      </c>
      <c r="BJ100" s="94">
        <v>3.6</v>
      </c>
      <c r="BK100" s="96">
        <v>46</v>
      </c>
      <c r="BL100" s="94">
        <v>-0.42</v>
      </c>
      <c r="BM100" s="36">
        <v>-20</v>
      </c>
      <c r="BN100" s="70" t="s">
        <v>1065</v>
      </c>
      <c r="BO100" s="104">
        <v>-6</v>
      </c>
      <c r="BP100" s="84" t="s">
        <v>5726</v>
      </c>
      <c r="BQ100" s="84">
        <v>623149</v>
      </c>
      <c r="BR100" s="36" t="s">
        <v>3766</v>
      </c>
      <c r="BS100" s="36" t="s">
        <v>3554</v>
      </c>
      <c r="BT100" s="36" t="s">
        <v>5254</v>
      </c>
      <c r="BU100" s="84" t="s">
        <v>5253</v>
      </c>
      <c r="BV100" s="84" t="s">
        <v>4668</v>
      </c>
    </row>
    <row r="101" spans="1:74" x14ac:dyDescent="0.3">
      <c r="A101" s="84" t="s">
        <v>2074</v>
      </c>
      <c r="B101" s="84" t="s">
        <v>310</v>
      </c>
      <c r="C101" s="84" t="s">
        <v>1065</v>
      </c>
      <c r="D101" s="84">
        <v>2018</v>
      </c>
      <c r="E101" s="84">
        <v>33</v>
      </c>
      <c r="F101" s="84" t="s">
        <v>1070</v>
      </c>
      <c r="G101" s="84" t="s">
        <v>1063</v>
      </c>
      <c r="H101" s="93" t="s">
        <v>1739</v>
      </c>
      <c r="I101" s="94">
        <v>0.53</v>
      </c>
      <c r="J101" s="93" t="s">
        <v>1064</v>
      </c>
      <c r="K101" s="184">
        <v>47.9</v>
      </c>
      <c r="L101" s="185">
        <v>3</v>
      </c>
      <c r="M101" s="96">
        <v>49</v>
      </c>
      <c r="N101" s="96">
        <v>3</v>
      </c>
      <c r="O101" s="96">
        <v>0</v>
      </c>
      <c r="P101" s="96">
        <v>0</v>
      </c>
      <c r="Q101" s="185">
        <v>0</v>
      </c>
      <c r="R101" s="96">
        <v>7</v>
      </c>
      <c r="S101" s="96">
        <v>237</v>
      </c>
      <c r="T101" s="96">
        <v>6</v>
      </c>
      <c r="U101" s="96">
        <v>22</v>
      </c>
      <c r="V101" s="96">
        <v>2</v>
      </c>
      <c r="W101" s="185">
        <v>56</v>
      </c>
      <c r="X101" s="96">
        <v>171</v>
      </c>
      <c r="Y101" s="96">
        <v>42</v>
      </c>
      <c r="Z101" s="96">
        <v>37</v>
      </c>
      <c r="AA101" s="96">
        <v>4</v>
      </c>
      <c r="AB101" s="96">
        <v>3</v>
      </c>
      <c r="AC101" s="96">
        <v>0</v>
      </c>
      <c r="AD101" s="96">
        <v>22</v>
      </c>
      <c r="AE101" s="188">
        <v>4.12</v>
      </c>
      <c r="AF101" s="96">
        <v>41</v>
      </c>
      <c r="AG101" s="97">
        <v>6.6</v>
      </c>
      <c r="AH101" s="98">
        <v>2.5</v>
      </c>
      <c r="AI101" s="97">
        <v>9</v>
      </c>
      <c r="AJ101" s="97">
        <v>3.5</v>
      </c>
      <c r="AK101" s="99">
        <v>0.92</v>
      </c>
      <c r="AL101" s="100">
        <v>0.27100000000000002</v>
      </c>
      <c r="AM101" s="99">
        <v>1.21</v>
      </c>
      <c r="AN101" s="99">
        <v>1.41</v>
      </c>
      <c r="AO101" s="99">
        <v>0.05</v>
      </c>
      <c r="AP101" s="101">
        <v>77</v>
      </c>
      <c r="AQ101" s="102">
        <v>97</v>
      </c>
      <c r="AR101" s="103">
        <v>26</v>
      </c>
      <c r="AS101" s="102">
        <v>5</v>
      </c>
      <c r="AT101" s="191">
        <v>6.18</v>
      </c>
      <c r="AU101" s="84">
        <v>132</v>
      </c>
      <c r="AV101" s="84">
        <v>56</v>
      </c>
      <c r="AW101" s="94">
        <v>-0.04</v>
      </c>
      <c r="AX101" s="84" t="s">
        <v>1739</v>
      </c>
      <c r="AY101" s="97">
        <v>54.5</v>
      </c>
      <c r="AZ101" s="94">
        <v>3.89</v>
      </c>
      <c r="BA101" s="96">
        <v>72</v>
      </c>
      <c r="BB101" s="96">
        <v>33</v>
      </c>
      <c r="BC101" s="84" t="s">
        <v>1739</v>
      </c>
      <c r="BD101" s="97">
        <v>56</v>
      </c>
      <c r="BE101" s="94">
        <v>4.08</v>
      </c>
      <c r="BF101" s="96">
        <v>81</v>
      </c>
      <c r="BG101" s="96">
        <v>28</v>
      </c>
      <c r="BH101" s="97">
        <v>60.3</v>
      </c>
      <c r="BI101" s="94">
        <v>2.83</v>
      </c>
      <c r="BJ101" s="94">
        <v>3.31</v>
      </c>
      <c r="BK101" s="96">
        <v>60</v>
      </c>
      <c r="BL101" s="94">
        <v>1.28</v>
      </c>
      <c r="BM101" s="36">
        <v>-34</v>
      </c>
      <c r="BN101" s="70" t="s">
        <v>1065</v>
      </c>
      <c r="BO101" s="104">
        <v>-4</v>
      </c>
      <c r="BP101" s="84" t="s">
        <v>2075</v>
      </c>
      <c r="BQ101" s="84">
        <v>467008</v>
      </c>
      <c r="BR101" s="36" t="s">
        <v>3766</v>
      </c>
      <c r="BS101" s="36" t="s">
        <v>5727</v>
      </c>
      <c r="BT101" s="36" t="s">
        <v>5254</v>
      </c>
      <c r="BU101" s="84" t="s">
        <v>3512</v>
      </c>
      <c r="BV101" s="84" t="s">
        <v>4679</v>
      </c>
    </row>
    <row r="102" spans="1:74" x14ac:dyDescent="0.3">
      <c r="A102" s="84" t="s">
        <v>229</v>
      </c>
      <c r="B102" s="84" t="s">
        <v>15</v>
      </c>
      <c r="C102" s="84" t="s">
        <v>1103</v>
      </c>
      <c r="D102" s="84">
        <v>2018</v>
      </c>
      <c r="E102" s="84">
        <v>24</v>
      </c>
      <c r="F102" s="84" t="s">
        <v>1107</v>
      </c>
      <c r="G102" s="84" t="s">
        <v>1063</v>
      </c>
      <c r="H102" s="93" t="s">
        <v>1739</v>
      </c>
      <c r="I102" s="94">
        <v>0.46</v>
      </c>
      <c r="J102" s="93" t="s">
        <v>1064</v>
      </c>
      <c r="K102" s="184">
        <v>65</v>
      </c>
      <c r="L102" s="185">
        <v>3</v>
      </c>
      <c r="M102" s="96">
        <v>43</v>
      </c>
      <c r="N102" s="96">
        <v>3</v>
      </c>
      <c r="O102" s="96">
        <v>0</v>
      </c>
      <c r="P102" s="96">
        <v>0</v>
      </c>
      <c r="Q102" s="185">
        <v>1</v>
      </c>
      <c r="R102" s="96">
        <v>10</v>
      </c>
      <c r="S102" s="96">
        <v>270</v>
      </c>
      <c r="T102" s="96">
        <v>11</v>
      </c>
      <c r="U102" s="96">
        <v>21</v>
      </c>
      <c r="V102" s="96">
        <v>1</v>
      </c>
      <c r="W102" s="185">
        <v>60</v>
      </c>
      <c r="X102" s="96">
        <v>190</v>
      </c>
      <c r="Y102" s="96">
        <v>55</v>
      </c>
      <c r="Z102" s="96">
        <v>38</v>
      </c>
      <c r="AA102" s="96">
        <v>2</v>
      </c>
      <c r="AB102" s="96">
        <v>3</v>
      </c>
      <c r="AC102" s="96">
        <v>1</v>
      </c>
      <c r="AD102" s="96">
        <v>30</v>
      </c>
      <c r="AE102" s="188">
        <v>4.18</v>
      </c>
      <c r="AF102" s="96">
        <v>45</v>
      </c>
      <c r="AG102" s="97">
        <v>6.6</v>
      </c>
      <c r="AH102" s="98">
        <v>2.9</v>
      </c>
      <c r="AI102" s="97">
        <v>8.6999999999999993</v>
      </c>
      <c r="AJ102" s="97">
        <v>3</v>
      </c>
      <c r="AK102" s="99">
        <v>1.53</v>
      </c>
      <c r="AL102" s="100">
        <v>0.28899999999999998</v>
      </c>
      <c r="AM102" s="99">
        <v>1.31</v>
      </c>
      <c r="AN102" s="99">
        <v>2.04</v>
      </c>
      <c r="AO102" s="99">
        <v>0.09</v>
      </c>
      <c r="AP102" s="101">
        <v>59</v>
      </c>
      <c r="AQ102" s="102">
        <v>99</v>
      </c>
      <c r="AR102" s="103">
        <v>26</v>
      </c>
      <c r="AS102" s="102">
        <v>6</v>
      </c>
      <c r="AT102" s="191">
        <v>6.01</v>
      </c>
      <c r="AU102" s="84">
        <v>133</v>
      </c>
      <c r="AV102" s="84">
        <v>57</v>
      </c>
      <c r="AW102" s="94">
        <v>0.32</v>
      </c>
      <c r="AX102" s="84" t="s">
        <v>1739</v>
      </c>
      <c r="AY102" s="97">
        <v>63.2</v>
      </c>
      <c r="AZ102" s="94">
        <v>4.4800000000000004</v>
      </c>
      <c r="BA102" s="96">
        <v>82</v>
      </c>
      <c r="BB102" s="96">
        <v>22</v>
      </c>
      <c r="BC102" s="84" t="s">
        <v>1739</v>
      </c>
      <c r="BD102" s="97">
        <v>62.3</v>
      </c>
      <c r="BE102" s="94">
        <v>4.5</v>
      </c>
      <c r="BF102" s="96">
        <v>89</v>
      </c>
      <c r="BG102" s="96">
        <v>21</v>
      </c>
      <c r="BH102" s="97">
        <v>68.3</v>
      </c>
      <c r="BI102" s="94">
        <v>4.21</v>
      </c>
      <c r="BJ102" s="94">
        <v>4.5599999999999996</v>
      </c>
      <c r="BK102" s="96">
        <v>22</v>
      </c>
      <c r="BL102" s="94">
        <v>-0.03</v>
      </c>
      <c r="BM102" s="36">
        <v>4</v>
      </c>
      <c r="BN102" s="70" t="s">
        <v>1065</v>
      </c>
      <c r="BO102" s="104">
        <v>-6</v>
      </c>
      <c r="BP102" s="84" t="s">
        <v>5728</v>
      </c>
      <c r="BQ102" s="84">
        <v>600526</v>
      </c>
      <c r="BR102" s="36" t="s">
        <v>5729</v>
      </c>
      <c r="BS102" s="36" t="s">
        <v>5730</v>
      </c>
      <c r="BT102" s="36" t="s">
        <v>5032</v>
      </c>
      <c r="BU102" s="84" t="s">
        <v>5693</v>
      </c>
      <c r="BV102" s="84" t="s">
        <v>4668</v>
      </c>
    </row>
    <row r="103" spans="1:74" x14ac:dyDescent="0.3">
      <c r="A103" s="84" t="s">
        <v>393</v>
      </c>
      <c r="B103" s="84" t="s">
        <v>380</v>
      </c>
      <c r="C103" s="84" t="s">
        <v>1065</v>
      </c>
      <c r="D103" s="84">
        <v>2018</v>
      </c>
      <c r="E103" s="84">
        <v>27</v>
      </c>
      <c r="F103" s="84" t="s">
        <v>1089</v>
      </c>
      <c r="G103" s="84" t="s">
        <v>1063</v>
      </c>
      <c r="H103" s="93" t="s">
        <v>1739</v>
      </c>
      <c r="I103" s="94">
        <v>0.56999999999999995</v>
      </c>
      <c r="J103" s="93" t="s">
        <v>1064</v>
      </c>
      <c r="K103" s="184">
        <v>88.6</v>
      </c>
      <c r="L103" s="185">
        <v>6</v>
      </c>
      <c r="M103" s="96">
        <v>34</v>
      </c>
      <c r="N103" s="96">
        <v>12</v>
      </c>
      <c r="O103" s="96">
        <v>0</v>
      </c>
      <c r="P103" s="96">
        <v>0</v>
      </c>
      <c r="Q103" s="185">
        <v>0</v>
      </c>
      <c r="R103" s="96">
        <v>5</v>
      </c>
      <c r="S103" s="96">
        <v>399</v>
      </c>
      <c r="T103" s="96">
        <v>11</v>
      </c>
      <c r="U103" s="96">
        <v>45</v>
      </c>
      <c r="V103" s="96">
        <v>3</v>
      </c>
      <c r="W103" s="185">
        <v>84</v>
      </c>
      <c r="X103" s="96">
        <v>265</v>
      </c>
      <c r="Y103" s="96">
        <v>123</v>
      </c>
      <c r="Z103" s="96">
        <v>43</v>
      </c>
      <c r="AA103" s="96">
        <v>5</v>
      </c>
      <c r="AB103" s="96">
        <v>4</v>
      </c>
      <c r="AC103" s="96">
        <v>1</v>
      </c>
      <c r="AD103" s="96">
        <v>68</v>
      </c>
      <c r="AE103" s="188">
        <v>4.8</v>
      </c>
      <c r="AF103" s="96">
        <v>116</v>
      </c>
      <c r="AG103" s="97">
        <v>11.7</v>
      </c>
      <c r="AH103" s="98">
        <v>1.9</v>
      </c>
      <c r="AI103" s="97">
        <v>8.5</v>
      </c>
      <c r="AJ103" s="97">
        <v>4.5</v>
      </c>
      <c r="AK103" s="99">
        <v>1.1299999999999999</v>
      </c>
      <c r="AL103" s="100">
        <v>0.30599999999999999</v>
      </c>
      <c r="AM103" s="99">
        <v>1.6</v>
      </c>
      <c r="AN103" s="99">
        <v>1.76</v>
      </c>
      <c r="AO103" s="99">
        <v>7.0000000000000007E-2</v>
      </c>
      <c r="AP103" s="101">
        <v>37</v>
      </c>
      <c r="AQ103" s="102">
        <v>113</v>
      </c>
      <c r="AR103" s="103">
        <v>26</v>
      </c>
      <c r="AS103" s="102">
        <v>7</v>
      </c>
      <c r="AT103" s="191">
        <v>11.79</v>
      </c>
      <c r="AU103" s="84">
        <v>134</v>
      </c>
      <c r="AV103" s="84">
        <v>58</v>
      </c>
      <c r="AW103" s="94">
        <v>-0.41</v>
      </c>
      <c r="AX103" s="84" t="s">
        <v>1739</v>
      </c>
      <c r="AY103" s="97">
        <v>82.1</v>
      </c>
      <c r="AZ103" s="94">
        <v>4.3899999999999997</v>
      </c>
      <c r="BA103" s="96">
        <v>81</v>
      </c>
      <c r="BB103" s="96">
        <v>27</v>
      </c>
      <c r="BC103" s="84" t="s">
        <v>1739</v>
      </c>
      <c r="BD103" s="97">
        <v>74.599999999999994</v>
      </c>
      <c r="BE103" s="94">
        <v>4.3899999999999997</v>
      </c>
      <c r="BF103" s="96">
        <v>87</v>
      </c>
      <c r="BG103" s="96">
        <v>26</v>
      </c>
      <c r="BH103" s="97">
        <v>119</v>
      </c>
      <c r="BI103" s="94">
        <v>5.52</v>
      </c>
      <c r="BJ103" s="94">
        <v>4.2</v>
      </c>
      <c r="BK103" s="96">
        <v>40</v>
      </c>
      <c r="BL103" s="94">
        <v>-0.72</v>
      </c>
      <c r="BM103" s="36">
        <v>-14</v>
      </c>
      <c r="BN103" s="70" t="s">
        <v>1065</v>
      </c>
      <c r="BO103" s="104">
        <v>-44</v>
      </c>
      <c r="BP103" s="84" t="s">
        <v>3366</v>
      </c>
      <c r="BQ103" s="84">
        <v>606160</v>
      </c>
      <c r="BR103" s="36" t="s">
        <v>3765</v>
      </c>
      <c r="BS103" s="36" t="s">
        <v>5269</v>
      </c>
      <c r="BT103" s="36" t="s">
        <v>4408</v>
      </c>
      <c r="BU103" s="84" t="s">
        <v>5731</v>
      </c>
      <c r="BV103" s="84" t="s">
        <v>4668</v>
      </c>
    </row>
    <row r="104" spans="1:74" x14ac:dyDescent="0.3">
      <c r="A104" s="84" t="s">
        <v>5105</v>
      </c>
      <c r="B104" s="84" t="s">
        <v>320</v>
      </c>
      <c r="C104" s="84" t="s">
        <v>1065</v>
      </c>
      <c r="D104" s="84">
        <v>2018</v>
      </c>
      <c r="E104" s="84">
        <v>30</v>
      </c>
      <c r="F104" s="84" t="s">
        <v>1093</v>
      </c>
      <c r="G104" s="84" t="s">
        <v>1063</v>
      </c>
      <c r="H104" s="93" t="s">
        <v>1739</v>
      </c>
      <c r="I104" s="94">
        <v>0.67</v>
      </c>
      <c r="J104" s="93" t="s">
        <v>1064</v>
      </c>
      <c r="K104" s="184">
        <v>88.2</v>
      </c>
      <c r="L104" s="185">
        <v>6</v>
      </c>
      <c r="M104" s="96">
        <v>30</v>
      </c>
      <c r="N104" s="96">
        <v>14</v>
      </c>
      <c r="O104" s="96">
        <v>0</v>
      </c>
      <c r="P104" s="96">
        <v>0</v>
      </c>
      <c r="Q104" s="185">
        <v>0</v>
      </c>
      <c r="R104" s="96">
        <v>4</v>
      </c>
      <c r="S104" s="96">
        <v>392</v>
      </c>
      <c r="T104" s="96">
        <v>18</v>
      </c>
      <c r="U104" s="96">
        <v>35</v>
      </c>
      <c r="V104" s="96">
        <v>1</v>
      </c>
      <c r="W104" s="185">
        <v>77</v>
      </c>
      <c r="X104" s="96">
        <v>274</v>
      </c>
      <c r="Y104" s="96">
        <v>112</v>
      </c>
      <c r="Z104" s="96">
        <v>43</v>
      </c>
      <c r="AA104" s="96">
        <v>2</v>
      </c>
      <c r="AB104" s="96">
        <v>6</v>
      </c>
      <c r="AC104" s="96">
        <v>1</v>
      </c>
      <c r="AD104" s="96">
        <v>65</v>
      </c>
      <c r="AE104" s="188">
        <v>4.8099999999999996</v>
      </c>
      <c r="AF104" s="96">
        <v>98</v>
      </c>
      <c r="AG104" s="97">
        <v>9.6999999999999993</v>
      </c>
      <c r="AH104" s="98">
        <v>2.2000000000000002</v>
      </c>
      <c r="AI104" s="97">
        <v>7.7</v>
      </c>
      <c r="AJ104" s="97">
        <v>3.5</v>
      </c>
      <c r="AK104" s="99">
        <v>1.78</v>
      </c>
      <c r="AL104" s="100">
        <v>0.26600000000000001</v>
      </c>
      <c r="AM104" s="99">
        <v>1.38</v>
      </c>
      <c r="AN104" s="99">
        <v>2.37</v>
      </c>
      <c r="AO104" s="99">
        <v>0.1</v>
      </c>
      <c r="AP104" s="101">
        <v>19</v>
      </c>
      <c r="AQ104" s="102">
        <v>114</v>
      </c>
      <c r="AR104" s="103">
        <v>26</v>
      </c>
      <c r="AS104" s="102">
        <v>8</v>
      </c>
      <c r="AT104" s="191">
        <v>14.9</v>
      </c>
      <c r="AU104" s="84">
        <v>135</v>
      </c>
      <c r="AV104" s="84">
        <v>59</v>
      </c>
      <c r="AW104" s="94">
        <v>0.15</v>
      </c>
      <c r="AX104" s="84" t="s">
        <v>1739</v>
      </c>
      <c r="AY104" s="97">
        <v>78.599999999999994</v>
      </c>
      <c r="AZ104" s="94">
        <v>5.05</v>
      </c>
      <c r="BA104" s="96">
        <v>93</v>
      </c>
      <c r="BB104" s="96">
        <v>17</v>
      </c>
      <c r="BC104" s="84" t="s">
        <v>1739</v>
      </c>
      <c r="BD104" s="97">
        <v>70.900000000000006</v>
      </c>
      <c r="BE104" s="94">
        <v>4.96</v>
      </c>
      <c r="BF104" s="96">
        <v>98</v>
      </c>
      <c r="BG104" s="96">
        <v>17</v>
      </c>
      <c r="BH104" s="97">
        <v>122.3</v>
      </c>
      <c r="BI104" s="94">
        <v>5.52</v>
      </c>
      <c r="BJ104" s="94">
        <v>5.65</v>
      </c>
      <c r="BK104" s="96">
        <v>17</v>
      </c>
      <c r="BL104" s="94">
        <v>-0.71</v>
      </c>
      <c r="BM104" s="36">
        <v>8</v>
      </c>
      <c r="BN104" s="70" t="s">
        <v>1065</v>
      </c>
      <c r="BO104" s="104">
        <v>-51</v>
      </c>
      <c r="BP104" s="84" t="s">
        <v>5106</v>
      </c>
      <c r="BQ104" s="84">
        <v>534947</v>
      </c>
      <c r="BR104" s="36" t="s">
        <v>3748</v>
      </c>
      <c r="BS104" s="36" t="s">
        <v>5269</v>
      </c>
      <c r="BT104" s="36" t="s">
        <v>5732</v>
      </c>
      <c r="BU104" s="84" t="s">
        <v>5733</v>
      </c>
      <c r="BV104" s="84" t="s">
        <v>4674</v>
      </c>
    </row>
    <row r="105" spans="1:74" x14ac:dyDescent="0.3">
      <c r="A105" s="84" t="s">
        <v>2476</v>
      </c>
      <c r="B105" s="84" t="s">
        <v>4253</v>
      </c>
      <c r="C105" s="84" t="s">
        <v>1065</v>
      </c>
      <c r="D105" s="84">
        <v>2018</v>
      </c>
      <c r="E105" s="84">
        <v>27</v>
      </c>
      <c r="F105" s="84" t="s">
        <v>1089</v>
      </c>
      <c r="G105" s="84" t="s">
        <v>1063</v>
      </c>
      <c r="H105" s="93" t="s">
        <v>1739</v>
      </c>
      <c r="I105" s="94">
        <v>0.56000000000000005</v>
      </c>
      <c r="J105" s="93" t="s">
        <v>1064</v>
      </c>
      <c r="K105" s="184">
        <v>58.9</v>
      </c>
      <c r="L105" s="185">
        <v>3</v>
      </c>
      <c r="M105" s="96">
        <v>49</v>
      </c>
      <c r="N105" s="96">
        <v>2</v>
      </c>
      <c r="O105" s="96">
        <v>0</v>
      </c>
      <c r="P105" s="96">
        <v>0</v>
      </c>
      <c r="Q105" s="185">
        <v>3</v>
      </c>
      <c r="R105" s="96">
        <v>12</v>
      </c>
      <c r="S105" s="96">
        <v>264</v>
      </c>
      <c r="T105" s="96">
        <v>8</v>
      </c>
      <c r="U105" s="96">
        <v>26</v>
      </c>
      <c r="V105" s="96">
        <v>2</v>
      </c>
      <c r="W105" s="185">
        <v>65</v>
      </c>
      <c r="X105" s="96">
        <v>186</v>
      </c>
      <c r="Y105" s="96">
        <v>49</v>
      </c>
      <c r="Z105" s="96">
        <v>38</v>
      </c>
      <c r="AA105" s="96">
        <v>2</v>
      </c>
      <c r="AB105" s="96">
        <v>3</v>
      </c>
      <c r="AC105" s="96">
        <v>0</v>
      </c>
      <c r="AD105" s="96">
        <v>27</v>
      </c>
      <c r="AE105" s="188">
        <v>4.2</v>
      </c>
      <c r="AF105" s="96">
        <v>47</v>
      </c>
      <c r="AG105" s="97">
        <v>6.9</v>
      </c>
      <c r="AH105" s="98">
        <v>2.5</v>
      </c>
      <c r="AI105" s="97">
        <v>9.4</v>
      </c>
      <c r="AJ105" s="97">
        <v>3.8</v>
      </c>
      <c r="AK105" s="99">
        <v>1.19</v>
      </c>
      <c r="AL105" s="100">
        <v>0.28599999999999998</v>
      </c>
      <c r="AM105" s="99">
        <v>1.3</v>
      </c>
      <c r="AN105" s="99">
        <v>1.75</v>
      </c>
      <c r="AO105" s="99">
        <v>7.0000000000000007E-2</v>
      </c>
      <c r="AP105" s="101">
        <v>76</v>
      </c>
      <c r="AQ105" s="102">
        <v>99</v>
      </c>
      <c r="AR105" s="103">
        <v>25</v>
      </c>
      <c r="AS105" s="102">
        <v>5</v>
      </c>
      <c r="AT105" s="191">
        <v>7.07</v>
      </c>
      <c r="AU105" s="84">
        <v>136</v>
      </c>
      <c r="AV105" s="84">
        <v>60</v>
      </c>
      <c r="AW105" s="94">
        <v>0.14000000000000001</v>
      </c>
      <c r="AX105" s="84" t="s">
        <v>1739</v>
      </c>
      <c r="AY105" s="97">
        <v>59.7</v>
      </c>
      <c r="AZ105" s="94">
        <v>4.16</v>
      </c>
      <c r="BA105" s="96">
        <v>77</v>
      </c>
      <c r="BB105" s="96">
        <v>27</v>
      </c>
      <c r="BC105" s="84" t="s">
        <v>1739</v>
      </c>
      <c r="BD105" s="97">
        <v>59.8</v>
      </c>
      <c r="BE105" s="94">
        <v>4.33</v>
      </c>
      <c r="BF105" s="96">
        <v>86</v>
      </c>
      <c r="BG105" s="96">
        <v>24</v>
      </c>
      <c r="BH105" s="97">
        <v>56.7</v>
      </c>
      <c r="BI105" s="94">
        <v>4.92</v>
      </c>
      <c r="BJ105" s="94">
        <v>4.91</v>
      </c>
      <c r="BK105" s="96">
        <v>15</v>
      </c>
      <c r="BL105" s="94">
        <v>-0.73</v>
      </c>
      <c r="BM105" s="36">
        <v>10</v>
      </c>
      <c r="BN105" s="70" t="s">
        <v>1065</v>
      </c>
      <c r="BO105" s="104">
        <v>3</v>
      </c>
      <c r="BP105" s="84" t="s">
        <v>4254</v>
      </c>
      <c r="BQ105" s="84">
        <v>570663</v>
      </c>
      <c r="BR105" s="36" t="s">
        <v>3764</v>
      </c>
      <c r="BS105" s="36" t="s">
        <v>5304</v>
      </c>
      <c r="BT105" s="36" t="s">
        <v>4255</v>
      </c>
      <c r="BU105" s="84" t="s">
        <v>5248</v>
      </c>
      <c r="BV105" s="84" t="s">
        <v>4668</v>
      </c>
    </row>
    <row r="106" spans="1:74" x14ac:dyDescent="0.3">
      <c r="A106" s="84" t="s">
        <v>2973</v>
      </c>
      <c r="B106" s="84" t="s">
        <v>310</v>
      </c>
      <c r="C106" s="84" t="s">
        <v>1065</v>
      </c>
      <c r="D106" s="84">
        <v>2018</v>
      </c>
      <c r="E106" s="84">
        <v>30</v>
      </c>
      <c r="F106" s="84" t="s">
        <v>1567</v>
      </c>
      <c r="G106" s="84" t="s">
        <v>1063</v>
      </c>
      <c r="H106" s="93" t="s">
        <v>1739</v>
      </c>
      <c r="I106" s="94">
        <v>0.56999999999999995</v>
      </c>
      <c r="J106" s="93" t="s">
        <v>1064</v>
      </c>
      <c r="K106" s="184">
        <v>56</v>
      </c>
      <c r="L106" s="185">
        <v>3</v>
      </c>
      <c r="M106" s="96">
        <v>55</v>
      </c>
      <c r="N106" s="96">
        <v>2</v>
      </c>
      <c r="O106" s="96">
        <v>0</v>
      </c>
      <c r="P106" s="96">
        <v>0</v>
      </c>
      <c r="Q106" s="185">
        <v>3</v>
      </c>
      <c r="R106" s="96">
        <v>10</v>
      </c>
      <c r="S106" s="96">
        <v>265</v>
      </c>
      <c r="T106" s="96">
        <v>8</v>
      </c>
      <c r="U106" s="96">
        <v>23</v>
      </c>
      <c r="V106" s="96">
        <v>1</v>
      </c>
      <c r="W106" s="185">
        <v>64</v>
      </c>
      <c r="X106" s="96">
        <v>189</v>
      </c>
      <c r="Y106" s="96">
        <v>49</v>
      </c>
      <c r="Z106" s="96">
        <v>38</v>
      </c>
      <c r="AA106" s="96">
        <v>2</v>
      </c>
      <c r="AB106" s="96">
        <v>2</v>
      </c>
      <c r="AC106" s="96">
        <v>1</v>
      </c>
      <c r="AD106" s="96">
        <v>24</v>
      </c>
      <c r="AE106" s="188">
        <v>4.21</v>
      </c>
      <c r="AF106" s="96">
        <v>48</v>
      </c>
      <c r="AG106" s="97">
        <v>6.9</v>
      </c>
      <c r="AH106" s="98">
        <v>2.8</v>
      </c>
      <c r="AI106" s="97">
        <v>9</v>
      </c>
      <c r="AJ106" s="97">
        <v>3.3</v>
      </c>
      <c r="AK106" s="99">
        <v>1.17</v>
      </c>
      <c r="AL106" s="100">
        <v>0.27700000000000002</v>
      </c>
      <c r="AM106" s="99">
        <v>1.23</v>
      </c>
      <c r="AN106" s="99">
        <v>1.66</v>
      </c>
      <c r="AO106" s="99">
        <v>7.0000000000000007E-2</v>
      </c>
      <c r="AP106" s="101">
        <v>74</v>
      </c>
      <c r="AQ106" s="102">
        <v>99</v>
      </c>
      <c r="AR106" s="103">
        <v>25</v>
      </c>
      <c r="AS106" s="102">
        <v>5</v>
      </c>
      <c r="AT106" s="191">
        <v>8.06</v>
      </c>
      <c r="AU106" s="84">
        <v>137</v>
      </c>
      <c r="AV106" s="84">
        <v>61</v>
      </c>
      <c r="AW106" s="94">
        <v>0.02</v>
      </c>
      <c r="AX106" s="84" t="s">
        <v>1739</v>
      </c>
      <c r="AY106" s="97">
        <v>59.3</v>
      </c>
      <c r="AZ106" s="94">
        <v>4.07</v>
      </c>
      <c r="BA106" s="96">
        <v>75</v>
      </c>
      <c r="BB106" s="96">
        <v>29</v>
      </c>
      <c r="BC106" s="84" t="s">
        <v>1739</v>
      </c>
      <c r="BD106" s="97">
        <v>59.6</v>
      </c>
      <c r="BE106" s="94">
        <v>4.2300000000000004</v>
      </c>
      <c r="BF106" s="96">
        <v>84</v>
      </c>
      <c r="BG106" s="96">
        <v>26</v>
      </c>
      <c r="BH106" s="97">
        <v>64</v>
      </c>
      <c r="BI106" s="94">
        <v>2.95</v>
      </c>
      <c r="BJ106" s="94">
        <v>4.26</v>
      </c>
      <c r="BK106" s="96">
        <v>26</v>
      </c>
      <c r="BL106" s="94">
        <v>1.26</v>
      </c>
      <c r="BM106" s="36">
        <v>-1</v>
      </c>
      <c r="BN106" s="70" t="s">
        <v>1065</v>
      </c>
      <c r="BO106" s="104">
        <v>-4</v>
      </c>
      <c r="BP106" s="84" t="s">
        <v>3260</v>
      </c>
      <c r="BQ106" s="84">
        <v>520980</v>
      </c>
      <c r="BR106" s="36" t="s">
        <v>3766</v>
      </c>
      <c r="BS106" s="36" t="s">
        <v>5248</v>
      </c>
      <c r="BT106" s="36" t="s">
        <v>5253</v>
      </c>
      <c r="BU106" s="84" t="s">
        <v>3815</v>
      </c>
      <c r="BV106" s="84" t="s">
        <v>4674</v>
      </c>
    </row>
    <row r="107" spans="1:74" x14ac:dyDescent="0.3">
      <c r="A107" s="84" t="s">
        <v>4251</v>
      </c>
      <c r="B107" s="84" t="s">
        <v>148</v>
      </c>
      <c r="C107" s="84" t="s">
        <v>1103</v>
      </c>
      <c r="D107" s="84">
        <v>2018</v>
      </c>
      <c r="E107" s="84">
        <v>28</v>
      </c>
      <c r="F107" s="84" t="s">
        <v>1062</v>
      </c>
      <c r="G107" s="84" t="s">
        <v>1063</v>
      </c>
      <c r="H107" s="93" t="s">
        <v>1739</v>
      </c>
      <c r="I107" s="94">
        <v>0.68</v>
      </c>
      <c r="J107" s="93" t="s">
        <v>1064</v>
      </c>
      <c r="K107" s="184">
        <v>94.5</v>
      </c>
      <c r="L107" s="185">
        <v>6</v>
      </c>
      <c r="M107" s="96">
        <v>23</v>
      </c>
      <c r="N107" s="96">
        <v>15</v>
      </c>
      <c r="O107" s="96">
        <v>0</v>
      </c>
      <c r="P107" s="96">
        <v>0</v>
      </c>
      <c r="Q107" s="185">
        <v>0</v>
      </c>
      <c r="R107" s="96">
        <v>2</v>
      </c>
      <c r="S107" s="96">
        <v>394</v>
      </c>
      <c r="T107" s="96">
        <v>13</v>
      </c>
      <c r="U107" s="96">
        <v>36</v>
      </c>
      <c r="V107" s="96">
        <v>3</v>
      </c>
      <c r="W107" s="185">
        <v>76</v>
      </c>
      <c r="X107" s="96">
        <v>270</v>
      </c>
      <c r="Y107" s="96">
        <v>114</v>
      </c>
      <c r="Z107" s="96">
        <v>44</v>
      </c>
      <c r="AA107" s="96">
        <v>5</v>
      </c>
      <c r="AB107" s="96">
        <v>7</v>
      </c>
      <c r="AC107" s="96">
        <v>0</v>
      </c>
      <c r="AD107" s="96">
        <v>62</v>
      </c>
      <c r="AE107" s="188">
        <v>4.87</v>
      </c>
      <c r="AF107" s="96">
        <v>103</v>
      </c>
      <c r="AG107" s="97">
        <v>10.3</v>
      </c>
      <c r="AH107" s="98">
        <v>2.1</v>
      </c>
      <c r="AI107" s="97">
        <v>7.6</v>
      </c>
      <c r="AJ107" s="97">
        <v>3.6</v>
      </c>
      <c r="AK107" s="99">
        <v>1.25</v>
      </c>
      <c r="AL107" s="100">
        <v>0.27800000000000002</v>
      </c>
      <c r="AM107" s="99">
        <v>1.41</v>
      </c>
      <c r="AN107" s="99">
        <v>1.79</v>
      </c>
      <c r="AO107" s="99">
        <v>7.0000000000000007E-2</v>
      </c>
      <c r="AP107" s="101">
        <v>25</v>
      </c>
      <c r="AQ107" s="102">
        <v>115</v>
      </c>
      <c r="AR107" s="103">
        <v>25</v>
      </c>
      <c r="AS107" s="102">
        <v>10</v>
      </c>
      <c r="AT107" s="191">
        <v>14.65</v>
      </c>
      <c r="AU107" s="84">
        <v>138</v>
      </c>
      <c r="AV107" s="84">
        <v>62</v>
      </c>
      <c r="AW107" s="94">
        <v>-0.19</v>
      </c>
      <c r="AX107" s="84" t="s">
        <v>1739</v>
      </c>
      <c r="AY107" s="97">
        <v>79.900000000000006</v>
      </c>
      <c r="AZ107" s="94">
        <v>4.63</v>
      </c>
      <c r="BA107" s="96">
        <v>85</v>
      </c>
      <c r="BB107" s="96">
        <v>23</v>
      </c>
      <c r="BC107" s="84" t="s">
        <v>1739</v>
      </c>
      <c r="BD107" s="97">
        <v>72</v>
      </c>
      <c r="BE107" s="94">
        <v>4.67</v>
      </c>
      <c r="BF107" s="96">
        <v>92</v>
      </c>
      <c r="BG107" s="96">
        <v>20</v>
      </c>
      <c r="BH107" s="97">
        <v>102.7</v>
      </c>
      <c r="BI107" s="94">
        <v>6.14</v>
      </c>
      <c r="BJ107" s="94">
        <v>5.4</v>
      </c>
      <c r="BK107" s="96">
        <v>17</v>
      </c>
      <c r="BL107" s="94">
        <v>-1.27</v>
      </c>
      <c r="BM107" s="36">
        <v>8</v>
      </c>
      <c r="BN107" s="70" t="s">
        <v>1065</v>
      </c>
      <c r="BO107" s="104">
        <v>-31</v>
      </c>
      <c r="BP107" s="84" t="s">
        <v>4252</v>
      </c>
      <c r="BQ107" s="84">
        <v>543045</v>
      </c>
      <c r="BR107" s="36" t="s">
        <v>3769</v>
      </c>
      <c r="BS107" s="36" t="s">
        <v>5734</v>
      </c>
      <c r="BT107" s="36" t="s">
        <v>3526</v>
      </c>
      <c r="BU107" s="84" t="s">
        <v>3649</v>
      </c>
      <c r="BV107" s="84" t="s">
        <v>4668</v>
      </c>
    </row>
    <row r="108" spans="1:74" x14ac:dyDescent="0.3">
      <c r="A108" s="84" t="s">
        <v>1749</v>
      </c>
      <c r="B108" s="84" t="s">
        <v>1750</v>
      </c>
      <c r="C108" s="84" t="s">
        <v>1065</v>
      </c>
      <c r="D108" s="84">
        <v>2018</v>
      </c>
      <c r="E108" s="84">
        <v>34</v>
      </c>
      <c r="F108" s="84" t="s">
        <v>1062</v>
      </c>
      <c r="G108" s="84" t="s">
        <v>1063</v>
      </c>
      <c r="H108" s="93" t="s">
        <v>1739</v>
      </c>
      <c r="I108" s="94">
        <v>0.74</v>
      </c>
      <c r="J108" s="93" t="s">
        <v>1064</v>
      </c>
      <c r="K108" s="184">
        <v>95.1</v>
      </c>
      <c r="L108" s="185">
        <v>6</v>
      </c>
      <c r="M108" s="96">
        <v>18</v>
      </c>
      <c r="N108" s="96">
        <v>15</v>
      </c>
      <c r="O108" s="96">
        <v>0</v>
      </c>
      <c r="P108" s="96">
        <v>0</v>
      </c>
      <c r="Q108" s="185">
        <v>0</v>
      </c>
      <c r="R108" s="96">
        <v>1</v>
      </c>
      <c r="S108" s="96">
        <v>371</v>
      </c>
      <c r="T108" s="96">
        <v>9</v>
      </c>
      <c r="U108" s="96">
        <v>36</v>
      </c>
      <c r="V108" s="96">
        <v>1</v>
      </c>
      <c r="W108" s="185">
        <v>67</v>
      </c>
      <c r="X108" s="96">
        <v>256</v>
      </c>
      <c r="Y108" s="96">
        <v>106</v>
      </c>
      <c r="Z108" s="96">
        <v>43</v>
      </c>
      <c r="AA108" s="96">
        <v>3</v>
      </c>
      <c r="AB108" s="96">
        <v>4</v>
      </c>
      <c r="AC108" s="96">
        <v>0</v>
      </c>
      <c r="AD108" s="96">
        <v>58</v>
      </c>
      <c r="AE108" s="188">
        <v>4.82</v>
      </c>
      <c r="AF108" s="96">
        <v>101</v>
      </c>
      <c r="AG108" s="97">
        <v>10.5</v>
      </c>
      <c r="AH108" s="98">
        <v>1.8</v>
      </c>
      <c r="AI108" s="97">
        <v>7</v>
      </c>
      <c r="AJ108" s="97">
        <v>3.8</v>
      </c>
      <c r="AK108" s="99">
        <v>0.97</v>
      </c>
      <c r="AL108" s="100">
        <v>0.27500000000000002</v>
      </c>
      <c r="AM108" s="99">
        <v>1.41</v>
      </c>
      <c r="AN108" s="99">
        <v>1.5</v>
      </c>
      <c r="AO108" s="99">
        <v>0.05</v>
      </c>
      <c r="AP108" s="101">
        <v>17</v>
      </c>
      <c r="AQ108" s="102">
        <v>114</v>
      </c>
      <c r="AR108" s="103">
        <v>25</v>
      </c>
      <c r="AS108" s="102">
        <v>12</v>
      </c>
      <c r="AT108" s="191">
        <v>13.47</v>
      </c>
      <c r="AU108" s="84">
        <v>139</v>
      </c>
      <c r="AV108" s="84">
        <v>63</v>
      </c>
      <c r="AW108" s="94">
        <v>-0.42</v>
      </c>
      <c r="AX108" s="84" t="s">
        <v>1739</v>
      </c>
      <c r="AY108" s="97">
        <v>76.3</v>
      </c>
      <c r="AZ108" s="94">
        <v>4.3600000000000003</v>
      </c>
      <c r="BA108" s="96">
        <v>80</v>
      </c>
      <c r="BB108" s="96">
        <v>27</v>
      </c>
      <c r="BC108" s="84" t="s">
        <v>1739</v>
      </c>
      <c r="BD108" s="97">
        <v>67.7</v>
      </c>
      <c r="BE108" s="94">
        <v>4.4000000000000004</v>
      </c>
      <c r="BF108" s="96">
        <v>87</v>
      </c>
      <c r="BG108" s="96">
        <v>24</v>
      </c>
      <c r="BH108" s="97">
        <v>92.3</v>
      </c>
      <c r="BI108" s="94">
        <v>4.1900000000000004</v>
      </c>
      <c r="BJ108" s="94">
        <v>4.3099999999999996</v>
      </c>
      <c r="BK108" s="96">
        <v>31</v>
      </c>
      <c r="BL108" s="94">
        <v>0.62</v>
      </c>
      <c r="BM108" s="36">
        <v>-6</v>
      </c>
      <c r="BN108" s="70" t="s">
        <v>1065</v>
      </c>
      <c r="BO108" s="104">
        <v>-25</v>
      </c>
      <c r="BP108" s="84" t="s">
        <v>1751</v>
      </c>
      <c r="BQ108" s="84">
        <v>450172</v>
      </c>
      <c r="BR108" s="36" t="s">
        <v>4678</v>
      </c>
      <c r="BS108" s="36" t="s">
        <v>3646</v>
      </c>
      <c r="BT108" s="36" t="s">
        <v>3441</v>
      </c>
      <c r="BU108" s="84" t="s">
        <v>3473</v>
      </c>
      <c r="BV108" s="84" t="s">
        <v>4681</v>
      </c>
    </row>
    <row r="109" spans="1:74" x14ac:dyDescent="0.3">
      <c r="A109" s="84" t="s">
        <v>3406</v>
      </c>
      <c r="B109" s="84" t="s">
        <v>140</v>
      </c>
      <c r="C109" s="84" t="s">
        <v>1065</v>
      </c>
      <c r="D109" s="84">
        <v>2018</v>
      </c>
      <c r="E109" s="84">
        <v>29</v>
      </c>
      <c r="F109" s="84" t="s">
        <v>1104</v>
      </c>
      <c r="G109" s="84" t="s">
        <v>1063</v>
      </c>
      <c r="H109" s="93" t="s">
        <v>1739</v>
      </c>
      <c r="I109" s="94">
        <v>0.54</v>
      </c>
      <c r="J109" s="93" t="s">
        <v>1064</v>
      </c>
      <c r="K109" s="184">
        <v>54.7</v>
      </c>
      <c r="L109" s="185">
        <v>3</v>
      </c>
      <c r="M109" s="96">
        <v>52</v>
      </c>
      <c r="N109" s="96">
        <v>3</v>
      </c>
      <c r="O109" s="96">
        <v>0</v>
      </c>
      <c r="P109" s="96">
        <v>0</v>
      </c>
      <c r="Q109" s="185">
        <v>1</v>
      </c>
      <c r="R109" s="96">
        <v>11</v>
      </c>
      <c r="S109" s="96">
        <v>257</v>
      </c>
      <c r="T109" s="96">
        <v>6</v>
      </c>
      <c r="U109" s="96">
        <v>23</v>
      </c>
      <c r="V109" s="96">
        <v>2</v>
      </c>
      <c r="W109" s="185">
        <v>55</v>
      </c>
      <c r="X109" s="96">
        <v>182</v>
      </c>
      <c r="Y109" s="96">
        <v>51</v>
      </c>
      <c r="Z109" s="96">
        <v>38</v>
      </c>
      <c r="AA109" s="96">
        <v>2</v>
      </c>
      <c r="AB109" s="96">
        <v>2</v>
      </c>
      <c r="AC109" s="96">
        <v>0</v>
      </c>
      <c r="AD109" s="96">
        <v>23</v>
      </c>
      <c r="AE109" s="188">
        <v>4.2300000000000004</v>
      </c>
      <c r="AF109" s="96">
        <v>50</v>
      </c>
      <c r="AG109" s="97">
        <v>7.3</v>
      </c>
      <c r="AH109" s="98">
        <v>2.4</v>
      </c>
      <c r="AI109" s="97">
        <v>8.3000000000000007</v>
      </c>
      <c r="AJ109" s="97">
        <v>3.3</v>
      </c>
      <c r="AK109" s="99">
        <v>0.89</v>
      </c>
      <c r="AL109" s="100">
        <v>0.29099999999999998</v>
      </c>
      <c r="AM109" s="99">
        <v>1.3</v>
      </c>
      <c r="AN109" s="99">
        <v>1.36</v>
      </c>
      <c r="AO109" s="99">
        <v>0.05</v>
      </c>
      <c r="AP109" s="101">
        <v>57</v>
      </c>
      <c r="AQ109" s="102">
        <v>100</v>
      </c>
      <c r="AR109" s="103">
        <v>24</v>
      </c>
      <c r="AS109" s="102">
        <v>5</v>
      </c>
      <c r="AT109" s="191">
        <v>5.97</v>
      </c>
      <c r="AU109" s="84">
        <v>140</v>
      </c>
      <c r="AV109" s="84">
        <v>64</v>
      </c>
      <c r="AW109" s="94">
        <v>-0.14000000000000001</v>
      </c>
      <c r="AX109" s="84" t="s">
        <v>1739</v>
      </c>
      <c r="AY109" s="97">
        <v>58.8</v>
      </c>
      <c r="AZ109" s="94">
        <v>3.91</v>
      </c>
      <c r="BA109" s="96">
        <v>72</v>
      </c>
      <c r="BB109" s="96">
        <v>33</v>
      </c>
      <c r="BC109" s="84" t="s">
        <v>1739</v>
      </c>
      <c r="BD109" s="97">
        <v>59.4</v>
      </c>
      <c r="BE109" s="94">
        <v>4.09</v>
      </c>
      <c r="BF109" s="96">
        <v>81</v>
      </c>
      <c r="BG109" s="96">
        <v>29</v>
      </c>
      <c r="BH109" s="97">
        <v>61.3</v>
      </c>
      <c r="BI109" s="94">
        <v>2.64</v>
      </c>
      <c r="BJ109" s="94">
        <v>3.5</v>
      </c>
      <c r="BK109" s="96">
        <v>50</v>
      </c>
      <c r="BL109" s="94">
        <v>1.59</v>
      </c>
      <c r="BM109" s="36">
        <v>-25</v>
      </c>
      <c r="BN109" s="70" t="s">
        <v>1065</v>
      </c>
      <c r="BO109" s="104">
        <v>-2</v>
      </c>
      <c r="BP109" s="84" t="s">
        <v>3405</v>
      </c>
      <c r="BQ109" s="84">
        <v>519326</v>
      </c>
      <c r="BR109" s="36" t="s">
        <v>3766</v>
      </c>
      <c r="BS109" s="36" t="s">
        <v>5248</v>
      </c>
      <c r="BT109" s="36" t="s">
        <v>5735</v>
      </c>
      <c r="BU109" s="84" t="s">
        <v>5022</v>
      </c>
      <c r="BV109" s="84" t="s">
        <v>4677</v>
      </c>
    </row>
    <row r="110" spans="1:74" x14ac:dyDescent="0.3">
      <c r="A110" s="84" t="s">
        <v>5736</v>
      </c>
      <c r="B110" s="84" t="s">
        <v>5737</v>
      </c>
      <c r="C110" s="84" t="s">
        <v>1065</v>
      </c>
      <c r="D110" s="84">
        <v>2018</v>
      </c>
      <c r="E110" s="84">
        <v>24</v>
      </c>
      <c r="F110" s="84" t="s">
        <v>1093</v>
      </c>
      <c r="G110" s="84" t="s">
        <v>1063</v>
      </c>
      <c r="H110" s="93" t="s">
        <v>1739</v>
      </c>
      <c r="I110" s="94">
        <v>0.64</v>
      </c>
      <c r="J110" s="93" t="s">
        <v>1064</v>
      </c>
      <c r="K110" s="184">
        <v>86.2</v>
      </c>
      <c r="L110" s="185">
        <v>5</v>
      </c>
      <c r="M110" s="96">
        <v>22</v>
      </c>
      <c r="N110" s="96">
        <v>11</v>
      </c>
      <c r="O110" s="96">
        <v>0</v>
      </c>
      <c r="P110" s="96">
        <v>0</v>
      </c>
      <c r="Q110" s="185">
        <v>0</v>
      </c>
      <c r="R110" s="96">
        <v>2</v>
      </c>
      <c r="S110" s="96">
        <v>320</v>
      </c>
      <c r="T110" s="96">
        <v>9</v>
      </c>
      <c r="U110" s="96">
        <v>31</v>
      </c>
      <c r="V110" s="96">
        <v>2</v>
      </c>
      <c r="W110" s="185">
        <v>65</v>
      </c>
      <c r="X110" s="96">
        <v>220</v>
      </c>
      <c r="Y110" s="96">
        <v>100</v>
      </c>
      <c r="Z110" s="96">
        <v>42</v>
      </c>
      <c r="AA110" s="96">
        <v>5</v>
      </c>
      <c r="AB110" s="96">
        <v>4</v>
      </c>
      <c r="AC110" s="96">
        <v>0</v>
      </c>
      <c r="AD110" s="96">
        <v>54</v>
      </c>
      <c r="AE110" s="188">
        <v>4.72</v>
      </c>
      <c r="AF110" s="96">
        <v>94</v>
      </c>
      <c r="AG110" s="97">
        <v>11.7</v>
      </c>
      <c r="AH110" s="98">
        <v>2.1</v>
      </c>
      <c r="AI110" s="97">
        <v>8.1</v>
      </c>
      <c r="AJ110" s="97">
        <v>3.8</v>
      </c>
      <c r="AK110" s="99">
        <v>1.1000000000000001</v>
      </c>
      <c r="AL110" s="100">
        <v>0.28799999999999998</v>
      </c>
      <c r="AM110" s="99">
        <v>1.45</v>
      </c>
      <c r="AN110" s="99">
        <v>1.65</v>
      </c>
      <c r="AO110" s="99">
        <v>0.06</v>
      </c>
      <c r="AP110" s="101">
        <v>38</v>
      </c>
      <c r="AQ110" s="102">
        <v>111</v>
      </c>
      <c r="AR110" s="103">
        <v>24</v>
      </c>
      <c r="AS110" s="102">
        <v>8</v>
      </c>
      <c r="AT110" s="191">
        <v>11.2</v>
      </c>
      <c r="AU110" s="84">
        <v>141</v>
      </c>
      <c r="AV110" s="84">
        <v>65</v>
      </c>
      <c r="AW110" s="94">
        <v>-0.38</v>
      </c>
      <c r="AX110" s="84" t="s">
        <v>1739</v>
      </c>
      <c r="AY110" s="97">
        <v>73</v>
      </c>
      <c r="AZ110" s="94">
        <v>4.29</v>
      </c>
      <c r="BA110" s="96">
        <v>79</v>
      </c>
      <c r="BB110" s="96">
        <v>27</v>
      </c>
      <c r="BC110" s="84" t="s">
        <v>1739</v>
      </c>
      <c r="BD110" s="97">
        <v>67.900000000000006</v>
      </c>
      <c r="BE110" s="94">
        <v>4.34</v>
      </c>
      <c r="BF110" s="96">
        <v>86</v>
      </c>
      <c r="BG110" s="96">
        <v>25</v>
      </c>
      <c r="BH110" s="97">
        <v>87</v>
      </c>
      <c r="BI110" s="94">
        <v>4.45</v>
      </c>
      <c r="BJ110" s="94">
        <v>4.1500000000000004</v>
      </c>
      <c r="BK110" s="96">
        <v>34</v>
      </c>
      <c r="BL110" s="94">
        <v>0.27</v>
      </c>
      <c r="BM110" s="36">
        <v>-9</v>
      </c>
      <c r="BN110" s="70" t="s">
        <v>1065</v>
      </c>
      <c r="BO110" s="104">
        <v>-19</v>
      </c>
      <c r="BP110" s="84" t="s">
        <v>5738</v>
      </c>
      <c r="BQ110" s="84">
        <v>607219</v>
      </c>
      <c r="BR110" s="36" t="s">
        <v>4662</v>
      </c>
      <c r="BS110" s="36" t="s">
        <v>5269</v>
      </c>
      <c r="BT110" s="36" t="s">
        <v>4921</v>
      </c>
      <c r="BU110" s="84" t="s">
        <v>5689</v>
      </c>
      <c r="BV110" s="84" t="s">
        <v>4668</v>
      </c>
    </row>
    <row r="111" spans="1:74" x14ac:dyDescent="0.3">
      <c r="A111" s="84" t="s">
        <v>4741</v>
      </c>
      <c r="B111" s="84" t="s">
        <v>129</v>
      </c>
      <c r="C111" s="84" t="s">
        <v>1103</v>
      </c>
      <c r="D111" s="84">
        <v>2018</v>
      </c>
      <c r="E111" s="84">
        <v>29</v>
      </c>
      <c r="F111" s="84" t="s">
        <v>1089</v>
      </c>
      <c r="G111" s="84" t="s">
        <v>1063</v>
      </c>
      <c r="H111" s="93" t="s">
        <v>1739</v>
      </c>
      <c r="I111" s="94">
        <v>0.44</v>
      </c>
      <c r="J111" s="93" t="s">
        <v>1064</v>
      </c>
      <c r="K111" s="184">
        <v>49.1</v>
      </c>
      <c r="L111" s="185">
        <v>3</v>
      </c>
      <c r="M111" s="96">
        <v>42</v>
      </c>
      <c r="N111" s="96">
        <v>3</v>
      </c>
      <c r="O111" s="96">
        <v>0</v>
      </c>
      <c r="P111" s="96">
        <v>0</v>
      </c>
      <c r="Q111" s="185">
        <v>0</v>
      </c>
      <c r="R111" s="96">
        <v>7</v>
      </c>
      <c r="S111" s="96">
        <v>241</v>
      </c>
      <c r="T111" s="96">
        <v>9</v>
      </c>
      <c r="U111" s="96">
        <v>24</v>
      </c>
      <c r="V111" s="96">
        <v>4</v>
      </c>
      <c r="W111" s="185">
        <v>57</v>
      </c>
      <c r="X111" s="96">
        <v>161</v>
      </c>
      <c r="Y111" s="96">
        <v>51</v>
      </c>
      <c r="Z111" s="96">
        <v>38</v>
      </c>
      <c r="AA111" s="96">
        <v>2</v>
      </c>
      <c r="AB111" s="96">
        <v>2</v>
      </c>
      <c r="AC111" s="96">
        <v>0</v>
      </c>
      <c r="AD111" s="96">
        <v>28</v>
      </c>
      <c r="AE111" s="188">
        <v>4.18</v>
      </c>
      <c r="AF111" s="96">
        <v>46</v>
      </c>
      <c r="AG111" s="97">
        <v>7.6</v>
      </c>
      <c r="AH111" s="98">
        <v>2.4</v>
      </c>
      <c r="AI111" s="97">
        <v>9.4</v>
      </c>
      <c r="AJ111" s="97">
        <v>4</v>
      </c>
      <c r="AK111" s="99">
        <v>1.45</v>
      </c>
      <c r="AL111" s="100">
        <v>0.316</v>
      </c>
      <c r="AM111" s="99">
        <v>1.47</v>
      </c>
      <c r="AN111" s="99">
        <v>2.0499999999999998</v>
      </c>
      <c r="AO111" s="99">
        <v>0.09</v>
      </c>
      <c r="AP111" s="101">
        <v>69</v>
      </c>
      <c r="AQ111" s="102">
        <v>99</v>
      </c>
      <c r="AR111" s="103">
        <v>24</v>
      </c>
      <c r="AS111" s="102">
        <v>5</v>
      </c>
      <c r="AT111" s="191">
        <v>3.23</v>
      </c>
      <c r="AU111" s="84">
        <v>142</v>
      </c>
      <c r="AV111" s="84">
        <v>66</v>
      </c>
      <c r="AW111" s="94">
        <v>0.25</v>
      </c>
      <c r="AX111" s="84" t="s">
        <v>1739</v>
      </c>
      <c r="AY111" s="97">
        <v>56.5</v>
      </c>
      <c r="AZ111" s="94">
        <v>4.3899999999999997</v>
      </c>
      <c r="BA111" s="96">
        <v>81</v>
      </c>
      <c r="BB111" s="96">
        <v>22</v>
      </c>
      <c r="BC111" s="84" t="s">
        <v>1739</v>
      </c>
      <c r="BD111" s="97">
        <v>58.2</v>
      </c>
      <c r="BE111" s="94">
        <v>4.4400000000000004</v>
      </c>
      <c r="BF111" s="96">
        <v>88</v>
      </c>
      <c r="BG111" s="96">
        <v>21</v>
      </c>
      <c r="BH111" s="97">
        <v>56.3</v>
      </c>
      <c r="BI111" s="94">
        <v>5.1100000000000003</v>
      </c>
      <c r="BJ111" s="94">
        <v>4.3499999999999996</v>
      </c>
      <c r="BK111" s="96">
        <v>22</v>
      </c>
      <c r="BL111" s="94">
        <v>-0.93</v>
      </c>
      <c r="BM111" s="36">
        <v>2</v>
      </c>
      <c r="BN111" s="70" t="s">
        <v>1065</v>
      </c>
      <c r="BO111" s="104">
        <v>2</v>
      </c>
      <c r="BP111" s="84" t="s">
        <v>5002</v>
      </c>
      <c r="BQ111" s="84">
        <v>519294</v>
      </c>
      <c r="BR111" s="36" t="s">
        <v>3760</v>
      </c>
      <c r="BS111" s="36" t="s">
        <v>4558</v>
      </c>
      <c r="BT111" s="36" t="s">
        <v>3603</v>
      </c>
      <c r="BU111" s="84" t="s">
        <v>5171</v>
      </c>
      <c r="BV111" s="84" t="s">
        <v>4677</v>
      </c>
    </row>
    <row r="112" spans="1:74" x14ac:dyDescent="0.3">
      <c r="A112" s="84" t="s">
        <v>418</v>
      </c>
      <c r="B112" s="84" t="s">
        <v>2132</v>
      </c>
      <c r="C112" s="84" t="s">
        <v>1103</v>
      </c>
      <c r="D112" s="84">
        <v>2018</v>
      </c>
      <c r="E112" s="84">
        <v>31</v>
      </c>
      <c r="F112" s="84" t="s">
        <v>1101</v>
      </c>
      <c r="G112" s="84" t="s">
        <v>1063</v>
      </c>
      <c r="H112" s="93" t="s">
        <v>1739</v>
      </c>
      <c r="I112" s="94">
        <v>0.44</v>
      </c>
      <c r="J112" s="93" t="s">
        <v>1064</v>
      </c>
      <c r="K112" s="184">
        <v>47</v>
      </c>
      <c r="L112" s="185">
        <v>3</v>
      </c>
      <c r="M112" s="96">
        <v>45</v>
      </c>
      <c r="N112" s="96">
        <v>2</v>
      </c>
      <c r="O112" s="96">
        <v>0</v>
      </c>
      <c r="P112" s="96">
        <v>0</v>
      </c>
      <c r="Q112" s="185">
        <v>0</v>
      </c>
      <c r="R112" s="96">
        <v>7</v>
      </c>
      <c r="S112" s="96">
        <v>235</v>
      </c>
      <c r="T112" s="96">
        <v>6</v>
      </c>
      <c r="U112" s="96">
        <v>25</v>
      </c>
      <c r="V112" s="96">
        <v>2</v>
      </c>
      <c r="W112" s="185">
        <v>50</v>
      </c>
      <c r="X112" s="96">
        <v>162</v>
      </c>
      <c r="Y112" s="96">
        <v>45</v>
      </c>
      <c r="Z112" s="96">
        <v>38</v>
      </c>
      <c r="AA112" s="96">
        <v>2</v>
      </c>
      <c r="AB112" s="96">
        <v>2</v>
      </c>
      <c r="AC112" s="96">
        <v>0</v>
      </c>
      <c r="AD112" s="96">
        <v>23</v>
      </c>
      <c r="AE112" s="188">
        <v>4.21</v>
      </c>
      <c r="AF112" s="96">
        <v>46</v>
      </c>
      <c r="AG112" s="97">
        <v>7.7</v>
      </c>
      <c r="AH112" s="98">
        <v>2</v>
      </c>
      <c r="AI112" s="97">
        <v>8.3000000000000007</v>
      </c>
      <c r="AJ112" s="97">
        <v>4.2</v>
      </c>
      <c r="AK112" s="99">
        <v>0.99</v>
      </c>
      <c r="AL112" s="100">
        <v>0.29199999999999998</v>
      </c>
      <c r="AM112" s="99">
        <v>1.4</v>
      </c>
      <c r="AN112" s="99">
        <v>1.56</v>
      </c>
      <c r="AO112" s="99">
        <v>0.06</v>
      </c>
      <c r="AP112" s="101">
        <v>45</v>
      </c>
      <c r="AQ112" s="102">
        <v>99</v>
      </c>
      <c r="AR112" s="103">
        <v>23</v>
      </c>
      <c r="AS112" s="102">
        <v>5</v>
      </c>
      <c r="AT112" s="191">
        <v>3.36</v>
      </c>
      <c r="AU112" s="84">
        <v>144</v>
      </c>
      <c r="AV112" s="84">
        <v>67</v>
      </c>
      <c r="AW112" s="94">
        <v>0.06</v>
      </c>
      <c r="AX112" s="84" t="s">
        <v>1739</v>
      </c>
      <c r="AY112" s="97">
        <v>54.4</v>
      </c>
      <c r="AZ112" s="94">
        <v>4.22</v>
      </c>
      <c r="BA112" s="96">
        <v>78</v>
      </c>
      <c r="BB112" s="96">
        <v>24</v>
      </c>
      <c r="BC112" s="84" t="s">
        <v>1739</v>
      </c>
      <c r="BD112" s="97">
        <v>56</v>
      </c>
      <c r="BE112" s="94">
        <v>4.28</v>
      </c>
      <c r="BF112" s="96">
        <v>85</v>
      </c>
      <c r="BG112" s="96">
        <v>24</v>
      </c>
      <c r="BH112" s="97">
        <v>60</v>
      </c>
      <c r="BI112" s="94">
        <v>2.5499999999999998</v>
      </c>
      <c r="BJ112" s="94">
        <v>3.37</v>
      </c>
      <c r="BK112" s="96">
        <v>56</v>
      </c>
      <c r="BL112" s="94">
        <v>1.66</v>
      </c>
      <c r="BM112" s="36">
        <v>-33</v>
      </c>
      <c r="BN112" s="70" t="s">
        <v>1065</v>
      </c>
      <c r="BO112" s="104">
        <v>-4</v>
      </c>
      <c r="BP112" s="84" t="s">
        <v>2275</v>
      </c>
      <c r="BQ112" s="84">
        <v>518693</v>
      </c>
      <c r="BR112" s="36" t="s">
        <v>3760</v>
      </c>
      <c r="BS112" s="36" t="s">
        <v>3718</v>
      </c>
      <c r="BT112" s="36" t="s">
        <v>3528</v>
      </c>
      <c r="BU112" s="84" t="s">
        <v>5010</v>
      </c>
      <c r="BV112" s="84" t="s">
        <v>4682</v>
      </c>
    </row>
    <row r="113" spans="1:74" x14ac:dyDescent="0.3">
      <c r="A113" s="84" t="s">
        <v>1708</v>
      </c>
      <c r="B113" s="84" t="s">
        <v>1709</v>
      </c>
      <c r="C113" s="84" t="s">
        <v>1065</v>
      </c>
      <c r="D113" s="84">
        <v>2018</v>
      </c>
      <c r="E113" s="84">
        <v>32</v>
      </c>
      <c r="F113" s="84" t="s">
        <v>1111</v>
      </c>
      <c r="G113" s="84" t="s">
        <v>1063</v>
      </c>
      <c r="H113" s="93" t="s">
        <v>1739</v>
      </c>
      <c r="I113" s="94">
        <v>0.73</v>
      </c>
      <c r="J113" s="93" t="s">
        <v>1064</v>
      </c>
      <c r="K113" s="184">
        <v>101.9</v>
      </c>
      <c r="L113" s="185">
        <v>7</v>
      </c>
      <c r="M113" s="96">
        <v>27</v>
      </c>
      <c r="N113" s="96">
        <v>17</v>
      </c>
      <c r="O113" s="96">
        <v>0</v>
      </c>
      <c r="P113" s="96">
        <v>0</v>
      </c>
      <c r="Q113" s="185">
        <v>0</v>
      </c>
      <c r="R113" s="96">
        <v>3</v>
      </c>
      <c r="S113" s="96">
        <v>440</v>
      </c>
      <c r="T113" s="96">
        <v>14</v>
      </c>
      <c r="U113" s="96">
        <v>44</v>
      </c>
      <c r="V113" s="96">
        <v>2</v>
      </c>
      <c r="W113" s="185">
        <v>74</v>
      </c>
      <c r="X113" s="96">
        <v>302</v>
      </c>
      <c r="Y113" s="96">
        <v>126</v>
      </c>
      <c r="Z113" s="96">
        <v>46</v>
      </c>
      <c r="AA113" s="96">
        <v>6</v>
      </c>
      <c r="AB113" s="96">
        <v>2</v>
      </c>
      <c r="AC113" s="96">
        <v>0</v>
      </c>
      <c r="AD113" s="96">
        <v>69</v>
      </c>
      <c r="AE113" s="188">
        <v>5.09</v>
      </c>
      <c r="AF113" s="96">
        <v>115</v>
      </c>
      <c r="AG113" s="97">
        <v>10.199999999999999</v>
      </c>
      <c r="AH113" s="98">
        <v>1.7</v>
      </c>
      <c r="AI113" s="97">
        <v>6.6</v>
      </c>
      <c r="AJ113" s="97">
        <v>3.9</v>
      </c>
      <c r="AK113" s="99">
        <v>1.28</v>
      </c>
      <c r="AL113" s="100">
        <v>0.27800000000000002</v>
      </c>
      <c r="AM113" s="99">
        <v>1.47</v>
      </c>
      <c r="AN113" s="99">
        <v>1.86</v>
      </c>
      <c r="AO113" s="99">
        <v>7.0000000000000007E-2</v>
      </c>
      <c r="AP113" s="101">
        <v>7</v>
      </c>
      <c r="AQ113" s="102">
        <v>120</v>
      </c>
      <c r="AR113" s="103">
        <v>23</v>
      </c>
      <c r="AS113" s="102">
        <v>7</v>
      </c>
      <c r="AT113" s="191">
        <v>14.02</v>
      </c>
      <c r="AU113" s="84">
        <v>154</v>
      </c>
      <c r="AV113" s="84">
        <v>72</v>
      </c>
      <c r="AW113" s="94">
        <v>-0.3</v>
      </c>
      <c r="AX113" s="84" t="s">
        <v>1739</v>
      </c>
      <c r="AY113" s="97">
        <v>87.6</v>
      </c>
      <c r="AZ113" s="94">
        <v>4.84</v>
      </c>
      <c r="BA113" s="96">
        <v>89</v>
      </c>
      <c r="BB113" s="96">
        <v>21</v>
      </c>
      <c r="BC113" s="84" t="s">
        <v>1739</v>
      </c>
      <c r="BD113" s="97">
        <v>77.900000000000006</v>
      </c>
      <c r="BE113" s="94">
        <v>4.78</v>
      </c>
      <c r="BF113" s="96">
        <v>95</v>
      </c>
      <c r="BG113" s="96">
        <v>20</v>
      </c>
      <c r="BH113" s="97">
        <v>130.69999999999999</v>
      </c>
      <c r="BI113" s="94">
        <v>5.72</v>
      </c>
      <c r="BJ113" s="94">
        <v>5.35</v>
      </c>
      <c r="BK113" s="96">
        <v>21</v>
      </c>
      <c r="BL113" s="94">
        <v>-0.63</v>
      </c>
      <c r="BM113" s="36">
        <v>2</v>
      </c>
      <c r="BN113" s="70" t="s">
        <v>1065</v>
      </c>
      <c r="BO113" s="104">
        <v>-53</v>
      </c>
      <c r="BP113" s="84" t="s">
        <v>1710</v>
      </c>
      <c r="BQ113" s="84">
        <v>451596</v>
      </c>
      <c r="BR113" s="36" t="s">
        <v>3756</v>
      </c>
      <c r="BS113" s="36" t="s">
        <v>3645</v>
      </c>
      <c r="BT113" s="36" t="s">
        <v>5269</v>
      </c>
      <c r="BU113" s="84" t="s">
        <v>3477</v>
      </c>
      <c r="BV113" s="84" t="s">
        <v>4681</v>
      </c>
    </row>
    <row r="114" spans="1:74" x14ac:dyDescent="0.3">
      <c r="A114" s="84" t="s">
        <v>2492</v>
      </c>
      <c r="B114" s="84" t="s">
        <v>2041</v>
      </c>
      <c r="C114" s="84" t="s">
        <v>1065</v>
      </c>
      <c r="D114" s="84">
        <v>2018</v>
      </c>
      <c r="E114" s="84">
        <v>31</v>
      </c>
      <c r="F114" s="84" t="s">
        <v>1111</v>
      </c>
      <c r="G114" s="84" t="s">
        <v>1063</v>
      </c>
      <c r="H114" s="93" t="s">
        <v>1739</v>
      </c>
      <c r="I114" s="94">
        <v>0.42</v>
      </c>
      <c r="J114" s="93" t="s">
        <v>1064</v>
      </c>
      <c r="K114" s="184">
        <v>46.7</v>
      </c>
      <c r="L114" s="185">
        <v>3</v>
      </c>
      <c r="M114" s="96">
        <v>44</v>
      </c>
      <c r="N114" s="96">
        <v>2</v>
      </c>
      <c r="O114" s="96">
        <v>0</v>
      </c>
      <c r="P114" s="96">
        <v>0</v>
      </c>
      <c r="Q114" s="185">
        <v>1</v>
      </c>
      <c r="R114" s="96">
        <v>11</v>
      </c>
      <c r="S114" s="96">
        <v>232</v>
      </c>
      <c r="T114" s="96">
        <v>7</v>
      </c>
      <c r="U114" s="96">
        <v>22</v>
      </c>
      <c r="V114" s="96">
        <v>2</v>
      </c>
      <c r="W114" s="185">
        <v>51</v>
      </c>
      <c r="X114" s="96">
        <v>159</v>
      </c>
      <c r="Y114" s="96">
        <v>48</v>
      </c>
      <c r="Z114" s="96">
        <v>38</v>
      </c>
      <c r="AA114" s="96">
        <v>3</v>
      </c>
      <c r="AB114" s="96">
        <v>1</v>
      </c>
      <c r="AC114" s="96">
        <v>0</v>
      </c>
      <c r="AD114" s="96">
        <v>26</v>
      </c>
      <c r="AE114" s="188">
        <v>4.2300000000000004</v>
      </c>
      <c r="AF114" s="96">
        <v>44</v>
      </c>
      <c r="AG114" s="97">
        <v>7.3</v>
      </c>
      <c r="AH114" s="98">
        <v>2.2999999999999998</v>
      </c>
      <c r="AI114" s="97">
        <v>8.6999999999999993</v>
      </c>
      <c r="AJ114" s="97">
        <v>3.8</v>
      </c>
      <c r="AK114" s="99">
        <v>1.1399999999999999</v>
      </c>
      <c r="AL114" s="100">
        <v>0.308</v>
      </c>
      <c r="AM114" s="99">
        <v>1.42</v>
      </c>
      <c r="AN114" s="99">
        <v>1.68</v>
      </c>
      <c r="AO114" s="99">
        <v>7.0000000000000007E-2</v>
      </c>
      <c r="AP114" s="101">
        <v>56</v>
      </c>
      <c r="AQ114" s="102">
        <v>100</v>
      </c>
      <c r="AR114" s="103">
        <v>23</v>
      </c>
      <c r="AS114" s="102">
        <v>4</v>
      </c>
      <c r="AT114" s="191">
        <v>3.26</v>
      </c>
      <c r="AU114" s="84">
        <v>146</v>
      </c>
      <c r="AV114" s="84">
        <v>68</v>
      </c>
      <c r="AW114" s="94">
        <v>-0.01</v>
      </c>
      <c r="AX114" s="84" t="s">
        <v>1739</v>
      </c>
      <c r="AY114" s="97">
        <v>54.7</v>
      </c>
      <c r="AZ114" s="94">
        <v>4.12</v>
      </c>
      <c r="BA114" s="96">
        <v>76</v>
      </c>
      <c r="BB114" s="96">
        <v>27</v>
      </c>
      <c r="BC114" s="84" t="s">
        <v>1739</v>
      </c>
      <c r="BD114" s="97">
        <v>56.7</v>
      </c>
      <c r="BE114" s="94">
        <v>4.22</v>
      </c>
      <c r="BF114" s="96">
        <v>83</v>
      </c>
      <c r="BG114" s="96">
        <v>25</v>
      </c>
      <c r="BH114" s="97">
        <v>56</v>
      </c>
      <c r="BI114" s="94">
        <v>4.66</v>
      </c>
      <c r="BJ114" s="94">
        <v>3.55</v>
      </c>
      <c r="BK114" s="96">
        <v>45</v>
      </c>
      <c r="BL114" s="94">
        <v>-0.43</v>
      </c>
      <c r="BM114" s="36">
        <v>-23</v>
      </c>
      <c r="BN114" s="70" t="s">
        <v>1065</v>
      </c>
      <c r="BO114" s="104">
        <v>1</v>
      </c>
      <c r="BP114" s="84" t="s">
        <v>4522</v>
      </c>
      <c r="BQ114" s="84">
        <v>543118</v>
      </c>
      <c r="BR114" s="36" t="s">
        <v>3766</v>
      </c>
      <c r="BS114" s="36" t="s">
        <v>5248</v>
      </c>
      <c r="BT114" s="36" t="s">
        <v>3505</v>
      </c>
      <c r="BU114" s="84" t="s">
        <v>3679</v>
      </c>
      <c r="BV114" s="84" t="s">
        <v>4682</v>
      </c>
    </row>
    <row r="115" spans="1:74" x14ac:dyDescent="0.3">
      <c r="A115" s="84" t="s">
        <v>1958</v>
      </c>
      <c r="B115" s="84" t="s">
        <v>1858</v>
      </c>
      <c r="C115" s="84" t="s">
        <v>1065</v>
      </c>
      <c r="D115" s="84">
        <v>2018</v>
      </c>
      <c r="E115" s="84">
        <v>32</v>
      </c>
      <c r="F115" s="84" t="s">
        <v>1104</v>
      </c>
      <c r="G115" s="84" t="s">
        <v>1063</v>
      </c>
      <c r="H115" s="93" t="s">
        <v>1739</v>
      </c>
      <c r="I115" s="94">
        <v>0.5</v>
      </c>
      <c r="J115" s="93" t="s">
        <v>1064</v>
      </c>
      <c r="K115" s="184">
        <v>52.8</v>
      </c>
      <c r="L115" s="185">
        <v>3</v>
      </c>
      <c r="M115" s="96">
        <v>50</v>
      </c>
      <c r="N115" s="96">
        <v>3</v>
      </c>
      <c r="O115" s="96">
        <v>0</v>
      </c>
      <c r="P115" s="96">
        <v>0</v>
      </c>
      <c r="Q115" s="185">
        <v>1</v>
      </c>
      <c r="R115" s="96">
        <v>11</v>
      </c>
      <c r="S115" s="96">
        <v>259</v>
      </c>
      <c r="T115" s="96">
        <v>6</v>
      </c>
      <c r="U115" s="96">
        <v>25</v>
      </c>
      <c r="V115" s="96">
        <v>3</v>
      </c>
      <c r="W115" s="185">
        <v>55</v>
      </c>
      <c r="X115" s="96">
        <v>184</v>
      </c>
      <c r="Y115" s="96">
        <v>49</v>
      </c>
      <c r="Z115" s="96">
        <v>39</v>
      </c>
      <c r="AA115" s="96">
        <v>2</v>
      </c>
      <c r="AB115" s="96">
        <v>3</v>
      </c>
      <c r="AC115" s="96">
        <v>0</v>
      </c>
      <c r="AD115" s="96">
        <v>24</v>
      </c>
      <c r="AE115" s="188">
        <v>4.32</v>
      </c>
      <c r="AF115" s="96">
        <v>50</v>
      </c>
      <c r="AG115" s="97">
        <v>7.3</v>
      </c>
      <c r="AH115" s="98">
        <v>2.1</v>
      </c>
      <c r="AI115" s="97">
        <v>8.1</v>
      </c>
      <c r="AJ115" s="97">
        <v>3.7</v>
      </c>
      <c r="AK115" s="99">
        <v>0.93</v>
      </c>
      <c r="AL115" s="100">
        <v>0.27700000000000002</v>
      </c>
      <c r="AM115" s="99">
        <v>1.3</v>
      </c>
      <c r="AN115" s="99">
        <v>1.45</v>
      </c>
      <c r="AO115" s="99">
        <v>0.05</v>
      </c>
      <c r="AP115" s="101">
        <v>45</v>
      </c>
      <c r="AQ115" s="102">
        <v>102</v>
      </c>
      <c r="AR115" s="103">
        <v>23</v>
      </c>
      <c r="AS115" s="102">
        <v>5</v>
      </c>
      <c r="AT115" s="191">
        <v>5.74</v>
      </c>
      <c r="AU115" s="84">
        <v>147</v>
      </c>
      <c r="AV115" s="84">
        <v>69</v>
      </c>
      <c r="AW115" s="94">
        <v>-0.11</v>
      </c>
      <c r="AX115" s="84" t="s">
        <v>1739</v>
      </c>
      <c r="AY115" s="97">
        <v>57.5</v>
      </c>
      <c r="AZ115" s="94">
        <v>4.08</v>
      </c>
      <c r="BA115" s="96">
        <v>75</v>
      </c>
      <c r="BB115" s="96">
        <v>28</v>
      </c>
      <c r="BC115" s="84" t="s">
        <v>1739</v>
      </c>
      <c r="BD115" s="97">
        <v>57.9</v>
      </c>
      <c r="BE115" s="94">
        <v>4.21</v>
      </c>
      <c r="BF115" s="96">
        <v>83</v>
      </c>
      <c r="BG115" s="96">
        <v>25</v>
      </c>
      <c r="BH115" s="97">
        <v>68</v>
      </c>
      <c r="BI115" s="94">
        <v>1.99</v>
      </c>
      <c r="BJ115" s="94">
        <v>3.8</v>
      </c>
      <c r="BK115" s="96">
        <v>39</v>
      </c>
      <c r="BL115" s="94">
        <v>2.33</v>
      </c>
      <c r="BM115" s="36">
        <v>-17</v>
      </c>
      <c r="BN115" s="70" t="s">
        <v>1065</v>
      </c>
      <c r="BO115" s="104">
        <v>-10</v>
      </c>
      <c r="BP115" s="84" t="s">
        <v>1959</v>
      </c>
      <c r="BQ115" s="84">
        <v>518715</v>
      </c>
      <c r="BR115" s="36" t="s">
        <v>3766</v>
      </c>
      <c r="BS115" s="36" t="s">
        <v>5248</v>
      </c>
      <c r="BT115" s="36" t="s">
        <v>5727</v>
      </c>
      <c r="BU115" s="84" t="s">
        <v>3600</v>
      </c>
      <c r="BV115" s="84" t="s">
        <v>4679</v>
      </c>
    </row>
    <row r="116" spans="1:74" x14ac:dyDescent="0.3">
      <c r="A116" s="84" t="s">
        <v>5739</v>
      </c>
      <c r="B116" s="84" t="s">
        <v>155</v>
      </c>
      <c r="C116" s="84" t="s">
        <v>1065</v>
      </c>
      <c r="D116" s="84">
        <v>2018</v>
      </c>
      <c r="E116" s="84">
        <v>27</v>
      </c>
      <c r="F116" s="84" t="s">
        <v>1081</v>
      </c>
      <c r="G116" s="84" t="s">
        <v>1063</v>
      </c>
      <c r="H116" s="93" t="s">
        <v>1739</v>
      </c>
      <c r="I116" s="94">
        <v>0.64</v>
      </c>
      <c r="J116" s="93" t="s">
        <v>1064</v>
      </c>
      <c r="K116" s="184">
        <v>80.400000000000006</v>
      </c>
      <c r="L116" s="185">
        <v>4</v>
      </c>
      <c r="M116" s="96">
        <v>27</v>
      </c>
      <c r="N116" s="96">
        <v>8</v>
      </c>
      <c r="O116" s="96">
        <v>0</v>
      </c>
      <c r="P116" s="96">
        <v>0</v>
      </c>
      <c r="Q116" s="185">
        <v>0</v>
      </c>
      <c r="R116" s="96">
        <v>5</v>
      </c>
      <c r="S116" s="96">
        <v>311</v>
      </c>
      <c r="T116" s="96">
        <v>13</v>
      </c>
      <c r="U116" s="96">
        <v>26</v>
      </c>
      <c r="V116" s="96">
        <v>2</v>
      </c>
      <c r="W116" s="185">
        <v>67</v>
      </c>
      <c r="X116" s="96">
        <v>215</v>
      </c>
      <c r="Y116" s="96">
        <v>81</v>
      </c>
      <c r="Z116" s="96">
        <v>42</v>
      </c>
      <c r="AA116" s="96">
        <v>3</v>
      </c>
      <c r="AB116" s="96">
        <v>5</v>
      </c>
      <c r="AC116" s="96">
        <v>0</v>
      </c>
      <c r="AD116" s="96">
        <v>50</v>
      </c>
      <c r="AE116" s="188">
        <v>4.63</v>
      </c>
      <c r="AF116" s="96">
        <v>69</v>
      </c>
      <c r="AG116" s="97">
        <v>8.6</v>
      </c>
      <c r="AH116" s="98">
        <v>2.6</v>
      </c>
      <c r="AI116" s="97">
        <v>8.4</v>
      </c>
      <c r="AJ116" s="97">
        <v>3.2</v>
      </c>
      <c r="AK116" s="99">
        <v>1.64</v>
      </c>
      <c r="AL116" s="100">
        <v>0.27700000000000002</v>
      </c>
      <c r="AM116" s="99">
        <v>1.35</v>
      </c>
      <c r="AN116" s="99">
        <v>2.1800000000000002</v>
      </c>
      <c r="AO116" s="99">
        <v>0.1</v>
      </c>
      <c r="AP116" s="101">
        <v>42</v>
      </c>
      <c r="AQ116" s="102">
        <v>109</v>
      </c>
      <c r="AR116" s="103">
        <v>23</v>
      </c>
      <c r="AS116" s="102">
        <v>6</v>
      </c>
      <c r="AT116" s="191">
        <v>9.59</v>
      </c>
      <c r="AU116" s="84">
        <v>148</v>
      </c>
      <c r="AV116" s="84">
        <v>70</v>
      </c>
      <c r="AW116" s="94">
        <v>-0.01</v>
      </c>
      <c r="AX116" s="84" t="s">
        <v>1739</v>
      </c>
      <c r="AY116" s="97">
        <v>70.3</v>
      </c>
      <c r="AZ116" s="94">
        <v>4.66</v>
      </c>
      <c r="BA116" s="96">
        <v>86</v>
      </c>
      <c r="BB116" s="96">
        <v>20</v>
      </c>
      <c r="BC116" s="84" t="s">
        <v>1739</v>
      </c>
      <c r="BD116" s="97">
        <v>65.3</v>
      </c>
      <c r="BE116" s="94">
        <v>4.62</v>
      </c>
      <c r="BF116" s="96">
        <v>91</v>
      </c>
      <c r="BG116" s="96">
        <v>20</v>
      </c>
      <c r="BH116" s="97">
        <v>90.7</v>
      </c>
      <c r="BI116" s="94">
        <v>4.96</v>
      </c>
      <c r="BJ116" s="94">
        <v>4.88</v>
      </c>
      <c r="BK116" s="96">
        <v>21</v>
      </c>
      <c r="BL116" s="94">
        <v>-0.33</v>
      </c>
      <c r="BM116" s="36">
        <v>2</v>
      </c>
      <c r="BN116" s="70" t="s">
        <v>1065</v>
      </c>
      <c r="BO116" s="104">
        <v>-25</v>
      </c>
      <c r="BP116" s="84" t="s">
        <v>5740</v>
      </c>
      <c r="BQ116" s="84">
        <v>643410</v>
      </c>
      <c r="BR116" s="36" t="s">
        <v>3765</v>
      </c>
      <c r="BS116" s="36" t="s">
        <v>5269</v>
      </c>
      <c r="BT116" s="36" t="s">
        <v>7063</v>
      </c>
      <c r="BU116" s="84" t="s">
        <v>5733</v>
      </c>
      <c r="BV116" s="84" t="s">
        <v>4668</v>
      </c>
    </row>
    <row r="117" spans="1:74" x14ac:dyDescent="0.3">
      <c r="A117" s="84" t="s">
        <v>1771</v>
      </c>
      <c r="B117" s="84" t="s">
        <v>14</v>
      </c>
      <c r="C117" s="84" t="s">
        <v>1065</v>
      </c>
      <c r="D117" s="84">
        <v>2018</v>
      </c>
      <c r="E117" s="84">
        <v>34</v>
      </c>
      <c r="F117" s="84" t="s">
        <v>1111</v>
      </c>
      <c r="G117" s="84" t="s">
        <v>1063</v>
      </c>
      <c r="H117" s="93" t="s">
        <v>1739</v>
      </c>
      <c r="I117" s="94">
        <v>0.7</v>
      </c>
      <c r="J117" s="93" t="s">
        <v>1064</v>
      </c>
      <c r="K117" s="184">
        <v>89.8</v>
      </c>
      <c r="L117" s="185">
        <v>6</v>
      </c>
      <c r="M117" s="96">
        <v>24</v>
      </c>
      <c r="N117" s="96">
        <v>15</v>
      </c>
      <c r="O117" s="96">
        <v>0</v>
      </c>
      <c r="P117" s="96">
        <v>0</v>
      </c>
      <c r="Q117" s="185">
        <v>0</v>
      </c>
      <c r="R117" s="96">
        <v>2</v>
      </c>
      <c r="S117" s="96">
        <v>386</v>
      </c>
      <c r="T117" s="96">
        <v>12</v>
      </c>
      <c r="U117" s="96">
        <v>33</v>
      </c>
      <c r="V117" s="96">
        <v>2</v>
      </c>
      <c r="W117" s="185">
        <v>63</v>
      </c>
      <c r="X117" s="96">
        <v>263</v>
      </c>
      <c r="Y117" s="96">
        <v>117</v>
      </c>
      <c r="Z117" s="96">
        <v>45</v>
      </c>
      <c r="AA117" s="96">
        <v>4</v>
      </c>
      <c r="AB117" s="96">
        <v>3</v>
      </c>
      <c r="AC117" s="96">
        <v>0</v>
      </c>
      <c r="AD117" s="96">
        <v>67</v>
      </c>
      <c r="AE117" s="188">
        <v>5.01</v>
      </c>
      <c r="AF117" s="96">
        <v>104</v>
      </c>
      <c r="AG117" s="97">
        <v>10.5</v>
      </c>
      <c r="AH117" s="98">
        <v>1.9</v>
      </c>
      <c r="AI117" s="97">
        <v>6.4</v>
      </c>
      <c r="AJ117" s="97">
        <v>3.4</v>
      </c>
      <c r="AK117" s="99">
        <v>1.21</v>
      </c>
      <c r="AL117" s="100">
        <v>0.28100000000000003</v>
      </c>
      <c r="AM117" s="99">
        <v>1.43</v>
      </c>
      <c r="AN117" s="99">
        <v>1.72</v>
      </c>
      <c r="AO117" s="99">
        <v>0.06</v>
      </c>
      <c r="AP117" s="101">
        <v>8</v>
      </c>
      <c r="AQ117" s="102">
        <v>118</v>
      </c>
      <c r="AR117" s="103">
        <v>22</v>
      </c>
      <c r="AS117" s="102">
        <v>7</v>
      </c>
      <c r="AT117" s="191">
        <v>12.47</v>
      </c>
      <c r="AU117" s="84">
        <v>149</v>
      </c>
      <c r="AV117" s="84">
        <v>71</v>
      </c>
      <c r="AW117" s="94">
        <v>-0.47</v>
      </c>
      <c r="AX117" s="84" t="s">
        <v>1739</v>
      </c>
      <c r="AY117" s="97">
        <v>78.900000000000006</v>
      </c>
      <c r="AZ117" s="94">
        <v>4.5199999999999996</v>
      </c>
      <c r="BA117" s="96">
        <v>83</v>
      </c>
      <c r="BB117" s="96">
        <v>24</v>
      </c>
      <c r="BC117" s="84" t="s">
        <v>1739</v>
      </c>
      <c r="BD117" s="97">
        <v>70.5</v>
      </c>
      <c r="BE117" s="94">
        <v>4.54</v>
      </c>
      <c r="BF117" s="96">
        <v>90</v>
      </c>
      <c r="BG117" s="96">
        <v>22</v>
      </c>
      <c r="BH117" s="97">
        <v>114.7</v>
      </c>
      <c r="BI117" s="94">
        <v>4.9400000000000004</v>
      </c>
      <c r="BJ117" s="94">
        <v>4.74</v>
      </c>
      <c r="BK117" s="96">
        <v>27</v>
      </c>
      <c r="BL117" s="94">
        <v>0.06</v>
      </c>
      <c r="BM117" s="36">
        <v>-5</v>
      </c>
      <c r="BN117" s="70" t="s">
        <v>1065</v>
      </c>
      <c r="BO117" s="104">
        <v>-44</v>
      </c>
      <c r="BP117" s="84" t="s">
        <v>1772</v>
      </c>
      <c r="BQ117" s="84">
        <v>490063</v>
      </c>
      <c r="BR117" s="36" t="s">
        <v>5741</v>
      </c>
      <c r="BS117" s="36" t="s">
        <v>3450</v>
      </c>
      <c r="BT117" s="36" t="s">
        <v>3478</v>
      </c>
      <c r="BU117" s="84" t="s">
        <v>3227</v>
      </c>
      <c r="BV117" s="84" t="s">
        <v>4679</v>
      </c>
    </row>
    <row r="118" spans="1:74" x14ac:dyDescent="0.3">
      <c r="A118" s="84" t="s">
        <v>1820</v>
      </c>
      <c r="B118" s="84" t="s">
        <v>1704</v>
      </c>
      <c r="C118" s="84" t="s">
        <v>1103</v>
      </c>
      <c r="D118" s="84">
        <v>2018</v>
      </c>
      <c r="E118" s="84">
        <v>33</v>
      </c>
      <c r="F118" s="84" t="s">
        <v>1106</v>
      </c>
      <c r="G118" s="84" t="s">
        <v>1063</v>
      </c>
      <c r="H118" s="93" t="s">
        <v>1739</v>
      </c>
      <c r="I118" s="94">
        <v>0.56999999999999995</v>
      </c>
      <c r="J118" s="93" t="s">
        <v>1064</v>
      </c>
      <c r="K118" s="184">
        <v>55</v>
      </c>
      <c r="L118" s="185">
        <v>3</v>
      </c>
      <c r="M118" s="96">
        <v>35</v>
      </c>
      <c r="N118" s="96">
        <v>5</v>
      </c>
      <c r="O118" s="96">
        <v>0</v>
      </c>
      <c r="P118" s="96">
        <v>0</v>
      </c>
      <c r="Q118" s="185">
        <v>1</v>
      </c>
      <c r="R118" s="96">
        <v>10</v>
      </c>
      <c r="S118" s="96">
        <v>261</v>
      </c>
      <c r="T118" s="96">
        <v>10</v>
      </c>
      <c r="U118" s="96">
        <v>18</v>
      </c>
      <c r="V118" s="96">
        <v>1</v>
      </c>
      <c r="W118" s="185">
        <v>50</v>
      </c>
      <c r="X118" s="96">
        <v>186</v>
      </c>
      <c r="Y118" s="96">
        <v>57</v>
      </c>
      <c r="Z118" s="96">
        <v>39</v>
      </c>
      <c r="AA118" s="96">
        <v>2</v>
      </c>
      <c r="AB118" s="96">
        <v>1</v>
      </c>
      <c r="AC118" s="96">
        <v>0</v>
      </c>
      <c r="AD118" s="96">
        <v>30</v>
      </c>
      <c r="AE118" s="188">
        <v>4.38</v>
      </c>
      <c r="AF118" s="96">
        <v>45</v>
      </c>
      <c r="AG118" s="97">
        <v>6.5</v>
      </c>
      <c r="AH118" s="98">
        <v>2.8</v>
      </c>
      <c r="AI118" s="97">
        <v>7.4</v>
      </c>
      <c r="AJ118" s="97">
        <v>2.6</v>
      </c>
      <c r="AK118" s="99">
        <v>1.45</v>
      </c>
      <c r="AL118" s="100">
        <v>0.27100000000000002</v>
      </c>
      <c r="AM118" s="99">
        <v>1.26</v>
      </c>
      <c r="AN118" s="99">
        <v>1.9</v>
      </c>
      <c r="AO118" s="99">
        <v>0.08</v>
      </c>
      <c r="AP118" s="101">
        <v>30</v>
      </c>
      <c r="AQ118" s="102">
        <v>103</v>
      </c>
      <c r="AR118" s="103">
        <v>22</v>
      </c>
      <c r="AS118" s="102">
        <v>5</v>
      </c>
      <c r="AT118" s="191">
        <v>6.29</v>
      </c>
      <c r="AU118" s="84">
        <v>150</v>
      </c>
      <c r="AV118" s="84">
        <v>72</v>
      </c>
      <c r="AW118" s="94">
        <v>7.0000000000000007E-2</v>
      </c>
      <c r="AX118" s="84" t="s">
        <v>1739</v>
      </c>
      <c r="AY118" s="97">
        <v>58.2</v>
      </c>
      <c r="AZ118" s="94">
        <v>4.4400000000000004</v>
      </c>
      <c r="BA118" s="96">
        <v>82</v>
      </c>
      <c r="BB118" s="96">
        <v>21</v>
      </c>
      <c r="BC118" s="84" t="s">
        <v>1739</v>
      </c>
      <c r="BD118" s="97">
        <v>58.2</v>
      </c>
      <c r="BE118" s="94">
        <v>4.46</v>
      </c>
      <c r="BF118" s="96">
        <v>88</v>
      </c>
      <c r="BG118" s="96">
        <v>21</v>
      </c>
      <c r="BH118" s="97">
        <v>68</v>
      </c>
      <c r="BI118" s="94">
        <v>4.5</v>
      </c>
      <c r="BJ118" s="94">
        <v>4.21</v>
      </c>
      <c r="BK118" s="96">
        <v>28</v>
      </c>
      <c r="BL118" s="94">
        <v>-0.12</v>
      </c>
      <c r="BM118" s="36">
        <v>-5</v>
      </c>
      <c r="BN118" s="70" t="s">
        <v>1065</v>
      </c>
      <c r="BO118" s="104">
        <v>-10</v>
      </c>
      <c r="BP118" s="84" t="s">
        <v>1821</v>
      </c>
      <c r="BQ118" s="84">
        <v>453281</v>
      </c>
      <c r="BR118" s="36" t="s">
        <v>3782</v>
      </c>
      <c r="BS118" s="36" t="s">
        <v>5284</v>
      </c>
      <c r="BT118" s="36" t="s">
        <v>3470</v>
      </c>
      <c r="BU118" s="84" t="s">
        <v>3651</v>
      </c>
      <c r="BV118" s="84" t="s">
        <v>4679</v>
      </c>
    </row>
    <row r="119" spans="1:74" x14ac:dyDescent="0.3">
      <c r="A119" s="84" t="s">
        <v>5742</v>
      </c>
      <c r="B119" s="84" t="s">
        <v>107</v>
      </c>
      <c r="C119" s="84" t="s">
        <v>1065</v>
      </c>
      <c r="D119" s="84">
        <v>2018</v>
      </c>
      <c r="E119" s="84">
        <v>26</v>
      </c>
      <c r="F119" s="84" t="s">
        <v>1081</v>
      </c>
      <c r="G119" s="84" t="s">
        <v>1063</v>
      </c>
      <c r="H119" s="93" t="s">
        <v>1739</v>
      </c>
      <c r="I119" s="94">
        <v>0.64</v>
      </c>
      <c r="J119" s="93" t="s">
        <v>1064</v>
      </c>
      <c r="K119" s="184">
        <v>84.3</v>
      </c>
      <c r="L119" s="185">
        <v>5</v>
      </c>
      <c r="M119" s="96">
        <v>21</v>
      </c>
      <c r="N119" s="96">
        <v>10</v>
      </c>
      <c r="O119" s="96">
        <v>1</v>
      </c>
      <c r="P119" s="96">
        <v>0</v>
      </c>
      <c r="Q119" s="185">
        <v>0</v>
      </c>
      <c r="R119" s="96">
        <v>2</v>
      </c>
      <c r="S119" s="96">
        <v>304</v>
      </c>
      <c r="T119" s="96">
        <v>11</v>
      </c>
      <c r="U119" s="96">
        <v>23</v>
      </c>
      <c r="V119" s="96">
        <v>1</v>
      </c>
      <c r="W119" s="185">
        <v>51</v>
      </c>
      <c r="X119" s="96">
        <v>215</v>
      </c>
      <c r="Y119" s="96">
        <v>96</v>
      </c>
      <c r="Z119" s="96">
        <v>43</v>
      </c>
      <c r="AA119" s="96">
        <v>2</v>
      </c>
      <c r="AB119" s="96">
        <v>7</v>
      </c>
      <c r="AC119" s="96">
        <v>1</v>
      </c>
      <c r="AD119" s="96">
        <v>50</v>
      </c>
      <c r="AE119" s="188">
        <v>4.8</v>
      </c>
      <c r="AF119" s="96">
        <v>84</v>
      </c>
      <c r="AG119" s="97">
        <v>10.7</v>
      </c>
      <c r="AH119" s="98">
        <v>2.2999999999999998</v>
      </c>
      <c r="AI119" s="97">
        <v>6.6</v>
      </c>
      <c r="AJ119" s="97">
        <v>2.9</v>
      </c>
      <c r="AK119" s="99">
        <v>1.37</v>
      </c>
      <c r="AL119" s="100">
        <v>0.27200000000000002</v>
      </c>
      <c r="AM119" s="99">
        <v>1.35</v>
      </c>
      <c r="AN119" s="99">
        <v>1.84</v>
      </c>
      <c r="AO119" s="99">
        <v>7.0000000000000007E-2</v>
      </c>
      <c r="AP119" s="101">
        <v>13</v>
      </c>
      <c r="AQ119" s="102">
        <v>113</v>
      </c>
      <c r="AR119" s="103">
        <v>22</v>
      </c>
      <c r="AS119" s="102">
        <v>7</v>
      </c>
      <c r="AT119" s="191">
        <v>10.89</v>
      </c>
      <c r="AU119" s="84">
        <v>151</v>
      </c>
      <c r="AV119" s="84">
        <v>73</v>
      </c>
      <c r="AW119" s="94">
        <v>-0.15</v>
      </c>
      <c r="AX119" s="84" t="s">
        <v>1739</v>
      </c>
      <c r="AY119" s="97">
        <v>69.3</v>
      </c>
      <c r="AZ119" s="94">
        <v>4.6900000000000004</v>
      </c>
      <c r="BA119" s="96">
        <v>86</v>
      </c>
      <c r="BB119" s="96">
        <v>20</v>
      </c>
      <c r="BC119" s="84" t="s">
        <v>1739</v>
      </c>
      <c r="BD119" s="97">
        <v>64.099999999999994</v>
      </c>
      <c r="BE119" s="94">
        <v>4.6500000000000004</v>
      </c>
      <c r="BF119" s="96">
        <v>92</v>
      </c>
      <c r="BG119" s="96">
        <v>19</v>
      </c>
      <c r="BH119" s="97">
        <v>88.7</v>
      </c>
      <c r="BI119" s="94">
        <v>4.26</v>
      </c>
      <c r="BJ119" s="94">
        <v>4.9400000000000004</v>
      </c>
      <c r="BK119" s="96">
        <v>20</v>
      </c>
      <c r="BL119" s="94">
        <v>0.54</v>
      </c>
      <c r="BM119" s="36">
        <v>3</v>
      </c>
      <c r="BN119" s="70" t="s">
        <v>1065</v>
      </c>
      <c r="BO119" s="104">
        <v>-25</v>
      </c>
      <c r="BP119" s="84" t="s">
        <v>5743</v>
      </c>
      <c r="BQ119" s="84">
        <v>594902</v>
      </c>
      <c r="BR119" s="36" t="s">
        <v>3745</v>
      </c>
      <c r="BS119" s="36" t="s">
        <v>5744</v>
      </c>
      <c r="BT119" s="36" t="s">
        <v>3817</v>
      </c>
      <c r="BU119" s="84" t="s">
        <v>5679</v>
      </c>
      <c r="BV119" s="84" t="s">
        <v>4668</v>
      </c>
    </row>
    <row r="120" spans="1:74" x14ac:dyDescent="0.3">
      <c r="A120" s="84" t="s">
        <v>1885</v>
      </c>
      <c r="B120" s="84" t="s">
        <v>1792</v>
      </c>
      <c r="C120" s="84" t="s">
        <v>1065</v>
      </c>
      <c r="D120" s="84">
        <v>2018</v>
      </c>
      <c r="E120" s="84">
        <v>32</v>
      </c>
      <c r="F120" s="84" t="s">
        <v>1567</v>
      </c>
      <c r="G120" s="84" t="s">
        <v>1063</v>
      </c>
      <c r="H120" s="93" t="s">
        <v>1739</v>
      </c>
      <c r="I120" s="94">
        <v>0.72</v>
      </c>
      <c r="J120" s="93" t="s">
        <v>1064</v>
      </c>
      <c r="K120" s="184">
        <v>99</v>
      </c>
      <c r="L120" s="185">
        <v>6</v>
      </c>
      <c r="M120" s="96">
        <v>19</v>
      </c>
      <c r="N120" s="96">
        <v>14</v>
      </c>
      <c r="O120" s="96">
        <v>0</v>
      </c>
      <c r="P120" s="96">
        <v>0</v>
      </c>
      <c r="Q120" s="185">
        <v>0</v>
      </c>
      <c r="R120" s="96">
        <v>1</v>
      </c>
      <c r="S120" s="96">
        <v>340</v>
      </c>
      <c r="T120" s="96">
        <v>11</v>
      </c>
      <c r="U120" s="96">
        <v>33</v>
      </c>
      <c r="V120" s="96">
        <v>2</v>
      </c>
      <c r="W120" s="185">
        <v>64</v>
      </c>
      <c r="X120" s="96">
        <v>234</v>
      </c>
      <c r="Y120" s="96">
        <v>116</v>
      </c>
      <c r="Z120" s="96">
        <v>46</v>
      </c>
      <c r="AA120" s="96">
        <v>4</v>
      </c>
      <c r="AB120" s="96">
        <v>5</v>
      </c>
      <c r="AC120" s="96">
        <v>0</v>
      </c>
      <c r="AD120" s="96">
        <v>64</v>
      </c>
      <c r="AE120" s="188">
        <v>5.0599999999999996</v>
      </c>
      <c r="AF120" s="96">
        <v>108</v>
      </c>
      <c r="AG120" s="97">
        <v>12.4</v>
      </c>
      <c r="AH120" s="98">
        <v>1.9</v>
      </c>
      <c r="AI120" s="97">
        <v>7.3</v>
      </c>
      <c r="AJ120" s="97">
        <v>3.8</v>
      </c>
      <c r="AK120" s="99">
        <v>1.29</v>
      </c>
      <c r="AL120" s="100">
        <v>0.27100000000000002</v>
      </c>
      <c r="AM120" s="99">
        <v>1.43</v>
      </c>
      <c r="AN120" s="99">
        <v>1.86</v>
      </c>
      <c r="AO120" s="99">
        <v>7.0000000000000007E-2</v>
      </c>
      <c r="AP120" s="101">
        <v>16</v>
      </c>
      <c r="AQ120" s="102">
        <v>119</v>
      </c>
      <c r="AR120" s="103">
        <v>22</v>
      </c>
      <c r="AS120" s="102">
        <v>8</v>
      </c>
      <c r="AT120" s="191">
        <v>14.18</v>
      </c>
      <c r="AU120" s="84">
        <v>159</v>
      </c>
      <c r="AV120" s="84">
        <v>76</v>
      </c>
      <c r="AW120" s="94">
        <v>-0.35</v>
      </c>
      <c r="AX120" s="84" t="s">
        <v>1739</v>
      </c>
      <c r="AY120" s="97">
        <v>75.599999999999994</v>
      </c>
      <c r="AZ120" s="94">
        <v>4.68</v>
      </c>
      <c r="BA120" s="96">
        <v>86</v>
      </c>
      <c r="BB120" s="96">
        <v>21</v>
      </c>
      <c r="BC120" s="84" t="s">
        <v>1739</v>
      </c>
      <c r="BD120" s="97">
        <v>68.3</v>
      </c>
      <c r="BE120" s="94">
        <v>4.71</v>
      </c>
      <c r="BF120" s="96">
        <v>93</v>
      </c>
      <c r="BG120" s="96">
        <v>19</v>
      </c>
      <c r="BH120" s="97">
        <v>72.7</v>
      </c>
      <c r="BI120" s="94">
        <v>6.69</v>
      </c>
      <c r="BJ120" s="94">
        <v>5.67</v>
      </c>
      <c r="BK120" s="96">
        <v>11</v>
      </c>
      <c r="BL120" s="94">
        <v>-1.63</v>
      </c>
      <c r="BM120" s="36">
        <v>11</v>
      </c>
      <c r="BN120" s="70" t="s">
        <v>1076</v>
      </c>
      <c r="BO120" s="104">
        <v>-4</v>
      </c>
      <c r="BP120" s="84" t="s">
        <v>1886</v>
      </c>
      <c r="BQ120" s="84">
        <v>543408</v>
      </c>
      <c r="BR120" s="36" t="s">
        <v>3763</v>
      </c>
      <c r="BS120" s="36" t="s">
        <v>3450</v>
      </c>
      <c r="BT120" s="36" t="s">
        <v>5269</v>
      </c>
      <c r="BU120" s="84" t="s">
        <v>3712</v>
      </c>
      <c r="BV120" s="84" t="s">
        <v>5745</v>
      </c>
    </row>
    <row r="121" spans="1:74" x14ac:dyDescent="0.3">
      <c r="A121" s="84" t="s">
        <v>4958</v>
      </c>
      <c r="B121" s="84" t="s">
        <v>151</v>
      </c>
      <c r="C121" s="84" t="s">
        <v>1065</v>
      </c>
      <c r="D121" s="84">
        <v>2018</v>
      </c>
      <c r="E121" s="84">
        <v>27</v>
      </c>
      <c r="F121" s="84" t="s">
        <v>1100</v>
      </c>
      <c r="G121" s="84" t="s">
        <v>1063</v>
      </c>
      <c r="H121" s="93" t="s">
        <v>1739</v>
      </c>
      <c r="I121" s="94">
        <v>0.55000000000000004</v>
      </c>
      <c r="J121" s="93" t="s">
        <v>1064</v>
      </c>
      <c r="K121" s="184">
        <v>58.8</v>
      </c>
      <c r="L121" s="185">
        <v>3</v>
      </c>
      <c r="M121" s="96">
        <v>51</v>
      </c>
      <c r="N121" s="96">
        <v>3</v>
      </c>
      <c r="O121" s="96">
        <v>0</v>
      </c>
      <c r="P121" s="96">
        <v>0</v>
      </c>
      <c r="Q121" s="185">
        <v>1</v>
      </c>
      <c r="R121" s="96">
        <v>8</v>
      </c>
      <c r="S121" s="96">
        <v>263</v>
      </c>
      <c r="T121" s="96">
        <v>6</v>
      </c>
      <c r="U121" s="96">
        <v>21</v>
      </c>
      <c r="V121" s="96">
        <v>2</v>
      </c>
      <c r="W121" s="185">
        <v>52</v>
      </c>
      <c r="X121" s="96">
        <v>186</v>
      </c>
      <c r="Y121" s="96">
        <v>52</v>
      </c>
      <c r="Z121" s="96">
        <v>39</v>
      </c>
      <c r="AA121" s="96">
        <v>1</v>
      </c>
      <c r="AB121" s="96">
        <v>3</v>
      </c>
      <c r="AC121" s="96">
        <v>0</v>
      </c>
      <c r="AD121" s="96">
        <v>28</v>
      </c>
      <c r="AE121" s="188">
        <v>4.3499999999999996</v>
      </c>
      <c r="AF121" s="96">
        <v>45</v>
      </c>
      <c r="AG121" s="97">
        <v>6.5</v>
      </c>
      <c r="AH121" s="98">
        <v>2.5</v>
      </c>
      <c r="AI121" s="97">
        <v>7.6</v>
      </c>
      <c r="AJ121" s="97">
        <v>3</v>
      </c>
      <c r="AK121" s="99">
        <v>0.89</v>
      </c>
      <c r="AL121" s="100">
        <v>0.28599999999999998</v>
      </c>
      <c r="AM121" s="99">
        <v>1.28</v>
      </c>
      <c r="AN121" s="99">
        <v>1.33</v>
      </c>
      <c r="AO121" s="99">
        <v>0.05</v>
      </c>
      <c r="AP121" s="101">
        <v>42</v>
      </c>
      <c r="AQ121" s="102">
        <v>103</v>
      </c>
      <c r="AR121" s="103">
        <v>22</v>
      </c>
      <c r="AS121" s="102">
        <v>4</v>
      </c>
      <c r="AT121" s="191">
        <v>5.59</v>
      </c>
      <c r="AU121" s="84">
        <v>152</v>
      </c>
      <c r="AV121" s="84">
        <v>74</v>
      </c>
      <c r="AW121" s="94">
        <v>-0.21</v>
      </c>
      <c r="AX121" s="84" t="s">
        <v>1739</v>
      </c>
      <c r="AY121" s="97">
        <v>59.9</v>
      </c>
      <c r="AZ121" s="94">
        <v>3.98</v>
      </c>
      <c r="BA121" s="96">
        <v>73</v>
      </c>
      <c r="BB121" s="96">
        <v>31</v>
      </c>
      <c r="BC121" s="84" t="s">
        <v>1739</v>
      </c>
      <c r="BD121" s="97">
        <v>60</v>
      </c>
      <c r="BE121" s="94">
        <v>4.1399999999999997</v>
      </c>
      <c r="BF121" s="96">
        <v>82</v>
      </c>
      <c r="BG121" s="96">
        <v>28</v>
      </c>
      <c r="BH121" s="97">
        <v>58.7</v>
      </c>
      <c r="BI121" s="94">
        <v>3.99</v>
      </c>
      <c r="BJ121" s="94">
        <v>3.61</v>
      </c>
      <c r="BK121" s="96">
        <v>44</v>
      </c>
      <c r="BL121" s="94">
        <v>0.36</v>
      </c>
      <c r="BM121" s="36">
        <v>-21</v>
      </c>
      <c r="BN121" s="70" t="s">
        <v>1065</v>
      </c>
      <c r="BO121" s="104">
        <v>1</v>
      </c>
      <c r="BP121" s="84" t="s">
        <v>4959</v>
      </c>
      <c r="BQ121" s="84">
        <v>621199</v>
      </c>
      <c r="BR121" s="36" t="s">
        <v>3809</v>
      </c>
      <c r="BS121" s="36" t="s">
        <v>5248</v>
      </c>
      <c r="BT121" s="36" t="s">
        <v>5268</v>
      </c>
      <c r="BU121" s="84" t="s">
        <v>5746</v>
      </c>
      <c r="BV121" s="84" t="s">
        <v>4668</v>
      </c>
    </row>
    <row r="122" spans="1:74" x14ac:dyDescent="0.3">
      <c r="A122" s="84" t="s">
        <v>5747</v>
      </c>
      <c r="B122" s="84" t="s">
        <v>344</v>
      </c>
      <c r="C122" s="84" t="s">
        <v>1065</v>
      </c>
      <c r="D122" s="84">
        <v>2018</v>
      </c>
      <c r="E122" s="84">
        <v>28</v>
      </c>
      <c r="F122" s="84" t="s">
        <v>1089</v>
      </c>
      <c r="G122" s="84" t="s">
        <v>1063</v>
      </c>
      <c r="H122" s="93" t="s">
        <v>1739</v>
      </c>
      <c r="I122" s="94">
        <v>0.63</v>
      </c>
      <c r="J122" s="93" t="s">
        <v>1064</v>
      </c>
      <c r="K122" s="184">
        <v>74.3</v>
      </c>
      <c r="L122" s="185">
        <v>5</v>
      </c>
      <c r="M122" s="96">
        <v>22</v>
      </c>
      <c r="N122" s="96">
        <v>11</v>
      </c>
      <c r="O122" s="96">
        <v>0</v>
      </c>
      <c r="P122" s="96">
        <v>0</v>
      </c>
      <c r="Q122" s="185">
        <v>0</v>
      </c>
      <c r="R122" s="96">
        <v>2</v>
      </c>
      <c r="S122" s="96">
        <v>301</v>
      </c>
      <c r="T122" s="96">
        <v>11</v>
      </c>
      <c r="U122" s="96">
        <v>30</v>
      </c>
      <c r="V122" s="96">
        <v>1</v>
      </c>
      <c r="W122" s="185">
        <v>64</v>
      </c>
      <c r="X122" s="96">
        <v>205</v>
      </c>
      <c r="Y122" s="96">
        <v>98</v>
      </c>
      <c r="Z122" s="96">
        <v>43</v>
      </c>
      <c r="AA122" s="96">
        <v>2</v>
      </c>
      <c r="AB122" s="96">
        <v>3</v>
      </c>
      <c r="AC122" s="96">
        <v>0</v>
      </c>
      <c r="AD122" s="96">
        <v>53</v>
      </c>
      <c r="AE122" s="188">
        <v>4.79</v>
      </c>
      <c r="AF122" s="96">
        <v>90</v>
      </c>
      <c r="AG122" s="97">
        <v>11.8</v>
      </c>
      <c r="AH122" s="98">
        <v>2.1</v>
      </c>
      <c r="AI122" s="97">
        <v>8.4</v>
      </c>
      <c r="AJ122" s="97">
        <v>3.9</v>
      </c>
      <c r="AK122" s="99">
        <v>1.47</v>
      </c>
      <c r="AL122" s="100">
        <v>0.29099999999999998</v>
      </c>
      <c r="AM122" s="99">
        <v>1.5</v>
      </c>
      <c r="AN122" s="99">
        <v>2.0699999999999998</v>
      </c>
      <c r="AO122" s="99">
        <v>0.09</v>
      </c>
      <c r="AP122" s="101">
        <v>34</v>
      </c>
      <c r="AQ122" s="102">
        <v>113</v>
      </c>
      <c r="AR122" s="103">
        <v>22</v>
      </c>
      <c r="AS122" s="102">
        <v>7</v>
      </c>
      <c r="AT122" s="191">
        <v>9.48</v>
      </c>
      <c r="AU122" s="84">
        <v>153</v>
      </c>
      <c r="AV122" s="84">
        <v>75</v>
      </c>
      <c r="AW122" s="94">
        <v>-0.19</v>
      </c>
      <c r="AX122" s="84" t="s">
        <v>1739</v>
      </c>
      <c r="AY122" s="97">
        <v>67.7</v>
      </c>
      <c r="AZ122" s="94">
        <v>4.63</v>
      </c>
      <c r="BA122" s="96">
        <v>85</v>
      </c>
      <c r="BB122" s="96">
        <v>20</v>
      </c>
      <c r="BC122" s="84" t="s">
        <v>1739</v>
      </c>
      <c r="BD122" s="97">
        <v>63.9</v>
      </c>
      <c r="BE122" s="94">
        <v>4.5999999999999996</v>
      </c>
      <c r="BF122" s="96">
        <v>91</v>
      </c>
      <c r="BG122" s="96">
        <v>20</v>
      </c>
      <c r="BH122" s="97">
        <v>86.3</v>
      </c>
      <c r="BI122" s="94">
        <v>5.21</v>
      </c>
      <c r="BJ122" s="94">
        <v>4.84</v>
      </c>
      <c r="BK122" s="96">
        <v>21</v>
      </c>
      <c r="BL122" s="94">
        <v>-0.42</v>
      </c>
      <c r="BM122" s="36">
        <v>2</v>
      </c>
      <c r="BN122" s="70" t="s">
        <v>1065</v>
      </c>
      <c r="BO122" s="104">
        <v>-22</v>
      </c>
      <c r="BP122" s="84" t="s">
        <v>5748</v>
      </c>
      <c r="BQ122" s="84">
        <v>554430</v>
      </c>
      <c r="BR122" s="36" t="s">
        <v>3765</v>
      </c>
      <c r="BS122" s="36" t="s">
        <v>5269</v>
      </c>
      <c r="BT122" s="36" t="s">
        <v>3555</v>
      </c>
      <c r="BU122" s="84" t="s">
        <v>4907</v>
      </c>
      <c r="BV122" s="84" t="s">
        <v>4668</v>
      </c>
    </row>
    <row r="123" spans="1:74" x14ac:dyDescent="0.3">
      <c r="A123" s="84" t="s">
        <v>2477</v>
      </c>
      <c r="B123" s="84" t="s">
        <v>139</v>
      </c>
      <c r="C123" s="84" t="s">
        <v>1065</v>
      </c>
      <c r="D123" s="84">
        <v>2018</v>
      </c>
      <c r="E123" s="84">
        <v>29</v>
      </c>
      <c r="F123" s="84" t="s">
        <v>1074</v>
      </c>
      <c r="G123" s="84" t="s">
        <v>1063</v>
      </c>
      <c r="H123" s="93" t="s">
        <v>1739</v>
      </c>
      <c r="I123" s="94">
        <v>0.68</v>
      </c>
      <c r="J123" s="93" t="s">
        <v>1064</v>
      </c>
      <c r="K123" s="184">
        <v>81</v>
      </c>
      <c r="L123" s="185">
        <v>5</v>
      </c>
      <c r="M123" s="96">
        <v>15</v>
      </c>
      <c r="N123" s="96">
        <v>11</v>
      </c>
      <c r="O123" s="96">
        <v>0</v>
      </c>
      <c r="P123" s="96">
        <v>0</v>
      </c>
      <c r="Q123" s="185">
        <v>0</v>
      </c>
      <c r="R123" s="96">
        <v>1</v>
      </c>
      <c r="S123" s="96">
        <v>284</v>
      </c>
      <c r="T123" s="96">
        <v>8</v>
      </c>
      <c r="U123" s="96">
        <v>21</v>
      </c>
      <c r="V123" s="96">
        <v>1</v>
      </c>
      <c r="W123" s="185">
        <v>52</v>
      </c>
      <c r="X123" s="96">
        <v>197</v>
      </c>
      <c r="Y123" s="96">
        <v>93</v>
      </c>
      <c r="Z123" s="96">
        <v>43</v>
      </c>
      <c r="AA123" s="96">
        <v>3</v>
      </c>
      <c r="AB123" s="96">
        <v>3</v>
      </c>
      <c r="AC123" s="96">
        <v>0</v>
      </c>
      <c r="AD123" s="96">
        <v>47</v>
      </c>
      <c r="AE123" s="188">
        <v>4.7699999999999996</v>
      </c>
      <c r="AF123" s="96">
        <v>80</v>
      </c>
      <c r="AG123" s="97">
        <v>10.9</v>
      </c>
      <c r="AH123" s="98">
        <v>2.5</v>
      </c>
      <c r="AI123" s="97">
        <v>7.1</v>
      </c>
      <c r="AJ123" s="97">
        <v>2.8</v>
      </c>
      <c r="AK123" s="99">
        <v>1.1299999999999999</v>
      </c>
      <c r="AL123" s="100">
        <v>0.28199999999999997</v>
      </c>
      <c r="AM123" s="99">
        <v>1.36</v>
      </c>
      <c r="AN123" s="99">
        <v>1.57</v>
      </c>
      <c r="AO123" s="99">
        <v>0.06</v>
      </c>
      <c r="AP123" s="101">
        <v>24</v>
      </c>
      <c r="AQ123" s="102">
        <v>113</v>
      </c>
      <c r="AR123" s="103">
        <v>22</v>
      </c>
      <c r="AS123" s="102">
        <v>10</v>
      </c>
      <c r="AT123" s="191">
        <v>10.28</v>
      </c>
      <c r="AU123" s="84">
        <v>154</v>
      </c>
      <c r="AV123" s="84">
        <v>76</v>
      </c>
      <c r="AW123" s="94">
        <v>-0.38</v>
      </c>
      <c r="AX123" s="84" t="s">
        <v>1739</v>
      </c>
      <c r="AY123" s="97">
        <v>65.2</v>
      </c>
      <c r="AZ123" s="94">
        <v>4.28</v>
      </c>
      <c r="BA123" s="96">
        <v>79</v>
      </c>
      <c r="BB123" s="96">
        <v>26</v>
      </c>
      <c r="BC123" s="84" t="s">
        <v>1739</v>
      </c>
      <c r="BD123" s="97">
        <v>61.2</v>
      </c>
      <c r="BE123" s="94">
        <v>4.3899999999999997</v>
      </c>
      <c r="BF123" s="96">
        <v>87</v>
      </c>
      <c r="BG123" s="96">
        <v>23</v>
      </c>
      <c r="BH123" s="97">
        <v>46.3</v>
      </c>
      <c r="BI123" s="94">
        <v>5.05</v>
      </c>
      <c r="BJ123" s="94">
        <v>4.76</v>
      </c>
      <c r="BK123" s="96">
        <v>15</v>
      </c>
      <c r="BL123" s="94">
        <v>-0.28000000000000003</v>
      </c>
      <c r="BM123" s="36">
        <v>7</v>
      </c>
      <c r="BN123" s="70" t="s">
        <v>1065</v>
      </c>
      <c r="BO123" s="104">
        <v>15</v>
      </c>
      <c r="BP123" s="84" t="s">
        <v>2550</v>
      </c>
      <c r="BQ123" s="84">
        <v>518452</v>
      </c>
      <c r="BR123" s="36" t="s">
        <v>3745</v>
      </c>
      <c r="BS123" s="36" t="s">
        <v>3817</v>
      </c>
      <c r="BT123" s="36" t="s">
        <v>3495</v>
      </c>
      <c r="BU123" s="84" t="s">
        <v>3810</v>
      </c>
      <c r="BV123" s="84" t="s">
        <v>4677</v>
      </c>
    </row>
    <row r="124" spans="1:74" x14ac:dyDescent="0.3">
      <c r="A124" s="84" t="s">
        <v>5749</v>
      </c>
      <c r="B124" s="84" t="s">
        <v>2116</v>
      </c>
      <c r="C124" s="84" t="s">
        <v>1065</v>
      </c>
      <c r="D124" s="84">
        <v>2018</v>
      </c>
      <c r="E124" s="84">
        <v>25</v>
      </c>
      <c r="F124" s="84" t="s">
        <v>1107</v>
      </c>
      <c r="G124" s="84" t="s">
        <v>1063</v>
      </c>
      <c r="H124" s="93" t="s">
        <v>1739</v>
      </c>
      <c r="I124" s="94">
        <v>0.46</v>
      </c>
      <c r="J124" s="93" t="s">
        <v>1064</v>
      </c>
      <c r="K124" s="184">
        <v>46.9</v>
      </c>
      <c r="L124" s="185">
        <v>2</v>
      </c>
      <c r="M124" s="96">
        <v>36</v>
      </c>
      <c r="N124" s="96">
        <v>3</v>
      </c>
      <c r="O124" s="96">
        <v>0</v>
      </c>
      <c r="P124" s="96">
        <v>0</v>
      </c>
      <c r="Q124" s="185">
        <v>1</v>
      </c>
      <c r="R124" s="96">
        <v>8</v>
      </c>
      <c r="S124" s="96">
        <v>206</v>
      </c>
      <c r="T124" s="96">
        <v>9</v>
      </c>
      <c r="U124" s="96">
        <v>18</v>
      </c>
      <c r="V124" s="96">
        <v>1</v>
      </c>
      <c r="W124" s="185">
        <v>49</v>
      </c>
      <c r="X124" s="96">
        <v>146</v>
      </c>
      <c r="Y124" s="96">
        <v>41</v>
      </c>
      <c r="Z124" s="96">
        <v>38</v>
      </c>
      <c r="AA124" s="96">
        <v>1</v>
      </c>
      <c r="AB124" s="96">
        <v>1</v>
      </c>
      <c r="AC124" s="96">
        <v>0</v>
      </c>
      <c r="AD124" s="96">
        <v>23</v>
      </c>
      <c r="AE124" s="188">
        <v>4.1900000000000004</v>
      </c>
      <c r="AF124" s="96">
        <v>35</v>
      </c>
      <c r="AG124" s="97">
        <v>6.6</v>
      </c>
      <c r="AH124" s="98">
        <v>2.8</v>
      </c>
      <c r="AI124" s="97">
        <v>9.3000000000000007</v>
      </c>
      <c r="AJ124" s="97">
        <v>3.3</v>
      </c>
      <c r="AK124" s="99">
        <v>1.73</v>
      </c>
      <c r="AL124" s="100">
        <v>0.29499999999999998</v>
      </c>
      <c r="AM124" s="99">
        <v>1.35</v>
      </c>
      <c r="AN124" s="99">
        <v>2.29</v>
      </c>
      <c r="AO124" s="99">
        <v>0.11</v>
      </c>
      <c r="AP124" s="101">
        <v>67</v>
      </c>
      <c r="AQ124" s="102">
        <v>99</v>
      </c>
      <c r="AR124" s="103">
        <v>22</v>
      </c>
      <c r="AS124" s="102">
        <v>4</v>
      </c>
      <c r="AT124" s="191">
        <v>2.77</v>
      </c>
      <c r="AU124" s="84">
        <v>156</v>
      </c>
      <c r="AV124" s="84">
        <v>77</v>
      </c>
      <c r="AW124" s="94">
        <v>0.35</v>
      </c>
      <c r="AX124" s="84" t="s">
        <v>1739</v>
      </c>
      <c r="AY124" s="97">
        <v>52.2</v>
      </c>
      <c r="AZ124" s="94">
        <v>4.55</v>
      </c>
      <c r="BA124" s="96">
        <v>84</v>
      </c>
      <c r="BB124" s="96">
        <v>18</v>
      </c>
      <c r="BC124" s="84" t="s">
        <v>1739</v>
      </c>
      <c r="BD124" s="97">
        <v>55.2</v>
      </c>
      <c r="BE124" s="94">
        <v>4.54</v>
      </c>
      <c r="BF124" s="96">
        <v>90</v>
      </c>
      <c r="BG124" s="96">
        <v>19</v>
      </c>
      <c r="BH124" s="97">
        <v>43</v>
      </c>
      <c r="BI124" s="94">
        <v>4.1900000000000004</v>
      </c>
      <c r="BJ124" s="94">
        <v>4.87</v>
      </c>
      <c r="BK124" s="96">
        <v>13</v>
      </c>
      <c r="BL124" s="94">
        <v>0.01</v>
      </c>
      <c r="BM124" s="36">
        <v>9</v>
      </c>
      <c r="BN124" s="70" t="s">
        <v>1065</v>
      </c>
      <c r="BO124" s="104">
        <v>12</v>
      </c>
      <c r="BP124" s="84" t="s">
        <v>5750</v>
      </c>
      <c r="BQ124" s="84">
        <v>664208</v>
      </c>
      <c r="BR124" s="36" t="s">
        <v>4683</v>
      </c>
      <c r="BS124" s="36" t="s">
        <v>5751</v>
      </c>
      <c r="BT124" s="36" t="s">
        <v>5752</v>
      </c>
      <c r="BU124" s="84" t="s">
        <v>5753</v>
      </c>
      <c r="BV124" s="84" t="s">
        <v>4668</v>
      </c>
    </row>
    <row r="125" spans="1:74" x14ac:dyDescent="0.3">
      <c r="A125" s="84" t="s">
        <v>398</v>
      </c>
      <c r="B125" s="84" t="s">
        <v>1933</v>
      </c>
      <c r="C125" s="84" t="s">
        <v>1065</v>
      </c>
      <c r="D125" s="84">
        <v>2018</v>
      </c>
      <c r="E125" s="84">
        <v>32</v>
      </c>
      <c r="F125" s="84" t="s">
        <v>1093</v>
      </c>
      <c r="G125" s="84" t="s">
        <v>1063</v>
      </c>
      <c r="H125" s="93" t="s">
        <v>1739</v>
      </c>
      <c r="I125" s="94">
        <v>0.55000000000000004</v>
      </c>
      <c r="J125" s="93" t="s">
        <v>1064</v>
      </c>
      <c r="K125" s="184">
        <v>49.7</v>
      </c>
      <c r="L125" s="185">
        <v>3</v>
      </c>
      <c r="M125" s="96">
        <v>51</v>
      </c>
      <c r="N125" s="96">
        <v>3</v>
      </c>
      <c r="O125" s="96">
        <v>0</v>
      </c>
      <c r="P125" s="96">
        <v>0</v>
      </c>
      <c r="Q125" s="185">
        <v>1</v>
      </c>
      <c r="R125" s="96">
        <v>11</v>
      </c>
      <c r="S125" s="96">
        <v>247</v>
      </c>
      <c r="T125" s="96">
        <v>6</v>
      </c>
      <c r="U125" s="96">
        <v>22</v>
      </c>
      <c r="V125" s="96">
        <v>3</v>
      </c>
      <c r="W125" s="185">
        <v>44</v>
      </c>
      <c r="X125" s="96">
        <v>175</v>
      </c>
      <c r="Y125" s="96">
        <v>50</v>
      </c>
      <c r="Z125" s="96">
        <v>39</v>
      </c>
      <c r="AA125" s="96">
        <v>3</v>
      </c>
      <c r="AB125" s="96">
        <v>4</v>
      </c>
      <c r="AC125" s="96">
        <v>0</v>
      </c>
      <c r="AD125" s="96">
        <v>23</v>
      </c>
      <c r="AE125" s="188">
        <v>4.33</v>
      </c>
      <c r="AF125" s="96">
        <v>49</v>
      </c>
      <c r="AG125" s="97">
        <v>7.6</v>
      </c>
      <c r="AH125" s="98">
        <v>2</v>
      </c>
      <c r="AI125" s="97">
        <v>6.8</v>
      </c>
      <c r="AJ125" s="97">
        <v>3.4</v>
      </c>
      <c r="AK125" s="99">
        <v>0.92</v>
      </c>
      <c r="AL125" s="100">
        <v>0.28299999999999997</v>
      </c>
      <c r="AM125" s="99">
        <v>1.34</v>
      </c>
      <c r="AN125" s="99">
        <v>1.4</v>
      </c>
      <c r="AO125" s="99">
        <v>0.05</v>
      </c>
      <c r="AP125" s="101">
        <v>22</v>
      </c>
      <c r="AQ125" s="102">
        <v>102</v>
      </c>
      <c r="AR125" s="103">
        <v>22</v>
      </c>
      <c r="AS125" s="102">
        <v>4</v>
      </c>
      <c r="AT125" s="191">
        <v>4.0599999999999996</v>
      </c>
      <c r="AU125" s="84">
        <v>157</v>
      </c>
      <c r="AV125" s="84">
        <v>78</v>
      </c>
      <c r="AW125" s="94">
        <v>-0.04</v>
      </c>
      <c r="AX125" s="84" t="s">
        <v>1739</v>
      </c>
      <c r="AY125" s="97">
        <v>55.1</v>
      </c>
      <c r="AZ125" s="94">
        <v>4.2300000000000004</v>
      </c>
      <c r="BA125" s="96">
        <v>78</v>
      </c>
      <c r="BB125" s="96">
        <v>24</v>
      </c>
      <c r="BC125" s="84" t="s">
        <v>1739</v>
      </c>
      <c r="BD125" s="97">
        <v>56.4</v>
      </c>
      <c r="BE125" s="94">
        <v>4.29</v>
      </c>
      <c r="BF125" s="96">
        <v>85</v>
      </c>
      <c r="BG125" s="96">
        <v>24</v>
      </c>
      <c r="BH125" s="97">
        <v>59.7</v>
      </c>
      <c r="BI125" s="94">
        <v>3.02</v>
      </c>
      <c r="BJ125" s="94">
        <v>3.75</v>
      </c>
      <c r="BK125" s="96">
        <v>38</v>
      </c>
      <c r="BL125" s="94">
        <v>1.31</v>
      </c>
      <c r="BM125" s="36">
        <v>-17</v>
      </c>
      <c r="BN125" s="70" t="s">
        <v>1065</v>
      </c>
      <c r="BO125" s="104">
        <v>-3</v>
      </c>
      <c r="BP125" s="84" t="s">
        <v>1934</v>
      </c>
      <c r="BQ125" s="84">
        <v>453172</v>
      </c>
      <c r="BR125" s="36" t="s">
        <v>3761</v>
      </c>
      <c r="BS125" s="36" t="s">
        <v>5248</v>
      </c>
      <c r="BT125" s="36" t="s">
        <v>5754</v>
      </c>
      <c r="BU125" s="84" t="s">
        <v>3550</v>
      </c>
      <c r="BV125" s="84" t="s">
        <v>4679</v>
      </c>
    </row>
    <row r="126" spans="1:74" x14ac:dyDescent="0.3">
      <c r="A126" s="84" t="s">
        <v>3416</v>
      </c>
      <c r="B126" s="84" t="s">
        <v>2132</v>
      </c>
      <c r="C126" s="84" t="s">
        <v>1065</v>
      </c>
      <c r="D126" s="84">
        <v>2018</v>
      </c>
      <c r="E126" s="84">
        <v>25</v>
      </c>
      <c r="F126" s="84" t="s">
        <v>1100</v>
      </c>
      <c r="G126" s="84" t="s">
        <v>1063</v>
      </c>
      <c r="H126" s="93" t="s">
        <v>1739</v>
      </c>
      <c r="I126" s="94">
        <v>0.35</v>
      </c>
      <c r="J126" s="93" t="s">
        <v>1064</v>
      </c>
      <c r="K126" s="184">
        <v>49</v>
      </c>
      <c r="L126" s="185">
        <v>2</v>
      </c>
      <c r="M126" s="96">
        <v>35</v>
      </c>
      <c r="N126" s="96">
        <v>3</v>
      </c>
      <c r="O126" s="96">
        <v>0</v>
      </c>
      <c r="P126" s="96">
        <v>0</v>
      </c>
      <c r="Q126" s="185">
        <v>0</v>
      </c>
      <c r="R126" s="96">
        <v>11</v>
      </c>
      <c r="S126" s="96">
        <v>213</v>
      </c>
      <c r="T126" s="96">
        <v>6</v>
      </c>
      <c r="U126" s="96">
        <v>19</v>
      </c>
      <c r="V126" s="96">
        <v>2</v>
      </c>
      <c r="W126" s="185">
        <v>44</v>
      </c>
      <c r="X126" s="96">
        <v>147</v>
      </c>
      <c r="Y126" s="96">
        <v>43</v>
      </c>
      <c r="Z126" s="96">
        <v>38</v>
      </c>
      <c r="AA126" s="96">
        <v>2</v>
      </c>
      <c r="AB126" s="96">
        <v>2</v>
      </c>
      <c r="AC126" s="96">
        <v>0</v>
      </c>
      <c r="AD126" s="96">
        <v>22</v>
      </c>
      <c r="AE126" s="188">
        <v>4.24</v>
      </c>
      <c r="AF126" s="96">
        <v>39</v>
      </c>
      <c r="AG126" s="97">
        <v>7.2</v>
      </c>
      <c r="AH126" s="98">
        <v>2.2999999999999998</v>
      </c>
      <c r="AI126" s="97">
        <v>8.1999999999999993</v>
      </c>
      <c r="AJ126" s="97">
        <v>3.5</v>
      </c>
      <c r="AK126" s="99">
        <v>1.18</v>
      </c>
      <c r="AL126" s="100">
        <v>0.29699999999999999</v>
      </c>
      <c r="AM126" s="99">
        <v>1.38</v>
      </c>
      <c r="AN126" s="99">
        <v>1.7</v>
      </c>
      <c r="AO126" s="99">
        <v>7.0000000000000007E-2</v>
      </c>
      <c r="AP126" s="101">
        <v>47</v>
      </c>
      <c r="AQ126" s="102">
        <v>100</v>
      </c>
      <c r="AR126" s="103">
        <v>22</v>
      </c>
      <c r="AS126" s="102">
        <v>4</v>
      </c>
      <c r="AT126" s="191">
        <v>2.37</v>
      </c>
      <c r="AU126" s="84">
        <v>159</v>
      </c>
      <c r="AV126" s="84">
        <v>79</v>
      </c>
      <c r="AW126" s="94">
        <v>0.06</v>
      </c>
      <c r="AX126" s="84" t="s">
        <v>1739</v>
      </c>
      <c r="AY126" s="97">
        <v>53</v>
      </c>
      <c r="AZ126" s="94">
        <v>4.24</v>
      </c>
      <c r="BA126" s="96">
        <v>78</v>
      </c>
      <c r="BB126" s="96">
        <v>24</v>
      </c>
      <c r="BC126" s="84" t="s">
        <v>1739</v>
      </c>
      <c r="BD126" s="97">
        <v>55.7</v>
      </c>
      <c r="BE126" s="94">
        <v>4.29</v>
      </c>
      <c r="BF126" s="96">
        <v>85</v>
      </c>
      <c r="BG126" s="96">
        <v>23</v>
      </c>
      <c r="BH126" s="97">
        <v>42.3</v>
      </c>
      <c r="BI126" s="94">
        <v>2.5499999999999998</v>
      </c>
      <c r="BJ126" s="94">
        <v>3.51</v>
      </c>
      <c r="BK126" s="96">
        <v>42</v>
      </c>
      <c r="BL126" s="94">
        <v>1.69</v>
      </c>
      <c r="BM126" s="36">
        <v>-20</v>
      </c>
      <c r="BN126" s="70" t="s">
        <v>1065</v>
      </c>
      <c r="BO126" s="104">
        <v>13</v>
      </c>
      <c r="BP126" s="84" t="s">
        <v>3415</v>
      </c>
      <c r="BQ126" s="84">
        <v>592815</v>
      </c>
      <c r="BR126" s="36" t="s">
        <v>4683</v>
      </c>
      <c r="BS126" s="36" t="s">
        <v>5248</v>
      </c>
      <c r="BT126" s="36" t="s">
        <v>5755</v>
      </c>
      <c r="BU126" s="84" t="s">
        <v>4293</v>
      </c>
      <c r="BV126" s="84" t="s">
        <v>4668</v>
      </c>
    </row>
    <row r="127" spans="1:74" x14ac:dyDescent="0.3">
      <c r="A127" s="84" t="s">
        <v>51</v>
      </c>
      <c r="B127" s="84" t="s">
        <v>14</v>
      </c>
      <c r="C127" s="84" t="s">
        <v>1065</v>
      </c>
      <c r="D127" s="84">
        <v>2018</v>
      </c>
      <c r="E127" s="84">
        <v>33</v>
      </c>
      <c r="F127" s="84" t="s">
        <v>1104</v>
      </c>
      <c r="G127" s="84" t="s">
        <v>1063</v>
      </c>
      <c r="H127" s="93" t="s">
        <v>1739</v>
      </c>
      <c r="I127" s="94">
        <v>0.67</v>
      </c>
      <c r="J127" s="93" t="s">
        <v>1064</v>
      </c>
      <c r="K127" s="184">
        <v>88</v>
      </c>
      <c r="L127" s="185">
        <v>6</v>
      </c>
      <c r="M127" s="96">
        <v>30</v>
      </c>
      <c r="N127" s="96">
        <v>15</v>
      </c>
      <c r="O127" s="96">
        <v>0</v>
      </c>
      <c r="P127" s="96">
        <v>0</v>
      </c>
      <c r="Q127" s="185">
        <v>0</v>
      </c>
      <c r="R127" s="96">
        <v>4</v>
      </c>
      <c r="S127" s="96">
        <v>409</v>
      </c>
      <c r="T127" s="96">
        <v>14</v>
      </c>
      <c r="U127" s="96">
        <v>35</v>
      </c>
      <c r="V127" s="96">
        <v>3</v>
      </c>
      <c r="W127" s="185">
        <v>66</v>
      </c>
      <c r="X127" s="96">
        <v>276</v>
      </c>
      <c r="Y127" s="96">
        <v>130</v>
      </c>
      <c r="Z127" s="96">
        <v>46</v>
      </c>
      <c r="AA127" s="96">
        <v>4</v>
      </c>
      <c r="AB127" s="96">
        <v>4</v>
      </c>
      <c r="AC127" s="96">
        <v>0</v>
      </c>
      <c r="AD127" s="96">
        <v>71</v>
      </c>
      <c r="AE127" s="188">
        <v>5.14</v>
      </c>
      <c r="AF127" s="96">
        <v>113</v>
      </c>
      <c r="AG127" s="97">
        <v>10.9</v>
      </c>
      <c r="AH127" s="98">
        <v>1.9</v>
      </c>
      <c r="AI127" s="97">
        <v>6.4</v>
      </c>
      <c r="AJ127" s="97">
        <v>3.4</v>
      </c>
      <c r="AK127" s="99">
        <v>1.35</v>
      </c>
      <c r="AL127" s="100">
        <v>0.29299999999999998</v>
      </c>
      <c r="AM127" s="99">
        <v>1.51</v>
      </c>
      <c r="AN127" s="99">
        <v>1.88</v>
      </c>
      <c r="AO127" s="99">
        <v>7.0000000000000007E-2</v>
      </c>
      <c r="AP127" s="101">
        <v>6</v>
      </c>
      <c r="AQ127" s="102">
        <v>121</v>
      </c>
      <c r="AR127" s="103">
        <v>21</v>
      </c>
      <c r="AS127" s="102">
        <v>5</v>
      </c>
      <c r="AT127" s="191">
        <v>11.61</v>
      </c>
      <c r="AU127" s="84">
        <v>161</v>
      </c>
      <c r="AV127" s="84">
        <v>80</v>
      </c>
      <c r="AW127" s="94">
        <v>-0.49</v>
      </c>
      <c r="AX127" s="84" t="s">
        <v>1739</v>
      </c>
      <c r="AY127" s="97">
        <v>81.3</v>
      </c>
      <c r="AZ127" s="94">
        <v>4.6900000000000004</v>
      </c>
      <c r="BA127" s="96">
        <v>86</v>
      </c>
      <c r="BB127" s="96">
        <v>22</v>
      </c>
      <c r="BC127" s="84" t="s">
        <v>1739</v>
      </c>
      <c r="BD127" s="97">
        <v>73.2</v>
      </c>
      <c r="BE127" s="94">
        <v>4.6500000000000004</v>
      </c>
      <c r="BF127" s="96">
        <v>92</v>
      </c>
      <c r="BG127" s="96">
        <v>21</v>
      </c>
      <c r="BH127" s="97">
        <v>124.3</v>
      </c>
      <c r="BI127" s="94">
        <v>5.43</v>
      </c>
      <c r="BJ127" s="94">
        <v>4.82</v>
      </c>
      <c r="BK127" s="96">
        <v>27</v>
      </c>
      <c r="BL127" s="94">
        <v>-0.28999999999999998</v>
      </c>
      <c r="BM127" s="36">
        <v>-6</v>
      </c>
      <c r="BN127" s="70" t="s">
        <v>1065</v>
      </c>
      <c r="BO127" s="104">
        <v>-51</v>
      </c>
      <c r="BP127" s="84" t="s">
        <v>1694</v>
      </c>
      <c r="BQ127" s="84">
        <v>430912</v>
      </c>
      <c r="BR127" s="36" t="s">
        <v>3778</v>
      </c>
      <c r="BS127" s="36" t="s">
        <v>3652</v>
      </c>
      <c r="BT127" s="36" t="s">
        <v>3645</v>
      </c>
      <c r="BU127" s="84" t="s">
        <v>3450</v>
      </c>
      <c r="BV127" s="84" t="s">
        <v>4679</v>
      </c>
    </row>
    <row r="128" spans="1:74" x14ac:dyDescent="0.3">
      <c r="A128" s="84" t="s">
        <v>4767</v>
      </c>
      <c r="B128" s="84" t="s">
        <v>109</v>
      </c>
      <c r="C128" s="84" t="s">
        <v>1065</v>
      </c>
      <c r="D128" s="84">
        <v>2018</v>
      </c>
      <c r="E128" s="84">
        <v>25</v>
      </c>
      <c r="F128" s="84" t="s">
        <v>1074</v>
      </c>
      <c r="G128" s="84" t="s">
        <v>1063</v>
      </c>
      <c r="H128" s="93" t="s">
        <v>1739</v>
      </c>
      <c r="I128" s="94">
        <v>0.59</v>
      </c>
      <c r="J128" s="93" t="s">
        <v>1064</v>
      </c>
      <c r="K128" s="184">
        <v>79.8</v>
      </c>
      <c r="L128" s="185">
        <v>5</v>
      </c>
      <c r="M128" s="96">
        <v>27</v>
      </c>
      <c r="N128" s="96">
        <v>11</v>
      </c>
      <c r="O128" s="96">
        <v>0</v>
      </c>
      <c r="P128" s="96">
        <v>0</v>
      </c>
      <c r="Q128" s="185">
        <v>0</v>
      </c>
      <c r="R128" s="96">
        <v>4</v>
      </c>
      <c r="S128" s="96">
        <v>363</v>
      </c>
      <c r="T128" s="96">
        <v>13</v>
      </c>
      <c r="U128" s="96">
        <v>34</v>
      </c>
      <c r="V128" s="96">
        <v>2</v>
      </c>
      <c r="W128" s="185">
        <v>70</v>
      </c>
      <c r="X128" s="96">
        <v>246</v>
      </c>
      <c r="Y128" s="96">
        <v>112</v>
      </c>
      <c r="Z128" s="96">
        <v>45</v>
      </c>
      <c r="AA128" s="96">
        <v>4</v>
      </c>
      <c r="AB128" s="96">
        <v>4</v>
      </c>
      <c r="AC128" s="96">
        <v>0</v>
      </c>
      <c r="AD128" s="96">
        <v>69</v>
      </c>
      <c r="AE128" s="188">
        <v>5.0199999999999996</v>
      </c>
      <c r="AF128" s="96">
        <v>98</v>
      </c>
      <c r="AG128" s="97">
        <v>10.8</v>
      </c>
      <c r="AH128" s="98">
        <v>2.1</v>
      </c>
      <c r="AI128" s="97">
        <v>7.9</v>
      </c>
      <c r="AJ128" s="97">
        <v>3.8</v>
      </c>
      <c r="AK128" s="99">
        <v>1.47</v>
      </c>
      <c r="AL128" s="100">
        <v>0.28699999999999998</v>
      </c>
      <c r="AM128" s="99">
        <v>1.49</v>
      </c>
      <c r="AN128" s="99">
        <v>2.06</v>
      </c>
      <c r="AO128" s="99">
        <v>0.08</v>
      </c>
      <c r="AP128" s="101">
        <v>23</v>
      </c>
      <c r="AQ128" s="102">
        <v>119</v>
      </c>
      <c r="AR128" s="103">
        <v>21</v>
      </c>
      <c r="AS128" s="102">
        <v>5</v>
      </c>
      <c r="AT128" s="191">
        <v>11.14</v>
      </c>
      <c r="AU128" s="84">
        <v>162</v>
      </c>
      <c r="AV128" s="84">
        <v>81</v>
      </c>
      <c r="AW128" s="94">
        <v>-0.4</v>
      </c>
      <c r="AX128" s="84" t="s">
        <v>1739</v>
      </c>
      <c r="AY128" s="97">
        <v>75.8</v>
      </c>
      <c r="AZ128" s="94">
        <v>4.68</v>
      </c>
      <c r="BA128" s="96">
        <v>86</v>
      </c>
      <c r="BB128" s="96">
        <v>21</v>
      </c>
      <c r="BC128" s="84" t="s">
        <v>1739</v>
      </c>
      <c r="BD128" s="97">
        <v>71</v>
      </c>
      <c r="BE128" s="94">
        <v>4.62</v>
      </c>
      <c r="BF128" s="96">
        <v>91</v>
      </c>
      <c r="BG128" s="96">
        <v>21</v>
      </c>
      <c r="BH128" s="97">
        <v>99.3</v>
      </c>
      <c r="BI128" s="94">
        <v>5.89</v>
      </c>
      <c r="BJ128" s="94">
        <v>4.66</v>
      </c>
      <c r="BK128" s="96">
        <v>26</v>
      </c>
      <c r="BL128" s="94">
        <v>-0.87</v>
      </c>
      <c r="BM128" s="36">
        <v>-4</v>
      </c>
      <c r="BN128" s="70" t="s">
        <v>1065</v>
      </c>
      <c r="BO128" s="104">
        <v>-28</v>
      </c>
      <c r="BP128" s="84" t="s">
        <v>4960</v>
      </c>
      <c r="BQ128" s="84">
        <v>656546</v>
      </c>
      <c r="BR128" s="36" t="s">
        <v>4684</v>
      </c>
      <c r="BS128" s="36" t="s">
        <v>5756</v>
      </c>
      <c r="BT128" s="36" t="s">
        <v>4318</v>
      </c>
      <c r="BU128" s="84" t="s">
        <v>5733</v>
      </c>
      <c r="BV128" s="84" t="s">
        <v>4668</v>
      </c>
    </row>
    <row r="129" spans="1:74" x14ac:dyDescent="0.3">
      <c r="A129" s="84" t="s">
        <v>3423</v>
      </c>
      <c r="B129" s="84" t="s">
        <v>371</v>
      </c>
      <c r="C129" s="84" t="s">
        <v>1065</v>
      </c>
      <c r="D129" s="84">
        <v>2018</v>
      </c>
      <c r="E129" s="84">
        <v>29</v>
      </c>
      <c r="F129" s="84" t="s">
        <v>1101</v>
      </c>
      <c r="G129" s="84" t="s">
        <v>1063</v>
      </c>
      <c r="H129" s="93" t="s">
        <v>1739</v>
      </c>
      <c r="I129" s="94">
        <v>0.42</v>
      </c>
      <c r="J129" s="93" t="s">
        <v>1064</v>
      </c>
      <c r="K129" s="184">
        <v>50.7</v>
      </c>
      <c r="L129" s="185">
        <v>3</v>
      </c>
      <c r="M129" s="96">
        <v>31</v>
      </c>
      <c r="N129" s="96">
        <v>4</v>
      </c>
      <c r="O129" s="96">
        <v>0</v>
      </c>
      <c r="P129" s="96">
        <v>0</v>
      </c>
      <c r="Q129" s="185">
        <v>1</v>
      </c>
      <c r="R129" s="96">
        <v>7</v>
      </c>
      <c r="S129" s="96">
        <v>240</v>
      </c>
      <c r="T129" s="96">
        <v>7</v>
      </c>
      <c r="U129" s="96">
        <v>19</v>
      </c>
      <c r="V129" s="96">
        <v>1</v>
      </c>
      <c r="W129" s="185">
        <v>47</v>
      </c>
      <c r="X129" s="96">
        <v>168</v>
      </c>
      <c r="Y129" s="96">
        <v>48</v>
      </c>
      <c r="Z129" s="96">
        <v>39</v>
      </c>
      <c r="AA129" s="96">
        <v>2</v>
      </c>
      <c r="AB129" s="96">
        <v>2</v>
      </c>
      <c r="AC129" s="96">
        <v>0</v>
      </c>
      <c r="AD129" s="96">
        <v>27</v>
      </c>
      <c r="AE129" s="188">
        <v>4.3600000000000003</v>
      </c>
      <c r="AF129" s="96">
        <v>40</v>
      </c>
      <c r="AG129" s="97">
        <v>6.4</v>
      </c>
      <c r="AH129" s="98">
        <v>2.5</v>
      </c>
      <c r="AI129" s="97">
        <v>7.7</v>
      </c>
      <c r="AJ129" s="97">
        <v>3.1</v>
      </c>
      <c r="AK129" s="99">
        <v>1.1100000000000001</v>
      </c>
      <c r="AL129" s="100">
        <v>0.28299999999999997</v>
      </c>
      <c r="AM129" s="99">
        <v>1.29</v>
      </c>
      <c r="AN129" s="99">
        <v>1.58</v>
      </c>
      <c r="AO129" s="99">
        <v>0.06</v>
      </c>
      <c r="AP129" s="101">
        <v>38</v>
      </c>
      <c r="AQ129" s="102">
        <v>103</v>
      </c>
      <c r="AR129" s="103">
        <v>21</v>
      </c>
      <c r="AS129" s="102">
        <v>4</v>
      </c>
      <c r="AT129" s="191">
        <v>4.33</v>
      </c>
      <c r="AU129" s="84">
        <v>167</v>
      </c>
      <c r="AV129" s="84">
        <v>83</v>
      </c>
      <c r="AW129" s="94">
        <v>-0.12</v>
      </c>
      <c r="AX129" s="84" t="s">
        <v>1739</v>
      </c>
      <c r="AY129" s="97">
        <v>57.9</v>
      </c>
      <c r="AZ129" s="94">
        <v>4.16</v>
      </c>
      <c r="BA129" s="96">
        <v>77</v>
      </c>
      <c r="BB129" s="96">
        <v>27</v>
      </c>
      <c r="BC129" s="84" t="s">
        <v>1739</v>
      </c>
      <c r="BD129" s="97">
        <v>60.3</v>
      </c>
      <c r="BE129" s="94">
        <v>4.24</v>
      </c>
      <c r="BF129" s="96">
        <v>84</v>
      </c>
      <c r="BG129" s="96">
        <v>25</v>
      </c>
      <c r="BH129" s="97">
        <v>57.3</v>
      </c>
      <c r="BI129" s="94">
        <v>4.08</v>
      </c>
      <c r="BJ129" s="94">
        <v>3.52</v>
      </c>
      <c r="BK129" s="96">
        <v>47</v>
      </c>
      <c r="BL129" s="94">
        <v>0.28000000000000003</v>
      </c>
      <c r="BM129" s="36">
        <v>-26</v>
      </c>
      <c r="BN129" s="70" t="s">
        <v>1065</v>
      </c>
      <c r="BO129" s="104">
        <v>3</v>
      </c>
      <c r="BP129" s="84" t="s">
        <v>3422</v>
      </c>
      <c r="BQ129" s="84">
        <v>595032</v>
      </c>
      <c r="BR129" s="36" t="s">
        <v>3774</v>
      </c>
      <c r="BS129" s="36" t="s">
        <v>3506</v>
      </c>
      <c r="BT129" s="36" t="s">
        <v>3659</v>
      </c>
      <c r="BU129" s="84" t="s">
        <v>3726</v>
      </c>
      <c r="BV129" s="84" t="s">
        <v>4677</v>
      </c>
    </row>
    <row r="130" spans="1:74" x14ac:dyDescent="0.3">
      <c r="A130" s="84" t="s">
        <v>5757</v>
      </c>
      <c r="B130" s="84" t="s">
        <v>18</v>
      </c>
      <c r="C130" s="84" t="s">
        <v>1065</v>
      </c>
      <c r="D130" s="84">
        <v>2018</v>
      </c>
      <c r="E130" s="84">
        <v>25</v>
      </c>
      <c r="F130" s="84" t="s">
        <v>1111</v>
      </c>
      <c r="G130" s="84" t="s">
        <v>1063</v>
      </c>
      <c r="H130" s="93" t="s">
        <v>1739</v>
      </c>
      <c r="I130" s="94">
        <v>0.46</v>
      </c>
      <c r="J130" s="93" t="s">
        <v>1064</v>
      </c>
      <c r="K130" s="184">
        <v>67.8</v>
      </c>
      <c r="L130" s="185">
        <v>4</v>
      </c>
      <c r="M130" s="96">
        <v>17</v>
      </c>
      <c r="N130" s="96">
        <v>7</v>
      </c>
      <c r="O130" s="96">
        <v>0</v>
      </c>
      <c r="P130" s="96">
        <v>0</v>
      </c>
      <c r="Q130" s="185">
        <v>0</v>
      </c>
      <c r="R130" s="96">
        <v>2</v>
      </c>
      <c r="S130" s="96">
        <v>209</v>
      </c>
      <c r="T130" s="96">
        <v>7</v>
      </c>
      <c r="U130" s="96">
        <v>18</v>
      </c>
      <c r="V130" s="96">
        <v>1</v>
      </c>
      <c r="W130" s="185">
        <v>41</v>
      </c>
      <c r="X130" s="96">
        <v>146</v>
      </c>
      <c r="Y130" s="96">
        <v>72</v>
      </c>
      <c r="Z130" s="96">
        <v>42</v>
      </c>
      <c r="AA130" s="96">
        <v>2</v>
      </c>
      <c r="AB130" s="96">
        <v>4</v>
      </c>
      <c r="AC130" s="96">
        <v>0</v>
      </c>
      <c r="AD130" s="96">
        <v>39</v>
      </c>
      <c r="AE130" s="188">
        <v>4.6399999999999997</v>
      </c>
      <c r="AF130" s="96">
        <v>65</v>
      </c>
      <c r="AG130" s="97">
        <v>12.1</v>
      </c>
      <c r="AH130" s="98">
        <v>2.4</v>
      </c>
      <c r="AI130" s="97">
        <v>7.8</v>
      </c>
      <c r="AJ130" s="97">
        <v>3.3</v>
      </c>
      <c r="AK130" s="99">
        <v>1.23</v>
      </c>
      <c r="AL130" s="100">
        <v>0.27400000000000002</v>
      </c>
      <c r="AM130" s="99">
        <v>1.37</v>
      </c>
      <c r="AN130" s="99">
        <v>1.73</v>
      </c>
      <c r="AO130" s="99">
        <v>7.0000000000000007E-2</v>
      </c>
      <c r="AP130" s="101">
        <v>35</v>
      </c>
      <c r="AQ130" s="102">
        <v>109</v>
      </c>
      <c r="AR130" s="103">
        <v>21</v>
      </c>
      <c r="AS130" s="102">
        <v>6</v>
      </c>
      <c r="AT130" s="191">
        <v>7.17</v>
      </c>
      <c r="AU130" s="84">
        <v>165</v>
      </c>
      <c r="AV130" s="84">
        <v>82</v>
      </c>
      <c r="AW130" s="94">
        <v>-0.21</v>
      </c>
      <c r="AX130" s="84" t="s">
        <v>1739</v>
      </c>
      <c r="AY130" s="97">
        <v>55.4</v>
      </c>
      <c r="AZ130" s="94">
        <v>4.4000000000000004</v>
      </c>
      <c r="BA130" s="96">
        <v>81</v>
      </c>
      <c r="BB130" s="96">
        <v>21</v>
      </c>
      <c r="BC130" s="84" t="s">
        <v>1739</v>
      </c>
      <c r="BD130" s="97">
        <v>55</v>
      </c>
      <c r="BE130" s="94">
        <v>4.43</v>
      </c>
      <c r="BF130" s="96">
        <v>88</v>
      </c>
      <c r="BG130" s="96">
        <v>21</v>
      </c>
      <c r="BH130" s="97">
        <v>43</v>
      </c>
      <c r="BI130" s="94">
        <v>4.8099999999999996</v>
      </c>
      <c r="BJ130" s="94">
        <v>4.28</v>
      </c>
      <c r="BK130" s="96">
        <v>21</v>
      </c>
      <c r="BL130" s="94">
        <v>-0.18</v>
      </c>
      <c r="BM130" s="36">
        <v>0</v>
      </c>
      <c r="BN130" s="70" t="s">
        <v>1065</v>
      </c>
      <c r="BO130" s="104">
        <v>12</v>
      </c>
      <c r="BP130" s="84" t="s">
        <v>5758</v>
      </c>
      <c r="BQ130" s="84">
        <v>605540</v>
      </c>
      <c r="BR130" s="36" t="s">
        <v>5247</v>
      </c>
      <c r="BS130" s="36" t="s">
        <v>5269</v>
      </c>
      <c r="BT130" s="36" t="s">
        <v>4921</v>
      </c>
      <c r="BU130" s="84" t="s">
        <v>4942</v>
      </c>
      <c r="BV130" s="84" t="s">
        <v>4668</v>
      </c>
    </row>
    <row r="131" spans="1:74" x14ac:dyDescent="0.3">
      <c r="A131" s="84" t="s">
        <v>1915</v>
      </c>
      <c r="B131" s="84" t="s">
        <v>2508</v>
      </c>
      <c r="C131" s="84" t="s">
        <v>1065</v>
      </c>
      <c r="D131" s="84">
        <v>2018</v>
      </c>
      <c r="E131" s="84">
        <v>33</v>
      </c>
      <c r="F131" s="84" t="s">
        <v>1111</v>
      </c>
      <c r="G131" s="84" t="s">
        <v>1063</v>
      </c>
      <c r="H131" s="93" t="s">
        <v>1739</v>
      </c>
      <c r="I131" s="94">
        <v>0.6</v>
      </c>
      <c r="J131" s="93" t="s">
        <v>1064</v>
      </c>
      <c r="K131" s="184">
        <v>86.3</v>
      </c>
      <c r="L131" s="185">
        <v>5</v>
      </c>
      <c r="M131" s="96">
        <v>24</v>
      </c>
      <c r="N131" s="96">
        <v>11</v>
      </c>
      <c r="O131" s="96">
        <v>0</v>
      </c>
      <c r="P131" s="96">
        <v>0</v>
      </c>
      <c r="Q131" s="185">
        <v>0</v>
      </c>
      <c r="R131" s="96">
        <v>3</v>
      </c>
      <c r="S131" s="96">
        <v>295</v>
      </c>
      <c r="T131" s="96">
        <v>11</v>
      </c>
      <c r="U131" s="96">
        <v>30</v>
      </c>
      <c r="V131" s="96">
        <v>1</v>
      </c>
      <c r="W131" s="185">
        <v>59</v>
      </c>
      <c r="X131" s="96">
        <v>207</v>
      </c>
      <c r="Y131" s="96">
        <v>81</v>
      </c>
      <c r="Z131" s="96">
        <v>44</v>
      </c>
      <c r="AA131" s="96">
        <v>5</v>
      </c>
      <c r="AB131" s="96">
        <v>4</v>
      </c>
      <c r="AC131" s="96">
        <v>0</v>
      </c>
      <c r="AD131" s="96">
        <v>45</v>
      </c>
      <c r="AE131" s="188">
        <v>4.88</v>
      </c>
      <c r="AF131" s="96">
        <v>80</v>
      </c>
      <c r="AG131" s="97">
        <v>10.5</v>
      </c>
      <c r="AH131" s="98">
        <v>1.9</v>
      </c>
      <c r="AI131" s="97">
        <v>7.8</v>
      </c>
      <c r="AJ131" s="97">
        <v>4</v>
      </c>
      <c r="AK131" s="99">
        <v>1.39</v>
      </c>
      <c r="AL131" s="100">
        <v>0.25</v>
      </c>
      <c r="AM131" s="99">
        <v>1.35</v>
      </c>
      <c r="AN131" s="99">
        <v>1.99</v>
      </c>
      <c r="AO131" s="99">
        <v>0.08</v>
      </c>
      <c r="AP131" s="101">
        <v>22</v>
      </c>
      <c r="AQ131" s="102">
        <v>115</v>
      </c>
      <c r="AR131" s="103">
        <v>21</v>
      </c>
      <c r="AS131" s="102">
        <v>6</v>
      </c>
      <c r="AT131" s="191">
        <v>11.51</v>
      </c>
      <c r="AU131" s="84">
        <v>166</v>
      </c>
      <c r="AV131" s="84">
        <v>83</v>
      </c>
      <c r="AW131" s="94">
        <v>-7.0000000000000007E-2</v>
      </c>
      <c r="AX131" s="84" t="s">
        <v>1739</v>
      </c>
      <c r="AY131" s="97">
        <v>66.3</v>
      </c>
      <c r="AZ131" s="94">
        <v>4.7699999999999996</v>
      </c>
      <c r="BA131" s="96">
        <v>88</v>
      </c>
      <c r="BB131" s="96">
        <v>18</v>
      </c>
      <c r="BC131" s="84" t="s">
        <v>1739</v>
      </c>
      <c r="BD131" s="97">
        <v>60.4</v>
      </c>
      <c r="BE131" s="94">
        <v>4.8099999999999996</v>
      </c>
      <c r="BF131" s="96">
        <v>95</v>
      </c>
      <c r="BG131" s="96">
        <v>17</v>
      </c>
      <c r="BH131" s="97">
        <v>70.3</v>
      </c>
      <c r="BI131" s="94">
        <v>5.12</v>
      </c>
      <c r="BJ131" s="94">
        <v>6.42</v>
      </c>
      <c r="BK131" s="96">
        <v>7</v>
      </c>
      <c r="BL131" s="94">
        <v>-0.24</v>
      </c>
      <c r="BM131" s="36">
        <v>14</v>
      </c>
      <c r="BN131" s="70" t="s">
        <v>1065</v>
      </c>
      <c r="BO131" s="104">
        <v>-10</v>
      </c>
      <c r="BP131" s="84" t="s">
        <v>4541</v>
      </c>
      <c r="BQ131" s="84">
        <v>448855</v>
      </c>
      <c r="BR131" s="36" t="s">
        <v>3748</v>
      </c>
      <c r="BS131" s="36" t="s">
        <v>5269</v>
      </c>
      <c r="BT131" s="36" t="s">
        <v>5759</v>
      </c>
      <c r="BU131" s="84" t="s">
        <v>3477</v>
      </c>
      <c r="BV131" s="84" t="s">
        <v>4679</v>
      </c>
    </row>
    <row r="132" spans="1:74" x14ac:dyDescent="0.3">
      <c r="A132" s="84" t="s">
        <v>114</v>
      </c>
      <c r="B132" s="84" t="s">
        <v>269</v>
      </c>
      <c r="C132" s="84" t="s">
        <v>1065</v>
      </c>
      <c r="D132" s="84">
        <v>2018</v>
      </c>
      <c r="E132" s="84">
        <v>26</v>
      </c>
      <c r="F132" s="84" t="s">
        <v>1085</v>
      </c>
      <c r="G132" s="84" t="s">
        <v>1063</v>
      </c>
      <c r="H132" s="93" t="s">
        <v>1739</v>
      </c>
      <c r="I132" s="94">
        <v>0.45</v>
      </c>
      <c r="J132" s="93" t="s">
        <v>1064</v>
      </c>
      <c r="K132" s="184">
        <v>75.099999999999994</v>
      </c>
      <c r="L132" s="185">
        <v>4</v>
      </c>
      <c r="M132" s="96">
        <v>19</v>
      </c>
      <c r="N132" s="96">
        <v>8</v>
      </c>
      <c r="O132" s="96">
        <v>0</v>
      </c>
      <c r="P132" s="96">
        <v>0</v>
      </c>
      <c r="Q132" s="185">
        <v>0</v>
      </c>
      <c r="R132" s="96">
        <v>3</v>
      </c>
      <c r="S132" s="96">
        <v>249</v>
      </c>
      <c r="T132" s="96">
        <v>9</v>
      </c>
      <c r="U132" s="96">
        <v>24</v>
      </c>
      <c r="V132" s="96">
        <v>1</v>
      </c>
      <c r="W132" s="185">
        <v>51</v>
      </c>
      <c r="X132" s="96">
        <v>170</v>
      </c>
      <c r="Y132" s="96">
        <v>82</v>
      </c>
      <c r="Z132" s="96">
        <v>43</v>
      </c>
      <c r="AA132" s="96">
        <v>3</v>
      </c>
      <c r="AB132" s="96">
        <v>4</v>
      </c>
      <c r="AC132" s="96">
        <v>1</v>
      </c>
      <c r="AD132" s="96">
        <v>46</v>
      </c>
      <c r="AE132" s="188">
        <v>4.76</v>
      </c>
      <c r="AF132" s="96">
        <v>77</v>
      </c>
      <c r="AG132" s="97">
        <v>12.3</v>
      </c>
      <c r="AH132" s="98">
        <v>2.1</v>
      </c>
      <c r="AI132" s="97">
        <v>8.3000000000000007</v>
      </c>
      <c r="AJ132" s="97">
        <v>3.9</v>
      </c>
      <c r="AK132" s="99">
        <v>1.48</v>
      </c>
      <c r="AL132" s="100">
        <v>0.28000000000000003</v>
      </c>
      <c r="AM132" s="99">
        <v>1.47</v>
      </c>
      <c r="AN132" s="99">
        <v>2.0699999999999998</v>
      </c>
      <c r="AO132" s="99">
        <v>0.08</v>
      </c>
      <c r="AP132" s="101">
        <v>33</v>
      </c>
      <c r="AQ132" s="102">
        <v>112</v>
      </c>
      <c r="AR132" s="103">
        <v>21</v>
      </c>
      <c r="AS132" s="102">
        <v>6</v>
      </c>
      <c r="AT132" s="191">
        <v>7.67</v>
      </c>
      <c r="AU132" s="84">
        <v>167</v>
      </c>
      <c r="AV132" s="84">
        <v>84</v>
      </c>
      <c r="AW132" s="94">
        <v>-0.11</v>
      </c>
      <c r="AX132" s="84" t="s">
        <v>1739</v>
      </c>
      <c r="AY132" s="97">
        <v>61</v>
      </c>
      <c r="AZ132" s="94">
        <v>4.71</v>
      </c>
      <c r="BA132" s="96">
        <v>87</v>
      </c>
      <c r="BB132" s="96">
        <v>18</v>
      </c>
      <c r="BC132" s="84" t="s">
        <v>1739</v>
      </c>
      <c r="BD132" s="97">
        <v>58.4</v>
      </c>
      <c r="BE132" s="94">
        <v>4.6500000000000004</v>
      </c>
      <c r="BF132" s="96">
        <v>92</v>
      </c>
      <c r="BG132" s="96">
        <v>18</v>
      </c>
      <c r="BH132" s="97">
        <v>52</v>
      </c>
      <c r="BI132" s="94">
        <v>3.81</v>
      </c>
      <c r="BJ132" s="94">
        <v>5.13</v>
      </c>
      <c r="BK132" s="96">
        <v>12</v>
      </c>
      <c r="BL132" s="94">
        <v>0.95</v>
      </c>
      <c r="BM132" s="36">
        <v>9</v>
      </c>
      <c r="BN132" s="70" t="s">
        <v>1065</v>
      </c>
      <c r="BO132" s="104">
        <v>6</v>
      </c>
      <c r="BP132" s="84" t="s">
        <v>4326</v>
      </c>
      <c r="BQ132" s="84">
        <v>595918</v>
      </c>
      <c r="BR132" s="36" t="s">
        <v>3765</v>
      </c>
      <c r="BS132" s="36" t="s">
        <v>5269</v>
      </c>
      <c r="BT132" s="36" t="s">
        <v>4970</v>
      </c>
      <c r="BU132" s="84" t="s">
        <v>5760</v>
      </c>
      <c r="BV132" s="84" t="s">
        <v>4668</v>
      </c>
    </row>
    <row r="133" spans="1:74" x14ac:dyDescent="0.3">
      <c r="A133" s="84" t="s">
        <v>7064</v>
      </c>
      <c r="B133" s="84" t="s">
        <v>4339</v>
      </c>
      <c r="C133" s="84" t="s">
        <v>1065</v>
      </c>
      <c r="D133" s="84">
        <v>2018</v>
      </c>
      <c r="E133" s="84">
        <v>29</v>
      </c>
      <c r="F133" s="84" t="s">
        <v>1093</v>
      </c>
      <c r="G133" s="84" t="s">
        <v>1063</v>
      </c>
      <c r="H133" s="93" t="s">
        <v>1739</v>
      </c>
      <c r="I133" s="94">
        <v>0.5</v>
      </c>
      <c r="J133" s="93" t="s">
        <v>1064</v>
      </c>
      <c r="K133" s="184">
        <v>61.5</v>
      </c>
      <c r="L133" s="185">
        <v>3</v>
      </c>
      <c r="M133" s="96">
        <v>25</v>
      </c>
      <c r="N133" s="96">
        <v>7</v>
      </c>
      <c r="O133" s="96">
        <v>0</v>
      </c>
      <c r="P133" s="96">
        <v>0</v>
      </c>
      <c r="Q133" s="185">
        <v>0</v>
      </c>
      <c r="R133" s="96">
        <v>4</v>
      </c>
      <c r="S133" s="96">
        <v>243</v>
      </c>
      <c r="T133" s="96">
        <v>10</v>
      </c>
      <c r="U133" s="96">
        <v>19</v>
      </c>
      <c r="V133" s="96">
        <v>1</v>
      </c>
      <c r="W133" s="185">
        <v>53</v>
      </c>
      <c r="X133" s="96">
        <v>166</v>
      </c>
      <c r="Y133" s="96">
        <v>66</v>
      </c>
      <c r="Z133" s="96">
        <v>41</v>
      </c>
      <c r="AA133" s="96">
        <v>2</v>
      </c>
      <c r="AB133" s="96">
        <v>4</v>
      </c>
      <c r="AC133" s="96">
        <v>0</v>
      </c>
      <c r="AD133" s="96">
        <v>40</v>
      </c>
      <c r="AE133" s="188">
        <v>4.54</v>
      </c>
      <c r="AF133" s="96">
        <v>51</v>
      </c>
      <c r="AG133" s="97">
        <v>8.1</v>
      </c>
      <c r="AH133" s="98">
        <v>2.7</v>
      </c>
      <c r="AI133" s="97">
        <v>8.6</v>
      </c>
      <c r="AJ133" s="97">
        <v>3.1</v>
      </c>
      <c r="AK133" s="99">
        <v>1.61</v>
      </c>
      <c r="AL133" s="100">
        <v>0.29599999999999999</v>
      </c>
      <c r="AM133" s="99">
        <v>1.41</v>
      </c>
      <c r="AN133" s="99">
        <v>2.13</v>
      </c>
      <c r="AO133" s="99">
        <v>0.1</v>
      </c>
      <c r="AP133" s="101">
        <v>48</v>
      </c>
      <c r="AQ133" s="102">
        <v>107</v>
      </c>
      <c r="AR133" s="103">
        <v>20</v>
      </c>
      <c r="AS133" s="102">
        <v>5</v>
      </c>
      <c r="AT133" s="191">
        <v>5.09</v>
      </c>
      <c r="AU133" s="84">
        <v>168</v>
      </c>
      <c r="AV133" s="84">
        <v>85</v>
      </c>
      <c r="AW133" s="94">
        <v>0.01</v>
      </c>
      <c r="AX133" s="84" t="s">
        <v>1739</v>
      </c>
      <c r="AY133" s="97">
        <v>59.1</v>
      </c>
      <c r="AZ133" s="94">
        <v>4.58</v>
      </c>
      <c r="BA133" s="96">
        <v>84</v>
      </c>
      <c r="BB133" s="96">
        <v>19</v>
      </c>
      <c r="BC133" s="84" t="s">
        <v>1739</v>
      </c>
      <c r="BD133" s="97">
        <v>58.3</v>
      </c>
      <c r="BE133" s="94">
        <v>4.5599999999999996</v>
      </c>
      <c r="BF133" s="96">
        <v>90</v>
      </c>
      <c r="BG133" s="96">
        <v>20</v>
      </c>
      <c r="BH133" s="97">
        <v>62.3</v>
      </c>
      <c r="BI133" s="94">
        <v>6.5</v>
      </c>
      <c r="BJ133" s="94">
        <v>4.83</v>
      </c>
      <c r="BK133" s="96">
        <v>17</v>
      </c>
      <c r="BL133" s="94">
        <v>-1.95</v>
      </c>
      <c r="BM133" s="36">
        <v>4</v>
      </c>
      <c r="BN133" s="70" t="s">
        <v>1065</v>
      </c>
      <c r="BO133" s="104">
        <v>-4</v>
      </c>
      <c r="BP133" s="84" t="s">
        <v>4490</v>
      </c>
      <c r="BQ133" s="84">
        <v>592879</v>
      </c>
      <c r="BR133" s="36" t="s">
        <v>3765</v>
      </c>
      <c r="BS133" s="36" t="s">
        <v>5269</v>
      </c>
      <c r="BT133" s="36" t="s">
        <v>5761</v>
      </c>
      <c r="BU133" s="84" t="s">
        <v>3641</v>
      </c>
      <c r="BV133" s="84" t="s">
        <v>4677</v>
      </c>
    </row>
    <row r="134" spans="1:74" x14ac:dyDescent="0.3">
      <c r="A134" s="84" t="s">
        <v>2307</v>
      </c>
      <c r="B134" s="84" t="s">
        <v>68</v>
      </c>
      <c r="C134" s="84" t="s">
        <v>1103</v>
      </c>
      <c r="D134" s="84">
        <v>2018</v>
      </c>
      <c r="E134" s="84">
        <v>28</v>
      </c>
      <c r="F134" s="84" t="s">
        <v>1567</v>
      </c>
      <c r="G134" s="84" t="s">
        <v>1063</v>
      </c>
      <c r="H134" s="93" t="s">
        <v>1739</v>
      </c>
      <c r="I134" s="94">
        <v>0.46</v>
      </c>
      <c r="J134" s="93" t="s">
        <v>1064</v>
      </c>
      <c r="K134" s="184">
        <v>57.5</v>
      </c>
      <c r="L134" s="185">
        <v>3</v>
      </c>
      <c r="M134" s="96">
        <v>45</v>
      </c>
      <c r="N134" s="96">
        <v>3</v>
      </c>
      <c r="O134" s="96">
        <v>0</v>
      </c>
      <c r="P134" s="96">
        <v>0</v>
      </c>
      <c r="Q134" s="185">
        <v>2</v>
      </c>
      <c r="R134" s="96">
        <v>9</v>
      </c>
      <c r="S134" s="96">
        <v>270</v>
      </c>
      <c r="T134" s="96">
        <v>6</v>
      </c>
      <c r="U134" s="96">
        <v>25</v>
      </c>
      <c r="V134" s="96">
        <v>1</v>
      </c>
      <c r="W134" s="185">
        <v>56</v>
      </c>
      <c r="X134" s="96">
        <v>190</v>
      </c>
      <c r="Y134" s="96">
        <v>55</v>
      </c>
      <c r="Z134" s="96">
        <v>40</v>
      </c>
      <c r="AA134" s="96">
        <v>2</v>
      </c>
      <c r="AB134" s="96">
        <v>1</v>
      </c>
      <c r="AC134" s="96">
        <v>0</v>
      </c>
      <c r="AD134" s="96">
        <v>26</v>
      </c>
      <c r="AE134" s="188">
        <v>4.4800000000000004</v>
      </c>
      <c r="AF134" s="96">
        <v>54</v>
      </c>
      <c r="AG134" s="97">
        <v>7.7</v>
      </c>
      <c r="AH134" s="98">
        <v>2.2000000000000002</v>
      </c>
      <c r="AI134" s="97">
        <v>8</v>
      </c>
      <c r="AJ134" s="97">
        <v>3.6</v>
      </c>
      <c r="AK134" s="99">
        <v>0.9</v>
      </c>
      <c r="AL134" s="100">
        <v>0.30399999999999999</v>
      </c>
      <c r="AM134" s="99">
        <v>1.39</v>
      </c>
      <c r="AN134" s="99">
        <v>1.41</v>
      </c>
      <c r="AO134" s="99">
        <v>0.05</v>
      </c>
      <c r="AP134" s="101">
        <v>43</v>
      </c>
      <c r="AQ134" s="102">
        <v>106</v>
      </c>
      <c r="AR134" s="103">
        <v>20</v>
      </c>
      <c r="AS134" s="102">
        <v>4</v>
      </c>
      <c r="AT134" s="191">
        <v>4.8499999999999996</v>
      </c>
      <c r="AU134" s="84">
        <v>175</v>
      </c>
      <c r="AV134" s="84">
        <v>90</v>
      </c>
      <c r="AW134" s="94">
        <v>-0.3</v>
      </c>
      <c r="AX134" s="84" t="s">
        <v>1739</v>
      </c>
      <c r="AY134" s="97">
        <v>62.2</v>
      </c>
      <c r="AZ134" s="94">
        <v>4.0599999999999996</v>
      </c>
      <c r="BA134" s="96">
        <v>75</v>
      </c>
      <c r="BB134" s="96">
        <v>30</v>
      </c>
      <c r="BC134" s="84" t="s">
        <v>1739</v>
      </c>
      <c r="BD134" s="97">
        <v>63</v>
      </c>
      <c r="BE134" s="94">
        <v>4.18</v>
      </c>
      <c r="BF134" s="96">
        <v>83</v>
      </c>
      <c r="BG134" s="96">
        <v>27</v>
      </c>
      <c r="BH134" s="97">
        <v>69</v>
      </c>
      <c r="BI134" s="94">
        <v>2.48</v>
      </c>
      <c r="BJ134" s="94">
        <v>3.39</v>
      </c>
      <c r="BK134" s="96">
        <v>58</v>
      </c>
      <c r="BL134" s="94">
        <v>2</v>
      </c>
      <c r="BM134" s="36">
        <v>-38</v>
      </c>
      <c r="BN134" s="70" t="s">
        <v>1086</v>
      </c>
      <c r="BO134" s="104">
        <v>-6</v>
      </c>
      <c r="BP134" s="84" t="s">
        <v>6071</v>
      </c>
      <c r="BQ134" s="84">
        <v>518397</v>
      </c>
      <c r="BR134" s="36" t="s">
        <v>4342</v>
      </c>
      <c r="BS134" s="36" t="s">
        <v>4952</v>
      </c>
      <c r="BT134" s="36" t="s">
        <v>4257</v>
      </c>
      <c r="BU134" s="84" t="s">
        <v>3683</v>
      </c>
      <c r="BV134" s="84" t="s">
        <v>4668</v>
      </c>
    </row>
    <row r="135" spans="1:74" x14ac:dyDescent="0.3">
      <c r="A135" s="84" t="s">
        <v>1947</v>
      </c>
      <c r="B135" s="84" t="s">
        <v>308</v>
      </c>
      <c r="C135" s="84" t="s">
        <v>1065</v>
      </c>
      <c r="D135" s="84">
        <v>2018</v>
      </c>
      <c r="E135" s="84">
        <v>30</v>
      </c>
      <c r="F135" s="84" t="s">
        <v>1116</v>
      </c>
      <c r="G135" s="84" t="s">
        <v>1063</v>
      </c>
      <c r="H135" s="93" t="s">
        <v>1739</v>
      </c>
      <c r="I135" s="94">
        <v>0.43</v>
      </c>
      <c r="J135" s="93" t="s">
        <v>1064</v>
      </c>
      <c r="K135" s="184">
        <v>40.299999999999997</v>
      </c>
      <c r="L135" s="185">
        <v>2</v>
      </c>
      <c r="M135" s="96">
        <v>39</v>
      </c>
      <c r="N135" s="96">
        <v>2</v>
      </c>
      <c r="O135" s="96">
        <v>0</v>
      </c>
      <c r="P135" s="96">
        <v>0</v>
      </c>
      <c r="Q135" s="185">
        <v>0</v>
      </c>
      <c r="R135" s="96">
        <v>8</v>
      </c>
      <c r="S135" s="96">
        <v>206</v>
      </c>
      <c r="T135" s="96">
        <v>8</v>
      </c>
      <c r="U135" s="96">
        <v>22</v>
      </c>
      <c r="V135" s="96">
        <v>1</v>
      </c>
      <c r="W135" s="185">
        <v>44</v>
      </c>
      <c r="X135" s="96">
        <v>138</v>
      </c>
      <c r="Y135" s="96">
        <v>42</v>
      </c>
      <c r="Z135" s="96">
        <v>39</v>
      </c>
      <c r="AA135" s="96">
        <v>1</v>
      </c>
      <c r="AB135" s="96">
        <v>2</v>
      </c>
      <c r="AC135" s="96">
        <v>0</v>
      </c>
      <c r="AD135" s="96">
        <v>23</v>
      </c>
      <c r="AE135" s="188">
        <v>4.28</v>
      </c>
      <c r="AF135" s="96">
        <v>39</v>
      </c>
      <c r="AG135" s="97">
        <v>7.5</v>
      </c>
      <c r="AH135" s="98">
        <v>2</v>
      </c>
      <c r="AI135" s="97">
        <v>8.6</v>
      </c>
      <c r="AJ135" s="97">
        <v>4.2</v>
      </c>
      <c r="AK135" s="99">
        <v>1.47</v>
      </c>
      <c r="AL135" s="100">
        <v>0.30299999999999999</v>
      </c>
      <c r="AM135" s="99">
        <v>1.49</v>
      </c>
      <c r="AN135" s="99">
        <v>2.1</v>
      </c>
      <c r="AO135" s="99">
        <v>0.09</v>
      </c>
      <c r="AP135" s="101">
        <v>40</v>
      </c>
      <c r="AQ135" s="102">
        <v>101</v>
      </c>
      <c r="AR135" s="103">
        <v>20</v>
      </c>
      <c r="AS135" s="102">
        <v>4</v>
      </c>
      <c r="AT135" s="191">
        <v>1.1299999999999999</v>
      </c>
      <c r="AU135" s="84">
        <v>170</v>
      </c>
      <c r="AV135" s="84">
        <v>86</v>
      </c>
      <c r="AW135" s="94">
        <v>0.27</v>
      </c>
      <c r="AX135" s="84" t="s">
        <v>1739</v>
      </c>
      <c r="AY135" s="97">
        <v>50.1</v>
      </c>
      <c r="AZ135" s="94">
        <v>4.6500000000000004</v>
      </c>
      <c r="BA135" s="96">
        <v>85</v>
      </c>
      <c r="BB135" s="96">
        <v>17</v>
      </c>
      <c r="BC135" s="84" t="s">
        <v>1739</v>
      </c>
      <c r="BD135" s="97">
        <v>53.8</v>
      </c>
      <c r="BE135" s="94">
        <v>4.55</v>
      </c>
      <c r="BF135" s="96">
        <v>90</v>
      </c>
      <c r="BG135" s="96">
        <v>19</v>
      </c>
      <c r="BH135" s="97">
        <v>41.3</v>
      </c>
      <c r="BI135" s="94">
        <v>3.92</v>
      </c>
      <c r="BJ135" s="94">
        <v>4.41</v>
      </c>
      <c r="BK135" s="96">
        <v>18</v>
      </c>
      <c r="BL135" s="94">
        <v>0.36</v>
      </c>
      <c r="BM135" s="36">
        <v>2</v>
      </c>
      <c r="BN135" s="70" t="s">
        <v>1065</v>
      </c>
      <c r="BO135" s="104">
        <v>12</v>
      </c>
      <c r="BP135" s="84" t="s">
        <v>1948</v>
      </c>
      <c r="BQ135" s="84">
        <v>543331</v>
      </c>
      <c r="BR135" s="36" t="s">
        <v>3766</v>
      </c>
      <c r="BS135" s="36" t="s">
        <v>4521</v>
      </c>
      <c r="BT135" s="36" t="s">
        <v>5762</v>
      </c>
      <c r="BU135" s="84" t="s">
        <v>4530</v>
      </c>
      <c r="BV135" s="84" t="s">
        <v>4674</v>
      </c>
    </row>
    <row r="136" spans="1:74" x14ac:dyDescent="0.3">
      <c r="A136" s="84" t="s">
        <v>5763</v>
      </c>
      <c r="B136" s="84" t="s">
        <v>93</v>
      </c>
      <c r="C136" s="84" t="s">
        <v>1065</v>
      </c>
      <c r="D136" s="84">
        <v>2018</v>
      </c>
      <c r="E136" s="84">
        <v>24</v>
      </c>
      <c r="F136" s="84" t="s">
        <v>1101</v>
      </c>
      <c r="G136" s="84" t="s">
        <v>1063</v>
      </c>
      <c r="H136" s="93" t="s">
        <v>1739</v>
      </c>
      <c r="I136" s="94">
        <v>0.54</v>
      </c>
      <c r="J136" s="93" t="s">
        <v>1064</v>
      </c>
      <c r="K136" s="184">
        <v>64.599999999999994</v>
      </c>
      <c r="L136" s="185">
        <v>4</v>
      </c>
      <c r="M136" s="96">
        <v>20</v>
      </c>
      <c r="N136" s="96">
        <v>8</v>
      </c>
      <c r="O136" s="96">
        <v>0</v>
      </c>
      <c r="P136" s="96">
        <v>0</v>
      </c>
      <c r="Q136" s="185">
        <v>0</v>
      </c>
      <c r="R136" s="96">
        <v>3</v>
      </c>
      <c r="S136" s="96">
        <v>250</v>
      </c>
      <c r="T136" s="96">
        <v>9</v>
      </c>
      <c r="U136" s="96">
        <v>23</v>
      </c>
      <c r="V136" s="96">
        <v>2</v>
      </c>
      <c r="W136" s="185">
        <v>49</v>
      </c>
      <c r="X136" s="96">
        <v>172</v>
      </c>
      <c r="Y136" s="96">
        <v>86</v>
      </c>
      <c r="Z136" s="96">
        <v>43</v>
      </c>
      <c r="AA136" s="96">
        <v>2</v>
      </c>
      <c r="AB136" s="96">
        <v>5</v>
      </c>
      <c r="AC136" s="96">
        <v>0</v>
      </c>
      <c r="AD136" s="96">
        <v>49</v>
      </c>
      <c r="AE136" s="188">
        <v>4.82</v>
      </c>
      <c r="AF136" s="96">
        <v>76</v>
      </c>
      <c r="AG136" s="97">
        <v>12.1</v>
      </c>
      <c r="AH136" s="98">
        <v>2.2000000000000002</v>
      </c>
      <c r="AI136" s="97">
        <v>7.9</v>
      </c>
      <c r="AJ136" s="97">
        <v>3.6</v>
      </c>
      <c r="AK136" s="99">
        <v>1.41</v>
      </c>
      <c r="AL136" s="100">
        <v>0.28499999999999998</v>
      </c>
      <c r="AM136" s="99">
        <v>1.47</v>
      </c>
      <c r="AN136" s="99">
        <v>1.97</v>
      </c>
      <c r="AO136" s="99">
        <v>0.08</v>
      </c>
      <c r="AP136" s="101">
        <v>27</v>
      </c>
      <c r="AQ136" s="102">
        <v>114</v>
      </c>
      <c r="AR136" s="103">
        <v>20</v>
      </c>
      <c r="AS136" s="102">
        <v>5</v>
      </c>
      <c r="AT136" s="191">
        <v>7.36</v>
      </c>
      <c r="AU136" s="84">
        <v>172</v>
      </c>
      <c r="AV136" s="84">
        <v>87</v>
      </c>
      <c r="AW136" s="94">
        <v>-0.23</v>
      </c>
      <c r="AX136" s="84" t="s">
        <v>1739</v>
      </c>
      <c r="AY136" s="97">
        <v>60.3</v>
      </c>
      <c r="AZ136" s="94">
        <v>4.6100000000000003</v>
      </c>
      <c r="BA136" s="96">
        <v>85</v>
      </c>
      <c r="BB136" s="96">
        <v>19</v>
      </c>
      <c r="BC136" s="84" t="s">
        <v>1739</v>
      </c>
      <c r="BD136" s="97">
        <v>59.9</v>
      </c>
      <c r="BE136" s="94">
        <v>4.59</v>
      </c>
      <c r="BF136" s="96">
        <v>91</v>
      </c>
      <c r="BG136" s="96">
        <v>19</v>
      </c>
      <c r="BH136" s="97">
        <v>57.7</v>
      </c>
      <c r="BI136" s="94">
        <v>5.62</v>
      </c>
      <c r="BJ136" s="94">
        <v>4.8600000000000003</v>
      </c>
      <c r="BK136" s="96">
        <v>16</v>
      </c>
      <c r="BL136" s="94">
        <v>-0.8</v>
      </c>
      <c r="BM136" s="36">
        <v>4</v>
      </c>
      <c r="BN136" s="70" t="s">
        <v>1065</v>
      </c>
      <c r="BO136" s="104">
        <v>2</v>
      </c>
      <c r="BP136" s="84" t="s">
        <v>5764</v>
      </c>
      <c r="BQ136" s="84">
        <v>608371</v>
      </c>
      <c r="BR136" s="36" t="s">
        <v>4684</v>
      </c>
      <c r="BS136" s="36" t="s">
        <v>4970</v>
      </c>
      <c r="BT136" s="36" t="s">
        <v>4921</v>
      </c>
      <c r="BU136" s="84" t="s">
        <v>4916</v>
      </c>
      <c r="BV136" s="84" t="s">
        <v>4668</v>
      </c>
    </row>
    <row r="137" spans="1:74" x14ac:dyDescent="0.3">
      <c r="A137" s="84" t="s">
        <v>4760</v>
      </c>
      <c r="B137" s="84" t="s">
        <v>896</v>
      </c>
      <c r="C137" s="84" t="s">
        <v>1065</v>
      </c>
      <c r="D137" s="84">
        <v>2018</v>
      </c>
      <c r="E137" s="84">
        <v>24</v>
      </c>
      <c r="F137" s="84" t="s">
        <v>1081</v>
      </c>
      <c r="G137" s="84" t="s">
        <v>1063</v>
      </c>
      <c r="H137" s="93" t="s">
        <v>1739</v>
      </c>
      <c r="I137" s="94">
        <v>0.56000000000000005</v>
      </c>
      <c r="J137" s="93" t="s">
        <v>1064</v>
      </c>
      <c r="K137" s="184">
        <v>67.7</v>
      </c>
      <c r="L137" s="185">
        <v>4</v>
      </c>
      <c r="M137" s="96">
        <v>21</v>
      </c>
      <c r="N137" s="96">
        <v>9</v>
      </c>
      <c r="O137" s="96">
        <v>0</v>
      </c>
      <c r="P137" s="96">
        <v>0</v>
      </c>
      <c r="Q137" s="185">
        <v>0</v>
      </c>
      <c r="R137" s="96">
        <v>3</v>
      </c>
      <c r="S137" s="96">
        <v>293</v>
      </c>
      <c r="T137" s="96">
        <v>13</v>
      </c>
      <c r="U137" s="96">
        <v>20</v>
      </c>
      <c r="V137" s="96">
        <v>1</v>
      </c>
      <c r="W137" s="185">
        <v>48</v>
      </c>
      <c r="X137" s="96">
        <v>203</v>
      </c>
      <c r="Y137" s="96">
        <v>100</v>
      </c>
      <c r="Z137" s="96">
        <v>45</v>
      </c>
      <c r="AA137" s="96">
        <v>3</v>
      </c>
      <c r="AB137" s="96">
        <v>4</v>
      </c>
      <c r="AC137" s="96">
        <v>0</v>
      </c>
      <c r="AD137" s="96">
        <v>57</v>
      </c>
      <c r="AE137" s="188">
        <v>4.9800000000000004</v>
      </c>
      <c r="AF137" s="96">
        <v>80</v>
      </c>
      <c r="AG137" s="97">
        <v>10.9</v>
      </c>
      <c r="AH137" s="98">
        <v>2.4</v>
      </c>
      <c r="AI137" s="97">
        <v>6.5</v>
      </c>
      <c r="AJ137" s="97">
        <v>2.7</v>
      </c>
      <c r="AK137" s="99">
        <v>1.76</v>
      </c>
      <c r="AL137" s="100">
        <v>0.28100000000000003</v>
      </c>
      <c r="AM137" s="99">
        <v>1.4</v>
      </c>
      <c r="AN137" s="99">
        <v>2.2599999999999998</v>
      </c>
      <c r="AO137" s="99">
        <v>0.09</v>
      </c>
      <c r="AP137" s="101">
        <v>8</v>
      </c>
      <c r="AQ137" s="102">
        <v>118</v>
      </c>
      <c r="AR137" s="103">
        <v>20</v>
      </c>
      <c r="AS137" s="102">
        <v>5</v>
      </c>
      <c r="AT137" s="191">
        <v>8.6999999999999993</v>
      </c>
      <c r="AU137" s="84">
        <v>174</v>
      </c>
      <c r="AV137" s="84">
        <v>88</v>
      </c>
      <c r="AW137" s="94">
        <v>-0.11</v>
      </c>
      <c r="AX137" s="84" t="s">
        <v>1739</v>
      </c>
      <c r="AY137" s="97">
        <v>64.7</v>
      </c>
      <c r="AZ137" s="94">
        <v>4.97</v>
      </c>
      <c r="BA137" s="96">
        <v>91</v>
      </c>
      <c r="BB137" s="96">
        <v>16</v>
      </c>
      <c r="BC137" s="84" t="s">
        <v>1739</v>
      </c>
      <c r="BD137" s="97">
        <v>63.7</v>
      </c>
      <c r="BE137" s="94">
        <v>4.87</v>
      </c>
      <c r="BF137" s="96">
        <v>96</v>
      </c>
      <c r="BG137" s="96">
        <v>16</v>
      </c>
      <c r="BH137" s="97">
        <v>64.3</v>
      </c>
      <c r="BI137" s="94">
        <v>6.16</v>
      </c>
      <c r="BJ137" s="94">
        <v>5.87</v>
      </c>
      <c r="BK137" s="96">
        <v>9</v>
      </c>
      <c r="BL137" s="94">
        <v>-1.17</v>
      </c>
      <c r="BM137" s="36">
        <v>11</v>
      </c>
      <c r="BN137" s="70" t="s">
        <v>1076</v>
      </c>
      <c r="BO137" s="104">
        <v>-1</v>
      </c>
      <c r="BP137" s="84" t="s">
        <v>4900</v>
      </c>
      <c r="BQ137" s="84">
        <v>621107</v>
      </c>
      <c r="BR137" s="36" t="s">
        <v>4729</v>
      </c>
      <c r="BS137" s="36" t="s">
        <v>5765</v>
      </c>
      <c r="BT137" s="36" t="s">
        <v>5766</v>
      </c>
      <c r="BU137" s="84" t="s">
        <v>3656</v>
      </c>
      <c r="BV137" s="84" t="s">
        <v>4692</v>
      </c>
    </row>
    <row r="138" spans="1:74" x14ac:dyDescent="0.3">
      <c r="A138" s="84" t="s">
        <v>4298</v>
      </c>
      <c r="B138" s="84" t="s">
        <v>68</v>
      </c>
      <c r="C138" s="84" t="s">
        <v>1065</v>
      </c>
      <c r="D138" s="84">
        <v>2018</v>
      </c>
      <c r="E138" s="84">
        <v>28</v>
      </c>
      <c r="F138" s="84" t="s">
        <v>1074</v>
      </c>
      <c r="G138" s="84" t="s">
        <v>1063</v>
      </c>
      <c r="H138" s="93" t="s">
        <v>1739</v>
      </c>
      <c r="I138" s="94">
        <v>0.49</v>
      </c>
      <c r="J138" s="93" t="s">
        <v>1064</v>
      </c>
      <c r="K138" s="184">
        <v>52.6</v>
      </c>
      <c r="L138" s="185">
        <v>3</v>
      </c>
      <c r="M138" s="96">
        <v>48</v>
      </c>
      <c r="N138" s="96">
        <v>2</v>
      </c>
      <c r="O138" s="96">
        <v>0</v>
      </c>
      <c r="P138" s="96">
        <v>0</v>
      </c>
      <c r="Q138" s="185">
        <v>0</v>
      </c>
      <c r="R138" s="96">
        <v>10</v>
      </c>
      <c r="S138" s="96">
        <v>249</v>
      </c>
      <c r="T138" s="96">
        <v>7</v>
      </c>
      <c r="U138" s="96">
        <v>23</v>
      </c>
      <c r="V138" s="96">
        <v>2</v>
      </c>
      <c r="W138" s="185">
        <v>50</v>
      </c>
      <c r="X138" s="96">
        <v>170</v>
      </c>
      <c r="Y138" s="96">
        <v>53</v>
      </c>
      <c r="Z138" s="96">
        <v>40</v>
      </c>
      <c r="AA138" s="96">
        <v>3</v>
      </c>
      <c r="AB138" s="96">
        <v>2</v>
      </c>
      <c r="AC138" s="96">
        <v>0</v>
      </c>
      <c r="AD138" s="96">
        <v>28</v>
      </c>
      <c r="AE138" s="188">
        <v>4.4800000000000004</v>
      </c>
      <c r="AF138" s="96">
        <v>47</v>
      </c>
      <c r="AG138" s="97">
        <v>7.4</v>
      </c>
      <c r="AH138" s="98">
        <v>2.2000000000000002</v>
      </c>
      <c r="AI138" s="97">
        <v>8</v>
      </c>
      <c r="AJ138" s="97">
        <v>3.6</v>
      </c>
      <c r="AK138" s="99">
        <v>1.07</v>
      </c>
      <c r="AL138" s="100">
        <v>0.311</v>
      </c>
      <c r="AM138" s="99">
        <v>1.45</v>
      </c>
      <c r="AN138" s="99">
        <v>1.59</v>
      </c>
      <c r="AO138" s="99">
        <v>0.06</v>
      </c>
      <c r="AP138" s="101">
        <v>39</v>
      </c>
      <c r="AQ138" s="102">
        <v>106</v>
      </c>
      <c r="AR138" s="103">
        <v>19</v>
      </c>
      <c r="AS138" s="102">
        <v>3</v>
      </c>
      <c r="AT138" s="191">
        <v>2.89</v>
      </c>
      <c r="AU138" s="84">
        <v>175</v>
      </c>
      <c r="AV138" s="84">
        <v>89</v>
      </c>
      <c r="AW138" s="94">
        <v>-0.26</v>
      </c>
      <c r="AX138" s="84" t="s">
        <v>1739</v>
      </c>
      <c r="AY138" s="97">
        <v>57.9</v>
      </c>
      <c r="AZ138" s="94">
        <v>4.13</v>
      </c>
      <c r="BA138" s="96">
        <v>76</v>
      </c>
      <c r="BB138" s="96">
        <v>27</v>
      </c>
      <c r="BC138" s="84" t="s">
        <v>1739</v>
      </c>
      <c r="BD138" s="97">
        <v>59</v>
      </c>
      <c r="BE138" s="94">
        <v>4.22</v>
      </c>
      <c r="BF138" s="96">
        <v>83</v>
      </c>
      <c r="BG138" s="96">
        <v>26</v>
      </c>
      <c r="BH138" s="97">
        <v>58.3</v>
      </c>
      <c r="BI138" s="94">
        <v>4.9400000000000004</v>
      </c>
      <c r="BJ138" s="94">
        <v>3.45</v>
      </c>
      <c r="BK138" s="96">
        <v>51</v>
      </c>
      <c r="BL138" s="94">
        <v>-0.46</v>
      </c>
      <c r="BM138" s="36">
        <v>-31</v>
      </c>
      <c r="BN138" s="70" t="s">
        <v>1065</v>
      </c>
      <c r="BO138" s="104">
        <v>1</v>
      </c>
      <c r="BP138" s="84" t="s">
        <v>4299</v>
      </c>
      <c r="BQ138" s="84">
        <v>623184</v>
      </c>
      <c r="BR138" s="36" t="s">
        <v>3766</v>
      </c>
      <c r="BS138" s="36" t="s">
        <v>5268</v>
      </c>
      <c r="BT138" s="36" t="s">
        <v>5248</v>
      </c>
      <c r="BU138" s="84" t="s">
        <v>5727</v>
      </c>
      <c r="BV138" s="84" t="s">
        <v>4668</v>
      </c>
    </row>
    <row r="139" spans="1:74" x14ac:dyDescent="0.3">
      <c r="A139" s="84" t="s">
        <v>138</v>
      </c>
      <c r="B139" s="84" t="s">
        <v>182</v>
      </c>
      <c r="C139" s="84" t="s">
        <v>1065</v>
      </c>
      <c r="D139" s="84">
        <v>2018</v>
      </c>
      <c r="E139" s="84">
        <v>31</v>
      </c>
      <c r="F139" s="84" t="s">
        <v>1106</v>
      </c>
      <c r="G139" s="84" t="s">
        <v>1063</v>
      </c>
      <c r="H139" s="93" t="s">
        <v>1739</v>
      </c>
      <c r="I139" s="94">
        <v>0.55000000000000004</v>
      </c>
      <c r="J139" s="93" t="s">
        <v>1064</v>
      </c>
      <c r="K139" s="184">
        <v>52.7</v>
      </c>
      <c r="L139" s="185">
        <v>3</v>
      </c>
      <c r="M139" s="96">
        <v>51</v>
      </c>
      <c r="N139" s="96">
        <v>3</v>
      </c>
      <c r="O139" s="96">
        <v>0</v>
      </c>
      <c r="P139" s="96">
        <v>0</v>
      </c>
      <c r="Q139" s="185">
        <v>1</v>
      </c>
      <c r="R139" s="96">
        <v>12</v>
      </c>
      <c r="S139" s="96">
        <v>260</v>
      </c>
      <c r="T139" s="96">
        <v>7</v>
      </c>
      <c r="U139" s="96">
        <v>25</v>
      </c>
      <c r="V139" s="96">
        <v>2</v>
      </c>
      <c r="W139" s="185">
        <v>57</v>
      </c>
      <c r="X139" s="96">
        <v>180</v>
      </c>
      <c r="Y139" s="96">
        <v>53</v>
      </c>
      <c r="Z139" s="96">
        <v>41</v>
      </c>
      <c r="AA139" s="96">
        <v>3</v>
      </c>
      <c r="AB139" s="96">
        <v>3</v>
      </c>
      <c r="AC139" s="96">
        <v>0</v>
      </c>
      <c r="AD139" s="96">
        <v>30</v>
      </c>
      <c r="AE139" s="188">
        <v>4.5199999999999996</v>
      </c>
      <c r="AF139" s="96">
        <v>48</v>
      </c>
      <c r="AG139" s="97">
        <v>7.2</v>
      </c>
      <c r="AH139" s="98">
        <v>2.2999999999999998</v>
      </c>
      <c r="AI139" s="97">
        <v>8.5</v>
      </c>
      <c r="AJ139" s="97">
        <v>3.7</v>
      </c>
      <c r="AK139" s="99">
        <v>1.07</v>
      </c>
      <c r="AL139" s="100">
        <v>0.30099999999999999</v>
      </c>
      <c r="AM139" s="99">
        <v>1.39</v>
      </c>
      <c r="AN139" s="99">
        <v>1.6</v>
      </c>
      <c r="AO139" s="99">
        <v>0.06</v>
      </c>
      <c r="AP139" s="101">
        <v>50</v>
      </c>
      <c r="AQ139" s="102">
        <v>107</v>
      </c>
      <c r="AR139" s="103">
        <v>19</v>
      </c>
      <c r="AS139" s="102">
        <v>3</v>
      </c>
      <c r="AT139" s="191">
        <v>4.55</v>
      </c>
      <c r="AU139" s="84">
        <v>176</v>
      </c>
      <c r="AV139" s="84">
        <v>90</v>
      </c>
      <c r="AW139" s="94">
        <v>-0.21</v>
      </c>
      <c r="AX139" s="84" t="s">
        <v>1739</v>
      </c>
      <c r="AY139" s="97">
        <v>57.9</v>
      </c>
      <c r="AZ139" s="94">
        <v>4.21</v>
      </c>
      <c r="BA139" s="96">
        <v>77</v>
      </c>
      <c r="BB139" s="96">
        <v>26</v>
      </c>
      <c r="BC139" s="84" t="s">
        <v>1739</v>
      </c>
      <c r="BD139" s="97">
        <v>58.5</v>
      </c>
      <c r="BE139" s="94">
        <v>4.3099999999999996</v>
      </c>
      <c r="BF139" s="96">
        <v>85</v>
      </c>
      <c r="BG139" s="96">
        <v>24</v>
      </c>
      <c r="BH139" s="97">
        <v>61.7</v>
      </c>
      <c r="BI139" s="94">
        <v>4.38</v>
      </c>
      <c r="BJ139" s="94">
        <v>4.25</v>
      </c>
      <c r="BK139" s="96">
        <v>26</v>
      </c>
      <c r="BL139" s="94">
        <v>0.14000000000000001</v>
      </c>
      <c r="BM139" s="36">
        <v>-6</v>
      </c>
      <c r="BN139" s="70" t="s">
        <v>1065</v>
      </c>
      <c r="BO139" s="104">
        <v>-3</v>
      </c>
      <c r="BP139" s="84" t="s">
        <v>1822</v>
      </c>
      <c r="BQ139" s="84">
        <v>543339</v>
      </c>
      <c r="BR139" s="36" t="s">
        <v>3766</v>
      </c>
      <c r="BS139" s="36" t="s">
        <v>3512</v>
      </c>
      <c r="BT139" s="36" t="s">
        <v>3600</v>
      </c>
      <c r="BU139" s="84" t="s">
        <v>5268</v>
      </c>
      <c r="BV139" s="84" t="s">
        <v>4682</v>
      </c>
    </row>
    <row r="140" spans="1:74" x14ac:dyDescent="0.3">
      <c r="A140" s="84" t="s">
        <v>194</v>
      </c>
      <c r="B140" s="84" t="s">
        <v>15</v>
      </c>
      <c r="C140" s="84" t="s">
        <v>1065</v>
      </c>
      <c r="D140" s="84">
        <v>2018</v>
      </c>
      <c r="E140" s="84">
        <v>28</v>
      </c>
      <c r="F140" s="84" t="s">
        <v>1101</v>
      </c>
      <c r="G140" s="84" t="s">
        <v>1063</v>
      </c>
      <c r="H140" s="93" t="s">
        <v>1739</v>
      </c>
      <c r="I140" s="94">
        <v>0.46</v>
      </c>
      <c r="J140" s="93" t="s">
        <v>1064</v>
      </c>
      <c r="K140" s="184">
        <v>54.4</v>
      </c>
      <c r="L140" s="185">
        <v>3</v>
      </c>
      <c r="M140" s="96">
        <v>50</v>
      </c>
      <c r="N140" s="96">
        <v>2</v>
      </c>
      <c r="O140" s="96">
        <v>0</v>
      </c>
      <c r="P140" s="96">
        <v>0</v>
      </c>
      <c r="Q140" s="185">
        <v>0</v>
      </c>
      <c r="R140" s="96">
        <v>8</v>
      </c>
      <c r="S140" s="96">
        <v>255</v>
      </c>
      <c r="T140" s="96">
        <v>8</v>
      </c>
      <c r="U140" s="96">
        <v>27</v>
      </c>
      <c r="V140" s="96">
        <v>2</v>
      </c>
      <c r="W140" s="185">
        <v>55</v>
      </c>
      <c r="X140" s="96">
        <v>178</v>
      </c>
      <c r="Y140" s="96">
        <v>48</v>
      </c>
      <c r="Z140" s="96">
        <v>41</v>
      </c>
      <c r="AA140" s="96">
        <v>2</v>
      </c>
      <c r="AB140" s="96">
        <v>4</v>
      </c>
      <c r="AC140" s="96">
        <v>0</v>
      </c>
      <c r="AD140" s="96">
        <v>27</v>
      </c>
      <c r="AE140" s="188">
        <v>4.5199999999999996</v>
      </c>
      <c r="AF140" s="96">
        <v>47</v>
      </c>
      <c r="AG140" s="97">
        <v>7.2</v>
      </c>
      <c r="AH140" s="98">
        <v>2.1</v>
      </c>
      <c r="AI140" s="97">
        <v>8.4</v>
      </c>
      <c r="AJ140" s="97">
        <v>4.0999999999999996</v>
      </c>
      <c r="AK140" s="99">
        <v>1.22</v>
      </c>
      <c r="AL140" s="100">
        <v>0.27600000000000002</v>
      </c>
      <c r="AM140" s="99">
        <v>1.35</v>
      </c>
      <c r="AN140" s="99">
        <v>1.82</v>
      </c>
      <c r="AO140" s="99">
        <v>7.0000000000000007E-2</v>
      </c>
      <c r="AP140" s="101">
        <v>40</v>
      </c>
      <c r="AQ140" s="102">
        <v>107</v>
      </c>
      <c r="AR140" s="103">
        <v>19</v>
      </c>
      <c r="AS140" s="102">
        <v>3</v>
      </c>
      <c r="AT140" s="191">
        <v>4.13</v>
      </c>
      <c r="AU140" s="84">
        <v>178</v>
      </c>
      <c r="AV140" s="84">
        <v>91</v>
      </c>
      <c r="AW140" s="94">
        <v>-0.03</v>
      </c>
      <c r="AX140" s="84" t="s">
        <v>1739</v>
      </c>
      <c r="AY140" s="97">
        <v>57.2</v>
      </c>
      <c r="AZ140" s="94">
        <v>4.46</v>
      </c>
      <c r="BA140" s="96">
        <v>82</v>
      </c>
      <c r="BB140" s="96">
        <v>21</v>
      </c>
      <c r="BC140" s="84" t="s">
        <v>1739</v>
      </c>
      <c r="BD140" s="97">
        <v>57.9</v>
      </c>
      <c r="BE140" s="94">
        <v>4.49</v>
      </c>
      <c r="BF140" s="96">
        <v>89</v>
      </c>
      <c r="BG140" s="96">
        <v>20</v>
      </c>
      <c r="BH140" s="97">
        <v>62</v>
      </c>
      <c r="BI140" s="94">
        <v>3.19</v>
      </c>
      <c r="BJ140" s="94">
        <v>4.84</v>
      </c>
      <c r="BK140" s="96">
        <v>17</v>
      </c>
      <c r="BL140" s="94">
        <v>1.33</v>
      </c>
      <c r="BM140" s="36">
        <v>2</v>
      </c>
      <c r="BN140" s="70" t="s">
        <v>1065</v>
      </c>
      <c r="BO140" s="104">
        <v>-4</v>
      </c>
      <c r="BP140" s="84" t="s">
        <v>4563</v>
      </c>
      <c r="BQ140" s="84">
        <v>542432</v>
      </c>
      <c r="BR140" s="36" t="s">
        <v>3766</v>
      </c>
      <c r="BS140" s="36" t="s">
        <v>5268</v>
      </c>
      <c r="BT140" s="36" t="s">
        <v>4517</v>
      </c>
      <c r="BU140" s="84" t="s">
        <v>5261</v>
      </c>
      <c r="BV140" s="84" t="s">
        <v>4668</v>
      </c>
    </row>
    <row r="141" spans="1:74" x14ac:dyDescent="0.3">
      <c r="A141" s="84" t="s">
        <v>142</v>
      </c>
      <c r="B141" s="84" t="s">
        <v>364</v>
      </c>
      <c r="C141" s="84" t="s">
        <v>1065</v>
      </c>
      <c r="D141" s="84">
        <v>2018</v>
      </c>
      <c r="E141" s="84">
        <v>34</v>
      </c>
      <c r="F141" s="84" t="s">
        <v>1085</v>
      </c>
      <c r="G141" s="84" t="s">
        <v>1063</v>
      </c>
      <c r="H141" s="93" t="s">
        <v>1739</v>
      </c>
      <c r="I141" s="94">
        <v>0.6</v>
      </c>
      <c r="J141" s="93" t="s">
        <v>1064</v>
      </c>
      <c r="K141" s="184">
        <v>71.400000000000006</v>
      </c>
      <c r="L141" s="185">
        <v>4</v>
      </c>
      <c r="M141" s="96">
        <v>27</v>
      </c>
      <c r="N141" s="96">
        <v>9</v>
      </c>
      <c r="O141" s="96">
        <v>0</v>
      </c>
      <c r="P141" s="96">
        <v>0</v>
      </c>
      <c r="Q141" s="185">
        <v>0</v>
      </c>
      <c r="R141" s="96">
        <v>5</v>
      </c>
      <c r="S141" s="96">
        <v>295</v>
      </c>
      <c r="T141" s="96">
        <v>12</v>
      </c>
      <c r="U141" s="96">
        <v>28</v>
      </c>
      <c r="V141" s="96">
        <v>2</v>
      </c>
      <c r="W141" s="185">
        <v>52</v>
      </c>
      <c r="X141" s="96">
        <v>203</v>
      </c>
      <c r="Y141" s="96">
        <v>93</v>
      </c>
      <c r="Z141" s="96">
        <v>45</v>
      </c>
      <c r="AA141" s="96">
        <v>5</v>
      </c>
      <c r="AB141" s="96">
        <v>2</v>
      </c>
      <c r="AC141" s="96">
        <v>0</v>
      </c>
      <c r="AD141" s="96">
        <v>54</v>
      </c>
      <c r="AE141" s="188">
        <v>5.0199999999999996</v>
      </c>
      <c r="AF141" s="96">
        <v>84</v>
      </c>
      <c r="AG141" s="97">
        <v>11.1</v>
      </c>
      <c r="AH141" s="98">
        <v>1.9</v>
      </c>
      <c r="AI141" s="97">
        <v>7</v>
      </c>
      <c r="AJ141" s="97">
        <v>3.7</v>
      </c>
      <c r="AK141" s="99">
        <v>1.58</v>
      </c>
      <c r="AL141" s="100">
        <v>0.27200000000000002</v>
      </c>
      <c r="AM141" s="99">
        <v>1.45</v>
      </c>
      <c r="AN141" s="99">
        <v>2.17</v>
      </c>
      <c r="AO141" s="99">
        <v>0.09</v>
      </c>
      <c r="AP141" s="101">
        <v>9</v>
      </c>
      <c r="AQ141" s="102">
        <v>119</v>
      </c>
      <c r="AR141" s="103">
        <v>19</v>
      </c>
      <c r="AS141" s="102">
        <v>3</v>
      </c>
      <c r="AT141" s="191">
        <v>8.75</v>
      </c>
      <c r="AU141" s="84">
        <v>179</v>
      </c>
      <c r="AV141" s="84">
        <v>92</v>
      </c>
      <c r="AW141" s="94">
        <v>-0.17</v>
      </c>
      <c r="AX141" s="84" t="s">
        <v>1739</v>
      </c>
      <c r="AY141" s="97">
        <v>64.599999999999994</v>
      </c>
      <c r="AZ141" s="94">
        <v>4.9400000000000004</v>
      </c>
      <c r="BA141" s="96">
        <v>91</v>
      </c>
      <c r="BB141" s="96">
        <v>16</v>
      </c>
      <c r="BC141" s="84" t="s">
        <v>1739</v>
      </c>
      <c r="BD141" s="97">
        <v>61</v>
      </c>
      <c r="BE141" s="94">
        <v>4.8499999999999996</v>
      </c>
      <c r="BF141" s="96">
        <v>96</v>
      </c>
      <c r="BG141" s="96">
        <v>16</v>
      </c>
      <c r="BH141" s="97">
        <v>76</v>
      </c>
      <c r="BI141" s="94">
        <v>5.21</v>
      </c>
      <c r="BJ141" s="94">
        <v>5.76</v>
      </c>
      <c r="BK141" s="96">
        <v>11</v>
      </c>
      <c r="BL141" s="94">
        <v>-0.19</v>
      </c>
      <c r="BM141" s="36">
        <v>8</v>
      </c>
      <c r="BN141" s="70" t="s">
        <v>1065</v>
      </c>
      <c r="BO141" s="104">
        <v>-15</v>
      </c>
      <c r="BP141" s="84" t="s">
        <v>1722</v>
      </c>
      <c r="BQ141" s="84">
        <v>429719</v>
      </c>
      <c r="BR141" s="36" t="s">
        <v>4686</v>
      </c>
      <c r="BS141" s="36" t="s">
        <v>1359</v>
      </c>
      <c r="BT141" s="36" t="s">
        <v>7065</v>
      </c>
      <c r="BU141" s="84" t="s">
        <v>5768</v>
      </c>
      <c r="BV141" s="84" t="s">
        <v>4679</v>
      </c>
    </row>
    <row r="142" spans="1:74" x14ac:dyDescent="0.3">
      <c r="A142" s="84" t="s">
        <v>354</v>
      </c>
      <c r="B142" s="84" t="s">
        <v>34</v>
      </c>
      <c r="C142" s="84" t="s">
        <v>1103</v>
      </c>
      <c r="D142" s="84">
        <v>2018</v>
      </c>
      <c r="E142" s="84">
        <v>33</v>
      </c>
      <c r="F142" s="84" t="s">
        <v>1074</v>
      </c>
      <c r="G142" s="84" t="s">
        <v>1063</v>
      </c>
      <c r="H142" s="93" t="s">
        <v>1739</v>
      </c>
      <c r="I142" s="94">
        <v>0.49</v>
      </c>
      <c r="J142" s="93" t="s">
        <v>1064</v>
      </c>
      <c r="K142" s="184">
        <v>43.2</v>
      </c>
      <c r="L142" s="185">
        <v>3</v>
      </c>
      <c r="M142" s="96">
        <v>48</v>
      </c>
      <c r="N142" s="96">
        <v>3</v>
      </c>
      <c r="O142" s="96">
        <v>0</v>
      </c>
      <c r="P142" s="96">
        <v>0</v>
      </c>
      <c r="Q142" s="185">
        <v>0</v>
      </c>
      <c r="R142" s="96">
        <v>7</v>
      </c>
      <c r="S142" s="96">
        <v>222</v>
      </c>
      <c r="T142" s="96">
        <v>7</v>
      </c>
      <c r="U142" s="96">
        <v>22</v>
      </c>
      <c r="V142" s="96">
        <v>1</v>
      </c>
      <c r="W142" s="185">
        <v>49</v>
      </c>
      <c r="X142" s="96">
        <v>155</v>
      </c>
      <c r="Y142" s="96">
        <v>43</v>
      </c>
      <c r="Z142" s="96">
        <v>40</v>
      </c>
      <c r="AA142" s="96">
        <v>2</v>
      </c>
      <c r="AB142" s="96">
        <v>2</v>
      </c>
      <c r="AC142" s="96">
        <v>0</v>
      </c>
      <c r="AD142" s="96">
        <v>23</v>
      </c>
      <c r="AE142" s="188">
        <v>4.43</v>
      </c>
      <c r="AF142" s="96">
        <v>41</v>
      </c>
      <c r="AG142" s="97">
        <v>7.1</v>
      </c>
      <c r="AH142" s="98">
        <v>2.2000000000000002</v>
      </c>
      <c r="AI142" s="97">
        <v>8.5</v>
      </c>
      <c r="AJ142" s="97">
        <v>3.8</v>
      </c>
      <c r="AK142" s="99">
        <v>1.23</v>
      </c>
      <c r="AL142" s="100">
        <v>0.28999999999999998</v>
      </c>
      <c r="AM142" s="99">
        <v>1.37</v>
      </c>
      <c r="AN142" s="99">
        <v>1.79</v>
      </c>
      <c r="AO142" s="99">
        <v>7.0000000000000007E-2</v>
      </c>
      <c r="AP142" s="101">
        <v>47</v>
      </c>
      <c r="AQ142" s="102">
        <v>105</v>
      </c>
      <c r="AR142" s="103">
        <v>19</v>
      </c>
      <c r="AS142" s="102">
        <v>3</v>
      </c>
      <c r="AT142" s="191">
        <v>2.91</v>
      </c>
      <c r="AU142" s="84">
        <v>180</v>
      </c>
      <c r="AV142" s="84">
        <v>93</v>
      </c>
      <c r="AW142" s="94">
        <v>0.03</v>
      </c>
      <c r="AX142" s="84" t="s">
        <v>1739</v>
      </c>
      <c r="AY142" s="97">
        <v>51.3</v>
      </c>
      <c r="AZ142" s="94">
        <v>4.3899999999999997</v>
      </c>
      <c r="BA142" s="96">
        <v>81</v>
      </c>
      <c r="BB142" s="96">
        <v>21</v>
      </c>
      <c r="BC142" s="84" t="s">
        <v>1739</v>
      </c>
      <c r="BD142" s="97">
        <v>54.1</v>
      </c>
      <c r="BE142" s="94">
        <v>4.46</v>
      </c>
      <c r="BF142" s="96">
        <v>88</v>
      </c>
      <c r="BG142" s="96">
        <v>20</v>
      </c>
      <c r="BH142" s="97">
        <v>50.3</v>
      </c>
      <c r="BI142" s="94">
        <v>4.47</v>
      </c>
      <c r="BJ142" s="94">
        <v>4.5599999999999996</v>
      </c>
      <c r="BK142" s="96">
        <v>18</v>
      </c>
      <c r="BL142" s="94">
        <v>-0.04</v>
      </c>
      <c r="BM142" s="36">
        <v>1</v>
      </c>
      <c r="BN142" s="70" t="s">
        <v>1065</v>
      </c>
      <c r="BO142" s="104">
        <v>4</v>
      </c>
      <c r="BP142" s="84" t="s">
        <v>1842</v>
      </c>
      <c r="BQ142" s="84">
        <v>445197</v>
      </c>
      <c r="BR142" s="36" t="s">
        <v>3760</v>
      </c>
      <c r="BS142" s="36" t="s">
        <v>3633</v>
      </c>
      <c r="BT142" s="36" t="s">
        <v>4250</v>
      </c>
      <c r="BU142" s="84" t="s">
        <v>3519</v>
      </c>
      <c r="BV142" s="84" t="s">
        <v>4679</v>
      </c>
    </row>
    <row r="143" spans="1:74" x14ac:dyDescent="0.3">
      <c r="A143" s="84" t="s">
        <v>1870</v>
      </c>
      <c r="B143" s="84" t="s">
        <v>284</v>
      </c>
      <c r="C143" s="84" t="s">
        <v>1103</v>
      </c>
      <c r="D143" s="84">
        <v>2018</v>
      </c>
      <c r="E143" s="84">
        <v>37</v>
      </c>
      <c r="F143" s="84" t="s">
        <v>1116</v>
      </c>
      <c r="G143" s="84" t="s">
        <v>1063</v>
      </c>
      <c r="H143" s="93" t="s">
        <v>1739</v>
      </c>
      <c r="I143" s="94">
        <v>0.6</v>
      </c>
      <c r="J143" s="93" t="s">
        <v>1064</v>
      </c>
      <c r="K143" s="184">
        <v>38.5</v>
      </c>
      <c r="L143" s="185">
        <v>3</v>
      </c>
      <c r="M143" s="96">
        <v>28</v>
      </c>
      <c r="N143" s="96">
        <v>5</v>
      </c>
      <c r="O143" s="96">
        <v>0</v>
      </c>
      <c r="P143" s="96">
        <v>0</v>
      </c>
      <c r="Q143" s="185">
        <v>0</v>
      </c>
      <c r="R143" s="96">
        <v>3</v>
      </c>
      <c r="S143" s="96">
        <v>198</v>
      </c>
      <c r="T143" s="96">
        <v>6</v>
      </c>
      <c r="U143" s="96">
        <v>19</v>
      </c>
      <c r="V143" s="96">
        <v>2</v>
      </c>
      <c r="W143" s="185">
        <v>38</v>
      </c>
      <c r="X143" s="96">
        <v>139</v>
      </c>
      <c r="Y143" s="96">
        <v>40</v>
      </c>
      <c r="Z143" s="96">
        <v>40</v>
      </c>
      <c r="AA143" s="96">
        <v>2</v>
      </c>
      <c r="AB143" s="96">
        <v>2</v>
      </c>
      <c r="AC143" s="96">
        <v>0</v>
      </c>
      <c r="AD143" s="96">
        <v>21</v>
      </c>
      <c r="AE143" s="188">
        <v>4.4000000000000004</v>
      </c>
      <c r="AF143" s="96">
        <v>38</v>
      </c>
      <c r="AG143" s="97">
        <v>7.3</v>
      </c>
      <c r="AH143" s="98">
        <v>2.1</v>
      </c>
      <c r="AI143" s="97">
        <v>7.4</v>
      </c>
      <c r="AJ143" s="97">
        <v>3.6</v>
      </c>
      <c r="AK143" s="99">
        <v>1.1299999999999999</v>
      </c>
      <c r="AL143" s="100">
        <v>0.27300000000000002</v>
      </c>
      <c r="AM143" s="99">
        <v>1.33</v>
      </c>
      <c r="AN143" s="99">
        <v>1.66</v>
      </c>
      <c r="AO143" s="99">
        <v>0.06</v>
      </c>
      <c r="AP143" s="101">
        <v>27</v>
      </c>
      <c r="AQ143" s="102">
        <v>104</v>
      </c>
      <c r="AR143" s="103">
        <v>19</v>
      </c>
      <c r="AS143" s="102">
        <v>4</v>
      </c>
      <c r="AT143" s="191">
        <v>2.4500000000000002</v>
      </c>
      <c r="AU143" s="84">
        <v>181</v>
      </c>
      <c r="AV143" s="84">
        <v>94</v>
      </c>
      <c r="AW143" s="94">
        <v>0.08</v>
      </c>
      <c r="AX143" s="84" t="s">
        <v>1859</v>
      </c>
      <c r="AY143" s="97">
        <v>73.2</v>
      </c>
      <c r="AZ143" s="94">
        <v>4.46</v>
      </c>
      <c r="BA143" s="96">
        <v>82</v>
      </c>
      <c r="BB143" s="96">
        <v>24</v>
      </c>
      <c r="BC143" s="84" t="s">
        <v>1739</v>
      </c>
      <c r="BD143" s="97">
        <v>65.099999999999994</v>
      </c>
      <c r="BE143" s="94">
        <v>4.4800000000000004</v>
      </c>
      <c r="BF143" s="96">
        <v>89</v>
      </c>
      <c r="BG143" s="96">
        <v>22</v>
      </c>
      <c r="BH143" s="97">
        <v>51.3</v>
      </c>
      <c r="BI143" s="94">
        <v>4.21</v>
      </c>
      <c r="BJ143" s="94">
        <v>4.34</v>
      </c>
      <c r="BK143" s="96">
        <v>22</v>
      </c>
      <c r="BL143" s="94">
        <v>0.2</v>
      </c>
      <c r="BM143" s="36">
        <v>-3</v>
      </c>
      <c r="BN143" s="70" t="s">
        <v>1065</v>
      </c>
      <c r="BO143" s="104">
        <v>14</v>
      </c>
      <c r="BP143" s="84" t="s">
        <v>5769</v>
      </c>
      <c r="BQ143" s="84">
        <v>407822</v>
      </c>
      <c r="BR143" s="36" t="s">
        <v>3768</v>
      </c>
      <c r="BS143" s="36" t="s">
        <v>3535</v>
      </c>
      <c r="BT143" s="36" t="s">
        <v>3539</v>
      </c>
      <c r="BU143" s="84" t="s">
        <v>3730</v>
      </c>
      <c r="BV143" s="84" t="s">
        <v>4679</v>
      </c>
    </row>
    <row r="144" spans="1:74" x14ac:dyDescent="0.3">
      <c r="A144" s="84" t="s">
        <v>1944</v>
      </c>
      <c r="B144" s="84" t="s">
        <v>223</v>
      </c>
      <c r="C144" s="84" t="s">
        <v>1065</v>
      </c>
      <c r="D144" s="84">
        <v>2018</v>
      </c>
      <c r="E144" s="84">
        <v>30</v>
      </c>
      <c r="F144" s="84" t="s">
        <v>1093</v>
      </c>
      <c r="G144" s="84" t="s">
        <v>1063</v>
      </c>
      <c r="H144" s="93" t="s">
        <v>1739</v>
      </c>
      <c r="I144" s="94">
        <v>0.52</v>
      </c>
      <c r="J144" s="93" t="s">
        <v>1064</v>
      </c>
      <c r="K144" s="184">
        <v>49.8</v>
      </c>
      <c r="L144" s="185">
        <v>3</v>
      </c>
      <c r="M144" s="96">
        <v>48</v>
      </c>
      <c r="N144" s="96">
        <v>2</v>
      </c>
      <c r="O144" s="96">
        <v>0</v>
      </c>
      <c r="P144" s="96">
        <v>0</v>
      </c>
      <c r="Q144" s="185">
        <v>5</v>
      </c>
      <c r="R144" s="96">
        <v>13</v>
      </c>
      <c r="S144" s="96">
        <v>243</v>
      </c>
      <c r="T144" s="96">
        <v>7</v>
      </c>
      <c r="U144" s="96">
        <v>20</v>
      </c>
      <c r="V144" s="96">
        <v>2</v>
      </c>
      <c r="W144" s="185">
        <v>52</v>
      </c>
      <c r="X144" s="96">
        <v>168</v>
      </c>
      <c r="Y144" s="96">
        <v>50</v>
      </c>
      <c r="Z144" s="96">
        <v>41</v>
      </c>
      <c r="AA144" s="96">
        <v>1</v>
      </c>
      <c r="AB144" s="96">
        <v>5</v>
      </c>
      <c r="AC144" s="96">
        <v>0</v>
      </c>
      <c r="AD144" s="96">
        <v>26</v>
      </c>
      <c r="AE144" s="188">
        <v>4.54</v>
      </c>
      <c r="AF144" s="96">
        <v>42</v>
      </c>
      <c r="AG144" s="97">
        <v>6.8</v>
      </c>
      <c r="AH144" s="98">
        <v>2.6</v>
      </c>
      <c r="AI144" s="97">
        <v>8.1999999999999993</v>
      </c>
      <c r="AJ144" s="97">
        <v>3.2</v>
      </c>
      <c r="AK144" s="99">
        <v>1.1200000000000001</v>
      </c>
      <c r="AL144" s="100">
        <v>0.29899999999999999</v>
      </c>
      <c r="AM144" s="99">
        <v>1.33</v>
      </c>
      <c r="AN144" s="99">
        <v>1.59</v>
      </c>
      <c r="AO144" s="99">
        <v>0.06</v>
      </c>
      <c r="AP144" s="101">
        <v>50</v>
      </c>
      <c r="AQ144" s="102">
        <v>107</v>
      </c>
      <c r="AR144" s="103">
        <v>18</v>
      </c>
      <c r="AS144" s="102">
        <v>3</v>
      </c>
      <c r="AT144" s="191">
        <v>5.37</v>
      </c>
      <c r="AU144" s="84">
        <v>184</v>
      </c>
      <c r="AV144" s="84">
        <v>95</v>
      </c>
      <c r="AW144" s="94">
        <v>-0.66</v>
      </c>
      <c r="AX144" s="84" t="s">
        <v>1762</v>
      </c>
      <c r="AY144" s="97">
        <v>58.5</v>
      </c>
      <c r="AZ144" s="94">
        <v>4.05</v>
      </c>
      <c r="BA144" s="96">
        <v>74</v>
      </c>
      <c r="BB144" s="96">
        <v>29</v>
      </c>
      <c r="BC144" s="84" t="s">
        <v>1739</v>
      </c>
      <c r="BD144" s="97">
        <v>59.9</v>
      </c>
      <c r="BE144" s="94">
        <v>3.88</v>
      </c>
      <c r="BF144" s="96">
        <v>77</v>
      </c>
      <c r="BG144" s="96">
        <v>34</v>
      </c>
      <c r="BH144" s="97">
        <v>54.7</v>
      </c>
      <c r="BI144" s="94">
        <v>4.45</v>
      </c>
      <c r="BJ144" s="94">
        <v>4.5199999999999996</v>
      </c>
      <c r="BK144" s="96">
        <v>19</v>
      </c>
      <c r="BL144" s="94">
        <v>0.1</v>
      </c>
      <c r="BM144" s="36">
        <v>-1</v>
      </c>
      <c r="BN144" s="70" t="s">
        <v>1065</v>
      </c>
      <c r="BO144" s="104">
        <v>5</v>
      </c>
      <c r="BP144" s="84" t="s">
        <v>1946</v>
      </c>
      <c r="BQ144" s="84">
        <v>519322</v>
      </c>
      <c r="BR144" s="36" t="s">
        <v>3766</v>
      </c>
      <c r="BS144" s="36" t="s">
        <v>4383</v>
      </c>
      <c r="BT144" s="36" t="s">
        <v>3621</v>
      </c>
      <c r="BU144" s="84" t="s">
        <v>5268</v>
      </c>
      <c r="BV144" s="84" t="s">
        <v>4674</v>
      </c>
    </row>
    <row r="145" spans="1:74" x14ac:dyDescent="0.3">
      <c r="A145" s="84" t="s">
        <v>1735</v>
      </c>
      <c r="B145" s="84" t="s">
        <v>22</v>
      </c>
      <c r="C145" s="84" t="s">
        <v>1065</v>
      </c>
      <c r="D145" s="84">
        <v>2018</v>
      </c>
      <c r="E145" s="84">
        <v>37</v>
      </c>
      <c r="F145" s="84" t="s">
        <v>1085</v>
      </c>
      <c r="G145" s="84" t="s">
        <v>1063</v>
      </c>
      <c r="H145" s="93" t="s">
        <v>1739</v>
      </c>
      <c r="I145" s="94">
        <v>0.55000000000000004</v>
      </c>
      <c r="J145" s="93" t="s">
        <v>1064</v>
      </c>
      <c r="K145" s="184">
        <v>40.200000000000003</v>
      </c>
      <c r="L145" s="185">
        <v>3</v>
      </c>
      <c r="M145" s="96">
        <v>44</v>
      </c>
      <c r="N145" s="96">
        <v>2</v>
      </c>
      <c r="O145" s="96">
        <v>0</v>
      </c>
      <c r="P145" s="96">
        <v>0</v>
      </c>
      <c r="Q145" s="185">
        <v>3</v>
      </c>
      <c r="R145" s="96">
        <v>12</v>
      </c>
      <c r="S145" s="96">
        <v>211</v>
      </c>
      <c r="T145" s="96">
        <v>7</v>
      </c>
      <c r="U145" s="96">
        <v>17</v>
      </c>
      <c r="V145" s="96">
        <v>2</v>
      </c>
      <c r="W145" s="185">
        <v>46</v>
      </c>
      <c r="X145" s="96">
        <v>152</v>
      </c>
      <c r="Y145" s="96">
        <v>42</v>
      </c>
      <c r="Z145" s="96">
        <v>40</v>
      </c>
      <c r="AA145" s="96">
        <v>2</v>
      </c>
      <c r="AB145" s="96">
        <v>1</v>
      </c>
      <c r="AC145" s="96">
        <v>0</v>
      </c>
      <c r="AD145" s="96">
        <v>20</v>
      </c>
      <c r="AE145" s="188">
        <v>4.4800000000000004</v>
      </c>
      <c r="AF145" s="96">
        <v>37</v>
      </c>
      <c r="AG145" s="97">
        <v>6.5</v>
      </c>
      <c r="AH145" s="98">
        <v>2.7</v>
      </c>
      <c r="AI145" s="97">
        <v>7.9</v>
      </c>
      <c r="AJ145" s="97">
        <v>3</v>
      </c>
      <c r="AK145" s="99">
        <v>1.1499999999999999</v>
      </c>
      <c r="AL145" s="100">
        <v>0.27700000000000002</v>
      </c>
      <c r="AM145" s="99">
        <v>1.24</v>
      </c>
      <c r="AN145" s="99">
        <v>1.61</v>
      </c>
      <c r="AO145" s="99">
        <v>0.06</v>
      </c>
      <c r="AP145" s="101">
        <v>44</v>
      </c>
      <c r="AQ145" s="102">
        <v>106</v>
      </c>
      <c r="AR145" s="103">
        <v>18</v>
      </c>
      <c r="AS145" s="102">
        <v>3</v>
      </c>
      <c r="AT145" s="191">
        <v>4.54</v>
      </c>
      <c r="AU145" s="84">
        <v>186</v>
      </c>
      <c r="AV145" s="84">
        <v>97</v>
      </c>
      <c r="AW145" s="94">
        <v>-0.18</v>
      </c>
      <c r="AX145" s="84" t="s">
        <v>1739</v>
      </c>
      <c r="AY145" s="97">
        <v>49.2</v>
      </c>
      <c r="AZ145" s="94">
        <v>4.0599999999999996</v>
      </c>
      <c r="BA145" s="96">
        <v>75</v>
      </c>
      <c r="BB145" s="96">
        <v>27</v>
      </c>
      <c r="BC145" s="84" t="s">
        <v>1739</v>
      </c>
      <c r="BD145" s="97">
        <v>52.6</v>
      </c>
      <c r="BE145" s="94">
        <v>4.3099999999999996</v>
      </c>
      <c r="BF145" s="96">
        <v>85</v>
      </c>
      <c r="BG145" s="96">
        <v>22</v>
      </c>
      <c r="BH145" s="97">
        <v>44.3</v>
      </c>
      <c r="BI145" s="94">
        <v>5.68</v>
      </c>
      <c r="BJ145" s="94">
        <v>4.88</v>
      </c>
      <c r="BK145" s="96">
        <v>13</v>
      </c>
      <c r="BL145" s="94">
        <v>-1.2</v>
      </c>
      <c r="BM145" s="36">
        <v>5</v>
      </c>
      <c r="BN145" s="70" t="s">
        <v>1065</v>
      </c>
      <c r="BO145" s="104">
        <v>8</v>
      </c>
      <c r="BP145" s="84" t="s">
        <v>1736</v>
      </c>
      <c r="BQ145" s="84">
        <v>430599</v>
      </c>
      <c r="BR145" s="36" t="s">
        <v>4667</v>
      </c>
      <c r="BS145" s="36" t="s">
        <v>3504</v>
      </c>
      <c r="BT145" s="36" t="s">
        <v>3525</v>
      </c>
      <c r="BU145" s="84" t="s">
        <v>5709</v>
      </c>
      <c r="BV145" s="84" t="s">
        <v>4679</v>
      </c>
    </row>
    <row r="146" spans="1:74" x14ac:dyDescent="0.3">
      <c r="A146" s="84" t="s">
        <v>522</v>
      </c>
      <c r="B146" s="84" t="s">
        <v>3280</v>
      </c>
      <c r="C146" s="84" t="s">
        <v>1065</v>
      </c>
      <c r="D146" s="84">
        <v>2018</v>
      </c>
      <c r="E146" s="84">
        <v>27</v>
      </c>
      <c r="F146" s="84" t="s">
        <v>1070</v>
      </c>
      <c r="G146" s="84" t="s">
        <v>1063</v>
      </c>
      <c r="H146" s="93" t="s">
        <v>1739</v>
      </c>
      <c r="I146" s="94">
        <v>0.55000000000000004</v>
      </c>
      <c r="J146" s="93" t="s">
        <v>1064</v>
      </c>
      <c r="K146" s="184">
        <v>67.599999999999994</v>
      </c>
      <c r="L146" s="185">
        <v>4</v>
      </c>
      <c r="M146" s="96">
        <v>21</v>
      </c>
      <c r="N146" s="96">
        <v>9</v>
      </c>
      <c r="O146" s="96">
        <v>0</v>
      </c>
      <c r="P146" s="96">
        <v>0</v>
      </c>
      <c r="Q146" s="185">
        <v>0</v>
      </c>
      <c r="R146" s="96">
        <v>3</v>
      </c>
      <c r="S146" s="96">
        <v>263</v>
      </c>
      <c r="T146" s="96">
        <v>8</v>
      </c>
      <c r="U146" s="96">
        <v>25</v>
      </c>
      <c r="V146" s="96">
        <v>2</v>
      </c>
      <c r="W146" s="185">
        <v>44</v>
      </c>
      <c r="X146" s="96">
        <v>179</v>
      </c>
      <c r="Y146" s="96">
        <v>89</v>
      </c>
      <c r="Z146" s="96">
        <v>45</v>
      </c>
      <c r="AA146" s="96">
        <v>3</v>
      </c>
      <c r="AB146" s="96">
        <v>3</v>
      </c>
      <c r="AC146" s="96">
        <v>0</v>
      </c>
      <c r="AD146" s="96">
        <v>49</v>
      </c>
      <c r="AE146" s="188">
        <v>5.01</v>
      </c>
      <c r="AF146" s="96">
        <v>81</v>
      </c>
      <c r="AG146" s="97">
        <v>12.3</v>
      </c>
      <c r="AH146" s="98">
        <v>1.8</v>
      </c>
      <c r="AI146" s="97">
        <v>6.8</v>
      </c>
      <c r="AJ146" s="97">
        <v>3.8</v>
      </c>
      <c r="AK146" s="99">
        <v>1.24</v>
      </c>
      <c r="AL146" s="100">
        <v>0.28499999999999998</v>
      </c>
      <c r="AM146" s="99">
        <v>1.5</v>
      </c>
      <c r="AN146" s="99">
        <v>1.79</v>
      </c>
      <c r="AO146" s="99">
        <v>0.06</v>
      </c>
      <c r="AP146" s="101">
        <v>9</v>
      </c>
      <c r="AQ146" s="102">
        <v>118</v>
      </c>
      <c r="AR146" s="103">
        <v>18</v>
      </c>
      <c r="AS146" s="102">
        <v>4</v>
      </c>
      <c r="AT146" s="191">
        <v>6.59</v>
      </c>
      <c r="AU146" s="84">
        <v>187</v>
      </c>
      <c r="AV146" s="84">
        <v>98</v>
      </c>
      <c r="AW146" s="94">
        <v>-0.43</v>
      </c>
      <c r="AX146" s="84" t="s">
        <v>1739</v>
      </c>
      <c r="AY146" s="97">
        <v>60.6</v>
      </c>
      <c r="AZ146" s="94">
        <v>4.6100000000000003</v>
      </c>
      <c r="BA146" s="96">
        <v>85</v>
      </c>
      <c r="BB146" s="96">
        <v>19</v>
      </c>
      <c r="BC146" s="84" t="s">
        <v>1739</v>
      </c>
      <c r="BD146" s="97">
        <v>59</v>
      </c>
      <c r="BE146" s="94">
        <v>4.58</v>
      </c>
      <c r="BF146" s="96">
        <v>91</v>
      </c>
      <c r="BG146" s="96">
        <v>19</v>
      </c>
      <c r="BH146" s="97">
        <v>54.7</v>
      </c>
      <c r="BI146" s="94">
        <v>3.95</v>
      </c>
      <c r="BJ146" s="94">
        <v>4.68</v>
      </c>
      <c r="BK146" s="96">
        <v>17</v>
      </c>
      <c r="BL146" s="94">
        <v>1.06</v>
      </c>
      <c r="BM146" s="36">
        <v>1</v>
      </c>
      <c r="BN146" s="70" t="s">
        <v>1065</v>
      </c>
      <c r="BO146" s="104">
        <v>4</v>
      </c>
      <c r="BP146" s="84" t="s">
        <v>3279</v>
      </c>
      <c r="BQ146" s="84">
        <v>572750</v>
      </c>
      <c r="BR146" s="36" t="s">
        <v>3804</v>
      </c>
      <c r="BS146" s="36" t="s">
        <v>3465</v>
      </c>
      <c r="BT146" s="36" t="s">
        <v>4463</v>
      </c>
      <c r="BU146" s="84" t="s">
        <v>3647</v>
      </c>
      <c r="BV146" s="84" t="s">
        <v>4668</v>
      </c>
    </row>
    <row r="147" spans="1:74" x14ac:dyDescent="0.3">
      <c r="A147" s="84" t="s">
        <v>3818</v>
      </c>
      <c r="B147" s="84" t="s">
        <v>14</v>
      </c>
      <c r="C147" s="84" t="s">
        <v>1065</v>
      </c>
      <c r="D147" s="84">
        <v>2018</v>
      </c>
      <c r="E147" s="84">
        <v>29</v>
      </c>
      <c r="F147" s="84" t="s">
        <v>1089</v>
      </c>
      <c r="G147" s="84" t="s">
        <v>1063</v>
      </c>
      <c r="H147" s="93" t="s">
        <v>1739</v>
      </c>
      <c r="I147" s="94">
        <v>0.69</v>
      </c>
      <c r="J147" s="93" t="s">
        <v>1064</v>
      </c>
      <c r="K147" s="184">
        <v>86.7</v>
      </c>
      <c r="L147" s="185">
        <v>6</v>
      </c>
      <c r="M147" s="96">
        <v>20</v>
      </c>
      <c r="N147" s="96">
        <v>13</v>
      </c>
      <c r="O147" s="96">
        <v>0</v>
      </c>
      <c r="P147" s="96">
        <v>0</v>
      </c>
      <c r="Q147" s="185">
        <v>0</v>
      </c>
      <c r="R147" s="96">
        <v>2</v>
      </c>
      <c r="S147" s="96">
        <v>345</v>
      </c>
      <c r="T147" s="96">
        <v>11</v>
      </c>
      <c r="U147" s="96">
        <v>28</v>
      </c>
      <c r="V147" s="96">
        <v>2</v>
      </c>
      <c r="W147" s="185">
        <v>67</v>
      </c>
      <c r="X147" s="96">
        <v>239</v>
      </c>
      <c r="Y147" s="96">
        <v>108</v>
      </c>
      <c r="Z147" s="96">
        <v>48</v>
      </c>
      <c r="AA147" s="96">
        <v>4</v>
      </c>
      <c r="AB147" s="96">
        <v>4</v>
      </c>
      <c r="AC147" s="96">
        <v>0</v>
      </c>
      <c r="AD147" s="96">
        <v>57</v>
      </c>
      <c r="AE147" s="188">
        <v>5.29</v>
      </c>
      <c r="AF147" s="96">
        <v>93</v>
      </c>
      <c r="AG147" s="97">
        <v>10.4</v>
      </c>
      <c r="AH147" s="98">
        <v>2.4</v>
      </c>
      <c r="AI147" s="97">
        <v>7.6</v>
      </c>
      <c r="AJ147" s="97">
        <v>3.1</v>
      </c>
      <c r="AK147" s="99">
        <v>1.28</v>
      </c>
      <c r="AL147" s="100">
        <v>0.28499999999999998</v>
      </c>
      <c r="AM147" s="99">
        <v>1.39</v>
      </c>
      <c r="AN147" s="99">
        <v>1.77</v>
      </c>
      <c r="AO147" s="99">
        <v>7.0000000000000007E-2</v>
      </c>
      <c r="AP147" s="101">
        <v>25</v>
      </c>
      <c r="AQ147" s="102">
        <v>125</v>
      </c>
      <c r="AR147" s="103">
        <v>18</v>
      </c>
      <c r="AS147" s="102">
        <v>4</v>
      </c>
      <c r="AT147" s="191">
        <v>11.97</v>
      </c>
      <c r="AU147" s="84">
        <v>188</v>
      </c>
      <c r="AV147" s="84">
        <v>99</v>
      </c>
      <c r="AW147" s="94">
        <v>-0.6</v>
      </c>
      <c r="AX147" s="84" t="s">
        <v>1739</v>
      </c>
      <c r="AY147" s="97">
        <v>74.8</v>
      </c>
      <c r="AZ147" s="94">
        <v>4.6500000000000004</v>
      </c>
      <c r="BA147" s="96">
        <v>86</v>
      </c>
      <c r="BB147" s="96">
        <v>21</v>
      </c>
      <c r="BC147" s="84" t="s">
        <v>1739</v>
      </c>
      <c r="BD147" s="97">
        <v>68.2</v>
      </c>
      <c r="BE147" s="94">
        <v>4.6900000000000004</v>
      </c>
      <c r="BF147" s="96">
        <v>93</v>
      </c>
      <c r="BG147" s="96">
        <v>20</v>
      </c>
      <c r="BH147" s="97">
        <v>92.7</v>
      </c>
      <c r="BI147" s="94">
        <v>6.7</v>
      </c>
      <c r="BJ147" s="94">
        <v>6.02</v>
      </c>
      <c r="BK147" s="96">
        <v>11</v>
      </c>
      <c r="BL147" s="94">
        <v>-1.41</v>
      </c>
      <c r="BM147" s="36">
        <v>7</v>
      </c>
      <c r="BN147" s="70" t="s">
        <v>1065</v>
      </c>
      <c r="BO147" s="104">
        <v>-24</v>
      </c>
      <c r="BP147" s="84" t="s">
        <v>3819</v>
      </c>
      <c r="BQ147" s="84">
        <v>518774</v>
      </c>
      <c r="BR147" s="36" t="s">
        <v>3778</v>
      </c>
      <c r="BS147" s="36" t="s">
        <v>3432</v>
      </c>
      <c r="BT147" s="36" t="s">
        <v>5269</v>
      </c>
      <c r="BU147" s="84" t="s">
        <v>3810</v>
      </c>
      <c r="BV147" s="84" t="s">
        <v>4677</v>
      </c>
    </row>
    <row r="148" spans="1:74" x14ac:dyDescent="0.3">
      <c r="A148" s="84" t="s">
        <v>1727</v>
      </c>
      <c r="B148" s="84" t="s">
        <v>1728</v>
      </c>
      <c r="C148" s="84" t="s">
        <v>1065</v>
      </c>
      <c r="D148" s="84">
        <v>2018</v>
      </c>
      <c r="E148" s="84">
        <v>32</v>
      </c>
      <c r="F148" s="84" t="s">
        <v>1093</v>
      </c>
      <c r="G148" s="84" t="s">
        <v>1063</v>
      </c>
      <c r="H148" s="93" t="s">
        <v>1739</v>
      </c>
      <c r="I148" s="94">
        <v>0.52</v>
      </c>
      <c r="J148" s="93" t="s">
        <v>1064</v>
      </c>
      <c r="K148" s="184">
        <v>70.599999999999994</v>
      </c>
      <c r="L148" s="185">
        <v>5</v>
      </c>
      <c r="M148" s="96">
        <v>24</v>
      </c>
      <c r="N148" s="96">
        <v>12</v>
      </c>
      <c r="O148" s="96">
        <v>0</v>
      </c>
      <c r="P148" s="96">
        <v>0</v>
      </c>
      <c r="Q148" s="185">
        <v>0</v>
      </c>
      <c r="R148" s="96">
        <v>3</v>
      </c>
      <c r="S148" s="96">
        <v>315</v>
      </c>
      <c r="T148" s="96">
        <v>10</v>
      </c>
      <c r="U148" s="96">
        <v>30</v>
      </c>
      <c r="V148" s="96">
        <v>2</v>
      </c>
      <c r="W148" s="185">
        <v>57</v>
      </c>
      <c r="X148" s="96">
        <v>210</v>
      </c>
      <c r="Y148" s="96">
        <v>106</v>
      </c>
      <c r="Z148" s="96">
        <v>47</v>
      </c>
      <c r="AA148" s="96">
        <v>4</v>
      </c>
      <c r="AB148" s="96">
        <v>6</v>
      </c>
      <c r="AC148" s="96">
        <v>0</v>
      </c>
      <c r="AD148" s="96">
        <v>61</v>
      </c>
      <c r="AE148" s="188">
        <v>5.17</v>
      </c>
      <c r="AF148" s="96">
        <v>92</v>
      </c>
      <c r="AG148" s="97">
        <v>11.6</v>
      </c>
      <c r="AH148" s="98">
        <v>1.9</v>
      </c>
      <c r="AI148" s="97">
        <v>7.2</v>
      </c>
      <c r="AJ148" s="97">
        <v>3.7</v>
      </c>
      <c r="AK148" s="99">
        <v>1.2</v>
      </c>
      <c r="AL148" s="100">
        <v>0.30099999999999999</v>
      </c>
      <c r="AM148" s="99">
        <v>1.55</v>
      </c>
      <c r="AN148" s="99">
        <v>1.75</v>
      </c>
      <c r="AO148" s="99">
        <v>0.06</v>
      </c>
      <c r="AP148" s="101">
        <v>16</v>
      </c>
      <c r="AQ148" s="102">
        <v>122</v>
      </c>
      <c r="AR148" s="103">
        <v>18</v>
      </c>
      <c r="AS148" s="102">
        <v>3</v>
      </c>
      <c r="AT148" s="191">
        <v>7.69</v>
      </c>
      <c r="AU148" s="84">
        <v>189</v>
      </c>
      <c r="AV148" s="84">
        <v>100</v>
      </c>
      <c r="AW148" s="94">
        <v>-0.6</v>
      </c>
      <c r="AX148" s="84" t="s">
        <v>1739</v>
      </c>
      <c r="AY148" s="97">
        <v>68.2</v>
      </c>
      <c r="AZ148" s="94">
        <v>4.55</v>
      </c>
      <c r="BA148" s="96">
        <v>84</v>
      </c>
      <c r="BB148" s="96">
        <v>22</v>
      </c>
      <c r="BC148" s="84" t="s">
        <v>1739</v>
      </c>
      <c r="BD148" s="97">
        <v>64.3</v>
      </c>
      <c r="BE148" s="94">
        <v>4.5599999999999996</v>
      </c>
      <c r="BF148" s="96">
        <v>90</v>
      </c>
      <c r="BG148" s="96">
        <v>21</v>
      </c>
      <c r="BH148" s="97">
        <v>91</v>
      </c>
      <c r="BI148" s="94">
        <v>6.43</v>
      </c>
      <c r="BJ148" s="94">
        <v>4.76</v>
      </c>
      <c r="BK148" s="96">
        <v>23</v>
      </c>
      <c r="BL148" s="94">
        <v>-1.26</v>
      </c>
      <c r="BM148" s="36">
        <v>-5</v>
      </c>
      <c r="BN148" s="70" t="s">
        <v>1065</v>
      </c>
      <c r="BO148" s="104">
        <v>-27</v>
      </c>
      <c r="BP148" s="84" t="s">
        <v>1729</v>
      </c>
      <c r="BQ148" s="84">
        <v>456701</v>
      </c>
      <c r="BR148" s="36" t="s">
        <v>3748</v>
      </c>
      <c r="BS148" s="36" t="s">
        <v>3465</v>
      </c>
      <c r="BT148" s="36" t="s">
        <v>3652</v>
      </c>
      <c r="BU148" s="84" t="s">
        <v>5269</v>
      </c>
      <c r="BV148" s="84" t="s">
        <v>4679</v>
      </c>
    </row>
    <row r="149" spans="1:74" x14ac:dyDescent="0.3">
      <c r="A149" s="84" t="s">
        <v>2255</v>
      </c>
      <c r="B149" s="84" t="s">
        <v>63</v>
      </c>
      <c r="C149" s="84" t="s">
        <v>1065</v>
      </c>
      <c r="D149" s="84">
        <v>2018</v>
      </c>
      <c r="E149" s="84">
        <v>29</v>
      </c>
      <c r="F149" s="84" t="s">
        <v>1070</v>
      </c>
      <c r="G149" s="84" t="s">
        <v>1063</v>
      </c>
      <c r="H149" s="93" t="s">
        <v>1739</v>
      </c>
      <c r="I149" s="94">
        <v>0.52</v>
      </c>
      <c r="J149" s="93" t="s">
        <v>1064</v>
      </c>
      <c r="K149" s="184">
        <v>50.7</v>
      </c>
      <c r="L149" s="185">
        <v>3</v>
      </c>
      <c r="M149" s="96">
        <v>46</v>
      </c>
      <c r="N149" s="96">
        <v>3</v>
      </c>
      <c r="O149" s="96">
        <v>0</v>
      </c>
      <c r="P149" s="96">
        <v>0</v>
      </c>
      <c r="Q149" s="185">
        <v>1</v>
      </c>
      <c r="R149" s="96">
        <v>9</v>
      </c>
      <c r="S149" s="96">
        <v>242</v>
      </c>
      <c r="T149" s="96">
        <v>8</v>
      </c>
      <c r="U149" s="96">
        <v>24</v>
      </c>
      <c r="V149" s="96">
        <v>1</v>
      </c>
      <c r="W149" s="185">
        <v>58</v>
      </c>
      <c r="X149" s="96">
        <v>171</v>
      </c>
      <c r="Y149" s="96">
        <v>46</v>
      </c>
      <c r="Z149" s="96">
        <v>41</v>
      </c>
      <c r="AA149" s="96">
        <v>4</v>
      </c>
      <c r="AB149" s="96">
        <v>1</v>
      </c>
      <c r="AC149" s="96">
        <v>0</v>
      </c>
      <c r="AD149" s="96">
        <v>27</v>
      </c>
      <c r="AE149" s="188">
        <v>4.58</v>
      </c>
      <c r="AF149" s="96">
        <v>42</v>
      </c>
      <c r="AG149" s="97">
        <v>6.7</v>
      </c>
      <c r="AH149" s="98">
        <v>2.4</v>
      </c>
      <c r="AI149" s="97">
        <v>9.3000000000000007</v>
      </c>
      <c r="AJ149" s="97">
        <v>3.8</v>
      </c>
      <c r="AK149" s="99">
        <v>1.32</v>
      </c>
      <c r="AL149" s="100">
        <v>0.28799999999999998</v>
      </c>
      <c r="AM149" s="99">
        <v>1.34</v>
      </c>
      <c r="AN149" s="99">
        <v>1.89</v>
      </c>
      <c r="AO149" s="99">
        <v>0.08</v>
      </c>
      <c r="AP149" s="101">
        <v>66</v>
      </c>
      <c r="AQ149" s="102">
        <v>108</v>
      </c>
      <c r="AR149" s="103">
        <v>18</v>
      </c>
      <c r="AS149" s="102">
        <v>3</v>
      </c>
      <c r="AT149" s="191">
        <v>4.32</v>
      </c>
      <c r="AU149" s="84">
        <v>190</v>
      </c>
      <c r="AV149" s="84">
        <v>101</v>
      </c>
      <c r="AW149" s="94">
        <v>-0.11</v>
      </c>
      <c r="AX149" s="84" t="s">
        <v>1739</v>
      </c>
      <c r="AY149" s="97">
        <v>55.4</v>
      </c>
      <c r="AZ149" s="94">
        <v>4.38</v>
      </c>
      <c r="BA149" s="96">
        <v>81</v>
      </c>
      <c r="BB149" s="96">
        <v>22</v>
      </c>
      <c r="BC149" s="84" t="s">
        <v>1739</v>
      </c>
      <c r="BD149" s="97">
        <v>56.8</v>
      </c>
      <c r="BE149" s="94">
        <v>4.47</v>
      </c>
      <c r="BF149" s="96">
        <v>88</v>
      </c>
      <c r="BG149" s="96">
        <v>21</v>
      </c>
      <c r="BH149" s="97">
        <v>55.3</v>
      </c>
      <c r="BI149" s="94">
        <v>5.53</v>
      </c>
      <c r="BJ149" s="94">
        <v>5.24</v>
      </c>
      <c r="BK149" s="96">
        <v>12</v>
      </c>
      <c r="BL149" s="94">
        <v>-0.95</v>
      </c>
      <c r="BM149" s="36">
        <v>6</v>
      </c>
      <c r="BN149" s="70" t="s">
        <v>1065</v>
      </c>
      <c r="BO149" s="104">
        <v>2</v>
      </c>
      <c r="BP149" s="84" t="s">
        <v>2256</v>
      </c>
      <c r="BQ149" s="84">
        <v>518748</v>
      </c>
      <c r="BR149" s="36" t="s">
        <v>3766</v>
      </c>
      <c r="BS149" s="36" t="s">
        <v>3660</v>
      </c>
      <c r="BT149" s="36" t="s">
        <v>4323</v>
      </c>
      <c r="BU149" s="84" t="s">
        <v>7061</v>
      </c>
      <c r="BV149" s="84" t="s">
        <v>4677</v>
      </c>
    </row>
    <row r="150" spans="1:74" x14ac:dyDescent="0.3">
      <c r="A150" s="84" t="s">
        <v>949</v>
      </c>
      <c r="B150" s="84" t="s">
        <v>5770</v>
      </c>
      <c r="C150" s="84" t="s">
        <v>1103</v>
      </c>
      <c r="D150" s="84">
        <v>2018</v>
      </c>
      <c r="E150" s="84">
        <v>25</v>
      </c>
      <c r="F150" s="84" t="s">
        <v>1062</v>
      </c>
      <c r="G150" s="84" t="s">
        <v>1063</v>
      </c>
      <c r="H150" s="93" t="s">
        <v>1739</v>
      </c>
      <c r="I150" s="94">
        <v>0.52</v>
      </c>
      <c r="J150" s="93" t="s">
        <v>1064</v>
      </c>
      <c r="K150" s="184">
        <v>52.4</v>
      </c>
      <c r="L150" s="185">
        <v>2</v>
      </c>
      <c r="M150" s="96">
        <v>47</v>
      </c>
      <c r="N150" s="96">
        <v>3</v>
      </c>
      <c r="O150" s="96">
        <v>0</v>
      </c>
      <c r="P150" s="96">
        <v>0</v>
      </c>
      <c r="Q150" s="185">
        <v>0</v>
      </c>
      <c r="R150" s="96">
        <v>9</v>
      </c>
      <c r="S150" s="96">
        <v>230</v>
      </c>
      <c r="T150" s="96">
        <v>7</v>
      </c>
      <c r="U150" s="96">
        <v>19</v>
      </c>
      <c r="V150" s="96">
        <v>1</v>
      </c>
      <c r="W150" s="185">
        <v>47</v>
      </c>
      <c r="X150" s="96">
        <v>162</v>
      </c>
      <c r="Y150" s="96">
        <v>44</v>
      </c>
      <c r="Z150" s="96">
        <v>41</v>
      </c>
      <c r="AA150" s="96">
        <v>3</v>
      </c>
      <c r="AB150" s="96">
        <v>3</v>
      </c>
      <c r="AC150" s="96">
        <v>0</v>
      </c>
      <c r="AD150" s="96">
        <v>26</v>
      </c>
      <c r="AE150" s="188">
        <v>4.5199999999999996</v>
      </c>
      <c r="AF150" s="96">
        <v>36</v>
      </c>
      <c r="AG150" s="97">
        <v>6</v>
      </c>
      <c r="AH150" s="98">
        <v>2.4</v>
      </c>
      <c r="AI150" s="97">
        <v>8</v>
      </c>
      <c r="AJ150" s="97">
        <v>3.2</v>
      </c>
      <c r="AK150" s="99">
        <v>1.2</v>
      </c>
      <c r="AL150" s="100">
        <v>0.28499999999999998</v>
      </c>
      <c r="AM150" s="99">
        <v>1.31</v>
      </c>
      <c r="AN150" s="99">
        <v>1.69</v>
      </c>
      <c r="AO150" s="99">
        <v>7.0000000000000007E-2</v>
      </c>
      <c r="AP150" s="101">
        <v>41</v>
      </c>
      <c r="AQ150" s="102">
        <v>107</v>
      </c>
      <c r="AR150" s="103">
        <v>18</v>
      </c>
      <c r="AS150" s="102">
        <v>3</v>
      </c>
      <c r="AT150" s="191">
        <v>3.01</v>
      </c>
      <c r="AU150" s="84">
        <v>192</v>
      </c>
      <c r="AV150" s="84">
        <v>102</v>
      </c>
      <c r="AW150" s="94">
        <v>-0.1</v>
      </c>
      <c r="AX150" s="84" t="s">
        <v>1739</v>
      </c>
      <c r="AY150" s="97">
        <v>55.8</v>
      </c>
      <c r="AZ150" s="94">
        <v>4.38</v>
      </c>
      <c r="BA150" s="96">
        <v>80</v>
      </c>
      <c r="BB150" s="96">
        <v>22</v>
      </c>
      <c r="BC150" s="84" t="s">
        <v>1739</v>
      </c>
      <c r="BD150" s="97">
        <v>57.5</v>
      </c>
      <c r="BE150" s="94">
        <v>4.42</v>
      </c>
      <c r="BF150" s="96">
        <v>87</v>
      </c>
      <c r="BG150" s="96">
        <v>22</v>
      </c>
      <c r="BH150" s="97">
        <v>53.3</v>
      </c>
      <c r="BI150" s="94">
        <v>4.7300000000000004</v>
      </c>
      <c r="BJ150" s="94">
        <v>4.2699999999999996</v>
      </c>
      <c r="BK150" s="96">
        <v>23</v>
      </c>
      <c r="BL150" s="94">
        <v>-0.21</v>
      </c>
      <c r="BM150" s="36">
        <v>-6</v>
      </c>
      <c r="BN150" s="70" t="s">
        <v>1065</v>
      </c>
      <c r="BO150" s="104">
        <v>4</v>
      </c>
      <c r="BP150" s="84" t="s">
        <v>5771</v>
      </c>
      <c r="BQ150" s="84">
        <v>606424</v>
      </c>
      <c r="BR150" s="36" t="s">
        <v>3787</v>
      </c>
      <c r="BS150" s="36" t="s">
        <v>3813</v>
      </c>
      <c r="BT150" s="36" t="s">
        <v>3632</v>
      </c>
      <c r="BU150" s="84" t="s">
        <v>5252</v>
      </c>
      <c r="BV150" s="84" t="s">
        <v>4668</v>
      </c>
    </row>
    <row r="151" spans="1:74" x14ac:dyDescent="0.3">
      <c r="A151" s="84" t="s">
        <v>4284</v>
      </c>
      <c r="B151" s="84" t="s">
        <v>63</v>
      </c>
      <c r="C151" s="84" t="s">
        <v>1103</v>
      </c>
      <c r="D151" s="84">
        <v>2018</v>
      </c>
      <c r="E151" s="84">
        <v>26</v>
      </c>
      <c r="F151" s="84" t="s">
        <v>1062</v>
      </c>
      <c r="G151" s="84" t="s">
        <v>1063</v>
      </c>
      <c r="H151" s="93" t="s">
        <v>1739</v>
      </c>
      <c r="I151" s="94">
        <v>0.56000000000000005</v>
      </c>
      <c r="J151" s="93" t="s">
        <v>1064</v>
      </c>
      <c r="K151" s="184">
        <v>77</v>
      </c>
      <c r="L151" s="185">
        <v>4</v>
      </c>
      <c r="M151" s="96">
        <v>22</v>
      </c>
      <c r="N151" s="96">
        <v>8</v>
      </c>
      <c r="O151" s="96">
        <v>0</v>
      </c>
      <c r="P151" s="96">
        <v>0</v>
      </c>
      <c r="Q151" s="185">
        <v>0</v>
      </c>
      <c r="R151" s="96">
        <v>4</v>
      </c>
      <c r="S151" s="96">
        <v>258</v>
      </c>
      <c r="T151" s="96">
        <v>8</v>
      </c>
      <c r="U151" s="96">
        <v>20</v>
      </c>
      <c r="V151" s="96">
        <v>2</v>
      </c>
      <c r="W151" s="185">
        <v>39</v>
      </c>
      <c r="X151" s="96">
        <v>176</v>
      </c>
      <c r="Y151" s="96">
        <v>86</v>
      </c>
      <c r="Z151" s="96">
        <v>45</v>
      </c>
      <c r="AA151" s="96">
        <v>2</v>
      </c>
      <c r="AB151" s="96">
        <v>3</v>
      </c>
      <c r="AC151" s="96">
        <v>0</v>
      </c>
      <c r="AD151" s="96">
        <v>43</v>
      </c>
      <c r="AE151" s="188">
        <v>4.96</v>
      </c>
      <c r="AF151" s="96">
        <v>75</v>
      </c>
      <c r="AG151" s="97">
        <v>11.6</v>
      </c>
      <c r="AH151" s="98">
        <v>1.9</v>
      </c>
      <c r="AI151" s="97">
        <v>6</v>
      </c>
      <c r="AJ151" s="97">
        <v>3.1</v>
      </c>
      <c r="AK151" s="99">
        <v>1.19</v>
      </c>
      <c r="AL151" s="100">
        <v>0.29199999999999998</v>
      </c>
      <c r="AM151" s="99">
        <v>1.47</v>
      </c>
      <c r="AN151" s="99">
        <v>1.67</v>
      </c>
      <c r="AO151" s="99">
        <v>0.06</v>
      </c>
      <c r="AP151" s="101">
        <v>6</v>
      </c>
      <c r="AQ151" s="102">
        <v>117</v>
      </c>
      <c r="AR151" s="103">
        <v>17</v>
      </c>
      <c r="AS151" s="102">
        <v>3</v>
      </c>
      <c r="AT151" s="191">
        <v>5.39</v>
      </c>
      <c r="AU151" s="84">
        <v>193</v>
      </c>
      <c r="AV151" s="84">
        <v>103</v>
      </c>
      <c r="AW151" s="94">
        <v>-0.36</v>
      </c>
      <c r="AX151" s="84" t="s">
        <v>1739</v>
      </c>
      <c r="AY151" s="97">
        <v>63.1</v>
      </c>
      <c r="AZ151" s="94">
        <v>4.59</v>
      </c>
      <c r="BA151" s="96">
        <v>84</v>
      </c>
      <c r="BB151" s="96">
        <v>20</v>
      </c>
      <c r="BC151" s="84" t="s">
        <v>1739</v>
      </c>
      <c r="BD151" s="97">
        <v>60.2</v>
      </c>
      <c r="BE151" s="94">
        <v>4.5999999999999996</v>
      </c>
      <c r="BF151" s="96">
        <v>91</v>
      </c>
      <c r="BG151" s="96">
        <v>19</v>
      </c>
      <c r="BH151" s="97">
        <v>48</v>
      </c>
      <c r="BI151" s="94">
        <v>5.0599999999999996</v>
      </c>
      <c r="BJ151" s="94">
        <v>5.0999999999999996</v>
      </c>
      <c r="BK151" s="96">
        <v>12</v>
      </c>
      <c r="BL151" s="94">
        <v>-0.1</v>
      </c>
      <c r="BM151" s="36">
        <v>6</v>
      </c>
      <c r="BN151" s="70" t="s">
        <v>1065</v>
      </c>
      <c r="BO151" s="104">
        <v>12</v>
      </c>
      <c r="BP151" s="84" t="s">
        <v>4285</v>
      </c>
      <c r="BQ151" s="84">
        <v>592593</v>
      </c>
      <c r="BR151" s="36" t="s">
        <v>3771</v>
      </c>
      <c r="BS151" s="36" t="s">
        <v>5281</v>
      </c>
      <c r="BT151" s="36" t="s">
        <v>4923</v>
      </c>
      <c r="BU151" s="84" t="s">
        <v>5734</v>
      </c>
      <c r="BV151" s="84" t="s">
        <v>4668</v>
      </c>
    </row>
    <row r="152" spans="1:74" x14ac:dyDescent="0.3">
      <c r="A152" s="84" t="s">
        <v>2007</v>
      </c>
      <c r="B152" s="84" t="s">
        <v>1792</v>
      </c>
      <c r="C152" s="84" t="s">
        <v>1103</v>
      </c>
      <c r="D152" s="84">
        <v>2018</v>
      </c>
      <c r="E152" s="84">
        <v>31</v>
      </c>
      <c r="F152" s="84" t="s">
        <v>1089</v>
      </c>
      <c r="G152" s="84" t="s">
        <v>1063</v>
      </c>
      <c r="H152" s="93" t="s">
        <v>1739</v>
      </c>
      <c r="I152" s="94">
        <v>0.57999999999999996</v>
      </c>
      <c r="J152" s="93" t="s">
        <v>1064</v>
      </c>
      <c r="K152" s="184">
        <v>67.099999999999994</v>
      </c>
      <c r="L152" s="185">
        <v>3</v>
      </c>
      <c r="M152" s="96">
        <v>21</v>
      </c>
      <c r="N152" s="96">
        <v>8</v>
      </c>
      <c r="O152" s="96">
        <v>0</v>
      </c>
      <c r="P152" s="96">
        <v>0</v>
      </c>
      <c r="Q152" s="185">
        <v>0</v>
      </c>
      <c r="R152" s="96">
        <v>3</v>
      </c>
      <c r="S152" s="96">
        <v>237</v>
      </c>
      <c r="T152" s="96">
        <v>10</v>
      </c>
      <c r="U152" s="96">
        <v>18</v>
      </c>
      <c r="V152" s="96">
        <v>2</v>
      </c>
      <c r="W152" s="185">
        <v>42</v>
      </c>
      <c r="X152" s="96">
        <v>163</v>
      </c>
      <c r="Y152" s="96">
        <v>82</v>
      </c>
      <c r="Z152" s="96">
        <v>45</v>
      </c>
      <c r="AA152" s="96">
        <v>2</v>
      </c>
      <c r="AB152" s="96">
        <v>2</v>
      </c>
      <c r="AC152" s="96">
        <v>0</v>
      </c>
      <c r="AD152" s="96">
        <v>47</v>
      </c>
      <c r="AE152" s="188">
        <v>4.96</v>
      </c>
      <c r="AF152" s="96">
        <v>68</v>
      </c>
      <c r="AG152" s="97">
        <v>11.2</v>
      </c>
      <c r="AH152" s="98">
        <v>2.4</v>
      </c>
      <c r="AI152" s="97">
        <v>7</v>
      </c>
      <c r="AJ152" s="97">
        <v>2.9</v>
      </c>
      <c r="AK152" s="99">
        <v>1.64</v>
      </c>
      <c r="AL152" s="100">
        <v>0.28299999999999997</v>
      </c>
      <c r="AM152" s="99">
        <v>1.42</v>
      </c>
      <c r="AN152" s="99">
        <v>2.15</v>
      </c>
      <c r="AO152" s="99">
        <v>0.09</v>
      </c>
      <c r="AP152" s="101">
        <v>14</v>
      </c>
      <c r="AQ152" s="102">
        <v>117</v>
      </c>
      <c r="AR152" s="103">
        <v>17</v>
      </c>
      <c r="AS152" s="102">
        <v>4</v>
      </c>
      <c r="AT152" s="191">
        <v>6.19</v>
      </c>
      <c r="AU152" s="84">
        <v>195</v>
      </c>
      <c r="AV152" s="84">
        <v>104</v>
      </c>
      <c r="AW152" s="94">
        <v>-0.17</v>
      </c>
      <c r="AX152" s="84" t="s">
        <v>1739</v>
      </c>
      <c r="AY152" s="97">
        <v>58.5</v>
      </c>
      <c r="AZ152" s="94">
        <v>4.87</v>
      </c>
      <c r="BA152" s="96">
        <v>90</v>
      </c>
      <c r="BB152" s="96">
        <v>16</v>
      </c>
      <c r="BC152" s="84" t="s">
        <v>1739</v>
      </c>
      <c r="BD152" s="97">
        <v>56.7</v>
      </c>
      <c r="BE152" s="94">
        <v>4.78</v>
      </c>
      <c r="BF152" s="96">
        <v>95</v>
      </c>
      <c r="BG152" s="96">
        <v>16</v>
      </c>
      <c r="BH152" s="97">
        <v>48.3</v>
      </c>
      <c r="BI152" s="94">
        <v>7.63</v>
      </c>
      <c r="BJ152" s="94">
        <v>5.88</v>
      </c>
      <c r="BK152" s="96">
        <v>7</v>
      </c>
      <c r="BL152" s="94">
        <v>-2.68</v>
      </c>
      <c r="BM152" s="36">
        <v>10</v>
      </c>
      <c r="BN152" s="70" t="s">
        <v>1076</v>
      </c>
      <c r="BO152" s="104">
        <v>8</v>
      </c>
      <c r="BP152" s="84" t="s">
        <v>2008</v>
      </c>
      <c r="BQ152" s="84">
        <v>543548</v>
      </c>
      <c r="BR152" s="36" t="s">
        <v>3755</v>
      </c>
      <c r="BS152" s="36" t="s">
        <v>5406</v>
      </c>
      <c r="BT152" s="36" t="s">
        <v>5284</v>
      </c>
      <c r="BU152" s="84" t="s">
        <v>5772</v>
      </c>
      <c r="BV152" s="84" t="s">
        <v>4665</v>
      </c>
    </row>
    <row r="153" spans="1:74" x14ac:dyDescent="0.3">
      <c r="A153" s="84" t="s">
        <v>919</v>
      </c>
      <c r="B153" s="84" t="s">
        <v>424</v>
      </c>
      <c r="C153" s="84" t="s">
        <v>1065</v>
      </c>
      <c r="D153" s="84">
        <v>2018</v>
      </c>
      <c r="E153" s="84">
        <v>24</v>
      </c>
      <c r="F153" s="84" t="s">
        <v>1081</v>
      </c>
      <c r="G153" s="84" t="s">
        <v>1063</v>
      </c>
      <c r="H153" s="93" t="s">
        <v>1739</v>
      </c>
      <c r="I153" s="94">
        <v>0.5</v>
      </c>
      <c r="J153" s="93" t="s">
        <v>1064</v>
      </c>
      <c r="K153" s="184">
        <v>67.7</v>
      </c>
      <c r="L153" s="185">
        <v>4</v>
      </c>
      <c r="M153" s="96">
        <v>20</v>
      </c>
      <c r="N153" s="96">
        <v>8</v>
      </c>
      <c r="O153" s="96">
        <v>0</v>
      </c>
      <c r="P153" s="96">
        <v>0</v>
      </c>
      <c r="Q153" s="185">
        <v>0</v>
      </c>
      <c r="R153" s="96">
        <v>3</v>
      </c>
      <c r="S153" s="96">
        <v>250</v>
      </c>
      <c r="T153" s="96">
        <v>10</v>
      </c>
      <c r="U153" s="96">
        <v>25</v>
      </c>
      <c r="V153" s="96">
        <v>1</v>
      </c>
      <c r="W153" s="185">
        <v>46</v>
      </c>
      <c r="X153" s="96">
        <v>171</v>
      </c>
      <c r="Y153" s="96">
        <v>83</v>
      </c>
      <c r="Z153" s="96">
        <v>45</v>
      </c>
      <c r="AA153" s="96">
        <v>4</v>
      </c>
      <c r="AB153" s="96">
        <v>5</v>
      </c>
      <c r="AC153" s="96">
        <v>0</v>
      </c>
      <c r="AD153" s="96">
        <v>46</v>
      </c>
      <c r="AE153" s="188">
        <v>5.0199999999999996</v>
      </c>
      <c r="AF153" s="96">
        <v>79</v>
      </c>
      <c r="AG153" s="97">
        <v>12.8</v>
      </c>
      <c r="AH153" s="98">
        <v>1.8</v>
      </c>
      <c r="AI153" s="97">
        <v>7.6</v>
      </c>
      <c r="AJ153" s="97">
        <v>4.0999999999999996</v>
      </c>
      <c r="AK153" s="99">
        <v>1.55</v>
      </c>
      <c r="AL153" s="100">
        <v>0.27500000000000002</v>
      </c>
      <c r="AM153" s="99">
        <v>1.49</v>
      </c>
      <c r="AN153" s="99">
        <v>2.1800000000000002</v>
      </c>
      <c r="AO153" s="99">
        <v>0.09</v>
      </c>
      <c r="AP153" s="101">
        <v>15</v>
      </c>
      <c r="AQ153" s="102">
        <v>119</v>
      </c>
      <c r="AR153" s="103">
        <v>17</v>
      </c>
      <c r="AS153" s="102">
        <v>3</v>
      </c>
      <c r="AT153" s="191">
        <v>6.7</v>
      </c>
      <c r="AU153" s="84">
        <v>196</v>
      </c>
      <c r="AV153" s="84">
        <v>105</v>
      </c>
      <c r="AW153" s="94">
        <v>-0.19</v>
      </c>
      <c r="AX153" s="84" t="s">
        <v>1739</v>
      </c>
      <c r="AY153" s="97">
        <v>59.3</v>
      </c>
      <c r="AZ153" s="94">
        <v>4.97</v>
      </c>
      <c r="BA153" s="96">
        <v>91</v>
      </c>
      <c r="BB153" s="96">
        <v>15</v>
      </c>
      <c r="BC153" s="84" t="s">
        <v>1739</v>
      </c>
      <c r="BD153" s="97">
        <v>58.8</v>
      </c>
      <c r="BE153" s="94">
        <v>4.84</v>
      </c>
      <c r="BF153" s="96">
        <v>96</v>
      </c>
      <c r="BG153" s="96">
        <v>16</v>
      </c>
      <c r="BH153" s="97">
        <v>46.3</v>
      </c>
      <c r="BI153" s="94">
        <v>3.88</v>
      </c>
      <c r="BJ153" s="94">
        <v>5.76</v>
      </c>
      <c r="BK153" s="96">
        <v>7</v>
      </c>
      <c r="BL153" s="94">
        <v>1.1399999999999999</v>
      </c>
      <c r="BM153" s="36">
        <v>10</v>
      </c>
      <c r="BN153" s="70" t="s">
        <v>1065</v>
      </c>
      <c r="BO153" s="104">
        <v>12</v>
      </c>
      <c r="BP153" s="84" t="s">
        <v>4932</v>
      </c>
      <c r="BQ153" s="84">
        <v>622097</v>
      </c>
      <c r="BR153" s="36" t="s">
        <v>4684</v>
      </c>
      <c r="BS153" s="36" t="s">
        <v>5773</v>
      </c>
      <c r="BT153" s="36" t="s">
        <v>5031</v>
      </c>
      <c r="BU153" s="84" t="s">
        <v>4915</v>
      </c>
      <c r="BV153" s="84" t="s">
        <v>4668</v>
      </c>
    </row>
    <row r="154" spans="1:74" x14ac:dyDescent="0.3">
      <c r="A154" s="84" t="s">
        <v>4392</v>
      </c>
      <c r="B154" s="84" t="s">
        <v>14</v>
      </c>
      <c r="C154" s="84" t="s">
        <v>1103</v>
      </c>
      <c r="D154" s="84">
        <v>2018</v>
      </c>
      <c r="E154" s="84">
        <v>29</v>
      </c>
      <c r="F154" s="84" t="s">
        <v>1085</v>
      </c>
      <c r="G154" s="84" t="s">
        <v>1063</v>
      </c>
      <c r="H154" s="93" t="s">
        <v>1739</v>
      </c>
      <c r="I154" s="94">
        <v>0.37</v>
      </c>
      <c r="J154" s="93" t="s">
        <v>1064</v>
      </c>
      <c r="K154" s="184">
        <v>44.9</v>
      </c>
      <c r="L154" s="185">
        <v>2</v>
      </c>
      <c r="M154" s="96">
        <v>35</v>
      </c>
      <c r="N154" s="96">
        <v>3</v>
      </c>
      <c r="O154" s="96">
        <v>0</v>
      </c>
      <c r="P154" s="96">
        <v>0</v>
      </c>
      <c r="Q154" s="185">
        <v>1</v>
      </c>
      <c r="R154" s="96">
        <v>8</v>
      </c>
      <c r="S154" s="96">
        <v>214</v>
      </c>
      <c r="T154" s="96">
        <v>6</v>
      </c>
      <c r="U154" s="96">
        <v>19</v>
      </c>
      <c r="V154" s="96">
        <v>2</v>
      </c>
      <c r="W154" s="185">
        <v>40</v>
      </c>
      <c r="X154" s="96">
        <v>148</v>
      </c>
      <c r="Y154" s="96">
        <v>45</v>
      </c>
      <c r="Z154" s="96">
        <v>41</v>
      </c>
      <c r="AA154" s="96">
        <v>2</v>
      </c>
      <c r="AB154" s="96">
        <v>2</v>
      </c>
      <c r="AC154" s="96">
        <v>0</v>
      </c>
      <c r="AD154" s="96">
        <v>24</v>
      </c>
      <c r="AE154" s="188">
        <v>4.55</v>
      </c>
      <c r="AF154" s="96">
        <v>40</v>
      </c>
      <c r="AG154" s="97">
        <v>7.2</v>
      </c>
      <c r="AH154" s="98">
        <v>2.1</v>
      </c>
      <c r="AI154" s="97">
        <v>7.3</v>
      </c>
      <c r="AJ154" s="97">
        <v>3.4</v>
      </c>
      <c r="AK154" s="99">
        <v>1.01</v>
      </c>
      <c r="AL154" s="100">
        <v>0.29599999999999999</v>
      </c>
      <c r="AM154" s="99">
        <v>1.39</v>
      </c>
      <c r="AN154" s="99">
        <v>1.5</v>
      </c>
      <c r="AO154" s="99">
        <v>0.05</v>
      </c>
      <c r="AP154" s="101">
        <v>27</v>
      </c>
      <c r="AQ154" s="102">
        <v>108</v>
      </c>
      <c r="AR154" s="103">
        <v>17</v>
      </c>
      <c r="AS154" s="102">
        <v>3</v>
      </c>
      <c r="AT154" s="191">
        <v>1.96</v>
      </c>
      <c r="AU154" s="84">
        <v>200</v>
      </c>
      <c r="AV154" s="84">
        <v>106</v>
      </c>
      <c r="AW154" s="94">
        <v>-0.21</v>
      </c>
      <c r="AX154" s="84" t="s">
        <v>1739</v>
      </c>
      <c r="AY154" s="97">
        <v>51.9</v>
      </c>
      <c r="AZ154" s="94">
        <v>4.26</v>
      </c>
      <c r="BA154" s="96">
        <v>78</v>
      </c>
      <c r="BB154" s="96">
        <v>23</v>
      </c>
      <c r="BC154" s="84" t="s">
        <v>1739</v>
      </c>
      <c r="BD154" s="97">
        <v>54.6</v>
      </c>
      <c r="BE154" s="94">
        <v>4.34</v>
      </c>
      <c r="BF154" s="96">
        <v>86</v>
      </c>
      <c r="BG154" s="96">
        <v>22</v>
      </c>
      <c r="BH154" s="97">
        <v>50</v>
      </c>
      <c r="BI154" s="94">
        <v>4.32</v>
      </c>
      <c r="BJ154" s="94">
        <v>3.87</v>
      </c>
      <c r="BK154" s="96">
        <v>32</v>
      </c>
      <c r="BL154" s="94">
        <v>0.23</v>
      </c>
      <c r="BM154" s="36">
        <v>-15</v>
      </c>
      <c r="BN154" s="70" t="s">
        <v>1065</v>
      </c>
      <c r="BO154" s="104">
        <v>5</v>
      </c>
      <c r="BP154" s="84" t="s">
        <v>4393</v>
      </c>
      <c r="BQ154" s="84">
        <v>594840</v>
      </c>
      <c r="BR154" s="36" t="s">
        <v>3776</v>
      </c>
      <c r="BS154" s="36" t="s">
        <v>3718</v>
      </c>
      <c r="BT154" s="36" t="s">
        <v>3545</v>
      </c>
      <c r="BU154" s="84" t="s">
        <v>3517</v>
      </c>
      <c r="BV154" s="84" t="s">
        <v>4677</v>
      </c>
    </row>
    <row r="155" spans="1:74" x14ac:dyDescent="0.3">
      <c r="A155" s="84" t="s">
        <v>4759</v>
      </c>
      <c r="B155" s="84" t="s">
        <v>58</v>
      </c>
      <c r="C155" s="84" t="s">
        <v>1065</v>
      </c>
      <c r="D155" s="84">
        <v>2018</v>
      </c>
      <c r="E155" s="84">
        <v>27</v>
      </c>
      <c r="F155" s="84" t="s">
        <v>1104</v>
      </c>
      <c r="G155" s="84" t="s">
        <v>1063</v>
      </c>
      <c r="H155" s="93" t="s">
        <v>1739</v>
      </c>
      <c r="I155" s="94">
        <v>0.44</v>
      </c>
      <c r="J155" s="93" t="s">
        <v>1064</v>
      </c>
      <c r="K155" s="184">
        <v>80.400000000000006</v>
      </c>
      <c r="L155" s="185">
        <v>4</v>
      </c>
      <c r="M155" s="96">
        <v>24</v>
      </c>
      <c r="N155" s="96">
        <v>7</v>
      </c>
      <c r="O155" s="96">
        <v>0</v>
      </c>
      <c r="P155" s="96">
        <v>0</v>
      </c>
      <c r="Q155" s="185">
        <v>1</v>
      </c>
      <c r="R155" s="96">
        <v>6</v>
      </c>
      <c r="S155" s="96">
        <v>245</v>
      </c>
      <c r="T155" s="96">
        <v>7</v>
      </c>
      <c r="U155" s="96">
        <v>25</v>
      </c>
      <c r="V155" s="96">
        <v>1</v>
      </c>
      <c r="W155" s="185">
        <v>49</v>
      </c>
      <c r="X155" s="96">
        <v>168</v>
      </c>
      <c r="Y155" s="96">
        <v>81</v>
      </c>
      <c r="Z155" s="96">
        <v>46</v>
      </c>
      <c r="AA155" s="96">
        <v>3</v>
      </c>
      <c r="AB155" s="96">
        <v>3</v>
      </c>
      <c r="AC155" s="96">
        <v>0</v>
      </c>
      <c r="AD155" s="96">
        <v>40</v>
      </c>
      <c r="AE155" s="188">
        <v>5.0599999999999996</v>
      </c>
      <c r="AF155" s="96">
        <v>79</v>
      </c>
      <c r="AG155" s="97">
        <v>12.6</v>
      </c>
      <c r="AH155" s="98">
        <v>2</v>
      </c>
      <c r="AI155" s="97">
        <v>8.1</v>
      </c>
      <c r="AJ155" s="97">
        <v>4</v>
      </c>
      <c r="AK155" s="99">
        <v>1.1000000000000001</v>
      </c>
      <c r="AL155" s="100">
        <v>0.28199999999999997</v>
      </c>
      <c r="AM155" s="99">
        <v>1.46</v>
      </c>
      <c r="AN155" s="99">
        <v>1.66</v>
      </c>
      <c r="AO155" s="99">
        <v>0.06</v>
      </c>
      <c r="AP155" s="101">
        <v>30</v>
      </c>
      <c r="AQ155" s="102">
        <v>119</v>
      </c>
      <c r="AR155" s="103">
        <v>17</v>
      </c>
      <c r="AS155" s="102">
        <v>2</v>
      </c>
      <c r="AT155" s="191">
        <v>7.44</v>
      </c>
      <c r="AU155" s="84">
        <v>201</v>
      </c>
      <c r="AV155" s="84">
        <v>107</v>
      </c>
      <c r="AW155" s="94">
        <v>-0.68</v>
      </c>
      <c r="AX155" s="84" t="s">
        <v>1739</v>
      </c>
      <c r="AY155" s="97">
        <v>61.9</v>
      </c>
      <c r="AZ155" s="94">
        <v>4.3499999999999996</v>
      </c>
      <c r="BA155" s="96">
        <v>80</v>
      </c>
      <c r="BB155" s="96">
        <v>24</v>
      </c>
      <c r="BC155" s="84" t="s">
        <v>1739</v>
      </c>
      <c r="BD155" s="97">
        <v>58.2</v>
      </c>
      <c r="BE155" s="94">
        <v>4.38</v>
      </c>
      <c r="BF155" s="96">
        <v>87</v>
      </c>
      <c r="BG155" s="96">
        <v>22</v>
      </c>
      <c r="BH155" s="97">
        <v>58.7</v>
      </c>
      <c r="BI155" s="94">
        <v>3.68</v>
      </c>
      <c r="BJ155" s="94">
        <v>4.04</v>
      </c>
      <c r="BK155" s="96">
        <v>30</v>
      </c>
      <c r="BL155" s="94">
        <v>1.37</v>
      </c>
      <c r="BM155" s="36">
        <v>-13</v>
      </c>
      <c r="BN155" s="70" t="s">
        <v>1065</v>
      </c>
      <c r="BO155" s="104">
        <v>0</v>
      </c>
      <c r="BP155" s="84" t="s">
        <v>4947</v>
      </c>
      <c r="BQ155" s="84">
        <v>608717</v>
      </c>
      <c r="BR155" s="36" t="s">
        <v>3765</v>
      </c>
      <c r="BS155" s="36" t="s">
        <v>5268</v>
      </c>
      <c r="BT155" s="36" t="s">
        <v>4474</v>
      </c>
      <c r="BU155" s="84" t="s">
        <v>4328</v>
      </c>
      <c r="BV155" s="84" t="s">
        <v>4668</v>
      </c>
    </row>
    <row r="156" spans="1:74" x14ac:dyDescent="0.3">
      <c r="A156" s="84" t="s">
        <v>2230</v>
      </c>
      <c r="B156" s="84" t="s">
        <v>134</v>
      </c>
      <c r="C156" s="84" t="s">
        <v>1065</v>
      </c>
      <c r="D156" s="84">
        <v>2018</v>
      </c>
      <c r="E156" s="84">
        <v>30</v>
      </c>
      <c r="F156" s="84" t="s">
        <v>1111</v>
      </c>
      <c r="G156" s="84" t="s">
        <v>1063</v>
      </c>
      <c r="H156" s="93" t="s">
        <v>1739</v>
      </c>
      <c r="I156" s="94">
        <v>0.56000000000000005</v>
      </c>
      <c r="J156" s="93" t="s">
        <v>1064</v>
      </c>
      <c r="K156" s="184">
        <v>55.4</v>
      </c>
      <c r="L156" s="185">
        <v>3</v>
      </c>
      <c r="M156" s="96">
        <v>52</v>
      </c>
      <c r="N156" s="96">
        <v>2</v>
      </c>
      <c r="O156" s="96">
        <v>0</v>
      </c>
      <c r="P156" s="96">
        <v>0</v>
      </c>
      <c r="Q156" s="185">
        <v>7</v>
      </c>
      <c r="R156" s="96">
        <v>17</v>
      </c>
      <c r="S156" s="96">
        <v>266</v>
      </c>
      <c r="T156" s="96">
        <v>7</v>
      </c>
      <c r="U156" s="96">
        <v>25</v>
      </c>
      <c r="V156" s="96">
        <v>3</v>
      </c>
      <c r="W156" s="185">
        <v>53</v>
      </c>
      <c r="X156" s="96">
        <v>186</v>
      </c>
      <c r="Y156" s="96">
        <v>56</v>
      </c>
      <c r="Z156" s="96">
        <v>43</v>
      </c>
      <c r="AA156" s="96">
        <v>3</v>
      </c>
      <c r="AB156" s="96">
        <v>2</v>
      </c>
      <c r="AC156" s="96">
        <v>0</v>
      </c>
      <c r="AD156" s="96">
        <v>25</v>
      </c>
      <c r="AE156" s="188">
        <v>4.74</v>
      </c>
      <c r="AF156" s="96">
        <v>54</v>
      </c>
      <c r="AG156" s="97">
        <v>7.8</v>
      </c>
      <c r="AH156" s="98">
        <v>2.2000000000000002</v>
      </c>
      <c r="AI156" s="97">
        <v>7.6</v>
      </c>
      <c r="AJ156" s="97">
        <v>3.5</v>
      </c>
      <c r="AK156" s="99">
        <v>1.01</v>
      </c>
      <c r="AL156" s="100">
        <v>0.29599999999999999</v>
      </c>
      <c r="AM156" s="99">
        <v>1.38</v>
      </c>
      <c r="AN156" s="99">
        <v>1.52</v>
      </c>
      <c r="AO156" s="99">
        <v>0.06</v>
      </c>
      <c r="AP156" s="101">
        <v>30</v>
      </c>
      <c r="AQ156" s="102">
        <v>112</v>
      </c>
      <c r="AR156" s="103">
        <v>17</v>
      </c>
      <c r="AS156" s="102">
        <v>2</v>
      </c>
      <c r="AT156" s="191">
        <v>6.28</v>
      </c>
      <c r="AU156" s="84">
        <v>204</v>
      </c>
      <c r="AV156" s="84">
        <v>108</v>
      </c>
      <c r="AW156" s="94">
        <v>-0.81</v>
      </c>
      <c r="AX156" s="84" t="s">
        <v>1762</v>
      </c>
      <c r="AY156" s="97">
        <v>62</v>
      </c>
      <c r="AZ156" s="94">
        <v>4.0199999999999996</v>
      </c>
      <c r="BA156" s="96">
        <v>74</v>
      </c>
      <c r="BB156" s="96">
        <v>31</v>
      </c>
      <c r="BC156" s="84" t="s">
        <v>1739</v>
      </c>
      <c r="BD156" s="97">
        <v>62</v>
      </c>
      <c r="BE156" s="94">
        <v>3.93</v>
      </c>
      <c r="BF156" s="96">
        <v>78</v>
      </c>
      <c r="BG156" s="96">
        <v>33</v>
      </c>
      <c r="BH156" s="97">
        <v>65.3</v>
      </c>
      <c r="BI156" s="94">
        <v>4.68</v>
      </c>
      <c r="BJ156" s="94">
        <v>4.96</v>
      </c>
      <c r="BK156" s="96">
        <v>16</v>
      </c>
      <c r="BL156" s="94">
        <v>0.06</v>
      </c>
      <c r="BM156" s="36">
        <v>1</v>
      </c>
      <c r="BN156" s="70" t="s">
        <v>1065</v>
      </c>
      <c r="BO156" s="104">
        <v>-3</v>
      </c>
      <c r="BP156" s="84" t="s">
        <v>2231</v>
      </c>
      <c r="BQ156" s="84">
        <v>502026</v>
      </c>
      <c r="BR156" s="36" t="s">
        <v>3761</v>
      </c>
      <c r="BS156" s="36" t="s">
        <v>4262</v>
      </c>
      <c r="BT156" s="36" t="s">
        <v>3693</v>
      </c>
      <c r="BU156" s="84" t="s">
        <v>5268</v>
      </c>
      <c r="BV156" s="84" t="s">
        <v>4674</v>
      </c>
    </row>
    <row r="157" spans="1:74" x14ac:dyDescent="0.3">
      <c r="A157" s="84" t="s">
        <v>1737</v>
      </c>
      <c r="B157" s="84" t="s">
        <v>1738</v>
      </c>
      <c r="C157" s="84" t="s">
        <v>1065</v>
      </c>
      <c r="D157" s="84">
        <v>2018</v>
      </c>
      <c r="E157" s="84">
        <v>30</v>
      </c>
      <c r="F157" s="84" t="s">
        <v>1062</v>
      </c>
      <c r="G157" s="84" t="s">
        <v>1063</v>
      </c>
      <c r="H157" s="93" t="s">
        <v>1739</v>
      </c>
      <c r="I157" s="94">
        <v>0.61</v>
      </c>
      <c r="J157" s="93" t="s">
        <v>1064</v>
      </c>
      <c r="K157" s="184">
        <v>68.5</v>
      </c>
      <c r="L157" s="185">
        <v>4</v>
      </c>
      <c r="M157" s="96">
        <v>29</v>
      </c>
      <c r="N157" s="96">
        <v>8</v>
      </c>
      <c r="O157" s="96">
        <v>0</v>
      </c>
      <c r="P157" s="96">
        <v>0</v>
      </c>
      <c r="Q157" s="185">
        <v>1</v>
      </c>
      <c r="R157" s="96">
        <v>8</v>
      </c>
      <c r="S157" s="96">
        <v>298</v>
      </c>
      <c r="T157" s="96">
        <v>9</v>
      </c>
      <c r="U157" s="96">
        <v>26</v>
      </c>
      <c r="V157" s="96">
        <v>2</v>
      </c>
      <c r="W157" s="185">
        <v>51</v>
      </c>
      <c r="X157" s="96">
        <v>204</v>
      </c>
      <c r="Y157" s="96">
        <v>81</v>
      </c>
      <c r="Z157" s="96">
        <v>45</v>
      </c>
      <c r="AA157" s="96">
        <v>2</v>
      </c>
      <c r="AB157" s="96">
        <v>4</v>
      </c>
      <c r="AC157" s="96">
        <v>0</v>
      </c>
      <c r="AD157" s="96">
        <v>42</v>
      </c>
      <c r="AE157" s="188">
        <v>5.04</v>
      </c>
      <c r="AF157" s="96">
        <v>71</v>
      </c>
      <c r="AG157" s="97">
        <v>9.3000000000000007</v>
      </c>
      <c r="AH157" s="98">
        <v>1.9</v>
      </c>
      <c r="AI157" s="97">
        <v>6.7</v>
      </c>
      <c r="AJ157" s="97">
        <v>3.4</v>
      </c>
      <c r="AK157" s="99">
        <v>1.1299999999999999</v>
      </c>
      <c r="AL157" s="100">
        <v>0.3</v>
      </c>
      <c r="AM157" s="99">
        <v>1.49</v>
      </c>
      <c r="AN157" s="99">
        <v>1.63</v>
      </c>
      <c r="AO157" s="99">
        <v>0.06</v>
      </c>
      <c r="AP157" s="101">
        <v>12</v>
      </c>
      <c r="AQ157" s="102">
        <v>119</v>
      </c>
      <c r="AR157" s="103">
        <v>16</v>
      </c>
      <c r="AS157" s="102">
        <v>2</v>
      </c>
      <c r="AT157" s="191">
        <v>5.18</v>
      </c>
      <c r="AU157" s="84">
        <v>209</v>
      </c>
      <c r="AV157" s="84">
        <v>109</v>
      </c>
      <c r="AW157" s="94">
        <v>-0.55000000000000004</v>
      </c>
      <c r="AX157" s="84" t="s">
        <v>1739</v>
      </c>
      <c r="AY157" s="97">
        <v>64.900000000000006</v>
      </c>
      <c r="AZ157" s="94">
        <v>4.51</v>
      </c>
      <c r="BA157" s="96">
        <v>83</v>
      </c>
      <c r="BB157" s="96">
        <v>22</v>
      </c>
      <c r="BC157" s="84" t="s">
        <v>1739</v>
      </c>
      <c r="BD157" s="97">
        <v>62.7</v>
      </c>
      <c r="BE157" s="94">
        <v>4.49</v>
      </c>
      <c r="BF157" s="96">
        <v>89</v>
      </c>
      <c r="BG157" s="96">
        <v>21</v>
      </c>
      <c r="BH157" s="97">
        <v>71.7</v>
      </c>
      <c r="BI157" s="94">
        <v>6.91</v>
      </c>
      <c r="BJ157" s="94">
        <v>4.5999999999999996</v>
      </c>
      <c r="BK157" s="96">
        <v>22</v>
      </c>
      <c r="BL157" s="94">
        <v>-1.86</v>
      </c>
      <c r="BM157" s="36">
        <v>-5</v>
      </c>
      <c r="BN157" s="70" t="s">
        <v>1065</v>
      </c>
      <c r="BO157" s="104">
        <v>-9</v>
      </c>
      <c r="BP157" s="84" t="s">
        <v>1740</v>
      </c>
      <c r="BQ157" s="84">
        <v>474699</v>
      </c>
      <c r="BR157" s="36" t="s">
        <v>3756</v>
      </c>
      <c r="BS157" s="36" t="s">
        <v>4258</v>
      </c>
      <c r="BT157" s="36" t="s">
        <v>3652</v>
      </c>
      <c r="BU157" s="84" t="s">
        <v>3478</v>
      </c>
      <c r="BV157" s="84" t="s">
        <v>4674</v>
      </c>
    </row>
    <row r="158" spans="1:74" x14ac:dyDescent="0.3">
      <c r="A158" s="84" t="s">
        <v>2196</v>
      </c>
      <c r="B158" s="84" t="s">
        <v>475</v>
      </c>
      <c r="C158" s="84" t="s">
        <v>1065</v>
      </c>
      <c r="D158" s="84">
        <v>2018</v>
      </c>
      <c r="E158" s="84">
        <v>40</v>
      </c>
      <c r="F158" s="84" t="s">
        <v>1106</v>
      </c>
      <c r="G158" s="84" t="s">
        <v>1063</v>
      </c>
      <c r="H158" s="93" t="s">
        <v>1739</v>
      </c>
      <c r="I158" s="94">
        <v>0.51</v>
      </c>
      <c r="J158" s="93" t="s">
        <v>1064</v>
      </c>
      <c r="K158" s="184">
        <v>36.9</v>
      </c>
      <c r="L158" s="185">
        <v>3</v>
      </c>
      <c r="M158" s="96">
        <v>41</v>
      </c>
      <c r="N158" s="96">
        <v>3</v>
      </c>
      <c r="O158" s="96">
        <v>0</v>
      </c>
      <c r="P158" s="96">
        <v>0</v>
      </c>
      <c r="Q158" s="185">
        <v>1</v>
      </c>
      <c r="R158" s="96">
        <v>8</v>
      </c>
      <c r="S158" s="96">
        <v>208</v>
      </c>
      <c r="T158" s="96">
        <v>6</v>
      </c>
      <c r="U158" s="96">
        <v>21</v>
      </c>
      <c r="V158" s="96">
        <v>1</v>
      </c>
      <c r="W158" s="185">
        <v>41</v>
      </c>
      <c r="X158" s="96">
        <v>148</v>
      </c>
      <c r="Y158" s="96">
        <v>38</v>
      </c>
      <c r="Z158" s="96">
        <v>41</v>
      </c>
      <c r="AA158" s="96">
        <v>1</v>
      </c>
      <c r="AB158" s="96">
        <v>1</v>
      </c>
      <c r="AC158" s="96">
        <v>0</v>
      </c>
      <c r="AD158" s="96">
        <v>21</v>
      </c>
      <c r="AE158" s="188">
        <v>4.5999999999999996</v>
      </c>
      <c r="AF158" s="96">
        <v>38</v>
      </c>
      <c r="AG158" s="97">
        <v>6.8</v>
      </c>
      <c r="AH158" s="98">
        <v>2</v>
      </c>
      <c r="AI158" s="97">
        <v>7.6</v>
      </c>
      <c r="AJ158" s="97">
        <v>3.8</v>
      </c>
      <c r="AK158" s="99">
        <v>1.1499999999999999</v>
      </c>
      <c r="AL158" s="100">
        <v>0.26200000000000001</v>
      </c>
      <c r="AM158" s="99">
        <v>1.3</v>
      </c>
      <c r="AN158" s="99">
        <v>1.7</v>
      </c>
      <c r="AO158" s="99">
        <v>0.06</v>
      </c>
      <c r="AP158" s="101">
        <v>26</v>
      </c>
      <c r="AQ158" s="102">
        <v>108</v>
      </c>
      <c r="AR158" s="103">
        <v>16</v>
      </c>
      <c r="AS158" s="102">
        <v>2</v>
      </c>
      <c r="AT158" s="191">
        <v>2.75</v>
      </c>
      <c r="AU158" s="84">
        <v>210</v>
      </c>
      <c r="AV158" s="84">
        <v>110</v>
      </c>
      <c r="AW158" s="94">
        <v>-0.15</v>
      </c>
      <c r="AX158" s="84" t="s">
        <v>1859</v>
      </c>
      <c r="AY158" s="97">
        <v>71.7</v>
      </c>
      <c r="AZ158" s="94">
        <v>4.3899999999999997</v>
      </c>
      <c r="BA158" s="96">
        <v>81</v>
      </c>
      <c r="BB158" s="96">
        <v>25</v>
      </c>
      <c r="BC158" s="84" t="s">
        <v>1739</v>
      </c>
      <c r="BD158" s="97">
        <v>64.3</v>
      </c>
      <c r="BE158" s="94">
        <v>4.45</v>
      </c>
      <c r="BF158" s="96">
        <v>88</v>
      </c>
      <c r="BG158" s="96">
        <v>22</v>
      </c>
      <c r="BH158" s="97">
        <v>50.3</v>
      </c>
      <c r="BI158" s="94">
        <v>4.6500000000000004</v>
      </c>
      <c r="BJ158" s="94">
        <v>4.41</v>
      </c>
      <c r="BK158" s="96">
        <v>20</v>
      </c>
      <c r="BL158" s="94">
        <v>-0.05</v>
      </c>
      <c r="BM158" s="36">
        <v>-4</v>
      </c>
      <c r="BN158" s="70" t="s">
        <v>1065</v>
      </c>
      <c r="BO158" s="104">
        <v>14</v>
      </c>
      <c r="BP158" s="84" t="s">
        <v>2197</v>
      </c>
      <c r="BQ158" s="84">
        <v>276542</v>
      </c>
      <c r="BR158" s="36" t="s">
        <v>4696</v>
      </c>
      <c r="BS158" s="36" t="s">
        <v>5265</v>
      </c>
      <c r="BT158" s="36" t="s">
        <v>3593</v>
      </c>
      <c r="BU158" s="84" t="s">
        <v>3710</v>
      </c>
      <c r="BV158" s="84" t="s">
        <v>4679</v>
      </c>
    </row>
    <row r="159" spans="1:74" x14ac:dyDescent="0.3">
      <c r="A159" s="84" t="s">
        <v>1941</v>
      </c>
      <c r="B159" s="84" t="s">
        <v>148</v>
      </c>
      <c r="C159" s="84" t="s">
        <v>1065</v>
      </c>
      <c r="D159" s="84">
        <v>2018</v>
      </c>
      <c r="E159" s="84">
        <v>32</v>
      </c>
      <c r="F159" s="84" t="s">
        <v>1074</v>
      </c>
      <c r="G159" s="84" t="s">
        <v>1063</v>
      </c>
      <c r="H159" s="93" t="s">
        <v>1739</v>
      </c>
      <c r="I159" s="94">
        <v>0.43</v>
      </c>
      <c r="J159" s="93" t="s">
        <v>1064</v>
      </c>
      <c r="K159" s="184">
        <v>44.4</v>
      </c>
      <c r="L159" s="185">
        <v>3</v>
      </c>
      <c r="M159" s="96">
        <v>47</v>
      </c>
      <c r="N159" s="96">
        <v>2</v>
      </c>
      <c r="O159" s="96">
        <v>0</v>
      </c>
      <c r="P159" s="96">
        <v>0</v>
      </c>
      <c r="Q159" s="185">
        <v>4</v>
      </c>
      <c r="R159" s="96">
        <v>13</v>
      </c>
      <c r="S159" s="96">
        <v>225</v>
      </c>
      <c r="T159" s="96">
        <v>7</v>
      </c>
      <c r="U159" s="96">
        <v>25</v>
      </c>
      <c r="V159" s="96">
        <v>1</v>
      </c>
      <c r="W159" s="185">
        <v>54</v>
      </c>
      <c r="X159" s="96">
        <v>156</v>
      </c>
      <c r="Y159" s="96">
        <v>42</v>
      </c>
      <c r="Z159" s="96">
        <v>42</v>
      </c>
      <c r="AA159" s="96">
        <v>4</v>
      </c>
      <c r="AB159" s="96">
        <v>3</v>
      </c>
      <c r="AC159" s="96">
        <v>0</v>
      </c>
      <c r="AD159" s="96">
        <v>23</v>
      </c>
      <c r="AE159" s="188">
        <v>4.6399999999999997</v>
      </c>
      <c r="AF159" s="96">
        <v>42</v>
      </c>
      <c r="AG159" s="97">
        <v>7.2</v>
      </c>
      <c r="AH159" s="98">
        <v>2.2000000000000002</v>
      </c>
      <c r="AI159" s="97">
        <v>9.1999999999999993</v>
      </c>
      <c r="AJ159" s="97">
        <v>4.3</v>
      </c>
      <c r="AK159" s="99">
        <v>1.21</v>
      </c>
      <c r="AL159" s="100">
        <v>0.28799999999999998</v>
      </c>
      <c r="AM159" s="99">
        <v>1.37</v>
      </c>
      <c r="AN159" s="99">
        <v>1.82</v>
      </c>
      <c r="AO159" s="99">
        <v>7.0000000000000007E-2</v>
      </c>
      <c r="AP159" s="101">
        <v>58</v>
      </c>
      <c r="AQ159" s="102">
        <v>110</v>
      </c>
      <c r="AR159" s="103">
        <v>16</v>
      </c>
      <c r="AS159" s="102">
        <v>2</v>
      </c>
      <c r="AT159" s="191">
        <v>4.01</v>
      </c>
      <c r="AU159" s="84">
        <v>211</v>
      </c>
      <c r="AV159" s="84">
        <v>111</v>
      </c>
      <c r="AW159" s="94">
        <v>-0.19</v>
      </c>
      <c r="AX159" s="84" t="s">
        <v>1739</v>
      </c>
      <c r="AY159" s="97">
        <v>52.2</v>
      </c>
      <c r="AZ159" s="94">
        <v>4.3499999999999996</v>
      </c>
      <c r="BA159" s="96">
        <v>80</v>
      </c>
      <c r="BB159" s="96">
        <v>22</v>
      </c>
      <c r="BC159" s="84" t="s">
        <v>1739</v>
      </c>
      <c r="BD159" s="97">
        <v>54.7</v>
      </c>
      <c r="BE159" s="94">
        <v>4.45</v>
      </c>
      <c r="BF159" s="96">
        <v>88</v>
      </c>
      <c r="BG159" s="96">
        <v>20</v>
      </c>
      <c r="BH159" s="97">
        <v>53.3</v>
      </c>
      <c r="BI159" s="94">
        <v>5.0599999999999996</v>
      </c>
      <c r="BJ159" s="94">
        <v>4.95</v>
      </c>
      <c r="BK159" s="96">
        <v>14</v>
      </c>
      <c r="BL159" s="94">
        <v>-0.42</v>
      </c>
      <c r="BM159" s="36">
        <v>2</v>
      </c>
      <c r="BN159" s="70" t="s">
        <v>1065</v>
      </c>
      <c r="BO159" s="104">
        <v>1</v>
      </c>
      <c r="BP159" s="84" t="s">
        <v>1942</v>
      </c>
      <c r="BQ159" s="84">
        <v>493603</v>
      </c>
      <c r="BR159" s="36" t="s">
        <v>3766</v>
      </c>
      <c r="BS159" s="36" t="s">
        <v>3582</v>
      </c>
      <c r="BT159" s="36" t="s">
        <v>3688</v>
      </c>
      <c r="BU159" s="84" t="s">
        <v>3583</v>
      </c>
      <c r="BV159" s="84" t="s">
        <v>4679</v>
      </c>
    </row>
    <row r="160" spans="1:74" x14ac:dyDescent="0.3">
      <c r="A160" s="84" t="s">
        <v>4755</v>
      </c>
      <c r="B160" s="84" t="s">
        <v>67</v>
      </c>
      <c r="C160" s="84" t="s">
        <v>1065</v>
      </c>
      <c r="D160" s="84">
        <v>2018</v>
      </c>
      <c r="E160" s="84">
        <v>24</v>
      </c>
      <c r="F160" s="84" t="s">
        <v>1106</v>
      </c>
      <c r="G160" s="84" t="s">
        <v>1063</v>
      </c>
      <c r="H160" s="93" t="s">
        <v>1739</v>
      </c>
      <c r="I160" s="94">
        <v>0.48</v>
      </c>
      <c r="J160" s="93" t="s">
        <v>1064</v>
      </c>
      <c r="K160" s="184">
        <v>56.3</v>
      </c>
      <c r="L160" s="185">
        <v>3</v>
      </c>
      <c r="M160" s="96">
        <v>22</v>
      </c>
      <c r="N160" s="96">
        <v>9</v>
      </c>
      <c r="O160" s="96">
        <v>0</v>
      </c>
      <c r="P160" s="96">
        <v>0</v>
      </c>
      <c r="Q160" s="185">
        <v>0</v>
      </c>
      <c r="R160" s="96">
        <v>3</v>
      </c>
      <c r="S160" s="96">
        <v>285</v>
      </c>
      <c r="T160" s="96">
        <v>11</v>
      </c>
      <c r="U160" s="96">
        <v>34</v>
      </c>
      <c r="V160" s="96">
        <v>2</v>
      </c>
      <c r="W160" s="185">
        <v>58</v>
      </c>
      <c r="X160" s="96">
        <v>186</v>
      </c>
      <c r="Y160" s="96">
        <v>97</v>
      </c>
      <c r="Z160" s="96">
        <v>48</v>
      </c>
      <c r="AA160" s="96">
        <v>4</v>
      </c>
      <c r="AB160" s="96">
        <v>4</v>
      </c>
      <c r="AC160" s="96">
        <v>1</v>
      </c>
      <c r="AD160" s="96">
        <v>63</v>
      </c>
      <c r="AE160" s="188">
        <v>5.29</v>
      </c>
      <c r="AF160" s="96">
        <v>91</v>
      </c>
      <c r="AG160" s="97">
        <v>13.1</v>
      </c>
      <c r="AH160" s="98">
        <v>1.7</v>
      </c>
      <c r="AI160" s="97">
        <v>8.5</v>
      </c>
      <c r="AJ160" s="97">
        <v>4.9000000000000004</v>
      </c>
      <c r="AK160" s="99">
        <v>1.56</v>
      </c>
      <c r="AL160" s="100">
        <v>0.30099999999999999</v>
      </c>
      <c r="AM160" s="99">
        <v>1.67</v>
      </c>
      <c r="AN160" s="99">
        <v>2.2799999999999998</v>
      </c>
      <c r="AO160" s="99">
        <v>0.09</v>
      </c>
      <c r="AP160" s="101">
        <v>22</v>
      </c>
      <c r="AQ160" s="102">
        <v>125</v>
      </c>
      <c r="AR160" s="103">
        <v>16</v>
      </c>
      <c r="AS160" s="102">
        <v>1</v>
      </c>
      <c r="AT160" s="191">
        <v>5.27</v>
      </c>
      <c r="AU160" s="84">
        <v>214</v>
      </c>
      <c r="AV160" s="84">
        <v>112</v>
      </c>
      <c r="AW160" s="94">
        <v>-0.43</v>
      </c>
      <c r="AX160" s="84" t="s">
        <v>1739</v>
      </c>
      <c r="AY160" s="97">
        <v>62</v>
      </c>
      <c r="AZ160" s="94">
        <v>4.95</v>
      </c>
      <c r="BA160" s="96">
        <v>91</v>
      </c>
      <c r="BB160" s="96">
        <v>15</v>
      </c>
      <c r="BC160" s="84" t="s">
        <v>1739</v>
      </c>
      <c r="BD160" s="97">
        <v>63</v>
      </c>
      <c r="BE160" s="94">
        <v>4.8600000000000003</v>
      </c>
      <c r="BF160" s="96">
        <v>96</v>
      </c>
      <c r="BG160" s="96">
        <v>16</v>
      </c>
      <c r="BH160" s="97">
        <v>62</v>
      </c>
      <c r="BI160" s="94">
        <v>7.69</v>
      </c>
      <c r="BJ160" s="94">
        <v>5.86</v>
      </c>
      <c r="BK160" s="96">
        <v>9</v>
      </c>
      <c r="BL160" s="94">
        <v>-2.4</v>
      </c>
      <c r="BM160" s="36">
        <v>7</v>
      </c>
      <c r="BN160" s="70" t="s">
        <v>1065</v>
      </c>
      <c r="BO160" s="104">
        <v>1</v>
      </c>
      <c r="BP160" s="84" t="s">
        <v>4920</v>
      </c>
      <c r="BQ160" s="84">
        <v>607192</v>
      </c>
      <c r="BR160" s="36" t="s">
        <v>5774</v>
      </c>
      <c r="BS160" s="36" t="s">
        <v>5775</v>
      </c>
      <c r="BT160" s="36" t="s">
        <v>4975</v>
      </c>
      <c r="BU160" s="84" t="s">
        <v>5773</v>
      </c>
      <c r="BV160" s="84" t="s">
        <v>4668</v>
      </c>
    </row>
    <row r="161" spans="1:74" x14ac:dyDescent="0.3">
      <c r="A161" s="84" t="s">
        <v>142</v>
      </c>
      <c r="B161" s="84" t="s">
        <v>213</v>
      </c>
      <c r="C161" s="84" t="s">
        <v>1065</v>
      </c>
      <c r="D161" s="84">
        <v>2018</v>
      </c>
      <c r="E161" s="84">
        <v>26</v>
      </c>
      <c r="F161" s="84" t="s">
        <v>1101</v>
      </c>
      <c r="G161" s="84" t="s">
        <v>1063</v>
      </c>
      <c r="H161" s="93" t="s">
        <v>1739</v>
      </c>
      <c r="I161" s="94">
        <v>0.38</v>
      </c>
      <c r="J161" s="93" t="s">
        <v>1064</v>
      </c>
      <c r="K161" s="184">
        <v>52.2</v>
      </c>
      <c r="L161" s="185">
        <v>2</v>
      </c>
      <c r="M161" s="96">
        <v>36</v>
      </c>
      <c r="N161" s="96">
        <v>3</v>
      </c>
      <c r="O161" s="96">
        <v>0</v>
      </c>
      <c r="P161" s="96">
        <v>0</v>
      </c>
      <c r="Q161" s="185">
        <v>0</v>
      </c>
      <c r="R161" s="96">
        <v>10</v>
      </c>
      <c r="S161" s="96">
        <v>234</v>
      </c>
      <c r="T161" s="96">
        <v>7</v>
      </c>
      <c r="U161" s="96">
        <v>22</v>
      </c>
      <c r="V161" s="96">
        <v>2</v>
      </c>
      <c r="W161" s="185">
        <v>43</v>
      </c>
      <c r="X161" s="96">
        <v>159</v>
      </c>
      <c r="Y161" s="96">
        <v>51</v>
      </c>
      <c r="Z161" s="96">
        <v>42</v>
      </c>
      <c r="AA161" s="96">
        <v>3</v>
      </c>
      <c r="AB161" s="96">
        <v>3</v>
      </c>
      <c r="AC161" s="96">
        <v>0</v>
      </c>
      <c r="AD161" s="96">
        <v>27</v>
      </c>
      <c r="AE161" s="188">
        <v>4.71</v>
      </c>
      <c r="AF161" s="96">
        <v>44</v>
      </c>
      <c r="AG161" s="97">
        <v>7.4</v>
      </c>
      <c r="AH161" s="98">
        <v>2</v>
      </c>
      <c r="AI161" s="97">
        <v>7.3</v>
      </c>
      <c r="AJ161" s="97">
        <v>3.7</v>
      </c>
      <c r="AK161" s="99">
        <v>1.23</v>
      </c>
      <c r="AL161" s="100">
        <v>0.30299999999999999</v>
      </c>
      <c r="AM161" s="99">
        <v>1.48</v>
      </c>
      <c r="AN161" s="99">
        <v>1.77</v>
      </c>
      <c r="AO161" s="99">
        <v>7.0000000000000007E-2</v>
      </c>
      <c r="AP161" s="101">
        <v>20</v>
      </c>
      <c r="AQ161" s="102">
        <v>111</v>
      </c>
      <c r="AR161" s="103">
        <v>16</v>
      </c>
      <c r="AS161" s="102">
        <v>2</v>
      </c>
      <c r="AT161" s="191">
        <v>1.23</v>
      </c>
      <c r="AU161" s="84">
        <v>216</v>
      </c>
      <c r="AV161" s="84">
        <v>113</v>
      </c>
      <c r="AW161" s="94">
        <v>-0.28000000000000003</v>
      </c>
      <c r="AX161" s="84" t="s">
        <v>1739</v>
      </c>
      <c r="AY161" s="97">
        <v>55.9</v>
      </c>
      <c r="AZ161" s="94">
        <v>4.46</v>
      </c>
      <c r="BA161" s="96">
        <v>82</v>
      </c>
      <c r="BB161" s="96">
        <v>20</v>
      </c>
      <c r="BC161" s="84" t="s">
        <v>1739</v>
      </c>
      <c r="BD161" s="97">
        <v>57.5</v>
      </c>
      <c r="BE161" s="94">
        <v>4.4400000000000004</v>
      </c>
      <c r="BF161" s="96">
        <v>88</v>
      </c>
      <c r="BG161" s="96">
        <v>21</v>
      </c>
      <c r="BH161" s="97">
        <v>50.7</v>
      </c>
      <c r="BI161" s="94">
        <v>4.62</v>
      </c>
      <c r="BJ161" s="94">
        <v>4.05</v>
      </c>
      <c r="BK161" s="96">
        <v>27</v>
      </c>
      <c r="BL161" s="94">
        <v>0.1</v>
      </c>
      <c r="BM161" s="36">
        <v>-12</v>
      </c>
      <c r="BN161" s="70" t="s">
        <v>1065</v>
      </c>
      <c r="BO161" s="104">
        <v>7</v>
      </c>
      <c r="BP161" s="84" t="s">
        <v>4542</v>
      </c>
      <c r="BQ161" s="84">
        <v>592426</v>
      </c>
      <c r="BR161" s="36" t="s">
        <v>3761</v>
      </c>
      <c r="BS161" s="36" t="s">
        <v>5268</v>
      </c>
      <c r="BT161" s="36" t="s">
        <v>5776</v>
      </c>
      <c r="BU161" s="84" t="s">
        <v>5305</v>
      </c>
      <c r="BV161" s="84" t="s">
        <v>4668</v>
      </c>
    </row>
    <row r="162" spans="1:74" x14ac:dyDescent="0.3">
      <c r="A162" s="84" t="s">
        <v>1755</v>
      </c>
      <c r="B162" s="84" t="s">
        <v>42</v>
      </c>
      <c r="C162" s="84" t="s">
        <v>1065</v>
      </c>
      <c r="D162" s="84">
        <v>2018</v>
      </c>
      <c r="E162" s="84">
        <v>27</v>
      </c>
      <c r="F162" s="84" t="s">
        <v>1107</v>
      </c>
      <c r="G162" s="84" t="s">
        <v>1063</v>
      </c>
      <c r="H162" s="93" t="s">
        <v>1739</v>
      </c>
      <c r="I162" s="94">
        <v>0.56000000000000005</v>
      </c>
      <c r="J162" s="93" t="s">
        <v>1064</v>
      </c>
      <c r="K162" s="184">
        <v>70.599999999999994</v>
      </c>
      <c r="L162" s="185">
        <v>3</v>
      </c>
      <c r="M162" s="96">
        <v>35</v>
      </c>
      <c r="N162" s="96">
        <v>6</v>
      </c>
      <c r="O162" s="96">
        <v>0</v>
      </c>
      <c r="P162" s="96">
        <v>0</v>
      </c>
      <c r="Q162" s="185">
        <v>0</v>
      </c>
      <c r="R162" s="96">
        <v>8</v>
      </c>
      <c r="S162" s="96">
        <v>299</v>
      </c>
      <c r="T162" s="96">
        <v>10</v>
      </c>
      <c r="U162" s="96">
        <v>25</v>
      </c>
      <c r="V162" s="96">
        <v>2</v>
      </c>
      <c r="W162" s="185">
        <v>52</v>
      </c>
      <c r="X162" s="96">
        <v>201</v>
      </c>
      <c r="Y162" s="96">
        <v>76</v>
      </c>
      <c r="Z162" s="96">
        <v>45</v>
      </c>
      <c r="AA162" s="96">
        <v>4</v>
      </c>
      <c r="AB162" s="96">
        <v>3</v>
      </c>
      <c r="AC162" s="96">
        <v>0</v>
      </c>
      <c r="AD162" s="96">
        <v>45</v>
      </c>
      <c r="AE162" s="188">
        <v>5.01</v>
      </c>
      <c r="AF162" s="96">
        <v>58</v>
      </c>
      <c r="AG162" s="97">
        <v>7.8</v>
      </c>
      <c r="AH162" s="98">
        <v>2.1</v>
      </c>
      <c r="AI162" s="97">
        <v>7.1</v>
      </c>
      <c r="AJ162" s="97">
        <v>3.3</v>
      </c>
      <c r="AK162" s="99">
        <v>1.32</v>
      </c>
      <c r="AL162" s="100">
        <v>0.31</v>
      </c>
      <c r="AM162" s="99">
        <v>1.51</v>
      </c>
      <c r="AN162" s="99">
        <v>1.84</v>
      </c>
      <c r="AO162" s="99">
        <v>7.0000000000000007E-2</v>
      </c>
      <c r="AP162" s="101">
        <v>15</v>
      </c>
      <c r="AQ162" s="102">
        <v>118</v>
      </c>
      <c r="AR162" s="103">
        <v>15</v>
      </c>
      <c r="AS162" s="102">
        <v>1</v>
      </c>
      <c r="AT162" s="191">
        <v>3.43</v>
      </c>
      <c r="AU162" s="84">
        <v>218</v>
      </c>
      <c r="AV162" s="84">
        <v>114</v>
      </c>
      <c r="AW162" s="94">
        <v>-0.37</v>
      </c>
      <c r="AX162" s="84" t="s">
        <v>1739</v>
      </c>
      <c r="AY162" s="97">
        <v>66.599999999999994</v>
      </c>
      <c r="AZ162" s="94">
        <v>4.66</v>
      </c>
      <c r="BA162" s="96">
        <v>86</v>
      </c>
      <c r="BB162" s="96">
        <v>20</v>
      </c>
      <c r="BC162" s="84" t="s">
        <v>1739</v>
      </c>
      <c r="BD162" s="97">
        <v>64</v>
      </c>
      <c r="BE162" s="94">
        <v>4.6399999999999997</v>
      </c>
      <c r="BF162" s="96">
        <v>92</v>
      </c>
      <c r="BG162" s="96">
        <v>20</v>
      </c>
      <c r="BH162" s="97">
        <v>69.7</v>
      </c>
      <c r="BI162" s="94">
        <v>7.75</v>
      </c>
      <c r="BJ162" s="94">
        <v>5.29</v>
      </c>
      <c r="BK162" s="96">
        <v>13</v>
      </c>
      <c r="BL162" s="94">
        <v>-2.74</v>
      </c>
      <c r="BM162" s="36">
        <v>2</v>
      </c>
      <c r="BN162" s="70" t="s">
        <v>1065</v>
      </c>
      <c r="BO162" s="104">
        <v>-6</v>
      </c>
      <c r="BP162" s="84" t="s">
        <v>1756</v>
      </c>
      <c r="BQ162" s="84">
        <v>543475</v>
      </c>
      <c r="BR162" s="36" t="s">
        <v>3809</v>
      </c>
      <c r="BS162" s="36" t="s">
        <v>5268</v>
      </c>
      <c r="BT162" s="36" t="s">
        <v>3658</v>
      </c>
      <c r="BU162" s="84" t="s">
        <v>4286</v>
      </c>
      <c r="BV162" s="84" t="s">
        <v>4668</v>
      </c>
    </row>
    <row r="163" spans="1:74" x14ac:dyDescent="0.3">
      <c r="A163" s="84" t="s">
        <v>2063</v>
      </c>
      <c r="B163" s="84" t="s">
        <v>2064</v>
      </c>
      <c r="C163" s="84" t="s">
        <v>1065</v>
      </c>
      <c r="D163" s="84">
        <v>2018</v>
      </c>
      <c r="E163" s="84">
        <v>32</v>
      </c>
      <c r="F163" s="84" t="s">
        <v>1062</v>
      </c>
      <c r="G163" s="84" t="s">
        <v>1063</v>
      </c>
      <c r="H163" s="93" t="s">
        <v>1739</v>
      </c>
      <c r="I163" s="94">
        <v>0.52</v>
      </c>
      <c r="J163" s="93" t="s">
        <v>1064</v>
      </c>
      <c r="K163" s="184">
        <v>47.4</v>
      </c>
      <c r="L163" s="185">
        <v>3</v>
      </c>
      <c r="M163" s="96">
        <v>44</v>
      </c>
      <c r="N163" s="96">
        <v>3</v>
      </c>
      <c r="O163" s="96">
        <v>0</v>
      </c>
      <c r="P163" s="96">
        <v>0</v>
      </c>
      <c r="Q163" s="185">
        <v>0</v>
      </c>
      <c r="R163" s="96">
        <v>7</v>
      </c>
      <c r="S163" s="96">
        <v>236</v>
      </c>
      <c r="T163" s="96">
        <v>8</v>
      </c>
      <c r="U163" s="96">
        <v>19</v>
      </c>
      <c r="V163" s="96">
        <v>2</v>
      </c>
      <c r="W163" s="185">
        <v>47</v>
      </c>
      <c r="X163" s="96">
        <v>166</v>
      </c>
      <c r="Y163" s="96">
        <v>49</v>
      </c>
      <c r="Z163" s="96">
        <v>43</v>
      </c>
      <c r="AA163" s="96">
        <v>3</v>
      </c>
      <c r="AB163" s="96">
        <v>2</v>
      </c>
      <c r="AC163" s="96">
        <v>0</v>
      </c>
      <c r="AD163" s="96">
        <v>27</v>
      </c>
      <c r="AE163" s="188">
        <v>4.78</v>
      </c>
      <c r="AF163" s="96">
        <v>40</v>
      </c>
      <c r="AG163" s="97">
        <v>6.5</v>
      </c>
      <c r="AH163" s="98">
        <v>2.4</v>
      </c>
      <c r="AI163" s="97">
        <v>7.6</v>
      </c>
      <c r="AJ163" s="97">
        <v>3.2</v>
      </c>
      <c r="AK163" s="99">
        <v>1.26</v>
      </c>
      <c r="AL163" s="100">
        <v>0.28799999999999998</v>
      </c>
      <c r="AM163" s="99">
        <v>1.34</v>
      </c>
      <c r="AN163" s="99">
        <v>1.75</v>
      </c>
      <c r="AO163" s="99">
        <v>7.0000000000000007E-2</v>
      </c>
      <c r="AP163" s="101">
        <v>30</v>
      </c>
      <c r="AQ163" s="102">
        <v>113</v>
      </c>
      <c r="AR163" s="103">
        <v>15</v>
      </c>
      <c r="AS163" s="102">
        <v>2</v>
      </c>
      <c r="AT163" s="191">
        <v>2.98</v>
      </c>
      <c r="AU163" s="84">
        <v>223</v>
      </c>
      <c r="AV163" s="84">
        <v>115</v>
      </c>
      <c r="AW163" s="94">
        <v>-0.35</v>
      </c>
      <c r="AX163" s="84" t="s">
        <v>1739</v>
      </c>
      <c r="AY163" s="97">
        <v>54.1</v>
      </c>
      <c r="AZ163" s="94">
        <v>4.38</v>
      </c>
      <c r="BA163" s="96">
        <v>81</v>
      </c>
      <c r="BB163" s="96">
        <v>21</v>
      </c>
      <c r="BC163" s="84" t="s">
        <v>1739</v>
      </c>
      <c r="BD163" s="97">
        <v>56</v>
      </c>
      <c r="BE163" s="94">
        <v>4.43</v>
      </c>
      <c r="BF163" s="96">
        <v>88</v>
      </c>
      <c r="BG163" s="96">
        <v>21</v>
      </c>
      <c r="BH163" s="97">
        <v>55.3</v>
      </c>
      <c r="BI163" s="94">
        <v>5.69</v>
      </c>
      <c r="BJ163" s="94">
        <v>4.72</v>
      </c>
      <c r="BK163" s="96">
        <v>17</v>
      </c>
      <c r="BL163" s="94">
        <v>-0.91</v>
      </c>
      <c r="BM163" s="36">
        <v>-2</v>
      </c>
      <c r="BN163" s="70" t="s">
        <v>1065</v>
      </c>
      <c r="BO163" s="104">
        <v>1</v>
      </c>
      <c r="BP163" s="84" t="s">
        <v>2065</v>
      </c>
      <c r="BQ163" s="84">
        <v>547749</v>
      </c>
      <c r="BR163" s="36" t="s">
        <v>3761</v>
      </c>
      <c r="BS163" s="36" t="s">
        <v>5266</v>
      </c>
      <c r="BT163" s="36" t="s">
        <v>3556</v>
      </c>
      <c r="BU163" s="84" t="s">
        <v>3553</v>
      </c>
      <c r="BV163" s="84" t="s">
        <v>4679</v>
      </c>
    </row>
    <row r="164" spans="1:74" x14ac:dyDescent="0.3">
      <c r="A164" s="84" t="s">
        <v>2567</v>
      </c>
      <c r="B164" s="84" t="s">
        <v>375</v>
      </c>
      <c r="C164" s="84" t="s">
        <v>1103</v>
      </c>
      <c r="D164" s="84">
        <v>2018</v>
      </c>
      <c r="E164" s="84">
        <v>27</v>
      </c>
      <c r="F164" s="84" t="s">
        <v>1101</v>
      </c>
      <c r="G164" s="84" t="s">
        <v>1063</v>
      </c>
      <c r="H164" s="93" t="s">
        <v>1739</v>
      </c>
      <c r="I164" s="94">
        <v>0.48</v>
      </c>
      <c r="J164" s="93" t="s">
        <v>1064</v>
      </c>
      <c r="K164" s="184">
        <v>52.1</v>
      </c>
      <c r="L164" s="185">
        <v>3</v>
      </c>
      <c r="M164" s="96">
        <v>46</v>
      </c>
      <c r="N164" s="96">
        <v>3</v>
      </c>
      <c r="O164" s="96">
        <v>0</v>
      </c>
      <c r="P164" s="96">
        <v>0</v>
      </c>
      <c r="Q164" s="185">
        <v>0</v>
      </c>
      <c r="R164" s="96">
        <v>9</v>
      </c>
      <c r="S164" s="96">
        <v>240</v>
      </c>
      <c r="T164" s="96">
        <v>7</v>
      </c>
      <c r="U164" s="96">
        <v>21</v>
      </c>
      <c r="V164" s="96">
        <v>1</v>
      </c>
      <c r="W164" s="185">
        <v>52</v>
      </c>
      <c r="X164" s="96">
        <v>166</v>
      </c>
      <c r="Y164" s="96">
        <v>50</v>
      </c>
      <c r="Z164" s="96">
        <v>43</v>
      </c>
      <c r="AA164" s="96">
        <v>2</v>
      </c>
      <c r="AB164" s="96">
        <v>3</v>
      </c>
      <c r="AC164" s="96">
        <v>0</v>
      </c>
      <c r="AD164" s="96">
        <v>27</v>
      </c>
      <c r="AE164" s="188">
        <v>4.78</v>
      </c>
      <c r="AF164" s="96">
        <v>44</v>
      </c>
      <c r="AG164" s="97">
        <v>7.1</v>
      </c>
      <c r="AH164" s="98">
        <v>2.5</v>
      </c>
      <c r="AI164" s="97">
        <v>8.5</v>
      </c>
      <c r="AJ164" s="97">
        <v>3.5</v>
      </c>
      <c r="AK164" s="99">
        <v>1.21</v>
      </c>
      <c r="AL164" s="100">
        <v>0.309</v>
      </c>
      <c r="AM164" s="99">
        <v>1.4</v>
      </c>
      <c r="AN164" s="99">
        <v>1.73</v>
      </c>
      <c r="AO164" s="99">
        <v>7.0000000000000007E-2</v>
      </c>
      <c r="AP164" s="101">
        <v>49</v>
      </c>
      <c r="AQ164" s="102">
        <v>113</v>
      </c>
      <c r="AR164" s="103">
        <v>15</v>
      </c>
      <c r="AS164" s="102">
        <v>2</v>
      </c>
      <c r="AT164" s="191">
        <v>2.6</v>
      </c>
      <c r="AU164" s="84">
        <v>224</v>
      </c>
      <c r="AV164" s="84">
        <v>116</v>
      </c>
      <c r="AW164" s="94">
        <v>-0.34</v>
      </c>
      <c r="AX164" s="84" t="s">
        <v>1739</v>
      </c>
      <c r="AY164" s="97">
        <v>55.8</v>
      </c>
      <c r="AZ164" s="94">
        <v>4.32</v>
      </c>
      <c r="BA164" s="96">
        <v>79</v>
      </c>
      <c r="BB164" s="96">
        <v>23</v>
      </c>
      <c r="BC164" s="84" t="s">
        <v>1739</v>
      </c>
      <c r="BD164" s="97">
        <v>57.3</v>
      </c>
      <c r="BE164" s="94">
        <v>4.4400000000000004</v>
      </c>
      <c r="BF164" s="96">
        <v>88</v>
      </c>
      <c r="BG164" s="96">
        <v>21</v>
      </c>
      <c r="BH164" s="97">
        <v>49</v>
      </c>
      <c r="BI164" s="94">
        <v>5.33</v>
      </c>
      <c r="BJ164" s="94">
        <v>4.95</v>
      </c>
      <c r="BK164" s="96">
        <v>13</v>
      </c>
      <c r="BL164" s="94">
        <v>-0.55000000000000004</v>
      </c>
      <c r="BM164" s="36">
        <v>2</v>
      </c>
      <c r="BN164" s="70" t="s">
        <v>1065</v>
      </c>
      <c r="BO164" s="104">
        <v>8</v>
      </c>
      <c r="BP164" s="84" t="s">
        <v>2568</v>
      </c>
      <c r="BQ164" s="84">
        <v>571871</v>
      </c>
      <c r="BR164" s="36" t="s">
        <v>3760</v>
      </c>
      <c r="BS164" s="36" t="s">
        <v>5777</v>
      </c>
      <c r="BT164" s="36" t="s">
        <v>3632</v>
      </c>
      <c r="BU164" s="84" t="s">
        <v>5252</v>
      </c>
      <c r="BV164" s="84" t="s">
        <v>4668</v>
      </c>
    </row>
    <row r="165" spans="1:74" x14ac:dyDescent="0.3">
      <c r="A165" s="84" t="s">
        <v>150</v>
      </c>
      <c r="B165" s="84" t="s">
        <v>5778</v>
      </c>
      <c r="C165" s="84" t="s">
        <v>1103</v>
      </c>
      <c r="D165" s="84">
        <v>2018</v>
      </c>
      <c r="E165" s="84">
        <v>26</v>
      </c>
      <c r="F165" s="84" t="s">
        <v>1093</v>
      </c>
      <c r="G165" s="84" t="s">
        <v>1063</v>
      </c>
      <c r="H165" s="93" t="s">
        <v>1739</v>
      </c>
      <c r="I165" s="94">
        <v>0.59</v>
      </c>
      <c r="J165" s="93" t="s">
        <v>1064</v>
      </c>
      <c r="K165" s="184">
        <v>45.6</v>
      </c>
      <c r="L165" s="185">
        <v>3</v>
      </c>
      <c r="M165" s="96">
        <v>21</v>
      </c>
      <c r="N165" s="96">
        <v>10</v>
      </c>
      <c r="O165" s="96">
        <v>0</v>
      </c>
      <c r="P165" s="96">
        <v>0</v>
      </c>
      <c r="Q165" s="185">
        <v>0</v>
      </c>
      <c r="R165" s="96">
        <v>2</v>
      </c>
      <c r="S165" s="96">
        <v>277</v>
      </c>
      <c r="T165" s="96">
        <v>16</v>
      </c>
      <c r="U165" s="96">
        <v>31</v>
      </c>
      <c r="V165" s="96">
        <v>2</v>
      </c>
      <c r="W165" s="185">
        <v>57</v>
      </c>
      <c r="X165" s="96">
        <v>187</v>
      </c>
      <c r="Y165" s="96">
        <v>88</v>
      </c>
      <c r="Z165" s="96">
        <v>48</v>
      </c>
      <c r="AA165" s="96">
        <v>2</v>
      </c>
      <c r="AB165" s="96">
        <v>3</v>
      </c>
      <c r="AC165" s="96">
        <v>0</v>
      </c>
      <c r="AD165" s="96">
        <v>62</v>
      </c>
      <c r="AE165" s="188">
        <v>5.35</v>
      </c>
      <c r="AF165" s="96">
        <v>76</v>
      </c>
      <c r="AG165" s="97">
        <v>11.1</v>
      </c>
      <c r="AH165" s="98">
        <v>1.8</v>
      </c>
      <c r="AI165" s="97">
        <v>8.4</v>
      </c>
      <c r="AJ165" s="97">
        <v>4.5</v>
      </c>
      <c r="AK165" s="99">
        <v>2.33</v>
      </c>
      <c r="AL165" s="100">
        <v>0.26800000000000002</v>
      </c>
      <c r="AM165" s="99">
        <v>1.54</v>
      </c>
      <c r="AN165" s="99">
        <v>3.09</v>
      </c>
      <c r="AO165" s="99">
        <v>0.14000000000000001</v>
      </c>
      <c r="AP165" s="101">
        <v>12</v>
      </c>
      <c r="AQ165" s="102">
        <v>126</v>
      </c>
      <c r="AR165" s="103">
        <v>15</v>
      </c>
      <c r="AS165" s="102">
        <v>1</v>
      </c>
      <c r="AT165" s="191">
        <v>6.56</v>
      </c>
      <c r="AU165" s="84">
        <v>226</v>
      </c>
      <c r="AV165" s="84">
        <v>117</v>
      </c>
      <c r="AW165" s="94">
        <v>-0.01</v>
      </c>
      <c r="AX165" s="84" t="s">
        <v>1739</v>
      </c>
      <c r="AY165" s="97">
        <v>58.4</v>
      </c>
      <c r="AZ165" s="94">
        <v>5.59</v>
      </c>
      <c r="BA165" s="96">
        <v>103</v>
      </c>
      <c r="BB165" s="96">
        <v>10</v>
      </c>
      <c r="BC165" s="84" t="s">
        <v>1739</v>
      </c>
      <c r="BD165" s="97">
        <v>60.4</v>
      </c>
      <c r="BE165" s="94">
        <v>5.33</v>
      </c>
      <c r="BF165" s="96">
        <v>105</v>
      </c>
      <c r="BG165" s="96">
        <v>12</v>
      </c>
      <c r="BH165" s="97">
        <v>70.7</v>
      </c>
      <c r="BI165" s="94">
        <v>7.39</v>
      </c>
      <c r="BJ165" s="94">
        <v>7.04</v>
      </c>
      <c r="BK165" s="96">
        <v>5</v>
      </c>
      <c r="BL165" s="94">
        <v>-2.04</v>
      </c>
      <c r="BM165" s="36">
        <v>10</v>
      </c>
      <c r="BN165" s="70" t="s">
        <v>1065</v>
      </c>
      <c r="BO165" s="104">
        <v>-10</v>
      </c>
      <c r="BP165" s="84" t="s">
        <v>5779</v>
      </c>
      <c r="BQ165" s="84">
        <v>607237</v>
      </c>
      <c r="BR165" s="36" t="s">
        <v>3777</v>
      </c>
      <c r="BS165" s="36" t="s">
        <v>5484</v>
      </c>
      <c r="BT165" s="36" t="s">
        <v>5780</v>
      </c>
      <c r="BU165" s="84" t="s">
        <v>5275</v>
      </c>
      <c r="BV165" s="84" t="s">
        <v>4668</v>
      </c>
    </row>
    <row r="166" spans="1:74" x14ac:dyDescent="0.3">
      <c r="A166" s="84" t="s">
        <v>3299</v>
      </c>
      <c r="B166" s="84" t="s">
        <v>3298</v>
      </c>
      <c r="C166" s="84" t="s">
        <v>1065</v>
      </c>
      <c r="D166" s="84">
        <v>2018</v>
      </c>
      <c r="E166" s="84">
        <v>31</v>
      </c>
      <c r="F166" s="84" t="s">
        <v>1062</v>
      </c>
      <c r="G166" s="84" t="s">
        <v>1063</v>
      </c>
      <c r="H166" s="93" t="s">
        <v>1739</v>
      </c>
      <c r="I166" s="94">
        <v>0.55000000000000004</v>
      </c>
      <c r="J166" s="93" t="s">
        <v>1064</v>
      </c>
      <c r="K166" s="184">
        <v>59</v>
      </c>
      <c r="L166" s="185">
        <v>3</v>
      </c>
      <c r="M166" s="96">
        <v>26</v>
      </c>
      <c r="N166" s="96">
        <v>6</v>
      </c>
      <c r="O166" s="96">
        <v>0</v>
      </c>
      <c r="P166" s="96">
        <v>0</v>
      </c>
      <c r="Q166" s="185">
        <v>0</v>
      </c>
      <c r="R166" s="96">
        <v>6</v>
      </c>
      <c r="S166" s="96">
        <v>240</v>
      </c>
      <c r="T166" s="96">
        <v>6</v>
      </c>
      <c r="U166" s="96">
        <v>21</v>
      </c>
      <c r="V166" s="96">
        <v>1</v>
      </c>
      <c r="W166" s="185">
        <v>38</v>
      </c>
      <c r="X166" s="96">
        <v>166</v>
      </c>
      <c r="Y166" s="96">
        <v>62</v>
      </c>
      <c r="Z166" s="96">
        <v>45</v>
      </c>
      <c r="AA166" s="96">
        <v>2</v>
      </c>
      <c r="AB166" s="96">
        <v>3</v>
      </c>
      <c r="AC166" s="96">
        <v>0</v>
      </c>
      <c r="AD166" s="96">
        <v>34</v>
      </c>
      <c r="AE166" s="188">
        <v>4.9800000000000004</v>
      </c>
      <c r="AF166" s="96">
        <v>55</v>
      </c>
      <c r="AG166" s="97">
        <v>8.9</v>
      </c>
      <c r="AH166" s="98">
        <v>1.8</v>
      </c>
      <c r="AI166" s="97">
        <v>6.2</v>
      </c>
      <c r="AJ166" s="97">
        <v>3.4</v>
      </c>
      <c r="AK166" s="99">
        <v>0.99</v>
      </c>
      <c r="AL166" s="100">
        <v>0.28100000000000003</v>
      </c>
      <c r="AM166" s="99">
        <v>1.4</v>
      </c>
      <c r="AN166" s="99">
        <v>1.47</v>
      </c>
      <c r="AO166" s="99">
        <v>0.05</v>
      </c>
      <c r="AP166" s="101">
        <v>8</v>
      </c>
      <c r="AQ166" s="102">
        <v>118</v>
      </c>
      <c r="AR166" s="103">
        <v>15</v>
      </c>
      <c r="AS166" s="102">
        <v>2</v>
      </c>
      <c r="AT166" s="191">
        <v>3.64</v>
      </c>
      <c r="AU166" s="84">
        <v>227</v>
      </c>
      <c r="AV166" s="84">
        <v>118</v>
      </c>
      <c r="AW166" s="94">
        <v>-0.55000000000000004</v>
      </c>
      <c r="AX166" s="84" t="s">
        <v>1739</v>
      </c>
      <c r="AY166" s="97">
        <v>56.8</v>
      </c>
      <c r="AZ166" s="94">
        <v>4.41</v>
      </c>
      <c r="BA166" s="96">
        <v>81</v>
      </c>
      <c r="BB166" s="96">
        <v>22</v>
      </c>
      <c r="BC166" s="84" t="s">
        <v>1739</v>
      </c>
      <c r="BD166" s="97">
        <v>56.4</v>
      </c>
      <c r="BE166" s="94">
        <v>4.43</v>
      </c>
      <c r="BF166" s="96">
        <v>88</v>
      </c>
      <c r="BG166" s="96">
        <v>21</v>
      </c>
      <c r="BH166" s="97">
        <v>58.3</v>
      </c>
      <c r="BI166" s="94">
        <v>4.01</v>
      </c>
      <c r="BJ166" s="94">
        <v>4.2300000000000004</v>
      </c>
      <c r="BK166" s="96">
        <v>25</v>
      </c>
      <c r="BL166" s="94">
        <v>0.97</v>
      </c>
      <c r="BM166" s="36">
        <v>-10</v>
      </c>
      <c r="BN166" s="70" t="s">
        <v>1065</v>
      </c>
      <c r="BO166" s="104">
        <v>-2</v>
      </c>
      <c r="BP166" s="84" t="s">
        <v>3297</v>
      </c>
      <c r="BQ166" s="84">
        <v>628333</v>
      </c>
      <c r="BR166" s="36" t="s">
        <v>3809</v>
      </c>
      <c r="BS166" s="36" t="s">
        <v>4234</v>
      </c>
      <c r="BT166" s="36" t="s">
        <v>3652</v>
      </c>
      <c r="BU166" s="84" t="s">
        <v>3542</v>
      </c>
      <c r="BV166" s="84" t="s">
        <v>4682</v>
      </c>
    </row>
    <row r="167" spans="1:74" x14ac:dyDescent="0.3">
      <c r="A167" s="84" t="s">
        <v>444</v>
      </c>
      <c r="B167" s="84" t="s">
        <v>1734</v>
      </c>
      <c r="C167" s="84" t="s">
        <v>1103</v>
      </c>
      <c r="D167" s="84">
        <v>2018</v>
      </c>
      <c r="E167" s="84">
        <v>26</v>
      </c>
      <c r="F167" s="84" t="s">
        <v>1093</v>
      </c>
      <c r="G167" s="84" t="s">
        <v>1063</v>
      </c>
      <c r="H167" s="93" t="s">
        <v>1739</v>
      </c>
      <c r="I167" s="94">
        <v>0.45</v>
      </c>
      <c r="J167" s="93" t="s">
        <v>1064</v>
      </c>
      <c r="K167" s="184">
        <v>57.8</v>
      </c>
      <c r="L167" s="185">
        <v>3</v>
      </c>
      <c r="M167" s="96">
        <v>47</v>
      </c>
      <c r="N167" s="96">
        <v>3</v>
      </c>
      <c r="O167" s="96">
        <v>0</v>
      </c>
      <c r="P167" s="96">
        <v>0</v>
      </c>
      <c r="Q167" s="185">
        <v>0</v>
      </c>
      <c r="R167" s="96">
        <v>8</v>
      </c>
      <c r="S167" s="96">
        <v>255</v>
      </c>
      <c r="T167" s="96">
        <v>8</v>
      </c>
      <c r="U167" s="96">
        <v>24</v>
      </c>
      <c r="V167" s="96">
        <v>1</v>
      </c>
      <c r="W167" s="185">
        <v>54</v>
      </c>
      <c r="X167" s="96">
        <v>180</v>
      </c>
      <c r="Y167" s="96">
        <v>51</v>
      </c>
      <c r="Z167" s="96">
        <v>44</v>
      </c>
      <c r="AA167" s="96">
        <v>3</v>
      </c>
      <c r="AB167" s="96">
        <v>2</v>
      </c>
      <c r="AC167" s="96">
        <v>0</v>
      </c>
      <c r="AD167" s="96">
        <v>28</v>
      </c>
      <c r="AE167" s="188">
        <v>4.9000000000000004</v>
      </c>
      <c r="AF167" s="96">
        <v>46</v>
      </c>
      <c r="AG167" s="97">
        <v>7</v>
      </c>
      <c r="AH167" s="98">
        <v>2.2000000000000002</v>
      </c>
      <c r="AI167" s="97">
        <v>8.3000000000000007</v>
      </c>
      <c r="AJ167" s="97">
        <v>3.7</v>
      </c>
      <c r="AK167" s="99">
        <v>1.27</v>
      </c>
      <c r="AL167" s="100">
        <v>0.28799999999999998</v>
      </c>
      <c r="AM167" s="99">
        <v>1.37</v>
      </c>
      <c r="AN167" s="99">
        <v>1.82</v>
      </c>
      <c r="AO167" s="99">
        <v>7.0000000000000007E-2</v>
      </c>
      <c r="AP167" s="101">
        <v>37</v>
      </c>
      <c r="AQ167" s="102">
        <v>116</v>
      </c>
      <c r="AR167" s="103">
        <v>14</v>
      </c>
      <c r="AS167" s="102">
        <v>1</v>
      </c>
      <c r="AT167" s="191">
        <v>3.31</v>
      </c>
      <c r="AU167" s="84">
        <v>235</v>
      </c>
      <c r="AV167" s="84">
        <v>119</v>
      </c>
      <c r="AW167" s="94">
        <v>-0.47</v>
      </c>
      <c r="AX167" s="84" t="s">
        <v>1739</v>
      </c>
      <c r="AY167" s="97">
        <v>59.1</v>
      </c>
      <c r="AZ167" s="94">
        <v>4.43</v>
      </c>
      <c r="BA167" s="96">
        <v>81</v>
      </c>
      <c r="BB167" s="96">
        <v>22</v>
      </c>
      <c r="BC167" s="84" t="s">
        <v>1739</v>
      </c>
      <c r="BD167" s="97">
        <v>59.2</v>
      </c>
      <c r="BE167" s="94">
        <v>4.4400000000000004</v>
      </c>
      <c r="BF167" s="96">
        <v>88</v>
      </c>
      <c r="BG167" s="96">
        <v>22</v>
      </c>
      <c r="BH167" s="97">
        <v>64.7</v>
      </c>
      <c r="BI167" s="94">
        <v>3.76</v>
      </c>
      <c r="BJ167" s="94">
        <v>4.16</v>
      </c>
      <c r="BK167" s="96">
        <v>28</v>
      </c>
      <c r="BL167" s="94">
        <v>1.1499999999999999</v>
      </c>
      <c r="BM167" s="36">
        <v>-14</v>
      </c>
      <c r="BN167" s="70" t="s">
        <v>1065</v>
      </c>
      <c r="BO167" s="104">
        <v>-6</v>
      </c>
      <c r="BP167" s="84" t="s">
        <v>5368</v>
      </c>
      <c r="BQ167" s="84">
        <v>593974</v>
      </c>
      <c r="BR167" s="36" t="s">
        <v>4342</v>
      </c>
      <c r="BS167" s="36" t="s">
        <v>3813</v>
      </c>
      <c r="BT167" s="36" t="s">
        <v>4948</v>
      </c>
      <c r="BU167" s="84" t="s">
        <v>5781</v>
      </c>
      <c r="BV167" s="84" t="s">
        <v>4668</v>
      </c>
    </row>
    <row r="168" spans="1:74" x14ac:dyDescent="0.3">
      <c r="A168" s="84" t="s">
        <v>5782</v>
      </c>
      <c r="B168" s="84" t="s">
        <v>5783</v>
      </c>
      <c r="C168" s="84" t="s">
        <v>1065</v>
      </c>
      <c r="D168" s="84">
        <v>2018</v>
      </c>
      <c r="E168" s="84">
        <v>41</v>
      </c>
      <c r="F168" s="84" t="s">
        <v>1093</v>
      </c>
      <c r="G168" s="84" t="s">
        <v>1063</v>
      </c>
      <c r="H168" s="93" t="s">
        <v>1739</v>
      </c>
      <c r="I168" s="94">
        <v>0.59</v>
      </c>
      <c r="J168" s="93" t="s">
        <v>1064</v>
      </c>
      <c r="K168" s="184">
        <v>42.5</v>
      </c>
      <c r="L168" s="185">
        <v>3</v>
      </c>
      <c r="M168" s="96">
        <v>19</v>
      </c>
      <c r="N168" s="96">
        <v>9</v>
      </c>
      <c r="O168" s="96">
        <v>0</v>
      </c>
      <c r="P168" s="96">
        <v>0</v>
      </c>
      <c r="Q168" s="185">
        <v>0</v>
      </c>
      <c r="R168" s="96">
        <v>2</v>
      </c>
      <c r="S168" s="96">
        <v>239</v>
      </c>
      <c r="T168" s="96">
        <v>13</v>
      </c>
      <c r="U168" s="96">
        <v>18</v>
      </c>
      <c r="V168" s="96">
        <v>2</v>
      </c>
      <c r="W168" s="185">
        <v>36</v>
      </c>
      <c r="X168" s="96">
        <v>161</v>
      </c>
      <c r="Y168" s="96">
        <v>88</v>
      </c>
      <c r="Z168" s="96">
        <v>47</v>
      </c>
      <c r="AA168" s="96">
        <v>2</v>
      </c>
      <c r="AB168" s="96">
        <v>3</v>
      </c>
      <c r="AC168" s="96">
        <v>0</v>
      </c>
      <c r="AD168" s="96">
        <v>53</v>
      </c>
      <c r="AE168" s="188">
        <v>5.27</v>
      </c>
      <c r="AF168" s="96">
        <v>69</v>
      </c>
      <c r="AG168" s="97">
        <v>11.3</v>
      </c>
      <c r="AH168" s="98">
        <v>2</v>
      </c>
      <c r="AI168" s="97">
        <v>5.9</v>
      </c>
      <c r="AJ168" s="97">
        <v>3</v>
      </c>
      <c r="AK168" s="99">
        <v>2.21</v>
      </c>
      <c r="AL168" s="100">
        <v>0.28000000000000003</v>
      </c>
      <c r="AM168" s="99">
        <v>1.49</v>
      </c>
      <c r="AN168" s="99">
        <v>2.78</v>
      </c>
      <c r="AO168" s="99">
        <v>0.12</v>
      </c>
      <c r="AP168" s="101">
        <v>0</v>
      </c>
      <c r="AQ168" s="102">
        <v>124</v>
      </c>
      <c r="AR168" s="103">
        <v>14</v>
      </c>
      <c r="AS168" s="102">
        <v>2</v>
      </c>
      <c r="AT168" s="191">
        <v>4.42</v>
      </c>
      <c r="AU168" s="84">
        <v>236</v>
      </c>
      <c r="AV168" s="84">
        <v>120</v>
      </c>
      <c r="AW168" s="94">
        <v>-0.11</v>
      </c>
      <c r="AX168" s="84" t="s">
        <v>1739</v>
      </c>
      <c r="AY168" s="97">
        <v>53.4</v>
      </c>
      <c r="AZ168" s="94">
        <v>5.38</v>
      </c>
      <c r="BA168" s="96">
        <v>99</v>
      </c>
      <c r="BB168" s="96">
        <v>10</v>
      </c>
      <c r="BC168" s="84" t="s">
        <v>1739</v>
      </c>
      <c r="BD168" s="97">
        <v>54.4</v>
      </c>
      <c r="BE168" s="94">
        <v>5.16</v>
      </c>
      <c r="BF168" s="96">
        <v>102</v>
      </c>
      <c r="BG168" s="96">
        <v>12</v>
      </c>
      <c r="BH168" s="97">
        <v>71</v>
      </c>
      <c r="BI168" s="94">
        <v>7.35</v>
      </c>
      <c r="BJ168" s="94">
        <v>6.46</v>
      </c>
      <c r="BK168" s="96">
        <v>7</v>
      </c>
      <c r="BL168" s="94">
        <v>-2.08</v>
      </c>
      <c r="BM168" s="36">
        <v>7</v>
      </c>
      <c r="BN168" s="70" t="s">
        <v>1065</v>
      </c>
      <c r="BO168" s="104">
        <v>-17</v>
      </c>
      <c r="BP168" s="84" t="s">
        <v>5784</v>
      </c>
      <c r="BQ168" s="84">
        <v>276520</v>
      </c>
      <c r="BR168" s="36" t="s">
        <v>5537</v>
      </c>
      <c r="BS168" s="36" t="s">
        <v>5768</v>
      </c>
      <c r="BT168" s="36" t="s">
        <v>7065</v>
      </c>
      <c r="BU168" s="84" t="s">
        <v>3471</v>
      </c>
      <c r="BV168" s="84" t="s">
        <v>4679</v>
      </c>
    </row>
    <row r="169" spans="1:74" x14ac:dyDescent="0.3">
      <c r="A169" s="84" t="s">
        <v>4353</v>
      </c>
      <c r="B169" s="84" t="s">
        <v>129</v>
      </c>
      <c r="C169" s="84" t="s">
        <v>1103</v>
      </c>
      <c r="D169" s="84">
        <v>2018</v>
      </c>
      <c r="E169" s="84">
        <v>29</v>
      </c>
      <c r="F169" s="84" t="s">
        <v>1104</v>
      </c>
      <c r="G169" s="84" t="s">
        <v>1063</v>
      </c>
      <c r="H169" s="93" t="s">
        <v>1739</v>
      </c>
      <c r="I169" s="94">
        <v>0.44</v>
      </c>
      <c r="J169" s="93" t="s">
        <v>1064</v>
      </c>
      <c r="K169" s="184">
        <v>43.4</v>
      </c>
      <c r="L169" s="185">
        <v>2</v>
      </c>
      <c r="M169" s="96">
        <v>50</v>
      </c>
      <c r="N169" s="96">
        <v>2</v>
      </c>
      <c r="O169" s="96">
        <v>0</v>
      </c>
      <c r="P169" s="96">
        <v>0</v>
      </c>
      <c r="Q169" s="185">
        <v>0</v>
      </c>
      <c r="R169" s="96">
        <v>10</v>
      </c>
      <c r="S169" s="96">
        <v>217</v>
      </c>
      <c r="T169" s="96">
        <v>8</v>
      </c>
      <c r="U169" s="96">
        <v>23</v>
      </c>
      <c r="V169" s="96">
        <v>1</v>
      </c>
      <c r="W169" s="185">
        <v>45</v>
      </c>
      <c r="X169" s="96">
        <v>148</v>
      </c>
      <c r="Y169" s="96">
        <v>43</v>
      </c>
      <c r="Z169" s="96">
        <v>43</v>
      </c>
      <c r="AA169" s="96">
        <v>3</v>
      </c>
      <c r="AB169" s="96">
        <v>2</v>
      </c>
      <c r="AC169" s="96">
        <v>0</v>
      </c>
      <c r="AD169" s="96">
        <v>25</v>
      </c>
      <c r="AE169" s="188">
        <v>4.82</v>
      </c>
      <c r="AF169" s="96">
        <v>39</v>
      </c>
      <c r="AG169" s="97">
        <v>7.2</v>
      </c>
      <c r="AH169" s="98">
        <v>2</v>
      </c>
      <c r="AI169" s="97">
        <v>8.1</v>
      </c>
      <c r="AJ169" s="97">
        <v>4.2</v>
      </c>
      <c r="AK169" s="99">
        <v>1.37</v>
      </c>
      <c r="AL169" s="100">
        <v>0.29199999999999998</v>
      </c>
      <c r="AM169" s="99">
        <v>1.45</v>
      </c>
      <c r="AN169" s="99">
        <v>1.99</v>
      </c>
      <c r="AO169" s="99">
        <v>0.08</v>
      </c>
      <c r="AP169" s="101">
        <v>28</v>
      </c>
      <c r="AQ169" s="102">
        <v>114</v>
      </c>
      <c r="AR169" s="103">
        <v>14</v>
      </c>
      <c r="AS169" s="102">
        <v>1</v>
      </c>
      <c r="AT169" s="191">
        <v>0.86</v>
      </c>
      <c r="AU169" s="84">
        <v>247</v>
      </c>
      <c r="AV169" s="84">
        <v>121</v>
      </c>
      <c r="AW169" s="94">
        <v>-0.18</v>
      </c>
      <c r="AX169" s="84" t="s">
        <v>1739</v>
      </c>
      <c r="AY169" s="97">
        <v>50.9</v>
      </c>
      <c r="AZ169" s="94">
        <v>4.7</v>
      </c>
      <c r="BA169" s="96">
        <v>86</v>
      </c>
      <c r="BB169" s="96">
        <v>16</v>
      </c>
      <c r="BC169" s="84" t="s">
        <v>1739</v>
      </c>
      <c r="BD169" s="97">
        <v>54.3</v>
      </c>
      <c r="BE169" s="94">
        <v>4.63</v>
      </c>
      <c r="BF169" s="96">
        <v>92</v>
      </c>
      <c r="BG169" s="96">
        <v>18</v>
      </c>
      <c r="BH169" s="97">
        <v>43.3</v>
      </c>
      <c r="BI169" s="94">
        <v>6.23</v>
      </c>
      <c r="BJ169" s="94">
        <v>5.0199999999999996</v>
      </c>
      <c r="BK169" s="96">
        <v>12</v>
      </c>
      <c r="BL169" s="94">
        <v>-1.42</v>
      </c>
      <c r="BM169" s="36">
        <v>2</v>
      </c>
      <c r="BN169" s="70" t="s">
        <v>1065</v>
      </c>
      <c r="BO169" s="104">
        <v>11</v>
      </c>
      <c r="BP169" s="84" t="s">
        <v>4354</v>
      </c>
      <c r="BQ169" s="84">
        <v>592612</v>
      </c>
      <c r="BR169" s="36" t="s">
        <v>3760</v>
      </c>
      <c r="BS169" s="36" t="s">
        <v>4912</v>
      </c>
      <c r="BT169" s="36" t="s">
        <v>5346</v>
      </c>
      <c r="BU169" s="84" t="s">
        <v>5497</v>
      </c>
      <c r="BV169" s="84" t="s">
        <v>4677</v>
      </c>
    </row>
    <row r="170" spans="1:74" x14ac:dyDescent="0.3">
      <c r="A170" s="84" t="s">
        <v>360</v>
      </c>
      <c r="B170" s="84" t="s">
        <v>128</v>
      </c>
      <c r="C170" s="84" t="s">
        <v>1103</v>
      </c>
      <c r="D170" s="84">
        <v>2018</v>
      </c>
      <c r="E170" s="84">
        <v>31</v>
      </c>
      <c r="F170" s="84" t="s">
        <v>1107</v>
      </c>
      <c r="G170" s="84" t="s">
        <v>1063</v>
      </c>
      <c r="H170" s="93" t="s">
        <v>1739</v>
      </c>
      <c r="I170" s="94">
        <v>0.63</v>
      </c>
      <c r="J170" s="93" t="s">
        <v>1064</v>
      </c>
      <c r="K170" s="184">
        <v>69.7</v>
      </c>
      <c r="L170" s="185">
        <v>4</v>
      </c>
      <c r="M170" s="96">
        <v>46</v>
      </c>
      <c r="N170" s="96">
        <v>8</v>
      </c>
      <c r="O170" s="96">
        <v>0</v>
      </c>
      <c r="P170" s="96">
        <v>0</v>
      </c>
      <c r="Q170" s="185">
        <v>1</v>
      </c>
      <c r="R170" s="96">
        <v>10</v>
      </c>
      <c r="S170" s="96">
        <v>332</v>
      </c>
      <c r="T170" s="96">
        <v>12</v>
      </c>
      <c r="U170" s="96">
        <v>32</v>
      </c>
      <c r="V170" s="96">
        <v>2</v>
      </c>
      <c r="W170" s="185">
        <v>62</v>
      </c>
      <c r="X170" s="96">
        <v>227</v>
      </c>
      <c r="Y170" s="96">
        <v>76</v>
      </c>
      <c r="Z170" s="96">
        <v>48</v>
      </c>
      <c r="AA170" s="96">
        <v>2</v>
      </c>
      <c r="AB170" s="96">
        <v>2</v>
      </c>
      <c r="AC170" s="96">
        <v>0</v>
      </c>
      <c r="AD170" s="96">
        <v>45</v>
      </c>
      <c r="AE170" s="188">
        <v>5.35</v>
      </c>
      <c r="AF170" s="96">
        <v>66</v>
      </c>
      <c r="AG170" s="97">
        <v>7.8</v>
      </c>
      <c r="AH170" s="98">
        <v>2</v>
      </c>
      <c r="AI170" s="97">
        <v>7.4</v>
      </c>
      <c r="AJ170" s="97">
        <v>3.7</v>
      </c>
      <c r="AK170" s="99">
        <v>1.39</v>
      </c>
      <c r="AL170" s="100">
        <v>0.28599999999999998</v>
      </c>
      <c r="AM170" s="99">
        <v>1.44</v>
      </c>
      <c r="AN170" s="99">
        <v>1.96</v>
      </c>
      <c r="AO170" s="99">
        <v>0.08</v>
      </c>
      <c r="AP170" s="101">
        <v>14</v>
      </c>
      <c r="AQ170" s="102">
        <v>126</v>
      </c>
      <c r="AR170" s="103">
        <v>13</v>
      </c>
      <c r="AS170" s="102">
        <v>-2</v>
      </c>
      <c r="AT170" s="191">
        <v>5.73</v>
      </c>
      <c r="AU170" s="84">
        <v>251</v>
      </c>
      <c r="AV170" s="84">
        <v>122</v>
      </c>
      <c r="AW170" s="94">
        <v>-0.54</v>
      </c>
      <c r="AX170" s="84" t="s">
        <v>1739</v>
      </c>
      <c r="AY170" s="97">
        <v>68.8</v>
      </c>
      <c r="AZ170" s="94">
        <v>4.8600000000000003</v>
      </c>
      <c r="BA170" s="96">
        <v>89</v>
      </c>
      <c r="BB170" s="96">
        <v>18</v>
      </c>
      <c r="BC170" s="84" t="s">
        <v>1739</v>
      </c>
      <c r="BD170" s="97">
        <v>65.400000000000006</v>
      </c>
      <c r="BE170" s="94">
        <v>4.8099999999999996</v>
      </c>
      <c r="BF170" s="96">
        <v>95</v>
      </c>
      <c r="BG170" s="96">
        <v>17</v>
      </c>
      <c r="BH170" s="97">
        <v>94</v>
      </c>
      <c r="BI170" s="94">
        <v>6.8</v>
      </c>
      <c r="BJ170" s="94">
        <v>5.72</v>
      </c>
      <c r="BK170" s="96">
        <v>13</v>
      </c>
      <c r="BL170" s="94">
        <v>-1.44</v>
      </c>
      <c r="BM170" s="36">
        <v>0</v>
      </c>
      <c r="BN170" s="70" t="s">
        <v>1065</v>
      </c>
      <c r="BO170" s="104">
        <v>-29</v>
      </c>
      <c r="BP170" s="84" t="s">
        <v>1754</v>
      </c>
      <c r="BQ170" s="84">
        <v>475243</v>
      </c>
      <c r="BR170" s="36" t="s">
        <v>3799</v>
      </c>
      <c r="BS170" s="36" t="s">
        <v>5406</v>
      </c>
      <c r="BT170" s="36" t="s">
        <v>3648</v>
      </c>
      <c r="BU170" s="84" t="s">
        <v>5781</v>
      </c>
      <c r="BV170" s="84" t="s">
        <v>4688</v>
      </c>
    </row>
    <row r="171" spans="1:74" x14ac:dyDescent="0.3">
      <c r="A171" s="84" t="s">
        <v>2594</v>
      </c>
      <c r="B171" s="84" t="s">
        <v>2498</v>
      </c>
      <c r="C171" s="84" t="s">
        <v>1103</v>
      </c>
      <c r="D171" s="84">
        <v>2018</v>
      </c>
      <c r="E171" s="84">
        <v>29</v>
      </c>
      <c r="F171" s="84" t="s">
        <v>1116</v>
      </c>
      <c r="G171" s="84" t="s">
        <v>1063</v>
      </c>
      <c r="H171" s="93" t="s">
        <v>1739</v>
      </c>
      <c r="I171" s="94">
        <v>0.46</v>
      </c>
      <c r="J171" s="93" t="s">
        <v>1064</v>
      </c>
      <c r="K171" s="184">
        <v>49</v>
      </c>
      <c r="L171" s="185">
        <v>2</v>
      </c>
      <c r="M171" s="96">
        <v>37</v>
      </c>
      <c r="N171" s="96">
        <v>3</v>
      </c>
      <c r="O171" s="96">
        <v>0</v>
      </c>
      <c r="P171" s="96">
        <v>0</v>
      </c>
      <c r="Q171" s="185">
        <v>0</v>
      </c>
      <c r="R171" s="96">
        <v>11</v>
      </c>
      <c r="S171" s="96">
        <v>235</v>
      </c>
      <c r="T171" s="96">
        <v>6</v>
      </c>
      <c r="U171" s="96">
        <v>20</v>
      </c>
      <c r="V171" s="96">
        <v>3</v>
      </c>
      <c r="W171" s="185">
        <v>38</v>
      </c>
      <c r="X171" s="96">
        <v>160</v>
      </c>
      <c r="Y171" s="96">
        <v>53</v>
      </c>
      <c r="Z171" s="96">
        <v>45</v>
      </c>
      <c r="AA171" s="96">
        <v>2</v>
      </c>
      <c r="AB171" s="96">
        <v>2</v>
      </c>
      <c r="AC171" s="96">
        <v>0</v>
      </c>
      <c r="AD171" s="96">
        <v>31</v>
      </c>
      <c r="AE171" s="188">
        <v>4.95</v>
      </c>
      <c r="AF171" s="96">
        <v>44</v>
      </c>
      <c r="AG171" s="97">
        <v>7.3</v>
      </c>
      <c r="AH171" s="98">
        <v>2</v>
      </c>
      <c r="AI171" s="97">
        <v>6.4</v>
      </c>
      <c r="AJ171" s="97">
        <v>3.3</v>
      </c>
      <c r="AK171" s="99">
        <v>1.03</v>
      </c>
      <c r="AL171" s="100">
        <v>0.30299999999999999</v>
      </c>
      <c r="AM171" s="99">
        <v>1.45</v>
      </c>
      <c r="AN171" s="99">
        <v>1.51</v>
      </c>
      <c r="AO171" s="99">
        <v>0.05</v>
      </c>
      <c r="AP171" s="101">
        <v>11</v>
      </c>
      <c r="AQ171" s="102">
        <v>117</v>
      </c>
      <c r="AR171" s="103">
        <v>13</v>
      </c>
      <c r="AS171" s="102">
        <v>1</v>
      </c>
      <c r="AT171" s="191">
        <v>0.87</v>
      </c>
      <c r="AU171" s="84">
        <v>254</v>
      </c>
      <c r="AV171" s="84">
        <v>123</v>
      </c>
      <c r="AW171" s="94">
        <v>-0.57999999999999996</v>
      </c>
      <c r="AX171" s="84" t="s">
        <v>1739</v>
      </c>
      <c r="AY171" s="97">
        <v>55.2</v>
      </c>
      <c r="AZ171" s="94">
        <v>4.34</v>
      </c>
      <c r="BA171" s="96">
        <v>80</v>
      </c>
      <c r="BB171" s="96">
        <v>22</v>
      </c>
      <c r="BC171" s="84" t="s">
        <v>1739</v>
      </c>
      <c r="BD171" s="97">
        <v>57</v>
      </c>
      <c r="BE171" s="94">
        <v>4.37</v>
      </c>
      <c r="BF171" s="96">
        <v>86</v>
      </c>
      <c r="BG171" s="96">
        <v>22</v>
      </c>
      <c r="BH171" s="97">
        <v>54</v>
      </c>
      <c r="BI171" s="94">
        <v>5.33</v>
      </c>
      <c r="BJ171" s="94">
        <v>3.89</v>
      </c>
      <c r="BK171" s="96">
        <v>32</v>
      </c>
      <c r="BL171" s="94">
        <v>-0.38</v>
      </c>
      <c r="BM171" s="36">
        <v>-19</v>
      </c>
      <c r="BN171" s="70" t="s">
        <v>1065</v>
      </c>
      <c r="BO171" s="104">
        <v>3</v>
      </c>
      <c r="BP171" s="84" t="s">
        <v>2595</v>
      </c>
      <c r="BQ171" s="84">
        <v>519008</v>
      </c>
      <c r="BR171" s="36" t="s">
        <v>4300</v>
      </c>
      <c r="BS171" s="36" t="s">
        <v>3517</v>
      </c>
      <c r="BT171" s="36" t="s">
        <v>5541</v>
      </c>
      <c r="BU171" s="84" t="s">
        <v>4409</v>
      </c>
      <c r="BV171" s="84" t="s">
        <v>4677</v>
      </c>
    </row>
    <row r="172" spans="1:74" x14ac:dyDescent="0.3">
      <c r="A172" s="84" t="s">
        <v>4368</v>
      </c>
      <c r="B172" s="84" t="s">
        <v>30</v>
      </c>
      <c r="C172" s="84" t="s">
        <v>1065</v>
      </c>
      <c r="D172" s="84">
        <v>2018</v>
      </c>
      <c r="E172" s="84">
        <v>27</v>
      </c>
      <c r="F172" s="84" t="s">
        <v>1062</v>
      </c>
      <c r="G172" s="84" t="s">
        <v>1063</v>
      </c>
      <c r="H172" s="93" t="s">
        <v>1739</v>
      </c>
      <c r="I172" s="94">
        <v>0.43</v>
      </c>
      <c r="J172" s="93" t="s">
        <v>1064</v>
      </c>
      <c r="K172" s="184">
        <v>48.4</v>
      </c>
      <c r="L172" s="185">
        <v>2</v>
      </c>
      <c r="M172" s="96">
        <v>42</v>
      </c>
      <c r="N172" s="96">
        <v>2</v>
      </c>
      <c r="O172" s="96">
        <v>0</v>
      </c>
      <c r="P172" s="96">
        <v>0</v>
      </c>
      <c r="Q172" s="185">
        <v>0</v>
      </c>
      <c r="R172" s="96">
        <v>10</v>
      </c>
      <c r="S172" s="96">
        <v>229</v>
      </c>
      <c r="T172" s="96">
        <v>7</v>
      </c>
      <c r="U172" s="96">
        <v>26</v>
      </c>
      <c r="V172" s="96">
        <v>2</v>
      </c>
      <c r="W172" s="185">
        <v>50</v>
      </c>
      <c r="X172" s="96">
        <v>154</v>
      </c>
      <c r="Y172" s="96">
        <v>44</v>
      </c>
      <c r="Z172" s="96">
        <v>44</v>
      </c>
      <c r="AA172" s="96">
        <v>3</v>
      </c>
      <c r="AB172" s="96">
        <v>3</v>
      </c>
      <c r="AC172" s="96">
        <v>0</v>
      </c>
      <c r="AD172" s="96">
        <v>27</v>
      </c>
      <c r="AE172" s="188">
        <v>4.93</v>
      </c>
      <c r="AF172" s="96">
        <v>43</v>
      </c>
      <c r="AG172" s="97">
        <v>7.6</v>
      </c>
      <c r="AH172" s="98">
        <v>1.9</v>
      </c>
      <c r="AI172" s="97">
        <v>8.6999999999999993</v>
      </c>
      <c r="AJ172" s="97">
        <v>4.5999999999999996</v>
      </c>
      <c r="AK172" s="99">
        <v>1.18</v>
      </c>
      <c r="AL172" s="100">
        <v>0.30099999999999999</v>
      </c>
      <c r="AM172" s="99">
        <v>1.49</v>
      </c>
      <c r="AN172" s="99">
        <v>1.83</v>
      </c>
      <c r="AO172" s="99">
        <v>7.0000000000000007E-2</v>
      </c>
      <c r="AP172" s="101">
        <v>37</v>
      </c>
      <c r="AQ172" s="102">
        <v>116</v>
      </c>
      <c r="AR172" s="103">
        <v>13</v>
      </c>
      <c r="AS172" s="102">
        <v>1</v>
      </c>
      <c r="AT172" s="191">
        <v>0.92</v>
      </c>
      <c r="AU172" s="84">
        <v>258</v>
      </c>
      <c r="AV172" s="84">
        <v>124</v>
      </c>
      <c r="AW172" s="94">
        <v>-0.34</v>
      </c>
      <c r="AX172" s="84" t="s">
        <v>1739</v>
      </c>
      <c r="AY172" s="97">
        <v>53.6</v>
      </c>
      <c r="AZ172" s="94">
        <v>4.57</v>
      </c>
      <c r="BA172" s="96">
        <v>84</v>
      </c>
      <c r="BB172" s="96">
        <v>18</v>
      </c>
      <c r="BC172" s="84" t="s">
        <v>1739</v>
      </c>
      <c r="BD172" s="97">
        <v>56</v>
      </c>
      <c r="BE172" s="94">
        <v>4.59</v>
      </c>
      <c r="BF172" s="96">
        <v>91</v>
      </c>
      <c r="BG172" s="96">
        <v>19</v>
      </c>
      <c r="BH172" s="97">
        <v>44.7</v>
      </c>
      <c r="BI172" s="94">
        <v>7.25</v>
      </c>
      <c r="BJ172" s="94">
        <v>5.58</v>
      </c>
      <c r="BK172" s="96">
        <v>8</v>
      </c>
      <c r="BL172" s="94">
        <v>-2.3199999999999998</v>
      </c>
      <c r="BM172" s="36">
        <v>5</v>
      </c>
      <c r="BN172" s="70" t="s">
        <v>1065</v>
      </c>
      <c r="BO172" s="104">
        <v>11</v>
      </c>
      <c r="BP172" s="84" t="s">
        <v>4369</v>
      </c>
      <c r="BQ172" s="84">
        <v>623395</v>
      </c>
      <c r="BR172" s="36" t="s">
        <v>3806</v>
      </c>
      <c r="BS172" s="36" t="s">
        <v>5314</v>
      </c>
      <c r="BT172" s="36" t="s">
        <v>5306</v>
      </c>
      <c r="BU172" s="84" t="s">
        <v>5785</v>
      </c>
      <c r="BV172" s="84" t="s">
        <v>4668</v>
      </c>
    </row>
    <row r="173" spans="1:74" x14ac:dyDescent="0.3">
      <c r="A173" s="84" t="s">
        <v>5786</v>
      </c>
      <c r="B173" s="84" t="s">
        <v>1884</v>
      </c>
      <c r="C173" s="84" t="s">
        <v>1065</v>
      </c>
      <c r="D173" s="84">
        <v>2018</v>
      </c>
      <c r="E173" s="84">
        <v>23</v>
      </c>
      <c r="F173" s="84" t="s">
        <v>1089</v>
      </c>
      <c r="G173" s="84" t="s">
        <v>1063</v>
      </c>
      <c r="H173" s="93" t="s">
        <v>1739</v>
      </c>
      <c r="I173" s="94">
        <v>0.49</v>
      </c>
      <c r="J173" s="93" t="s">
        <v>1064</v>
      </c>
      <c r="K173" s="184">
        <v>40.5</v>
      </c>
      <c r="L173" s="185">
        <v>3</v>
      </c>
      <c r="M173" s="96">
        <v>21</v>
      </c>
      <c r="N173" s="96">
        <v>7</v>
      </c>
      <c r="O173" s="96">
        <v>0</v>
      </c>
      <c r="P173" s="96">
        <v>0</v>
      </c>
      <c r="Q173" s="185">
        <v>0</v>
      </c>
      <c r="R173" s="96">
        <v>3</v>
      </c>
      <c r="S173" s="96">
        <v>242</v>
      </c>
      <c r="T173" s="96">
        <v>10</v>
      </c>
      <c r="U173" s="96">
        <v>30</v>
      </c>
      <c r="V173" s="96">
        <v>1</v>
      </c>
      <c r="W173" s="185">
        <v>46</v>
      </c>
      <c r="X173" s="96">
        <v>159</v>
      </c>
      <c r="Y173" s="96">
        <v>88</v>
      </c>
      <c r="Z173" s="96">
        <v>49</v>
      </c>
      <c r="AA173" s="96">
        <v>2</v>
      </c>
      <c r="AB173" s="96">
        <v>3</v>
      </c>
      <c r="AC173" s="96">
        <v>0</v>
      </c>
      <c r="AD173" s="96">
        <v>56</v>
      </c>
      <c r="AE173" s="188">
        <v>5.49</v>
      </c>
      <c r="AF173" s="96">
        <v>82</v>
      </c>
      <c r="AG173" s="97">
        <v>14.1</v>
      </c>
      <c r="AH173" s="98">
        <v>1.5</v>
      </c>
      <c r="AI173" s="97">
        <v>7.9</v>
      </c>
      <c r="AJ173" s="97">
        <v>5.0999999999999996</v>
      </c>
      <c r="AK173" s="99">
        <v>1.75</v>
      </c>
      <c r="AL173" s="100">
        <v>0.29799999999999999</v>
      </c>
      <c r="AM173" s="99">
        <v>1.72</v>
      </c>
      <c r="AN173" s="99">
        <v>2.52</v>
      </c>
      <c r="AO173" s="99">
        <v>0.1</v>
      </c>
      <c r="AP173" s="101">
        <v>8</v>
      </c>
      <c r="AQ173" s="102">
        <v>130</v>
      </c>
      <c r="AR173" s="103">
        <v>13</v>
      </c>
      <c r="AS173" s="102">
        <v>-1</v>
      </c>
      <c r="AT173" s="191">
        <v>2.63</v>
      </c>
      <c r="AU173" s="84">
        <v>261</v>
      </c>
      <c r="AV173" s="84">
        <v>125</v>
      </c>
      <c r="AW173" s="94">
        <v>-0.45</v>
      </c>
      <c r="AX173" s="84" t="s">
        <v>1739</v>
      </c>
      <c r="AY173" s="97">
        <v>54</v>
      </c>
      <c r="AZ173" s="94">
        <v>5.23</v>
      </c>
      <c r="BA173" s="96">
        <v>96</v>
      </c>
      <c r="BB173" s="96">
        <v>12</v>
      </c>
      <c r="BC173" s="84" t="s">
        <v>1739</v>
      </c>
      <c r="BD173" s="97">
        <v>58.4</v>
      </c>
      <c r="BE173" s="94">
        <v>5.04</v>
      </c>
      <c r="BF173" s="96">
        <v>100</v>
      </c>
      <c r="BG173" s="96">
        <v>14</v>
      </c>
      <c r="BH173" s="97">
        <v>48</v>
      </c>
      <c r="BI173" s="94">
        <v>7.88</v>
      </c>
      <c r="BJ173" s="94">
        <v>6.67</v>
      </c>
      <c r="BK173" s="96">
        <v>5</v>
      </c>
      <c r="BL173" s="94">
        <v>-2.38</v>
      </c>
      <c r="BM173" s="36">
        <v>8</v>
      </c>
      <c r="BN173" s="70" t="s">
        <v>1065</v>
      </c>
      <c r="BO173" s="104">
        <v>10</v>
      </c>
      <c r="BP173" s="84" t="s">
        <v>5787</v>
      </c>
      <c r="BQ173" s="84">
        <v>623167</v>
      </c>
      <c r="BR173" s="36" t="s">
        <v>5788</v>
      </c>
      <c r="BS173" s="36" t="s">
        <v>4915</v>
      </c>
      <c r="BT173" s="36" t="s">
        <v>5773</v>
      </c>
      <c r="BU173" s="84" t="s">
        <v>4918</v>
      </c>
      <c r="BV173" s="84" t="s">
        <v>4668</v>
      </c>
    </row>
    <row r="174" spans="1:74" x14ac:dyDescent="0.3">
      <c r="A174" s="84" t="s">
        <v>1901</v>
      </c>
      <c r="B174" s="84" t="s">
        <v>17</v>
      </c>
      <c r="C174" s="84" t="s">
        <v>1065</v>
      </c>
      <c r="D174" s="84">
        <v>2018</v>
      </c>
      <c r="E174" s="84">
        <v>36</v>
      </c>
      <c r="F174" s="84" t="s">
        <v>1101</v>
      </c>
      <c r="G174" s="84" t="s">
        <v>1063</v>
      </c>
      <c r="H174" s="93" t="s">
        <v>1739</v>
      </c>
      <c r="I174" s="94">
        <v>0.42</v>
      </c>
      <c r="J174" s="93" t="s">
        <v>1064</v>
      </c>
      <c r="K174" s="184">
        <v>34.700000000000003</v>
      </c>
      <c r="L174" s="185">
        <v>2</v>
      </c>
      <c r="M174" s="96">
        <v>42</v>
      </c>
      <c r="N174" s="96">
        <v>2</v>
      </c>
      <c r="O174" s="96">
        <v>0</v>
      </c>
      <c r="P174" s="96">
        <v>0</v>
      </c>
      <c r="Q174" s="185">
        <v>3</v>
      </c>
      <c r="R174" s="96">
        <v>12</v>
      </c>
      <c r="S174" s="96">
        <v>187</v>
      </c>
      <c r="T174" s="96">
        <v>6</v>
      </c>
      <c r="U174" s="96">
        <v>18</v>
      </c>
      <c r="V174" s="96">
        <v>2</v>
      </c>
      <c r="W174" s="185">
        <v>36</v>
      </c>
      <c r="X174" s="96">
        <v>132</v>
      </c>
      <c r="Y174" s="96">
        <v>35</v>
      </c>
      <c r="Z174" s="96">
        <v>44</v>
      </c>
      <c r="AA174" s="96">
        <v>1</v>
      </c>
      <c r="AB174" s="96">
        <v>2</v>
      </c>
      <c r="AC174" s="96">
        <v>0</v>
      </c>
      <c r="AD174" s="96">
        <v>18</v>
      </c>
      <c r="AE174" s="188">
        <v>4.83</v>
      </c>
      <c r="AF174" s="96">
        <v>33</v>
      </c>
      <c r="AG174" s="97">
        <v>6.7</v>
      </c>
      <c r="AH174" s="98">
        <v>2</v>
      </c>
      <c r="AI174" s="97">
        <v>7.2</v>
      </c>
      <c r="AJ174" s="97">
        <v>3.6</v>
      </c>
      <c r="AK174" s="99">
        <v>1.27</v>
      </c>
      <c r="AL174" s="100">
        <v>0.26500000000000001</v>
      </c>
      <c r="AM174" s="99">
        <v>1.31</v>
      </c>
      <c r="AN174" s="99">
        <v>1.81</v>
      </c>
      <c r="AO174" s="99">
        <v>7.0000000000000007E-2</v>
      </c>
      <c r="AP174" s="101">
        <v>18</v>
      </c>
      <c r="AQ174" s="102">
        <v>114</v>
      </c>
      <c r="AR174" s="103">
        <v>13</v>
      </c>
      <c r="AS174" s="102">
        <v>1</v>
      </c>
      <c r="AT174" s="191">
        <v>1.61</v>
      </c>
      <c r="AU174" s="84">
        <v>264</v>
      </c>
      <c r="AV174" s="84">
        <v>126</v>
      </c>
      <c r="AW174" s="94">
        <v>-0.21</v>
      </c>
      <c r="AX174" s="84" t="s">
        <v>1859</v>
      </c>
      <c r="AY174" s="97">
        <v>69.900000000000006</v>
      </c>
      <c r="AZ174" s="94">
        <v>4.67</v>
      </c>
      <c r="BA174" s="96">
        <v>86</v>
      </c>
      <c r="BB174" s="96">
        <v>20</v>
      </c>
      <c r="BC174" s="84" t="s">
        <v>1739</v>
      </c>
      <c r="BD174" s="97">
        <v>63.3</v>
      </c>
      <c r="BE174" s="94">
        <v>4.62</v>
      </c>
      <c r="BF174" s="96">
        <v>91</v>
      </c>
      <c r="BG174" s="96">
        <v>20</v>
      </c>
      <c r="BH174" s="97">
        <v>40.700000000000003</v>
      </c>
      <c r="BI174" s="94">
        <v>3.54</v>
      </c>
      <c r="BJ174" s="94">
        <v>5.53</v>
      </c>
      <c r="BK174" s="96">
        <v>8</v>
      </c>
      <c r="BL174" s="94">
        <v>1.29</v>
      </c>
      <c r="BM174" s="36">
        <v>5</v>
      </c>
      <c r="BN174" s="70" t="s">
        <v>1065</v>
      </c>
      <c r="BO174" s="104">
        <v>23</v>
      </c>
      <c r="BP174" s="84" t="s">
        <v>1902</v>
      </c>
      <c r="BQ174" s="84">
        <v>435400</v>
      </c>
      <c r="BR174" s="36" t="s">
        <v>4696</v>
      </c>
      <c r="BS174" s="36" t="s">
        <v>3692</v>
      </c>
      <c r="BT174" s="36" t="s">
        <v>3593</v>
      </c>
      <c r="BU174" s="84" t="s">
        <v>3710</v>
      </c>
      <c r="BV174" s="84" t="s">
        <v>4679</v>
      </c>
    </row>
    <row r="175" spans="1:74" x14ac:dyDescent="0.3">
      <c r="A175" s="84" t="s">
        <v>1995</v>
      </c>
      <c r="B175" s="84" t="s">
        <v>1996</v>
      </c>
      <c r="C175" s="84" t="s">
        <v>1065</v>
      </c>
      <c r="D175" s="84">
        <v>2018</v>
      </c>
      <c r="E175" s="84">
        <v>35</v>
      </c>
      <c r="F175" s="84" t="s">
        <v>1107</v>
      </c>
      <c r="G175" s="84" t="s">
        <v>1063</v>
      </c>
      <c r="H175" s="93" t="s">
        <v>1739</v>
      </c>
      <c r="I175" s="94">
        <v>0.68</v>
      </c>
      <c r="J175" s="93" t="s">
        <v>1064</v>
      </c>
      <c r="K175" s="184">
        <v>62.7</v>
      </c>
      <c r="L175" s="185">
        <v>4</v>
      </c>
      <c r="M175" s="96">
        <v>12</v>
      </c>
      <c r="N175" s="96">
        <v>11</v>
      </c>
      <c r="O175" s="96">
        <v>0</v>
      </c>
      <c r="P175" s="96">
        <v>0</v>
      </c>
      <c r="Q175" s="185">
        <v>0</v>
      </c>
      <c r="R175" s="96">
        <v>0</v>
      </c>
      <c r="S175" s="96">
        <v>257</v>
      </c>
      <c r="T175" s="96">
        <v>12</v>
      </c>
      <c r="U175" s="96">
        <v>17</v>
      </c>
      <c r="V175" s="96">
        <v>1</v>
      </c>
      <c r="W175" s="185">
        <v>38</v>
      </c>
      <c r="X175" s="96">
        <v>180</v>
      </c>
      <c r="Y175" s="96">
        <v>88</v>
      </c>
      <c r="Z175" s="96">
        <v>51</v>
      </c>
      <c r="AA175" s="96">
        <v>1</v>
      </c>
      <c r="AB175" s="96">
        <v>4</v>
      </c>
      <c r="AC175" s="96">
        <v>0</v>
      </c>
      <c r="AD175" s="96">
        <v>49</v>
      </c>
      <c r="AE175" s="188">
        <v>5.67</v>
      </c>
      <c r="AF175" s="96">
        <v>73</v>
      </c>
      <c r="AG175" s="97">
        <v>10.9</v>
      </c>
      <c r="AH175" s="98">
        <v>2.2000000000000002</v>
      </c>
      <c r="AI175" s="97">
        <v>5.8</v>
      </c>
      <c r="AJ175" s="97">
        <v>2.6</v>
      </c>
      <c r="AK175" s="99">
        <v>1.76</v>
      </c>
      <c r="AL175" s="100">
        <v>0.27100000000000002</v>
      </c>
      <c r="AM175" s="99">
        <v>1.38</v>
      </c>
      <c r="AN175" s="99">
        <v>2.2400000000000002</v>
      </c>
      <c r="AO175" s="99">
        <v>0.09</v>
      </c>
      <c r="AP175" s="101">
        <v>1</v>
      </c>
      <c r="AQ175" s="102">
        <v>134</v>
      </c>
      <c r="AR175" s="103">
        <v>12</v>
      </c>
      <c r="AS175" s="102">
        <v>2</v>
      </c>
      <c r="AT175" s="191">
        <v>6.32</v>
      </c>
      <c r="AU175" s="84">
        <v>268</v>
      </c>
      <c r="AV175" s="84">
        <v>127</v>
      </c>
      <c r="AW175" s="94">
        <v>-0.62</v>
      </c>
      <c r="AX175" s="84" t="s">
        <v>1739</v>
      </c>
      <c r="AY175" s="97">
        <v>56.4</v>
      </c>
      <c r="AZ175" s="94">
        <v>5.2</v>
      </c>
      <c r="BA175" s="96">
        <v>96</v>
      </c>
      <c r="BB175" s="96">
        <v>12</v>
      </c>
      <c r="BC175" s="84" t="s">
        <v>1739</v>
      </c>
      <c r="BD175" s="97">
        <v>55.7</v>
      </c>
      <c r="BE175" s="94">
        <v>5.05</v>
      </c>
      <c r="BF175" s="96">
        <v>100</v>
      </c>
      <c r="BG175" s="96">
        <v>13</v>
      </c>
      <c r="BH175" s="97">
        <v>42.3</v>
      </c>
      <c r="BI175" s="94">
        <v>7.44</v>
      </c>
      <c r="BJ175" s="94">
        <v>7.75</v>
      </c>
      <c r="BK175" s="96">
        <v>2</v>
      </c>
      <c r="BL175" s="94">
        <v>-1.77</v>
      </c>
      <c r="BM175" s="36">
        <v>10</v>
      </c>
      <c r="BN175" s="70" t="s">
        <v>1065</v>
      </c>
      <c r="BO175" s="104">
        <v>13</v>
      </c>
      <c r="BP175" s="84" t="s">
        <v>1997</v>
      </c>
      <c r="BQ175" s="84">
        <v>450308</v>
      </c>
      <c r="BR175" s="36" t="s">
        <v>4672</v>
      </c>
      <c r="BS175" s="36" t="s">
        <v>5789</v>
      </c>
      <c r="BT175" s="36" t="s">
        <v>3467</v>
      </c>
      <c r="BU175" s="84" t="s">
        <v>3472</v>
      </c>
      <c r="BV175" s="84" t="s">
        <v>4679</v>
      </c>
    </row>
    <row r="176" spans="1:74" x14ac:dyDescent="0.3">
      <c r="A176" s="84" t="s">
        <v>90</v>
      </c>
      <c r="B176" s="84" t="s">
        <v>258</v>
      </c>
      <c r="C176" s="84" t="s">
        <v>1065</v>
      </c>
      <c r="D176" s="84">
        <v>2018</v>
      </c>
      <c r="E176" s="84">
        <v>23</v>
      </c>
      <c r="F176" s="84" t="s">
        <v>1107</v>
      </c>
      <c r="G176" s="84" t="s">
        <v>1063</v>
      </c>
      <c r="H176" s="93" t="s">
        <v>1739</v>
      </c>
      <c r="I176" s="94">
        <v>0.45</v>
      </c>
      <c r="J176" s="93" t="s">
        <v>1064</v>
      </c>
      <c r="K176" s="184">
        <v>53.2</v>
      </c>
      <c r="L176" s="185">
        <v>2</v>
      </c>
      <c r="M176" s="96">
        <v>29</v>
      </c>
      <c r="N176" s="96">
        <v>4</v>
      </c>
      <c r="O176" s="96">
        <v>0</v>
      </c>
      <c r="P176" s="96">
        <v>0</v>
      </c>
      <c r="Q176" s="185">
        <v>0</v>
      </c>
      <c r="R176" s="96">
        <v>6</v>
      </c>
      <c r="S176" s="96">
        <v>219</v>
      </c>
      <c r="T176" s="96">
        <v>10</v>
      </c>
      <c r="U176" s="96">
        <v>24</v>
      </c>
      <c r="V176" s="96">
        <v>1</v>
      </c>
      <c r="W176" s="185">
        <v>44</v>
      </c>
      <c r="X176" s="96">
        <v>148</v>
      </c>
      <c r="Y176" s="96">
        <v>47</v>
      </c>
      <c r="Z176" s="96">
        <v>47</v>
      </c>
      <c r="AA176" s="96">
        <v>4</v>
      </c>
      <c r="AB176" s="96">
        <v>3</v>
      </c>
      <c r="AC176" s="96">
        <v>1</v>
      </c>
      <c r="AD176" s="96">
        <v>31</v>
      </c>
      <c r="AE176" s="188">
        <v>5.25</v>
      </c>
      <c r="AF176" s="96">
        <v>39</v>
      </c>
      <c r="AG176" s="97">
        <v>7.3</v>
      </c>
      <c r="AH176" s="98">
        <v>1.8</v>
      </c>
      <c r="AI176" s="97">
        <v>8.1999999999999993</v>
      </c>
      <c r="AJ176" s="97">
        <v>4.5</v>
      </c>
      <c r="AK176" s="99">
        <v>1.89</v>
      </c>
      <c r="AL176" s="100">
        <v>0.28699999999999998</v>
      </c>
      <c r="AM176" s="99">
        <v>1.55</v>
      </c>
      <c r="AN176" s="99">
        <v>2.6</v>
      </c>
      <c r="AO176" s="99">
        <v>0.11</v>
      </c>
      <c r="AP176" s="101">
        <v>15</v>
      </c>
      <c r="AQ176" s="102">
        <v>124</v>
      </c>
      <c r="AR176" s="103">
        <v>10</v>
      </c>
      <c r="AS176" s="102">
        <v>-1</v>
      </c>
      <c r="AT176" s="191">
        <v>0</v>
      </c>
      <c r="AU176" s="84">
        <v>299</v>
      </c>
      <c r="AV176" s="84">
        <v>128</v>
      </c>
      <c r="AW176" s="94">
        <v>-0.27</v>
      </c>
      <c r="AX176" s="84" t="s">
        <v>1739</v>
      </c>
      <c r="AY176" s="97">
        <v>53.8</v>
      </c>
      <c r="AZ176" s="94">
        <v>5.17</v>
      </c>
      <c r="BA176" s="96">
        <v>95</v>
      </c>
      <c r="BB176" s="96">
        <v>12</v>
      </c>
      <c r="BC176" s="84" t="s">
        <v>1739</v>
      </c>
      <c r="BD176" s="97">
        <v>56.2</v>
      </c>
      <c r="BE176" s="94">
        <v>4.99</v>
      </c>
      <c r="BF176" s="96">
        <v>99</v>
      </c>
      <c r="BG176" s="96">
        <v>14</v>
      </c>
      <c r="BH176" s="97">
        <v>41.7</v>
      </c>
      <c r="BI176" s="94">
        <v>7.34</v>
      </c>
      <c r="BJ176" s="94">
        <v>6.8</v>
      </c>
      <c r="BK176" s="96">
        <v>4</v>
      </c>
      <c r="BL176" s="94">
        <v>-2.09</v>
      </c>
      <c r="BM176" s="36">
        <v>6</v>
      </c>
      <c r="BN176" s="70" t="s">
        <v>1065</v>
      </c>
      <c r="BO176" s="104">
        <v>15</v>
      </c>
      <c r="BP176" s="84" t="s">
        <v>5790</v>
      </c>
      <c r="BQ176" s="84">
        <v>622766</v>
      </c>
      <c r="BR176" s="36" t="s">
        <v>4683</v>
      </c>
      <c r="BS176" s="36" t="s">
        <v>5791</v>
      </c>
      <c r="BT176" s="36" t="s">
        <v>4918</v>
      </c>
      <c r="BU176" s="84" t="s">
        <v>5792</v>
      </c>
      <c r="BV176" s="84" t="s">
        <v>4668</v>
      </c>
    </row>
    <row r="177" spans="1:74" x14ac:dyDescent="0.3">
      <c r="A177" s="84" t="s">
        <v>4602</v>
      </c>
      <c r="B177" s="84" t="s">
        <v>464</v>
      </c>
      <c r="C177" s="84" t="s">
        <v>1065</v>
      </c>
      <c r="D177" s="84">
        <v>2018</v>
      </c>
      <c r="F177" s="84" t="s">
        <v>1093</v>
      </c>
      <c r="G177" s="84" t="s">
        <v>1063</v>
      </c>
      <c r="H177" s="93" t="s">
        <v>1739</v>
      </c>
      <c r="I177" s="94">
        <v>0.56999999999999995</v>
      </c>
      <c r="J177" s="93" t="s">
        <v>1064</v>
      </c>
      <c r="K177" s="184">
        <v>87.7</v>
      </c>
      <c r="L177" s="185"/>
      <c r="Q177" s="185"/>
      <c r="W177" s="185"/>
      <c r="Z177" s="96">
        <v>43</v>
      </c>
      <c r="AE177" s="188">
        <v>4.82</v>
      </c>
      <c r="AP177" s="101">
        <v>0</v>
      </c>
      <c r="AQ177" s="102">
        <v>114</v>
      </c>
      <c r="AT177" s="191">
        <v>0</v>
      </c>
      <c r="AU177" s="84">
        <v>359</v>
      </c>
      <c r="AV177" s="84">
        <v>129</v>
      </c>
      <c r="AX177" s="84" t="s">
        <v>1739</v>
      </c>
      <c r="AY177" s="97"/>
      <c r="AZ177" s="94"/>
      <c r="BA177" s="96"/>
      <c r="BB177" s="96"/>
      <c r="BC177" s="84" t="s">
        <v>1739</v>
      </c>
      <c r="BD177" s="97"/>
      <c r="BE177" s="94"/>
      <c r="BF177" s="96"/>
      <c r="BG177" s="96"/>
      <c r="BH177" s="97">
        <v>84.7</v>
      </c>
      <c r="BI177" s="94">
        <v>4.68</v>
      </c>
      <c r="BJ177" s="94">
        <v>4.72</v>
      </c>
      <c r="BK177" s="96">
        <v>22</v>
      </c>
      <c r="BL177" s="94">
        <v>0.15</v>
      </c>
      <c r="BM177" s="36"/>
      <c r="BN177" s="70" t="s">
        <v>1065</v>
      </c>
      <c r="BO177" s="104"/>
      <c r="BP177" s="84" t="s">
        <v>5045</v>
      </c>
      <c r="BQ177" s="84">
        <v>596112</v>
      </c>
      <c r="BR177" s="36" t="s">
        <v>5291</v>
      </c>
      <c r="BS177" s="36" t="s">
        <v>4377</v>
      </c>
      <c r="BT177" s="36" t="s">
        <v>2691</v>
      </c>
      <c r="BU177" s="84" t="s">
        <v>3547</v>
      </c>
      <c r="BV177" s="84" t="s">
        <v>4668</v>
      </c>
    </row>
    <row r="178" spans="1:74" x14ac:dyDescent="0.3">
      <c r="A178" s="84" t="s">
        <v>4220</v>
      </c>
      <c r="B178" s="84" t="s">
        <v>4221</v>
      </c>
      <c r="C178" s="84" t="s">
        <v>1065</v>
      </c>
      <c r="D178" s="84">
        <v>2018</v>
      </c>
      <c r="E178" s="84">
        <v>25</v>
      </c>
      <c r="F178" s="84" t="s">
        <v>1089</v>
      </c>
      <c r="G178" s="84" t="s">
        <v>1063</v>
      </c>
      <c r="H178" s="93" t="s">
        <v>1859</v>
      </c>
      <c r="I178" s="94">
        <v>0.67</v>
      </c>
      <c r="J178" s="93" t="s">
        <v>1064</v>
      </c>
      <c r="K178" s="184">
        <v>118.8</v>
      </c>
      <c r="L178" s="185">
        <v>6</v>
      </c>
      <c r="M178" s="96">
        <v>14</v>
      </c>
      <c r="N178" s="96">
        <v>13</v>
      </c>
      <c r="O178" s="96">
        <v>0</v>
      </c>
      <c r="P178" s="96">
        <v>0</v>
      </c>
      <c r="Q178" s="185">
        <v>0</v>
      </c>
      <c r="R178" s="96">
        <v>0</v>
      </c>
      <c r="S178" s="96">
        <v>340</v>
      </c>
      <c r="T178" s="96">
        <v>7</v>
      </c>
      <c r="U178" s="96">
        <v>21</v>
      </c>
      <c r="V178" s="96">
        <v>1</v>
      </c>
      <c r="W178" s="185">
        <v>90</v>
      </c>
      <c r="X178" s="96">
        <v>248</v>
      </c>
      <c r="Y178" s="96">
        <v>83</v>
      </c>
      <c r="Z178" s="96">
        <v>32</v>
      </c>
      <c r="AA178" s="96">
        <v>4</v>
      </c>
      <c r="AB178" s="96">
        <v>2</v>
      </c>
      <c r="AC178" s="96">
        <v>0</v>
      </c>
      <c r="AD178" s="96">
        <v>37</v>
      </c>
      <c r="AE178" s="188">
        <v>3.57</v>
      </c>
      <c r="AF178" s="96">
        <v>73</v>
      </c>
      <c r="AG178" s="97">
        <v>8</v>
      </c>
      <c r="AH178" s="98">
        <v>4.4000000000000004</v>
      </c>
      <c r="AI178" s="97">
        <v>9.9</v>
      </c>
      <c r="AJ178" s="97">
        <v>2.2000000000000002</v>
      </c>
      <c r="AK178" s="99">
        <v>0.81</v>
      </c>
      <c r="AL178" s="100">
        <v>0.29899999999999999</v>
      </c>
      <c r="AM178" s="99">
        <v>1.18</v>
      </c>
      <c r="AN178" s="99">
        <v>1.1499999999999999</v>
      </c>
      <c r="AO178" s="99">
        <v>0.05</v>
      </c>
      <c r="AP178" s="101">
        <v>152</v>
      </c>
      <c r="AQ178" s="102">
        <v>84</v>
      </c>
      <c r="AR178" s="103">
        <v>55</v>
      </c>
      <c r="AS178" s="102">
        <v>23</v>
      </c>
      <c r="AT178" s="191">
        <v>17.04</v>
      </c>
      <c r="AU178" s="84">
        <v>28</v>
      </c>
      <c r="AV178" s="84">
        <v>1</v>
      </c>
      <c r="AW178" s="94">
        <v>0.04</v>
      </c>
      <c r="AX178" s="84" t="s">
        <v>1739</v>
      </c>
      <c r="AY178" s="97">
        <v>78</v>
      </c>
      <c r="AZ178" s="94">
        <v>3.22</v>
      </c>
      <c r="BA178" s="96">
        <v>59</v>
      </c>
      <c r="BB178" s="96">
        <v>73</v>
      </c>
      <c r="BC178" s="84" t="s">
        <v>1859</v>
      </c>
      <c r="BD178" s="97">
        <v>87.3</v>
      </c>
      <c r="BE178" s="94">
        <v>3.61</v>
      </c>
      <c r="BF178" s="96">
        <v>71</v>
      </c>
      <c r="BG178" s="96">
        <v>53</v>
      </c>
      <c r="BH178" s="97">
        <v>30.3</v>
      </c>
      <c r="BI178" s="94">
        <v>2.97</v>
      </c>
      <c r="BJ178" s="94">
        <v>1.53</v>
      </c>
      <c r="BK178" s="96">
        <v>876</v>
      </c>
      <c r="BL178" s="94">
        <v>0.6</v>
      </c>
      <c r="BM178" s="36">
        <v>-821</v>
      </c>
      <c r="BN178" s="70" t="s">
        <v>1065</v>
      </c>
      <c r="BO178" s="104">
        <v>57</v>
      </c>
      <c r="BP178" s="84" t="s">
        <v>4222</v>
      </c>
      <c r="BQ178" s="84">
        <v>592789</v>
      </c>
      <c r="BR178" s="36" t="s">
        <v>4656</v>
      </c>
      <c r="BS178" s="36" t="s">
        <v>3444</v>
      </c>
      <c r="BT178" s="36" t="s">
        <v>4951</v>
      </c>
      <c r="BU178" s="84" t="s">
        <v>4233</v>
      </c>
      <c r="BV178" s="84" t="s">
        <v>5793</v>
      </c>
    </row>
    <row r="179" spans="1:74" x14ac:dyDescent="0.3">
      <c r="A179" s="84" t="s">
        <v>5794</v>
      </c>
      <c r="B179" s="84" t="s">
        <v>5795</v>
      </c>
      <c r="C179" s="84" t="s">
        <v>1103</v>
      </c>
      <c r="D179" s="84">
        <v>2018</v>
      </c>
      <c r="E179" s="84">
        <v>21</v>
      </c>
      <c r="F179" s="84" t="s">
        <v>1101</v>
      </c>
      <c r="G179" s="84" t="s">
        <v>1063</v>
      </c>
      <c r="H179" s="93" t="s">
        <v>1859</v>
      </c>
      <c r="I179" s="94">
        <v>0.37</v>
      </c>
      <c r="J179" s="93" t="s">
        <v>1064</v>
      </c>
      <c r="K179" s="184">
        <v>78.900000000000006</v>
      </c>
      <c r="L179" s="185">
        <v>3</v>
      </c>
      <c r="M179" s="96">
        <v>17</v>
      </c>
      <c r="N179" s="96">
        <v>10</v>
      </c>
      <c r="O179" s="96">
        <v>0</v>
      </c>
      <c r="P179" s="96">
        <v>0</v>
      </c>
      <c r="Q179" s="185">
        <v>0</v>
      </c>
      <c r="R179" s="96">
        <v>3</v>
      </c>
      <c r="S179" s="96">
        <v>293</v>
      </c>
      <c r="T179" s="96">
        <v>10</v>
      </c>
      <c r="U179" s="96">
        <v>26</v>
      </c>
      <c r="V179" s="96">
        <v>1</v>
      </c>
      <c r="W179" s="185">
        <v>61</v>
      </c>
      <c r="X179" s="96">
        <v>200</v>
      </c>
      <c r="Y179" s="96">
        <v>82</v>
      </c>
      <c r="Z179" s="96">
        <v>41</v>
      </c>
      <c r="AA179" s="96">
        <v>3</v>
      </c>
      <c r="AB179" s="96">
        <v>2</v>
      </c>
      <c r="AC179" s="96">
        <v>0</v>
      </c>
      <c r="AD179" s="96">
        <v>48</v>
      </c>
      <c r="AE179" s="188">
        <v>4.59</v>
      </c>
      <c r="AF179" s="96">
        <v>67</v>
      </c>
      <c r="AG179" s="97">
        <v>9.1999999999999993</v>
      </c>
      <c r="AH179" s="98">
        <v>2.2999999999999998</v>
      </c>
      <c r="AI179" s="97">
        <v>8.9</v>
      </c>
      <c r="AJ179" s="97">
        <v>3.6</v>
      </c>
      <c r="AK179" s="99">
        <v>1.31</v>
      </c>
      <c r="AL179" s="100">
        <v>0.317</v>
      </c>
      <c r="AM179" s="99">
        <v>1.53</v>
      </c>
      <c r="AN179" s="99">
        <v>1.86</v>
      </c>
      <c r="AO179" s="99">
        <v>0.08</v>
      </c>
      <c r="AP179" s="101">
        <v>57</v>
      </c>
      <c r="AQ179" s="102">
        <v>108</v>
      </c>
      <c r="AR179" s="103">
        <v>22</v>
      </c>
      <c r="AS179" s="102">
        <v>8</v>
      </c>
      <c r="AT179" s="191">
        <v>5.51</v>
      </c>
      <c r="AU179" s="84">
        <v>158</v>
      </c>
      <c r="AV179" s="84">
        <v>2</v>
      </c>
      <c r="AW179" s="94">
        <v>-0.2</v>
      </c>
      <c r="AX179" s="84" t="s">
        <v>1739</v>
      </c>
      <c r="AY179" s="97">
        <v>64.2</v>
      </c>
      <c r="AZ179" s="94">
        <v>4.33</v>
      </c>
      <c r="BA179" s="96">
        <v>80</v>
      </c>
      <c r="BB179" s="96">
        <v>25</v>
      </c>
      <c r="BC179" s="84" t="s">
        <v>1859</v>
      </c>
      <c r="BD179" s="97">
        <v>83.6</v>
      </c>
      <c r="BE179" s="94">
        <v>4.3899999999999997</v>
      </c>
      <c r="BF179" s="96">
        <v>87</v>
      </c>
      <c r="BG179" s="96">
        <v>27</v>
      </c>
      <c r="BH179" s="97">
        <v>29.3</v>
      </c>
      <c r="BI179" s="94">
        <v>4.91</v>
      </c>
      <c r="BJ179" s="94">
        <v>2.87</v>
      </c>
      <c r="BK179" s="96">
        <v>78</v>
      </c>
      <c r="BL179" s="94">
        <v>-0.32</v>
      </c>
      <c r="BM179" s="36">
        <v>-57</v>
      </c>
      <c r="BN179" s="70" t="s">
        <v>1065</v>
      </c>
      <c r="BO179" s="104">
        <v>54</v>
      </c>
      <c r="BP179" s="84" t="s">
        <v>5796</v>
      </c>
      <c r="BQ179" s="84">
        <v>627894</v>
      </c>
      <c r="BR179" s="36" t="s">
        <v>3780</v>
      </c>
      <c r="BS179" s="36" t="s">
        <v>3566</v>
      </c>
      <c r="BT179" s="36" t="s">
        <v>4910</v>
      </c>
      <c r="BU179" s="84" t="s">
        <v>4931</v>
      </c>
      <c r="BV179" s="84" t="s">
        <v>4668</v>
      </c>
    </row>
    <row r="180" spans="1:74" x14ac:dyDescent="0.3">
      <c r="A180" s="84" t="s">
        <v>2018</v>
      </c>
      <c r="B180" s="84" t="s">
        <v>5797</v>
      </c>
      <c r="C180" s="84" t="s">
        <v>1103</v>
      </c>
      <c r="D180" s="84">
        <v>2018</v>
      </c>
      <c r="E180" s="84">
        <v>32</v>
      </c>
      <c r="F180" s="84" t="s">
        <v>1062</v>
      </c>
      <c r="G180" s="84" t="s">
        <v>1063</v>
      </c>
      <c r="H180" s="93" t="s">
        <v>1859</v>
      </c>
      <c r="I180" s="94">
        <v>0.64</v>
      </c>
      <c r="J180" s="93" t="s">
        <v>1064</v>
      </c>
      <c r="K180" s="184">
        <v>85.7</v>
      </c>
      <c r="L180" s="185">
        <v>5</v>
      </c>
      <c r="M180" s="96">
        <v>18</v>
      </c>
      <c r="N180" s="96">
        <v>11</v>
      </c>
      <c r="O180" s="96">
        <v>0</v>
      </c>
      <c r="P180" s="96">
        <v>0</v>
      </c>
      <c r="Q180" s="185">
        <v>0</v>
      </c>
      <c r="R180" s="96">
        <v>2</v>
      </c>
      <c r="S180" s="96">
        <v>299</v>
      </c>
      <c r="T180" s="96">
        <v>10</v>
      </c>
      <c r="U180" s="96">
        <v>19</v>
      </c>
      <c r="V180" s="96">
        <v>1</v>
      </c>
      <c r="W180" s="185">
        <v>56</v>
      </c>
      <c r="X180" s="96">
        <v>213</v>
      </c>
      <c r="Y180" s="96">
        <v>77</v>
      </c>
      <c r="Z180" s="96">
        <v>42</v>
      </c>
      <c r="AA180" s="96">
        <v>2</v>
      </c>
      <c r="AB180" s="96">
        <v>2</v>
      </c>
      <c r="AC180" s="96">
        <v>0</v>
      </c>
      <c r="AD180" s="96">
        <v>38</v>
      </c>
      <c r="AE180" s="188">
        <v>4.66</v>
      </c>
      <c r="AF180" s="96">
        <v>62</v>
      </c>
      <c r="AG180" s="97">
        <v>7.9</v>
      </c>
      <c r="AH180" s="98">
        <v>3</v>
      </c>
      <c r="AI180" s="97">
        <v>7.2</v>
      </c>
      <c r="AJ180" s="97">
        <v>2.4</v>
      </c>
      <c r="AK180" s="99">
        <v>1.3</v>
      </c>
      <c r="AL180" s="100">
        <v>0.27700000000000002</v>
      </c>
      <c r="AM180" s="99">
        <v>1.27</v>
      </c>
      <c r="AN180" s="99">
        <v>1.71</v>
      </c>
      <c r="AO180" s="99">
        <v>7.0000000000000007E-2</v>
      </c>
      <c r="AP180" s="101">
        <v>30</v>
      </c>
      <c r="AQ180" s="102">
        <v>110</v>
      </c>
      <c r="AR180" s="103">
        <v>21</v>
      </c>
      <c r="AS180" s="102">
        <v>8</v>
      </c>
      <c r="AT180" s="191">
        <v>9.44</v>
      </c>
      <c r="AU180" s="84">
        <v>160</v>
      </c>
      <c r="AV180" s="84">
        <v>3</v>
      </c>
      <c r="AW180" s="94">
        <v>-0.23</v>
      </c>
      <c r="AX180" s="84" t="s">
        <v>1739</v>
      </c>
      <c r="AY180" s="97">
        <v>64.099999999999994</v>
      </c>
      <c r="AZ180" s="94">
        <v>4.3899999999999997</v>
      </c>
      <c r="BA180" s="96">
        <v>81</v>
      </c>
      <c r="BB180" s="96">
        <v>23</v>
      </c>
      <c r="BC180" s="84" t="s">
        <v>1859</v>
      </c>
      <c r="BD180" s="97">
        <v>78.7</v>
      </c>
      <c r="BE180" s="94">
        <v>4.4400000000000004</v>
      </c>
      <c r="BF180" s="96">
        <v>88</v>
      </c>
      <c r="BG180" s="96">
        <v>26</v>
      </c>
      <c r="BH180" s="97">
        <v>33</v>
      </c>
      <c r="BI180" s="94">
        <v>3.82</v>
      </c>
      <c r="BJ180" s="94">
        <v>3.83</v>
      </c>
      <c r="BK180" s="96">
        <v>28</v>
      </c>
      <c r="BL180" s="94">
        <v>0.85</v>
      </c>
      <c r="BM180" s="36">
        <v>-6</v>
      </c>
      <c r="BN180" s="70" t="s">
        <v>1065</v>
      </c>
      <c r="BO180" s="104">
        <v>46</v>
      </c>
      <c r="BP180" s="84" t="s">
        <v>5798</v>
      </c>
      <c r="BQ180" s="84">
        <v>612672</v>
      </c>
      <c r="BR180" s="36" t="s">
        <v>3751</v>
      </c>
      <c r="BS180" s="36" t="s">
        <v>3496</v>
      </c>
      <c r="BT180" s="36" t="s">
        <v>4976</v>
      </c>
      <c r="BU180" s="84" t="s">
        <v>4260</v>
      </c>
      <c r="BV180" s="84" t="s">
        <v>4668</v>
      </c>
    </row>
    <row r="181" spans="1:74" x14ac:dyDescent="0.3">
      <c r="A181" s="84" t="s">
        <v>175</v>
      </c>
      <c r="B181" s="84" t="s">
        <v>1866</v>
      </c>
      <c r="C181" s="84" t="s">
        <v>1065</v>
      </c>
      <c r="D181" s="84">
        <v>2018</v>
      </c>
      <c r="E181" s="84">
        <v>27</v>
      </c>
      <c r="F181" s="84" t="s">
        <v>1116</v>
      </c>
      <c r="G181" s="84" t="s">
        <v>1063</v>
      </c>
      <c r="H181" s="93" t="s">
        <v>1859</v>
      </c>
      <c r="I181" s="94">
        <v>0.61</v>
      </c>
      <c r="J181" s="93" t="s">
        <v>1064</v>
      </c>
      <c r="K181" s="184">
        <v>82.5</v>
      </c>
      <c r="L181" s="185">
        <v>4</v>
      </c>
      <c r="M181" s="96">
        <v>16</v>
      </c>
      <c r="N181" s="96">
        <v>11</v>
      </c>
      <c r="O181" s="96">
        <v>0</v>
      </c>
      <c r="P181" s="96">
        <v>0</v>
      </c>
      <c r="Q181" s="185">
        <v>0</v>
      </c>
      <c r="R181" s="96">
        <v>1</v>
      </c>
      <c r="S181" s="96">
        <v>292</v>
      </c>
      <c r="T181" s="96">
        <v>7</v>
      </c>
      <c r="U181" s="96">
        <v>26</v>
      </c>
      <c r="V181" s="96">
        <v>2</v>
      </c>
      <c r="W181" s="185">
        <v>55</v>
      </c>
      <c r="X181" s="96">
        <v>202</v>
      </c>
      <c r="Y181" s="96">
        <v>76</v>
      </c>
      <c r="Z181" s="96">
        <v>43</v>
      </c>
      <c r="AA181" s="96">
        <v>2</v>
      </c>
      <c r="AB181" s="96">
        <v>2</v>
      </c>
      <c r="AC181" s="96">
        <v>1</v>
      </c>
      <c r="AD181" s="96">
        <v>39</v>
      </c>
      <c r="AE181" s="188">
        <v>4.79</v>
      </c>
      <c r="AF181" s="96">
        <v>68</v>
      </c>
      <c r="AG181" s="97">
        <v>9.1</v>
      </c>
      <c r="AH181" s="98">
        <v>2.1</v>
      </c>
      <c r="AI181" s="97">
        <v>7.4</v>
      </c>
      <c r="AJ181" s="97">
        <v>3.4</v>
      </c>
      <c r="AK181" s="99">
        <v>0.97</v>
      </c>
      <c r="AL181" s="100">
        <v>0.29299999999999998</v>
      </c>
      <c r="AM181" s="99">
        <v>1.41</v>
      </c>
      <c r="AN181" s="99">
        <v>1.46</v>
      </c>
      <c r="AO181" s="99">
        <v>0.05</v>
      </c>
      <c r="AP181" s="101">
        <v>28</v>
      </c>
      <c r="AQ181" s="102">
        <v>113</v>
      </c>
      <c r="AR181" s="103">
        <v>19</v>
      </c>
      <c r="AS181" s="102">
        <v>7</v>
      </c>
      <c r="AT181" s="191">
        <v>6.92</v>
      </c>
      <c r="AU181" s="84">
        <v>177</v>
      </c>
      <c r="AV181" s="84">
        <v>4</v>
      </c>
      <c r="AW181" s="94">
        <v>-0.46</v>
      </c>
      <c r="AX181" s="84" t="s">
        <v>1739</v>
      </c>
      <c r="AY181" s="97">
        <v>63.5</v>
      </c>
      <c r="AZ181" s="94">
        <v>4.32</v>
      </c>
      <c r="BA181" s="96">
        <v>79</v>
      </c>
      <c r="BB181" s="96">
        <v>25</v>
      </c>
      <c r="BC181" s="84" t="s">
        <v>1859</v>
      </c>
      <c r="BD181" s="97">
        <v>79.900000000000006</v>
      </c>
      <c r="BE181" s="94">
        <v>4.33</v>
      </c>
      <c r="BF181" s="96">
        <v>86</v>
      </c>
      <c r="BG181" s="96">
        <v>28</v>
      </c>
      <c r="BH181" s="97">
        <v>22</v>
      </c>
      <c r="BI181" s="94">
        <v>4.09</v>
      </c>
      <c r="BJ181" s="94">
        <v>3.53</v>
      </c>
      <c r="BK181" s="96">
        <v>33</v>
      </c>
      <c r="BL181" s="94">
        <v>0.7</v>
      </c>
      <c r="BM181" s="36">
        <v>-14</v>
      </c>
      <c r="BN181" s="70" t="s">
        <v>1065</v>
      </c>
      <c r="BO181" s="104">
        <v>58</v>
      </c>
      <c r="BP181" s="84" t="s">
        <v>1867</v>
      </c>
      <c r="BQ181" s="84">
        <v>571946</v>
      </c>
      <c r="BR181" s="36" t="s">
        <v>3763</v>
      </c>
      <c r="BS181" s="36" t="s">
        <v>3480</v>
      </c>
      <c r="BT181" s="36" t="s">
        <v>3431</v>
      </c>
      <c r="BU181" s="84" t="s">
        <v>5258</v>
      </c>
      <c r="BV181" s="84" t="s">
        <v>4668</v>
      </c>
    </row>
    <row r="182" spans="1:74" x14ac:dyDescent="0.3">
      <c r="A182" s="84" t="s">
        <v>5799</v>
      </c>
      <c r="B182" s="84" t="s">
        <v>80</v>
      </c>
      <c r="C182" s="84" t="s">
        <v>1065</v>
      </c>
      <c r="D182" s="84">
        <v>2018</v>
      </c>
      <c r="E182" s="84">
        <v>29</v>
      </c>
      <c r="F182" s="84" t="s">
        <v>1111</v>
      </c>
      <c r="G182" s="84" t="s">
        <v>1063</v>
      </c>
      <c r="H182" s="93" t="s">
        <v>1859</v>
      </c>
      <c r="I182" s="94">
        <v>0.17</v>
      </c>
      <c r="J182" s="93" t="s">
        <v>1064</v>
      </c>
      <c r="K182" s="184">
        <v>71.099999999999994</v>
      </c>
      <c r="L182" s="185">
        <v>3</v>
      </c>
      <c r="M182" s="96">
        <v>17</v>
      </c>
      <c r="N182" s="96">
        <v>8</v>
      </c>
      <c r="O182" s="96">
        <v>0</v>
      </c>
      <c r="P182" s="96">
        <v>0</v>
      </c>
      <c r="Q182" s="185">
        <v>0</v>
      </c>
      <c r="R182" s="96">
        <v>4</v>
      </c>
      <c r="S182" s="96">
        <v>215</v>
      </c>
      <c r="T182" s="96">
        <v>8</v>
      </c>
      <c r="U182" s="96">
        <v>19</v>
      </c>
      <c r="V182" s="96">
        <v>1</v>
      </c>
      <c r="W182" s="185">
        <v>37</v>
      </c>
      <c r="X182" s="96">
        <v>148</v>
      </c>
      <c r="Y182" s="96">
        <v>57</v>
      </c>
      <c r="Z182" s="96">
        <v>41</v>
      </c>
      <c r="AA182" s="96">
        <v>2</v>
      </c>
      <c r="AB182" s="96">
        <v>2</v>
      </c>
      <c r="AC182" s="96">
        <v>0</v>
      </c>
      <c r="AD182" s="96">
        <v>36</v>
      </c>
      <c r="AE182" s="188">
        <v>4.59</v>
      </c>
      <c r="AF182" s="96">
        <v>46</v>
      </c>
      <c r="AG182" s="97">
        <v>8.5</v>
      </c>
      <c r="AH182" s="98">
        <v>1.9</v>
      </c>
      <c r="AI182" s="97">
        <v>7.4</v>
      </c>
      <c r="AJ182" s="97">
        <v>3.5</v>
      </c>
      <c r="AK182" s="99">
        <v>1.5</v>
      </c>
      <c r="AL182" s="100">
        <v>0.27800000000000002</v>
      </c>
      <c r="AM182" s="99">
        <v>1.44</v>
      </c>
      <c r="AN182" s="99">
        <v>2.0499999999999998</v>
      </c>
      <c r="AO182" s="99">
        <v>0.08</v>
      </c>
      <c r="AP182" s="101">
        <v>20</v>
      </c>
      <c r="AQ182" s="102">
        <v>108</v>
      </c>
      <c r="AR182" s="103">
        <v>18</v>
      </c>
      <c r="AS182" s="102">
        <v>5</v>
      </c>
      <c r="AT182" s="191">
        <v>2.83</v>
      </c>
      <c r="AU182" s="84">
        <v>183</v>
      </c>
      <c r="AV182" s="84">
        <v>5</v>
      </c>
      <c r="AW182" s="94">
        <v>0.02</v>
      </c>
      <c r="AX182" s="84" t="s">
        <v>1739</v>
      </c>
      <c r="AY182" s="97">
        <v>50.4</v>
      </c>
      <c r="AZ182" s="94">
        <v>4.6399999999999997</v>
      </c>
      <c r="BA182" s="96">
        <v>85</v>
      </c>
      <c r="BB182" s="96">
        <v>17</v>
      </c>
      <c r="BC182" s="84" t="s">
        <v>1859</v>
      </c>
      <c r="BD182" s="97">
        <v>69.3</v>
      </c>
      <c r="BE182" s="94">
        <v>4.6100000000000003</v>
      </c>
      <c r="BF182" s="96">
        <v>91</v>
      </c>
      <c r="BG182" s="96">
        <v>21</v>
      </c>
      <c r="BH182" s="97">
        <v>10.3</v>
      </c>
      <c r="BI182" s="94">
        <v>3.48</v>
      </c>
      <c r="BJ182" s="94">
        <v>3.38</v>
      </c>
      <c r="BK182" s="96">
        <v>32</v>
      </c>
      <c r="BL182" s="94">
        <v>1.1000000000000001</v>
      </c>
      <c r="BM182" s="36">
        <v>-14</v>
      </c>
      <c r="BN182" s="70" t="s">
        <v>1065</v>
      </c>
      <c r="BO182" s="104">
        <v>59</v>
      </c>
      <c r="BP182" s="84" t="s">
        <v>5800</v>
      </c>
      <c r="BQ182" s="84">
        <v>658792</v>
      </c>
      <c r="BR182" s="36" t="s">
        <v>3748</v>
      </c>
      <c r="BS182" s="36" t="s">
        <v>3686</v>
      </c>
      <c r="BT182" s="36" t="s">
        <v>5801</v>
      </c>
      <c r="BU182" s="84" t="s">
        <v>5269</v>
      </c>
      <c r="BV182" s="84" t="s">
        <v>4670</v>
      </c>
    </row>
    <row r="183" spans="1:74" x14ac:dyDescent="0.3">
      <c r="A183" s="84" t="s">
        <v>3312</v>
      </c>
      <c r="B183" s="84" t="s">
        <v>18</v>
      </c>
      <c r="C183" s="84" t="s">
        <v>1103</v>
      </c>
      <c r="D183" s="84">
        <v>2018</v>
      </c>
      <c r="E183" s="84">
        <v>25</v>
      </c>
      <c r="F183" s="84" t="s">
        <v>1093</v>
      </c>
      <c r="G183" s="84" t="s">
        <v>1063</v>
      </c>
      <c r="H183" s="93" t="s">
        <v>1859</v>
      </c>
      <c r="I183" s="94">
        <v>0.59</v>
      </c>
      <c r="J183" s="93" t="s">
        <v>1064</v>
      </c>
      <c r="K183" s="184">
        <v>84.9</v>
      </c>
      <c r="L183" s="185">
        <v>5</v>
      </c>
      <c r="M183" s="96">
        <v>15</v>
      </c>
      <c r="N183" s="96">
        <v>12</v>
      </c>
      <c r="O183" s="96">
        <v>0</v>
      </c>
      <c r="P183" s="96">
        <v>0</v>
      </c>
      <c r="Q183" s="185">
        <v>0</v>
      </c>
      <c r="R183" s="96">
        <v>1</v>
      </c>
      <c r="S183" s="96">
        <v>307</v>
      </c>
      <c r="T183" s="96">
        <v>11</v>
      </c>
      <c r="U183" s="96">
        <v>32</v>
      </c>
      <c r="V183" s="96">
        <v>1</v>
      </c>
      <c r="W183" s="185">
        <v>66</v>
      </c>
      <c r="X183" s="96">
        <v>217</v>
      </c>
      <c r="Y183" s="96">
        <v>70</v>
      </c>
      <c r="Z183" s="96">
        <v>45</v>
      </c>
      <c r="AA183" s="96">
        <v>3</v>
      </c>
      <c r="AB183" s="96">
        <v>2</v>
      </c>
      <c r="AC183" s="96">
        <v>1</v>
      </c>
      <c r="AD183" s="96">
        <v>38</v>
      </c>
      <c r="AE183" s="188">
        <v>4.97</v>
      </c>
      <c r="AF183" s="96">
        <v>71</v>
      </c>
      <c r="AG183" s="97">
        <v>9</v>
      </c>
      <c r="AH183" s="98">
        <v>2</v>
      </c>
      <c r="AI183" s="97">
        <v>8.4</v>
      </c>
      <c r="AJ183" s="97">
        <v>4.2</v>
      </c>
      <c r="AK183" s="99">
        <v>1.39</v>
      </c>
      <c r="AL183" s="100">
        <v>0.26600000000000001</v>
      </c>
      <c r="AM183" s="99">
        <v>1.38</v>
      </c>
      <c r="AN183" s="99">
        <v>2.0099999999999998</v>
      </c>
      <c r="AO183" s="99">
        <v>0.08</v>
      </c>
      <c r="AP183" s="101">
        <v>32</v>
      </c>
      <c r="AQ183" s="102">
        <v>117</v>
      </c>
      <c r="AR183" s="103">
        <v>17</v>
      </c>
      <c r="AS183" s="102">
        <v>7</v>
      </c>
      <c r="AT183" s="191">
        <v>8.32</v>
      </c>
      <c r="AU183" s="84">
        <v>194</v>
      </c>
      <c r="AV183" s="84">
        <v>6</v>
      </c>
      <c r="AW183" s="94">
        <v>-0.35</v>
      </c>
      <c r="AX183" s="84" t="s">
        <v>1739</v>
      </c>
      <c r="AY183" s="97">
        <v>63.2</v>
      </c>
      <c r="AZ183" s="94">
        <v>4.67</v>
      </c>
      <c r="BA183" s="96">
        <v>86</v>
      </c>
      <c r="BB183" s="96">
        <v>19</v>
      </c>
      <c r="BC183" s="84" t="s">
        <v>1859</v>
      </c>
      <c r="BD183" s="97">
        <v>80.400000000000006</v>
      </c>
      <c r="BE183" s="94">
        <v>4.63</v>
      </c>
      <c r="BF183" s="96">
        <v>91</v>
      </c>
      <c r="BG183" s="96">
        <v>23</v>
      </c>
      <c r="BH183" s="97">
        <v>13</v>
      </c>
      <c r="BI183" s="94">
        <v>4.1500000000000004</v>
      </c>
      <c r="BJ183" s="94">
        <v>4.82</v>
      </c>
      <c r="BK183" s="96">
        <v>8</v>
      </c>
      <c r="BL183" s="94">
        <v>0.82</v>
      </c>
      <c r="BM183" s="36">
        <v>10</v>
      </c>
      <c r="BN183" s="70" t="s">
        <v>1065</v>
      </c>
      <c r="BO183" s="104">
        <v>67</v>
      </c>
      <c r="BP183" s="84" t="s">
        <v>3311</v>
      </c>
      <c r="BQ183" s="84">
        <v>605232</v>
      </c>
      <c r="BR183" s="36" t="s">
        <v>5802</v>
      </c>
      <c r="BS183" s="36" t="s">
        <v>5803</v>
      </c>
      <c r="BT183" s="36" t="s">
        <v>3566</v>
      </c>
      <c r="BU183" s="84" t="s">
        <v>3451</v>
      </c>
      <c r="BV183" s="84" t="s">
        <v>4668</v>
      </c>
    </row>
    <row r="184" spans="1:74" x14ac:dyDescent="0.3">
      <c r="A184" s="84" t="s">
        <v>5804</v>
      </c>
      <c r="B184" s="84" t="s">
        <v>5805</v>
      </c>
      <c r="C184" s="84" t="s">
        <v>1065</v>
      </c>
      <c r="D184" s="84">
        <v>2018</v>
      </c>
      <c r="E184" s="84">
        <v>23</v>
      </c>
      <c r="F184" s="84" t="s">
        <v>1070</v>
      </c>
      <c r="G184" s="84" t="s">
        <v>1063</v>
      </c>
      <c r="H184" s="93" t="s">
        <v>1859</v>
      </c>
      <c r="I184" s="94">
        <v>0.11</v>
      </c>
      <c r="J184" s="93" t="s">
        <v>1064</v>
      </c>
      <c r="K184" s="184">
        <v>43.2</v>
      </c>
      <c r="L184" s="185">
        <v>2</v>
      </c>
      <c r="M184" s="96">
        <v>17</v>
      </c>
      <c r="N184" s="96">
        <v>8</v>
      </c>
      <c r="O184" s="96">
        <v>0</v>
      </c>
      <c r="P184" s="96">
        <v>0</v>
      </c>
      <c r="Q184" s="185">
        <v>0</v>
      </c>
      <c r="R184" s="96">
        <v>4</v>
      </c>
      <c r="S184" s="96">
        <v>233</v>
      </c>
      <c r="T184" s="96">
        <v>10</v>
      </c>
      <c r="U184" s="96">
        <v>23</v>
      </c>
      <c r="V184" s="96">
        <v>1</v>
      </c>
      <c r="W184" s="185">
        <v>44</v>
      </c>
      <c r="X184" s="96">
        <v>155</v>
      </c>
      <c r="Y184" s="96">
        <v>41</v>
      </c>
      <c r="Z184" s="96">
        <v>40</v>
      </c>
      <c r="AA184" s="96">
        <v>1</v>
      </c>
      <c r="AB184" s="96">
        <v>2</v>
      </c>
      <c r="AC184" s="96">
        <v>0</v>
      </c>
      <c r="AD184" s="96">
        <v>26</v>
      </c>
      <c r="AE184" s="188">
        <v>4.42</v>
      </c>
      <c r="AF184" s="96">
        <v>29</v>
      </c>
      <c r="AG184" s="97">
        <v>5.0999999999999996</v>
      </c>
      <c r="AH184" s="98">
        <v>1.9</v>
      </c>
      <c r="AI184" s="97">
        <v>8.4</v>
      </c>
      <c r="AJ184" s="97">
        <v>4.0999999999999996</v>
      </c>
      <c r="AK184" s="99">
        <v>1.84</v>
      </c>
      <c r="AL184" s="100">
        <v>0.317</v>
      </c>
      <c r="AM184" s="99">
        <v>1.57</v>
      </c>
      <c r="AN184" s="99">
        <v>2.5</v>
      </c>
      <c r="AO184" s="99">
        <v>0.11</v>
      </c>
      <c r="AP184" s="101">
        <v>29</v>
      </c>
      <c r="AQ184" s="102">
        <v>104</v>
      </c>
      <c r="AR184" s="103">
        <v>17</v>
      </c>
      <c r="AS184" s="102">
        <v>4</v>
      </c>
      <c r="AT184" s="191">
        <v>0</v>
      </c>
      <c r="AU184" s="84">
        <v>199</v>
      </c>
      <c r="AV184" s="84">
        <v>7</v>
      </c>
      <c r="AW184" s="94">
        <v>0.34</v>
      </c>
      <c r="AX184" s="84" t="s">
        <v>1739</v>
      </c>
      <c r="AY184" s="97">
        <v>49.7</v>
      </c>
      <c r="AZ184" s="94">
        <v>4.8600000000000003</v>
      </c>
      <c r="BA184" s="96">
        <v>89</v>
      </c>
      <c r="BB184" s="96">
        <v>14</v>
      </c>
      <c r="BC184" s="84" t="s">
        <v>1859</v>
      </c>
      <c r="BD184" s="97">
        <v>76.8</v>
      </c>
      <c r="BE184" s="94">
        <v>4.76</v>
      </c>
      <c r="BF184" s="96">
        <v>94</v>
      </c>
      <c r="BG184" s="96">
        <v>20</v>
      </c>
      <c r="BH184" s="97">
        <v>6</v>
      </c>
      <c r="BI184" s="94">
        <v>7.5</v>
      </c>
      <c r="BJ184" s="94">
        <v>5.91</v>
      </c>
      <c r="BK184" s="96">
        <v>2</v>
      </c>
      <c r="BL184" s="94">
        <v>-3.08</v>
      </c>
      <c r="BM184" s="36">
        <v>15</v>
      </c>
      <c r="BN184" s="70" t="s">
        <v>1076</v>
      </c>
      <c r="BO184" s="104">
        <v>71</v>
      </c>
      <c r="BP184" s="84" t="s">
        <v>5806</v>
      </c>
      <c r="BQ184" s="84">
        <v>627500</v>
      </c>
      <c r="BR184" s="36" t="s">
        <v>4691</v>
      </c>
      <c r="BS184" s="36" t="s">
        <v>5807</v>
      </c>
      <c r="BT184" s="36" t="s">
        <v>5760</v>
      </c>
      <c r="BU184" s="84" t="s">
        <v>5808</v>
      </c>
      <c r="BV184" s="84" t="s">
        <v>4693</v>
      </c>
    </row>
    <row r="185" spans="1:74" x14ac:dyDescent="0.3">
      <c r="A185" s="84" t="s">
        <v>4269</v>
      </c>
      <c r="B185" s="84" t="s">
        <v>14</v>
      </c>
      <c r="C185" s="84" t="s">
        <v>1065</v>
      </c>
      <c r="D185" s="84">
        <v>2018</v>
      </c>
      <c r="E185" s="84">
        <v>25</v>
      </c>
      <c r="F185" s="84" t="s">
        <v>1101</v>
      </c>
      <c r="G185" s="84" t="s">
        <v>1063</v>
      </c>
      <c r="H185" s="93" t="s">
        <v>1859</v>
      </c>
      <c r="I185" s="94">
        <v>0.63</v>
      </c>
      <c r="J185" s="93" t="s">
        <v>1064</v>
      </c>
      <c r="K185" s="184">
        <v>89.4</v>
      </c>
      <c r="L185" s="185">
        <v>4</v>
      </c>
      <c r="M185" s="96">
        <v>21</v>
      </c>
      <c r="N185" s="96">
        <v>11</v>
      </c>
      <c r="O185" s="96">
        <v>0</v>
      </c>
      <c r="P185" s="96">
        <v>0</v>
      </c>
      <c r="Q185" s="185">
        <v>0</v>
      </c>
      <c r="R185" s="96">
        <v>3</v>
      </c>
      <c r="S185" s="96">
        <v>351</v>
      </c>
      <c r="T185" s="96">
        <v>12</v>
      </c>
      <c r="U185" s="96">
        <v>28</v>
      </c>
      <c r="V185" s="96">
        <v>1</v>
      </c>
      <c r="W185" s="185">
        <v>63</v>
      </c>
      <c r="X185" s="96">
        <v>243</v>
      </c>
      <c r="Y185" s="96">
        <v>86</v>
      </c>
      <c r="Z185" s="96">
        <v>46</v>
      </c>
      <c r="AA185" s="96">
        <v>2</v>
      </c>
      <c r="AB185" s="96">
        <v>3</v>
      </c>
      <c r="AC185" s="96">
        <v>1</v>
      </c>
      <c r="AD185" s="96">
        <v>49</v>
      </c>
      <c r="AE185" s="188">
        <v>5.16</v>
      </c>
      <c r="AF185" s="96">
        <v>68</v>
      </c>
      <c r="AG185" s="97">
        <v>7.7</v>
      </c>
      <c r="AH185" s="98">
        <v>2.2999999999999998</v>
      </c>
      <c r="AI185" s="97">
        <v>7.2</v>
      </c>
      <c r="AJ185" s="97">
        <v>3.1</v>
      </c>
      <c r="AK185" s="99">
        <v>1.39</v>
      </c>
      <c r="AL185" s="100">
        <v>0.29099999999999998</v>
      </c>
      <c r="AM185" s="99">
        <v>1.41</v>
      </c>
      <c r="AN185" s="99">
        <v>1.89</v>
      </c>
      <c r="AO185" s="99">
        <v>0.08</v>
      </c>
      <c r="AP185" s="101">
        <v>17</v>
      </c>
      <c r="AQ185" s="102">
        <v>122</v>
      </c>
      <c r="AR185" s="103">
        <v>16</v>
      </c>
      <c r="AS185" s="102">
        <v>4</v>
      </c>
      <c r="AT185" s="191">
        <v>7.45</v>
      </c>
      <c r="AU185" s="84">
        <v>208</v>
      </c>
      <c r="AV185" s="84">
        <v>8</v>
      </c>
      <c r="AW185" s="94">
        <v>-0.56999999999999995</v>
      </c>
      <c r="AX185" s="84" t="s">
        <v>1739</v>
      </c>
      <c r="AY185" s="97">
        <v>70.599999999999994</v>
      </c>
      <c r="AZ185" s="94">
        <v>4.58</v>
      </c>
      <c r="BA185" s="96">
        <v>84</v>
      </c>
      <c r="BB185" s="96">
        <v>22</v>
      </c>
      <c r="BC185" s="84" t="s">
        <v>1859</v>
      </c>
      <c r="BD185" s="97">
        <v>86.9</v>
      </c>
      <c r="BE185" s="94">
        <v>4.59</v>
      </c>
      <c r="BF185" s="96">
        <v>91</v>
      </c>
      <c r="BG185" s="96">
        <v>25</v>
      </c>
      <c r="BH185" s="97">
        <v>32.299999999999997</v>
      </c>
      <c r="BI185" s="94">
        <v>8.35</v>
      </c>
      <c r="BJ185" s="94">
        <v>5</v>
      </c>
      <c r="BK185" s="96">
        <v>10</v>
      </c>
      <c r="BL185" s="94">
        <v>-3.19</v>
      </c>
      <c r="BM185" s="36">
        <v>6</v>
      </c>
      <c r="BN185" s="70" t="s">
        <v>1065</v>
      </c>
      <c r="BO185" s="104">
        <v>55</v>
      </c>
      <c r="BP185" s="84" t="s">
        <v>4270</v>
      </c>
      <c r="BQ185" s="84">
        <v>605538</v>
      </c>
      <c r="BR185" s="36" t="s">
        <v>5809</v>
      </c>
      <c r="BS185" s="36" t="s">
        <v>4917</v>
      </c>
      <c r="BT185" s="36" t="s">
        <v>5810</v>
      </c>
      <c r="BU185" s="84" t="s">
        <v>4271</v>
      </c>
      <c r="BV185" s="84" t="s">
        <v>4668</v>
      </c>
    </row>
    <row r="186" spans="1:74" x14ac:dyDescent="0.3">
      <c r="A186" s="84" t="s">
        <v>5811</v>
      </c>
      <c r="B186" s="84" t="s">
        <v>142</v>
      </c>
      <c r="C186" s="84" t="s">
        <v>1065</v>
      </c>
      <c r="D186" s="84">
        <v>2018</v>
      </c>
      <c r="E186" s="84">
        <v>24</v>
      </c>
      <c r="F186" s="84" t="s">
        <v>1093</v>
      </c>
      <c r="G186" s="84" t="s">
        <v>1063</v>
      </c>
      <c r="H186" s="93" t="s">
        <v>1859</v>
      </c>
      <c r="I186" s="94">
        <v>0.33</v>
      </c>
      <c r="J186" s="93" t="s">
        <v>1064</v>
      </c>
      <c r="K186" s="184">
        <v>72.3</v>
      </c>
      <c r="L186" s="185">
        <v>3</v>
      </c>
      <c r="M186" s="96">
        <v>19</v>
      </c>
      <c r="N186" s="96">
        <v>9</v>
      </c>
      <c r="O186" s="96">
        <v>0</v>
      </c>
      <c r="P186" s="96">
        <v>0</v>
      </c>
      <c r="Q186" s="185">
        <v>0</v>
      </c>
      <c r="R186" s="96">
        <v>4</v>
      </c>
      <c r="S186" s="96">
        <v>267</v>
      </c>
      <c r="T186" s="96">
        <v>13</v>
      </c>
      <c r="U186" s="96">
        <v>26</v>
      </c>
      <c r="V186" s="96">
        <v>1</v>
      </c>
      <c r="W186" s="185">
        <v>50</v>
      </c>
      <c r="X186" s="96">
        <v>184</v>
      </c>
      <c r="Y186" s="96">
        <v>68</v>
      </c>
      <c r="Z186" s="96">
        <v>45</v>
      </c>
      <c r="AA186" s="96">
        <v>3</v>
      </c>
      <c r="AB186" s="96">
        <v>3</v>
      </c>
      <c r="AC186" s="96">
        <v>0</v>
      </c>
      <c r="AD186" s="96">
        <v>43</v>
      </c>
      <c r="AE186" s="188">
        <v>4.95</v>
      </c>
      <c r="AF186" s="96">
        <v>57</v>
      </c>
      <c r="AG186" s="97">
        <v>8.6</v>
      </c>
      <c r="AH186" s="98">
        <v>1.9</v>
      </c>
      <c r="AI186" s="97">
        <v>8.1</v>
      </c>
      <c r="AJ186" s="97">
        <v>3.9</v>
      </c>
      <c r="AK186" s="99">
        <v>1.89</v>
      </c>
      <c r="AL186" s="100">
        <v>0.27400000000000002</v>
      </c>
      <c r="AM186" s="99">
        <v>1.48</v>
      </c>
      <c r="AN186" s="99">
        <v>2.54</v>
      </c>
      <c r="AO186" s="99">
        <v>0.11</v>
      </c>
      <c r="AP186" s="101">
        <v>20</v>
      </c>
      <c r="AQ186" s="102">
        <v>117</v>
      </c>
      <c r="AR186" s="103">
        <v>16</v>
      </c>
      <c r="AS186" s="102">
        <v>4</v>
      </c>
      <c r="AT186" s="191">
        <v>4.18</v>
      </c>
      <c r="AU186" s="84">
        <v>212</v>
      </c>
      <c r="AV186" s="84">
        <v>9</v>
      </c>
      <c r="AW186" s="94">
        <v>-0.04</v>
      </c>
      <c r="AX186" s="84" t="s">
        <v>1739</v>
      </c>
      <c r="AY186" s="97">
        <v>57.9</v>
      </c>
      <c r="AZ186" s="94">
        <v>5.04</v>
      </c>
      <c r="BA186" s="96">
        <v>93</v>
      </c>
      <c r="BB186" s="96">
        <v>14</v>
      </c>
      <c r="BC186" s="84" t="s">
        <v>1859</v>
      </c>
      <c r="BD186" s="97">
        <v>77.5</v>
      </c>
      <c r="BE186" s="94">
        <v>4.91</v>
      </c>
      <c r="BF186" s="96">
        <v>97</v>
      </c>
      <c r="BG186" s="96">
        <v>18</v>
      </c>
      <c r="BH186" s="97">
        <v>25</v>
      </c>
      <c r="BI186" s="94">
        <v>4.68</v>
      </c>
      <c r="BJ186" s="94">
        <v>5.75</v>
      </c>
      <c r="BK186" s="96">
        <v>5</v>
      </c>
      <c r="BL186" s="94">
        <v>0.27</v>
      </c>
      <c r="BM186" s="36">
        <v>11</v>
      </c>
      <c r="BN186" s="70" t="s">
        <v>1065</v>
      </c>
      <c r="BO186" s="104">
        <v>53</v>
      </c>
      <c r="BP186" s="84" t="s">
        <v>5812</v>
      </c>
      <c r="BQ186" s="84">
        <v>623451</v>
      </c>
      <c r="BR186" s="36" t="s">
        <v>4662</v>
      </c>
      <c r="BS186" s="36" t="s">
        <v>5813</v>
      </c>
      <c r="BT186" s="36" t="s">
        <v>5270</v>
      </c>
      <c r="BU186" s="84" t="s">
        <v>5760</v>
      </c>
      <c r="BV186" s="84" t="s">
        <v>4668</v>
      </c>
    </row>
    <row r="187" spans="1:74" x14ac:dyDescent="0.3">
      <c r="A187" s="84" t="s">
        <v>876</v>
      </c>
      <c r="B187" s="84" t="s">
        <v>83</v>
      </c>
      <c r="C187" s="84" t="s">
        <v>1065</v>
      </c>
      <c r="D187" s="84">
        <v>2018</v>
      </c>
      <c r="E187" s="84">
        <v>22</v>
      </c>
      <c r="F187" s="84" t="s">
        <v>1100</v>
      </c>
      <c r="G187" s="84" t="s">
        <v>1063</v>
      </c>
      <c r="H187" s="93" t="s">
        <v>1859</v>
      </c>
      <c r="I187" s="94">
        <v>0.3</v>
      </c>
      <c r="J187" s="93" t="s">
        <v>1064</v>
      </c>
      <c r="K187" s="184">
        <v>66.3</v>
      </c>
      <c r="L187" s="185">
        <v>3</v>
      </c>
      <c r="M187" s="96">
        <v>19</v>
      </c>
      <c r="N187" s="96">
        <v>10</v>
      </c>
      <c r="O187" s="96">
        <v>0</v>
      </c>
      <c r="P187" s="96">
        <v>0</v>
      </c>
      <c r="Q187" s="185">
        <v>0</v>
      </c>
      <c r="R187" s="96">
        <v>3</v>
      </c>
      <c r="S187" s="96">
        <v>275</v>
      </c>
      <c r="T187" s="96">
        <v>12</v>
      </c>
      <c r="U187" s="96">
        <v>29</v>
      </c>
      <c r="V187" s="96">
        <v>2</v>
      </c>
      <c r="W187" s="185">
        <v>52</v>
      </c>
      <c r="X187" s="96">
        <v>183</v>
      </c>
      <c r="Y187" s="96">
        <v>76</v>
      </c>
      <c r="Z187" s="96">
        <v>45</v>
      </c>
      <c r="AA187" s="96">
        <v>2</v>
      </c>
      <c r="AB187" s="96">
        <v>3</v>
      </c>
      <c r="AC187" s="96">
        <v>0</v>
      </c>
      <c r="AD187" s="96">
        <v>47</v>
      </c>
      <c r="AE187" s="188">
        <v>5</v>
      </c>
      <c r="AF187" s="96">
        <v>63</v>
      </c>
      <c r="AG187" s="97">
        <v>9.5</v>
      </c>
      <c r="AH187" s="98">
        <v>1.8</v>
      </c>
      <c r="AI187" s="97">
        <v>8.4</v>
      </c>
      <c r="AJ187" s="97">
        <v>4.3</v>
      </c>
      <c r="AK187" s="99">
        <v>1.72</v>
      </c>
      <c r="AL187" s="100">
        <v>0.30299999999999999</v>
      </c>
      <c r="AM187" s="99">
        <v>1.61</v>
      </c>
      <c r="AN187" s="99">
        <v>2.38</v>
      </c>
      <c r="AO187" s="99">
        <v>0.1</v>
      </c>
      <c r="AP187" s="101">
        <v>24</v>
      </c>
      <c r="AQ187" s="102">
        <v>118</v>
      </c>
      <c r="AR187" s="103">
        <v>16</v>
      </c>
      <c r="AS187" s="102">
        <v>4</v>
      </c>
      <c r="AT187" s="191">
        <v>2.81</v>
      </c>
      <c r="AU187" s="84">
        <v>215</v>
      </c>
      <c r="AV187" s="84">
        <v>10</v>
      </c>
      <c r="AW187" s="94">
        <v>-0.22</v>
      </c>
      <c r="AX187" s="84" t="s">
        <v>1739</v>
      </c>
      <c r="AY187" s="97">
        <v>58.6</v>
      </c>
      <c r="AZ187" s="94">
        <v>4.87</v>
      </c>
      <c r="BA187" s="96">
        <v>90</v>
      </c>
      <c r="BB187" s="96">
        <v>16</v>
      </c>
      <c r="BC187" s="84" t="s">
        <v>1859</v>
      </c>
      <c r="BD187" s="97">
        <v>80.5</v>
      </c>
      <c r="BE187" s="94">
        <v>4.78</v>
      </c>
      <c r="BF187" s="96">
        <v>95</v>
      </c>
      <c r="BG187" s="96">
        <v>20</v>
      </c>
      <c r="BH187" s="97">
        <v>21.3</v>
      </c>
      <c r="BI187" s="94">
        <v>6.33</v>
      </c>
      <c r="BJ187" s="94">
        <v>4.97</v>
      </c>
      <c r="BK187" s="96">
        <v>8</v>
      </c>
      <c r="BL187" s="94">
        <v>-1.33</v>
      </c>
      <c r="BM187" s="36">
        <v>7</v>
      </c>
      <c r="BN187" s="70" t="s">
        <v>1065</v>
      </c>
      <c r="BO187" s="104">
        <v>59</v>
      </c>
      <c r="BP187" s="84" t="s">
        <v>5814</v>
      </c>
      <c r="BQ187" s="84">
        <v>656427</v>
      </c>
      <c r="BR187" s="36" t="s">
        <v>4662</v>
      </c>
      <c r="BS187" s="36" t="s">
        <v>5807</v>
      </c>
      <c r="BT187" s="36" t="s">
        <v>4936</v>
      </c>
      <c r="BU187" s="84" t="s">
        <v>5815</v>
      </c>
      <c r="BV187" s="84" t="s">
        <v>4668</v>
      </c>
    </row>
    <row r="188" spans="1:74" x14ac:dyDescent="0.3">
      <c r="A188" s="84" t="s">
        <v>5816</v>
      </c>
      <c r="B188" s="84" t="s">
        <v>339</v>
      </c>
      <c r="C188" s="84" t="s">
        <v>1103</v>
      </c>
      <c r="D188" s="84">
        <v>2018</v>
      </c>
      <c r="E188" s="84">
        <v>24</v>
      </c>
      <c r="F188" s="84" t="s">
        <v>1116</v>
      </c>
      <c r="G188" s="84" t="s">
        <v>1063</v>
      </c>
      <c r="H188" s="93" t="s">
        <v>1859</v>
      </c>
      <c r="I188" s="94">
        <v>0.34</v>
      </c>
      <c r="J188" s="93" t="s">
        <v>1064</v>
      </c>
      <c r="K188" s="184">
        <v>59.3</v>
      </c>
      <c r="L188" s="185">
        <v>3</v>
      </c>
      <c r="M188" s="96">
        <v>20</v>
      </c>
      <c r="N188" s="96">
        <v>9</v>
      </c>
      <c r="O188" s="96">
        <v>0</v>
      </c>
      <c r="P188" s="96">
        <v>0</v>
      </c>
      <c r="Q188" s="185">
        <v>0</v>
      </c>
      <c r="R188" s="96">
        <v>4</v>
      </c>
      <c r="S188" s="96">
        <v>278</v>
      </c>
      <c r="T188" s="96">
        <v>8</v>
      </c>
      <c r="U188" s="96">
        <v>27</v>
      </c>
      <c r="V188" s="96">
        <v>2</v>
      </c>
      <c r="W188" s="185">
        <v>53</v>
      </c>
      <c r="X188" s="96">
        <v>185</v>
      </c>
      <c r="Y188" s="96">
        <v>56</v>
      </c>
      <c r="Z188" s="96">
        <v>43</v>
      </c>
      <c r="AA188" s="96">
        <v>3</v>
      </c>
      <c r="AB188" s="96">
        <v>4</v>
      </c>
      <c r="AC188" s="96">
        <v>0</v>
      </c>
      <c r="AD188" s="96">
        <v>35</v>
      </c>
      <c r="AE188" s="188">
        <v>4.79</v>
      </c>
      <c r="AF188" s="96">
        <v>43</v>
      </c>
      <c r="AG188" s="97">
        <v>6.3</v>
      </c>
      <c r="AH188" s="98">
        <v>2</v>
      </c>
      <c r="AI188" s="97">
        <v>8.1999999999999993</v>
      </c>
      <c r="AJ188" s="97">
        <v>3.9</v>
      </c>
      <c r="AK188" s="99">
        <v>1.22</v>
      </c>
      <c r="AL188" s="100">
        <v>0.32200000000000001</v>
      </c>
      <c r="AM188" s="99">
        <v>1.53</v>
      </c>
      <c r="AN188" s="99">
        <v>1.79</v>
      </c>
      <c r="AO188" s="99">
        <v>7.0000000000000007E-2</v>
      </c>
      <c r="AP188" s="101">
        <v>35</v>
      </c>
      <c r="AQ188" s="102">
        <v>113</v>
      </c>
      <c r="AR188" s="103">
        <v>15</v>
      </c>
      <c r="AS188" s="102">
        <v>4</v>
      </c>
      <c r="AT188" s="191">
        <v>1.34</v>
      </c>
      <c r="AU188" s="84">
        <v>219</v>
      </c>
      <c r="AV188" s="84">
        <v>11</v>
      </c>
      <c r="AW188" s="94">
        <v>-0.28999999999999998</v>
      </c>
      <c r="AX188" s="84" t="s">
        <v>1739</v>
      </c>
      <c r="AY188" s="97">
        <v>58.4</v>
      </c>
      <c r="AZ188" s="94">
        <v>4.47</v>
      </c>
      <c r="BA188" s="96">
        <v>82</v>
      </c>
      <c r="BB188" s="96">
        <v>21</v>
      </c>
      <c r="BC188" s="84" t="s">
        <v>1859</v>
      </c>
      <c r="BD188" s="97">
        <v>81.099999999999994</v>
      </c>
      <c r="BE188" s="94">
        <v>4.49</v>
      </c>
      <c r="BF188" s="96">
        <v>89</v>
      </c>
      <c r="BG188" s="96">
        <v>25</v>
      </c>
      <c r="BH188" s="97">
        <v>25.7</v>
      </c>
      <c r="BI188" s="94">
        <v>5.96</v>
      </c>
      <c r="BJ188" s="94">
        <v>3.26</v>
      </c>
      <c r="BK188" s="96">
        <v>47</v>
      </c>
      <c r="BL188" s="94">
        <v>-1.17</v>
      </c>
      <c r="BM188" s="36">
        <v>-31</v>
      </c>
      <c r="BN188" s="70" t="s">
        <v>1065</v>
      </c>
      <c r="BO188" s="104">
        <v>55</v>
      </c>
      <c r="BP188" s="84" t="s">
        <v>5817</v>
      </c>
      <c r="BQ188" s="84">
        <v>607455</v>
      </c>
      <c r="BR188" s="36" t="s">
        <v>3780</v>
      </c>
      <c r="BS188" s="36" t="s">
        <v>5818</v>
      </c>
      <c r="BT188" s="36" t="s">
        <v>5819</v>
      </c>
      <c r="BU188" s="84" t="s">
        <v>5369</v>
      </c>
      <c r="BV188" s="84" t="s">
        <v>4668</v>
      </c>
    </row>
    <row r="189" spans="1:74" x14ac:dyDescent="0.3">
      <c r="A189" s="84" t="s">
        <v>2019</v>
      </c>
      <c r="B189" s="84" t="s">
        <v>1836</v>
      </c>
      <c r="C189" s="84" t="s">
        <v>1065</v>
      </c>
      <c r="D189" s="84">
        <v>2018</v>
      </c>
      <c r="E189" s="84">
        <v>33</v>
      </c>
      <c r="F189" s="84" t="s">
        <v>1081</v>
      </c>
      <c r="G189" s="84" t="s">
        <v>1063</v>
      </c>
      <c r="H189" s="93" t="s">
        <v>1859</v>
      </c>
      <c r="I189" s="94">
        <v>0.57999999999999996</v>
      </c>
      <c r="J189" s="93" t="s">
        <v>1064</v>
      </c>
      <c r="K189" s="184">
        <v>71.900000000000006</v>
      </c>
      <c r="L189" s="185">
        <v>4</v>
      </c>
      <c r="M189" s="96">
        <v>21</v>
      </c>
      <c r="N189" s="96">
        <v>8</v>
      </c>
      <c r="O189" s="96">
        <v>0</v>
      </c>
      <c r="P189" s="96">
        <v>0</v>
      </c>
      <c r="Q189" s="185">
        <v>0</v>
      </c>
      <c r="R189" s="96">
        <v>4</v>
      </c>
      <c r="S189" s="96">
        <v>255</v>
      </c>
      <c r="T189" s="96">
        <v>7</v>
      </c>
      <c r="U189" s="96">
        <v>21</v>
      </c>
      <c r="V189" s="96">
        <v>1</v>
      </c>
      <c r="W189" s="185">
        <v>45</v>
      </c>
      <c r="X189" s="96">
        <v>179</v>
      </c>
      <c r="Y189" s="96">
        <v>66</v>
      </c>
      <c r="Z189" s="96">
        <v>45</v>
      </c>
      <c r="AA189" s="96">
        <v>2</v>
      </c>
      <c r="AB189" s="96">
        <v>2</v>
      </c>
      <c r="AC189" s="96">
        <v>0</v>
      </c>
      <c r="AD189" s="96">
        <v>36</v>
      </c>
      <c r="AE189" s="188">
        <v>5.01</v>
      </c>
      <c r="AF189" s="96">
        <v>57</v>
      </c>
      <c r="AG189" s="97">
        <v>8.6</v>
      </c>
      <c r="AH189" s="98">
        <v>2.1</v>
      </c>
      <c r="AI189" s="97">
        <v>6.9</v>
      </c>
      <c r="AJ189" s="97">
        <v>3.2</v>
      </c>
      <c r="AK189" s="99">
        <v>1.1299999999999999</v>
      </c>
      <c r="AL189" s="100">
        <v>0.28000000000000003</v>
      </c>
      <c r="AM189" s="99">
        <v>1.37</v>
      </c>
      <c r="AN189" s="99">
        <v>1.61</v>
      </c>
      <c r="AO189" s="99">
        <v>0.06</v>
      </c>
      <c r="AP189" s="101">
        <v>17</v>
      </c>
      <c r="AQ189" s="102">
        <v>118</v>
      </c>
      <c r="AR189" s="103">
        <v>15</v>
      </c>
      <c r="AS189" s="102">
        <v>3</v>
      </c>
      <c r="AT189" s="191">
        <v>5.15</v>
      </c>
      <c r="AU189" s="84">
        <v>221</v>
      </c>
      <c r="AV189" s="84">
        <v>12</v>
      </c>
      <c r="AW189" s="94">
        <v>-0.52</v>
      </c>
      <c r="AX189" s="84" t="s">
        <v>1739</v>
      </c>
      <c r="AY189" s="97">
        <v>55.4</v>
      </c>
      <c r="AZ189" s="94">
        <v>4.54</v>
      </c>
      <c r="BA189" s="96">
        <v>83</v>
      </c>
      <c r="BB189" s="96">
        <v>19</v>
      </c>
      <c r="BC189" s="84" t="s">
        <v>1859</v>
      </c>
      <c r="BD189" s="97">
        <v>73.7</v>
      </c>
      <c r="BE189" s="94">
        <v>4.49</v>
      </c>
      <c r="BF189" s="96">
        <v>89</v>
      </c>
      <c r="BG189" s="96">
        <v>24</v>
      </c>
      <c r="BH189" s="97">
        <v>7.3</v>
      </c>
      <c r="BI189" s="94">
        <v>12.27</v>
      </c>
      <c r="BJ189" s="94">
        <v>4.4800000000000004</v>
      </c>
      <c r="BK189" s="96">
        <v>9</v>
      </c>
      <c r="BL189" s="94">
        <v>-7.26</v>
      </c>
      <c r="BM189" s="36">
        <v>6</v>
      </c>
      <c r="BN189" s="70" t="s">
        <v>1065</v>
      </c>
      <c r="BO189" s="104">
        <v>66</v>
      </c>
      <c r="BP189" s="84" t="s">
        <v>2020</v>
      </c>
      <c r="BQ189" s="84">
        <v>453329</v>
      </c>
      <c r="BR189" s="36" t="s">
        <v>3747</v>
      </c>
      <c r="BS189" s="36" t="s">
        <v>3472</v>
      </c>
      <c r="BT189" s="36" t="s">
        <v>3457</v>
      </c>
      <c r="BU189" s="84" t="s">
        <v>3441</v>
      </c>
      <c r="BV189" s="84" t="s">
        <v>4668</v>
      </c>
    </row>
    <row r="190" spans="1:74" x14ac:dyDescent="0.3">
      <c r="A190" s="84" t="s">
        <v>5820</v>
      </c>
      <c r="B190" s="84" t="s">
        <v>5821</v>
      </c>
      <c r="C190" s="84" t="s">
        <v>1065</v>
      </c>
      <c r="D190" s="84">
        <v>2018</v>
      </c>
      <c r="E190" s="84">
        <v>29</v>
      </c>
      <c r="F190" s="84" t="s">
        <v>1093</v>
      </c>
      <c r="G190" s="84" t="s">
        <v>1063</v>
      </c>
      <c r="H190" s="93" t="s">
        <v>1859</v>
      </c>
      <c r="I190" s="94">
        <v>0.21</v>
      </c>
      <c r="J190" s="93" t="s">
        <v>1064</v>
      </c>
      <c r="K190" s="184">
        <v>37.5</v>
      </c>
      <c r="L190" s="185">
        <v>2</v>
      </c>
      <c r="M190" s="96">
        <v>19</v>
      </c>
      <c r="N190" s="96">
        <v>8</v>
      </c>
      <c r="O190" s="96">
        <v>0</v>
      </c>
      <c r="P190" s="96">
        <v>0</v>
      </c>
      <c r="Q190" s="185">
        <v>0</v>
      </c>
      <c r="R190" s="96">
        <v>5</v>
      </c>
      <c r="S190" s="96">
        <v>225</v>
      </c>
      <c r="T190" s="96">
        <v>8</v>
      </c>
      <c r="U190" s="96">
        <v>20</v>
      </c>
      <c r="V190" s="96">
        <v>1</v>
      </c>
      <c r="W190" s="185">
        <v>39</v>
      </c>
      <c r="X190" s="96">
        <v>153</v>
      </c>
      <c r="Y190" s="96">
        <v>39</v>
      </c>
      <c r="Z190" s="96">
        <v>41</v>
      </c>
      <c r="AA190" s="96">
        <v>1</v>
      </c>
      <c r="AB190" s="96">
        <v>2</v>
      </c>
      <c r="AC190" s="96">
        <v>0</v>
      </c>
      <c r="AD190" s="96">
        <v>24</v>
      </c>
      <c r="AE190" s="188">
        <v>4.59</v>
      </c>
      <c r="AF190" s="96">
        <v>29</v>
      </c>
      <c r="AG190" s="97">
        <v>5.2</v>
      </c>
      <c r="AH190" s="98">
        <v>2</v>
      </c>
      <c r="AI190" s="97">
        <v>7.4</v>
      </c>
      <c r="AJ190" s="97">
        <v>3.4</v>
      </c>
      <c r="AK190" s="99">
        <v>1.4</v>
      </c>
      <c r="AL190" s="100">
        <v>0.29799999999999999</v>
      </c>
      <c r="AM190" s="99">
        <v>1.43</v>
      </c>
      <c r="AN190" s="99">
        <v>1.94</v>
      </c>
      <c r="AO190" s="99">
        <v>7.0000000000000007E-2</v>
      </c>
      <c r="AP190" s="101">
        <v>21</v>
      </c>
      <c r="AQ190" s="102">
        <v>108</v>
      </c>
      <c r="AR190" s="103">
        <v>15</v>
      </c>
      <c r="AS190" s="102">
        <v>3</v>
      </c>
      <c r="AT190" s="191">
        <v>0</v>
      </c>
      <c r="AU190" s="84">
        <v>225</v>
      </c>
      <c r="AV190" s="84">
        <v>13</v>
      </c>
      <c r="AW190" s="94">
        <v>0</v>
      </c>
      <c r="AX190" s="84" t="s">
        <v>1859</v>
      </c>
      <c r="AY190" s="97">
        <v>77.7</v>
      </c>
      <c r="AZ190" s="94">
        <v>4.6399999999999997</v>
      </c>
      <c r="BA190" s="96">
        <v>85</v>
      </c>
      <c r="BB190" s="96">
        <v>22</v>
      </c>
      <c r="BC190" s="84" t="s">
        <v>1859</v>
      </c>
      <c r="BD190" s="97">
        <v>92</v>
      </c>
      <c r="BE190" s="94">
        <v>4.59</v>
      </c>
      <c r="BF190" s="96">
        <v>91</v>
      </c>
      <c r="BG190" s="96">
        <v>25</v>
      </c>
      <c r="BH190" s="97">
        <v>13.7</v>
      </c>
      <c r="BI190" s="94">
        <v>2.63</v>
      </c>
      <c r="BJ190" s="94">
        <v>3.21</v>
      </c>
      <c r="BK190" s="96">
        <v>42</v>
      </c>
      <c r="BL190" s="94">
        <v>1.96</v>
      </c>
      <c r="BM190" s="36">
        <v>-27</v>
      </c>
      <c r="BN190" s="70" t="s">
        <v>1065</v>
      </c>
      <c r="BO190" s="104">
        <v>78</v>
      </c>
      <c r="BP190" s="84" t="s">
        <v>5822</v>
      </c>
      <c r="BQ190" s="84">
        <v>592547</v>
      </c>
      <c r="BR190" s="36" t="s">
        <v>3767</v>
      </c>
      <c r="BS190" s="36" t="s">
        <v>5801</v>
      </c>
      <c r="BT190" s="36" t="s">
        <v>3734</v>
      </c>
      <c r="BU190" s="84" t="s">
        <v>5789</v>
      </c>
      <c r="BV190" s="84" t="s">
        <v>4670</v>
      </c>
    </row>
    <row r="191" spans="1:74" x14ac:dyDescent="0.3">
      <c r="A191" s="84" t="s">
        <v>4764</v>
      </c>
      <c r="B191" s="84" t="s">
        <v>31</v>
      </c>
      <c r="C191" s="84" t="s">
        <v>1103</v>
      </c>
      <c r="D191" s="84">
        <v>2018</v>
      </c>
      <c r="E191" s="84">
        <v>21</v>
      </c>
      <c r="F191" s="84" t="s">
        <v>1567</v>
      </c>
      <c r="G191" s="84" t="s">
        <v>1063</v>
      </c>
      <c r="H191" s="93" t="s">
        <v>1859</v>
      </c>
      <c r="I191" s="94">
        <v>0.47</v>
      </c>
      <c r="J191" s="93" t="s">
        <v>1064</v>
      </c>
      <c r="K191" s="184">
        <v>87.3</v>
      </c>
      <c r="L191" s="185">
        <v>4</v>
      </c>
      <c r="M191" s="96">
        <v>23</v>
      </c>
      <c r="N191" s="96">
        <v>11</v>
      </c>
      <c r="O191" s="96">
        <v>0</v>
      </c>
      <c r="P191" s="96">
        <v>0</v>
      </c>
      <c r="Q191" s="185">
        <v>0</v>
      </c>
      <c r="R191" s="96">
        <v>3</v>
      </c>
      <c r="S191" s="96">
        <v>315</v>
      </c>
      <c r="T191" s="96">
        <v>8</v>
      </c>
      <c r="U191" s="96">
        <v>31</v>
      </c>
      <c r="V191" s="96">
        <v>1</v>
      </c>
      <c r="W191" s="185">
        <v>65</v>
      </c>
      <c r="X191" s="96">
        <v>216</v>
      </c>
      <c r="Y191" s="96">
        <v>82</v>
      </c>
      <c r="Z191" s="96">
        <v>47</v>
      </c>
      <c r="AA191" s="96">
        <v>3</v>
      </c>
      <c r="AB191" s="96">
        <v>3</v>
      </c>
      <c r="AC191" s="96">
        <v>1</v>
      </c>
      <c r="AD191" s="96">
        <v>42</v>
      </c>
      <c r="AE191" s="188">
        <v>5.25</v>
      </c>
      <c r="AF191" s="96">
        <v>77</v>
      </c>
      <c r="AG191" s="97">
        <v>9.9</v>
      </c>
      <c r="AH191" s="98">
        <v>2.1</v>
      </c>
      <c r="AI191" s="97">
        <v>8.6</v>
      </c>
      <c r="AJ191" s="97">
        <v>4</v>
      </c>
      <c r="AK191" s="99">
        <v>1</v>
      </c>
      <c r="AL191" s="100">
        <v>0.308</v>
      </c>
      <c r="AM191" s="99">
        <v>1.5</v>
      </c>
      <c r="AN191" s="99">
        <v>1.55</v>
      </c>
      <c r="AO191" s="99">
        <v>0.06</v>
      </c>
      <c r="AP191" s="101">
        <v>42</v>
      </c>
      <c r="AQ191" s="102">
        <v>124</v>
      </c>
      <c r="AR191" s="103">
        <v>15</v>
      </c>
      <c r="AS191" s="102">
        <v>2</v>
      </c>
      <c r="AT191" s="191">
        <v>6.21</v>
      </c>
      <c r="AU191" s="84">
        <v>229</v>
      </c>
      <c r="AV191" s="84">
        <v>14</v>
      </c>
      <c r="AW191" s="94">
        <v>-0.85</v>
      </c>
      <c r="AX191" s="84" t="s">
        <v>1739</v>
      </c>
      <c r="AY191" s="97">
        <v>67.3</v>
      </c>
      <c r="AZ191" s="94">
        <v>4.28</v>
      </c>
      <c r="BA191" s="96">
        <v>79</v>
      </c>
      <c r="BB191" s="96">
        <v>26</v>
      </c>
      <c r="BC191" s="84" t="s">
        <v>1859</v>
      </c>
      <c r="BD191" s="97">
        <v>84.7</v>
      </c>
      <c r="BE191" s="94">
        <v>4.4000000000000004</v>
      </c>
      <c r="BF191" s="96">
        <v>87</v>
      </c>
      <c r="BG191" s="96">
        <v>27</v>
      </c>
      <c r="BH191" s="97">
        <v>23.3</v>
      </c>
      <c r="BI191" s="94">
        <v>5.4</v>
      </c>
      <c r="BJ191" s="94">
        <v>4.8499999999999996</v>
      </c>
      <c r="BK191" s="96">
        <v>10</v>
      </c>
      <c r="BL191" s="94">
        <v>-0.15</v>
      </c>
      <c r="BM191" s="36">
        <v>5</v>
      </c>
      <c r="BN191" s="70" t="s">
        <v>1065</v>
      </c>
      <c r="BO191" s="104">
        <v>61</v>
      </c>
      <c r="BP191" s="84" t="s">
        <v>4935</v>
      </c>
      <c r="BQ191" s="84">
        <v>628711</v>
      </c>
      <c r="BR191" s="36" t="s">
        <v>3780</v>
      </c>
      <c r="BS191" s="36" t="s">
        <v>5369</v>
      </c>
      <c r="BT191" s="36" t="s">
        <v>5803</v>
      </c>
      <c r="BU191" s="84" t="s">
        <v>4906</v>
      </c>
      <c r="BV191" s="84" t="s">
        <v>4668</v>
      </c>
    </row>
    <row r="192" spans="1:74" x14ac:dyDescent="0.3">
      <c r="A192" s="84" t="s">
        <v>5468</v>
      </c>
      <c r="B192" s="84" t="s">
        <v>67</v>
      </c>
      <c r="C192" s="84" t="s">
        <v>1065</v>
      </c>
      <c r="D192" s="84">
        <v>2018</v>
      </c>
      <c r="E192" s="84">
        <v>23</v>
      </c>
      <c r="F192" s="84" t="s">
        <v>1093</v>
      </c>
      <c r="G192" s="84" t="s">
        <v>1063</v>
      </c>
      <c r="H192" s="93" t="s">
        <v>1859</v>
      </c>
      <c r="I192" s="94">
        <v>0.28999999999999998</v>
      </c>
      <c r="J192" s="93" t="s">
        <v>1064</v>
      </c>
      <c r="K192" s="184">
        <v>83.3</v>
      </c>
      <c r="L192" s="185">
        <v>3</v>
      </c>
      <c r="M192" s="96">
        <v>17</v>
      </c>
      <c r="N192" s="96">
        <v>9</v>
      </c>
      <c r="O192" s="96">
        <v>0</v>
      </c>
      <c r="P192" s="96">
        <v>0</v>
      </c>
      <c r="Q192" s="185">
        <v>0</v>
      </c>
      <c r="R192" s="96">
        <v>3</v>
      </c>
      <c r="S192" s="96">
        <v>270</v>
      </c>
      <c r="T192" s="96">
        <v>8</v>
      </c>
      <c r="U192" s="96">
        <v>29</v>
      </c>
      <c r="V192" s="96">
        <v>2</v>
      </c>
      <c r="W192" s="185">
        <v>46</v>
      </c>
      <c r="X192" s="96">
        <v>178</v>
      </c>
      <c r="Y192" s="96">
        <v>71</v>
      </c>
      <c r="Z192" s="96">
        <v>46</v>
      </c>
      <c r="AA192" s="96">
        <v>3</v>
      </c>
      <c r="AB192" s="96">
        <v>6</v>
      </c>
      <c r="AC192" s="96">
        <v>0</v>
      </c>
      <c r="AD192" s="96">
        <v>39</v>
      </c>
      <c r="AE192" s="188">
        <v>5.07</v>
      </c>
      <c r="AF192" s="96">
        <v>68</v>
      </c>
      <c r="AG192" s="97">
        <v>10.3</v>
      </c>
      <c r="AH192" s="98">
        <v>1.6</v>
      </c>
      <c r="AI192" s="97">
        <v>7.6</v>
      </c>
      <c r="AJ192" s="97">
        <v>4.4000000000000004</v>
      </c>
      <c r="AK192" s="99">
        <v>1.2</v>
      </c>
      <c r="AL192" s="100">
        <v>0.29799999999999999</v>
      </c>
      <c r="AM192" s="99">
        <v>1.59</v>
      </c>
      <c r="AN192" s="99">
        <v>1.83</v>
      </c>
      <c r="AO192" s="99">
        <v>0.06</v>
      </c>
      <c r="AP192" s="101">
        <v>17</v>
      </c>
      <c r="AQ192" s="102">
        <v>120</v>
      </c>
      <c r="AR192" s="103">
        <v>15</v>
      </c>
      <c r="AS192" s="102">
        <v>4</v>
      </c>
      <c r="AT192" s="191">
        <v>2.66</v>
      </c>
      <c r="AU192" s="84">
        <v>231</v>
      </c>
      <c r="AV192" s="84">
        <v>15</v>
      </c>
      <c r="AW192" s="94">
        <v>-0.44</v>
      </c>
      <c r="AX192" s="84" t="s">
        <v>1739</v>
      </c>
      <c r="AY192" s="97">
        <v>59.5</v>
      </c>
      <c r="AZ192" s="94">
        <v>4.66</v>
      </c>
      <c r="BA192" s="96">
        <v>86</v>
      </c>
      <c r="BB192" s="96">
        <v>18</v>
      </c>
      <c r="BC192" s="84" t="s">
        <v>1859</v>
      </c>
      <c r="BD192" s="97">
        <v>77.5</v>
      </c>
      <c r="BE192" s="94">
        <v>4.63</v>
      </c>
      <c r="BF192" s="96">
        <v>92</v>
      </c>
      <c r="BG192" s="96">
        <v>22</v>
      </c>
      <c r="BH192" s="97">
        <v>20</v>
      </c>
      <c r="BI192" s="94">
        <v>2.7</v>
      </c>
      <c r="BJ192" s="94">
        <v>4.0199999999999996</v>
      </c>
      <c r="BK192" s="96">
        <v>19</v>
      </c>
      <c r="BL192" s="94">
        <v>2.37</v>
      </c>
      <c r="BM192" s="36">
        <v>-5</v>
      </c>
      <c r="BN192" s="70" t="s">
        <v>1065</v>
      </c>
      <c r="BO192" s="104">
        <v>57</v>
      </c>
      <c r="BP192" s="84" t="s">
        <v>5824</v>
      </c>
      <c r="BQ192" s="84">
        <v>641816</v>
      </c>
      <c r="BR192" s="36" t="s">
        <v>4684</v>
      </c>
      <c r="BS192" s="36" t="s">
        <v>5269</v>
      </c>
      <c r="BT192" s="36" t="s">
        <v>5731</v>
      </c>
      <c r="BU192" s="84" t="s">
        <v>4970</v>
      </c>
      <c r="BV192" s="84" t="s">
        <v>4668</v>
      </c>
    </row>
    <row r="193" spans="1:74" x14ac:dyDescent="0.3">
      <c r="A193" s="84" t="s">
        <v>1882</v>
      </c>
      <c r="B193" s="84" t="s">
        <v>109</v>
      </c>
      <c r="C193" s="84" t="s">
        <v>1103</v>
      </c>
      <c r="D193" s="84">
        <v>2018</v>
      </c>
      <c r="E193" s="84">
        <v>30</v>
      </c>
      <c r="F193" s="84" t="s">
        <v>1062</v>
      </c>
      <c r="G193" s="84" t="s">
        <v>1063</v>
      </c>
      <c r="H193" s="93" t="s">
        <v>1859</v>
      </c>
      <c r="I193" s="94">
        <v>0.63</v>
      </c>
      <c r="J193" s="93" t="s">
        <v>1064</v>
      </c>
      <c r="K193" s="184">
        <v>73.900000000000006</v>
      </c>
      <c r="L193" s="185">
        <v>4</v>
      </c>
      <c r="M193" s="96">
        <v>20</v>
      </c>
      <c r="N193" s="96">
        <v>11</v>
      </c>
      <c r="O193" s="96">
        <v>0</v>
      </c>
      <c r="P193" s="96">
        <v>0</v>
      </c>
      <c r="Q193" s="185">
        <v>0</v>
      </c>
      <c r="R193" s="96">
        <v>2</v>
      </c>
      <c r="S193" s="96">
        <v>318</v>
      </c>
      <c r="T193" s="96">
        <v>9</v>
      </c>
      <c r="U193" s="96">
        <v>26</v>
      </c>
      <c r="V193" s="96">
        <v>2</v>
      </c>
      <c r="W193" s="185">
        <v>53</v>
      </c>
      <c r="X193" s="96">
        <v>216</v>
      </c>
      <c r="Y193" s="96">
        <v>87</v>
      </c>
      <c r="Z193" s="96">
        <v>48</v>
      </c>
      <c r="AA193" s="96">
        <v>4</v>
      </c>
      <c r="AB193" s="96">
        <v>2</v>
      </c>
      <c r="AC193" s="96">
        <v>0</v>
      </c>
      <c r="AD193" s="96">
        <v>48</v>
      </c>
      <c r="AE193" s="188">
        <v>5.3</v>
      </c>
      <c r="AF193" s="96">
        <v>71</v>
      </c>
      <c r="AG193" s="97">
        <v>8.8000000000000007</v>
      </c>
      <c r="AH193" s="98">
        <v>2</v>
      </c>
      <c r="AI193" s="97">
        <v>6.6</v>
      </c>
      <c r="AJ193" s="97">
        <v>3.3</v>
      </c>
      <c r="AK193" s="99">
        <v>1.1000000000000001</v>
      </c>
      <c r="AL193" s="100">
        <v>0.29799999999999999</v>
      </c>
      <c r="AM193" s="99">
        <v>1.46</v>
      </c>
      <c r="AN193" s="99">
        <v>1.58</v>
      </c>
      <c r="AO193" s="99">
        <v>0.06</v>
      </c>
      <c r="AP193" s="101">
        <v>11</v>
      </c>
      <c r="AQ193" s="102">
        <v>125</v>
      </c>
      <c r="AR193" s="103">
        <v>15</v>
      </c>
      <c r="AS193" s="102">
        <v>3</v>
      </c>
      <c r="AT193" s="191">
        <v>5.81</v>
      </c>
      <c r="AU193" s="84">
        <v>232</v>
      </c>
      <c r="AV193" s="84">
        <v>16</v>
      </c>
      <c r="AW193" s="94">
        <v>-0.79</v>
      </c>
      <c r="AX193" s="84" t="s">
        <v>1739</v>
      </c>
      <c r="AY193" s="97">
        <v>63.9</v>
      </c>
      <c r="AZ193" s="94">
        <v>4.51</v>
      </c>
      <c r="BA193" s="96">
        <v>83</v>
      </c>
      <c r="BB193" s="96">
        <v>21</v>
      </c>
      <c r="BC193" s="84" t="s">
        <v>1859</v>
      </c>
      <c r="BD193" s="97">
        <v>82.2</v>
      </c>
      <c r="BE193" s="94">
        <v>4.51</v>
      </c>
      <c r="BF193" s="96">
        <v>89</v>
      </c>
      <c r="BG193" s="96">
        <v>25</v>
      </c>
      <c r="BH193" s="97">
        <v>32</v>
      </c>
      <c r="BI193" s="94">
        <v>8.16</v>
      </c>
      <c r="BJ193" s="94">
        <v>4.2300000000000004</v>
      </c>
      <c r="BK193" s="96">
        <v>19</v>
      </c>
      <c r="BL193" s="94">
        <v>-2.86</v>
      </c>
      <c r="BM193" s="36">
        <v>-4</v>
      </c>
      <c r="BN193" s="70" t="s">
        <v>1065</v>
      </c>
      <c r="BO193" s="104">
        <v>50</v>
      </c>
      <c r="BP193" s="84" t="s">
        <v>1883</v>
      </c>
      <c r="BQ193" s="84">
        <v>502046</v>
      </c>
      <c r="BR193" s="36" t="s">
        <v>5416</v>
      </c>
      <c r="BS193" s="36" t="s">
        <v>3655</v>
      </c>
      <c r="BT193" s="36" t="s">
        <v>4923</v>
      </c>
      <c r="BU193" s="84" t="s">
        <v>3714</v>
      </c>
      <c r="BV193" s="84" t="s">
        <v>4669</v>
      </c>
    </row>
    <row r="194" spans="1:74" x14ac:dyDescent="0.3">
      <c r="A194" s="84" t="s">
        <v>5825</v>
      </c>
      <c r="B194" s="84" t="s">
        <v>1804</v>
      </c>
      <c r="C194" s="84" t="s">
        <v>1103</v>
      </c>
      <c r="D194" s="84">
        <v>2018</v>
      </c>
      <c r="E194" s="84">
        <v>25</v>
      </c>
      <c r="F194" s="84" t="s">
        <v>1062</v>
      </c>
      <c r="G194" s="84" t="s">
        <v>1063</v>
      </c>
      <c r="H194" s="93" t="s">
        <v>1859</v>
      </c>
      <c r="I194" s="94">
        <v>0.39</v>
      </c>
      <c r="J194" s="93" t="s">
        <v>1064</v>
      </c>
      <c r="K194" s="184">
        <v>72.900000000000006</v>
      </c>
      <c r="L194" s="185">
        <v>3</v>
      </c>
      <c r="M194" s="96">
        <v>18</v>
      </c>
      <c r="N194" s="96">
        <v>10</v>
      </c>
      <c r="O194" s="96">
        <v>0</v>
      </c>
      <c r="P194" s="96">
        <v>0</v>
      </c>
      <c r="Q194" s="185">
        <v>0</v>
      </c>
      <c r="R194" s="96">
        <v>3</v>
      </c>
      <c r="S194" s="96">
        <v>286</v>
      </c>
      <c r="T194" s="96">
        <v>10</v>
      </c>
      <c r="U194" s="96">
        <v>33</v>
      </c>
      <c r="V194" s="96">
        <v>2</v>
      </c>
      <c r="W194" s="185">
        <v>52</v>
      </c>
      <c r="X194" s="96">
        <v>191</v>
      </c>
      <c r="Y194" s="96">
        <v>76</v>
      </c>
      <c r="Z194" s="96">
        <v>46</v>
      </c>
      <c r="AA194" s="96">
        <v>5</v>
      </c>
      <c r="AB194" s="96">
        <v>4</v>
      </c>
      <c r="AC194" s="96">
        <v>0</v>
      </c>
      <c r="AD194" s="96">
        <v>46</v>
      </c>
      <c r="AE194" s="188">
        <v>5.16</v>
      </c>
      <c r="AF194" s="96">
        <v>70</v>
      </c>
      <c r="AG194" s="97">
        <v>9.9</v>
      </c>
      <c r="AH194" s="98">
        <v>1.6</v>
      </c>
      <c r="AI194" s="97">
        <v>8</v>
      </c>
      <c r="AJ194" s="97">
        <v>4.7</v>
      </c>
      <c r="AK194" s="99">
        <v>1.37</v>
      </c>
      <c r="AL194" s="100">
        <v>0.30099999999999999</v>
      </c>
      <c r="AM194" s="99">
        <v>1.63</v>
      </c>
      <c r="AN194" s="99">
        <v>2.04</v>
      </c>
      <c r="AO194" s="99">
        <v>0.08</v>
      </c>
      <c r="AP194" s="101">
        <v>18</v>
      </c>
      <c r="AQ194" s="102">
        <v>122</v>
      </c>
      <c r="AR194" s="103">
        <v>14</v>
      </c>
      <c r="AS194" s="102">
        <v>3</v>
      </c>
      <c r="AT194" s="191">
        <v>2.77</v>
      </c>
      <c r="AU194" s="84">
        <v>234</v>
      </c>
      <c r="AV194" s="84">
        <v>17</v>
      </c>
      <c r="AW194" s="94">
        <v>-0.39</v>
      </c>
      <c r="AX194" s="84" t="s">
        <v>1739</v>
      </c>
      <c r="AY194" s="97">
        <v>60.1</v>
      </c>
      <c r="AZ194" s="94">
        <v>4.84</v>
      </c>
      <c r="BA194" s="96">
        <v>89</v>
      </c>
      <c r="BB194" s="96">
        <v>16</v>
      </c>
      <c r="BC194" s="84" t="s">
        <v>1859</v>
      </c>
      <c r="BD194" s="97">
        <v>79.099999999999994</v>
      </c>
      <c r="BE194" s="94">
        <v>4.7699999999999996</v>
      </c>
      <c r="BF194" s="96">
        <v>94</v>
      </c>
      <c r="BG194" s="96">
        <v>20</v>
      </c>
      <c r="BH194" s="97">
        <v>31.3</v>
      </c>
      <c r="BI194" s="94">
        <v>5.17</v>
      </c>
      <c r="BJ194" s="94">
        <v>4.67</v>
      </c>
      <c r="BK194" s="96">
        <v>13</v>
      </c>
      <c r="BL194" s="94">
        <v>-0.01</v>
      </c>
      <c r="BM194" s="36">
        <v>2</v>
      </c>
      <c r="BN194" s="70" t="s">
        <v>1065</v>
      </c>
      <c r="BO194" s="104">
        <v>48</v>
      </c>
      <c r="BP194" s="84" t="s">
        <v>5826</v>
      </c>
      <c r="BQ194" s="84">
        <v>596071</v>
      </c>
      <c r="BR194" s="36" t="s">
        <v>3780</v>
      </c>
      <c r="BS194" s="36" t="s">
        <v>4469</v>
      </c>
      <c r="BT194" s="36" t="s">
        <v>5827</v>
      </c>
      <c r="BU194" s="84" t="s">
        <v>5818</v>
      </c>
      <c r="BV194" s="84" t="s">
        <v>4668</v>
      </c>
    </row>
    <row r="195" spans="1:74" x14ac:dyDescent="0.3">
      <c r="A195" s="84" t="s">
        <v>5828</v>
      </c>
      <c r="B195" s="84" t="s">
        <v>9</v>
      </c>
      <c r="C195" s="84" t="s">
        <v>1065</v>
      </c>
      <c r="D195" s="84">
        <v>2018</v>
      </c>
      <c r="E195" s="84">
        <v>25</v>
      </c>
      <c r="F195" s="84" t="s">
        <v>1085</v>
      </c>
      <c r="G195" s="84" t="s">
        <v>1063</v>
      </c>
      <c r="H195" s="93" t="s">
        <v>1859</v>
      </c>
      <c r="I195" s="94">
        <v>0.23</v>
      </c>
      <c r="J195" s="93" t="s">
        <v>1064</v>
      </c>
      <c r="K195" s="184">
        <v>52</v>
      </c>
      <c r="L195" s="185">
        <v>2</v>
      </c>
      <c r="M195" s="96">
        <v>16</v>
      </c>
      <c r="N195" s="96">
        <v>9</v>
      </c>
      <c r="O195" s="96">
        <v>0</v>
      </c>
      <c r="P195" s="96">
        <v>0</v>
      </c>
      <c r="Q195" s="185">
        <v>0</v>
      </c>
      <c r="R195" s="96">
        <v>3</v>
      </c>
      <c r="S195" s="96">
        <v>255</v>
      </c>
      <c r="T195" s="96">
        <v>12</v>
      </c>
      <c r="U195" s="96">
        <v>26</v>
      </c>
      <c r="V195" s="96">
        <v>3</v>
      </c>
      <c r="W195" s="185">
        <v>46</v>
      </c>
      <c r="X195" s="96">
        <v>165</v>
      </c>
      <c r="Y195" s="96">
        <v>77</v>
      </c>
      <c r="Z195" s="96">
        <v>45</v>
      </c>
      <c r="AA195" s="96">
        <v>2</v>
      </c>
      <c r="AB195" s="96">
        <v>3</v>
      </c>
      <c r="AC195" s="96">
        <v>0</v>
      </c>
      <c r="AD195" s="96">
        <v>48</v>
      </c>
      <c r="AE195" s="188">
        <v>5.05</v>
      </c>
      <c r="AF195" s="96">
        <v>62</v>
      </c>
      <c r="AG195" s="97">
        <v>10</v>
      </c>
      <c r="AH195" s="98">
        <v>1.8</v>
      </c>
      <c r="AI195" s="97">
        <v>8.1</v>
      </c>
      <c r="AJ195" s="97">
        <v>4.2</v>
      </c>
      <c r="AK195" s="99">
        <v>1.95</v>
      </c>
      <c r="AL195" s="100">
        <v>0.318</v>
      </c>
      <c r="AM195" s="99">
        <v>1.72</v>
      </c>
      <c r="AN195" s="99">
        <v>2.64</v>
      </c>
      <c r="AO195" s="99">
        <v>0.11</v>
      </c>
      <c r="AP195" s="101">
        <v>16</v>
      </c>
      <c r="AQ195" s="102">
        <v>119</v>
      </c>
      <c r="AR195" s="103">
        <v>14</v>
      </c>
      <c r="AS195" s="102">
        <v>3</v>
      </c>
      <c r="AT195" s="191">
        <v>0.54</v>
      </c>
      <c r="AU195" s="84">
        <v>239</v>
      </c>
      <c r="AV195" s="84">
        <v>18</v>
      </c>
      <c r="AW195" s="94">
        <v>-0.14000000000000001</v>
      </c>
      <c r="AX195" s="84" t="s">
        <v>1739</v>
      </c>
      <c r="AY195" s="97">
        <v>53.6</v>
      </c>
      <c r="AZ195" s="94">
        <v>5.0599999999999996</v>
      </c>
      <c r="BA195" s="96">
        <v>93</v>
      </c>
      <c r="BB195" s="96">
        <v>13</v>
      </c>
      <c r="BC195" s="84" t="s">
        <v>1859</v>
      </c>
      <c r="BD195" s="97">
        <v>77.8</v>
      </c>
      <c r="BE195" s="94">
        <v>4.91</v>
      </c>
      <c r="BF195" s="96">
        <v>97</v>
      </c>
      <c r="BG195" s="96">
        <v>18</v>
      </c>
      <c r="BH195" s="97">
        <v>15.3</v>
      </c>
      <c r="BI195" s="94">
        <v>9.39</v>
      </c>
      <c r="BJ195" s="94">
        <v>6.16</v>
      </c>
      <c r="BK195" s="96">
        <v>3</v>
      </c>
      <c r="BL195" s="94">
        <v>-4.34</v>
      </c>
      <c r="BM195" s="36">
        <v>11</v>
      </c>
      <c r="BN195" s="70" t="s">
        <v>1076</v>
      </c>
      <c r="BO195" s="104">
        <v>63</v>
      </c>
      <c r="BP195" s="84" t="s">
        <v>5829</v>
      </c>
      <c r="BQ195" s="84">
        <v>607200</v>
      </c>
      <c r="BR195" s="36" t="s">
        <v>4662</v>
      </c>
      <c r="BS195" s="36" t="s">
        <v>5773</v>
      </c>
      <c r="BT195" s="36" t="s">
        <v>5813</v>
      </c>
      <c r="BU195" s="84" t="s">
        <v>4918</v>
      </c>
      <c r="BV195" s="84" t="s">
        <v>4692</v>
      </c>
    </row>
    <row r="196" spans="1:74" x14ac:dyDescent="0.3">
      <c r="A196" s="84" t="s">
        <v>5830</v>
      </c>
      <c r="B196" s="84" t="s">
        <v>58</v>
      </c>
      <c r="C196" s="84" t="s">
        <v>1103</v>
      </c>
      <c r="D196" s="84">
        <v>2018</v>
      </c>
      <c r="E196" s="84">
        <v>28</v>
      </c>
      <c r="F196" s="84" t="s">
        <v>1062</v>
      </c>
      <c r="G196" s="84" t="s">
        <v>1063</v>
      </c>
      <c r="H196" s="93" t="s">
        <v>1859</v>
      </c>
      <c r="I196" s="94">
        <v>0.4</v>
      </c>
      <c r="J196" s="93" t="s">
        <v>1064</v>
      </c>
      <c r="K196" s="184">
        <v>54.8</v>
      </c>
      <c r="L196" s="185">
        <v>3</v>
      </c>
      <c r="M196" s="96">
        <v>22</v>
      </c>
      <c r="N196" s="96">
        <v>10</v>
      </c>
      <c r="O196" s="96">
        <v>0</v>
      </c>
      <c r="P196" s="96">
        <v>0</v>
      </c>
      <c r="Q196" s="185">
        <v>0</v>
      </c>
      <c r="R196" s="96">
        <v>3</v>
      </c>
      <c r="S196" s="96">
        <v>275</v>
      </c>
      <c r="T196" s="96">
        <v>10</v>
      </c>
      <c r="U196" s="96">
        <v>30</v>
      </c>
      <c r="V196" s="96">
        <v>2</v>
      </c>
      <c r="W196" s="185">
        <v>51</v>
      </c>
      <c r="X196" s="96">
        <v>185</v>
      </c>
      <c r="Y196" s="96">
        <v>58</v>
      </c>
      <c r="Z196" s="96">
        <v>45</v>
      </c>
      <c r="AA196" s="96">
        <v>1</v>
      </c>
      <c r="AB196" s="96">
        <v>2</v>
      </c>
      <c r="AC196" s="96">
        <v>1</v>
      </c>
      <c r="AD196" s="96">
        <v>33</v>
      </c>
      <c r="AE196" s="188">
        <v>4.97</v>
      </c>
      <c r="AF196" s="96">
        <v>52</v>
      </c>
      <c r="AG196" s="97">
        <v>7.6</v>
      </c>
      <c r="AH196" s="98">
        <v>1.7</v>
      </c>
      <c r="AI196" s="97">
        <v>7.9</v>
      </c>
      <c r="AJ196" s="97">
        <v>4.4000000000000004</v>
      </c>
      <c r="AK196" s="99">
        <v>1.42</v>
      </c>
      <c r="AL196" s="100">
        <v>0.30599999999999999</v>
      </c>
      <c r="AM196" s="99">
        <v>1.57</v>
      </c>
      <c r="AN196" s="99">
        <v>2.06</v>
      </c>
      <c r="AO196" s="99">
        <v>0.08</v>
      </c>
      <c r="AP196" s="101">
        <v>18</v>
      </c>
      <c r="AQ196" s="102">
        <v>117</v>
      </c>
      <c r="AR196" s="103">
        <v>14</v>
      </c>
      <c r="AS196" s="102">
        <v>3</v>
      </c>
      <c r="AT196" s="191">
        <v>1.06</v>
      </c>
      <c r="AU196" s="84">
        <v>244</v>
      </c>
      <c r="AV196" s="84">
        <v>19</v>
      </c>
      <c r="AW196" s="94">
        <v>-0.23</v>
      </c>
      <c r="AX196" s="84" t="s">
        <v>1739</v>
      </c>
      <c r="AY196" s="97">
        <v>56.1</v>
      </c>
      <c r="AZ196" s="94">
        <v>4.8099999999999996</v>
      </c>
      <c r="BA196" s="96">
        <v>89</v>
      </c>
      <c r="BB196" s="96">
        <v>16</v>
      </c>
      <c r="BC196" s="84" t="s">
        <v>1859</v>
      </c>
      <c r="BD196" s="97">
        <v>78.400000000000006</v>
      </c>
      <c r="BE196" s="94">
        <v>4.74</v>
      </c>
      <c r="BF196" s="96">
        <v>94</v>
      </c>
      <c r="BG196" s="96">
        <v>21</v>
      </c>
      <c r="BH196" s="97">
        <v>33</v>
      </c>
      <c r="BI196" s="94">
        <v>4.3600000000000003</v>
      </c>
      <c r="BJ196" s="94">
        <v>4.57</v>
      </c>
      <c r="BK196" s="96">
        <v>14</v>
      </c>
      <c r="BL196" s="94">
        <v>0.61</v>
      </c>
      <c r="BM196" s="36">
        <v>-1</v>
      </c>
      <c r="BN196" s="70" t="s">
        <v>1065</v>
      </c>
      <c r="BO196" s="104">
        <v>45</v>
      </c>
      <c r="BP196" s="84" t="s">
        <v>5831</v>
      </c>
      <c r="BQ196" s="84">
        <v>622217</v>
      </c>
      <c r="BR196" s="36" t="s">
        <v>3769</v>
      </c>
      <c r="BS196" s="36" t="s">
        <v>5827</v>
      </c>
      <c r="BT196" s="36" t="s">
        <v>5415</v>
      </c>
      <c r="BU196" s="84" t="s">
        <v>4469</v>
      </c>
      <c r="BV196" s="84" t="s">
        <v>4668</v>
      </c>
    </row>
    <row r="197" spans="1:74" x14ac:dyDescent="0.3">
      <c r="A197" s="84" t="s">
        <v>4788</v>
      </c>
      <c r="B197" s="84" t="s">
        <v>274</v>
      </c>
      <c r="C197" s="84" t="s">
        <v>1103</v>
      </c>
      <c r="D197" s="84">
        <v>2018</v>
      </c>
      <c r="E197" s="84">
        <v>26</v>
      </c>
      <c r="F197" s="84" t="s">
        <v>1106</v>
      </c>
      <c r="G197" s="84" t="s">
        <v>1063</v>
      </c>
      <c r="H197" s="93" t="s">
        <v>1859</v>
      </c>
      <c r="I197" s="94">
        <v>0.41</v>
      </c>
      <c r="J197" s="93" t="s">
        <v>1064</v>
      </c>
      <c r="K197" s="184">
        <v>66.599999999999994</v>
      </c>
      <c r="L197" s="185">
        <v>3</v>
      </c>
      <c r="M197" s="96">
        <v>21</v>
      </c>
      <c r="N197" s="96">
        <v>10</v>
      </c>
      <c r="O197" s="96">
        <v>0</v>
      </c>
      <c r="P197" s="96">
        <v>0</v>
      </c>
      <c r="Q197" s="185">
        <v>1</v>
      </c>
      <c r="R197" s="96">
        <v>4</v>
      </c>
      <c r="S197" s="96">
        <v>316</v>
      </c>
      <c r="T197" s="96">
        <v>11</v>
      </c>
      <c r="U197" s="96">
        <v>31</v>
      </c>
      <c r="V197" s="96">
        <v>2</v>
      </c>
      <c r="W197" s="185">
        <v>53</v>
      </c>
      <c r="X197" s="96">
        <v>204</v>
      </c>
      <c r="Y197" s="96">
        <v>72</v>
      </c>
      <c r="Z197" s="96">
        <v>46</v>
      </c>
      <c r="AA197" s="96">
        <v>2</v>
      </c>
      <c r="AB197" s="96">
        <v>3</v>
      </c>
      <c r="AC197" s="96">
        <v>0</v>
      </c>
      <c r="AD197" s="96">
        <v>42</v>
      </c>
      <c r="AE197" s="188">
        <v>5.14</v>
      </c>
      <c r="AF197" s="96">
        <v>61</v>
      </c>
      <c r="AG197" s="97">
        <v>8</v>
      </c>
      <c r="AH197" s="98">
        <v>1.7</v>
      </c>
      <c r="AI197" s="97">
        <v>7.3</v>
      </c>
      <c r="AJ197" s="97">
        <v>4</v>
      </c>
      <c r="AK197" s="99">
        <v>1.4</v>
      </c>
      <c r="AL197" s="100">
        <v>0.31900000000000001</v>
      </c>
      <c r="AM197" s="99">
        <v>1.62</v>
      </c>
      <c r="AN197" s="99">
        <v>2</v>
      </c>
      <c r="AO197" s="99">
        <v>7.0000000000000007E-2</v>
      </c>
      <c r="AP197" s="101">
        <v>12</v>
      </c>
      <c r="AQ197" s="102">
        <v>121</v>
      </c>
      <c r="AR197" s="103">
        <v>13</v>
      </c>
      <c r="AS197" s="102">
        <v>2</v>
      </c>
      <c r="AT197" s="191">
        <v>1.25</v>
      </c>
      <c r="AU197" s="84">
        <v>252</v>
      </c>
      <c r="AV197" s="84">
        <v>20</v>
      </c>
      <c r="AW197" s="94">
        <v>-0.42</v>
      </c>
      <c r="AX197" s="84" t="s">
        <v>1739</v>
      </c>
      <c r="AY197" s="97">
        <v>63</v>
      </c>
      <c r="AZ197" s="94">
        <v>4.79</v>
      </c>
      <c r="BA197" s="96">
        <v>88</v>
      </c>
      <c r="BB197" s="96">
        <v>17</v>
      </c>
      <c r="BC197" s="84" t="s">
        <v>1859</v>
      </c>
      <c r="BD197" s="97">
        <v>83.4</v>
      </c>
      <c r="BE197" s="94">
        <v>4.72</v>
      </c>
      <c r="BF197" s="96">
        <v>93</v>
      </c>
      <c r="BG197" s="96">
        <v>22</v>
      </c>
      <c r="BH197" s="97">
        <v>34.700000000000003</v>
      </c>
      <c r="BI197" s="94">
        <v>4.67</v>
      </c>
      <c r="BJ197" s="94">
        <v>4.29</v>
      </c>
      <c r="BK197" s="96">
        <v>19</v>
      </c>
      <c r="BL197" s="94">
        <v>0.46</v>
      </c>
      <c r="BM197" s="36">
        <v>-5</v>
      </c>
      <c r="BN197" s="70" t="s">
        <v>1065</v>
      </c>
      <c r="BO197" s="104">
        <v>49</v>
      </c>
      <c r="BP197" s="84" t="s">
        <v>4922</v>
      </c>
      <c r="BQ197" s="84">
        <v>643230</v>
      </c>
      <c r="BR197" s="36" t="s">
        <v>3769</v>
      </c>
      <c r="BS197" s="36" t="s">
        <v>5827</v>
      </c>
      <c r="BT197" s="36" t="s">
        <v>5832</v>
      </c>
      <c r="BU197" s="84" t="s">
        <v>5281</v>
      </c>
      <c r="BV197" s="84" t="s">
        <v>4668</v>
      </c>
    </row>
    <row r="198" spans="1:74" x14ac:dyDescent="0.3">
      <c r="A198" s="84" t="s">
        <v>5426</v>
      </c>
      <c r="B198" s="84" t="s">
        <v>14</v>
      </c>
      <c r="C198" s="84" t="s">
        <v>1103</v>
      </c>
      <c r="D198" s="84">
        <v>2018</v>
      </c>
      <c r="E198" s="84">
        <v>26</v>
      </c>
      <c r="F198" s="84" t="s">
        <v>1107</v>
      </c>
      <c r="G198" s="84" t="s">
        <v>1063</v>
      </c>
      <c r="H198" s="93" t="s">
        <v>1859</v>
      </c>
      <c r="I198" s="94">
        <v>0.37</v>
      </c>
      <c r="J198" s="93" t="s">
        <v>1064</v>
      </c>
      <c r="K198" s="184">
        <v>49.7</v>
      </c>
      <c r="L198" s="185">
        <v>3</v>
      </c>
      <c r="M198" s="96">
        <v>41</v>
      </c>
      <c r="N198" s="96">
        <v>6</v>
      </c>
      <c r="O198" s="96">
        <v>0</v>
      </c>
      <c r="P198" s="96">
        <v>0</v>
      </c>
      <c r="Q198" s="185">
        <v>0</v>
      </c>
      <c r="R198" s="96">
        <v>7</v>
      </c>
      <c r="S198" s="96">
        <v>294</v>
      </c>
      <c r="T198" s="96">
        <v>10</v>
      </c>
      <c r="U198" s="96">
        <v>33</v>
      </c>
      <c r="V198" s="96">
        <v>3</v>
      </c>
      <c r="W198" s="185">
        <v>64</v>
      </c>
      <c r="X198" s="96">
        <v>200</v>
      </c>
      <c r="Y198" s="96">
        <v>45</v>
      </c>
      <c r="Z198" s="96">
        <v>44</v>
      </c>
      <c r="AA198" s="96">
        <v>3</v>
      </c>
      <c r="AB198" s="96">
        <v>3</v>
      </c>
      <c r="AC198" s="96">
        <v>0</v>
      </c>
      <c r="AD198" s="96">
        <v>27</v>
      </c>
      <c r="AE198" s="188">
        <v>4.8899999999999997</v>
      </c>
      <c r="AF198" s="96">
        <v>41</v>
      </c>
      <c r="AG198" s="97">
        <v>5.6</v>
      </c>
      <c r="AH198" s="98">
        <v>1.9</v>
      </c>
      <c r="AI198" s="97">
        <v>9</v>
      </c>
      <c r="AJ198" s="97">
        <v>4.5999999999999996</v>
      </c>
      <c r="AK198" s="99">
        <v>1.4</v>
      </c>
      <c r="AL198" s="100">
        <v>0.32300000000000001</v>
      </c>
      <c r="AM198" s="99">
        <v>1.49</v>
      </c>
      <c r="AN198" s="99">
        <v>2.06</v>
      </c>
      <c r="AO198" s="99">
        <v>0.08</v>
      </c>
      <c r="AP198" s="101">
        <v>41</v>
      </c>
      <c r="AQ198" s="102">
        <v>115</v>
      </c>
      <c r="AR198" s="103">
        <v>13</v>
      </c>
      <c r="AS198" s="102">
        <v>1</v>
      </c>
      <c r="AT198" s="191">
        <v>0.92</v>
      </c>
      <c r="AU198" s="84">
        <v>252</v>
      </c>
      <c r="AV198" s="84">
        <v>14</v>
      </c>
      <c r="AW198" s="94">
        <v>-0.21</v>
      </c>
      <c r="AX198" s="84" t="s">
        <v>1739</v>
      </c>
      <c r="AY198" s="97">
        <v>59.2</v>
      </c>
      <c r="AZ198" s="94">
        <v>4.67</v>
      </c>
      <c r="BA198" s="96">
        <v>86</v>
      </c>
      <c r="BB198" s="96">
        <v>18</v>
      </c>
      <c r="BC198" s="84" t="s">
        <v>1859</v>
      </c>
      <c r="BD198" s="97">
        <v>82.8</v>
      </c>
      <c r="BE198" s="94">
        <v>4.68</v>
      </c>
      <c r="BF198" s="96">
        <v>92</v>
      </c>
      <c r="BG198" s="96">
        <v>22</v>
      </c>
      <c r="BH198" s="97">
        <v>34.700000000000003</v>
      </c>
      <c r="BI198" s="94">
        <v>5.45</v>
      </c>
      <c r="BJ198" s="94">
        <v>5.21</v>
      </c>
      <c r="BK198" s="96">
        <v>9</v>
      </c>
      <c r="BL198" s="94">
        <v>-0.56000000000000005</v>
      </c>
      <c r="BM198" s="36">
        <v>4</v>
      </c>
      <c r="BN198" s="70" t="s">
        <v>1065</v>
      </c>
      <c r="BO198" s="104">
        <v>48</v>
      </c>
      <c r="BP198" s="84" t="s">
        <v>5427</v>
      </c>
      <c r="BQ198" s="84">
        <v>621381</v>
      </c>
      <c r="BR198" s="36" t="s">
        <v>4523</v>
      </c>
      <c r="BS198" s="36" t="s">
        <v>6100</v>
      </c>
      <c r="BT198" s="36" t="s">
        <v>6101</v>
      </c>
      <c r="BU198" s="84" t="s">
        <v>4933</v>
      </c>
      <c r="BV198" s="84" t="s">
        <v>4668</v>
      </c>
    </row>
    <row r="199" spans="1:74" x14ac:dyDescent="0.3">
      <c r="A199" s="84" t="s">
        <v>389</v>
      </c>
      <c r="B199" s="84" t="s">
        <v>893</v>
      </c>
      <c r="C199" s="84" t="s">
        <v>1065</v>
      </c>
      <c r="D199" s="84">
        <v>2018</v>
      </c>
      <c r="E199" s="84">
        <v>26</v>
      </c>
      <c r="F199" s="84" t="s">
        <v>1567</v>
      </c>
      <c r="G199" s="84" t="s">
        <v>1063</v>
      </c>
      <c r="H199" s="93" t="s">
        <v>1859</v>
      </c>
      <c r="I199" s="94">
        <v>0.39</v>
      </c>
      <c r="J199" s="93" t="s">
        <v>1064</v>
      </c>
      <c r="K199" s="184">
        <v>59</v>
      </c>
      <c r="L199" s="185">
        <v>3</v>
      </c>
      <c r="M199" s="96">
        <v>24</v>
      </c>
      <c r="N199" s="96">
        <v>10</v>
      </c>
      <c r="O199" s="96">
        <v>0</v>
      </c>
      <c r="P199" s="96">
        <v>0</v>
      </c>
      <c r="Q199" s="185">
        <v>1</v>
      </c>
      <c r="R199" s="96">
        <v>7</v>
      </c>
      <c r="S199" s="96">
        <v>301</v>
      </c>
      <c r="T199" s="96">
        <v>12</v>
      </c>
      <c r="U199" s="96">
        <v>32</v>
      </c>
      <c r="V199" s="96">
        <v>2</v>
      </c>
      <c r="W199" s="185">
        <v>55</v>
      </c>
      <c r="X199" s="96">
        <v>202</v>
      </c>
      <c r="Y199" s="96">
        <v>58</v>
      </c>
      <c r="Z199" s="96">
        <v>46</v>
      </c>
      <c r="AA199" s="96">
        <v>1</v>
      </c>
      <c r="AB199" s="96">
        <v>2</v>
      </c>
      <c r="AC199" s="96">
        <v>0</v>
      </c>
      <c r="AD199" s="96">
        <v>36</v>
      </c>
      <c r="AE199" s="188">
        <v>5.07</v>
      </c>
      <c r="AF199" s="96">
        <v>51</v>
      </c>
      <c r="AG199" s="97">
        <v>6.9</v>
      </c>
      <c r="AH199" s="98">
        <v>1.7</v>
      </c>
      <c r="AI199" s="97">
        <v>7.8</v>
      </c>
      <c r="AJ199" s="97">
        <v>4.3</v>
      </c>
      <c r="AK199" s="99">
        <v>1.62</v>
      </c>
      <c r="AL199" s="100">
        <v>0.30199999999999999</v>
      </c>
      <c r="AM199" s="99">
        <v>1.56</v>
      </c>
      <c r="AN199" s="99">
        <v>2.2799999999999998</v>
      </c>
      <c r="AO199" s="99">
        <v>0.09</v>
      </c>
      <c r="AP199" s="101">
        <v>15</v>
      </c>
      <c r="AQ199" s="102">
        <v>120</v>
      </c>
      <c r="AR199" s="103">
        <v>13</v>
      </c>
      <c r="AS199" s="102">
        <v>2</v>
      </c>
      <c r="AT199" s="191">
        <v>1.1399999999999999</v>
      </c>
      <c r="AU199" s="84">
        <v>257</v>
      </c>
      <c r="AV199" s="84">
        <v>21</v>
      </c>
      <c r="AW199" s="94">
        <v>-0.28999999999999998</v>
      </c>
      <c r="AX199" s="84" t="s">
        <v>1739</v>
      </c>
      <c r="AY199" s="97">
        <v>59.4</v>
      </c>
      <c r="AZ199" s="94">
        <v>4.9000000000000004</v>
      </c>
      <c r="BA199" s="96">
        <v>90</v>
      </c>
      <c r="BB199" s="96">
        <v>15</v>
      </c>
      <c r="BC199" s="84" t="s">
        <v>1859</v>
      </c>
      <c r="BD199" s="97">
        <v>81.599999999999994</v>
      </c>
      <c r="BE199" s="94">
        <v>4.78</v>
      </c>
      <c r="BF199" s="96">
        <v>94</v>
      </c>
      <c r="BG199" s="96">
        <v>21</v>
      </c>
      <c r="BH199" s="97">
        <v>34.299999999999997</v>
      </c>
      <c r="BI199" s="94">
        <v>3.41</v>
      </c>
      <c r="BJ199" s="94">
        <v>4.58</v>
      </c>
      <c r="BK199" s="96">
        <v>14</v>
      </c>
      <c r="BL199" s="94">
        <v>1.66</v>
      </c>
      <c r="BM199" s="36">
        <v>-1</v>
      </c>
      <c r="BN199" s="70" t="s">
        <v>1065</v>
      </c>
      <c r="BO199" s="104">
        <v>47</v>
      </c>
      <c r="BP199" s="84" t="s">
        <v>4981</v>
      </c>
      <c r="BQ199" s="84">
        <v>592779</v>
      </c>
      <c r="BR199" s="36" t="s">
        <v>3748</v>
      </c>
      <c r="BS199" s="36" t="s">
        <v>5833</v>
      </c>
      <c r="BT199" s="36" t="s">
        <v>5823</v>
      </c>
      <c r="BU199" s="84" t="s">
        <v>5834</v>
      </c>
      <c r="BV199" s="84" t="s">
        <v>4668</v>
      </c>
    </row>
    <row r="200" spans="1:74" x14ac:dyDescent="0.3">
      <c r="A200" s="84" t="s">
        <v>5835</v>
      </c>
      <c r="B200" s="84" t="s">
        <v>2001</v>
      </c>
      <c r="C200" s="84" t="s">
        <v>1103</v>
      </c>
      <c r="D200" s="84">
        <v>2018</v>
      </c>
      <c r="E200" s="84">
        <v>24</v>
      </c>
      <c r="F200" s="84" t="s">
        <v>1101</v>
      </c>
      <c r="G200" s="84" t="s">
        <v>1063</v>
      </c>
      <c r="H200" s="93" t="s">
        <v>1859</v>
      </c>
      <c r="I200" s="94">
        <v>0.34</v>
      </c>
      <c r="J200" s="93" t="s">
        <v>1064</v>
      </c>
      <c r="K200" s="184">
        <v>58.2</v>
      </c>
      <c r="L200" s="185">
        <v>3</v>
      </c>
      <c r="M200" s="96">
        <v>20</v>
      </c>
      <c r="N200" s="96">
        <v>9</v>
      </c>
      <c r="O200" s="96">
        <v>0</v>
      </c>
      <c r="P200" s="96">
        <v>0</v>
      </c>
      <c r="Q200" s="185">
        <v>0</v>
      </c>
      <c r="R200" s="96">
        <v>6</v>
      </c>
      <c r="S200" s="96">
        <v>282</v>
      </c>
      <c r="T200" s="96">
        <v>10</v>
      </c>
      <c r="U200" s="96">
        <v>29</v>
      </c>
      <c r="V200" s="96">
        <v>2</v>
      </c>
      <c r="W200" s="185">
        <v>50</v>
      </c>
      <c r="X200" s="96">
        <v>185</v>
      </c>
      <c r="Y200" s="96">
        <v>58</v>
      </c>
      <c r="Z200" s="96">
        <v>45</v>
      </c>
      <c r="AA200" s="96">
        <v>2</v>
      </c>
      <c r="AB200" s="96">
        <v>4</v>
      </c>
      <c r="AC200" s="96">
        <v>0</v>
      </c>
      <c r="AD200" s="96">
        <v>33</v>
      </c>
      <c r="AE200" s="188">
        <v>5.04</v>
      </c>
      <c r="AF200" s="96">
        <v>51</v>
      </c>
      <c r="AG200" s="97">
        <v>7.4</v>
      </c>
      <c r="AH200" s="98">
        <v>1.8</v>
      </c>
      <c r="AI200" s="97">
        <v>7.8</v>
      </c>
      <c r="AJ200" s="97">
        <v>4.2</v>
      </c>
      <c r="AK200" s="99">
        <v>1.46</v>
      </c>
      <c r="AL200" s="100">
        <v>0.32200000000000001</v>
      </c>
      <c r="AM200" s="99">
        <v>1.61</v>
      </c>
      <c r="AN200" s="99">
        <v>2.09</v>
      </c>
      <c r="AO200" s="99">
        <v>0.08</v>
      </c>
      <c r="AP200" s="101">
        <v>19</v>
      </c>
      <c r="AQ200" s="102">
        <v>119</v>
      </c>
      <c r="AR200" s="103">
        <v>13</v>
      </c>
      <c r="AS200" s="102">
        <v>2</v>
      </c>
      <c r="AT200" s="191">
        <v>0</v>
      </c>
      <c r="AU200" s="84">
        <v>263</v>
      </c>
      <c r="AV200" s="84">
        <v>22</v>
      </c>
      <c r="AW200" s="94">
        <v>-0.28999999999999998</v>
      </c>
      <c r="AX200" s="84" t="s">
        <v>1739</v>
      </c>
      <c r="AY200" s="97">
        <v>58.1</v>
      </c>
      <c r="AZ200" s="94">
        <v>4.82</v>
      </c>
      <c r="BA200" s="96">
        <v>89</v>
      </c>
      <c r="BB200" s="96">
        <v>16</v>
      </c>
      <c r="BC200" s="84" t="s">
        <v>1859</v>
      </c>
      <c r="BD200" s="97">
        <v>81.099999999999994</v>
      </c>
      <c r="BE200" s="94">
        <v>4.75</v>
      </c>
      <c r="BF200" s="96">
        <v>94</v>
      </c>
      <c r="BG200" s="96">
        <v>21</v>
      </c>
      <c r="BH200" s="97">
        <v>26</v>
      </c>
      <c r="BI200" s="94">
        <v>3.81</v>
      </c>
      <c r="BJ200" s="94">
        <v>4.6500000000000004</v>
      </c>
      <c r="BK200" s="96">
        <v>12</v>
      </c>
      <c r="BL200" s="94">
        <v>1.23</v>
      </c>
      <c r="BM200" s="36">
        <v>1</v>
      </c>
      <c r="BN200" s="70" t="s">
        <v>1065</v>
      </c>
      <c r="BO200" s="104">
        <v>55</v>
      </c>
      <c r="BP200" s="84" t="s">
        <v>5836</v>
      </c>
      <c r="BQ200" s="84">
        <v>608331</v>
      </c>
      <c r="BR200" s="36" t="s">
        <v>3779</v>
      </c>
      <c r="BS200" s="36" t="s">
        <v>5837</v>
      </c>
      <c r="BT200" s="36" t="s">
        <v>5827</v>
      </c>
      <c r="BU200" s="84" t="s">
        <v>5819</v>
      </c>
      <c r="BV200" s="84" t="s">
        <v>4668</v>
      </c>
    </row>
    <row r="201" spans="1:74" x14ac:dyDescent="0.3">
      <c r="A201" s="84" t="s">
        <v>5838</v>
      </c>
      <c r="B201" s="84" t="s">
        <v>29</v>
      </c>
      <c r="C201" s="84" t="s">
        <v>1065</v>
      </c>
      <c r="D201" s="84">
        <v>2018</v>
      </c>
      <c r="E201" s="84">
        <v>27</v>
      </c>
      <c r="F201" s="84" t="s">
        <v>1107</v>
      </c>
      <c r="G201" s="84" t="s">
        <v>1063</v>
      </c>
      <c r="H201" s="93" t="s">
        <v>1859</v>
      </c>
      <c r="I201" s="94">
        <v>7.0000000000000007E-2</v>
      </c>
      <c r="J201" s="93" t="s">
        <v>1064</v>
      </c>
      <c r="K201" s="184">
        <v>60.9</v>
      </c>
      <c r="L201" s="185">
        <v>2</v>
      </c>
      <c r="M201" s="96">
        <v>16</v>
      </c>
      <c r="N201" s="96">
        <v>8</v>
      </c>
      <c r="O201" s="96">
        <v>0</v>
      </c>
      <c r="P201" s="96">
        <v>0</v>
      </c>
      <c r="Q201" s="185">
        <v>0</v>
      </c>
      <c r="R201" s="96">
        <v>3</v>
      </c>
      <c r="S201" s="96">
        <v>217</v>
      </c>
      <c r="T201" s="96">
        <v>9</v>
      </c>
      <c r="U201" s="96">
        <v>22</v>
      </c>
      <c r="V201" s="96">
        <v>1</v>
      </c>
      <c r="W201" s="185">
        <v>36</v>
      </c>
      <c r="X201" s="96">
        <v>143</v>
      </c>
      <c r="Y201" s="96">
        <v>62</v>
      </c>
      <c r="Z201" s="96">
        <v>46</v>
      </c>
      <c r="AA201" s="96">
        <v>2</v>
      </c>
      <c r="AB201" s="96">
        <v>2</v>
      </c>
      <c r="AC201" s="96">
        <v>0</v>
      </c>
      <c r="AD201" s="96">
        <v>39</v>
      </c>
      <c r="AE201" s="188">
        <v>5.13</v>
      </c>
      <c r="AF201" s="96">
        <v>52</v>
      </c>
      <c r="AG201" s="97">
        <v>9.6999999999999993</v>
      </c>
      <c r="AH201" s="98">
        <v>1.6</v>
      </c>
      <c r="AI201" s="97">
        <v>7.5</v>
      </c>
      <c r="AJ201" s="97">
        <v>4.0999999999999996</v>
      </c>
      <c r="AK201" s="99">
        <v>1.67</v>
      </c>
      <c r="AL201" s="100">
        <v>0.29899999999999999</v>
      </c>
      <c r="AM201" s="99">
        <v>1.62</v>
      </c>
      <c r="AN201" s="99">
        <v>2.3199999999999998</v>
      </c>
      <c r="AO201" s="99">
        <v>0.09</v>
      </c>
      <c r="AP201" s="101">
        <v>11</v>
      </c>
      <c r="AQ201" s="102">
        <v>121</v>
      </c>
      <c r="AR201" s="103">
        <v>12</v>
      </c>
      <c r="AS201" s="102">
        <v>2</v>
      </c>
      <c r="AT201" s="191">
        <v>0.11</v>
      </c>
      <c r="AU201" s="84">
        <v>266</v>
      </c>
      <c r="AV201" s="84">
        <v>23</v>
      </c>
      <c r="AW201" s="94">
        <v>-0.36</v>
      </c>
      <c r="AX201" s="84" t="s">
        <v>1739</v>
      </c>
      <c r="AY201" s="97">
        <v>49.2</v>
      </c>
      <c r="AZ201" s="94">
        <v>4.8600000000000003</v>
      </c>
      <c r="BA201" s="96">
        <v>89</v>
      </c>
      <c r="BB201" s="96">
        <v>14</v>
      </c>
      <c r="BC201" s="84" t="s">
        <v>1859</v>
      </c>
      <c r="BD201" s="97">
        <v>70.599999999999994</v>
      </c>
      <c r="BE201" s="94">
        <v>4.7699999999999996</v>
      </c>
      <c r="BF201" s="96">
        <v>94</v>
      </c>
      <c r="BG201" s="96">
        <v>19</v>
      </c>
      <c r="BH201" s="97">
        <v>4</v>
      </c>
      <c r="BI201" s="94">
        <v>9</v>
      </c>
      <c r="BJ201" s="94">
        <v>6.42</v>
      </c>
      <c r="BK201" s="96">
        <v>1</v>
      </c>
      <c r="BL201" s="94">
        <v>-3.87</v>
      </c>
      <c r="BM201" s="36">
        <v>11</v>
      </c>
      <c r="BN201" s="70" t="s">
        <v>1076</v>
      </c>
      <c r="BO201" s="104">
        <v>67</v>
      </c>
      <c r="BP201" s="84" t="s">
        <v>5839</v>
      </c>
      <c r="BQ201" s="84">
        <v>643414</v>
      </c>
      <c r="BR201" s="36" t="s">
        <v>3748</v>
      </c>
      <c r="BS201" s="36" t="s">
        <v>5823</v>
      </c>
      <c r="BT201" s="36" t="s">
        <v>5840</v>
      </c>
      <c r="BU201" s="84" t="s">
        <v>5092</v>
      </c>
      <c r="BV201" s="84" t="s">
        <v>4693</v>
      </c>
    </row>
    <row r="202" spans="1:74" x14ac:dyDescent="0.3">
      <c r="A202" s="84" t="s">
        <v>4765</v>
      </c>
      <c r="B202" s="84" t="s">
        <v>4766</v>
      </c>
      <c r="C202" s="84" t="s">
        <v>1065</v>
      </c>
      <c r="D202" s="84">
        <v>2018</v>
      </c>
      <c r="E202" s="84">
        <v>26</v>
      </c>
      <c r="F202" s="84" t="s">
        <v>1116</v>
      </c>
      <c r="G202" s="84" t="s">
        <v>1063</v>
      </c>
      <c r="H202" s="93" t="s">
        <v>1859</v>
      </c>
      <c r="I202" s="94">
        <v>0.46</v>
      </c>
      <c r="J202" s="93" t="s">
        <v>1064</v>
      </c>
      <c r="K202" s="184">
        <v>66.2</v>
      </c>
      <c r="L202" s="185">
        <v>3</v>
      </c>
      <c r="M202" s="96">
        <v>23</v>
      </c>
      <c r="N202" s="96">
        <v>9</v>
      </c>
      <c r="O202" s="96">
        <v>0</v>
      </c>
      <c r="P202" s="96">
        <v>0</v>
      </c>
      <c r="Q202" s="185">
        <v>0</v>
      </c>
      <c r="R202" s="96">
        <v>4</v>
      </c>
      <c r="S202" s="96">
        <v>297</v>
      </c>
      <c r="T202" s="96">
        <v>12</v>
      </c>
      <c r="U202" s="96">
        <v>29</v>
      </c>
      <c r="V202" s="96">
        <v>2</v>
      </c>
      <c r="W202" s="185">
        <v>51</v>
      </c>
      <c r="X202" s="96">
        <v>200</v>
      </c>
      <c r="Y202" s="96">
        <v>68</v>
      </c>
      <c r="Z202" s="96">
        <v>47</v>
      </c>
      <c r="AA202" s="96">
        <v>2</v>
      </c>
      <c r="AB202" s="96">
        <v>2</v>
      </c>
      <c r="AC202" s="96">
        <v>0</v>
      </c>
      <c r="AD202" s="96">
        <v>38</v>
      </c>
      <c r="AE202" s="188">
        <v>5.27</v>
      </c>
      <c r="AF202" s="96">
        <v>58</v>
      </c>
      <c r="AG202" s="97">
        <v>7.9</v>
      </c>
      <c r="AH202" s="98">
        <v>1.8</v>
      </c>
      <c r="AI202" s="97">
        <v>7.1</v>
      </c>
      <c r="AJ202" s="97">
        <v>3.9</v>
      </c>
      <c r="AK202" s="99">
        <v>1.58</v>
      </c>
      <c r="AL202" s="100">
        <v>0.29899999999999999</v>
      </c>
      <c r="AM202" s="99">
        <v>1.55</v>
      </c>
      <c r="AN202" s="99">
        <v>2.19</v>
      </c>
      <c r="AO202" s="99">
        <v>0.09</v>
      </c>
      <c r="AP202" s="101">
        <v>8</v>
      </c>
      <c r="AQ202" s="102">
        <v>124</v>
      </c>
      <c r="AR202" s="103">
        <v>12</v>
      </c>
      <c r="AS202" s="102">
        <v>1</v>
      </c>
      <c r="AT202" s="191">
        <v>1.74</v>
      </c>
      <c r="AU202" s="84">
        <v>267</v>
      </c>
      <c r="AV202" s="84">
        <v>24</v>
      </c>
      <c r="AW202" s="94">
        <v>-0.45</v>
      </c>
      <c r="AX202" s="84" t="s">
        <v>1739</v>
      </c>
      <c r="AY202" s="97">
        <v>60</v>
      </c>
      <c r="AZ202" s="94">
        <v>4.95</v>
      </c>
      <c r="BA202" s="96">
        <v>91</v>
      </c>
      <c r="BB202" s="96">
        <v>15</v>
      </c>
      <c r="BC202" s="84" t="s">
        <v>1859</v>
      </c>
      <c r="BD202" s="97">
        <v>80.900000000000006</v>
      </c>
      <c r="BE202" s="94">
        <v>4.83</v>
      </c>
      <c r="BF202" s="96">
        <v>95</v>
      </c>
      <c r="BG202" s="96">
        <v>20</v>
      </c>
      <c r="BH202" s="97">
        <v>25</v>
      </c>
      <c r="BI202" s="94">
        <v>5.76</v>
      </c>
      <c r="BJ202" s="94">
        <v>5.81</v>
      </c>
      <c r="BK202" s="96">
        <v>5</v>
      </c>
      <c r="BL202" s="94">
        <v>-0.49</v>
      </c>
      <c r="BM202" s="36">
        <v>7</v>
      </c>
      <c r="BN202" s="70" t="s">
        <v>1065</v>
      </c>
      <c r="BO202" s="104">
        <v>56</v>
      </c>
      <c r="BP202" s="84" t="s">
        <v>4993</v>
      </c>
      <c r="BQ202" s="84">
        <v>640463</v>
      </c>
      <c r="BR202" s="36" t="s">
        <v>3756</v>
      </c>
      <c r="BS202" s="36" t="s">
        <v>5823</v>
      </c>
      <c r="BT202" s="36" t="s">
        <v>5834</v>
      </c>
      <c r="BU202" s="84" t="s">
        <v>5833</v>
      </c>
      <c r="BV202" s="84" t="s">
        <v>4668</v>
      </c>
    </row>
    <row r="203" spans="1:74" x14ac:dyDescent="0.3">
      <c r="A203" s="84" t="s">
        <v>2577</v>
      </c>
      <c r="B203" s="84" t="s">
        <v>34</v>
      </c>
      <c r="C203" s="84" t="s">
        <v>1065</v>
      </c>
      <c r="D203" s="84">
        <v>2018</v>
      </c>
      <c r="E203" s="84">
        <v>29</v>
      </c>
      <c r="F203" s="84" t="s">
        <v>1111</v>
      </c>
      <c r="G203" s="84" t="s">
        <v>1063</v>
      </c>
      <c r="H203" s="93" t="s">
        <v>1859</v>
      </c>
      <c r="I203" s="94">
        <v>0.35</v>
      </c>
      <c r="J203" s="93" t="s">
        <v>1064</v>
      </c>
      <c r="K203" s="184">
        <v>31.6</v>
      </c>
      <c r="L203" s="185">
        <v>2</v>
      </c>
      <c r="M203" s="96">
        <v>33</v>
      </c>
      <c r="N203" s="96">
        <v>4</v>
      </c>
      <c r="O203" s="96">
        <v>0</v>
      </c>
      <c r="P203" s="96">
        <v>0</v>
      </c>
      <c r="Q203" s="185">
        <v>0</v>
      </c>
      <c r="R203" s="96">
        <v>7</v>
      </c>
      <c r="S203" s="96">
        <v>229</v>
      </c>
      <c r="T203" s="96">
        <v>8</v>
      </c>
      <c r="U203" s="96">
        <v>21</v>
      </c>
      <c r="V203" s="96">
        <v>2</v>
      </c>
      <c r="W203" s="185">
        <v>44</v>
      </c>
      <c r="X203" s="96">
        <v>157</v>
      </c>
      <c r="Y203" s="96">
        <v>33</v>
      </c>
      <c r="Z203" s="96">
        <v>43</v>
      </c>
      <c r="AA203" s="96">
        <v>1</v>
      </c>
      <c r="AB203" s="96">
        <v>1</v>
      </c>
      <c r="AC203" s="96">
        <v>0</v>
      </c>
      <c r="AD203" s="96">
        <v>18</v>
      </c>
      <c r="AE203" s="188">
        <v>4.7699999999999996</v>
      </c>
      <c r="AF203" s="96">
        <v>27</v>
      </c>
      <c r="AG203" s="97">
        <v>4.5</v>
      </c>
      <c r="AH203" s="98">
        <v>2.1</v>
      </c>
      <c r="AI203" s="97">
        <v>7.6</v>
      </c>
      <c r="AJ203" s="97">
        <v>3.6</v>
      </c>
      <c r="AK203" s="99">
        <v>1.45</v>
      </c>
      <c r="AL203" s="100">
        <v>0.32500000000000001</v>
      </c>
      <c r="AM203" s="99">
        <v>1.44</v>
      </c>
      <c r="AN203" s="99">
        <v>2</v>
      </c>
      <c r="AO203" s="99">
        <v>0.08</v>
      </c>
      <c r="AP203" s="101">
        <v>23</v>
      </c>
      <c r="AQ203" s="102">
        <v>113</v>
      </c>
      <c r="AR203" s="103">
        <v>12</v>
      </c>
      <c r="AS203" s="102">
        <v>1</v>
      </c>
      <c r="AT203" s="191">
        <v>0</v>
      </c>
      <c r="AU203" s="84">
        <v>272</v>
      </c>
      <c r="AV203" s="84">
        <v>25</v>
      </c>
      <c r="AW203" s="94">
        <v>-0.04</v>
      </c>
      <c r="AX203" s="84" t="s">
        <v>1859</v>
      </c>
      <c r="AY203" s="97">
        <v>74.400000000000006</v>
      </c>
      <c r="AZ203" s="94">
        <v>4.8099999999999996</v>
      </c>
      <c r="BA203" s="96">
        <v>88</v>
      </c>
      <c r="BB203" s="96">
        <v>19</v>
      </c>
      <c r="BC203" s="84" t="s">
        <v>1859</v>
      </c>
      <c r="BD203" s="97">
        <v>91.7</v>
      </c>
      <c r="BE203" s="94">
        <v>4.7300000000000004</v>
      </c>
      <c r="BF203" s="96">
        <v>93</v>
      </c>
      <c r="BG203" s="96">
        <v>23</v>
      </c>
      <c r="BH203" s="97">
        <v>8.6999999999999993</v>
      </c>
      <c r="BI203" s="94">
        <v>8.31</v>
      </c>
      <c r="BJ203" s="94">
        <v>10.33</v>
      </c>
      <c r="BK203" s="96">
        <v>0</v>
      </c>
      <c r="BL203" s="94">
        <v>-3.54</v>
      </c>
      <c r="BM203" s="36">
        <v>12</v>
      </c>
      <c r="BN203" s="70" t="s">
        <v>1076</v>
      </c>
      <c r="BO203" s="104">
        <v>83</v>
      </c>
      <c r="BP203" s="84" t="s">
        <v>2578</v>
      </c>
      <c r="BQ203" s="84">
        <v>518468</v>
      </c>
      <c r="BR203" s="36" t="s">
        <v>3761</v>
      </c>
      <c r="BS203" s="36" t="s">
        <v>5456</v>
      </c>
      <c r="BT203" s="36" t="s">
        <v>3622</v>
      </c>
      <c r="BU203" s="84" t="s">
        <v>5841</v>
      </c>
      <c r="BV203" s="84" t="s">
        <v>4731</v>
      </c>
    </row>
    <row r="204" spans="1:74" x14ac:dyDescent="0.3">
      <c r="A204" s="84" t="s">
        <v>2495</v>
      </c>
      <c r="B204" s="84" t="s">
        <v>2496</v>
      </c>
      <c r="C204" s="84" t="s">
        <v>1065</v>
      </c>
      <c r="D204" s="84">
        <v>2018</v>
      </c>
      <c r="E204" s="84">
        <v>28</v>
      </c>
      <c r="F204" s="84" t="s">
        <v>1107</v>
      </c>
      <c r="G204" s="84" t="s">
        <v>1063</v>
      </c>
      <c r="H204" s="93" t="s">
        <v>1859</v>
      </c>
      <c r="I204" s="94">
        <v>0.46</v>
      </c>
      <c r="J204" s="93" t="s">
        <v>1064</v>
      </c>
      <c r="K204" s="184">
        <v>71.8</v>
      </c>
      <c r="L204" s="185">
        <v>4</v>
      </c>
      <c r="M204" s="96">
        <v>22</v>
      </c>
      <c r="N204" s="96">
        <v>10</v>
      </c>
      <c r="O204" s="96">
        <v>0</v>
      </c>
      <c r="P204" s="96">
        <v>0</v>
      </c>
      <c r="Q204" s="185">
        <v>0</v>
      </c>
      <c r="R204" s="96">
        <v>3</v>
      </c>
      <c r="S204" s="96">
        <v>280</v>
      </c>
      <c r="T204" s="96">
        <v>7</v>
      </c>
      <c r="U204" s="96">
        <v>32</v>
      </c>
      <c r="V204" s="96">
        <v>1</v>
      </c>
      <c r="W204" s="185">
        <v>47</v>
      </c>
      <c r="X204" s="96">
        <v>188</v>
      </c>
      <c r="Y204" s="96">
        <v>71</v>
      </c>
      <c r="Z204" s="96">
        <v>49</v>
      </c>
      <c r="AA204" s="96">
        <v>4</v>
      </c>
      <c r="AB204" s="96">
        <v>3</v>
      </c>
      <c r="AC204" s="96">
        <v>1</v>
      </c>
      <c r="AD204" s="96">
        <v>41</v>
      </c>
      <c r="AE204" s="188">
        <v>5.46</v>
      </c>
      <c r="AF204" s="96">
        <v>68</v>
      </c>
      <c r="AG204" s="97">
        <v>9.8000000000000007</v>
      </c>
      <c r="AH204" s="98">
        <v>1.5</v>
      </c>
      <c r="AI204" s="97">
        <v>7</v>
      </c>
      <c r="AJ204" s="97">
        <v>4.5999999999999996</v>
      </c>
      <c r="AK204" s="99">
        <v>0.98</v>
      </c>
      <c r="AL204" s="100">
        <v>0.28799999999999998</v>
      </c>
      <c r="AM204" s="99">
        <v>1.55</v>
      </c>
      <c r="AN204" s="99">
        <v>1.6</v>
      </c>
      <c r="AO204" s="99">
        <v>0.05</v>
      </c>
      <c r="AP204" s="101">
        <v>7</v>
      </c>
      <c r="AQ204" s="102">
        <v>129</v>
      </c>
      <c r="AR204" s="103">
        <v>12</v>
      </c>
      <c r="AS204" s="102">
        <v>0</v>
      </c>
      <c r="AT204" s="191">
        <v>3.11</v>
      </c>
      <c r="AU204" s="84">
        <v>273</v>
      </c>
      <c r="AV204" s="84">
        <v>26</v>
      </c>
      <c r="AW204" s="94">
        <v>-0.87</v>
      </c>
      <c r="AX204" s="84" t="s">
        <v>1739</v>
      </c>
      <c r="AY204" s="97">
        <v>58.8</v>
      </c>
      <c r="AZ204" s="94">
        <v>4.62</v>
      </c>
      <c r="BA204" s="96">
        <v>85</v>
      </c>
      <c r="BB204" s="96">
        <v>19</v>
      </c>
      <c r="BC204" s="84" t="s">
        <v>1859</v>
      </c>
      <c r="BD204" s="97">
        <v>77.400000000000006</v>
      </c>
      <c r="BE204" s="94">
        <v>4.59</v>
      </c>
      <c r="BF204" s="96">
        <v>91</v>
      </c>
      <c r="BG204" s="96">
        <v>23</v>
      </c>
      <c r="BH204" s="97">
        <v>24</v>
      </c>
      <c r="BI204" s="94">
        <v>4.88</v>
      </c>
      <c r="BJ204" s="94">
        <v>4.72</v>
      </c>
      <c r="BK204" s="96">
        <v>11</v>
      </c>
      <c r="BL204" s="94">
        <v>0.59</v>
      </c>
      <c r="BM204" s="36">
        <v>1</v>
      </c>
      <c r="BN204" s="70" t="s">
        <v>1065</v>
      </c>
      <c r="BO204" s="104">
        <v>53</v>
      </c>
      <c r="BP204" s="84" t="s">
        <v>2587</v>
      </c>
      <c r="BQ204" s="84">
        <v>543054</v>
      </c>
      <c r="BR204" s="36" t="s">
        <v>3756</v>
      </c>
      <c r="BS204" s="36" t="s">
        <v>3647</v>
      </c>
      <c r="BT204" s="36" t="s">
        <v>3685</v>
      </c>
      <c r="BU204" s="84" t="s">
        <v>4486</v>
      </c>
      <c r="BV204" s="84" t="s">
        <v>4668</v>
      </c>
    </row>
    <row r="205" spans="1:74" x14ac:dyDescent="0.3">
      <c r="A205" s="84" t="s">
        <v>3879</v>
      </c>
      <c r="B205" s="84" t="s">
        <v>80</v>
      </c>
      <c r="C205" s="84" t="s">
        <v>1065</v>
      </c>
      <c r="D205" s="84">
        <v>2018</v>
      </c>
      <c r="E205" s="84">
        <v>26</v>
      </c>
      <c r="F205" s="84" t="s">
        <v>1101</v>
      </c>
      <c r="G205" s="84" t="s">
        <v>1063</v>
      </c>
      <c r="H205" s="93" t="s">
        <v>1859</v>
      </c>
      <c r="I205" s="94">
        <v>0.37</v>
      </c>
      <c r="J205" s="93" t="s">
        <v>1064</v>
      </c>
      <c r="K205" s="184">
        <v>50.3</v>
      </c>
      <c r="L205" s="185">
        <v>3</v>
      </c>
      <c r="M205" s="96">
        <v>21</v>
      </c>
      <c r="N205" s="96">
        <v>8</v>
      </c>
      <c r="O205" s="96">
        <v>0</v>
      </c>
      <c r="P205" s="96">
        <v>0</v>
      </c>
      <c r="Q205" s="185">
        <v>0</v>
      </c>
      <c r="R205" s="96">
        <v>3</v>
      </c>
      <c r="S205" s="96">
        <v>247</v>
      </c>
      <c r="T205" s="96">
        <v>9</v>
      </c>
      <c r="U205" s="96">
        <v>24</v>
      </c>
      <c r="V205" s="96">
        <v>2</v>
      </c>
      <c r="W205" s="185">
        <v>44</v>
      </c>
      <c r="X205" s="96">
        <v>165</v>
      </c>
      <c r="Y205" s="96">
        <v>66</v>
      </c>
      <c r="Z205" s="96">
        <v>48</v>
      </c>
      <c r="AA205" s="96">
        <v>2</v>
      </c>
      <c r="AB205" s="96">
        <v>3</v>
      </c>
      <c r="AC205" s="96">
        <v>0</v>
      </c>
      <c r="AD205" s="96">
        <v>42</v>
      </c>
      <c r="AE205" s="188">
        <v>5.35</v>
      </c>
      <c r="AF205" s="96">
        <v>55</v>
      </c>
      <c r="AG205" s="97">
        <v>9</v>
      </c>
      <c r="AH205" s="98">
        <v>1.8</v>
      </c>
      <c r="AI205" s="97">
        <v>7.4</v>
      </c>
      <c r="AJ205" s="97">
        <v>4</v>
      </c>
      <c r="AK205" s="99">
        <v>1.48</v>
      </c>
      <c r="AL205" s="100">
        <v>0.29299999999999998</v>
      </c>
      <c r="AM205" s="99">
        <v>1.53</v>
      </c>
      <c r="AN205" s="99">
        <v>2.09</v>
      </c>
      <c r="AO205" s="99">
        <v>0.08</v>
      </c>
      <c r="AP205" s="101">
        <v>12</v>
      </c>
      <c r="AQ205" s="102">
        <v>126</v>
      </c>
      <c r="AR205" s="103">
        <v>12</v>
      </c>
      <c r="AS205" s="102">
        <v>0</v>
      </c>
      <c r="AT205" s="191">
        <v>2.0699999999999998</v>
      </c>
      <c r="AU205" s="84">
        <v>276</v>
      </c>
      <c r="AV205" s="84">
        <v>27</v>
      </c>
      <c r="AW205" s="94">
        <v>-0.65</v>
      </c>
      <c r="AX205" s="84" t="s">
        <v>1739</v>
      </c>
      <c r="AY205" s="97">
        <v>51</v>
      </c>
      <c r="AZ205" s="94">
        <v>4.82</v>
      </c>
      <c r="BA205" s="96">
        <v>89</v>
      </c>
      <c r="BB205" s="96">
        <v>15</v>
      </c>
      <c r="BC205" s="84" t="s">
        <v>1859</v>
      </c>
      <c r="BD205" s="97">
        <v>75.8</v>
      </c>
      <c r="BE205" s="94">
        <v>4.71</v>
      </c>
      <c r="BF205" s="96">
        <v>93</v>
      </c>
      <c r="BG205" s="96">
        <v>21</v>
      </c>
      <c r="BH205" s="97">
        <v>3</v>
      </c>
      <c r="BI205" s="94">
        <v>15</v>
      </c>
      <c r="BJ205" s="94">
        <v>9.15</v>
      </c>
      <c r="BK205" s="96">
        <v>0</v>
      </c>
      <c r="BL205" s="94">
        <v>-9.65</v>
      </c>
      <c r="BM205" s="36">
        <v>12</v>
      </c>
      <c r="BN205" s="70" t="s">
        <v>1076</v>
      </c>
      <c r="BO205" s="104">
        <v>73</v>
      </c>
      <c r="BP205" s="84" t="s">
        <v>5029</v>
      </c>
      <c r="BQ205" s="84">
        <v>594760</v>
      </c>
      <c r="BR205" s="36" t="s">
        <v>3748</v>
      </c>
      <c r="BS205" s="36" t="s">
        <v>5845</v>
      </c>
      <c r="BT205" s="36" t="s">
        <v>5773</v>
      </c>
      <c r="BU205" s="84" t="s">
        <v>4975</v>
      </c>
      <c r="BV205" s="84" t="s">
        <v>4692</v>
      </c>
    </row>
    <row r="206" spans="1:74" x14ac:dyDescent="0.3">
      <c r="A206" s="84" t="s">
        <v>85</v>
      </c>
      <c r="B206" s="84" t="s">
        <v>5846</v>
      </c>
      <c r="C206" s="84" t="s">
        <v>1065</v>
      </c>
      <c r="D206" s="84">
        <v>2018</v>
      </c>
      <c r="E206" s="84">
        <v>25</v>
      </c>
      <c r="F206" s="84" t="s">
        <v>1093</v>
      </c>
      <c r="G206" s="84" t="s">
        <v>1063</v>
      </c>
      <c r="H206" s="93" t="s">
        <v>1859</v>
      </c>
      <c r="I206" s="94">
        <v>0.32</v>
      </c>
      <c r="J206" s="93" t="s">
        <v>1064</v>
      </c>
      <c r="K206" s="184">
        <v>50.6</v>
      </c>
      <c r="L206" s="185">
        <v>3</v>
      </c>
      <c r="M206" s="96">
        <v>19</v>
      </c>
      <c r="N206" s="96">
        <v>11</v>
      </c>
      <c r="O206" s="96">
        <v>0</v>
      </c>
      <c r="P206" s="96">
        <v>0</v>
      </c>
      <c r="Q206" s="185">
        <v>0</v>
      </c>
      <c r="R206" s="96">
        <v>3</v>
      </c>
      <c r="S206" s="96">
        <v>282</v>
      </c>
      <c r="T206" s="96">
        <v>13</v>
      </c>
      <c r="U206" s="96">
        <v>30</v>
      </c>
      <c r="V206" s="96">
        <v>1</v>
      </c>
      <c r="W206" s="185">
        <v>48</v>
      </c>
      <c r="X206" s="96">
        <v>179</v>
      </c>
      <c r="Y206" s="96">
        <v>84</v>
      </c>
      <c r="Z206" s="96">
        <v>49</v>
      </c>
      <c r="AA206" s="96">
        <v>5</v>
      </c>
      <c r="AB206" s="96">
        <v>3</v>
      </c>
      <c r="AC206" s="96">
        <v>0</v>
      </c>
      <c r="AD206" s="96">
        <v>53</v>
      </c>
      <c r="AE206" s="188">
        <v>5.47</v>
      </c>
      <c r="AF206" s="96">
        <v>69</v>
      </c>
      <c r="AG206" s="97">
        <v>10.3</v>
      </c>
      <c r="AH206" s="98">
        <v>1.6</v>
      </c>
      <c r="AI206" s="97">
        <v>7.7</v>
      </c>
      <c r="AJ206" s="97">
        <v>4.5</v>
      </c>
      <c r="AK206" s="99">
        <v>1.96</v>
      </c>
      <c r="AL206" s="100">
        <v>0.32</v>
      </c>
      <c r="AM206" s="99">
        <v>1.76</v>
      </c>
      <c r="AN206" s="99">
        <v>2.68</v>
      </c>
      <c r="AO206" s="99">
        <v>0.11</v>
      </c>
      <c r="AP206" s="101">
        <v>7</v>
      </c>
      <c r="AQ206" s="102">
        <v>129</v>
      </c>
      <c r="AR206" s="103">
        <v>12</v>
      </c>
      <c r="AS206" s="102">
        <v>1</v>
      </c>
      <c r="AT206" s="191">
        <v>0</v>
      </c>
      <c r="AU206" s="84">
        <v>278</v>
      </c>
      <c r="AV206" s="84">
        <v>28</v>
      </c>
      <c r="AW206" s="94">
        <v>-0.4</v>
      </c>
      <c r="AX206" s="84" t="s">
        <v>1739</v>
      </c>
      <c r="AY206" s="97">
        <v>56.4</v>
      </c>
      <c r="AZ206" s="94">
        <v>5.26</v>
      </c>
      <c r="BA206" s="96">
        <v>97</v>
      </c>
      <c r="BB206" s="96">
        <v>12</v>
      </c>
      <c r="BC206" s="84" t="s">
        <v>1859</v>
      </c>
      <c r="BD206" s="97">
        <v>81</v>
      </c>
      <c r="BE206" s="94">
        <v>5.0599999999999996</v>
      </c>
      <c r="BF206" s="96">
        <v>100</v>
      </c>
      <c r="BG206" s="96">
        <v>17</v>
      </c>
      <c r="BH206" s="97">
        <v>24</v>
      </c>
      <c r="BI206" s="94">
        <v>8.6300000000000008</v>
      </c>
      <c r="BJ206" s="94">
        <v>6.47</v>
      </c>
      <c r="BK206" s="96">
        <v>3</v>
      </c>
      <c r="BL206" s="94">
        <v>-3.16</v>
      </c>
      <c r="BM206" s="36">
        <v>9</v>
      </c>
      <c r="BN206" s="70" t="s">
        <v>1065</v>
      </c>
      <c r="BO206" s="104">
        <v>57</v>
      </c>
      <c r="BP206" s="84" t="s">
        <v>5847</v>
      </c>
      <c r="BQ206" s="84">
        <v>606959</v>
      </c>
      <c r="BR206" s="36" t="s">
        <v>4684</v>
      </c>
      <c r="BS206" s="36" t="s">
        <v>5808</v>
      </c>
      <c r="BT206" s="36" t="s">
        <v>5775</v>
      </c>
      <c r="BU206" s="84" t="s">
        <v>4975</v>
      </c>
      <c r="BV206" s="84" t="s">
        <v>4668</v>
      </c>
    </row>
    <row r="207" spans="1:74" x14ac:dyDescent="0.3">
      <c r="A207" s="84" t="s">
        <v>2066</v>
      </c>
      <c r="B207" s="84" t="s">
        <v>134</v>
      </c>
      <c r="C207" s="84" t="s">
        <v>1065</v>
      </c>
      <c r="D207" s="84">
        <v>2018</v>
      </c>
      <c r="E207" s="84">
        <v>39</v>
      </c>
      <c r="F207" s="84" t="s">
        <v>1085</v>
      </c>
      <c r="G207" s="84" t="s">
        <v>1063</v>
      </c>
      <c r="H207" s="93" t="s">
        <v>1859</v>
      </c>
      <c r="I207" s="94">
        <v>0.43</v>
      </c>
      <c r="J207" s="93" t="s">
        <v>1064</v>
      </c>
      <c r="K207" s="184">
        <v>42.2</v>
      </c>
      <c r="L207" s="185">
        <v>2</v>
      </c>
      <c r="M207" s="96">
        <v>17</v>
      </c>
      <c r="N207" s="96">
        <v>6</v>
      </c>
      <c r="O207" s="96">
        <v>0</v>
      </c>
      <c r="P207" s="96">
        <v>0</v>
      </c>
      <c r="Q207" s="185">
        <v>0</v>
      </c>
      <c r="R207" s="96">
        <v>3</v>
      </c>
      <c r="S207" s="96">
        <v>180</v>
      </c>
      <c r="T207" s="96">
        <v>6</v>
      </c>
      <c r="U207" s="96">
        <v>15</v>
      </c>
      <c r="V207" s="96">
        <v>1</v>
      </c>
      <c r="W207" s="185">
        <v>26</v>
      </c>
      <c r="X207" s="96">
        <v>122</v>
      </c>
      <c r="Y207" s="96">
        <v>53</v>
      </c>
      <c r="Z207" s="96">
        <v>46</v>
      </c>
      <c r="AA207" s="96">
        <v>2</v>
      </c>
      <c r="AB207" s="96">
        <v>2</v>
      </c>
      <c r="AC207" s="96">
        <v>0</v>
      </c>
      <c r="AD207" s="96">
        <v>30</v>
      </c>
      <c r="AE207" s="188">
        <v>5.0999999999999996</v>
      </c>
      <c r="AF207" s="96">
        <v>42</v>
      </c>
      <c r="AG207" s="97">
        <v>9.1999999999999993</v>
      </c>
      <c r="AH207" s="98">
        <v>1.8</v>
      </c>
      <c r="AI207" s="97">
        <v>5.8</v>
      </c>
      <c r="AJ207" s="97">
        <v>3.2</v>
      </c>
      <c r="AK207" s="99">
        <v>1.32</v>
      </c>
      <c r="AL207" s="100">
        <v>0.28999999999999998</v>
      </c>
      <c r="AM207" s="99">
        <v>1.49</v>
      </c>
      <c r="AN207" s="99">
        <v>1.82</v>
      </c>
      <c r="AO207" s="99">
        <v>7.0000000000000007E-2</v>
      </c>
      <c r="AP207" s="101">
        <v>3</v>
      </c>
      <c r="AQ207" s="102">
        <v>120</v>
      </c>
      <c r="AR207" s="103">
        <v>12</v>
      </c>
      <c r="AS207" s="102">
        <v>1</v>
      </c>
      <c r="AT207" s="191">
        <v>0.05</v>
      </c>
      <c r="AU207" s="84">
        <v>279</v>
      </c>
      <c r="AV207" s="84">
        <v>29</v>
      </c>
      <c r="AW207" s="94">
        <v>-0.47</v>
      </c>
      <c r="AX207" s="84" t="s">
        <v>1739</v>
      </c>
      <c r="AY207" s="97">
        <v>42.1</v>
      </c>
      <c r="AZ207" s="94">
        <v>4.68</v>
      </c>
      <c r="BA207" s="96">
        <v>86</v>
      </c>
      <c r="BB207" s="96">
        <v>15</v>
      </c>
      <c r="BC207" s="84" t="s">
        <v>1859</v>
      </c>
      <c r="BD207" s="97">
        <v>65.900000000000006</v>
      </c>
      <c r="BE207" s="94">
        <v>4.63</v>
      </c>
      <c r="BF207" s="96">
        <v>92</v>
      </c>
      <c r="BG207" s="96">
        <v>20</v>
      </c>
      <c r="BH207" s="97">
        <v>0.7</v>
      </c>
      <c r="BI207" s="94">
        <v>135</v>
      </c>
      <c r="BJ207" s="94">
        <v>9.66</v>
      </c>
      <c r="BK207" s="96">
        <v>0</v>
      </c>
      <c r="BL207" s="94">
        <v>-129.9</v>
      </c>
      <c r="BM207" s="36">
        <v>12</v>
      </c>
      <c r="BN207" s="70" t="s">
        <v>1076</v>
      </c>
      <c r="BO207" s="104">
        <v>65</v>
      </c>
      <c r="BP207" s="84" t="s">
        <v>2067</v>
      </c>
      <c r="BQ207" s="84">
        <v>425386</v>
      </c>
      <c r="BR207" s="36" t="s">
        <v>5848</v>
      </c>
      <c r="BS207" s="36" t="s">
        <v>3456</v>
      </c>
      <c r="BT207" s="36" t="s">
        <v>1359</v>
      </c>
      <c r="BU207" s="84" t="s">
        <v>3500</v>
      </c>
      <c r="BV207" s="84" t="s">
        <v>4685</v>
      </c>
    </row>
    <row r="208" spans="1:74" x14ac:dyDescent="0.3">
      <c r="A208" s="84" t="s">
        <v>316</v>
      </c>
      <c r="B208" s="84" t="s">
        <v>947</v>
      </c>
      <c r="C208" s="84" t="s">
        <v>1065</v>
      </c>
      <c r="D208" s="84">
        <v>2018</v>
      </c>
      <c r="E208" s="84">
        <v>27</v>
      </c>
      <c r="F208" s="84" t="s">
        <v>1085</v>
      </c>
      <c r="G208" s="84" t="s">
        <v>1063</v>
      </c>
      <c r="H208" s="93" t="s">
        <v>1859</v>
      </c>
      <c r="I208" s="94">
        <v>0.4</v>
      </c>
      <c r="J208" s="93" t="s">
        <v>1064</v>
      </c>
      <c r="K208" s="184">
        <v>51.9</v>
      </c>
      <c r="L208" s="185">
        <v>2</v>
      </c>
      <c r="M208" s="96">
        <v>28</v>
      </c>
      <c r="N208" s="96">
        <v>8</v>
      </c>
      <c r="O208" s="96">
        <v>0</v>
      </c>
      <c r="P208" s="96">
        <v>0</v>
      </c>
      <c r="Q208" s="185">
        <v>0</v>
      </c>
      <c r="R208" s="96">
        <v>8</v>
      </c>
      <c r="S208" s="96">
        <v>309</v>
      </c>
      <c r="T208" s="96">
        <v>13</v>
      </c>
      <c r="U208" s="96">
        <v>31</v>
      </c>
      <c r="V208" s="96">
        <v>2</v>
      </c>
      <c r="W208" s="185">
        <v>49</v>
      </c>
      <c r="X208" s="96">
        <v>204</v>
      </c>
      <c r="Y208" s="96">
        <v>57</v>
      </c>
      <c r="Z208" s="96">
        <v>47</v>
      </c>
      <c r="AA208" s="96">
        <v>3</v>
      </c>
      <c r="AB208" s="96">
        <v>2</v>
      </c>
      <c r="AC208" s="96">
        <v>0</v>
      </c>
      <c r="AD208" s="96">
        <v>35</v>
      </c>
      <c r="AE208" s="188">
        <v>5.19</v>
      </c>
      <c r="AF208" s="96">
        <v>44</v>
      </c>
      <c r="AG208" s="97">
        <v>5.9</v>
      </c>
      <c r="AH208" s="98">
        <v>1.6</v>
      </c>
      <c r="AI208" s="97">
        <v>6.8</v>
      </c>
      <c r="AJ208" s="97">
        <v>4.0999999999999996</v>
      </c>
      <c r="AK208" s="99">
        <v>1.75</v>
      </c>
      <c r="AL208" s="100">
        <v>0.309</v>
      </c>
      <c r="AM208" s="99">
        <v>1.62</v>
      </c>
      <c r="AN208" s="99">
        <v>2.4</v>
      </c>
      <c r="AO208" s="99">
        <v>0.09</v>
      </c>
      <c r="AP208" s="101">
        <v>4</v>
      </c>
      <c r="AQ208" s="102">
        <v>122</v>
      </c>
      <c r="AR208" s="103">
        <v>11</v>
      </c>
      <c r="AS208" s="102">
        <v>1</v>
      </c>
      <c r="AT208" s="191">
        <v>0</v>
      </c>
      <c r="AU208" s="84">
        <v>282</v>
      </c>
      <c r="AV208" s="84">
        <v>30</v>
      </c>
      <c r="AW208" s="94">
        <v>-0.19</v>
      </c>
      <c r="AX208" s="84" t="s">
        <v>1739</v>
      </c>
      <c r="AY208" s="97">
        <v>58.5</v>
      </c>
      <c r="AZ208" s="94">
        <v>5.19</v>
      </c>
      <c r="BA208" s="96">
        <v>95</v>
      </c>
      <c r="BB208" s="96">
        <v>13</v>
      </c>
      <c r="BC208" s="84" t="s">
        <v>1859</v>
      </c>
      <c r="BD208" s="97">
        <v>82.2</v>
      </c>
      <c r="BE208" s="94">
        <v>5</v>
      </c>
      <c r="BF208" s="96">
        <v>99</v>
      </c>
      <c r="BG208" s="96">
        <v>18</v>
      </c>
      <c r="BH208" s="97">
        <v>39</v>
      </c>
      <c r="BI208" s="94">
        <v>5.08</v>
      </c>
      <c r="BJ208" s="94">
        <v>5.7</v>
      </c>
      <c r="BK208" s="96">
        <v>7</v>
      </c>
      <c r="BL208" s="94">
        <v>0.11</v>
      </c>
      <c r="BM208" s="36">
        <v>4</v>
      </c>
      <c r="BN208" s="70" t="s">
        <v>1065</v>
      </c>
      <c r="BO208" s="104">
        <v>43</v>
      </c>
      <c r="BP208" s="84" t="s">
        <v>1851</v>
      </c>
      <c r="BQ208" s="84">
        <v>545363</v>
      </c>
      <c r="BR208" s="36" t="s">
        <v>3756</v>
      </c>
      <c r="BS208" s="36" t="s">
        <v>3557</v>
      </c>
      <c r="BT208" s="36" t="s">
        <v>5286</v>
      </c>
      <c r="BU208" s="84" t="s">
        <v>5840</v>
      </c>
      <c r="BV208" s="84" t="s">
        <v>4668</v>
      </c>
    </row>
    <row r="209" spans="1:74" x14ac:dyDescent="0.3">
      <c r="A209" s="84" t="s">
        <v>4757</v>
      </c>
      <c r="B209" s="84" t="s">
        <v>169</v>
      </c>
      <c r="C209" s="84" t="s">
        <v>1065</v>
      </c>
      <c r="D209" s="84">
        <v>2018</v>
      </c>
      <c r="E209" s="84">
        <v>25</v>
      </c>
      <c r="F209" s="84" t="s">
        <v>1100</v>
      </c>
      <c r="G209" s="84" t="s">
        <v>1063</v>
      </c>
      <c r="H209" s="93" t="s">
        <v>1859</v>
      </c>
      <c r="I209" s="94">
        <v>0.38</v>
      </c>
      <c r="J209" s="93" t="s">
        <v>1064</v>
      </c>
      <c r="K209" s="184">
        <v>53.8</v>
      </c>
      <c r="L209" s="185">
        <v>3</v>
      </c>
      <c r="M209" s="96">
        <v>26</v>
      </c>
      <c r="N209" s="96">
        <v>7</v>
      </c>
      <c r="O209" s="96">
        <v>0</v>
      </c>
      <c r="P209" s="96">
        <v>0</v>
      </c>
      <c r="Q209" s="185">
        <v>0</v>
      </c>
      <c r="R209" s="96">
        <v>5</v>
      </c>
      <c r="S209" s="96">
        <v>270</v>
      </c>
      <c r="T209" s="96">
        <v>10</v>
      </c>
      <c r="U209" s="96">
        <v>26</v>
      </c>
      <c r="V209" s="96">
        <v>2</v>
      </c>
      <c r="W209" s="185">
        <v>53</v>
      </c>
      <c r="X209" s="96">
        <v>185</v>
      </c>
      <c r="Y209" s="96">
        <v>51</v>
      </c>
      <c r="Z209" s="96">
        <v>47</v>
      </c>
      <c r="AA209" s="96">
        <v>2</v>
      </c>
      <c r="AB209" s="96">
        <v>2</v>
      </c>
      <c r="AC209" s="96">
        <v>0</v>
      </c>
      <c r="AD209" s="96">
        <v>29</v>
      </c>
      <c r="AE209" s="188">
        <v>5.18</v>
      </c>
      <c r="AF209" s="96">
        <v>44</v>
      </c>
      <c r="AG209" s="97">
        <v>6.5</v>
      </c>
      <c r="AH209" s="98">
        <v>2</v>
      </c>
      <c r="AI209" s="97">
        <v>8</v>
      </c>
      <c r="AJ209" s="97">
        <v>3.9</v>
      </c>
      <c r="AK209" s="99">
        <v>1.45</v>
      </c>
      <c r="AL209" s="100">
        <v>0.311</v>
      </c>
      <c r="AM209" s="99">
        <v>1.49</v>
      </c>
      <c r="AN209" s="99">
        <v>2.04</v>
      </c>
      <c r="AO209" s="99">
        <v>0.08</v>
      </c>
      <c r="AP209" s="101">
        <v>24</v>
      </c>
      <c r="AQ209" s="102">
        <v>122</v>
      </c>
      <c r="AR209" s="103">
        <v>11</v>
      </c>
      <c r="AS209" s="102">
        <v>1</v>
      </c>
      <c r="AT209" s="191">
        <v>0.72</v>
      </c>
      <c r="AU209" s="84">
        <v>283</v>
      </c>
      <c r="AV209" s="84">
        <v>31</v>
      </c>
      <c r="AW209" s="94">
        <v>-0.53</v>
      </c>
      <c r="AX209" s="84" t="s">
        <v>1739</v>
      </c>
      <c r="AY209" s="97">
        <v>55.2</v>
      </c>
      <c r="AZ209" s="94">
        <v>4.66</v>
      </c>
      <c r="BA209" s="96">
        <v>86</v>
      </c>
      <c r="BB209" s="96">
        <v>18</v>
      </c>
      <c r="BC209" s="84" t="s">
        <v>1859</v>
      </c>
      <c r="BD209" s="97">
        <v>79.3</v>
      </c>
      <c r="BE209" s="94">
        <v>4.6500000000000004</v>
      </c>
      <c r="BF209" s="96">
        <v>92</v>
      </c>
      <c r="BG209" s="96">
        <v>22</v>
      </c>
      <c r="BH209" s="97">
        <v>17.3</v>
      </c>
      <c r="BI209" s="94">
        <v>4.67</v>
      </c>
      <c r="BJ209" s="94">
        <v>6.65</v>
      </c>
      <c r="BK209" s="96">
        <v>2</v>
      </c>
      <c r="BL209" s="94">
        <v>0.51</v>
      </c>
      <c r="BM209" s="36">
        <v>9</v>
      </c>
      <c r="BN209" s="70" t="s">
        <v>1065</v>
      </c>
      <c r="BO209" s="104">
        <v>62</v>
      </c>
      <c r="BP209" s="84" t="s">
        <v>4973</v>
      </c>
      <c r="BQ209" s="84">
        <v>607231</v>
      </c>
      <c r="BR209" s="36" t="s">
        <v>4662</v>
      </c>
      <c r="BS209" s="36" t="s">
        <v>4936</v>
      </c>
      <c r="BT209" s="36" t="s">
        <v>5760</v>
      </c>
      <c r="BU209" s="84" t="s">
        <v>5315</v>
      </c>
      <c r="BV209" s="84" t="s">
        <v>4668</v>
      </c>
    </row>
    <row r="210" spans="1:74" x14ac:dyDescent="0.3">
      <c r="A210" s="84" t="s">
        <v>5420</v>
      </c>
      <c r="B210" s="84" t="s">
        <v>1804</v>
      </c>
      <c r="C210" s="84" t="s">
        <v>1103</v>
      </c>
      <c r="D210" s="84">
        <v>2018</v>
      </c>
      <c r="E210" s="84">
        <v>26</v>
      </c>
      <c r="F210" s="84" t="s">
        <v>1107</v>
      </c>
      <c r="G210" s="84" t="s">
        <v>1063</v>
      </c>
      <c r="H210" s="93" t="s">
        <v>1859</v>
      </c>
      <c r="I210" s="94">
        <v>0.32</v>
      </c>
      <c r="J210" s="93" t="s">
        <v>1064</v>
      </c>
      <c r="K210" s="184">
        <v>52.9</v>
      </c>
      <c r="L210" s="185">
        <v>2</v>
      </c>
      <c r="M210" s="96">
        <v>21</v>
      </c>
      <c r="N210" s="96">
        <v>9</v>
      </c>
      <c r="O210" s="96">
        <v>0</v>
      </c>
      <c r="P210" s="96">
        <v>0</v>
      </c>
      <c r="Q210" s="185">
        <v>0</v>
      </c>
      <c r="R210" s="96">
        <v>5</v>
      </c>
      <c r="S210" s="96">
        <v>282</v>
      </c>
      <c r="T210" s="96">
        <v>15</v>
      </c>
      <c r="U210" s="96">
        <v>23</v>
      </c>
      <c r="V210" s="96">
        <v>2</v>
      </c>
      <c r="W210" s="185">
        <v>44</v>
      </c>
      <c r="X210" s="96">
        <v>183</v>
      </c>
      <c r="Y210" s="96">
        <v>62</v>
      </c>
      <c r="Z210" s="96">
        <v>47</v>
      </c>
      <c r="AA210" s="96">
        <v>3</v>
      </c>
      <c r="AB210" s="96">
        <v>2</v>
      </c>
      <c r="AC210" s="96">
        <v>0</v>
      </c>
      <c r="AD210" s="96">
        <v>39</v>
      </c>
      <c r="AE210" s="188">
        <v>5.24</v>
      </c>
      <c r="AF210" s="96">
        <v>39</v>
      </c>
      <c r="AG210" s="97">
        <v>5.7</v>
      </c>
      <c r="AH210" s="98">
        <v>1.9</v>
      </c>
      <c r="AI210" s="97">
        <v>6.8</v>
      </c>
      <c r="AJ210" s="97">
        <v>3.4</v>
      </c>
      <c r="AK210" s="99">
        <v>2.17</v>
      </c>
      <c r="AL210" s="100">
        <v>0.317</v>
      </c>
      <c r="AM210" s="99">
        <v>1.66</v>
      </c>
      <c r="AN210" s="99">
        <v>2.79</v>
      </c>
      <c r="AO210" s="99">
        <v>0.12</v>
      </c>
      <c r="AP210" s="101">
        <v>4</v>
      </c>
      <c r="AQ210" s="102">
        <v>124</v>
      </c>
      <c r="AR210" s="103">
        <v>11</v>
      </c>
      <c r="AS210" s="102">
        <v>1</v>
      </c>
      <c r="AT210" s="191">
        <v>0</v>
      </c>
      <c r="AU210" s="84">
        <v>287</v>
      </c>
      <c r="AV210" s="84">
        <v>32</v>
      </c>
      <c r="AW210" s="94">
        <v>-0.16</v>
      </c>
      <c r="AX210" s="84" t="s">
        <v>1739</v>
      </c>
      <c r="AY210" s="97">
        <v>56.2</v>
      </c>
      <c r="AZ210" s="94">
        <v>5.34</v>
      </c>
      <c r="BA210" s="96">
        <v>98</v>
      </c>
      <c r="BB210" s="96">
        <v>11</v>
      </c>
      <c r="BC210" s="84" t="s">
        <v>1859</v>
      </c>
      <c r="BD210" s="97">
        <v>80</v>
      </c>
      <c r="BE210" s="94">
        <v>5.08</v>
      </c>
      <c r="BF210" s="96">
        <v>101</v>
      </c>
      <c r="BG210" s="96">
        <v>17</v>
      </c>
      <c r="BH210" s="97">
        <v>23</v>
      </c>
      <c r="BI210" s="94">
        <v>6.65</v>
      </c>
      <c r="BJ210" s="94">
        <v>5.74</v>
      </c>
      <c r="BK210" s="96">
        <v>5</v>
      </c>
      <c r="BL210" s="94">
        <v>-1.41</v>
      </c>
      <c r="BM210" s="36">
        <v>6</v>
      </c>
      <c r="BN210" s="70" t="s">
        <v>1065</v>
      </c>
      <c r="BO210" s="104">
        <v>57</v>
      </c>
      <c r="BP210" s="84" t="s">
        <v>5421</v>
      </c>
      <c r="BQ210" s="84">
        <v>592614</v>
      </c>
      <c r="BR210" s="36" t="s">
        <v>3781</v>
      </c>
      <c r="BS210" s="36" t="s">
        <v>5780</v>
      </c>
      <c r="BT210" s="36" t="s">
        <v>6093</v>
      </c>
      <c r="BU210" s="84" t="s">
        <v>4414</v>
      </c>
      <c r="BV210" s="84" t="s">
        <v>4668</v>
      </c>
    </row>
    <row r="211" spans="1:74" x14ac:dyDescent="0.3">
      <c r="A211" s="84" t="s">
        <v>5849</v>
      </c>
      <c r="B211" s="84" t="s">
        <v>67</v>
      </c>
      <c r="C211" s="84" t="s">
        <v>1065</v>
      </c>
      <c r="D211" s="84">
        <v>2018</v>
      </c>
      <c r="E211" s="84">
        <v>28</v>
      </c>
      <c r="F211" s="84" t="s">
        <v>1089</v>
      </c>
      <c r="G211" s="84" t="s">
        <v>1063</v>
      </c>
      <c r="H211" s="93" t="s">
        <v>1859</v>
      </c>
      <c r="I211" s="94">
        <v>0.31</v>
      </c>
      <c r="J211" s="93" t="s">
        <v>1064</v>
      </c>
      <c r="K211" s="184">
        <v>45.8</v>
      </c>
      <c r="L211" s="185">
        <v>2</v>
      </c>
      <c r="M211" s="96">
        <v>19</v>
      </c>
      <c r="N211" s="96">
        <v>8</v>
      </c>
      <c r="O211" s="96">
        <v>0</v>
      </c>
      <c r="P211" s="96">
        <v>0</v>
      </c>
      <c r="Q211" s="185">
        <v>0</v>
      </c>
      <c r="R211" s="96">
        <v>4</v>
      </c>
      <c r="S211" s="96">
        <v>253</v>
      </c>
      <c r="T211" s="96">
        <v>9</v>
      </c>
      <c r="U211" s="96">
        <v>25</v>
      </c>
      <c r="V211" s="96">
        <v>3</v>
      </c>
      <c r="W211" s="185">
        <v>42</v>
      </c>
      <c r="X211" s="96">
        <v>168</v>
      </c>
      <c r="Y211" s="96">
        <v>48</v>
      </c>
      <c r="Z211" s="96">
        <v>46</v>
      </c>
      <c r="AA211" s="96">
        <v>1</v>
      </c>
      <c r="AB211" s="96">
        <v>3</v>
      </c>
      <c r="AC211" s="96">
        <v>0</v>
      </c>
      <c r="AD211" s="96">
        <v>31</v>
      </c>
      <c r="AE211" s="188">
        <v>5.16</v>
      </c>
      <c r="AF211" s="96">
        <v>38</v>
      </c>
      <c r="AG211" s="97">
        <v>6.1</v>
      </c>
      <c r="AH211" s="98">
        <v>1.7</v>
      </c>
      <c r="AI211" s="97">
        <v>7.2</v>
      </c>
      <c r="AJ211" s="97">
        <v>4.0999999999999996</v>
      </c>
      <c r="AK211" s="99">
        <v>1.5</v>
      </c>
      <c r="AL211" s="100">
        <v>0.3</v>
      </c>
      <c r="AM211" s="99">
        <v>1.54</v>
      </c>
      <c r="AN211" s="99">
        <v>2.12</v>
      </c>
      <c r="AO211" s="99">
        <v>0.08</v>
      </c>
      <c r="AP211" s="101">
        <v>10</v>
      </c>
      <c r="AQ211" s="102">
        <v>122</v>
      </c>
      <c r="AR211" s="103">
        <v>11</v>
      </c>
      <c r="AS211" s="102">
        <v>1</v>
      </c>
      <c r="AT211" s="191">
        <v>0</v>
      </c>
      <c r="AU211" s="84">
        <v>289</v>
      </c>
      <c r="AV211" s="84">
        <v>33</v>
      </c>
      <c r="AW211" s="94">
        <v>-0.43</v>
      </c>
      <c r="AX211" s="84" t="s">
        <v>1739</v>
      </c>
      <c r="AY211" s="97">
        <v>52.1</v>
      </c>
      <c r="AZ211" s="94">
        <v>4.82</v>
      </c>
      <c r="BA211" s="96">
        <v>89</v>
      </c>
      <c r="BB211" s="96">
        <v>15</v>
      </c>
      <c r="BC211" s="84" t="s">
        <v>1859</v>
      </c>
      <c r="BD211" s="97">
        <v>76.8</v>
      </c>
      <c r="BE211" s="94">
        <v>4.7300000000000004</v>
      </c>
      <c r="BF211" s="96">
        <v>94</v>
      </c>
      <c r="BG211" s="96">
        <v>21</v>
      </c>
      <c r="BH211" s="97">
        <v>22</v>
      </c>
      <c r="BI211" s="94">
        <v>5.32</v>
      </c>
      <c r="BJ211" s="94">
        <v>4.7699999999999996</v>
      </c>
      <c r="BK211" s="96">
        <v>10</v>
      </c>
      <c r="BL211" s="94">
        <v>-0.15</v>
      </c>
      <c r="BM211" s="36">
        <v>1</v>
      </c>
      <c r="BN211" s="70" t="s">
        <v>1065</v>
      </c>
      <c r="BO211" s="104">
        <v>55</v>
      </c>
      <c r="BP211" s="84" t="s">
        <v>5850</v>
      </c>
      <c r="BQ211" s="84">
        <v>543652</v>
      </c>
      <c r="BR211" s="36" t="s">
        <v>3748</v>
      </c>
      <c r="BS211" s="36" t="s">
        <v>5277</v>
      </c>
      <c r="BT211" s="36" t="s">
        <v>3491</v>
      </c>
      <c r="BU211" s="84" t="s">
        <v>4965</v>
      </c>
      <c r="BV211" s="84" t="s">
        <v>4668</v>
      </c>
    </row>
    <row r="212" spans="1:74" x14ac:dyDescent="0.3">
      <c r="A212" s="84" t="s">
        <v>368</v>
      </c>
      <c r="B212" s="84" t="s">
        <v>2033</v>
      </c>
      <c r="C212" s="84" t="s">
        <v>1065</v>
      </c>
      <c r="D212" s="84">
        <v>2018</v>
      </c>
      <c r="E212" s="84">
        <v>28</v>
      </c>
      <c r="F212" s="84" t="s">
        <v>1081</v>
      </c>
      <c r="G212" s="84" t="s">
        <v>1063</v>
      </c>
      <c r="H212" s="93" t="s">
        <v>1859</v>
      </c>
      <c r="I212" s="94">
        <v>0.25</v>
      </c>
      <c r="J212" s="93" t="s">
        <v>1064</v>
      </c>
      <c r="K212" s="184">
        <v>68.400000000000006</v>
      </c>
      <c r="L212" s="185">
        <v>3</v>
      </c>
      <c r="M212" s="96">
        <v>16</v>
      </c>
      <c r="N212" s="96">
        <v>9</v>
      </c>
      <c r="O212" s="96">
        <v>0</v>
      </c>
      <c r="P212" s="96">
        <v>0</v>
      </c>
      <c r="Q212" s="185">
        <v>0</v>
      </c>
      <c r="R212" s="96">
        <v>3</v>
      </c>
      <c r="S212" s="96">
        <v>236</v>
      </c>
      <c r="T212" s="96">
        <v>8</v>
      </c>
      <c r="U212" s="96">
        <v>25</v>
      </c>
      <c r="V212" s="96">
        <v>2</v>
      </c>
      <c r="W212" s="185">
        <v>35</v>
      </c>
      <c r="X212" s="96">
        <v>157</v>
      </c>
      <c r="Y212" s="96">
        <v>64</v>
      </c>
      <c r="Z212" s="96">
        <v>49</v>
      </c>
      <c r="AA212" s="96">
        <v>3</v>
      </c>
      <c r="AB212" s="96">
        <v>2</v>
      </c>
      <c r="AC212" s="96">
        <v>1</v>
      </c>
      <c r="AD212" s="96">
        <v>38</v>
      </c>
      <c r="AE212" s="188">
        <v>5.48</v>
      </c>
      <c r="AF212" s="96">
        <v>58</v>
      </c>
      <c r="AG212" s="97">
        <v>9.9</v>
      </c>
      <c r="AH212" s="98">
        <v>1.4</v>
      </c>
      <c r="AI212" s="97">
        <v>6.6</v>
      </c>
      <c r="AJ212" s="97">
        <v>4.3</v>
      </c>
      <c r="AK212" s="99">
        <v>1.37</v>
      </c>
      <c r="AL212" s="100">
        <v>0.28999999999999998</v>
      </c>
      <c r="AM212" s="99">
        <v>1.59</v>
      </c>
      <c r="AN212" s="99">
        <v>2</v>
      </c>
      <c r="AO212" s="99">
        <v>7.0000000000000007E-2</v>
      </c>
      <c r="AP212" s="101">
        <v>3</v>
      </c>
      <c r="AQ212" s="102">
        <v>129</v>
      </c>
      <c r="AR212" s="103">
        <v>10</v>
      </c>
      <c r="AS212" s="102">
        <v>0</v>
      </c>
      <c r="AT212" s="191">
        <v>0.41</v>
      </c>
      <c r="AU212" s="84">
        <v>293</v>
      </c>
      <c r="AV212" s="84">
        <v>34</v>
      </c>
      <c r="AW212" s="94">
        <v>-0.7</v>
      </c>
      <c r="AX212" s="84" t="s">
        <v>1739</v>
      </c>
      <c r="AY212" s="97">
        <v>52.4</v>
      </c>
      <c r="AZ212" s="94">
        <v>4.9000000000000004</v>
      </c>
      <c r="BA212" s="96">
        <v>90</v>
      </c>
      <c r="BB212" s="96">
        <v>14</v>
      </c>
      <c r="BC212" s="84" t="s">
        <v>1859</v>
      </c>
      <c r="BD212" s="97">
        <v>72</v>
      </c>
      <c r="BE212" s="94">
        <v>4.79</v>
      </c>
      <c r="BF212" s="96">
        <v>95</v>
      </c>
      <c r="BG212" s="96">
        <v>19</v>
      </c>
      <c r="BH212" s="97">
        <v>14.7</v>
      </c>
      <c r="BI212" s="94">
        <v>4.3</v>
      </c>
      <c r="BJ212" s="94">
        <v>6.33</v>
      </c>
      <c r="BK212" s="96">
        <v>2</v>
      </c>
      <c r="BL212" s="94">
        <v>1.19</v>
      </c>
      <c r="BM212" s="36">
        <v>8</v>
      </c>
      <c r="BN212" s="70" t="s">
        <v>1065</v>
      </c>
      <c r="BO212" s="104">
        <v>57</v>
      </c>
      <c r="BP212" s="84" t="s">
        <v>2034</v>
      </c>
      <c r="BQ212" s="84">
        <v>506693</v>
      </c>
      <c r="BR212" s="36" t="s">
        <v>3756</v>
      </c>
      <c r="BS212" s="36" t="s">
        <v>5834</v>
      </c>
      <c r="BT212" s="36" t="s">
        <v>4994</v>
      </c>
      <c r="BU212" s="84" t="s">
        <v>5092</v>
      </c>
      <c r="BV212" s="84" t="s">
        <v>4668</v>
      </c>
    </row>
    <row r="213" spans="1:74" x14ac:dyDescent="0.3">
      <c r="A213" s="84" t="s">
        <v>216</v>
      </c>
      <c r="B213" s="84" t="s">
        <v>2510</v>
      </c>
      <c r="C213" s="84" t="s">
        <v>1103</v>
      </c>
      <c r="D213" s="84">
        <v>2018</v>
      </c>
      <c r="E213" s="84">
        <v>26</v>
      </c>
      <c r="F213" s="84" t="s">
        <v>1062</v>
      </c>
      <c r="G213" s="84" t="s">
        <v>1063</v>
      </c>
      <c r="H213" s="93" t="s">
        <v>1859</v>
      </c>
      <c r="I213" s="94">
        <v>0.27</v>
      </c>
      <c r="J213" s="93" t="s">
        <v>1064</v>
      </c>
      <c r="K213" s="184">
        <v>43.6</v>
      </c>
      <c r="L213" s="185">
        <v>2</v>
      </c>
      <c r="M213" s="96">
        <v>21</v>
      </c>
      <c r="N213" s="96">
        <v>8</v>
      </c>
      <c r="O213" s="96">
        <v>0</v>
      </c>
      <c r="P213" s="96">
        <v>0</v>
      </c>
      <c r="Q213" s="185">
        <v>0</v>
      </c>
      <c r="R213" s="96">
        <v>8</v>
      </c>
      <c r="S213" s="96">
        <v>255</v>
      </c>
      <c r="T213" s="96">
        <v>11</v>
      </c>
      <c r="U213" s="96">
        <v>27</v>
      </c>
      <c r="V213" s="96">
        <v>2</v>
      </c>
      <c r="W213" s="185">
        <v>47</v>
      </c>
      <c r="X213" s="96">
        <v>168</v>
      </c>
      <c r="Y213" s="96">
        <v>45</v>
      </c>
      <c r="Z213" s="96">
        <v>46</v>
      </c>
      <c r="AA213" s="96">
        <v>2</v>
      </c>
      <c r="AB213" s="96">
        <v>1</v>
      </c>
      <c r="AC213" s="96">
        <v>0</v>
      </c>
      <c r="AD213" s="96">
        <v>30</v>
      </c>
      <c r="AE213" s="188">
        <v>5.13</v>
      </c>
      <c r="AF213" s="96">
        <v>32</v>
      </c>
      <c r="AG213" s="97">
        <v>5.2</v>
      </c>
      <c r="AH213" s="98">
        <v>1.7</v>
      </c>
      <c r="AI213" s="97">
        <v>7.9</v>
      </c>
      <c r="AJ213" s="97">
        <v>4.3</v>
      </c>
      <c r="AK213" s="99">
        <v>1.73</v>
      </c>
      <c r="AL213" s="100">
        <v>0.32</v>
      </c>
      <c r="AM213" s="99">
        <v>1.61</v>
      </c>
      <c r="AN213" s="99">
        <v>2.39</v>
      </c>
      <c r="AO213" s="99">
        <v>0.1</v>
      </c>
      <c r="AP213" s="101">
        <v>15</v>
      </c>
      <c r="AQ213" s="102">
        <v>121</v>
      </c>
      <c r="AR213" s="103">
        <v>10</v>
      </c>
      <c r="AS213" s="102">
        <v>1</v>
      </c>
      <c r="AT213" s="191">
        <v>0</v>
      </c>
      <c r="AU213" s="84">
        <v>293</v>
      </c>
      <c r="AV213" s="84">
        <v>28</v>
      </c>
      <c r="AW213" s="94">
        <v>-0.28999999999999998</v>
      </c>
      <c r="AX213" s="84" t="s">
        <v>1739</v>
      </c>
      <c r="AY213" s="97">
        <v>54.3</v>
      </c>
      <c r="AZ213" s="94">
        <v>4.95</v>
      </c>
      <c r="BA213" s="96">
        <v>91</v>
      </c>
      <c r="BB213" s="96">
        <v>14</v>
      </c>
      <c r="BC213" s="84" t="s">
        <v>1859</v>
      </c>
      <c r="BD213" s="97">
        <v>79.099999999999994</v>
      </c>
      <c r="BE213" s="94">
        <v>4.84</v>
      </c>
      <c r="BF213" s="96">
        <v>96</v>
      </c>
      <c r="BG213" s="96">
        <v>19</v>
      </c>
      <c r="BH213" s="97">
        <v>18.7</v>
      </c>
      <c r="BI213" s="94">
        <v>7.71</v>
      </c>
      <c r="BJ213" s="94">
        <v>5.24</v>
      </c>
      <c r="BK213" s="96">
        <v>6</v>
      </c>
      <c r="BL213" s="94">
        <v>-2.58</v>
      </c>
      <c r="BM213" s="36">
        <v>4</v>
      </c>
      <c r="BN213" s="70" t="s">
        <v>1065</v>
      </c>
      <c r="BO213" s="104">
        <v>60</v>
      </c>
      <c r="BP213" s="84" t="s">
        <v>5851</v>
      </c>
      <c r="BQ213" s="84">
        <v>592761</v>
      </c>
      <c r="BR213" s="36" t="s">
        <v>3799</v>
      </c>
      <c r="BS213" s="36" t="s">
        <v>5484</v>
      </c>
      <c r="BT213" s="36" t="s">
        <v>5780</v>
      </c>
      <c r="BU213" s="84" t="s">
        <v>5524</v>
      </c>
      <c r="BV213" s="84" t="s">
        <v>4668</v>
      </c>
    </row>
    <row r="214" spans="1:74" x14ac:dyDescent="0.3">
      <c r="A214" s="84" t="s">
        <v>146</v>
      </c>
      <c r="B214" s="84" t="s">
        <v>205</v>
      </c>
      <c r="C214" s="84" t="s">
        <v>1103</v>
      </c>
      <c r="D214" s="84">
        <v>2018</v>
      </c>
      <c r="E214" s="84">
        <v>25</v>
      </c>
      <c r="F214" s="84" t="s">
        <v>1116</v>
      </c>
      <c r="G214" s="84" t="s">
        <v>1063</v>
      </c>
      <c r="H214" s="93" t="s">
        <v>1859</v>
      </c>
      <c r="I214" s="94">
        <v>0.37</v>
      </c>
      <c r="J214" s="93" t="s">
        <v>1064</v>
      </c>
      <c r="K214" s="184">
        <v>56.6</v>
      </c>
      <c r="L214" s="185">
        <v>2</v>
      </c>
      <c r="M214" s="96">
        <v>25</v>
      </c>
      <c r="N214" s="96">
        <v>8</v>
      </c>
      <c r="O214" s="96">
        <v>0</v>
      </c>
      <c r="P214" s="96">
        <v>0</v>
      </c>
      <c r="Q214" s="185">
        <v>1</v>
      </c>
      <c r="R214" s="96">
        <v>5</v>
      </c>
      <c r="S214" s="96">
        <v>277</v>
      </c>
      <c r="T214" s="96">
        <v>11</v>
      </c>
      <c r="U214" s="96">
        <v>30</v>
      </c>
      <c r="V214" s="96">
        <v>3</v>
      </c>
      <c r="W214" s="185">
        <v>54</v>
      </c>
      <c r="X214" s="96">
        <v>184</v>
      </c>
      <c r="Y214" s="96">
        <v>55</v>
      </c>
      <c r="Z214" s="96">
        <v>48</v>
      </c>
      <c r="AA214" s="96">
        <v>3</v>
      </c>
      <c r="AB214" s="96">
        <v>2</v>
      </c>
      <c r="AC214" s="96">
        <v>1</v>
      </c>
      <c r="AD214" s="96">
        <v>35</v>
      </c>
      <c r="AE214" s="188">
        <v>5.36</v>
      </c>
      <c r="AF214" s="96">
        <v>47</v>
      </c>
      <c r="AG214" s="97">
        <v>6.9</v>
      </c>
      <c r="AH214" s="98">
        <v>1.8</v>
      </c>
      <c r="AI214" s="97">
        <v>8.1999999999999993</v>
      </c>
      <c r="AJ214" s="97">
        <v>4.4000000000000004</v>
      </c>
      <c r="AK214" s="99">
        <v>1.62</v>
      </c>
      <c r="AL214" s="100">
        <v>0.311</v>
      </c>
      <c r="AM214" s="99">
        <v>1.58</v>
      </c>
      <c r="AN214" s="99">
        <v>2.2999999999999998</v>
      </c>
      <c r="AO214" s="99">
        <v>0.09</v>
      </c>
      <c r="AP214" s="101">
        <v>19</v>
      </c>
      <c r="AQ214" s="102">
        <v>127</v>
      </c>
      <c r="AR214" s="103">
        <v>10</v>
      </c>
      <c r="AS214" s="102">
        <v>0</v>
      </c>
      <c r="AT214" s="191">
        <v>0.09</v>
      </c>
      <c r="AU214" s="84">
        <v>298</v>
      </c>
      <c r="AV214" s="84">
        <v>35</v>
      </c>
      <c r="AW214" s="94">
        <v>-0.54</v>
      </c>
      <c r="AX214" s="84" t="s">
        <v>1739</v>
      </c>
      <c r="AY214" s="97">
        <v>56</v>
      </c>
      <c r="AZ214" s="94">
        <v>4.92</v>
      </c>
      <c r="BA214" s="96">
        <v>91</v>
      </c>
      <c r="BB214" s="96">
        <v>15</v>
      </c>
      <c r="BC214" s="84" t="s">
        <v>1859</v>
      </c>
      <c r="BD214" s="97">
        <v>79.2</v>
      </c>
      <c r="BE214" s="94">
        <v>4.82</v>
      </c>
      <c r="BF214" s="96">
        <v>95</v>
      </c>
      <c r="BG214" s="96">
        <v>20</v>
      </c>
      <c r="BH214" s="97">
        <v>17.7</v>
      </c>
      <c r="BI214" s="94">
        <v>5.09</v>
      </c>
      <c r="BJ214" s="94">
        <v>6.43</v>
      </c>
      <c r="BK214" s="96">
        <v>2</v>
      </c>
      <c r="BL214" s="94">
        <v>0.27</v>
      </c>
      <c r="BM214" s="36">
        <v>8</v>
      </c>
      <c r="BN214" s="70" t="s">
        <v>1065</v>
      </c>
      <c r="BO214" s="104">
        <v>62</v>
      </c>
      <c r="BP214" s="84" t="s">
        <v>4969</v>
      </c>
      <c r="BQ214" s="84">
        <v>656880</v>
      </c>
      <c r="BR214" s="36" t="s">
        <v>3780</v>
      </c>
      <c r="BS214" s="36" t="s">
        <v>5484</v>
      </c>
      <c r="BT214" s="36" t="s">
        <v>4469</v>
      </c>
      <c r="BU214" s="84" t="s">
        <v>5818</v>
      </c>
      <c r="BV214" s="84" t="s">
        <v>4668</v>
      </c>
    </row>
    <row r="215" spans="1:74" x14ac:dyDescent="0.3">
      <c r="A215" s="84" t="s">
        <v>434</v>
      </c>
      <c r="B215" s="84" t="s">
        <v>156</v>
      </c>
      <c r="C215" s="84" t="s">
        <v>1065</v>
      </c>
      <c r="D215" s="84">
        <v>2018</v>
      </c>
      <c r="E215" s="84">
        <v>27</v>
      </c>
      <c r="F215" s="84" t="s">
        <v>1107</v>
      </c>
      <c r="G215" s="84" t="s">
        <v>1063</v>
      </c>
      <c r="H215" s="93" t="s">
        <v>1859</v>
      </c>
      <c r="I215" s="94">
        <v>0.37</v>
      </c>
      <c r="J215" s="93" t="s">
        <v>1064</v>
      </c>
      <c r="K215" s="184">
        <v>50.7</v>
      </c>
      <c r="L215" s="185">
        <v>2</v>
      </c>
      <c r="M215" s="96">
        <v>26</v>
      </c>
      <c r="N215" s="96">
        <v>8</v>
      </c>
      <c r="O215" s="96">
        <v>0</v>
      </c>
      <c r="P215" s="96">
        <v>0</v>
      </c>
      <c r="Q215" s="185">
        <v>1</v>
      </c>
      <c r="R215" s="96">
        <v>7</v>
      </c>
      <c r="S215" s="96">
        <v>296</v>
      </c>
      <c r="T215" s="96">
        <v>9</v>
      </c>
      <c r="U215" s="96">
        <v>29</v>
      </c>
      <c r="V215" s="96">
        <v>2</v>
      </c>
      <c r="W215" s="185">
        <v>46</v>
      </c>
      <c r="X215" s="96">
        <v>195</v>
      </c>
      <c r="Y215" s="96">
        <v>56</v>
      </c>
      <c r="Z215" s="96">
        <v>48</v>
      </c>
      <c r="AA215" s="96">
        <v>2</v>
      </c>
      <c r="AB215" s="96">
        <v>2</v>
      </c>
      <c r="AC215" s="96">
        <v>0</v>
      </c>
      <c r="AD215" s="96">
        <v>33</v>
      </c>
      <c r="AE215" s="188">
        <v>5.33</v>
      </c>
      <c r="AF215" s="96">
        <v>44</v>
      </c>
      <c r="AG215" s="97">
        <v>6.1</v>
      </c>
      <c r="AH215" s="98">
        <v>1.6</v>
      </c>
      <c r="AI215" s="97">
        <v>6.6</v>
      </c>
      <c r="AJ215" s="97">
        <v>4</v>
      </c>
      <c r="AK215" s="99">
        <v>1.23</v>
      </c>
      <c r="AL215" s="100">
        <v>0.32300000000000001</v>
      </c>
      <c r="AM215" s="99">
        <v>1.61</v>
      </c>
      <c r="AN215" s="99">
        <v>1.81</v>
      </c>
      <c r="AO215" s="99">
        <v>0.06</v>
      </c>
      <c r="AP215" s="101">
        <v>6</v>
      </c>
      <c r="AQ215" s="102">
        <v>126</v>
      </c>
      <c r="AR215" s="103">
        <v>10</v>
      </c>
      <c r="AS215" s="102">
        <v>0</v>
      </c>
      <c r="AT215" s="191">
        <v>0</v>
      </c>
      <c r="AU215" s="84">
        <v>297</v>
      </c>
      <c r="AV215" s="84">
        <v>31</v>
      </c>
      <c r="AW215" s="94">
        <v>-0.69</v>
      </c>
      <c r="AX215" s="84" t="s">
        <v>1739</v>
      </c>
      <c r="AY215" s="97">
        <v>59.6</v>
      </c>
      <c r="AZ215" s="94">
        <v>4.7</v>
      </c>
      <c r="BA215" s="96">
        <v>86</v>
      </c>
      <c r="BB215" s="96">
        <v>18</v>
      </c>
      <c r="BC215" s="84" t="s">
        <v>1859</v>
      </c>
      <c r="BD215" s="97">
        <v>82.8</v>
      </c>
      <c r="BE215" s="94">
        <v>4.63</v>
      </c>
      <c r="BF215" s="96">
        <v>92</v>
      </c>
      <c r="BG215" s="96">
        <v>23</v>
      </c>
      <c r="BH215" s="97">
        <v>32.700000000000003</v>
      </c>
      <c r="BI215" s="94">
        <v>5.79</v>
      </c>
      <c r="BJ215" s="94">
        <v>4.17</v>
      </c>
      <c r="BK215" s="96">
        <v>20</v>
      </c>
      <c r="BL215" s="94">
        <v>-0.46</v>
      </c>
      <c r="BM215" s="36">
        <v>-10</v>
      </c>
      <c r="BN215" s="70" t="s">
        <v>1065</v>
      </c>
      <c r="BO215" s="104">
        <v>50</v>
      </c>
      <c r="BP215" s="84" t="s">
        <v>3365</v>
      </c>
      <c r="BQ215" s="84">
        <v>571951</v>
      </c>
      <c r="BR215" s="36" t="s">
        <v>3756</v>
      </c>
      <c r="BS215" s="36" t="s">
        <v>5277</v>
      </c>
      <c r="BT215" s="36" t="s">
        <v>3647</v>
      </c>
      <c r="BU215" s="84" t="s">
        <v>4994</v>
      </c>
      <c r="BV215" s="84" t="s">
        <v>4668</v>
      </c>
    </row>
    <row r="216" spans="1:74" x14ac:dyDescent="0.3">
      <c r="A216" s="84" t="s">
        <v>4982</v>
      </c>
      <c r="B216" s="84" t="s">
        <v>320</v>
      </c>
      <c r="C216" s="84" t="s">
        <v>1065</v>
      </c>
      <c r="D216" s="84">
        <v>2018</v>
      </c>
      <c r="E216" s="84">
        <v>28</v>
      </c>
      <c r="F216" s="84" t="s">
        <v>1107</v>
      </c>
      <c r="G216" s="84" t="s">
        <v>1063</v>
      </c>
      <c r="H216" s="93" t="s">
        <v>1859</v>
      </c>
      <c r="I216" s="94">
        <v>0.12</v>
      </c>
      <c r="J216" s="93" t="s">
        <v>1064</v>
      </c>
      <c r="K216" s="184">
        <v>36.9</v>
      </c>
      <c r="L216" s="185">
        <v>2</v>
      </c>
      <c r="M216" s="96">
        <v>17</v>
      </c>
      <c r="N216" s="96">
        <v>8</v>
      </c>
      <c r="O216" s="96">
        <v>0</v>
      </c>
      <c r="P216" s="96">
        <v>0</v>
      </c>
      <c r="Q216" s="185">
        <v>0</v>
      </c>
      <c r="R216" s="96">
        <v>3</v>
      </c>
      <c r="S216" s="96">
        <v>228</v>
      </c>
      <c r="T216" s="96">
        <v>10</v>
      </c>
      <c r="U216" s="96">
        <v>25</v>
      </c>
      <c r="V216" s="96">
        <v>1</v>
      </c>
      <c r="W216" s="185">
        <v>39</v>
      </c>
      <c r="X216" s="96">
        <v>146</v>
      </c>
      <c r="Y216" s="96">
        <v>43</v>
      </c>
      <c r="Z216" s="96">
        <v>46</v>
      </c>
      <c r="AA216" s="96">
        <v>2</v>
      </c>
      <c r="AB216" s="96">
        <v>2</v>
      </c>
      <c r="AC216" s="96">
        <v>0</v>
      </c>
      <c r="AD216" s="96">
        <v>28</v>
      </c>
      <c r="AE216" s="188">
        <v>5.14</v>
      </c>
      <c r="AF216" s="96">
        <v>32</v>
      </c>
      <c r="AG216" s="97">
        <v>5.9</v>
      </c>
      <c r="AH216" s="98">
        <v>1.6</v>
      </c>
      <c r="AI216" s="97">
        <v>7.7</v>
      </c>
      <c r="AJ216" s="97">
        <v>4.5999999999999996</v>
      </c>
      <c r="AK216" s="99">
        <v>1.87</v>
      </c>
      <c r="AL216" s="100">
        <v>0.32300000000000001</v>
      </c>
      <c r="AM216" s="99">
        <v>1.71</v>
      </c>
      <c r="AN216" s="99">
        <v>2.59</v>
      </c>
      <c r="AO216" s="99">
        <v>0.1</v>
      </c>
      <c r="AP216" s="101">
        <v>8</v>
      </c>
      <c r="AQ216" s="102">
        <v>121</v>
      </c>
      <c r="AR216" s="103">
        <v>10</v>
      </c>
      <c r="AS216" s="102">
        <v>1</v>
      </c>
      <c r="AT216" s="191">
        <v>0</v>
      </c>
      <c r="AU216" s="84">
        <v>304</v>
      </c>
      <c r="AV216" s="84">
        <v>36</v>
      </c>
      <c r="AW216" s="94">
        <v>-0.21</v>
      </c>
      <c r="AX216" s="84" t="s">
        <v>1859</v>
      </c>
      <c r="AY216" s="97">
        <v>76.8</v>
      </c>
      <c r="AZ216" s="94">
        <v>5.1100000000000003</v>
      </c>
      <c r="BA216" s="96">
        <v>94</v>
      </c>
      <c r="BB216" s="96">
        <v>16</v>
      </c>
      <c r="BC216" s="84" t="s">
        <v>1859</v>
      </c>
      <c r="BD216" s="97">
        <v>91.7</v>
      </c>
      <c r="BE216" s="94">
        <v>4.93</v>
      </c>
      <c r="BF216" s="96">
        <v>97</v>
      </c>
      <c r="BG216" s="96">
        <v>20</v>
      </c>
      <c r="BH216" s="97">
        <v>5.7</v>
      </c>
      <c r="BI216" s="94">
        <v>11.12</v>
      </c>
      <c r="BJ216" s="94">
        <v>6.3</v>
      </c>
      <c r="BK216" s="96">
        <v>2</v>
      </c>
      <c r="BL216" s="94">
        <v>-5.98</v>
      </c>
      <c r="BM216" s="36">
        <v>8</v>
      </c>
      <c r="BN216" s="70" t="s">
        <v>1065</v>
      </c>
      <c r="BO216" s="104">
        <v>86</v>
      </c>
      <c r="BP216" s="84" t="s">
        <v>4983</v>
      </c>
      <c r="BQ216" s="84">
        <v>543532</v>
      </c>
      <c r="BR216" s="36" t="s">
        <v>3767</v>
      </c>
      <c r="BS216" s="36" t="s">
        <v>4319</v>
      </c>
      <c r="BT216" s="36" t="s">
        <v>4918</v>
      </c>
      <c r="BU216" s="84" t="s">
        <v>5852</v>
      </c>
      <c r="BV216" s="84" t="s">
        <v>4689</v>
      </c>
    </row>
    <row r="217" spans="1:74" x14ac:dyDescent="0.3">
      <c r="A217" s="84" t="s">
        <v>5853</v>
      </c>
      <c r="B217" s="84" t="s">
        <v>5854</v>
      </c>
      <c r="C217" s="84" t="s">
        <v>1065</v>
      </c>
      <c r="D217" s="84">
        <v>2018</v>
      </c>
      <c r="E217" s="84">
        <v>28</v>
      </c>
      <c r="F217" s="84" t="s">
        <v>1093</v>
      </c>
      <c r="G217" s="84" t="s">
        <v>1063</v>
      </c>
      <c r="H217" s="93" t="s">
        <v>1859</v>
      </c>
      <c r="I217" s="94">
        <v>0.42</v>
      </c>
      <c r="J217" s="93" t="s">
        <v>1064</v>
      </c>
      <c r="K217" s="184">
        <v>53.8</v>
      </c>
      <c r="L217" s="185">
        <v>2</v>
      </c>
      <c r="M217" s="96">
        <v>20</v>
      </c>
      <c r="N217" s="96">
        <v>9</v>
      </c>
      <c r="O217" s="96">
        <v>1</v>
      </c>
      <c r="P217" s="96">
        <v>0</v>
      </c>
      <c r="Q217" s="185">
        <v>0</v>
      </c>
      <c r="R217" s="96">
        <v>3</v>
      </c>
      <c r="S217" s="96">
        <v>291</v>
      </c>
      <c r="T217" s="96">
        <v>12</v>
      </c>
      <c r="U217" s="96">
        <v>33</v>
      </c>
      <c r="V217" s="96">
        <v>1</v>
      </c>
      <c r="W217" s="185">
        <v>48</v>
      </c>
      <c r="X217" s="96">
        <v>190</v>
      </c>
      <c r="Y217" s="96">
        <v>59</v>
      </c>
      <c r="Z217" s="96">
        <v>50</v>
      </c>
      <c r="AA217" s="96">
        <v>3</v>
      </c>
      <c r="AB217" s="96">
        <v>3</v>
      </c>
      <c r="AC217" s="96">
        <v>0</v>
      </c>
      <c r="AD217" s="96">
        <v>41</v>
      </c>
      <c r="AE217" s="188">
        <v>5.54</v>
      </c>
      <c r="AF217" s="96">
        <v>44</v>
      </c>
      <c r="AG217" s="97">
        <v>6.2</v>
      </c>
      <c r="AH217" s="98">
        <v>1.5</v>
      </c>
      <c r="AI217" s="97">
        <v>7.3</v>
      </c>
      <c r="AJ217" s="97">
        <v>4.5999999999999996</v>
      </c>
      <c r="AK217" s="99">
        <v>1.77</v>
      </c>
      <c r="AL217" s="100">
        <v>0.30299999999999999</v>
      </c>
      <c r="AM217" s="99">
        <v>1.65</v>
      </c>
      <c r="AN217" s="99">
        <v>2.48</v>
      </c>
      <c r="AO217" s="99">
        <v>0.1</v>
      </c>
      <c r="AP217" s="101">
        <v>4</v>
      </c>
      <c r="AQ217" s="102">
        <v>131</v>
      </c>
      <c r="AR217" s="103">
        <v>9</v>
      </c>
      <c r="AS217" s="102">
        <v>-1</v>
      </c>
      <c r="AT217" s="191">
        <v>0</v>
      </c>
      <c r="AU217" s="84">
        <v>307</v>
      </c>
      <c r="AV217" s="84">
        <v>37</v>
      </c>
      <c r="AW217" s="94">
        <v>-0.47</v>
      </c>
      <c r="AX217" s="84" t="s">
        <v>1739</v>
      </c>
      <c r="AY217" s="97">
        <v>57.3</v>
      </c>
      <c r="AZ217" s="94">
        <v>5.27</v>
      </c>
      <c r="BA217" s="96">
        <v>97</v>
      </c>
      <c r="BB217" s="96">
        <v>12</v>
      </c>
      <c r="BC217" s="84" t="s">
        <v>1859</v>
      </c>
      <c r="BD217" s="97">
        <v>79.900000000000006</v>
      </c>
      <c r="BE217" s="94">
        <v>5.07</v>
      </c>
      <c r="BF217" s="96">
        <v>100</v>
      </c>
      <c r="BG217" s="96">
        <v>17</v>
      </c>
      <c r="BH217" s="97">
        <v>36.700000000000003</v>
      </c>
      <c r="BI217" s="94">
        <v>8.1</v>
      </c>
      <c r="BJ217" s="94">
        <v>6.2</v>
      </c>
      <c r="BK217" s="96">
        <v>5</v>
      </c>
      <c r="BL217" s="94">
        <v>-2.56</v>
      </c>
      <c r="BM217" s="36">
        <v>5</v>
      </c>
      <c r="BN217" s="70" t="s">
        <v>1065</v>
      </c>
      <c r="BO217" s="104">
        <v>43</v>
      </c>
      <c r="BP217" s="84" t="s">
        <v>5855</v>
      </c>
      <c r="BQ217" s="84">
        <v>570810</v>
      </c>
      <c r="BR217" s="36" t="s">
        <v>3763</v>
      </c>
      <c r="BS217" s="36" t="s">
        <v>5856</v>
      </c>
      <c r="BT217" s="36" t="s">
        <v>4327</v>
      </c>
      <c r="BU217" s="84" t="s">
        <v>5766</v>
      </c>
      <c r="BV217" s="84" t="s">
        <v>4668</v>
      </c>
    </row>
    <row r="218" spans="1:74" x14ac:dyDescent="0.3">
      <c r="A218" s="84" t="s">
        <v>157</v>
      </c>
      <c r="B218" s="84" t="s">
        <v>896</v>
      </c>
      <c r="C218" s="84" t="s">
        <v>1065</v>
      </c>
      <c r="D218" s="84">
        <v>2018</v>
      </c>
      <c r="E218" s="84">
        <v>26</v>
      </c>
      <c r="F218" s="84" t="s">
        <v>1107</v>
      </c>
      <c r="G218" s="84" t="s">
        <v>1063</v>
      </c>
      <c r="H218" s="93" t="s">
        <v>1859</v>
      </c>
      <c r="I218" s="94">
        <v>0.13</v>
      </c>
      <c r="J218" s="93" t="s">
        <v>1064</v>
      </c>
      <c r="K218" s="184">
        <v>39.299999999999997</v>
      </c>
      <c r="L218" s="185">
        <v>2</v>
      </c>
      <c r="M218" s="96">
        <v>17</v>
      </c>
      <c r="N218" s="96">
        <v>8</v>
      </c>
      <c r="O218" s="96">
        <v>0</v>
      </c>
      <c r="P218" s="96">
        <v>0</v>
      </c>
      <c r="Q218" s="185">
        <v>0</v>
      </c>
      <c r="R218" s="96">
        <v>3</v>
      </c>
      <c r="S218" s="96">
        <v>231</v>
      </c>
      <c r="T218" s="96">
        <v>9</v>
      </c>
      <c r="U218" s="96">
        <v>25</v>
      </c>
      <c r="V218" s="96">
        <v>1</v>
      </c>
      <c r="W218" s="185">
        <v>39</v>
      </c>
      <c r="X218" s="96">
        <v>151</v>
      </c>
      <c r="Y218" s="96">
        <v>41</v>
      </c>
      <c r="Z218" s="96">
        <v>48</v>
      </c>
      <c r="AA218" s="96">
        <v>1</v>
      </c>
      <c r="AB218" s="96">
        <v>1</v>
      </c>
      <c r="AC218" s="96">
        <v>0</v>
      </c>
      <c r="AD218" s="96">
        <v>25</v>
      </c>
      <c r="AE218" s="188">
        <v>5.28</v>
      </c>
      <c r="AF218" s="96">
        <v>33</v>
      </c>
      <c r="AG218" s="97">
        <v>5.9</v>
      </c>
      <c r="AH218" s="98">
        <v>1.5</v>
      </c>
      <c r="AI218" s="97">
        <v>7.5</v>
      </c>
      <c r="AJ218" s="97">
        <v>4.5</v>
      </c>
      <c r="AK218" s="99">
        <v>1.54</v>
      </c>
      <c r="AL218" s="100">
        <v>0.32</v>
      </c>
      <c r="AM218" s="99">
        <v>1.65</v>
      </c>
      <c r="AN218" s="99">
        <v>2.2200000000000002</v>
      </c>
      <c r="AO218" s="99">
        <v>0.08</v>
      </c>
      <c r="AP218" s="101">
        <v>9</v>
      </c>
      <c r="AQ218" s="102">
        <v>125</v>
      </c>
      <c r="AR218" s="103">
        <v>9</v>
      </c>
      <c r="AS218" s="102">
        <v>1</v>
      </c>
      <c r="AT218" s="191">
        <v>0</v>
      </c>
      <c r="AU218" s="84">
        <v>313</v>
      </c>
      <c r="AV218" s="84">
        <v>38</v>
      </c>
      <c r="AW218" s="94">
        <v>-0.48</v>
      </c>
      <c r="AX218" s="84" t="s">
        <v>1859</v>
      </c>
      <c r="AY218" s="97">
        <v>79.3</v>
      </c>
      <c r="AZ218" s="94">
        <v>4.9000000000000004</v>
      </c>
      <c r="BA218" s="96">
        <v>90</v>
      </c>
      <c r="BB218" s="96">
        <v>19</v>
      </c>
      <c r="BC218" s="84" t="s">
        <v>1859</v>
      </c>
      <c r="BD218" s="97">
        <v>93.7</v>
      </c>
      <c r="BE218" s="94">
        <v>4.8</v>
      </c>
      <c r="BF218" s="96">
        <v>95</v>
      </c>
      <c r="BG218" s="96">
        <v>22</v>
      </c>
      <c r="BH218" s="97">
        <v>8</v>
      </c>
      <c r="BI218" s="94">
        <v>5.63</v>
      </c>
      <c r="BJ218" s="94">
        <v>6.12</v>
      </c>
      <c r="BK218" s="96">
        <v>2</v>
      </c>
      <c r="BL218" s="94">
        <v>-0.34</v>
      </c>
      <c r="BM218" s="36">
        <v>7</v>
      </c>
      <c r="BN218" s="70" t="s">
        <v>1065</v>
      </c>
      <c r="BO218" s="104">
        <v>86</v>
      </c>
      <c r="BP218" s="84" t="s">
        <v>4325</v>
      </c>
      <c r="BQ218" s="84">
        <v>545346</v>
      </c>
      <c r="BR218" s="36" t="s">
        <v>3767</v>
      </c>
      <c r="BS218" s="36" t="s">
        <v>5857</v>
      </c>
      <c r="BT218" s="36" t="s">
        <v>5844</v>
      </c>
      <c r="BU218" s="84" t="s">
        <v>5840</v>
      </c>
      <c r="BV218" s="84" t="s">
        <v>4689</v>
      </c>
    </row>
    <row r="219" spans="1:74" x14ac:dyDescent="0.3">
      <c r="A219" s="84" t="s">
        <v>6128</v>
      </c>
      <c r="B219" s="84" t="s">
        <v>6129</v>
      </c>
      <c r="C219" s="84" t="s">
        <v>1103</v>
      </c>
      <c r="D219" s="84">
        <v>2018</v>
      </c>
      <c r="E219" s="84">
        <v>28</v>
      </c>
      <c r="F219" s="84" t="s">
        <v>1106</v>
      </c>
      <c r="G219" s="84" t="s">
        <v>1063</v>
      </c>
      <c r="H219" s="93" t="s">
        <v>1859</v>
      </c>
      <c r="I219" s="94">
        <v>0.26</v>
      </c>
      <c r="J219" s="93" t="s">
        <v>1064</v>
      </c>
      <c r="K219" s="184">
        <v>41.7</v>
      </c>
      <c r="L219" s="185">
        <v>2</v>
      </c>
      <c r="M219" s="96">
        <v>21</v>
      </c>
      <c r="N219" s="96">
        <v>8</v>
      </c>
      <c r="O219" s="96">
        <v>0</v>
      </c>
      <c r="P219" s="96">
        <v>0</v>
      </c>
      <c r="Q219" s="185">
        <v>0</v>
      </c>
      <c r="R219" s="96">
        <v>5</v>
      </c>
      <c r="S219" s="96">
        <v>250</v>
      </c>
      <c r="T219" s="96">
        <v>11</v>
      </c>
      <c r="U219" s="96">
        <v>24</v>
      </c>
      <c r="V219" s="96">
        <v>2</v>
      </c>
      <c r="W219" s="185">
        <v>41</v>
      </c>
      <c r="X219" s="96">
        <v>161</v>
      </c>
      <c r="Y219" s="96">
        <v>51</v>
      </c>
      <c r="Z219" s="96">
        <v>49</v>
      </c>
      <c r="AA219" s="96">
        <v>3</v>
      </c>
      <c r="AB219" s="96">
        <v>3</v>
      </c>
      <c r="AC219" s="96">
        <v>0</v>
      </c>
      <c r="AD219" s="96">
        <v>34</v>
      </c>
      <c r="AE219" s="188">
        <v>5.41</v>
      </c>
      <c r="AF219" s="96">
        <v>32</v>
      </c>
      <c r="AG219" s="97">
        <v>5.3</v>
      </c>
      <c r="AH219" s="98">
        <v>1.7</v>
      </c>
      <c r="AI219" s="97">
        <v>7.2</v>
      </c>
      <c r="AJ219" s="97">
        <v>4</v>
      </c>
      <c r="AK219" s="99">
        <v>1.84</v>
      </c>
      <c r="AL219" s="100">
        <v>0.33200000000000002</v>
      </c>
      <c r="AM219" s="99">
        <v>1.71</v>
      </c>
      <c r="AN219" s="99">
        <v>2.4900000000000002</v>
      </c>
      <c r="AO219" s="99">
        <v>0.1</v>
      </c>
      <c r="AP219" s="101">
        <v>5</v>
      </c>
      <c r="AQ219" s="102">
        <v>128</v>
      </c>
      <c r="AR219" s="103">
        <v>9</v>
      </c>
      <c r="AS219" s="102">
        <v>0</v>
      </c>
      <c r="AT219" s="191">
        <v>0</v>
      </c>
      <c r="AU219" s="84">
        <v>317</v>
      </c>
      <c r="AV219" s="84">
        <v>41</v>
      </c>
      <c r="AW219" s="94">
        <v>-0.43</v>
      </c>
      <c r="AX219" s="84" t="s">
        <v>1739</v>
      </c>
      <c r="AY219" s="97">
        <v>53</v>
      </c>
      <c r="AZ219" s="94">
        <v>5.15</v>
      </c>
      <c r="BA219" s="96">
        <v>95</v>
      </c>
      <c r="BB219" s="96">
        <v>12</v>
      </c>
      <c r="BC219" s="84" t="s">
        <v>1859</v>
      </c>
      <c r="BD219" s="97">
        <v>77.8</v>
      </c>
      <c r="BE219" s="94">
        <v>4.9800000000000004</v>
      </c>
      <c r="BF219" s="96">
        <v>98</v>
      </c>
      <c r="BG219" s="96">
        <v>18</v>
      </c>
      <c r="BH219" s="97">
        <v>17.7</v>
      </c>
      <c r="BI219" s="94">
        <v>11.21</v>
      </c>
      <c r="BJ219" s="94">
        <v>6.34</v>
      </c>
      <c r="BK219" s="96">
        <v>3</v>
      </c>
      <c r="BL219" s="94">
        <v>-5.8</v>
      </c>
      <c r="BM219" s="36">
        <v>6</v>
      </c>
      <c r="BN219" s="70" t="s">
        <v>1065</v>
      </c>
      <c r="BO219" s="104">
        <v>60</v>
      </c>
      <c r="BP219" s="84" t="s">
        <v>6130</v>
      </c>
      <c r="BQ219" s="84">
        <v>543867</v>
      </c>
      <c r="BR219" s="36" t="s">
        <v>3799</v>
      </c>
      <c r="BS219" s="36" t="s">
        <v>4414</v>
      </c>
      <c r="BT219" s="36" t="s">
        <v>3631</v>
      </c>
      <c r="BU219" s="84" t="s">
        <v>3811</v>
      </c>
      <c r="BV219" s="84" t="s">
        <v>4668</v>
      </c>
    </row>
    <row r="220" spans="1:74" x14ac:dyDescent="0.3">
      <c r="A220" s="84" t="s">
        <v>5858</v>
      </c>
      <c r="B220" s="84" t="s">
        <v>213</v>
      </c>
      <c r="C220" s="84" t="s">
        <v>1065</v>
      </c>
      <c r="D220" s="84">
        <v>2018</v>
      </c>
      <c r="E220" s="84">
        <v>27</v>
      </c>
      <c r="F220" s="84" t="s">
        <v>1070</v>
      </c>
      <c r="G220" s="84" t="s">
        <v>1063</v>
      </c>
      <c r="H220" s="93" t="s">
        <v>1859</v>
      </c>
      <c r="I220" s="94">
        <v>0.21</v>
      </c>
      <c r="J220" s="93" t="s">
        <v>1064</v>
      </c>
      <c r="K220" s="184">
        <v>35.799999999999997</v>
      </c>
      <c r="L220" s="185">
        <v>2</v>
      </c>
      <c r="M220" s="96">
        <v>22</v>
      </c>
      <c r="N220" s="96">
        <v>7</v>
      </c>
      <c r="O220" s="96">
        <v>0</v>
      </c>
      <c r="P220" s="96">
        <v>0</v>
      </c>
      <c r="Q220" s="185">
        <v>0</v>
      </c>
      <c r="R220" s="96">
        <v>5</v>
      </c>
      <c r="S220" s="96">
        <v>238</v>
      </c>
      <c r="T220" s="96">
        <v>9</v>
      </c>
      <c r="U220" s="96">
        <v>27</v>
      </c>
      <c r="V220" s="96">
        <v>1</v>
      </c>
      <c r="W220" s="185">
        <v>39</v>
      </c>
      <c r="X220" s="96">
        <v>157</v>
      </c>
      <c r="Y220" s="96">
        <v>37</v>
      </c>
      <c r="Z220" s="96">
        <v>47</v>
      </c>
      <c r="AA220" s="96">
        <v>1</v>
      </c>
      <c r="AB220" s="96">
        <v>1</v>
      </c>
      <c r="AC220" s="96">
        <v>0</v>
      </c>
      <c r="AD220" s="96">
        <v>23</v>
      </c>
      <c r="AE220" s="188">
        <v>5.26</v>
      </c>
      <c r="AF220" s="96">
        <v>30</v>
      </c>
      <c r="AG220" s="97">
        <v>5.3</v>
      </c>
      <c r="AH220" s="98">
        <v>1.5</v>
      </c>
      <c r="AI220" s="97">
        <v>7.3</v>
      </c>
      <c r="AJ220" s="97">
        <v>4.7</v>
      </c>
      <c r="AK220" s="99">
        <v>1.59</v>
      </c>
      <c r="AL220" s="100">
        <v>0.31</v>
      </c>
      <c r="AM220" s="99">
        <v>1.62</v>
      </c>
      <c r="AN220" s="99">
        <v>2.29</v>
      </c>
      <c r="AO220" s="99">
        <v>0.09</v>
      </c>
      <c r="AP220" s="101">
        <v>6</v>
      </c>
      <c r="AQ220" s="102">
        <v>124</v>
      </c>
      <c r="AR220" s="103">
        <v>8</v>
      </c>
      <c r="AS220" s="102">
        <v>0</v>
      </c>
      <c r="AT220" s="191">
        <v>0</v>
      </c>
      <c r="AU220" s="84">
        <v>314</v>
      </c>
      <c r="AV220" s="84">
        <v>39</v>
      </c>
      <c r="AW220" s="94">
        <v>-0.39</v>
      </c>
      <c r="AX220" s="84" t="s">
        <v>1859</v>
      </c>
      <c r="AY220" s="97">
        <v>78.8</v>
      </c>
      <c r="AZ220" s="94">
        <v>5</v>
      </c>
      <c r="BA220" s="96">
        <v>92</v>
      </c>
      <c r="BB220" s="96">
        <v>17</v>
      </c>
      <c r="BC220" s="84" t="s">
        <v>1859</v>
      </c>
      <c r="BD220" s="97">
        <v>93.7</v>
      </c>
      <c r="BE220" s="94">
        <v>4.87</v>
      </c>
      <c r="BF220" s="96">
        <v>96</v>
      </c>
      <c r="BG220" s="96">
        <v>21</v>
      </c>
      <c r="BH220" s="97">
        <v>13</v>
      </c>
      <c r="BI220" s="94">
        <v>5.54</v>
      </c>
      <c r="BJ220" s="94">
        <v>6.04</v>
      </c>
      <c r="BK220" s="96">
        <v>3</v>
      </c>
      <c r="BL220" s="94">
        <v>-0.27</v>
      </c>
      <c r="BM220" s="36">
        <v>6</v>
      </c>
      <c r="BN220" s="70" t="s">
        <v>1065</v>
      </c>
      <c r="BO220" s="104">
        <v>81</v>
      </c>
      <c r="BP220" s="84" t="s">
        <v>5859</v>
      </c>
      <c r="BQ220" s="84">
        <v>608652</v>
      </c>
      <c r="BR220" s="36" t="s">
        <v>3767</v>
      </c>
      <c r="BS220" s="36" t="s">
        <v>4327</v>
      </c>
      <c r="BT220" s="36" t="s">
        <v>5840</v>
      </c>
      <c r="BU220" s="84" t="s">
        <v>4994</v>
      </c>
      <c r="BV220" s="84" t="s">
        <v>4668</v>
      </c>
    </row>
    <row r="221" spans="1:74" x14ac:dyDescent="0.3">
      <c r="A221" s="84" t="s">
        <v>1910</v>
      </c>
      <c r="B221" s="84" t="s">
        <v>1911</v>
      </c>
      <c r="C221" s="84" t="s">
        <v>1065</v>
      </c>
      <c r="D221" s="84">
        <v>2018</v>
      </c>
      <c r="E221" s="84">
        <v>30</v>
      </c>
      <c r="F221" s="84" t="s">
        <v>1567</v>
      </c>
      <c r="G221" s="84" t="s">
        <v>1063</v>
      </c>
      <c r="H221" s="93" t="s">
        <v>1762</v>
      </c>
      <c r="I221" s="94">
        <v>0.56999999999999995</v>
      </c>
      <c r="J221" s="93" t="s">
        <v>1064</v>
      </c>
      <c r="K221" s="184">
        <v>57.9</v>
      </c>
      <c r="L221" s="185">
        <v>3</v>
      </c>
      <c r="M221" s="96">
        <v>65</v>
      </c>
      <c r="N221" s="96">
        <v>0</v>
      </c>
      <c r="O221" s="96">
        <v>0</v>
      </c>
      <c r="P221" s="96">
        <v>0</v>
      </c>
      <c r="Q221" s="185">
        <v>31</v>
      </c>
      <c r="R221" s="96">
        <v>46</v>
      </c>
      <c r="S221" s="96">
        <v>256</v>
      </c>
      <c r="T221" s="96">
        <v>6</v>
      </c>
      <c r="U221" s="96">
        <v>15</v>
      </c>
      <c r="V221" s="96">
        <v>1</v>
      </c>
      <c r="W221" s="185">
        <v>88</v>
      </c>
      <c r="X221" s="96">
        <v>196</v>
      </c>
      <c r="Y221" s="96">
        <v>41</v>
      </c>
      <c r="Z221" s="96">
        <v>18</v>
      </c>
      <c r="AA221" s="96">
        <v>2</v>
      </c>
      <c r="AB221" s="96">
        <v>2</v>
      </c>
      <c r="AC221" s="96">
        <v>0</v>
      </c>
      <c r="AD221" s="96">
        <v>16</v>
      </c>
      <c r="AE221" s="188">
        <v>2</v>
      </c>
      <c r="AF221" s="96">
        <v>39</v>
      </c>
      <c r="AG221" s="97">
        <v>5.3</v>
      </c>
      <c r="AH221" s="98">
        <v>6</v>
      </c>
      <c r="AI221" s="97">
        <v>11.8</v>
      </c>
      <c r="AJ221" s="97">
        <v>2</v>
      </c>
      <c r="AK221" s="99">
        <v>0.75</v>
      </c>
      <c r="AL221" s="100">
        <v>0.28599999999999998</v>
      </c>
      <c r="AM221" s="99">
        <v>0.92</v>
      </c>
      <c r="AN221" s="99">
        <v>1.06</v>
      </c>
      <c r="AO221" s="99">
        <v>0.05</v>
      </c>
      <c r="AP221" s="101">
        <v>307</v>
      </c>
      <c r="AQ221" s="102">
        <v>47</v>
      </c>
      <c r="AR221" s="103">
        <v>353</v>
      </c>
      <c r="AS221" s="102">
        <v>20</v>
      </c>
      <c r="AT221" s="191">
        <v>25.88</v>
      </c>
      <c r="AU221" s="84">
        <v>1</v>
      </c>
      <c r="AV221" s="84">
        <v>1</v>
      </c>
      <c r="AW221" s="94">
        <v>0.76</v>
      </c>
      <c r="AX221" s="84" t="s">
        <v>1762</v>
      </c>
      <c r="AY221" s="97">
        <v>63.7</v>
      </c>
      <c r="AZ221" s="94">
        <v>2.5</v>
      </c>
      <c r="BA221" s="96">
        <v>46</v>
      </c>
      <c r="BB221" s="96">
        <v>161</v>
      </c>
      <c r="BC221" s="84" t="s">
        <v>1762</v>
      </c>
      <c r="BD221" s="97">
        <v>64.400000000000006</v>
      </c>
      <c r="BE221" s="94">
        <v>2.76</v>
      </c>
      <c r="BF221" s="96">
        <v>55</v>
      </c>
      <c r="BG221" s="96">
        <v>115</v>
      </c>
      <c r="BH221" s="97">
        <v>68.3</v>
      </c>
      <c r="BI221" s="94">
        <v>1.32</v>
      </c>
      <c r="BJ221" s="94">
        <v>1.42</v>
      </c>
      <c r="BK221" s="96">
        <v>1285</v>
      </c>
      <c r="BL221" s="94">
        <v>0.68</v>
      </c>
      <c r="BM221" s="36">
        <v>-932</v>
      </c>
      <c r="BN221" s="70" t="s">
        <v>1065</v>
      </c>
      <c r="BO221" s="104">
        <v>-4</v>
      </c>
      <c r="BP221" s="84" t="s">
        <v>1912</v>
      </c>
      <c r="BQ221" s="84">
        <v>445276</v>
      </c>
      <c r="BR221" s="36" t="s">
        <v>3785</v>
      </c>
      <c r="BS221" s="36" t="s">
        <v>3594</v>
      </c>
      <c r="BT221" s="36" t="s">
        <v>3584</v>
      </c>
      <c r="BU221" s="84" t="s">
        <v>5292</v>
      </c>
      <c r="BV221" s="84" t="s">
        <v>5860</v>
      </c>
    </row>
    <row r="222" spans="1:74" x14ac:dyDescent="0.3">
      <c r="A222" s="84" t="s">
        <v>3349</v>
      </c>
      <c r="B222" s="84" t="s">
        <v>131</v>
      </c>
      <c r="C222" s="84" t="s">
        <v>1065</v>
      </c>
      <c r="D222" s="84">
        <v>2018</v>
      </c>
      <c r="E222" s="84">
        <v>26</v>
      </c>
      <c r="F222" s="84" t="s">
        <v>1111</v>
      </c>
      <c r="G222" s="84" t="s">
        <v>1063</v>
      </c>
      <c r="H222" s="93" t="s">
        <v>1762</v>
      </c>
      <c r="I222" s="94">
        <v>0.53</v>
      </c>
      <c r="J222" s="93" t="s">
        <v>1064</v>
      </c>
      <c r="K222" s="184">
        <v>67.900000000000006</v>
      </c>
      <c r="L222" s="185">
        <v>4</v>
      </c>
      <c r="M222" s="96">
        <v>65</v>
      </c>
      <c r="N222" s="96">
        <v>0</v>
      </c>
      <c r="O222" s="96">
        <v>0</v>
      </c>
      <c r="P222" s="96">
        <v>0</v>
      </c>
      <c r="Q222" s="185">
        <v>18</v>
      </c>
      <c r="R222" s="96">
        <v>30</v>
      </c>
      <c r="S222" s="96">
        <v>290</v>
      </c>
      <c r="T222" s="96">
        <v>7</v>
      </c>
      <c r="U222" s="96">
        <v>30</v>
      </c>
      <c r="V222" s="96">
        <v>4</v>
      </c>
      <c r="W222" s="185">
        <v>91</v>
      </c>
      <c r="X222" s="96">
        <v>209</v>
      </c>
      <c r="Y222" s="96">
        <v>50</v>
      </c>
      <c r="Z222" s="96">
        <v>26</v>
      </c>
      <c r="AA222" s="96">
        <v>2</v>
      </c>
      <c r="AB222" s="96">
        <v>2</v>
      </c>
      <c r="AC222" s="96">
        <v>0</v>
      </c>
      <c r="AD222" s="96">
        <v>23</v>
      </c>
      <c r="AE222" s="188">
        <v>2.93</v>
      </c>
      <c r="AF222" s="96">
        <v>57</v>
      </c>
      <c r="AG222" s="97">
        <v>7.3</v>
      </c>
      <c r="AH222" s="98">
        <v>3</v>
      </c>
      <c r="AI222" s="97">
        <v>11.5</v>
      </c>
      <c r="AJ222" s="97">
        <v>3.9</v>
      </c>
      <c r="AK222" s="99">
        <v>0.93</v>
      </c>
      <c r="AL222" s="100">
        <v>0.309</v>
      </c>
      <c r="AM222" s="99">
        <v>1.24</v>
      </c>
      <c r="AN222" s="99">
        <v>1.47</v>
      </c>
      <c r="AO222" s="99">
        <v>7.0000000000000007E-2</v>
      </c>
      <c r="AP222" s="101">
        <v>202</v>
      </c>
      <c r="AQ222" s="102">
        <v>69</v>
      </c>
      <c r="AR222" s="103">
        <v>92</v>
      </c>
      <c r="AS222" s="102">
        <v>14</v>
      </c>
      <c r="AT222" s="191">
        <v>17.350000000000001</v>
      </c>
      <c r="AU222" s="84">
        <v>4</v>
      </c>
      <c r="AV222" s="84">
        <v>2</v>
      </c>
      <c r="AW222" s="94">
        <v>0.25</v>
      </c>
      <c r="AX222" s="84" t="s">
        <v>1762</v>
      </c>
      <c r="AY222" s="97">
        <v>69.900000000000006</v>
      </c>
      <c r="AZ222" s="94">
        <v>3.12</v>
      </c>
      <c r="BA222" s="96">
        <v>57</v>
      </c>
      <c r="BB222" s="96">
        <v>77</v>
      </c>
      <c r="BC222" s="84" t="s">
        <v>1762</v>
      </c>
      <c r="BD222" s="97">
        <v>68.5</v>
      </c>
      <c r="BE222" s="94">
        <v>3.17</v>
      </c>
      <c r="BF222" s="96">
        <v>63</v>
      </c>
      <c r="BG222" s="96">
        <v>73</v>
      </c>
      <c r="BH222" s="97">
        <v>76</v>
      </c>
      <c r="BI222" s="94">
        <v>1.78</v>
      </c>
      <c r="BJ222" s="94">
        <v>2.38</v>
      </c>
      <c r="BK222" s="96">
        <v>202</v>
      </c>
      <c r="BL222" s="94">
        <v>1.1499999999999999</v>
      </c>
      <c r="BM222" s="36">
        <v>-110</v>
      </c>
      <c r="BN222" s="70" t="s">
        <v>1065</v>
      </c>
      <c r="BO222" s="104">
        <v>-8</v>
      </c>
      <c r="BP222" s="84" t="s">
        <v>3348</v>
      </c>
      <c r="BQ222" s="84">
        <v>608349</v>
      </c>
      <c r="BR222" s="36" t="s">
        <v>3805</v>
      </c>
      <c r="BS222" s="36" t="s">
        <v>3589</v>
      </c>
      <c r="BT222" s="36" t="s">
        <v>4909</v>
      </c>
      <c r="BU222" s="84" t="s">
        <v>5254</v>
      </c>
      <c r="BV222" s="84" t="s">
        <v>4699</v>
      </c>
    </row>
    <row r="223" spans="1:74" x14ac:dyDescent="0.3">
      <c r="A223" s="84" t="s">
        <v>1868</v>
      </c>
      <c r="B223" s="84" t="s">
        <v>217</v>
      </c>
      <c r="C223" s="84" t="s">
        <v>1103</v>
      </c>
      <c r="D223" s="84">
        <v>2018</v>
      </c>
      <c r="E223" s="84">
        <v>28</v>
      </c>
      <c r="F223" s="84" t="s">
        <v>1107</v>
      </c>
      <c r="G223" s="84" t="s">
        <v>1063</v>
      </c>
      <c r="H223" s="93" t="s">
        <v>1762</v>
      </c>
      <c r="I223" s="94">
        <v>0.63</v>
      </c>
      <c r="J223" s="93" t="s">
        <v>1064</v>
      </c>
      <c r="K223" s="184">
        <v>69.7</v>
      </c>
      <c r="L223" s="185">
        <v>4</v>
      </c>
      <c r="M223" s="96">
        <v>63</v>
      </c>
      <c r="N223" s="96">
        <v>2</v>
      </c>
      <c r="O223" s="96">
        <v>0</v>
      </c>
      <c r="P223" s="96">
        <v>0</v>
      </c>
      <c r="Q223" s="185">
        <v>11</v>
      </c>
      <c r="R223" s="96">
        <v>23</v>
      </c>
      <c r="S223" s="96">
        <v>306</v>
      </c>
      <c r="T223" s="96">
        <v>8</v>
      </c>
      <c r="U223" s="96">
        <v>25</v>
      </c>
      <c r="V223" s="96">
        <v>2</v>
      </c>
      <c r="W223" s="185">
        <v>85</v>
      </c>
      <c r="X223" s="96">
        <v>224</v>
      </c>
      <c r="Y223" s="96">
        <v>55</v>
      </c>
      <c r="Z223" s="96">
        <v>27</v>
      </c>
      <c r="AA223" s="96">
        <v>4</v>
      </c>
      <c r="AB223" s="96">
        <v>3</v>
      </c>
      <c r="AC223" s="96">
        <v>0</v>
      </c>
      <c r="AD223" s="96">
        <v>25</v>
      </c>
      <c r="AE223" s="188">
        <v>2.96</v>
      </c>
      <c r="AF223" s="96">
        <v>54</v>
      </c>
      <c r="AG223" s="97">
        <v>6.5</v>
      </c>
      <c r="AH223" s="98">
        <v>3.4</v>
      </c>
      <c r="AI223" s="97">
        <v>10.1</v>
      </c>
      <c r="AJ223" s="97">
        <v>3</v>
      </c>
      <c r="AK223" s="99">
        <v>0.93</v>
      </c>
      <c r="AL223" s="100">
        <v>0.28599999999999998</v>
      </c>
      <c r="AM223" s="99">
        <v>1.1499999999999999</v>
      </c>
      <c r="AN223" s="99">
        <v>1.37</v>
      </c>
      <c r="AO223" s="99">
        <v>0.06</v>
      </c>
      <c r="AP223" s="101">
        <v>152</v>
      </c>
      <c r="AQ223" s="102">
        <v>70</v>
      </c>
      <c r="AR223" s="103">
        <v>92</v>
      </c>
      <c r="AS223" s="102">
        <v>16</v>
      </c>
      <c r="AT223" s="191">
        <v>17.03</v>
      </c>
      <c r="AU223" s="84">
        <v>5</v>
      </c>
      <c r="AV223" s="84">
        <v>3</v>
      </c>
      <c r="AW223" s="94">
        <v>0.36</v>
      </c>
      <c r="AX223" s="84" t="s">
        <v>1762</v>
      </c>
      <c r="AY223" s="97">
        <v>69.599999999999994</v>
      </c>
      <c r="AZ223" s="94">
        <v>3.24</v>
      </c>
      <c r="BA223" s="96">
        <v>60</v>
      </c>
      <c r="BB223" s="96">
        <v>68</v>
      </c>
      <c r="BC223" s="84" t="s">
        <v>1762</v>
      </c>
      <c r="BD223" s="97">
        <v>67.900000000000006</v>
      </c>
      <c r="BE223" s="94">
        <v>3.32</v>
      </c>
      <c r="BF223" s="96">
        <v>66</v>
      </c>
      <c r="BG223" s="96">
        <v>62</v>
      </c>
      <c r="BH223" s="97">
        <v>79.3</v>
      </c>
      <c r="BI223" s="94">
        <v>2.16</v>
      </c>
      <c r="BJ223" s="94">
        <v>2.98</v>
      </c>
      <c r="BK223" s="96">
        <v>96</v>
      </c>
      <c r="BL223" s="94">
        <v>0.8</v>
      </c>
      <c r="BM223" s="36">
        <v>-3</v>
      </c>
      <c r="BN223" s="70" t="s">
        <v>1065</v>
      </c>
      <c r="BO223" s="104">
        <v>-11</v>
      </c>
      <c r="BP223" s="84" t="s">
        <v>1869</v>
      </c>
      <c r="BQ223" s="84">
        <v>543272</v>
      </c>
      <c r="BR223" s="36" t="s">
        <v>5394</v>
      </c>
      <c r="BS223" s="36" t="s">
        <v>4239</v>
      </c>
      <c r="BT223" s="36" t="s">
        <v>5714</v>
      </c>
      <c r="BU223" s="84" t="s">
        <v>3579</v>
      </c>
      <c r="BV223" s="84" t="s">
        <v>4732</v>
      </c>
    </row>
    <row r="224" spans="1:74" x14ac:dyDescent="0.3">
      <c r="A224" s="84" t="s">
        <v>2081</v>
      </c>
      <c r="B224" s="84" t="s">
        <v>388</v>
      </c>
      <c r="C224" s="84" t="s">
        <v>1103</v>
      </c>
      <c r="D224" s="84">
        <v>2018</v>
      </c>
      <c r="E224" s="84">
        <v>31</v>
      </c>
      <c r="F224" s="84" t="s">
        <v>1085</v>
      </c>
      <c r="G224" s="84" t="s">
        <v>1063</v>
      </c>
      <c r="H224" s="93" t="s">
        <v>1762</v>
      </c>
      <c r="I224" s="94">
        <v>0.45</v>
      </c>
      <c r="J224" s="93" t="s">
        <v>1064</v>
      </c>
      <c r="K224" s="184">
        <v>45.8</v>
      </c>
      <c r="L224" s="185">
        <v>3</v>
      </c>
      <c r="M224" s="96">
        <v>55</v>
      </c>
      <c r="N224" s="96">
        <v>0</v>
      </c>
      <c r="O224" s="96">
        <v>0</v>
      </c>
      <c r="P224" s="96">
        <v>0</v>
      </c>
      <c r="Q224" s="185">
        <v>13</v>
      </c>
      <c r="R224" s="96">
        <v>25</v>
      </c>
      <c r="S224" s="96">
        <v>219</v>
      </c>
      <c r="T224" s="96">
        <v>6</v>
      </c>
      <c r="U224" s="96">
        <v>16</v>
      </c>
      <c r="V224" s="96">
        <v>2</v>
      </c>
      <c r="W224" s="185">
        <v>59</v>
      </c>
      <c r="X224" s="96">
        <v>161</v>
      </c>
      <c r="Y224" s="96">
        <v>39</v>
      </c>
      <c r="Z224" s="96">
        <v>26</v>
      </c>
      <c r="AA224" s="96">
        <v>2</v>
      </c>
      <c r="AB224" s="96">
        <v>1</v>
      </c>
      <c r="AC224" s="96">
        <v>0</v>
      </c>
      <c r="AD224" s="96">
        <v>19</v>
      </c>
      <c r="AE224" s="188">
        <v>2.93</v>
      </c>
      <c r="AF224" s="96">
        <v>34</v>
      </c>
      <c r="AG224" s="97">
        <v>5.8</v>
      </c>
      <c r="AH224" s="98">
        <v>3.6</v>
      </c>
      <c r="AI224" s="97">
        <v>9.5</v>
      </c>
      <c r="AJ224" s="97">
        <v>2.7</v>
      </c>
      <c r="AK224" s="99">
        <v>1.05</v>
      </c>
      <c r="AL224" s="100">
        <v>0.28000000000000003</v>
      </c>
      <c r="AM224" s="99">
        <v>1.1200000000000001</v>
      </c>
      <c r="AN224" s="99">
        <v>1.47</v>
      </c>
      <c r="AO224" s="99">
        <v>7.0000000000000007E-2</v>
      </c>
      <c r="AP224" s="101">
        <v>128</v>
      </c>
      <c r="AQ224" s="102">
        <v>69</v>
      </c>
      <c r="AR224" s="103">
        <v>84</v>
      </c>
      <c r="AS224" s="102">
        <v>11</v>
      </c>
      <c r="AT224" s="191">
        <v>12.13</v>
      </c>
      <c r="AU224" s="84">
        <v>7</v>
      </c>
      <c r="AV224" s="84">
        <v>4</v>
      </c>
      <c r="AW224" s="94">
        <v>0.41</v>
      </c>
      <c r="AX224" s="84" t="s">
        <v>1762</v>
      </c>
      <c r="AY224" s="97">
        <v>55.6</v>
      </c>
      <c r="AZ224" s="94">
        <v>3.33</v>
      </c>
      <c r="BA224" s="96">
        <v>61</v>
      </c>
      <c r="BB224" s="96">
        <v>57</v>
      </c>
      <c r="BC224" s="84" t="s">
        <v>1762</v>
      </c>
      <c r="BD224" s="97">
        <v>58.7</v>
      </c>
      <c r="BE224" s="94">
        <v>3.34</v>
      </c>
      <c r="BF224" s="96">
        <v>66</v>
      </c>
      <c r="BG224" s="96">
        <v>57</v>
      </c>
      <c r="BH224" s="97">
        <v>51.3</v>
      </c>
      <c r="BI224" s="94">
        <v>2.81</v>
      </c>
      <c r="BJ224" s="94">
        <v>2.56</v>
      </c>
      <c r="BK224" s="96">
        <v>139</v>
      </c>
      <c r="BL224" s="94">
        <v>0.13</v>
      </c>
      <c r="BM224" s="36">
        <v>-55</v>
      </c>
      <c r="BN224" s="70" t="s">
        <v>1065</v>
      </c>
      <c r="BO224" s="104">
        <v>7</v>
      </c>
      <c r="BP224" s="84" t="s">
        <v>2082</v>
      </c>
      <c r="BQ224" s="84">
        <v>448281</v>
      </c>
      <c r="BR224" s="36" t="s">
        <v>3784</v>
      </c>
      <c r="BS224" s="36" t="s">
        <v>3720</v>
      </c>
      <c r="BT224" s="36" t="s">
        <v>5714</v>
      </c>
      <c r="BU224" s="84" t="s">
        <v>3580</v>
      </c>
      <c r="BV224" s="84" t="s">
        <v>5425</v>
      </c>
    </row>
    <row r="225" spans="1:74" x14ac:dyDescent="0.3">
      <c r="A225" s="84" t="s">
        <v>1949</v>
      </c>
      <c r="B225" s="84" t="s">
        <v>77</v>
      </c>
      <c r="C225" s="84" t="s">
        <v>1065</v>
      </c>
      <c r="D225" s="84">
        <v>2018</v>
      </c>
      <c r="E225" s="84">
        <v>28</v>
      </c>
      <c r="F225" s="84" t="s">
        <v>1100</v>
      </c>
      <c r="G225" s="84" t="s">
        <v>1063</v>
      </c>
      <c r="H225" s="93" t="s">
        <v>1762</v>
      </c>
      <c r="I225" s="94">
        <v>0.49</v>
      </c>
      <c r="J225" s="93" t="s">
        <v>1064</v>
      </c>
      <c r="K225" s="184">
        <v>49</v>
      </c>
      <c r="L225" s="185">
        <v>3</v>
      </c>
      <c r="M225" s="96">
        <v>54</v>
      </c>
      <c r="N225" s="96">
        <v>0</v>
      </c>
      <c r="O225" s="96">
        <v>0</v>
      </c>
      <c r="P225" s="96">
        <v>0</v>
      </c>
      <c r="Q225" s="185">
        <v>17</v>
      </c>
      <c r="R225" s="96">
        <v>27</v>
      </c>
      <c r="S225" s="96">
        <v>229</v>
      </c>
      <c r="T225" s="96">
        <v>4</v>
      </c>
      <c r="U225" s="96">
        <v>22</v>
      </c>
      <c r="V225" s="96">
        <v>1</v>
      </c>
      <c r="W225" s="185">
        <v>69</v>
      </c>
      <c r="X225" s="96">
        <v>161</v>
      </c>
      <c r="Y225" s="96">
        <v>41</v>
      </c>
      <c r="Z225" s="96">
        <v>27</v>
      </c>
      <c r="AA225" s="96">
        <v>2</v>
      </c>
      <c r="AB225" s="96">
        <v>2</v>
      </c>
      <c r="AC225" s="96">
        <v>0</v>
      </c>
      <c r="AD225" s="96">
        <v>19</v>
      </c>
      <c r="AE225" s="188">
        <v>2.98</v>
      </c>
      <c r="AF225" s="96">
        <v>44</v>
      </c>
      <c r="AG225" s="97">
        <v>7.2</v>
      </c>
      <c r="AH225" s="98">
        <v>3.1</v>
      </c>
      <c r="AI225" s="97">
        <v>10.9</v>
      </c>
      <c r="AJ225" s="97">
        <v>3.7</v>
      </c>
      <c r="AK225" s="99">
        <v>0.7</v>
      </c>
      <c r="AL225" s="100">
        <v>0.33100000000000002</v>
      </c>
      <c r="AM225" s="99">
        <v>1.27</v>
      </c>
      <c r="AN225" s="99">
        <v>1.19</v>
      </c>
      <c r="AO225" s="99">
        <v>0.05</v>
      </c>
      <c r="AP225" s="101">
        <v>185</v>
      </c>
      <c r="AQ225" s="102">
        <v>70</v>
      </c>
      <c r="AR225" s="103">
        <v>79</v>
      </c>
      <c r="AS225" s="102">
        <v>11</v>
      </c>
      <c r="AT225" s="191">
        <v>12.73</v>
      </c>
      <c r="AU225" s="84">
        <v>9</v>
      </c>
      <c r="AV225" s="84">
        <v>5</v>
      </c>
      <c r="AW225" s="94">
        <v>0.2</v>
      </c>
      <c r="AX225" s="84" t="s">
        <v>1762</v>
      </c>
      <c r="AY225" s="97">
        <v>58.3</v>
      </c>
      <c r="AZ225" s="94">
        <v>3.12</v>
      </c>
      <c r="BA225" s="96">
        <v>57</v>
      </c>
      <c r="BB225" s="96">
        <v>72</v>
      </c>
      <c r="BC225" s="84" t="s">
        <v>1762</v>
      </c>
      <c r="BD225" s="97">
        <v>61.1</v>
      </c>
      <c r="BE225" s="94">
        <v>3.18</v>
      </c>
      <c r="BF225" s="96">
        <v>63</v>
      </c>
      <c r="BG225" s="96">
        <v>69</v>
      </c>
      <c r="BH225" s="97">
        <v>47.7</v>
      </c>
      <c r="BI225" s="94">
        <v>3.4</v>
      </c>
      <c r="BJ225" s="94">
        <v>2.2999999999999998</v>
      </c>
      <c r="BK225" s="96">
        <v>201</v>
      </c>
      <c r="BL225" s="94">
        <v>-0.42</v>
      </c>
      <c r="BM225" s="36">
        <v>-122</v>
      </c>
      <c r="BN225" s="70" t="s">
        <v>1065</v>
      </c>
      <c r="BO225" s="104">
        <v>13</v>
      </c>
      <c r="BP225" s="84" t="s">
        <v>1950</v>
      </c>
      <c r="BQ225" s="84">
        <v>572096</v>
      </c>
      <c r="BR225" s="36" t="s">
        <v>3758</v>
      </c>
      <c r="BS225" s="36" t="s">
        <v>3492</v>
      </c>
      <c r="BT225" s="36" t="s">
        <v>3700</v>
      </c>
      <c r="BU225" s="84" t="s">
        <v>3638</v>
      </c>
      <c r="BV225" s="84" t="s">
        <v>5861</v>
      </c>
    </row>
    <row r="226" spans="1:74" x14ac:dyDescent="0.3">
      <c r="A226" s="84" t="s">
        <v>2109</v>
      </c>
      <c r="B226" s="84" t="s">
        <v>339</v>
      </c>
      <c r="C226" s="84" t="s">
        <v>1065</v>
      </c>
      <c r="D226" s="84">
        <v>2018</v>
      </c>
      <c r="E226" s="84">
        <v>32</v>
      </c>
      <c r="F226" s="84" t="s">
        <v>1089</v>
      </c>
      <c r="G226" s="84" t="s">
        <v>1063</v>
      </c>
      <c r="H226" s="93" t="s">
        <v>1762</v>
      </c>
      <c r="I226" s="94">
        <v>0.51</v>
      </c>
      <c r="J226" s="93" t="s">
        <v>1064</v>
      </c>
      <c r="K226" s="184">
        <v>56</v>
      </c>
      <c r="L226" s="185">
        <v>3</v>
      </c>
      <c r="M226" s="96">
        <v>62</v>
      </c>
      <c r="N226" s="96">
        <v>0</v>
      </c>
      <c r="O226" s="96">
        <v>0</v>
      </c>
      <c r="P226" s="96">
        <v>0</v>
      </c>
      <c r="Q226" s="185">
        <v>7</v>
      </c>
      <c r="R226" s="96">
        <v>17</v>
      </c>
      <c r="S226" s="96">
        <v>266</v>
      </c>
      <c r="T226" s="96">
        <v>8</v>
      </c>
      <c r="U226" s="96">
        <v>21</v>
      </c>
      <c r="V226" s="96">
        <v>3</v>
      </c>
      <c r="W226" s="185">
        <v>70</v>
      </c>
      <c r="X226" s="96">
        <v>195</v>
      </c>
      <c r="Y226" s="96">
        <v>49</v>
      </c>
      <c r="Z226" s="96">
        <v>28</v>
      </c>
      <c r="AA226" s="96">
        <v>2</v>
      </c>
      <c r="AB226" s="96">
        <v>2</v>
      </c>
      <c r="AC226" s="96">
        <v>0</v>
      </c>
      <c r="AD226" s="96">
        <v>23</v>
      </c>
      <c r="AE226" s="188">
        <v>3.12</v>
      </c>
      <c r="AF226" s="96">
        <v>46</v>
      </c>
      <c r="AG226" s="97">
        <v>6.4</v>
      </c>
      <c r="AH226" s="98">
        <v>3.3</v>
      </c>
      <c r="AI226" s="97">
        <v>9.4</v>
      </c>
      <c r="AJ226" s="97">
        <v>2.9</v>
      </c>
      <c r="AK226" s="99">
        <v>1.08</v>
      </c>
      <c r="AL226" s="100">
        <v>0.28100000000000003</v>
      </c>
      <c r="AM226" s="99">
        <v>1.17</v>
      </c>
      <c r="AN226" s="99">
        <v>1.53</v>
      </c>
      <c r="AO226" s="99">
        <v>7.0000000000000007E-2</v>
      </c>
      <c r="AP226" s="101">
        <v>113</v>
      </c>
      <c r="AQ226" s="102">
        <v>74</v>
      </c>
      <c r="AR226" s="103">
        <v>72</v>
      </c>
      <c r="AS226" s="102">
        <v>12</v>
      </c>
      <c r="AT226" s="191">
        <v>12.33</v>
      </c>
      <c r="AU226" s="84">
        <v>14</v>
      </c>
      <c r="AV226" s="84">
        <v>6</v>
      </c>
      <c r="AW226" s="94">
        <v>0.22</v>
      </c>
      <c r="AX226" s="84" t="s">
        <v>1762</v>
      </c>
      <c r="AY226" s="97">
        <v>63.1</v>
      </c>
      <c r="AZ226" s="94">
        <v>3.39</v>
      </c>
      <c r="BA226" s="96">
        <v>62</v>
      </c>
      <c r="BB226" s="96">
        <v>56</v>
      </c>
      <c r="BC226" s="84" t="s">
        <v>1762</v>
      </c>
      <c r="BD226" s="97">
        <v>63.3</v>
      </c>
      <c r="BE226" s="94">
        <v>3.34</v>
      </c>
      <c r="BF226" s="96">
        <v>66</v>
      </c>
      <c r="BG226" s="96">
        <v>59</v>
      </c>
      <c r="BH226" s="97">
        <v>77.3</v>
      </c>
      <c r="BI226" s="94">
        <v>2.33</v>
      </c>
      <c r="BJ226" s="94">
        <v>2.61</v>
      </c>
      <c r="BK226" s="96">
        <v>148</v>
      </c>
      <c r="BL226" s="94">
        <v>0.79</v>
      </c>
      <c r="BM226" s="36">
        <v>-76</v>
      </c>
      <c r="BN226" s="70" t="s">
        <v>1065</v>
      </c>
      <c r="BO226" s="104">
        <v>-14</v>
      </c>
      <c r="BP226" s="84" t="s">
        <v>2110</v>
      </c>
      <c r="BQ226" s="84">
        <v>461872</v>
      </c>
      <c r="BR226" s="36" t="s">
        <v>3762</v>
      </c>
      <c r="BS226" s="36" t="s">
        <v>3552</v>
      </c>
      <c r="BT226" s="36" t="s">
        <v>5022</v>
      </c>
      <c r="BU226" s="84" t="s">
        <v>3661</v>
      </c>
      <c r="BV226" s="84" t="s">
        <v>5293</v>
      </c>
    </row>
    <row r="227" spans="1:74" x14ac:dyDescent="0.3">
      <c r="A227" s="84" t="s">
        <v>3025</v>
      </c>
      <c r="B227" s="84" t="s">
        <v>295</v>
      </c>
      <c r="C227" s="84" t="s">
        <v>1103</v>
      </c>
      <c r="D227" s="84">
        <v>2018</v>
      </c>
      <c r="E227" s="84">
        <v>26</v>
      </c>
      <c r="F227" s="84" t="s">
        <v>1106</v>
      </c>
      <c r="G227" s="84" t="s">
        <v>1063</v>
      </c>
      <c r="H227" s="93" t="s">
        <v>1762</v>
      </c>
      <c r="I227" s="94">
        <v>0.59</v>
      </c>
      <c r="J227" s="93" t="s">
        <v>1064</v>
      </c>
      <c r="K227" s="184">
        <v>71.900000000000006</v>
      </c>
      <c r="L227" s="185">
        <v>4</v>
      </c>
      <c r="M227" s="96">
        <v>68</v>
      </c>
      <c r="N227" s="96">
        <v>0</v>
      </c>
      <c r="O227" s="96">
        <v>0</v>
      </c>
      <c r="P227" s="96">
        <v>0</v>
      </c>
      <c r="Q227" s="185">
        <v>13</v>
      </c>
      <c r="R227" s="96">
        <v>28</v>
      </c>
      <c r="S227" s="96">
        <v>303</v>
      </c>
      <c r="T227" s="96">
        <v>6</v>
      </c>
      <c r="U227" s="96">
        <v>25</v>
      </c>
      <c r="V227" s="96">
        <v>2</v>
      </c>
      <c r="W227" s="185">
        <v>84</v>
      </c>
      <c r="X227" s="96">
        <v>222</v>
      </c>
      <c r="Y227" s="96">
        <v>51</v>
      </c>
      <c r="Z227" s="96">
        <v>30</v>
      </c>
      <c r="AA227" s="96">
        <v>3</v>
      </c>
      <c r="AB227" s="96">
        <v>3</v>
      </c>
      <c r="AC227" s="96">
        <v>0</v>
      </c>
      <c r="AD227" s="96">
        <v>25</v>
      </c>
      <c r="AE227" s="188">
        <v>3.31</v>
      </c>
      <c r="AF227" s="96">
        <v>52</v>
      </c>
      <c r="AG227" s="97">
        <v>6.4</v>
      </c>
      <c r="AH227" s="98">
        <v>3.4</v>
      </c>
      <c r="AI227" s="97">
        <v>10.1</v>
      </c>
      <c r="AJ227" s="97">
        <v>3</v>
      </c>
      <c r="AK227" s="99">
        <v>0.74</v>
      </c>
      <c r="AL227" s="100">
        <v>0.28599999999999998</v>
      </c>
      <c r="AM227" s="99">
        <v>1.1200000000000001</v>
      </c>
      <c r="AN227" s="99">
        <v>1.1599999999999999</v>
      </c>
      <c r="AO227" s="99">
        <v>0.05</v>
      </c>
      <c r="AP227" s="101">
        <v>150</v>
      </c>
      <c r="AQ227" s="102">
        <v>78</v>
      </c>
      <c r="AR227" s="103">
        <v>62</v>
      </c>
      <c r="AS227" s="102">
        <v>12</v>
      </c>
      <c r="AT227" s="191">
        <v>16.78</v>
      </c>
      <c r="AU227" s="84">
        <v>19</v>
      </c>
      <c r="AV227" s="84">
        <v>7</v>
      </c>
      <c r="AW227" s="94">
        <v>-0.1</v>
      </c>
      <c r="AX227" s="84" t="s">
        <v>1762</v>
      </c>
      <c r="AY227" s="97">
        <v>70.900000000000006</v>
      </c>
      <c r="AZ227" s="94">
        <v>3.15</v>
      </c>
      <c r="BA227" s="96">
        <v>58</v>
      </c>
      <c r="BB227" s="96">
        <v>76</v>
      </c>
      <c r="BC227" s="84" t="s">
        <v>1762</v>
      </c>
      <c r="BD227" s="97">
        <v>69</v>
      </c>
      <c r="BE227" s="94">
        <v>3.21</v>
      </c>
      <c r="BF227" s="96">
        <v>63</v>
      </c>
      <c r="BG227" s="96">
        <v>70</v>
      </c>
      <c r="BH227" s="97">
        <v>75.3</v>
      </c>
      <c r="BI227" s="94">
        <v>1.67</v>
      </c>
      <c r="BJ227" s="94">
        <v>2.57</v>
      </c>
      <c r="BK227" s="96">
        <v>154</v>
      </c>
      <c r="BL227" s="94">
        <v>1.63</v>
      </c>
      <c r="BM227" s="36">
        <v>-92</v>
      </c>
      <c r="BN227" s="70" t="s">
        <v>1065</v>
      </c>
      <c r="BO227" s="104">
        <v>-6</v>
      </c>
      <c r="BP227" s="84" t="s">
        <v>4235</v>
      </c>
      <c r="BQ227" s="84">
        <v>553878</v>
      </c>
      <c r="BR227" s="36" t="s">
        <v>5394</v>
      </c>
      <c r="BS227" s="36" t="s">
        <v>3720</v>
      </c>
      <c r="BT227" s="36" t="s">
        <v>5714</v>
      </c>
      <c r="BU227" s="84" t="s">
        <v>3510</v>
      </c>
      <c r="BV227" s="84" t="s">
        <v>5293</v>
      </c>
    </row>
    <row r="228" spans="1:74" x14ac:dyDescent="0.3">
      <c r="A228" s="84" t="s">
        <v>956</v>
      </c>
      <c r="B228" s="84" t="s">
        <v>4227</v>
      </c>
      <c r="C228" s="84" t="s">
        <v>1065</v>
      </c>
      <c r="D228" s="84">
        <v>2018</v>
      </c>
      <c r="E228" s="84">
        <v>28</v>
      </c>
      <c r="F228" s="84" t="s">
        <v>1093</v>
      </c>
      <c r="G228" s="84" t="s">
        <v>1063</v>
      </c>
      <c r="H228" s="93" t="s">
        <v>1762</v>
      </c>
      <c r="I228" s="94">
        <v>0.62</v>
      </c>
      <c r="J228" s="93" t="s">
        <v>1064</v>
      </c>
      <c r="K228" s="184">
        <v>69</v>
      </c>
      <c r="L228" s="185">
        <v>4</v>
      </c>
      <c r="M228" s="96">
        <v>50</v>
      </c>
      <c r="N228" s="96">
        <v>3</v>
      </c>
      <c r="O228" s="96">
        <v>0</v>
      </c>
      <c r="P228" s="96">
        <v>0</v>
      </c>
      <c r="Q228" s="185">
        <v>14</v>
      </c>
      <c r="R228" s="96">
        <v>29</v>
      </c>
      <c r="S228" s="96">
        <v>297</v>
      </c>
      <c r="T228" s="96">
        <v>7</v>
      </c>
      <c r="U228" s="96">
        <v>24</v>
      </c>
      <c r="V228" s="96">
        <v>1</v>
      </c>
      <c r="W228" s="185">
        <v>80</v>
      </c>
      <c r="X228" s="96">
        <v>216</v>
      </c>
      <c r="Y228" s="96">
        <v>55</v>
      </c>
      <c r="Z228" s="96">
        <v>31</v>
      </c>
      <c r="AA228" s="96">
        <v>2</v>
      </c>
      <c r="AB228" s="96">
        <v>3</v>
      </c>
      <c r="AC228" s="96">
        <v>0</v>
      </c>
      <c r="AD228" s="96">
        <v>24</v>
      </c>
      <c r="AE228" s="188">
        <v>3.4</v>
      </c>
      <c r="AF228" s="96">
        <v>55</v>
      </c>
      <c r="AG228" s="97">
        <v>6.9</v>
      </c>
      <c r="AH228" s="98">
        <v>3.3</v>
      </c>
      <c r="AI228" s="97">
        <v>9.8000000000000007</v>
      </c>
      <c r="AJ228" s="97">
        <v>3.1</v>
      </c>
      <c r="AK228" s="99">
        <v>0.83</v>
      </c>
      <c r="AL228" s="100">
        <v>0.28499999999999998</v>
      </c>
      <c r="AM228" s="99">
        <v>1.1599999999999999</v>
      </c>
      <c r="AN228" s="99">
        <v>1.26</v>
      </c>
      <c r="AO228" s="99">
        <v>0.05</v>
      </c>
      <c r="AP228" s="101">
        <v>132</v>
      </c>
      <c r="AQ228" s="102">
        <v>80</v>
      </c>
      <c r="AR228" s="103">
        <v>57</v>
      </c>
      <c r="AS228" s="102">
        <v>12</v>
      </c>
      <c r="AT228" s="191">
        <v>16.690000000000001</v>
      </c>
      <c r="AU228" s="84">
        <v>26</v>
      </c>
      <c r="AV228" s="84">
        <v>8</v>
      </c>
      <c r="AW228" s="94">
        <v>-0.15</v>
      </c>
      <c r="AX228" s="84" t="s">
        <v>1762</v>
      </c>
      <c r="AY228" s="97">
        <v>68.900000000000006</v>
      </c>
      <c r="AZ228" s="94">
        <v>3.2</v>
      </c>
      <c r="BA228" s="96">
        <v>59</v>
      </c>
      <c r="BB228" s="96">
        <v>71</v>
      </c>
      <c r="BC228" s="84" t="s">
        <v>1762</v>
      </c>
      <c r="BD228" s="97">
        <v>67.400000000000006</v>
      </c>
      <c r="BE228" s="94">
        <v>3.25</v>
      </c>
      <c r="BF228" s="96">
        <v>64</v>
      </c>
      <c r="BG228" s="96">
        <v>67</v>
      </c>
      <c r="BH228" s="97">
        <v>76</v>
      </c>
      <c r="BI228" s="94">
        <v>2.4900000000000002</v>
      </c>
      <c r="BJ228" s="94">
        <v>2.72</v>
      </c>
      <c r="BK228" s="96">
        <v>129</v>
      </c>
      <c r="BL228" s="94">
        <v>0.91</v>
      </c>
      <c r="BM228" s="36">
        <v>-72</v>
      </c>
      <c r="BN228" s="70" t="s">
        <v>1065</v>
      </c>
      <c r="BO228" s="104">
        <v>-9</v>
      </c>
      <c r="BP228" s="84" t="s">
        <v>4228</v>
      </c>
      <c r="BQ228" s="84">
        <v>628452</v>
      </c>
      <c r="BR228" s="36" t="s">
        <v>3785</v>
      </c>
      <c r="BS228" s="36" t="s">
        <v>5254</v>
      </c>
      <c r="BT228" s="36" t="s">
        <v>3673</v>
      </c>
      <c r="BU228" s="84" t="s">
        <v>5292</v>
      </c>
      <c r="BV228" s="84" t="s">
        <v>5293</v>
      </c>
    </row>
    <row r="229" spans="1:74" x14ac:dyDescent="0.3">
      <c r="A229" s="84" t="s">
        <v>3370</v>
      </c>
      <c r="B229" s="84" t="s">
        <v>332</v>
      </c>
      <c r="C229" s="84" t="s">
        <v>1065</v>
      </c>
      <c r="D229" s="84">
        <v>2018</v>
      </c>
      <c r="E229" s="84">
        <v>29</v>
      </c>
      <c r="F229" s="84" t="s">
        <v>1081</v>
      </c>
      <c r="G229" s="84" t="s">
        <v>1063</v>
      </c>
      <c r="H229" s="93" t="s">
        <v>1762</v>
      </c>
      <c r="I229" s="94">
        <v>0.59</v>
      </c>
      <c r="J229" s="93" t="s">
        <v>1064</v>
      </c>
      <c r="K229" s="184">
        <v>63.7</v>
      </c>
      <c r="L229" s="185">
        <v>4</v>
      </c>
      <c r="M229" s="96">
        <v>67</v>
      </c>
      <c r="N229" s="96">
        <v>0</v>
      </c>
      <c r="O229" s="96">
        <v>0</v>
      </c>
      <c r="P229" s="96">
        <v>0</v>
      </c>
      <c r="Q229" s="185">
        <v>14</v>
      </c>
      <c r="R229" s="96">
        <v>32</v>
      </c>
      <c r="S229" s="96">
        <v>294</v>
      </c>
      <c r="T229" s="96">
        <v>8</v>
      </c>
      <c r="U229" s="96">
        <v>24</v>
      </c>
      <c r="V229" s="96">
        <v>2</v>
      </c>
      <c r="W229" s="185">
        <v>80</v>
      </c>
      <c r="X229" s="96">
        <v>211</v>
      </c>
      <c r="Y229" s="96">
        <v>54</v>
      </c>
      <c r="Z229" s="96">
        <v>31</v>
      </c>
      <c r="AA229" s="96">
        <v>3</v>
      </c>
      <c r="AB229" s="96">
        <v>3</v>
      </c>
      <c r="AC229" s="96">
        <v>1</v>
      </c>
      <c r="AD229" s="96">
        <v>24</v>
      </c>
      <c r="AE229" s="188">
        <v>3.4</v>
      </c>
      <c r="AF229" s="96">
        <v>54</v>
      </c>
      <c r="AG229" s="97">
        <v>6.9</v>
      </c>
      <c r="AH229" s="98">
        <v>3.3</v>
      </c>
      <c r="AI229" s="97">
        <v>9.9</v>
      </c>
      <c r="AJ229" s="97">
        <v>3.1</v>
      </c>
      <c r="AK229" s="99">
        <v>1.03</v>
      </c>
      <c r="AL229" s="100">
        <v>0.29099999999999998</v>
      </c>
      <c r="AM229" s="99">
        <v>1.19</v>
      </c>
      <c r="AN229" s="99">
        <v>1.49</v>
      </c>
      <c r="AO229" s="99">
        <v>7.0000000000000007E-2</v>
      </c>
      <c r="AP229" s="101">
        <v>129</v>
      </c>
      <c r="AQ229" s="102">
        <v>80</v>
      </c>
      <c r="AR229" s="103">
        <v>55</v>
      </c>
      <c r="AS229" s="102">
        <v>11</v>
      </c>
      <c r="AT229" s="191">
        <v>15.68</v>
      </c>
      <c r="AU229" s="84">
        <v>27</v>
      </c>
      <c r="AV229" s="84">
        <v>9</v>
      </c>
      <c r="AW229" s="94">
        <v>0.03</v>
      </c>
      <c r="AX229" s="84" t="s">
        <v>1762</v>
      </c>
      <c r="AY229" s="97">
        <v>67.5</v>
      </c>
      <c r="AZ229" s="94">
        <v>3.4</v>
      </c>
      <c r="BA229" s="96">
        <v>63</v>
      </c>
      <c r="BB229" s="96">
        <v>57</v>
      </c>
      <c r="BC229" s="84" t="s">
        <v>1762</v>
      </c>
      <c r="BD229" s="97">
        <v>67.099999999999994</v>
      </c>
      <c r="BE229" s="94">
        <v>3.43</v>
      </c>
      <c r="BF229" s="96">
        <v>68</v>
      </c>
      <c r="BG229" s="96">
        <v>55</v>
      </c>
      <c r="BH229" s="97">
        <v>74.7</v>
      </c>
      <c r="BI229" s="94">
        <v>3.01</v>
      </c>
      <c r="BJ229" s="94">
        <v>3.53</v>
      </c>
      <c r="BK229" s="96">
        <v>53</v>
      </c>
      <c r="BL229" s="94">
        <v>0.39</v>
      </c>
      <c r="BM229" s="36">
        <v>3</v>
      </c>
      <c r="BN229" s="70" t="s">
        <v>1065</v>
      </c>
      <c r="BO229" s="104">
        <v>-8</v>
      </c>
      <c r="BP229" s="84" t="s">
        <v>3369</v>
      </c>
      <c r="BQ229" s="84">
        <v>593576</v>
      </c>
      <c r="BR229" s="36" t="s">
        <v>3785</v>
      </c>
      <c r="BS229" s="36" t="s">
        <v>3574</v>
      </c>
      <c r="BT229" s="36" t="s">
        <v>3575</v>
      </c>
      <c r="BU229" s="84" t="s">
        <v>3492</v>
      </c>
      <c r="BV229" s="84" t="s">
        <v>5862</v>
      </c>
    </row>
    <row r="230" spans="1:74" x14ac:dyDescent="0.3">
      <c r="A230" s="84" t="s">
        <v>85</v>
      </c>
      <c r="B230" s="84" t="s">
        <v>1704</v>
      </c>
      <c r="C230" s="84" t="s">
        <v>1065</v>
      </c>
      <c r="D230" s="84">
        <v>2018</v>
      </c>
      <c r="E230" s="84">
        <v>32</v>
      </c>
      <c r="F230" s="84" t="s">
        <v>1074</v>
      </c>
      <c r="G230" s="84" t="s">
        <v>1063</v>
      </c>
      <c r="H230" s="93" t="s">
        <v>1762</v>
      </c>
      <c r="I230" s="94">
        <v>0.52</v>
      </c>
      <c r="J230" s="93" t="s">
        <v>1064</v>
      </c>
      <c r="K230" s="184">
        <v>48.1</v>
      </c>
      <c r="L230" s="185">
        <v>3</v>
      </c>
      <c r="M230" s="96">
        <v>58</v>
      </c>
      <c r="N230" s="96">
        <v>0</v>
      </c>
      <c r="O230" s="96">
        <v>0</v>
      </c>
      <c r="P230" s="96">
        <v>0</v>
      </c>
      <c r="Q230" s="185">
        <v>23</v>
      </c>
      <c r="R230" s="96">
        <v>38</v>
      </c>
      <c r="S230" s="96">
        <v>233</v>
      </c>
      <c r="T230" s="96">
        <v>5</v>
      </c>
      <c r="U230" s="96">
        <v>22</v>
      </c>
      <c r="V230" s="96">
        <v>1</v>
      </c>
      <c r="W230" s="185">
        <v>65</v>
      </c>
      <c r="X230" s="96">
        <v>172</v>
      </c>
      <c r="Y230" s="96">
        <v>37</v>
      </c>
      <c r="Z230" s="96">
        <v>30</v>
      </c>
      <c r="AA230" s="96">
        <v>4</v>
      </c>
      <c r="AB230" s="96">
        <v>2</v>
      </c>
      <c r="AC230" s="96">
        <v>0</v>
      </c>
      <c r="AD230" s="96">
        <v>15</v>
      </c>
      <c r="AE230" s="188">
        <v>3.33</v>
      </c>
      <c r="AF230" s="96">
        <v>43</v>
      </c>
      <c r="AG230" s="97">
        <v>6.8</v>
      </c>
      <c r="AH230" s="98">
        <v>3</v>
      </c>
      <c r="AI230" s="97">
        <v>9.9</v>
      </c>
      <c r="AJ230" s="97">
        <v>3.5</v>
      </c>
      <c r="AK230" s="99">
        <v>0.72</v>
      </c>
      <c r="AL230" s="100">
        <v>0.27600000000000002</v>
      </c>
      <c r="AM230" s="99">
        <v>1.1299999999999999</v>
      </c>
      <c r="AN230" s="99">
        <v>1.18</v>
      </c>
      <c r="AO230" s="99">
        <v>0.04</v>
      </c>
      <c r="AP230" s="101">
        <v>135</v>
      </c>
      <c r="AQ230" s="102">
        <v>79</v>
      </c>
      <c r="AR230" s="103">
        <v>55</v>
      </c>
      <c r="AS230" s="102">
        <v>9</v>
      </c>
      <c r="AT230" s="191">
        <v>15.73</v>
      </c>
      <c r="AU230" s="84">
        <v>30</v>
      </c>
      <c r="AV230" s="84">
        <v>11</v>
      </c>
      <c r="AW230" s="94">
        <v>-0.01</v>
      </c>
      <c r="AX230" s="84" t="s">
        <v>1762</v>
      </c>
      <c r="AY230" s="97">
        <v>57.4</v>
      </c>
      <c r="AZ230" s="94">
        <v>3.24</v>
      </c>
      <c r="BA230" s="96">
        <v>60</v>
      </c>
      <c r="BB230" s="96">
        <v>63</v>
      </c>
      <c r="BC230" s="84" t="s">
        <v>1762</v>
      </c>
      <c r="BD230" s="97">
        <v>59.7</v>
      </c>
      <c r="BE230" s="94">
        <v>3.32</v>
      </c>
      <c r="BF230" s="96">
        <v>66</v>
      </c>
      <c r="BG230" s="96">
        <v>59</v>
      </c>
      <c r="BH230" s="97">
        <v>58.7</v>
      </c>
      <c r="BI230" s="94">
        <v>2.2999999999999998</v>
      </c>
      <c r="BJ230" s="94">
        <v>3.32</v>
      </c>
      <c r="BK230" s="96">
        <v>59</v>
      </c>
      <c r="BL230" s="94">
        <v>1.03</v>
      </c>
      <c r="BM230" s="36">
        <v>-4</v>
      </c>
      <c r="BN230" s="70" t="s">
        <v>1065</v>
      </c>
      <c r="BO230" s="104">
        <v>1</v>
      </c>
      <c r="BP230" s="84" t="s">
        <v>2201</v>
      </c>
      <c r="BQ230" s="84">
        <v>451584</v>
      </c>
      <c r="BR230" s="36" t="s">
        <v>3758</v>
      </c>
      <c r="BS230" s="36" t="s">
        <v>3727</v>
      </c>
      <c r="BT230" s="36" t="s">
        <v>3572</v>
      </c>
      <c r="BU230" s="84" t="s">
        <v>3578</v>
      </c>
      <c r="BV230" s="84" t="s">
        <v>4701</v>
      </c>
    </row>
    <row r="231" spans="1:74" x14ac:dyDescent="0.3">
      <c r="A231" s="84" t="s">
        <v>5034</v>
      </c>
      <c r="B231" s="84" t="s">
        <v>5035</v>
      </c>
      <c r="C231" s="84" t="s">
        <v>1065</v>
      </c>
      <c r="D231" s="84">
        <v>2018</v>
      </c>
      <c r="E231" s="84">
        <v>35</v>
      </c>
      <c r="F231" s="84" t="s">
        <v>1100</v>
      </c>
      <c r="G231" s="84" t="s">
        <v>1063</v>
      </c>
      <c r="H231" s="93" t="s">
        <v>1762</v>
      </c>
      <c r="I231" s="94">
        <v>0.56999999999999995</v>
      </c>
      <c r="J231" s="93" t="s">
        <v>1064</v>
      </c>
      <c r="K231" s="184">
        <v>49.3</v>
      </c>
      <c r="L231" s="185">
        <v>3</v>
      </c>
      <c r="M231" s="96">
        <v>61</v>
      </c>
      <c r="N231" s="96">
        <v>0</v>
      </c>
      <c r="O231" s="96">
        <v>0</v>
      </c>
      <c r="P231" s="96">
        <v>0</v>
      </c>
      <c r="Q231" s="185">
        <v>17</v>
      </c>
      <c r="R231" s="96">
        <v>31</v>
      </c>
      <c r="S231" s="96">
        <v>249</v>
      </c>
      <c r="T231" s="96">
        <v>7</v>
      </c>
      <c r="U231" s="96">
        <v>18</v>
      </c>
      <c r="V231" s="96">
        <v>5</v>
      </c>
      <c r="W231" s="185">
        <v>62</v>
      </c>
      <c r="X231" s="96">
        <v>179</v>
      </c>
      <c r="Y231" s="96">
        <v>47</v>
      </c>
      <c r="Z231" s="96">
        <v>30</v>
      </c>
      <c r="AA231" s="96">
        <v>2</v>
      </c>
      <c r="AB231" s="96">
        <v>2</v>
      </c>
      <c r="AC231" s="96">
        <v>0</v>
      </c>
      <c r="AD231" s="96">
        <v>21</v>
      </c>
      <c r="AE231" s="188">
        <v>3.38</v>
      </c>
      <c r="AF231" s="96">
        <v>44</v>
      </c>
      <c r="AG231" s="97">
        <v>6.5</v>
      </c>
      <c r="AH231" s="98">
        <v>3.5</v>
      </c>
      <c r="AI231" s="97">
        <v>8.8000000000000007</v>
      </c>
      <c r="AJ231" s="97">
        <v>2.6</v>
      </c>
      <c r="AK231" s="99">
        <v>0.97</v>
      </c>
      <c r="AL231" s="100">
        <v>0.28699999999999998</v>
      </c>
      <c r="AM231" s="99">
        <v>1.1599999999999999</v>
      </c>
      <c r="AN231" s="99">
        <v>1.37</v>
      </c>
      <c r="AO231" s="99">
        <v>0.06</v>
      </c>
      <c r="AP231" s="101">
        <v>99</v>
      </c>
      <c r="AQ231" s="102">
        <v>80</v>
      </c>
      <c r="AR231" s="103">
        <v>53</v>
      </c>
      <c r="AS231" s="102">
        <v>10</v>
      </c>
      <c r="AT231" s="191">
        <v>13.89</v>
      </c>
      <c r="AU231" s="84">
        <v>34</v>
      </c>
      <c r="AV231" s="84">
        <v>12</v>
      </c>
      <c r="AW231" s="94">
        <v>0.02</v>
      </c>
      <c r="AX231" s="84" t="s">
        <v>1762</v>
      </c>
      <c r="AY231" s="97">
        <v>59.4</v>
      </c>
      <c r="AZ231" s="94">
        <v>3.27</v>
      </c>
      <c r="BA231" s="96">
        <v>60</v>
      </c>
      <c r="BB231" s="96">
        <v>62</v>
      </c>
      <c r="BC231" s="84" t="s">
        <v>1762</v>
      </c>
      <c r="BD231" s="97">
        <v>61.6</v>
      </c>
      <c r="BE231" s="94">
        <v>3.39</v>
      </c>
      <c r="BF231" s="96">
        <v>67</v>
      </c>
      <c r="BG231" s="96">
        <v>55</v>
      </c>
      <c r="BH231" s="97">
        <v>59.3</v>
      </c>
      <c r="BI231" s="94">
        <v>4.0999999999999996</v>
      </c>
      <c r="BJ231" s="94">
        <v>3.84</v>
      </c>
      <c r="BK231" s="96">
        <v>36</v>
      </c>
      <c r="BL231" s="94">
        <v>-0.72</v>
      </c>
      <c r="BM231" s="36">
        <v>18</v>
      </c>
      <c r="BN231" s="70" t="s">
        <v>1065</v>
      </c>
      <c r="BO231" s="104">
        <v>2</v>
      </c>
      <c r="BP231" s="84" t="s">
        <v>5036</v>
      </c>
      <c r="BQ231" s="84">
        <v>493200</v>
      </c>
      <c r="BR231" s="36" t="s">
        <v>4704</v>
      </c>
      <c r="BS231" s="36" t="s">
        <v>3585</v>
      </c>
      <c r="BT231" s="36" t="s">
        <v>5397</v>
      </c>
      <c r="BU231" s="84" t="s">
        <v>5264</v>
      </c>
      <c r="BV231" s="84" t="s">
        <v>4705</v>
      </c>
    </row>
    <row r="232" spans="1:74" x14ac:dyDescent="0.3">
      <c r="A232" s="84" t="s">
        <v>3352</v>
      </c>
      <c r="B232" s="84" t="s">
        <v>3351</v>
      </c>
      <c r="C232" s="84" t="s">
        <v>1065</v>
      </c>
      <c r="D232" s="84">
        <v>2018</v>
      </c>
      <c r="E232" s="84">
        <v>26</v>
      </c>
      <c r="F232" s="84" t="s">
        <v>1100</v>
      </c>
      <c r="G232" s="84" t="s">
        <v>1063</v>
      </c>
      <c r="H232" s="93" t="s">
        <v>1762</v>
      </c>
      <c r="I232" s="94">
        <v>0.48</v>
      </c>
      <c r="J232" s="93" t="s">
        <v>1064</v>
      </c>
      <c r="K232" s="184">
        <v>62.4</v>
      </c>
      <c r="L232" s="185">
        <v>3</v>
      </c>
      <c r="M232" s="96">
        <v>51</v>
      </c>
      <c r="N232" s="96">
        <v>0</v>
      </c>
      <c r="O232" s="96">
        <v>0</v>
      </c>
      <c r="P232" s="96">
        <v>0</v>
      </c>
      <c r="Q232" s="185">
        <v>5</v>
      </c>
      <c r="R232" s="96">
        <v>15</v>
      </c>
      <c r="S232" s="96">
        <v>233</v>
      </c>
      <c r="T232" s="96">
        <v>7</v>
      </c>
      <c r="U232" s="96">
        <v>21</v>
      </c>
      <c r="V232" s="96">
        <v>2</v>
      </c>
      <c r="W232" s="185">
        <v>60</v>
      </c>
      <c r="X232" s="96">
        <v>167</v>
      </c>
      <c r="Y232" s="96">
        <v>52</v>
      </c>
      <c r="Z232" s="96">
        <v>31</v>
      </c>
      <c r="AA232" s="96">
        <v>5</v>
      </c>
      <c r="AB232" s="96">
        <v>2</v>
      </c>
      <c r="AC232" s="96">
        <v>0</v>
      </c>
      <c r="AD232" s="96">
        <v>25</v>
      </c>
      <c r="AE232" s="188">
        <v>3.42</v>
      </c>
      <c r="AF232" s="96">
        <v>50</v>
      </c>
      <c r="AG232" s="97">
        <v>8.1</v>
      </c>
      <c r="AH232" s="98">
        <v>2.9</v>
      </c>
      <c r="AI232" s="97">
        <v>9.5</v>
      </c>
      <c r="AJ232" s="97">
        <v>3.4</v>
      </c>
      <c r="AK232" s="99">
        <v>1.08</v>
      </c>
      <c r="AL232" s="100">
        <v>0.28899999999999998</v>
      </c>
      <c r="AM232" s="99">
        <v>1.28</v>
      </c>
      <c r="AN232" s="99">
        <v>1.57</v>
      </c>
      <c r="AO232" s="99">
        <v>7.0000000000000007E-2</v>
      </c>
      <c r="AP232" s="101">
        <v>104</v>
      </c>
      <c r="AQ232" s="102">
        <v>81</v>
      </c>
      <c r="AR232" s="103">
        <v>52</v>
      </c>
      <c r="AS232" s="102">
        <v>10</v>
      </c>
      <c r="AT232" s="191">
        <v>9.6999999999999993</v>
      </c>
      <c r="AU232" s="84">
        <v>27</v>
      </c>
      <c r="AV232" s="84">
        <v>12</v>
      </c>
      <c r="AW232" s="94">
        <v>-0.02</v>
      </c>
      <c r="AX232" s="84" t="s">
        <v>1762</v>
      </c>
      <c r="AY232" s="97">
        <v>53.5</v>
      </c>
      <c r="AZ232" s="94">
        <v>3.46</v>
      </c>
      <c r="BA232" s="96">
        <v>64</v>
      </c>
      <c r="BB232" s="96">
        <v>49</v>
      </c>
      <c r="BC232" s="84" t="s">
        <v>1762</v>
      </c>
      <c r="BD232" s="97">
        <v>47.9</v>
      </c>
      <c r="BE232" s="94">
        <v>3.4</v>
      </c>
      <c r="BF232" s="96">
        <v>67</v>
      </c>
      <c r="BG232" s="96">
        <v>50</v>
      </c>
      <c r="BH232" s="97">
        <v>70.3</v>
      </c>
      <c r="BI232" s="94">
        <v>2.56</v>
      </c>
      <c r="BJ232" s="94">
        <v>2.84</v>
      </c>
      <c r="BK232" s="96">
        <v>108</v>
      </c>
      <c r="BL232" s="94">
        <v>0.86</v>
      </c>
      <c r="BM232" s="36">
        <v>-56</v>
      </c>
      <c r="BN232" s="70" t="s">
        <v>1065</v>
      </c>
      <c r="BO232" s="104">
        <v>-22</v>
      </c>
      <c r="BP232" s="84" t="s">
        <v>3350</v>
      </c>
      <c r="BQ232" s="84">
        <v>608678</v>
      </c>
      <c r="BR232" s="36" t="s">
        <v>3764</v>
      </c>
      <c r="BS232" s="36" t="s">
        <v>5254</v>
      </c>
      <c r="BT232" s="36" t="s">
        <v>3618</v>
      </c>
      <c r="BU232" s="84" t="s">
        <v>5392</v>
      </c>
      <c r="BV232" s="84" t="s">
        <v>4703</v>
      </c>
    </row>
    <row r="233" spans="1:74" x14ac:dyDescent="0.3">
      <c r="A233" s="84" t="s">
        <v>36</v>
      </c>
      <c r="B233" s="84" t="s">
        <v>4330</v>
      </c>
      <c r="C233" s="84" t="s">
        <v>1065</v>
      </c>
      <c r="D233" s="84">
        <v>2018</v>
      </c>
      <c r="E233" s="84">
        <v>25</v>
      </c>
      <c r="F233" s="84" t="s">
        <v>1116</v>
      </c>
      <c r="G233" s="84" t="s">
        <v>1063</v>
      </c>
      <c r="H233" s="93" t="s">
        <v>1762</v>
      </c>
      <c r="I233" s="94">
        <v>0.64</v>
      </c>
      <c r="J233" s="93" t="s">
        <v>1064</v>
      </c>
      <c r="K233" s="184">
        <v>87.6</v>
      </c>
      <c r="L233" s="185">
        <v>5</v>
      </c>
      <c r="M233" s="96">
        <v>37</v>
      </c>
      <c r="N233" s="96">
        <v>8</v>
      </c>
      <c r="O233" s="96">
        <v>0</v>
      </c>
      <c r="P233" s="96">
        <v>0</v>
      </c>
      <c r="Q233" s="185">
        <v>3</v>
      </c>
      <c r="R233" s="96">
        <v>9</v>
      </c>
      <c r="S233" s="96">
        <v>343</v>
      </c>
      <c r="T233" s="96">
        <v>8</v>
      </c>
      <c r="U233" s="96">
        <v>31</v>
      </c>
      <c r="V233" s="96">
        <v>3</v>
      </c>
      <c r="W233" s="185">
        <v>83</v>
      </c>
      <c r="X233" s="96">
        <v>242</v>
      </c>
      <c r="Y233" s="96">
        <v>77</v>
      </c>
      <c r="Z233" s="96">
        <v>32</v>
      </c>
      <c r="AA233" s="96">
        <v>3</v>
      </c>
      <c r="AB233" s="96">
        <v>2</v>
      </c>
      <c r="AC233" s="96">
        <v>1</v>
      </c>
      <c r="AD233" s="96">
        <v>36</v>
      </c>
      <c r="AE233" s="188">
        <v>3.6</v>
      </c>
      <c r="AF233" s="96">
        <v>74</v>
      </c>
      <c r="AG233" s="97">
        <v>8.3000000000000007</v>
      </c>
      <c r="AH233" s="98">
        <v>2.7</v>
      </c>
      <c r="AI233" s="97">
        <v>9.1999999999999993</v>
      </c>
      <c r="AJ233" s="97">
        <v>3.5</v>
      </c>
      <c r="AK233" s="99">
        <v>0.9</v>
      </c>
      <c r="AL233" s="100">
        <v>0.29699999999999999</v>
      </c>
      <c r="AM233" s="99">
        <v>1.32</v>
      </c>
      <c r="AN233" s="99">
        <v>1.39</v>
      </c>
      <c r="AO233" s="99">
        <v>0.05</v>
      </c>
      <c r="AP233" s="101">
        <v>93</v>
      </c>
      <c r="AQ233" s="102">
        <v>85</v>
      </c>
      <c r="AR233" s="103">
        <v>51</v>
      </c>
      <c r="AS233" s="102">
        <v>15</v>
      </c>
      <c r="AT233" s="191">
        <v>13.75</v>
      </c>
      <c r="AU233" s="84">
        <v>37</v>
      </c>
      <c r="AV233" s="84">
        <v>13</v>
      </c>
      <c r="AW233" s="94">
        <v>0.17</v>
      </c>
      <c r="AX233" s="84" t="s">
        <v>1739</v>
      </c>
      <c r="AY233" s="97">
        <v>74.900000000000006</v>
      </c>
      <c r="AZ233" s="94">
        <v>3.61</v>
      </c>
      <c r="BA233" s="96">
        <v>66</v>
      </c>
      <c r="BB233" s="96">
        <v>49</v>
      </c>
      <c r="BC233" s="84" t="s">
        <v>1762</v>
      </c>
      <c r="BD233" s="97">
        <v>70.5</v>
      </c>
      <c r="BE233" s="94">
        <v>3.77</v>
      </c>
      <c r="BF233" s="96">
        <v>75</v>
      </c>
      <c r="BG233" s="96">
        <v>41</v>
      </c>
      <c r="BH233" s="97">
        <v>73</v>
      </c>
      <c r="BI233" s="94">
        <v>1.73</v>
      </c>
      <c r="BJ233" s="94">
        <v>2.6</v>
      </c>
      <c r="BK233" s="96">
        <v>147</v>
      </c>
      <c r="BL233" s="94">
        <v>1.88</v>
      </c>
      <c r="BM233" s="36">
        <v>-96</v>
      </c>
      <c r="BN233" s="70" t="s">
        <v>1065</v>
      </c>
      <c r="BO233" s="104">
        <v>-2</v>
      </c>
      <c r="BP233" s="84" t="s">
        <v>4331</v>
      </c>
      <c r="BQ233" s="84">
        <v>605151</v>
      </c>
      <c r="BR233" s="36" t="s">
        <v>4691</v>
      </c>
      <c r="BS233" s="36" t="s">
        <v>5254</v>
      </c>
      <c r="BT233" s="36" t="s">
        <v>4929</v>
      </c>
      <c r="BU233" s="84" t="s">
        <v>3731</v>
      </c>
      <c r="BV233" s="84" t="s">
        <v>4703</v>
      </c>
    </row>
    <row r="234" spans="1:74" x14ac:dyDescent="0.3">
      <c r="A234" s="84" t="s">
        <v>3421</v>
      </c>
      <c r="B234" s="84" t="s">
        <v>3420</v>
      </c>
      <c r="C234" s="84" t="s">
        <v>1065</v>
      </c>
      <c r="D234" s="84">
        <v>2018</v>
      </c>
      <c r="E234" s="84">
        <v>27</v>
      </c>
      <c r="F234" s="84" t="s">
        <v>1101</v>
      </c>
      <c r="G234" s="84" t="s">
        <v>1063</v>
      </c>
      <c r="H234" s="93" t="s">
        <v>1762</v>
      </c>
      <c r="I234" s="94">
        <v>0.49</v>
      </c>
      <c r="J234" s="93" t="s">
        <v>1064</v>
      </c>
      <c r="K234" s="184">
        <v>55.6</v>
      </c>
      <c r="L234" s="185">
        <v>3</v>
      </c>
      <c r="M234" s="96">
        <v>60</v>
      </c>
      <c r="N234" s="96">
        <v>0</v>
      </c>
      <c r="O234" s="96">
        <v>0</v>
      </c>
      <c r="P234" s="96">
        <v>0</v>
      </c>
      <c r="Q234" s="185">
        <v>15</v>
      </c>
      <c r="R234" s="96">
        <v>30</v>
      </c>
      <c r="S234" s="96">
        <v>250</v>
      </c>
      <c r="T234" s="96">
        <v>6</v>
      </c>
      <c r="U234" s="96">
        <v>24</v>
      </c>
      <c r="V234" s="96">
        <v>2</v>
      </c>
      <c r="W234" s="185">
        <v>68</v>
      </c>
      <c r="X234" s="96">
        <v>178</v>
      </c>
      <c r="Y234" s="96">
        <v>43</v>
      </c>
      <c r="Z234" s="96">
        <v>31</v>
      </c>
      <c r="AA234" s="96">
        <v>4</v>
      </c>
      <c r="AB234" s="96">
        <v>2</v>
      </c>
      <c r="AC234" s="96">
        <v>0</v>
      </c>
      <c r="AD234" s="96">
        <v>21</v>
      </c>
      <c r="AE234" s="188">
        <v>3.48</v>
      </c>
      <c r="AF234" s="96">
        <v>46</v>
      </c>
      <c r="AG234" s="97">
        <v>6.9</v>
      </c>
      <c r="AH234" s="98">
        <v>2.9</v>
      </c>
      <c r="AI234" s="97">
        <v>9.9</v>
      </c>
      <c r="AJ234" s="97">
        <v>3.6</v>
      </c>
      <c r="AK234" s="99">
        <v>0.9</v>
      </c>
      <c r="AL234" s="100">
        <v>0.29199999999999998</v>
      </c>
      <c r="AM234" s="99">
        <v>1.22</v>
      </c>
      <c r="AN234" s="99">
        <v>1.4</v>
      </c>
      <c r="AO234" s="99">
        <v>0.06</v>
      </c>
      <c r="AP234" s="101">
        <v>121</v>
      </c>
      <c r="AQ234" s="102">
        <v>82</v>
      </c>
      <c r="AR234" s="103">
        <v>47</v>
      </c>
      <c r="AS234" s="102">
        <v>9</v>
      </c>
      <c r="AT234" s="191">
        <v>12.48</v>
      </c>
      <c r="AU234" s="84">
        <v>46</v>
      </c>
      <c r="AV234" s="84">
        <v>14</v>
      </c>
      <c r="AW234" s="94">
        <v>-0.05</v>
      </c>
      <c r="AX234" s="84" t="s">
        <v>1762</v>
      </c>
      <c r="AY234" s="97">
        <v>61.6</v>
      </c>
      <c r="AZ234" s="94">
        <v>3.42</v>
      </c>
      <c r="BA234" s="96">
        <v>63</v>
      </c>
      <c r="BB234" s="96">
        <v>54</v>
      </c>
      <c r="BC234" s="84" t="s">
        <v>1762</v>
      </c>
      <c r="BD234" s="97">
        <v>62.9</v>
      </c>
      <c r="BE234" s="94">
        <v>3.43</v>
      </c>
      <c r="BF234" s="96">
        <v>68</v>
      </c>
      <c r="BG234" s="96">
        <v>54</v>
      </c>
      <c r="BH234" s="97">
        <v>57.3</v>
      </c>
      <c r="BI234" s="94">
        <v>2.83</v>
      </c>
      <c r="BJ234" s="94">
        <v>3.62</v>
      </c>
      <c r="BK234" s="96">
        <v>43</v>
      </c>
      <c r="BL234" s="94">
        <v>0.66</v>
      </c>
      <c r="BM234" s="36">
        <v>5</v>
      </c>
      <c r="BN234" s="70" t="s">
        <v>1065</v>
      </c>
      <c r="BO234" s="104">
        <v>6</v>
      </c>
      <c r="BP234" s="84" t="s">
        <v>3419</v>
      </c>
      <c r="BQ234" s="84">
        <v>527055</v>
      </c>
      <c r="BR234" s="36" t="s">
        <v>3758</v>
      </c>
      <c r="BS234" s="36" t="s">
        <v>3492</v>
      </c>
      <c r="BT234" s="36" t="s">
        <v>3575</v>
      </c>
      <c r="BU234" s="84" t="s">
        <v>3589</v>
      </c>
      <c r="BV234" s="84" t="s">
        <v>4703</v>
      </c>
    </row>
    <row r="235" spans="1:74" x14ac:dyDescent="0.3">
      <c r="A235" s="84" t="s">
        <v>2248</v>
      </c>
      <c r="B235" s="84" t="s">
        <v>58</v>
      </c>
      <c r="C235" s="84" t="s">
        <v>1103</v>
      </c>
      <c r="D235" s="84">
        <v>2018</v>
      </c>
      <c r="E235" s="84">
        <v>31</v>
      </c>
      <c r="F235" s="84" t="s">
        <v>1074</v>
      </c>
      <c r="G235" s="84" t="s">
        <v>1063</v>
      </c>
      <c r="H235" s="93" t="s">
        <v>1762</v>
      </c>
      <c r="I235" s="94">
        <v>0.65</v>
      </c>
      <c r="J235" s="93" t="s">
        <v>1064</v>
      </c>
      <c r="K235" s="184">
        <v>66.2</v>
      </c>
      <c r="L235" s="185">
        <v>4</v>
      </c>
      <c r="M235" s="96">
        <v>40</v>
      </c>
      <c r="N235" s="96">
        <v>5</v>
      </c>
      <c r="O235" s="96">
        <v>0</v>
      </c>
      <c r="P235" s="96">
        <v>0</v>
      </c>
      <c r="Q235" s="185">
        <v>4</v>
      </c>
      <c r="R235" s="96">
        <v>8</v>
      </c>
      <c r="S235" s="96">
        <v>312</v>
      </c>
      <c r="T235" s="96">
        <v>8</v>
      </c>
      <c r="U235" s="96">
        <v>22</v>
      </c>
      <c r="V235" s="96">
        <v>2</v>
      </c>
      <c r="W235" s="185">
        <v>63</v>
      </c>
      <c r="X235" s="96">
        <v>224</v>
      </c>
      <c r="Y235" s="96">
        <v>70</v>
      </c>
      <c r="Z235" s="96">
        <v>33</v>
      </c>
      <c r="AA235" s="96">
        <v>3</v>
      </c>
      <c r="AB235" s="96">
        <v>2</v>
      </c>
      <c r="AC235" s="96">
        <v>0</v>
      </c>
      <c r="AD235" s="96">
        <v>33</v>
      </c>
      <c r="AE235" s="188">
        <v>3.72</v>
      </c>
      <c r="AF235" s="96">
        <v>61</v>
      </c>
      <c r="AG235" s="97">
        <v>7.3</v>
      </c>
      <c r="AH235" s="98">
        <v>2.9</v>
      </c>
      <c r="AI235" s="97">
        <v>7.4</v>
      </c>
      <c r="AJ235" s="97">
        <v>2.6</v>
      </c>
      <c r="AK235" s="99">
        <v>0.94</v>
      </c>
      <c r="AL235" s="100">
        <v>0.28899999999999998</v>
      </c>
      <c r="AM235" s="99">
        <v>1.26</v>
      </c>
      <c r="AN235" s="99">
        <v>1.34</v>
      </c>
      <c r="AO235" s="99">
        <v>0.05</v>
      </c>
      <c r="AP235" s="101">
        <v>49</v>
      </c>
      <c r="AQ235" s="102">
        <v>88</v>
      </c>
      <c r="AR235" s="103">
        <v>43</v>
      </c>
      <c r="AS235" s="102">
        <v>11</v>
      </c>
      <c r="AT235" s="191">
        <v>11.19</v>
      </c>
      <c r="AU235" s="84">
        <v>54</v>
      </c>
      <c r="AV235" s="84">
        <v>15</v>
      </c>
      <c r="AW235" s="94">
        <v>0.26</v>
      </c>
      <c r="AX235" s="84" t="s">
        <v>1739</v>
      </c>
      <c r="AY235" s="97">
        <v>66.099999999999994</v>
      </c>
      <c r="AZ235" s="94">
        <v>3.79</v>
      </c>
      <c r="BA235" s="96">
        <v>70</v>
      </c>
      <c r="BB235" s="96">
        <v>39</v>
      </c>
      <c r="BC235" s="84" t="s">
        <v>1762</v>
      </c>
      <c r="BD235" s="97">
        <v>64.7</v>
      </c>
      <c r="BE235" s="94">
        <v>3.98</v>
      </c>
      <c r="BF235" s="96">
        <v>79</v>
      </c>
      <c r="BG235" s="96">
        <v>33</v>
      </c>
      <c r="BH235" s="97">
        <v>85</v>
      </c>
      <c r="BI235" s="94">
        <v>2.65</v>
      </c>
      <c r="BJ235" s="94">
        <v>3.65</v>
      </c>
      <c r="BK235" s="96">
        <v>50</v>
      </c>
      <c r="BL235" s="94">
        <v>1.07</v>
      </c>
      <c r="BM235" s="36">
        <v>-7</v>
      </c>
      <c r="BN235" s="70" t="s">
        <v>1065</v>
      </c>
      <c r="BO235" s="104">
        <v>-20</v>
      </c>
      <c r="BP235" s="84" t="s">
        <v>2249</v>
      </c>
      <c r="BQ235" s="84">
        <v>543734</v>
      </c>
      <c r="BR235" s="36" t="s">
        <v>3751</v>
      </c>
      <c r="BS235" s="36" t="s">
        <v>3568</v>
      </c>
      <c r="BT235" s="36" t="s">
        <v>5298</v>
      </c>
      <c r="BU235" s="84" t="s">
        <v>3580</v>
      </c>
      <c r="BV235" s="84" t="s">
        <v>4702</v>
      </c>
    </row>
    <row r="236" spans="1:74" x14ac:dyDescent="0.3">
      <c r="A236" s="84" t="s">
        <v>1818</v>
      </c>
      <c r="B236" s="84" t="s">
        <v>156</v>
      </c>
      <c r="C236" s="84" t="s">
        <v>1065</v>
      </c>
      <c r="D236" s="84">
        <v>2018</v>
      </c>
      <c r="E236" s="84">
        <v>30</v>
      </c>
      <c r="F236" s="84" t="s">
        <v>1074</v>
      </c>
      <c r="G236" s="84" t="s">
        <v>1063</v>
      </c>
      <c r="H236" s="93" t="s">
        <v>1762</v>
      </c>
      <c r="I236" s="94">
        <v>0.59</v>
      </c>
      <c r="J236" s="93" t="s">
        <v>1064</v>
      </c>
      <c r="K236" s="184">
        <v>59.8</v>
      </c>
      <c r="L236" s="185">
        <v>3</v>
      </c>
      <c r="M236" s="96">
        <v>57</v>
      </c>
      <c r="N236" s="96">
        <v>1</v>
      </c>
      <c r="O236" s="96">
        <v>0</v>
      </c>
      <c r="P236" s="96">
        <v>0</v>
      </c>
      <c r="Q236" s="185">
        <v>4</v>
      </c>
      <c r="R236" s="96">
        <v>14</v>
      </c>
      <c r="S236" s="96">
        <v>247</v>
      </c>
      <c r="T236" s="96">
        <v>6</v>
      </c>
      <c r="U236" s="96">
        <v>20</v>
      </c>
      <c r="V236" s="96">
        <v>2</v>
      </c>
      <c r="W236" s="185">
        <v>57</v>
      </c>
      <c r="X236" s="96">
        <v>179</v>
      </c>
      <c r="Y236" s="96">
        <v>55</v>
      </c>
      <c r="Z236" s="96">
        <v>33</v>
      </c>
      <c r="AA236" s="96">
        <v>3</v>
      </c>
      <c r="AB236" s="96">
        <v>1</v>
      </c>
      <c r="AC236" s="96">
        <v>0</v>
      </c>
      <c r="AD236" s="96">
        <v>27</v>
      </c>
      <c r="AE236" s="188">
        <v>3.64</v>
      </c>
      <c r="AF236" s="96">
        <v>52</v>
      </c>
      <c r="AG236" s="97">
        <v>7.8</v>
      </c>
      <c r="AH236" s="98">
        <v>2.8</v>
      </c>
      <c r="AI236" s="97">
        <v>8.5</v>
      </c>
      <c r="AJ236" s="97">
        <v>3.1</v>
      </c>
      <c r="AK236" s="99">
        <v>0.9</v>
      </c>
      <c r="AL236" s="100">
        <v>0.28100000000000003</v>
      </c>
      <c r="AM236" s="99">
        <v>1.24</v>
      </c>
      <c r="AN236" s="99">
        <v>1.34</v>
      </c>
      <c r="AO236" s="99">
        <v>0.05</v>
      </c>
      <c r="AP236" s="101">
        <v>77</v>
      </c>
      <c r="AQ236" s="102">
        <v>86</v>
      </c>
      <c r="AR236" s="103">
        <v>43</v>
      </c>
      <c r="AS236" s="102">
        <v>9</v>
      </c>
      <c r="AT236" s="191">
        <v>9.82</v>
      </c>
      <c r="AU236" s="84">
        <v>51</v>
      </c>
      <c r="AV236" s="84">
        <v>16</v>
      </c>
      <c r="AW236" s="94">
        <v>0.16</v>
      </c>
      <c r="AX236" s="84" t="s">
        <v>1739</v>
      </c>
      <c r="AY236" s="97">
        <v>62.5</v>
      </c>
      <c r="AZ236" s="94">
        <v>3.61</v>
      </c>
      <c r="BA236" s="96">
        <v>66</v>
      </c>
      <c r="BB236" s="96">
        <v>45</v>
      </c>
      <c r="BC236" s="84" t="s">
        <v>1762</v>
      </c>
      <c r="BD236" s="97">
        <v>51.4</v>
      </c>
      <c r="BE236" s="94">
        <v>3.8</v>
      </c>
      <c r="BF236" s="96">
        <v>75</v>
      </c>
      <c r="BG236" s="96">
        <v>35</v>
      </c>
      <c r="BH236" s="97">
        <v>76.7</v>
      </c>
      <c r="BI236" s="94">
        <v>3.52</v>
      </c>
      <c r="BJ236" s="94">
        <v>2.92</v>
      </c>
      <c r="BK236" s="96">
        <v>101</v>
      </c>
      <c r="BL236" s="94">
        <v>0.11</v>
      </c>
      <c r="BM236" s="36">
        <v>-58</v>
      </c>
      <c r="BN236" s="70" t="s">
        <v>1065</v>
      </c>
      <c r="BO236" s="104">
        <v>-25</v>
      </c>
      <c r="BP236" s="84" t="s">
        <v>1819</v>
      </c>
      <c r="BQ236" s="84">
        <v>543766</v>
      </c>
      <c r="BR236" s="36" t="s">
        <v>3764</v>
      </c>
      <c r="BS236" s="36" t="s">
        <v>5254</v>
      </c>
      <c r="BT236" s="36" t="s">
        <v>5022</v>
      </c>
      <c r="BU236" s="84" t="s">
        <v>3731</v>
      </c>
      <c r="BV236" s="84" t="s">
        <v>4702</v>
      </c>
    </row>
    <row r="237" spans="1:74" x14ac:dyDescent="0.3">
      <c r="A237" s="84" t="s">
        <v>240</v>
      </c>
      <c r="B237" s="84" t="s">
        <v>63</v>
      </c>
      <c r="C237" s="84" t="s">
        <v>1103</v>
      </c>
      <c r="D237" s="84">
        <v>2018</v>
      </c>
      <c r="E237" s="84">
        <v>30</v>
      </c>
      <c r="F237" s="84" t="s">
        <v>1070</v>
      </c>
      <c r="G237" s="84" t="s">
        <v>1063</v>
      </c>
      <c r="H237" s="93" t="s">
        <v>1762</v>
      </c>
      <c r="I237" s="94">
        <v>0.54</v>
      </c>
      <c r="J237" s="93" t="s">
        <v>1064</v>
      </c>
      <c r="K237" s="184">
        <v>51.9</v>
      </c>
      <c r="L237" s="185">
        <v>3</v>
      </c>
      <c r="M237" s="96">
        <v>57</v>
      </c>
      <c r="N237" s="96">
        <v>1</v>
      </c>
      <c r="O237" s="96">
        <v>0</v>
      </c>
      <c r="P237" s="96">
        <v>0</v>
      </c>
      <c r="Q237" s="185">
        <v>7</v>
      </c>
      <c r="R237" s="96">
        <v>18</v>
      </c>
      <c r="S237" s="96">
        <v>251</v>
      </c>
      <c r="T237" s="96">
        <v>6</v>
      </c>
      <c r="U237" s="96">
        <v>24</v>
      </c>
      <c r="V237" s="96">
        <v>2</v>
      </c>
      <c r="W237" s="185">
        <v>66</v>
      </c>
      <c r="X237" s="96">
        <v>178</v>
      </c>
      <c r="Y237" s="96">
        <v>46</v>
      </c>
      <c r="Z237" s="96">
        <v>32</v>
      </c>
      <c r="AA237" s="96">
        <v>3</v>
      </c>
      <c r="AB237" s="96">
        <v>1</v>
      </c>
      <c r="AC237" s="96">
        <v>0</v>
      </c>
      <c r="AD237" s="96">
        <v>23</v>
      </c>
      <c r="AE237" s="188">
        <v>3.58</v>
      </c>
      <c r="AF237" s="96">
        <v>45</v>
      </c>
      <c r="AG237" s="97">
        <v>6.8</v>
      </c>
      <c r="AH237" s="98">
        <v>2.7</v>
      </c>
      <c r="AI237" s="97">
        <v>9.8000000000000007</v>
      </c>
      <c r="AJ237" s="97">
        <v>3.6</v>
      </c>
      <c r="AK237" s="99">
        <v>0.88</v>
      </c>
      <c r="AL237" s="100">
        <v>0.3</v>
      </c>
      <c r="AM237" s="99">
        <v>1.27</v>
      </c>
      <c r="AN237" s="99">
        <v>1.38</v>
      </c>
      <c r="AO237" s="99">
        <v>0.05</v>
      </c>
      <c r="AP237" s="101">
        <v>114</v>
      </c>
      <c r="AQ237" s="102">
        <v>84</v>
      </c>
      <c r="AR237" s="103">
        <v>43</v>
      </c>
      <c r="AS237" s="102">
        <v>8</v>
      </c>
      <c r="AT237" s="191">
        <v>9.39</v>
      </c>
      <c r="AU237" s="84">
        <v>55</v>
      </c>
      <c r="AV237" s="84">
        <v>16</v>
      </c>
      <c r="AW237" s="94">
        <v>-0.11</v>
      </c>
      <c r="AX237" s="84" t="s">
        <v>1762</v>
      </c>
      <c r="AY237" s="97">
        <v>59.9</v>
      </c>
      <c r="AZ237" s="94">
        <v>3.48</v>
      </c>
      <c r="BA237" s="96">
        <v>64</v>
      </c>
      <c r="BB237" s="96">
        <v>50</v>
      </c>
      <c r="BC237" s="84" t="s">
        <v>1762</v>
      </c>
      <c r="BD237" s="97">
        <v>61.8</v>
      </c>
      <c r="BE237" s="94">
        <v>3.47</v>
      </c>
      <c r="BF237" s="96">
        <v>69</v>
      </c>
      <c r="BG237" s="96">
        <v>51</v>
      </c>
      <c r="BH237" s="97">
        <v>58</v>
      </c>
      <c r="BI237" s="94">
        <v>3.41</v>
      </c>
      <c r="BJ237" s="94">
        <v>3.39</v>
      </c>
      <c r="BK237" s="96">
        <v>54</v>
      </c>
      <c r="BL237" s="94">
        <v>0.16</v>
      </c>
      <c r="BM237" s="36">
        <v>-11</v>
      </c>
      <c r="BN237" s="70" t="s">
        <v>1065</v>
      </c>
      <c r="BO237" s="104">
        <v>4</v>
      </c>
      <c r="BP237" s="84" t="s">
        <v>6142</v>
      </c>
      <c r="BQ237" s="84">
        <v>458677</v>
      </c>
      <c r="BR237" s="36" t="s">
        <v>3773</v>
      </c>
      <c r="BS237" s="36" t="s">
        <v>3683</v>
      </c>
      <c r="BT237" s="36" t="s">
        <v>5714</v>
      </c>
      <c r="BU237" s="84" t="s">
        <v>3720</v>
      </c>
      <c r="BV237" s="84" t="s">
        <v>4702</v>
      </c>
    </row>
    <row r="238" spans="1:74" x14ac:dyDescent="0.3">
      <c r="A238" s="84" t="s">
        <v>2023</v>
      </c>
      <c r="B238" s="84" t="s">
        <v>118</v>
      </c>
      <c r="C238" s="84" t="s">
        <v>1065</v>
      </c>
      <c r="D238" s="84">
        <v>2018</v>
      </c>
      <c r="E238" s="84">
        <v>32</v>
      </c>
      <c r="F238" s="84" t="s">
        <v>1074</v>
      </c>
      <c r="G238" s="84" t="s">
        <v>1063</v>
      </c>
      <c r="H238" s="93" t="s">
        <v>1762</v>
      </c>
      <c r="I238" s="94">
        <v>0.52</v>
      </c>
      <c r="J238" s="93" t="s">
        <v>1064</v>
      </c>
      <c r="K238" s="184">
        <v>43.6</v>
      </c>
      <c r="L238" s="185">
        <v>2</v>
      </c>
      <c r="M238" s="96">
        <v>54</v>
      </c>
      <c r="N238" s="96">
        <v>0</v>
      </c>
      <c r="O238" s="96">
        <v>0</v>
      </c>
      <c r="P238" s="96">
        <v>0</v>
      </c>
      <c r="Q238" s="185">
        <v>26</v>
      </c>
      <c r="R238" s="96">
        <v>40</v>
      </c>
      <c r="S238" s="96">
        <v>217</v>
      </c>
      <c r="T238" s="96">
        <v>5</v>
      </c>
      <c r="U238" s="96">
        <v>22</v>
      </c>
      <c r="V238" s="96">
        <v>2</v>
      </c>
      <c r="W238" s="185">
        <v>59</v>
      </c>
      <c r="X238" s="96">
        <v>157</v>
      </c>
      <c r="Y238" s="96">
        <v>36</v>
      </c>
      <c r="Z238" s="96">
        <v>32</v>
      </c>
      <c r="AA238" s="96">
        <v>4</v>
      </c>
      <c r="AB238" s="96">
        <v>1</v>
      </c>
      <c r="AC238" s="96">
        <v>0</v>
      </c>
      <c r="AD238" s="96">
        <v>19</v>
      </c>
      <c r="AE238" s="188">
        <v>3.53</v>
      </c>
      <c r="AF238" s="96">
        <v>38</v>
      </c>
      <c r="AG238" s="97">
        <v>6.5</v>
      </c>
      <c r="AH238" s="98">
        <v>2.6</v>
      </c>
      <c r="AI238" s="97">
        <v>9.6999999999999993</v>
      </c>
      <c r="AJ238" s="97">
        <v>3.8</v>
      </c>
      <c r="AK238" s="99">
        <v>0.92</v>
      </c>
      <c r="AL238" s="100">
        <v>0.27800000000000002</v>
      </c>
      <c r="AM238" s="99">
        <v>1.2</v>
      </c>
      <c r="AN238" s="99">
        <v>1.45</v>
      </c>
      <c r="AO238" s="99">
        <v>0.06</v>
      </c>
      <c r="AP238" s="101">
        <v>109</v>
      </c>
      <c r="AQ238" s="102">
        <v>83</v>
      </c>
      <c r="AR238" s="103">
        <v>43</v>
      </c>
      <c r="AS238" s="102">
        <v>7</v>
      </c>
      <c r="AT238" s="191">
        <v>14.43</v>
      </c>
      <c r="AU238" s="84">
        <v>58</v>
      </c>
      <c r="AV238" s="84">
        <v>17</v>
      </c>
      <c r="AW238" s="94">
        <v>-0.06</v>
      </c>
      <c r="AX238" s="84" t="s">
        <v>1762</v>
      </c>
      <c r="AY238" s="97">
        <v>55.4</v>
      </c>
      <c r="AZ238" s="94">
        <v>3.47</v>
      </c>
      <c r="BA238" s="96">
        <v>64</v>
      </c>
      <c r="BB238" s="96">
        <v>49</v>
      </c>
      <c r="BC238" s="84" t="s">
        <v>1762</v>
      </c>
      <c r="BD238" s="97">
        <v>58.2</v>
      </c>
      <c r="BE238" s="94">
        <v>3.47</v>
      </c>
      <c r="BF238" s="96">
        <v>69</v>
      </c>
      <c r="BG238" s="96">
        <v>50</v>
      </c>
      <c r="BH238" s="97">
        <v>57.3</v>
      </c>
      <c r="BI238" s="94">
        <v>3.61</v>
      </c>
      <c r="BJ238" s="94">
        <v>3.63</v>
      </c>
      <c r="BK238" s="96">
        <v>42</v>
      </c>
      <c r="BL238" s="94">
        <v>-0.08</v>
      </c>
      <c r="BM238" s="36">
        <v>0</v>
      </c>
      <c r="BN238" s="70" t="s">
        <v>1065</v>
      </c>
      <c r="BO238" s="104">
        <v>1</v>
      </c>
      <c r="BP238" s="84" t="s">
        <v>2188</v>
      </c>
      <c r="BQ238" s="84">
        <v>518813</v>
      </c>
      <c r="BR238" s="36" t="s">
        <v>3758</v>
      </c>
      <c r="BS238" s="36" t="s">
        <v>3727</v>
      </c>
      <c r="BT238" s="36" t="s">
        <v>5863</v>
      </c>
      <c r="BU238" s="84" t="s">
        <v>3657</v>
      </c>
      <c r="BV238" s="84" t="s">
        <v>4701</v>
      </c>
    </row>
    <row r="239" spans="1:74" x14ac:dyDescent="0.3">
      <c r="A239" s="84" t="s">
        <v>949</v>
      </c>
      <c r="B239" s="84" t="s">
        <v>95</v>
      </c>
      <c r="C239" s="84" t="s">
        <v>1065</v>
      </c>
      <c r="D239" s="84">
        <v>2018</v>
      </c>
      <c r="E239" s="84">
        <v>31</v>
      </c>
      <c r="F239" s="84" t="s">
        <v>1081</v>
      </c>
      <c r="G239" s="84" t="s">
        <v>1063</v>
      </c>
      <c r="H239" s="93" t="s">
        <v>1762</v>
      </c>
      <c r="I239" s="94">
        <v>0.51</v>
      </c>
      <c r="J239" s="93" t="s">
        <v>1064</v>
      </c>
      <c r="K239" s="184">
        <v>53.5</v>
      </c>
      <c r="L239" s="185">
        <v>3</v>
      </c>
      <c r="M239" s="96">
        <v>57</v>
      </c>
      <c r="N239" s="96">
        <v>1</v>
      </c>
      <c r="O239" s="96">
        <v>0</v>
      </c>
      <c r="P239" s="96">
        <v>0</v>
      </c>
      <c r="Q239" s="185">
        <v>6</v>
      </c>
      <c r="R239" s="96">
        <v>19</v>
      </c>
      <c r="S239" s="96">
        <v>260</v>
      </c>
      <c r="T239" s="96">
        <v>5</v>
      </c>
      <c r="U239" s="96">
        <v>24</v>
      </c>
      <c r="V239" s="96">
        <v>4</v>
      </c>
      <c r="W239" s="185">
        <v>57</v>
      </c>
      <c r="X239" s="96">
        <v>184</v>
      </c>
      <c r="Y239" s="96">
        <v>50</v>
      </c>
      <c r="Z239" s="96">
        <v>34</v>
      </c>
      <c r="AA239" s="96">
        <v>5</v>
      </c>
      <c r="AB239" s="96">
        <v>1</v>
      </c>
      <c r="AC239" s="96">
        <v>0</v>
      </c>
      <c r="AD239" s="96">
        <v>22</v>
      </c>
      <c r="AE239" s="188">
        <v>3.73</v>
      </c>
      <c r="AF239" s="96">
        <v>51</v>
      </c>
      <c r="AG239" s="97">
        <v>7.4</v>
      </c>
      <c r="AH239" s="98">
        <v>2.4</v>
      </c>
      <c r="AI239" s="97">
        <v>8</v>
      </c>
      <c r="AJ239" s="97">
        <v>3.5</v>
      </c>
      <c r="AK239" s="99">
        <v>0.72</v>
      </c>
      <c r="AL239" s="100">
        <v>0.29399999999999998</v>
      </c>
      <c r="AM239" s="99">
        <v>1.3</v>
      </c>
      <c r="AN239" s="99">
        <v>1.19</v>
      </c>
      <c r="AO239" s="99">
        <v>0.04</v>
      </c>
      <c r="AP239" s="101">
        <v>58</v>
      </c>
      <c r="AQ239" s="102">
        <v>88</v>
      </c>
      <c r="AR239" s="103">
        <v>38</v>
      </c>
      <c r="AS239" s="102">
        <v>8</v>
      </c>
      <c r="AT239" s="191">
        <v>8.3000000000000007</v>
      </c>
      <c r="AU239" s="84">
        <v>71</v>
      </c>
      <c r="AV239" s="84">
        <v>19</v>
      </c>
      <c r="AW239" s="94">
        <v>-0.35</v>
      </c>
      <c r="AX239" s="84" t="s">
        <v>1762</v>
      </c>
      <c r="AY239" s="97">
        <v>62.4</v>
      </c>
      <c r="AZ239" s="94">
        <v>3.38</v>
      </c>
      <c r="BA239" s="96">
        <v>62</v>
      </c>
      <c r="BB239" s="96">
        <v>56</v>
      </c>
      <c r="BC239" s="84" t="s">
        <v>1762</v>
      </c>
      <c r="BD239" s="97">
        <v>63.1</v>
      </c>
      <c r="BE239" s="94">
        <v>3.38</v>
      </c>
      <c r="BF239" s="96">
        <v>67</v>
      </c>
      <c r="BG239" s="96">
        <v>57</v>
      </c>
      <c r="BH239" s="97">
        <v>71.3</v>
      </c>
      <c r="BI239" s="94">
        <v>2.65</v>
      </c>
      <c r="BJ239" s="94">
        <v>3.02</v>
      </c>
      <c r="BK239" s="96">
        <v>87</v>
      </c>
      <c r="BL239" s="94">
        <v>1.08</v>
      </c>
      <c r="BM239" s="36">
        <v>-49</v>
      </c>
      <c r="BN239" s="70" t="s">
        <v>1065</v>
      </c>
      <c r="BO239" s="104">
        <v>-8</v>
      </c>
      <c r="BP239" s="84" t="s">
        <v>2569</v>
      </c>
      <c r="BQ239" s="84">
        <v>472610</v>
      </c>
      <c r="BR239" s="36" t="s">
        <v>3766</v>
      </c>
      <c r="BS239" s="36" t="s">
        <v>5254</v>
      </c>
      <c r="BT239" s="36" t="s">
        <v>4383</v>
      </c>
      <c r="BU239" s="84" t="s">
        <v>5735</v>
      </c>
      <c r="BV239" s="84" t="s">
        <v>4702</v>
      </c>
    </row>
    <row r="240" spans="1:74" x14ac:dyDescent="0.3">
      <c r="A240" s="84" t="s">
        <v>2096</v>
      </c>
      <c r="B240" s="84" t="s">
        <v>155</v>
      </c>
      <c r="C240" s="84" t="s">
        <v>1065</v>
      </c>
      <c r="D240" s="84">
        <v>2018</v>
      </c>
      <c r="E240" s="84">
        <v>33</v>
      </c>
      <c r="F240" s="84" t="s">
        <v>1104</v>
      </c>
      <c r="G240" s="84" t="s">
        <v>1063</v>
      </c>
      <c r="H240" s="93" t="s">
        <v>1762</v>
      </c>
      <c r="I240" s="94">
        <v>0.51</v>
      </c>
      <c r="J240" s="93" t="s">
        <v>1064</v>
      </c>
      <c r="K240" s="184">
        <v>36.700000000000003</v>
      </c>
      <c r="L240" s="185">
        <v>2</v>
      </c>
      <c r="M240" s="96">
        <v>47</v>
      </c>
      <c r="N240" s="96">
        <v>0</v>
      </c>
      <c r="O240" s="96">
        <v>0</v>
      </c>
      <c r="P240" s="96">
        <v>0</v>
      </c>
      <c r="Q240" s="185">
        <v>20</v>
      </c>
      <c r="R240" s="96">
        <v>30</v>
      </c>
      <c r="S240" s="96">
        <v>184</v>
      </c>
      <c r="T240" s="96">
        <v>4</v>
      </c>
      <c r="U240" s="96">
        <v>12</v>
      </c>
      <c r="V240" s="96">
        <v>1</v>
      </c>
      <c r="W240" s="185">
        <v>44</v>
      </c>
      <c r="X240" s="96">
        <v>137</v>
      </c>
      <c r="Y240" s="96">
        <v>33</v>
      </c>
      <c r="Z240" s="96">
        <v>32</v>
      </c>
      <c r="AA240" s="96">
        <v>2</v>
      </c>
      <c r="AB240" s="96">
        <v>1</v>
      </c>
      <c r="AC240" s="96">
        <v>0</v>
      </c>
      <c r="AD240" s="96">
        <v>14</v>
      </c>
      <c r="AE240" s="188">
        <v>3.59</v>
      </c>
      <c r="AF240" s="96">
        <v>31</v>
      </c>
      <c r="AG240" s="97">
        <v>6.1</v>
      </c>
      <c r="AH240" s="98">
        <v>3.6</v>
      </c>
      <c r="AI240" s="97">
        <v>8.3000000000000007</v>
      </c>
      <c r="AJ240" s="97">
        <v>2.4</v>
      </c>
      <c r="AK240" s="99">
        <v>0.7</v>
      </c>
      <c r="AL240" s="100">
        <v>0.28799999999999998</v>
      </c>
      <c r="AM240" s="99">
        <v>1.1200000000000001</v>
      </c>
      <c r="AN240" s="99">
        <v>1.04</v>
      </c>
      <c r="AO240" s="99">
        <v>0.04</v>
      </c>
      <c r="AP240" s="101">
        <v>87</v>
      </c>
      <c r="AQ240" s="102">
        <v>85</v>
      </c>
      <c r="AR240" s="103">
        <v>38</v>
      </c>
      <c r="AS240" s="102">
        <v>6</v>
      </c>
      <c r="AT240" s="191">
        <v>10.88</v>
      </c>
      <c r="AU240" s="84">
        <v>72</v>
      </c>
      <c r="AV240" s="84">
        <v>20</v>
      </c>
      <c r="AW240" s="94">
        <v>-0.28000000000000003</v>
      </c>
      <c r="AX240" s="84" t="s">
        <v>1762</v>
      </c>
      <c r="AY240" s="97">
        <v>48.8</v>
      </c>
      <c r="AZ240" s="94">
        <v>3.19</v>
      </c>
      <c r="BA240" s="96">
        <v>59</v>
      </c>
      <c r="BB240" s="96">
        <v>63</v>
      </c>
      <c r="BC240" s="84" t="s">
        <v>1762</v>
      </c>
      <c r="BD240" s="97">
        <v>54.6</v>
      </c>
      <c r="BE240" s="94">
        <v>3.31</v>
      </c>
      <c r="BF240" s="96">
        <v>65</v>
      </c>
      <c r="BG240" s="96">
        <v>57</v>
      </c>
      <c r="BH240" s="97">
        <v>30</v>
      </c>
      <c r="BI240" s="94">
        <v>4.5</v>
      </c>
      <c r="BJ240" s="94">
        <v>3.24</v>
      </c>
      <c r="BK240" s="96">
        <v>50</v>
      </c>
      <c r="BL240" s="94">
        <v>-0.91</v>
      </c>
      <c r="BM240" s="36">
        <v>-13</v>
      </c>
      <c r="BN240" s="70" t="s">
        <v>1065</v>
      </c>
      <c r="BO240" s="104">
        <v>25</v>
      </c>
      <c r="BP240" s="84" t="s">
        <v>2097</v>
      </c>
      <c r="BQ240" s="84">
        <v>453343</v>
      </c>
      <c r="BR240" s="36" t="s">
        <v>3762</v>
      </c>
      <c r="BS240" s="36" t="s">
        <v>3563</v>
      </c>
      <c r="BT240" s="36" t="s">
        <v>4980</v>
      </c>
      <c r="BU240" s="84" t="s">
        <v>5864</v>
      </c>
      <c r="BV240" s="84" t="s">
        <v>4705</v>
      </c>
    </row>
    <row r="241" spans="1:74" x14ac:dyDescent="0.3">
      <c r="A241" s="84" t="s">
        <v>1811</v>
      </c>
      <c r="B241" s="84" t="s">
        <v>52</v>
      </c>
      <c r="C241" s="84" t="s">
        <v>1103</v>
      </c>
      <c r="D241" s="84">
        <v>2018</v>
      </c>
      <c r="E241" s="84">
        <v>33</v>
      </c>
      <c r="F241" s="84" t="s">
        <v>1567</v>
      </c>
      <c r="G241" s="84" t="s">
        <v>1063</v>
      </c>
      <c r="H241" s="93" t="s">
        <v>1762</v>
      </c>
      <c r="I241" s="94">
        <v>0.57999999999999996</v>
      </c>
      <c r="J241" s="93" t="s">
        <v>1064</v>
      </c>
      <c r="K241" s="184">
        <v>52.9</v>
      </c>
      <c r="L241" s="185">
        <v>3</v>
      </c>
      <c r="M241" s="96">
        <v>66</v>
      </c>
      <c r="N241" s="96">
        <v>0</v>
      </c>
      <c r="O241" s="96">
        <v>0</v>
      </c>
      <c r="P241" s="96">
        <v>0</v>
      </c>
      <c r="Q241" s="185">
        <v>13</v>
      </c>
      <c r="R241" s="96">
        <v>24</v>
      </c>
      <c r="S241" s="96">
        <v>261</v>
      </c>
      <c r="T241" s="96">
        <v>7</v>
      </c>
      <c r="U241" s="96">
        <v>20</v>
      </c>
      <c r="V241" s="96">
        <v>3</v>
      </c>
      <c r="W241" s="185">
        <v>57</v>
      </c>
      <c r="X241" s="96">
        <v>189</v>
      </c>
      <c r="Y241" s="96">
        <v>49</v>
      </c>
      <c r="Z241" s="96">
        <v>34</v>
      </c>
      <c r="AA241" s="96">
        <v>1</v>
      </c>
      <c r="AB241" s="96">
        <v>3</v>
      </c>
      <c r="AC241" s="96">
        <v>0</v>
      </c>
      <c r="AD241" s="96">
        <v>21</v>
      </c>
      <c r="AE241" s="188">
        <v>3.78</v>
      </c>
      <c r="AF241" s="96">
        <v>48</v>
      </c>
      <c r="AG241" s="97">
        <v>6.8</v>
      </c>
      <c r="AH241" s="98">
        <v>2.9</v>
      </c>
      <c r="AI241" s="97">
        <v>7.8</v>
      </c>
      <c r="AJ241" s="97">
        <v>2.8</v>
      </c>
      <c r="AK241" s="99">
        <v>1</v>
      </c>
      <c r="AL241" s="100">
        <v>0.27400000000000002</v>
      </c>
      <c r="AM241" s="99">
        <v>1.19</v>
      </c>
      <c r="AN241" s="99">
        <v>1.43</v>
      </c>
      <c r="AO241" s="99">
        <v>0.06</v>
      </c>
      <c r="AP241" s="101">
        <v>54</v>
      </c>
      <c r="AQ241" s="102">
        <v>89</v>
      </c>
      <c r="AR241" s="103">
        <v>36</v>
      </c>
      <c r="AS241" s="102">
        <v>8</v>
      </c>
      <c r="AT241" s="191">
        <v>11.71</v>
      </c>
      <c r="AU241" s="84">
        <v>75</v>
      </c>
      <c r="AV241" s="84">
        <v>21</v>
      </c>
      <c r="AW241" s="94">
        <v>-0.13</v>
      </c>
      <c r="AX241" s="84" t="s">
        <v>1762</v>
      </c>
      <c r="AY241" s="97">
        <v>60.8</v>
      </c>
      <c r="AZ241" s="94">
        <v>3.72</v>
      </c>
      <c r="BA241" s="96">
        <v>68</v>
      </c>
      <c r="BB241" s="96">
        <v>40</v>
      </c>
      <c r="BC241" s="84" t="s">
        <v>1762</v>
      </c>
      <c r="BD241" s="97">
        <v>62.2</v>
      </c>
      <c r="BE241" s="94">
        <v>3.65</v>
      </c>
      <c r="BF241" s="96">
        <v>72</v>
      </c>
      <c r="BG241" s="96">
        <v>43</v>
      </c>
      <c r="BH241" s="97">
        <v>66.7</v>
      </c>
      <c r="BI241" s="94">
        <v>3.38</v>
      </c>
      <c r="BJ241" s="94">
        <v>4.1100000000000003</v>
      </c>
      <c r="BK241" s="96">
        <v>30</v>
      </c>
      <c r="BL241" s="94">
        <v>0.41</v>
      </c>
      <c r="BM241" s="36">
        <v>6</v>
      </c>
      <c r="BN241" s="70" t="s">
        <v>1065</v>
      </c>
      <c r="BO241" s="104">
        <v>-4</v>
      </c>
      <c r="BP241" s="84" t="s">
        <v>1812</v>
      </c>
      <c r="BQ241" s="84">
        <v>453265</v>
      </c>
      <c r="BR241" s="36" t="s">
        <v>3782</v>
      </c>
      <c r="BS241" s="36" t="s">
        <v>3580</v>
      </c>
      <c r="BT241" s="36" t="s">
        <v>3579</v>
      </c>
      <c r="BU241" s="84" t="s">
        <v>3567</v>
      </c>
      <c r="BV241" s="84" t="s">
        <v>4703</v>
      </c>
    </row>
    <row r="242" spans="1:74" x14ac:dyDescent="0.3">
      <c r="A242" s="84" t="s">
        <v>1931</v>
      </c>
      <c r="B242" s="84" t="s">
        <v>72</v>
      </c>
      <c r="C242" s="84" t="s">
        <v>1065</v>
      </c>
      <c r="D242" s="84">
        <v>2018</v>
      </c>
      <c r="E242" s="84">
        <v>34</v>
      </c>
      <c r="F242" s="84" t="s">
        <v>1107</v>
      </c>
      <c r="G242" s="84" t="s">
        <v>1063</v>
      </c>
      <c r="H242" s="93" t="s">
        <v>1762</v>
      </c>
      <c r="I242" s="94">
        <v>0.55000000000000004</v>
      </c>
      <c r="J242" s="93" t="s">
        <v>1064</v>
      </c>
      <c r="K242" s="184">
        <v>51.8</v>
      </c>
      <c r="L242" s="185">
        <v>3</v>
      </c>
      <c r="M242" s="96">
        <v>55</v>
      </c>
      <c r="N242" s="96">
        <v>0</v>
      </c>
      <c r="O242" s="96">
        <v>0</v>
      </c>
      <c r="P242" s="96">
        <v>0</v>
      </c>
      <c r="Q242" s="185">
        <v>7</v>
      </c>
      <c r="R242" s="96">
        <v>17</v>
      </c>
      <c r="S242" s="96">
        <v>258</v>
      </c>
      <c r="T242" s="96">
        <v>8</v>
      </c>
      <c r="U242" s="96">
        <v>23</v>
      </c>
      <c r="V242" s="96">
        <v>3</v>
      </c>
      <c r="W242" s="185">
        <v>60</v>
      </c>
      <c r="X242" s="96">
        <v>188</v>
      </c>
      <c r="Y242" s="96">
        <v>47</v>
      </c>
      <c r="Z242" s="96">
        <v>34</v>
      </c>
      <c r="AA242" s="96">
        <v>2</v>
      </c>
      <c r="AB242" s="96">
        <v>2</v>
      </c>
      <c r="AC242" s="96">
        <v>0</v>
      </c>
      <c r="AD242" s="96">
        <v>21</v>
      </c>
      <c r="AE242" s="188">
        <v>3.8</v>
      </c>
      <c r="AF242" s="96">
        <v>48</v>
      </c>
      <c r="AG242" s="97">
        <v>6.9</v>
      </c>
      <c r="AH242" s="98">
        <v>2.6</v>
      </c>
      <c r="AI242" s="97">
        <v>8.3000000000000007</v>
      </c>
      <c r="AJ242" s="97">
        <v>3.3</v>
      </c>
      <c r="AK242" s="99">
        <v>1.1499999999999999</v>
      </c>
      <c r="AL242" s="100">
        <v>0.26600000000000001</v>
      </c>
      <c r="AM242" s="99">
        <v>1.21</v>
      </c>
      <c r="AN242" s="99">
        <v>1.64</v>
      </c>
      <c r="AO242" s="99">
        <v>7.0000000000000007E-2</v>
      </c>
      <c r="AP242" s="101">
        <v>59</v>
      </c>
      <c r="AQ242" s="102">
        <v>90</v>
      </c>
      <c r="AR242" s="103">
        <v>36</v>
      </c>
      <c r="AS242" s="102">
        <v>7</v>
      </c>
      <c r="AT242" s="191">
        <v>9.7799999999999994</v>
      </c>
      <c r="AU242" s="84">
        <v>78</v>
      </c>
      <c r="AV242" s="84">
        <v>22</v>
      </c>
      <c r="AW242" s="94">
        <v>-0.11</v>
      </c>
      <c r="AX242" s="84" t="s">
        <v>1762</v>
      </c>
      <c r="AY242" s="97">
        <v>61.4</v>
      </c>
      <c r="AZ242" s="94">
        <v>3.76</v>
      </c>
      <c r="BA242" s="96">
        <v>69</v>
      </c>
      <c r="BB242" s="96">
        <v>39</v>
      </c>
      <c r="BC242" s="84" t="s">
        <v>1762</v>
      </c>
      <c r="BD242" s="97">
        <v>61.7</v>
      </c>
      <c r="BE242" s="94">
        <v>3.69</v>
      </c>
      <c r="BF242" s="96">
        <v>73</v>
      </c>
      <c r="BG242" s="96">
        <v>41</v>
      </c>
      <c r="BH242" s="97">
        <v>80.3</v>
      </c>
      <c r="BI242" s="94">
        <v>3.14</v>
      </c>
      <c r="BJ242" s="94">
        <v>4.21</v>
      </c>
      <c r="BK242" s="96">
        <v>31</v>
      </c>
      <c r="BL242" s="94">
        <v>0.67</v>
      </c>
      <c r="BM242" s="36">
        <v>5</v>
      </c>
      <c r="BN242" s="70" t="s">
        <v>1065</v>
      </c>
      <c r="BO242" s="104">
        <v>-19</v>
      </c>
      <c r="BP242" s="84" t="s">
        <v>1932</v>
      </c>
      <c r="BQ242" s="84">
        <v>489334</v>
      </c>
      <c r="BR242" s="36" t="s">
        <v>4698</v>
      </c>
      <c r="BS242" s="36" t="s">
        <v>5254</v>
      </c>
      <c r="BT242" s="36" t="s">
        <v>4226</v>
      </c>
      <c r="BU242" s="84" t="s">
        <v>5694</v>
      </c>
      <c r="BV242" s="84" t="s">
        <v>4705</v>
      </c>
    </row>
    <row r="243" spans="1:74" x14ac:dyDescent="0.3">
      <c r="A243" s="84" t="s">
        <v>503</v>
      </c>
      <c r="B243" s="84" t="s">
        <v>86</v>
      </c>
      <c r="C243" s="84" t="s">
        <v>1065</v>
      </c>
      <c r="D243" s="84">
        <v>2018</v>
      </c>
      <c r="E243" s="84">
        <v>31</v>
      </c>
      <c r="F243" s="84" t="s">
        <v>1089</v>
      </c>
      <c r="G243" s="84" t="s">
        <v>1063</v>
      </c>
      <c r="H243" s="93" t="s">
        <v>1762</v>
      </c>
      <c r="I243" s="94">
        <v>0.56000000000000005</v>
      </c>
      <c r="J243" s="93" t="s">
        <v>1064</v>
      </c>
      <c r="K243" s="184">
        <v>51.5</v>
      </c>
      <c r="L243" s="185">
        <v>3</v>
      </c>
      <c r="M243" s="96">
        <v>61</v>
      </c>
      <c r="N243" s="96">
        <v>0</v>
      </c>
      <c r="O243" s="96">
        <v>0</v>
      </c>
      <c r="P243" s="96">
        <v>0</v>
      </c>
      <c r="Q243" s="185">
        <v>24</v>
      </c>
      <c r="R243" s="96">
        <v>41</v>
      </c>
      <c r="S243" s="96">
        <v>252</v>
      </c>
      <c r="T243" s="96">
        <v>5</v>
      </c>
      <c r="U243" s="96">
        <v>27</v>
      </c>
      <c r="V243" s="96">
        <v>2</v>
      </c>
      <c r="W243" s="185">
        <v>68</v>
      </c>
      <c r="X243" s="96">
        <v>179</v>
      </c>
      <c r="Y243" s="96">
        <v>43</v>
      </c>
      <c r="Z243" s="96">
        <v>34</v>
      </c>
      <c r="AA243" s="96">
        <v>4</v>
      </c>
      <c r="AB243" s="96">
        <v>2</v>
      </c>
      <c r="AC243" s="96">
        <v>0</v>
      </c>
      <c r="AD243" s="96">
        <v>20</v>
      </c>
      <c r="AE243" s="188">
        <v>3.81</v>
      </c>
      <c r="AF243" s="96">
        <v>48</v>
      </c>
      <c r="AG243" s="97">
        <v>7.2</v>
      </c>
      <c r="AH243" s="98">
        <v>2.5</v>
      </c>
      <c r="AI243" s="97">
        <v>9.8000000000000007</v>
      </c>
      <c r="AJ243" s="97">
        <v>4</v>
      </c>
      <c r="AK243" s="99">
        <v>0.77</v>
      </c>
      <c r="AL243" s="100">
        <v>0.29099999999999998</v>
      </c>
      <c r="AM243" s="99">
        <v>1.25</v>
      </c>
      <c r="AN243" s="99">
        <v>1.31</v>
      </c>
      <c r="AO243" s="99">
        <v>0.05</v>
      </c>
      <c r="AP243" s="101">
        <v>107</v>
      </c>
      <c r="AQ243" s="102">
        <v>90</v>
      </c>
      <c r="AR243" s="103">
        <v>34</v>
      </c>
      <c r="AS243" s="102">
        <v>7</v>
      </c>
      <c r="AT243" s="191">
        <v>14.81</v>
      </c>
      <c r="AU243" s="84">
        <v>82</v>
      </c>
      <c r="AV243" s="84">
        <v>23</v>
      </c>
      <c r="AW243" s="94">
        <v>-0.33</v>
      </c>
      <c r="AX243" s="84" t="s">
        <v>1762</v>
      </c>
      <c r="AY243" s="97">
        <v>59.7</v>
      </c>
      <c r="AZ243" s="94">
        <v>3.45</v>
      </c>
      <c r="BA243" s="96">
        <v>63</v>
      </c>
      <c r="BB243" s="96">
        <v>52</v>
      </c>
      <c r="BC243" s="84" t="s">
        <v>1762</v>
      </c>
      <c r="BD243" s="97">
        <v>61.6</v>
      </c>
      <c r="BE243" s="94">
        <v>3.48</v>
      </c>
      <c r="BF243" s="96">
        <v>69</v>
      </c>
      <c r="BG243" s="96">
        <v>51</v>
      </c>
      <c r="BH243" s="97">
        <v>58.7</v>
      </c>
      <c r="BI243" s="94">
        <v>3.99</v>
      </c>
      <c r="BJ243" s="94">
        <v>3.99</v>
      </c>
      <c r="BK243" s="96">
        <v>31</v>
      </c>
      <c r="BL243" s="94">
        <v>-0.17</v>
      </c>
      <c r="BM243" s="36">
        <v>4</v>
      </c>
      <c r="BN243" s="70" t="s">
        <v>1065</v>
      </c>
      <c r="BO243" s="104">
        <v>3</v>
      </c>
      <c r="BP243" s="84" t="s">
        <v>5865</v>
      </c>
      <c r="BQ243" s="84">
        <v>573109</v>
      </c>
      <c r="BR243" s="36" t="s">
        <v>3758</v>
      </c>
      <c r="BS243" s="36" t="s">
        <v>3572</v>
      </c>
      <c r="BT243" s="36" t="s">
        <v>5863</v>
      </c>
      <c r="BU243" s="84" t="s">
        <v>3657</v>
      </c>
      <c r="BV243" s="84" t="s">
        <v>5296</v>
      </c>
    </row>
    <row r="244" spans="1:74" x14ac:dyDescent="0.3">
      <c r="A244" s="84" t="s">
        <v>864</v>
      </c>
      <c r="B244" s="84" t="s">
        <v>947</v>
      </c>
      <c r="C244" s="84" t="s">
        <v>1065</v>
      </c>
      <c r="D244" s="84">
        <v>2018</v>
      </c>
      <c r="E244" s="84">
        <v>28</v>
      </c>
      <c r="F244" s="84" t="s">
        <v>1111</v>
      </c>
      <c r="G244" s="84" t="s">
        <v>1063</v>
      </c>
      <c r="H244" s="93" t="s">
        <v>1762</v>
      </c>
      <c r="I244" s="94">
        <v>0.52</v>
      </c>
      <c r="J244" s="93" t="s">
        <v>1064</v>
      </c>
      <c r="K244" s="184">
        <v>59.4</v>
      </c>
      <c r="L244" s="185">
        <v>3</v>
      </c>
      <c r="M244" s="96">
        <v>64</v>
      </c>
      <c r="N244" s="96">
        <v>0</v>
      </c>
      <c r="O244" s="96">
        <v>0</v>
      </c>
      <c r="P244" s="96">
        <v>0</v>
      </c>
      <c r="Q244" s="185">
        <v>7</v>
      </c>
      <c r="R244" s="96">
        <v>18</v>
      </c>
      <c r="S244" s="96">
        <v>271</v>
      </c>
      <c r="T244" s="96">
        <v>7</v>
      </c>
      <c r="U244" s="96">
        <v>25</v>
      </c>
      <c r="V244" s="96">
        <v>3</v>
      </c>
      <c r="W244" s="185">
        <v>70</v>
      </c>
      <c r="X244" s="96">
        <v>194</v>
      </c>
      <c r="Y244" s="96">
        <v>48</v>
      </c>
      <c r="Z244" s="96">
        <v>35</v>
      </c>
      <c r="AA244" s="96">
        <v>4</v>
      </c>
      <c r="AB244" s="96">
        <v>2</v>
      </c>
      <c r="AC244" s="96">
        <v>0</v>
      </c>
      <c r="AD244" s="96">
        <v>26</v>
      </c>
      <c r="AE244" s="188">
        <v>3.9</v>
      </c>
      <c r="AF244" s="96">
        <v>47</v>
      </c>
      <c r="AG244" s="97">
        <v>6.6</v>
      </c>
      <c r="AH244" s="98">
        <v>2.8</v>
      </c>
      <c r="AI244" s="97">
        <v>9.5</v>
      </c>
      <c r="AJ244" s="97">
        <v>3.5</v>
      </c>
      <c r="AK244" s="99">
        <v>0.94</v>
      </c>
      <c r="AL244" s="100">
        <v>0.28799999999999998</v>
      </c>
      <c r="AM244" s="99">
        <v>1.23</v>
      </c>
      <c r="AN244" s="99">
        <v>1.43</v>
      </c>
      <c r="AO244" s="99">
        <v>0.06</v>
      </c>
      <c r="AP244" s="101">
        <v>98</v>
      </c>
      <c r="AQ244" s="102">
        <v>92</v>
      </c>
      <c r="AR244" s="103">
        <v>33</v>
      </c>
      <c r="AS244" s="102">
        <v>7</v>
      </c>
      <c r="AT244" s="191">
        <v>10.29</v>
      </c>
      <c r="AU244" s="84">
        <v>87</v>
      </c>
      <c r="AV244" s="84">
        <v>24</v>
      </c>
      <c r="AW244" s="94">
        <v>-0.43</v>
      </c>
      <c r="AX244" s="84" t="s">
        <v>1762</v>
      </c>
      <c r="AY244" s="97">
        <v>64.8</v>
      </c>
      <c r="AZ244" s="94">
        <v>3.47</v>
      </c>
      <c r="BA244" s="96">
        <v>64</v>
      </c>
      <c r="BB244" s="96">
        <v>52</v>
      </c>
      <c r="BC244" s="84" t="s">
        <v>1762</v>
      </c>
      <c r="BD244" s="97">
        <v>64.900000000000006</v>
      </c>
      <c r="BE244" s="94">
        <v>3.47</v>
      </c>
      <c r="BF244" s="96">
        <v>69</v>
      </c>
      <c r="BG244" s="96">
        <v>52</v>
      </c>
      <c r="BH244" s="97">
        <v>72</v>
      </c>
      <c r="BI244" s="94">
        <v>4</v>
      </c>
      <c r="BJ244" s="94">
        <v>3.69</v>
      </c>
      <c r="BK244" s="96">
        <v>45</v>
      </c>
      <c r="BL244" s="94">
        <v>-0.1</v>
      </c>
      <c r="BM244" s="36">
        <v>-11</v>
      </c>
      <c r="BN244" s="70" t="s">
        <v>1065</v>
      </c>
      <c r="BO244" s="104">
        <v>-7</v>
      </c>
      <c r="BP244" s="84" t="s">
        <v>5301</v>
      </c>
      <c r="BQ244" s="84">
        <v>606930</v>
      </c>
      <c r="BR244" s="36" t="s">
        <v>3764</v>
      </c>
      <c r="BS244" s="36" t="s">
        <v>3618</v>
      </c>
      <c r="BT244" s="36" t="s">
        <v>5254</v>
      </c>
      <c r="BU244" s="84" t="s">
        <v>3483</v>
      </c>
      <c r="BV244" s="84" t="s">
        <v>4705</v>
      </c>
    </row>
    <row r="245" spans="1:74" x14ac:dyDescent="0.3">
      <c r="A245" s="84" t="s">
        <v>4275</v>
      </c>
      <c r="B245" s="84" t="s">
        <v>34</v>
      </c>
      <c r="C245" s="84" t="s">
        <v>1065</v>
      </c>
      <c r="D245" s="84">
        <v>2018</v>
      </c>
      <c r="E245" s="84">
        <v>26</v>
      </c>
      <c r="F245" s="84" t="s">
        <v>1093</v>
      </c>
      <c r="G245" s="84" t="s">
        <v>1063</v>
      </c>
      <c r="H245" s="93" t="s">
        <v>1762</v>
      </c>
      <c r="I245" s="94">
        <v>0.61</v>
      </c>
      <c r="J245" s="93" t="s">
        <v>1064</v>
      </c>
      <c r="K245" s="184">
        <v>70.5</v>
      </c>
      <c r="L245" s="185">
        <v>4</v>
      </c>
      <c r="M245" s="96">
        <v>51</v>
      </c>
      <c r="N245" s="96">
        <v>3</v>
      </c>
      <c r="O245" s="96">
        <v>0</v>
      </c>
      <c r="P245" s="96">
        <v>0</v>
      </c>
      <c r="Q245" s="185">
        <v>4</v>
      </c>
      <c r="R245" s="96">
        <v>13</v>
      </c>
      <c r="S245" s="96">
        <v>322</v>
      </c>
      <c r="T245" s="96">
        <v>9</v>
      </c>
      <c r="U245" s="96">
        <v>29</v>
      </c>
      <c r="V245" s="96">
        <v>3</v>
      </c>
      <c r="W245" s="185">
        <v>72</v>
      </c>
      <c r="X245" s="96">
        <v>225</v>
      </c>
      <c r="Y245" s="96">
        <v>66</v>
      </c>
      <c r="Z245" s="96">
        <v>37</v>
      </c>
      <c r="AA245" s="96">
        <v>5</v>
      </c>
      <c r="AB245" s="96">
        <v>4</v>
      </c>
      <c r="AC245" s="96">
        <v>1</v>
      </c>
      <c r="AD245" s="96">
        <v>33</v>
      </c>
      <c r="AE245" s="188">
        <v>4.12</v>
      </c>
      <c r="AF245" s="96">
        <v>60</v>
      </c>
      <c r="AG245" s="97">
        <v>7.2</v>
      </c>
      <c r="AH245" s="98">
        <v>2.5</v>
      </c>
      <c r="AI245" s="97">
        <v>8.5</v>
      </c>
      <c r="AJ245" s="97">
        <v>3.5</v>
      </c>
      <c r="AK245" s="99">
        <v>1.07</v>
      </c>
      <c r="AL245" s="100">
        <v>0.29499999999999998</v>
      </c>
      <c r="AM245" s="99">
        <v>1.33</v>
      </c>
      <c r="AN245" s="99">
        <v>1.57</v>
      </c>
      <c r="AO245" s="99">
        <v>0.06</v>
      </c>
      <c r="AP245" s="101">
        <v>59</v>
      </c>
      <c r="AQ245" s="102">
        <v>97</v>
      </c>
      <c r="AR245" s="103">
        <v>30</v>
      </c>
      <c r="AS245" s="102">
        <v>7</v>
      </c>
      <c r="AT245" s="191">
        <v>9.89</v>
      </c>
      <c r="AU245" s="84">
        <v>101</v>
      </c>
      <c r="AV245" s="84">
        <v>25</v>
      </c>
      <c r="AW245" s="94">
        <v>-0.08</v>
      </c>
      <c r="AX245" s="84" t="s">
        <v>1739</v>
      </c>
      <c r="AY245" s="97">
        <v>69.5</v>
      </c>
      <c r="AZ245" s="94">
        <v>3.91</v>
      </c>
      <c r="BA245" s="96">
        <v>72</v>
      </c>
      <c r="BB245" s="96">
        <v>36</v>
      </c>
      <c r="BC245" s="84" t="s">
        <v>1762</v>
      </c>
      <c r="BD245" s="97">
        <v>68</v>
      </c>
      <c r="BE245" s="94">
        <v>4.04</v>
      </c>
      <c r="BF245" s="96">
        <v>80</v>
      </c>
      <c r="BG245" s="96">
        <v>32</v>
      </c>
      <c r="BH245" s="97">
        <v>83</v>
      </c>
      <c r="BI245" s="94">
        <v>4.45</v>
      </c>
      <c r="BJ245" s="94">
        <v>3.81</v>
      </c>
      <c r="BK245" s="96">
        <v>43</v>
      </c>
      <c r="BL245" s="94">
        <v>-0.32</v>
      </c>
      <c r="BM245" s="36">
        <v>-13</v>
      </c>
      <c r="BN245" s="70" t="s">
        <v>1065</v>
      </c>
      <c r="BO245" s="104">
        <v>-15</v>
      </c>
      <c r="BP245" s="84" t="s">
        <v>4276</v>
      </c>
      <c r="BQ245" s="84">
        <v>547179</v>
      </c>
      <c r="BR245" s="36" t="s">
        <v>3764</v>
      </c>
      <c r="BS245" s="36" t="s">
        <v>5254</v>
      </c>
      <c r="BT245" s="36" t="s">
        <v>4383</v>
      </c>
      <c r="BU245" s="84" t="s">
        <v>5248</v>
      </c>
      <c r="BV245" s="84" t="s">
        <v>4705</v>
      </c>
    </row>
    <row r="246" spans="1:74" x14ac:dyDescent="0.3">
      <c r="A246" s="84" t="s">
        <v>1961</v>
      </c>
      <c r="B246" s="84" t="s">
        <v>18</v>
      </c>
      <c r="C246" s="84" t="s">
        <v>1065</v>
      </c>
      <c r="D246" s="84">
        <v>2018</v>
      </c>
      <c r="E246" s="84">
        <v>33</v>
      </c>
      <c r="F246" s="84" t="s">
        <v>1085</v>
      </c>
      <c r="G246" s="84" t="s">
        <v>1063</v>
      </c>
      <c r="H246" s="93" t="s">
        <v>1762</v>
      </c>
      <c r="I246" s="94">
        <v>0.52</v>
      </c>
      <c r="J246" s="93" t="s">
        <v>1064</v>
      </c>
      <c r="K246" s="184">
        <v>53.9</v>
      </c>
      <c r="L246" s="185">
        <v>3</v>
      </c>
      <c r="M246" s="96">
        <v>65</v>
      </c>
      <c r="N246" s="96">
        <v>0</v>
      </c>
      <c r="O246" s="96">
        <v>0</v>
      </c>
      <c r="P246" s="96">
        <v>0</v>
      </c>
      <c r="Q246" s="185">
        <v>20</v>
      </c>
      <c r="R246" s="96">
        <v>36</v>
      </c>
      <c r="S246" s="96">
        <v>263</v>
      </c>
      <c r="T246" s="96">
        <v>6</v>
      </c>
      <c r="U246" s="96">
        <v>18</v>
      </c>
      <c r="V246" s="96">
        <v>2</v>
      </c>
      <c r="W246" s="185">
        <v>51</v>
      </c>
      <c r="X246" s="96">
        <v>192</v>
      </c>
      <c r="Y246" s="96">
        <v>53</v>
      </c>
      <c r="Z246" s="96">
        <v>36</v>
      </c>
      <c r="AA246" s="96">
        <v>2</v>
      </c>
      <c r="AB246" s="96">
        <v>2</v>
      </c>
      <c r="AC246" s="96">
        <v>0</v>
      </c>
      <c r="AD246" s="96">
        <v>22</v>
      </c>
      <c r="AE246" s="188">
        <v>4.01</v>
      </c>
      <c r="AF246" s="96">
        <v>48</v>
      </c>
      <c r="AG246" s="97">
        <v>6.8</v>
      </c>
      <c r="AH246" s="98">
        <v>2.8</v>
      </c>
      <c r="AI246" s="97">
        <v>6.9</v>
      </c>
      <c r="AJ246" s="97">
        <v>2.6</v>
      </c>
      <c r="AK246" s="99">
        <v>0.81</v>
      </c>
      <c r="AL246" s="100">
        <v>0.28100000000000003</v>
      </c>
      <c r="AM246" s="99">
        <v>1.21</v>
      </c>
      <c r="AN246" s="99">
        <v>1.19</v>
      </c>
      <c r="AO246" s="99">
        <v>0.04</v>
      </c>
      <c r="AP246" s="101">
        <v>36</v>
      </c>
      <c r="AQ246" s="102">
        <v>95</v>
      </c>
      <c r="AR246" s="103">
        <v>30</v>
      </c>
      <c r="AS246" s="102">
        <v>6</v>
      </c>
      <c r="AT246" s="191">
        <v>13.31</v>
      </c>
      <c r="AU246" s="84">
        <v>103</v>
      </c>
      <c r="AV246" s="84">
        <v>26</v>
      </c>
      <c r="AW246" s="94">
        <v>-0.49</v>
      </c>
      <c r="AX246" s="84" t="s">
        <v>1762</v>
      </c>
      <c r="AY246" s="97">
        <v>61.2</v>
      </c>
      <c r="AZ246" s="94">
        <v>3.54</v>
      </c>
      <c r="BA246" s="96">
        <v>65</v>
      </c>
      <c r="BB246" s="96">
        <v>48</v>
      </c>
      <c r="BC246" s="84" t="s">
        <v>1762</v>
      </c>
      <c r="BD246" s="97">
        <v>62</v>
      </c>
      <c r="BE246" s="94">
        <v>3.53</v>
      </c>
      <c r="BF246" s="96">
        <v>70</v>
      </c>
      <c r="BG246" s="96">
        <v>48</v>
      </c>
      <c r="BH246" s="97">
        <v>71.3</v>
      </c>
      <c r="BI246" s="94">
        <v>3.03</v>
      </c>
      <c r="BJ246" s="94">
        <v>3.8</v>
      </c>
      <c r="BK246" s="96">
        <v>40</v>
      </c>
      <c r="BL246" s="94">
        <v>0.99</v>
      </c>
      <c r="BM246" s="36">
        <v>-10</v>
      </c>
      <c r="BN246" s="70" t="s">
        <v>1065</v>
      </c>
      <c r="BO246" s="104">
        <v>-9</v>
      </c>
      <c r="BP246" s="84" t="s">
        <v>1962</v>
      </c>
      <c r="BQ246" s="84">
        <v>445213</v>
      </c>
      <c r="BR246" s="36" t="s">
        <v>3759</v>
      </c>
      <c r="BS246" s="36" t="s">
        <v>3587</v>
      </c>
      <c r="BT246" s="36" t="s">
        <v>5254</v>
      </c>
      <c r="BU246" s="84" t="s">
        <v>3674</v>
      </c>
      <c r="BV246" s="84" t="s">
        <v>5866</v>
      </c>
    </row>
    <row r="247" spans="1:74" x14ac:dyDescent="0.3">
      <c r="A247" s="84" t="s">
        <v>2301</v>
      </c>
      <c r="B247" s="84" t="s">
        <v>373</v>
      </c>
      <c r="C247" s="84" t="s">
        <v>1065</v>
      </c>
      <c r="D247" s="84">
        <v>2018</v>
      </c>
      <c r="E247" s="84">
        <v>36</v>
      </c>
      <c r="F247" s="84" t="s">
        <v>1062</v>
      </c>
      <c r="G247" s="84" t="s">
        <v>1063</v>
      </c>
      <c r="H247" s="93" t="s">
        <v>1762</v>
      </c>
      <c r="I247" s="94">
        <v>0.56999999999999995</v>
      </c>
      <c r="J247" s="93" t="s">
        <v>1064</v>
      </c>
      <c r="K247" s="184">
        <v>54.3</v>
      </c>
      <c r="L247" s="185">
        <v>3</v>
      </c>
      <c r="M247" s="96">
        <v>55</v>
      </c>
      <c r="N247" s="96">
        <v>2</v>
      </c>
      <c r="O247" s="96">
        <v>0</v>
      </c>
      <c r="P247" s="96">
        <v>0</v>
      </c>
      <c r="Q247" s="185">
        <v>5</v>
      </c>
      <c r="R247" s="96">
        <v>18</v>
      </c>
      <c r="S247" s="96">
        <v>283</v>
      </c>
      <c r="T247" s="96">
        <v>9</v>
      </c>
      <c r="U247" s="96">
        <v>27</v>
      </c>
      <c r="V247" s="96">
        <v>4</v>
      </c>
      <c r="W247" s="185">
        <v>58</v>
      </c>
      <c r="X247" s="96">
        <v>200</v>
      </c>
      <c r="Y247" s="96">
        <v>55</v>
      </c>
      <c r="Z247" s="96">
        <v>37</v>
      </c>
      <c r="AA247" s="96">
        <v>3</v>
      </c>
      <c r="AB247" s="96">
        <v>2</v>
      </c>
      <c r="AC247" s="96">
        <v>0</v>
      </c>
      <c r="AD247" s="96">
        <v>29</v>
      </c>
      <c r="AE247" s="188">
        <v>4.0599999999999996</v>
      </c>
      <c r="AF247" s="96">
        <v>53</v>
      </c>
      <c r="AG247" s="97">
        <v>7.1</v>
      </c>
      <c r="AH247" s="98">
        <v>2.1</v>
      </c>
      <c r="AI247" s="97">
        <v>7.6</v>
      </c>
      <c r="AJ247" s="97">
        <v>3.7</v>
      </c>
      <c r="AK247" s="99">
        <v>1.22</v>
      </c>
      <c r="AL247" s="100">
        <v>0.27100000000000002</v>
      </c>
      <c r="AM247" s="99">
        <v>1.32</v>
      </c>
      <c r="AN247" s="99">
        <v>1.77</v>
      </c>
      <c r="AO247" s="99">
        <v>7.0000000000000007E-2</v>
      </c>
      <c r="AP247" s="101">
        <v>32</v>
      </c>
      <c r="AQ247" s="102">
        <v>96</v>
      </c>
      <c r="AR247" s="103">
        <v>30</v>
      </c>
      <c r="AS247" s="102">
        <v>6</v>
      </c>
      <c r="AT247" s="191">
        <v>7.98</v>
      </c>
      <c r="AU247" s="84">
        <v>107</v>
      </c>
      <c r="AV247" s="84">
        <v>27</v>
      </c>
      <c r="AW247" s="94">
        <v>0.19</v>
      </c>
      <c r="AX247" s="84" t="s">
        <v>1739</v>
      </c>
      <c r="AY247" s="97">
        <v>59.9</v>
      </c>
      <c r="AZ247" s="94">
        <v>4.16</v>
      </c>
      <c r="BA247" s="96">
        <v>77</v>
      </c>
      <c r="BB247" s="96">
        <v>27</v>
      </c>
      <c r="BC247" s="84" t="s">
        <v>1762</v>
      </c>
      <c r="BD247" s="97">
        <v>60.5</v>
      </c>
      <c r="BE247" s="94">
        <v>4.26</v>
      </c>
      <c r="BF247" s="96">
        <v>84</v>
      </c>
      <c r="BG247" s="96">
        <v>25</v>
      </c>
      <c r="BH247" s="97">
        <v>77.7</v>
      </c>
      <c r="BI247" s="94">
        <v>4.75</v>
      </c>
      <c r="BJ247" s="94">
        <v>4.5199999999999996</v>
      </c>
      <c r="BK247" s="96">
        <v>24</v>
      </c>
      <c r="BL247" s="94">
        <v>-0.69</v>
      </c>
      <c r="BM247" s="36">
        <v>6</v>
      </c>
      <c r="BN247" s="70" t="s">
        <v>1065</v>
      </c>
      <c r="BO247" s="104">
        <v>-17</v>
      </c>
      <c r="BP247" s="84" t="s">
        <v>2302</v>
      </c>
      <c r="BQ247" s="84">
        <v>430661</v>
      </c>
      <c r="BR247" s="36" t="s">
        <v>4696</v>
      </c>
      <c r="BS247" s="36" t="s">
        <v>5254</v>
      </c>
      <c r="BT247" s="36" t="s">
        <v>3536</v>
      </c>
      <c r="BU247" s="84" t="s">
        <v>5248</v>
      </c>
      <c r="BV247" s="84" t="s">
        <v>4705</v>
      </c>
    </row>
    <row r="248" spans="1:74" x14ac:dyDescent="0.3">
      <c r="A248" s="84" t="s">
        <v>1888</v>
      </c>
      <c r="B248" s="84" t="s">
        <v>1889</v>
      </c>
      <c r="C248" s="84" t="s">
        <v>1065</v>
      </c>
      <c r="D248" s="84">
        <v>2018</v>
      </c>
      <c r="E248" s="84">
        <v>28</v>
      </c>
      <c r="F248" s="84" t="s">
        <v>1089</v>
      </c>
      <c r="G248" s="84" t="s">
        <v>1063</v>
      </c>
      <c r="H248" s="93" t="s">
        <v>1762</v>
      </c>
      <c r="I248" s="94">
        <v>0.51</v>
      </c>
      <c r="J248" s="93" t="s">
        <v>1064</v>
      </c>
      <c r="K248" s="184">
        <v>40.299999999999997</v>
      </c>
      <c r="L248" s="185">
        <v>2</v>
      </c>
      <c r="M248" s="96">
        <v>45</v>
      </c>
      <c r="N248" s="96">
        <v>0</v>
      </c>
      <c r="O248" s="96">
        <v>0</v>
      </c>
      <c r="P248" s="96">
        <v>0</v>
      </c>
      <c r="Q248" s="185">
        <v>18</v>
      </c>
      <c r="R248" s="96">
        <v>29</v>
      </c>
      <c r="S248" s="96">
        <v>190</v>
      </c>
      <c r="T248" s="96">
        <v>3</v>
      </c>
      <c r="U248" s="96">
        <v>17</v>
      </c>
      <c r="V248" s="96">
        <v>2</v>
      </c>
      <c r="W248" s="185">
        <v>50</v>
      </c>
      <c r="X248" s="96">
        <v>138</v>
      </c>
      <c r="Y248" s="96">
        <v>32</v>
      </c>
      <c r="Z248" s="96">
        <v>36</v>
      </c>
      <c r="AA248" s="96">
        <v>2</v>
      </c>
      <c r="AB248" s="96">
        <v>1</v>
      </c>
      <c r="AC248" s="96">
        <v>0</v>
      </c>
      <c r="AD248" s="96">
        <v>14</v>
      </c>
      <c r="AE248" s="188">
        <v>3.95</v>
      </c>
      <c r="AF248" s="96">
        <v>34</v>
      </c>
      <c r="AG248" s="97">
        <v>6.7</v>
      </c>
      <c r="AH248" s="98">
        <v>2.9</v>
      </c>
      <c r="AI248" s="97">
        <v>9.4</v>
      </c>
      <c r="AJ248" s="97">
        <v>3.4</v>
      </c>
      <c r="AK248" s="99">
        <v>0.57999999999999996</v>
      </c>
      <c r="AL248" s="100">
        <v>0.29899999999999999</v>
      </c>
      <c r="AM248" s="99">
        <v>1.19</v>
      </c>
      <c r="AN248" s="99">
        <v>1.02</v>
      </c>
      <c r="AO248" s="99">
        <v>0.04</v>
      </c>
      <c r="AP248" s="101">
        <v>107</v>
      </c>
      <c r="AQ248" s="102">
        <v>93</v>
      </c>
      <c r="AR248" s="103">
        <v>27</v>
      </c>
      <c r="AS248" s="102">
        <v>5</v>
      </c>
      <c r="AT248" s="191">
        <v>9.59</v>
      </c>
      <c r="AU248" s="84">
        <v>128</v>
      </c>
      <c r="AV248" s="84">
        <v>29</v>
      </c>
      <c r="AW248" s="94">
        <v>-0.67</v>
      </c>
      <c r="AX248" s="84" t="s">
        <v>1762</v>
      </c>
      <c r="AY248" s="97">
        <v>50.7</v>
      </c>
      <c r="AZ248" s="94">
        <v>3.12</v>
      </c>
      <c r="BA248" s="96">
        <v>57</v>
      </c>
      <c r="BB248" s="96">
        <v>68</v>
      </c>
      <c r="BC248" s="84" t="s">
        <v>1762</v>
      </c>
      <c r="BD248" s="97">
        <v>56.3</v>
      </c>
      <c r="BE248" s="94">
        <v>3.27</v>
      </c>
      <c r="BF248" s="96">
        <v>65</v>
      </c>
      <c r="BG248" s="96">
        <v>60</v>
      </c>
      <c r="BH248" s="97">
        <v>24.7</v>
      </c>
      <c r="BI248" s="94">
        <v>4.38</v>
      </c>
      <c r="BJ248" s="94">
        <v>3.34</v>
      </c>
      <c r="BK248" s="96">
        <v>42</v>
      </c>
      <c r="BL248" s="94">
        <v>-0.43</v>
      </c>
      <c r="BM248" s="36">
        <v>-15</v>
      </c>
      <c r="BN248" s="70" t="s">
        <v>1065</v>
      </c>
      <c r="BO248" s="104">
        <v>32</v>
      </c>
      <c r="BP248" s="84" t="s">
        <v>1890</v>
      </c>
      <c r="BQ248" s="84">
        <v>544727</v>
      </c>
      <c r="BR248" s="36" t="s">
        <v>3766</v>
      </c>
      <c r="BS248" s="36" t="s">
        <v>3563</v>
      </c>
      <c r="BT248" s="36" t="s">
        <v>5863</v>
      </c>
      <c r="BU248" s="84" t="s">
        <v>3727</v>
      </c>
      <c r="BV248" s="84" t="s">
        <v>4705</v>
      </c>
    </row>
    <row r="249" spans="1:74" x14ac:dyDescent="0.3">
      <c r="A249" s="84" t="s">
        <v>229</v>
      </c>
      <c r="B249" s="84" t="s">
        <v>20</v>
      </c>
      <c r="C249" s="84" t="s">
        <v>1065</v>
      </c>
      <c r="D249" s="84">
        <v>2018</v>
      </c>
      <c r="E249" s="84">
        <v>35</v>
      </c>
      <c r="F249" s="84" t="s">
        <v>1111</v>
      </c>
      <c r="G249" s="84" t="s">
        <v>1063</v>
      </c>
      <c r="H249" s="93" t="s">
        <v>1762</v>
      </c>
      <c r="I249" s="94">
        <v>0.59</v>
      </c>
      <c r="J249" s="93" t="s">
        <v>1064</v>
      </c>
      <c r="K249" s="184">
        <v>54.5</v>
      </c>
      <c r="L249" s="185">
        <v>3</v>
      </c>
      <c r="M249" s="96">
        <v>63</v>
      </c>
      <c r="N249" s="96">
        <v>0</v>
      </c>
      <c r="O249" s="96">
        <v>0</v>
      </c>
      <c r="P249" s="96">
        <v>0</v>
      </c>
      <c r="Q249" s="185">
        <v>6</v>
      </c>
      <c r="R249" s="96">
        <v>20</v>
      </c>
      <c r="S249" s="96">
        <v>280</v>
      </c>
      <c r="T249" s="96">
        <v>7</v>
      </c>
      <c r="U249" s="96">
        <v>26</v>
      </c>
      <c r="V249" s="96">
        <v>3</v>
      </c>
      <c r="W249" s="185">
        <v>59</v>
      </c>
      <c r="X249" s="96">
        <v>198</v>
      </c>
      <c r="Y249" s="96">
        <v>55</v>
      </c>
      <c r="Z249" s="96">
        <v>39</v>
      </c>
      <c r="AA249" s="96">
        <v>3</v>
      </c>
      <c r="AB249" s="96">
        <v>2</v>
      </c>
      <c r="AC249" s="96">
        <v>0</v>
      </c>
      <c r="AD249" s="96">
        <v>25</v>
      </c>
      <c r="AE249" s="188">
        <v>4.33</v>
      </c>
      <c r="AF249" s="96">
        <v>54</v>
      </c>
      <c r="AG249" s="97">
        <v>7.3</v>
      </c>
      <c r="AH249" s="98">
        <v>2.2999999999999998</v>
      </c>
      <c r="AI249" s="97">
        <v>7.7</v>
      </c>
      <c r="AJ249" s="97">
        <v>3.5</v>
      </c>
      <c r="AK249" s="99">
        <v>0.99</v>
      </c>
      <c r="AL249" s="100">
        <v>0.28199999999999997</v>
      </c>
      <c r="AM249" s="99">
        <v>1.3</v>
      </c>
      <c r="AN249" s="99">
        <v>1.49</v>
      </c>
      <c r="AO249" s="99">
        <v>0.05</v>
      </c>
      <c r="AP249" s="101">
        <v>37</v>
      </c>
      <c r="AQ249" s="102">
        <v>102</v>
      </c>
      <c r="AR249" s="103">
        <v>24</v>
      </c>
      <c r="AS249" s="102">
        <v>5</v>
      </c>
      <c r="AT249" s="191">
        <v>8.4</v>
      </c>
      <c r="AU249" s="84">
        <v>143</v>
      </c>
      <c r="AV249" s="84">
        <v>30</v>
      </c>
      <c r="AW249" s="94">
        <v>-0.54</v>
      </c>
      <c r="AX249" s="84" t="s">
        <v>1762</v>
      </c>
      <c r="AY249" s="97">
        <v>61.9</v>
      </c>
      <c r="AZ249" s="94">
        <v>3.84</v>
      </c>
      <c r="BA249" s="96">
        <v>71</v>
      </c>
      <c r="BB249" s="96">
        <v>36</v>
      </c>
      <c r="BC249" s="84" t="s">
        <v>1762</v>
      </c>
      <c r="BD249" s="97">
        <v>62.6</v>
      </c>
      <c r="BE249" s="94">
        <v>3.78</v>
      </c>
      <c r="BF249" s="96">
        <v>75</v>
      </c>
      <c r="BG249" s="96">
        <v>38</v>
      </c>
      <c r="BH249" s="97">
        <v>72.7</v>
      </c>
      <c r="BI249" s="94">
        <v>4.21</v>
      </c>
      <c r="BJ249" s="94">
        <v>4.79</v>
      </c>
      <c r="BK249" s="96">
        <v>19</v>
      </c>
      <c r="BL249" s="94">
        <v>0.11</v>
      </c>
      <c r="BM249" s="36">
        <v>5</v>
      </c>
      <c r="BN249" s="70" t="s">
        <v>1065</v>
      </c>
      <c r="BO249" s="104">
        <v>-10</v>
      </c>
      <c r="BP249" s="84" t="s">
        <v>2140</v>
      </c>
      <c r="BQ249" s="84">
        <v>448614</v>
      </c>
      <c r="BR249" s="36" t="s">
        <v>4696</v>
      </c>
      <c r="BS249" s="36" t="s">
        <v>5248</v>
      </c>
      <c r="BT249" s="36" t="s">
        <v>3536</v>
      </c>
      <c r="BU249" s="84" t="s">
        <v>5867</v>
      </c>
      <c r="BV249" s="84" t="s">
        <v>4705</v>
      </c>
    </row>
    <row r="250" spans="1:74" x14ac:dyDescent="0.3">
      <c r="A250" s="84" t="s">
        <v>1766</v>
      </c>
      <c r="B250" s="84" t="s">
        <v>217</v>
      </c>
      <c r="C250" s="84" t="s">
        <v>1065</v>
      </c>
      <c r="D250" s="84">
        <v>2018</v>
      </c>
      <c r="E250" s="84">
        <v>38</v>
      </c>
      <c r="F250" s="84" t="s">
        <v>1062</v>
      </c>
      <c r="G250" s="84" t="s">
        <v>1063</v>
      </c>
      <c r="H250" s="93" t="s">
        <v>1762</v>
      </c>
      <c r="I250" s="94">
        <v>0.53</v>
      </c>
      <c r="J250" s="93" t="s">
        <v>1064</v>
      </c>
      <c r="K250" s="184">
        <v>39.6</v>
      </c>
      <c r="L250" s="185">
        <v>2</v>
      </c>
      <c r="M250" s="96">
        <v>55</v>
      </c>
      <c r="N250" s="96">
        <v>0</v>
      </c>
      <c r="O250" s="96">
        <v>0</v>
      </c>
      <c r="P250" s="96">
        <v>0</v>
      </c>
      <c r="Q250" s="185">
        <v>15</v>
      </c>
      <c r="R250" s="96">
        <v>28</v>
      </c>
      <c r="S250" s="96">
        <v>216</v>
      </c>
      <c r="T250" s="96">
        <v>3</v>
      </c>
      <c r="U250" s="96">
        <v>18</v>
      </c>
      <c r="V250" s="96">
        <v>4</v>
      </c>
      <c r="W250" s="185">
        <v>41</v>
      </c>
      <c r="X250" s="96">
        <v>154</v>
      </c>
      <c r="Y250" s="96">
        <v>42</v>
      </c>
      <c r="Z250" s="96">
        <v>39</v>
      </c>
      <c r="AA250" s="96">
        <v>2</v>
      </c>
      <c r="AB250" s="96">
        <v>3</v>
      </c>
      <c r="AC250" s="96">
        <v>0</v>
      </c>
      <c r="AD250" s="96">
        <v>18</v>
      </c>
      <c r="AE250" s="188">
        <v>4.3</v>
      </c>
      <c r="AF250" s="96">
        <v>42</v>
      </c>
      <c r="AG250" s="97">
        <v>7.3</v>
      </c>
      <c r="AH250" s="98">
        <v>2.2000000000000002</v>
      </c>
      <c r="AI250" s="97">
        <v>6.8</v>
      </c>
      <c r="AJ250" s="97">
        <v>3.2</v>
      </c>
      <c r="AK250" s="99">
        <v>0.53</v>
      </c>
      <c r="AL250" s="100">
        <v>0.28799999999999998</v>
      </c>
      <c r="AM250" s="99">
        <v>1.27</v>
      </c>
      <c r="AN250" s="99">
        <v>0.94</v>
      </c>
      <c r="AO250" s="99">
        <v>0.03</v>
      </c>
      <c r="AP250" s="101">
        <v>29</v>
      </c>
      <c r="AQ250" s="102">
        <v>102</v>
      </c>
      <c r="AR250" s="103">
        <v>21</v>
      </c>
      <c r="AS250" s="102">
        <v>4</v>
      </c>
      <c r="AT250" s="191">
        <v>8.16</v>
      </c>
      <c r="AU250" s="84">
        <v>164</v>
      </c>
      <c r="AV250" s="84">
        <v>31</v>
      </c>
      <c r="AW250" s="94">
        <v>-0.89</v>
      </c>
      <c r="AX250" s="84" t="s">
        <v>1762</v>
      </c>
      <c r="AY250" s="97">
        <v>52.5</v>
      </c>
      <c r="AZ250" s="94">
        <v>3.34</v>
      </c>
      <c r="BA250" s="96">
        <v>61</v>
      </c>
      <c r="BB250" s="96">
        <v>54</v>
      </c>
      <c r="BC250" s="84" t="s">
        <v>1762</v>
      </c>
      <c r="BD250" s="97">
        <v>56.5</v>
      </c>
      <c r="BE250" s="94">
        <v>3.41</v>
      </c>
      <c r="BF250" s="96">
        <v>67</v>
      </c>
      <c r="BG250" s="96">
        <v>53</v>
      </c>
      <c r="BH250" s="97">
        <v>47</v>
      </c>
      <c r="BI250" s="94">
        <v>4.79</v>
      </c>
      <c r="BJ250" s="94">
        <v>3.51</v>
      </c>
      <c r="BK250" s="96">
        <v>44</v>
      </c>
      <c r="BL250" s="94">
        <v>-0.49</v>
      </c>
      <c r="BM250" s="36">
        <v>-23</v>
      </c>
      <c r="BN250" s="70" t="s">
        <v>1065</v>
      </c>
      <c r="BO250" s="104">
        <v>9</v>
      </c>
      <c r="BP250" s="84" t="s">
        <v>1767</v>
      </c>
      <c r="BQ250" s="84">
        <v>446899</v>
      </c>
      <c r="BR250" s="36" t="s">
        <v>4696</v>
      </c>
      <c r="BS250" s="36" t="s">
        <v>3654</v>
      </c>
      <c r="BT250" s="36" t="s">
        <v>3536</v>
      </c>
      <c r="BU250" s="84" t="s">
        <v>3599</v>
      </c>
      <c r="BV250" s="84" t="s">
        <v>5868</v>
      </c>
    </row>
    <row r="251" spans="1:74" x14ac:dyDescent="0.3">
      <c r="A251" s="84" t="s">
        <v>97</v>
      </c>
      <c r="B251" s="84" t="s">
        <v>112</v>
      </c>
      <c r="C251" s="84" t="s">
        <v>1065</v>
      </c>
      <c r="D251" s="84">
        <v>2018</v>
      </c>
      <c r="E251" s="84">
        <v>30</v>
      </c>
      <c r="F251" s="84" t="s">
        <v>1104</v>
      </c>
      <c r="G251" s="84" t="s">
        <v>1063</v>
      </c>
      <c r="H251" s="93" t="s">
        <v>1762</v>
      </c>
      <c r="I251" s="94">
        <v>0.56000000000000005</v>
      </c>
      <c r="J251" s="93" t="s">
        <v>1064</v>
      </c>
      <c r="K251" s="184">
        <v>51.4</v>
      </c>
      <c r="L251" s="185">
        <v>3</v>
      </c>
      <c r="M251" s="96">
        <v>59</v>
      </c>
      <c r="N251" s="96">
        <v>0</v>
      </c>
      <c r="O251" s="96">
        <v>0</v>
      </c>
      <c r="P251" s="96">
        <v>0</v>
      </c>
      <c r="Q251" s="185">
        <v>17</v>
      </c>
      <c r="R251" s="96">
        <v>32</v>
      </c>
      <c r="S251" s="96">
        <v>251</v>
      </c>
      <c r="T251" s="96">
        <v>6</v>
      </c>
      <c r="U251" s="96">
        <v>23</v>
      </c>
      <c r="V251" s="96">
        <v>3</v>
      </c>
      <c r="W251" s="185">
        <v>52</v>
      </c>
      <c r="X251" s="96">
        <v>177</v>
      </c>
      <c r="Y251" s="96">
        <v>49</v>
      </c>
      <c r="Z251" s="96">
        <v>42</v>
      </c>
      <c r="AA251" s="96">
        <v>3</v>
      </c>
      <c r="AB251" s="96">
        <v>2</v>
      </c>
      <c r="AC251" s="96">
        <v>0</v>
      </c>
      <c r="AD251" s="96">
        <v>23</v>
      </c>
      <c r="AE251" s="188">
        <v>4.66</v>
      </c>
      <c r="AF251" s="96">
        <v>48</v>
      </c>
      <c r="AG251" s="97">
        <v>7.2</v>
      </c>
      <c r="AH251" s="98">
        <v>2.2999999999999998</v>
      </c>
      <c r="AI251" s="97">
        <v>7.6</v>
      </c>
      <c r="AJ251" s="97">
        <v>3.4</v>
      </c>
      <c r="AK251" s="99">
        <v>0.88</v>
      </c>
      <c r="AL251" s="100">
        <v>0.29299999999999998</v>
      </c>
      <c r="AM251" s="99">
        <v>1.32</v>
      </c>
      <c r="AN251" s="99">
        <v>1.36</v>
      </c>
      <c r="AO251" s="99">
        <v>0.05</v>
      </c>
      <c r="AP251" s="101">
        <v>35</v>
      </c>
      <c r="AQ251" s="102">
        <v>110</v>
      </c>
      <c r="AR251" s="103">
        <v>17</v>
      </c>
      <c r="AS251" s="102">
        <v>2</v>
      </c>
      <c r="AT251" s="191">
        <v>9.44</v>
      </c>
      <c r="AU251" s="84">
        <v>198</v>
      </c>
      <c r="AV251" s="84">
        <v>32</v>
      </c>
      <c r="AW251" s="94">
        <v>-0.92</v>
      </c>
      <c r="AX251" s="84" t="s">
        <v>1762</v>
      </c>
      <c r="AY251" s="97">
        <v>59.3</v>
      </c>
      <c r="AZ251" s="94">
        <v>3.81</v>
      </c>
      <c r="BA251" s="96">
        <v>70</v>
      </c>
      <c r="BB251" s="96">
        <v>36</v>
      </c>
      <c r="BC251" s="84" t="s">
        <v>1762</v>
      </c>
      <c r="BD251" s="97">
        <v>61.8</v>
      </c>
      <c r="BE251" s="94">
        <v>3.74</v>
      </c>
      <c r="BF251" s="96">
        <v>74</v>
      </c>
      <c r="BG251" s="96">
        <v>40</v>
      </c>
      <c r="BH251" s="97">
        <v>54.7</v>
      </c>
      <c r="BI251" s="94">
        <v>6.09</v>
      </c>
      <c r="BJ251" s="94">
        <v>5.12</v>
      </c>
      <c r="BK251" s="96">
        <v>13</v>
      </c>
      <c r="BL251" s="94">
        <v>-1.43</v>
      </c>
      <c r="BM251" s="36">
        <v>4</v>
      </c>
      <c r="BN251" s="70" t="s">
        <v>1065</v>
      </c>
      <c r="BO251" s="104">
        <v>7</v>
      </c>
      <c r="BP251" s="84" t="s">
        <v>2558</v>
      </c>
      <c r="BQ251" s="84">
        <v>473879</v>
      </c>
      <c r="BR251" s="36" t="s">
        <v>3761</v>
      </c>
      <c r="BS251" s="36" t="s">
        <v>3674</v>
      </c>
      <c r="BT251" s="36" t="s">
        <v>3591</v>
      </c>
      <c r="BU251" s="84" t="s">
        <v>3490</v>
      </c>
      <c r="BV251" s="84" t="s">
        <v>6144</v>
      </c>
    </row>
    <row r="252" spans="1:74" x14ac:dyDescent="0.3">
      <c r="A252" s="84" t="s">
        <v>7066</v>
      </c>
      <c r="B252" s="84" t="s">
        <v>223</v>
      </c>
      <c r="C252" s="84" t="s">
        <v>1065</v>
      </c>
      <c r="D252" s="84">
        <v>2018</v>
      </c>
      <c r="E252" s="84">
        <v>27</v>
      </c>
      <c r="F252" s="84" t="s">
        <v>1062</v>
      </c>
      <c r="G252" s="84" t="s">
        <v>1063</v>
      </c>
      <c r="H252" s="93" t="s">
        <v>1945</v>
      </c>
      <c r="I252" s="94">
        <v>0.41</v>
      </c>
      <c r="J252" s="93" t="s">
        <v>1064</v>
      </c>
      <c r="K252" s="184">
        <v>39.200000000000003</v>
      </c>
      <c r="L252" s="185">
        <v>2</v>
      </c>
      <c r="M252" s="96">
        <v>41</v>
      </c>
      <c r="N252" s="96">
        <v>0</v>
      </c>
      <c r="O252" s="96">
        <v>0</v>
      </c>
      <c r="P252" s="96">
        <v>0</v>
      </c>
      <c r="Q252" s="185">
        <v>1</v>
      </c>
      <c r="R252" s="96">
        <v>10</v>
      </c>
      <c r="S252" s="96">
        <v>178</v>
      </c>
      <c r="T252" s="96">
        <v>6</v>
      </c>
      <c r="U252" s="96">
        <v>19</v>
      </c>
      <c r="V252" s="96">
        <v>1</v>
      </c>
      <c r="W252" s="185">
        <v>49</v>
      </c>
      <c r="X252" s="96">
        <v>122</v>
      </c>
      <c r="Y252" s="96">
        <v>34</v>
      </c>
      <c r="Z252" s="96">
        <v>34</v>
      </c>
      <c r="AA252" s="96">
        <v>2</v>
      </c>
      <c r="AB252" s="96">
        <v>1</v>
      </c>
      <c r="AC252" s="96">
        <v>0</v>
      </c>
      <c r="AD252" s="96">
        <v>18</v>
      </c>
      <c r="AE252" s="188">
        <v>3.78</v>
      </c>
      <c r="AF252" s="96">
        <v>36</v>
      </c>
      <c r="AG252" s="97">
        <v>8</v>
      </c>
      <c r="AH252" s="98">
        <v>2.6</v>
      </c>
      <c r="AI252" s="97">
        <v>10.8</v>
      </c>
      <c r="AJ252" s="97">
        <v>4.2</v>
      </c>
      <c r="AK252" s="99">
        <v>1.31</v>
      </c>
      <c r="AL252" s="100">
        <v>0.314</v>
      </c>
      <c r="AM252" s="99">
        <v>1.39</v>
      </c>
      <c r="AN252" s="99">
        <v>1.92</v>
      </c>
      <c r="AO252" s="99">
        <v>0.09</v>
      </c>
      <c r="AP252" s="101">
        <v>125</v>
      </c>
      <c r="AQ252" s="102">
        <v>89</v>
      </c>
      <c r="AR252" s="103">
        <v>30</v>
      </c>
      <c r="AS252" s="102">
        <v>5</v>
      </c>
      <c r="AT252" s="191">
        <v>2.59</v>
      </c>
      <c r="AU252" s="84">
        <v>98</v>
      </c>
      <c r="AV252" s="84">
        <v>1</v>
      </c>
      <c r="AW252" s="94">
        <v>0.62</v>
      </c>
      <c r="AX252" s="84" t="s">
        <v>1945</v>
      </c>
      <c r="AY252" s="97">
        <v>48</v>
      </c>
      <c r="AZ252" s="94">
        <v>4.3600000000000003</v>
      </c>
      <c r="BA252" s="96">
        <v>80</v>
      </c>
      <c r="BB252" s="96">
        <v>20</v>
      </c>
      <c r="BC252" s="84" t="s">
        <v>1945</v>
      </c>
      <c r="BD252" s="97">
        <v>51.3</v>
      </c>
      <c r="BE252" s="94">
        <v>4.4000000000000004</v>
      </c>
      <c r="BF252" s="96">
        <v>87</v>
      </c>
      <c r="BG252" s="96">
        <v>21</v>
      </c>
      <c r="BH252" s="97">
        <v>34.700000000000003</v>
      </c>
      <c r="BI252" s="94">
        <v>2.34</v>
      </c>
      <c r="BJ252" s="94">
        <v>3.02</v>
      </c>
      <c r="BK252" s="96">
        <v>69</v>
      </c>
      <c r="BL252" s="94">
        <v>1.44</v>
      </c>
      <c r="BM252" s="36">
        <v>-38</v>
      </c>
      <c r="BN252" s="70" t="s">
        <v>1065</v>
      </c>
      <c r="BO252" s="104">
        <v>17</v>
      </c>
      <c r="BP252" s="84" t="s">
        <v>5870</v>
      </c>
      <c r="BQ252" s="84">
        <v>608716</v>
      </c>
      <c r="BR252" s="36" t="s">
        <v>3758</v>
      </c>
      <c r="BS252" s="36" t="s">
        <v>4255</v>
      </c>
      <c r="BT252" s="36" t="s">
        <v>4323</v>
      </c>
      <c r="BU252" s="84" t="s">
        <v>5708</v>
      </c>
      <c r="BV252" s="84" t="s">
        <v>4668</v>
      </c>
    </row>
    <row r="253" spans="1:74" x14ac:dyDescent="0.3">
      <c r="A253" s="84" t="s">
        <v>1951</v>
      </c>
      <c r="B253" s="84" t="s">
        <v>217</v>
      </c>
      <c r="C253" s="84" t="s">
        <v>1065</v>
      </c>
      <c r="D253" s="84">
        <v>2018</v>
      </c>
      <c r="E253" s="84">
        <v>30</v>
      </c>
      <c r="F253" s="84" t="s">
        <v>1116</v>
      </c>
      <c r="G253" s="84" t="s">
        <v>1063</v>
      </c>
      <c r="H253" s="93" t="s">
        <v>1945</v>
      </c>
      <c r="I253" s="94">
        <v>0.4</v>
      </c>
      <c r="J253" s="93" t="s">
        <v>1064</v>
      </c>
      <c r="K253" s="184">
        <v>34.700000000000003</v>
      </c>
      <c r="L253" s="185">
        <v>2</v>
      </c>
      <c r="M253" s="96">
        <v>40</v>
      </c>
      <c r="N253" s="96">
        <v>0</v>
      </c>
      <c r="O253" s="96">
        <v>0</v>
      </c>
      <c r="P253" s="96">
        <v>0</v>
      </c>
      <c r="Q253" s="185">
        <v>6</v>
      </c>
      <c r="R253" s="96">
        <v>15</v>
      </c>
      <c r="S253" s="96">
        <v>166</v>
      </c>
      <c r="T253" s="96">
        <v>5</v>
      </c>
      <c r="U253" s="96">
        <v>17</v>
      </c>
      <c r="V253" s="96">
        <v>2</v>
      </c>
      <c r="W253" s="185">
        <v>41</v>
      </c>
      <c r="X253" s="96">
        <v>116</v>
      </c>
      <c r="Y253" s="96">
        <v>31</v>
      </c>
      <c r="Z253" s="96">
        <v>34</v>
      </c>
      <c r="AA253" s="96">
        <v>2</v>
      </c>
      <c r="AB253" s="96">
        <v>2</v>
      </c>
      <c r="AC253" s="96">
        <v>0</v>
      </c>
      <c r="AD253" s="96">
        <v>16</v>
      </c>
      <c r="AE253" s="188">
        <v>3.76</v>
      </c>
      <c r="AF253" s="96">
        <v>31</v>
      </c>
      <c r="AG253" s="97">
        <v>7.2</v>
      </c>
      <c r="AH253" s="98">
        <v>2.4</v>
      </c>
      <c r="AI253" s="97">
        <v>9.3000000000000007</v>
      </c>
      <c r="AJ253" s="97">
        <v>4</v>
      </c>
      <c r="AK253" s="99">
        <v>1.2</v>
      </c>
      <c r="AL253" s="100">
        <v>0.28699999999999998</v>
      </c>
      <c r="AM253" s="99">
        <v>1.33</v>
      </c>
      <c r="AN253" s="99">
        <v>1.78</v>
      </c>
      <c r="AO253" s="99">
        <v>7.0000000000000007E-2</v>
      </c>
      <c r="AP253" s="101">
        <v>76</v>
      </c>
      <c r="AQ253" s="102">
        <v>89</v>
      </c>
      <c r="AR253" s="103">
        <v>30</v>
      </c>
      <c r="AS253" s="102">
        <v>5</v>
      </c>
      <c r="AT253" s="191">
        <v>3.89</v>
      </c>
      <c r="AU253" s="84">
        <v>105</v>
      </c>
      <c r="AV253" s="84">
        <v>1</v>
      </c>
      <c r="AW253" s="94">
        <v>0.18</v>
      </c>
      <c r="AX253" s="84" t="s">
        <v>1762</v>
      </c>
      <c r="AY253" s="97">
        <v>37.200000000000003</v>
      </c>
      <c r="AZ253" s="94">
        <v>3.9</v>
      </c>
      <c r="BA253" s="96">
        <v>72</v>
      </c>
      <c r="BB253" s="96">
        <v>27</v>
      </c>
      <c r="BC253" s="84" t="s">
        <v>1945</v>
      </c>
      <c r="BD253" s="97">
        <v>45.2</v>
      </c>
      <c r="BE253" s="94">
        <v>3.94</v>
      </c>
      <c r="BF253" s="96">
        <v>78</v>
      </c>
      <c r="BG253" s="96">
        <v>28</v>
      </c>
      <c r="BH253" s="97">
        <v>29.3</v>
      </c>
      <c r="BI253" s="94">
        <v>3.38</v>
      </c>
      <c r="BJ253" s="94">
        <v>3.06</v>
      </c>
      <c r="BK253" s="96">
        <v>62</v>
      </c>
      <c r="BL253" s="94">
        <v>0.39</v>
      </c>
      <c r="BM253" s="36">
        <v>-32</v>
      </c>
      <c r="BN253" s="70" t="s">
        <v>1065</v>
      </c>
      <c r="BO253" s="104">
        <v>16</v>
      </c>
      <c r="BP253" s="84" t="s">
        <v>1952</v>
      </c>
      <c r="BQ253" s="84">
        <v>502202</v>
      </c>
      <c r="BR253" s="36" t="s">
        <v>3766</v>
      </c>
      <c r="BS253" s="36" t="s">
        <v>3578</v>
      </c>
      <c r="BT253" s="36" t="s">
        <v>3638</v>
      </c>
      <c r="BU253" s="84" t="s">
        <v>4391</v>
      </c>
      <c r="BV253" s="84" t="s">
        <v>4669</v>
      </c>
    </row>
    <row r="254" spans="1:74" x14ac:dyDescent="0.3">
      <c r="A254" s="84" t="s">
        <v>3021</v>
      </c>
      <c r="B254" s="84" t="s">
        <v>405</v>
      </c>
      <c r="C254" s="84" t="s">
        <v>1065</v>
      </c>
      <c r="D254" s="84">
        <v>2018</v>
      </c>
      <c r="E254" s="84">
        <v>28</v>
      </c>
      <c r="F254" s="84" t="s">
        <v>1116</v>
      </c>
      <c r="G254" s="84" t="s">
        <v>1063</v>
      </c>
      <c r="H254" s="93" t="s">
        <v>1945</v>
      </c>
      <c r="I254" s="94">
        <v>0.51</v>
      </c>
      <c r="J254" s="93" t="s">
        <v>1064</v>
      </c>
      <c r="K254" s="184">
        <v>52.3</v>
      </c>
      <c r="L254" s="185">
        <v>3</v>
      </c>
      <c r="M254" s="96">
        <v>25</v>
      </c>
      <c r="N254" s="96">
        <v>4</v>
      </c>
      <c r="O254" s="96">
        <v>0</v>
      </c>
      <c r="P254" s="96">
        <v>0</v>
      </c>
      <c r="Q254" s="185">
        <v>0</v>
      </c>
      <c r="R254" s="96">
        <v>6</v>
      </c>
      <c r="S254" s="96">
        <v>201</v>
      </c>
      <c r="T254" s="96">
        <v>6</v>
      </c>
      <c r="U254" s="96">
        <v>17</v>
      </c>
      <c r="V254" s="96">
        <v>2</v>
      </c>
      <c r="W254" s="185">
        <v>40</v>
      </c>
      <c r="X254" s="96">
        <v>141</v>
      </c>
      <c r="Y254" s="96">
        <v>50</v>
      </c>
      <c r="Z254" s="96">
        <v>38</v>
      </c>
      <c r="AA254" s="96">
        <v>2</v>
      </c>
      <c r="AB254" s="96">
        <v>2</v>
      </c>
      <c r="AC254" s="96">
        <v>0</v>
      </c>
      <c r="AD254" s="96">
        <v>27</v>
      </c>
      <c r="AE254" s="188">
        <v>4.26</v>
      </c>
      <c r="AF254" s="96">
        <v>43</v>
      </c>
      <c r="AG254" s="97">
        <v>8.1</v>
      </c>
      <c r="AH254" s="98">
        <v>2.4</v>
      </c>
      <c r="AI254" s="97">
        <v>7.7</v>
      </c>
      <c r="AJ254" s="97">
        <v>3.2</v>
      </c>
      <c r="AK254" s="99">
        <v>1.23</v>
      </c>
      <c r="AL254" s="100">
        <v>0.27800000000000002</v>
      </c>
      <c r="AM254" s="99">
        <v>1.33</v>
      </c>
      <c r="AN254" s="99">
        <v>1.73</v>
      </c>
      <c r="AO254" s="99">
        <v>7.0000000000000007E-2</v>
      </c>
      <c r="AP254" s="101">
        <v>36</v>
      </c>
      <c r="AQ254" s="102">
        <v>101</v>
      </c>
      <c r="AR254" s="103">
        <v>23</v>
      </c>
      <c r="AS254" s="102">
        <v>5</v>
      </c>
      <c r="AT254" s="191">
        <v>3.98</v>
      </c>
      <c r="AU254" s="84">
        <v>145</v>
      </c>
      <c r="AV254" s="84">
        <v>2</v>
      </c>
      <c r="AW254" s="94">
        <v>0.1</v>
      </c>
      <c r="AX254" s="84" t="s">
        <v>1739</v>
      </c>
      <c r="AY254" s="97">
        <v>51.5</v>
      </c>
      <c r="AZ254" s="94">
        <v>4.29</v>
      </c>
      <c r="BA254" s="96">
        <v>79</v>
      </c>
      <c r="BB254" s="96">
        <v>22</v>
      </c>
      <c r="BC254" s="84" t="s">
        <v>1945</v>
      </c>
      <c r="BD254" s="97">
        <v>51.5</v>
      </c>
      <c r="BE254" s="94">
        <v>4.3499999999999996</v>
      </c>
      <c r="BF254" s="96">
        <v>86</v>
      </c>
      <c r="BG254" s="96">
        <v>21</v>
      </c>
      <c r="BH254" s="97">
        <v>31.7</v>
      </c>
      <c r="BI254" s="94">
        <v>5.12</v>
      </c>
      <c r="BJ254" s="94">
        <v>3.55</v>
      </c>
      <c r="BK254" s="96">
        <v>36</v>
      </c>
      <c r="BL254" s="94">
        <v>-0.86</v>
      </c>
      <c r="BM254" s="36">
        <v>-13</v>
      </c>
      <c r="BN254" s="70" t="s">
        <v>1065</v>
      </c>
      <c r="BO254" s="104">
        <v>20</v>
      </c>
      <c r="BP254" s="84" t="s">
        <v>4985</v>
      </c>
      <c r="BQ254" s="84">
        <v>544150</v>
      </c>
      <c r="BR254" s="36" t="s">
        <v>3774</v>
      </c>
      <c r="BS254" s="36" t="s">
        <v>4938</v>
      </c>
      <c r="BT254" s="36" t="s">
        <v>4246</v>
      </c>
      <c r="BU254" s="84" t="s">
        <v>3594</v>
      </c>
      <c r="BV254" s="84" t="s">
        <v>4668</v>
      </c>
    </row>
    <row r="255" spans="1:74" x14ac:dyDescent="0.3">
      <c r="A255" s="84" t="s">
        <v>481</v>
      </c>
      <c r="B255" s="84" t="s">
        <v>2041</v>
      </c>
      <c r="C255" s="84" t="s">
        <v>1103</v>
      </c>
      <c r="D255" s="84">
        <v>2018</v>
      </c>
      <c r="E255" s="84">
        <v>36</v>
      </c>
      <c r="F255" s="84" t="s">
        <v>1085</v>
      </c>
      <c r="G255" s="84" t="s">
        <v>1063</v>
      </c>
      <c r="H255" s="93" t="s">
        <v>1945</v>
      </c>
      <c r="I255" s="94">
        <v>0.42</v>
      </c>
      <c r="J255" s="93" t="s">
        <v>1064</v>
      </c>
      <c r="K255" s="184">
        <v>32.799999999999997</v>
      </c>
      <c r="L255" s="185">
        <v>2</v>
      </c>
      <c r="M255" s="96">
        <v>50</v>
      </c>
      <c r="N255" s="96">
        <v>0</v>
      </c>
      <c r="O255" s="96">
        <v>0</v>
      </c>
      <c r="P255" s="96">
        <v>0</v>
      </c>
      <c r="Q255" s="185">
        <v>0</v>
      </c>
      <c r="R255" s="96">
        <v>10</v>
      </c>
      <c r="S255" s="96">
        <v>175</v>
      </c>
      <c r="T255" s="96">
        <v>5</v>
      </c>
      <c r="U255" s="96">
        <v>17</v>
      </c>
      <c r="V255" s="96">
        <v>2</v>
      </c>
      <c r="W255" s="185">
        <v>39</v>
      </c>
      <c r="X255" s="96">
        <v>120</v>
      </c>
      <c r="Y255" s="96">
        <v>35</v>
      </c>
      <c r="Z255" s="96">
        <v>37</v>
      </c>
      <c r="AA255" s="96">
        <v>2</v>
      </c>
      <c r="AB255" s="96">
        <v>3</v>
      </c>
      <c r="AC255" s="96">
        <v>0</v>
      </c>
      <c r="AD255" s="96">
        <v>19</v>
      </c>
      <c r="AE255" s="188">
        <v>4.12</v>
      </c>
      <c r="AF255" s="96">
        <v>31</v>
      </c>
      <c r="AG255" s="97">
        <v>6.9</v>
      </c>
      <c r="AH255" s="98">
        <v>2.2999999999999998</v>
      </c>
      <c r="AI255" s="97">
        <v>8.6</v>
      </c>
      <c r="AJ255" s="97">
        <v>3.7</v>
      </c>
      <c r="AK255" s="99">
        <v>1.17</v>
      </c>
      <c r="AL255" s="100">
        <v>0.29499999999999998</v>
      </c>
      <c r="AM255" s="99">
        <v>1.37</v>
      </c>
      <c r="AN255" s="99">
        <v>1.71</v>
      </c>
      <c r="AO255" s="99">
        <v>7.0000000000000007E-2</v>
      </c>
      <c r="AP255" s="101">
        <v>54</v>
      </c>
      <c r="AQ255" s="102">
        <v>97</v>
      </c>
      <c r="AR255" s="103">
        <v>22</v>
      </c>
      <c r="AS255" s="102">
        <v>4</v>
      </c>
      <c r="AT255" s="191">
        <v>1.5</v>
      </c>
      <c r="AU255" s="84">
        <v>155</v>
      </c>
      <c r="AV255" s="84">
        <v>3</v>
      </c>
      <c r="AW255" s="94">
        <v>0.28999999999999998</v>
      </c>
      <c r="AX255" s="84" t="s">
        <v>1859</v>
      </c>
      <c r="AY255" s="97">
        <v>69.2</v>
      </c>
      <c r="AZ255" s="94">
        <v>4.3499999999999996</v>
      </c>
      <c r="BA255" s="96">
        <v>80</v>
      </c>
      <c r="BB255" s="96">
        <v>25</v>
      </c>
      <c r="BC255" s="84" t="s">
        <v>1945</v>
      </c>
      <c r="BD255" s="97">
        <v>61.1</v>
      </c>
      <c r="BE255" s="94">
        <v>4.41</v>
      </c>
      <c r="BF255" s="96">
        <v>87</v>
      </c>
      <c r="BG255" s="96">
        <v>22</v>
      </c>
      <c r="BH255" s="97">
        <v>33</v>
      </c>
      <c r="BI255" s="94">
        <v>4.6399999999999997</v>
      </c>
      <c r="BJ255" s="94">
        <v>3.61</v>
      </c>
      <c r="BK255" s="96">
        <v>35</v>
      </c>
      <c r="BL255" s="94">
        <v>-0.51</v>
      </c>
      <c r="BM255" s="36">
        <v>-13</v>
      </c>
      <c r="BN255" s="70" t="s">
        <v>1065</v>
      </c>
      <c r="BO255" s="104">
        <v>28</v>
      </c>
      <c r="BP255" s="84" t="s">
        <v>2214</v>
      </c>
      <c r="BQ255" s="84">
        <v>424144</v>
      </c>
      <c r="BR255" s="36" t="s">
        <v>3801</v>
      </c>
      <c r="BS255" s="36" t="s">
        <v>3535</v>
      </c>
      <c r="BT255" s="36" t="s">
        <v>3518</v>
      </c>
      <c r="BU255" s="84" t="s">
        <v>3538</v>
      </c>
      <c r="BV255" s="84" t="s">
        <v>4707</v>
      </c>
    </row>
    <row r="256" spans="1:74" x14ac:dyDescent="0.3">
      <c r="A256" s="84" t="s">
        <v>4744</v>
      </c>
      <c r="B256" s="84" t="s">
        <v>280</v>
      </c>
      <c r="C256" s="84" t="s">
        <v>1065</v>
      </c>
      <c r="D256" s="84">
        <v>2018</v>
      </c>
      <c r="E256" s="84">
        <v>27</v>
      </c>
      <c r="F256" s="84" t="s">
        <v>1104</v>
      </c>
      <c r="G256" s="84" t="s">
        <v>1063</v>
      </c>
      <c r="H256" s="93" t="s">
        <v>1945</v>
      </c>
      <c r="I256" s="94">
        <v>0.47</v>
      </c>
      <c r="J256" s="93" t="s">
        <v>1064</v>
      </c>
      <c r="K256" s="184">
        <v>46</v>
      </c>
      <c r="L256" s="185">
        <v>2</v>
      </c>
      <c r="M256" s="96">
        <v>43</v>
      </c>
      <c r="N256" s="96">
        <v>1</v>
      </c>
      <c r="O256" s="96">
        <v>0</v>
      </c>
      <c r="P256" s="96">
        <v>0</v>
      </c>
      <c r="Q256" s="185">
        <v>2</v>
      </c>
      <c r="R256" s="96">
        <v>10</v>
      </c>
      <c r="S256" s="96">
        <v>204</v>
      </c>
      <c r="T256" s="96">
        <v>6</v>
      </c>
      <c r="U256" s="96">
        <v>16</v>
      </c>
      <c r="V256" s="96">
        <v>1</v>
      </c>
      <c r="W256" s="185">
        <v>44</v>
      </c>
      <c r="X256" s="96">
        <v>143</v>
      </c>
      <c r="Y256" s="96">
        <v>43</v>
      </c>
      <c r="Z256" s="96">
        <v>39</v>
      </c>
      <c r="AA256" s="96">
        <v>3</v>
      </c>
      <c r="AB256" s="96">
        <v>2</v>
      </c>
      <c r="AC256" s="96">
        <v>0</v>
      </c>
      <c r="AD256" s="96">
        <v>21</v>
      </c>
      <c r="AE256" s="188">
        <v>4.3099999999999996</v>
      </c>
      <c r="AF256" s="96">
        <v>38</v>
      </c>
      <c r="AG256" s="97">
        <v>7.1</v>
      </c>
      <c r="AH256" s="98">
        <v>2.7</v>
      </c>
      <c r="AI256" s="97">
        <v>8.3000000000000007</v>
      </c>
      <c r="AJ256" s="97">
        <v>3.1</v>
      </c>
      <c r="AK256" s="99">
        <v>1.1200000000000001</v>
      </c>
      <c r="AL256" s="100">
        <v>0.30299999999999999</v>
      </c>
      <c r="AM256" s="99">
        <v>1.34</v>
      </c>
      <c r="AN256" s="99">
        <v>1.58</v>
      </c>
      <c r="AO256" s="99">
        <v>0.06</v>
      </c>
      <c r="AP256" s="101">
        <v>57</v>
      </c>
      <c r="AQ256" s="102">
        <v>102</v>
      </c>
      <c r="AR256" s="103">
        <v>20</v>
      </c>
      <c r="AS256" s="102">
        <v>3</v>
      </c>
      <c r="AT256" s="191">
        <v>3.1</v>
      </c>
      <c r="AU256" s="84">
        <v>169</v>
      </c>
      <c r="AV256" s="84">
        <v>4</v>
      </c>
      <c r="AW256" s="94">
        <v>-0.04</v>
      </c>
      <c r="AX256" s="84" t="s">
        <v>1739</v>
      </c>
      <c r="AY256" s="97">
        <v>51.4</v>
      </c>
      <c r="AZ256" s="94">
        <v>4.09</v>
      </c>
      <c r="BA256" s="96">
        <v>75</v>
      </c>
      <c r="BB256" s="96">
        <v>27</v>
      </c>
      <c r="BC256" s="84" t="s">
        <v>1945</v>
      </c>
      <c r="BD256" s="97">
        <v>52.6</v>
      </c>
      <c r="BE256" s="94">
        <v>4.2699999999999996</v>
      </c>
      <c r="BF256" s="96">
        <v>84</v>
      </c>
      <c r="BG256" s="96">
        <v>23</v>
      </c>
      <c r="BH256" s="97">
        <v>37.299999999999997</v>
      </c>
      <c r="BI256" s="94">
        <v>5.0599999999999996</v>
      </c>
      <c r="BJ256" s="94">
        <v>4.05</v>
      </c>
      <c r="BK256" s="96">
        <v>24</v>
      </c>
      <c r="BL256" s="94">
        <v>-0.75</v>
      </c>
      <c r="BM256" s="36">
        <v>-3</v>
      </c>
      <c r="BN256" s="70" t="s">
        <v>1065</v>
      </c>
      <c r="BO256" s="104">
        <v>15</v>
      </c>
      <c r="BP256" s="84" t="s">
        <v>4946</v>
      </c>
      <c r="BQ256" s="84">
        <v>571882</v>
      </c>
      <c r="BR256" s="36" t="s">
        <v>3766</v>
      </c>
      <c r="BS256" s="36" t="s">
        <v>5248</v>
      </c>
      <c r="BT256" s="36" t="s">
        <v>4535</v>
      </c>
      <c r="BU256" s="84" t="s">
        <v>7062</v>
      </c>
      <c r="BV256" s="84" t="s">
        <v>4668</v>
      </c>
    </row>
    <row r="257" spans="1:74" x14ac:dyDescent="0.3">
      <c r="A257" s="84" t="s">
        <v>1798</v>
      </c>
      <c r="B257" s="84" t="s">
        <v>1799</v>
      </c>
      <c r="C257" s="84" t="s">
        <v>1103</v>
      </c>
      <c r="D257" s="84">
        <v>2018</v>
      </c>
      <c r="E257" s="84">
        <v>30</v>
      </c>
      <c r="F257" s="84" t="s">
        <v>1101</v>
      </c>
      <c r="G257" s="84" t="s">
        <v>1063</v>
      </c>
      <c r="H257" s="93" t="s">
        <v>1945</v>
      </c>
      <c r="I257" s="94">
        <v>0.28999999999999998</v>
      </c>
      <c r="J257" s="93" t="s">
        <v>1064</v>
      </c>
      <c r="K257" s="184">
        <v>30.3</v>
      </c>
      <c r="L257" s="185">
        <v>1</v>
      </c>
      <c r="M257" s="96">
        <v>36</v>
      </c>
      <c r="N257" s="96">
        <v>0</v>
      </c>
      <c r="O257" s="96">
        <v>0</v>
      </c>
      <c r="P257" s="96">
        <v>0</v>
      </c>
      <c r="Q257" s="185">
        <v>0</v>
      </c>
      <c r="R257" s="96">
        <v>10</v>
      </c>
      <c r="S257" s="96">
        <v>148</v>
      </c>
      <c r="T257" s="96">
        <v>5</v>
      </c>
      <c r="U257" s="96">
        <v>16</v>
      </c>
      <c r="V257" s="96">
        <v>2</v>
      </c>
      <c r="W257" s="185">
        <v>34</v>
      </c>
      <c r="X257" s="96">
        <v>101</v>
      </c>
      <c r="Y257" s="96">
        <v>30</v>
      </c>
      <c r="Z257" s="96">
        <v>37</v>
      </c>
      <c r="AA257" s="96">
        <v>2</v>
      </c>
      <c r="AB257" s="96">
        <v>1</v>
      </c>
      <c r="AC257" s="96">
        <v>0</v>
      </c>
      <c r="AD257" s="96">
        <v>19</v>
      </c>
      <c r="AE257" s="188">
        <v>4.1399999999999997</v>
      </c>
      <c r="AF257" s="96">
        <v>26</v>
      </c>
      <c r="AG257" s="97">
        <v>6.8</v>
      </c>
      <c r="AH257" s="98">
        <v>2.2000000000000002</v>
      </c>
      <c r="AI257" s="97">
        <v>9</v>
      </c>
      <c r="AJ257" s="97">
        <v>4.2</v>
      </c>
      <c r="AK257" s="99">
        <v>1.35</v>
      </c>
      <c r="AL257" s="100">
        <v>0.30099999999999999</v>
      </c>
      <c r="AM257" s="99">
        <v>1.45</v>
      </c>
      <c r="AN257" s="99">
        <v>1.97</v>
      </c>
      <c r="AO257" s="99">
        <v>0.08</v>
      </c>
      <c r="AP257" s="101">
        <v>57</v>
      </c>
      <c r="AQ257" s="102">
        <v>98</v>
      </c>
      <c r="AR257" s="103">
        <v>20</v>
      </c>
      <c r="AS257" s="102">
        <v>3</v>
      </c>
      <c r="AT257" s="191">
        <v>0</v>
      </c>
      <c r="AU257" s="84">
        <v>171</v>
      </c>
      <c r="AV257" s="84">
        <v>5</v>
      </c>
      <c r="AW257" s="94">
        <v>0.47</v>
      </c>
      <c r="AX257" s="84" t="s">
        <v>1945</v>
      </c>
      <c r="AY257" s="97">
        <v>42.2</v>
      </c>
      <c r="AZ257" s="94">
        <v>4.6500000000000004</v>
      </c>
      <c r="BA257" s="96">
        <v>85</v>
      </c>
      <c r="BB257" s="96">
        <v>15</v>
      </c>
      <c r="BC257" s="84" t="s">
        <v>1945</v>
      </c>
      <c r="BD257" s="97">
        <v>47.2</v>
      </c>
      <c r="BE257" s="94">
        <v>4.6100000000000003</v>
      </c>
      <c r="BF257" s="96">
        <v>91</v>
      </c>
      <c r="BG257" s="96">
        <v>17</v>
      </c>
      <c r="BH257" s="97">
        <v>23.7</v>
      </c>
      <c r="BI257" s="94">
        <v>7.23</v>
      </c>
      <c r="BJ257" s="94">
        <v>3.27</v>
      </c>
      <c r="BK257" s="96">
        <v>45</v>
      </c>
      <c r="BL257" s="94">
        <v>-3.09</v>
      </c>
      <c r="BM257" s="36">
        <v>-25</v>
      </c>
      <c r="BN257" s="70" t="s">
        <v>1065</v>
      </c>
      <c r="BO257" s="104">
        <v>24</v>
      </c>
      <c r="BP257" s="84" t="s">
        <v>1800</v>
      </c>
      <c r="BQ257" s="84">
        <v>571521</v>
      </c>
      <c r="BR257" s="36" t="s">
        <v>3760</v>
      </c>
      <c r="BS257" s="36" t="s">
        <v>4364</v>
      </c>
      <c r="BT257" s="36" t="s">
        <v>5497</v>
      </c>
      <c r="BU257" s="84" t="s">
        <v>3620</v>
      </c>
      <c r="BV257" s="84" t="s">
        <v>4669</v>
      </c>
    </row>
    <row r="258" spans="1:74" x14ac:dyDescent="0.3">
      <c r="A258" s="84" t="s">
        <v>5871</v>
      </c>
      <c r="B258" s="84" t="s">
        <v>174</v>
      </c>
      <c r="C258" s="84" t="s">
        <v>1065</v>
      </c>
      <c r="D258" s="84">
        <v>2018</v>
      </c>
      <c r="E258" s="84">
        <v>29</v>
      </c>
      <c r="F258" s="84" t="s">
        <v>1093</v>
      </c>
      <c r="G258" s="84" t="s">
        <v>1063</v>
      </c>
      <c r="H258" s="93" t="s">
        <v>1945</v>
      </c>
      <c r="I258" s="94">
        <v>0.38</v>
      </c>
      <c r="J258" s="93" t="s">
        <v>1064</v>
      </c>
      <c r="K258" s="184">
        <v>34.299999999999997</v>
      </c>
      <c r="L258" s="185">
        <v>2</v>
      </c>
      <c r="M258" s="96">
        <v>36</v>
      </c>
      <c r="N258" s="96">
        <v>0</v>
      </c>
      <c r="O258" s="96">
        <v>0</v>
      </c>
      <c r="P258" s="96">
        <v>0</v>
      </c>
      <c r="Q258" s="185">
        <v>0</v>
      </c>
      <c r="R258" s="96">
        <v>10</v>
      </c>
      <c r="S258" s="96">
        <v>164</v>
      </c>
      <c r="T258" s="96">
        <v>7</v>
      </c>
      <c r="U258" s="96">
        <v>16</v>
      </c>
      <c r="V258" s="96">
        <v>1</v>
      </c>
      <c r="W258" s="185">
        <v>39</v>
      </c>
      <c r="X258" s="96">
        <v>112</v>
      </c>
      <c r="Y258" s="96">
        <v>33</v>
      </c>
      <c r="Z258" s="96">
        <v>38</v>
      </c>
      <c r="AA258" s="96">
        <v>2</v>
      </c>
      <c r="AB258" s="96">
        <v>2</v>
      </c>
      <c r="AC258" s="96">
        <v>0</v>
      </c>
      <c r="AD258" s="96">
        <v>19</v>
      </c>
      <c r="AE258" s="188">
        <v>4.2699999999999996</v>
      </c>
      <c r="AF258" s="96">
        <v>30</v>
      </c>
      <c r="AG258" s="97">
        <v>7.1</v>
      </c>
      <c r="AH258" s="98">
        <v>2.4</v>
      </c>
      <c r="AI258" s="97">
        <v>9.4</v>
      </c>
      <c r="AJ258" s="97">
        <v>3.9</v>
      </c>
      <c r="AK258" s="99">
        <v>1.59</v>
      </c>
      <c r="AL258" s="100">
        <v>0.29699999999999999</v>
      </c>
      <c r="AM258" s="99">
        <v>1.4</v>
      </c>
      <c r="AN258" s="99">
        <v>2.19</v>
      </c>
      <c r="AO258" s="99">
        <v>0.1</v>
      </c>
      <c r="AP258" s="101">
        <v>65</v>
      </c>
      <c r="AQ258" s="102">
        <v>101</v>
      </c>
      <c r="AR258" s="103">
        <v>19</v>
      </c>
      <c r="AS258" s="102">
        <v>3</v>
      </c>
      <c r="AT258" s="191">
        <v>0.56999999999999995</v>
      </c>
      <c r="AU258" s="84">
        <v>182</v>
      </c>
      <c r="AV258" s="84">
        <v>6</v>
      </c>
      <c r="AW258" s="94">
        <v>0.44</v>
      </c>
      <c r="AX258" s="84" t="s">
        <v>1945</v>
      </c>
      <c r="AY258" s="97">
        <v>44.6</v>
      </c>
      <c r="AZ258" s="94">
        <v>4.8</v>
      </c>
      <c r="BA258" s="96">
        <v>88</v>
      </c>
      <c r="BB258" s="96">
        <v>14</v>
      </c>
      <c r="BC258" s="84" t="s">
        <v>1945</v>
      </c>
      <c r="BD258" s="97">
        <v>48.8</v>
      </c>
      <c r="BE258" s="94">
        <v>4.71</v>
      </c>
      <c r="BF258" s="96">
        <v>93</v>
      </c>
      <c r="BG258" s="96">
        <v>16</v>
      </c>
      <c r="BH258" s="97">
        <v>30.7</v>
      </c>
      <c r="BI258" s="94">
        <v>4.7</v>
      </c>
      <c r="BJ258" s="94">
        <v>4.57</v>
      </c>
      <c r="BK258" s="96">
        <v>14</v>
      </c>
      <c r="BL258" s="94">
        <v>-0.42</v>
      </c>
      <c r="BM258" s="36">
        <v>5</v>
      </c>
      <c r="BN258" s="70" t="s">
        <v>1065</v>
      </c>
      <c r="BO258" s="104">
        <v>18</v>
      </c>
      <c r="BP258" s="84" t="s">
        <v>5872</v>
      </c>
      <c r="BQ258" s="84">
        <v>594992</v>
      </c>
      <c r="BR258" s="36" t="s">
        <v>3766</v>
      </c>
      <c r="BS258" s="36" t="s">
        <v>5873</v>
      </c>
      <c r="BT258" s="36" t="s">
        <v>5874</v>
      </c>
      <c r="BU258" s="84" t="s">
        <v>3614</v>
      </c>
      <c r="BV258" s="84" t="s">
        <v>4670</v>
      </c>
    </row>
    <row r="259" spans="1:74" x14ac:dyDescent="0.3">
      <c r="A259" s="84" t="s">
        <v>3326</v>
      </c>
      <c r="B259" s="84" t="s">
        <v>403</v>
      </c>
      <c r="C259" s="84" t="s">
        <v>1065</v>
      </c>
      <c r="D259" s="84">
        <v>2018</v>
      </c>
      <c r="E259" s="84">
        <v>29</v>
      </c>
      <c r="F259" s="84" t="s">
        <v>1089</v>
      </c>
      <c r="G259" s="84" t="s">
        <v>1063</v>
      </c>
      <c r="H259" s="93" t="s">
        <v>1945</v>
      </c>
      <c r="I259" s="94">
        <v>0.39</v>
      </c>
      <c r="J259" s="93" t="s">
        <v>1064</v>
      </c>
      <c r="K259" s="184">
        <v>36.4</v>
      </c>
      <c r="L259" s="185">
        <v>2</v>
      </c>
      <c r="M259" s="96">
        <v>42</v>
      </c>
      <c r="N259" s="96">
        <v>0</v>
      </c>
      <c r="O259" s="96">
        <v>0</v>
      </c>
      <c r="P259" s="96">
        <v>0</v>
      </c>
      <c r="Q259" s="185">
        <v>0</v>
      </c>
      <c r="R259" s="96">
        <v>12</v>
      </c>
      <c r="S259" s="96">
        <v>173</v>
      </c>
      <c r="T259" s="96">
        <v>6</v>
      </c>
      <c r="U259" s="96">
        <v>16</v>
      </c>
      <c r="V259" s="96">
        <v>1</v>
      </c>
      <c r="W259" s="185">
        <v>40</v>
      </c>
      <c r="X259" s="96">
        <v>120</v>
      </c>
      <c r="Y259" s="96">
        <v>34</v>
      </c>
      <c r="Z259" s="96">
        <v>39</v>
      </c>
      <c r="AA259" s="96">
        <v>3</v>
      </c>
      <c r="AB259" s="96">
        <v>1</v>
      </c>
      <c r="AC259" s="96">
        <v>0</v>
      </c>
      <c r="AD259" s="96">
        <v>20</v>
      </c>
      <c r="AE259" s="188">
        <v>4.3600000000000003</v>
      </c>
      <c r="AF259" s="96">
        <v>30</v>
      </c>
      <c r="AG259" s="97">
        <v>6.8</v>
      </c>
      <c r="AH259" s="98">
        <v>2.5</v>
      </c>
      <c r="AI259" s="97">
        <v>8.8000000000000007</v>
      </c>
      <c r="AJ259" s="97">
        <v>3.6</v>
      </c>
      <c r="AK259" s="99">
        <v>1.45</v>
      </c>
      <c r="AL259" s="100">
        <v>0.28699999999999998</v>
      </c>
      <c r="AM259" s="99">
        <v>1.35</v>
      </c>
      <c r="AN259" s="99">
        <v>2.0099999999999998</v>
      </c>
      <c r="AO259" s="99">
        <v>0.09</v>
      </c>
      <c r="AP259" s="101">
        <v>54</v>
      </c>
      <c r="AQ259" s="102">
        <v>103</v>
      </c>
      <c r="AR259" s="103">
        <v>18</v>
      </c>
      <c r="AS259" s="102">
        <v>3</v>
      </c>
      <c r="AT259" s="191">
        <v>1.1200000000000001</v>
      </c>
      <c r="AU259" s="84">
        <v>191</v>
      </c>
      <c r="AV259" s="84">
        <v>7</v>
      </c>
      <c r="AW259" s="94">
        <v>0.34</v>
      </c>
      <c r="AX259" s="84" t="s">
        <v>1945</v>
      </c>
      <c r="AY259" s="97">
        <v>45.2</v>
      </c>
      <c r="AZ259" s="94">
        <v>4.7300000000000004</v>
      </c>
      <c r="BA259" s="96">
        <v>87</v>
      </c>
      <c r="BB259" s="96">
        <v>15</v>
      </c>
      <c r="BC259" s="84" t="s">
        <v>1945</v>
      </c>
      <c r="BD259" s="97">
        <v>49.3</v>
      </c>
      <c r="BE259" s="94">
        <v>4.7</v>
      </c>
      <c r="BF259" s="96">
        <v>93</v>
      </c>
      <c r="BG259" s="96">
        <v>16</v>
      </c>
      <c r="BH259" s="97">
        <v>29</v>
      </c>
      <c r="BI259" s="94">
        <v>5.28</v>
      </c>
      <c r="BJ259" s="94">
        <v>5.33</v>
      </c>
      <c r="BK259" s="96">
        <v>7</v>
      </c>
      <c r="BL259" s="94">
        <v>-0.91</v>
      </c>
      <c r="BM259" s="36">
        <v>10</v>
      </c>
      <c r="BN259" s="70" t="s">
        <v>1065</v>
      </c>
      <c r="BO259" s="104">
        <v>20</v>
      </c>
      <c r="BP259" s="84" t="s">
        <v>3325</v>
      </c>
      <c r="BQ259" s="84">
        <v>592340</v>
      </c>
      <c r="BR259" s="36" t="s">
        <v>3766</v>
      </c>
      <c r="BS259" s="36" t="s">
        <v>5875</v>
      </c>
      <c r="BT259" s="36" t="s">
        <v>5876</v>
      </c>
      <c r="BU259" s="84" t="s">
        <v>3614</v>
      </c>
      <c r="BV259" s="84" t="s">
        <v>4670</v>
      </c>
    </row>
    <row r="260" spans="1:74" x14ac:dyDescent="0.3">
      <c r="A260" s="84" t="s">
        <v>4745</v>
      </c>
      <c r="B260" s="84" t="s">
        <v>141</v>
      </c>
      <c r="C260" s="84" t="s">
        <v>1065</v>
      </c>
      <c r="D260" s="84">
        <v>2018</v>
      </c>
      <c r="E260" s="84">
        <v>26</v>
      </c>
      <c r="F260" s="84" t="s">
        <v>1093</v>
      </c>
      <c r="G260" s="84" t="s">
        <v>1063</v>
      </c>
      <c r="H260" s="93" t="s">
        <v>1945</v>
      </c>
      <c r="I260" s="94">
        <v>0.34</v>
      </c>
      <c r="J260" s="93" t="s">
        <v>1064</v>
      </c>
      <c r="K260" s="184">
        <v>42.1</v>
      </c>
      <c r="L260" s="185">
        <v>2</v>
      </c>
      <c r="M260" s="96">
        <v>38</v>
      </c>
      <c r="N260" s="96">
        <v>0</v>
      </c>
      <c r="O260" s="96">
        <v>0</v>
      </c>
      <c r="P260" s="96">
        <v>0</v>
      </c>
      <c r="Q260" s="185">
        <v>0</v>
      </c>
      <c r="R260" s="96">
        <v>9</v>
      </c>
      <c r="S260" s="96">
        <v>181</v>
      </c>
      <c r="T260" s="96">
        <v>7</v>
      </c>
      <c r="U260" s="96">
        <v>16</v>
      </c>
      <c r="V260" s="96">
        <v>1</v>
      </c>
      <c r="W260" s="185">
        <v>38</v>
      </c>
      <c r="X260" s="96">
        <v>125</v>
      </c>
      <c r="Y260" s="96">
        <v>38</v>
      </c>
      <c r="Z260" s="96">
        <v>40</v>
      </c>
      <c r="AA260" s="96">
        <v>1</v>
      </c>
      <c r="AB260" s="96">
        <v>3</v>
      </c>
      <c r="AC260" s="96">
        <v>0</v>
      </c>
      <c r="AD260" s="96">
        <v>23</v>
      </c>
      <c r="AE260" s="188">
        <v>4.47</v>
      </c>
      <c r="AF260" s="96">
        <v>30</v>
      </c>
      <c r="AG260" s="97">
        <v>6.6</v>
      </c>
      <c r="AH260" s="98">
        <v>2.4</v>
      </c>
      <c r="AI260" s="97">
        <v>8.3000000000000007</v>
      </c>
      <c r="AJ260" s="97">
        <v>3.4</v>
      </c>
      <c r="AK260" s="99">
        <v>1.52</v>
      </c>
      <c r="AL260" s="100">
        <v>0.28499999999999998</v>
      </c>
      <c r="AM260" s="99">
        <v>1.37</v>
      </c>
      <c r="AN260" s="99">
        <v>2.0699999999999998</v>
      </c>
      <c r="AO260" s="99">
        <v>0.09</v>
      </c>
      <c r="AP260" s="101">
        <v>40</v>
      </c>
      <c r="AQ260" s="102">
        <v>106</v>
      </c>
      <c r="AR260" s="103">
        <v>17</v>
      </c>
      <c r="AS260" s="102">
        <v>2</v>
      </c>
      <c r="AT260" s="191">
        <v>0.95</v>
      </c>
      <c r="AU260" s="84">
        <v>202</v>
      </c>
      <c r="AV260" s="84">
        <v>8</v>
      </c>
      <c r="AW260" s="94">
        <v>0.08</v>
      </c>
      <c r="AX260" s="84" t="s">
        <v>1739</v>
      </c>
      <c r="AY260" s="97">
        <v>47.9</v>
      </c>
      <c r="AZ260" s="94">
        <v>4.57</v>
      </c>
      <c r="BA260" s="96">
        <v>84</v>
      </c>
      <c r="BB260" s="96">
        <v>17</v>
      </c>
      <c r="BC260" s="84" t="s">
        <v>1945</v>
      </c>
      <c r="BD260" s="97">
        <v>50</v>
      </c>
      <c r="BE260" s="94">
        <v>4.55</v>
      </c>
      <c r="BF260" s="96">
        <v>90</v>
      </c>
      <c r="BG260" s="96">
        <v>18</v>
      </c>
      <c r="BH260" s="97">
        <v>32.700000000000003</v>
      </c>
      <c r="BI260" s="94">
        <v>4.96</v>
      </c>
      <c r="BJ260" s="94">
        <v>4.74</v>
      </c>
      <c r="BK260" s="96">
        <v>12</v>
      </c>
      <c r="BL260" s="94">
        <v>-0.49</v>
      </c>
      <c r="BM260" s="36">
        <v>4</v>
      </c>
      <c r="BN260" s="70" t="s">
        <v>1065</v>
      </c>
      <c r="BO260" s="104">
        <v>17</v>
      </c>
      <c r="BP260" s="84" t="s">
        <v>5318</v>
      </c>
      <c r="BQ260" s="84">
        <v>592169</v>
      </c>
      <c r="BR260" s="36" t="s">
        <v>3766</v>
      </c>
      <c r="BS260" s="36" t="s">
        <v>4352</v>
      </c>
      <c r="BT260" s="36" t="s">
        <v>5332</v>
      </c>
      <c r="BU260" s="84" t="s">
        <v>5877</v>
      </c>
      <c r="BV260" s="84" t="s">
        <v>4668</v>
      </c>
    </row>
    <row r="261" spans="1:74" x14ac:dyDescent="0.3">
      <c r="A261" s="84" t="s">
        <v>2559</v>
      </c>
      <c r="B261" s="84" t="s">
        <v>174</v>
      </c>
      <c r="C261" s="84" t="s">
        <v>1103</v>
      </c>
      <c r="D261" s="84">
        <v>2018</v>
      </c>
      <c r="E261" s="84">
        <v>28</v>
      </c>
      <c r="F261" s="84" t="s">
        <v>1081</v>
      </c>
      <c r="G261" s="84" t="s">
        <v>1063</v>
      </c>
      <c r="H261" s="93" t="s">
        <v>1945</v>
      </c>
      <c r="I261" s="94">
        <v>0.51</v>
      </c>
      <c r="J261" s="93" t="s">
        <v>1064</v>
      </c>
      <c r="K261" s="184">
        <v>45.2</v>
      </c>
      <c r="L261" s="185">
        <v>2</v>
      </c>
      <c r="M261" s="96">
        <v>47</v>
      </c>
      <c r="N261" s="96">
        <v>1</v>
      </c>
      <c r="O261" s="96">
        <v>0</v>
      </c>
      <c r="P261" s="96">
        <v>0</v>
      </c>
      <c r="Q261" s="185">
        <v>3</v>
      </c>
      <c r="R261" s="96">
        <v>11</v>
      </c>
      <c r="S261" s="96">
        <v>206</v>
      </c>
      <c r="T261" s="96">
        <v>6</v>
      </c>
      <c r="U261" s="96">
        <v>21</v>
      </c>
      <c r="V261" s="96">
        <v>2</v>
      </c>
      <c r="W261" s="185">
        <v>50</v>
      </c>
      <c r="X261" s="96">
        <v>146</v>
      </c>
      <c r="Y261" s="96">
        <v>39</v>
      </c>
      <c r="Z261" s="96">
        <v>41</v>
      </c>
      <c r="AA261" s="96">
        <v>2</v>
      </c>
      <c r="AB261" s="96">
        <v>1</v>
      </c>
      <c r="AC261" s="96">
        <v>0</v>
      </c>
      <c r="AD261" s="96">
        <v>20</v>
      </c>
      <c r="AE261" s="188">
        <v>4.55</v>
      </c>
      <c r="AF261" s="96">
        <v>39</v>
      </c>
      <c r="AG261" s="97">
        <v>7.3</v>
      </c>
      <c r="AH261" s="98">
        <v>2.4</v>
      </c>
      <c r="AI261" s="97">
        <v>9.3000000000000007</v>
      </c>
      <c r="AJ261" s="97">
        <v>3.9</v>
      </c>
      <c r="AK261" s="99">
        <v>1.1599999999999999</v>
      </c>
      <c r="AL261" s="100">
        <v>0.28499999999999998</v>
      </c>
      <c r="AM261" s="99">
        <v>1.32</v>
      </c>
      <c r="AN261" s="99">
        <v>1.73</v>
      </c>
      <c r="AO261" s="99">
        <v>7.0000000000000007E-2</v>
      </c>
      <c r="AP261" s="101">
        <v>68</v>
      </c>
      <c r="AQ261" s="102">
        <v>107</v>
      </c>
      <c r="AR261" s="103">
        <v>17</v>
      </c>
      <c r="AS261" s="102">
        <v>2</v>
      </c>
      <c r="AT261" s="191">
        <v>3.9</v>
      </c>
      <c r="AU261" s="84">
        <v>203</v>
      </c>
      <c r="AV261" s="84">
        <v>9</v>
      </c>
      <c r="AW261" s="94">
        <v>-0.16</v>
      </c>
      <c r="AX261" s="84" t="s">
        <v>1739</v>
      </c>
      <c r="AY261" s="97">
        <v>50.5</v>
      </c>
      <c r="AZ261" s="94">
        <v>4.33</v>
      </c>
      <c r="BA261" s="96">
        <v>80</v>
      </c>
      <c r="BB261" s="96">
        <v>22</v>
      </c>
      <c r="BC261" s="84" t="s">
        <v>1945</v>
      </c>
      <c r="BD261" s="97">
        <v>51.7</v>
      </c>
      <c r="BE261" s="94">
        <v>4.3899999999999997</v>
      </c>
      <c r="BF261" s="96">
        <v>87</v>
      </c>
      <c r="BG261" s="96">
        <v>21</v>
      </c>
      <c r="BH261" s="97">
        <v>39.299999999999997</v>
      </c>
      <c r="BI261" s="94">
        <v>4.8099999999999996</v>
      </c>
      <c r="BJ261" s="94">
        <v>4.21</v>
      </c>
      <c r="BK261" s="96">
        <v>21</v>
      </c>
      <c r="BL261" s="94">
        <v>-0.25</v>
      </c>
      <c r="BM261" s="36">
        <v>-4</v>
      </c>
      <c r="BN261" s="70" t="s">
        <v>1065</v>
      </c>
      <c r="BO261" s="104">
        <v>12</v>
      </c>
      <c r="BP261" s="84" t="s">
        <v>2560</v>
      </c>
      <c r="BQ261" s="84">
        <v>543779</v>
      </c>
      <c r="BR261" s="36" t="s">
        <v>3760</v>
      </c>
      <c r="BS261" s="36" t="s">
        <v>5010</v>
      </c>
      <c r="BT261" s="36" t="s">
        <v>3565</v>
      </c>
      <c r="BU261" s="84" t="s">
        <v>3683</v>
      </c>
      <c r="BV261" s="84" t="s">
        <v>4668</v>
      </c>
    </row>
    <row r="262" spans="1:74" x14ac:dyDescent="0.3">
      <c r="A262" s="84" t="s">
        <v>971</v>
      </c>
      <c r="B262" s="84" t="s">
        <v>4378</v>
      </c>
      <c r="C262" s="84" t="s">
        <v>1103</v>
      </c>
      <c r="D262" s="84">
        <v>2018</v>
      </c>
      <c r="E262" s="84">
        <v>29</v>
      </c>
      <c r="F262" s="84" t="s">
        <v>1085</v>
      </c>
      <c r="G262" s="84" t="s">
        <v>1063</v>
      </c>
      <c r="H262" s="93" t="s">
        <v>1945</v>
      </c>
      <c r="I262" s="94">
        <v>0.38</v>
      </c>
      <c r="J262" s="93" t="s">
        <v>1064</v>
      </c>
      <c r="K262" s="184">
        <v>35.700000000000003</v>
      </c>
      <c r="L262" s="185">
        <v>2</v>
      </c>
      <c r="M262" s="96">
        <v>34</v>
      </c>
      <c r="N262" s="96">
        <v>1</v>
      </c>
      <c r="O262" s="96">
        <v>0</v>
      </c>
      <c r="P262" s="96">
        <v>0</v>
      </c>
      <c r="Q262" s="185">
        <v>0</v>
      </c>
      <c r="R262" s="96">
        <v>9</v>
      </c>
      <c r="S262" s="96">
        <v>169</v>
      </c>
      <c r="T262" s="96">
        <v>5</v>
      </c>
      <c r="U262" s="96">
        <v>17</v>
      </c>
      <c r="V262" s="96">
        <v>1</v>
      </c>
      <c r="W262" s="185">
        <v>38</v>
      </c>
      <c r="X262" s="96">
        <v>117</v>
      </c>
      <c r="Y262" s="96">
        <v>34</v>
      </c>
      <c r="Z262" s="96">
        <v>40</v>
      </c>
      <c r="AA262" s="96">
        <v>2</v>
      </c>
      <c r="AB262" s="96">
        <v>1</v>
      </c>
      <c r="AC262" s="96">
        <v>0</v>
      </c>
      <c r="AD262" s="96">
        <v>19</v>
      </c>
      <c r="AE262" s="188">
        <v>4.45</v>
      </c>
      <c r="AF262" s="96">
        <v>31</v>
      </c>
      <c r="AG262" s="97">
        <v>7.1</v>
      </c>
      <c r="AH262" s="98">
        <v>2.2999999999999998</v>
      </c>
      <c r="AI262" s="97">
        <v>8.6999999999999993</v>
      </c>
      <c r="AJ262" s="97">
        <v>3.8</v>
      </c>
      <c r="AK262" s="99">
        <v>1.1399999999999999</v>
      </c>
      <c r="AL262" s="100">
        <v>0.29199999999999998</v>
      </c>
      <c r="AM262" s="99">
        <v>1.37</v>
      </c>
      <c r="AN262" s="99">
        <v>1.69</v>
      </c>
      <c r="AO262" s="99">
        <v>7.0000000000000007E-2</v>
      </c>
      <c r="AP262" s="101">
        <v>53</v>
      </c>
      <c r="AQ262" s="102">
        <v>105</v>
      </c>
      <c r="AR262" s="103">
        <v>16</v>
      </c>
      <c r="AS262" s="102">
        <v>2</v>
      </c>
      <c r="AT262" s="191">
        <v>0.72</v>
      </c>
      <c r="AU262" s="84">
        <v>205</v>
      </c>
      <c r="AV262" s="84">
        <v>10</v>
      </c>
      <c r="AW262" s="94">
        <v>0</v>
      </c>
      <c r="AX262" s="84" t="s">
        <v>1859</v>
      </c>
      <c r="AY262" s="97">
        <v>69.8</v>
      </c>
      <c r="AZ262" s="94">
        <v>4.34</v>
      </c>
      <c r="BA262" s="96">
        <v>80</v>
      </c>
      <c r="BB262" s="96">
        <v>26</v>
      </c>
      <c r="BC262" s="84" t="s">
        <v>1945</v>
      </c>
      <c r="BD262" s="97">
        <v>62.2</v>
      </c>
      <c r="BE262" s="94">
        <v>4.4400000000000004</v>
      </c>
      <c r="BF262" s="96">
        <v>88</v>
      </c>
      <c r="BG262" s="96">
        <v>22</v>
      </c>
      <c r="BH262" s="97">
        <v>26</v>
      </c>
      <c r="BI262" s="94">
        <v>5.88</v>
      </c>
      <c r="BJ262" s="94">
        <v>4.45</v>
      </c>
      <c r="BK262" s="96">
        <v>14</v>
      </c>
      <c r="BL262" s="94">
        <v>-1.44</v>
      </c>
      <c r="BM262" s="36">
        <v>2</v>
      </c>
      <c r="BN262" s="70" t="s">
        <v>1065</v>
      </c>
      <c r="BO262" s="104">
        <v>36</v>
      </c>
      <c r="BP262" s="84" t="s">
        <v>4379</v>
      </c>
      <c r="BQ262" s="84">
        <v>519301</v>
      </c>
      <c r="BR262" s="36" t="s">
        <v>3760</v>
      </c>
      <c r="BS262" s="36" t="s">
        <v>3541</v>
      </c>
      <c r="BT262" s="36" t="s">
        <v>5310</v>
      </c>
      <c r="BU262" s="84" t="s">
        <v>4364</v>
      </c>
      <c r="BV262" s="84" t="s">
        <v>4670</v>
      </c>
    </row>
    <row r="263" spans="1:74" x14ac:dyDescent="0.3">
      <c r="A263" s="84" t="s">
        <v>4750</v>
      </c>
      <c r="B263" s="84" t="s">
        <v>274</v>
      </c>
      <c r="C263" s="84" t="s">
        <v>1103</v>
      </c>
      <c r="D263" s="84">
        <v>2018</v>
      </c>
      <c r="E263" s="84">
        <v>26</v>
      </c>
      <c r="F263" s="84" t="s">
        <v>1104</v>
      </c>
      <c r="G263" s="84" t="s">
        <v>1063</v>
      </c>
      <c r="H263" s="93" t="s">
        <v>1945</v>
      </c>
      <c r="I263" s="94">
        <v>0.3</v>
      </c>
      <c r="J263" s="93" t="s">
        <v>1064</v>
      </c>
      <c r="K263" s="184">
        <v>37.9</v>
      </c>
      <c r="L263" s="185">
        <v>2</v>
      </c>
      <c r="M263" s="96">
        <v>44</v>
      </c>
      <c r="N263" s="96">
        <v>0</v>
      </c>
      <c r="O263" s="96">
        <v>0</v>
      </c>
      <c r="P263" s="96">
        <v>0</v>
      </c>
      <c r="Q263" s="185">
        <v>0</v>
      </c>
      <c r="R263" s="96">
        <v>9</v>
      </c>
      <c r="S263" s="96">
        <v>169</v>
      </c>
      <c r="T263" s="96">
        <v>6</v>
      </c>
      <c r="U263" s="96">
        <v>17</v>
      </c>
      <c r="V263" s="96">
        <v>2</v>
      </c>
      <c r="W263" s="185">
        <v>36</v>
      </c>
      <c r="X263" s="96">
        <v>116</v>
      </c>
      <c r="Y263" s="96">
        <v>34</v>
      </c>
      <c r="Z263" s="96">
        <v>41</v>
      </c>
      <c r="AA263" s="96">
        <v>1</v>
      </c>
      <c r="AB263" s="96">
        <v>2</v>
      </c>
      <c r="AC263" s="96">
        <v>0</v>
      </c>
      <c r="AD263" s="96">
        <v>20</v>
      </c>
      <c r="AE263" s="188">
        <v>4.5</v>
      </c>
      <c r="AF263" s="96">
        <v>29</v>
      </c>
      <c r="AG263" s="97">
        <v>6.8</v>
      </c>
      <c r="AH263" s="98">
        <v>2.2000000000000002</v>
      </c>
      <c r="AI263" s="97">
        <v>8.4</v>
      </c>
      <c r="AJ263" s="97">
        <v>3.9</v>
      </c>
      <c r="AK263" s="99">
        <v>1.35</v>
      </c>
      <c r="AL263" s="100">
        <v>0.29299999999999998</v>
      </c>
      <c r="AM263" s="99">
        <v>1.41</v>
      </c>
      <c r="AN263" s="99">
        <v>1.92</v>
      </c>
      <c r="AO263" s="99">
        <v>0.08</v>
      </c>
      <c r="AP263" s="101">
        <v>40</v>
      </c>
      <c r="AQ263" s="102">
        <v>106</v>
      </c>
      <c r="AR263" s="103">
        <v>15</v>
      </c>
      <c r="AS263" s="102">
        <v>2</v>
      </c>
      <c r="AT263" s="191">
        <v>0</v>
      </c>
      <c r="AU263" s="84">
        <v>217</v>
      </c>
      <c r="AV263" s="84">
        <v>11</v>
      </c>
      <c r="AW263" s="94">
        <v>0.2</v>
      </c>
      <c r="AX263" s="84" t="s">
        <v>1945</v>
      </c>
      <c r="AY263" s="97">
        <v>46</v>
      </c>
      <c r="AZ263" s="94">
        <v>4.76</v>
      </c>
      <c r="BA263" s="96">
        <v>87</v>
      </c>
      <c r="BB263" s="96">
        <v>15</v>
      </c>
      <c r="BC263" s="84" t="s">
        <v>1945</v>
      </c>
      <c r="BD263" s="97">
        <v>50</v>
      </c>
      <c r="BE263" s="94">
        <v>4.7</v>
      </c>
      <c r="BF263" s="96">
        <v>93</v>
      </c>
      <c r="BG263" s="96">
        <v>16</v>
      </c>
      <c r="BH263" s="97">
        <v>27</v>
      </c>
      <c r="BI263" s="94">
        <v>5.67</v>
      </c>
      <c r="BJ263" s="94">
        <v>4.33</v>
      </c>
      <c r="BK263" s="96">
        <v>16</v>
      </c>
      <c r="BL263" s="94">
        <v>-1.17</v>
      </c>
      <c r="BM263" s="36">
        <v>-1</v>
      </c>
      <c r="BN263" s="70" t="s">
        <v>1065</v>
      </c>
      <c r="BO263" s="104">
        <v>23</v>
      </c>
      <c r="BP263" s="84" t="s">
        <v>4934</v>
      </c>
      <c r="BQ263" s="84">
        <v>595345</v>
      </c>
      <c r="BR263" s="36" t="s">
        <v>3760</v>
      </c>
      <c r="BS263" s="36" t="s">
        <v>5346</v>
      </c>
      <c r="BT263" s="36" t="s">
        <v>4912</v>
      </c>
      <c r="BU263" s="84" t="s">
        <v>4565</v>
      </c>
      <c r="BV263" s="84" t="s">
        <v>4668</v>
      </c>
    </row>
    <row r="264" spans="1:74" x14ac:dyDescent="0.3">
      <c r="A264" s="84" t="s">
        <v>5878</v>
      </c>
      <c r="B264" s="84" t="s">
        <v>29</v>
      </c>
      <c r="C264" s="84" t="s">
        <v>1065</v>
      </c>
      <c r="D264" s="84">
        <v>2018</v>
      </c>
      <c r="E264" s="84">
        <v>25</v>
      </c>
      <c r="F264" s="84" t="s">
        <v>1106</v>
      </c>
      <c r="G264" s="84" t="s">
        <v>1063</v>
      </c>
      <c r="H264" s="93" t="s">
        <v>1945</v>
      </c>
      <c r="I264" s="94">
        <v>0.39</v>
      </c>
      <c r="J264" s="93" t="s">
        <v>1064</v>
      </c>
      <c r="K264" s="184">
        <v>40.700000000000003</v>
      </c>
      <c r="L264" s="185">
        <v>2</v>
      </c>
      <c r="M264" s="96">
        <v>38</v>
      </c>
      <c r="N264" s="96">
        <v>0</v>
      </c>
      <c r="O264" s="96">
        <v>0</v>
      </c>
      <c r="P264" s="96">
        <v>0</v>
      </c>
      <c r="Q264" s="185">
        <v>0</v>
      </c>
      <c r="R264" s="96">
        <v>13</v>
      </c>
      <c r="S264" s="96">
        <v>175</v>
      </c>
      <c r="T264" s="96">
        <v>5</v>
      </c>
      <c r="U264" s="96">
        <v>19</v>
      </c>
      <c r="V264" s="96">
        <v>1</v>
      </c>
      <c r="W264" s="185">
        <v>38</v>
      </c>
      <c r="X264" s="96">
        <v>122</v>
      </c>
      <c r="Y264" s="96">
        <v>32</v>
      </c>
      <c r="Z264" s="96">
        <v>41</v>
      </c>
      <c r="AA264" s="96">
        <v>4</v>
      </c>
      <c r="AB264" s="96">
        <v>2</v>
      </c>
      <c r="AC264" s="96">
        <v>0</v>
      </c>
      <c r="AD264" s="96">
        <v>19</v>
      </c>
      <c r="AE264" s="188">
        <v>4.5599999999999996</v>
      </c>
      <c r="AF264" s="96">
        <v>33</v>
      </c>
      <c r="AG264" s="97">
        <v>7.4</v>
      </c>
      <c r="AH264" s="98">
        <v>2</v>
      </c>
      <c r="AI264" s="97">
        <v>8.6</v>
      </c>
      <c r="AJ264" s="97">
        <v>4.4000000000000004</v>
      </c>
      <c r="AK264" s="99">
        <v>1.17</v>
      </c>
      <c r="AL264" s="100">
        <v>0.27500000000000002</v>
      </c>
      <c r="AM264" s="99">
        <v>1.37</v>
      </c>
      <c r="AN264" s="99">
        <v>1.79</v>
      </c>
      <c r="AO264" s="99">
        <v>7.0000000000000007E-2</v>
      </c>
      <c r="AP264" s="101">
        <v>41</v>
      </c>
      <c r="AQ264" s="102">
        <v>108</v>
      </c>
      <c r="AR264" s="103">
        <v>15</v>
      </c>
      <c r="AS264" s="102">
        <v>2</v>
      </c>
      <c r="AT264" s="191">
        <v>0.48</v>
      </c>
      <c r="AU264" s="84">
        <v>222</v>
      </c>
      <c r="AV264" s="84">
        <v>12</v>
      </c>
      <c r="AW264" s="94">
        <v>-0.14000000000000001</v>
      </c>
      <c r="AX264" s="84" t="s">
        <v>1739</v>
      </c>
      <c r="AY264" s="97">
        <v>47</v>
      </c>
      <c r="AZ264" s="94">
        <v>4.3899999999999997</v>
      </c>
      <c r="BA264" s="96">
        <v>81</v>
      </c>
      <c r="BB264" s="96">
        <v>20</v>
      </c>
      <c r="BC264" s="84" t="s">
        <v>1945</v>
      </c>
      <c r="BD264" s="97">
        <v>49.5</v>
      </c>
      <c r="BE264" s="94">
        <v>4.42</v>
      </c>
      <c r="BF264" s="96">
        <v>87</v>
      </c>
      <c r="BG264" s="96">
        <v>20</v>
      </c>
      <c r="BH264" s="97">
        <v>32.299999999999997</v>
      </c>
      <c r="BI264" s="94">
        <v>3.06</v>
      </c>
      <c r="BJ264" s="94">
        <v>3.91</v>
      </c>
      <c r="BK264" s="96">
        <v>25</v>
      </c>
      <c r="BL264" s="94">
        <v>1.5</v>
      </c>
      <c r="BM264" s="36">
        <v>-10</v>
      </c>
      <c r="BN264" s="70" t="s">
        <v>1065</v>
      </c>
      <c r="BO264" s="104">
        <v>17</v>
      </c>
      <c r="BP264" s="84" t="s">
        <v>5879</v>
      </c>
      <c r="BQ264" s="84">
        <v>605195</v>
      </c>
      <c r="BR264" s="36" t="s">
        <v>4683</v>
      </c>
      <c r="BS264" s="36" t="s">
        <v>5314</v>
      </c>
      <c r="BT264" s="36" t="s">
        <v>5306</v>
      </c>
      <c r="BU264" s="84" t="s">
        <v>4517</v>
      </c>
      <c r="BV264" s="84" t="s">
        <v>4668</v>
      </c>
    </row>
    <row r="265" spans="1:74" x14ac:dyDescent="0.3">
      <c r="A265" s="84" t="s">
        <v>5011</v>
      </c>
      <c r="B265" s="84" t="s">
        <v>2187</v>
      </c>
      <c r="C265" s="84" t="s">
        <v>1103</v>
      </c>
      <c r="D265" s="84">
        <v>2018</v>
      </c>
      <c r="E265" s="84">
        <v>30</v>
      </c>
      <c r="F265" s="84" t="s">
        <v>1101</v>
      </c>
      <c r="G265" s="84" t="s">
        <v>1063</v>
      </c>
      <c r="H265" s="93" t="s">
        <v>1945</v>
      </c>
      <c r="I265" s="94">
        <v>0.33</v>
      </c>
      <c r="J265" s="93" t="s">
        <v>1064</v>
      </c>
      <c r="K265" s="184">
        <v>32.299999999999997</v>
      </c>
      <c r="L265" s="185">
        <v>2</v>
      </c>
      <c r="M265" s="96">
        <v>38</v>
      </c>
      <c r="N265" s="96">
        <v>0</v>
      </c>
      <c r="O265" s="96">
        <v>0</v>
      </c>
      <c r="P265" s="96">
        <v>0</v>
      </c>
      <c r="Q265" s="185">
        <v>0</v>
      </c>
      <c r="R265" s="96">
        <v>8</v>
      </c>
      <c r="S265" s="96">
        <v>155</v>
      </c>
      <c r="T265" s="96">
        <v>6</v>
      </c>
      <c r="U265" s="96">
        <v>15</v>
      </c>
      <c r="V265" s="96">
        <v>1</v>
      </c>
      <c r="W265" s="185">
        <v>36</v>
      </c>
      <c r="X265" s="96">
        <v>108</v>
      </c>
      <c r="Y265" s="96">
        <v>29</v>
      </c>
      <c r="Z265" s="96">
        <v>41</v>
      </c>
      <c r="AA265" s="96">
        <v>1</v>
      </c>
      <c r="AB265" s="96">
        <v>1</v>
      </c>
      <c r="AC265" s="96">
        <v>0</v>
      </c>
      <c r="AD265" s="96">
        <v>17</v>
      </c>
      <c r="AE265" s="188">
        <v>4.5199999999999996</v>
      </c>
      <c r="AF265" s="96">
        <v>26</v>
      </c>
      <c r="AG265" s="97">
        <v>6.6</v>
      </c>
      <c r="AH265" s="98">
        <v>2.4</v>
      </c>
      <c r="AI265" s="97">
        <v>8.9</v>
      </c>
      <c r="AJ265" s="97">
        <v>3.7</v>
      </c>
      <c r="AK265" s="99">
        <v>1.5</v>
      </c>
      <c r="AL265" s="100">
        <v>0.26900000000000002</v>
      </c>
      <c r="AM265" s="99">
        <v>1.3</v>
      </c>
      <c r="AN265" s="99">
        <v>2.08</v>
      </c>
      <c r="AO265" s="99">
        <v>0.09</v>
      </c>
      <c r="AP265" s="101">
        <v>51</v>
      </c>
      <c r="AQ265" s="102">
        <v>107</v>
      </c>
      <c r="AR265" s="103">
        <v>15</v>
      </c>
      <c r="AS265" s="102">
        <v>2</v>
      </c>
      <c r="AT265" s="191">
        <v>0.43</v>
      </c>
      <c r="AU265" s="84">
        <v>228</v>
      </c>
      <c r="AV265" s="84">
        <v>13</v>
      </c>
      <c r="AW265" s="94">
        <v>0.24</v>
      </c>
      <c r="AX265" s="84" t="s">
        <v>1945</v>
      </c>
      <c r="AY265" s="97">
        <v>42.2</v>
      </c>
      <c r="AZ265" s="94">
        <v>4.78</v>
      </c>
      <c r="BA265" s="96">
        <v>88</v>
      </c>
      <c r="BB265" s="96">
        <v>14</v>
      </c>
      <c r="BC265" s="84" t="s">
        <v>1945</v>
      </c>
      <c r="BD265" s="97">
        <v>47.1</v>
      </c>
      <c r="BE265" s="94">
        <v>4.76</v>
      </c>
      <c r="BF265" s="96">
        <v>94</v>
      </c>
      <c r="BG265" s="96">
        <v>15</v>
      </c>
      <c r="BH265" s="97">
        <v>23.7</v>
      </c>
      <c r="BI265" s="94">
        <v>4.9400000000000004</v>
      </c>
      <c r="BJ265" s="94">
        <v>5.55</v>
      </c>
      <c r="BK265" s="96">
        <v>6</v>
      </c>
      <c r="BL265" s="94">
        <v>-0.42</v>
      </c>
      <c r="BM265" s="36">
        <v>9</v>
      </c>
      <c r="BN265" s="70" t="s">
        <v>1065</v>
      </c>
      <c r="BO265" s="104">
        <v>23</v>
      </c>
      <c r="BP265" s="84" t="s">
        <v>5012</v>
      </c>
      <c r="BQ265" s="84">
        <v>594795</v>
      </c>
      <c r="BR265" s="36" t="s">
        <v>3760</v>
      </c>
      <c r="BS265" s="36" t="s">
        <v>5880</v>
      </c>
      <c r="BT265" s="36" t="s">
        <v>3598</v>
      </c>
      <c r="BU265" s="84" t="s">
        <v>4316</v>
      </c>
      <c r="BV265" s="84" t="s">
        <v>4674</v>
      </c>
    </row>
    <row r="266" spans="1:74" x14ac:dyDescent="0.3">
      <c r="A266" s="84" t="s">
        <v>120</v>
      </c>
      <c r="B266" s="84" t="s">
        <v>2138</v>
      </c>
      <c r="C266" s="84" t="s">
        <v>1065</v>
      </c>
      <c r="D266" s="84">
        <v>2018</v>
      </c>
      <c r="E266" s="84">
        <v>30</v>
      </c>
      <c r="F266" s="84" t="s">
        <v>1081</v>
      </c>
      <c r="G266" s="84" t="s">
        <v>1063</v>
      </c>
      <c r="H266" s="93" t="s">
        <v>1945</v>
      </c>
      <c r="I266" s="94">
        <v>0.48</v>
      </c>
      <c r="J266" s="93" t="s">
        <v>1064</v>
      </c>
      <c r="K266" s="184">
        <v>35.5</v>
      </c>
      <c r="L266" s="185">
        <v>2</v>
      </c>
      <c r="M266" s="96">
        <v>38</v>
      </c>
      <c r="N266" s="96">
        <v>0</v>
      </c>
      <c r="O266" s="96">
        <v>0</v>
      </c>
      <c r="P266" s="96">
        <v>0</v>
      </c>
      <c r="Q266" s="185">
        <v>10</v>
      </c>
      <c r="R266" s="96">
        <v>21</v>
      </c>
      <c r="S266" s="96">
        <v>169</v>
      </c>
      <c r="T266" s="96">
        <v>5</v>
      </c>
      <c r="U266" s="96">
        <v>13</v>
      </c>
      <c r="V266" s="96">
        <v>2</v>
      </c>
      <c r="W266" s="185">
        <v>35</v>
      </c>
      <c r="X266" s="96">
        <v>119</v>
      </c>
      <c r="Y266" s="96">
        <v>36</v>
      </c>
      <c r="Z266" s="96">
        <v>41</v>
      </c>
      <c r="AA266" s="96">
        <v>2</v>
      </c>
      <c r="AB266" s="96">
        <v>1</v>
      </c>
      <c r="AC266" s="96">
        <v>0</v>
      </c>
      <c r="AD266" s="96">
        <v>18</v>
      </c>
      <c r="AE266" s="188">
        <v>4.5999999999999996</v>
      </c>
      <c r="AF266" s="96">
        <v>31</v>
      </c>
      <c r="AG266" s="97">
        <v>7</v>
      </c>
      <c r="AH266" s="98">
        <v>2.7</v>
      </c>
      <c r="AI266" s="97">
        <v>7.7</v>
      </c>
      <c r="AJ266" s="97">
        <v>2.9</v>
      </c>
      <c r="AK266" s="99">
        <v>1.08</v>
      </c>
      <c r="AL266" s="100">
        <v>0.30299999999999999</v>
      </c>
      <c r="AM266" s="99">
        <v>1.33</v>
      </c>
      <c r="AN266" s="99">
        <v>1.52</v>
      </c>
      <c r="AO266" s="99">
        <v>0.06</v>
      </c>
      <c r="AP266" s="101">
        <v>38</v>
      </c>
      <c r="AQ266" s="102">
        <v>109</v>
      </c>
      <c r="AR266" s="103">
        <v>15</v>
      </c>
      <c r="AS266" s="102">
        <v>2</v>
      </c>
      <c r="AT266" s="191">
        <v>3.59</v>
      </c>
      <c r="AU266" s="84">
        <v>233</v>
      </c>
      <c r="AV266" s="84">
        <v>14</v>
      </c>
      <c r="AW266" s="94">
        <v>-0.81</v>
      </c>
      <c r="AX266" s="84" t="s">
        <v>1762</v>
      </c>
      <c r="AY266" s="97">
        <v>47.2</v>
      </c>
      <c r="AZ266" s="94">
        <v>3.9</v>
      </c>
      <c r="BA266" s="96">
        <v>72</v>
      </c>
      <c r="BB266" s="96">
        <v>30</v>
      </c>
      <c r="BC266" s="84" t="s">
        <v>1945</v>
      </c>
      <c r="BD266" s="97">
        <v>50.4</v>
      </c>
      <c r="BE266" s="94">
        <v>3.79</v>
      </c>
      <c r="BF266" s="96">
        <v>75</v>
      </c>
      <c r="BG266" s="96">
        <v>34</v>
      </c>
      <c r="BH266" s="97">
        <v>22.3</v>
      </c>
      <c r="BI266" s="94">
        <v>7.25</v>
      </c>
      <c r="BJ266" s="94">
        <v>5.87</v>
      </c>
      <c r="BK266" s="96">
        <v>4</v>
      </c>
      <c r="BL266" s="94">
        <v>-2.65</v>
      </c>
      <c r="BM266" s="36">
        <v>10</v>
      </c>
      <c r="BN266" s="70" t="s">
        <v>1076</v>
      </c>
      <c r="BO266" s="104">
        <v>28</v>
      </c>
      <c r="BP266" s="84" t="s">
        <v>2139</v>
      </c>
      <c r="BQ266" s="84">
        <v>491646</v>
      </c>
      <c r="BR266" s="36" t="s">
        <v>3759</v>
      </c>
      <c r="BS266" s="36" t="s">
        <v>3607</v>
      </c>
      <c r="BT266" s="36" t="s">
        <v>4262</v>
      </c>
      <c r="BU266" s="84" t="s">
        <v>3591</v>
      </c>
      <c r="BV266" s="84" t="s">
        <v>4713</v>
      </c>
    </row>
    <row r="267" spans="1:74" x14ac:dyDescent="0.3">
      <c r="A267" s="84" t="s">
        <v>6156</v>
      </c>
      <c r="B267" s="84" t="s">
        <v>6157</v>
      </c>
      <c r="C267" s="84" t="s">
        <v>1103</v>
      </c>
      <c r="D267" s="84">
        <v>2018</v>
      </c>
      <c r="E267" s="84">
        <v>27</v>
      </c>
      <c r="F267" s="84" t="s">
        <v>1081</v>
      </c>
      <c r="G267" s="84" t="s">
        <v>1063</v>
      </c>
      <c r="H267" s="93" t="s">
        <v>1945</v>
      </c>
      <c r="I267" s="94">
        <v>0.39</v>
      </c>
      <c r="J267" s="93" t="s">
        <v>1064</v>
      </c>
      <c r="K267" s="184">
        <v>36.799999999999997</v>
      </c>
      <c r="L267" s="185">
        <v>2</v>
      </c>
      <c r="M267" s="96">
        <v>41</v>
      </c>
      <c r="N267" s="96">
        <v>0</v>
      </c>
      <c r="O267" s="96">
        <v>0</v>
      </c>
      <c r="P267" s="96">
        <v>0</v>
      </c>
      <c r="Q267" s="185">
        <v>0</v>
      </c>
      <c r="R267" s="96">
        <v>9</v>
      </c>
      <c r="S267" s="96">
        <v>171</v>
      </c>
      <c r="T267" s="96">
        <v>5</v>
      </c>
      <c r="U267" s="96">
        <v>18</v>
      </c>
      <c r="V267" s="96">
        <v>2</v>
      </c>
      <c r="W267" s="185">
        <v>34</v>
      </c>
      <c r="X267" s="96">
        <v>117</v>
      </c>
      <c r="Y267" s="96">
        <v>34</v>
      </c>
      <c r="Z267" s="96">
        <v>41</v>
      </c>
      <c r="AA267" s="96">
        <v>1</v>
      </c>
      <c r="AB267" s="96">
        <v>3</v>
      </c>
      <c r="AC267" s="96">
        <v>0</v>
      </c>
      <c r="AD267" s="96">
        <v>15</v>
      </c>
      <c r="AE267" s="188">
        <v>4.5999999999999996</v>
      </c>
      <c r="AF267" s="96">
        <v>36</v>
      </c>
      <c r="AG267" s="97">
        <v>8.4</v>
      </c>
      <c r="AH267" s="98">
        <v>1.8</v>
      </c>
      <c r="AI267" s="97">
        <v>7.8</v>
      </c>
      <c r="AJ267" s="97">
        <v>4.2</v>
      </c>
      <c r="AK267" s="99">
        <v>1.1599999999999999</v>
      </c>
      <c r="AL267" s="100">
        <v>0.29099999999999998</v>
      </c>
      <c r="AM267" s="99">
        <v>1.45</v>
      </c>
      <c r="AN267" s="99">
        <v>1.76</v>
      </c>
      <c r="AO267" s="99">
        <v>0.06</v>
      </c>
      <c r="AP267" s="101">
        <v>25</v>
      </c>
      <c r="AQ267" s="102">
        <v>109</v>
      </c>
      <c r="AR267" s="103">
        <v>14</v>
      </c>
      <c r="AS267" s="102">
        <v>2</v>
      </c>
      <c r="AT267" s="191">
        <v>0</v>
      </c>
      <c r="AU267" s="84">
        <v>237</v>
      </c>
      <c r="AV267" s="84">
        <v>15</v>
      </c>
      <c r="AW267" s="94">
        <v>0.11</v>
      </c>
      <c r="AX267" s="84" t="s">
        <v>1945</v>
      </c>
      <c r="AY267" s="97">
        <v>45.8</v>
      </c>
      <c r="AZ267" s="94">
        <v>4.78</v>
      </c>
      <c r="BA267" s="96">
        <v>88</v>
      </c>
      <c r="BB267" s="96">
        <v>14</v>
      </c>
      <c r="BC267" s="84" t="s">
        <v>1945</v>
      </c>
      <c r="BD267" s="97">
        <v>49.6</v>
      </c>
      <c r="BE267" s="94">
        <v>4.71</v>
      </c>
      <c r="BF267" s="96">
        <v>93</v>
      </c>
      <c r="BG267" s="96">
        <v>16</v>
      </c>
      <c r="BH267" s="97">
        <v>31.3</v>
      </c>
      <c r="BI267" s="94">
        <v>2.0099999999999998</v>
      </c>
      <c r="BJ267" s="94">
        <v>4.34</v>
      </c>
      <c r="BK267" s="96">
        <v>17</v>
      </c>
      <c r="BL267" s="94">
        <v>2.59</v>
      </c>
      <c r="BM267" s="36">
        <v>-3</v>
      </c>
      <c r="BN267" s="70" t="s">
        <v>1065</v>
      </c>
      <c r="BO267" s="104">
        <v>18</v>
      </c>
      <c r="BP267" s="84" t="s">
        <v>6158</v>
      </c>
      <c r="BQ267" s="84">
        <v>571948</v>
      </c>
      <c r="BR267" s="36" t="s">
        <v>3776</v>
      </c>
      <c r="BS267" s="36" t="s">
        <v>4370</v>
      </c>
      <c r="BT267" s="36" t="s">
        <v>6159</v>
      </c>
      <c r="BU267" s="84" t="s">
        <v>3695</v>
      </c>
      <c r="BV267" s="84" t="s">
        <v>4668</v>
      </c>
    </row>
    <row r="268" spans="1:74" x14ac:dyDescent="0.3">
      <c r="A268" s="84" t="s">
        <v>4432</v>
      </c>
      <c r="B268" s="84" t="s">
        <v>269</v>
      </c>
      <c r="C268" s="84" t="s">
        <v>1065</v>
      </c>
      <c r="D268" s="84">
        <v>2018</v>
      </c>
      <c r="E268" s="84">
        <v>29</v>
      </c>
      <c r="F268" s="84" t="s">
        <v>1106</v>
      </c>
      <c r="G268" s="84" t="s">
        <v>1063</v>
      </c>
      <c r="H268" s="93" t="s">
        <v>1945</v>
      </c>
      <c r="I268" s="94">
        <v>0.41</v>
      </c>
      <c r="J268" s="93" t="s">
        <v>1064</v>
      </c>
      <c r="K268" s="184">
        <v>39.799999999999997</v>
      </c>
      <c r="L268" s="185">
        <v>2</v>
      </c>
      <c r="M268" s="96">
        <v>34</v>
      </c>
      <c r="N268" s="96">
        <v>1</v>
      </c>
      <c r="O268" s="96">
        <v>0</v>
      </c>
      <c r="P268" s="96">
        <v>0</v>
      </c>
      <c r="Q268" s="185">
        <v>0</v>
      </c>
      <c r="R268" s="96">
        <v>8</v>
      </c>
      <c r="S268" s="96">
        <v>184</v>
      </c>
      <c r="T268" s="96">
        <v>5</v>
      </c>
      <c r="U268" s="96">
        <v>16</v>
      </c>
      <c r="V268" s="96">
        <v>1</v>
      </c>
      <c r="W268" s="185">
        <v>38</v>
      </c>
      <c r="X268" s="96">
        <v>130</v>
      </c>
      <c r="Y268" s="96">
        <v>39</v>
      </c>
      <c r="Z268" s="96">
        <v>42</v>
      </c>
      <c r="AA268" s="96">
        <v>2</v>
      </c>
      <c r="AB268" s="96">
        <v>1</v>
      </c>
      <c r="AC268" s="96">
        <v>0</v>
      </c>
      <c r="AD268" s="96">
        <v>19</v>
      </c>
      <c r="AE268" s="188">
        <v>4.6900000000000004</v>
      </c>
      <c r="AF268" s="96">
        <v>36</v>
      </c>
      <c r="AG268" s="97">
        <v>7.5</v>
      </c>
      <c r="AH268" s="98">
        <v>2.2999999999999998</v>
      </c>
      <c r="AI268" s="97">
        <v>7.9</v>
      </c>
      <c r="AJ268" s="97">
        <v>3.4</v>
      </c>
      <c r="AK268" s="99">
        <v>1.1299999999999999</v>
      </c>
      <c r="AL268" s="100">
        <v>0.28899999999999998</v>
      </c>
      <c r="AM268" s="99">
        <v>1.35</v>
      </c>
      <c r="AN268" s="99">
        <v>1.63</v>
      </c>
      <c r="AO268" s="99">
        <v>0.06</v>
      </c>
      <c r="AP268" s="101">
        <v>37</v>
      </c>
      <c r="AQ268" s="102">
        <v>111</v>
      </c>
      <c r="AR268" s="103">
        <v>14</v>
      </c>
      <c r="AS268" s="102">
        <v>2</v>
      </c>
      <c r="AT268" s="191">
        <v>1.1299999999999999</v>
      </c>
      <c r="AU268" s="84">
        <v>240</v>
      </c>
      <c r="AV268" s="84">
        <v>17</v>
      </c>
      <c r="AW268" s="94">
        <v>-0.34</v>
      </c>
      <c r="AX268" s="84" t="s">
        <v>1859</v>
      </c>
      <c r="AY268" s="97">
        <v>71.900000000000006</v>
      </c>
      <c r="AZ268" s="94">
        <v>4.25</v>
      </c>
      <c r="BA268" s="96">
        <v>78</v>
      </c>
      <c r="BB268" s="96">
        <v>28</v>
      </c>
      <c r="BC268" s="84" t="s">
        <v>1945</v>
      </c>
      <c r="BD268" s="97">
        <v>63.7</v>
      </c>
      <c r="BE268" s="94">
        <v>4.3600000000000003</v>
      </c>
      <c r="BF268" s="96">
        <v>86</v>
      </c>
      <c r="BG268" s="96">
        <v>24</v>
      </c>
      <c r="BH268" s="97">
        <v>32</v>
      </c>
      <c r="BI268" s="94">
        <v>1.97</v>
      </c>
      <c r="BJ268" s="94">
        <v>3.84</v>
      </c>
      <c r="BK268" s="96">
        <v>27</v>
      </c>
      <c r="BL268" s="94">
        <v>2.72</v>
      </c>
      <c r="BM268" s="36">
        <v>-13</v>
      </c>
      <c r="BN268" s="70" t="s">
        <v>1065</v>
      </c>
      <c r="BO268" s="104">
        <v>32</v>
      </c>
      <c r="BP268" s="84" t="s">
        <v>4433</v>
      </c>
      <c r="BQ268" s="84">
        <v>519263</v>
      </c>
      <c r="BR268" s="36" t="s">
        <v>3761</v>
      </c>
      <c r="BS268" s="36" t="s">
        <v>3679</v>
      </c>
      <c r="BT268" s="36" t="s">
        <v>3525</v>
      </c>
      <c r="BU268" s="84" t="s">
        <v>5884</v>
      </c>
      <c r="BV268" s="84" t="s">
        <v>4677</v>
      </c>
    </row>
    <row r="269" spans="1:74" x14ac:dyDescent="0.3">
      <c r="A269" s="84" t="s">
        <v>5885</v>
      </c>
      <c r="B269" s="84" t="s">
        <v>5886</v>
      </c>
      <c r="C269" s="84" t="s">
        <v>1065</v>
      </c>
      <c r="D269" s="84">
        <v>2018</v>
      </c>
      <c r="E269" s="84">
        <v>25</v>
      </c>
      <c r="F269" s="84" t="s">
        <v>1106</v>
      </c>
      <c r="G269" s="84" t="s">
        <v>1063</v>
      </c>
      <c r="H269" s="93" t="s">
        <v>1945</v>
      </c>
      <c r="I269" s="94">
        <v>0.34</v>
      </c>
      <c r="J269" s="93" t="s">
        <v>1064</v>
      </c>
      <c r="K269" s="184">
        <v>37.1</v>
      </c>
      <c r="L269" s="185">
        <v>2</v>
      </c>
      <c r="M269" s="96">
        <v>35</v>
      </c>
      <c r="N269" s="96">
        <v>0</v>
      </c>
      <c r="O269" s="96">
        <v>0</v>
      </c>
      <c r="P269" s="96">
        <v>0</v>
      </c>
      <c r="Q269" s="185">
        <v>0</v>
      </c>
      <c r="R269" s="96">
        <v>12</v>
      </c>
      <c r="S269" s="96">
        <v>159</v>
      </c>
      <c r="T269" s="96">
        <v>6</v>
      </c>
      <c r="U269" s="96">
        <v>15</v>
      </c>
      <c r="V269" s="96">
        <v>1</v>
      </c>
      <c r="W269" s="185">
        <v>32</v>
      </c>
      <c r="X269" s="96">
        <v>111</v>
      </c>
      <c r="Y269" s="96">
        <v>33</v>
      </c>
      <c r="Z269" s="96">
        <v>41</v>
      </c>
      <c r="AA269" s="96">
        <v>2</v>
      </c>
      <c r="AB269" s="96">
        <v>2</v>
      </c>
      <c r="AC269" s="96">
        <v>0</v>
      </c>
      <c r="AD269" s="96">
        <v>18</v>
      </c>
      <c r="AE269" s="188">
        <v>4.59</v>
      </c>
      <c r="AF269" s="96">
        <v>29</v>
      </c>
      <c r="AG269" s="97">
        <v>7.2</v>
      </c>
      <c r="AH269" s="98">
        <v>2.2000000000000002</v>
      </c>
      <c r="AI269" s="97">
        <v>8</v>
      </c>
      <c r="AJ269" s="97">
        <v>3.7</v>
      </c>
      <c r="AK269" s="99">
        <v>1.53</v>
      </c>
      <c r="AL269" s="100">
        <v>0.28399999999999997</v>
      </c>
      <c r="AM269" s="99">
        <v>1.4</v>
      </c>
      <c r="AN269" s="99">
        <v>2.1</v>
      </c>
      <c r="AO269" s="99">
        <v>0.09</v>
      </c>
      <c r="AP269" s="101">
        <v>29</v>
      </c>
      <c r="AQ269" s="102">
        <v>108</v>
      </c>
      <c r="AR269" s="103">
        <v>14</v>
      </c>
      <c r="AS269" s="102">
        <v>2</v>
      </c>
      <c r="AT269" s="191">
        <v>0</v>
      </c>
      <c r="AU269" s="84">
        <v>242</v>
      </c>
      <c r="AV269" s="84">
        <v>18</v>
      </c>
      <c r="AW269" s="94">
        <v>0.19</v>
      </c>
      <c r="AX269" s="84" t="s">
        <v>1945</v>
      </c>
      <c r="AY269" s="97">
        <v>45</v>
      </c>
      <c r="AZ269" s="94">
        <v>4.9000000000000004</v>
      </c>
      <c r="BA269" s="96">
        <v>90</v>
      </c>
      <c r="BB269" s="96">
        <v>13</v>
      </c>
      <c r="BC269" s="84" t="s">
        <v>1945</v>
      </c>
      <c r="BD269" s="97">
        <v>49.3</v>
      </c>
      <c r="BE269" s="94">
        <v>4.78</v>
      </c>
      <c r="BF269" s="96">
        <v>94</v>
      </c>
      <c r="BG269" s="96">
        <v>15</v>
      </c>
      <c r="BH269" s="97">
        <v>25.3</v>
      </c>
      <c r="BI269" s="94">
        <v>3.91</v>
      </c>
      <c r="BJ269" s="94">
        <v>4.92</v>
      </c>
      <c r="BK269" s="96">
        <v>9</v>
      </c>
      <c r="BL269" s="94">
        <v>0.68</v>
      </c>
      <c r="BM269" s="36">
        <v>5</v>
      </c>
      <c r="BN269" s="70" t="s">
        <v>1065</v>
      </c>
      <c r="BO269" s="104">
        <v>24</v>
      </c>
      <c r="BP269" s="84" t="s">
        <v>5887</v>
      </c>
      <c r="BQ269" s="84">
        <v>596720</v>
      </c>
      <c r="BR269" s="36" t="s">
        <v>4683</v>
      </c>
      <c r="BS269" s="36" t="s">
        <v>4352</v>
      </c>
      <c r="BT269" s="36" t="s">
        <v>5888</v>
      </c>
      <c r="BU269" s="84" t="s">
        <v>5311</v>
      </c>
      <c r="BV269" s="84" t="s">
        <v>4668</v>
      </c>
    </row>
    <row r="270" spans="1:74" x14ac:dyDescent="0.3">
      <c r="A270" s="84" t="s">
        <v>3262</v>
      </c>
      <c r="B270" s="84" t="s">
        <v>424</v>
      </c>
      <c r="C270" s="84" t="s">
        <v>1065</v>
      </c>
      <c r="D270" s="84">
        <v>2018</v>
      </c>
      <c r="E270" s="84">
        <v>26</v>
      </c>
      <c r="F270" s="84" t="s">
        <v>1116</v>
      </c>
      <c r="G270" s="84" t="s">
        <v>1063</v>
      </c>
      <c r="H270" s="93" t="s">
        <v>1945</v>
      </c>
      <c r="I270" s="94">
        <v>0.44</v>
      </c>
      <c r="J270" s="93" t="s">
        <v>1064</v>
      </c>
      <c r="K270" s="184">
        <v>42.4</v>
      </c>
      <c r="L270" s="185">
        <v>2</v>
      </c>
      <c r="M270" s="96">
        <v>37</v>
      </c>
      <c r="N270" s="96">
        <v>1</v>
      </c>
      <c r="O270" s="96">
        <v>0</v>
      </c>
      <c r="P270" s="96">
        <v>0</v>
      </c>
      <c r="Q270" s="185">
        <v>1</v>
      </c>
      <c r="R270" s="96">
        <v>8</v>
      </c>
      <c r="S270" s="96">
        <v>188</v>
      </c>
      <c r="T270" s="96">
        <v>7</v>
      </c>
      <c r="U270" s="96">
        <v>19</v>
      </c>
      <c r="V270" s="96">
        <v>2</v>
      </c>
      <c r="W270" s="185">
        <v>41</v>
      </c>
      <c r="X270" s="96">
        <v>131</v>
      </c>
      <c r="Y270" s="96">
        <v>37</v>
      </c>
      <c r="Z270" s="96">
        <v>43</v>
      </c>
      <c r="AA270" s="96">
        <v>2</v>
      </c>
      <c r="AB270" s="96">
        <v>1</v>
      </c>
      <c r="AC270" s="96">
        <v>0</v>
      </c>
      <c r="AD270" s="96">
        <v>21</v>
      </c>
      <c r="AE270" s="188">
        <v>4.7300000000000004</v>
      </c>
      <c r="AF270" s="96">
        <v>35</v>
      </c>
      <c r="AG270" s="97">
        <v>7.4</v>
      </c>
      <c r="AH270" s="98">
        <v>2.1</v>
      </c>
      <c r="AI270" s="97">
        <v>8.6</v>
      </c>
      <c r="AJ270" s="97">
        <v>4.0999999999999996</v>
      </c>
      <c r="AK270" s="99">
        <v>1.42</v>
      </c>
      <c r="AL270" s="100">
        <v>0.28499999999999998</v>
      </c>
      <c r="AM270" s="99">
        <v>1.4</v>
      </c>
      <c r="AN270" s="99">
        <v>2.0299999999999998</v>
      </c>
      <c r="AO270" s="99">
        <v>0.08</v>
      </c>
      <c r="AP270" s="101">
        <v>38</v>
      </c>
      <c r="AQ270" s="102">
        <v>112</v>
      </c>
      <c r="AR270" s="103">
        <v>14</v>
      </c>
      <c r="AS270" s="102">
        <v>1</v>
      </c>
      <c r="AT270" s="191">
        <v>0.78</v>
      </c>
      <c r="AU270" s="84">
        <v>245</v>
      </c>
      <c r="AV270" s="84">
        <v>19</v>
      </c>
      <c r="AW270" s="94">
        <v>-0.15</v>
      </c>
      <c r="AX270" s="84" t="s">
        <v>1739</v>
      </c>
      <c r="AY270" s="97">
        <v>48.1</v>
      </c>
      <c r="AZ270" s="94">
        <v>4.54</v>
      </c>
      <c r="BA270" s="96">
        <v>84</v>
      </c>
      <c r="BB270" s="96">
        <v>18</v>
      </c>
      <c r="BC270" s="84" t="s">
        <v>1945</v>
      </c>
      <c r="BD270" s="97">
        <v>50.4</v>
      </c>
      <c r="BE270" s="94">
        <v>4.58</v>
      </c>
      <c r="BF270" s="96">
        <v>91</v>
      </c>
      <c r="BG270" s="96">
        <v>18</v>
      </c>
      <c r="BH270" s="97">
        <v>27</v>
      </c>
      <c r="BI270" s="94">
        <v>5</v>
      </c>
      <c r="BJ270" s="94">
        <v>5.79</v>
      </c>
      <c r="BK270" s="96">
        <v>5</v>
      </c>
      <c r="BL270" s="94">
        <v>-0.27</v>
      </c>
      <c r="BM270" s="36">
        <v>9</v>
      </c>
      <c r="BN270" s="70" t="s">
        <v>1065</v>
      </c>
      <c r="BO270" s="104">
        <v>23</v>
      </c>
      <c r="BP270" s="84" t="s">
        <v>5267</v>
      </c>
      <c r="BQ270" s="84">
        <v>545332</v>
      </c>
      <c r="BR270" s="36" t="s">
        <v>3766</v>
      </c>
      <c r="BS270" s="36" t="s">
        <v>5319</v>
      </c>
      <c r="BT270" s="36" t="s">
        <v>4303</v>
      </c>
      <c r="BU270" s="84" t="s">
        <v>5889</v>
      </c>
      <c r="BV270" s="84" t="s">
        <v>4668</v>
      </c>
    </row>
    <row r="271" spans="1:74" x14ac:dyDescent="0.3">
      <c r="A271" s="84" t="s">
        <v>2267</v>
      </c>
      <c r="B271" s="84" t="s">
        <v>129</v>
      </c>
      <c r="C271" s="84" t="s">
        <v>1103</v>
      </c>
      <c r="D271" s="84">
        <v>2018</v>
      </c>
      <c r="E271" s="84">
        <v>31</v>
      </c>
      <c r="F271" s="84" t="s">
        <v>1089</v>
      </c>
      <c r="G271" s="84" t="s">
        <v>1063</v>
      </c>
      <c r="H271" s="93" t="s">
        <v>1945</v>
      </c>
      <c r="I271" s="94">
        <v>0.34</v>
      </c>
      <c r="J271" s="93" t="s">
        <v>1064</v>
      </c>
      <c r="K271" s="184">
        <v>36.200000000000003</v>
      </c>
      <c r="L271" s="185">
        <v>2</v>
      </c>
      <c r="M271" s="96">
        <v>46</v>
      </c>
      <c r="N271" s="96">
        <v>0</v>
      </c>
      <c r="O271" s="96">
        <v>0</v>
      </c>
      <c r="P271" s="96">
        <v>0</v>
      </c>
      <c r="Q271" s="185">
        <v>1</v>
      </c>
      <c r="R271" s="96">
        <v>11</v>
      </c>
      <c r="S271" s="96">
        <v>182</v>
      </c>
      <c r="T271" s="96">
        <v>6</v>
      </c>
      <c r="U271" s="96">
        <v>20</v>
      </c>
      <c r="V271" s="96">
        <v>1</v>
      </c>
      <c r="W271" s="185">
        <v>35</v>
      </c>
      <c r="X271" s="96">
        <v>123</v>
      </c>
      <c r="Y271" s="96">
        <v>38</v>
      </c>
      <c r="Z271" s="96">
        <v>42</v>
      </c>
      <c r="AA271" s="96">
        <v>2</v>
      </c>
      <c r="AB271" s="96">
        <v>3</v>
      </c>
      <c r="AC271" s="96">
        <v>0</v>
      </c>
      <c r="AD271" s="96">
        <v>21</v>
      </c>
      <c r="AE271" s="188">
        <v>4.72</v>
      </c>
      <c r="AF271" s="96">
        <v>36</v>
      </c>
      <c r="AG271" s="97">
        <v>8</v>
      </c>
      <c r="AH271" s="98">
        <v>1.8</v>
      </c>
      <c r="AI271" s="97">
        <v>7.7</v>
      </c>
      <c r="AJ271" s="97">
        <v>4.3</v>
      </c>
      <c r="AK271" s="99">
        <v>1.22</v>
      </c>
      <c r="AL271" s="100">
        <v>0.29799999999999999</v>
      </c>
      <c r="AM271" s="99">
        <v>1.5</v>
      </c>
      <c r="AN271" s="99">
        <v>1.83</v>
      </c>
      <c r="AO271" s="99">
        <v>7.0000000000000007E-2</v>
      </c>
      <c r="AP271" s="101">
        <v>21</v>
      </c>
      <c r="AQ271" s="102">
        <v>111</v>
      </c>
      <c r="AR271" s="103">
        <v>14</v>
      </c>
      <c r="AS271" s="102">
        <v>1</v>
      </c>
      <c r="AT271" s="191">
        <v>0</v>
      </c>
      <c r="AU271" s="84">
        <v>249</v>
      </c>
      <c r="AV271" s="84">
        <v>21</v>
      </c>
      <c r="AW271" s="94">
        <v>0.06</v>
      </c>
      <c r="AX271" s="84" t="s">
        <v>1945</v>
      </c>
      <c r="AY271" s="97">
        <v>45.9</v>
      </c>
      <c r="AZ271" s="94">
        <v>4.8600000000000003</v>
      </c>
      <c r="BA271" s="96">
        <v>89</v>
      </c>
      <c r="BB271" s="96">
        <v>14</v>
      </c>
      <c r="BC271" s="84" t="s">
        <v>1945</v>
      </c>
      <c r="BD271" s="97">
        <v>49.4</v>
      </c>
      <c r="BE271" s="94">
        <v>4.7699999999999996</v>
      </c>
      <c r="BF271" s="96">
        <v>94</v>
      </c>
      <c r="BG271" s="96">
        <v>15</v>
      </c>
      <c r="BH271" s="97">
        <v>37</v>
      </c>
      <c r="BI271" s="94">
        <v>3.65</v>
      </c>
      <c r="BJ271" s="94">
        <v>4.62</v>
      </c>
      <c r="BK271" s="96">
        <v>15</v>
      </c>
      <c r="BL271" s="94">
        <v>1.07</v>
      </c>
      <c r="BM271" s="36">
        <v>-1</v>
      </c>
      <c r="BN271" s="70" t="s">
        <v>1065</v>
      </c>
      <c r="BO271" s="104">
        <v>12</v>
      </c>
      <c r="BP271" s="84" t="s">
        <v>2268</v>
      </c>
      <c r="BQ271" s="84">
        <v>572831</v>
      </c>
      <c r="BR271" s="36" t="s">
        <v>3776</v>
      </c>
      <c r="BS271" s="36" t="s">
        <v>3694</v>
      </c>
      <c r="BT271" s="36" t="s">
        <v>5444</v>
      </c>
      <c r="BU271" s="84" t="s">
        <v>3616</v>
      </c>
      <c r="BV271" s="84" t="s">
        <v>4682</v>
      </c>
    </row>
    <row r="272" spans="1:74" x14ac:dyDescent="0.3">
      <c r="A272" s="84" t="s">
        <v>194</v>
      </c>
      <c r="B272" s="84" t="s">
        <v>495</v>
      </c>
      <c r="C272" s="84" t="s">
        <v>1065</v>
      </c>
      <c r="D272" s="84">
        <v>2018</v>
      </c>
      <c r="E272" s="84">
        <v>29</v>
      </c>
      <c r="F272" s="84" t="s">
        <v>1089</v>
      </c>
      <c r="G272" s="84" t="s">
        <v>1063</v>
      </c>
      <c r="H272" s="93" t="s">
        <v>1945</v>
      </c>
      <c r="I272" s="94">
        <v>0.34</v>
      </c>
      <c r="J272" s="93" t="s">
        <v>1064</v>
      </c>
      <c r="K272" s="184">
        <v>37.4</v>
      </c>
      <c r="L272" s="185">
        <v>2</v>
      </c>
      <c r="M272" s="96">
        <v>39</v>
      </c>
      <c r="N272" s="96">
        <v>0</v>
      </c>
      <c r="O272" s="96">
        <v>0</v>
      </c>
      <c r="P272" s="96">
        <v>0</v>
      </c>
      <c r="Q272" s="185">
        <v>0</v>
      </c>
      <c r="R272" s="96">
        <v>11</v>
      </c>
      <c r="S272" s="96">
        <v>180</v>
      </c>
      <c r="T272" s="96">
        <v>7</v>
      </c>
      <c r="U272" s="96">
        <v>21</v>
      </c>
      <c r="V272" s="96">
        <v>1</v>
      </c>
      <c r="W272" s="185">
        <v>42</v>
      </c>
      <c r="X272" s="96">
        <v>120</v>
      </c>
      <c r="Y272" s="96">
        <v>37</v>
      </c>
      <c r="Z272" s="96">
        <v>43</v>
      </c>
      <c r="AA272" s="96">
        <v>3</v>
      </c>
      <c r="AB272" s="96">
        <v>1</v>
      </c>
      <c r="AC272" s="96">
        <v>0</v>
      </c>
      <c r="AD272" s="96">
        <v>24</v>
      </c>
      <c r="AE272" s="188">
        <v>4.75</v>
      </c>
      <c r="AF272" s="96">
        <v>34</v>
      </c>
      <c r="AG272" s="97">
        <v>7.5</v>
      </c>
      <c r="AH272" s="98">
        <v>2</v>
      </c>
      <c r="AI272" s="97">
        <v>9.1999999999999993</v>
      </c>
      <c r="AJ272" s="97">
        <v>4.5999999999999996</v>
      </c>
      <c r="AK272" s="99">
        <v>1.62</v>
      </c>
      <c r="AL272" s="100">
        <v>0.29799999999999999</v>
      </c>
      <c r="AM272" s="99">
        <v>1.5</v>
      </c>
      <c r="AN272" s="99">
        <v>2.2999999999999998</v>
      </c>
      <c r="AO272" s="99">
        <v>0.1</v>
      </c>
      <c r="AP272" s="101">
        <v>44</v>
      </c>
      <c r="AQ272" s="102">
        <v>112</v>
      </c>
      <c r="AR272" s="103">
        <v>13</v>
      </c>
      <c r="AS272" s="102">
        <v>1</v>
      </c>
      <c r="AT272" s="191">
        <v>0</v>
      </c>
      <c r="AU272" s="84">
        <v>255</v>
      </c>
      <c r="AV272" s="84">
        <v>22</v>
      </c>
      <c r="AW272" s="94">
        <v>0.02</v>
      </c>
      <c r="AX272" s="84" t="s">
        <v>1945</v>
      </c>
      <c r="AY272" s="97">
        <v>46.4</v>
      </c>
      <c r="AZ272" s="94">
        <v>4.93</v>
      </c>
      <c r="BA272" s="96">
        <v>91</v>
      </c>
      <c r="BB272" s="96">
        <v>13</v>
      </c>
      <c r="BC272" s="84" t="s">
        <v>1945</v>
      </c>
      <c r="BD272" s="97">
        <v>50.3</v>
      </c>
      <c r="BE272" s="94">
        <v>4.7699999999999996</v>
      </c>
      <c r="BF272" s="96">
        <v>94</v>
      </c>
      <c r="BG272" s="96">
        <v>15</v>
      </c>
      <c r="BH272" s="97">
        <v>31.3</v>
      </c>
      <c r="BI272" s="94">
        <v>7.18</v>
      </c>
      <c r="BJ272" s="94">
        <v>4.63</v>
      </c>
      <c r="BK272" s="96">
        <v>13</v>
      </c>
      <c r="BL272" s="94">
        <v>-2.4300000000000002</v>
      </c>
      <c r="BM272" s="36">
        <v>0</v>
      </c>
      <c r="BN272" s="70" t="s">
        <v>1065</v>
      </c>
      <c r="BO272" s="104">
        <v>19</v>
      </c>
      <c r="BP272" s="84" t="s">
        <v>3380</v>
      </c>
      <c r="BQ272" s="84">
        <v>519166</v>
      </c>
      <c r="BR272" s="36" t="s">
        <v>3806</v>
      </c>
      <c r="BS272" s="36" t="s">
        <v>5478</v>
      </c>
      <c r="BT272" s="36" t="s">
        <v>4397</v>
      </c>
      <c r="BU272" s="84" t="s">
        <v>4530</v>
      </c>
      <c r="BV272" s="84" t="s">
        <v>4677</v>
      </c>
    </row>
    <row r="273" spans="1:74" x14ac:dyDescent="0.3">
      <c r="A273" s="84" t="s">
        <v>286</v>
      </c>
      <c r="B273" s="84" t="s">
        <v>4313</v>
      </c>
      <c r="C273" s="84" t="s">
        <v>1065</v>
      </c>
      <c r="D273" s="84">
        <v>2018</v>
      </c>
      <c r="E273" s="84">
        <v>26</v>
      </c>
      <c r="F273" s="84" t="s">
        <v>1093</v>
      </c>
      <c r="G273" s="84" t="s">
        <v>1063</v>
      </c>
      <c r="H273" s="93" t="s">
        <v>1945</v>
      </c>
      <c r="I273" s="94">
        <v>0.33</v>
      </c>
      <c r="J273" s="93" t="s">
        <v>1064</v>
      </c>
      <c r="K273" s="184">
        <v>35.5</v>
      </c>
      <c r="L273" s="185">
        <v>1</v>
      </c>
      <c r="M273" s="96">
        <v>33</v>
      </c>
      <c r="N273" s="96">
        <v>0</v>
      </c>
      <c r="O273" s="96">
        <v>0</v>
      </c>
      <c r="P273" s="96">
        <v>0</v>
      </c>
      <c r="Q273" s="185">
        <v>0</v>
      </c>
      <c r="R273" s="96">
        <v>9</v>
      </c>
      <c r="S273" s="96">
        <v>158</v>
      </c>
      <c r="T273" s="96">
        <v>7</v>
      </c>
      <c r="U273" s="96">
        <v>21</v>
      </c>
      <c r="V273" s="96">
        <v>1</v>
      </c>
      <c r="W273" s="185">
        <v>38</v>
      </c>
      <c r="X273" s="96">
        <v>108</v>
      </c>
      <c r="Y273" s="96">
        <v>28</v>
      </c>
      <c r="Z273" s="96">
        <v>43</v>
      </c>
      <c r="AA273" s="96">
        <v>2</v>
      </c>
      <c r="AB273" s="96">
        <v>1</v>
      </c>
      <c r="AC273" s="96">
        <v>0</v>
      </c>
      <c r="AD273" s="96">
        <v>19</v>
      </c>
      <c r="AE273" s="188">
        <v>4.79</v>
      </c>
      <c r="AF273" s="96">
        <v>30</v>
      </c>
      <c r="AG273" s="97">
        <v>7.6</v>
      </c>
      <c r="AH273" s="98">
        <v>1.8</v>
      </c>
      <c r="AI273" s="97">
        <v>9.5</v>
      </c>
      <c r="AJ273" s="97">
        <v>5.5</v>
      </c>
      <c r="AK273" s="99">
        <v>1.79</v>
      </c>
      <c r="AL273" s="100">
        <v>0.26</v>
      </c>
      <c r="AM273" s="99">
        <v>1.47</v>
      </c>
      <c r="AN273" s="99">
        <v>2.59</v>
      </c>
      <c r="AO273" s="99">
        <v>0.11</v>
      </c>
      <c r="AP273" s="101">
        <v>37</v>
      </c>
      <c r="AQ273" s="102">
        <v>113</v>
      </c>
      <c r="AR273" s="103">
        <v>12</v>
      </c>
      <c r="AS273" s="102">
        <v>1</v>
      </c>
      <c r="AT273" s="191">
        <v>0</v>
      </c>
      <c r="AU273" s="84">
        <v>271</v>
      </c>
      <c r="AV273" s="84">
        <v>24</v>
      </c>
      <c r="AW273" s="94">
        <v>0.2</v>
      </c>
      <c r="AX273" s="84" t="s">
        <v>1945</v>
      </c>
      <c r="AY273" s="97">
        <v>43.8</v>
      </c>
      <c r="AZ273" s="94">
        <v>5.21</v>
      </c>
      <c r="BA273" s="96">
        <v>96</v>
      </c>
      <c r="BB273" s="96">
        <v>10</v>
      </c>
      <c r="BC273" s="84" t="s">
        <v>1945</v>
      </c>
      <c r="BD273" s="97">
        <v>48.2</v>
      </c>
      <c r="BE273" s="94">
        <v>4.99</v>
      </c>
      <c r="BF273" s="96">
        <v>99</v>
      </c>
      <c r="BG273" s="96">
        <v>13</v>
      </c>
      <c r="BH273" s="97">
        <v>24.3</v>
      </c>
      <c r="BI273" s="94">
        <v>5.18</v>
      </c>
      <c r="BJ273" s="94">
        <v>6.56</v>
      </c>
      <c r="BK273" s="96">
        <v>3</v>
      </c>
      <c r="BL273" s="94">
        <v>-0.39</v>
      </c>
      <c r="BM273" s="36">
        <v>9</v>
      </c>
      <c r="BN273" s="70" t="s">
        <v>1065</v>
      </c>
      <c r="BO273" s="104">
        <v>24</v>
      </c>
      <c r="BP273" s="84" t="s">
        <v>5890</v>
      </c>
      <c r="BQ273" s="84">
        <v>554374</v>
      </c>
      <c r="BR273" s="36" t="s">
        <v>3758</v>
      </c>
      <c r="BS273" s="36" t="s">
        <v>5891</v>
      </c>
      <c r="BT273" s="36" t="s">
        <v>4303</v>
      </c>
      <c r="BU273" s="84" t="s">
        <v>5892</v>
      </c>
      <c r="BV273" s="84" t="s">
        <v>4668</v>
      </c>
    </row>
    <row r="274" spans="1:74" x14ac:dyDescent="0.3">
      <c r="A274" s="84" t="s">
        <v>2104</v>
      </c>
      <c r="B274" s="84" t="s">
        <v>1939</v>
      </c>
      <c r="C274" s="84" t="s">
        <v>1065</v>
      </c>
      <c r="D274" s="84">
        <v>2018</v>
      </c>
      <c r="E274" s="84">
        <v>34</v>
      </c>
      <c r="F274" s="84" t="s">
        <v>1085</v>
      </c>
      <c r="G274" s="84" t="s">
        <v>1063</v>
      </c>
      <c r="H274" s="93" t="s">
        <v>1945</v>
      </c>
      <c r="I274" s="94">
        <v>0.45</v>
      </c>
      <c r="J274" s="93" t="s">
        <v>1064</v>
      </c>
      <c r="K274" s="184">
        <v>32.799999999999997</v>
      </c>
      <c r="L274" s="185">
        <v>2</v>
      </c>
      <c r="M274" s="96">
        <v>41</v>
      </c>
      <c r="N274" s="96">
        <v>0</v>
      </c>
      <c r="O274" s="96">
        <v>0</v>
      </c>
      <c r="P274" s="96">
        <v>0</v>
      </c>
      <c r="Q274" s="185">
        <v>5</v>
      </c>
      <c r="R274" s="96">
        <v>16</v>
      </c>
      <c r="S274" s="96">
        <v>164</v>
      </c>
      <c r="T274" s="96">
        <v>7</v>
      </c>
      <c r="U274" s="96">
        <v>13</v>
      </c>
      <c r="V274" s="96">
        <v>2</v>
      </c>
      <c r="W274" s="185">
        <v>41</v>
      </c>
      <c r="X274" s="96">
        <v>117</v>
      </c>
      <c r="Y274" s="96">
        <v>31</v>
      </c>
      <c r="Z274" s="96">
        <v>44</v>
      </c>
      <c r="AA274" s="96">
        <v>2</v>
      </c>
      <c r="AB274" s="96">
        <v>1</v>
      </c>
      <c r="AC274" s="96">
        <v>0</v>
      </c>
      <c r="AD274" s="96">
        <v>17</v>
      </c>
      <c r="AE274" s="188">
        <v>4.8899999999999997</v>
      </c>
      <c r="AF274" s="96">
        <v>27</v>
      </c>
      <c r="AG274" s="97">
        <v>6.2</v>
      </c>
      <c r="AH274" s="98">
        <v>3.1</v>
      </c>
      <c r="AI274" s="97">
        <v>9.1</v>
      </c>
      <c r="AJ274" s="97">
        <v>3</v>
      </c>
      <c r="AK274" s="99">
        <v>1.55</v>
      </c>
      <c r="AL274" s="100">
        <v>0.27200000000000002</v>
      </c>
      <c r="AM274" s="99">
        <v>1.22</v>
      </c>
      <c r="AN274" s="99">
        <v>2.06</v>
      </c>
      <c r="AO274" s="99">
        <v>0.1</v>
      </c>
      <c r="AP274" s="101">
        <v>62</v>
      </c>
      <c r="AQ274" s="102">
        <v>115</v>
      </c>
      <c r="AR274" s="103">
        <v>11</v>
      </c>
      <c r="AS274" s="102">
        <v>0</v>
      </c>
      <c r="AT274" s="191">
        <v>2.59</v>
      </c>
      <c r="AU274" s="84">
        <v>280</v>
      </c>
      <c r="AV274" s="84">
        <v>25</v>
      </c>
      <c r="AW274" s="94">
        <v>-0.64</v>
      </c>
      <c r="AX274" s="84" t="s">
        <v>1859</v>
      </c>
      <c r="AY274" s="97">
        <v>67.8</v>
      </c>
      <c r="AZ274" s="94">
        <v>4.43</v>
      </c>
      <c r="BA274" s="96">
        <v>81</v>
      </c>
      <c r="BB274" s="96">
        <v>24</v>
      </c>
      <c r="BC274" s="84" t="s">
        <v>1945</v>
      </c>
      <c r="BD274" s="97">
        <v>60.6</v>
      </c>
      <c r="BE274" s="94">
        <v>4.25</v>
      </c>
      <c r="BF274" s="96">
        <v>84</v>
      </c>
      <c r="BG274" s="96">
        <v>25</v>
      </c>
      <c r="BH274" s="97">
        <v>26</v>
      </c>
      <c r="BI274" s="94">
        <v>7.27</v>
      </c>
      <c r="BJ274" s="94">
        <v>7.81</v>
      </c>
      <c r="BK274" s="96">
        <v>1</v>
      </c>
      <c r="BL274" s="94">
        <v>-2.38</v>
      </c>
      <c r="BM274" s="36">
        <v>10</v>
      </c>
      <c r="BN274" s="70" t="s">
        <v>1076</v>
      </c>
      <c r="BO274" s="104">
        <v>35</v>
      </c>
      <c r="BP274" s="84" t="s">
        <v>2105</v>
      </c>
      <c r="BQ274" s="84">
        <v>518875</v>
      </c>
      <c r="BR274" s="36" t="s">
        <v>4704</v>
      </c>
      <c r="BS274" s="36" t="s">
        <v>3666</v>
      </c>
      <c r="BT274" s="36" t="s">
        <v>5893</v>
      </c>
      <c r="BU274" s="84" t="s">
        <v>3623</v>
      </c>
      <c r="BV274" s="84" t="s">
        <v>4685</v>
      </c>
    </row>
    <row r="275" spans="1:74" x14ac:dyDescent="0.3">
      <c r="A275" s="84" t="s">
        <v>2279</v>
      </c>
      <c r="B275" s="84" t="s">
        <v>486</v>
      </c>
      <c r="C275" s="84" t="s">
        <v>1065</v>
      </c>
      <c r="D275" s="84">
        <v>2018</v>
      </c>
      <c r="E275" s="84">
        <v>31</v>
      </c>
      <c r="F275" s="84" t="s">
        <v>1111</v>
      </c>
      <c r="G275" s="84" t="s">
        <v>1063</v>
      </c>
      <c r="H275" s="93" t="s">
        <v>1945</v>
      </c>
      <c r="I275" s="94">
        <v>0.36</v>
      </c>
      <c r="J275" s="93" t="s">
        <v>1064</v>
      </c>
      <c r="K275" s="184">
        <v>32.200000000000003</v>
      </c>
      <c r="L275" s="185">
        <v>2</v>
      </c>
      <c r="M275" s="96">
        <v>36</v>
      </c>
      <c r="N275" s="96">
        <v>0</v>
      </c>
      <c r="O275" s="96">
        <v>0</v>
      </c>
      <c r="P275" s="96">
        <v>0</v>
      </c>
      <c r="Q275" s="185">
        <v>0</v>
      </c>
      <c r="R275" s="96">
        <v>11</v>
      </c>
      <c r="S275" s="96">
        <v>157</v>
      </c>
      <c r="T275" s="96">
        <v>5</v>
      </c>
      <c r="U275" s="96">
        <v>15</v>
      </c>
      <c r="V275" s="96">
        <v>2</v>
      </c>
      <c r="W275" s="185">
        <v>30</v>
      </c>
      <c r="X275" s="96">
        <v>108</v>
      </c>
      <c r="Y275" s="96">
        <v>32</v>
      </c>
      <c r="Z275" s="96">
        <v>44</v>
      </c>
      <c r="AA275" s="96">
        <v>2</v>
      </c>
      <c r="AB275" s="96">
        <v>2</v>
      </c>
      <c r="AC275" s="96">
        <v>0</v>
      </c>
      <c r="AD275" s="96">
        <v>18</v>
      </c>
      <c r="AE275" s="188">
        <v>4.91</v>
      </c>
      <c r="AF275" s="96">
        <v>30</v>
      </c>
      <c r="AG275" s="97">
        <v>7.5</v>
      </c>
      <c r="AH275" s="98">
        <v>2</v>
      </c>
      <c r="AI275" s="97">
        <v>7.3</v>
      </c>
      <c r="AJ275" s="97">
        <v>3.7</v>
      </c>
      <c r="AK275" s="99">
        <v>1.1499999999999999</v>
      </c>
      <c r="AL275" s="100">
        <v>0.28299999999999997</v>
      </c>
      <c r="AM275" s="99">
        <v>1.38</v>
      </c>
      <c r="AN275" s="99">
        <v>1.69</v>
      </c>
      <c r="AO275" s="99">
        <v>0.06</v>
      </c>
      <c r="AP275" s="101">
        <v>19</v>
      </c>
      <c r="AQ275" s="102">
        <v>116</v>
      </c>
      <c r="AR275" s="103">
        <v>11</v>
      </c>
      <c r="AS275" s="102">
        <v>0</v>
      </c>
      <c r="AT275" s="191">
        <v>0</v>
      </c>
      <c r="AU275" s="84">
        <v>285</v>
      </c>
      <c r="AV275" s="84">
        <v>26</v>
      </c>
      <c r="AW275" s="94">
        <v>-0.23</v>
      </c>
      <c r="AX275" s="84" t="s">
        <v>1945</v>
      </c>
      <c r="AY275" s="97">
        <v>42.1</v>
      </c>
      <c r="AZ275" s="94">
        <v>4.6900000000000004</v>
      </c>
      <c r="BA275" s="96">
        <v>86</v>
      </c>
      <c r="BB275" s="96">
        <v>15</v>
      </c>
      <c r="BC275" s="84" t="s">
        <v>1945</v>
      </c>
      <c r="BD275" s="97">
        <v>47.1</v>
      </c>
      <c r="BE275" s="94">
        <v>4.68</v>
      </c>
      <c r="BF275" s="96">
        <v>93</v>
      </c>
      <c r="BG275" s="96">
        <v>16</v>
      </c>
      <c r="BH275" s="97">
        <v>22.3</v>
      </c>
      <c r="BI275" s="94">
        <v>4.43</v>
      </c>
      <c r="BJ275" s="94">
        <v>5.31</v>
      </c>
      <c r="BK275" s="96">
        <v>6</v>
      </c>
      <c r="BL275" s="94">
        <v>0.48</v>
      </c>
      <c r="BM275" s="36">
        <v>4</v>
      </c>
      <c r="BN275" s="70" t="s">
        <v>1065</v>
      </c>
      <c r="BO275" s="104">
        <v>25</v>
      </c>
      <c r="BP275" s="84" t="s">
        <v>2280</v>
      </c>
      <c r="BQ275" s="84">
        <v>543746</v>
      </c>
      <c r="BR275" s="36" t="s">
        <v>3761</v>
      </c>
      <c r="BS275" s="36" t="s">
        <v>3550</v>
      </c>
      <c r="BT275" s="36" t="s">
        <v>3514</v>
      </c>
      <c r="BU275" s="84" t="s">
        <v>1322</v>
      </c>
      <c r="BV275" s="84" t="s">
        <v>4682</v>
      </c>
    </row>
    <row r="276" spans="1:74" x14ac:dyDescent="0.3">
      <c r="A276" s="84" t="s">
        <v>2733</v>
      </c>
      <c r="B276" s="84" t="s">
        <v>5894</v>
      </c>
      <c r="C276" s="84" t="s">
        <v>1065</v>
      </c>
      <c r="D276" s="84">
        <v>2018</v>
      </c>
      <c r="E276" s="84">
        <v>24</v>
      </c>
      <c r="F276" s="84" t="s">
        <v>1081</v>
      </c>
      <c r="G276" s="84" t="s">
        <v>1063</v>
      </c>
      <c r="H276" s="93" t="s">
        <v>1945</v>
      </c>
      <c r="I276" s="94">
        <v>0.37</v>
      </c>
      <c r="J276" s="93" t="s">
        <v>1064</v>
      </c>
      <c r="K276" s="184">
        <v>42.3</v>
      </c>
      <c r="L276" s="185">
        <v>1</v>
      </c>
      <c r="M276" s="96">
        <v>36</v>
      </c>
      <c r="N276" s="96">
        <v>0</v>
      </c>
      <c r="O276" s="96">
        <v>0</v>
      </c>
      <c r="P276" s="96">
        <v>0</v>
      </c>
      <c r="Q276" s="185">
        <v>0</v>
      </c>
      <c r="R276" s="96">
        <v>9</v>
      </c>
      <c r="S276" s="96">
        <v>183</v>
      </c>
      <c r="T276" s="96">
        <v>8</v>
      </c>
      <c r="U276" s="96">
        <v>20</v>
      </c>
      <c r="V276" s="96">
        <v>2</v>
      </c>
      <c r="W276" s="185">
        <v>37</v>
      </c>
      <c r="X276" s="96">
        <v>120</v>
      </c>
      <c r="Y276" s="96">
        <v>40</v>
      </c>
      <c r="Z276" s="96">
        <v>45</v>
      </c>
      <c r="AA276" s="96">
        <v>2</v>
      </c>
      <c r="AB276" s="96">
        <v>2</v>
      </c>
      <c r="AC276" s="96">
        <v>1</v>
      </c>
      <c r="AD276" s="96">
        <v>26</v>
      </c>
      <c r="AE276" s="188">
        <v>5.0199999999999996</v>
      </c>
      <c r="AF276" s="96">
        <v>34</v>
      </c>
      <c r="AG276" s="97">
        <v>7.5</v>
      </c>
      <c r="AH276" s="98">
        <v>1.9</v>
      </c>
      <c r="AI276" s="97">
        <v>8.4</v>
      </c>
      <c r="AJ276" s="97">
        <v>4.4000000000000004</v>
      </c>
      <c r="AK276" s="99">
        <v>1.76</v>
      </c>
      <c r="AL276" s="100">
        <v>0.309</v>
      </c>
      <c r="AM276" s="99">
        <v>1.59</v>
      </c>
      <c r="AN276" s="99">
        <v>2.4500000000000002</v>
      </c>
      <c r="AO276" s="99">
        <v>0.1</v>
      </c>
      <c r="AP276" s="101">
        <v>22</v>
      </c>
      <c r="AQ276" s="102">
        <v>118</v>
      </c>
      <c r="AR276" s="103">
        <v>11</v>
      </c>
      <c r="AS276" s="102">
        <v>0</v>
      </c>
      <c r="AT276" s="191">
        <v>0</v>
      </c>
      <c r="AU276" s="84">
        <v>290</v>
      </c>
      <c r="AV276" s="84">
        <v>27</v>
      </c>
      <c r="AW276" s="94">
        <v>-0.25</v>
      </c>
      <c r="AX276" s="84" t="s">
        <v>1739</v>
      </c>
      <c r="AY276" s="97">
        <v>48.7</v>
      </c>
      <c r="AZ276" s="94">
        <v>4.88</v>
      </c>
      <c r="BA276" s="96">
        <v>90</v>
      </c>
      <c r="BB276" s="96">
        <v>14</v>
      </c>
      <c r="BC276" s="84" t="s">
        <v>1945</v>
      </c>
      <c r="BD276" s="97">
        <v>51.2</v>
      </c>
      <c r="BE276" s="94">
        <v>4.7699999999999996</v>
      </c>
      <c r="BF276" s="96">
        <v>94</v>
      </c>
      <c r="BG276" s="96">
        <v>15</v>
      </c>
      <c r="BH276" s="97">
        <v>29.7</v>
      </c>
      <c r="BI276" s="94">
        <v>7.89</v>
      </c>
      <c r="BJ276" s="94">
        <v>5.81</v>
      </c>
      <c r="BK276" s="96">
        <v>5</v>
      </c>
      <c r="BL276" s="94">
        <v>-2.87</v>
      </c>
      <c r="BM276" s="36">
        <v>5</v>
      </c>
      <c r="BN276" s="70" t="s">
        <v>1065</v>
      </c>
      <c r="BO276" s="104">
        <v>22</v>
      </c>
      <c r="BP276" s="84" t="s">
        <v>5895</v>
      </c>
      <c r="BQ276" s="84">
        <v>620982</v>
      </c>
      <c r="BR276" s="36" t="s">
        <v>4683</v>
      </c>
      <c r="BS276" s="36" t="s">
        <v>5896</v>
      </c>
      <c r="BT276" s="36" t="s">
        <v>5897</v>
      </c>
      <c r="BU276" s="84" t="s">
        <v>5898</v>
      </c>
      <c r="BV276" s="84" t="s">
        <v>4668</v>
      </c>
    </row>
    <row r="277" spans="1:74" x14ac:dyDescent="0.3">
      <c r="A277" s="84" t="s">
        <v>2183</v>
      </c>
      <c r="B277" s="84" t="s">
        <v>1792</v>
      </c>
      <c r="C277" s="84" t="s">
        <v>1065</v>
      </c>
      <c r="D277" s="84">
        <v>2018</v>
      </c>
      <c r="E277" s="84">
        <v>34</v>
      </c>
      <c r="F277" s="84" t="s">
        <v>1116</v>
      </c>
      <c r="G277" s="84" t="s">
        <v>1063</v>
      </c>
      <c r="H277" s="93" t="s">
        <v>1945</v>
      </c>
      <c r="I277" s="94">
        <v>0.44</v>
      </c>
      <c r="J277" s="93" t="s">
        <v>1064</v>
      </c>
      <c r="K277" s="184">
        <v>32</v>
      </c>
      <c r="L277" s="185">
        <v>2</v>
      </c>
      <c r="M277" s="96">
        <v>35</v>
      </c>
      <c r="N277" s="96">
        <v>1</v>
      </c>
      <c r="O277" s="96">
        <v>0</v>
      </c>
      <c r="P277" s="96">
        <v>0</v>
      </c>
      <c r="Q277" s="185">
        <v>3</v>
      </c>
      <c r="R277" s="96">
        <v>10</v>
      </c>
      <c r="S277" s="96">
        <v>165</v>
      </c>
      <c r="T277" s="96">
        <v>5</v>
      </c>
      <c r="U277" s="96">
        <v>16</v>
      </c>
      <c r="V277" s="96">
        <v>1</v>
      </c>
      <c r="W277" s="185">
        <v>31</v>
      </c>
      <c r="X277" s="96">
        <v>115</v>
      </c>
      <c r="Y277" s="96">
        <v>34</v>
      </c>
      <c r="Z277" s="96">
        <v>45</v>
      </c>
      <c r="AA277" s="96">
        <v>2</v>
      </c>
      <c r="AB277" s="96">
        <v>1</v>
      </c>
      <c r="AC277" s="96">
        <v>0</v>
      </c>
      <c r="AD277" s="96">
        <v>18</v>
      </c>
      <c r="AE277" s="188">
        <v>5</v>
      </c>
      <c r="AF277" s="96">
        <v>31</v>
      </c>
      <c r="AG277" s="97">
        <v>7.3</v>
      </c>
      <c r="AH277" s="98">
        <v>1.9</v>
      </c>
      <c r="AI277" s="97">
        <v>7.2</v>
      </c>
      <c r="AJ277" s="97">
        <v>3.7</v>
      </c>
      <c r="AK277" s="99">
        <v>1.28</v>
      </c>
      <c r="AL277" s="100">
        <v>0.28499999999999998</v>
      </c>
      <c r="AM277" s="99">
        <v>1.41</v>
      </c>
      <c r="AN277" s="99">
        <v>1.83</v>
      </c>
      <c r="AO277" s="99">
        <v>7.0000000000000007E-2</v>
      </c>
      <c r="AP277" s="101">
        <v>15</v>
      </c>
      <c r="AQ277" s="102">
        <v>118</v>
      </c>
      <c r="AR277" s="103">
        <v>10</v>
      </c>
      <c r="AS277" s="102">
        <v>0</v>
      </c>
      <c r="AT277" s="191">
        <v>0</v>
      </c>
      <c r="AU277" s="84">
        <v>292</v>
      </c>
      <c r="AV277" s="84">
        <v>28</v>
      </c>
      <c r="AW277" s="94">
        <v>-0.34</v>
      </c>
      <c r="AX277" s="84" t="s">
        <v>1859</v>
      </c>
      <c r="AY277" s="97">
        <v>67.099999999999994</v>
      </c>
      <c r="AZ277" s="94">
        <v>4.76</v>
      </c>
      <c r="BA277" s="96">
        <v>88</v>
      </c>
      <c r="BB277" s="96">
        <v>18</v>
      </c>
      <c r="BC277" s="84" t="s">
        <v>1945</v>
      </c>
      <c r="BD277" s="97">
        <v>59.8</v>
      </c>
      <c r="BE277" s="94">
        <v>4.66</v>
      </c>
      <c r="BF277" s="96">
        <v>92</v>
      </c>
      <c r="BG277" s="96">
        <v>18</v>
      </c>
      <c r="BH277" s="97">
        <v>26.3</v>
      </c>
      <c r="BI277" s="94">
        <v>4.4400000000000004</v>
      </c>
      <c r="BJ277" s="94">
        <v>5.34</v>
      </c>
      <c r="BK277" s="96">
        <v>7</v>
      </c>
      <c r="BL277" s="94">
        <v>0.55000000000000004</v>
      </c>
      <c r="BM277" s="36">
        <v>3</v>
      </c>
      <c r="BN277" s="70" t="s">
        <v>1065</v>
      </c>
      <c r="BO277" s="104">
        <v>34</v>
      </c>
      <c r="BP277" s="84" t="s">
        <v>2184</v>
      </c>
      <c r="BQ277" s="84">
        <v>452666</v>
      </c>
      <c r="BR277" s="36" t="s">
        <v>4709</v>
      </c>
      <c r="BS277" s="36" t="s">
        <v>3735</v>
      </c>
      <c r="BT277" s="36" t="s">
        <v>5522</v>
      </c>
      <c r="BU277" s="84" t="s">
        <v>5899</v>
      </c>
      <c r="BV277" s="84" t="s">
        <v>4679</v>
      </c>
    </row>
    <row r="278" spans="1:74" x14ac:dyDescent="0.3">
      <c r="A278" s="84" t="s">
        <v>3379</v>
      </c>
      <c r="B278" s="84" t="s">
        <v>174</v>
      </c>
      <c r="C278" s="84" t="s">
        <v>1065</v>
      </c>
      <c r="D278" s="84">
        <v>2018</v>
      </c>
      <c r="E278" s="84">
        <v>29</v>
      </c>
      <c r="F278" s="84" t="s">
        <v>1107</v>
      </c>
      <c r="G278" s="84" t="s">
        <v>1063</v>
      </c>
      <c r="H278" s="93" t="s">
        <v>1945</v>
      </c>
      <c r="I278" s="94">
        <v>0.46</v>
      </c>
      <c r="J278" s="93" t="s">
        <v>1064</v>
      </c>
      <c r="K278" s="184">
        <v>37.299999999999997</v>
      </c>
      <c r="L278" s="185">
        <v>2</v>
      </c>
      <c r="M278" s="96">
        <v>32</v>
      </c>
      <c r="N278" s="96">
        <v>2</v>
      </c>
      <c r="O278" s="96">
        <v>0</v>
      </c>
      <c r="P278" s="96">
        <v>0</v>
      </c>
      <c r="Q278" s="185">
        <v>0</v>
      </c>
      <c r="R278" s="96">
        <v>8</v>
      </c>
      <c r="S278" s="96">
        <v>179</v>
      </c>
      <c r="T278" s="96">
        <v>6</v>
      </c>
      <c r="U278" s="96">
        <v>17</v>
      </c>
      <c r="V278" s="96">
        <v>1</v>
      </c>
      <c r="W278" s="185">
        <v>35</v>
      </c>
      <c r="X278" s="96">
        <v>123</v>
      </c>
      <c r="Y278" s="96">
        <v>37</v>
      </c>
      <c r="Z278" s="96">
        <v>46</v>
      </c>
      <c r="AA278" s="96">
        <v>2</v>
      </c>
      <c r="AB278" s="96">
        <v>1</v>
      </c>
      <c r="AC278" s="96">
        <v>0</v>
      </c>
      <c r="AD278" s="96">
        <v>21</v>
      </c>
      <c r="AE278" s="188">
        <v>5.14</v>
      </c>
      <c r="AF278" s="96">
        <v>32</v>
      </c>
      <c r="AG278" s="97">
        <v>7</v>
      </c>
      <c r="AH278" s="98">
        <v>2.1</v>
      </c>
      <c r="AI278" s="97">
        <v>7.7</v>
      </c>
      <c r="AJ278" s="97">
        <v>3.6</v>
      </c>
      <c r="AK278" s="99">
        <v>1.27</v>
      </c>
      <c r="AL278" s="100">
        <v>0.28999999999999998</v>
      </c>
      <c r="AM278" s="99">
        <v>1.4</v>
      </c>
      <c r="AN278" s="99">
        <v>1.81</v>
      </c>
      <c r="AO278" s="99">
        <v>7.0000000000000007E-2</v>
      </c>
      <c r="AP278" s="101">
        <v>23</v>
      </c>
      <c r="AQ278" s="102">
        <v>121</v>
      </c>
      <c r="AR278" s="103">
        <v>10</v>
      </c>
      <c r="AS278" s="102">
        <v>0</v>
      </c>
      <c r="AT278" s="191">
        <v>0</v>
      </c>
      <c r="AU278" s="84">
        <v>301</v>
      </c>
      <c r="AV278" s="84">
        <v>29</v>
      </c>
      <c r="AW278" s="94">
        <v>-0.55000000000000004</v>
      </c>
      <c r="AX278" s="84" t="s">
        <v>1859</v>
      </c>
      <c r="AY278" s="97">
        <v>70.599999999999994</v>
      </c>
      <c r="AZ278" s="94">
        <v>4.59</v>
      </c>
      <c r="BA278" s="96">
        <v>84</v>
      </c>
      <c r="BB278" s="96">
        <v>21</v>
      </c>
      <c r="BC278" s="84" t="s">
        <v>1945</v>
      </c>
      <c r="BD278" s="97">
        <v>63</v>
      </c>
      <c r="BE278" s="94">
        <v>4.59</v>
      </c>
      <c r="BF278" s="96">
        <v>91</v>
      </c>
      <c r="BG278" s="96">
        <v>20</v>
      </c>
      <c r="BH278" s="97">
        <v>26.3</v>
      </c>
      <c r="BI278" s="94">
        <v>7.86</v>
      </c>
      <c r="BJ278" s="94">
        <v>5.57</v>
      </c>
      <c r="BK278" s="96">
        <v>6</v>
      </c>
      <c r="BL278" s="94">
        <v>-2.72</v>
      </c>
      <c r="BM278" s="36">
        <v>4</v>
      </c>
      <c r="BN278" s="70" t="s">
        <v>1065</v>
      </c>
      <c r="BO278" s="104">
        <v>37</v>
      </c>
      <c r="BP278" s="84" t="s">
        <v>3378</v>
      </c>
      <c r="BQ278" s="84">
        <v>534812</v>
      </c>
      <c r="BR278" s="36" t="s">
        <v>3761</v>
      </c>
      <c r="BS278" s="36" t="s">
        <v>4294</v>
      </c>
      <c r="BT278" s="36" t="s">
        <v>4261</v>
      </c>
      <c r="BU278" s="84" t="s">
        <v>3637</v>
      </c>
      <c r="BV278" s="84" t="s">
        <v>4721</v>
      </c>
    </row>
    <row r="279" spans="1:74" x14ac:dyDescent="0.3">
      <c r="A279" s="84" t="s">
        <v>267</v>
      </c>
      <c r="B279" s="84" t="s">
        <v>5900</v>
      </c>
      <c r="C279" s="84" t="s">
        <v>1103</v>
      </c>
      <c r="D279" s="84">
        <v>2018</v>
      </c>
      <c r="E279" s="84">
        <v>26</v>
      </c>
      <c r="F279" s="84" t="s">
        <v>1081</v>
      </c>
      <c r="G279" s="84" t="s">
        <v>1063</v>
      </c>
      <c r="H279" s="93" t="s">
        <v>1945</v>
      </c>
      <c r="I279" s="94">
        <v>0.28999999999999998</v>
      </c>
      <c r="J279" s="93" t="s">
        <v>1064</v>
      </c>
      <c r="K279" s="184">
        <v>38.700000000000003</v>
      </c>
      <c r="L279" s="185">
        <v>1</v>
      </c>
      <c r="M279" s="96">
        <v>38</v>
      </c>
      <c r="N279" s="96">
        <v>0</v>
      </c>
      <c r="O279" s="96">
        <v>0</v>
      </c>
      <c r="P279" s="96">
        <v>0</v>
      </c>
      <c r="Q279" s="185">
        <v>0</v>
      </c>
      <c r="R279" s="96">
        <v>9</v>
      </c>
      <c r="S279" s="96">
        <v>174</v>
      </c>
      <c r="T279" s="96">
        <v>6</v>
      </c>
      <c r="U279" s="96">
        <v>19</v>
      </c>
      <c r="V279" s="96">
        <v>2</v>
      </c>
      <c r="W279" s="185">
        <v>33</v>
      </c>
      <c r="X279" s="96">
        <v>115</v>
      </c>
      <c r="Y279" s="96">
        <v>39</v>
      </c>
      <c r="Z279" s="96">
        <v>47</v>
      </c>
      <c r="AA279" s="96">
        <v>2</v>
      </c>
      <c r="AB279" s="96">
        <v>3</v>
      </c>
      <c r="AC279" s="96">
        <v>0</v>
      </c>
      <c r="AD279" s="96">
        <v>24</v>
      </c>
      <c r="AE279" s="188">
        <v>5.22</v>
      </c>
      <c r="AF279" s="96">
        <v>35</v>
      </c>
      <c r="AG279" s="97">
        <v>8.1999999999999993</v>
      </c>
      <c r="AH279" s="98">
        <v>1.7</v>
      </c>
      <c r="AI279" s="97">
        <v>7.7</v>
      </c>
      <c r="AJ279" s="97">
        <v>4.4000000000000004</v>
      </c>
      <c r="AK279" s="99">
        <v>1.37</v>
      </c>
      <c r="AL279" s="100">
        <v>0.31</v>
      </c>
      <c r="AM279" s="99">
        <v>1.58</v>
      </c>
      <c r="AN279" s="99">
        <v>2.0099999999999998</v>
      </c>
      <c r="AO279" s="99">
        <v>0.08</v>
      </c>
      <c r="AP279" s="101">
        <v>16</v>
      </c>
      <c r="AQ279" s="102">
        <v>123</v>
      </c>
      <c r="AR279" s="103">
        <v>9</v>
      </c>
      <c r="AS279" s="102">
        <v>-1</v>
      </c>
      <c r="AT279" s="191">
        <v>0</v>
      </c>
      <c r="AU279" s="84">
        <v>311</v>
      </c>
      <c r="AV279" s="84">
        <v>30</v>
      </c>
      <c r="AW279" s="94">
        <v>-0.35</v>
      </c>
      <c r="AX279" s="84" t="s">
        <v>1945</v>
      </c>
      <c r="AY279" s="97">
        <v>46.7</v>
      </c>
      <c r="AZ279" s="94">
        <v>5</v>
      </c>
      <c r="BA279" s="96">
        <v>92</v>
      </c>
      <c r="BB279" s="96">
        <v>12</v>
      </c>
      <c r="BC279" s="84" t="s">
        <v>1945</v>
      </c>
      <c r="BD279" s="97">
        <v>50.5</v>
      </c>
      <c r="BE279" s="94">
        <v>4.87</v>
      </c>
      <c r="BF279" s="96">
        <v>96</v>
      </c>
      <c r="BG279" s="96">
        <v>14</v>
      </c>
      <c r="BH279" s="97">
        <v>27</v>
      </c>
      <c r="BI279" s="94">
        <v>6.33</v>
      </c>
      <c r="BJ279" s="94">
        <v>5.36</v>
      </c>
      <c r="BK279" s="96">
        <v>7</v>
      </c>
      <c r="BL279" s="94">
        <v>-1.1100000000000001</v>
      </c>
      <c r="BM279" s="36">
        <v>2</v>
      </c>
      <c r="BN279" s="70" t="s">
        <v>1065</v>
      </c>
      <c r="BO279" s="104">
        <v>24</v>
      </c>
      <c r="BP279" s="84" t="s">
        <v>5901</v>
      </c>
      <c r="BQ279" s="84">
        <v>570257</v>
      </c>
      <c r="BR279" s="36" t="s">
        <v>3776</v>
      </c>
      <c r="BS279" s="36" t="s">
        <v>5276</v>
      </c>
      <c r="BT279" s="36" t="s">
        <v>5470</v>
      </c>
      <c r="BU279" s="84" t="s">
        <v>3812</v>
      </c>
      <c r="BV279" s="84" t="s">
        <v>4668</v>
      </c>
    </row>
    <row r="280" spans="1:74" x14ac:dyDescent="0.3">
      <c r="A280" s="84" t="s">
        <v>4790</v>
      </c>
      <c r="B280" s="84" t="s">
        <v>20</v>
      </c>
      <c r="C280" s="84" t="s">
        <v>1065</v>
      </c>
      <c r="D280" s="84">
        <v>2018</v>
      </c>
      <c r="F280" s="84" t="s">
        <v>1074</v>
      </c>
      <c r="G280" s="84" t="s">
        <v>1063</v>
      </c>
      <c r="H280" s="93" t="s">
        <v>1945</v>
      </c>
      <c r="I280" s="94">
        <v>0.45</v>
      </c>
      <c r="J280" s="93" t="s">
        <v>1064</v>
      </c>
      <c r="K280" s="184">
        <v>50</v>
      </c>
      <c r="L280" s="185"/>
      <c r="Q280" s="185"/>
      <c r="W280" s="185"/>
      <c r="Z280" s="96">
        <v>38</v>
      </c>
      <c r="AE280" s="188">
        <v>4.2300000000000004</v>
      </c>
      <c r="AP280" s="101">
        <v>0</v>
      </c>
      <c r="AQ280" s="102">
        <v>100</v>
      </c>
      <c r="AT280" s="191">
        <v>0</v>
      </c>
      <c r="AU280" s="84">
        <v>358</v>
      </c>
      <c r="AV280" s="84">
        <v>31</v>
      </c>
      <c r="AX280" s="84" t="s">
        <v>1739</v>
      </c>
      <c r="AY280" s="97"/>
      <c r="AZ280" s="94"/>
      <c r="BA280" s="96"/>
      <c r="BB280" s="96"/>
      <c r="BC280" s="84" t="s">
        <v>1945</v>
      </c>
      <c r="BD280" s="97"/>
      <c r="BE280" s="94"/>
      <c r="BF280" s="96"/>
      <c r="BG280" s="96"/>
      <c r="BH280" s="97">
        <v>32.299999999999997</v>
      </c>
      <c r="BI280" s="94">
        <v>5.57</v>
      </c>
      <c r="BJ280" s="94">
        <v>3.65</v>
      </c>
      <c r="BK280" s="96">
        <v>33</v>
      </c>
      <c r="BL280" s="94">
        <v>-1.33</v>
      </c>
      <c r="BM280" s="36"/>
      <c r="BN280" s="70" t="s">
        <v>1065</v>
      </c>
      <c r="BO280" s="104"/>
      <c r="BP280" s="84" t="s">
        <v>5236</v>
      </c>
      <c r="BQ280" s="84">
        <v>608032</v>
      </c>
      <c r="BR280" s="36" t="s">
        <v>5300</v>
      </c>
      <c r="BS280" s="36" t="s">
        <v>3599</v>
      </c>
      <c r="BT280" s="36" t="s">
        <v>4240</v>
      </c>
      <c r="BU280" s="84" t="s">
        <v>3688</v>
      </c>
      <c r="BV280" s="84" t="s">
        <v>4668</v>
      </c>
    </row>
    <row r="281" spans="1:74" x14ac:dyDescent="0.3">
      <c r="A281" s="84" t="s">
        <v>5902</v>
      </c>
      <c r="B281" s="84" t="s">
        <v>269</v>
      </c>
      <c r="C281" s="84" t="s">
        <v>1103</v>
      </c>
      <c r="D281" s="84">
        <v>2018</v>
      </c>
      <c r="E281" s="84">
        <v>24</v>
      </c>
      <c r="F281" s="84" t="s">
        <v>1101</v>
      </c>
      <c r="G281" s="84" t="s">
        <v>1063</v>
      </c>
      <c r="H281" s="93" t="s">
        <v>1955</v>
      </c>
      <c r="I281" s="94">
        <v>0.23</v>
      </c>
      <c r="J281" s="93" t="s">
        <v>1064</v>
      </c>
      <c r="K281" s="184">
        <v>34.200000000000003</v>
      </c>
      <c r="L281" s="185">
        <v>1</v>
      </c>
      <c r="M281" s="96">
        <v>30</v>
      </c>
      <c r="N281" s="96">
        <v>0</v>
      </c>
      <c r="O281" s="96">
        <v>0</v>
      </c>
      <c r="P281" s="96">
        <v>0</v>
      </c>
      <c r="Q281" s="185">
        <v>0</v>
      </c>
      <c r="R281" s="96">
        <v>8</v>
      </c>
      <c r="S281" s="96">
        <v>139</v>
      </c>
      <c r="T281" s="96">
        <v>5</v>
      </c>
      <c r="U281" s="96">
        <v>12</v>
      </c>
      <c r="V281" s="96">
        <v>1</v>
      </c>
      <c r="W281" s="185">
        <v>37</v>
      </c>
      <c r="X281" s="96">
        <v>96</v>
      </c>
      <c r="Y281" s="96">
        <v>30</v>
      </c>
      <c r="Z281" s="96">
        <v>29</v>
      </c>
      <c r="AA281" s="96">
        <v>1</v>
      </c>
      <c r="AB281" s="96">
        <v>1</v>
      </c>
      <c r="AC281" s="96">
        <v>0</v>
      </c>
      <c r="AD281" s="96">
        <v>17</v>
      </c>
      <c r="AE281" s="188">
        <v>3.22</v>
      </c>
      <c r="AF281" s="96">
        <v>24</v>
      </c>
      <c r="AG281" s="97">
        <v>6.8</v>
      </c>
      <c r="AH281" s="98">
        <v>3.1</v>
      </c>
      <c r="AI281" s="97">
        <v>10.4</v>
      </c>
      <c r="AJ281" s="97">
        <v>3.3</v>
      </c>
      <c r="AK281" s="99">
        <v>1.35</v>
      </c>
      <c r="AL281" s="100">
        <v>0.33</v>
      </c>
      <c r="AM281" s="99">
        <v>1.39</v>
      </c>
      <c r="AN281" s="99">
        <v>1.87</v>
      </c>
      <c r="AO281" s="99">
        <v>0.09</v>
      </c>
      <c r="AP281" s="101">
        <v>137</v>
      </c>
      <c r="AQ281" s="102">
        <v>76</v>
      </c>
      <c r="AR281" s="103">
        <v>51</v>
      </c>
      <c r="AS281" s="102">
        <v>6</v>
      </c>
      <c r="AT281" s="191">
        <v>1.43</v>
      </c>
      <c r="AU281" s="84">
        <v>38</v>
      </c>
      <c r="AV281" s="84">
        <v>1</v>
      </c>
      <c r="AW281" s="94">
        <v>1.24</v>
      </c>
      <c r="AX281" s="84" t="s">
        <v>1945</v>
      </c>
      <c r="AY281" s="97">
        <v>43.4</v>
      </c>
      <c r="AZ281" s="94">
        <v>4.4400000000000004</v>
      </c>
      <c r="BA281" s="96">
        <v>82</v>
      </c>
      <c r="BB281" s="96">
        <v>18</v>
      </c>
      <c r="BC281" s="84" t="s">
        <v>1955</v>
      </c>
      <c r="BD281" s="97">
        <v>48.7</v>
      </c>
      <c r="BE281" s="94">
        <v>4.46</v>
      </c>
      <c r="BF281" s="96">
        <v>88</v>
      </c>
      <c r="BG281" s="96">
        <v>19</v>
      </c>
      <c r="BH281" s="97">
        <v>15</v>
      </c>
      <c r="BI281" s="94">
        <v>3</v>
      </c>
      <c r="BJ281" s="94">
        <v>1.26</v>
      </c>
      <c r="BK281" s="96">
        <v>1750</v>
      </c>
      <c r="BL281" s="94">
        <v>0.22</v>
      </c>
      <c r="BM281" s="36">
        <v>-1699</v>
      </c>
      <c r="BN281" s="70" t="s">
        <v>1065</v>
      </c>
      <c r="BO281" s="104">
        <v>34</v>
      </c>
      <c r="BP281" s="84" t="s">
        <v>5903</v>
      </c>
      <c r="BQ281" s="84">
        <v>621345</v>
      </c>
      <c r="BR281" s="36" t="s">
        <v>5904</v>
      </c>
      <c r="BS281" s="36" t="s">
        <v>5730</v>
      </c>
      <c r="BT281" s="36" t="s">
        <v>5905</v>
      </c>
      <c r="BU281" s="84" t="s">
        <v>3565</v>
      </c>
      <c r="BV281" s="84" t="s">
        <v>5793</v>
      </c>
    </row>
    <row r="282" spans="1:74" x14ac:dyDescent="0.3">
      <c r="A282" s="84" t="s">
        <v>4406</v>
      </c>
      <c r="B282" s="84" t="s">
        <v>182</v>
      </c>
      <c r="C282" s="84" t="s">
        <v>1065</v>
      </c>
      <c r="D282" s="84">
        <v>2018</v>
      </c>
      <c r="E282" s="84">
        <v>28</v>
      </c>
      <c r="F282" s="84" t="s">
        <v>1101</v>
      </c>
      <c r="G282" s="84" t="s">
        <v>1063</v>
      </c>
      <c r="H282" s="93" t="s">
        <v>1955</v>
      </c>
      <c r="I282" s="94">
        <v>0.14000000000000001</v>
      </c>
      <c r="J282" s="93" t="s">
        <v>1064</v>
      </c>
      <c r="K282" s="184">
        <v>29.7</v>
      </c>
      <c r="L282" s="185">
        <v>1</v>
      </c>
      <c r="M282" s="96">
        <v>29</v>
      </c>
      <c r="N282" s="96">
        <v>0</v>
      </c>
      <c r="O282" s="96">
        <v>0</v>
      </c>
      <c r="P282" s="96">
        <v>0</v>
      </c>
      <c r="Q282" s="185">
        <v>0</v>
      </c>
      <c r="R282" s="96">
        <v>7</v>
      </c>
      <c r="S282" s="96">
        <v>131</v>
      </c>
      <c r="T282" s="96">
        <v>5</v>
      </c>
      <c r="U282" s="96">
        <v>13</v>
      </c>
      <c r="V282" s="96">
        <v>1</v>
      </c>
      <c r="W282" s="185">
        <v>29</v>
      </c>
      <c r="X282" s="96">
        <v>90</v>
      </c>
      <c r="Y282" s="96">
        <v>29</v>
      </c>
      <c r="Z282" s="96">
        <v>37</v>
      </c>
      <c r="AA282" s="96">
        <v>1</v>
      </c>
      <c r="AB282" s="96">
        <v>1</v>
      </c>
      <c r="AC282" s="96">
        <v>0</v>
      </c>
      <c r="AD282" s="96">
        <v>18</v>
      </c>
      <c r="AE282" s="188">
        <v>4.1399999999999997</v>
      </c>
      <c r="AF282" s="96">
        <v>25</v>
      </c>
      <c r="AG282" s="97">
        <v>7.5</v>
      </c>
      <c r="AH282" s="98">
        <v>2.2000000000000002</v>
      </c>
      <c r="AI282" s="97">
        <v>8.8000000000000007</v>
      </c>
      <c r="AJ282" s="97">
        <v>4</v>
      </c>
      <c r="AK282" s="99">
        <v>1.45</v>
      </c>
      <c r="AL282" s="100">
        <v>0.29699999999999999</v>
      </c>
      <c r="AM282" s="99">
        <v>1.46</v>
      </c>
      <c r="AN282" s="99">
        <v>2.0499999999999998</v>
      </c>
      <c r="AO282" s="99">
        <v>0.09</v>
      </c>
      <c r="AP282" s="101">
        <v>51</v>
      </c>
      <c r="AQ282" s="102">
        <v>98</v>
      </c>
      <c r="AR282" s="103">
        <v>20</v>
      </c>
      <c r="AS282" s="102">
        <v>3</v>
      </c>
      <c r="AT282" s="191">
        <v>0</v>
      </c>
      <c r="AU282" s="84">
        <v>173</v>
      </c>
      <c r="AV282" s="84">
        <v>2</v>
      </c>
      <c r="AW282" s="94">
        <v>0.52</v>
      </c>
      <c r="AX282" s="84" t="s">
        <v>1945</v>
      </c>
      <c r="AY282" s="97">
        <v>40</v>
      </c>
      <c r="AZ282" s="94">
        <v>4.7699999999999996</v>
      </c>
      <c r="BA282" s="96">
        <v>88</v>
      </c>
      <c r="BB282" s="96">
        <v>13</v>
      </c>
      <c r="BC282" s="84" t="s">
        <v>1955</v>
      </c>
      <c r="BD282" s="97">
        <v>45.6</v>
      </c>
      <c r="BE282" s="94">
        <v>4.66</v>
      </c>
      <c r="BF282" s="96">
        <v>92</v>
      </c>
      <c r="BG282" s="96">
        <v>16</v>
      </c>
      <c r="BH282" s="97">
        <v>14.3</v>
      </c>
      <c r="BI282" s="94">
        <v>2.5099999999999998</v>
      </c>
      <c r="BJ282" s="94">
        <v>2.82</v>
      </c>
      <c r="BK282" s="96">
        <v>72</v>
      </c>
      <c r="BL282" s="94">
        <v>1.63</v>
      </c>
      <c r="BM282" s="36">
        <v>-52</v>
      </c>
      <c r="BN282" s="70" t="s">
        <v>1065</v>
      </c>
      <c r="BO282" s="104">
        <v>31</v>
      </c>
      <c r="BP282" s="84" t="s">
        <v>4407</v>
      </c>
      <c r="BQ282" s="84">
        <v>595465</v>
      </c>
      <c r="BR282" s="36" t="s">
        <v>3766</v>
      </c>
      <c r="BS282" s="36" t="s">
        <v>5762</v>
      </c>
      <c r="BT282" s="36" t="s">
        <v>4471</v>
      </c>
      <c r="BU282" s="84" t="s">
        <v>4530</v>
      </c>
      <c r="BV282" s="84" t="s">
        <v>4689</v>
      </c>
    </row>
    <row r="283" spans="1:74" x14ac:dyDescent="0.3">
      <c r="A283" s="84" t="s">
        <v>178</v>
      </c>
      <c r="B283" s="84" t="s">
        <v>2089</v>
      </c>
      <c r="C283" s="84" t="s">
        <v>1103</v>
      </c>
      <c r="D283" s="84">
        <v>2018</v>
      </c>
      <c r="E283" s="84">
        <v>33</v>
      </c>
      <c r="F283" s="84" t="s">
        <v>1111</v>
      </c>
      <c r="G283" s="84" t="s">
        <v>1063</v>
      </c>
      <c r="H283" s="93" t="s">
        <v>1955</v>
      </c>
      <c r="I283" s="94">
        <v>0.39</v>
      </c>
      <c r="J283" s="93" t="s">
        <v>1064</v>
      </c>
      <c r="K283" s="184">
        <v>30.2</v>
      </c>
      <c r="L283" s="185">
        <v>2</v>
      </c>
      <c r="M283" s="96">
        <v>40</v>
      </c>
      <c r="N283" s="96">
        <v>1</v>
      </c>
      <c r="O283" s="96">
        <v>0</v>
      </c>
      <c r="P283" s="96">
        <v>0</v>
      </c>
      <c r="Q283" s="185">
        <v>0</v>
      </c>
      <c r="R283" s="96">
        <v>7</v>
      </c>
      <c r="S283" s="96">
        <v>155</v>
      </c>
      <c r="T283" s="96">
        <v>4</v>
      </c>
      <c r="U283" s="96">
        <v>15</v>
      </c>
      <c r="V283" s="96">
        <v>2</v>
      </c>
      <c r="W283" s="185">
        <v>36</v>
      </c>
      <c r="X283" s="96">
        <v>108</v>
      </c>
      <c r="Y283" s="96">
        <v>30</v>
      </c>
      <c r="Z283" s="96">
        <v>39</v>
      </c>
      <c r="AA283" s="96">
        <v>2</v>
      </c>
      <c r="AB283" s="96">
        <v>2</v>
      </c>
      <c r="AC283" s="96">
        <v>0</v>
      </c>
      <c r="AD283" s="96">
        <v>18</v>
      </c>
      <c r="AE283" s="188">
        <v>4.33</v>
      </c>
      <c r="AF283" s="96">
        <v>27</v>
      </c>
      <c r="AG283" s="97">
        <v>6.7</v>
      </c>
      <c r="AH283" s="98">
        <v>2.4</v>
      </c>
      <c r="AI283" s="97">
        <v>9</v>
      </c>
      <c r="AJ283" s="97">
        <v>3.7</v>
      </c>
      <c r="AK283" s="99">
        <v>1.07</v>
      </c>
      <c r="AL283" s="100">
        <v>0.29699999999999999</v>
      </c>
      <c r="AM283" s="99">
        <v>1.35</v>
      </c>
      <c r="AN283" s="99">
        <v>1.6</v>
      </c>
      <c r="AO283" s="99">
        <v>0.06</v>
      </c>
      <c r="AP283" s="101">
        <v>65</v>
      </c>
      <c r="AQ283" s="102">
        <v>102</v>
      </c>
      <c r="AR283" s="103">
        <v>17</v>
      </c>
      <c r="AS283" s="102">
        <v>2</v>
      </c>
      <c r="AT283" s="191">
        <v>0.41</v>
      </c>
      <c r="AU283" s="84">
        <v>205</v>
      </c>
      <c r="AV283" s="84">
        <v>5</v>
      </c>
      <c r="AW283" s="94">
        <v>0</v>
      </c>
      <c r="AX283" s="84" t="s">
        <v>1859</v>
      </c>
      <c r="AY283" s="97">
        <v>66.900000000000006</v>
      </c>
      <c r="AZ283" s="94">
        <v>4.1900000000000004</v>
      </c>
      <c r="BA283" s="96">
        <v>77</v>
      </c>
      <c r="BB283" s="96">
        <v>28</v>
      </c>
      <c r="BC283" s="84" t="s">
        <v>1955</v>
      </c>
      <c r="BD283" s="97">
        <v>60</v>
      </c>
      <c r="BE283" s="94">
        <v>4.33</v>
      </c>
      <c r="BF283" s="96">
        <v>86</v>
      </c>
      <c r="BG283" s="96">
        <v>24</v>
      </c>
      <c r="BH283" s="97">
        <v>21</v>
      </c>
      <c r="BI283" s="94">
        <v>4.71</v>
      </c>
      <c r="BJ283" s="94">
        <v>3.2</v>
      </c>
      <c r="BK283" s="96">
        <v>48</v>
      </c>
      <c r="BL283" s="94">
        <v>-0.38</v>
      </c>
      <c r="BM283" s="36">
        <v>-30</v>
      </c>
      <c r="BN283" s="70" t="s">
        <v>1065</v>
      </c>
      <c r="BO283" s="104">
        <v>39</v>
      </c>
      <c r="BP283" s="84" t="s">
        <v>2090</v>
      </c>
      <c r="BQ283" s="84">
        <v>457429</v>
      </c>
      <c r="BR283" s="36" t="s">
        <v>3760</v>
      </c>
      <c r="BS283" s="36" t="s">
        <v>3537</v>
      </c>
      <c r="BT283" s="36" t="s">
        <v>4273</v>
      </c>
      <c r="BU283" s="84" t="s">
        <v>4364</v>
      </c>
      <c r="BV283" s="84" t="s">
        <v>4716</v>
      </c>
    </row>
    <row r="284" spans="1:74" x14ac:dyDescent="0.3">
      <c r="A284" s="84" t="s">
        <v>5906</v>
      </c>
      <c r="B284" s="84" t="s">
        <v>38</v>
      </c>
      <c r="C284" s="84" t="s">
        <v>1103</v>
      </c>
      <c r="D284" s="84">
        <v>2018</v>
      </c>
      <c r="E284" s="84">
        <v>28</v>
      </c>
      <c r="F284" s="84" t="s">
        <v>1100</v>
      </c>
      <c r="G284" s="84" t="s">
        <v>1063</v>
      </c>
      <c r="H284" s="93" t="s">
        <v>1955</v>
      </c>
      <c r="I284" s="94">
        <v>0.22</v>
      </c>
      <c r="J284" s="93" t="s">
        <v>1064</v>
      </c>
      <c r="K284" s="184">
        <v>28.8</v>
      </c>
      <c r="L284" s="185">
        <v>1</v>
      </c>
      <c r="M284" s="96">
        <v>28</v>
      </c>
      <c r="N284" s="96">
        <v>0</v>
      </c>
      <c r="O284" s="96">
        <v>0</v>
      </c>
      <c r="P284" s="96">
        <v>0</v>
      </c>
      <c r="Q284" s="185">
        <v>0</v>
      </c>
      <c r="R284" s="96">
        <v>7</v>
      </c>
      <c r="S284" s="96">
        <v>131</v>
      </c>
      <c r="T284" s="96">
        <v>5</v>
      </c>
      <c r="U284" s="96">
        <v>12</v>
      </c>
      <c r="V284" s="96">
        <v>1</v>
      </c>
      <c r="W284" s="185">
        <v>29</v>
      </c>
      <c r="X284" s="96">
        <v>89</v>
      </c>
      <c r="Y284" s="96">
        <v>29</v>
      </c>
      <c r="Z284" s="96">
        <v>38</v>
      </c>
      <c r="AA284" s="96">
        <v>1</v>
      </c>
      <c r="AB284" s="96">
        <v>1</v>
      </c>
      <c r="AC284" s="96">
        <v>0</v>
      </c>
      <c r="AD284" s="96">
        <v>16</v>
      </c>
      <c r="AE284" s="188">
        <v>4.2699999999999996</v>
      </c>
      <c r="AF284" s="96">
        <v>24</v>
      </c>
      <c r="AG284" s="97">
        <v>7.3</v>
      </c>
      <c r="AH284" s="98">
        <v>2.4</v>
      </c>
      <c r="AI284" s="97">
        <v>8.6</v>
      </c>
      <c r="AJ284" s="97">
        <v>3.6</v>
      </c>
      <c r="AK284" s="99">
        <v>1.48</v>
      </c>
      <c r="AL284" s="100">
        <v>0.30299999999999999</v>
      </c>
      <c r="AM284" s="99">
        <v>1.43</v>
      </c>
      <c r="AN284" s="99">
        <v>2.04</v>
      </c>
      <c r="AO284" s="99">
        <v>0.09</v>
      </c>
      <c r="AP284" s="101">
        <v>50</v>
      </c>
      <c r="AQ284" s="102">
        <v>101</v>
      </c>
      <c r="AR284" s="103">
        <v>17</v>
      </c>
      <c r="AS284" s="102">
        <v>2</v>
      </c>
      <c r="AT284" s="191">
        <v>0</v>
      </c>
      <c r="AU284" s="84">
        <v>197</v>
      </c>
      <c r="AV284" s="84">
        <v>3</v>
      </c>
      <c r="AW284" s="94">
        <v>0.67</v>
      </c>
      <c r="AX284" s="84" t="s">
        <v>1945</v>
      </c>
      <c r="AY284" s="97">
        <v>40</v>
      </c>
      <c r="AZ284" s="94">
        <v>4.84</v>
      </c>
      <c r="BA284" s="96">
        <v>89</v>
      </c>
      <c r="BB284" s="96">
        <v>13</v>
      </c>
      <c r="BC284" s="84" t="s">
        <v>1955</v>
      </c>
      <c r="BD284" s="97">
        <v>45.7</v>
      </c>
      <c r="BE284" s="94">
        <v>4.93</v>
      </c>
      <c r="BF284" s="96">
        <v>98</v>
      </c>
      <c r="BG284" s="96">
        <v>13</v>
      </c>
      <c r="BH284" s="97">
        <v>14.3</v>
      </c>
      <c r="BI284" s="94">
        <v>3.14</v>
      </c>
      <c r="BJ284" s="94">
        <v>3.88</v>
      </c>
      <c r="BK284" s="96">
        <v>20</v>
      </c>
      <c r="BL284" s="94">
        <v>1.1299999999999999</v>
      </c>
      <c r="BM284" s="36">
        <v>-3</v>
      </c>
      <c r="BN284" s="70" t="s">
        <v>1065</v>
      </c>
      <c r="BO284" s="104">
        <v>31</v>
      </c>
      <c r="BP284" s="84" t="s">
        <v>5907</v>
      </c>
      <c r="BQ284" s="84">
        <v>595411</v>
      </c>
      <c r="BR284" s="36" t="s">
        <v>3760</v>
      </c>
      <c r="BS284" s="36" t="s">
        <v>5171</v>
      </c>
      <c r="BT284" s="36" t="s">
        <v>5908</v>
      </c>
      <c r="BU284" s="84" t="s">
        <v>5730</v>
      </c>
      <c r="BV284" s="84" t="s">
        <v>4668</v>
      </c>
    </row>
    <row r="285" spans="1:74" x14ac:dyDescent="0.3">
      <c r="A285" s="84" t="s">
        <v>5320</v>
      </c>
      <c r="B285" s="84" t="s">
        <v>5321</v>
      </c>
      <c r="C285" s="84" t="s">
        <v>1065</v>
      </c>
      <c r="D285" s="84">
        <v>2018</v>
      </c>
      <c r="E285" s="84">
        <v>25</v>
      </c>
      <c r="F285" s="84" t="s">
        <v>1085</v>
      </c>
      <c r="G285" s="84" t="s">
        <v>1063</v>
      </c>
      <c r="H285" s="93" t="s">
        <v>1955</v>
      </c>
      <c r="I285" s="94">
        <v>0.28000000000000003</v>
      </c>
      <c r="J285" s="93" t="s">
        <v>1064</v>
      </c>
      <c r="K285" s="184">
        <v>36.6</v>
      </c>
      <c r="L285" s="185">
        <v>1</v>
      </c>
      <c r="M285" s="96">
        <v>35</v>
      </c>
      <c r="N285" s="96">
        <v>0</v>
      </c>
      <c r="O285" s="96">
        <v>0</v>
      </c>
      <c r="P285" s="96">
        <v>0</v>
      </c>
      <c r="Q285" s="185">
        <v>3</v>
      </c>
      <c r="R285" s="96">
        <v>11</v>
      </c>
      <c r="S285" s="96">
        <v>157</v>
      </c>
      <c r="T285" s="96">
        <v>5</v>
      </c>
      <c r="U285" s="96">
        <v>14</v>
      </c>
      <c r="V285" s="96">
        <v>1</v>
      </c>
      <c r="W285" s="185">
        <v>33</v>
      </c>
      <c r="X285" s="96">
        <v>108</v>
      </c>
      <c r="Y285" s="96">
        <v>34</v>
      </c>
      <c r="Z285" s="96">
        <v>40</v>
      </c>
      <c r="AA285" s="96">
        <v>2</v>
      </c>
      <c r="AB285" s="96">
        <v>1</v>
      </c>
      <c r="AC285" s="96">
        <v>0</v>
      </c>
      <c r="AD285" s="96">
        <v>20</v>
      </c>
      <c r="AE285" s="188">
        <v>4.4000000000000004</v>
      </c>
      <c r="AF285" s="96">
        <v>27</v>
      </c>
      <c r="AG285" s="97">
        <v>6.7</v>
      </c>
      <c r="AH285" s="98">
        <v>2.2999999999999998</v>
      </c>
      <c r="AI285" s="97">
        <v>8.3000000000000007</v>
      </c>
      <c r="AJ285" s="97">
        <v>3.6</v>
      </c>
      <c r="AK285" s="99">
        <v>1.28</v>
      </c>
      <c r="AL285" s="100">
        <v>0.30499999999999999</v>
      </c>
      <c r="AM285" s="99">
        <v>1.43</v>
      </c>
      <c r="AN285" s="99">
        <v>1.82</v>
      </c>
      <c r="AO285" s="99">
        <v>7.0000000000000007E-2</v>
      </c>
      <c r="AP285" s="101">
        <v>44</v>
      </c>
      <c r="AQ285" s="102">
        <v>104</v>
      </c>
      <c r="AR285" s="103">
        <v>16</v>
      </c>
      <c r="AS285" s="102">
        <v>2</v>
      </c>
      <c r="AT285" s="191">
        <v>0.19</v>
      </c>
      <c r="AU285" s="84">
        <v>206</v>
      </c>
      <c r="AV285" s="84">
        <v>4</v>
      </c>
      <c r="AW285" s="94">
        <v>0.16</v>
      </c>
      <c r="AX285" s="84" t="s">
        <v>1945</v>
      </c>
      <c r="AY285" s="97">
        <v>44.8</v>
      </c>
      <c r="AZ285" s="94">
        <v>4.5999999999999996</v>
      </c>
      <c r="BA285" s="96">
        <v>85</v>
      </c>
      <c r="BB285" s="96">
        <v>16</v>
      </c>
      <c r="BC285" s="84" t="s">
        <v>1955</v>
      </c>
      <c r="BD285" s="97">
        <v>49.5</v>
      </c>
      <c r="BE285" s="94">
        <v>4.5599999999999996</v>
      </c>
      <c r="BF285" s="96">
        <v>90</v>
      </c>
      <c r="BG285" s="96">
        <v>18</v>
      </c>
      <c r="BH285" s="97">
        <v>19.3</v>
      </c>
      <c r="BI285" s="94">
        <v>5.12</v>
      </c>
      <c r="BJ285" s="94">
        <v>2.81</v>
      </c>
      <c r="BK285" s="96">
        <v>77</v>
      </c>
      <c r="BL285" s="94">
        <v>-0.72</v>
      </c>
      <c r="BM285" s="36">
        <v>-61</v>
      </c>
      <c r="BN285" s="70" t="s">
        <v>1065</v>
      </c>
      <c r="BO285" s="104">
        <v>30</v>
      </c>
      <c r="BP285" s="84" t="s">
        <v>5322</v>
      </c>
      <c r="BQ285" s="84">
        <v>606983</v>
      </c>
      <c r="BR285" s="36" t="s">
        <v>4683</v>
      </c>
      <c r="BS285" s="36" t="s">
        <v>3628</v>
      </c>
      <c r="BT285" s="36" t="s">
        <v>5909</v>
      </c>
      <c r="BU285" s="84" t="s">
        <v>4909</v>
      </c>
      <c r="BV285" s="84" t="s">
        <v>4668</v>
      </c>
    </row>
    <row r="286" spans="1:74" x14ac:dyDescent="0.3">
      <c r="A286" s="84" t="s">
        <v>4374</v>
      </c>
      <c r="B286" s="84" t="s">
        <v>4375</v>
      </c>
      <c r="C286" s="84" t="s">
        <v>1065</v>
      </c>
      <c r="D286" s="84">
        <v>2018</v>
      </c>
      <c r="E286" s="84">
        <v>25</v>
      </c>
      <c r="F286" s="84" t="s">
        <v>1116</v>
      </c>
      <c r="G286" s="84" t="s">
        <v>1063</v>
      </c>
      <c r="H286" s="93" t="s">
        <v>1955</v>
      </c>
      <c r="I286" s="94">
        <v>0.28999999999999998</v>
      </c>
      <c r="J286" s="93" t="s">
        <v>1064</v>
      </c>
      <c r="K286" s="184">
        <v>38.1</v>
      </c>
      <c r="L286" s="185">
        <v>1</v>
      </c>
      <c r="M286" s="96">
        <v>36</v>
      </c>
      <c r="N286" s="96">
        <v>0</v>
      </c>
      <c r="O286" s="96">
        <v>0</v>
      </c>
      <c r="P286" s="96">
        <v>0</v>
      </c>
      <c r="Q286" s="185">
        <v>0</v>
      </c>
      <c r="R286" s="96">
        <v>11</v>
      </c>
      <c r="S286" s="96">
        <v>164</v>
      </c>
      <c r="T286" s="96">
        <v>7</v>
      </c>
      <c r="U286" s="96">
        <v>15</v>
      </c>
      <c r="V286" s="96">
        <v>1</v>
      </c>
      <c r="W286" s="185">
        <v>37</v>
      </c>
      <c r="X286" s="96">
        <v>111</v>
      </c>
      <c r="Y286" s="96">
        <v>35</v>
      </c>
      <c r="Z286" s="96">
        <v>40</v>
      </c>
      <c r="AA286" s="96">
        <v>2</v>
      </c>
      <c r="AB286" s="96">
        <v>2</v>
      </c>
      <c r="AC286" s="96">
        <v>0</v>
      </c>
      <c r="AD286" s="96">
        <v>22</v>
      </c>
      <c r="AE286" s="188">
        <v>4.43</v>
      </c>
      <c r="AF286" s="96">
        <v>28</v>
      </c>
      <c r="AG286" s="97">
        <v>6.9</v>
      </c>
      <c r="AH286" s="98">
        <v>2.4</v>
      </c>
      <c r="AI286" s="97">
        <v>8.9</v>
      </c>
      <c r="AJ286" s="97">
        <v>3.7</v>
      </c>
      <c r="AK286" s="99">
        <v>1.72</v>
      </c>
      <c r="AL286" s="100">
        <v>0.3</v>
      </c>
      <c r="AM286" s="99">
        <v>1.44</v>
      </c>
      <c r="AN286" s="99">
        <v>2.3199999999999998</v>
      </c>
      <c r="AO286" s="99">
        <v>0.1</v>
      </c>
      <c r="AP286" s="101">
        <v>46</v>
      </c>
      <c r="AQ286" s="102">
        <v>105</v>
      </c>
      <c r="AR286" s="103">
        <v>16</v>
      </c>
      <c r="AS286" s="102">
        <v>2</v>
      </c>
      <c r="AT286" s="191">
        <v>0</v>
      </c>
      <c r="AU286" s="84">
        <v>207</v>
      </c>
      <c r="AV286" s="84">
        <v>5</v>
      </c>
      <c r="AW286" s="94">
        <v>0.34</v>
      </c>
      <c r="AX286" s="84" t="s">
        <v>1945</v>
      </c>
      <c r="AY286" s="97">
        <v>45.6</v>
      </c>
      <c r="AZ286" s="94">
        <v>4.92</v>
      </c>
      <c r="BA286" s="96">
        <v>91</v>
      </c>
      <c r="BB286" s="96">
        <v>13</v>
      </c>
      <c r="BC286" s="84" t="s">
        <v>1955</v>
      </c>
      <c r="BD286" s="97">
        <v>50</v>
      </c>
      <c r="BE286" s="94">
        <v>4.7699999999999996</v>
      </c>
      <c r="BF286" s="96">
        <v>94</v>
      </c>
      <c r="BG286" s="96">
        <v>15</v>
      </c>
      <c r="BH286" s="97">
        <v>20.7</v>
      </c>
      <c r="BI286" s="94">
        <v>5.66</v>
      </c>
      <c r="BJ286" s="94">
        <v>4.6399999999999997</v>
      </c>
      <c r="BK286" s="96">
        <v>11</v>
      </c>
      <c r="BL286" s="94">
        <v>-1.23</v>
      </c>
      <c r="BM286" s="36">
        <v>5</v>
      </c>
      <c r="BN286" s="70" t="s">
        <v>1065</v>
      </c>
      <c r="BO286" s="104">
        <v>29</v>
      </c>
      <c r="BP286" s="84" t="s">
        <v>4376</v>
      </c>
      <c r="BQ286" s="84">
        <v>611093</v>
      </c>
      <c r="BR286" s="36" t="s">
        <v>4683</v>
      </c>
      <c r="BS286" s="36" t="s">
        <v>5311</v>
      </c>
      <c r="BT286" s="36" t="s">
        <v>5874</v>
      </c>
      <c r="BU286" s="84" t="s">
        <v>5877</v>
      </c>
      <c r="BV286" s="84" t="s">
        <v>4668</v>
      </c>
    </row>
    <row r="287" spans="1:74" x14ac:dyDescent="0.3">
      <c r="A287" s="84" t="s">
        <v>5910</v>
      </c>
      <c r="B287" s="84" t="s">
        <v>29</v>
      </c>
      <c r="C287" s="84" t="s">
        <v>1103</v>
      </c>
      <c r="D287" s="84">
        <v>2018</v>
      </c>
      <c r="E287" s="84">
        <v>25</v>
      </c>
      <c r="F287" s="84" t="s">
        <v>1107</v>
      </c>
      <c r="G287" s="84" t="s">
        <v>1063</v>
      </c>
      <c r="H287" s="93" t="s">
        <v>1955</v>
      </c>
      <c r="I287" s="94">
        <v>0.28000000000000003</v>
      </c>
      <c r="J287" s="93" t="s">
        <v>1064</v>
      </c>
      <c r="K287" s="184">
        <v>34.4</v>
      </c>
      <c r="L287" s="185">
        <v>1</v>
      </c>
      <c r="M287" s="96">
        <v>30</v>
      </c>
      <c r="N287" s="96">
        <v>0</v>
      </c>
      <c r="O287" s="96">
        <v>0</v>
      </c>
      <c r="P287" s="96">
        <v>0</v>
      </c>
      <c r="Q287" s="185">
        <v>0</v>
      </c>
      <c r="R287" s="96">
        <v>10</v>
      </c>
      <c r="S287" s="96">
        <v>145</v>
      </c>
      <c r="T287" s="96">
        <v>5</v>
      </c>
      <c r="U287" s="96">
        <v>14</v>
      </c>
      <c r="V287" s="96">
        <v>1</v>
      </c>
      <c r="W287" s="185">
        <v>31</v>
      </c>
      <c r="X287" s="96">
        <v>101</v>
      </c>
      <c r="Y287" s="96">
        <v>31</v>
      </c>
      <c r="Z287" s="96">
        <v>40</v>
      </c>
      <c r="AA287" s="96">
        <v>1</v>
      </c>
      <c r="AB287" s="96">
        <v>1</v>
      </c>
      <c r="AC287" s="96">
        <v>0</v>
      </c>
      <c r="AD287" s="96">
        <v>17</v>
      </c>
      <c r="AE287" s="188">
        <v>4.4000000000000004</v>
      </c>
      <c r="AF287" s="96">
        <v>26</v>
      </c>
      <c r="AG287" s="97">
        <v>7.1</v>
      </c>
      <c r="AH287" s="98">
        <v>2.2999999999999998</v>
      </c>
      <c r="AI287" s="97">
        <v>8.5</v>
      </c>
      <c r="AJ287" s="97">
        <v>3.7</v>
      </c>
      <c r="AK287" s="99">
        <v>1.42</v>
      </c>
      <c r="AL287" s="100">
        <v>0.29399999999999998</v>
      </c>
      <c r="AM287" s="99">
        <v>1.41</v>
      </c>
      <c r="AN287" s="99">
        <v>1.99</v>
      </c>
      <c r="AO287" s="99">
        <v>0.08</v>
      </c>
      <c r="AP287" s="101">
        <v>44</v>
      </c>
      <c r="AQ287" s="102">
        <v>104</v>
      </c>
      <c r="AR287" s="103">
        <v>16</v>
      </c>
      <c r="AS287" s="102">
        <v>2</v>
      </c>
      <c r="AT287" s="191">
        <v>0</v>
      </c>
      <c r="AU287" s="84">
        <v>213</v>
      </c>
      <c r="AV287" s="84">
        <v>6</v>
      </c>
      <c r="AW287" s="94">
        <v>0.28999999999999998</v>
      </c>
      <c r="AX287" s="84" t="s">
        <v>1945</v>
      </c>
      <c r="AY287" s="97">
        <v>43.2</v>
      </c>
      <c r="AZ287" s="94">
        <v>4.78</v>
      </c>
      <c r="BA287" s="96">
        <v>88</v>
      </c>
      <c r="BB287" s="96">
        <v>14</v>
      </c>
      <c r="BC287" s="84" t="s">
        <v>1955</v>
      </c>
      <c r="BD287" s="97">
        <v>48.1</v>
      </c>
      <c r="BE287" s="94">
        <v>4.6900000000000004</v>
      </c>
      <c r="BF287" s="96">
        <v>93</v>
      </c>
      <c r="BG287" s="96">
        <v>16</v>
      </c>
      <c r="BH287" s="97">
        <v>19</v>
      </c>
      <c r="BI287" s="94">
        <v>2.84</v>
      </c>
      <c r="BJ287" s="94">
        <v>3.69</v>
      </c>
      <c r="BK287" s="96">
        <v>26</v>
      </c>
      <c r="BL287" s="94">
        <v>1.56</v>
      </c>
      <c r="BM287" s="36">
        <v>-10</v>
      </c>
      <c r="BN287" s="70" t="s">
        <v>1065</v>
      </c>
      <c r="BO287" s="104">
        <v>29</v>
      </c>
      <c r="BP287" s="84" t="s">
        <v>5911</v>
      </c>
      <c r="BQ287" s="84">
        <v>657681</v>
      </c>
      <c r="BR287" s="36" t="s">
        <v>3787</v>
      </c>
      <c r="BS287" s="36" t="s">
        <v>5880</v>
      </c>
      <c r="BT287" s="36" t="s">
        <v>4948</v>
      </c>
      <c r="BU287" s="84" t="s">
        <v>5524</v>
      </c>
      <c r="BV287" s="84" t="s">
        <v>4668</v>
      </c>
    </row>
    <row r="288" spans="1:74" x14ac:dyDescent="0.3">
      <c r="A288" s="84" t="s">
        <v>5338</v>
      </c>
      <c r="B288" s="84" t="s">
        <v>2308</v>
      </c>
      <c r="C288" s="84" t="s">
        <v>1103</v>
      </c>
      <c r="D288" s="84">
        <v>2018</v>
      </c>
      <c r="E288" s="84">
        <v>30</v>
      </c>
      <c r="F288" s="84" t="s">
        <v>1107</v>
      </c>
      <c r="G288" s="84" t="s">
        <v>1063</v>
      </c>
      <c r="H288" s="93" t="s">
        <v>1955</v>
      </c>
      <c r="I288" s="94">
        <v>0.22</v>
      </c>
      <c r="J288" s="93" t="s">
        <v>1064</v>
      </c>
      <c r="K288" s="184">
        <v>28.6</v>
      </c>
      <c r="L288" s="185">
        <v>1</v>
      </c>
      <c r="M288" s="96">
        <v>33</v>
      </c>
      <c r="N288" s="96">
        <v>0</v>
      </c>
      <c r="O288" s="96">
        <v>0</v>
      </c>
      <c r="P288" s="96">
        <v>0</v>
      </c>
      <c r="Q288" s="185">
        <v>0</v>
      </c>
      <c r="R288" s="96">
        <v>8</v>
      </c>
      <c r="S288" s="96">
        <v>141</v>
      </c>
      <c r="T288" s="96">
        <v>5</v>
      </c>
      <c r="U288" s="96">
        <v>15</v>
      </c>
      <c r="V288" s="96">
        <v>2</v>
      </c>
      <c r="W288" s="185">
        <v>29</v>
      </c>
      <c r="X288" s="96">
        <v>95</v>
      </c>
      <c r="Y288" s="96">
        <v>29</v>
      </c>
      <c r="Z288" s="96">
        <v>40</v>
      </c>
      <c r="AA288" s="96">
        <v>1</v>
      </c>
      <c r="AB288" s="96">
        <v>2</v>
      </c>
      <c r="AC288" s="96">
        <v>0</v>
      </c>
      <c r="AD288" s="96">
        <v>18</v>
      </c>
      <c r="AE288" s="188">
        <v>4.47</v>
      </c>
      <c r="AF288" s="96">
        <v>26</v>
      </c>
      <c r="AG288" s="97">
        <v>7.3</v>
      </c>
      <c r="AH288" s="98">
        <v>2</v>
      </c>
      <c r="AI288" s="97">
        <v>8.5</v>
      </c>
      <c r="AJ288" s="97">
        <v>4.0999999999999996</v>
      </c>
      <c r="AK288" s="99">
        <v>1.49</v>
      </c>
      <c r="AL288" s="100">
        <v>0.29499999999999998</v>
      </c>
      <c r="AM288" s="99">
        <v>1.47</v>
      </c>
      <c r="AN288" s="99">
        <v>2.11</v>
      </c>
      <c r="AO288" s="99">
        <v>0.09</v>
      </c>
      <c r="AP288" s="101">
        <v>37</v>
      </c>
      <c r="AQ288" s="102">
        <v>105</v>
      </c>
      <c r="AR288" s="103">
        <v>15</v>
      </c>
      <c r="AS288" s="102">
        <v>2</v>
      </c>
      <c r="AT288" s="191">
        <v>0</v>
      </c>
      <c r="AU288" s="84">
        <v>230</v>
      </c>
      <c r="AV288" s="84">
        <v>7</v>
      </c>
      <c r="AW288" s="94">
        <v>0.35</v>
      </c>
      <c r="AX288" s="84" t="s">
        <v>1945</v>
      </c>
      <c r="AY288" s="97">
        <v>40.200000000000003</v>
      </c>
      <c r="AZ288" s="94">
        <v>4.95</v>
      </c>
      <c r="BA288" s="96">
        <v>91</v>
      </c>
      <c r="BB288" s="96">
        <v>12</v>
      </c>
      <c r="BC288" s="84" t="s">
        <v>1955</v>
      </c>
      <c r="BD288" s="97">
        <v>45.7</v>
      </c>
      <c r="BE288" s="94">
        <v>4.8099999999999996</v>
      </c>
      <c r="BF288" s="96">
        <v>95</v>
      </c>
      <c r="BG288" s="96">
        <v>14</v>
      </c>
      <c r="BH288" s="97">
        <v>17.7</v>
      </c>
      <c r="BI288" s="94">
        <v>2.5499999999999998</v>
      </c>
      <c r="BJ288" s="94">
        <v>4.99</v>
      </c>
      <c r="BK288" s="96">
        <v>8</v>
      </c>
      <c r="BL288" s="94">
        <v>1.92</v>
      </c>
      <c r="BM288" s="36">
        <v>7</v>
      </c>
      <c r="BN288" s="70" t="s">
        <v>1065</v>
      </c>
      <c r="BO288" s="104">
        <v>28</v>
      </c>
      <c r="BP288" s="84" t="s">
        <v>5339</v>
      </c>
      <c r="BQ288" s="84">
        <v>571473</v>
      </c>
      <c r="BR288" s="36" t="s">
        <v>3760</v>
      </c>
      <c r="BS288" s="36" t="s">
        <v>4316</v>
      </c>
      <c r="BT288" s="36" t="s">
        <v>5912</v>
      </c>
      <c r="BU288" s="84" t="s">
        <v>3816</v>
      </c>
      <c r="BV288" s="84" t="s">
        <v>4674</v>
      </c>
    </row>
    <row r="289" spans="1:74" x14ac:dyDescent="0.3">
      <c r="A289" s="84" t="s">
        <v>302</v>
      </c>
      <c r="B289" s="84" t="s">
        <v>184</v>
      </c>
      <c r="C289" s="84" t="s">
        <v>1065</v>
      </c>
      <c r="D289" s="84">
        <v>2018</v>
      </c>
      <c r="E289" s="84">
        <v>28</v>
      </c>
      <c r="F289" s="84" t="s">
        <v>1106</v>
      </c>
      <c r="G289" s="84" t="s">
        <v>1063</v>
      </c>
      <c r="H289" s="93" t="s">
        <v>1955</v>
      </c>
      <c r="I289" s="94">
        <v>0.2</v>
      </c>
      <c r="J289" s="93" t="s">
        <v>1064</v>
      </c>
      <c r="K289" s="184">
        <v>29.1</v>
      </c>
      <c r="L289" s="185">
        <v>1</v>
      </c>
      <c r="M289" s="96">
        <v>26</v>
      </c>
      <c r="N289" s="96">
        <v>0</v>
      </c>
      <c r="O289" s="96">
        <v>0</v>
      </c>
      <c r="P289" s="96">
        <v>0</v>
      </c>
      <c r="Q289" s="185">
        <v>0</v>
      </c>
      <c r="R289" s="96">
        <v>7</v>
      </c>
      <c r="S289" s="96">
        <v>127</v>
      </c>
      <c r="T289" s="96">
        <v>6</v>
      </c>
      <c r="U289" s="96">
        <v>10</v>
      </c>
      <c r="V289" s="96">
        <v>1</v>
      </c>
      <c r="W289" s="185">
        <v>26</v>
      </c>
      <c r="X289" s="96">
        <v>86</v>
      </c>
      <c r="Y289" s="96">
        <v>31</v>
      </c>
      <c r="Z289" s="96">
        <v>40</v>
      </c>
      <c r="AA289" s="96">
        <v>2</v>
      </c>
      <c r="AB289" s="96">
        <v>1</v>
      </c>
      <c r="AC289" s="96">
        <v>0</v>
      </c>
      <c r="AD289" s="96">
        <v>20</v>
      </c>
      <c r="AE289" s="188">
        <v>4.5</v>
      </c>
      <c r="AF289" s="96">
        <v>22</v>
      </c>
      <c r="AG289" s="97">
        <v>6.9</v>
      </c>
      <c r="AH289" s="98">
        <v>2.5</v>
      </c>
      <c r="AI289" s="97">
        <v>8.1999999999999993</v>
      </c>
      <c r="AJ289" s="97">
        <v>3.2</v>
      </c>
      <c r="AK289" s="99">
        <v>1.95</v>
      </c>
      <c r="AL289" s="100">
        <v>0.3</v>
      </c>
      <c r="AM289" s="99">
        <v>1.47</v>
      </c>
      <c r="AN289" s="99">
        <v>2.52</v>
      </c>
      <c r="AO289" s="99">
        <v>0.12</v>
      </c>
      <c r="AP289" s="101">
        <v>31</v>
      </c>
      <c r="AQ289" s="102">
        <v>106</v>
      </c>
      <c r="AR289" s="103">
        <v>14</v>
      </c>
      <c r="AS289" s="102">
        <v>2</v>
      </c>
      <c r="AT289" s="191">
        <v>0</v>
      </c>
      <c r="AU289" s="84">
        <v>241</v>
      </c>
      <c r="AV289" s="84">
        <v>8</v>
      </c>
      <c r="AW289" s="94">
        <v>0.6</v>
      </c>
      <c r="AX289" s="84" t="s">
        <v>1945</v>
      </c>
      <c r="AY289" s="97">
        <v>39.799999999999997</v>
      </c>
      <c r="AZ289" s="94">
        <v>5.12</v>
      </c>
      <c r="BA289" s="96">
        <v>94</v>
      </c>
      <c r="BB289" s="96">
        <v>10</v>
      </c>
      <c r="BC289" s="84" t="s">
        <v>1955</v>
      </c>
      <c r="BD289" s="97">
        <v>45.5</v>
      </c>
      <c r="BE289" s="94">
        <v>5.0999999999999996</v>
      </c>
      <c r="BF289" s="96">
        <v>101</v>
      </c>
      <c r="BG289" s="96">
        <v>11</v>
      </c>
      <c r="BH289" s="97">
        <v>12.3</v>
      </c>
      <c r="BI289" s="94">
        <v>8.76</v>
      </c>
      <c r="BJ289" s="94">
        <v>6.42</v>
      </c>
      <c r="BK289" s="96">
        <v>2</v>
      </c>
      <c r="BL289" s="94">
        <v>-4.26</v>
      </c>
      <c r="BM289" s="36">
        <v>12</v>
      </c>
      <c r="BN289" s="70" t="s">
        <v>1076</v>
      </c>
      <c r="BO289" s="104">
        <v>33</v>
      </c>
      <c r="BP289" s="84" t="s">
        <v>5913</v>
      </c>
      <c r="BQ289" s="84">
        <v>605795</v>
      </c>
      <c r="BR289" s="36" t="s">
        <v>3766</v>
      </c>
      <c r="BS289" s="36" t="s">
        <v>5914</v>
      </c>
      <c r="BT289" s="36" t="s">
        <v>5752</v>
      </c>
      <c r="BU289" s="84" t="s">
        <v>4435</v>
      </c>
      <c r="BV289" s="84" t="s">
        <v>4693</v>
      </c>
    </row>
    <row r="290" spans="1:74" x14ac:dyDescent="0.3">
      <c r="A290" s="84" t="s">
        <v>1775</v>
      </c>
      <c r="B290" s="84" t="s">
        <v>129</v>
      </c>
      <c r="C290" s="84" t="s">
        <v>1065</v>
      </c>
      <c r="D290" s="84">
        <v>2018</v>
      </c>
      <c r="E290" s="84">
        <v>32</v>
      </c>
      <c r="F290" s="84" t="s">
        <v>1101</v>
      </c>
      <c r="G290" s="84" t="s">
        <v>1063</v>
      </c>
      <c r="H290" s="93" t="s">
        <v>1955</v>
      </c>
      <c r="I290" s="94">
        <v>0.46</v>
      </c>
      <c r="J290" s="93" t="s">
        <v>1064</v>
      </c>
      <c r="K290" s="184">
        <v>33.5</v>
      </c>
      <c r="L290" s="185">
        <v>2</v>
      </c>
      <c r="M290" s="96">
        <v>18</v>
      </c>
      <c r="N290" s="96">
        <v>3</v>
      </c>
      <c r="O290" s="96">
        <v>0</v>
      </c>
      <c r="P290" s="96">
        <v>0</v>
      </c>
      <c r="Q290" s="185">
        <v>0</v>
      </c>
      <c r="R290" s="96">
        <v>6</v>
      </c>
      <c r="S290" s="96">
        <v>146</v>
      </c>
      <c r="T290" s="96">
        <v>6</v>
      </c>
      <c r="U290" s="96">
        <v>11</v>
      </c>
      <c r="V290" s="96">
        <v>1</v>
      </c>
      <c r="W290" s="185">
        <v>26</v>
      </c>
      <c r="X290" s="96">
        <v>101</v>
      </c>
      <c r="Y290" s="96">
        <v>37</v>
      </c>
      <c r="Z290" s="96">
        <v>42</v>
      </c>
      <c r="AA290" s="96">
        <v>1</v>
      </c>
      <c r="AB290" s="96">
        <v>1</v>
      </c>
      <c r="AC290" s="96">
        <v>0</v>
      </c>
      <c r="AD290" s="96">
        <v>19</v>
      </c>
      <c r="AE290" s="188">
        <v>4.6500000000000004</v>
      </c>
      <c r="AF290" s="96">
        <v>31</v>
      </c>
      <c r="AG290" s="97">
        <v>8.1999999999999993</v>
      </c>
      <c r="AH290" s="98">
        <v>2.2999999999999998</v>
      </c>
      <c r="AI290" s="97">
        <v>7</v>
      </c>
      <c r="AJ290" s="97">
        <v>3</v>
      </c>
      <c r="AK290" s="99">
        <v>1.49</v>
      </c>
      <c r="AL290" s="100">
        <v>0.28499999999999998</v>
      </c>
      <c r="AM290" s="99">
        <v>1.39</v>
      </c>
      <c r="AN290" s="99">
        <v>1.99</v>
      </c>
      <c r="AO290" s="99">
        <v>0.08</v>
      </c>
      <c r="AP290" s="101">
        <v>17</v>
      </c>
      <c r="AQ290" s="102">
        <v>110</v>
      </c>
      <c r="AR290" s="103">
        <v>14</v>
      </c>
      <c r="AS290" s="102">
        <v>2</v>
      </c>
      <c r="AT290" s="191">
        <v>0</v>
      </c>
      <c r="AU290" s="84">
        <v>243</v>
      </c>
      <c r="AV290" s="84">
        <v>9</v>
      </c>
      <c r="AW290" s="94">
        <v>0.02</v>
      </c>
      <c r="AX290" s="84" t="s">
        <v>1859</v>
      </c>
      <c r="AY290" s="97">
        <v>67.2</v>
      </c>
      <c r="AZ290" s="94">
        <v>4.72</v>
      </c>
      <c r="BA290" s="96">
        <v>87</v>
      </c>
      <c r="BB290" s="96">
        <v>19</v>
      </c>
      <c r="BC290" s="84" t="s">
        <v>1955</v>
      </c>
      <c r="BD290" s="97">
        <v>60</v>
      </c>
      <c r="BE290" s="94">
        <v>4.67</v>
      </c>
      <c r="BF290" s="96">
        <v>92</v>
      </c>
      <c r="BG290" s="96">
        <v>18</v>
      </c>
      <c r="BH290" s="97">
        <v>17</v>
      </c>
      <c r="BI290" s="94">
        <v>9</v>
      </c>
      <c r="BJ290" s="94">
        <v>6.09</v>
      </c>
      <c r="BK290" s="96">
        <v>3</v>
      </c>
      <c r="BL290" s="94">
        <v>-4.3499999999999996</v>
      </c>
      <c r="BM290" s="36">
        <v>11</v>
      </c>
      <c r="BN290" s="70" t="s">
        <v>1076</v>
      </c>
      <c r="BO290" s="104">
        <v>43</v>
      </c>
      <c r="BP290" s="84" t="s">
        <v>1776</v>
      </c>
      <c r="BQ290" s="84">
        <v>518567</v>
      </c>
      <c r="BR290" s="36" t="s">
        <v>3759</v>
      </c>
      <c r="BS290" s="36" t="s">
        <v>3630</v>
      </c>
      <c r="BT290" s="36" t="s">
        <v>3622</v>
      </c>
      <c r="BU290" s="84" t="s">
        <v>4999</v>
      </c>
      <c r="BV290" s="84" t="s">
        <v>4685</v>
      </c>
    </row>
    <row r="291" spans="1:74" x14ac:dyDescent="0.3">
      <c r="A291" s="84" t="s">
        <v>201</v>
      </c>
      <c r="B291" s="84" t="s">
        <v>5915</v>
      </c>
      <c r="C291" s="84" t="s">
        <v>1065</v>
      </c>
      <c r="D291" s="84">
        <v>2018</v>
      </c>
      <c r="E291" s="84">
        <v>25</v>
      </c>
      <c r="F291" s="84" t="s">
        <v>1081</v>
      </c>
      <c r="G291" s="84" t="s">
        <v>1063</v>
      </c>
      <c r="H291" s="93" t="s">
        <v>1955</v>
      </c>
      <c r="I291" s="94">
        <v>0.25</v>
      </c>
      <c r="J291" s="93" t="s">
        <v>1064</v>
      </c>
      <c r="K291" s="184">
        <v>33.9</v>
      </c>
      <c r="L291" s="185">
        <v>1</v>
      </c>
      <c r="M291" s="96">
        <v>28</v>
      </c>
      <c r="N291" s="96">
        <v>0</v>
      </c>
      <c r="O291" s="96">
        <v>0</v>
      </c>
      <c r="P291" s="96">
        <v>0</v>
      </c>
      <c r="Q291" s="185">
        <v>0</v>
      </c>
      <c r="R291" s="96">
        <v>10</v>
      </c>
      <c r="S291" s="96">
        <v>144</v>
      </c>
      <c r="T291" s="96">
        <v>6</v>
      </c>
      <c r="U291" s="96">
        <v>15</v>
      </c>
      <c r="V291" s="96">
        <v>1</v>
      </c>
      <c r="W291" s="185">
        <v>32</v>
      </c>
      <c r="X291" s="96">
        <v>97</v>
      </c>
      <c r="Y291" s="96">
        <v>31</v>
      </c>
      <c r="Z291" s="96">
        <v>41</v>
      </c>
      <c r="AA291" s="96">
        <v>1</v>
      </c>
      <c r="AB291" s="96">
        <v>1</v>
      </c>
      <c r="AC291" s="96">
        <v>0</v>
      </c>
      <c r="AD291" s="96">
        <v>19</v>
      </c>
      <c r="AE291" s="188">
        <v>4.6100000000000003</v>
      </c>
      <c r="AF291" s="96">
        <v>28</v>
      </c>
      <c r="AG291" s="97">
        <v>7.7</v>
      </c>
      <c r="AH291" s="98">
        <v>2.1</v>
      </c>
      <c r="AI291" s="97">
        <v>8.9</v>
      </c>
      <c r="AJ291" s="97">
        <v>4.2</v>
      </c>
      <c r="AK291" s="99">
        <v>1.74</v>
      </c>
      <c r="AL291" s="100">
        <v>0.3</v>
      </c>
      <c r="AM291" s="99">
        <v>1.51</v>
      </c>
      <c r="AN291" s="99">
        <v>2.4</v>
      </c>
      <c r="AO291" s="99">
        <v>0.11</v>
      </c>
      <c r="AP291" s="101">
        <v>39</v>
      </c>
      <c r="AQ291" s="102">
        <v>109</v>
      </c>
      <c r="AR291" s="103">
        <v>13</v>
      </c>
      <c r="AS291" s="102">
        <v>1</v>
      </c>
      <c r="AT291" s="191">
        <v>0</v>
      </c>
      <c r="AU291" s="84">
        <v>253</v>
      </c>
      <c r="AV291" s="84">
        <v>10</v>
      </c>
      <c r="AW291" s="94">
        <v>0.23</v>
      </c>
      <c r="AX291" s="84" t="s">
        <v>1945</v>
      </c>
      <c r="AY291" s="97">
        <v>42.9</v>
      </c>
      <c r="AZ291" s="94">
        <v>5.01</v>
      </c>
      <c r="BA291" s="96">
        <v>92</v>
      </c>
      <c r="BB291" s="96">
        <v>12</v>
      </c>
      <c r="BC291" s="84" t="s">
        <v>1955</v>
      </c>
      <c r="BD291" s="97">
        <v>48</v>
      </c>
      <c r="BE291" s="94">
        <v>4.84</v>
      </c>
      <c r="BF291" s="96">
        <v>96</v>
      </c>
      <c r="BG291" s="96">
        <v>14</v>
      </c>
      <c r="BH291" s="97">
        <v>16.3</v>
      </c>
      <c r="BI291" s="94">
        <v>4.41</v>
      </c>
      <c r="BJ291" s="94">
        <v>5.47</v>
      </c>
      <c r="BK291" s="96">
        <v>5</v>
      </c>
      <c r="BL291" s="94">
        <v>0.2</v>
      </c>
      <c r="BM291" s="36">
        <v>8</v>
      </c>
      <c r="BN291" s="70" t="s">
        <v>1065</v>
      </c>
      <c r="BO291" s="104">
        <v>32</v>
      </c>
      <c r="BP291" s="84" t="s">
        <v>5916</v>
      </c>
      <c r="BQ291" s="84">
        <v>605441</v>
      </c>
      <c r="BR291" s="36" t="s">
        <v>4683</v>
      </c>
      <c r="BS291" s="36" t="s">
        <v>5917</v>
      </c>
      <c r="BT291" s="36" t="s">
        <v>5918</v>
      </c>
      <c r="BU291" s="84" t="s">
        <v>5919</v>
      </c>
      <c r="BV291" s="84" t="s">
        <v>4668</v>
      </c>
    </row>
    <row r="292" spans="1:74" x14ac:dyDescent="0.3">
      <c r="A292" s="84" t="s">
        <v>291</v>
      </c>
      <c r="B292" s="84" t="s">
        <v>293</v>
      </c>
      <c r="C292" s="84" t="s">
        <v>1065</v>
      </c>
      <c r="D292" s="84">
        <v>2018</v>
      </c>
      <c r="E292" s="84">
        <v>26</v>
      </c>
      <c r="F292" s="84" t="s">
        <v>1106</v>
      </c>
      <c r="G292" s="84" t="s">
        <v>1063</v>
      </c>
      <c r="H292" s="93" t="s">
        <v>1955</v>
      </c>
      <c r="I292" s="94">
        <v>0.26</v>
      </c>
      <c r="J292" s="93" t="s">
        <v>1064</v>
      </c>
      <c r="K292" s="184">
        <v>32.5</v>
      </c>
      <c r="L292" s="185">
        <v>1</v>
      </c>
      <c r="M292" s="96">
        <v>31</v>
      </c>
      <c r="N292" s="96">
        <v>0</v>
      </c>
      <c r="O292" s="96">
        <v>0</v>
      </c>
      <c r="P292" s="96">
        <v>0</v>
      </c>
      <c r="Q292" s="185">
        <v>0</v>
      </c>
      <c r="R292" s="96">
        <v>7</v>
      </c>
      <c r="S292" s="96">
        <v>146</v>
      </c>
      <c r="T292" s="96">
        <v>5</v>
      </c>
      <c r="U292" s="96">
        <v>16</v>
      </c>
      <c r="V292" s="96">
        <v>1</v>
      </c>
      <c r="W292" s="185">
        <v>33</v>
      </c>
      <c r="X292" s="96">
        <v>98</v>
      </c>
      <c r="Y292" s="96">
        <v>31</v>
      </c>
      <c r="Z292" s="96">
        <v>42</v>
      </c>
      <c r="AA292" s="96">
        <v>1</v>
      </c>
      <c r="AB292" s="96">
        <v>1</v>
      </c>
      <c r="AC292" s="96">
        <v>0</v>
      </c>
      <c r="AD292" s="96">
        <v>18</v>
      </c>
      <c r="AE292" s="188">
        <v>4.6399999999999997</v>
      </c>
      <c r="AF292" s="96">
        <v>29</v>
      </c>
      <c r="AG292" s="97">
        <v>7.9</v>
      </c>
      <c r="AH292" s="98">
        <v>2</v>
      </c>
      <c r="AI292" s="97">
        <v>9</v>
      </c>
      <c r="AJ292" s="97">
        <v>4.5</v>
      </c>
      <c r="AK292" s="99">
        <v>1.42</v>
      </c>
      <c r="AL292" s="100">
        <v>0.31</v>
      </c>
      <c r="AM292" s="99">
        <v>1.53</v>
      </c>
      <c r="AN292" s="99">
        <v>2.0699999999999998</v>
      </c>
      <c r="AO292" s="99">
        <v>0.09</v>
      </c>
      <c r="AP292" s="101">
        <v>44</v>
      </c>
      <c r="AQ292" s="102">
        <v>109</v>
      </c>
      <c r="AR292" s="103">
        <v>13</v>
      </c>
      <c r="AS292" s="102">
        <v>1</v>
      </c>
      <c r="AT292" s="191">
        <v>0</v>
      </c>
      <c r="AU292" s="84">
        <v>260</v>
      </c>
      <c r="AV292" s="84">
        <v>12</v>
      </c>
      <c r="AW292" s="94">
        <v>0.08</v>
      </c>
      <c r="AX292" s="84" t="s">
        <v>1945</v>
      </c>
      <c r="AY292" s="97">
        <v>42.6</v>
      </c>
      <c r="AZ292" s="94">
        <v>4.84</v>
      </c>
      <c r="BA292" s="96">
        <v>89</v>
      </c>
      <c r="BB292" s="96">
        <v>13</v>
      </c>
      <c r="BC292" s="84" t="s">
        <v>1955</v>
      </c>
      <c r="BD292" s="97">
        <v>47.8</v>
      </c>
      <c r="BE292" s="94">
        <v>4.72</v>
      </c>
      <c r="BF292" s="96">
        <v>93</v>
      </c>
      <c r="BG292" s="96">
        <v>15</v>
      </c>
      <c r="BH292" s="97">
        <v>18</v>
      </c>
      <c r="BI292" s="94">
        <v>3.5</v>
      </c>
      <c r="BJ292" s="94">
        <v>4.34</v>
      </c>
      <c r="BK292" s="96">
        <v>13</v>
      </c>
      <c r="BL292" s="94">
        <v>1.1399999999999999</v>
      </c>
      <c r="BM292" s="36">
        <v>-1</v>
      </c>
      <c r="BN292" s="70" t="s">
        <v>1065</v>
      </c>
      <c r="BO292" s="104">
        <v>30</v>
      </c>
      <c r="BP292" s="84" t="s">
        <v>5920</v>
      </c>
      <c r="BQ292" s="84">
        <v>650828</v>
      </c>
      <c r="BR292" s="36" t="s">
        <v>3766</v>
      </c>
      <c r="BS292" s="36" t="s">
        <v>5917</v>
      </c>
      <c r="BT292" s="36" t="s">
        <v>5263</v>
      </c>
      <c r="BU292" s="84" t="s">
        <v>5921</v>
      </c>
      <c r="BV292" s="84" t="s">
        <v>4668</v>
      </c>
    </row>
    <row r="293" spans="1:74" x14ac:dyDescent="0.3">
      <c r="A293" s="84" t="s">
        <v>4949</v>
      </c>
      <c r="B293" s="84" t="s">
        <v>486</v>
      </c>
      <c r="C293" s="84" t="s">
        <v>1103</v>
      </c>
      <c r="D293" s="84">
        <v>2018</v>
      </c>
      <c r="E293" s="84">
        <v>26</v>
      </c>
      <c r="F293" s="84" t="s">
        <v>1070</v>
      </c>
      <c r="G293" s="84" t="s">
        <v>1063</v>
      </c>
      <c r="H293" s="93" t="s">
        <v>1955</v>
      </c>
      <c r="I293" s="94">
        <v>0.22</v>
      </c>
      <c r="J293" s="93" t="s">
        <v>1064</v>
      </c>
      <c r="K293" s="184">
        <v>35.799999999999997</v>
      </c>
      <c r="L293" s="185">
        <v>1</v>
      </c>
      <c r="M293" s="96">
        <v>19</v>
      </c>
      <c r="N293" s="96">
        <v>2</v>
      </c>
      <c r="O293" s="96">
        <v>0</v>
      </c>
      <c r="P293" s="96">
        <v>0</v>
      </c>
      <c r="Q293" s="185">
        <v>0</v>
      </c>
      <c r="R293" s="96">
        <v>4</v>
      </c>
      <c r="S293" s="96">
        <v>143</v>
      </c>
      <c r="T293" s="96">
        <v>5</v>
      </c>
      <c r="U293" s="96">
        <v>14</v>
      </c>
      <c r="V293" s="96">
        <v>1</v>
      </c>
      <c r="W293" s="185">
        <v>28</v>
      </c>
      <c r="X293" s="96">
        <v>95</v>
      </c>
      <c r="Y293" s="96">
        <v>37</v>
      </c>
      <c r="Z293" s="96">
        <v>43</v>
      </c>
      <c r="AA293" s="96">
        <v>1</v>
      </c>
      <c r="AB293" s="96">
        <v>2</v>
      </c>
      <c r="AC293" s="96">
        <v>0</v>
      </c>
      <c r="AD293" s="96">
        <v>22</v>
      </c>
      <c r="AE293" s="188">
        <v>4.7300000000000004</v>
      </c>
      <c r="AF293" s="96">
        <v>31</v>
      </c>
      <c r="AG293" s="97">
        <v>8.8000000000000007</v>
      </c>
      <c r="AH293" s="98">
        <v>2</v>
      </c>
      <c r="AI293" s="97">
        <v>8.3000000000000007</v>
      </c>
      <c r="AJ293" s="97">
        <v>4</v>
      </c>
      <c r="AK293" s="99">
        <v>1.45</v>
      </c>
      <c r="AL293" s="100">
        <v>0.313</v>
      </c>
      <c r="AM293" s="99">
        <v>1.57</v>
      </c>
      <c r="AN293" s="99">
        <v>2.06</v>
      </c>
      <c r="AO293" s="99">
        <v>0.08</v>
      </c>
      <c r="AP293" s="101">
        <v>32</v>
      </c>
      <c r="AQ293" s="102">
        <v>112</v>
      </c>
      <c r="AR293" s="103">
        <v>12</v>
      </c>
      <c r="AS293" s="102">
        <v>1</v>
      </c>
      <c r="AT293" s="191">
        <v>0</v>
      </c>
      <c r="AU293" s="84">
        <v>265</v>
      </c>
      <c r="AV293" s="84">
        <v>13</v>
      </c>
      <c r="AW293" s="94">
        <v>-0.08</v>
      </c>
      <c r="AX293" s="84" t="s">
        <v>1859</v>
      </c>
      <c r="AY293" s="97">
        <v>69.2</v>
      </c>
      <c r="AZ293" s="94">
        <v>4.6900000000000004</v>
      </c>
      <c r="BA293" s="96">
        <v>86</v>
      </c>
      <c r="BB293" s="96">
        <v>20</v>
      </c>
      <c r="BC293" s="84" t="s">
        <v>1955</v>
      </c>
      <c r="BD293" s="97">
        <v>61.4</v>
      </c>
      <c r="BE293" s="94">
        <v>4.6500000000000004</v>
      </c>
      <c r="BF293" s="96">
        <v>92</v>
      </c>
      <c r="BG293" s="96">
        <v>19</v>
      </c>
      <c r="BH293" s="97">
        <v>13</v>
      </c>
      <c r="BI293" s="94">
        <v>8.31</v>
      </c>
      <c r="BJ293" s="94">
        <v>5.16</v>
      </c>
      <c r="BK293" s="96">
        <v>6</v>
      </c>
      <c r="BL293" s="94">
        <v>-3.58</v>
      </c>
      <c r="BM293" s="36">
        <v>7</v>
      </c>
      <c r="BN293" s="70" t="s">
        <v>1065</v>
      </c>
      <c r="BO293" s="104">
        <v>48</v>
      </c>
      <c r="BP293" s="84" t="s">
        <v>4950</v>
      </c>
      <c r="BQ293" s="84">
        <v>642239</v>
      </c>
      <c r="BR293" s="36" t="s">
        <v>3760</v>
      </c>
      <c r="BS293" s="36" t="s">
        <v>5524</v>
      </c>
      <c r="BT293" s="36" t="s">
        <v>5908</v>
      </c>
      <c r="BU293" s="84" t="s">
        <v>5781</v>
      </c>
      <c r="BV293" s="84" t="s">
        <v>4668</v>
      </c>
    </row>
    <row r="294" spans="1:74" x14ac:dyDescent="0.3">
      <c r="A294" s="84" t="s">
        <v>1915</v>
      </c>
      <c r="B294" s="84" t="s">
        <v>1916</v>
      </c>
      <c r="C294" s="84" t="s">
        <v>1065</v>
      </c>
      <c r="D294" s="84">
        <v>2018</v>
      </c>
      <c r="E294" s="84">
        <v>32</v>
      </c>
      <c r="F294" s="84" t="s">
        <v>1062</v>
      </c>
      <c r="G294" s="84" t="s">
        <v>1063</v>
      </c>
      <c r="H294" s="93" t="s">
        <v>1955</v>
      </c>
      <c r="I294" s="94">
        <v>0.2</v>
      </c>
      <c r="J294" s="93" t="s">
        <v>1064</v>
      </c>
      <c r="K294" s="184">
        <v>29.9</v>
      </c>
      <c r="L294" s="185">
        <v>1</v>
      </c>
      <c r="M294" s="96">
        <v>31</v>
      </c>
      <c r="N294" s="96">
        <v>0</v>
      </c>
      <c r="O294" s="96">
        <v>0</v>
      </c>
      <c r="P294" s="96">
        <v>0</v>
      </c>
      <c r="Q294" s="185">
        <v>0</v>
      </c>
      <c r="R294" s="96">
        <v>9</v>
      </c>
      <c r="S294" s="96">
        <v>145</v>
      </c>
      <c r="T294" s="96">
        <v>5</v>
      </c>
      <c r="U294" s="96">
        <v>15</v>
      </c>
      <c r="V294" s="96">
        <v>1</v>
      </c>
      <c r="W294" s="185">
        <v>26</v>
      </c>
      <c r="X294" s="96">
        <v>97</v>
      </c>
      <c r="Y294" s="96">
        <v>34</v>
      </c>
      <c r="Z294" s="96">
        <v>43</v>
      </c>
      <c r="AA294" s="96">
        <v>1</v>
      </c>
      <c r="AB294" s="96">
        <v>1</v>
      </c>
      <c r="AC294" s="96">
        <v>0</v>
      </c>
      <c r="AD294" s="96">
        <v>19</v>
      </c>
      <c r="AE294" s="188">
        <v>4.76</v>
      </c>
      <c r="AF294" s="96">
        <v>30</v>
      </c>
      <c r="AG294" s="97">
        <v>8.3000000000000007</v>
      </c>
      <c r="AH294" s="98">
        <v>1.7</v>
      </c>
      <c r="AI294" s="97">
        <v>7.3</v>
      </c>
      <c r="AJ294" s="97">
        <v>4.2</v>
      </c>
      <c r="AK294" s="99">
        <v>1.38</v>
      </c>
      <c r="AL294" s="100">
        <v>0.3</v>
      </c>
      <c r="AM294" s="99">
        <v>1.55</v>
      </c>
      <c r="AN294" s="99">
        <v>2</v>
      </c>
      <c r="AO294" s="99">
        <v>7.0000000000000007E-2</v>
      </c>
      <c r="AP294" s="101">
        <v>14</v>
      </c>
      <c r="AQ294" s="102">
        <v>112</v>
      </c>
      <c r="AR294" s="103">
        <v>12</v>
      </c>
      <c r="AS294" s="102">
        <v>1</v>
      </c>
      <c r="AT294" s="191">
        <v>0</v>
      </c>
      <c r="AU294" s="84">
        <v>270</v>
      </c>
      <c r="AV294" s="84">
        <v>14</v>
      </c>
      <c r="AW294" s="94">
        <v>0</v>
      </c>
      <c r="AX294" s="84" t="s">
        <v>1945</v>
      </c>
      <c r="AY294" s="97">
        <v>40.9</v>
      </c>
      <c r="AZ294" s="94">
        <v>4.92</v>
      </c>
      <c r="BA294" s="96">
        <v>91</v>
      </c>
      <c r="BB294" s="96">
        <v>12</v>
      </c>
      <c r="BC294" s="84" t="s">
        <v>1955</v>
      </c>
      <c r="BD294" s="97">
        <v>46</v>
      </c>
      <c r="BE294" s="94">
        <v>4.76</v>
      </c>
      <c r="BF294" s="96">
        <v>94</v>
      </c>
      <c r="BG294" s="96">
        <v>15</v>
      </c>
      <c r="BH294" s="97">
        <v>21</v>
      </c>
      <c r="BI294" s="94">
        <v>3</v>
      </c>
      <c r="BJ294" s="94">
        <v>4.18</v>
      </c>
      <c r="BK294" s="96">
        <v>17</v>
      </c>
      <c r="BL294" s="94">
        <v>1.76</v>
      </c>
      <c r="BM294" s="36">
        <v>-5</v>
      </c>
      <c r="BN294" s="70" t="s">
        <v>1065</v>
      </c>
      <c r="BO294" s="104">
        <v>25</v>
      </c>
      <c r="BP294" s="84" t="s">
        <v>1917</v>
      </c>
      <c r="BQ294" s="84">
        <v>457915</v>
      </c>
      <c r="BR294" s="36" t="s">
        <v>3761</v>
      </c>
      <c r="BS294" s="36" t="s">
        <v>4188</v>
      </c>
      <c r="BT294" s="36" t="s">
        <v>4402</v>
      </c>
      <c r="BU294" s="84" t="s">
        <v>3194</v>
      </c>
      <c r="BV294" s="84" t="s">
        <v>4712</v>
      </c>
    </row>
    <row r="295" spans="1:74" x14ac:dyDescent="0.3">
      <c r="A295" s="84" t="s">
        <v>2199</v>
      </c>
      <c r="B295" s="84" t="s">
        <v>234</v>
      </c>
      <c r="C295" s="84" t="s">
        <v>1065</v>
      </c>
      <c r="D295" s="84">
        <v>2018</v>
      </c>
      <c r="E295" s="84">
        <v>34</v>
      </c>
      <c r="F295" s="84" t="s">
        <v>1100</v>
      </c>
      <c r="G295" s="84" t="s">
        <v>1063</v>
      </c>
      <c r="H295" s="93" t="s">
        <v>1955</v>
      </c>
      <c r="I295" s="94">
        <v>0.43</v>
      </c>
      <c r="J295" s="93" t="s">
        <v>1064</v>
      </c>
      <c r="K295" s="184">
        <v>28.7</v>
      </c>
      <c r="L295" s="185">
        <v>2</v>
      </c>
      <c r="M295" s="96">
        <v>29</v>
      </c>
      <c r="N295" s="96">
        <v>2</v>
      </c>
      <c r="O295" s="96">
        <v>0</v>
      </c>
      <c r="P295" s="96">
        <v>0</v>
      </c>
      <c r="Q295" s="185">
        <v>0</v>
      </c>
      <c r="R295" s="96">
        <v>7</v>
      </c>
      <c r="S295" s="96">
        <v>150</v>
      </c>
      <c r="T295" s="96">
        <v>4</v>
      </c>
      <c r="U295" s="96">
        <v>14</v>
      </c>
      <c r="V295" s="96">
        <v>2</v>
      </c>
      <c r="W295" s="185">
        <v>30</v>
      </c>
      <c r="X295" s="96">
        <v>103</v>
      </c>
      <c r="Y295" s="96">
        <v>31</v>
      </c>
      <c r="Z295" s="96">
        <v>43</v>
      </c>
      <c r="AA295" s="96">
        <v>1</v>
      </c>
      <c r="AB295" s="96">
        <v>1</v>
      </c>
      <c r="AC295" s="96">
        <v>0</v>
      </c>
      <c r="AD295" s="96">
        <v>17</v>
      </c>
      <c r="AE295" s="188">
        <v>4.7699999999999996</v>
      </c>
      <c r="AF295" s="96">
        <v>27</v>
      </c>
      <c r="AG295" s="97">
        <v>7</v>
      </c>
      <c r="AH295" s="98">
        <v>2.1</v>
      </c>
      <c r="AI295" s="97">
        <v>7.8</v>
      </c>
      <c r="AJ295" s="97">
        <v>3.7</v>
      </c>
      <c r="AK295" s="99">
        <v>1.1299999999999999</v>
      </c>
      <c r="AL295" s="100">
        <v>0.29899999999999999</v>
      </c>
      <c r="AM295" s="99">
        <v>1.41</v>
      </c>
      <c r="AN295" s="99">
        <v>1.66</v>
      </c>
      <c r="AO295" s="99">
        <v>0.06</v>
      </c>
      <c r="AP295" s="101">
        <v>31</v>
      </c>
      <c r="AQ295" s="102">
        <v>113</v>
      </c>
      <c r="AR295" s="103">
        <v>12</v>
      </c>
      <c r="AS295" s="102">
        <v>1</v>
      </c>
      <c r="AT295" s="191">
        <v>0</v>
      </c>
      <c r="AU295" s="84">
        <v>275</v>
      </c>
      <c r="AV295" s="84">
        <v>15</v>
      </c>
      <c r="AW295" s="94">
        <v>-0.34</v>
      </c>
      <c r="AX295" s="84" t="s">
        <v>1859</v>
      </c>
      <c r="AY295" s="97">
        <v>65.7</v>
      </c>
      <c r="AZ295" s="94">
        <v>4.3499999999999996</v>
      </c>
      <c r="BA295" s="96">
        <v>80</v>
      </c>
      <c r="BB295" s="96">
        <v>25</v>
      </c>
      <c r="BC295" s="84" t="s">
        <v>1955</v>
      </c>
      <c r="BD295" s="97">
        <v>59.3</v>
      </c>
      <c r="BE295" s="94">
        <v>4.43</v>
      </c>
      <c r="BF295" s="96">
        <v>88</v>
      </c>
      <c r="BG295" s="96">
        <v>22</v>
      </c>
      <c r="BH295" s="97">
        <v>15.7</v>
      </c>
      <c r="BI295" s="94">
        <v>6.89</v>
      </c>
      <c r="BJ295" s="94">
        <v>4.34</v>
      </c>
      <c r="BK295" s="96">
        <v>13</v>
      </c>
      <c r="BL295" s="94">
        <v>-2.12</v>
      </c>
      <c r="BM295" s="36">
        <v>-1</v>
      </c>
      <c r="BN295" s="70" t="s">
        <v>1065</v>
      </c>
      <c r="BO295" s="104">
        <v>44</v>
      </c>
      <c r="BP295" s="84" t="s">
        <v>2200</v>
      </c>
      <c r="BQ295" s="84">
        <v>455009</v>
      </c>
      <c r="BR295" s="36" t="s">
        <v>4696</v>
      </c>
      <c r="BS295" s="36" t="s">
        <v>7067</v>
      </c>
      <c r="BT295" s="36" t="s">
        <v>3689</v>
      </c>
      <c r="BU295" s="84" t="s">
        <v>5922</v>
      </c>
      <c r="BV295" s="84" t="s">
        <v>4712</v>
      </c>
    </row>
    <row r="296" spans="1:74" x14ac:dyDescent="0.3">
      <c r="A296" s="84" t="s">
        <v>2202</v>
      </c>
      <c r="B296" s="84" t="s">
        <v>59</v>
      </c>
      <c r="C296" s="84" t="s">
        <v>1065</v>
      </c>
      <c r="D296" s="84">
        <v>2018</v>
      </c>
      <c r="E296" s="84">
        <v>27</v>
      </c>
      <c r="F296" s="84" t="s">
        <v>1107</v>
      </c>
      <c r="G296" s="84" t="s">
        <v>1063</v>
      </c>
      <c r="H296" s="93" t="s">
        <v>1955</v>
      </c>
      <c r="I296" s="94">
        <v>0.25</v>
      </c>
      <c r="J296" s="93" t="s">
        <v>1064</v>
      </c>
      <c r="K296" s="184">
        <v>28.4</v>
      </c>
      <c r="L296" s="185">
        <v>1</v>
      </c>
      <c r="M296" s="96">
        <v>28</v>
      </c>
      <c r="N296" s="96">
        <v>0</v>
      </c>
      <c r="O296" s="96">
        <v>0</v>
      </c>
      <c r="P296" s="96">
        <v>0</v>
      </c>
      <c r="Q296" s="185">
        <v>0</v>
      </c>
      <c r="R296" s="96">
        <v>8</v>
      </c>
      <c r="S296" s="96">
        <v>125</v>
      </c>
      <c r="T296" s="96">
        <v>4</v>
      </c>
      <c r="U296" s="96">
        <v>11</v>
      </c>
      <c r="V296" s="96">
        <v>1</v>
      </c>
      <c r="W296" s="185">
        <v>29</v>
      </c>
      <c r="X296" s="96">
        <v>87</v>
      </c>
      <c r="Y296" s="96">
        <v>26</v>
      </c>
      <c r="Z296" s="96">
        <v>42</v>
      </c>
      <c r="AA296" s="96">
        <v>1</v>
      </c>
      <c r="AB296" s="96">
        <v>1</v>
      </c>
      <c r="AC296" s="96">
        <v>0</v>
      </c>
      <c r="AD296" s="96">
        <v>15</v>
      </c>
      <c r="AE296" s="188">
        <v>4.7</v>
      </c>
      <c r="AF296" s="96">
        <v>22</v>
      </c>
      <c r="AG296" s="97">
        <v>6.7</v>
      </c>
      <c r="AH296" s="98">
        <v>2.7</v>
      </c>
      <c r="AI296" s="97">
        <v>8.9</v>
      </c>
      <c r="AJ296" s="97">
        <v>3.4</v>
      </c>
      <c r="AK296" s="99">
        <v>1.23</v>
      </c>
      <c r="AL296" s="100">
        <v>0.3</v>
      </c>
      <c r="AM296" s="99">
        <v>1.35</v>
      </c>
      <c r="AN296" s="99">
        <v>1.74</v>
      </c>
      <c r="AO296" s="99">
        <v>7.0000000000000007E-2</v>
      </c>
      <c r="AP296" s="101">
        <v>61</v>
      </c>
      <c r="AQ296" s="102">
        <v>111</v>
      </c>
      <c r="AR296" s="103">
        <v>12</v>
      </c>
      <c r="AS296" s="102">
        <v>1</v>
      </c>
      <c r="AT296" s="191">
        <v>0</v>
      </c>
      <c r="AU296" s="84">
        <v>277</v>
      </c>
      <c r="AV296" s="84">
        <v>16</v>
      </c>
      <c r="AW296" s="94">
        <v>0.15</v>
      </c>
      <c r="AX296" s="84" t="s">
        <v>1945</v>
      </c>
      <c r="AY296" s="97">
        <v>39.700000000000003</v>
      </c>
      <c r="AZ296" s="94">
        <v>4.76</v>
      </c>
      <c r="BA296" s="96">
        <v>88</v>
      </c>
      <c r="BB296" s="96">
        <v>14</v>
      </c>
      <c r="BC296" s="84" t="s">
        <v>1955</v>
      </c>
      <c r="BD296" s="97">
        <v>45.5</v>
      </c>
      <c r="BE296" s="94">
        <v>4.8499999999999996</v>
      </c>
      <c r="BF296" s="96">
        <v>96</v>
      </c>
      <c r="BG296" s="96">
        <v>14</v>
      </c>
      <c r="BH296" s="97">
        <v>12.3</v>
      </c>
      <c r="BI296" s="94">
        <v>6.57</v>
      </c>
      <c r="BJ296" s="94">
        <v>4.6100000000000003</v>
      </c>
      <c r="BK296" s="96">
        <v>9</v>
      </c>
      <c r="BL296" s="94">
        <v>-1.87</v>
      </c>
      <c r="BM296" s="36">
        <v>2</v>
      </c>
      <c r="BN296" s="70" t="s">
        <v>1065</v>
      </c>
      <c r="BO296" s="104">
        <v>33</v>
      </c>
      <c r="BP296" s="84" t="s">
        <v>2265</v>
      </c>
      <c r="BQ296" s="84">
        <v>605169</v>
      </c>
      <c r="BR296" s="36" t="s">
        <v>3766</v>
      </c>
      <c r="BS296" s="36" t="s">
        <v>3628</v>
      </c>
      <c r="BT296" s="36" t="s">
        <v>5884</v>
      </c>
      <c r="BU296" s="84" t="s">
        <v>4247</v>
      </c>
      <c r="BV296" s="84" t="s">
        <v>4668</v>
      </c>
    </row>
    <row r="297" spans="1:74" x14ac:dyDescent="0.3">
      <c r="A297" s="84" t="s">
        <v>366</v>
      </c>
      <c r="B297" s="84" t="s">
        <v>15</v>
      </c>
      <c r="C297" s="84" t="s">
        <v>1065</v>
      </c>
      <c r="D297" s="84">
        <v>2018</v>
      </c>
      <c r="E297" s="84">
        <v>28</v>
      </c>
      <c r="F297" s="84" t="s">
        <v>1107</v>
      </c>
      <c r="G297" s="84" t="s">
        <v>1063</v>
      </c>
      <c r="H297" s="93" t="s">
        <v>1955</v>
      </c>
      <c r="I297" s="94">
        <v>0.27</v>
      </c>
      <c r="J297" s="93" t="s">
        <v>1064</v>
      </c>
      <c r="K297" s="184">
        <v>32.4</v>
      </c>
      <c r="L297" s="185">
        <v>1</v>
      </c>
      <c r="M297" s="96">
        <v>33</v>
      </c>
      <c r="N297" s="96">
        <v>0</v>
      </c>
      <c r="O297" s="96">
        <v>0</v>
      </c>
      <c r="P297" s="96">
        <v>0</v>
      </c>
      <c r="Q297" s="185">
        <v>0</v>
      </c>
      <c r="R297" s="96">
        <v>9</v>
      </c>
      <c r="S297" s="96">
        <v>149</v>
      </c>
      <c r="T297" s="96">
        <v>7</v>
      </c>
      <c r="U297" s="96">
        <v>15</v>
      </c>
      <c r="V297" s="96">
        <v>1</v>
      </c>
      <c r="W297" s="185">
        <v>32</v>
      </c>
      <c r="X297" s="96">
        <v>102</v>
      </c>
      <c r="Y297" s="96">
        <v>32</v>
      </c>
      <c r="Z297" s="96">
        <v>43</v>
      </c>
      <c r="AA297" s="96">
        <v>2</v>
      </c>
      <c r="AB297" s="96">
        <v>2</v>
      </c>
      <c r="AC297" s="96">
        <v>0</v>
      </c>
      <c r="AD297" s="96">
        <v>20</v>
      </c>
      <c r="AE297" s="188">
        <v>4.82</v>
      </c>
      <c r="AF297" s="96">
        <v>27</v>
      </c>
      <c r="AG297" s="97">
        <v>7.1</v>
      </c>
      <c r="AH297" s="98">
        <v>2.1</v>
      </c>
      <c r="AI297" s="97">
        <v>8.4</v>
      </c>
      <c r="AJ297" s="97">
        <v>4</v>
      </c>
      <c r="AK297" s="99">
        <v>1.82</v>
      </c>
      <c r="AL297" s="100">
        <v>0.28799999999999998</v>
      </c>
      <c r="AM297" s="99">
        <v>1.46</v>
      </c>
      <c r="AN297" s="99">
        <v>2.4700000000000002</v>
      </c>
      <c r="AO297" s="99">
        <v>0.11</v>
      </c>
      <c r="AP297" s="101">
        <v>27</v>
      </c>
      <c r="AQ297" s="102">
        <v>114</v>
      </c>
      <c r="AR297" s="103">
        <v>11</v>
      </c>
      <c r="AS297" s="102">
        <v>1</v>
      </c>
      <c r="AT297" s="191">
        <v>0</v>
      </c>
      <c r="AU297" s="84">
        <v>281</v>
      </c>
      <c r="AV297" s="84">
        <v>17</v>
      </c>
      <c r="AW297" s="94">
        <v>0.16</v>
      </c>
      <c r="AX297" s="84" t="s">
        <v>1945</v>
      </c>
      <c r="AY297" s="97">
        <v>41.7</v>
      </c>
      <c r="AZ297" s="94">
        <v>5.18</v>
      </c>
      <c r="BA297" s="96">
        <v>95</v>
      </c>
      <c r="BB297" s="96">
        <v>10</v>
      </c>
      <c r="BC297" s="84" t="s">
        <v>1955</v>
      </c>
      <c r="BD297" s="97">
        <v>47</v>
      </c>
      <c r="BE297" s="94">
        <v>4.9800000000000004</v>
      </c>
      <c r="BF297" s="96">
        <v>99</v>
      </c>
      <c r="BG297" s="96">
        <v>13</v>
      </c>
      <c r="BH297" s="97">
        <v>18</v>
      </c>
      <c r="BI297" s="94">
        <v>8.5</v>
      </c>
      <c r="BJ297" s="94">
        <v>7.67</v>
      </c>
      <c r="BK297" s="96">
        <v>1</v>
      </c>
      <c r="BL297" s="94">
        <v>-3.68</v>
      </c>
      <c r="BM297" s="36">
        <v>10</v>
      </c>
      <c r="BN297" s="70" t="s">
        <v>1076</v>
      </c>
      <c r="BO297" s="104">
        <v>29</v>
      </c>
      <c r="BP297" s="84" t="s">
        <v>4562</v>
      </c>
      <c r="BQ297" s="84">
        <v>572308</v>
      </c>
      <c r="BR297" s="36" t="s">
        <v>3766</v>
      </c>
      <c r="BS297" s="36" t="s">
        <v>5439</v>
      </c>
      <c r="BT297" s="36" t="s">
        <v>4530</v>
      </c>
      <c r="BU297" s="84" t="s">
        <v>5923</v>
      </c>
      <c r="BV297" s="84" t="s">
        <v>4692</v>
      </c>
    </row>
    <row r="298" spans="1:74" x14ac:dyDescent="0.3">
      <c r="A298" s="84" t="s">
        <v>4412</v>
      </c>
      <c r="B298" s="84" t="s">
        <v>129</v>
      </c>
      <c r="C298" s="84" t="s">
        <v>1065</v>
      </c>
      <c r="D298" s="84">
        <v>2018</v>
      </c>
      <c r="E298" s="84">
        <v>30</v>
      </c>
      <c r="F298" s="84" t="s">
        <v>1101</v>
      </c>
      <c r="G298" s="84" t="s">
        <v>1063</v>
      </c>
      <c r="H298" s="93" t="s">
        <v>1955</v>
      </c>
      <c r="I298" s="94">
        <v>0.21</v>
      </c>
      <c r="J298" s="93" t="s">
        <v>1064</v>
      </c>
      <c r="K298" s="184">
        <v>29.2</v>
      </c>
      <c r="L298" s="185">
        <v>1</v>
      </c>
      <c r="M298" s="96">
        <v>30</v>
      </c>
      <c r="N298" s="96">
        <v>0</v>
      </c>
      <c r="O298" s="96">
        <v>0</v>
      </c>
      <c r="P298" s="96">
        <v>0</v>
      </c>
      <c r="Q298" s="185">
        <v>1</v>
      </c>
      <c r="R298" s="96">
        <v>9</v>
      </c>
      <c r="S298" s="96">
        <v>140</v>
      </c>
      <c r="T298" s="96">
        <v>6</v>
      </c>
      <c r="U298" s="96">
        <v>15</v>
      </c>
      <c r="V298" s="96">
        <v>1</v>
      </c>
      <c r="W298" s="185">
        <v>29</v>
      </c>
      <c r="X298" s="96">
        <v>93</v>
      </c>
      <c r="Y298" s="96">
        <v>31</v>
      </c>
      <c r="Z298" s="96">
        <v>43</v>
      </c>
      <c r="AA298" s="96">
        <v>2</v>
      </c>
      <c r="AB298" s="96">
        <v>1</v>
      </c>
      <c r="AC298" s="96">
        <v>0</v>
      </c>
      <c r="AD298" s="96">
        <v>20</v>
      </c>
      <c r="AE298" s="188">
        <v>4.82</v>
      </c>
      <c r="AF298" s="96">
        <v>26</v>
      </c>
      <c r="AG298" s="97">
        <v>7.4</v>
      </c>
      <c r="AH298" s="98">
        <v>1.9</v>
      </c>
      <c r="AI298" s="97">
        <v>8.5</v>
      </c>
      <c r="AJ298" s="97">
        <v>4.3</v>
      </c>
      <c r="AK298" s="99">
        <v>1.59</v>
      </c>
      <c r="AL298" s="100">
        <v>0.29399999999999998</v>
      </c>
      <c r="AM298" s="99">
        <v>1.51</v>
      </c>
      <c r="AN298" s="99">
        <v>2.25</v>
      </c>
      <c r="AO298" s="99">
        <v>0.09</v>
      </c>
      <c r="AP298" s="101">
        <v>30</v>
      </c>
      <c r="AQ298" s="102">
        <v>114</v>
      </c>
      <c r="AR298" s="103">
        <v>11</v>
      </c>
      <c r="AS298" s="102">
        <v>1</v>
      </c>
      <c r="AT298" s="191">
        <v>0</v>
      </c>
      <c r="AU298" s="84">
        <v>284</v>
      </c>
      <c r="AV298" s="84">
        <v>18</v>
      </c>
      <c r="AW298" s="94">
        <v>0.01</v>
      </c>
      <c r="AX298" s="84" t="s">
        <v>1945</v>
      </c>
      <c r="AY298" s="97">
        <v>40.299999999999997</v>
      </c>
      <c r="AZ298" s="94">
        <v>4.99</v>
      </c>
      <c r="BA298" s="96">
        <v>92</v>
      </c>
      <c r="BB298" s="96">
        <v>11</v>
      </c>
      <c r="BC298" s="84" t="s">
        <v>1955</v>
      </c>
      <c r="BD298" s="97">
        <v>45.8</v>
      </c>
      <c r="BE298" s="94">
        <v>4.83</v>
      </c>
      <c r="BF298" s="96">
        <v>95</v>
      </c>
      <c r="BG298" s="96">
        <v>14</v>
      </c>
      <c r="BH298" s="97">
        <v>16.7</v>
      </c>
      <c r="BI298" s="94">
        <v>6.48</v>
      </c>
      <c r="BJ298" s="94">
        <v>5.47</v>
      </c>
      <c r="BK298" s="96">
        <v>5</v>
      </c>
      <c r="BL298" s="94">
        <v>-1.66</v>
      </c>
      <c r="BM298" s="36">
        <v>6</v>
      </c>
      <c r="BN298" s="70" t="s">
        <v>1065</v>
      </c>
      <c r="BO298" s="104">
        <v>29</v>
      </c>
      <c r="BP298" s="84" t="s">
        <v>4413</v>
      </c>
      <c r="BQ298" s="84">
        <v>502051</v>
      </c>
      <c r="BR298" s="36" t="s">
        <v>3766</v>
      </c>
      <c r="BS298" s="36" t="s">
        <v>3814</v>
      </c>
      <c r="BT298" s="36" t="s">
        <v>3704</v>
      </c>
      <c r="BU298" s="84" t="s">
        <v>3523</v>
      </c>
      <c r="BV298" s="84" t="s">
        <v>4674</v>
      </c>
    </row>
    <row r="299" spans="1:74" x14ac:dyDescent="0.3">
      <c r="A299" s="84" t="s">
        <v>4346</v>
      </c>
      <c r="B299" s="84" t="s">
        <v>258</v>
      </c>
      <c r="C299" s="84" t="s">
        <v>1065</v>
      </c>
      <c r="D299" s="84">
        <v>2018</v>
      </c>
      <c r="E299" s="84">
        <v>31</v>
      </c>
      <c r="F299" s="84" t="s">
        <v>1100</v>
      </c>
      <c r="G299" s="84" t="s">
        <v>1063</v>
      </c>
      <c r="H299" s="93" t="s">
        <v>1955</v>
      </c>
      <c r="I299" s="94">
        <v>0.28999999999999998</v>
      </c>
      <c r="J299" s="93" t="s">
        <v>1064</v>
      </c>
      <c r="K299" s="184">
        <v>29.6</v>
      </c>
      <c r="L299" s="185">
        <v>1</v>
      </c>
      <c r="M299" s="96">
        <v>32</v>
      </c>
      <c r="N299" s="96">
        <v>0</v>
      </c>
      <c r="O299" s="96">
        <v>0</v>
      </c>
      <c r="P299" s="96">
        <v>0</v>
      </c>
      <c r="Q299" s="185">
        <v>1</v>
      </c>
      <c r="R299" s="96">
        <v>10</v>
      </c>
      <c r="S299" s="96">
        <v>143</v>
      </c>
      <c r="T299" s="96">
        <v>5</v>
      </c>
      <c r="U299" s="96">
        <v>13</v>
      </c>
      <c r="V299" s="96">
        <v>1</v>
      </c>
      <c r="W299" s="185">
        <v>28</v>
      </c>
      <c r="X299" s="96">
        <v>98</v>
      </c>
      <c r="Y299" s="96">
        <v>31</v>
      </c>
      <c r="Z299" s="96">
        <v>44</v>
      </c>
      <c r="AA299" s="96">
        <v>1</v>
      </c>
      <c r="AB299" s="96">
        <v>1</v>
      </c>
      <c r="AC299" s="96">
        <v>0</v>
      </c>
      <c r="AD299" s="96">
        <v>18</v>
      </c>
      <c r="AE299" s="188">
        <v>4.8600000000000003</v>
      </c>
      <c r="AF299" s="96">
        <v>25</v>
      </c>
      <c r="AG299" s="97">
        <v>6.9</v>
      </c>
      <c r="AH299" s="98">
        <v>2.2000000000000002</v>
      </c>
      <c r="AI299" s="97">
        <v>7.8</v>
      </c>
      <c r="AJ299" s="97">
        <v>3.5</v>
      </c>
      <c r="AK299" s="99">
        <v>1.28</v>
      </c>
      <c r="AL299" s="100">
        <v>0.29299999999999998</v>
      </c>
      <c r="AM299" s="99">
        <v>1.4</v>
      </c>
      <c r="AN299" s="99">
        <v>1.81</v>
      </c>
      <c r="AO299" s="99">
        <v>7.0000000000000007E-2</v>
      </c>
      <c r="AP299" s="101">
        <v>28</v>
      </c>
      <c r="AQ299" s="102">
        <v>115</v>
      </c>
      <c r="AR299" s="103">
        <v>11</v>
      </c>
      <c r="AS299" s="102">
        <v>0</v>
      </c>
      <c r="AT299" s="191">
        <v>0</v>
      </c>
      <c r="AU299" s="84">
        <v>286</v>
      </c>
      <c r="AV299" s="84">
        <v>19</v>
      </c>
      <c r="AW299" s="94">
        <v>-0.16</v>
      </c>
      <c r="AX299" s="84" t="s">
        <v>1945</v>
      </c>
      <c r="AY299" s="97">
        <v>40.799999999999997</v>
      </c>
      <c r="AZ299" s="94">
        <v>4.79</v>
      </c>
      <c r="BA299" s="96">
        <v>88</v>
      </c>
      <c r="BB299" s="96">
        <v>13</v>
      </c>
      <c r="BC299" s="84" t="s">
        <v>1955</v>
      </c>
      <c r="BD299" s="97">
        <v>46.3</v>
      </c>
      <c r="BE299" s="94">
        <v>4.71</v>
      </c>
      <c r="BF299" s="96">
        <v>93</v>
      </c>
      <c r="BG299" s="96">
        <v>15</v>
      </c>
      <c r="BH299" s="97">
        <v>18.7</v>
      </c>
      <c r="BI299" s="94">
        <v>8.68</v>
      </c>
      <c r="BJ299" s="94">
        <v>5.07</v>
      </c>
      <c r="BK299" s="96">
        <v>7</v>
      </c>
      <c r="BL299" s="94">
        <v>-3.82</v>
      </c>
      <c r="BM299" s="36">
        <v>4</v>
      </c>
      <c r="BN299" s="70" t="s">
        <v>1065</v>
      </c>
      <c r="BO299" s="104">
        <v>28</v>
      </c>
      <c r="BP299" s="84" t="s">
        <v>4347</v>
      </c>
      <c r="BQ299" s="84">
        <v>462515</v>
      </c>
      <c r="BR299" s="36" t="s">
        <v>3761</v>
      </c>
      <c r="BS299" s="36" t="s">
        <v>3623</v>
      </c>
      <c r="BT299" s="36" t="s">
        <v>3637</v>
      </c>
      <c r="BU299" s="84" t="s">
        <v>3513</v>
      </c>
      <c r="BV299" s="84" t="s">
        <v>4719</v>
      </c>
    </row>
    <row r="300" spans="1:74" x14ac:dyDescent="0.3">
      <c r="A300" s="84" t="s">
        <v>368</v>
      </c>
      <c r="B300" s="84" t="s">
        <v>3259</v>
      </c>
      <c r="C300" s="84" t="s">
        <v>1103</v>
      </c>
      <c r="D300" s="84">
        <v>2018</v>
      </c>
      <c r="E300" s="84">
        <v>29</v>
      </c>
      <c r="F300" s="84" t="s">
        <v>1070</v>
      </c>
      <c r="G300" s="84" t="s">
        <v>1063</v>
      </c>
      <c r="H300" s="93" t="s">
        <v>1955</v>
      </c>
      <c r="I300" s="94">
        <v>0.26</v>
      </c>
      <c r="J300" s="93" t="s">
        <v>1064</v>
      </c>
      <c r="K300" s="184">
        <v>30.5</v>
      </c>
      <c r="L300" s="185">
        <v>1</v>
      </c>
      <c r="M300" s="96">
        <v>34</v>
      </c>
      <c r="N300" s="96">
        <v>0</v>
      </c>
      <c r="O300" s="96">
        <v>0</v>
      </c>
      <c r="P300" s="96">
        <v>0</v>
      </c>
      <c r="Q300" s="185">
        <v>0</v>
      </c>
      <c r="R300" s="96">
        <v>9</v>
      </c>
      <c r="S300" s="96">
        <v>147</v>
      </c>
      <c r="T300" s="96">
        <v>5</v>
      </c>
      <c r="U300" s="96">
        <v>15</v>
      </c>
      <c r="V300" s="96">
        <v>1</v>
      </c>
      <c r="W300" s="185">
        <v>34</v>
      </c>
      <c r="X300" s="96">
        <v>98</v>
      </c>
      <c r="Y300" s="96">
        <v>32</v>
      </c>
      <c r="Z300" s="96">
        <v>44</v>
      </c>
      <c r="AA300" s="96">
        <v>2</v>
      </c>
      <c r="AB300" s="96">
        <v>2</v>
      </c>
      <c r="AC300" s="96">
        <v>0</v>
      </c>
      <c r="AD300" s="96">
        <v>18</v>
      </c>
      <c r="AE300" s="188">
        <v>4.91</v>
      </c>
      <c r="AF300" s="96">
        <v>29</v>
      </c>
      <c r="AG300" s="97">
        <v>7.8</v>
      </c>
      <c r="AH300" s="98">
        <v>2.2999999999999998</v>
      </c>
      <c r="AI300" s="97">
        <v>9.1</v>
      </c>
      <c r="AJ300" s="97">
        <v>4</v>
      </c>
      <c r="AK300" s="99">
        <v>1.41</v>
      </c>
      <c r="AL300" s="100">
        <v>0.313</v>
      </c>
      <c r="AM300" s="99">
        <v>1.48</v>
      </c>
      <c r="AN300" s="99">
        <v>2.02</v>
      </c>
      <c r="AO300" s="99">
        <v>0.09</v>
      </c>
      <c r="AP300" s="101">
        <v>49</v>
      </c>
      <c r="AQ300" s="102">
        <v>116</v>
      </c>
      <c r="AR300" s="103">
        <v>10</v>
      </c>
      <c r="AS300" s="102">
        <v>0</v>
      </c>
      <c r="AT300" s="191">
        <v>0</v>
      </c>
      <c r="AU300" s="84">
        <v>290</v>
      </c>
      <c r="AV300" s="84">
        <v>25</v>
      </c>
      <c r="AW300" s="94">
        <v>-0.19</v>
      </c>
      <c r="AX300" s="84" t="s">
        <v>1945</v>
      </c>
      <c r="AY300" s="97">
        <v>41.4</v>
      </c>
      <c r="AZ300" s="94">
        <v>4.74</v>
      </c>
      <c r="BA300" s="96">
        <v>87</v>
      </c>
      <c r="BB300" s="96">
        <v>14</v>
      </c>
      <c r="BC300" s="84" t="s">
        <v>1955</v>
      </c>
      <c r="BD300" s="97">
        <v>46.9</v>
      </c>
      <c r="BE300" s="94">
        <v>4.71</v>
      </c>
      <c r="BF300" s="96">
        <v>93</v>
      </c>
      <c r="BG300" s="96">
        <v>15</v>
      </c>
      <c r="BH300" s="97">
        <v>16.3</v>
      </c>
      <c r="BI300" s="94">
        <v>2.76</v>
      </c>
      <c r="BJ300" s="94">
        <v>4.62</v>
      </c>
      <c r="BK300" s="96">
        <v>10</v>
      </c>
      <c r="BL300" s="94">
        <v>2.15</v>
      </c>
      <c r="BM300" s="36">
        <v>0</v>
      </c>
      <c r="BN300" s="70" t="s">
        <v>1065</v>
      </c>
      <c r="BO300" s="104">
        <v>31</v>
      </c>
      <c r="BP300" s="84" t="s">
        <v>3258</v>
      </c>
      <c r="BQ300" s="84">
        <v>516714</v>
      </c>
      <c r="BR300" s="36" t="s">
        <v>3760</v>
      </c>
      <c r="BS300" s="36" t="s">
        <v>5340</v>
      </c>
      <c r="BT300" s="36" t="s">
        <v>3816</v>
      </c>
      <c r="BU300" s="84" t="s">
        <v>5497</v>
      </c>
      <c r="BV300" s="84" t="s">
        <v>4677</v>
      </c>
    </row>
    <row r="301" spans="1:74" x14ac:dyDescent="0.3">
      <c r="A301" s="84" t="s">
        <v>1977</v>
      </c>
      <c r="B301" s="84" t="s">
        <v>156</v>
      </c>
      <c r="C301" s="84" t="s">
        <v>1065</v>
      </c>
      <c r="D301" s="84">
        <v>2018</v>
      </c>
      <c r="E301" s="84">
        <v>31</v>
      </c>
      <c r="F301" s="84" t="s">
        <v>1104</v>
      </c>
      <c r="G301" s="84" t="s">
        <v>1063</v>
      </c>
      <c r="H301" s="93" t="s">
        <v>1955</v>
      </c>
      <c r="I301" s="94">
        <v>0.35</v>
      </c>
      <c r="J301" s="93" t="s">
        <v>1064</v>
      </c>
      <c r="K301" s="184">
        <v>29.5</v>
      </c>
      <c r="L301" s="185">
        <v>1</v>
      </c>
      <c r="M301" s="96">
        <v>31</v>
      </c>
      <c r="N301" s="96">
        <v>1</v>
      </c>
      <c r="O301" s="96">
        <v>0</v>
      </c>
      <c r="P301" s="96">
        <v>0</v>
      </c>
      <c r="Q301" s="185">
        <v>0</v>
      </c>
      <c r="R301" s="96">
        <v>7</v>
      </c>
      <c r="S301" s="96">
        <v>148</v>
      </c>
      <c r="T301" s="96">
        <v>4</v>
      </c>
      <c r="U301" s="96">
        <v>15</v>
      </c>
      <c r="V301" s="96">
        <v>1</v>
      </c>
      <c r="W301" s="185">
        <v>27</v>
      </c>
      <c r="X301" s="96">
        <v>101</v>
      </c>
      <c r="Y301" s="96">
        <v>32</v>
      </c>
      <c r="Z301" s="96">
        <v>44</v>
      </c>
      <c r="AA301" s="96">
        <v>1</v>
      </c>
      <c r="AB301" s="96">
        <v>1</v>
      </c>
      <c r="AC301" s="96">
        <v>0</v>
      </c>
      <c r="AD301" s="96">
        <v>17</v>
      </c>
      <c r="AE301" s="188">
        <v>4.92</v>
      </c>
      <c r="AF301" s="96">
        <v>28</v>
      </c>
      <c r="AG301" s="97">
        <v>7.5</v>
      </c>
      <c r="AH301" s="98">
        <v>1.9</v>
      </c>
      <c r="AI301" s="97">
        <v>7.3</v>
      </c>
      <c r="AJ301" s="97">
        <v>3.9</v>
      </c>
      <c r="AK301" s="99">
        <v>1.1000000000000001</v>
      </c>
      <c r="AL301" s="100">
        <v>0.3</v>
      </c>
      <c r="AM301" s="99">
        <v>1.47</v>
      </c>
      <c r="AN301" s="99">
        <v>1.65</v>
      </c>
      <c r="AO301" s="99">
        <v>0.06</v>
      </c>
      <c r="AP301" s="101">
        <v>19</v>
      </c>
      <c r="AQ301" s="102">
        <v>116</v>
      </c>
      <c r="AR301" s="103">
        <v>10</v>
      </c>
      <c r="AS301" s="102">
        <v>0</v>
      </c>
      <c r="AT301" s="191">
        <v>0</v>
      </c>
      <c r="AU301" s="84">
        <v>294</v>
      </c>
      <c r="AV301" s="84">
        <v>20</v>
      </c>
      <c r="AW301" s="94">
        <v>-0.42</v>
      </c>
      <c r="AX301" s="84" t="s">
        <v>1859</v>
      </c>
      <c r="AY301" s="97">
        <v>67.400000000000006</v>
      </c>
      <c r="AZ301" s="94">
        <v>4.55</v>
      </c>
      <c r="BA301" s="96">
        <v>84</v>
      </c>
      <c r="BB301" s="96">
        <v>21</v>
      </c>
      <c r="BC301" s="84" t="s">
        <v>1955</v>
      </c>
      <c r="BD301" s="97">
        <v>60.2</v>
      </c>
      <c r="BE301" s="94">
        <v>4.5</v>
      </c>
      <c r="BF301" s="96">
        <v>89</v>
      </c>
      <c r="BG301" s="96">
        <v>21</v>
      </c>
      <c r="BH301" s="97">
        <v>21</v>
      </c>
      <c r="BI301" s="94">
        <v>6.43</v>
      </c>
      <c r="BJ301" s="94">
        <v>3.75</v>
      </c>
      <c r="BK301" s="96">
        <v>26</v>
      </c>
      <c r="BL301" s="94">
        <v>-1.51</v>
      </c>
      <c r="BM301" s="36">
        <v>-15</v>
      </c>
      <c r="BN301" s="70" t="s">
        <v>1065</v>
      </c>
      <c r="BO301" s="104">
        <v>39</v>
      </c>
      <c r="BP301" s="84" t="s">
        <v>1978</v>
      </c>
      <c r="BQ301" s="84">
        <v>457768</v>
      </c>
      <c r="BR301" s="36" t="s">
        <v>3761</v>
      </c>
      <c r="BS301" s="36" t="s">
        <v>3668</v>
      </c>
      <c r="BT301" s="36" t="s">
        <v>7067</v>
      </c>
      <c r="BU301" s="84" t="s">
        <v>3637</v>
      </c>
      <c r="BV301" s="84" t="s">
        <v>4719</v>
      </c>
    </row>
    <row r="302" spans="1:74" x14ac:dyDescent="0.3">
      <c r="A302" s="84" t="s">
        <v>2124</v>
      </c>
      <c r="B302" s="84" t="s">
        <v>139</v>
      </c>
      <c r="C302" s="84" t="s">
        <v>1065</v>
      </c>
      <c r="D302" s="84">
        <v>2018</v>
      </c>
      <c r="E302" s="84">
        <v>39</v>
      </c>
      <c r="F302" s="84" t="s">
        <v>1074</v>
      </c>
      <c r="G302" s="84" t="s">
        <v>1063</v>
      </c>
      <c r="H302" s="93" t="s">
        <v>1955</v>
      </c>
      <c r="I302" s="94">
        <v>0.35</v>
      </c>
      <c r="J302" s="93" t="s">
        <v>1064</v>
      </c>
      <c r="K302" s="184">
        <v>23.9</v>
      </c>
      <c r="L302" s="185">
        <v>1</v>
      </c>
      <c r="M302" s="96">
        <v>33</v>
      </c>
      <c r="N302" s="96">
        <v>1</v>
      </c>
      <c r="O302" s="96">
        <v>0</v>
      </c>
      <c r="P302" s="96">
        <v>0</v>
      </c>
      <c r="Q302" s="185">
        <v>1</v>
      </c>
      <c r="R302" s="96">
        <v>10</v>
      </c>
      <c r="S302" s="96">
        <v>135</v>
      </c>
      <c r="T302" s="96">
        <v>5</v>
      </c>
      <c r="U302" s="96">
        <v>11</v>
      </c>
      <c r="V302" s="96">
        <v>1</v>
      </c>
      <c r="W302" s="185">
        <v>24</v>
      </c>
      <c r="X302" s="96">
        <v>93</v>
      </c>
      <c r="Y302" s="96">
        <v>29</v>
      </c>
      <c r="Z302" s="96">
        <v>44</v>
      </c>
      <c r="AA302" s="96">
        <v>1</v>
      </c>
      <c r="AB302" s="96">
        <v>1</v>
      </c>
      <c r="AC302" s="96">
        <v>0</v>
      </c>
      <c r="AD302" s="96">
        <v>16</v>
      </c>
      <c r="AE302" s="188">
        <v>4.8600000000000003</v>
      </c>
      <c r="AF302" s="96">
        <v>23</v>
      </c>
      <c r="AG302" s="97">
        <v>6.6</v>
      </c>
      <c r="AH302" s="98">
        <v>2.2000000000000002</v>
      </c>
      <c r="AI302" s="97">
        <v>6.9</v>
      </c>
      <c r="AJ302" s="97">
        <v>3.2</v>
      </c>
      <c r="AK302" s="99">
        <v>1.29</v>
      </c>
      <c r="AL302" s="100">
        <v>0.28699999999999998</v>
      </c>
      <c r="AM302" s="99">
        <v>1.38</v>
      </c>
      <c r="AN302" s="99">
        <v>1.79</v>
      </c>
      <c r="AO302" s="99">
        <v>7.0000000000000007E-2</v>
      </c>
      <c r="AP302" s="101">
        <v>15</v>
      </c>
      <c r="AQ302" s="102">
        <v>115</v>
      </c>
      <c r="AR302" s="103">
        <v>10</v>
      </c>
      <c r="AS302" s="102">
        <v>0</v>
      </c>
      <c r="AT302" s="191">
        <v>0</v>
      </c>
      <c r="AU302" s="84">
        <v>295</v>
      </c>
      <c r="AV302" s="84">
        <v>21</v>
      </c>
      <c r="AW302" s="94">
        <v>-0.31</v>
      </c>
      <c r="AX302" s="84" t="s">
        <v>1859</v>
      </c>
      <c r="AY302" s="97">
        <v>63.3</v>
      </c>
      <c r="AZ302" s="94">
        <v>4.5599999999999996</v>
      </c>
      <c r="BA302" s="96">
        <v>84</v>
      </c>
      <c r="BB302" s="96">
        <v>21</v>
      </c>
      <c r="BC302" s="84" t="s">
        <v>1955</v>
      </c>
      <c r="BD302" s="97">
        <v>56.6</v>
      </c>
      <c r="BE302" s="94">
        <v>4.55</v>
      </c>
      <c r="BF302" s="96">
        <v>90</v>
      </c>
      <c r="BG302" s="96">
        <v>19</v>
      </c>
      <c r="BH302" s="97">
        <v>16.7</v>
      </c>
      <c r="BI302" s="94">
        <v>5.4</v>
      </c>
      <c r="BJ302" s="94">
        <v>4.96</v>
      </c>
      <c r="BK302" s="96">
        <v>8</v>
      </c>
      <c r="BL302" s="94">
        <v>-0.54</v>
      </c>
      <c r="BM302" s="36">
        <v>3</v>
      </c>
      <c r="BN302" s="70" t="s">
        <v>1065</v>
      </c>
      <c r="BO302" s="104">
        <v>40</v>
      </c>
      <c r="BP302" s="84" t="s">
        <v>2125</v>
      </c>
      <c r="BQ302" s="84">
        <v>430589</v>
      </c>
      <c r="BR302" s="36" t="s">
        <v>4687</v>
      </c>
      <c r="BS302" s="36" t="s">
        <v>3735</v>
      </c>
      <c r="BT302" s="36" t="s">
        <v>3717</v>
      </c>
      <c r="BU302" s="84" t="s">
        <v>5924</v>
      </c>
      <c r="BV302" s="84" t="s">
        <v>4712</v>
      </c>
    </row>
    <row r="303" spans="1:74" x14ac:dyDescent="0.3">
      <c r="A303" s="84" t="s">
        <v>2209</v>
      </c>
      <c r="B303" s="84" t="s">
        <v>292</v>
      </c>
      <c r="C303" s="84" t="s">
        <v>1065</v>
      </c>
      <c r="D303" s="84">
        <v>2018</v>
      </c>
      <c r="E303" s="84">
        <v>34</v>
      </c>
      <c r="F303" s="84" t="s">
        <v>1081</v>
      </c>
      <c r="G303" s="84" t="s">
        <v>1063</v>
      </c>
      <c r="H303" s="93" t="s">
        <v>1955</v>
      </c>
      <c r="I303" s="94">
        <v>0.37</v>
      </c>
      <c r="J303" s="93" t="s">
        <v>1064</v>
      </c>
      <c r="K303" s="184">
        <v>25.7</v>
      </c>
      <c r="L303" s="185">
        <v>1</v>
      </c>
      <c r="M303" s="96">
        <v>28</v>
      </c>
      <c r="N303" s="96">
        <v>1</v>
      </c>
      <c r="O303" s="96">
        <v>0</v>
      </c>
      <c r="P303" s="96">
        <v>0</v>
      </c>
      <c r="Q303" s="185">
        <v>0</v>
      </c>
      <c r="R303" s="96">
        <v>6</v>
      </c>
      <c r="S303" s="96">
        <v>133</v>
      </c>
      <c r="T303" s="96">
        <v>6</v>
      </c>
      <c r="U303" s="96">
        <v>11</v>
      </c>
      <c r="V303" s="96">
        <v>2</v>
      </c>
      <c r="W303" s="185">
        <v>25</v>
      </c>
      <c r="X303" s="96">
        <v>92</v>
      </c>
      <c r="Y303" s="96">
        <v>30</v>
      </c>
      <c r="Z303" s="96">
        <v>44</v>
      </c>
      <c r="AA303" s="96">
        <v>1</v>
      </c>
      <c r="AB303" s="96">
        <v>1</v>
      </c>
      <c r="AC303" s="96">
        <v>0</v>
      </c>
      <c r="AD303" s="96">
        <v>16</v>
      </c>
      <c r="AE303" s="188">
        <v>4.8600000000000003</v>
      </c>
      <c r="AF303" s="96">
        <v>23</v>
      </c>
      <c r="AG303" s="97">
        <v>6.6</v>
      </c>
      <c r="AH303" s="98">
        <v>2.4</v>
      </c>
      <c r="AI303" s="97">
        <v>7.3</v>
      </c>
      <c r="AJ303" s="97">
        <v>3.1</v>
      </c>
      <c r="AK303" s="99">
        <v>1.65</v>
      </c>
      <c r="AL303" s="100">
        <v>0.29299999999999998</v>
      </c>
      <c r="AM303" s="99">
        <v>1.41</v>
      </c>
      <c r="AN303" s="99">
        <v>2.17</v>
      </c>
      <c r="AO303" s="99">
        <v>0.09</v>
      </c>
      <c r="AP303" s="101">
        <v>18</v>
      </c>
      <c r="AQ303" s="102">
        <v>115</v>
      </c>
      <c r="AR303" s="103">
        <v>10</v>
      </c>
      <c r="AS303" s="102">
        <v>1</v>
      </c>
      <c r="AT303" s="191">
        <v>0</v>
      </c>
      <c r="AU303" s="84">
        <v>296</v>
      </c>
      <c r="AV303" s="84">
        <v>22</v>
      </c>
      <c r="AW303" s="94">
        <v>-0.16</v>
      </c>
      <c r="AX303" s="84" t="s">
        <v>1859</v>
      </c>
      <c r="AY303" s="97">
        <v>64.2</v>
      </c>
      <c r="AZ303" s="94">
        <v>4.8</v>
      </c>
      <c r="BA303" s="96">
        <v>88</v>
      </c>
      <c r="BB303" s="96">
        <v>17</v>
      </c>
      <c r="BC303" s="84" t="s">
        <v>1955</v>
      </c>
      <c r="BD303" s="97">
        <v>58</v>
      </c>
      <c r="BE303" s="94">
        <v>4.7</v>
      </c>
      <c r="BF303" s="96">
        <v>93</v>
      </c>
      <c r="BG303" s="96">
        <v>18</v>
      </c>
      <c r="BH303" s="97">
        <v>12</v>
      </c>
      <c r="BI303" s="94">
        <v>12.75</v>
      </c>
      <c r="BJ303" s="94">
        <v>6.92</v>
      </c>
      <c r="BK303" s="96">
        <v>1</v>
      </c>
      <c r="BL303" s="94">
        <v>-7.89</v>
      </c>
      <c r="BM303" s="36">
        <v>9</v>
      </c>
      <c r="BN303" s="70" t="s">
        <v>1065</v>
      </c>
      <c r="BO303" s="104">
        <v>46</v>
      </c>
      <c r="BP303" s="84" t="s">
        <v>2210</v>
      </c>
      <c r="BQ303" s="84">
        <v>502272</v>
      </c>
      <c r="BR303" s="36" t="s">
        <v>4687</v>
      </c>
      <c r="BS303" s="36" t="s">
        <v>3622</v>
      </c>
      <c r="BT303" s="36" t="s">
        <v>3717</v>
      </c>
      <c r="BU303" s="84" t="s">
        <v>3623</v>
      </c>
      <c r="BV303" s="84" t="s">
        <v>4712</v>
      </c>
    </row>
    <row r="304" spans="1:74" x14ac:dyDescent="0.3">
      <c r="A304" s="84" t="s">
        <v>3275</v>
      </c>
      <c r="B304" s="84" t="s">
        <v>424</v>
      </c>
      <c r="C304" s="84" t="s">
        <v>1065</v>
      </c>
      <c r="D304" s="84">
        <v>2018</v>
      </c>
      <c r="E304" s="84">
        <v>28</v>
      </c>
      <c r="F304" s="84" t="s">
        <v>1093</v>
      </c>
      <c r="G304" s="84" t="s">
        <v>1063</v>
      </c>
      <c r="H304" s="93" t="s">
        <v>1955</v>
      </c>
      <c r="I304" s="94">
        <v>0.18</v>
      </c>
      <c r="J304" s="93" t="s">
        <v>1064</v>
      </c>
      <c r="K304" s="184">
        <v>33.4</v>
      </c>
      <c r="L304" s="185">
        <v>1</v>
      </c>
      <c r="M304" s="96">
        <v>23</v>
      </c>
      <c r="N304" s="96">
        <v>1</v>
      </c>
      <c r="O304" s="96">
        <v>0</v>
      </c>
      <c r="P304" s="96">
        <v>0</v>
      </c>
      <c r="Q304" s="185">
        <v>0</v>
      </c>
      <c r="R304" s="96">
        <v>7</v>
      </c>
      <c r="S304" s="96">
        <v>138</v>
      </c>
      <c r="T304" s="96">
        <v>5</v>
      </c>
      <c r="U304" s="96">
        <v>13</v>
      </c>
      <c r="V304" s="96">
        <v>1</v>
      </c>
      <c r="W304" s="185">
        <v>24</v>
      </c>
      <c r="X304" s="96">
        <v>91</v>
      </c>
      <c r="Y304" s="96">
        <v>37</v>
      </c>
      <c r="Z304" s="96">
        <v>45</v>
      </c>
      <c r="AA304" s="96">
        <v>1</v>
      </c>
      <c r="AB304" s="96">
        <v>2</v>
      </c>
      <c r="AC304" s="96">
        <v>0</v>
      </c>
      <c r="AD304" s="96">
        <v>22</v>
      </c>
      <c r="AE304" s="188">
        <v>5.04</v>
      </c>
      <c r="AF304" s="96">
        <v>30</v>
      </c>
      <c r="AG304" s="97">
        <v>8.9</v>
      </c>
      <c r="AH304" s="98">
        <v>1.8</v>
      </c>
      <c r="AI304" s="97">
        <v>7.3</v>
      </c>
      <c r="AJ304" s="97">
        <v>3.9</v>
      </c>
      <c r="AK304" s="99">
        <v>1.45</v>
      </c>
      <c r="AL304" s="100">
        <v>0.30299999999999999</v>
      </c>
      <c r="AM304" s="99">
        <v>1.56</v>
      </c>
      <c r="AN304" s="99">
        <v>2.0499999999999998</v>
      </c>
      <c r="AO304" s="99">
        <v>0.08</v>
      </c>
      <c r="AP304" s="101">
        <v>13</v>
      </c>
      <c r="AQ304" s="102">
        <v>119</v>
      </c>
      <c r="AR304" s="103">
        <v>10</v>
      </c>
      <c r="AS304" s="102">
        <v>0</v>
      </c>
      <c r="AT304" s="191">
        <v>0</v>
      </c>
      <c r="AU304" s="84">
        <v>302</v>
      </c>
      <c r="AV304" s="84">
        <v>23</v>
      </c>
      <c r="AW304" s="94">
        <v>-0.38</v>
      </c>
      <c r="AX304" s="84" t="s">
        <v>1859</v>
      </c>
      <c r="AY304" s="97">
        <v>68.5</v>
      </c>
      <c r="AZ304" s="94">
        <v>4.72</v>
      </c>
      <c r="BA304" s="96">
        <v>87</v>
      </c>
      <c r="BB304" s="96">
        <v>19</v>
      </c>
      <c r="BC304" s="84" t="s">
        <v>1955</v>
      </c>
      <c r="BD304" s="97">
        <v>60.7</v>
      </c>
      <c r="BE304" s="94">
        <v>4.6500000000000004</v>
      </c>
      <c r="BF304" s="96">
        <v>92</v>
      </c>
      <c r="BG304" s="96">
        <v>19</v>
      </c>
      <c r="BH304" s="97">
        <v>14.3</v>
      </c>
      <c r="BI304" s="94">
        <v>8.16</v>
      </c>
      <c r="BJ304" s="94">
        <v>5.04</v>
      </c>
      <c r="BK304" s="96">
        <v>7</v>
      </c>
      <c r="BL304" s="94">
        <v>-3.13</v>
      </c>
      <c r="BM304" s="36">
        <v>3</v>
      </c>
      <c r="BN304" s="70" t="s">
        <v>1065</v>
      </c>
      <c r="BO304" s="104">
        <v>46</v>
      </c>
      <c r="BP304" s="84" t="s">
        <v>3276</v>
      </c>
      <c r="BQ304" s="84">
        <v>594772</v>
      </c>
      <c r="BR304" s="36" t="s">
        <v>3761</v>
      </c>
      <c r="BS304" s="36" t="s">
        <v>5768</v>
      </c>
      <c r="BT304" s="36" t="s">
        <v>4438</v>
      </c>
      <c r="BU304" s="84" t="s">
        <v>5925</v>
      </c>
      <c r="BV304" s="84" t="s">
        <v>4689</v>
      </c>
    </row>
    <row r="305" spans="1:74" x14ac:dyDescent="0.3">
      <c r="A305" s="84" t="s">
        <v>1760</v>
      </c>
      <c r="B305" s="84" t="s">
        <v>47</v>
      </c>
      <c r="C305" s="84" t="s">
        <v>1103</v>
      </c>
      <c r="D305" s="84">
        <v>2018</v>
      </c>
      <c r="E305" s="84">
        <v>33</v>
      </c>
      <c r="F305" s="84" t="s">
        <v>1101</v>
      </c>
      <c r="G305" s="84" t="s">
        <v>1063</v>
      </c>
      <c r="H305" s="93" t="s">
        <v>1955</v>
      </c>
      <c r="I305" s="94">
        <v>0.32</v>
      </c>
      <c r="J305" s="93" t="s">
        <v>1064</v>
      </c>
      <c r="K305" s="184">
        <v>28.3</v>
      </c>
      <c r="L305" s="185">
        <v>1</v>
      </c>
      <c r="M305" s="96">
        <v>37</v>
      </c>
      <c r="N305" s="96">
        <v>0</v>
      </c>
      <c r="O305" s="96">
        <v>0</v>
      </c>
      <c r="P305" s="96">
        <v>0</v>
      </c>
      <c r="Q305" s="185">
        <v>0</v>
      </c>
      <c r="R305" s="96">
        <v>8</v>
      </c>
      <c r="S305" s="96">
        <v>149</v>
      </c>
      <c r="T305" s="96">
        <v>5</v>
      </c>
      <c r="U305" s="96">
        <v>15</v>
      </c>
      <c r="V305" s="96">
        <v>1</v>
      </c>
      <c r="W305" s="185">
        <v>28</v>
      </c>
      <c r="X305" s="96">
        <v>99</v>
      </c>
      <c r="Y305" s="96">
        <v>32</v>
      </c>
      <c r="Z305" s="96">
        <v>45</v>
      </c>
      <c r="AA305" s="96">
        <v>2</v>
      </c>
      <c r="AB305" s="96">
        <v>1</v>
      </c>
      <c r="AC305" s="96">
        <v>0</v>
      </c>
      <c r="AD305" s="96">
        <v>20</v>
      </c>
      <c r="AE305" s="188">
        <v>5.01</v>
      </c>
      <c r="AF305" s="96">
        <v>26</v>
      </c>
      <c r="AG305" s="97">
        <v>7</v>
      </c>
      <c r="AH305" s="98">
        <v>1.9</v>
      </c>
      <c r="AI305" s="97">
        <v>7.4</v>
      </c>
      <c r="AJ305" s="97">
        <v>3.9</v>
      </c>
      <c r="AK305" s="99">
        <v>1.27</v>
      </c>
      <c r="AL305" s="100">
        <v>0.309</v>
      </c>
      <c r="AM305" s="99">
        <v>1.52</v>
      </c>
      <c r="AN305" s="99">
        <v>1.85</v>
      </c>
      <c r="AO305" s="99">
        <v>7.0000000000000007E-2</v>
      </c>
      <c r="AP305" s="101">
        <v>17</v>
      </c>
      <c r="AQ305" s="102">
        <v>118</v>
      </c>
      <c r="AR305" s="103">
        <v>10</v>
      </c>
      <c r="AS305" s="102">
        <v>0</v>
      </c>
      <c r="AT305" s="191">
        <v>0</v>
      </c>
      <c r="AU305" s="84">
        <v>305</v>
      </c>
      <c r="AV305" s="84">
        <v>24</v>
      </c>
      <c r="AW305" s="94">
        <v>-0.22</v>
      </c>
      <c r="AX305" s="84" t="s">
        <v>1945</v>
      </c>
      <c r="AY305" s="97">
        <v>40.4</v>
      </c>
      <c r="AZ305" s="94">
        <v>4.8499999999999996</v>
      </c>
      <c r="BA305" s="96">
        <v>89</v>
      </c>
      <c r="BB305" s="96">
        <v>13</v>
      </c>
      <c r="BC305" s="84" t="s">
        <v>1955</v>
      </c>
      <c r="BD305" s="97">
        <v>45.9</v>
      </c>
      <c r="BE305" s="94">
        <v>4.79</v>
      </c>
      <c r="BF305" s="96">
        <v>95</v>
      </c>
      <c r="BG305" s="96">
        <v>14</v>
      </c>
      <c r="BH305" s="97">
        <v>18.3</v>
      </c>
      <c r="BI305" s="94">
        <v>7.85</v>
      </c>
      <c r="BJ305" s="94">
        <v>5.65</v>
      </c>
      <c r="BK305" s="96">
        <v>4</v>
      </c>
      <c r="BL305" s="94">
        <v>-2.85</v>
      </c>
      <c r="BM305" s="36">
        <v>5</v>
      </c>
      <c r="BN305" s="70" t="s">
        <v>1065</v>
      </c>
      <c r="BO305" s="104">
        <v>28</v>
      </c>
      <c r="BP305" s="84" t="s">
        <v>1761</v>
      </c>
      <c r="BQ305" s="84">
        <v>447714</v>
      </c>
      <c r="BR305" s="36" t="s">
        <v>3776</v>
      </c>
      <c r="BS305" s="36" t="s">
        <v>5926</v>
      </c>
      <c r="BT305" s="36" t="s">
        <v>3662</v>
      </c>
      <c r="BU305" s="84" t="s">
        <v>3612</v>
      </c>
      <c r="BV305" s="84" t="s">
        <v>4697</v>
      </c>
    </row>
    <row r="306" spans="1:74" x14ac:dyDescent="0.3">
      <c r="A306" s="84" t="s">
        <v>5927</v>
      </c>
      <c r="B306" s="84" t="s">
        <v>5928</v>
      </c>
      <c r="C306" s="84" t="s">
        <v>1065</v>
      </c>
      <c r="D306" s="84">
        <v>2018</v>
      </c>
      <c r="E306" s="84">
        <v>25</v>
      </c>
      <c r="F306" s="84" t="s">
        <v>1081</v>
      </c>
      <c r="G306" s="84" t="s">
        <v>1063</v>
      </c>
      <c r="H306" s="93" t="s">
        <v>1955</v>
      </c>
      <c r="I306" s="94">
        <v>0.27</v>
      </c>
      <c r="J306" s="93" t="s">
        <v>1064</v>
      </c>
      <c r="K306" s="184">
        <v>34.700000000000003</v>
      </c>
      <c r="L306" s="185">
        <v>1</v>
      </c>
      <c r="M306" s="96">
        <v>29</v>
      </c>
      <c r="N306" s="96">
        <v>0</v>
      </c>
      <c r="O306" s="96">
        <v>0</v>
      </c>
      <c r="P306" s="96">
        <v>0</v>
      </c>
      <c r="Q306" s="185">
        <v>0</v>
      </c>
      <c r="R306" s="96">
        <v>7</v>
      </c>
      <c r="S306" s="96">
        <v>150</v>
      </c>
      <c r="T306" s="96">
        <v>7</v>
      </c>
      <c r="U306" s="96">
        <v>14</v>
      </c>
      <c r="V306" s="96">
        <v>1</v>
      </c>
      <c r="W306" s="185">
        <v>28</v>
      </c>
      <c r="X306" s="96">
        <v>100</v>
      </c>
      <c r="Y306" s="96">
        <v>35</v>
      </c>
      <c r="Z306" s="96">
        <v>46</v>
      </c>
      <c r="AA306" s="96">
        <v>1</v>
      </c>
      <c r="AB306" s="96">
        <v>1</v>
      </c>
      <c r="AC306" s="96">
        <v>0</v>
      </c>
      <c r="AD306" s="96">
        <v>22</v>
      </c>
      <c r="AE306" s="188">
        <v>5.1100000000000003</v>
      </c>
      <c r="AF306" s="96">
        <v>26</v>
      </c>
      <c r="AG306" s="97">
        <v>7</v>
      </c>
      <c r="AH306" s="98">
        <v>2</v>
      </c>
      <c r="AI306" s="97">
        <v>7.7</v>
      </c>
      <c r="AJ306" s="97">
        <v>3.8</v>
      </c>
      <c r="AK306" s="99">
        <v>1.82</v>
      </c>
      <c r="AL306" s="100">
        <v>0.307</v>
      </c>
      <c r="AM306" s="99">
        <v>1.56</v>
      </c>
      <c r="AN306" s="99">
        <v>2.4500000000000002</v>
      </c>
      <c r="AO306" s="99">
        <v>0.1</v>
      </c>
      <c r="AP306" s="101">
        <v>14</v>
      </c>
      <c r="AQ306" s="102">
        <v>121</v>
      </c>
      <c r="AR306" s="103">
        <v>9</v>
      </c>
      <c r="AS306" s="102">
        <v>0</v>
      </c>
      <c r="AT306" s="191">
        <v>0</v>
      </c>
      <c r="AU306" s="84">
        <v>312</v>
      </c>
      <c r="AV306" s="84">
        <v>25</v>
      </c>
      <c r="AW306" s="94">
        <v>-0.15</v>
      </c>
      <c r="AX306" s="84" t="s">
        <v>1945</v>
      </c>
      <c r="AY306" s="97">
        <v>43.7</v>
      </c>
      <c r="AZ306" s="94">
        <v>5.19</v>
      </c>
      <c r="BA306" s="96">
        <v>96</v>
      </c>
      <c r="BB306" s="96">
        <v>10</v>
      </c>
      <c r="BC306" s="84" t="s">
        <v>1955</v>
      </c>
      <c r="BD306" s="97">
        <v>48.6</v>
      </c>
      <c r="BE306" s="94">
        <v>4.97</v>
      </c>
      <c r="BF306" s="96">
        <v>98</v>
      </c>
      <c r="BG306" s="96">
        <v>13</v>
      </c>
      <c r="BH306" s="97">
        <v>18.3</v>
      </c>
      <c r="BI306" s="94">
        <v>8.35</v>
      </c>
      <c r="BJ306" s="94">
        <v>6.55</v>
      </c>
      <c r="BK306" s="96">
        <v>2</v>
      </c>
      <c r="BL306" s="94">
        <v>-3.23</v>
      </c>
      <c r="BM306" s="36">
        <v>7</v>
      </c>
      <c r="BN306" s="70" t="s">
        <v>1065</v>
      </c>
      <c r="BO306" s="104">
        <v>30</v>
      </c>
      <c r="BP306" s="84" t="s">
        <v>5929</v>
      </c>
      <c r="BQ306" s="84">
        <v>592279</v>
      </c>
      <c r="BR306" s="36" t="s">
        <v>4733</v>
      </c>
      <c r="BS306" s="36" t="s">
        <v>5888</v>
      </c>
      <c r="BT306" s="36" t="s">
        <v>5930</v>
      </c>
      <c r="BU306" s="84" t="s">
        <v>5791</v>
      </c>
      <c r="BV306" s="84" t="s">
        <v>4668</v>
      </c>
    </row>
    <row r="307" spans="1:74" x14ac:dyDescent="0.3">
      <c r="A307" s="84" t="s">
        <v>28</v>
      </c>
      <c r="B307" s="84" t="s">
        <v>228</v>
      </c>
      <c r="C307" s="84" t="s">
        <v>1065</v>
      </c>
      <c r="D307" s="84">
        <v>2018</v>
      </c>
      <c r="E307" s="84">
        <v>34</v>
      </c>
      <c r="F307" s="84" t="s">
        <v>1081</v>
      </c>
      <c r="G307" s="84" t="s">
        <v>1063</v>
      </c>
      <c r="H307" s="93" t="s">
        <v>1967</v>
      </c>
      <c r="I307" s="94">
        <v>0.01</v>
      </c>
      <c r="J307" s="93" t="s">
        <v>1064</v>
      </c>
      <c r="K307" s="184">
        <v>22.9</v>
      </c>
      <c r="L307" s="185">
        <v>1</v>
      </c>
      <c r="M307" s="96">
        <v>26</v>
      </c>
      <c r="N307" s="96">
        <v>0</v>
      </c>
      <c r="O307" s="96">
        <v>0</v>
      </c>
      <c r="P307" s="96">
        <v>0</v>
      </c>
      <c r="Q307" s="185">
        <v>0</v>
      </c>
      <c r="R307" s="96">
        <v>10</v>
      </c>
      <c r="S307" s="96">
        <v>122</v>
      </c>
      <c r="T307" s="96">
        <v>6</v>
      </c>
      <c r="U307" s="96">
        <v>14</v>
      </c>
      <c r="V307" s="96">
        <v>1</v>
      </c>
      <c r="W307" s="185">
        <v>20</v>
      </c>
      <c r="X307" s="96">
        <v>75</v>
      </c>
      <c r="Y307" s="96">
        <v>32</v>
      </c>
      <c r="Z307" s="96">
        <v>26</v>
      </c>
      <c r="AA307" s="96">
        <v>2</v>
      </c>
      <c r="AB307" s="96">
        <v>2</v>
      </c>
      <c r="AC307" s="96">
        <v>0</v>
      </c>
      <c r="AD307" s="96">
        <v>21</v>
      </c>
      <c r="AE307" s="188">
        <v>2.85</v>
      </c>
      <c r="AF307" s="96">
        <v>26</v>
      </c>
      <c r="AG307" s="97">
        <v>9</v>
      </c>
      <c r="AH307" s="98">
        <v>1.4</v>
      </c>
      <c r="AI307" s="97">
        <v>7.4</v>
      </c>
      <c r="AJ307" s="97">
        <v>5</v>
      </c>
      <c r="AK307" s="99">
        <v>1.92</v>
      </c>
      <c r="AL307" s="100">
        <v>0.32700000000000001</v>
      </c>
      <c r="AM307" s="99">
        <v>1.85</v>
      </c>
      <c r="AN307" s="99">
        <v>2.69</v>
      </c>
      <c r="AO307" s="99">
        <v>0.11</v>
      </c>
      <c r="AP307" s="101">
        <v>15</v>
      </c>
      <c r="AQ307" s="102">
        <v>67</v>
      </c>
      <c r="AR307" s="103">
        <v>77</v>
      </c>
      <c r="AS307" s="102">
        <v>6</v>
      </c>
      <c r="AT307" s="191">
        <v>0</v>
      </c>
      <c r="AU307" s="84">
        <v>10</v>
      </c>
      <c r="AV307" s="84">
        <v>1</v>
      </c>
      <c r="AW307" s="94">
        <v>2.4</v>
      </c>
      <c r="AX307" s="84" t="s">
        <v>1945</v>
      </c>
      <c r="AY307" s="97">
        <v>36.1</v>
      </c>
      <c r="AZ307" s="94">
        <v>5.36</v>
      </c>
      <c r="BA307" s="96">
        <v>99</v>
      </c>
      <c r="BB307" s="96">
        <v>8</v>
      </c>
      <c r="BC307" s="84" t="s">
        <v>1967</v>
      </c>
      <c r="BD307" s="97">
        <v>46.8</v>
      </c>
      <c r="BE307" s="94">
        <v>5.26</v>
      </c>
      <c r="BF307" s="96">
        <v>104</v>
      </c>
      <c r="BG307" s="96">
        <v>10</v>
      </c>
      <c r="BH307" s="97">
        <v>0.3</v>
      </c>
      <c r="BI307" s="94">
        <v>27</v>
      </c>
      <c r="BJ307" s="94">
        <v>47.8</v>
      </c>
      <c r="BK307" s="96">
        <v>-1</v>
      </c>
      <c r="BL307" s="94">
        <v>-24.15</v>
      </c>
      <c r="BM307" s="36">
        <v>78</v>
      </c>
      <c r="BN307" s="70" t="s">
        <v>1076</v>
      </c>
      <c r="BO307" s="104">
        <v>46</v>
      </c>
      <c r="BP307" s="84" t="s">
        <v>3175</v>
      </c>
      <c r="BQ307" s="84">
        <v>433217</v>
      </c>
      <c r="BR307" s="36" t="s">
        <v>4717</v>
      </c>
      <c r="BS307" s="36" t="s">
        <v>7058</v>
      </c>
      <c r="BT307" s="36" t="s">
        <v>3615</v>
      </c>
      <c r="BU307" s="84" t="s">
        <v>4426</v>
      </c>
      <c r="BV307" s="84" t="s">
        <v>7059</v>
      </c>
    </row>
    <row r="308" spans="1:74" x14ac:dyDescent="0.3">
      <c r="A308" s="84" t="s">
        <v>5931</v>
      </c>
      <c r="B308" s="84" t="s">
        <v>310</v>
      </c>
      <c r="C308" s="84" t="s">
        <v>1065</v>
      </c>
      <c r="D308" s="84">
        <v>2018</v>
      </c>
      <c r="E308" s="84">
        <v>31</v>
      </c>
      <c r="F308" s="84" t="s">
        <v>1081</v>
      </c>
      <c r="G308" s="84" t="s">
        <v>1063</v>
      </c>
      <c r="H308" s="93" t="s">
        <v>1967</v>
      </c>
      <c r="I308" s="94">
        <v>0.01</v>
      </c>
      <c r="J308" s="93" t="s">
        <v>1064</v>
      </c>
      <c r="K308" s="184">
        <v>24.7</v>
      </c>
      <c r="L308" s="185">
        <v>1</v>
      </c>
      <c r="M308" s="96">
        <v>26</v>
      </c>
      <c r="N308" s="96">
        <v>0</v>
      </c>
      <c r="O308" s="96">
        <v>0</v>
      </c>
      <c r="P308" s="96">
        <v>0</v>
      </c>
      <c r="Q308" s="185">
        <v>0</v>
      </c>
      <c r="R308" s="96">
        <v>9</v>
      </c>
      <c r="S308" s="96">
        <v>125</v>
      </c>
      <c r="T308" s="96">
        <v>5</v>
      </c>
      <c r="U308" s="96">
        <v>15</v>
      </c>
      <c r="V308" s="96">
        <v>1</v>
      </c>
      <c r="W308" s="185">
        <v>21</v>
      </c>
      <c r="X308" s="96">
        <v>78</v>
      </c>
      <c r="Y308" s="96">
        <v>32</v>
      </c>
      <c r="Z308" s="96">
        <v>33</v>
      </c>
      <c r="AA308" s="96">
        <v>2</v>
      </c>
      <c r="AB308" s="96">
        <v>2</v>
      </c>
      <c r="AC308" s="96">
        <v>0</v>
      </c>
      <c r="AD308" s="96">
        <v>21</v>
      </c>
      <c r="AE308" s="188">
        <v>3.69</v>
      </c>
      <c r="AF308" s="96">
        <v>26</v>
      </c>
      <c r="AG308" s="97">
        <v>8.9</v>
      </c>
      <c r="AH308" s="98">
        <v>1.5</v>
      </c>
      <c r="AI308" s="97">
        <v>7.7</v>
      </c>
      <c r="AJ308" s="97">
        <v>4.9000000000000004</v>
      </c>
      <c r="AK308" s="99">
        <v>1.75</v>
      </c>
      <c r="AL308" s="100">
        <v>0.33</v>
      </c>
      <c r="AM308" s="99">
        <v>1.81</v>
      </c>
      <c r="AN308" s="99">
        <v>2.48</v>
      </c>
      <c r="AO308" s="99">
        <v>0.1</v>
      </c>
      <c r="AP308" s="101">
        <v>17</v>
      </c>
      <c r="AQ308" s="102">
        <v>87</v>
      </c>
      <c r="AR308" s="103">
        <v>29</v>
      </c>
      <c r="AS308" s="102">
        <v>4</v>
      </c>
      <c r="AT308" s="191">
        <v>0</v>
      </c>
      <c r="AU308" s="84">
        <v>111</v>
      </c>
      <c r="AV308" s="84">
        <v>2</v>
      </c>
      <c r="AW308" s="94">
        <v>1.47</v>
      </c>
      <c r="AX308" s="84" t="s">
        <v>1945</v>
      </c>
      <c r="AY308" s="97">
        <v>37.1</v>
      </c>
      <c r="AZ308" s="94">
        <v>5.21</v>
      </c>
      <c r="BA308" s="96">
        <v>96</v>
      </c>
      <c r="BB308" s="96">
        <v>9</v>
      </c>
      <c r="BC308" s="84" t="s">
        <v>1967</v>
      </c>
      <c r="BD308" s="97">
        <v>47.8</v>
      </c>
      <c r="BE308" s="94">
        <v>5.16</v>
      </c>
      <c r="BF308" s="96">
        <v>102</v>
      </c>
      <c r="BG308" s="96">
        <v>11</v>
      </c>
      <c r="BH308" s="97">
        <v>0.7</v>
      </c>
      <c r="BI308" s="94">
        <v>0</v>
      </c>
      <c r="BJ308" s="94">
        <v>-0.06</v>
      </c>
      <c r="BK308" s="96">
        <v>3567400000</v>
      </c>
      <c r="BL308" s="94">
        <v>3.69</v>
      </c>
      <c r="BM308" s="36">
        <v>-3567000000</v>
      </c>
      <c r="BN308" s="70" t="s">
        <v>1086</v>
      </c>
      <c r="BO308" s="104">
        <v>47</v>
      </c>
      <c r="BP308" s="84" t="s">
        <v>5932</v>
      </c>
      <c r="BQ308" s="84">
        <v>474039</v>
      </c>
      <c r="BR308" s="36" t="s">
        <v>3792</v>
      </c>
      <c r="BS308" s="36" t="s">
        <v>4426</v>
      </c>
      <c r="BT308" s="36" t="s">
        <v>3615</v>
      </c>
      <c r="BU308" s="84" t="s">
        <v>5933</v>
      </c>
      <c r="BV308" s="84" t="s">
        <v>2466</v>
      </c>
    </row>
    <row r="309" spans="1:74" x14ac:dyDescent="0.3">
      <c r="A309" s="84" t="s">
        <v>1968</v>
      </c>
      <c r="B309" s="84" t="s">
        <v>1969</v>
      </c>
      <c r="C309" s="84" t="s">
        <v>1065</v>
      </c>
      <c r="D309" s="84">
        <v>2018</v>
      </c>
      <c r="E309" s="84">
        <v>29</v>
      </c>
      <c r="F309" s="84" t="s">
        <v>1116</v>
      </c>
      <c r="G309" s="84" t="s">
        <v>1063</v>
      </c>
      <c r="H309" s="93" t="s">
        <v>1967</v>
      </c>
      <c r="I309" s="94">
        <v>0.51</v>
      </c>
      <c r="J309" s="93" t="s">
        <v>1064</v>
      </c>
      <c r="K309" s="184">
        <v>49.6</v>
      </c>
      <c r="L309" s="185">
        <v>3</v>
      </c>
      <c r="M309" s="96">
        <v>11</v>
      </c>
      <c r="N309" s="96">
        <v>5</v>
      </c>
      <c r="O309" s="96">
        <v>0</v>
      </c>
      <c r="P309" s="96">
        <v>0</v>
      </c>
      <c r="Q309" s="185">
        <v>0</v>
      </c>
      <c r="R309" s="96">
        <v>1</v>
      </c>
      <c r="S309" s="96">
        <v>150</v>
      </c>
      <c r="T309" s="96">
        <v>5</v>
      </c>
      <c r="U309" s="96">
        <v>12</v>
      </c>
      <c r="V309" s="96">
        <v>1</v>
      </c>
      <c r="W309" s="185">
        <v>32</v>
      </c>
      <c r="X309" s="96">
        <v>105</v>
      </c>
      <c r="Y309" s="96">
        <v>48</v>
      </c>
      <c r="Z309" s="96">
        <v>39</v>
      </c>
      <c r="AA309" s="96">
        <v>1</v>
      </c>
      <c r="AB309" s="96">
        <v>2</v>
      </c>
      <c r="AC309" s="96">
        <v>1</v>
      </c>
      <c r="AD309" s="96">
        <v>26</v>
      </c>
      <c r="AE309" s="188">
        <v>4.33</v>
      </c>
      <c r="AF309" s="96">
        <v>43</v>
      </c>
      <c r="AG309" s="97">
        <v>11.2</v>
      </c>
      <c r="AH309" s="98">
        <v>2.6</v>
      </c>
      <c r="AI309" s="97">
        <v>8.1</v>
      </c>
      <c r="AJ309" s="97">
        <v>3.1</v>
      </c>
      <c r="AK309" s="99">
        <v>1.33</v>
      </c>
      <c r="AL309" s="100">
        <v>0.26900000000000002</v>
      </c>
      <c r="AM309" s="99">
        <v>1.32</v>
      </c>
      <c r="AN309" s="99">
        <v>1.83</v>
      </c>
      <c r="AO309" s="99">
        <v>0.08</v>
      </c>
      <c r="AP309" s="101">
        <v>45</v>
      </c>
      <c r="AQ309" s="102">
        <v>102</v>
      </c>
      <c r="AR309" s="103">
        <v>21</v>
      </c>
      <c r="AS309" s="102">
        <v>6</v>
      </c>
      <c r="AT309" s="191">
        <v>3.76</v>
      </c>
      <c r="AU309" s="84">
        <v>163</v>
      </c>
      <c r="AV309" s="84">
        <v>3</v>
      </c>
      <c r="AW309" s="94">
        <v>0.14000000000000001</v>
      </c>
      <c r="AX309" s="84" t="s">
        <v>1739</v>
      </c>
      <c r="AY309" s="97">
        <v>44.6</v>
      </c>
      <c r="AZ309" s="94">
        <v>4.43</v>
      </c>
      <c r="BA309" s="96">
        <v>81</v>
      </c>
      <c r="BB309" s="96">
        <v>19</v>
      </c>
      <c r="BC309" s="84" t="s">
        <v>1967</v>
      </c>
      <c r="BD309" s="97">
        <v>49.6</v>
      </c>
      <c r="BE309" s="94">
        <v>4.47</v>
      </c>
      <c r="BF309" s="96">
        <v>88</v>
      </c>
      <c r="BG309" s="96">
        <v>19</v>
      </c>
      <c r="BH309" s="97">
        <v>7.7</v>
      </c>
      <c r="BI309" s="94">
        <v>4.7</v>
      </c>
      <c r="BJ309" s="94">
        <v>4.28</v>
      </c>
      <c r="BK309" s="96">
        <v>11</v>
      </c>
      <c r="BL309" s="94">
        <v>-0.37</v>
      </c>
      <c r="BM309" s="36">
        <v>10</v>
      </c>
      <c r="BN309" s="70" t="s">
        <v>1065</v>
      </c>
      <c r="BO309" s="104">
        <v>42</v>
      </c>
      <c r="BP309" s="84" t="s">
        <v>1970</v>
      </c>
      <c r="BQ309" s="84">
        <v>523989</v>
      </c>
      <c r="BR309" s="36" t="s">
        <v>3743</v>
      </c>
      <c r="BS309" s="36" t="s">
        <v>3641</v>
      </c>
      <c r="BT309" s="36" t="s">
        <v>3495</v>
      </c>
      <c r="BU309" s="84" t="s">
        <v>3493</v>
      </c>
      <c r="BV309" s="84" t="s">
        <v>4735</v>
      </c>
    </row>
    <row r="310" spans="1:74" x14ac:dyDescent="0.3">
      <c r="A310" s="84" t="s">
        <v>381</v>
      </c>
      <c r="B310" s="84" t="s">
        <v>1769</v>
      </c>
      <c r="C310" s="84" t="s">
        <v>1103</v>
      </c>
      <c r="D310" s="84">
        <v>2018</v>
      </c>
      <c r="E310" s="84">
        <v>31</v>
      </c>
      <c r="F310" s="84" t="s">
        <v>1567</v>
      </c>
      <c r="G310" s="84" t="s">
        <v>1063</v>
      </c>
      <c r="H310" s="93" t="s">
        <v>1967</v>
      </c>
      <c r="I310" s="94">
        <v>0.14000000000000001</v>
      </c>
      <c r="J310" s="93" t="s">
        <v>1064</v>
      </c>
      <c r="K310" s="184">
        <v>24.8</v>
      </c>
      <c r="L310" s="185">
        <v>1</v>
      </c>
      <c r="M310" s="96">
        <v>30</v>
      </c>
      <c r="N310" s="96">
        <v>0</v>
      </c>
      <c r="O310" s="96">
        <v>0</v>
      </c>
      <c r="P310" s="96">
        <v>0</v>
      </c>
      <c r="Q310" s="185">
        <v>0</v>
      </c>
      <c r="R310" s="96">
        <v>10</v>
      </c>
      <c r="S310" s="96">
        <v>139</v>
      </c>
      <c r="T310" s="96">
        <v>6</v>
      </c>
      <c r="U310" s="96">
        <v>15</v>
      </c>
      <c r="V310" s="96">
        <v>1</v>
      </c>
      <c r="W310" s="185">
        <v>26</v>
      </c>
      <c r="X310" s="96">
        <v>89</v>
      </c>
      <c r="Y310" s="96">
        <v>32</v>
      </c>
      <c r="Z310" s="96">
        <v>39</v>
      </c>
      <c r="AA310" s="96">
        <v>2</v>
      </c>
      <c r="AB310" s="96">
        <v>1</v>
      </c>
      <c r="AC310" s="96">
        <v>0</v>
      </c>
      <c r="AD310" s="96">
        <v>20</v>
      </c>
      <c r="AE310" s="188">
        <v>4.3600000000000003</v>
      </c>
      <c r="AF310" s="96">
        <v>24</v>
      </c>
      <c r="AG310" s="97">
        <v>7.2</v>
      </c>
      <c r="AH310" s="98">
        <v>1.8</v>
      </c>
      <c r="AI310" s="97">
        <v>8.1999999999999993</v>
      </c>
      <c r="AJ310" s="97">
        <v>4.3</v>
      </c>
      <c r="AK310" s="99">
        <v>1.67</v>
      </c>
      <c r="AL310" s="100">
        <v>0.34</v>
      </c>
      <c r="AM310" s="99">
        <v>1.71</v>
      </c>
      <c r="AN310" s="99">
        <v>2.33</v>
      </c>
      <c r="AO310" s="99">
        <v>0.1</v>
      </c>
      <c r="AP310" s="101">
        <v>26</v>
      </c>
      <c r="AQ310" s="102">
        <v>103</v>
      </c>
      <c r="AR310" s="103">
        <v>15</v>
      </c>
      <c r="AS310" s="102">
        <v>2</v>
      </c>
      <c r="AT310" s="191">
        <v>0</v>
      </c>
      <c r="AU310" s="84">
        <v>220</v>
      </c>
      <c r="AV310" s="84">
        <v>4</v>
      </c>
      <c r="AW310" s="94">
        <v>0.73</v>
      </c>
      <c r="AX310" s="84" t="s">
        <v>1945</v>
      </c>
      <c r="AY310" s="97">
        <v>38.9</v>
      </c>
      <c r="AZ310" s="94">
        <v>5.09</v>
      </c>
      <c r="BA310" s="96">
        <v>94</v>
      </c>
      <c r="BB310" s="96">
        <v>10</v>
      </c>
      <c r="BC310" s="84" t="s">
        <v>1967</v>
      </c>
      <c r="BD310" s="97">
        <v>49.4</v>
      </c>
      <c r="BE310" s="94">
        <v>5.09</v>
      </c>
      <c r="BF310" s="96">
        <v>101</v>
      </c>
      <c r="BG310" s="96">
        <v>12</v>
      </c>
      <c r="BH310" s="97">
        <v>8.3000000000000007</v>
      </c>
      <c r="BI310" s="94">
        <v>3.24</v>
      </c>
      <c r="BJ310" s="94">
        <v>2.09</v>
      </c>
      <c r="BK310" s="96">
        <v>220</v>
      </c>
      <c r="BL310" s="94">
        <v>1.1200000000000001</v>
      </c>
      <c r="BM310" s="36">
        <v>-205</v>
      </c>
      <c r="BN310" s="70" t="s">
        <v>1065</v>
      </c>
      <c r="BO310" s="104">
        <v>41</v>
      </c>
      <c r="BP310" s="84" t="s">
        <v>5934</v>
      </c>
      <c r="BQ310" s="84">
        <v>487675</v>
      </c>
      <c r="BR310" s="36" t="s">
        <v>3789</v>
      </c>
      <c r="BS310" s="36" t="s">
        <v>5497</v>
      </c>
      <c r="BT310" s="36" t="s">
        <v>4316</v>
      </c>
      <c r="BU310" s="84" t="s">
        <v>1278</v>
      </c>
      <c r="BV310" s="84" t="s">
        <v>4719</v>
      </c>
    </row>
    <row r="311" spans="1:74" x14ac:dyDescent="0.3">
      <c r="A311" s="84" t="s">
        <v>5935</v>
      </c>
      <c r="B311" s="84" t="s">
        <v>433</v>
      </c>
      <c r="C311" s="84" t="s">
        <v>1065</v>
      </c>
      <c r="D311" s="84">
        <v>2018</v>
      </c>
      <c r="E311" s="84">
        <v>25</v>
      </c>
      <c r="F311" s="84" t="s">
        <v>1104</v>
      </c>
      <c r="G311" s="84" t="s">
        <v>1063</v>
      </c>
      <c r="H311" s="93" t="s">
        <v>1967</v>
      </c>
      <c r="I311" s="94">
        <v>0.12</v>
      </c>
      <c r="J311" s="93" t="s">
        <v>1064</v>
      </c>
      <c r="K311" s="184">
        <v>31</v>
      </c>
      <c r="L311" s="185">
        <v>1</v>
      </c>
      <c r="M311" s="96">
        <v>30</v>
      </c>
      <c r="N311" s="96">
        <v>0</v>
      </c>
      <c r="O311" s="96">
        <v>0</v>
      </c>
      <c r="P311" s="96">
        <v>0</v>
      </c>
      <c r="Q311" s="185">
        <v>0</v>
      </c>
      <c r="R311" s="96">
        <v>10</v>
      </c>
      <c r="S311" s="96">
        <v>150</v>
      </c>
      <c r="T311" s="96">
        <v>6</v>
      </c>
      <c r="U311" s="96">
        <v>17</v>
      </c>
      <c r="V311" s="96">
        <v>2</v>
      </c>
      <c r="W311" s="185">
        <v>30</v>
      </c>
      <c r="X311" s="96">
        <v>94</v>
      </c>
      <c r="Y311" s="96">
        <v>34</v>
      </c>
      <c r="Z311" s="96">
        <v>41</v>
      </c>
      <c r="AA311" s="96">
        <v>2</v>
      </c>
      <c r="AB311" s="96">
        <v>2</v>
      </c>
      <c r="AC311" s="96">
        <v>0</v>
      </c>
      <c r="AD311" s="96">
        <v>21</v>
      </c>
      <c r="AE311" s="188">
        <v>4.53</v>
      </c>
      <c r="AF311" s="96">
        <v>29</v>
      </c>
      <c r="AG311" s="97">
        <v>8.1</v>
      </c>
      <c r="AH311" s="98">
        <v>1.7</v>
      </c>
      <c r="AI311" s="97">
        <v>8.9</v>
      </c>
      <c r="AJ311" s="97">
        <v>4.9000000000000004</v>
      </c>
      <c r="AK311" s="99">
        <v>1.76</v>
      </c>
      <c r="AL311" s="100">
        <v>0.34699999999999998</v>
      </c>
      <c r="AM311" s="99">
        <v>1.79</v>
      </c>
      <c r="AN311" s="99">
        <v>2.5099999999999998</v>
      </c>
      <c r="AO311" s="99">
        <v>0.1</v>
      </c>
      <c r="AP311" s="101">
        <v>31</v>
      </c>
      <c r="AQ311" s="102">
        <v>107</v>
      </c>
      <c r="AR311" s="103">
        <v>14</v>
      </c>
      <c r="AS311" s="102">
        <v>1</v>
      </c>
      <c r="AT311" s="191">
        <v>0</v>
      </c>
      <c r="AU311" s="84">
        <v>246</v>
      </c>
      <c r="AV311" s="84">
        <v>5</v>
      </c>
      <c r="AW311" s="94">
        <v>0.34</v>
      </c>
      <c r="AX311" s="84" t="s">
        <v>1945</v>
      </c>
      <c r="AY311" s="97">
        <v>42</v>
      </c>
      <c r="AZ311" s="94">
        <v>5.09</v>
      </c>
      <c r="BA311" s="96">
        <v>94</v>
      </c>
      <c r="BB311" s="96">
        <v>11</v>
      </c>
      <c r="BC311" s="84" t="s">
        <v>1967</v>
      </c>
      <c r="BD311" s="97">
        <v>52.2</v>
      </c>
      <c r="BE311" s="94">
        <v>4.87</v>
      </c>
      <c r="BF311" s="96">
        <v>96</v>
      </c>
      <c r="BG311" s="96">
        <v>15</v>
      </c>
      <c r="BH311" s="97">
        <v>6.7</v>
      </c>
      <c r="BI311" s="94">
        <v>2.7</v>
      </c>
      <c r="BJ311" s="94">
        <v>2.69</v>
      </c>
      <c r="BK311" s="96">
        <v>78</v>
      </c>
      <c r="BL311" s="94">
        <v>1.83</v>
      </c>
      <c r="BM311" s="36">
        <v>-64</v>
      </c>
      <c r="BN311" s="70" t="s">
        <v>1065</v>
      </c>
      <c r="BO311" s="104">
        <v>46</v>
      </c>
      <c r="BP311" s="84" t="s">
        <v>5936</v>
      </c>
      <c r="BQ311" s="84">
        <v>606625</v>
      </c>
      <c r="BR311" s="36" t="s">
        <v>4711</v>
      </c>
      <c r="BS311" s="36" t="s">
        <v>5937</v>
      </c>
      <c r="BT311" s="36" t="s">
        <v>5938</v>
      </c>
      <c r="BU311" s="84" t="s">
        <v>5921</v>
      </c>
      <c r="BV311" s="84" t="s">
        <v>4718</v>
      </c>
    </row>
    <row r="312" spans="1:74" x14ac:dyDescent="0.3">
      <c r="A312" s="84" t="s">
        <v>2581</v>
      </c>
      <c r="B312" s="84" t="s">
        <v>896</v>
      </c>
      <c r="C312" s="84" t="s">
        <v>1103</v>
      </c>
      <c r="D312" s="84">
        <v>2018</v>
      </c>
      <c r="E312" s="84">
        <v>30</v>
      </c>
      <c r="F312" s="84" t="s">
        <v>1074</v>
      </c>
      <c r="G312" s="84" t="s">
        <v>1063</v>
      </c>
      <c r="H312" s="93" t="s">
        <v>1967</v>
      </c>
      <c r="I312" s="94">
        <v>0.2</v>
      </c>
      <c r="J312" s="93" t="s">
        <v>1064</v>
      </c>
      <c r="K312" s="184">
        <v>24.1</v>
      </c>
      <c r="L312" s="185">
        <v>1</v>
      </c>
      <c r="M312" s="96">
        <v>32</v>
      </c>
      <c r="N312" s="96">
        <v>0</v>
      </c>
      <c r="O312" s="96">
        <v>0</v>
      </c>
      <c r="P312" s="96">
        <v>0</v>
      </c>
      <c r="Q312" s="185">
        <v>0</v>
      </c>
      <c r="R312" s="96">
        <v>9</v>
      </c>
      <c r="S312" s="96">
        <v>134</v>
      </c>
      <c r="T312" s="96">
        <v>5</v>
      </c>
      <c r="U312" s="96">
        <v>13</v>
      </c>
      <c r="V312" s="96">
        <v>1</v>
      </c>
      <c r="W312" s="185">
        <v>27</v>
      </c>
      <c r="X312" s="96">
        <v>89</v>
      </c>
      <c r="Y312" s="96">
        <v>27</v>
      </c>
      <c r="Z312" s="96">
        <v>40</v>
      </c>
      <c r="AA312" s="96">
        <v>1</v>
      </c>
      <c r="AB312" s="96">
        <v>1</v>
      </c>
      <c r="AC312" s="96">
        <v>0</v>
      </c>
      <c r="AD312" s="96">
        <v>15</v>
      </c>
      <c r="AE312" s="188">
        <v>4.4800000000000004</v>
      </c>
      <c r="AF312" s="96">
        <v>23</v>
      </c>
      <c r="AG312" s="97">
        <v>6.7</v>
      </c>
      <c r="AH312" s="98">
        <v>2.1</v>
      </c>
      <c r="AI312" s="97">
        <v>8.3000000000000007</v>
      </c>
      <c r="AJ312" s="97">
        <v>4</v>
      </c>
      <c r="AK312" s="99">
        <v>1.45</v>
      </c>
      <c r="AL312" s="100">
        <v>0.32400000000000001</v>
      </c>
      <c r="AM312" s="99">
        <v>1.54</v>
      </c>
      <c r="AN312" s="99">
        <v>2.0499999999999998</v>
      </c>
      <c r="AO312" s="99">
        <v>0.08</v>
      </c>
      <c r="AP312" s="101">
        <v>35</v>
      </c>
      <c r="AQ312" s="102">
        <v>106</v>
      </c>
      <c r="AR312" s="103">
        <v>13</v>
      </c>
      <c r="AS312" s="102">
        <v>1</v>
      </c>
      <c r="AT312" s="191">
        <v>0</v>
      </c>
      <c r="AU312" s="84">
        <v>250</v>
      </c>
      <c r="AV312" s="84">
        <v>6</v>
      </c>
      <c r="AW312" s="94">
        <v>0.56000000000000005</v>
      </c>
      <c r="AX312" s="84" t="s">
        <v>1945</v>
      </c>
      <c r="AY312" s="97">
        <v>38.700000000000003</v>
      </c>
      <c r="AZ312" s="94">
        <v>5.04</v>
      </c>
      <c r="BA312" s="96">
        <v>93</v>
      </c>
      <c r="BB312" s="96">
        <v>11</v>
      </c>
      <c r="BC312" s="84" t="s">
        <v>1967</v>
      </c>
      <c r="BD312" s="97">
        <v>49.5</v>
      </c>
      <c r="BE312" s="94">
        <v>5.04</v>
      </c>
      <c r="BF312" s="96">
        <v>100</v>
      </c>
      <c r="BG312" s="96">
        <v>12</v>
      </c>
      <c r="BH312" s="97">
        <v>7.7</v>
      </c>
      <c r="BI312" s="94">
        <v>4.7</v>
      </c>
      <c r="BJ312" s="94">
        <v>3.67</v>
      </c>
      <c r="BK312" s="96">
        <v>21</v>
      </c>
      <c r="BL312" s="94">
        <v>-0.22</v>
      </c>
      <c r="BM312" s="36">
        <v>-8</v>
      </c>
      <c r="BN312" s="70" t="s">
        <v>1065</v>
      </c>
      <c r="BO312" s="104">
        <v>42</v>
      </c>
      <c r="BP312" s="84" t="s">
        <v>2582</v>
      </c>
      <c r="BQ312" s="84">
        <v>573127</v>
      </c>
      <c r="BR312" s="36" t="s">
        <v>3760</v>
      </c>
      <c r="BS312" s="36" t="s">
        <v>5497</v>
      </c>
      <c r="BT312" s="36" t="s">
        <v>4565</v>
      </c>
      <c r="BU312" s="84" t="s">
        <v>3598</v>
      </c>
      <c r="BV312" s="84" t="s">
        <v>4719</v>
      </c>
    </row>
    <row r="313" spans="1:74" x14ac:dyDescent="0.3">
      <c r="A313" s="84" t="s">
        <v>1872</v>
      </c>
      <c r="B313" s="84" t="s">
        <v>5939</v>
      </c>
      <c r="C313" s="84" t="s">
        <v>1103</v>
      </c>
      <c r="D313" s="84">
        <v>2018</v>
      </c>
      <c r="E313" s="84">
        <v>26</v>
      </c>
      <c r="F313" s="84" t="s">
        <v>1111</v>
      </c>
      <c r="G313" s="84" t="s">
        <v>1063</v>
      </c>
      <c r="H313" s="93" t="s">
        <v>1967</v>
      </c>
      <c r="I313" s="94">
        <v>0.03</v>
      </c>
      <c r="J313" s="93" t="s">
        <v>1064</v>
      </c>
      <c r="K313" s="184">
        <v>26.4</v>
      </c>
      <c r="L313" s="185">
        <v>1</v>
      </c>
      <c r="M313" s="96">
        <v>30</v>
      </c>
      <c r="N313" s="96">
        <v>0</v>
      </c>
      <c r="O313" s="96">
        <v>0</v>
      </c>
      <c r="P313" s="96">
        <v>0</v>
      </c>
      <c r="Q313" s="185">
        <v>0</v>
      </c>
      <c r="R313" s="96">
        <v>10</v>
      </c>
      <c r="S313" s="96">
        <v>137</v>
      </c>
      <c r="T313" s="96">
        <v>6</v>
      </c>
      <c r="U313" s="96">
        <v>16</v>
      </c>
      <c r="V313" s="96">
        <v>1</v>
      </c>
      <c r="W313" s="185">
        <v>24</v>
      </c>
      <c r="X313" s="96">
        <v>84</v>
      </c>
      <c r="Y313" s="96">
        <v>33</v>
      </c>
      <c r="Z313" s="96">
        <v>41</v>
      </c>
      <c r="AA313" s="96">
        <v>2</v>
      </c>
      <c r="AB313" s="96">
        <v>2</v>
      </c>
      <c r="AC313" s="96">
        <v>0</v>
      </c>
      <c r="AD313" s="96">
        <v>21</v>
      </c>
      <c r="AE313" s="188">
        <v>4.54</v>
      </c>
      <c r="AF313" s="96">
        <v>25</v>
      </c>
      <c r="AG313" s="97">
        <v>7.9</v>
      </c>
      <c r="AH313" s="98">
        <v>1.6</v>
      </c>
      <c r="AI313" s="97">
        <v>8.1</v>
      </c>
      <c r="AJ313" s="97">
        <v>4.9000000000000004</v>
      </c>
      <c r="AK313" s="99">
        <v>1.93</v>
      </c>
      <c r="AL313" s="100">
        <v>0.35399999999999998</v>
      </c>
      <c r="AM313" s="99">
        <v>1.89</v>
      </c>
      <c r="AN313" s="99">
        <v>2.68</v>
      </c>
      <c r="AO313" s="99">
        <v>0.11</v>
      </c>
      <c r="AP313" s="101">
        <v>15</v>
      </c>
      <c r="AQ313" s="102">
        <v>107</v>
      </c>
      <c r="AR313" s="103">
        <v>13</v>
      </c>
      <c r="AS313" s="102">
        <v>1</v>
      </c>
      <c r="AT313" s="191">
        <v>0</v>
      </c>
      <c r="AU313" s="84">
        <v>262</v>
      </c>
      <c r="AV313" s="84">
        <v>7</v>
      </c>
      <c r="AW313" s="94">
        <v>0.71</v>
      </c>
      <c r="AX313" s="84" t="s">
        <v>1945</v>
      </c>
      <c r="AY313" s="97">
        <v>39.299999999999997</v>
      </c>
      <c r="AZ313" s="94">
        <v>5.32</v>
      </c>
      <c r="BA313" s="96">
        <v>98</v>
      </c>
      <c r="BB313" s="96">
        <v>9</v>
      </c>
      <c r="BC313" s="84" t="s">
        <v>1967</v>
      </c>
      <c r="BD313" s="97">
        <v>50.2</v>
      </c>
      <c r="BE313" s="94">
        <v>5.25</v>
      </c>
      <c r="BF313" s="96">
        <v>104</v>
      </c>
      <c r="BG313" s="96">
        <v>11</v>
      </c>
      <c r="BH313" s="97">
        <v>1.3</v>
      </c>
      <c r="BI313" s="94">
        <v>13.5</v>
      </c>
      <c r="BJ313" s="94">
        <v>6.74</v>
      </c>
      <c r="BK313" s="96">
        <v>1</v>
      </c>
      <c r="BL313" s="94">
        <v>-8.9600000000000009</v>
      </c>
      <c r="BM313" s="36">
        <v>12</v>
      </c>
      <c r="BN313" s="70" t="s">
        <v>1076</v>
      </c>
      <c r="BO313" s="104">
        <v>49</v>
      </c>
      <c r="BP313" s="84" t="s">
        <v>5940</v>
      </c>
      <c r="BQ313" s="84">
        <v>623913</v>
      </c>
      <c r="BR313" s="36" t="s">
        <v>3793</v>
      </c>
      <c r="BS313" s="36" t="s">
        <v>5941</v>
      </c>
      <c r="BT313" s="36" t="s">
        <v>3569</v>
      </c>
      <c r="BU313" s="84" t="s">
        <v>5942</v>
      </c>
      <c r="BV313" s="84" t="s">
        <v>4693</v>
      </c>
    </row>
    <row r="314" spans="1:74" x14ac:dyDescent="0.3">
      <c r="A314" s="84" t="s">
        <v>4343</v>
      </c>
      <c r="B314" s="84" t="s">
        <v>148</v>
      </c>
      <c r="C314" s="84" t="s">
        <v>1103</v>
      </c>
      <c r="D314" s="84">
        <v>2018</v>
      </c>
      <c r="E314" s="84">
        <v>31</v>
      </c>
      <c r="F314" s="84" t="s">
        <v>1567</v>
      </c>
      <c r="G314" s="84" t="s">
        <v>1063</v>
      </c>
      <c r="H314" s="93" t="s">
        <v>1967</v>
      </c>
      <c r="I314" s="94">
        <v>0.28999999999999998</v>
      </c>
      <c r="J314" s="93" t="s">
        <v>1064</v>
      </c>
      <c r="K314" s="184">
        <v>24.3</v>
      </c>
      <c r="L314" s="185">
        <v>1</v>
      </c>
      <c r="M314" s="96">
        <v>28</v>
      </c>
      <c r="N314" s="96">
        <v>2</v>
      </c>
      <c r="O314" s="96">
        <v>0</v>
      </c>
      <c r="P314" s="96">
        <v>0</v>
      </c>
      <c r="Q314" s="185">
        <v>0</v>
      </c>
      <c r="R314" s="96">
        <v>5</v>
      </c>
      <c r="S314" s="96">
        <v>135</v>
      </c>
      <c r="T314" s="96">
        <v>3</v>
      </c>
      <c r="U314" s="96">
        <v>12</v>
      </c>
      <c r="V314" s="96">
        <v>2</v>
      </c>
      <c r="W314" s="185">
        <v>29</v>
      </c>
      <c r="X314" s="96">
        <v>94</v>
      </c>
      <c r="Y314" s="96">
        <v>24</v>
      </c>
      <c r="Z314" s="96">
        <v>42</v>
      </c>
      <c r="AA314" s="96">
        <v>1</v>
      </c>
      <c r="AB314" s="96">
        <v>1</v>
      </c>
      <c r="AC314" s="96">
        <v>0</v>
      </c>
      <c r="AD314" s="96">
        <v>13</v>
      </c>
      <c r="AE314" s="188">
        <v>4.62</v>
      </c>
      <c r="AF314" s="96">
        <v>22</v>
      </c>
      <c r="AG314" s="97">
        <v>6.1</v>
      </c>
      <c r="AH314" s="98">
        <v>2.2999999999999998</v>
      </c>
      <c r="AI314" s="97">
        <v>8.3000000000000007</v>
      </c>
      <c r="AJ314" s="97">
        <v>3.5</v>
      </c>
      <c r="AK314" s="99">
        <v>0.97</v>
      </c>
      <c r="AL314" s="100">
        <v>0.309</v>
      </c>
      <c r="AM314" s="99">
        <v>1.35</v>
      </c>
      <c r="AN314" s="99">
        <v>1.47</v>
      </c>
      <c r="AO314" s="99">
        <v>0.05</v>
      </c>
      <c r="AP314" s="101">
        <v>49</v>
      </c>
      <c r="AQ314" s="102">
        <v>109</v>
      </c>
      <c r="AR314" s="103">
        <v>12</v>
      </c>
      <c r="AS314" s="102">
        <v>1</v>
      </c>
      <c r="AT314" s="191">
        <v>0</v>
      </c>
      <c r="AU314" s="84">
        <v>269</v>
      </c>
      <c r="AV314" s="84">
        <v>8</v>
      </c>
      <c r="AW314" s="94">
        <v>-0.24</v>
      </c>
      <c r="AX314" s="84" t="s">
        <v>1859</v>
      </c>
      <c r="AY314" s="97">
        <v>64</v>
      </c>
      <c r="AZ314" s="94">
        <v>4.24</v>
      </c>
      <c r="BA314" s="96">
        <v>78</v>
      </c>
      <c r="BB314" s="96">
        <v>26</v>
      </c>
      <c r="BC314" s="84" t="s">
        <v>1967</v>
      </c>
      <c r="BD314" s="97">
        <v>62.7</v>
      </c>
      <c r="BE314" s="94">
        <v>4.38</v>
      </c>
      <c r="BF314" s="96">
        <v>87</v>
      </c>
      <c r="BG314" s="96">
        <v>23</v>
      </c>
      <c r="BH314" s="97">
        <v>3.3</v>
      </c>
      <c r="BI314" s="94">
        <v>2.7</v>
      </c>
      <c r="BJ314" s="94">
        <v>2.2799999999999998</v>
      </c>
      <c r="BK314" s="96">
        <v>144</v>
      </c>
      <c r="BL314" s="94">
        <v>1.92</v>
      </c>
      <c r="BM314" s="36">
        <v>-132</v>
      </c>
      <c r="BN314" s="70" t="s">
        <v>1065</v>
      </c>
      <c r="BO314" s="104">
        <v>59</v>
      </c>
      <c r="BP314" s="84" t="s">
        <v>4344</v>
      </c>
      <c r="BQ314" s="84">
        <v>571893</v>
      </c>
      <c r="BR314" s="36" t="s">
        <v>3760</v>
      </c>
      <c r="BS314" s="36" t="s">
        <v>4250</v>
      </c>
      <c r="BT314" s="36" t="s">
        <v>5010</v>
      </c>
      <c r="BU314" s="84" t="s">
        <v>4364</v>
      </c>
      <c r="BV314" s="84" t="s">
        <v>4719</v>
      </c>
    </row>
    <row r="315" spans="1:74" x14ac:dyDescent="0.3">
      <c r="A315" s="84" t="s">
        <v>4237</v>
      </c>
      <c r="B315" s="84" t="s">
        <v>388</v>
      </c>
      <c r="C315" s="84" t="s">
        <v>1103</v>
      </c>
      <c r="D315" s="84">
        <v>2018</v>
      </c>
      <c r="E315" s="84">
        <v>28</v>
      </c>
      <c r="F315" s="84" t="s">
        <v>1089</v>
      </c>
      <c r="G315" s="84" t="s">
        <v>1063</v>
      </c>
      <c r="H315" s="93" t="s">
        <v>1967</v>
      </c>
      <c r="I315" s="94">
        <v>0.25</v>
      </c>
      <c r="J315" s="93" t="s">
        <v>1064</v>
      </c>
      <c r="K315" s="184">
        <v>26.2</v>
      </c>
      <c r="L315" s="185">
        <v>1</v>
      </c>
      <c r="M315" s="96">
        <v>17</v>
      </c>
      <c r="N315" s="96">
        <v>3</v>
      </c>
      <c r="O315" s="96">
        <v>0</v>
      </c>
      <c r="P315" s="96">
        <v>0</v>
      </c>
      <c r="Q315" s="185">
        <v>0</v>
      </c>
      <c r="R315" s="96">
        <v>4</v>
      </c>
      <c r="S315" s="96">
        <v>132</v>
      </c>
      <c r="T315" s="96">
        <v>5</v>
      </c>
      <c r="U315" s="96">
        <v>11</v>
      </c>
      <c r="V315" s="96">
        <v>1</v>
      </c>
      <c r="W315" s="185">
        <v>25</v>
      </c>
      <c r="X315" s="96">
        <v>90</v>
      </c>
      <c r="Y315" s="96">
        <v>28</v>
      </c>
      <c r="Z315" s="96">
        <v>42</v>
      </c>
      <c r="AA315" s="96">
        <v>1</v>
      </c>
      <c r="AB315" s="96">
        <v>1</v>
      </c>
      <c r="AC315" s="96">
        <v>0</v>
      </c>
      <c r="AD315" s="96">
        <v>15</v>
      </c>
      <c r="AE315" s="188">
        <v>4.6500000000000004</v>
      </c>
      <c r="AF315" s="96">
        <v>22</v>
      </c>
      <c r="AG315" s="97">
        <v>6.6</v>
      </c>
      <c r="AH315" s="98">
        <v>2.2000000000000002</v>
      </c>
      <c r="AI315" s="97">
        <v>7.6</v>
      </c>
      <c r="AJ315" s="97">
        <v>3.4</v>
      </c>
      <c r="AK315" s="99">
        <v>1.37</v>
      </c>
      <c r="AL315" s="100">
        <v>0.311</v>
      </c>
      <c r="AM315" s="99">
        <v>1.47</v>
      </c>
      <c r="AN315" s="99">
        <v>1.9</v>
      </c>
      <c r="AO315" s="99">
        <v>7.0000000000000007E-2</v>
      </c>
      <c r="AP315" s="101">
        <v>27</v>
      </c>
      <c r="AQ315" s="102">
        <v>110</v>
      </c>
      <c r="AR315" s="103">
        <v>12</v>
      </c>
      <c r="AS315" s="102">
        <v>1</v>
      </c>
      <c r="AT315" s="191">
        <v>0</v>
      </c>
      <c r="AU315" s="84">
        <v>274</v>
      </c>
      <c r="AV315" s="84">
        <v>9</v>
      </c>
      <c r="AW315" s="94">
        <v>0.05</v>
      </c>
      <c r="AX315" s="84" t="s">
        <v>1859</v>
      </c>
      <c r="AY315" s="97">
        <v>66.400000000000006</v>
      </c>
      <c r="AZ315" s="94">
        <v>4.8600000000000003</v>
      </c>
      <c r="BA315" s="96">
        <v>89</v>
      </c>
      <c r="BB315" s="96">
        <v>17</v>
      </c>
      <c r="BC315" s="84" t="s">
        <v>1967</v>
      </c>
      <c r="BD315" s="97">
        <v>64</v>
      </c>
      <c r="BE315" s="94">
        <v>4.7</v>
      </c>
      <c r="BF315" s="96">
        <v>93</v>
      </c>
      <c r="BG315" s="96">
        <v>19</v>
      </c>
      <c r="BH315" s="97">
        <v>3.3</v>
      </c>
      <c r="BI315" s="94">
        <v>13.5</v>
      </c>
      <c r="BJ315" s="94">
        <v>7.43</v>
      </c>
      <c r="BK315" s="96">
        <v>0</v>
      </c>
      <c r="BL315" s="94">
        <v>-8.85</v>
      </c>
      <c r="BM315" s="36">
        <v>11</v>
      </c>
      <c r="BN315" s="70" t="s">
        <v>1076</v>
      </c>
      <c r="BO315" s="104">
        <v>61</v>
      </c>
      <c r="BP315" s="84" t="s">
        <v>4238</v>
      </c>
      <c r="BQ315" s="84">
        <v>543219</v>
      </c>
      <c r="BR315" s="36" t="s">
        <v>3770</v>
      </c>
      <c r="BS315" s="36" t="s">
        <v>4952</v>
      </c>
      <c r="BT315" s="36" t="s">
        <v>3602</v>
      </c>
      <c r="BU315" s="84" t="s">
        <v>4565</v>
      </c>
      <c r="BV315" s="84" t="s">
        <v>4692</v>
      </c>
    </row>
    <row r="316" spans="1:74" x14ac:dyDescent="0.3">
      <c r="A316" s="84" t="s">
        <v>4248</v>
      </c>
      <c r="B316" s="84" t="s">
        <v>227</v>
      </c>
      <c r="C316" s="84" t="s">
        <v>1065</v>
      </c>
      <c r="D316" s="84">
        <v>2018</v>
      </c>
      <c r="E316" s="84">
        <v>28</v>
      </c>
      <c r="F316" s="84" t="s">
        <v>1111</v>
      </c>
      <c r="G316" s="84" t="s">
        <v>1063</v>
      </c>
      <c r="H316" s="93" t="s">
        <v>1967</v>
      </c>
      <c r="I316" s="94">
        <v>0.37</v>
      </c>
      <c r="J316" s="93" t="s">
        <v>1064</v>
      </c>
      <c r="K316" s="184">
        <v>44.2</v>
      </c>
      <c r="L316" s="185">
        <v>2</v>
      </c>
      <c r="M316" s="96">
        <v>11</v>
      </c>
      <c r="N316" s="96">
        <v>4</v>
      </c>
      <c r="O316" s="96">
        <v>0</v>
      </c>
      <c r="P316" s="96">
        <v>0</v>
      </c>
      <c r="Q316" s="185">
        <v>0</v>
      </c>
      <c r="R316" s="96">
        <v>2</v>
      </c>
      <c r="S316" s="96">
        <v>129</v>
      </c>
      <c r="T316" s="96">
        <v>4</v>
      </c>
      <c r="U316" s="96">
        <v>12</v>
      </c>
      <c r="V316" s="96">
        <v>1</v>
      </c>
      <c r="W316" s="185">
        <v>24</v>
      </c>
      <c r="X316" s="96">
        <v>88</v>
      </c>
      <c r="Y316" s="96">
        <v>44</v>
      </c>
      <c r="Z316" s="96">
        <v>46</v>
      </c>
      <c r="AA316" s="96">
        <v>2</v>
      </c>
      <c r="AB316" s="96">
        <v>3</v>
      </c>
      <c r="AC316" s="96">
        <v>0</v>
      </c>
      <c r="AD316" s="96">
        <v>25</v>
      </c>
      <c r="AE316" s="188">
        <v>5.13</v>
      </c>
      <c r="AF316" s="96">
        <v>40</v>
      </c>
      <c r="AG316" s="97">
        <v>12.3</v>
      </c>
      <c r="AH316" s="98">
        <v>2</v>
      </c>
      <c r="AI316" s="97">
        <v>7.7</v>
      </c>
      <c r="AJ316" s="97">
        <v>3.7</v>
      </c>
      <c r="AK316" s="99">
        <v>1.17</v>
      </c>
      <c r="AL316" s="100">
        <v>0.27900000000000003</v>
      </c>
      <c r="AM316" s="99">
        <v>1.44</v>
      </c>
      <c r="AN316" s="99">
        <v>1.71</v>
      </c>
      <c r="AO316" s="99">
        <v>0.06</v>
      </c>
      <c r="AP316" s="101">
        <v>24</v>
      </c>
      <c r="AQ316" s="102">
        <v>121</v>
      </c>
      <c r="AR316" s="103">
        <v>11</v>
      </c>
      <c r="AS316" s="102">
        <v>1</v>
      </c>
      <c r="AT316" s="191">
        <v>0.16</v>
      </c>
      <c r="AU316" s="84">
        <v>288</v>
      </c>
      <c r="AV316" s="84">
        <v>10</v>
      </c>
      <c r="AW316" s="94">
        <v>-0.56999999999999995</v>
      </c>
      <c r="AX316" s="84" t="s">
        <v>1739</v>
      </c>
      <c r="AY316" s="97">
        <v>40.700000000000003</v>
      </c>
      <c r="AZ316" s="94">
        <v>4.71</v>
      </c>
      <c r="BA316" s="96">
        <v>87</v>
      </c>
      <c r="BB316" s="96">
        <v>14</v>
      </c>
      <c r="BC316" s="84" t="s">
        <v>1967</v>
      </c>
      <c r="BD316" s="97">
        <v>47.2</v>
      </c>
      <c r="BE316" s="94">
        <v>4.5599999999999996</v>
      </c>
      <c r="BF316" s="96">
        <v>90</v>
      </c>
      <c r="BG316" s="96">
        <v>17</v>
      </c>
      <c r="BH316" s="97">
        <v>0.7</v>
      </c>
      <c r="BI316" s="94">
        <v>13.5</v>
      </c>
      <c r="BJ316" s="94">
        <v>6.86</v>
      </c>
      <c r="BK316" s="96">
        <v>0</v>
      </c>
      <c r="BL316" s="94">
        <v>-8.3699999999999992</v>
      </c>
      <c r="BM316" s="36">
        <v>10</v>
      </c>
      <c r="BN316" s="70" t="s">
        <v>1076</v>
      </c>
      <c r="BO316" s="104">
        <v>46</v>
      </c>
      <c r="BP316" s="84" t="s">
        <v>4249</v>
      </c>
      <c r="BQ316" s="84">
        <v>543380</v>
      </c>
      <c r="BR316" s="36" t="s">
        <v>3763</v>
      </c>
      <c r="BS316" s="36" t="s">
        <v>3446</v>
      </c>
      <c r="BT316" s="36" t="s">
        <v>5943</v>
      </c>
      <c r="BU316" s="84" t="s">
        <v>3465</v>
      </c>
      <c r="BV316" s="84" t="s">
        <v>4692</v>
      </c>
    </row>
    <row r="317" spans="1:74" x14ac:dyDescent="0.3">
      <c r="A317" s="84" t="s">
        <v>5944</v>
      </c>
      <c r="B317" s="84" t="s">
        <v>356</v>
      </c>
      <c r="C317" s="84" t="s">
        <v>1065</v>
      </c>
      <c r="D317" s="84">
        <v>2018</v>
      </c>
      <c r="E317" s="84">
        <v>23</v>
      </c>
      <c r="F317" s="84" t="s">
        <v>1081</v>
      </c>
      <c r="G317" s="84" t="s">
        <v>1063</v>
      </c>
      <c r="H317" s="93" t="s">
        <v>1967</v>
      </c>
      <c r="I317" s="94">
        <v>0.18</v>
      </c>
      <c r="J317" s="93" t="s">
        <v>1064</v>
      </c>
      <c r="K317" s="184">
        <v>34.799999999999997</v>
      </c>
      <c r="L317" s="185">
        <v>1</v>
      </c>
      <c r="M317" s="96">
        <v>32</v>
      </c>
      <c r="N317" s="96">
        <v>0</v>
      </c>
      <c r="O317" s="96">
        <v>0</v>
      </c>
      <c r="P317" s="96">
        <v>0</v>
      </c>
      <c r="Q317" s="185">
        <v>0</v>
      </c>
      <c r="R317" s="96">
        <v>10</v>
      </c>
      <c r="S317" s="96">
        <v>162</v>
      </c>
      <c r="T317" s="96">
        <v>6</v>
      </c>
      <c r="U317" s="96">
        <v>19</v>
      </c>
      <c r="V317" s="96">
        <v>1</v>
      </c>
      <c r="W317" s="185">
        <v>32</v>
      </c>
      <c r="X317" s="96">
        <v>104</v>
      </c>
      <c r="Y317" s="96">
        <v>35</v>
      </c>
      <c r="Z317" s="96">
        <v>44</v>
      </c>
      <c r="AA317" s="96">
        <v>2</v>
      </c>
      <c r="AB317" s="96">
        <v>2</v>
      </c>
      <c r="AC317" s="96">
        <v>0</v>
      </c>
      <c r="AD317" s="96">
        <v>22</v>
      </c>
      <c r="AE317" s="188">
        <v>4.87</v>
      </c>
      <c r="AF317" s="96">
        <v>30</v>
      </c>
      <c r="AG317" s="97">
        <v>7.6</v>
      </c>
      <c r="AH317" s="98">
        <v>1.7</v>
      </c>
      <c r="AI317" s="97">
        <v>8.8000000000000007</v>
      </c>
      <c r="AJ317" s="97">
        <v>4.8</v>
      </c>
      <c r="AK317" s="99">
        <v>1.54</v>
      </c>
      <c r="AL317" s="100">
        <v>0.34100000000000003</v>
      </c>
      <c r="AM317" s="99">
        <v>1.72</v>
      </c>
      <c r="AN317" s="99">
        <v>2.25</v>
      </c>
      <c r="AO317" s="99">
        <v>0.09</v>
      </c>
      <c r="AP317" s="101">
        <v>31</v>
      </c>
      <c r="AQ317" s="102">
        <v>115</v>
      </c>
      <c r="AR317" s="103">
        <v>11</v>
      </c>
      <c r="AS317" s="102">
        <v>0</v>
      </c>
      <c r="AT317" s="191">
        <v>0</v>
      </c>
      <c r="AU317" s="84">
        <v>291</v>
      </c>
      <c r="AV317" s="84">
        <v>11</v>
      </c>
      <c r="AW317" s="94">
        <v>-0.08</v>
      </c>
      <c r="AX317" s="84" t="s">
        <v>1945</v>
      </c>
      <c r="AY317" s="97">
        <v>44.3</v>
      </c>
      <c r="AZ317" s="94">
        <v>4.96</v>
      </c>
      <c r="BA317" s="96">
        <v>91</v>
      </c>
      <c r="BB317" s="96">
        <v>12</v>
      </c>
      <c r="BC317" s="84" t="s">
        <v>1967</v>
      </c>
      <c r="BD317" s="97">
        <v>54.1</v>
      </c>
      <c r="BE317" s="94">
        <v>4.79</v>
      </c>
      <c r="BF317" s="96">
        <v>95</v>
      </c>
      <c r="BG317" s="96">
        <v>16</v>
      </c>
      <c r="BH317" s="97">
        <v>10.7</v>
      </c>
      <c r="BI317" s="94">
        <v>1.69</v>
      </c>
      <c r="BJ317" s="94">
        <v>2.0099999999999998</v>
      </c>
      <c r="BK317" s="96">
        <v>265</v>
      </c>
      <c r="BL317" s="94">
        <v>3.19</v>
      </c>
      <c r="BM317" s="36">
        <v>-254</v>
      </c>
      <c r="BN317" s="70" t="s">
        <v>1086</v>
      </c>
      <c r="BO317" s="104">
        <v>43</v>
      </c>
      <c r="BP317" s="84" t="s">
        <v>5945</v>
      </c>
      <c r="BQ317" s="84">
        <v>644364</v>
      </c>
      <c r="BR317" s="36" t="s">
        <v>4683</v>
      </c>
      <c r="BS317" s="36" t="s">
        <v>5319</v>
      </c>
      <c r="BT317" s="36" t="s">
        <v>5896</v>
      </c>
      <c r="BU317" s="84" t="s">
        <v>5946</v>
      </c>
      <c r="BV317" s="84" t="s">
        <v>4715</v>
      </c>
    </row>
    <row r="318" spans="1:74" x14ac:dyDescent="0.3">
      <c r="A318" s="84" t="s">
        <v>5947</v>
      </c>
      <c r="B318" s="84" t="s">
        <v>203</v>
      </c>
      <c r="C318" s="84" t="s">
        <v>1065</v>
      </c>
      <c r="D318" s="84">
        <v>2018</v>
      </c>
      <c r="E318" s="84">
        <v>26</v>
      </c>
      <c r="F318" s="84" t="s">
        <v>1101</v>
      </c>
      <c r="G318" s="84" t="s">
        <v>1063</v>
      </c>
      <c r="H318" s="93" t="s">
        <v>1967</v>
      </c>
      <c r="I318" s="94">
        <v>7.0000000000000007E-2</v>
      </c>
      <c r="J318" s="93" t="s">
        <v>1064</v>
      </c>
      <c r="K318" s="184">
        <v>30.2</v>
      </c>
      <c r="L318" s="185">
        <v>1</v>
      </c>
      <c r="M318" s="96">
        <v>27</v>
      </c>
      <c r="N318" s="96">
        <v>0</v>
      </c>
      <c r="O318" s="96">
        <v>0</v>
      </c>
      <c r="P318" s="96">
        <v>0</v>
      </c>
      <c r="Q318" s="185">
        <v>0</v>
      </c>
      <c r="R318" s="96">
        <v>11</v>
      </c>
      <c r="S318" s="96">
        <v>142</v>
      </c>
      <c r="T318" s="96">
        <v>6</v>
      </c>
      <c r="U318" s="96">
        <v>16</v>
      </c>
      <c r="V318" s="96">
        <v>1</v>
      </c>
      <c r="W318" s="185">
        <v>25</v>
      </c>
      <c r="X318" s="96">
        <v>88</v>
      </c>
      <c r="Y318" s="96">
        <v>36</v>
      </c>
      <c r="Z318" s="96">
        <v>44</v>
      </c>
      <c r="AA318" s="96">
        <v>2</v>
      </c>
      <c r="AB318" s="96">
        <v>2</v>
      </c>
      <c r="AC318" s="96">
        <v>0</v>
      </c>
      <c r="AD318" s="96">
        <v>23</v>
      </c>
      <c r="AE318" s="188">
        <v>4.8600000000000003</v>
      </c>
      <c r="AF318" s="96">
        <v>28</v>
      </c>
      <c r="AG318" s="97">
        <v>8.4</v>
      </c>
      <c r="AH318" s="98">
        <v>1.6</v>
      </c>
      <c r="AI318" s="97">
        <v>8</v>
      </c>
      <c r="AJ318" s="97">
        <v>4.5999999999999996</v>
      </c>
      <c r="AK318" s="99">
        <v>1.83</v>
      </c>
      <c r="AL318" s="100">
        <v>0.34100000000000003</v>
      </c>
      <c r="AM318" s="99">
        <v>1.82</v>
      </c>
      <c r="AN318" s="99">
        <v>2.5499999999999998</v>
      </c>
      <c r="AO318" s="99">
        <v>0.1</v>
      </c>
      <c r="AP318" s="101">
        <v>15</v>
      </c>
      <c r="AQ318" s="102">
        <v>115</v>
      </c>
      <c r="AR318" s="103">
        <v>10</v>
      </c>
      <c r="AS318" s="102">
        <v>0</v>
      </c>
      <c r="AT318" s="191">
        <v>0</v>
      </c>
      <c r="AU318" s="84">
        <v>297</v>
      </c>
      <c r="AV318" s="84">
        <v>12</v>
      </c>
      <c r="AW318" s="94">
        <v>7.0000000000000007E-2</v>
      </c>
      <c r="AX318" s="84" t="s">
        <v>1945</v>
      </c>
      <c r="AY318" s="97">
        <v>40.799999999999997</v>
      </c>
      <c r="AZ318" s="94">
        <v>5.2</v>
      </c>
      <c r="BA318" s="96">
        <v>96</v>
      </c>
      <c r="BB318" s="96">
        <v>10</v>
      </c>
      <c r="BC318" s="84" t="s">
        <v>1967</v>
      </c>
      <c r="BD318" s="97">
        <v>50.9</v>
      </c>
      <c r="BE318" s="94">
        <v>4.93</v>
      </c>
      <c r="BF318" s="96">
        <v>98</v>
      </c>
      <c r="BG318" s="96">
        <v>14</v>
      </c>
      <c r="BH318" s="97">
        <v>4</v>
      </c>
      <c r="BI318" s="94">
        <v>6.75</v>
      </c>
      <c r="BJ318" s="94">
        <v>4.03</v>
      </c>
      <c r="BK318" s="96">
        <v>13</v>
      </c>
      <c r="BL318" s="94">
        <v>-1.89</v>
      </c>
      <c r="BM318" s="36">
        <v>-2</v>
      </c>
      <c r="BN318" s="70" t="s">
        <v>1065</v>
      </c>
      <c r="BO318" s="104">
        <v>47</v>
      </c>
      <c r="BP318" s="84" t="s">
        <v>5948</v>
      </c>
      <c r="BQ318" s="84">
        <v>641438</v>
      </c>
      <c r="BR318" s="36" t="s">
        <v>3806</v>
      </c>
      <c r="BS318" s="36" t="s">
        <v>5949</v>
      </c>
      <c r="BT318" s="36" t="s">
        <v>4438</v>
      </c>
      <c r="BU318" s="84" t="s">
        <v>5938</v>
      </c>
      <c r="BV318" s="84" t="s">
        <v>4718</v>
      </c>
    </row>
    <row r="319" spans="1:74" x14ac:dyDescent="0.3">
      <c r="A319" s="84" t="s">
        <v>5950</v>
      </c>
      <c r="B319" s="84" t="s">
        <v>215</v>
      </c>
      <c r="C319" s="84" t="s">
        <v>1065</v>
      </c>
      <c r="D319" s="84">
        <v>2018</v>
      </c>
      <c r="E319" s="84">
        <v>29</v>
      </c>
      <c r="F319" s="84" t="s">
        <v>1070</v>
      </c>
      <c r="G319" s="84" t="s">
        <v>1063</v>
      </c>
      <c r="H319" s="93" t="s">
        <v>1967</v>
      </c>
      <c r="I319" s="94">
        <v>0.04</v>
      </c>
      <c r="J319" s="93" t="s">
        <v>1064</v>
      </c>
      <c r="K319" s="184">
        <v>26.6</v>
      </c>
      <c r="L319" s="185">
        <v>1</v>
      </c>
      <c r="M319" s="96">
        <v>26</v>
      </c>
      <c r="N319" s="96">
        <v>0</v>
      </c>
      <c r="O319" s="96">
        <v>0</v>
      </c>
      <c r="P319" s="96">
        <v>0</v>
      </c>
      <c r="Q319" s="185">
        <v>0</v>
      </c>
      <c r="R319" s="96">
        <v>9</v>
      </c>
      <c r="S319" s="96">
        <v>130</v>
      </c>
      <c r="T319" s="96">
        <v>6</v>
      </c>
      <c r="U319" s="96">
        <v>15</v>
      </c>
      <c r="V319" s="96">
        <v>1</v>
      </c>
      <c r="W319" s="185">
        <v>23</v>
      </c>
      <c r="X319" s="96">
        <v>81</v>
      </c>
      <c r="Y319" s="96">
        <v>35</v>
      </c>
      <c r="Z319" s="96">
        <v>44</v>
      </c>
      <c r="AA319" s="96">
        <v>2</v>
      </c>
      <c r="AB319" s="96">
        <v>2</v>
      </c>
      <c r="AC319" s="96">
        <v>0</v>
      </c>
      <c r="AD319" s="96">
        <v>22</v>
      </c>
      <c r="AE319" s="188">
        <v>4.8600000000000003</v>
      </c>
      <c r="AF319" s="96">
        <v>28</v>
      </c>
      <c r="AG319" s="97">
        <v>8.9</v>
      </c>
      <c r="AH319" s="98">
        <v>1.5</v>
      </c>
      <c r="AI319" s="97">
        <v>7.8</v>
      </c>
      <c r="AJ319" s="97">
        <v>4.7</v>
      </c>
      <c r="AK319" s="99">
        <v>1.87</v>
      </c>
      <c r="AL319" s="100">
        <v>0.33700000000000002</v>
      </c>
      <c r="AM319" s="99">
        <v>1.83</v>
      </c>
      <c r="AN319" s="99">
        <v>2.6</v>
      </c>
      <c r="AO319" s="99">
        <v>0.1</v>
      </c>
      <c r="AP319" s="101">
        <v>11</v>
      </c>
      <c r="AQ319" s="102">
        <v>115</v>
      </c>
      <c r="AR319" s="103">
        <v>10</v>
      </c>
      <c r="AS319" s="102">
        <v>0</v>
      </c>
      <c r="AT319" s="191">
        <v>0</v>
      </c>
      <c r="AU319" s="84">
        <v>300</v>
      </c>
      <c r="AV319" s="84">
        <v>13</v>
      </c>
      <c r="AW319" s="94">
        <v>0.34</v>
      </c>
      <c r="AX319" s="84" t="s">
        <v>1945</v>
      </c>
      <c r="AY319" s="97">
        <v>38.299999999999997</v>
      </c>
      <c r="AZ319" s="94">
        <v>5.27</v>
      </c>
      <c r="BA319" s="96">
        <v>97</v>
      </c>
      <c r="BB319" s="96">
        <v>9</v>
      </c>
      <c r="BC319" s="84" t="s">
        <v>1967</v>
      </c>
      <c r="BD319" s="97">
        <v>48.8</v>
      </c>
      <c r="BE319" s="94">
        <v>5.2</v>
      </c>
      <c r="BF319" s="96">
        <v>103</v>
      </c>
      <c r="BG319" s="96">
        <v>11</v>
      </c>
      <c r="BH319" s="97">
        <v>2</v>
      </c>
      <c r="BI319" s="94">
        <v>9</v>
      </c>
      <c r="BJ319" s="94">
        <v>6.69</v>
      </c>
      <c r="BK319" s="96">
        <v>1</v>
      </c>
      <c r="BL319" s="94">
        <v>-4.1399999999999997</v>
      </c>
      <c r="BM319" s="36">
        <v>9</v>
      </c>
      <c r="BN319" s="70" t="s">
        <v>1065</v>
      </c>
      <c r="BO319" s="104">
        <v>47</v>
      </c>
      <c r="BP319" s="84" t="s">
        <v>5951</v>
      </c>
      <c r="BQ319" s="84">
        <v>571676</v>
      </c>
      <c r="BR319" s="36" t="s">
        <v>3792</v>
      </c>
      <c r="BS319" s="36" t="s">
        <v>1227</v>
      </c>
      <c r="BT319" s="36" t="s">
        <v>3105</v>
      </c>
      <c r="BU319" s="84" t="s">
        <v>5952</v>
      </c>
      <c r="BV319" s="84" t="s">
        <v>4736</v>
      </c>
    </row>
    <row r="320" spans="1:74" x14ac:dyDescent="0.3">
      <c r="A320" s="84" t="s">
        <v>120</v>
      </c>
      <c r="B320" s="84" t="s">
        <v>2981</v>
      </c>
      <c r="C320" s="84" t="s">
        <v>1065</v>
      </c>
      <c r="D320" s="84">
        <v>2018</v>
      </c>
      <c r="E320" s="84">
        <v>28</v>
      </c>
      <c r="F320" s="84" t="s">
        <v>1104</v>
      </c>
      <c r="G320" s="84" t="s">
        <v>1063</v>
      </c>
      <c r="H320" s="93" t="s">
        <v>1967</v>
      </c>
      <c r="I320" s="94">
        <v>0.1</v>
      </c>
      <c r="J320" s="93" t="s">
        <v>1064</v>
      </c>
      <c r="K320" s="184">
        <v>28</v>
      </c>
      <c r="L320" s="185">
        <v>1</v>
      </c>
      <c r="M320" s="96">
        <v>28</v>
      </c>
      <c r="N320" s="96">
        <v>0</v>
      </c>
      <c r="O320" s="96">
        <v>0</v>
      </c>
      <c r="P320" s="96">
        <v>0</v>
      </c>
      <c r="Q320" s="185">
        <v>0</v>
      </c>
      <c r="R320" s="96">
        <v>10</v>
      </c>
      <c r="S320" s="96">
        <v>141</v>
      </c>
      <c r="T320" s="96">
        <v>5</v>
      </c>
      <c r="U320" s="96">
        <v>15</v>
      </c>
      <c r="V320" s="96">
        <v>1</v>
      </c>
      <c r="W320" s="185">
        <v>25</v>
      </c>
      <c r="X320" s="96">
        <v>87</v>
      </c>
      <c r="Y320" s="96">
        <v>36</v>
      </c>
      <c r="Z320" s="96">
        <v>45</v>
      </c>
      <c r="AA320" s="96">
        <v>2</v>
      </c>
      <c r="AB320" s="96">
        <v>2</v>
      </c>
      <c r="AC320" s="96">
        <v>0</v>
      </c>
      <c r="AD320" s="96">
        <v>23</v>
      </c>
      <c r="AE320" s="188">
        <v>4.96</v>
      </c>
      <c r="AF320" s="96">
        <v>27</v>
      </c>
      <c r="AG320" s="97">
        <v>8.1999999999999993</v>
      </c>
      <c r="AH320" s="98">
        <v>1.6</v>
      </c>
      <c r="AI320" s="97">
        <v>8</v>
      </c>
      <c r="AJ320" s="97">
        <v>4.5999999999999996</v>
      </c>
      <c r="AK320" s="99">
        <v>1.6</v>
      </c>
      <c r="AL320" s="100">
        <v>0.35</v>
      </c>
      <c r="AM320" s="99">
        <v>1.82</v>
      </c>
      <c r="AN320" s="99">
        <v>2.29</v>
      </c>
      <c r="AO320" s="99">
        <v>0.09</v>
      </c>
      <c r="AP320" s="101">
        <v>17</v>
      </c>
      <c r="AQ320" s="102">
        <v>117</v>
      </c>
      <c r="AR320" s="103">
        <v>9</v>
      </c>
      <c r="AS320" s="102">
        <v>0</v>
      </c>
      <c r="AT320" s="191">
        <v>0</v>
      </c>
      <c r="AU320" s="84">
        <v>306</v>
      </c>
      <c r="AV320" s="84">
        <v>15</v>
      </c>
      <c r="AW320" s="94">
        <v>-0.12</v>
      </c>
      <c r="AX320" s="84" t="s">
        <v>1945</v>
      </c>
      <c r="AY320" s="97">
        <v>40.1</v>
      </c>
      <c r="AZ320" s="94">
        <v>5.0599999999999996</v>
      </c>
      <c r="BA320" s="96">
        <v>93</v>
      </c>
      <c r="BB320" s="96">
        <v>11</v>
      </c>
      <c r="BC320" s="84" t="s">
        <v>1967</v>
      </c>
      <c r="BD320" s="97">
        <v>50.4</v>
      </c>
      <c r="BE320" s="94">
        <v>4.83</v>
      </c>
      <c r="BF320" s="96">
        <v>96</v>
      </c>
      <c r="BG320" s="96">
        <v>15</v>
      </c>
      <c r="BH320" s="97">
        <v>5.3</v>
      </c>
      <c r="BI320" s="94">
        <v>8.44</v>
      </c>
      <c r="BJ320" s="94">
        <v>2.0099999999999998</v>
      </c>
      <c r="BK320" s="96">
        <v>251</v>
      </c>
      <c r="BL320" s="94">
        <v>-3.48</v>
      </c>
      <c r="BM320" s="36">
        <v>-242</v>
      </c>
      <c r="BN320" s="70" t="s">
        <v>1065</v>
      </c>
      <c r="BO320" s="104">
        <v>45</v>
      </c>
      <c r="BP320" s="84" t="s">
        <v>5953</v>
      </c>
      <c r="BQ320" s="84">
        <v>596816</v>
      </c>
      <c r="BR320" s="36" t="s">
        <v>3791</v>
      </c>
      <c r="BS320" s="36" t="s">
        <v>5954</v>
      </c>
      <c r="BT320" s="36" t="s">
        <v>4438</v>
      </c>
      <c r="BU320" s="84" t="s">
        <v>4833</v>
      </c>
      <c r="BV320" s="84" t="s">
        <v>4718</v>
      </c>
    </row>
    <row r="321" spans="1:74" x14ac:dyDescent="0.3">
      <c r="A321" s="84" t="s">
        <v>5955</v>
      </c>
      <c r="B321" s="84" t="s">
        <v>5956</v>
      </c>
      <c r="C321" s="84" t="s">
        <v>1065</v>
      </c>
      <c r="D321" s="84">
        <v>2018</v>
      </c>
      <c r="E321" s="84">
        <v>26</v>
      </c>
      <c r="F321" s="84" t="s">
        <v>1116</v>
      </c>
      <c r="G321" s="84" t="s">
        <v>1063</v>
      </c>
      <c r="H321" s="93" t="s">
        <v>1967</v>
      </c>
      <c r="I321" s="94">
        <v>0.18</v>
      </c>
      <c r="J321" s="93" t="s">
        <v>1064</v>
      </c>
      <c r="K321" s="184">
        <v>30.3</v>
      </c>
      <c r="L321" s="185">
        <v>1</v>
      </c>
      <c r="M321" s="96">
        <v>32</v>
      </c>
      <c r="N321" s="96">
        <v>0</v>
      </c>
      <c r="O321" s="96">
        <v>0</v>
      </c>
      <c r="P321" s="96">
        <v>0</v>
      </c>
      <c r="Q321" s="185">
        <v>1</v>
      </c>
      <c r="R321" s="96">
        <v>10</v>
      </c>
      <c r="S321" s="96">
        <v>151</v>
      </c>
      <c r="T321" s="96">
        <v>6</v>
      </c>
      <c r="U321" s="96">
        <v>17</v>
      </c>
      <c r="V321" s="96">
        <v>1</v>
      </c>
      <c r="W321" s="185">
        <v>28</v>
      </c>
      <c r="X321" s="96">
        <v>99</v>
      </c>
      <c r="Y321" s="96">
        <v>32</v>
      </c>
      <c r="Z321" s="96">
        <v>45</v>
      </c>
      <c r="AA321" s="96">
        <v>2</v>
      </c>
      <c r="AB321" s="96">
        <v>2</v>
      </c>
      <c r="AC321" s="96">
        <v>0</v>
      </c>
      <c r="AD321" s="96">
        <v>20</v>
      </c>
      <c r="AE321" s="188">
        <v>5</v>
      </c>
      <c r="AF321" s="96">
        <v>27</v>
      </c>
      <c r="AG321" s="97">
        <v>7.4</v>
      </c>
      <c r="AH321" s="98">
        <v>1.7</v>
      </c>
      <c r="AI321" s="97">
        <v>8</v>
      </c>
      <c r="AJ321" s="97">
        <v>4.5</v>
      </c>
      <c r="AK321" s="99">
        <v>1.52</v>
      </c>
      <c r="AL321" s="100">
        <v>0.32700000000000001</v>
      </c>
      <c r="AM321" s="99">
        <v>1.67</v>
      </c>
      <c r="AN321" s="99">
        <v>2.19</v>
      </c>
      <c r="AO321" s="99">
        <v>0.08</v>
      </c>
      <c r="AP321" s="101">
        <v>19</v>
      </c>
      <c r="AQ321" s="102">
        <v>118</v>
      </c>
      <c r="AR321" s="103">
        <v>9</v>
      </c>
      <c r="AS321" s="102">
        <v>0</v>
      </c>
      <c r="AT321" s="191">
        <v>0</v>
      </c>
      <c r="AU321" s="84">
        <v>308</v>
      </c>
      <c r="AV321" s="84">
        <v>16</v>
      </c>
      <c r="AW321" s="94">
        <v>-0.19</v>
      </c>
      <c r="AX321" s="84" t="s">
        <v>1945</v>
      </c>
      <c r="AY321" s="97">
        <v>41.7</v>
      </c>
      <c r="AZ321" s="94">
        <v>5.01</v>
      </c>
      <c r="BA321" s="96">
        <v>92</v>
      </c>
      <c r="BB321" s="96">
        <v>12</v>
      </c>
      <c r="BC321" s="84" t="s">
        <v>1967</v>
      </c>
      <c r="BD321" s="97">
        <v>51.7</v>
      </c>
      <c r="BE321" s="94">
        <v>4.8099999999999996</v>
      </c>
      <c r="BF321" s="96">
        <v>95</v>
      </c>
      <c r="BG321" s="96">
        <v>15</v>
      </c>
      <c r="BH321" s="97">
        <v>10.7</v>
      </c>
      <c r="BI321" s="94">
        <v>0</v>
      </c>
      <c r="BJ321" s="94">
        <v>2.0699999999999998</v>
      </c>
      <c r="BK321" s="96">
        <v>234</v>
      </c>
      <c r="BL321" s="94">
        <v>5</v>
      </c>
      <c r="BM321" s="36">
        <v>-225</v>
      </c>
      <c r="BN321" s="70" t="s">
        <v>1086</v>
      </c>
      <c r="BO321" s="104">
        <v>41</v>
      </c>
      <c r="BP321" s="84" t="s">
        <v>5957</v>
      </c>
      <c r="BQ321" s="84">
        <v>642073</v>
      </c>
      <c r="BR321" s="36" t="s">
        <v>3766</v>
      </c>
      <c r="BS321" s="36" t="s">
        <v>4439</v>
      </c>
      <c r="BT321" s="36" t="s">
        <v>5958</v>
      </c>
      <c r="BU321" s="84" t="s">
        <v>5477</v>
      </c>
      <c r="BV321" s="84" t="s">
        <v>4715</v>
      </c>
    </row>
    <row r="322" spans="1:74" x14ac:dyDescent="0.3">
      <c r="A322" s="84" t="s">
        <v>4472</v>
      </c>
      <c r="B322" s="84" t="s">
        <v>77</v>
      </c>
      <c r="C322" s="84" t="s">
        <v>1065</v>
      </c>
      <c r="D322" s="84">
        <v>2018</v>
      </c>
      <c r="E322" s="84">
        <v>25</v>
      </c>
      <c r="F322" s="84" t="s">
        <v>1085</v>
      </c>
      <c r="G322" s="84" t="s">
        <v>1063</v>
      </c>
      <c r="H322" s="93" t="s">
        <v>1967</v>
      </c>
      <c r="I322" s="94">
        <v>0.19</v>
      </c>
      <c r="J322" s="93" t="s">
        <v>1064</v>
      </c>
      <c r="K322" s="184">
        <v>27.8</v>
      </c>
      <c r="L322" s="185">
        <v>1</v>
      </c>
      <c r="M322" s="96">
        <v>22</v>
      </c>
      <c r="N322" s="96">
        <v>2</v>
      </c>
      <c r="O322" s="96">
        <v>0</v>
      </c>
      <c r="P322" s="96">
        <v>0</v>
      </c>
      <c r="Q322" s="185">
        <v>0</v>
      </c>
      <c r="R322" s="96">
        <v>5</v>
      </c>
      <c r="S322" s="96">
        <v>135</v>
      </c>
      <c r="T322" s="96">
        <v>4</v>
      </c>
      <c r="U322" s="96">
        <v>13</v>
      </c>
      <c r="V322" s="96">
        <v>1</v>
      </c>
      <c r="W322" s="185">
        <v>24</v>
      </c>
      <c r="X322" s="96">
        <v>90</v>
      </c>
      <c r="Y322" s="96">
        <v>28</v>
      </c>
      <c r="Z322" s="96">
        <v>44</v>
      </c>
      <c r="AA322" s="96">
        <v>1</v>
      </c>
      <c r="AB322" s="96">
        <v>1</v>
      </c>
      <c r="AC322" s="96">
        <v>0</v>
      </c>
      <c r="AD322" s="96">
        <v>15</v>
      </c>
      <c r="AE322" s="188">
        <v>4.93</v>
      </c>
      <c r="AF322" s="96">
        <v>23</v>
      </c>
      <c r="AG322" s="97">
        <v>6.8</v>
      </c>
      <c r="AH322" s="98">
        <v>1.9</v>
      </c>
      <c r="AI322" s="97">
        <v>7.5</v>
      </c>
      <c r="AJ322" s="97">
        <v>3.8</v>
      </c>
      <c r="AK322" s="99">
        <v>1.1100000000000001</v>
      </c>
      <c r="AL322" s="100">
        <v>0.32200000000000001</v>
      </c>
      <c r="AM322" s="99">
        <v>1.53</v>
      </c>
      <c r="AN322" s="99">
        <v>1.66</v>
      </c>
      <c r="AO322" s="99">
        <v>0.06</v>
      </c>
      <c r="AP322" s="101">
        <v>22</v>
      </c>
      <c r="AQ322" s="102">
        <v>116</v>
      </c>
      <c r="AR322" s="103">
        <v>9</v>
      </c>
      <c r="AS322" s="102">
        <v>0</v>
      </c>
      <c r="AT322" s="191">
        <v>0</v>
      </c>
      <c r="AU322" s="84">
        <v>309</v>
      </c>
      <c r="AV322" s="84">
        <v>17</v>
      </c>
      <c r="AW322" s="94">
        <v>-0.38</v>
      </c>
      <c r="AX322" s="84" t="s">
        <v>1859</v>
      </c>
      <c r="AY322" s="97">
        <v>69.7</v>
      </c>
      <c r="AZ322" s="94">
        <v>4.62</v>
      </c>
      <c r="BA322" s="96">
        <v>85</v>
      </c>
      <c r="BB322" s="96">
        <v>21</v>
      </c>
      <c r="BC322" s="84" t="s">
        <v>1967</v>
      </c>
      <c r="BD322" s="97">
        <v>66.900000000000006</v>
      </c>
      <c r="BE322" s="94">
        <v>4.5599999999999996</v>
      </c>
      <c r="BF322" s="96">
        <v>90</v>
      </c>
      <c r="BG322" s="96">
        <v>21</v>
      </c>
      <c r="BH322" s="97">
        <v>3</v>
      </c>
      <c r="BI322" s="94">
        <v>30</v>
      </c>
      <c r="BJ322" s="94">
        <v>5.64</v>
      </c>
      <c r="BK322" s="96">
        <v>2</v>
      </c>
      <c r="BL322" s="94">
        <v>-25.07</v>
      </c>
      <c r="BM322" s="36">
        <v>7</v>
      </c>
      <c r="BN322" s="70" t="s">
        <v>1065</v>
      </c>
      <c r="BO322" s="104">
        <v>64</v>
      </c>
      <c r="BP322" s="84" t="s">
        <v>4473</v>
      </c>
      <c r="BQ322" s="84">
        <v>641627</v>
      </c>
      <c r="BR322" s="36" t="s">
        <v>4733</v>
      </c>
      <c r="BS322" s="36" t="s">
        <v>5959</v>
      </c>
      <c r="BT322" s="36" t="s">
        <v>5438</v>
      </c>
      <c r="BU322" s="84" t="s">
        <v>5960</v>
      </c>
      <c r="BV322" s="84" t="s">
        <v>4718</v>
      </c>
    </row>
    <row r="323" spans="1:74" x14ac:dyDescent="0.3">
      <c r="A323" s="84" t="s">
        <v>5449</v>
      </c>
      <c r="B323" s="84" t="s">
        <v>2152</v>
      </c>
      <c r="C323" s="84" t="s">
        <v>1065</v>
      </c>
      <c r="D323" s="84">
        <v>2018</v>
      </c>
      <c r="E323" s="84">
        <v>27</v>
      </c>
      <c r="F323" s="84" t="s">
        <v>1070</v>
      </c>
      <c r="G323" s="84" t="s">
        <v>1063</v>
      </c>
      <c r="H323" s="93" t="s">
        <v>1967</v>
      </c>
      <c r="I323" s="94">
        <v>0.19</v>
      </c>
      <c r="J323" s="93" t="s">
        <v>1064</v>
      </c>
      <c r="K323" s="184">
        <v>32.200000000000003</v>
      </c>
      <c r="L323" s="185">
        <v>1</v>
      </c>
      <c r="M323" s="96">
        <v>30</v>
      </c>
      <c r="N323" s="96">
        <v>0</v>
      </c>
      <c r="O323" s="96">
        <v>0</v>
      </c>
      <c r="P323" s="96">
        <v>0</v>
      </c>
      <c r="Q323" s="185">
        <v>0</v>
      </c>
      <c r="R323" s="96">
        <v>10</v>
      </c>
      <c r="S323" s="96">
        <v>156</v>
      </c>
      <c r="T323" s="96">
        <v>5</v>
      </c>
      <c r="U323" s="96">
        <v>16</v>
      </c>
      <c r="V323" s="96">
        <v>1</v>
      </c>
      <c r="W323" s="185">
        <v>29</v>
      </c>
      <c r="X323" s="96">
        <v>100</v>
      </c>
      <c r="Y323" s="96">
        <v>37</v>
      </c>
      <c r="Z323" s="96">
        <v>46</v>
      </c>
      <c r="AA323" s="96">
        <v>2</v>
      </c>
      <c r="AB323" s="96">
        <v>2</v>
      </c>
      <c r="AC323" s="96">
        <v>0</v>
      </c>
      <c r="AD323" s="96">
        <v>21</v>
      </c>
      <c r="AE323" s="188">
        <v>5.09</v>
      </c>
      <c r="AF323" s="96">
        <v>31</v>
      </c>
      <c r="AG323" s="97">
        <v>8.1</v>
      </c>
      <c r="AH323" s="98">
        <v>1.8</v>
      </c>
      <c r="AI323" s="97">
        <v>7.8</v>
      </c>
      <c r="AJ323" s="97">
        <v>4.0999999999999996</v>
      </c>
      <c r="AK323" s="99">
        <v>1.39</v>
      </c>
      <c r="AL323" s="100">
        <v>0.33800000000000002</v>
      </c>
      <c r="AM323" s="99">
        <v>1.68</v>
      </c>
      <c r="AN323" s="99">
        <v>2</v>
      </c>
      <c r="AO323" s="99">
        <v>0.08</v>
      </c>
      <c r="AP323" s="101">
        <v>19</v>
      </c>
      <c r="AQ323" s="102">
        <v>120</v>
      </c>
      <c r="AR323" s="103">
        <v>9</v>
      </c>
      <c r="AS323" s="102">
        <v>0</v>
      </c>
      <c r="AT323" s="191">
        <v>0</v>
      </c>
      <c r="AU323" s="84">
        <v>310</v>
      </c>
      <c r="AV323" s="84">
        <v>18</v>
      </c>
      <c r="AW323" s="94">
        <v>-0.28000000000000003</v>
      </c>
      <c r="AX323" s="84" t="s">
        <v>1945</v>
      </c>
      <c r="AY323" s="97">
        <v>42.6</v>
      </c>
      <c r="AZ323" s="94">
        <v>4.9400000000000004</v>
      </c>
      <c r="BA323" s="96">
        <v>91</v>
      </c>
      <c r="BB323" s="96">
        <v>12</v>
      </c>
      <c r="BC323" s="84" t="s">
        <v>1967</v>
      </c>
      <c r="BD323" s="97">
        <v>52.1</v>
      </c>
      <c r="BE323" s="94">
        <v>4.82</v>
      </c>
      <c r="BF323" s="96">
        <v>95</v>
      </c>
      <c r="BG323" s="96">
        <v>15</v>
      </c>
      <c r="BH323" s="97">
        <v>9.6999999999999993</v>
      </c>
      <c r="BI323" s="94">
        <v>6.52</v>
      </c>
      <c r="BJ323" s="94">
        <v>5.23</v>
      </c>
      <c r="BK323" s="96">
        <v>5</v>
      </c>
      <c r="BL323" s="94">
        <v>-1.42</v>
      </c>
      <c r="BM323" s="36">
        <v>4</v>
      </c>
      <c r="BN323" s="70" t="s">
        <v>1065</v>
      </c>
      <c r="BO323" s="104">
        <v>42</v>
      </c>
      <c r="BP323" s="84" t="s">
        <v>5450</v>
      </c>
      <c r="BQ323" s="84">
        <v>571670</v>
      </c>
      <c r="BR323" s="36" t="s">
        <v>3761</v>
      </c>
      <c r="BS323" s="36" t="s">
        <v>5498</v>
      </c>
      <c r="BT323" s="36" t="s">
        <v>3548</v>
      </c>
      <c r="BU323" s="84" t="s">
        <v>5961</v>
      </c>
      <c r="BV323" s="84" t="s">
        <v>4718</v>
      </c>
    </row>
    <row r="324" spans="1:74" x14ac:dyDescent="0.3">
      <c r="A324" s="84" t="s">
        <v>1977</v>
      </c>
      <c r="B324" s="84" t="s">
        <v>4440</v>
      </c>
      <c r="C324" s="84" t="s">
        <v>1065</v>
      </c>
      <c r="D324" s="84">
        <v>2018</v>
      </c>
      <c r="E324" s="84">
        <v>25</v>
      </c>
      <c r="F324" s="84" t="s">
        <v>1101</v>
      </c>
      <c r="G324" s="84" t="s">
        <v>1063</v>
      </c>
      <c r="H324" s="93" t="s">
        <v>1967</v>
      </c>
      <c r="I324" s="94">
        <v>0.1</v>
      </c>
      <c r="J324" s="93" t="s">
        <v>1064</v>
      </c>
      <c r="K324" s="184">
        <v>31.6</v>
      </c>
      <c r="L324" s="185">
        <v>1</v>
      </c>
      <c r="M324" s="96">
        <v>30</v>
      </c>
      <c r="N324" s="96">
        <v>0</v>
      </c>
      <c r="O324" s="96">
        <v>0</v>
      </c>
      <c r="P324" s="96">
        <v>0</v>
      </c>
      <c r="Q324" s="185">
        <v>0</v>
      </c>
      <c r="R324" s="96">
        <v>12</v>
      </c>
      <c r="S324" s="96">
        <v>152</v>
      </c>
      <c r="T324" s="96">
        <v>6</v>
      </c>
      <c r="U324" s="96">
        <v>18</v>
      </c>
      <c r="V324" s="96">
        <v>1</v>
      </c>
      <c r="W324" s="185">
        <v>28</v>
      </c>
      <c r="X324" s="96">
        <v>95</v>
      </c>
      <c r="Y324" s="96">
        <v>35</v>
      </c>
      <c r="Z324" s="96">
        <v>46</v>
      </c>
      <c r="AA324" s="96">
        <v>2</v>
      </c>
      <c r="AB324" s="96">
        <v>2</v>
      </c>
      <c r="AC324" s="96">
        <v>0</v>
      </c>
      <c r="AD324" s="96">
        <v>22</v>
      </c>
      <c r="AE324" s="188">
        <v>5.16</v>
      </c>
      <c r="AF324" s="96">
        <v>30</v>
      </c>
      <c r="AG324" s="97">
        <v>8.4</v>
      </c>
      <c r="AH324" s="98">
        <v>1.5</v>
      </c>
      <c r="AI324" s="97">
        <v>8.3000000000000007</v>
      </c>
      <c r="AJ324" s="97">
        <v>5.0999999999999996</v>
      </c>
      <c r="AK324" s="99">
        <v>1.68</v>
      </c>
      <c r="AL324" s="100">
        <v>0.34300000000000003</v>
      </c>
      <c r="AM324" s="99">
        <v>1.82</v>
      </c>
      <c r="AN324" s="99">
        <v>2.4300000000000002</v>
      </c>
      <c r="AO324" s="99">
        <v>0.1</v>
      </c>
      <c r="AP324" s="101">
        <v>16</v>
      </c>
      <c r="AQ324" s="102">
        <v>122</v>
      </c>
      <c r="AR324" s="103">
        <v>8</v>
      </c>
      <c r="AS324" s="102">
        <v>-1</v>
      </c>
      <c r="AT324" s="191">
        <v>0</v>
      </c>
      <c r="AU324" s="84">
        <v>315</v>
      </c>
      <c r="AV324" s="84">
        <v>19</v>
      </c>
      <c r="AW324" s="94">
        <v>-0.27</v>
      </c>
      <c r="AX324" s="84" t="s">
        <v>1945</v>
      </c>
      <c r="AY324" s="97">
        <v>42.2</v>
      </c>
      <c r="AZ324" s="94">
        <v>5.12</v>
      </c>
      <c r="BA324" s="96">
        <v>94</v>
      </c>
      <c r="BB324" s="96">
        <v>11</v>
      </c>
      <c r="BC324" s="84" t="s">
        <v>1967</v>
      </c>
      <c r="BD324" s="97">
        <v>52.2</v>
      </c>
      <c r="BE324" s="94">
        <v>4.8899999999999997</v>
      </c>
      <c r="BF324" s="96">
        <v>97</v>
      </c>
      <c r="BG324" s="96">
        <v>14</v>
      </c>
      <c r="BH324" s="97">
        <v>7.3</v>
      </c>
      <c r="BI324" s="94">
        <v>1.23</v>
      </c>
      <c r="BJ324" s="94">
        <v>2.56</v>
      </c>
      <c r="BK324" s="96">
        <v>96</v>
      </c>
      <c r="BL324" s="94">
        <v>3.94</v>
      </c>
      <c r="BM324" s="36">
        <v>-88</v>
      </c>
      <c r="BN324" s="70" t="s">
        <v>1086</v>
      </c>
      <c r="BO324" s="104">
        <v>45</v>
      </c>
      <c r="BP324" s="84" t="s">
        <v>4441</v>
      </c>
      <c r="BQ324" s="84">
        <v>592570</v>
      </c>
      <c r="BR324" s="36" t="s">
        <v>4683</v>
      </c>
      <c r="BS324" s="36" t="s">
        <v>5962</v>
      </c>
      <c r="BT324" s="36" t="s">
        <v>5938</v>
      </c>
      <c r="BU324" s="84" t="s">
        <v>5958</v>
      </c>
      <c r="BV324" s="84" t="s">
        <v>4715</v>
      </c>
    </row>
    <row r="325" spans="1:74" x14ac:dyDescent="0.3">
      <c r="A325" s="84" t="s">
        <v>5963</v>
      </c>
      <c r="B325" s="84" t="s">
        <v>1804</v>
      </c>
      <c r="C325" s="84" t="s">
        <v>1065</v>
      </c>
      <c r="D325" s="84">
        <v>2018</v>
      </c>
      <c r="E325" s="84">
        <v>26</v>
      </c>
      <c r="F325" s="84" t="s">
        <v>1070</v>
      </c>
      <c r="G325" s="84" t="s">
        <v>1063</v>
      </c>
      <c r="H325" s="93" t="s">
        <v>1967</v>
      </c>
      <c r="I325" s="94">
        <v>0.1</v>
      </c>
      <c r="J325" s="93" t="s">
        <v>1064</v>
      </c>
      <c r="K325" s="184">
        <v>29.4</v>
      </c>
      <c r="L325" s="185">
        <v>1</v>
      </c>
      <c r="M325" s="96">
        <v>29</v>
      </c>
      <c r="N325" s="96">
        <v>0</v>
      </c>
      <c r="O325" s="96">
        <v>0</v>
      </c>
      <c r="P325" s="96">
        <v>0</v>
      </c>
      <c r="Q325" s="185">
        <v>0</v>
      </c>
      <c r="R325" s="96">
        <v>10</v>
      </c>
      <c r="S325" s="96">
        <v>146</v>
      </c>
      <c r="T325" s="96">
        <v>6</v>
      </c>
      <c r="U325" s="96">
        <v>19</v>
      </c>
      <c r="V325" s="96">
        <v>1</v>
      </c>
      <c r="W325" s="185">
        <v>29</v>
      </c>
      <c r="X325" s="96">
        <v>90</v>
      </c>
      <c r="Y325" s="96">
        <v>34</v>
      </c>
      <c r="Z325" s="96">
        <v>46</v>
      </c>
      <c r="AA325" s="96">
        <v>2</v>
      </c>
      <c r="AB325" s="96">
        <v>2</v>
      </c>
      <c r="AC325" s="96">
        <v>0</v>
      </c>
      <c r="AD325" s="96">
        <v>23</v>
      </c>
      <c r="AE325" s="188">
        <v>5.14</v>
      </c>
      <c r="AF325" s="96">
        <v>28</v>
      </c>
      <c r="AG325" s="97">
        <v>8.1999999999999993</v>
      </c>
      <c r="AH325" s="98">
        <v>1.6</v>
      </c>
      <c r="AI325" s="97">
        <v>9</v>
      </c>
      <c r="AJ325" s="97">
        <v>5.5</v>
      </c>
      <c r="AK325" s="99">
        <v>1.63</v>
      </c>
      <c r="AL325" s="100">
        <v>0.35699999999999998</v>
      </c>
      <c r="AM325" s="99">
        <v>1.88</v>
      </c>
      <c r="AN325" s="99">
        <v>2.42</v>
      </c>
      <c r="AO325" s="99">
        <v>0.1</v>
      </c>
      <c r="AP325" s="101">
        <v>24</v>
      </c>
      <c r="AQ325" s="102">
        <v>121</v>
      </c>
      <c r="AR325" s="103">
        <v>8</v>
      </c>
      <c r="AS325" s="102">
        <v>0</v>
      </c>
      <c r="AT325" s="191">
        <v>0</v>
      </c>
      <c r="AU325" s="84">
        <v>316</v>
      </c>
      <c r="AV325" s="84">
        <v>20</v>
      </c>
      <c r="AW325" s="94">
        <v>-0.27</v>
      </c>
      <c r="AX325" s="84" t="s">
        <v>1945</v>
      </c>
      <c r="AY325" s="97">
        <v>41</v>
      </c>
      <c r="AZ325" s="94">
        <v>5.1100000000000003</v>
      </c>
      <c r="BA325" s="96">
        <v>94</v>
      </c>
      <c r="BB325" s="96">
        <v>11</v>
      </c>
      <c r="BC325" s="84" t="s">
        <v>1967</v>
      </c>
      <c r="BD325" s="97">
        <v>51.3</v>
      </c>
      <c r="BE325" s="94">
        <v>4.87</v>
      </c>
      <c r="BF325" s="96">
        <v>96</v>
      </c>
      <c r="BG325" s="96">
        <v>14</v>
      </c>
      <c r="BH325" s="97">
        <v>5.3</v>
      </c>
      <c r="BI325" s="94">
        <v>10.130000000000001</v>
      </c>
      <c r="BJ325" s="94">
        <v>2.72</v>
      </c>
      <c r="BK325" s="96">
        <v>72</v>
      </c>
      <c r="BL325" s="94">
        <v>-4.9800000000000004</v>
      </c>
      <c r="BM325" s="36">
        <v>-63</v>
      </c>
      <c r="BN325" s="70" t="s">
        <v>1065</v>
      </c>
      <c r="BO325" s="104">
        <v>46</v>
      </c>
      <c r="BP325" s="84" t="s">
        <v>5964</v>
      </c>
      <c r="BQ325" s="84">
        <v>596027</v>
      </c>
      <c r="BR325" s="36" t="s">
        <v>3806</v>
      </c>
      <c r="BS325" s="36" t="s">
        <v>3637</v>
      </c>
      <c r="BT325" s="36" t="s">
        <v>4439</v>
      </c>
      <c r="BU325" s="84" t="s">
        <v>5946</v>
      </c>
      <c r="BV325" s="84" t="s">
        <v>4718</v>
      </c>
    </row>
    <row r="326" spans="1:74" x14ac:dyDescent="0.3">
      <c r="A326" s="84" t="s">
        <v>5965</v>
      </c>
      <c r="B326" s="84" t="s">
        <v>136</v>
      </c>
      <c r="C326" s="84" t="s">
        <v>1065</v>
      </c>
      <c r="D326" s="84">
        <v>2018</v>
      </c>
      <c r="E326" s="84">
        <v>23</v>
      </c>
      <c r="F326" s="84" t="s">
        <v>1089</v>
      </c>
      <c r="G326" s="84" t="s">
        <v>1063</v>
      </c>
      <c r="H326" s="93" t="s">
        <v>1967</v>
      </c>
      <c r="I326" s="94">
        <v>0.12</v>
      </c>
      <c r="J326" s="93" t="s">
        <v>1064</v>
      </c>
      <c r="K326" s="184">
        <v>32.9</v>
      </c>
      <c r="L326" s="185">
        <v>1</v>
      </c>
      <c r="M326" s="96">
        <v>31</v>
      </c>
      <c r="N326" s="96">
        <v>0</v>
      </c>
      <c r="O326" s="96">
        <v>0</v>
      </c>
      <c r="P326" s="96">
        <v>0</v>
      </c>
      <c r="Q326" s="185">
        <v>0</v>
      </c>
      <c r="R326" s="96">
        <v>12</v>
      </c>
      <c r="S326" s="96">
        <v>155</v>
      </c>
      <c r="T326" s="96">
        <v>6</v>
      </c>
      <c r="U326" s="96">
        <v>17</v>
      </c>
      <c r="V326" s="96">
        <v>1</v>
      </c>
      <c r="W326" s="185">
        <v>28</v>
      </c>
      <c r="X326" s="96">
        <v>97</v>
      </c>
      <c r="Y326" s="96">
        <v>35</v>
      </c>
      <c r="Z326" s="96">
        <v>47</v>
      </c>
      <c r="AA326" s="96">
        <v>2</v>
      </c>
      <c r="AB326" s="96">
        <v>2</v>
      </c>
      <c r="AC326" s="96">
        <v>0</v>
      </c>
      <c r="AD326" s="96">
        <v>23</v>
      </c>
      <c r="AE326" s="188">
        <v>5.22</v>
      </c>
      <c r="AF326" s="96">
        <v>28</v>
      </c>
      <c r="AG326" s="97">
        <v>7.6</v>
      </c>
      <c r="AH326" s="98">
        <v>1.6</v>
      </c>
      <c r="AI326" s="97">
        <v>8</v>
      </c>
      <c r="AJ326" s="97">
        <v>4.7</v>
      </c>
      <c r="AK326" s="99">
        <v>1.63</v>
      </c>
      <c r="AL326" s="100">
        <v>0.34499999999999997</v>
      </c>
      <c r="AM326" s="99">
        <v>1.79</v>
      </c>
      <c r="AN326" s="99">
        <v>2.33</v>
      </c>
      <c r="AO326" s="99">
        <v>0.09</v>
      </c>
      <c r="AP326" s="101">
        <v>15</v>
      </c>
      <c r="AQ326" s="102">
        <v>123</v>
      </c>
      <c r="AR326" s="103">
        <v>8</v>
      </c>
      <c r="AS326" s="102">
        <v>-1</v>
      </c>
      <c r="AT326" s="191">
        <v>0</v>
      </c>
      <c r="AU326" s="84">
        <v>317</v>
      </c>
      <c r="AV326" s="84">
        <v>21</v>
      </c>
      <c r="AW326" s="94">
        <v>-0.36</v>
      </c>
      <c r="AX326" s="84" t="s">
        <v>1945</v>
      </c>
      <c r="AY326" s="97">
        <v>43.3</v>
      </c>
      <c r="AZ326" s="94">
        <v>5.07</v>
      </c>
      <c r="BA326" s="96">
        <v>93</v>
      </c>
      <c r="BB326" s="96">
        <v>11</v>
      </c>
      <c r="BC326" s="84" t="s">
        <v>1967</v>
      </c>
      <c r="BD326" s="97">
        <v>53.5</v>
      </c>
      <c r="BE326" s="94">
        <v>4.8600000000000003</v>
      </c>
      <c r="BF326" s="96">
        <v>96</v>
      </c>
      <c r="BG326" s="96">
        <v>15</v>
      </c>
      <c r="BH326" s="97">
        <v>6.7</v>
      </c>
      <c r="BI326" s="94">
        <v>4.05</v>
      </c>
      <c r="BJ326" s="94">
        <v>2.4500000000000002</v>
      </c>
      <c r="BK326" s="96">
        <v>114</v>
      </c>
      <c r="BL326" s="94">
        <v>1.17</v>
      </c>
      <c r="BM326" s="36">
        <v>-106</v>
      </c>
      <c r="BN326" s="70" t="s">
        <v>1065</v>
      </c>
      <c r="BO326" s="104">
        <v>47</v>
      </c>
      <c r="BP326" s="84" t="s">
        <v>5966</v>
      </c>
      <c r="BQ326" s="84">
        <v>621094</v>
      </c>
      <c r="BR326" s="36" t="s">
        <v>4683</v>
      </c>
      <c r="BS326" s="36" t="s">
        <v>5967</v>
      </c>
      <c r="BT326" s="36" t="s">
        <v>5968</v>
      </c>
      <c r="BU326" s="84" t="s">
        <v>5969</v>
      </c>
      <c r="BV326" s="84" t="s">
        <v>4718</v>
      </c>
    </row>
    <row r="327" spans="1:74" x14ac:dyDescent="0.3">
      <c r="A327" s="84" t="s">
        <v>261</v>
      </c>
      <c r="B327" s="84" t="s">
        <v>5970</v>
      </c>
      <c r="C327" s="84" t="s">
        <v>1065</v>
      </c>
      <c r="D327" s="84">
        <v>2018</v>
      </c>
      <c r="E327" s="84">
        <v>29</v>
      </c>
      <c r="F327" s="84" t="s">
        <v>1567</v>
      </c>
      <c r="G327" s="84" t="s">
        <v>1063</v>
      </c>
      <c r="H327" s="93" t="s">
        <v>1967</v>
      </c>
      <c r="I327" s="94">
        <v>0.03</v>
      </c>
      <c r="J327" s="93" t="s">
        <v>1064</v>
      </c>
      <c r="K327" s="184">
        <v>25.7</v>
      </c>
      <c r="L327" s="185">
        <v>1</v>
      </c>
      <c r="M327" s="96">
        <v>27</v>
      </c>
      <c r="N327" s="96">
        <v>0</v>
      </c>
      <c r="O327" s="96">
        <v>0</v>
      </c>
      <c r="P327" s="96">
        <v>0</v>
      </c>
      <c r="Q327" s="185">
        <v>0</v>
      </c>
      <c r="R327" s="96">
        <v>9</v>
      </c>
      <c r="S327" s="96">
        <v>130</v>
      </c>
      <c r="T327" s="96">
        <v>5</v>
      </c>
      <c r="U327" s="96">
        <v>15</v>
      </c>
      <c r="V327" s="96">
        <v>1</v>
      </c>
      <c r="W327" s="185">
        <v>23</v>
      </c>
      <c r="X327" s="96">
        <v>80</v>
      </c>
      <c r="Y327" s="96">
        <v>33</v>
      </c>
      <c r="Z327" s="96">
        <v>47</v>
      </c>
      <c r="AA327" s="96">
        <v>2</v>
      </c>
      <c r="AB327" s="96">
        <v>2</v>
      </c>
      <c r="AC327" s="96">
        <v>0</v>
      </c>
      <c r="AD327" s="96">
        <v>22</v>
      </c>
      <c r="AE327" s="188">
        <v>5.17</v>
      </c>
      <c r="AF327" s="96">
        <v>27</v>
      </c>
      <c r="AG327" s="97">
        <v>8.6999999999999993</v>
      </c>
      <c r="AH327" s="98">
        <v>1.5</v>
      </c>
      <c r="AI327" s="97">
        <v>7.9</v>
      </c>
      <c r="AJ327" s="97">
        <v>4.9000000000000004</v>
      </c>
      <c r="AK327" s="99">
        <v>1.72</v>
      </c>
      <c r="AL327" s="100">
        <v>0.34100000000000003</v>
      </c>
      <c r="AM327" s="99">
        <v>1.85</v>
      </c>
      <c r="AN327" s="99">
        <v>2.46</v>
      </c>
      <c r="AO327" s="99">
        <v>0.1</v>
      </c>
      <c r="AP327" s="101">
        <v>10</v>
      </c>
      <c r="AQ327" s="102">
        <v>122</v>
      </c>
      <c r="AR327" s="103">
        <v>8</v>
      </c>
      <c r="AS327" s="102">
        <v>0</v>
      </c>
      <c r="AT327" s="191">
        <v>0</v>
      </c>
      <c r="AU327" s="84">
        <v>318</v>
      </c>
      <c r="AV327" s="84">
        <v>22</v>
      </c>
      <c r="AW327" s="94">
        <v>-0.03</v>
      </c>
      <c r="AX327" s="84" t="s">
        <v>1945</v>
      </c>
      <c r="AY327" s="97">
        <v>38.1</v>
      </c>
      <c r="AZ327" s="94">
        <v>5.19</v>
      </c>
      <c r="BA327" s="96">
        <v>95</v>
      </c>
      <c r="BB327" s="96">
        <v>10</v>
      </c>
      <c r="BC327" s="84" t="s">
        <v>1967</v>
      </c>
      <c r="BD327" s="97">
        <v>48.8</v>
      </c>
      <c r="BE327" s="94">
        <v>5.15</v>
      </c>
      <c r="BF327" s="96">
        <v>102</v>
      </c>
      <c r="BG327" s="96">
        <v>11</v>
      </c>
      <c r="BH327" s="97">
        <v>1.3</v>
      </c>
      <c r="BI327" s="94">
        <v>13.5</v>
      </c>
      <c r="BJ327" s="94">
        <v>2.82</v>
      </c>
      <c r="BK327" s="96">
        <v>55</v>
      </c>
      <c r="BL327" s="94">
        <v>-8.33</v>
      </c>
      <c r="BM327" s="36">
        <v>-47</v>
      </c>
      <c r="BN327" s="70" t="s">
        <v>1065</v>
      </c>
      <c r="BO327" s="104">
        <v>47</v>
      </c>
      <c r="BP327" s="84" t="s">
        <v>5971</v>
      </c>
      <c r="BQ327" s="84">
        <v>503566</v>
      </c>
      <c r="BR327" s="36" t="s">
        <v>3792</v>
      </c>
      <c r="BS327" s="36" t="s">
        <v>3105</v>
      </c>
      <c r="BT327" s="36" t="s">
        <v>5972</v>
      </c>
      <c r="BU327" s="84" t="s">
        <v>5973</v>
      </c>
      <c r="BV327" s="84" t="s">
        <v>4721</v>
      </c>
    </row>
    <row r="328" spans="1:74" x14ac:dyDescent="0.3">
      <c r="A328" s="84" t="s">
        <v>5974</v>
      </c>
      <c r="B328" s="84" t="s">
        <v>129</v>
      </c>
      <c r="C328" s="84" t="s">
        <v>1065</v>
      </c>
      <c r="D328" s="84">
        <v>2018</v>
      </c>
      <c r="E328" s="84">
        <v>31</v>
      </c>
      <c r="F328" s="84" t="s">
        <v>1106</v>
      </c>
      <c r="G328" s="84" t="s">
        <v>1063</v>
      </c>
      <c r="H328" s="93" t="s">
        <v>1967</v>
      </c>
      <c r="I328" s="94">
        <v>0.17</v>
      </c>
      <c r="J328" s="93" t="s">
        <v>1064</v>
      </c>
      <c r="K328" s="184">
        <v>28.3</v>
      </c>
      <c r="L328" s="185">
        <v>1</v>
      </c>
      <c r="M328" s="96">
        <v>27</v>
      </c>
      <c r="N328" s="96">
        <v>0</v>
      </c>
      <c r="O328" s="96">
        <v>0</v>
      </c>
      <c r="P328" s="96">
        <v>0</v>
      </c>
      <c r="Q328" s="185">
        <v>0</v>
      </c>
      <c r="R328" s="96">
        <v>10</v>
      </c>
      <c r="S328" s="96">
        <v>149</v>
      </c>
      <c r="T328" s="96">
        <v>5</v>
      </c>
      <c r="U328" s="96">
        <v>16</v>
      </c>
      <c r="V328" s="96">
        <v>1</v>
      </c>
      <c r="W328" s="185">
        <v>26</v>
      </c>
      <c r="X328" s="96">
        <v>92</v>
      </c>
      <c r="Y328" s="96">
        <v>39</v>
      </c>
      <c r="Z328" s="96">
        <v>48</v>
      </c>
      <c r="AA328" s="96">
        <v>2</v>
      </c>
      <c r="AB328" s="96">
        <v>2</v>
      </c>
      <c r="AC328" s="96">
        <v>0</v>
      </c>
      <c r="AD328" s="96">
        <v>24</v>
      </c>
      <c r="AE328" s="188">
        <v>5.3</v>
      </c>
      <c r="AF328" s="96">
        <v>30</v>
      </c>
      <c r="AG328" s="97">
        <v>8.4</v>
      </c>
      <c r="AH328" s="98">
        <v>1.6</v>
      </c>
      <c r="AI328" s="97">
        <v>7.6</v>
      </c>
      <c r="AJ328" s="97">
        <v>4.5</v>
      </c>
      <c r="AK328" s="99">
        <v>1.45</v>
      </c>
      <c r="AL328" s="100">
        <v>0.35399999999999998</v>
      </c>
      <c r="AM328" s="99">
        <v>1.83</v>
      </c>
      <c r="AN328" s="99">
        <v>2.1</v>
      </c>
      <c r="AO328" s="99">
        <v>0.08</v>
      </c>
      <c r="AP328" s="101">
        <v>12</v>
      </c>
      <c r="AQ328" s="102">
        <v>125</v>
      </c>
      <c r="AR328" s="103">
        <v>8</v>
      </c>
      <c r="AS328" s="102">
        <v>-1</v>
      </c>
      <c r="AT328" s="191">
        <v>0</v>
      </c>
      <c r="AU328" s="84">
        <v>319</v>
      </c>
      <c r="AV328" s="84">
        <v>23</v>
      </c>
      <c r="AW328" s="94">
        <v>-0.51</v>
      </c>
      <c r="AX328" s="84" t="s">
        <v>1945</v>
      </c>
      <c r="AY328" s="97">
        <v>40.9</v>
      </c>
      <c r="AZ328" s="94">
        <v>4.9800000000000004</v>
      </c>
      <c r="BA328" s="96">
        <v>92</v>
      </c>
      <c r="BB328" s="96">
        <v>12</v>
      </c>
      <c r="BC328" s="84" t="s">
        <v>1967</v>
      </c>
      <c r="BD328" s="97">
        <v>50.8</v>
      </c>
      <c r="BE328" s="94">
        <v>4.79</v>
      </c>
      <c r="BF328" s="96">
        <v>95</v>
      </c>
      <c r="BG328" s="96">
        <v>15</v>
      </c>
      <c r="BH328" s="97">
        <v>10.3</v>
      </c>
      <c r="BI328" s="94">
        <v>7.84</v>
      </c>
      <c r="BJ328" s="94">
        <v>2.4900000000000002</v>
      </c>
      <c r="BK328" s="96">
        <v>112</v>
      </c>
      <c r="BL328" s="94">
        <v>-2.54</v>
      </c>
      <c r="BM328" s="36">
        <v>-104</v>
      </c>
      <c r="BN328" s="70" t="s">
        <v>1065</v>
      </c>
      <c r="BO328" s="104">
        <v>40</v>
      </c>
      <c r="BP328" s="84" t="s">
        <v>5975</v>
      </c>
      <c r="BQ328" s="84">
        <v>458676</v>
      </c>
      <c r="BR328" s="36" t="s">
        <v>3761</v>
      </c>
      <c r="BS328" s="36" t="s">
        <v>5976</v>
      </c>
      <c r="BT328" s="36" t="s">
        <v>1068</v>
      </c>
      <c r="BU328" s="84" t="s">
        <v>3706</v>
      </c>
      <c r="BV328" s="84" t="s">
        <v>4688</v>
      </c>
    </row>
    <row r="329" spans="1:74" x14ac:dyDescent="0.3">
      <c r="A329" s="84" t="s">
        <v>2085</v>
      </c>
      <c r="B329" s="84" t="s">
        <v>227</v>
      </c>
      <c r="C329" s="84" t="s">
        <v>1065</v>
      </c>
      <c r="D329" s="84">
        <v>2018</v>
      </c>
      <c r="E329" s="84">
        <v>26</v>
      </c>
      <c r="F329" s="84" t="s">
        <v>1111</v>
      </c>
      <c r="G329" s="84" t="s">
        <v>1063</v>
      </c>
      <c r="H329" s="93" t="s">
        <v>1967</v>
      </c>
      <c r="I329" s="94">
        <v>0.09</v>
      </c>
      <c r="J329" s="93" t="s">
        <v>1064</v>
      </c>
      <c r="K329" s="184">
        <v>29.3</v>
      </c>
      <c r="L329" s="185">
        <v>1</v>
      </c>
      <c r="M329" s="96">
        <v>29</v>
      </c>
      <c r="N329" s="96">
        <v>0</v>
      </c>
      <c r="O329" s="96">
        <v>0</v>
      </c>
      <c r="P329" s="96">
        <v>0</v>
      </c>
      <c r="Q329" s="185">
        <v>0</v>
      </c>
      <c r="R329" s="96">
        <v>12</v>
      </c>
      <c r="S329" s="96">
        <v>143</v>
      </c>
      <c r="T329" s="96">
        <v>6</v>
      </c>
      <c r="U329" s="96">
        <v>17</v>
      </c>
      <c r="V329" s="96">
        <v>1</v>
      </c>
      <c r="W329" s="185">
        <v>25</v>
      </c>
      <c r="X329" s="96">
        <v>89</v>
      </c>
      <c r="Y329" s="96">
        <v>34</v>
      </c>
      <c r="Z329" s="96">
        <v>48</v>
      </c>
      <c r="AA329" s="96">
        <v>2</v>
      </c>
      <c r="AB329" s="96">
        <v>2</v>
      </c>
      <c r="AC329" s="96">
        <v>0</v>
      </c>
      <c r="AD329" s="96">
        <v>21</v>
      </c>
      <c r="AE329" s="188">
        <v>5.36</v>
      </c>
      <c r="AF329" s="96">
        <v>28</v>
      </c>
      <c r="AG329" s="97">
        <v>8.3000000000000007</v>
      </c>
      <c r="AH329" s="98">
        <v>1.5</v>
      </c>
      <c r="AI329" s="97">
        <v>8</v>
      </c>
      <c r="AJ329" s="97">
        <v>4.9000000000000004</v>
      </c>
      <c r="AK329" s="99">
        <v>1.66</v>
      </c>
      <c r="AL329" s="100">
        <v>0.33800000000000002</v>
      </c>
      <c r="AM329" s="99">
        <v>1.81</v>
      </c>
      <c r="AN329" s="99">
        <v>2.39</v>
      </c>
      <c r="AO329" s="99">
        <v>0.09</v>
      </c>
      <c r="AP329" s="101">
        <v>11</v>
      </c>
      <c r="AQ329" s="102">
        <v>127</v>
      </c>
      <c r="AR329" s="103">
        <v>7</v>
      </c>
      <c r="AS329" s="102">
        <v>-1</v>
      </c>
      <c r="AT329" s="191">
        <v>0</v>
      </c>
      <c r="AU329" s="84">
        <v>320</v>
      </c>
      <c r="AV329" s="84">
        <v>24</v>
      </c>
      <c r="AW329" s="94">
        <v>-0.46</v>
      </c>
      <c r="AX329" s="84" t="s">
        <v>1945</v>
      </c>
      <c r="AY329" s="97">
        <v>40.5</v>
      </c>
      <c r="AZ329" s="94">
        <v>5.15</v>
      </c>
      <c r="BA329" s="96">
        <v>95</v>
      </c>
      <c r="BB329" s="96">
        <v>10</v>
      </c>
      <c r="BC329" s="84" t="s">
        <v>1967</v>
      </c>
      <c r="BD329" s="97">
        <v>50.8</v>
      </c>
      <c r="BE329" s="94">
        <v>4.9000000000000004</v>
      </c>
      <c r="BF329" s="96">
        <v>97</v>
      </c>
      <c r="BG329" s="96">
        <v>14</v>
      </c>
      <c r="BH329" s="97">
        <v>4.7</v>
      </c>
      <c r="BI329" s="94">
        <v>1.93</v>
      </c>
      <c r="BJ329" s="94">
        <v>2.94</v>
      </c>
      <c r="BK329" s="96">
        <v>51</v>
      </c>
      <c r="BL329" s="94">
        <v>3.43</v>
      </c>
      <c r="BM329" s="36">
        <v>-44</v>
      </c>
      <c r="BN329" s="70" t="s">
        <v>1086</v>
      </c>
      <c r="BO329" s="104">
        <v>46</v>
      </c>
      <c r="BP329" s="84" t="s">
        <v>5977</v>
      </c>
      <c r="BQ329" s="84">
        <v>592865</v>
      </c>
      <c r="BR329" s="36" t="s">
        <v>3806</v>
      </c>
      <c r="BS329" s="36" t="s">
        <v>5962</v>
      </c>
      <c r="BT329" s="36" t="s">
        <v>5954</v>
      </c>
      <c r="BU329" s="84" t="s">
        <v>5978</v>
      </c>
      <c r="BV329" s="84" t="s">
        <v>4715</v>
      </c>
    </row>
    <row r="330" spans="1:74" x14ac:dyDescent="0.3">
      <c r="A330" s="84" t="s">
        <v>5979</v>
      </c>
      <c r="B330" s="84" t="s">
        <v>496</v>
      </c>
      <c r="C330" s="84" t="s">
        <v>1065</v>
      </c>
      <c r="D330" s="84">
        <v>2018</v>
      </c>
      <c r="E330" s="84">
        <v>23</v>
      </c>
      <c r="F330" s="84" t="s">
        <v>1567</v>
      </c>
      <c r="G330" s="84" t="s">
        <v>1063</v>
      </c>
      <c r="H330" s="93" t="s">
        <v>1967</v>
      </c>
      <c r="I330" s="94">
        <v>0.16</v>
      </c>
      <c r="J330" s="93" t="s">
        <v>1064</v>
      </c>
      <c r="K330" s="184">
        <v>34.799999999999997</v>
      </c>
      <c r="L330" s="185">
        <v>1</v>
      </c>
      <c r="M330" s="96">
        <v>31</v>
      </c>
      <c r="N330" s="96">
        <v>0</v>
      </c>
      <c r="O330" s="96">
        <v>0</v>
      </c>
      <c r="P330" s="96">
        <v>0</v>
      </c>
      <c r="Q330" s="185">
        <v>0</v>
      </c>
      <c r="R330" s="96">
        <v>11</v>
      </c>
      <c r="S330" s="96">
        <v>163</v>
      </c>
      <c r="T330" s="96">
        <v>7</v>
      </c>
      <c r="U330" s="96">
        <v>21</v>
      </c>
      <c r="V330" s="96">
        <v>2</v>
      </c>
      <c r="W330" s="185">
        <v>32</v>
      </c>
      <c r="X330" s="96">
        <v>101</v>
      </c>
      <c r="Y330" s="96">
        <v>38</v>
      </c>
      <c r="Z330" s="96">
        <v>49</v>
      </c>
      <c r="AA330" s="96">
        <v>2</v>
      </c>
      <c r="AB330" s="96">
        <v>2</v>
      </c>
      <c r="AC330" s="96">
        <v>0</v>
      </c>
      <c r="AD330" s="96">
        <v>25</v>
      </c>
      <c r="AE330" s="188">
        <v>5.49</v>
      </c>
      <c r="AF330" s="96">
        <v>32</v>
      </c>
      <c r="AG330" s="97">
        <v>8.3000000000000007</v>
      </c>
      <c r="AH330" s="98">
        <v>1.5</v>
      </c>
      <c r="AI330" s="97">
        <v>8.8000000000000007</v>
      </c>
      <c r="AJ330" s="97">
        <v>5.5</v>
      </c>
      <c r="AK330" s="99">
        <v>1.87</v>
      </c>
      <c r="AL330" s="100">
        <v>0.35299999999999998</v>
      </c>
      <c r="AM330" s="99">
        <v>1.9</v>
      </c>
      <c r="AN330" s="99">
        <v>2.7</v>
      </c>
      <c r="AO330" s="99">
        <v>0.11</v>
      </c>
      <c r="AP330" s="101">
        <v>15</v>
      </c>
      <c r="AQ330" s="102">
        <v>129</v>
      </c>
      <c r="AR330" s="103">
        <v>7</v>
      </c>
      <c r="AS330" s="102">
        <v>-2</v>
      </c>
      <c r="AT330" s="191">
        <v>0</v>
      </c>
      <c r="AU330" s="84">
        <v>322</v>
      </c>
      <c r="AV330" s="84">
        <v>26</v>
      </c>
      <c r="AW330" s="94">
        <v>-0.47</v>
      </c>
      <c r="AX330" s="84" t="s">
        <v>1945</v>
      </c>
      <c r="AY330" s="97">
        <v>44.2</v>
      </c>
      <c r="AZ330" s="94">
        <v>5.29</v>
      </c>
      <c r="BA330" s="96">
        <v>97</v>
      </c>
      <c r="BB330" s="96">
        <v>10</v>
      </c>
      <c r="BC330" s="84" t="s">
        <v>1967</v>
      </c>
      <c r="BD330" s="97">
        <v>54</v>
      </c>
      <c r="BE330" s="94">
        <v>5.0199999999999996</v>
      </c>
      <c r="BF330" s="96">
        <v>99</v>
      </c>
      <c r="BG330" s="96">
        <v>13</v>
      </c>
      <c r="BH330" s="97">
        <v>9.3000000000000007</v>
      </c>
      <c r="BI330" s="94">
        <v>7.71</v>
      </c>
      <c r="BJ330" s="94">
        <v>5.38</v>
      </c>
      <c r="BK330" s="96">
        <v>4</v>
      </c>
      <c r="BL330" s="94">
        <v>-2.23</v>
      </c>
      <c r="BM330" s="36">
        <v>3</v>
      </c>
      <c r="BN330" s="70" t="s">
        <v>1065</v>
      </c>
      <c r="BO330" s="104">
        <v>45</v>
      </c>
      <c r="BP330" s="84" t="s">
        <v>5980</v>
      </c>
      <c r="BQ330" s="84">
        <v>621111</v>
      </c>
      <c r="BR330" s="36" t="s">
        <v>4711</v>
      </c>
      <c r="BS330" s="36" t="s">
        <v>5967</v>
      </c>
      <c r="BT330" s="36" t="s">
        <v>5896</v>
      </c>
      <c r="BU330" s="84" t="s">
        <v>5792</v>
      </c>
      <c r="BV330" s="84" t="s">
        <v>4718</v>
      </c>
    </row>
    <row r="331" spans="1:74" x14ac:dyDescent="0.3">
      <c r="A331" s="84" t="s">
        <v>5271</v>
      </c>
      <c r="B331" s="84" t="s">
        <v>140</v>
      </c>
      <c r="C331" s="84" t="s">
        <v>1103</v>
      </c>
      <c r="D331" s="84">
        <v>2018</v>
      </c>
      <c r="E331" s="84">
        <v>28</v>
      </c>
      <c r="F331" s="84" t="s">
        <v>1062</v>
      </c>
      <c r="G331" s="84" t="s">
        <v>1063</v>
      </c>
      <c r="H331" s="93" t="s">
        <v>1967</v>
      </c>
      <c r="I331" s="94">
        <v>0.28999999999999998</v>
      </c>
      <c r="J331" s="93" t="s">
        <v>1064</v>
      </c>
      <c r="K331" s="184">
        <v>26.8</v>
      </c>
      <c r="L331" s="185">
        <v>1</v>
      </c>
      <c r="M331" s="96">
        <v>28</v>
      </c>
      <c r="N331" s="96">
        <v>2</v>
      </c>
      <c r="O331" s="96">
        <v>0</v>
      </c>
      <c r="P331" s="96">
        <v>0</v>
      </c>
      <c r="Q331" s="185">
        <v>0</v>
      </c>
      <c r="R331" s="96">
        <v>5</v>
      </c>
      <c r="S331" s="96">
        <v>145</v>
      </c>
      <c r="T331" s="96">
        <v>4</v>
      </c>
      <c r="U331" s="96">
        <v>17</v>
      </c>
      <c r="V331" s="96">
        <v>2</v>
      </c>
      <c r="W331" s="185">
        <v>30</v>
      </c>
      <c r="X331" s="96">
        <v>100</v>
      </c>
      <c r="Y331" s="96">
        <v>25</v>
      </c>
      <c r="Z331" s="96">
        <v>49</v>
      </c>
      <c r="AA331" s="96">
        <v>2</v>
      </c>
      <c r="AB331" s="96">
        <v>1</v>
      </c>
      <c r="AC331" s="96">
        <v>0</v>
      </c>
      <c r="AD331" s="96">
        <v>15</v>
      </c>
      <c r="AE331" s="188">
        <v>5.39</v>
      </c>
      <c r="AF331" s="96">
        <v>23</v>
      </c>
      <c r="AG331" s="97">
        <v>6.3</v>
      </c>
      <c r="AH331" s="98">
        <v>1.8</v>
      </c>
      <c r="AI331" s="97">
        <v>8.4</v>
      </c>
      <c r="AJ331" s="97">
        <v>4.5999999999999996</v>
      </c>
      <c r="AK331" s="99">
        <v>1.07</v>
      </c>
      <c r="AL331" s="100">
        <v>0.30099999999999999</v>
      </c>
      <c r="AM331" s="99">
        <v>1.45</v>
      </c>
      <c r="AN331" s="99">
        <v>1.7</v>
      </c>
      <c r="AO331" s="99">
        <v>0.06</v>
      </c>
      <c r="AP331" s="101">
        <v>28</v>
      </c>
      <c r="AQ331" s="102">
        <v>127</v>
      </c>
      <c r="AR331" s="103">
        <v>7</v>
      </c>
      <c r="AS331" s="102">
        <v>-1</v>
      </c>
      <c r="AT331" s="191">
        <v>0</v>
      </c>
      <c r="AU331" s="84">
        <v>323</v>
      </c>
      <c r="AV331" s="84">
        <v>27</v>
      </c>
      <c r="AW331" s="94">
        <v>-0.81</v>
      </c>
      <c r="AX331" s="84" t="s">
        <v>1859</v>
      </c>
      <c r="AY331" s="97">
        <v>65</v>
      </c>
      <c r="AZ331" s="94">
        <v>4.55</v>
      </c>
      <c r="BA331" s="96">
        <v>84</v>
      </c>
      <c r="BB331" s="96">
        <v>21</v>
      </c>
      <c r="BC331" s="84" t="s">
        <v>1967</v>
      </c>
      <c r="BD331" s="97">
        <v>63.7</v>
      </c>
      <c r="BE331" s="94">
        <v>4.58</v>
      </c>
      <c r="BF331" s="96">
        <v>91</v>
      </c>
      <c r="BG331" s="96">
        <v>20</v>
      </c>
      <c r="BH331" s="97">
        <v>4.7</v>
      </c>
      <c r="BI331" s="94">
        <v>15.43</v>
      </c>
      <c r="BJ331" s="94">
        <v>7.77</v>
      </c>
      <c r="BK331" s="96">
        <v>0</v>
      </c>
      <c r="BL331" s="94">
        <v>-10.029999999999999</v>
      </c>
      <c r="BM331" s="36">
        <v>6</v>
      </c>
      <c r="BN331" s="70" t="s">
        <v>1065</v>
      </c>
      <c r="BO331" s="104">
        <v>59</v>
      </c>
      <c r="BP331" s="84" t="s">
        <v>5272</v>
      </c>
      <c r="BQ331" s="84">
        <v>543017</v>
      </c>
      <c r="BR331" s="36" t="s">
        <v>4523</v>
      </c>
      <c r="BS331" s="36" t="s">
        <v>4370</v>
      </c>
      <c r="BT331" s="36" t="s">
        <v>3812</v>
      </c>
      <c r="BU331" s="84" t="s">
        <v>5981</v>
      </c>
      <c r="BV331" s="84" t="s">
        <v>4716</v>
      </c>
    </row>
    <row r="332" spans="1:74" x14ac:dyDescent="0.3">
      <c r="A332" s="84" t="s">
        <v>5289</v>
      </c>
      <c r="B332" s="84" t="s">
        <v>221</v>
      </c>
      <c r="C332" s="84" t="s">
        <v>1065</v>
      </c>
      <c r="D332" s="84">
        <v>2018</v>
      </c>
      <c r="E332" s="84">
        <v>26</v>
      </c>
      <c r="F332" s="84" t="s">
        <v>1100</v>
      </c>
      <c r="G332" s="84" t="s">
        <v>1063</v>
      </c>
      <c r="H332" s="93" t="s">
        <v>1967</v>
      </c>
      <c r="I332" s="94">
        <v>0.09</v>
      </c>
      <c r="J332" s="93" t="s">
        <v>1064</v>
      </c>
      <c r="K332" s="184">
        <v>32.200000000000003</v>
      </c>
      <c r="L332" s="185">
        <v>1</v>
      </c>
      <c r="M332" s="96">
        <v>21</v>
      </c>
      <c r="N332" s="96">
        <v>2</v>
      </c>
      <c r="O332" s="96">
        <v>0</v>
      </c>
      <c r="P332" s="96">
        <v>0</v>
      </c>
      <c r="Q332" s="185">
        <v>0</v>
      </c>
      <c r="R332" s="96">
        <v>6</v>
      </c>
      <c r="S332" s="96">
        <v>147</v>
      </c>
      <c r="T332" s="96">
        <v>7</v>
      </c>
      <c r="U332" s="96">
        <v>16</v>
      </c>
      <c r="V332" s="96">
        <v>1</v>
      </c>
      <c r="W332" s="185">
        <v>24</v>
      </c>
      <c r="X332" s="96">
        <v>91</v>
      </c>
      <c r="Y332" s="96">
        <v>39</v>
      </c>
      <c r="Z332" s="96">
        <v>49</v>
      </c>
      <c r="AA332" s="96">
        <v>2</v>
      </c>
      <c r="AB332" s="96">
        <v>2</v>
      </c>
      <c r="AC332" s="96">
        <v>0</v>
      </c>
      <c r="AD332" s="96">
        <v>27</v>
      </c>
      <c r="AE332" s="188">
        <v>5.5</v>
      </c>
      <c r="AF332" s="96">
        <v>29</v>
      </c>
      <c r="AG332" s="97">
        <v>8.5</v>
      </c>
      <c r="AH332" s="98">
        <v>1.5</v>
      </c>
      <c r="AI332" s="97">
        <v>7.6</v>
      </c>
      <c r="AJ332" s="97">
        <v>4.7</v>
      </c>
      <c r="AK332" s="99">
        <v>2.0099999999999998</v>
      </c>
      <c r="AL332" s="100">
        <v>0.33400000000000002</v>
      </c>
      <c r="AM332" s="99">
        <v>1.85</v>
      </c>
      <c r="AN332" s="99">
        <v>2.76</v>
      </c>
      <c r="AO332" s="99">
        <v>0.11</v>
      </c>
      <c r="AP332" s="101">
        <v>4</v>
      </c>
      <c r="AQ332" s="102">
        <v>130</v>
      </c>
      <c r="AR332" s="103">
        <v>7</v>
      </c>
      <c r="AS332" s="102">
        <v>-1</v>
      </c>
      <c r="AT332" s="191">
        <v>0</v>
      </c>
      <c r="AU332" s="84">
        <v>324</v>
      </c>
      <c r="AV332" s="84">
        <v>28</v>
      </c>
      <c r="AW332" s="94">
        <v>-0.59</v>
      </c>
      <c r="AX332" s="84" t="s">
        <v>1859</v>
      </c>
      <c r="AY332" s="97">
        <v>69.8</v>
      </c>
      <c r="AZ332" s="94">
        <v>5.09</v>
      </c>
      <c r="BA332" s="96">
        <v>94</v>
      </c>
      <c r="BB332" s="96">
        <v>15</v>
      </c>
      <c r="BC332" s="84" t="s">
        <v>1967</v>
      </c>
      <c r="BD332" s="97">
        <v>66.2</v>
      </c>
      <c r="BE332" s="94">
        <v>4.91</v>
      </c>
      <c r="BF332" s="96">
        <v>97</v>
      </c>
      <c r="BG332" s="96">
        <v>16</v>
      </c>
      <c r="BH332" s="97">
        <v>4.7</v>
      </c>
      <c r="BI332" s="94">
        <v>11.57</v>
      </c>
      <c r="BJ332" s="94">
        <v>8.5</v>
      </c>
      <c r="BK332" s="96">
        <v>0</v>
      </c>
      <c r="BL332" s="94">
        <v>-6.07</v>
      </c>
      <c r="BM332" s="36">
        <v>6</v>
      </c>
      <c r="BN332" s="70" t="s">
        <v>1065</v>
      </c>
      <c r="BO332" s="104">
        <v>62</v>
      </c>
      <c r="BP332" s="84" t="s">
        <v>5290</v>
      </c>
      <c r="BQ332" s="84">
        <v>594577</v>
      </c>
      <c r="BR332" s="36" t="s">
        <v>3761</v>
      </c>
      <c r="BS332" s="36" t="s">
        <v>5982</v>
      </c>
      <c r="BT332" s="36" t="s">
        <v>4210</v>
      </c>
      <c r="BU332" s="84" t="s">
        <v>4427</v>
      </c>
      <c r="BV332" s="84" t="s">
        <v>4718</v>
      </c>
    </row>
    <row r="333" spans="1:74" x14ac:dyDescent="0.3">
      <c r="A333" s="84" t="s">
        <v>82</v>
      </c>
      <c r="B333" s="84" t="s">
        <v>5326</v>
      </c>
      <c r="C333" s="84" t="s">
        <v>1103</v>
      </c>
      <c r="D333" s="84">
        <v>2018</v>
      </c>
      <c r="E333" s="84">
        <v>25</v>
      </c>
      <c r="F333" s="84" t="s">
        <v>1081</v>
      </c>
      <c r="G333" s="84" t="s">
        <v>1063</v>
      </c>
      <c r="H333" s="93" t="s">
        <v>1967</v>
      </c>
      <c r="I333" s="94">
        <v>0.17</v>
      </c>
      <c r="J333" s="93" t="s">
        <v>1064</v>
      </c>
      <c r="K333" s="184">
        <v>31.7</v>
      </c>
      <c r="L333" s="185">
        <v>1</v>
      </c>
      <c r="M333" s="96">
        <v>33</v>
      </c>
      <c r="N333" s="96">
        <v>0</v>
      </c>
      <c r="O333" s="96">
        <v>0</v>
      </c>
      <c r="P333" s="96">
        <v>0</v>
      </c>
      <c r="Q333" s="185">
        <v>0</v>
      </c>
      <c r="R333" s="96">
        <v>10</v>
      </c>
      <c r="S333" s="96">
        <v>156</v>
      </c>
      <c r="T333" s="96">
        <v>6</v>
      </c>
      <c r="U333" s="96">
        <v>18</v>
      </c>
      <c r="V333" s="96">
        <v>1</v>
      </c>
      <c r="W333" s="185">
        <v>29</v>
      </c>
      <c r="X333" s="96">
        <v>101</v>
      </c>
      <c r="Y333" s="96">
        <v>32</v>
      </c>
      <c r="Z333" s="96">
        <v>49</v>
      </c>
      <c r="AA333" s="96">
        <v>2</v>
      </c>
      <c r="AB333" s="96">
        <v>2</v>
      </c>
      <c r="AC333" s="96">
        <v>0</v>
      </c>
      <c r="AD333" s="96">
        <v>20</v>
      </c>
      <c r="AE333" s="188">
        <v>5.47</v>
      </c>
      <c r="AF333" s="96">
        <v>29</v>
      </c>
      <c r="AG333" s="97">
        <v>7.7</v>
      </c>
      <c r="AH333" s="98">
        <v>1.6</v>
      </c>
      <c r="AI333" s="97">
        <v>8</v>
      </c>
      <c r="AJ333" s="97">
        <v>4.9000000000000004</v>
      </c>
      <c r="AK333" s="99">
        <v>1.5</v>
      </c>
      <c r="AL333" s="100">
        <v>0.32</v>
      </c>
      <c r="AM333" s="99">
        <v>1.67</v>
      </c>
      <c r="AN333" s="99">
        <v>2.21</v>
      </c>
      <c r="AO333" s="99">
        <v>0.08</v>
      </c>
      <c r="AP333" s="101">
        <v>12</v>
      </c>
      <c r="AQ333" s="102">
        <v>129</v>
      </c>
      <c r="AR333" s="103">
        <v>7</v>
      </c>
      <c r="AS333" s="102">
        <v>-1</v>
      </c>
      <c r="AT333" s="191">
        <v>0</v>
      </c>
      <c r="AU333" s="84">
        <v>325</v>
      </c>
      <c r="AV333" s="84">
        <v>29</v>
      </c>
      <c r="AW333" s="94">
        <v>-0.5</v>
      </c>
      <c r="AX333" s="84" t="s">
        <v>1945</v>
      </c>
      <c r="AY333" s="97">
        <v>42</v>
      </c>
      <c r="AZ333" s="94">
        <v>5.23</v>
      </c>
      <c r="BA333" s="96">
        <v>96</v>
      </c>
      <c r="BB333" s="96">
        <v>10</v>
      </c>
      <c r="BC333" s="84" t="s">
        <v>1967</v>
      </c>
      <c r="BD333" s="97">
        <v>52.2</v>
      </c>
      <c r="BE333" s="94">
        <v>4.97</v>
      </c>
      <c r="BF333" s="96">
        <v>98</v>
      </c>
      <c r="BG333" s="96">
        <v>14</v>
      </c>
      <c r="BH333" s="97">
        <v>8.3000000000000007</v>
      </c>
      <c r="BI333" s="94">
        <v>1.08</v>
      </c>
      <c r="BJ333" s="94">
        <v>5.14</v>
      </c>
      <c r="BK333" s="96">
        <v>5</v>
      </c>
      <c r="BL333" s="94">
        <v>4.3899999999999997</v>
      </c>
      <c r="BM333" s="36">
        <v>2</v>
      </c>
      <c r="BN333" s="70" t="s">
        <v>1065</v>
      </c>
      <c r="BO333" s="104">
        <v>44</v>
      </c>
      <c r="BP333" s="84" t="s">
        <v>5327</v>
      </c>
      <c r="BQ333" s="84">
        <v>657205</v>
      </c>
      <c r="BR333" s="36" t="s">
        <v>3808</v>
      </c>
      <c r="BS333" s="36" t="s">
        <v>6219</v>
      </c>
      <c r="BT333" s="36" t="s">
        <v>6220</v>
      </c>
      <c r="BU333" s="84" t="s">
        <v>5276</v>
      </c>
      <c r="BV333" s="84" t="s">
        <v>4718</v>
      </c>
    </row>
    <row r="334" spans="1:74" x14ac:dyDescent="0.3">
      <c r="A334" s="84" t="s">
        <v>4792</v>
      </c>
      <c r="B334" s="84" t="s">
        <v>17</v>
      </c>
      <c r="C334" s="84" t="s">
        <v>1065</v>
      </c>
      <c r="D334" s="84">
        <v>2018</v>
      </c>
      <c r="E334" s="84">
        <v>26</v>
      </c>
      <c r="F334" s="84" t="s">
        <v>1101</v>
      </c>
      <c r="G334" s="84" t="s">
        <v>1063</v>
      </c>
      <c r="H334" s="93" t="s">
        <v>1967</v>
      </c>
      <c r="I334" s="94">
        <v>0.12</v>
      </c>
      <c r="J334" s="93" t="s">
        <v>1064</v>
      </c>
      <c r="K334" s="184">
        <v>32.5</v>
      </c>
      <c r="L334" s="185">
        <v>1</v>
      </c>
      <c r="M334" s="96">
        <v>31</v>
      </c>
      <c r="N334" s="96">
        <v>0</v>
      </c>
      <c r="O334" s="96">
        <v>0</v>
      </c>
      <c r="P334" s="96">
        <v>0</v>
      </c>
      <c r="Q334" s="185">
        <v>0</v>
      </c>
      <c r="R334" s="96">
        <v>11</v>
      </c>
      <c r="S334" s="96">
        <v>159</v>
      </c>
      <c r="T334" s="96">
        <v>6</v>
      </c>
      <c r="U334" s="96">
        <v>19</v>
      </c>
      <c r="V334" s="96">
        <v>1</v>
      </c>
      <c r="W334" s="185">
        <v>27</v>
      </c>
      <c r="X334" s="96">
        <v>99</v>
      </c>
      <c r="Y334" s="96">
        <v>39</v>
      </c>
      <c r="Z334" s="96">
        <v>50</v>
      </c>
      <c r="AA334" s="96">
        <v>2</v>
      </c>
      <c r="AB334" s="96">
        <v>2</v>
      </c>
      <c r="AC334" s="96">
        <v>0</v>
      </c>
      <c r="AD334" s="96">
        <v>25</v>
      </c>
      <c r="AE334" s="188">
        <v>5.51</v>
      </c>
      <c r="AF334" s="96">
        <v>31</v>
      </c>
      <c r="AG334" s="97">
        <v>8.1999999999999993</v>
      </c>
      <c r="AH334" s="98">
        <v>1.5</v>
      </c>
      <c r="AI334" s="97">
        <v>7.7</v>
      </c>
      <c r="AJ334" s="97">
        <v>5</v>
      </c>
      <c r="AK334" s="99">
        <v>1.66</v>
      </c>
      <c r="AL334" s="100">
        <v>0.34300000000000003</v>
      </c>
      <c r="AM334" s="99">
        <v>1.85</v>
      </c>
      <c r="AN334" s="99">
        <v>2.39</v>
      </c>
      <c r="AO334" s="99">
        <v>0.09</v>
      </c>
      <c r="AP334" s="101">
        <v>7</v>
      </c>
      <c r="AQ334" s="102">
        <v>130</v>
      </c>
      <c r="AR334" s="103">
        <v>7</v>
      </c>
      <c r="AS334" s="102">
        <v>-2</v>
      </c>
      <c r="AT334" s="191">
        <v>0</v>
      </c>
      <c r="AU334" s="84">
        <v>326</v>
      </c>
      <c r="AV334" s="84">
        <v>30</v>
      </c>
      <c r="AW334" s="94">
        <v>-0.56000000000000005</v>
      </c>
      <c r="AX334" s="84" t="s">
        <v>1945</v>
      </c>
      <c r="AY334" s="97">
        <v>42.9</v>
      </c>
      <c r="AZ334" s="94">
        <v>5.21</v>
      </c>
      <c r="BA334" s="96">
        <v>96</v>
      </c>
      <c r="BB334" s="96">
        <v>10</v>
      </c>
      <c r="BC334" s="84" t="s">
        <v>1967</v>
      </c>
      <c r="BD334" s="97">
        <v>52.5</v>
      </c>
      <c r="BE334" s="94">
        <v>4.96</v>
      </c>
      <c r="BF334" s="96">
        <v>98</v>
      </c>
      <c r="BG334" s="96">
        <v>14</v>
      </c>
      <c r="BH334" s="97">
        <v>10.7</v>
      </c>
      <c r="BI334" s="94">
        <v>5.0599999999999996</v>
      </c>
      <c r="BJ334" s="94">
        <v>4.21</v>
      </c>
      <c r="BK334" s="96">
        <v>13</v>
      </c>
      <c r="BL334" s="94">
        <v>0.45</v>
      </c>
      <c r="BM334" s="36">
        <v>-6</v>
      </c>
      <c r="BN334" s="70" t="s">
        <v>1065</v>
      </c>
      <c r="BO334" s="104">
        <v>42</v>
      </c>
      <c r="BP334" s="84" t="s">
        <v>5380</v>
      </c>
      <c r="BQ334" s="84">
        <v>592422</v>
      </c>
      <c r="BR334" s="36" t="s">
        <v>4434</v>
      </c>
      <c r="BS334" s="36" t="s">
        <v>5983</v>
      </c>
      <c r="BT334" s="36" t="s">
        <v>3548</v>
      </c>
      <c r="BU334" s="84" t="s">
        <v>4833</v>
      </c>
      <c r="BV334" s="84" t="s">
        <v>4718</v>
      </c>
    </row>
    <row r="335" spans="1:74" x14ac:dyDescent="0.3">
      <c r="A335" s="84" t="s">
        <v>1801</v>
      </c>
      <c r="B335" s="84" t="s">
        <v>67</v>
      </c>
      <c r="C335" s="84" t="s">
        <v>1103</v>
      </c>
      <c r="D335" s="84">
        <v>2018</v>
      </c>
      <c r="E335" s="84">
        <v>27</v>
      </c>
      <c r="F335" s="84" t="s">
        <v>1111</v>
      </c>
      <c r="G335" s="84" t="s">
        <v>1063</v>
      </c>
      <c r="H335" s="93" t="s">
        <v>1967</v>
      </c>
      <c r="I335" s="94">
        <v>0.14000000000000001</v>
      </c>
      <c r="J335" s="93" t="s">
        <v>1064</v>
      </c>
      <c r="K335" s="184">
        <v>28.4</v>
      </c>
      <c r="L335" s="185">
        <v>1</v>
      </c>
      <c r="M335" s="96">
        <v>30</v>
      </c>
      <c r="N335" s="96">
        <v>0</v>
      </c>
      <c r="O335" s="96">
        <v>0</v>
      </c>
      <c r="P335" s="96">
        <v>0</v>
      </c>
      <c r="Q335" s="185">
        <v>0</v>
      </c>
      <c r="R335" s="96">
        <v>11</v>
      </c>
      <c r="S335" s="96">
        <v>149</v>
      </c>
      <c r="T335" s="96">
        <v>7</v>
      </c>
      <c r="U335" s="96">
        <v>18</v>
      </c>
      <c r="V335" s="96">
        <v>2</v>
      </c>
      <c r="W335" s="185">
        <v>27</v>
      </c>
      <c r="X335" s="96">
        <v>93</v>
      </c>
      <c r="Y335" s="96">
        <v>34</v>
      </c>
      <c r="Z335" s="96">
        <v>49</v>
      </c>
      <c r="AA335" s="96">
        <v>2</v>
      </c>
      <c r="AB335" s="96">
        <v>1</v>
      </c>
      <c r="AC335" s="96">
        <v>0</v>
      </c>
      <c r="AD335" s="96">
        <v>22</v>
      </c>
      <c r="AE335" s="188">
        <v>5.48</v>
      </c>
      <c r="AF335" s="96">
        <v>28</v>
      </c>
      <c r="AG335" s="97">
        <v>7.9</v>
      </c>
      <c r="AH335" s="98">
        <v>1.5</v>
      </c>
      <c r="AI335" s="97">
        <v>8.1</v>
      </c>
      <c r="AJ335" s="97">
        <v>5.0999999999999996</v>
      </c>
      <c r="AK335" s="99">
        <v>1.86</v>
      </c>
      <c r="AL335" s="100">
        <v>0.34</v>
      </c>
      <c r="AM335" s="99">
        <v>1.84</v>
      </c>
      <c r="AN335" s="99">
        <v>2.64</v>
      </c>
      <c r="AO335" s="99">
        <v>0.11</v>
      </c>
      <c r="AP335" s="101">
        <v>9</v>
      </c>
      <c r="AQ335" s="102">
        <v>129</v>
      </c>
      <c r="AR335" s="103">
        <v>6</v>
      </c>
      <c r="AS335" s="102">
        <v>-1</v>
      </c>
      <c r="AT335" s="191">
        <v>0</v>
      </c>
      <c r="AU335" s="84">
        <v>328</v>
      </c>
      <c r="AV335" s="84">
        <v>32</v>
      </c>
      <c r="AW335" s="94">
        <v>-0.43</v>
      </c>
      <c r="AX335" s="84" t="s">
        <v>1945</v>
      </c>
      <c r="AY335" s="97">
        <v>40.700000000000003</v>
      </c>
      <c r="AZ335" s="94">
        <v>5.36</v>
      </c>
      <c r="BA335" s="96">
        <v>99</v>
      </c>
      <c r="BB335" s="96">
        <v>9</v>
      </c>
      <c r="BC335" s="84" t="s">
        <v>1967</v>
      </c>
      <c r="BD335" s="97">
        <v>50.8</v>
      </c>
      <c r="BE335" s="94">
        <v>5.05</v>
      </c>
      <c r="BF335" s="96">
        <v>100</v>
      </c>
      <c r="BG335" s="96">
        <v>13</v>
      </c>
      <c r="BH335" s="97">
        <v>8</v>
      </c>
      <c r="BI335" s="94">
        <v>5.63</v>
      </c>
      <c r="BJ335" s="94">
        <v>5.72</v>
      </c>
      <c r="BK335" s="96">
        <v>3</v>
      </c>
      <c r="BL335" s="94">
        <v>-0.14000000000000001</v>
      </c>
      <c r="BM335" s="36">
        <v>3</v>
      </c>
      <c r="BN335" s="70" t="s">
        <v>1065</v>
      </c>
      <c r="BO335" s="104">
        <v>43</v>
      </c>
      <c r="BP335" s="84" t="s">
        <v>5984</v>
      </c>
      <c r="BQ335" s="84">
        <v>643778</v>
      </c>
      <c r="BR335" s="36" t="s">
        <v>4523</v>
      </c>
      <c r="BS335" s="36" t="s">
        <v>5942</v>
      </c>
      <c r="BT335" s="36" t="s">
        <v>5985</v>
      </c>
      <c r="BU335" s="84" t="s">
        <v>3569</v>
      </c>
      <c r="BV335" s="84" t="s">
        <v>4718</v>
      </c>
    </row>
    <row r="336" spans="1:74" x14ac:dyDescent="0.3">
      <c r="A336" s="84" t="s">
        <v>4385</v>
      </c>
      <c r="B336" s="84" t="s">
        <v>83</v>
      </c>
      <c r="C336" s="84" t="s">
        <v>1103</v>
      </c>
      <c r="D336" s="84">
        <v>2018</v>
      </c>
      <c r="E336" s="84">
        <v>27</v>
      </c>
      <c r="F336" s="84" t="s">
        <v>1106</v>
      </c>
      <c r="G336" s="84" t="s">
        <v>1063</v>
      </c>
      <c r="H336" s="93" t="s">
        <v>1967</v>
      </c>
      <c r="I336" s="94">
        <v>0.12</v>
      </c>
      <c r="J336" s="93" t="s">
        <v>1064</v>
      </c>
      <c r="K336" s="184">
        <v>26.7</v>
      </c>
      <c r="L336" s="185">
        <v>1</v>
      </c>
      <c r="M336" s="96">
        <v>30</v>
      </c>
      <c r="N336" s="96">
        <v>0</v>
      </c>
      <c r="O336" s="96">
        <v>0</v>
      </c>
      <c r="P336" s="96">
        <v>0</v>
      </c>
      <c r="Q336" s="185">
        <v>0</v>
      </c>
      <c r="R336" s="96">
        <v>10</v>
      </c>
      <c r="S336" s="96">
        <v>138</v>
      </c>
      <c r="T336" s="96">
        <v>5</v>
      </c>
      <c r="U336" s="96">
        <v>17</v>
      </c>
      <c r="V336" s="96">
        <v>1</v>
      </c>
      <c r="W336" s="185">
        <v>27</v>
      </c>
      <c r="X336" s="96">
        <v>88</v>
      </c>
      <c r="Y336" s="96">
        <v>29</v>
      </c>
      <c r="Z336" s="96">
        <v>49</v>
      </c>
      <c r="AA336" s="96">
        <v>2</v>
      </c>
      <c r="AB336" s="96">
        <v>1</v>
      </c>
      <c r="AC336" s="96">
        <v>0</v>
      </c>
      <c r="AD336" s="96">
        <v>18</v>
      </c>
      <c r="AE336" s="188">
        <v>5.45</v>
      </c>
      <c r="AF336" s="96">
        <v>26</v>
      </c>
      <c r="AG336" s="97">
        <v>8</v>
      </c>
      <c r="AH336" s="98">
        <v>1.6</v>
      </c>
      <c r="AI336" s="97">
        <v>8.4</v>
      </c>
      <c r="AJ336" s="97">
        <v>5</v>
      </c>
      <c r="AK336" s="99">
        <v>1.48</v>
      </c>
      <c r="AL336" s="100">
        <v>0.33500000000000002</v>
      </c>
      <c r="AM336" s="99">
        <v>1.72</v>
      </c>
      <c r="AN336" s="99">
        <v>2.2000000000000002</v>
      </c>
      <c r="AO336" s="99">
        <v>0.09</v>
      </c>
      <c r="AP336" s="101">
        <v>18</v>
      </c>
      <c r="AQ336" s="102">
        <v>129</v>
      </c>
      <c r="AR336" s="103">
        <v>6</v>
      </c>
      <c r="AS336" s="102">
        <v>-1</v>
      </c>
      <c r="AT336" s="191">
        <v>0</v>
      </c>
      <c r="AU336" s="84">
        <v>329</v>
      </c>
      <c r="AV336" s="84">
        <v>33</v>
      </c>
      <c r="AW336" s="94">
        <v>-0.33</v>
      </c>
      <c r="AX336" s="84" t="s">
        <v>1945</v>
      </c>
      <c r="AY336" s="97">
        <v>39.5</v>
      </c>
      <c r="AZ336" s="94">
        <v>5.14</v>
      </c>
      <c r="BA336" s="96">
        <v>95</v>
      </c>
      <c r="BB336" s="96">
        <v>10</v>
      </c>
      <c r="BC336" s="84" t="s">
        <v>1967</v>
      </c>
      <c r="BD336" s="97">
        <v>50.1</v>
      </c>
      <c r="BE336" s="94">
        <v>5.12</v>
      </c>
      <c r="BF336" s="96">
        <v>101</v>
      </c>
      <c r="BG336" s="96">
        <v>12</v>
      </c>
      <c r="BH336" s="97">
        <v>5</v>
      </c>
      <c r="BI336" s="94">
        <v>3.6</v>
      </c>
      <c r="BJ336" s="94">
        <v>4.12</v>
      </c>
      <c r="BK336" s="96">
        <v>12</v>
      </c>
      <c r="BL336" s="94">
        <v>1.85</v>
      </c>
      <c r="BM336" s="36">
        <v>-6</v>
      </c>
      <c r="BN336" s="70" t="s">
        <v>1065</v>
      </c>
      <c r="BO336" s="104">
        <v>45</v>
      </c>
      <c r="BP336" s="84" t="s">
        <v>4386</v>
      </c>
      <c r="BQ336" s="84">
        <v>605333</v>
      </c>
      <c r="BR336" s="36" t="s">
        <v>3793</v>
      </c>
      <c r="BS336" s="36" t="s">
        <v>5329</v>
      </c>
      <c r="BT336" s="36" t="s">
        <v>5328</v>
      </c>
      <c r="BU336" s="84" t="s">
        <v>5941</v>
      </c>
      <c r="BV336" s="84" t="s">
        <v>4718</v>
      </c>
    </row>
    <row r="337" spans="1:74" x14ac:dyDescent="0.3">
      <c r="A337" s="84" t="s">
        <v>1794</v>
      </c>
      <c r="B337" s="84" t="s">
        <v>86</v>
      </c>
      <c r="C337" s="84" t="s">
        <v>1065</v>
      </c>
      <c r="D337" s="84">
        <v>2018</v>
      </c>
      <c r="E337" s="84">
        <v>25</v>
      </c>
      <c r="F337" s="84" t="s">
        <v>1093</v>
      </c>
      <c r="G337" s="84" t="s">
        <v>1063</v>
      </c>
      <c r="H337" s="93" t="s">
        <v>1967</v>
      </c>
      <c r="I337" s="94">
        <v>0.11</v>
      </c>
      <c r="J337" s="93" t="s">
        <v>1064</v>
      </c>
      <c r="K337" s="184">
        <v>31.1</v>
      </c>
      <c r="L337" s="185">
        <v>1</v>
      </c>
      <c r="M337" s="96">
        <v>29</v>
      </c>
      <c r="N337" s="96">
        <v>0</v>
      </c>
      <c r="O337" s="96">
        <v>0</v>
      </c>
      <c r="P337" s="96">
        <v>0</v>
      </c>
      <c r="Q337" s="185">
        <v>0</v>
      </c>
      <c r="R337" s="96">
        <v>11</v>
      </c>
      <c r="S337" s="96">
        <v>151</v>
      </c>
      <c r="T337" s="96">
        <v>7</v>
      </c>
      <c r="U337" s="96">
        <v>18</v>
      </c>
      <c r="V337" s="96">
        <v>1</v>
      </c>
      <c r="W337" s="185">
        <v>27</v>
      </c>
      <c r="X337" s="96">
        <v>93</v>
      </c>
      <c r="Y337" s="96">
        <v>37</v>
      </c>
      <c r="Z337" s="96">
        <v>50</v>
      </c>
      <c r="AA337" s="96">
        <v>2</v>
      </c>
      <c r="AB337" s="96">
        <v>2</v>
      </c>
      <c r="AC337" s="96">
        <v>0</v>
      </c>
      <c r="AD337" s="96">
        <v>24</v>
      </c>
      <c r="AE337" s="188">
        <v>5.54</v>
      </c>
      <c r="AF337" s="96">
        <v>29</v>
      </c>
      <c r="AG337" s="97">
        <v>8.3000000000000007</v>
      </c>
      <c r="AH337" s="98">
        <v>1.5</v>
      </c>
      <c r="AI337" s="97">
        <v>8.1</v>
      </c>
      <c r="AJ337" s="97">
        <v>5.0999999999999996</v>
      </c>
      <c r="AK337" s="99">
        <v>1.94</v>
      </c>
      <c r="AL337" s="100">
        <v>0.35199999999999998</v>
      </c>
      <c r="AM337" s="99">
        <v>1.91</v>
      </c>
      <c r="AN337" s="99">
        <v>2.73</v>
      </c>
      <c r="AO337" s="99">
        <v>0.11</v>
      </c>
      <c r="AP337" s="101">
        <v>8</v>
      </c>
      <c r="AQ337" s="102">
        <v>131</v>
      </c>
      <c r="AR337" s="103">
        <v>6</v>
      </c>
      <c r="AS337" s="102">
        <v>-2</v>
      </c>
      <c r="AT337" s="191">
        <v>0</v>
      </c>
      <c r="AU337" s="84">
        <v>330</v>
      </c>
      <c r="AV337" s="84">
        <v>34</v>
      </c>
      <c r="AW337" s="94">
        <v>-0.49</v>
      </c>
      <c r="AX337" s="84" t="s">
        <v>1945</v>
      </c>
      <c r="AY337" s="97">
        <v>41.9</v>
      </c>
      <c r="AZ337" s="94">
        <v>5.36</v>
      </c>
      <c r="BA337" s="96">
        <v>99</v>
      </c>
      <c r="BB337" s="96">
        <v>9</v>
      </c>
      <c r="BC337" s="84" t="s">
        <v>1967</v>
      </c>
      <c r="BD337" s="97">
        <v>52.1</v>
      </c>
      <c r="BE337" s="94">
        <v>5.05</v>
      </c>
      <c r="BF337" s="96">
        <v>100</v>
      </c>
      <c r="BG337" s="96">
        <v>13</v>
      </c>
      <c r="BH337" s="97">
        <v>6</v>
      </c>
      <c r="BI337" s="94">
        <v>10.5</v>
      </c>
      <c r="BJ337" s="94">
        <v>6.57</v>
      </c>
      <c r="BK337" s="96">
        <v>1</v>
      </c>
      <c r="BL337" s="94">
        <v>-4.96</v>
      </c>
      <c r="BM337" s="36">
        <v>5</v>
      </c>
      <c r="BN337" s="70" t="s">
        <v>1065</v>
      </c>
      <c r="BO337" s="104">
        <v>46</v>
      </c>
      <c r="BP337" s="84" t="s">
        <v>5989</v>
      </c>
      <c r="BQ337" s="84">
        <v>591701</v>
      </c>
      <c r="BR337" s="36" t="s">
        <v>4683</v>
      </c>
      <c r="BS337" s="36" t="s">
        <v>5990</v>
      </c>
      <c r="BT337" s="36" t="s">
        <v>5969</v>
      </c>
      <c r="BU337" s="84" t="s">
        <v>5897</v>
      </c>
      <c r="BV337" s="84" t="s">
        <v>4718</v>
      </c>
    </row>
    <row r="338" spans="1:74" x14ac:dyDescent="0.3">
      <c r="A338" s="84" t="s">
        <v>2966</v>
      </c>
      <c r="B338" s="84" t="s">
        <v>962</v>
      </c>
      <c r="C338" s="84" t="s">
        <v>1065</v>
      </c>
      <c r="D338" s="84">
        <v>2018</v>
      </c>
      <c r="E338" s="84">
        <v>22</v>
      </c>
      <c r="F338" s="84" t="s">
        <v>1062</v>
      </c>
      <c r="G338" s="84" t="s">
        <v>1063</v>
      </c>
      <c r="H338" s="93" t="s">
        <v>1967</v>
      </c>
      <c r="I338" s="94">
        <v>0.14000000000000001</v>
      </c>
      <c r="J338" s="93" t="s">
        <v>1064</v>
      </c>
      <c r="K338" s="184">
        <v>35.5</v>
      </c>
      <c r="L338" s="185">
        <v>1</v>
      </c>
      <c r="M338" s="96">
        <v>31</v>
      </c>
      <c r="N338" s="96">
        <v>0</v>
      </c>
      <c r="O338" s="96">
        <v>0</v>
      </c>
      <c r="P338" s="96">
        <v>0</v>
      </c>
      <c r="Q338" s="185">
        <v>0</v>
      </c>
      <c r="R338" s="96">
        <v>11</v>
      </c>
      <c r="S338" s="96">
        <v>163</v>
      </c>
      <c r="T338" s="96">
        <v>7</v>
      </c>
      <c r="U338" s="96">
        <v>20</v>
      </c>
      <c r="V338" s="96">
        <v>1</v>
      </c>
      <c r="W338" s="185">
        <v>31</v>
      </c>
      <c r="X338" s="96">
        <v>101</v>
      </c>
      <c r="Y338" s="96">
        <v>37</v>
      </c>
      <c r="Z338" s="96">
        <v>50</v>
      </c>
      <c r="AA338" s="96">
        <v>2</v>
      </c>
      <c r="AB338" s="96">
        <v>2</v>
      </c>
      <c r="AC338" s="96">
        <v>0</v>
      </c>
      <c r="AD338" s="96">
        <v>24</v>
      </c>
      <c r="AE338" s="188">
        <v>5.61</v>
      </c>
      <c r="AF338" s="96">
        <v>32</v>
      </c>
      <c r="AG338" s="97">
        <v>8.5</v>
      </c>
      <c r="AH338" s="98">
        <v>1.5</v>
      </c>
      <c r="AI338" s="97">
        <v>8.6999999999999993</v>
      </c>
      <c r="AJ338" s="97">
        <v>5.4</v>
      </c>
      <c r="AK338" s="99">
        <v>1.92</v>
      </c>
      <c r="AL338" s="100">
        <v>0.34899999999999998</v>
      </c>
      <c r="AM338" s="99">
        <v>1.87</v>
      </c>
      <c r="AN338" s="99">
        <v>2.73</v>
      </c>
      <c r="AO338" s="99">
        <v>0.11</v>
      </c>
      <c r="AP338" s="101">
        <v>14</v>
      </c>
      <c r="AQ338" s="102">
        <v>132</v>
      </c>
      <c r="AR338" s="103">
        <v>6</v>
      </c>
      <c r="AS338" s="102">
        <v>-2</v>
      </c>
      <c r="AT338" s="191">
        <v>0</v>
      </c>
      <c r="AU338" s="84">
        <v>331</v>
      </c>
      <c r="AV338" s="84">
        <v>35</v>
      </c>
      <c r="AW338" s="94">
        <v>-0.56999999999999995</v>
      </c>
      <c r="AX338" s="84" t="s">
        <v>1945</v>
      </c>
      <c r="AY338" s="97">
        <v>44.4</v>
      </c>
      <c r="AZ338" s="94">
        <v>5.32</v>
      </c>
      <c r="BA338" s="96">
        <v>98</v>
      </c>
      <c r="BB338" s="96">
        <v>10</v>
      </c>
      <c r="BC338" s="84" t="s">
        <v>1967</v>
      </c>
      <c r="BD338" s="97">
        <v>54.3</v>
      </c>
      <c r="BE338" s="94">
        <v>5.04</v>
      </c>
      <c r="BF338" s="96">
        <v>100</v>
      </c>
      <c r="BG338" s="96">
        <v>13</v>
      </c>
      <c r="BH338" s="97">
        <v>8.3000000000000007</v>
      </c>
      <c r="BI338" s="94">
        <v>4.32</v>
      </c>
      <c r="BJ338" s="94">
        <v>5.72</v>
      </c>
      <c r="BK338" s="96">
        <v>3</v>
      </c>
      <c r="BL338" s="94">
        <v>1.29</v>
      </c>
      <c r="BM338" s="36">
        <v>3</v>
      </c>
      <c r="BN338" s="70" t="s">
        <v>1065</v>
      </c>
      <c r="BO338" s="104">
        <v>46</v>
      </c>
      <c r="BP338" s="84" t="s">
        <v>5991</v>
      </c>
      <c r="BQ338" s="84">
        <v>645261</v>
      </c>
      <c r="BR338" s="36" t="s">
        <v>4683</v>
      </c>
      <c r="BS338" s="36" t="s">
        <v>5897</v>
      </c>
      <c r="BT338" s="36" t="s">
        <v>5946</v>
      </c>
      <c r="BU338" s="84" t="s">
        <v>5967</v>
      </c>
      <c r="BV338" s="84" t="s">
        <v>4718</v>
      </c>
    </row>
    <row r="339" spans="1:74" x14ac:dyDescent="0.3">
      <c r="A339" s="84" t="s">
        <v>93</v>
      </c>
      <c r="B339" s="84" t="s">
        <v>129</v>
      </c>
      <c r="C339" s="84" t="s">
        <v>1065</v>
      </c>
      <c r="D339" s="84">
        <v>2018</v>
      </c>
      <c r="E339" s="84">
        <v>27</v>
      </c>
      <c r="F339" s="84" t="s">
        <v>1100</v>
      </c>
      <c r="G339" s="84" t="s">
        <v>1063</v>
      </c>
      <c r="H339" s="93" t="s">
        <v>1967</v>
      </c>
      <c r="I339" s="94">
        <v>0.13</v>
      </c>
      <c r="J339" s="93" t="s">
        <v>1064</v>
      </c>
      <c r="K339" s="184">
        <v>29.4</v>
      </c>
      <c r="L339" s="185">
        <v>1</v>
      </c>
      <c r="M339" s="96">
        <v>28</v>
      </c>
      <c r="N339" s="96">
        <v>0</v>
      </c>
      <c r="O339" s="96">
        <v>0</v>
      </c>
      <c r="P339" s="96">
        <v>0</v>
      </c>
      <c r="Q339" s="185">
        <v>0</v>
      </c>
      <c r="R339" s="96">
        <v>10</v>
      </c>
      <c r="S339" s="96">
        <v>147</v>
      </c>
      <c r="T339" s="96">
        <v>7</v>
      </c>
      <c r="U339" s="96">
        <v>17</v>
      </c>
      <c r="V339" s="96">
        <v>1</v>
      </c>
      <c r="W339" s="185">
        <v>26</v>
      </c>
      <c r="X339" s="96">
        <v>92</v>
      </c>
      <c r="Y339" s="96">
        <v>35</v>
      </c>
      <c r="Z339" s="96">
        <v>50</v>
      </c>
      <c r="AA339" s="96">
        <v>2</v>
      </c>
      <c r="AB339" s="96">
        <v>2</v>
      </c>
      <c r="AC339" s="96">
        <v>0</v>
      </c>
      <c r="AD339" s="96">
        <v>22</v>
      </c>
      <c r="AE339" s="188">
        <v>5.59</v>
      </c>
      <c r="AF339" s="96">
        <v>29</v>
      </c>
      <c r="AG339" s="97">
        <v>8.4</v>
      </c>
      <c r="AH339" s="98">
        <v>1.5</v>
      </c>
      <c r="AI339" s="97">
        <v>8.1</v>
      </c>
      <c r="AJ339" s="97">
        <v>5</v>
      </c>
      <c r="AK339" s="99">
        <v>1.89</v>
      </c>
      <c r="AL339" s="100">
        <v>0.33200000000000002</v>
      </c>
      <c r="AM339" s="99">
        <v>1.81</v>
      </c>
      <c r="AN339" s="99">
        <v>2.66</v>
      </c>
      <c r="AO339" s="99">
        <v>0.11</v>
      </c>
      <c r="AP339" s="101">
        <v>8</v>
      </c>
      <c r="AQ339" s="102">
        <v>132</v>
      </c>
      <c r="AR339" s="103">
        <v>6</v>
      </c>
      <c r="AS339" s="102">
        <v>-2</v>
      </c>
      <c r="AT339" s="191">
        <v>0</v>
      </c>
      <c r="AU339" s="84">
        <v>332</v>
      </c>
      <c r="AV339" s="84">
        <v>36</v>
      </c>
      <c r="AW339" s="94">
        <v>-0.54</v>
      </c>
      <c r="AX339" s="84" t="s">
        <v>1945</v>
      </c>
      <c r="AY339" s="97">
        <v>40.5</v>
      </c>
      <c r="AZ339" s="94">
        <v>5.37</v>
      </c>
      <c r="BA339" s="96">
        <v>99</v>
      </c>
      <c r="BB339" s="96">
        <v>9</v>
      </c>
      <c r="BC339" s="84" t="s">
        <v>1967</v>
      </c>
      <c r="BD339" s="97">
        <v>50.6</v>
      </c>
      <c r="BE339" s="94">
        <v>5.05</v>
      </c>
      <c r="BF339" s="96">
        <v>100</v>
      </c>
      <c r="BG339" s="96">
        <v>13</v>
      </c>
      <c r="BH339" s="97">
        <v>7.3</v>
      </c>
      <c r="BI339" s="94">
        <v>3.68</v>
      </c>
      <c r="BJ339" s="94">
        <v>6.75</v>
      </c>
      <c r="BK339" s="96">
        <v>1</v>
      </c>
      <c r="BL339" s="94">
        <v>1.91</v>
      </c>
      <c r="BM339" s="36">
        <v>5</v>
      </c>
      <c r="BN339" s="70" t="s">
        <v>1065</v>
      </c>
      <c r="BO339" s="104">
        <v>43</v>
      </c>
      <c r="BP339" s="84" t="s">
        <v>5992</v>
      </c>
      <c r="BQ339" s="84">
        <v>572998</v>
      </c>
      <c r="BR339" s="36" t="s">
        <v>3806</v>
      </c>
      <c r="BS339" s="36" t="s">
        <v>3105</v>
      </c>
      <c r="BT339" s="36" t="s">
        <v>4833</v>
      </c>
      <c r="BU339" s="84" t="s">
        <v>1231</v>
      </c>
      <c r="BV339" s="84" t="s">
        <v>4718</v>
      </c>
    </row>
    <row r="340" spans="1:74" x14ac:dyDescent="0.3">
      <c r="A340" s="84" t="s">
        <v>5993</v>
      </c>
      <c r="B340" s="84" t="s">
        <v>2235</v>
      </c>
      <c r="C340" s="84" t="s">
        <v>1065</v>
      </c>
      <c r="D340" s="84">
        <v>2018</v>
      </c>
      <c r="E340" s="84">
        <v>28</v>
      </c>
      <c r="F340" s="84" t="s">
        <v>1567</v>
      </c>
      <c r="G340" s="84" t="s">
        <v>1063</v>
      </c>
      <c r="H340" s="93" t="s">
        <v>1967</v>
      </c>
      <c r="I340" s="94">
        <v>7.0000000000000007E-2</v>
      </c>
      <c r="J340" s="93" t="s">
        <v>1064</v>
      </c>
      <c r="K340" s="184">
        <v>27.5</v>
      </c>
      <c r="L340" s="185">
        <v>1</v>
      </c>
      <c r="M340" s="96">
        <v>27</v>
      </c>
      <c r="N340" s="96">
        <v>0</v>
      </c>
      <c r="O340" s="96">
        <v>0</v>
      </c>
      <c r="P340" s="96">
        <v>0</v>
      </c>
      <c r="Q340" s="185">
        <v>0</v>
      </c>
      <c r="R340" s="96">
        <v>10</v>
      </c>
      <c r="S340" s="96">
        <v>139</v>
      </c>
      <c r="T340" s="96">
        <v>6</v>
      </c>
      <c r="U340" s="96">
        <v>17</v>
      </c>
      <c r="V340" s="96">
        <v>1</v>
      </c>
      <c r="W340" s="185">
        <v>24</v>
      </c>
      <c r="X340" s="96">
        <v>85</v>
      </c>
      <c r="Y340" s="96">
        <v>35</v>
      </c>
      <c r="Z340" s="96">
        <v>50</v>
      </c>
      <c r="AA340" s="96">
        <v>2</v>
      </c>
      <c r="AB340" s="96">
        <v>2</v>
      </c>
      <c r="AC340" s="96">
        <v>0</v>
      </c>
      <c r="AD340" s="96">
        <v>24</v>
      </c>
      <c r="AE340" s="188">
        <v>5.6</v>
      </c>
      <c r="AF340" s="96">
        <v>28</v>
      </c>
      <c r="AG340" s="97">
        <v>8.5</v>
      </c>
      <c r="AH340" s="98">
        <v>1.4</v>
      </c>
      <c r="AI340" s="97">
        <v>7.8</v>
      </c>
      <c r="AJ340" s="97">
        <v>5.3</v>
      </c>
      <c r="AK340" s="99">
        <v>1.98</v>
      </c>
      <c r="AL340" s="100">
        <v>0.33900000000000002</v>
      </c>
      <c r="AM340" s="99">
        <v>1.91</v>
      </c>
      <c r="AN340" s="99">
        <v>2.79</v>
      </c>
      <c r="AO340" s="99">
        <v>0.11</v>
      </c>
      <c r="AP340" s="101">
        <v>4</v>
      </c>
      <c r="AQ340" s="102">
        <v>132</v>
      </c>
      <c r="AR340" s="103">
        <v>6</v>
      </c>
      <c r="AS340" s="102">
        <v>-2</v>
      </c>
      <c r="AT340" s="191">
        <v>0</v>
      </c>
      <c r="AU340" s="84">
        <v>333</v>
      </c>
      <c r="AV340" s="84">
        <v>37</v>
      </c>
      <c r="AW340" s="94">
        <v>-0.28000000000000003</v>
      </c>
      <c r="AX340" s="84" t="s">
        <v>1945</v>
      </c>
      <c r="AY340" s="97">
        <v>39.299999999999997</v>
      </c>
      <c r="AZ340" s="94">
        <v>5.45</v>
      </c>
      <c r="BA340" s="96">
        <v>100</v>
      </c>
      <c r="BB340" s="96">
        <v>8</v>
      </c>
      <c r="BC340" s="84" t="s">
        <v>1967</v>
      </c>
      <c r="BD340" s="97">
        <v>49.7</v>
      </c>
      <c r="BE340" s="94">
        <v>5.32</v>
      </c>
      <c r="BF340" s="96">
        <v>105</v>
      </c>
      <c r="BG340" s="96">
        <v>10</v>
      </c>
      <c r="BH340" s="97">
        <v>3.7</v>
      </c>
      <c r="BI340" s="94">
        <v>17.18</v>
      </c>
      <c r="BJ340" s="94">
        <v>10.08</v>
      </c>
      <c r="BK340" s="96">
        <v>0</v>
      </c>
      <c r="BL340" s="94">
        <v>-11.58</v>
      </c>
      <c r="BM340" s="36">
        <v>6</v>
      </c>
      <c r="BN340" s="70" t="s">
        <v>1065</v>
      </c>
      <c r="BO340" s="104">
        <v>46</v>
      </c>
      <c r="BP340" s="84" t="s">
        <v>5994</v>
      </c>
      <c r="BQ340" s="84">
        <v>521655</v>
      </c>
      <c r="BR340" s="36" t="s">
        <v>3792</v>
      </c>
      <c r="BS340" s="36" t="s">
        <v>1231</v>
      </c>
      <c r="BT340" s="36" t="s">
        <v>3702</v>
      </c>
      <c r="BU340" s="84" t="s">
        <v>4833</v>
      </c>
      <c r="BV340" s="84" t="s">
        <v>4718</v>
      </c>
    </row>
    <row r="341" spans="1:74" x14ac:dyDescent="0.3">
      <c r="A341" s="84" t="s">
        <v>342</v>
      </c>
      <c r="B341" s="84" t="s">
        <v>1823</v>
      </c>
      <c r="C341" s="84" t="s">
        <v>1103</v>
      </c>
      <c r="D341" s="84">
        <v>2018</v>
      </c>
      <c r="E341" s="84">
        <v>24</v>
      </c>
      <c r="F341" s="84" t="s">
        <v>1070</v>
      </c>
      <c r="G341" s="84" t="s">
        <v>1063</v>
      </c>
      <c r="H341" s="93" t="s">
        <v>1967</v>
      </c>
      <c r="I341" s="94">
        <v>0.04</v>
      </c>
      <c r="J341" s="93" t="s">
        <v>1064</v>
      </c>
      <c r="K341" s="184">
        <v>32.4</v>
      </c>
      <c r="L341" s="185">
        <v>0</v>
      </c>
      <c r="M341" s="96">
        <v>27</v>
      </c>
      <c r="N341" s="96">
        <v>0</v>
      </c>
      <c r="O341" s="96">
        <v>0</v>
      </c>
      <c r="P341" s="96">
        <v>0</v>
      </c>
      <c r="Q341" s="185">
        <v>0</v>
      </c>
      <c r="R341" s="96">
        <v>10</v>
      </c>
      <c r="S341" s="96">
        <v>145</v>
      </c>
      <c r="T341" s="96">
        <v>6</v>
      </c>
      <c r="U341" s="96">
        <v>16</v>
      </c>
      <c r="V341" s="96">
        <v>1</v>
      </c>
      <c r="W341" s="185">
        <v>25</v>
      </c>
      <c r="X341" s="96">
        <v>88</v>
      </c>
      <c r="Y341" s="96">
        <v>38</v>
      </c>
      <c r="Z341" s="96">
        <v>51</v>
      </c>
      <c r="AA341" s="96">
        <v>2</v>
      </c>
      <c r="AB341" s="96">
        <v>2</v>
      </c>
      <c r="AC341" s="96">
        <v>0</v>
      </c>
      <c r="AD341" s="96">
        <v>27</v>
      </c>
      <c r="AE341" s="188">
        <v>5.67</v>
      </c>
      <c r="AF341" s="96">
        <v>28</v>
      </c>
      <c r="AG341" s="97">
        <v>8.1999999999999993</v>
      </c>
      <c r="AH341" s="98">
        <v>1.6</v>
      </c>
      <c r="AI341" s="97">
        <v>8.1</v>
      </c>
      <c r="AJ341" s="97">
        <v>4.8</v>
      </c>
      <c r="AK341" s="99">
        <v>1.92</v>
      </c>
      <c r="AL341" s="100">
        <v>0.35199999999999998</v>
      </c>
      <c r="AM341" s="99">
        <v>1.9</v>
      </c>
      <c r="AN341" s="99">
        <v>2.67</v>
      </c>
      <c r="AO341" s="99">
        <v>0.11</v>
      </c>
      <c r="AP341" s="101">
        <v>9</v>
      </c>
      <c r="AQ341" s="102">
        <v>134</v>
      </c>
      <c r="AR341" s="103">
        <v>6</v>
      </c>
      <c r="AS341" s="102">
        <v>-2</v>
      </c>
      <c r="AT341" s="191">
        <v>0</v>
      </c>
      <c r="AU341" s="84">
        <v>352</v>
      </c>
      <c r="AV341" s="84">
        <v>39</v>
      </c>
      <c r="AW341" s="94">
        <v>-0.62</v>
      </c>
      <c r="AX341" s="84" t="s">
        <v>1945</v>
      </c>
      <c r="AY341" s="97">
        <v>41.6</v>
      </c>
      <c r="AZ341" s="94">
        <v>5.33</v>
      </c>
      <c r="BA341" s="96">
        <v>98</v>
      </c>
      <c r="BB341" s="96">
        <v>9</v>
      </c>
      <c r="BC341" s="84" t="s">
        <v>1967</v>
      </c>
      <c r="BD341" s="97">
        <v>51.7</v>
      </c>
      <c r="BE341" s="94">
        <v>5.05</v>
      </c>
      <c r="BF341" s="96">
        <v>100</v>
      </c>
      <c r="BG341" s="96">
        <v>13</v>
      </c>
      <c r="BH341" s="97">
        <v>2.2999999999999998</v>
      </c>
      <c r="BI341" s="94">
        <v>30.86</v>
      </c>
      <c r="BJ341" s="94">
        <v>6.38</v>
      </c>
      <c r="BK341" s="96">
        <v>1</v>
      </c>
      <c r="BL341" s="94">
        <v>-25.19</v>
      </c>
      <c r="BM341" s="36">
        <v>5</v>
      </c>
      <c r="BN341" s="70" t="s">
        <v>1065</v>
      </c>
      <c r="BO341" s="104">
        <v>49</v>
      </c>
      <c r="BP341" s="84" t="s">
        <v>6233</v>
      </c>
      <c r="BQ341" s="84">
        <v>600968</v>
      </c>
      <c r="BR341" s="36" t="s">
        <v>3808</v>
      </c>
      <c r="BS341" s="36" t="s">
        <v>5942</v>
      </c>
      <c r="BT341" s="36" t="s">
        <v>5988</v>
      </c>
      <c r="BU341" s="84" t="s">
        <v>6166</v>
      </c>
      <c r="BV341" s="84" t="s">
        <v>4718</v>
      </c>
    </row>
    <row r="342" spans="1:74" x14ac:dyDescent="0.3">
      <c r="A342" s="84" t="s">
        <v>5996</v>
      </c>
      <c r="B342" s="84" t="s">
        <v>5997</v>
      </c>
      <c r="C342" s="84" t="s">
        <v>1065</v>
      </c>
      <c r="D342" s="84">
        <v>2018</v>
      </c>
      <c r="E342" s="84">
        <v>24</v>
      </c>
      <c r="F342" s="84" t="s">
        <v>1093</v>
      </c>
      <c r="G342" s="84" t="s">
        <v>1063</v>
      </c>
      <c r="H342" s="93" t="s">
        <v>1967</v>
      </c>
      <c r="I342" s="94">
        <v>7.0000000000000007E-2</v>
      </c>
      <c r="J342" s="93" t="s">
        <v>1064</v>
      </c>
      <c r="K342" s="184">
        <v>33.200000000000003</v>
      </c>
      <c r="L342" s="185">
        <v>1</v>
      </c>
      <c r="M342" s="96">
        <v>27</v>
      </c>
      <c r="N342" s="96">
        <v>0</v>
      </c>
      <c r="O342" s="96">
        <v>0</v>
      </c>
      <c r="P342" s="96">
        <v>0</v>
      </c>
      <c r="Q342" s="185">
        <v>0</v>
      </c>
      <c r="R342" s="96">
        <v>10</v>
      </c>
      <c r="S342" s="96">
        <v>147</v>
      </c>
      <c r="T342" s="96">
        <v>6</v>
      </c>
      <c r="U342" s="96">
        <v>17</v>
      </c>
      <c r="V342" s="96">
        <v>2</v>
      </c>
      <c r="W342" s="185">
        <v>25</v>
      </c>
      <c r="X342" s="96">
        <v>91</v>
      </c>
      <c r="Y342" s="96">
        <v>37</v>
      </c>
      <c r="Z342" s="96">
        <v>51</v>
      </c>
      <c r="AA342" s="96">
        <v>2</v>
      </c>
      <c r="AB342" s="96">
        <v>2</v>
      </c>
      <c r="AC342" s="96">
        <v>0</v>
      </c>
      <c r="AD342" s="96">
        <v>24</v>
      </c>
      <c r="AE342" s="188">
        <v>5.71</v>
      </c>
      <c r="AF342" s="96">
        <v>31</v>
      </c>
      <c r="AG342" s="97">
        <v>8.9</v>
      </c>
      <c r="AH342" s="98">
        <v>1.4</v>
      </c>
      <c r="AI342" s="97">
        <v>7.7</v>
      </c>
      <c r="AJ342" s="97">
        <v>5</v>
      </c>
      <c r="AK342" s="99">
        <v>1.87</v>
      </c>
      <c r="AL342" s="100">
        <v>0.33500000000000002</v>
      </c>
      <c r="AM342" s="99">
        <v>1.86</v>
      </c>
      <c r="AN342" s="99">
        <v>2.64</v>
      </c>
      <c r="AO342" s="99">
        <v>0.1</v>
      </c>
      <c r="AP342" s="101">
        <v>4</v>
      </c>
      <c r="AQ342" s="102">
        <v>135</v>
      </c>
      <c r="AR342" s="103">
        <v>6</v>
      </c>
      <c r="AS342" s="102">
        <v>-2</v>
      </c>
      <c r="AT342" s="191">
        <v>0</v>
      </c>
      <c r="AU342" s="84">
        <v>335</v>
      </c>
      <c r="AV342" s="84">
        <v>39</v>
      </c>
      <c r="AW342" s="94">
        <v>-0.69</v>
      </c>
      <c r="AX342" s="84" t="s">
        <v>1945</v>
      </c>
      <c r="AY342" s="97">
        <v>41.9</v>
      </c>
      <c r="AZ342" s="94">
        <v>5.31</v>
      </c>
      <c r="BA342" s="96">
        <v>98</v>
      </c>
      <c r="BB342" s="96">
        <v>9</v>
      </c>
      <c r="BC342" s="84" t="s">
        <v>1967</v>
      </c>
      <c r="BD342" s="97">
        <v>51.9</v>
      </c>
      <c r="BE342" s="94">
        <v>5.0199999999999996</v>
      </c>
      <c r="BF342" s="96">
        <v>99</v>
      </c>
      <c r="BG342" s="96">
        <v>13</v>
      </c>
      <c r="BH342" s="97">
        <v>4</v>
      </c>
      <c r="BI342" s="94">
        <v>6.75</v>
      </c>
      <c r="BJ342" s="94">
        <v>6.47</v>
      </c>
      <c r="BK342" s="96">
        <v>1</v>
      </c>
      <c r="BL342" s="94">
        <v>-1.04</v>
      </c>
      <c r="BM342" s="36">
        <v>4</v>
      </c>
      <c r="BN342" s="70" t="s">
        <v>1065</v>
      </c>
      <c r="BO342" s="104">
        <v>48</v>
      </c>
      <c r="BP342" s="84" t="s">
        <v>5998</v>
      </c>
      <c r="BQ342" s="84">
        <v>622492</v>
      </c>
      <c r="BR342" s="36" t="s">
        <v>4738</v>
      </c>
      <c r="BS342" s="36" t="s">
        <v>5969</v>
      </c>
      <c r="BT342" s="36" t="s">
        <v>5968</v>
      </c>
      <c r="BU342" s="84" t="s">
        <v>5982</v>
      </c>
      <c r="BV342" s="84" t="s">
        <v>4718</v>
      </c>
    </row>
    <row r="343" spans="1:74" x14ac:dyDescent="0.3">
      <c r="A343" s="84" t="s">
        <v>3026</v>
      </c>
      <c r="B343" s="84" t="s">
        <v>95</v>
      </c>
      <c r="C343" s="84" t="s">
        <v>1065</v>
      </c>
      <c r="D343" s="84">
        <v>2018</v>
      </c>
      <c r="E343" s="84">
        <v>25</v>
      </c>
      <c r="F343" s="84" t="s">
        <v>1107</v>
      </c>
      <c r="G343" s="84" t="s">
        <v>1063</v>
      </c>
      <c r="H343" s="93" t="s">
        <v>1967</v>
      </c>
      <c r="I343" s="94">
        <v>0.02</v>
      </c>
      <c r="J343" s="93" t="s">
        <v>1064</v>
      </c>
      <c r="K343" s="184">
        <v>31</v>
      </c>
      <c r="L343" s="185">
        <v>1</v>
      </c>
      <c r="M343" s="96">
        <v>27</v>
      </c>
      <c r="N343" s="96">
        <v>0</v>
      </c>
      <c r="O343" s="96">
        <v>0</v>
      </c>
      <c r="P343" s="96">
        <v>0</v>
      </c>
      <c r="Q343" s="185">
        <v>0</v>
      </c>
      <c r="R343" s="96">
        <v>10</v>
      </c>
      <c r="S343" s="96">
        <v>137</v>
      </c>
      <c r="T343" s="96">
        <v>5</v>
      </c>
      <c r="U343" s="96">
        <v>16</v>
      </c>
      <c r="V343" s="96">
        <v>1</v>
      </c>
      <c r="W343" s="185">
        <v>23</v>
      </c>
      <c r="X343" s="96">
        <v>85</v>
      </c>
      <c r="Y343" s="96">
        <v>35</v>
      </c>
      <c r="Z343" s="96">
        <v>51</v>
      </c>
      <c r="AA343" s="96">
        <v>2</v>
      </c>
      <c r="AB343" s="96">
        <v>2</v>
      </c>
      <c r="AC343" s="96">
        <v>0</v>
      </c>
      <c r="AD343" s="96">
        <v>22</v>
      </c>
      <c r="AE343" s="188">
        <v>5.69</v>
      </c>
      <c r="AF343" s="96">
        <v>29</v>
      </c>
      <c r="AG343" s="97">
        <v>9.1999999999999993</v>
      </c>
      <c r="AH343" s="98">
        <v>1.4</v>
      </c>
      <c r="AI343" s="97">
        <v>7.7</v>
      </c>
      <c r="AJ343" s="97">
        <v>5.0999999999999996</v>
      </c>
      <c r="AK343" s="99">
        <v>1.62</v>
      </c>
      <c r="AL343" s="100">
        <v>0.33100000000000002</v>
      </c>
      <c r="AM343" s="99">
        <v>1.83</v>
      </c>
      <c r="AN343" s="99">
        <v>2.36</v>
      </c>
      <c r="AO343" s="99">
        <v>0.09</v>
      </c>
      <c r="AP343" s="101">
        <v>6</v>
      </c>
      <c r="AQ343" s="102">
        <v>134</v>
      </c>
      <c r="AR343" s="103">
        <v>6</v>
      </c>
      <c r="AS343" s="102">
        <v>-2</v>
      </c>
      <c r="AT343" s="191">
        <v>0</v>
      </c>
      <c r="AU343" s="84">
        <v>336</v>
      </c>
      <c r="AV343" s="84">
        <v>40</v>
      </c>
      <c r="AW343" s="94">
        <v>-0.76</v>
      </c>
      <c r="AX343" s="84" t="s">
        <v>1945</v>
      </c>
      <c r="AY343" s="97">
        <v>40.299999999999997</v>
      </c>
      <c r="AZ343" s="94">
        <v>5.19</v>
      </c>
      <c r="BA343" s="96">
        <v>95</v>
      </c>
      <c r="BB343" s="96">
        <v>10</v>
      </c>
      <c r="BC343" s="84" t="s">
        <v>1967</v>
      </c>
      <c r="BD343" s="97">
        <v>50.5</v>
      </c>
      <c r="BE343" s="94">
        <v>4.93</v>
      </c>
      <c r="BF343" s="96">
        <v>97</v>
      </c>
      <c r="BG343" s="96">
        <v>14</v>
      </c>
      <c r="BH343" s="97">
        <v>1</v>
      </c>
      <c r="BI343" s="94">
        <v>0</v>
      </c>
      <c r="BJ343" s="94">
        <v>3.49</v>
      </c>
      <c r="BK343" s="96">
        <v>21</v>
      </c>
      <c r="BL343" s="94">
        <v>5.69</v>
      </c>
      <c r="BM343" s="36">
        <v>-15</v>
      </c>
      <c r="BN343" s="70" t="s">
        <v>1065</v>
      </c>
      <c r="BO343" s="104">
        <v>50</v>
      </c>
      <c r="BP343" s="84" t="s">
        <v>3241</v>
      </c>
      <c r="BQ343" s="84">
        <v>596143</v>
      </c>
      <c r="BR343" s="36" t="s">
        <v>4738</v>
      </c>
      <c r="BS343" s="36" t="s">
        <v>5242</v>
      </c>
      <c r="BT343" s="36" t="s">
        <v>3548</v>
      </c>
      <c r="BU343" s="84" t="s">
        <v>5978</v>
      </c>
      <c r="BV343" s="84" t="s">
        <v>4718</v>
      </c>
    </row>
    <row r="344" spans="1:74" x14ac:dyDescent="0.3">
      <c r="A344" s="84" t="s">
        <v>2301</v>
      </c>
      <c r="B344" s="84" t="s">
        <v>174</v>
      </c>
      <c r="C344" s="84" t="s">
        <v>1065</v>
      </c>
      <c r="D344" s="84">
        <v>2018</v>
      </c>
      <c r="E344" s="84">
        <v>26</v>
      </c>
      <c r="F344" s="84" t="s">
        <v>1089</v>
      </c>
      <c r="G344" s="84" t="s">
        <v>1063</v>
      </c>
      <c r="H344" s="93" t="s">
        <v>1967</v>
      </c>
      <c r="I344" s="94">
        <v>0.15</v>
      </c>
      <c r="J344" s="93" t="s">
        <v>1064</v>
      </c>
      <c r="K344" s="184">
        <v>30.3</v>
      </c>
      <c r="L344" s="185">
        <v>1</v>
      </c>
      <c r="M344" s="96">
        <v>30</v>
      </c>
      <c r="N344" s="96">
        <v>0</v>
      </c>
      <c r="O344" s="96">
        <v>0</v>
      </c>
      <c r="P344" s="96">
        <v>0</v>
      </c>
      <c r="Q344" s="185">
        <v>0</v>
      </c>
      <c r="R344" s="96">
        <v>10</v>
      </c>
      <c r="S344" s="96">
        <v>153</v>
      </c>
      <c r="T344" s="96">
        <v>7</v>
      </c>
      <c r="U344" s="96">
        <v>19</v>
      </c>
      <c r="V344" s="96">
        <v>1</v>
      </c>
      <c r="W344" s="185">
        <v>28</v>
      </c>
      <c r="X344" s="96">
        <v>96</v>
      </c>
      <c r="Y344" s="96">
        <v>35</v>
      </c>
      <c r="Z344" s="96">
        <v>51</v>
      </c>
      <c r="AA344" s="96">
        <v>2</v>
      </c>
      <c r="AB344" s="96">
        <v>2</v>
      </c>
      <c r="AC344" s="96">
        <v>0</v>
      </c>
      <c r="AD344" s="96">
        <v>22</v>
      </c>
      <c r="AE344" s="188">
        <v>5.69</v>
      </c>
      <c r="AF344" s="96">
        <v>29</v>
      </c>
      <c r="AG344" s="97">
        <v>8</v>
      </c>
      <c r="AH344" s="98">
        <v>1.5</v>
      </c>
      <c r="AI344" s="97">
        <v>8.1</v>
      </c>
      <c r="AJ344" s="97">
        <v>5.2</v>
      </c>
      <c r="AK344" s="99">
        <v>1.86</v>
      </c>
      <c r="AL344" s="100">
        <v>0.33300000000000002</v>
      </c>
      <c r="AM344" s="99">
        <v>1.82</v>
      </c>
      <c r="AN344" s="99">
        <v>2.64</v>
      </c>
      <c r="AO344" s="99">
        <v>0.11</v>
      </c>
      <c r="AP344" s="101">
        <v>7</v>
      </c>
      <c r="AQ344" s="102">
        <v>134</v>
      </c>
      <c r="AR344" s="103">
        <v>6</v>
      </c>
      <c r="AS344" s="102">
        <v>-2</v>
      </c>
      <c r="AT344" s="191">
        <v>0</v>
      </c>
      <c r="AU344" s="84">
        <v>337</v>
      </c>
      <c r="AV344" s="84">
        <v>41</v>
      </c>
      <c r="AW344" s="94">
        <v>-0.65</v>
      </c>
      <c r="AX344" s="84" t="s">
        <v>1945</v>
      </c>
      <c r="AY344" s="97">
        <v>41.7</v>
      </c>
      <c r="AZ344" s="94">
        <v>5.36</v>
      </c>
      <c r="BA344" s="96">
        <v>98</v>
      </c>
      <c r="BB344" s="96">
        <v>9</v>
      </c>
      <c r="BC344" s="84" t="s">
        <v>1967</v>
      </c>
      <c r="BD344" s="97">
        <v>51.7</v>
      </c>
      <c r="BE344" s="94">
        <v>5.05</v>
      </c>
      <c r="BF344" s="96">
        <v>100</v>
      </c>
      <c r="BG344" s="96">
        <v>13</v>
      </c>
      <c r="BH344" s="97">
        <v>8.6999999999999993</v>
      </c>
      <c r="BI344" s="94">
        <v>5.19</v>
      </c>
      <c r="BJ344" s="94">
        <v>6.18</v>
      </c>
      <c r="BK344" s="96">
        <v>2</v>
      </c>
      <c r="BL344" s="94">
        <v>0.5</v>
      </c>
      <c r="BM344" s="36">
        <v>4</v>
      </c>
      <c r="BN344" s="70" t="s">
        <v>1065</v>
      </c>
      <c r="BO344" s="104">
        <v>43</v>
      </c>
      <c r="BP344" s="84" t="s">
        <v>5999</v>
      </c>
      <c r="BQ344" s="84">
        <v>641850</v>
      </c>
      <c r="BR344" s="36" t="s">
        <v>3766</v>
      </c>
      <c r="BS344" s="36" t="s">
        <v>6000</v>
      </c>
      <c r="BT344" s="36" t="s">
        <v>6001</v>
      </c>
      <c r="BU344" s="84" t="s">
        <v>5982</v>
      </c>
      <c r="BV344" s="84" t="s">
        <v>4718</v>
      </c>
    </row>
    <row r="345" spans="1:74" x14ac:dyDescent="0.3">
      <c r="A345" s="84" t="s">
        <v>6002</v>
      </c>
      <c r="B345" s="84" t="s">
        <v>283</v>
      </c>
      <c r="C345" s="84" t="s">
        <v>1065</v>
      </c>
      <c r="D345" s="84">
        <v>2018</v>
      </c>
      <c r="E345" s="84">
        <v>26</v>
      </c>
      <c r="F345" s="84" t="s">
        <v>1104</v>
      </c>
      <c r="G345" s="84" t="s">
        <v>1063</v>
      </c>
      <c r="H345" s="93" t="s">
        <v>1967</v>
      </c>
      <c r="I345" s="94">
        <v>0.02</v>
      </c>
      <c r="J345" s="93" t="s">
        <v>1064</v>
      </c>
      <c r="K345" s="184">
        <v>29.5</v>
      </c>
      <c r="L345" s="185">
        <v>1</v>
      </c>
      <c r="M345" s="96">
        <v>26</v>
      </c>
      <c r="N345" s="96">
        <v>0</v>
      </c>
      <c r="O345" s="96">
        <v>0</v>
      </c>
      <c r="P345" s="96">
        <v>0</v>
      </c>
      <c r="Q345" s="185">
        <v>0</v>
      </c>
      <c r="R345" s="96">
        <v>10</v>
      </c>
      <c r="S345" s="96">
        <v>134</v>
      </c>
      <c r="T345" s="96">
        <v>6</v>
      </c>
      <c r="U345" s="96">
        <v>16</v>
      </c>
      <c r="V345" s="96">
        <v>1</v>
      </c>
      <c r="W345" s="185">
        <v>23</v>
      </c>
      <c r="X345" s="96">
        <v>83</v>
      </c>
      <c r="Y345" s="96">
        <v>34</v>
      </c>
      <c r="Z345" s="96">
        <v>51</v>
      </c>
      <c r="AA345" s="96">
        <v>2</v>
      </c>
      <c r="AB345" s="96">
        <v>2</v>
      </c>
      <c r="AC345" s="96">
        <v>0</v>
      </c>
      <c r="AD345" s="96">
        <v>22</v>
      </c>
      <c r="AE345" s="188">
        <v>5.67</v>
      </c>
      <c r="AF345" s="96">
        <v>28</v>
      </c>
      <c r="AG345" s="97">
        <v>8.9</v>
      </c>
      <c r="AH345" s="98">
        <v>1.5</v>
      </c>
      <c r="AI345" s="97">
        <v>7.9</v>
      </c>
      <c r="AJ345" s="97">
        <v>4.9000000000000004</v>
      </c>
      <c r="AK345" s="99">
        <v>1.78</v>
      </c>
      <c r="AL345" s="100">
        <v>0.33300000000000002</v>
      </c>
      <c r="AM345" s="99">
        <v>1.82</v>
      </c>
      <c r="AN345" s="99">
        <v>2.5299999999999998</v>
      </c>
      <c r="AO345" s="99">
        <v>0.1</v>
      </c>
      <c r="AP345" s="101">
        <v>7</v>
      </c>
      <c r="AQ345" s="102">
        <v>134</v>
      </c>
      <c r="AR345" s="103">
        <v>6</v>
      </c>
      <c r="AS345" s="102">
        <v>-2</v>
      </c>
      <c r="AT345" s="191">
        <v>0</v>
      </c>
      <c r="AU345" s="84">
        <v>338</v>
      </c>
      <c r="AV345" s="84">
        <v>42</v>
      </c>
      <c r="AW345" s="94">
        <v>-0.5</v>
      </c>
      <c r="AX345" s="84" t="s">
        <v>1945</v>
      </c>
      <c r="AY345" s="97">
        <v>39.4</v>
      </c>
      <c r="AZ345" s="94">
        <v>5.23</v>
      </c>
      <c r="BA345" s="96">
        <v>96</v>
      </c>
      <c r="BB345" s="96">
        <v>10</v>
      </c>
      <c r="BC345" s="84" t="s">
        <v>1967</v>
      </c>
      <c r="BD345" s="97">
        <v>49.8</v>
      </c>
      <c r="BE345" s="94">
        <v>5.17</v>
      </c>
      <c r="BF345" s="96">
        <v>102</v>
      </c>
      <c r="BG345" s="96">
        <v>11</v>
      </c>
      <c r="BH345" s="97">
        <v>1</v>
      </c>
      <c r="BI345" s="94">
        <v>0</v>
      </c>
      <c r="BJ345" s="94">
        <v>3.49</v>
      </c>
      <c r="BK345" s="96">
        <v>21</v>
      </c>
      <c r="BL345" s="94">
        <v>5.67</v>
      </c>
      <c r="BM345" s="36">
        <v>-15</v>
      </c>
      <c r="BN345" s="70" t="s">
        <v>1065</v>
      </c>
      <c r="BO345" s="104">
        <v>49</v>
      </c>
      <c r="BP345" s="84" t="s">
        <v>6003</v>
      </c>
      <c r="BQ345" s="84">
        <v>592753</v>
      </c>
      <c r="BR345" s="36" t="s">
        <v>4434</v>
      </c>
      <c r="BS345" s="36" t="s">
        <v>6004</v>
      </c>
      <c r="BT345" s="36" t="s">
        <v>5968</v>
      </c>
      <c r="BU345" s="84" t="s">
        <v>5954</v>
      </c>
      <c r="BV345" s="84" t="s">
        <v>4718</v>
      </c>
    </row>
    <row r="346" spans="1:74" x14ac:dyDescent="0.3">
      <c r="A346" s="84" t="s">
        <v>504</v>
      </c>
      <c r="B346" s="84" t="s">
        <v>141</v>
      </c>
      <c r="C346" s="84" t="s">
        <v>1065</v>
      </c>
      <c r="D346" s="84">
        <v>2018</v>
      </c>
      <c r="E346" s="84">
        <v>27</v>
      </c>
      <c r="F346" s="84" t="s">
        <v>1085</v>
      </c>
      <c r="G346" s="84" t="s">
        <v>1063</v>
      </c>
      <c r="H346" s="93" t="s">
        <v>1967</v>
      </c>
      <c r="I346" s="94">
        <v>0.09</v>
      </c>
      <c r="J346" s="93" t="s">
        <v>1064</v>
      </c>
      <c r="K346" s="184">
        <v>28</v>
      </c>
      <c r="L346" s="185">
        <v>1</v>
      </c>
      <c r="M346" s="96">
        <v>29</v>
      </c>
      <c r="N346" s="96">
        <v>0</v>
      </c>
      <c r="O346" s="96">
        <v>0</v>
      </c>
      <c r="P346" s="96">
        <v>0</v>
      </c>
      <c r="Q346" s="185">
        <v>0</v>
      </c>
      <c r="R346" s="96">
        <v>11</v>
      </c>
      <c r="S346" s="96">
        <v>145</v>
      </c>
      <c r="T346" s="96">
        <v>5</v>
      </c>
      <c r="U346" s="96">
        <v>20</v>
      </c>
      <c r="V346" s="96">
        <v>1</v>
      </c>
      <c r="W346" s="185">
        <v>28</v>
      </c>
      <c r="X346" s="96">
        <v>88</v>
      </c>
      <c r="Y346" s="96">
        <v>33</v>
      </c>
      <c r="Z346" s="96">
        <v>51</v>
      </c>
      <c r="AA346" s="96">
        <v>2</v>
      </c>
      <c r="AB346" s="96">
        <v>2</v>
      </c>
      <c r="AC346" s="96">
        <v>0</v>
      </c>
      <c r="AD346" s="96">
        <v>22</v>
      </c>
      <c r="AE346" s="188">
        <v>5.66</v>
      </c>
      <c r="AF346" s="96">
        <v>30</v>
      </c>
      <c r="AG346" s="97">
        <v>8.8000000000000007</v>
      </c>
      <c r="AH346" s="98">
        <v>1.4</v>
      </c>
      <c r="AI346" s="97">
        <v>8.8000000000000007</v>
      </c>
      <c r="AJ346" s="97">
        <v>5.8</v>
      </c>
      <c r="AK346" s="99">
        <v>1.63</v>
      </c>
      <c r="AL346" s="100">
        <v>0.34699999999999998</v>
      </c>
      <c r="AM346" s="99">
        <v>1.88</v>
      </c>
      <c r="AN346" s="99">
        <v>2.4500000000000002</v>
      </c>
      <c r="AO346" s="99">
        <v>0.1</v>
      </c>
      <c r="AP346" s="101">
        <v>15</v>
      </c>
      <c r="AQ346" s="102">
        <v>134</v>
      </c>
      <c r="AR346" s="103">
        <v>5</v>
      </c>
      <c r="AS346" s="102">
        <v>-2</v>
      </c>
      <c r="AT346" s="191">
        <v>0</v>
      </c>
      <c r="AU346" s="84">
        <v>339</v>
      </c>
      <c r="AV346" s="84">
        <v>43</v>
      </c>
      <c r="AW346" s="94">
        <v>-0.72</v>
      </c>
      <c r="AX346" s="84" t="s">
        <v>1945</v>
      </c>
      <c r="AY346" s="97">
        <v>40.200000000000003</v>
      </c>
      <c r="AZ346" s="94">
        <v>5.21</v>
      </c>
      <c r="BA346" s="96">
        <v>96</v>
      </c>
      <c r="BB346" s="96">
        <v>10</v>
      </c>
      <c r="BC346" s="84" t="s">
        <v>1967</v>
      </c>
      <c r="BD346" s="97">
        <v>50.6</v>
      </c>
      <c r="BE346" s="94">
        <v>4.9400000000000004</v>
      </c>
      <c r="BF346" s="96">
        <v>98</v>
      </c>
      <c r="BG346" s="96">
        <v>14</v>
      </c>
      <c r="BH346" s="97">
        <v>5</v>
      </c>
      <c r="BI346" s="94">
        <v>3.6</v>
      </c>
      <c r="BJ346" s="94">
        <v>4.5199999999999996</v>
      </c>
      <c r="BK346" s="96">
        <v>8</v>
      </c>
      <c r="BL346" s="94">
        <v>2.06</v>
      </c>
      <c r="BM346" s="36">
        <v>-2</v>
      </c>
      <c r="BN346" s="70" t="s">
        <v>1065</v>
      </c>
      <c r="BO346" s="104">
        <v>46</v>
      </c>
      <c r="BP346" s="84" t="s">
        <v>6005</v>
      </c>
      <c r="BQ346" s="84">
        <v>613534</v>
      </c>
      <c r="BR346" s="36" t="s">
        <v>3791</v>
      </c>
      <c r="BS346" s="36" t="s">
        <v>6006</v>
      </c>
      <c r="BT346" s="36" t="s">
        <v>5961</v>
      </c>
      <c r="BU346" s="84" t="s">
        <v>3548</v>
      </c>
      <c r="BV346" s="84" t="s">
        <v>4718</v>
      </c>
    </row>
    <row r="347" spans="1:74" x14ac:dyDescent="0.3">
      <c r="A347" s="84" t="s">
        <v>1788</v>
      </c>
      <c r="B347" s="84" t="s">
        <v>1789</v>
      </c>
      <c r="C347" s="84" t="s">
        <v>1103</v>
      </c>
      <c r="D347" s="84">
        <v>2018</v>
      </c>
      <c r="E347" s="84">
        <v>32</v>
      </c>
      <c r="F347" s="84" t="s">
        <v>1106</v>
      </c>
      <c r="G347" s="84" t="s">
        <v>1063</v>
      </c>
      <c r="H347" s="93" t="s">
        <v>1967</v>
      </c>
      <c r="I347" s="94">
        <v>0.42</v>
      </c>
      <c r="J347" s="93" t="s">
        <v>1064</v>
      </c>
      <c r="K347" s="184">
        <v>28.2</v>
      </c>
      <c r="L347" s="185">
        <v>2</v>
      </c>
      <c r="M347" s="96">
        <v>29</v>
      </c>
      <c r="N347" s="96">
        <v>2</v>
      </c>
      <c r="O347" s="96">
        <v>0</v>
      </c>
      <c r="P347" s="96">
        <v>0</v>
      </c>
      <c r="Q347" s="185">
        <v>0</v>
      </c>
      <c r="R347" s="96">
        <v>7</v>
      </c>
      <c r="S347" s="96">
        <v>161</v>
      </c>
      <c r="T347" s="96">
        <v>6</v>
      </c>
      <c r="U347" s="96">
        <v>16</v>
      </c>
      <c r="V347" s="96">
        <v>1</v>
      </c>
      <c r="W347" s="185">
        <v>33</v>
      </c>
      <c r="X347" s="96">
        <v>109</v>
      </c>
      <c r="Y347" s="96">
        <v>29</v>
      </c>
      <c r="Z347" s="96">
        <v>52</v>
      </c>
      <c r="AA347" s="96">
        <v>2</v>
      </c>
      <c r="AB347" s="96">
        <v>1</v>
      </c>
      <c r="AC347" s="96">
        <v>1</v>
      </c>
      <c r="AD347" s="96">
        <v>17</v>
      </c>
      <c r="AE347" s="188">
        <v>5.78</v>
      </c>
      <c r="AF347" s="96">
        <v>26</v>
      </c>
      <c r="AG347" s="97">
        <v>6.3</v>
      </c>
      <c r="AH347" s="98">
        <v>2</v>
      </c>
      <c r="AI347" s="97">
        <v>8.3000000000000007</v>
      </c>
      <c r="AJ347" s="97">
        <v>4</v>
      </c>
      <c r="AK347" s="99">
        <v>1.4</v>
      </c>
      <c r="AL347" s="100">
        <v>0.29899999999999999</v>
      </c>
      <c r="AM347" s="99">
        <v>1.44</v>
      </c>
      <c r="AN347" s="99">
        <v>2</v>
      </c>
      <c r="AO347" s="99">
        <v>0.08</v>
      </c>
      <c r="AP347" s="101">
        <v>24</v>
      </c>
      <c r="AQ347" s="102">
        <v>137</v>
      </c>
      <c r="AR347" s="103">
        <v>5</v>
      </c>
      <c r="AS347" s="102">
        <v>-2</v>
      </c>
      <c r="AT347" s="191">
        <v>0</v>
      </c>
      <c r="AU347" s="84">
        <v>340</v>
      </c>
      <c r="AV347" s="84">
        <v>44</v>
      </c>
      <c r="AW347" s="94">
        <v>-1.01</v>
      </c>
      <c r="AX347" s="84" t="s">
        <v>1859</v>
      </c>
      <c r="AY347" s="97">
        <v>65.900000000000006</v>
      </c>
      <c r="AZ347" s="94">
        <v>4.8</v>
      </c>
      <c r="BA347" s="96">
        <v>88</v>
      </c>
      <c r="BB347" s="96">
        <v>18</v>
      </c>
      <c r="BC347" s="84" t="s">
        <v>1967</v>
      </c>
      <c r="BD347" s="97">
        <v>64.2</v>
      </c>
      <c r="BE347" s="94">
        <v>4.7699999999999996</v>
      </c>
      <c r="BF347" s="96">
        <v>94</v>
      </c>
      <c r="BG347" s="96">
        <v>18</v>
      </c>
      <c r="BH347" s="97">
        <v>9</v>
      </c>
      <c r="BI347" s="94">
        <v>15</v>
      </c>
      <c r="BJ347" s="94">
        <v>10.029999999999999</v>
      </c>
      <c r="BK347" s="96">
        <v>0</v>
      </c>
      <c r="BL347" s="94">
        <v>-9.2200000000000006</v>
      </c>
      <c r="BM347" s="36">
        <v>5</v>
      </c>
      <c r="BN347" s="70" t="s">
        <v>1065</v>
      </c>
      <c r="BO347" s="104">
        <v>55</v>
      </c>
      <c r="BP347" s="84" t="s">
        <v>1790</v>
      </c>
      <c r="BQ347" s="84">
        <v>455374</v>
      </c>
      <c r="BR347" s="36" t="s">
        <v>3760</v>
      </c>
      <c r="BS347" s="36" t="s">
        <v>3606</v>
      </c>
      <c r="BT347" s="36" t="s">
        <v>5926</v>
      </c>
      <c r="BU347" s="84" t="s">
        <v>3694</v>
      </c>
      <c r="BV347" s="84" t="s">
        <v>4697</v>
      </c>
    </row>
    <row r="348" spans="1:74" x14ac:dyDescent="0.3">
      <c r="A348" s="84" t="s">
        <v>43</v>
      </c>
      <c r="B348" s="84" t="s">
        <v>143</v>
      </c>
      <c r="C348" s="84" t="s">
        <v>1103</v>
      </c>
      <c r="D348" s="84">
        <v>2018</v>
      </c>
      <c r="E348" s="84">
        <v>33</v>
      </c>
      <c r="F348" s="84" t="s">
        <v>1070</v>
      </c>
      <c r="G348" s="84" t="s">
        <v>1063</v>
      </c>
      <c r="H348" s="93" t="s">
        <v>1967</v>
      </c>
      <c r="I348" s="94">
        <v>0.02</v>
      </c>
      <c r="J348" s="93" t="s">
        <v>1064</v>
      </c>
      <c r="K348" s="184">
        <v>23.7</v>
      </c>
      <c r="L348" s="185">
        <v>1</v>
      </c>
      <c r="M348" s="96">
        <v>26</v>
      </c>
      <c r="N348" s="96">
        <v>0</v>
      </c>
      <c r="O348" s="96">
        <v>0</v>
      </c>
      <c r="P348" s="96">
        <v>0</v>
      </c>
      <c r="Q348" s="185">
        <v>0</v>
      </c>
      <c r="R348" s="96">
        <v>10</v>
      </c>
      <c r="S348" s="96">
        <v>124</v>
      </c>
      <c r="T348" s="96">
        <v>5</v>
      </c>
      <c r="U348" s="96">
        <v>14</v>
      </c>
      <c r="V348" s="96">
        <v>1</v>
      </c>
      <c r="W348" s="185">
        <v>20</v>
      </c>
      <c r="X348" s="96">
        <v>77</v>
      </c>
      <c r="Y348" s="96">
        <v>32</v>
      </c>
      <c r="Z348" s="96">
        <v>51</v>
      </c>
      <c r="AA348" s="96">
        <v>2</v>
      </c>
      <c r="AB348" s="96">
        <v>2</v>
      </c>
      <c r="AC348" s="96">
        <v>0</v>
      </c>
      <c r="AD348" s="96">
        <v>21</v>
      </c>
      <c r="AE348" s="188">
        <v>5.69</v>
      </c>
      <c r="AF348" s="96">
        <v>27</v>
      </c>
      <c r="AG348" s="97">
        <v>9</v>
      </c>
      <c r="AH348" s="98">
        <v>1.4</v>
      </c>
      <c r="AI348" s="97">
        <v>7.4</v>
      </c>
      <c r="AJ348" s="97">
        <v>4.9000000000000004</v>
      </c>
      <c r="AK348" s="99">
        <v>1.73</v>
      </c>
      <c r="AL348" s="100">
        <v>0.32800000000000001</v>
      </c>
      <c r="AM348" s="99">
        <v>1.82</v>
      </c>
      <c r="AN348" s="99">
        <v>2.4700000000000002</v>
      </c>
      <c r="AO348" s="99">
        <v>0.09</v>
      </c>
      <c r="AP348" s="101">
        <v>3</v>
      </c>
      <c r="AQ348" s="102">
        <v>134</v>
      </c>
      <c r="AR348" s="103">
        <v>5</v>
      </c>
      <c r="AS348" s="102">
        <v>-2</v>
      </c>
      <c r="AT348" s="191">
        <v>0</v>
      </c>
      <c r="AU348" s="84">
        <v>342</v>
      </c>
      <c r="AV348" s="84">
        <v>46</v>
      </c>
      <c r="AW348" s="94">
        <v>-0.46</v>
      </c>
      <c r="AX348" s="84" t="s">
        <v>1945</v>
      </c>
      <c r="AY348" s="97">
        <v>36.5</v>
      </c>
      <c r="AZ348" s="94">
        <v>5.28</v>
      </c>
      <c r="BA348" s="96">
        <v>97</v>
      </c>
      <c r="BB348" s="96">
        <v>9</v>
      </c>
      <c r="BC348" s="84" t="s">
        <v>1967</v>
      </c>
      <c r="BD348" s="97">
        <v>47.2</v>
      </c>
      <c r="BE348" s="94">
        <v>5.23</v>
      </c>
      <c r="BF348" s="96">
        <v>103</v>
      </c>
      <c r="BG348" s="96">
        <v>11</v>
      </c>
      <c r="BH348" s="97">
        <v>1</v>
      </c>
      <c r="BI348" s="94">
        <v>0</v>
      </c>
      <c r="BJ348" s="94">
        <v>3.55</v>
      </c>
      <c r="BK348" s="96">
        <v>19</v>
      </c>
      <c r="BL348" s="94">
        <v>5.69</v>
      </c>
      <c r="BM348" s="36">
        <v>-14</v>
      </c>
      <c r="BN348" s="70" t="s">
        <v>1065</v>
      </c>
      <c r="BO348" s="104">
        <v>46</v>
      </c>
      <c r="BP348" s="84" t="s">
        <v>1171</v>
      </c>
      <c r="BQ348" s="84">
        <v>445055</v>
      </c>
      <c r="BR348" s="36" t="s">
        <v>3790</v>
      </c>
      <c r="BS348" s="36" t="s">
        <v>7060</v>
      </c>
      <c r="BT348" s="36" t="s">
        <v>1278</v>
      </c>
      <c r="BU348" s="84" t="s">
        <v>5536</v>
      </c>
      <c r="BV348" s="84" t="s">
        <v>4722</v>
      </c>
    </row>
    <row r="349" spans="1:74" x14ac:dyDescent="0.3">
      <c r="A349" s="84" t="s">
        <v>6007</v>
      </c>
      <c r="B349" s="84" t="s">
        <v>947</v>
      </c>
      <c r="C349" s="84" t="s">
        <v>1065</v>
      </c>
      <c r="D349" s="84">
        <v>2018</v>
      </c>
      <c r="E349" s="84">
        <v>25</v>
      </c>
      <c r="F349" s="84" t="s">
        <v>1089</v>
      </c>
      <c r="G349" s="84" t="s">
        <v>1063</v>
      </c>
      <c r="H349" s="93" t="s">
        <v>1967</v>
      </c>
      <c r="I349" s="94">
        <v>0.15</v>
      </c>
      <c r="J349" s="93" t="s">
        <v>1064</v>
      </c>
      <c r="K349" s="184">
        <v>31.6</v>
      </c>
      <c r="L349" s="185">
        <v>1</v>
      </c>
      <c r="M349" s="96">
        <v>31</v>
      </c>
      <c r="N349" s="96">
        <v>0</v>
      </c>
      <c r="O349" s="96">
        <v>0</v>
      </c>
      <c r="P349" s="96">
        <v>0</v>
      </c>
      <c r="Q349" s="185">
        <v>0</v>
      </c>
      <c r="R349" s="96">
        <v>10</v>
      </c>
      <c r="S349" s="96">
        <v>158</v>
      </c>
      <c r="T349" s="96">
        <v>7</v>
      </c>
      <c r="U349" s="96">
        <v>20</v>
      </c>
      <c r="V349" s="96">
        <v>1</v>
      </c>
      <c r="W349" s="185">
        <v>28</v>
      </c>
      <c r="X349" s="96">
        <v>98</v>
      </c>
      <c r="Y349" s="96">
        <v>37</v>
      </c>
      <c r="Z349" s="96">
        <v>52</v>
      </c>
      <c r="AA349" s="96">
        <v>2</v>
      </c>
      <c r="AB349" s="96">
        <v>2</v>
      </c>
      <c r="AC349" s="96">
        <v>0</v>
      </c>
      <c r="AD349" s="96">
        <v>24</v>
      </c>
      <c r="AE349" s="188">
        <v>5.8</v>
      </c>
      <c r="AF349" s="96">
        <v>29</v>
      </c>
      <c r="AG349" s="97">
        <v>8</v>
      </c>
      <c r="AH349" s="98">
        <v>1.4</v>
      </c>
      <c r="AI349" s="97">
        <v>7.9</v>
      </c>
      <c r="AJ349" s="97">
        <v>5.3</v>
      </c>
      <c r="AK349" s="99">
        <v>1.85</v>
      </c>
      <c r="AL349" s="100">
        <v>0.34399999999999997</v>
      </c>
      <c r="AM349" s="99">
        <v>1.9</v>
      </c>
      <c r="AN349" s="99">
        <v>2.65</v>
      </c>
      <c r="AO349" s="99">
        <v>0.11</v>
      </c>
      <c r="AP349" s="101">
        <v>5</v>
      </c>
      <c r="AQ349" s="102">
        <v>137</v>
      </c>
      <c r="AR349" s="103">
        <v>5</v>
      </c>
      <c r="AS349" s="102">
        <v>-3</v>
      </c>
      <c r="AT349" s="191">
        <v>0</v>
      </c>
      <c r="AU349" s="84">
        <v>343</v>
      </c>
      <c r="AV349" s="84">
        <v>47</v>
      </c>
      <c r="AW349" s="94">
        <v>-0.73</v>
      </c>
      <c r="AX349" s="84" t="s">
        <v>1945</v>
      </c>
      <c r="AY349" s="97">
        <v>42.6</v>
      </c>
      <c r="AZ349" s="94">
        <v>5.39</v>
      </c>
      <c r="BA349" s="96">
        <v>99</v>
      </c>
      <c r="BB349" s="96">
        <v>9</v>
      </c>
      <c r="BC349" s="84" t="s">
        <v>1967</v>
      </c>
      <c r="BD349" s="97">
        <v>52.6</v>
      </c>
      <c r="BE349" s="94">
        <v>5.08</v>
      </c>
      <c r="BF349" s="96">
        <v>100</v>
      </c>
      <c r="BG349" s="96">
        <v>13</v>
      </c>
      <c r="BH349" s="97">
        <v>9</v>
      </c>
      <c r="BI349" s="94">
        <v>9</v>
      </c>
      <c r="BJ349" s="94">
        <v>6.45</v>
      </c>
      <c r="BK349" s="96">
        <v>2</v>
      </c>
      <c r="BL349" s="94">
        <v>-3.2</v>
      </c>
      <c r="BM349" s="36">
        <v>4</v>
      </c>
      <c r="BN349" s="70" t="s">
        <v>1065</v>
      </c>
      <c r="BO349" s="104">
        <v>44</v>
      </c>
      <c r="BP349" s="84" t="s">
        <v>6008</v>
      </c>
      <c r="BQ349" s="84">
        <v>642008</v>
      </c>
      <c r="BR349" s="36" t="s">
        <v>4733</v>
      </c>
      <c r="BS349" s="36" t="s">
        <v>5990</v>
      </c>
      <c r="BT349" s="36" t="s">
        <v>6001</v>
      </c>
      <c r="BU349" s="84" t="s">
        <v>5982</v>
      </c>
      <c r="BV349" s="84" t="s">
        <v>4718</v>
      </c>
    </row>
    <row r="350" spans="1:74" x14ac:dyDescent="0.3">
      <c r="A350" s="84" t="s">
        <v>296</v>
      </c>
      <c r="B350" s="84" t="s">
        <v>284</v>
      </c>
      <c r="C350" s="84" t="s">
        <v>1065</v>
      </c>
      <c r="D350" s="84">
        <v>2018</v>
      </c>
      <c r="E350" s="84">
        <v>25</v>
      </c>
      <c r="F350" s="84" t="s">
        <v>1111</v>
      </c>
      <c r="G350" s="84" t="s">
        <v>1063</v>
      </c>
      <c r="H350" s="93" t="s">
        <v>1967</v>
      </c>
      <c r="I350" s="94">
        <v>7.0000000000000007E-2</v>
      </c>
      <c r="J350" s="93" t="s">
        <v>1064</v>
      </c>
      <c r="K350" s="184">
        <v>33.299999999999997</v>
      </c>
      <c r="L350" s="185">
        <v>1</v>
      </c>
      <c r="M350" s="96">
        <v>15</v>
      </c>
      <c r="N350" s="96">
        <v>3</v>
      </c>
      <c r="O350" s="96">
        <v>0</v>
      </c>
      <c r="P350" s="96">
        <v>0</v>
      </c>
      <c r="Q350" s="185">
        <v>0</v>
      </c>
      <c r="R350" s="96">
        <v>5</v>
      </c>
      <c r="S350" s="96">
        <v>133</v>
      </c>
      <c r="T350" s="96">
        <v>4</v>
      </c>
      <c r="U350" s="96">
        <v>14</v>
      </c>
      <c r="V350" s="96">
        <v>1</v>
      </c>
      <c r="W350" s="185">
        <v>23</v>
      </c>
      <c r="X350" s="96">
        <v>86</v>
      </c>
      <c r="Y350" s="96">
        <v>36</v>
      </c>
      <c r="Z350" s="96">
        <v>53</v>
      </c>
      <c r="AA350" s="96">
        <v>2</v>
      </c>
      <c r="AB350" s="96">
        <v>2</v>
      </c>
      <c r="AC350" s="96">
        <v>0</v>
      </c>
      <c r="AD350" s="96">
        <v>21</v>
      </c>
      <c r="AE350" s="188">
        <v>5.87</v>
      </c>
      <c r="AF350" s="96">
        <v>31</v>
      </c>
      <c r="AG350" s="97">
        <v>9.6</v>
      </c>
      <c r="AH350" s="98">
        <v>1.7</v>
      </c>
      <c r="AI350" s="97">
        <v>7.7</v>
      </c>
      <c r="AJ350" s="97">
        <v>4.3</v>
      </c>
      <c r="AK350" s="99">
        <v>1.39</v>
      </c>
      <c r="AL350" s="100">
        <v>0.32500000000000001</v>
      </c>
      <c r="AM350" s="99">
        <v>1.7</v>
      </c>
      <c r="AN350" s="99">
        <v>2.02</v>
      </c>
      <c r="AO350" s="99">
        <v>0.08</v>
      </c>
      <c r="AP350" s="101">
        <v>11</v>
      </c>
      <c r="AQ350" s="102">
        <v>139</v>
      </c>
      <c r="AR350" s="103">
        <v>5</v>
      </c>
      <c r="AS350" s="102">
        <v>-2</v>
      </c>
      <c r="AT350" s="191">
        <v>0</v>
      </c>
      <c r="AU350" s="84">
        <v>344</v>
      </c>
      <c r="AV350" s="84">
        <v>48</v>
      </c>
      <c r="AW350" s="94">
        <v>-1.23</v>
      </c>
      <c r="AX350" s="84" t="s">
        <v>1859</v>
      </c>
      <c r="AY350" s="97">
        <v>68.8</v>
      </c>
      <c r="AZ350" s="94">
        <v>4.7</v>
      </c>
      <c r="BA350" s="96">
        <v>87</v>
      </c>
      <c r="BB350" s="96">
        <v>19</v>
      </c>
      <c r="BC350" s="84" t="s">
        <v>1967</v>
      </c>
      <c r="BD350" s="97">
        <v>65.400000000000006</v>
      </c>
      <c r="BE350" s="94">
        <v>4.6399999999999997</v>
      </c>
      <c r="BF350" s="96">
        <v>92</v>
      </c>
      <c r="BG350" s="96">
        <v>20</v>
      </c>
      <c r="BH350" s="97">
        <v>2</v>
      </c>
      <c r="BI350" s="94">
        <v>4.5</v>
      </c>
      <c r="BJ350" s="94">
        <v>4.8600000000000003</v>
      </c>
      <c r="BK350" s="96">
        <v>4</v>
      </c>
      <c r="BL350" s="94">
        <v>1.37</v>
      </c>
      <c r="BM350" s="36">
        <v>1</v>
      </c>
      <c r="BN350" s="70" t="s">
        <v>1065</v>
      </c>
      <c r="BO350" s="104">
        <v>63</v>
      </c>
      <c r="BP350" s="84" t="s">
        <v>4322</v>
      </c>
      <c r="BQ350" s="84">
        <v>605347</v>
      </c>
      <c r="BR350" s="36" t="s">
        <v>4733</v>
      </c>
      <c r="BS350" s="36" t="s">
        <v>5438</v>
      </c>
      <c r="BT350" s="36" t="s">
        <v>6009</v>
      </c>
      <c r="BU350" s="84" t="s">
        <v>6010</v>
      </c>
      <c r="BV350" s="84" t="s">
        <v>4718</v>
      </c>
    </row>
    <row r="351" spans="1:74" x14ac:dyDescent="0.3">
      <c r="A351" s="84" t="s">
        <v>6011</v>
      </c>
      <c r="B351" s="84" t="s">
        <v>283</v>
      </c>
      <c r="C351" s="84" t="s">
        <v>1103</v>
      </c>
      <c r="D351" s="84">
        <v>2018</v>
      </c>
      <c r="E351" s="84">
        <v>33</v>
      </c>
      <c r="F351" s="84" t="s">
        <v>1106</v>
      </c>
      <c r="G351" s="84" t="s">
        <v>1063</v>
      </c>
      <c r="H351" s="93" t="s">
        <v>1967</v>
      </c>
      <c r="I351" s="94">
        <v>7.0000000000000007E-2</v>
      </c>
      <c r="J351" s="93" t="s">
        <v>1064</v>
      </c>
      <c r="K351" s="184">
        <v>22.3</v>
      </c>
      <c r="L351" s="185">
        <v>1</v>
      </c>
      <c r="M351" s="96">
        <v>29</v>
      </c>
      <c r="N351" s="96">
        <v>0</v>
      </c>
      <c r="O351" s="96">
        <v>0</v>
      </c>
      <c r="P351" s="96">
        <v>0</v>
      </c>
      <c r="Q351" s="185">
        <v>0</v>
      </c>
      <c r="R351" s="96">
        <v>9</v>
      </c>
      <c r="S351" s="96">
        <v>131</v>
      </c>
      <c r="T351" s="96">
        <v>6</v>
      </c>
      <c r="U351" s="96">
        <v>15</v>
      </c>
      <c r="V351" s="96">
        <v>1</v>
      </c>
      <c r="W351" s="185">
        <v>22</v>
      </c>
      <c r="X351" s="96">
        <v>81</v>
      </c>
      <c r="Y351" s="96">
        <v>31</v>
      </c>
      <c r="Z351" s="96">
        <v>51</v>
      </c>
      <c r="AA351" s="96">
        <v>2</v>
      </c>
      <c r="AB351" s="96">
        <v>1</v>
      </c>
      <c r="AC351" s="96">
        <v>0</v>
      </c>
      <c r="AD351" s="96">
        <v>20</v>
      </c>
      <c r="AE351" s="188">
        <v>5.71</v>
      </c>
      <c r="AF351" s="96">
        <v>25</v>
      </c>
      <c r="AG351" s="97">
        <v>8.1999999999999993</v>
      </c>
      <c r="AH351" s="98">
        <v>1.4</v>
      </c>
      <c r="AI351" s="97">
        <v>7.5</v>
      </c>
      <c r="AJ351" s="97">
        <v>5</v>
      </c>
      <c r="AK351" s="99">
        <v>1.96</v>
      </c>
      <c r="AL351" s="100">
        <v>0.33800000000000002</v>
      </c>
      <c r="AM351" s="99">
        <v>1.86</v>
      </c>
      <c r="AN351" s="99">
        <v>2.73</v>
      </c>
      <c r="AO351" s="99">
        <v>0.11</v>
      </c>
      <c r="AP351" s="101">
        <v>3</v>
      </c>
      <c r="AQ351" s="102">
        <v>135</v>
      </c>
      <c r="AR351" s="103">
        <v>5</v>
      </c>
      <c r="AS351" s="102">
        <v>-2</v>
      </c>
      <c r="AT351" s="191">
        <v>0</v>
      </c>
      <c r="AU351" s="84">
        <v>345</v>
      </c>
      <c r="AV351" s="84">
        <v>49</v>
      </c>
      <c r="AW351" s="94">
        <v>-0.38</v>
      </c>
      <c r="AX351" s="84" t="s">
        <v>1945</v>
      </c>
      <c r="AY351" s="97">
        <v>37</v>
      </c>
      <c r="AZ351" s="94">
        <v>5.44</v>
      </c>
      <c r="BA351" s="96">
        <v>100</v>
      </c>
      <c r="BB351" s="96">
        <v>8</v>
      </c>
      <c r="BC351" s="84" t="s">
        <v>1967</v>
      </c>
      <c r="BD351" s="97">
        <v>47.9</v>
      </c>
      <c r="BE351" s="94">
        <v>5.33</v>
      </c>
      <c r="BF351" s="96">
        <v>105</v>
      </c>
      <c r="BG351" s="96">
        <v>10</v>
      </c>
      <c r="BH351" s="97">
        <v>4</v>
      </c>
      <c r="BI351" s="94">
        <v>4.5</v>
      </c>
      <c r="BJ351" s="94">
        <v>8.1300000000000008</v>
      </c>
      <c r="BK351" s="96">
        <v>0</v>
      </c>
      <c r="BL351" s="94">
        <v>1.21</v>
      </c>
      <c r="BM351" s="36">
        <v>5</v>
      </c>
      <c r="BN351" s="70" t="s">
        <v>1065</v>
      </c>
      <c r="BO351" s="104">
        <v>44</v>
      </c>
      <c r="BP351" s="84" t="s">
        <v>6012</v>
      </c>
      <c r="BQ351" s="84">
        <v>502130</v>
      </c>
      <c r="BR351" s="36" t="s">
        <v>3790</v>
      </c>
      <c r="BS351" s="36" t="s">
        <v>1159</v>
      </c>
      <c r="BT351" s="36" t="s">
        <v>1278</v>
      </c>
      <c r="BU351" s="84" t="s">
        <v>3569</v>
      </c>
      <c r="BV351" s="84" t="s">
        <v>4722</v>
      </c>
    </row>
    <row r="352" spans="1:74" x14ac:dyDescent="0.3">
      <c r="A352" s="84" t="s">
        <v>4436</v>
      </c>
      <c r="B352" s="84" t="s">
        <v>1858</v>
      </c>
      <c r="C352" s="84" t="s">
        <v>1065</v>
      </c>
      <c r="D352" s="84">
        <v>2018</v>
      </c>
      <c r="E352" s="84">
        <v>28</v>
      </c>
      <c r="F352" s="84" t="s">
        <v>1070</v>
      </c>
      <c r="G352" s="84" t="s">
        <v>1063</v>
      </c>
      <c r="H352" s="93" t="s">
        <v>1967</v>
      </c>
      <c r="I352" s="94">
        <v>0.14000000000000001</v>
      </c>
      <c r="J352" s="93" t="s">
        <v>1064</v>
      </c>
      <c r="K352" s="184">
        <v>28.5</v>
      </c>
      <c r="L352" s="185">
        <v>0</v>
      </c>
      <c r="M352" s="96">
        <v>29</v>
      </c>
      <c r="N352" s="96">
        <v>0</v>
      </c>
      <c r="O352" s="96">
        <v>0</v>
      </c>
      <c r="P352" s="96">
        <v>0</v>
      </c>
      <c r="Q352" s="185">
        <v>0</v>
      </c>
      <c r="R352" s="96">
        <v>11</v>
      </c>
      <c r="S352" s="96">
        <v>151</v>
      </c>
      <c r="T352" s="96">
        <v>7</v>
      </c>
      <c r="U352" s="96">
        <v>16</v>
      </c>
      <c r="V352" s="96">
        <v>1</v>
      </c>
      <c r="W352" s="185">
        <v>25</v>
      </c>
      <c r="X352" s="96">
        <v>91</v>
      </c>
      <c r="Y352" s="96">
        <v>38</v>
      </c>
      <c r="Z352" s="96">
        <v>54</v>
      </c>
      <c r="AA352" s="96">
        <v>2</v>
      </c>
      <c r="AB352" s="96">
        <v>2</v>
      </c>
      <c r="AC352" s="96">
        <v>0</v>
      </c>
      <c r="AD352" s="96">
        <v>27</v>
      </c>
      <c r="AE352" s="188">
        <v>5.95</v>
      </c>
      <c r="AF352" s="96">
        <v>27</v>
      </c>
      <c r="AG352" s="97">
        <v>7.7</v>
      </c>
      <c r="AH352" s="98">
        <v>1.5</v>
      </c>
      <c r="AI352" s="97">
        <v>7.3</v>
      </c>
      <c r="AJ352" s="97">
        <v>4.7</v>
      </c>
      <c r="AK352" s="99">
        <v>2.13</v>
      </c>
      <c r="AL352" s="100">
        <v>0.34300000000000003</v>
      </c>
      <c r="AM352" s="99">
        <v>1.89</v>
      </c>
      <c r="AN352" s="99">
        <v>2.89</v>
      </c>
      <c r="AO352" s="99">
        <v>0.12</v>
      </c>
      <c r="AP352" s="101">
        <v>1</v>
      </c>
      <c r="AQ352" s="102">
        <v>141</v>
      </c>
      <c r="AR352" s="103">
        <v>5</v>
      </c>
      <c r="AS352" s="102">
        <v>-3</v>
      </c>
      <c r="AT352" s="191">
        <v>0</v>
      </c>
      <c r="AU352" s="84">
        <v>346</v>
      </c>
      <c r="AV352" s="84">
        <v>50</v>
      </c>
      <c r="AW352" s="94">
        <v>-0.73</v>
      </c>
      <c r="AX352" s="84" t="s">
        <v>1945</v>
      </c>
      <c r="AY352" s="97">
        <v>40.799999999999997</v>
      </c>
      <c r="AZ352" s="94">
        <v>5.63</v>
      </c>
      <c r="BA352" s="96">
        <v>104</v>
      </c>
      <c r="BB352" s="96">
        <v>7</v>
      </c>
      <c r="BC352" s="84" t="s">
        <v>1967</v>
      </c>
      <c r="BD352" s="97">
        <v>51</v>
      </c>
      <c r="BE352" s="94">
        <v>5.22</v>
      </c>
      <c r="BF352" s="96">
        <v>103</v>
      </c>
      <c r="BG352" s="96">
        <v>11</v>
      </c>
      <c r="BH352" s="97">
        <v>8</v>
      </c>
      <c r="BI352" s="94">
        <v>13.5</v>
      </c>
      <c r="BJ352" s="94">
        <v>10.18</v>
      </c>
      <c r="BK352" s="96">
        <v>0</v>
      </c>
      <c r="BL352" s="94">
        <v>-7.55</v>
      </c>
      <c r="BM352" s="36">
        <v>5</v>
      </c>
      <c r="BN352" s="70" t="s">
        <v>1065</v>
      </c>
      <c r="BO352" s="104">
        <v>43</v>
      </c>
      <c r="BP352" s="84" t="s">
        <v>4437</v>
      </c>
      <c r="BQ352" s="84">
        <v>543508</v>
      </c>
      <c r="BR352" s="36" t="s">
        <v>4434</v>
      </c>
      <c r="BS352" s="36" t="s">
        <v>4210</v>
      </c>
      <c r="BT352" s="36" t="s">
        <v>4400</v>
      </c>
      <c r="BU352" s="84" t="s">
        <v>6013</v>
      </c>
      <c r="BV352" s="84" t="s">
        <v>4718</v>
      </c>
    </row>
    <row r="353" spans="1:74" x14ac:dyDescent="0.3">
      <c r="A353" s="84" t="s">
        <v>90</v>
      </c>
      <c r="B353" s="84" t="s">
        <v>3301</v>
      </c>
      <c r="C353" s="84" t="s">
        <v>1065</v>
      </c>
      <c r="D353" s="84">
        <v>2018</v>
      </c>
      <c r="E353" s="84">
        <v>27</v>
      </c>
      <c r="F353" s="84" t="s">
        <v>1074</v>
      </c>
      <c r="G353" s="84" t="s">
        <v>1063</v>
      </c>
      <c r="H353" s="93" t="s">
        <v>1967</v>
      </c>
      <c r="I353" s="94">
        <v>0.15</v>
      </c>
      <c r="J353" s="93" t="s">
        <v>1064</v>
      </c>
      <c r="K353" s="184">
        <v>27.2</v>
      </c>
      <c r="L353" s="185">
        <v>1</v>
      </c>
      <c r="M353" s="96">
        <v>29</v>
      </c>
      <c r="N353" s="96">
        <v>0</v>
      </c>
      <c r="O353" s="96">
        <v>0</v>
      </c>
      <c r="P353" s="96">
        <v>0</v>
      </c>
      <c r="Q353" s="185">
        <v>0</v>
      </c>
      <c r="R353" s="96">
        <v>10</v>
      </c>
      <c r="S353" s="96">
        <v>138</v>
      </c>
      <c r="T353" s="96">
        <v>5</v>
      </c>
      <c r="U353" s="96">
        <v>15</v>
      </c>
      <c r="V353" s="96">
        <v>1</v>
      </c>
      <c r="W353" s="185">
        <v>25</v>
      </c>
      <c r="X353" s="96">
        <v>88</v>
      </c>
      <c r="Y353" s="96">
        <v>31</v>
      </c>
      <c r="Z353" s="96">
        <v>54</v>
      </c>
      <c r="AA353" s="96">
        <v>2</v>
      </c>
      <c r="AB353" s="96">
        <v>1</v>
      </c>
      <c r="AC353" s="96">
        <v>0</v>
      </c>
      <c r="AD353" s="96">
        <v>19</v>
      </c>
      <c r="AE353" s="188">
        <v>6</v>
      </c>
      <c r="AF353" s="96">
        <v>27</v>
      </c>
      <c r="AG353" s="97">
        <v>8.1</v>
      </c>
      <c r="AH353" s="98">
        <v>1.6</v>
      </c>
      <c r="AI353" s="97">
        <v>7.7</v>
      </c>
      <c r="AJ353" s="97">
        <v>4.5999999999999996</v>
      </c>
      <c r="AK353" s="99">
        <v>1.47</v>
      </c>
      <c r="AL353" s="100">
        <v>0.33700000000000002</v>
      </c>
      <c r="AM353" s="99">
        <v>1.73</v>
      </c>
      <c r="AN353" s="99">
        <v>2.15</v>
      </c>
      <c r="AO353" s="99">
        <v>0.08</v>
      </c>
      <c r="AP353" s="101">
        <v>8</v>
      </c>
      <c r="AQ353" s="102">
        <v>142</v>
      </c>
      <c r="AR353" s="103">
        <v>4</v>
      </c>
      <c r="AS353" s="102">
        <v>-3</v>
      </c>
      <c r="AT353" s="191">
        <v>0</v>
      </c>
      <c r="AU353" s="84">
        <v>347</v>
      </c>
      <c r="AV353" s="84">
        <v>51</v>
      </c>
      <c r="AW353" s="94">
        <v>-0.89</v>
      </c>
      <c r="AX353" s="84" t="s">
        <v>1945</v>
      </c>
      <c r="AY353" s="97">
        <v>39.9</v>
      </c>
      <c r="AZ353" s="94">
        <v>5.15</v>
      </c>
      <c r="BA353" s="96">
        <v>95</v>
      </c>
      <c r="BB353" s="96">
        <v>10</v>
      </c>
      <c r="BC353" s="84" t="s">
        <v>1967</v>
      </c>
      <c r="BD353" s="97">
        <v>50.4</v>
      </c>
      <c r="BE353" s="94">
        <v>5.0999999999999996</v>
      </c>
      <c r="BF353" s="96">
        <v>101</v>
      </c>
      <c r="BG353" s="96">
        <v>12</v>
      </c>
      <c r="BH353" s="97">
        <v>5</v>
      </c>
      <c r="BI353" s="94">
        <v>9</v>
      </c>
      <c r="BJ353" s="94">
        <v>5.7</v>
      </c>
      <c r="BK353" s="96">
        <v>2</v>
      </c>
      <c r="BL353" s="94">
        <v>-3</v>
      </c>
      <c r="BM353" s="36">
        <v>2</v>
      </c>
      <c r="BN353" s="70" t="s">
        <v>1065</v>
      </c>
      <c r="BO353" s="104">
        <v>45</v>
      </c>
      <c r="BP353" s="84" t="s">
        <v>3300</v>
      </c>
      <c r="BQ353" s="84">
        <v>545064</v>
      </c>
      <c r="BR353" s="36" t="s">
        <v>3792</v>
      </c>
      <c r="BS353" s="36" t="s">
        <v>1113</v>
      </c>
      <c r="BT353" s="36" t="s">
        <v>5925</v>
      </c>
      <c r="BU353" s="84" t="s">
        <v>6014</v>
      </c>
      <c r="BV353" s="84" t="s">
        <v>4718</v>
      </c>
    </row>
    <row r="354" spans="1:74" x14ac:dyDescent="0.3">
      <c r="A354" s="84" t="s">
        <v>13</v>
      </c>
      <c r="B354" s="84" t="s">
        <v>223</v>
      </c>
      <c r="C354" s="84" t="s">
        <v>1065</v>
      </c>
      <c r="D354" s="84">
        <v>2018</v>
      </c>
      <c r="E354" s="84">
        <v>24</v>
      </c>
      <c r="F354" s="84" t="s">
        <v>1081</v>
      </c>
      <c r="G354" s="84" t="s">
        <v>1063</v>
      </c>
      <c r="H354" s="93" t="s">
        <v>1967</v>
      </c>
      <c r="I354" s="94">
        <v>0.04</v>
      </c>
      <c r="J354" s="93" t="s">
        <v>1064</v>
      </c>
      <c r="K354" s="184">
        <v>32.5</v>
      </c>
      <c r="L354" s="185">
        <v>0</v>
      </c>
      <c r="M354" s="96">
        <v>27</v>
      </c>
      <c r="N354" s="96">
        <v>0</v>
      </c>
      <c r="O354" s="96">
        <v>0</v>
      </c>
      <c r="P354" s="96">
        <v>0</v>
      </c>
      <c r="Q354" s="185">
        <v>0</v>
      </c>
      <c r="R354" s="96">
        <v>10</v>
      </c>
      <c r="S354" s="96">
        <v>144</v>
      </c>
      <c r="T354" s="96">
        <v>6</v>
      </c>
      <c r="U354" s="96">
        <v>17</v>
      </c>
      <c r="V354" s="96">
        <v>1</v>
      </c>
      <c r="W354" s="185">
        <v>25</v>
      </c>
      <c r="X354" s="96">
        <v>88</v>
      </c>
      <c r="Y354" s="96">
        <v>38</v>
      </c>
      <c r="Z354" s="96">
        <v>56</v>
      </c>
      <c r="AA354" s="96">
        <v>2</v>
      </c>
      <c r="AB354" s="96">
        <v>2</v>
      </c>
      <c r="AC354" s="96">
        <v>0</v>
      </c>
      <c r="AD354" s="96">
        <v>26</v>
      </c>
      <c r="AE354" s="188">
        <v>6.17</v>
      </c>
      <c r="AF354" s="96">
        <v>29</v>
      </c>
      <c r="AG354" s="97">
        <v>8.6</v>
      </c>
      <c r="AH354" s="98">
        <v>1.5</v>
      </c>
      <c r="AI354" s="97">
        <v>8.1</v>
      </c>
      <c r="AJ354" s="97">
        <v>5</v>
      </c>
      <c r="AK354" s="99">
        <v>1.74</v>
      </c>
      <c r="AL354" s="100">
        <v>0.35199999999999998</v>
      </c>
      <c r="AM354" s="99">
        <v>1.9</v>
      </c>
      <c r="AN354" s="99">
        <v>2.4900000000000002</v>
      </c>
      <c r="AO354" s="99">
        <v>0.1</v>
      </c>
      <c r="AP354" s="101">
        <v>7</v>
      </c>
      <c r="AQ354" s="102">
        <v>146</v>
      </c>
      <c r="AR354" s="103">
        <v>4</v>
      </c>
      <c r="AS354" s="102">
        <v>-4</v>
      </c>
      <c r="AT354" s="191">
        <v>0</v>
      </c>
      <c r="AU354" s="84">
        <v>348</v>
      </c>
      <c r="AV354" s="84">
        <v>52</v>
      </c>
      <c r="AW354" s="94">
        <v>-1.25</v>
      </c>
      <c r="AX354" s="84" t="s">
        <v>1945</v>
      </c>
      <c r="AY354" s="97">
        <v>41.7</v>
      </c>
      <c r="AZ354" s="94">
        <v>5.18</v>
      </c>
      <c r="BA354" s="96">
        <v>95</v>
      </c>
      <c r="BB354" s="96">
        <v>10</v>
      </c>
      <c r="BC354" s="84" t="s">
        <v>1967</v>
      </c>
      <c r="BD354" s="97">
        <v>51.9</v>
      </c>
      <c r="BE354" s="94">
        <v>4.93</v>
      </c>
      <c r="BF354" s="96">
        <v>97</v>
      </c>
      <c r="BG354" s="96">
        <v>14</v>
      </c>
      <c r="BH354" s="97">
        <v>2.2999999999999998</v>
      </c>
      <c r="BI354" s="94">
        <v>23.14</v>
      </c>
      <c r="BJ354" s="94">
        <v>3.08</v>
      </c>
      <c r="BK354" s="96">
        <v>39</v>
      </c>
      <c r="BL354" s="94">
        <v>-16.97</v>
      </c>
      <c r="BM354" s="36">
        <v>-35</v>
      </c>
      <c r="BN354" s="70" t="s">
        <v>1065</v>
      </c>
      <c r="BO354" s="104">
        <v>50</v>
      </c>
      <c r="BP354" s="84" t="s">
        <v>6015</v>
      </c>
      <c r="BQ354" s="84">
        <v>623454</v>
      </c>
      <c r="BR354" s="36" t="s">
        <v>4683</v>
      </c>
      <c r="BS354" s="36" t="s">
        <v>4405</v>
      </c>
      <c r="BT354" s="36" t="s">
        <v>5968</v>
      </c>
      <c r="BU354" s="84" t="s">
        <v>5969</v>
      </c>
      <c r="BV354" s="84" t="s">
        <v>4723</v>
      </c>
    </row>
    <row r="355" spans="1:74" x14ac:dyDescent="0.3">
      <c r="A355" s="84" t="s">
        <v>6016</v>
      </c>
      <c r="B355" s="84" t="s">
        <v>3262</v>
      </c>
      <c r="C355" s="84" t="s">
        <v>1065</v>
      </c>
      <c r="D355" s="84">
        <v>2018</v>
      </c>
      <c r="E355" s="84">
        <v>26</v>
      </c>
      <c r="F355" s="84" t="s">
        <v>1093</v>
      </c>
      <c r="G355" s="84" t="s">
        <v>1063</v>
      </c>
      <c r="H355" s="93" t="s">
        <v>1967</v>
      </c>
      <c r="I355" s="94">
        <v>0.14000000000000001</v>
      </c>
      <c r="J355" s="93" t="s">
        <v>1064</v>
      </c>
      <c r="K355" s="184">
        <v>30.6</v>
      </c>
      <c r="L355" s="185">
        <v>1</v>
      </c>
      <c r="M355" s="96">
        <v>29</v>
      </c>
      <c r="N355" s="96">
        <v>0</v>
      </c>
      <c r="O355" s="96">
        <v>0</v>
      </c>
      <c r="P355" s="96">
        <v>0</v>
      </c>
      <c r="Q355" s="185">
        <v>0</v>
      </c>
      <c r="R355" s="96">
        <v>10</v>
      </c>
      <c r="S355" s="96">
        <v>154</v>
      </c>
      <c r="T355" s="96">
        <v>7</v>
      </c>
      <c r="U355" s="96">
        <v>19</v>
      </c>
      <c r="V355" s="96">
        <v>1</v>
      </c>
      <c r="W355" s="185">
        <v>24</v>
      </c>
      <c r="X355" s="96">
        <v>95</v>
      </c>
      <c r="Y355" s="96">
        <v>36</v>
      </c>
      <c r="Z355" s="96">
        <v>57</v>
      </c>
      <c r="AA355" s="96">
        <v>2</v>
      </c>
      <c r="AB355" s="96">
        <v>3</v>
      </c>
      <c r="AC355" s="96">
        <v>0</v>
      </c>
      <c r="AD355" s="96">
        <v>23</v>
      </c>
      <c r="AE355" s="188">
        <v>6.32</v>
      </c>
      <c r="AF355" s="96">
        <v>30</v>
      </c>
      <c r="AG355" s="97">
        <v>8.5</v>
      </c>
      <c r="AH355" s="98">
        <v>1.3</v>
      </c>
      <c r="AI355" s="97">
        <v>7.3</v>
      </c>
      <c r="AJ355" s="97">
        <v>5.4</v>
      </c>
      <c r="AK355" s="99">
        <v>1.89</v>
      </c>
      <c r="AL355" s="100">
        <v>0.32800000000000001</v>
      </c>
      <c r="AM355" s="99">
        <v>1.88</v>
      </c>
      <c r="AN355" s="99">
        <v>2.7</v>
      </c>
      <c r="AO355" s="99">
        <v>0.1</v>
      </c>
      <c r="AP355" s="101">
        <v>0</v>
      </c>
      <c r="AQ355" s="102">
        <v>149</v>
      </c>
      <c r="AR355" s="103">
        <v>4</v>
      </c>
      <c r="AS355" s="102">
        <v>-4</v>
      </c>
      <c r="AT355" s="191">
        <v>0</v>
      </c>
      <c r="AU355" s="84">
        <v>349</v>
      </c>
      <c r="AV355" s="84">
        <v>53</v>
      </c>
      <c r="AW355" s="94">
        <v>-1.1299999999999999</v>
      </c>
      <c r="AX355" s="84" t="s">
        <v>1945</v>
      </c>
      <c r="AY355" s="97">
        <v>41.4</v>
      </c>
      <c r="AZ355" s="94">
        <v>5.57</v>
      </c>
      <c r="BA355" s="96">
        <v>102</v>
      </c>
      <c r="BB355" s="96">
        <v>8</v>
      </c>
      <c r="BC355" s="84" t="s">
        <v>1967</v>
      </c>
      <c r="BD355" s="97">
        <v>51.4</v>
      </c>
      <c r="BE355" s="94">
        <v>5.19</v>
      </c>
      <c r="BF355" s="96">
        <v>103</v>
      </c>
      <c r="BG355" s="96">
        <v>12</v>
      </c>
      <c r="BH355" s="97">
        <v>8</v>
      </c>
      <c r="BI355" s="94">
        <v>6.75</v>
      </c>
      <c r="BJ355" s="94">
        <v>9.3800000000000008</v>
      </c>
      <c r="BK355" s="96">
        <v>0</v>
      </c>
      <c r="BL355" s="94">
        <v>-0.43</v>
      </c>
      <c r="BM355" s="36">
        <v>3</v>
      </c>
      <c r="BN355" s="70" t="s">
        <v>1065</v>
      </c>
      <c r="BO355" s="104">
        <v>43</v>
      </c>
      <c r="BP355" s="84" t="s">
        <v>6017</v>
      </c>
      <c r="BQ355" s="84">
        <v>592120</v>
      </c>
      <c r="BR355" s="36" t="s">
        <v>4434</v>
      </c>
      <c r="BS355" s="36" t="s">
        <v>6018</v>
      </c>
      <c r="BT355" s="36" t="s">
        <v>5242</v>
      </c>
      <c r="BU355" s="84" t="s">
        <v>4807</v>
      </c>
      <c r="BV355" s="84" t="s">
        <v>4723</v>
      </c>
    </row>
    <row r="356" spans="1:74" x14ac:dyDescent="0.3">
      <c r="A356" s="84" t="s">
        <v>4956</v>
      </c>
      <c r="B356" s="84" t="s">
        <v>14</v>
      </c>
      <c r="C356" s="84" t="s">
        <v>1065</v>
      </c>
      <c r="D356" s="84">
        <v>2018</v>
      </c>
      <c r="E356" s="84">
        <v>27</v>
      </c>
      <c r="F356" s="84" t="s">
        <v>1116</v>
      </c>
      <c r="G356" s="84" t="s">
        <v>1063</v>
      </c>
      <c r="H356" s="93" t="s">
        <v>1967</v>
      </c>
      <c r="I356" s="94">
        <v>0.13</v>
      </c>
      <c r="J356" s="93" t="s">
        <v>1064</v>
      </c>
      <c r="K356" s="184">
        <v>30.6</v>
      </c>
      <c r="L356" s="185">
        <v>1</v>
      </c>
      <c r="M356" s="96">
        <v>10</v>
      </c>
      <c r="N356" s="96">
        <v>4</v>
      </c>
      <c r="O356" s="96">
        <v>0</v>
      </c>
      <c r="P356" s="96">
        <v>0</v>
      </c>
      <c r="Q356" s="185">
        <v>0</v>
      </c>
      <c r="R356" s="96">
        <v>2</v>
      </c>
      <c r="S356" s="96">
        <v>130</v>
      </c>
      <c r="T356" s="96">
        <v>5</v>
      </c>
      <c r="U356" s="96">
        <v>12</v>
      </c>
      <c r="V356" s="96">
        <v>1</v>
      </c>
      <c r="W356" s="185">
        <v>22</v>
      </c>
      <c r="X356" s="96">
        <v>86</v>
      </c>
      <c r="Y356" s="96">
        <v>32</v>
      </c>
      <c r="Z356" s="96">
        <v>58</v>
      </c>
      <c r="AA356" s="96">
        <v>1</v>
      </c>
      <c r="AB356" s="96">
        <v>2</v>
      </c>
      <c r="AC356" s="96">
        <v>0</v>
      </c>
      <c r="AD356" s="96">
        <v>20</v>
      </c>
      <c r="AE356" s="188">
        <v>6.48</v>
      </c>
      <c r="AF356" s="96">
        <v>26</v>
      </c>
      <c r="AG356" s="97">
        <v>8.1</v>
      </c>
      <c r="AH356" s="98">
        <v>1.8</v>
      </c>
      <c r="AI356" s="97">
        <v>7.4</v>
      </c>
      <c r="AJ356" s="97">
        <v>3.9</v>
      </c>
      <c r="AK356" s="99">
        <v>1.6</v>
      </c>
      <c r="AL356" s="100">
        <v>0.29699999999999999</v>
      </c>
      <c r="AM356" s="99">
        <v>1.55</v>
      </c>
      <c r="AN356" s="99">
        <v>2.21</v>
      </c>
      <c r="AO356" s="99">
        <v>0.09</v>
      </c>
      <c r="AP356" s="101">
        <v>6</v>
      </c>
      <c r="AQ356" s="102">
        <v>153</v>
      </c>
      <c r="AR356" s="103">
        <v>3</v>
      </c>
      <c r="AS356" s="102">
        <v>-3</v>
      </c>
      <c r="AT356" s="191">
        <v>0</v>
      </c>
      <c r="AU356" s="84">
        <v>350</v>
      </c>
      <c r="AV356" s="84">
        <v>54</v>
      </c>
      <c r="AW356" s="94">
        <v>-1.79</v>
      </c>
      <c r="AX356" s="84" t="s">
        <v>1859</v>
      </c>
      <c r="AY356" s="97">
        <v>66.400000000000006</v>
      </c>
      <c r="AZ356" s="94">
        <v>4.78</v>
      </c>
      <c r="BA356" s="96">
        <v>88</v>
      </c>
      <c r="BB356" s="96">
        <v>18</v>
      </c>
      <c r="BC356" s="84" t="s">
        <v>1967</v>
      </c>
      <c r="BD356" s="97">
        <v>63.6</v>
      </c>
      <c r="BE356" s="94">
        <v>4.6900000000000004</v>
      </c>
      <c r="BF356" s="96">
        <v>93</v>
      </c>
      <c r="BG356" s="96">
        <v>19</v>
      </c>
      <c r="BH356" s="97">
        <v>0</v>
      </c>
      <c r="BI356" s="94">
        <v>270000</v>
      </c>
      <c r="BJ356" s="94">
        <v>9.66</v>
      </c>
      <c r="BK356" s="96">
        <v>0</v>
      </c>
      <c r="BL356" s="94">
        <v>-269994</v>
      </c>
      <c r="BM356" s="36">
        <v>3</v>
      </c>
      <c r="BN356" s="70" t="s">
        <v>1065</v>
      </c>
      <c r="BO356" s="104">
        <v>64</v>
      </c>
      <c r="BP356" s="84" t="s">
        <v>4957</v>
      </c>
      <c r="BQ356" s="84">
        <v>571863</v>
      </c>
      <c r="BR356" s="36" t="s">
        <v>3767</v>
      </c>
      <c r="BS356" s="36" t="s">
        <v>4483</v>
      </c>
      <c r="BT356" s="36" t="s">
        <v>4955</v>
      </c>
      <c r="BU356" s="84" t="s">
        <v>3561</v>
      </c>
      <c r="BV356" s="84" t="s">
        <v>4723</v>
      </c>
    </row>
    <row r="357" spans="1:74" x14ac:dyDescent="0.3">
      <c r="A357" s="84" t="s">
        <v>273</v>
      </c>
      <c r="B357" s="84" t="s">
        <v>9</v>
      </c>
      <c r="C357" s="84" t="s">
        <v>1065</v>
      </c>
      <c r="D357" s="84">
        <v>2018</v>
      </c>
      <c r="E357" s="84">
        <v>34</v>
      </c>
      <c r="F357" s="84" t="s">
        <v>1107</v>
      </c>
      <c r="G357" s="84" t="s">
        <v>1063</v>
      </c>
      <c r="H357" s="93" t="s">
        <v>1967</v>
      </c>
      <c r="I357" s="94">
        <v>0.03</v>
      </c>
      <c r="J357" s="93" t="s">
        <v>1064</v>
      </c>
      <c r="K357" s="184">
        <v>22.7</v>
      </c>
      <c r="L357" s="185">
        <v>1</v>
      </c>
      <c r="M357" s="96">
        <v>26</v>
      </c>
      <c r="N357" s="96">
        <v>0</v>
      </c>
      <c r="O357" s="96">
        <v>0</v>
      </c>
      <c r="P357" s="96">
        <v>0</v>
      </c>
      <c r="Q357" s="185">
        <v>0</v>
      </c>
      <c r="R357" s="96">
        <v>10</v>
      </c>
      <c r="S357" s="96">
        <v>123</v>
      </c>
      <c r="T357" s="96">
        <v>5</v>
      </c>
      <c r="U357" s="96">
        <v>15</v>
      </c>
      <c r="V357" s="96">
        <v>1</v>
      </c>
      <c r="W357" s="185">
        <v>20</v>
      </c>
      <c r="X357" s="96">
        <v>77</v>
      </c>
      <c r="Y357" s="96">
        <v>31</v>
      </c>
      <c r="Z357" s="96">
        <v>59</v>
      </c>
      <c r="AA357" s="96">
        <v>2</v>
      </c>
      <c r="AB357" s="96">
        <v>2</v>
      </c>
      <c r="AC357" s="96">
        <v>0</v>
      </c>
      <c r="AD357" s="96">
        <v>20</v>
      </c>
      <c r="AE357" s="188">
        <v>6.54</v>
      </c>
      <c r="AF357" s="96">
        <v>26</v>
      </c>
      <c r="AG357" s="97">
        <v>8.8000000000000007</v>
      </c>
      <c r="AH357" s="98">
        <v>1.3</v>
      </c>
      <c r="AI357" s="97">
        <v>7.3</v>
      </c>
      <c r="AJ357" s="97">
        <v>5.0999999999999996</v>
      </c>
      <c r="AK357" s="99">
        <v>1.73</v>
      </c>
      <c r="AL357" s="100">
        <v>0.32400000000000001</v>
      </c>
      <c r="AM357" s="99">
        <v>1.82</v>
      </c>
      <c r="AN357" s="99">
        <v>2.4900000000000002</v>
      </c>
      <c r="AO357" s="99">
        <v>0.09</v>
      </c>
      <c r="AP357" s="101">
        <v>1</v>
      </c>
      <c r="AQ357" s="102">
        <v>154</v>
      </c>
      <c r="AR357" s="103">
        <v>3</v>
      </c>
      <c r="AS357" s="102">
        <v>-4</v>
      </c>
      <c r="AT357" s="191">
        <v>0</v>
      </c>
      <c r="AU357" s="84">
        <v>353</v>
      </c>
      <c r="AV357" s="84">
        <v>57</v>
      </c>
      <c r="AW357" s="94">
        <v>-1.34</v>
      </c>
      <c r="AX357" s="84" t="s">
        <v>1945</v>
      </c>
      <c r="AY357" s="97">
        <v>36.1</v>
      </c>
      <c r="AZ357" s="94">
        <v>5.27</v>
      </c>
      <c r="BA357" s="96">
        <v>97</v>
      </c>
      <c r="BB357" s="96">
        <v>9</v>
      </c>
      <c r="BC357" s="84" t="s">
        <v>1967</v>
      </c>
      <c r="BD357" s="97">
        <v>46.8</v>
      </c>
      <c r="BE357" s="94">
        <v>5.2</v>
      </c>
      <c r="BF357" s="96">
        <v>103</v>
      </c>
      <c r="BG357" s="96">
        <v>11</v>
      </c>
      <c r="BH357" s="97">
        <v>1.3</v>
      </c>
      <c r="BI357" s="94">
        <v>0</v>
      </c>
      <c r="BJ357" s="94">
        <v>7.6</v>
      </c>
      <c r="BK357" s="96">
        <v>0</v>
      </c>
      <c r="BL357" s="94">
        <v>6.54</v>
      </c>
      <c r="BM357" s="36">
        <v>3</v>
      </c>
      <c r="BN357" s="70" t="s">
        <v>1065</v>
      </c>
      <c r="BO357" s="104">
        <v>46</v>
      </c>
      <c r="BP357" s="84" t="s">
        <v>1385</v>
      </c>
      <c r="BQ357" s="84">
        <v>430947</v>
      </c>
      <c r="BR357" s="36" t="s">
        <v>4717</v>
      </c>
      <c r="BS357" s="36" t="s">
        <v>1435</v>
      </c>
      <c r="BT357" s="36" t="s">
        <v>3705</v>
      </c>
      <c r="BU357" s="84" t="s">
        <v>3194</v>
      </c>
      <c r="BV357" s="84" t="s">
        <v>6261</v>
      </c>
    </row>
    <row r="358" spans="1:74" x14ac:dyDescent="0.3">
      <c r="A358" s="84" t="s">
        <v>4350</v>
      </c>
      <c r="B358" s="84" t="s">
        <v>88</v>
      </c>
      <c r="C358" s="84" t="s">
        <v>1065</v>
      </c>
      <c r="D358" s="84">
        <v>2018</v>
      </c>
      <c r="E358" s="84">
        <v>29</v>
      </c>
      <c r="F358" s="84" t="s">
        <v>1111</v>
      </c>
      <c r="G358" s="84" t="s">
        <v>1063</v>
      </c>
      <c r="H358" s="93" t="s">
        <v>1967</v>
      </c>
      <c r="I358" s="94">
        <v>0.14000000000000001</v>
      </c>
      <c r="J358" s="93" t="s">
        <v>1064</v>
      </c>
      <c r="K358" s="184">
        <v>24.5</v>
      </c>
      <c r="L358" s="185">
        <v>1</v>
      </c>
      <c r="M358" s="96">
        <v>28</v>
      </c>
      <c r="N358" s="96">
        <v>0</v>
      </c>
      <c r="O358" s="96">
        <v>0</v>
      </c>
      <c r="P358" s="96">
        <v>0</v>
      </c>
      <c r="Q358" s="185">
        <v>0</v>
      </c>
      <c r="R358" s="96">
        <v>9</v>
      </c>
      <c r="S358" s="96">
        <v>127</v>
      </c>
      <c r="T358" s="96">
        <v>4</v>
      </c>
      <c r="U358" s="96">
        <v>14</v>
      </c>
      <c r="V358" s="96">
        <v>1</v>
      </c>
      <c r="W358" s="185">
        <v>23</v>
      </c>
      <c r="X358" s="96">
        <v>83</v>
      </c>
      <c r="Y358" s="96">
        <v>28</v>
      </c>
      <c r="Z358" s="96">
        <v>60</v>
      </c>
      <c r="AA358" s="96">
        <v>2</v>
      </c>
      <c r="AB358" s="96">
        <v>1</v>
      </c>
      <c r="AC358" s="96">
        <v>0</v>
      </c>
      <c r="AD358" s="96">
        <v>17</v>
      </c>
      <c r="AE358" s="188">
        <v>6.66</v>
      </c>
      <c r="AF358" s="96">
        <v>24</v>
      </c>
      <c r="AG358" s="97">
        <v>7.6</v>
      </c>
      <c r="AH358" s="98">
        <v>1.7</v>
      </c>
      <c r="AI358" s="97">
        <v>7.5</v>
      </c>
      <c r="AJ358" s="97">
        <v>4.4000000000000004</v>
      </c>
      <c r="AK358" s="99">
        <v>1.25</v>
      </c>
      <c r="AL358" s="100">
        <v>0.32</v>
      </c>
      <c r="AM358" s="99">
        <v>1.62</v>
      </c>
      <c r="AN358" s="99">
        <v>1.87</v>
      </c>
      <c r="AO358" s="99">
        <v>7.0000000000000007E-2</v>
      </c>
      <c r="AP358" s="101">
        <v>7</v>
      </c>
      <c r="AQ358" s="102">
        <v>157</v>
      </c>
      <c r="AR358" s="103">
        <v>3</v>
      </c>
      <c r="AS358" s="102">
        <v>-5</v>
      </c>
      <c r="AT358" s="191">
        <v>0</v>
      </c>
      <c r="AU358" s="84">
        <v>354</v>
      </c>
      <c r="AV358" s="84">
        <v>58</v>
      </c>
      <c r="AW358" s="94">
        <v>-1.63</v>
      </c>
      <c r="AX358" s="84" t="s">
        <v>1945</v>
      </c>
      <c r="AY358" s="97">
        <v>37.700000000000003</v>
      </c>
      <c r="AZ358" s="94">
        <v>5.0599999999999996</v>
      </c>
      <c r="BA358" s="96">
        <v>93</v>
      </c>
      <c r="BB358" s="96">
        <v>10</v>
      </c>
      <c r="BC358" s="84" t="s">
        <v>1967</v>
      </c>
      <c r="BD358" s="97">
        <v>48.6</v>
      </c>
      <c r="BE358" s="94">
        <v>5.03</v>
      </c>
      <c r="BF358" s="96">
        <v>99</v>
      </c>
      <c r="BG358" s="96">
        <v>12</v>
      </c>
      <c r="BH358" s="97">
        <v>1</v>
      </c>
      <c r="BI358" s="94">
        <v>0</v>
      </c>
      <c r="BJ358" s="94">
        <v>7.6</v>
      </c>
      <c r="BK358" s="96">
        <v>0</v>
      </c>
      <c r="BL358" s="94">
        <v>6.66</v>
      </c>
      <c r="BM358" s="36">
        <v>2</v>
      </c>
      <c r="BN358" s="70" t="s">
        <v>1065</v>
      </c>
      <c r="BO358" s="104">
        <v>48</v>
      </c>
      <c r="BP358" s="84" t="s">
        <v>4351</v>
      </c>
      <c r="BQ358" s="84">
        <v>592341</v>
      </c>
      <c r="BR358" s="36" t="s">
        <v>3795</v>
      </c>
      <c r="BS358" s="36" t="s">
        <v>5507</v>
      </c>
      <c r="BT358" s="36" t="s">
        <v>2940</v>
      </c>
      <c r="BU358" s="84" t="s">
        <v>6019</v>
      </c>
      <c r="BV358" s="84" t="s">
        <v>4739</v>
      </c>
    </row>
    <row r="359" spans="1:74" x14ac:dyDescent="0.3">
      <c r="A359" s="84" t="s">
        <v>147</v>
      </c>
      <c r="B359" s="84" t="s">
        <v>6020</v>
      </c>
      <c r="C359" s="84" t="s">
        <v>1065</v>
      </c>
      <c r="D359" s="84">
        <v>2018</v>
      </c>
      <c r="E359" s="84">
        <v>27</v>
      </c>
      <c r="F359" s="84" t="s">
        <v>1104</v>
      </c>
      <c r="G359" s="84" t="s">
        <v>1063</v>
      </c>
      <c r="H359" s="93" t="s">
        <v>1967</v>
      </c>
      <c r="I359" s="94">
        <v>0.02</v>
      </c>
      <c r="J359" s="93" t="s">
        <v>1064</v>
      </c>
      <c r="K359" s="184">
        <v>28.5</v>
      </c>
      <c r="L359" s="185">
        <v>1</v>
      </c>
      <c r="M359" s="96">
        <v>26</v>
      </c>
      <c r="N359" s="96">
        <v>0</v>
      </c>
      <c r="O359" s="96">
        <v>0</v>
      </c>
      <c r="P359" s="96">
        <v>0</v>
      </c>
      <c r="Q359" s="185">
        <v>0</v>
      </c>
      <c r="R359" s="96">
        <v>9</v>
      </c>
      <c r="S359" s="96">
        <v>134</v>
      </c>
      <c r="T359" s="96">
        <v>6</v>
      </c>
      <c r="U359" s="96">
        <v>16</v>
      </c>
      <c r="V359" s="96">
        <v>1</v>
      </c>
      <c r="W359" s="185">
        <v>24</v>
      </c>
      <c r="X359" s="96">
        <v>82</v>
      </c>
      <c r="Y359" s="96">
        <v>35</v>
      </c>
      <c r="Z359" s="96">
        <v>68</v>
      </c>
      <c r="AA359" s="96">
        <v>2</v>
      </c>
      <c r="AB359" s="96">
        <v>2</v>
      </c>
      <c r="AC359" s="96">
        <v>0</v>
      </c>
      <c r="AD359" s="96">
        <v>23</v>
      </c>
      <c r="AE359" s="188">
        <v>7.52</v>
      </c>
      <c r="AF359" s="96">
        <v>29</v>
      </c>
      <c r="AG359" s="97">
        <v>9.3000000000000007</v>
      </c>
      <c r="AH359" s="98">
        <v>1.5</v>
      </c>
      <c r="AI359" s="97">
        <v>8.1</v>
      </c>
      <c r="AJ359" s="97">
        <v>5</v>
      </c>
      <c r="AK359" s="99">
        <v>1.75</v>
      </c>
      <c r="AL359" s="100">
        <v>0.34100000000000003</v>
      </c>
      <c r="AM359" s="99">
        <v>1.86</v>
      </c>
      <c r="AN359" s="99">
        <v>2.5099999999999998</v>
      </c>
      <c r="AO359" s="99">
        <v>0.1</v>
      </c>
      <c r="AP359" s="101">
        <v>2</v>
      </c>
      <c r="AQ359" s="102">
        <v>178</v>
      </c>
      <c r="AR359" s="103">
        <v>2</v>
      </c>
      <c r="AS359" s="102">
        <v>-8</v>
      </c>
      <c r="AT359" s="191">
        <v>0</v>
      </c>
      <c r="AU359" s="84">
        <v>355</v>
      </c>
      <c r="AV359" s="84">
        <v>59</v>
      </c>
      <c r="AW359" s="94">
        <v>-2.37</v>
      </c>
      <c r="AX359" s="84" t="s">
        <v>1945</v>
      </c>
      <c r="AY359" s="97">
        <v>39.200000000000003</v>
      </c>
      <c r="AZ359" s="94">
        <v>5.19</v>
      </c>
      <c r="BA359" s="96">
        <v>96</v>
      </c>
      <c r="BB359" s="96">
        <v>10</v>
      </c>
      <c r="BC359" s="84" t="s">
        <v>1967</v>
      </c>
      <c r="BD359" s="97">
        <v>49.6</v>
      </c>
      <c r="BE359" s="94">
        <v>5.15</v>
      </c>
      <c r="BF359" s="96">
        <v>102</v>
      </c>
      <c r="BG359" s="96">
        <v>12</v>
      </c>
      <c r="BH359" s="97">
        <v>1</v>
      </c>
      <c r="BI359" s="94">
        <v>0</v>
      </c>
      <c r="BJ359" s="94">
        <v>2.74</v>
      </c>
      <c r="BK359" s="96">
        <v>61</v>
      </c>
      <c r="BL359" s="94">
        <v>7.52</v>
      </c>
      <c r="BM359" s="36">
        <v>-60</v>
      </c>
      <c r="BN359" s="70" t="s">
        <v>1086</v>
      </c>
      <c r="BO359" s="104">
        <v>49</v>
      </c>
      <c r="BP359" s="84" t="s">
        <v>6021</v>
      </c>
      <c r="BQ359" s="84">
        <v>572955</v>
      </c>
      <c r="BR359" s="36" t="s">
        <v>3806</v>
      </c>
      <c r="BS359" s="36" t="s">
        <v>1113</v>
      </c>
      <c r="BT359" s="36" t="s">
        <v>4438</v>
      </c>
      <c r="BU359" s="84" t="s">
        <v>4855</v>
      </c>
      <c r="BV359" s="84" t="s">
        <v>4723</v>
      </c>
    </row>
    <row r="360" spans="1:74" x14ac:dyDescent="0.3">
      <c r="A360" s="84" t="s">
        <v>393</v>
      </c>
      <c r="B360" s="84" t="s">
        <v>258</v>
      </c>
      <c r="C360" s="84" t="s">
        <v>1065</v>
      </c>
      <c r="D360" s="84">
        <v>2018</v>
      </c>
      <c r="E360" s="84">
        <v>34</v>
      </c>
      <c r="F360" s="84" t="s">
        <v>1070</v>
      </c>
      <c r="G360" s="84" t="s">
        <v>1063</v>
      </c>
      <c r="H360" s="93" t="s">
        <v>1967</v>
      </c>
      <c r="I360" s="94">
        <v>0.02</v>
      </c>
      <c r="J360" s="93" t="s">
        <v>1064</v>
      </c>
      <c r="K360" s="184">
        <v>23.5</v>
      </c>
      <c r="L360" s="185">
        <v>1</v>
      </c>
      <c r="M360" s="96">
        <v>26</v>
      </c>
      <c r="N360" s="96">
        <v>0</v>
      </c>
      <c r="O360" s="96">
        <v>0</v>
      </c>
      <c r="P360" s="96">
        <v>0</v>
      </c>
      <c r="Q360" s="185">
        <v>0</v>
      </c>
      <c r="R360" s="96">
        <v>9</v>
      </c>
      <c r="S360" s="96">
        <v>124</v>
      </c>
      <c r="T360" s="96">
        <v>4</v>
      </c>
      <c r="U360" s="96">
        <v>16</v>
      </c>
      <c r="V360" s="96">
        <v>1</v>
      </c>
      <c r="W360" s="185">
        <v>19</v>
      </c>
      <c r="X360" s="96">
        <v>77</v>
      </c>
      <c r="Y360" s="96">
        <v>32</v>
      </c>
      <c r="Z360" s="96">
        <v>67</v>
      </c>
      <c r="AA360" s="96">
        <v>2</v>
      </c>
      <c r="AB360" s="96">
        <v>2</v>
      </c>
      <c r="AC360" s="96">
        <v>0</v>
      </c>
      <c r="AD360" s="96">
        <v>20</v>
      </c>
      <c r="AE360" s="188">
        <v>7.49</v>
      </c>
      <c r="AF360" s="96">
        <v>28</v>
      </c>
      <c r="AG360" s="97">
        <v>9.4</v>
      </c>
      <c r="AH360" s="98">
        <v>1.2</v>
      </c>
      <c r="AI360" s="97">
        <v>7</v>
      </c>
      <c r="AJ360" s="97">
        <v>5.3</v>
      </c>
      <c r="AK360" s="99">
        <v>1.53</v>
      </c>
      <c r="AL360" s="100">
        <v>0.32400000000000001</v>
      </c>
      <c r="AM360" s="99">
        <v>1.84</v>
      </c>
      <c r="AN360" s="99">
        <v>2.2799999999999998</v>
      </c>
      <c r="AO360" s="99">
        <v>0.08</v>
      </c>
      <c r="AP360" s="101">
        <v>0</v>
      </c>
      <c r="AQ360" s="102">
        <v>177</v>
      </c>
      <c r="AR360" s="103">
        <v>2</v>
      </c>
      <c r="AS360" s="102">
        <v>-7</v>
      </c>
      <c r="AT360" s="191">
        <v>0</v>
      </c>
      <c r="AU360" s="84">
        <v>356</v>
      </c>
      <c r="AV360" s="84">
        <v>60</v>
      </c>
      <c r="AW360" s="94">
        <v>-2.2999999999999998</v>
      </c>
      <c r="AX360" s="84" t="s">
        <v>1945</v>
      </c>
      <c r="AY360" s="97">
        <v>36.299999999999997</v>
      </c>
      <c r="AZ360" s="94">
        <v>5.24</v>
      </c>
      <c r="BA360" s="96">
        <v>96</v>
      </c>
      <c r="BB360" s="96">
        <v>9</v>
      </c>
      <c r="BC360" s="84" t="s">
        <v>1967</v>
      </c>
      <c r="BD360" s="97">
        <v>47</v>
      </c>
      <c r="BE360" s="94">
        <v>5.19</v>
      </c>
      <c r="BF360" s="96">
        <v>103</v>
      </c>
      <c r="BG360" s="96">
        <v>11</v>
      </c>
      <c r="BH360" s="97">
        <v>1</v>
      </c>
      <c r="BI360" s="94">
        <v>0</v>
      </c>
      <c r="BJ360" s="94">
        <v>11.71</v>
      </c>
      <c r="BK360" s="96">
        <v>0</v>
      </c>
      <c r="BL360" s="94">
        <v>7.49</v>
      </c>
      <c r="BM360" s="36">
        <v>2</v>
      </c>
      <c r="BN360" s="70" t="s">
        <v>1065</v>
      </c>
      <c r="BO360" s="104">
        <v>46</v>
      </c>
      <c r="BP360" s="84" t="s">
        <v>1252</v>
      </c>
      <c r="BQ360" s="84">
        <v>471083</v>
      </c>
      <c r="BR360" s="36" t="s">
        <v>5350</v>
      </c>
      <c r="BS360" s="36" t="s">
        <v>5014</v>
      </c>
      <c r="BT360" s="36" t="s">
        <v>1073</v>
      </c>
      <c r="BU360" s="84" t="s">
        <v>3697</v>
      </c>
      <c r="BV360" s="84" t="s">
        <v>6261</v>
      </c>
    </row>
    <row r="361" spans="1:74" x14ac:dyDescent="0.3">
      <c r="A361" s="84" t="s">
        <v>4963</v>
      </c>
      <c r="B361" s="84" t="s">
        <v>424</v>
      </c>
      <c r="C361" s="84" t="s">
        <v>1065</v>
      </c>
      <c r="D361" s="84">
        <v>2018</v>
      </c>
      <c r="E361" s="84">
        <v>28</v>
      </c>
      <c r="F361" s="84" t="s">
        <v>1107</v>
      </c>
      <c r="G361" s="84" t="s">
        <v>1063</v>
      </c>
      <c r="H361" s="93" t="s">
        <v>1967</v>
      </c>
      <c r="I361" s="94">
        <v>0.09</v>
      </c>
      <c r="J361" s="93" t="s">
        <v>1064</v>
      </c>
      <c r="K361" s="184">
        <v>31.5</v>
      </c>
      <c r="L361" s="185">
        <v>1</v>
      </c>
      <c r="M361" s="96">
        <v>9</v>
      </c>
      <c r="N361" s="96">
        <v>5</v>
      </c>
      <c r="O361" s="96">
        <v>0</v>
      </c>
      <c r="P361" s="96">
        <v>0</v>
      </c>
      <c r="Q361" s="185">
        <v>0</v>
      </c>
      <c r="R361" s="96">
        <v>1</v>
      </c>
      <c r="S361" s="96">
        <v>128</v>
      </c>
      <c r="T361" s="96">
        <v>6</v>
      </c>
      <c r="U361" s="96">
        <v>13</v>
      </c>
      <c r="V361" s="96">
        <v>1</v>
      </c>
      <c r="W361" s="185">
        <v>22</v>
      </c>
      <c r="X361" s="96">
        <v>83</v>
      </c>
      <c r="Y361" s="96">
        <v>36</v>
      </c>
      <c r="Z361" s="96">
        <v>109</v>
      </c>
      <c r="AA361" s="96">
        <v>1</v>
      </c>
      <c r="AB361" s="96">
        <v>2</v>
      </c>
      <c r="AC361" s="96">
        <v>0</v>
      </c>
      <c r="AD361" s="96">
        <v>22</v>
      </c>
      <c r="AE361" s="188">
        <v>12.13</v>
      </c>
      <c r="AF361" s="96">
        <v>31</v>
      </c>
      <c r="AG361" s="97">
        <v>9.9</v>
      </c>
      <c r="AH361" s="98">
        <v>1.7</v>
      </c>
      <c r="AI361" s="97">
        <v>7.6</v>
      </c>
      <c r="AJ361" s="97">
        <v>4.2</v>
      </c>
      <c r="AK361" s="99">
        <v>1.83</v>
      </c>
      <c r="AL361" s="100">
        <v>0.30499999999999999</v>
      </c>
      <c r="AM361" s="99">
        <v>1.65</v>
      </c>
      <c r="AN361" s="99">
        <v>2.5</v>
      </c>
      <c r="AO361" s="99">
        <v>0.1</v>
      </c>
      <c r="AP361" s="101">
        <v>0</v>
      </c>
      <c r="AQ361" s="102">
        <v>286</v>
      </c>
      <c r="AR361" s="103">
        <v>0</v>
      </c>
      <c r="AS361" s="102">
        <v>-23</v>
      </c>
      <c r="AT361" s="191">
        <v>0</v>
      </c>
      <c r="AU361" s="84">
        <v>357</v>
      </c>
      <c r="AV361" s="84">
        <v>61</v>
      </c>
      <c r="AW361" s="94">
        <v>-7.35</v>
      </c>
      <c r="AX361" s="84" t="s">
        <v>1859</v>
      </c>
      <c r="AY361" s="97">
        <v>66.3</v>
      </c>
      <c r="AZ361" s="94">
        <v>4.92</v>
      </c>
      <c r="BA361" s="96">
        <v>91</v>
      </c>
      <c r="BB361" s="96">
        <v>16</v>
      </c>
      <c r="BC361" s="84" t="s">
        <v>1967</v>
      </c>
      <c r="BD361" s="97">
        <v>63</v>
      </c>
      <c r="BE361" s="94">
        <v>4.78</v>
      </c>
      <c r="BF361" s="96">
        <v>95</v>
      </c>
      <c r="BG361" s="96">
        <v>17</v>
      </c>
      <c r="BH361" s="97">
        <v>0</v>
      </c>
      <c r="BI361" s="94">
        <v>0</v>
      </c>
      <c r="BK361" s="96"/>
      <c r="BL361" s="94">
        <v>12.13</v>
      </c>
      <c r="BM361" s="36"/>
      <c r="BN361" s="70" t="s">
        <v>1086</v>
      </c>
      <c r="BO361" s="104">
        <v>63</v>
      </c>
      <c r="BP361" s="84" t="s">
        <v>4964</v>
      </c>
      <c r="BQ361" s="84">
        <v>605222</v>
      </c>
      <c r="BR361" s="36" t="s">
        <v>3767</v>
      </c>
      <c r="BS361" s="36" t="s">
        <v>6023</v>
      </c>
      <c r="BT361" s="36" t="s">
        <v>5270</v>
      </c>
      <c r="BU361" s="84" t="s">
        <v>5852</v>
      </c>
      <c r="BV361" s="84" t="s">
        <v>4723</v>
      </c>
    </row>
    <row r="362" spans="1:74" x14ac:dyDescent="0.3">
      <c r="A362" s="84" t="s">
        <v>2143</v>
      </c>
      <c r="B362" s="84" t="s">
        <v>131</v>
      </c>
      <c r="C362" s="84" t="s">
        <v>1065</v>
      </c>
      <c r="D362" s="84">
        <v>2018</v>
      </c>
      <c r="E362" s="84">
        <v>32</v>
      </c>
      <c r="F362" s="84" t="s">
        <v>1372</v>
      </c>
      <c r="G362" s="84" t="s">
        <v>1373</v>
      </c>
      <c r="H362" s="93" t="s">
        <v>1683</v>
      </c>
      <c r="I362" s="94">
        <v>0.81</v>
      </c>
      <c r="J362" s="93" t="s">
        <v>1064</v>
      </c>
      <c r="K362" s="184">
        <v>183.7</v>
      </c>
      <c r="L362" s="185">
        <v>13</v>
      </c>
      <c r="M362" s="96">
        <v>27</v>
      </c>
      <c r="N362" s="96">
        <v>27</v>
      </c>
      <c r="O362" s="96">
        <v>3</v>
      </c>
      <c r="P362" s="96">
        <v>2</v>
      </c>
      <c r="Q362" s="185">
        <v>0</v>
      </c>
      <c r="R362" s="96">
        <v>0</v>
      </c>
      <c r="S362" s="96">
        <v>701</v>
      </c>
      <c r="T362" s="96">
        <v>19</v>
      </c>
      <c r="U362" s="96">
        <v>41</v>
      </c>
      <c r="V362" s="96">
        <v>2</v>
      </c>
      <c r="W362" s="185">
        <v>195</v>
      </c>
      <c r="X362" s="96">
        <v>530</v>
      </c>
      <c r="Y362" s="96">
        <v>136</v>
      </c>
      <c r="Z362" s="96">
        <v>24</v>
      </c>
      <c r="AA362" s="96">
        <v>4</v>
      </c>
      <c r="AB362" s="96">
        <v>6</v>
      </c>
      <c r="AC362" s="96">
        <v>0</v>
      </c>
      <c r="AD362" s="96">
        <v>62</v>
      </c>
      <c r="AE362" s="188">
        <v>2.69</v>
      </c>
      <c r="AF362" s="96">
        <v>118</v>
      </c>
      <c r="AG362" s="97">
        <v>6</v>
      </c>
      <c r="AH362" s="98">
        <v>4.7</v>
      </c>
      <c r="AI362" s="97">
        <v>10</v>
      </c>
      <c r="AJ362" s="97">
        <v>2.1</v>
      </c>
      <c r="AK362" s="99">
        <v>0.97</v>
      </c>
      <c r="AL362" s="100">
        <v>0.26900000000000002</v>
      </c>
      <c r="AM362" s="99">
        <v>1.03</v>
      </c>
      <c r="AN362" s="99">
        <v>1.31</v>
      </c>
      <c r="AO362" s="99">
        <v>0.06</v>
      </c>
      <c r="AP362" s="101">
        <v>172</v>
      </c>
      <c r="AQ362" s="102">
        <v>63</v>
      </c>
      <c r="AR362" s="103">
        <v>186</v>
      </c>
      <c r="AS362" s="102">
        <v>63</v>
      </c>
      <c r="AT362" s="191">
        <v>44.86</v>
      </c>
      <c r="AU362" s="84">
        <v>2</v>
      </c>
      <c r="AV362" s="84">
        <v>1</v>
      </c>
      <c r="AW362" s="94">
        <v>0.49</v>
      </c>
      <c r="AX362" s="84" t="s">
        <v>1683</v>
      </c>
      <c r="AY362" s="97">
        <v>156.80000000000001</v>
      </c>
      <c r="AZ362" s="94">
        <v>3.11</v>
      </c>
      <c r="BA362" s="96">
        <v>57</v>
      </c>
      <c r="BB362" s="96">
        <v>114</v>
      </c>
      <c r="BC362" s="84" t="s">
        <v>1683</v>
      </c>
      <c r="BD362" s="97">
        <v>135</v>
      </c>
      <c r="BE362" s="94">
        <v>3.17</v>
      </c>
      <c r="BF362" s="96">
        <v>63</v>
      </c>
      <c r="BG362" s="96">
        <v>99</v>
      </c>
      <c r="BH362" s="97">
        <v>203.7</v>
      </c>
      <c r="BI362" s="94">
        <v>2.25</v>
      </c>
      <c r="BJ362" s="94">
        <v>2.4500000000000002</v>
      </c>
      <c r="BK362" s="96">
        <v>268</v>
      </c>
      <c r="BL362" s="94">
        <v>0.43</v>
      </c>
      <c r="BM362" s="36">
        <v>-82</v>
      </c>
      <c r="BN362" s="70" t="s">
        <v>1065</v>
      </c>
      <c r="BO362" s="104">
        <v>-69</v>
      </c>
      <c r="BP362" s="84" t="s">
        <v>2144</v>
      </c>
      <c r="BQ362" s="84">
        <v>446372</v>
      </c>
      <c r="BR362" s="36" t="s">
        <v>3738</v>
      </c>
      <c r="BS362" s="36" t="s">
        <v>3431</v>
      </c>
      <c r="BT362" s="36" t="s">
        <v>3480</v>
      </c>
      <c r="BU362" s="84" t="s">
        <v>5679</v>
      </c>
      <c r="BV362" s="84" t="s">
        <v>4654</v>
      </c>
    </row>
    <row r="363" spans="1:74" x14ac:dyDescent="0.3">
      <c r="A363" s="84" t="s">
        <v>1985</v>
      </c>
      <c r="B363" s="84" t="s">
        <v>58</v>
      </c>
      <c r="C363" s="84" t="s">
        <v>1103</v>
      </c>
      <c r="D363" s="84">
        <v>2018</v>
      </c>
      <c r="E363" s="84">
        <v>29</v>
      </c>
      <c r="F363" s="84" t="s">
        <v>1394</v>
      </c>
      <c r="G363" s="84" t="s">
        <v>1373</v>
      </c>
      <c r="H363" s="93" t="s">
        <v>1683</v>
      </c>
      <c r="I363" s="94">
        <v>0.81</v>
      </c>
      <c r="J363" s="93" t="s">
        <v>1064</v>
      </c>
      <c r="K363" s="184">
        <v>194.4</v>
      </c>
      <c r="L363" s="185">
        <v>13</v>
      </c>
      <c r="M363" s="96">
        <v>29</v>
      </c>
      <c r="N363" s="96">
        <v>29</v>
      </c>
      <c r="O363" s="96">
        <v>2</v>
      </c>
      <c r="P363" s="96">
        <v>0</v>
      </c>
      <c r="Q363" s="185">
        <v>0</v>
      </c>
      <c r="R363" s="96">
        <v>0</v>
      </c>
      <c r="S363" s="96">
        <v>770</v>
      </c>
      <c r="T363" s="96">
        <v>22</v>
      </c>
      <c r="U363" s="96">
        <v>42</v>
      </c>
      <c r="V363" s="96">
        <v>1</v>
      </c>
      <c r="W363" s="185">
        <v>230</v>
      </c>
      <c r="X363" s="96">
        <v>572</v>
      </c>
      <c r="Y363" s="96">
        <v>153</v>
      </c>
      <c r="Z363" s="96">
        <v>26</v>
      </c>
      <c r="AA363" s="96">
        <v>3</v>
      </c>
      <c r="AB363" s="96">
        <v>9</v>
      </c>
      <c r="AC363" s="96">
        <v>0</v>
      </c>
      <c r="AD363" s="96">
        <v>71</v>
      </c>
      <c r="AE363" s="188">
        <v>2.9</v>
      </c>
      <c r="AF363" s="96">
        <v>126</v>
      </c>
      <c r="AG363" s="97">
        <v>5.9</v>
      </c>
      <c r="AH363" s="98">
        <v>5.5</v>
      </c>
      <c r="AI363" s="97">
        <v>10.8</v>
      </c>
      <c r="AJ363" s="97">
        <v>2</v>
      </c>
      <c r="AK363" s="99">
        <v>1.05</v>
      </c>
      <c r="AL363" s="100">
        <v>0.29099999999999998</v>
      </c>
      <c r="AM363" s="99">
        <v>1.06</v>
      </c>
      <c r="AN363" s="99">
        <v>1.39</v>
      </c>
      <c r="AO363" s="99">
        <v>7.0000000000000007E-2</v>
      </c>
      <c r="AP363" s="101">
        <v>213</v>
      </c>
      <c r="AQ363" s="102">
        <v>68</v>
      </c>
      <c r="AR363" s="103">
        <v>153</v>
      </c>
      <c r="AS363" s="102">
        <v>63</v>
      </c>
      <c r="AT363" s="191">
        <v>48.24</v>
      </c>
      <c r="AU363" s="84">
        <v>3</v>
      </c>
      <c r="AV363" s="84">
        <v>2</v>
      </c>
      <c r="AW363" s="94">
        <v>0.27</v>
      </c>
      <c r="AX363" s="84" t="s">
        <v>1683</v>
      </c>
      <c r="AY363" s="97">
        <v>171.6</v>
      </c>
      <c r="AZ363" s="94">
        <v>3.13</v>
      </c>
      <c r="BA363" s="96">
        <v>57</v>
      </c>
      <c r="BB363" s="96">
        <v>118</v>
      </c>
      <c r="BC363" s="84" t="s">
        <v>1683</v>
      </c>
      <c r="BD363" s="97">
        <v>151.5</v>
      </c>
      <c r="BE363" s="94">
        <v>3.17</v>
      </c>
      <c r="BF363" s="96">
        <v>63</v>
      </c>
      <c r="BG363" s="96">
        <v>106</v>
      </c>
      <c r="BH363" s="97">
        <v>214.3</v>
      </c>
      <c r="BI363" s="94">
        <v>2.9</v>
      </c>
      <c r="BJ363" s="94">
        <v>2.48</v>
      </c>
      <c r="BK363" s="96">
        <v>263</v>
      </c>
      <c r="BL363" s="94">
        <v>0</v>
      </c>
      <c r="BM363" s="36">
        <v>-111</v>
      </c>
      <c r="BN363" s="70" t="s">
        <v>1065</v>
      </c>
      <c r="BO363" s="104">
        <v>-63</v>
      </c>
      <c r="BP363" s="84" t="s">
        <v>1986</v>
      </c>
      <c r="BQ363" s="84">
        <v>519242</v>
      </c>
      <c r="BR363" s="36" t="s">
        <v>3737</v>
      </c>
      <c r="BS363" s="36" t="s">
        <v>3642</v>
      </c>
      <c r="BT363" s="36" t="s">
        <v>3433</v>
      </c>
      <c r="BU363" s="84" t="s">
        <v>3486</v>
      </c>
      <c r="BV363" s="84" t="s">
        <v>4725</v>
      </c>
    </row>
    <row r="364" spans="1:74" x14ac:dyDescent="0.3">
      <c r="A364" s="84" t="s">
        <v>1971</v>
      </c>
      <c r="B364" s="84" t="s">
        <v>20</v>
      </c>
      <c r="C364" s="84" t="s">
        <v>1065</v>
      </c>
      <c r="D364" s="84">
        <v>2018</v>
      </c>
      <c r="E364" s="84">
        <v>31</v>
      </c>
      <c r="F364" s="84" t="s">
        <v>1372</v>
      </c>
      <c r="G364" s="84" t="s">
        <v>1373</v>
      </c>
      <c r="H364" s="93" t="s">
        <v>1683</v>
      </c>
      <c r="I364" s="94">
        <v>0.78</v>
      </c>
      <c r="J364" s="93" t="s">
        <v>1064</v>
      </c>
      <c r="K364" s="184">
        <v>174.5</v>
      </c>
      <c r="L364" s="185">
        <v>12</v>
      </c>
      <c r="M364" s="96">
        <v>29</v>
      </c>
      <c r="N364" s="96">
        <v>29</v>
      </c>
      <c r="O364" s="96">
        <v>1</v>
      </c>
      <c r="P364" s="96">
        <v>0</v>
      </c>
      <c r="Q364" s="185">
        <v>0</v>
      </c>
      <c r="R364" s="96">
        <v>0</v>
      </c>
      <c r="S364" s="96">
        <v>710</v>
      </c>
      <c r="T364" s="96">
        <v>21</v>
      </c>
      <c r="U364" s="96">
        <v>44</v>
      </c>
      <c r="V364" s="96">
        <v>2</v>
      </c>
      <c r="W364" s="185">
        <v>184</v>
      </c>
      <c r="X364" s="96">
        <v>525</v>
      </c>
      <c r="Y364" s="96">
        <v>147</v>
      </c>
      <c r="Z364" s="96">
        <v>31</v>
      </c>
      <c r="AA364" s="96">
        <v>6</v>
      </c>
      <c r="AB364" s="96">
        <v>6</v>
      </c>
      <c r="AC364" s="96">
        <v>0</v>
      </c>
      <c r="AD364" s="96">
        <v>68</v>
      </c>
      <c r="AE364" s="188">
        <v>3.45</v>
      </c>
      <c r="AF364" s="96">
        <v>123</v>
      </c>
      <c r="AG364" s="97">
        <v>6.3</v>
      </c>
      <c r="AH364" s="98">
        <v>4.2</v>
      </c>
      <c r="AI364" s="97">
        <v>9.4</v>
      </c>
      <c r="AJ364" s="97">
        <v>2.2999999999999998</v>
      </c>
      <c r="AK364" s="99">
        <v>1.06</v>
      </c>
      <c r="AL364" s="100">
        <v>0.28899999999999998</v>
      </c>
      <c r="AM364" s="99">
        <v>1.1399999999999999</v>
      </c>
      <c r="AN364" s="99">
        <v>1.43</v>
      </c>
      <c r="AO364" s="99">
        <v>0.06</v>
      </c>
      <c r="AP364" s="101">
        <v>125</v>
      </c>
      <c r="AQ364" s="102">
        <v>82</v>
      </c>
      <c r="AR364" s="103">
        <v>86</v>
      </c>
      <c r="AS364" s="102">
        <v>47</v>
      </c>
      <c r="AT364" s="191">
        <v>38.119999999999997</v>
      </c>
      <c r="AU364" s="84">
        <v>6</v>
      </c>
      <c r="AV364" s="84">
        <v>3</v>
      </c>
      <c r="AW364" s="94">
        <v>0</v>
      </c>
      <c r="AX364" s="84" t="s">
        <v>1683</v>
      </c>
      <c r="AY364" s="97">
        <v>153.1</v>
      </c>
      <c r="AZ364" s="94">
        <v>3.43</v>
      </c>
      <c r="BA364" s="96">
        <v>63</v>
      </c>
      <c r="BB364" s="96">
        <v>84</v>
      </c>
      <c r="BC364" s="84" t="s">
        <v>1683</v>
      </c>
      <c r="BD364" s="97">
        <v>134.19999999999999</v>
      </c>
      <c r="BE364" s="94">
        <v>3.46</v>
      </c>
      <c r="BF364" s="96">
        <v>68</v>
      </c>
      <c r="BG364" s="96">
        <v>76</v>
      </c>
      <c r="BH364" s="97">
        <v>200</v>
      </c>
      <c r="BI364" s="94">
        <v>3.29</v>
      </c>
      <c r="BJ364" s="94">
        <v>3.05</v>
      </c>
      <c r="BK364" s="96">
        <v>138</v>
      </c>
      <c r="BL364" s="94">
        <v>0.17</v>
      </c>
      <c r="BM364" s="36">
        <v>-51</v>
      </c>
      <c r="BN364" s="70" t="s">
        <v>1065</v>
      </c>
      <c r="BO364" s="104">
        <v>-66</v>
      </c>
      <c r="BP364" s="84" t="s">
        <v>2293</v>
      </c>
      <c r="BQ364" s="84">
        <v>471911</v>
      </c>
      <c r="BR364" s="36" t="s">
        <v>3738</v>
      </c>
      <c r="BS364" s="36" t="s">
        <v>3433</v>
      </c>
      <c r="BT364" s="36" t="s">
        <v>3640</v>
      </c>
      <c r="BU364" s="84" t="s">
        <v>3482</v>
      </c>
      <c r="BV364" s="84" t="s">
        <v>5384</v>
      </c>
    </row>
    <row r="365" spans="1:74" x14ac:dyDescent="0.3">
      <c r="A365" s="84" t="s">
        <v>2168</v>
      </c>
      <c r="B365" s="84" t="s">
        <v>1884</v>
      </c>
      <c r="C365" s="84" t="s">
        <v>1065</v>
      </c>
      <c r="D365" s="84">
        <v>2018</v>
      </c>
      <c r="E365" s="84">
        <v>29</v>
      </c>
      <c r="F365" s="84" t="s">
        <v>1402</v>
      </c>
      <c r="G365" s="84" t="s">
        <v>1373</v>
      </c>
      <c r="H365" s="93" t="s">
        <v>1683</v>
      </c>
      <c r="I365" s="94">
        <v>0.8</v>
      </c>
      <c r="J365" s="93" t="s">
        <v>1064</v>
      </c>
      <c r="K365" s="184">
        <v>178.5</v>
      </c>
      <c r="L365" s="185">
        <v>12</v>
      </c>
      <c r="M365" s="96">
        <v>30</v>
      </c>
      <c r="N365" s="96">
        <v>30</v>
      </c>
      <c r="O365" s="96">
        <v>0</v>
      </c>
      <c r="P365" s="96">
        <v>0</v>
      </c>
      <c r="Q365" s="185">
        <v>0</v>
      </c>
      <c r="R365" s="96">
        <v>0</v>
      </c>
      <c r="S365" s="96">
        <v>752</v>
      </c>
      <c r="T365" s="96">
        <v>23</v>
      </c>
      <c r="U365" s="96">
        <v>56</v>
      </c>
      <c r="V365" s="96">
        <v>0</v>
      </c>
      <c r="W365" s="185">
        <v>205</v>
      </c>
      <c r="X365" s="96">
        <v>537</v>
      </c>
      <c r="Y365" s="96">
        <v>160</v>
      </c>
      <c r="Z365" s="96">
        <v>33</v>
      </c>
      <c r="AA365" s="96">
        <v>10</v>
      </c>
      <c r="AB365" s="96">
        <v>4</v>
      </c>
      <c r="AC365" s="96">
        <v>0</v>
      </c>
      <c r="AD365" s="96">
        <v>83</v>
      </c>
      <c r="AE365" s="188">
        <v>3.68</v>
      </c>
      <c r="AF365" s="96">
        <v>138</v>
      </c>
      <c r="AG365" s="97">
        <v>6.9</v>
      </c>
      <c r="AH365" s="98">
        <v>3.7</v>
      </c>
      <c r="AI365" s="97">
        <v>10.199999999999999</v>
      </c>
      <c r="AJ365" s="97">
        <v>2.8</v>
      </c>
      <c r="AK365" s="99">
        <v>1.1599999999999999</v>
      </c>
      <c r="AL365" s="100">
        <v>0.3</v>
      </c>
      <c r="AM365" s="99">
        <v>1.22</v>
      </c>
      <c r="AN365" s="99">
        <v>1.6</v>
      </c>
      <c r="AO365" s="99">
        <v>7.0000000000000007E-2</v>
      </c>
      <c r="AP365" s="101">
        <v>138</v>
      </c>
      <c r="AQ365" s="102">
        <v>87</v>
      </c>
      <c r="AR365" s="103">
        <v>74</v>
      </c>
      <c r="AS365" s="102">
        <v>45</v>
      </c>
      <c r="AT365" s="191">
        <v>38.26</v>
      </c>
      <c r="AU365" s="84">
        <v>9</v>
      </c>
      <c r="AV365" s="84">
        <v>4</v>
      </c>
      <c r="AW365" s="94">
        <v>-0.11</v>
      </c>
      <c r="AX365" s="84" t="s">
        <v>1683</v>
      </c>
      <c r="AY365" s="97">
        <v>161.80000000000001</v>
      </c>
      <c r="AZ365" s="94">
        <v>3.57</v>
      </c>
      <c r="BA365" s="96">
        <v>66</v>
      </c>
      <c r="BB365" s="96">
        <v>77</v>
      </c>
      <c r="BC365" s="84" t="s">
        <v>1683</v>
      </c>
      <c r="BD365" s="97">
        <v>144.9</v>
      </c>
      <c r="BE365" s="94">
        <v>3.58</v>
      </c>
      <c r="BF365" s="96">
        <v>71</v>
      </c>
      <c r="BG365" s="96">
        <v>72</v>
      </c>
      <c r="BH365" s="97">
        <v>201</v>
      </c>
      <c r="BI365" s="94">
        <v>4.07</v>
      </c>
      <c r="BJ365" s="94">
        <v>3.33</v>
      </c>
      <c r="BK365" s="96">
        <v>108</v>
      </c>
      <c r="BL365" s="94">
        <v>-0.39</v>
      </c>
      <c r="BM365" s="36">
        <v>-33</v>
      </c>
      <c r="BN365" s="70" t="s">
        <v>1065</v>
      </c>
      <c r="BO365" s="104">
        <v>-56</v>
      </c>
      <c r="BP365" s="84" t="s">
        <v>2169</v>
      </c>
      <c r="BQ365" s="84">
        <v>502042</v>
      </c>
      <c r="BR365" s="36" t="s">
        <v>3739</v>
      </c>
      <c r="BS365" s="36" t="s">
        <v>4979</v>
      </c>
      <c r="BT365" s="36" t="s">
        <v>4304</v>
      </c>
      <c r="BU365" s="84" t="s">
        <v>4233</v>
      </c>
      <c r="BV365" s="84" t="s">
        <v>5670</v>
      </c>
    </row>
    <row r="366" spans="1:74" x14ac:dyDescent="0.3">
      <c r="A366" s="84" t="s">
        <v>2500</v>
      </c>
      <c r="B366" s="84" t="s">
        <v>331</v>
      </c>
      <c r="C366" s="84" t="s">
        <v>1103</v>
      </c>
      <c r="D366" s="84">
        <v>2018</v>
      </c>
      <c r="E366" s="84">
        <v>29</v>
      </c>
      <c r="F366" s="84" t="s">
        <v>1397</v>
      </c>
      <c r="G366" s="84" t="s">
        <v>1373</v>
      </c>
      <c r="H366" s="93" t="s">
        <v>1683</v>
      </c>
      <c r="I366" s="94">
        <v>0.71</v>
      </c>
      <c r="J366" s="93" t="s">
        <v>1064</v>
      </c>
      <c r="K366" s="184">
        <v>148.1</v>
      </c>
      <c r="L366" s="185">
        <v>9</v>
      </c>
      <c r="M366" s="96">
        <v>21</v>
      </c>
      <c r="N366" s="96">
        <v>21</v>
      </c>
      <c r="O366" s="96">
        <v>0</v>
      </c>
      <c r="P366" s="96">
        <v>0</v>
      </c>
      <c r="Q366" s="185">
        <v>0</v>
      </c>
      <c r="R366" s="96">
        <v>0</v>
      </c>
      <c r="S366" s="96">
        <v>506</v>
      </c>
      <c r="T366" s="96">
        <v>11</v>
      </c>
      <c r="U366" s="96">
        <v>34</v>
      </c>
      <c r="V366" s="96">
        <v>2</v>
      </c>
      <c r="W366" s="185">
        <v>122</v>
      </c>
      <c r="X366" s="96">
        <v>363</v>
      </c>
      <c r="Y366" s="96">
        <v>123</v>
      </c>
      <c r="Z366" s="96">
        <v>32</v>
      </c>
      <c r="AA366" s="96">
        <v>9</v>
      </c>
      <c r="AB366" s="96">
        <v>3</v>
      </c>
      <c r="AC366" s="96">
        <v>0</v>
      </c>
      <c r="AD366" s="96">
        <v>57</v>
      </c>
      <c r="AE366" s="188">
        <v>3.51</v>
      </c>
      <c r="AF366" s="96">
        <v>109</v>
      </c>
      <c r="AG366" s="97">
        <v>8.1</v>
      </c>
      <c r="AH366" s="98">
        <v>3.6</v>
      </c>
      <c r="AI366" s="97">
        <v>9</v>
      </c>
      <c r="AJ366" s="97">
        <v>2.5</v>
      </c>
      <c r="AK366" s="99">
        <v>0.81</v>
      </c>
      <c r="AL366" s="100">
        <v>0.29399999999999998</v>
      </c>
      <c r="AM366" s="99">
        <v>1.22</v>
      </c>
      <c r="AN366" s="99">
        <v>1.18</v>
      </c>
      <c r="AO366" s="99">
        <v>0.05</v>
      </c>
      <c r="AP366" s="101">
        <v>110</v>
      </c>
      <c r="AQ366" s="102">
        <v>83</v>
      </c>
      <c r="AR366" s="103">
        <v>72</v>
      </c>
      <c r="AS366" s="102">
        <v>36</v>
      </c>
      <c r="AT366" s="191">
        <v>26</v>
      </c>
      <c r="AU366" s="84">
        <v>11</v>
      </c>
      <c r="AV366" s="84">
        <v>5</v>
      </c>
      <c r="AW366" s="94">
        <v>-0.04</v>
      </c>
      <c r="AX366" s="84" t="s">
        <v>1683</v>
      </c>
      <c r="AY366" s="97">
        <v>123.7</v>
      </c>
      <c r="AZ366" s="94">
        <v>3.28</v>
      </c>
      <c r="BA366" s="96">
        <v>60</v>
      </c>
      <c r="BB366" s="96">
        <v>86</v>
      </c>
      <c r="BC366" s="84" t="s">
        <v>1683</v>
      </c>
      <c r="BD366" s="97">
        <v>104.5</v>
      </c>
      <c r="BE366" s="94">
        <v>3.47</v>
      </c>
      <c r="BF366" s="96">
        <v>69</v>
      </c>
      <c r="BG366" s="96">
        <v>66</v>
      </c>
      <c r="BH366" s="97">
        <v>136</v>
      </c>
      <c r="BI366" s="94">
        <v>2.98</v>
      </c>
      <c r="BJ366" s="94">
        <v>2.69</v>
      </c>
      <c r="BK366" s="96">
        <v>167</v>
      </c>
      <c r="BL366" s="94">
        <v>0.53</v>
      </c>
      <c r="BM366" s="36">
        <v>-95</v>
      </c>
      <c r="BN366" s="70" t="s">
        <v>1065</v>
      </c>
      <c r="BO366" s="104">
        <v>-31</v>
      </c>
      <c r="BP366" s="84" t="s">
        <v>2601</v>
      </c>
      <c r="BQ366" s="84">
        <v>572020</v>
      </c>
      <c r="BR366" s="36" t="s">
        <v>5245</v>
      </c>
      <c r="BS366" s="36" t="s">
        <v>6024</v>
      </c>
      <c r="BT366" s="36" t="s">
        <v>4904</v>
      </c>
      <c r="BU366" s="84" t="s">
        <v>3508</v>
      </c>
      <c r="BV366" s="84" t="s">
        <v>5670</v>
      </c>
    </row>
    <row r="367" spans="1:74" x14ac:dyDescent="0.3">
      <c r="A367" s="84" t="s">
        <v>4087</v>
      </c>
      <c r="B367" s="84" t="s">
        <v>95</v>
      </c>
      <c r="C367" s="84" t="s">
        <v>1065</v>
      </c>
      <c r="D367" s="84">
        <v>2018</v>
      </c>
      <c r="E367" s="84">
        <v>24</v>
      </c>
      <c r="F367" s="84" t="s">
        <v>1383</v>
      </c>
      <c r="G367" s="84" t="s">
        <v>1373</v>
      </c>
      <c r="H367" s="93" t="s">
        <v>1683</v>
      </c>
      <c r="I367" s="94">
        <v>0.72</v>
      </c>
      <c r="J367" s="93" t="s">
        <v>1064</v>
      </c>
      <c r="K367" s="184">
        <v>180.2</v>
      </c>
      <c r="L367" s="185">
        <v>11</v>
      </c>
      <c r="M367" s="96">
        <v>28</v>
      </c>
      <c r="N367" s="96">
        <v>28</v>
      </c>
      <c r="O367" s="96">
        <v>0</v>
      </c>
      <c r="P367" s="96">
        <v>0</v>
      </c>
      <c r="Q367" s="185">
        <v>0</v>
      </c>
      <c r="R367" s="96">
        <v>0</v>
      </c>
      <c r="S367" s="96">
        <v>774</v>
      </c>
      <c r="T367" s="96">
        <v>24</v>
      </c>
      <c r="U367" s="96">
        <v>57</v>
      </c>
      <c r="V367" s="96">
        <v>1</v>
      </c>
      <c r="W367" s="185">
        <v>205</v>
      </c>
      <c r="X367" s="96">
        <v>560</v>
      </c>
      <c r="Y367" s="96">
        <v>150</v>
      </c>
      <c r="Z367" s="96">
        <v>34</v>
      </c>
      <c r="AA367" s="96">
        <v>6</v>
      </c>
      <c r="AB367" s="96">
        <v>6</v>
      </c>
      <c r="AC367" s="96">
        <v>0</v>
      </c>
      <c r="AD367" s="96">
        <v>76</v>
      </c>
      <c r="AE367" s="188">
        <v>3.77</v>
      </c>
      <c r="AF367" s="96">
        <v>131</v>
      </c>
      <c r="AG367" s="97">
        <v>6.4</v>
      </c>
      <c r="AH367" s="98">
        <v>3.6</v>
      </c>
      <c r="AI367" s="97">
        <v>10</v>
      </c>
      <c r="AJ367" s="97">
        <v>2.8</v>
      </c>
      <c r="AK367" s="99">
        <v>1.1499999999999999</v>
      </c>
      <c r="AL367" s="100">
        <v>0.29499999999999998</v>
      </c>
      <c r="AM367" s="99">
        <v>1.19</v>
      </c>
      <c r="AN367" s="99">
        <v>1.59</v>
      </c>
      <c r="AO367" s="99">
        <v>7.0000000000000007E-2</v>
      </c>
      <c r="AP367" s="101">
        <v>130</v>
      </c>
      <c r="AQ367" s="102">
        <v>89</v>
      </c>
      <c r="AR367" s="103">
        <v>68</v>
      </c>
      <c r="AS367" s="102">
        <v>42</v>
      </c>
      <c r="AT367" s="191">
        <v>37.520000000000003</v>
      </c>
      <c r="AU367" s="84">
        <v>12</v>
      </c>
      <c r="AV367" s="84">
        <v>6</v>
      </c>
      <c r="AW367" s="94">
        <v>-0.23</v>
      </c>
      <c r="AX367" s="84" t="s">
        <v>1683</v>
      </c>
      <c r="AY367" s="97">
        <v>167.3</v>
      </c>
      <c r="AZ367" s="94">
        <v>3.53</v>
      </c>
      <c r="BA367" s="96">
        <v>65</v>
      </c>
      <c r="BB367" s="96">
        <v>82</v>
      </c>
      <c r="BC367" s="84" t="s">
        <v>1683</v>
      </c>
      <c r="BD367" s="97">
        <v>153.19999999999999</v>
      </c>
      <c r="BE367" s="94">
        <v>3.53</v>
      </c>
      <c r="BF367" s="96">
        <v>70</v>
      </c>
      <c r="BG367" s="96">
        <v>77</v>
      </c>
      <c r="BH367" s="97">
        <v>193.3</v>
      </c>
      <c r="BI367" s="94">
        <v>2.98</v>
      </c>
      <c r="BJ367" s="94">
        <v>3.06</v>
      </c>
      <c r="BK367" s="96">
        <v>135</v>
      </c>
      <c r="BL367" s="94">
        <v>0.79</v>
      </c>
      <c r="BM367" s="36">
        <v>-67</v>
      </c>
      <c r="BN367" s="70" t="s">
        <v>1065</v>
      </c>
      <c r="BO367" s="104">
        <v>-40</v>
      </c>
      <c r="BP367" s="84" t="s">
        <v>4460</v>
      </c>
      <c r="BQ367" s="84">
        <v>622663</v>
      </c>
      <c r="BR367" s="36" t="s">
        <v>4666</v>
      </c>
      <c r="BS367" s="36" t="s">
        <v>4233</v>
      </c>
      <c r="BT367" s="36" t="s">
        <v>5269</v>
      </c>
      <c r="BU367" s="84" t="s">
        <v>3449</v>
      </c>
      <c r="BV367" s="84" t="s">
        <v>4027</v>
      </c>
    </row>
    <row r="368" spans="1:74" x14ac:dyDescent="0.3">
      <c r="A368" s="84" t="s">
        <v>2670</v>
      </c>
      <c r="B368" s="84" t="s">
        <v>3410</v>
      </c>
      <c r="C368" s="84" t="s">
        <v>1065</v>
      </c>
      <c r="D368" s="84">
        <v>2018</v>
      </c>
      <c r="E368" s="84">
        <v>29</v>
      </c>
      <c r="F368" s="84" t="s">
        <v>1383</v>
      </c>
      <c r="G368" s="84" t="s">
        <v>1373</v>
      </c>
      <c r="H368" s="93" t="s">
        <v>1683</v>
      </c>
      <c r="I368" s="94">
        <v>0.78</v>
      </c>
      <c r="J368" s="93" t="s">
        <v>1064</v>
      </c>
      <c r="K368" s="184">
        <v>154.9</v>
      </c>
      <c r="L368" s="185">
        <v>10</v>
      </c>
      <c r="M368" s="96">
        <v>26</v>
      </c>
      <c r="N368" s="96">
        <v>26</v>
      </c>
      <c r="O368" s="96">
        <v>1</v>
      </c>
      <c r="P368" s="96">
        <v>0</v>
      </c>
      <c r="Q368" s="185">
        <v>0</v>
      </c>
      <c r="R368" s="96">
        <v>0</v>
      </c>
      <c r="S368" s="96">
        <v>656</v>
      </c>
      <c r="T368" s="96">
        <v>24</v>
      </c>
      <c r="U368" s="96">
        <v>36</v>
      </c>
      <c r="V368" s="96">
        <v>1</v>
      </c>
      <c r="W368" s="185">
        <v>151</v>
      </c>
      <c r="X368" s="96">
        <v>476</v>
      </c>
      <c r="Y368" s="96">
        <v>151</v>
      </c>
      <c r="Z368" s="96">
        <v>34</v>
      </c>
      <c r="AA368" s="96">
        <v>6</v>
      </c>
      <c r="AB368" s="96">
        <v>4</v>
      </c>
      <c r="AC368" s="96">
        <v>0</v>
      </c>
      <c r="AD368" s="96">
        <v>76</v>
      </c>
      <c r="AE368" s="188">
        <v>3.81</v>
      </c>
      <c r="AF368" s="96">
        <v>117</v>
      </c>
      <c r="AG368" s="97">
        <v>6.7</v>
      </c>
      <c r="AH368" s="98">
        <v>4.2</v>
      </c>
      <c r="AI368" s="97">
        <v>8.6</v>
      </c>
      <c r="AJ368" s="97">
        <v>2</v>
      </c>
      <c r="AK368" s="99">
        <v>1.38</v>
      </c>
      <c r="AL368" s="100">
        <v>0.27800000000000002</v>
      </c>
      <c r="AM368" s="99">
        <v>1.17</v>
      </c>
      <c r="AN368" s="99">
        <v>1.76</v>
      </c>
      <c r="AO368" s="99">
        <v>0.08</v>
      </c>
      <c r="AP368" s="101">
        <v>80</v>
      </c>
      <c r="AQ368" s="102">
        <v>90</v>
      </c>
      <c r="AR368" s="103">
        <v>64</v>
      </c>
      <c r="AS368" s="102">
        <v>39</v>
      </c>
      <c r="AT368" s="191">
        <v>33.520000000000003</v>
      </c>
      <c r="AU368" s="84">
        <v>17</v>
      </c>
      <c r="AV368" s="84">
        <v>7</v>
      </c>
      <c r="AW368" s="94">
        <v>0.12</v>
      </c>
      <c r="AX368" s="84" t="s">
        <v>1683</v>
      </c>
      <c r="AY368" s="97">
        <v>139</v>
      </c>
      <c r="AZ368" s="94">
        <v>3.91</v>
      </c>
      <c r="BA368" s="96">
        <v>72</v>
      </c>
      <c r="BB368" s="96">
        <v>54</v>
      </c>
      <c r="BC368" s="84" t="s">
        <v>1683</v>
      </c>
      <c r="BD368" s="97">
        <v>124.1</v>
      </c>
      <c r="BE368" s="94">
        <v>3.93</v>
      </c>
      <c r="BF368" s="96">
        <v>78</v>
      </c>
      <c r="BG368" s="96">
        <v>50</v>
      </c>
      <c r="BH368" s="97">
        <v>178.3</v>
      </c>
      <c r="BI368" s="94">
        <v>4.74</v>
      </c>
      <c r="BJ368" s="94">
        <v>4.13</v>
      </c>
      <c r="BK368" s="96">
        <v>55</v>
      </c>
      <c r="BL368" s="94">
        <v>-0.94</v>
      </c>
      <c r="BM368" s="36">
        <v>9</v>
      </c>
      <c r="BN368" s="70" t="s">
        <v>1065</v>
      </c>
      <c r="BO368" s="104">
        <v>-54</v>
      </c>
      <c r="BP368" s="84" t="s">
        <v>3409</v>
      </c>
      <c r="BQ368" s="84">
        <v>547888</v>
      </c>
      <c r="BR368" s="36" t="s">
        <v>3738</v>
      </c>
      <c r="BS368" s="36" t="s">
        <v>3447</v>
      </c>
      <c r="BT368" s="36" t="s">
        <v>3640</v>
      </c>
      <c r="BU368" s="84" t="s">
        <v>3486</v>
      </c>
      <c r="BV368" s="84" t="s">
        <v>6025</v>
      </c>
    </row>
    <row r="369" spans="1:74" x14ac:dyDescent="0.3">
      <c r="A369" s="84" t="s">
        <v>1981</v>
      </c>
      <c r="B369" s="84" t="s">
        <v>63</v>
      </c>
      <c r="C369" s="84" t="s">
        <v>1065</v>
      </c>
      <c r="D369" s="84">
        <v>2018</v>
      </c>
      <c r="E369" s="84">
        <v>35</v>
      </c>
      <c r="F369" s="84" t="s">
        <v>1554</v>
      </c>
      <c r="G369" s="84" t="s">
        <v>1373</v>
      </c>
      <c r="H369" s="93" t="s">
        <v>1683</v>
      </c>
      <c r="I369" s="94">
        <v>0.8</v>
      </c>
      <c r="J369" s="93" t="s">
        <v>1064</v>
      </c>
      <c r="K369" s="184">
        <v>164</v>
      </c>
      <c r="L369" s="185">
        <v>12</v>
      </c>
      <c r="M369" s="96">
        <v>28</v>
      </c>
      <c r="N369" s="96">
        <v>28</v>
      </c>
      <c r="O369" s="96">
        <v>1</v>
      </c>
      <c r="P369" s="96">
        <v>0</v>
      </c>
      <c r="Q369" s="185">
        <v>0</v>
      </c>
      <c r="R369" s="96">
        <v>0</v>
      </c>
      <c r="S369" s="96">
        <v>711</v>
      </c>
      <c r="T369" s="96">
        <v>22</v>
      </c>
      <c r="U369" s="96">
        <v>54</v>
      </c>
      <c r="V369" s="96">
        <v>2</v>
      </c>
      <c r="W369" s="185">
        <v>171</v>
      </c>
      <c r="X369" s="96">
        <v>523</v>
      </c>
      <c r="Y369" s="96">
        <v>141</v>
      </c>
      <c r="Z369" s="96">
        <v>35</v>
      </c>
      <c r="AA369" s="96">
        <v>4</v>
      </c>
      <c r="AB369" s="96">
        <v>5</v>
      </c>
      <c r="AC369" s="96">
        <v>0</v>
      </c>
      <c r="AD369" s="96">
        <v>67</v>
      </c>
      <c r="AE369" s="188">
        <v>3.88</v>
      </c>
      <c r="AF369" s="96">
        <v>129</v>
      </c>
      <c r="AG369" s="97">
        <v>6.7</v>
      </c>
      <c r="AH369" s="98">
        <v>3.1</v>
      </c>
      <c r="AI369" s="97">
        <v>8.8000000000000007</v>
      </c>
      <c r="AJ369" s="97">
        <v>2.8</v>
      </c>
      <c r="AK369" s="99">
        <v>1.1499999999999999</v>
      </c>
      <c r="AL369" s="100">
        <v>0.26</v>
      </c>
      <c r="AM369" s="99">
        <v>1.1399999999999999</v>
      </c>
      <c r="AN369" s="99">
        <v>1.59</v>
      </c>
      <c r="AO369" s="99">
        <v>7.0000000000000007E-2</v>
      </c>
      <c r="AP369" s="101">
        <v>81</v>
      </c>
      <c r="AQ369" s="102">
        <v>92</v>
      </c>
      <c r="AR369" s="103">
        <v>63</v>
      </c>
      <c r="AS369" s="102">
        <v>40</v>
      </c>
      <c r="AT369" s="191">
        <v>37.42</v>
      </c>
      <c r="AU369" s="84">
        <v>18</v>
      </c>
      <c r="AV369" s="84">
        <v>8</v>
      </c>
      <c r="AW369" s="94">
        <v>-0.1</v>
      </c>
      <c r="AX369" s="84" t="s">
        <v>1683</v>
      </c>
      <c r="AY369" s="97">
        <v>143.6</v>
      </c>
      <c r="AZ369" s="94">
        <v>3.75</v>
      </c>
      <c r="BA369" s="96">
        <v>69</v>
      </c>
      <c r="BB369" s="96">
        <v>62</v>
      </c>
      <c r="BC369" s="84" t="s">
        <v>1683</v>
      </c>
      <c r="BD369" s="97">
        <v>125.8</v>
      </c>
      <c r="BE369" s="94">
        <v>3.79</v>
      </c>
      <c r="BF369" s="96">
        <v>75</v>
      </c>
      <c r="BG369" s="96">
        <v>56</v>
      </c>
      <c r="BH369" s="97">
        <v>206</v>
      </c>
      <c r="BI369" s="94">
        <v>3.36</v>
      </c>
      <c r="BJ369" s="94">
        <v>3.73</v>
      </c>
      <c r="BK369" s="96">
        <v>80</v>
      </c>
      <c r="BL369" s="94">
        <v>0.52</v>
      </c>
      <c r="BM369" s="36">
        <v>-17</v>
      </c>
      <c r="BN369" s="70" t="s">
        <v>1065</v>
      </c>
      <c r="BO369" s="104">
        <v>-80</v>
      </c>
      <c r="BP369" s="84" t="s">
        <v>1982</v>
      </c>
      <c r="BQ369" s="84">
        <v>434378</v>
      </c>
      <c r="BR369" s="36" t="s">
        <v>4664</v>
      </c>
      <c r="BS369" s="36" t="s">
        <v>3481</v>
      </c>
      <c r="BT369" s="36" t="s">
        <v>3640</v>
      </c>
      <c r="BU369" s="84" t="s">
        <v>3644</v>
      </c>
      <c r="BV369" s="84" t="s">
        <v>5244</v>
      </c>
    </row>
    <row r="370" spans="1:74" x14ac:dyDescent="0.3">
      <c r="A370" s="84" t="s">
        <v>1891</v>
      </c>
      <c r="B370" s="84" t="s">
        <v>77</v>
      </c>
      <c r="C370" s="84" t="s">
        <v>1065</v>
      </c>
      <c r="D370" s="84">
        <v>2018</v>
      </c>
      <c r="E370" s="84">
        <v>27</v>
      </c>
      <c r="F370" s="84" t="s">
        <v>1372</v>
      </c>
      <c r="G370" s="84" t="s">
        <v>1373</v>
      </c>
      <c r="H370" s="93" t="s">
        <v>1683</v>
      </c>
      <c r="I370" s="94">
        <v>0.78</v>
      </c>
      <c r="J370" s="93" t="s">
        <v>1064</v>
      </c>
      <c r="K370" s="184">
        <v>159.19999999999999</v>
      </c>
      <c r="L370" s="185">
        <v>11</v>
      </c>
      <c r="M370" s="96">
        <v>28</v>
      </c>
      <c r="N370" s="96">
        <v>28</v>
      </c>
      <c r="O370" s="96">
        <v>0</v>
      </c>
      <c r="P370" s="96">
        <v>0</v>
      </c>
      <c r="Q370" s="185">
        <v>0</v>
      </c>
      <c r="R370" s="96">
        <v>0</v>
      </c>
      <c r="S370" s="96">
        <v>689</v>
      </c>
      <c r="T370" s="96">
        <v>21</v>
      </c>
      <c r="U370" s="96">
        <v>59</v>
      </c>
      <c r="V370" s="96">
        <v>1</v>
      </c>
      <c r="W370" s="185">
        <v>162</v>
      </c>
      <c r="X370" s="96">
        <v>486</v>
      </c>
      <c r="Y370" s="96">
        <v>159</v>
      </c>
      <c r="Z370" s="96">
        <v>35</v>
      </c>
      <c r="AA370" s="96">
        <v>4</v>
      </c>
      <c r="AB370" s="96">
        <v>6</v>
      </c>
      <c r="AC370" s="96">
        <v>1</v>
      </c>
      <c r="AD370" s="96">
        <v>80</v>
      </c>
      <c r="AE370" s="188">
        <v>3.89</v>
      </c>
      <c r="AF370" s="96">
        <v>141</v>
      </c>
      <c r="AG370" s="97">
        <v>7.9</v>
      </c>
      <c r="AH370" s="98">
        <v>2.8</v>
      </c>
      <c r="AI370" s="97">
        <v>9</v>
      </c>
      <c r="AJ370" s="97">
        <v>3.3</v>
      </c>
      <c r="AK370" s="99">
        <v>1.17</v>
      </c>
      <c r="AL370" s="100">
        <v>0.29699999999999999</v>
      </c>
      <c r="AM370" s="99">
        <v>1.34</v>
      </c>
      <c r="AN370" s="99">
        <v>1.66</v>
      </c>
      <c r="AO370" s="99">
        <v>7.0000000000000007E-2</v>
      </c>
      <c r="AP370" s="101">
        <v>80</v>
      </c>
      <c r="AQ370" s="102">
        <v>92</v>
      </c>
      <c r="AR370" s="103">
        <v>61</v>
      </c>
      <c r="AS370" s="102">
        <v>38</v>
      </c>
      <c r="AT370" s="191">
        <v>29.99</v>
      </c>
      <c r="AU370" s="84">
        <v>21</v>
      </c>
      <c r="AV370" s="84">
        <v>9</v>
      </c>
      <c r="AW370" s="94">
        <v>0.09</v>
      </c>
      <c r="AX370" s="84" t="s">
        <v>1683</v>
      </c>
      <c r="AY370" s="97">
        <v>144.30000000000001</v>
      </c>
      <c r="AZ370" s="94">
        <v>3.92</v>
      </c>
      <c r="BA370" s="96">
        <v>72</v>
      </c>
      <c r="BB370" s="96">
        <v>55</v>
      </c>
      <c r="BC370" s="84" t="s">
        <v>1683</v>
      </c>
      <c r="BD370" s="97">
        <v>129.4</v>
      </c>
      <c r="BE370" s="94">
        <v>3.98</v>
      </c>
      <c r="BF370" s="96">
        <v>79</v>
      </c>
      <c r="BG370" s="96">
        <v>49</v>
      </c>
      <c r="BH370" s="97">
        <v>176.3</v>
      </c>
      <c r="BI370" s="94">
        <v>4.1900000000000004</v>
      </c>
      <c r="BJ370" s="94">
        <v>3.8</v>
      </c>
      <c r="BK370" s="96">
        <v>69</v>
      </c>
      <c r="BL370" s="94">
        <v>-0.28999999999999998</v>
      </c>
      <c r="BM370" s="36">
        <v>-8</v>
      </c>
      <c r="BN370" s="70" t="s">
        <v>1065</v>
      </c>
      <c r="BO370" s="104">
        <v>-47</v>
      </c>
      <c r="BP370" s="84" t="s">
        <v>1892</v>
      </c>
      <c r="BQ370" s="84">
        <v>545333</v>
      </c>
      <c r="BR370" s="36" t="s">
        <v>3765</v>
      </c>
      <c r="BS370" s="36" t="s">
        <v>5269</v>
      </c>
      <c r="BT370" s="36" t="s">
        <v>3484</v>
      </c>
      <c r="BU370" s="84" t="s">
        <v>4233</v>
      </c>
      <c r="BV370" s="84" t="s">
        <v>5244</v>
      </c>
    </row>
    <row r="371" spans="1:74" x14ac:dyDescent="0.3">
      <c r="A371" s="84" t="s">
        <v>291</v>
      </c>
      <c r="B371" s="84" t="s">
        <v>2035</v>
      </c>
      <c r="C371" s="84" t="s">
        <v>1065</v>
      </c>
      <c r="D371" s="84">
        <v>2018</v>
      </c>
      <c r="E371" s="84">
        <v>35</v>
      </c>
      <c r="F371" s="84" t="s">
        <v>1400</v>
      </c>
      <c r="G371" s="84" t="s">
        <v>1373</v>
      </c>
      <c r="H371" s="93" t="s">
        <v>1683</v>
      </c>
      <c r="I371" s="94">
        <v>0.79</v>
      </c>
      <c r="J371" s="93" t="s">
        <v>1064</v>
      </c>
      <c r="K371" s="184">
        <v>160.80000000000001</v>
      </c>
      <c r="L371" s="185">
        <v>12</v>
      </c>
      <c r="M371" s="96">
        <v>31</v>
      </c>
      <c r="N371" s="96">
        <v>30</v>
      </c>
      <c r="O371" s="96">
        <v>3</v>
      </c>
      <c r="P371" s="96">
        <v>2</v>
      </c>
      <c r="Q371" s="185">
        <v>0</v>
      </c>
      <c r="R371" s="96">
        <v>0</v>
      </c>
      <c r="S371" s="96">
        <v>740</v>
      </c>
      <c r="T371" s="96">
        <v>23</v>
      </c>
      <c r="U371" s="96">
        <v>55</v>
      </c>
      <c r="V371" s="96">
        <v>2</v>
      </c>
      <c r="W371" s="185">
        <v>140</v>
      </c>
      <c r="X371" s="96">
        <v>537</v>
      </c>
      <c r="Y371" s="96">
        <v>151</v>
      </c>
      <c r="Z371" s="96">
        <v>36</v>
      </c>
      <c r="AA371" s="96">
        <v>9</v>
      </c>
      <c r="AB371" s="96">
        <v>6</v>
      </c>
      <c r="AC371" s="96">
        <v>1</v>
      </c>
      <c r="AD371" s="96">
        <v>72</v>
      </c>
      <c r="AE371" s="188">
        <v>3.96</v>
      </c>
      <c r="AF371" s="96">
        <v>136</v>
      </c>
      <c r="AG371" s="97">
        <v>6.9</v>
      </c>
      <c r="AH371" s="98">
        <v>2.5</v>
      </c>
      <c r="AI371" s="97">
        <v>7.1</v>
      </c>
      <c r="AJ371" s="97">
        <v>2.8</v>
      </c>
      <c r="AK371" s="99">
        <v>1.17</v>
      </c>
      <c r="AL371" s="100">
        <v>0.26</v>
      </c>
      <c r="AM371" s="99">
        <v>1.21</v>
      </c>
      <c r="AN371" s="99">
        <v>1.61</v>
      </c>
      <c r="AO371" s="99">
        <v>0.06</v>
      </c>
      <c r="AP371" s="101">
        <v>31</v>
      </c>
      <c r="AQ371" s="102">
        <v>93</v>
      </c>
      <c r="AR371" s="103">
        <v>59</v>
      </c>
      <c r="AS371" s="102">
        <v>37</v>
      </c>
      <c r="AT371" s="191">
        <v>32.799999999999997</v>
      </c>
      <c r="AU371" s="84">
        <v>22</v>
      </c>
      <c r="AV371" s="84">
        <v>10</v>
      </c>
      <c r="AW371" s="94">
        <v>0.2</v>
      </c>
      <c r="AX371" s="84" t="s">
        <v>1683</v>
      </c>
      <c r="AY371" s="97">
        <v>141.80000000000001</v>
      </c>
      <c r="AZ371" s="94">
        <v>4.17</v>
      </c>
      <c r="BA371" s="96">
        <v>77</v>
      </c>
      <c r="BB371" s="96">
        <v>45</v>
      </c>
      <c r="BC371" s="84" t="s">
        <v>1683</v>
      </c>
      <c r="BD371" s="97">
        <v>124.7</v>
      </c>
      <c r="BE371" s="94">
        <v>4.1500000000000004</v>
      </c>
      <c r="BF371" s="96">
        <v>82</v>
      </c>
      <c r="BG371" s="96">
        <v>42</v>
      </c>
      <c r="BH371" s="97">
        <v>211.3</v>
      </c>
      <c r="BI371" s="94">
        <v>3.28</v>
      </c>
      <c r="BJ371" s="94">
        <v>4.4000000000000004</v>
      </c>
      <c r="BK371" s="96">
        <v>53</v>
      </c>
      <c r="BL371" s="94">
        <v>0.68</v>
      </c>
      <c r="BM371" s="36">
        <v>6</v>
      </c>
      <c r="BN371" s="70" t="s">
        <v>1065</v>
      </c>
      <c r="BO371" s="104">
        <v>-87</v>
      </c>
      <c r="BP371" s="84" t="s">
        <v>2036</v>
      </c>
      <c r="BQ371" s="84">
        <v>429722</v>
      </c>
      <c r="BR371" s="36" t="s">
        <v>4661</v>
      </c>
      <c r="BS371" s="36" t="s">
        <v>5679</v>
      </c>
      <c r="BT371" s="36" t="s">
        <v>3431</v>
      </c>
      <c r="BU371" s="84" t="s">
        <v>3680</v>
      </c>
      <c r="BV371" s="84" t="s">
        <v>5244</v>
      </c>
    </row>
    <row r="372" spans="1:74" x14ac:dyDescent="0.3">
      <c r="A372" s="84" t="s">
        <v>114</v>
      </c>
      <c r="B372" s="84" t="s">
        <v>2479</v>
      </c>
      <c r="C372" s="84" t="s">
        <v>1065</v>
      </c>
      <c r="D372" s="84">
        <v>2018</v>
      </c>
      <c r="E372" s="84">
        <v>27</v>
      </c>
      <c r="F372" s="84" t="s">
        <v>1554</v>
      </c>
      <c r="G372" s="84" t="s">
        <v>1373</v>
      </c>
      <c r="H372" s="93" t="s">
        <v>1683</v>
      </c>
      <c r="I372" s="94">
        <v>0.78</v>
      </c>
      <c r="J372" s="93" t="s">
        <v>1064</v>
      </c>
      <c r="K372" s="184">
        <v>173.7</v>
      </c>
      <c r="L372" s="185">
        <v>11</v>
      </c>
      <c r="M372" s="96">
        <v>28</v>
      </c>
      <c r="N372" s="96">
        <v>28</v>
      </c>
      <c r="O372" s="96">
        <v>0</v>
      </c>
      <c r="P372" s="96">
        <v>0</v>
      </c>
      <c r="Q372" s="185">
        <v>0</v>
      </c>
      <c r="R372" s="96">
        <v>0</v>
      </c>
      <c r="S372" s="96">
        <v>748</v>
      </c>
      <c r="T372" s="96">
        <v>21</v>
      </c>
      <c r="U372" s="96">
        <v>50</v>
      </c>
      <c r="V372" s="96">
        <v>2</v>
      </c>
      <c r="W372" s="185">
        <v>169</v>
      </c>
      <c r="X372" s="96">
        <v>535</v>
      </c>
      <c r="Y372" s="96">
        <v>169</v>
      </c>
      <c r="Z372" s="96">
        <v>36</v>
      </c>
      <c r="AA372" s="96">
        <v>6</v>
      </c>
      <c r="AB372" s="96">
        <v>6</v>
      </c>
      <c r="AC372" s="96">
        <v>0</v>
      </c>
      <c r="AD372" s="96">
        <v>79</v>
      </c>
      <c r="AE372" s="188">
        <v>3.98</v>
      </c>
      <c r="AF372" s="96">
        <v>142</v>
      </c>
      <c r="AG372" s="97">
        <v>7.2</v>
      </c>
      <c r="AH372" s="98">
        <v>3.4</v>
      </c>
      <c r="AI372" s="97">
        <v>8.5</v>
      </c>
      <c r="AJ372" s="97">
        <v>2.5</v>
      </c>
      <c r="AK372" s="99">
        <v>1.06</v>
      </c>
      <c r="AL372" s="100">
        <v>0.30099999999999999</v>
      </c>
      <c r="AM372" s="99">
        <v>1.27</v>
      </c>
      <c r="AN372" s="99">
        <v>1.46</v>
      </c>
      <c r="AO372" s="99">
        <v>0.06</v>
      </c>
      <c r="AP372" s="101">
        <v>76</v>
      </c>
      <c r="AQ372" s="102">
        <v>94</v>
      </c>
      <c r="AR372" s="103">
        <v>59</v>
      </c>
      <c r="AS372" s="102">
        <v>38</v>
      </c>
      <c r="AT372" s="191">
        <v>33.17</v>
      </c>
      <c r="AU372" s="84">
        <v>23</v>
      </c>
      <c r="AV372" s="84">
        <v>15</v>
      </c>
      <c r="AW372" s="94">
        <v>-0.18</v>
      </c>
      <c r="AX372" s="84" t="s">
        <v>1683</v>
      </c>
      <c r="AY372" s="97">
        <v>155.80000000000001</v>
      </c>
      <c r="AZ372" s="94">
        <v>3.8</v>
      </c>
      <c r="BA372" s="96">
        <v>70</v>
      </c>
      <c r="BB372" s="96">
        <v>63</v>
      </c>
      <c r="BC372" s="84" t="s">
        <v>1683</v>
      </c>
      <c r="BD372" s="97">
        <v>137.69999999999999</v>
      </c>
      <c r="BE372" s="94">
        <v>3.8</v>
      </c>
      <c r="BF372" s="96">
        <v>75</v>
      </c>
      <c r="BG372" s="96">
        <v>58</v>
      </c>
      <c r="BH372" s="97">
        <v>203</v>
      </c>
      <c r="BI372" s="94">
        <v>4.26</v>
      </c>
      <c r="BJ372" s="94">
        <v>3.97</v>
      </c>
      <c r="BK372" s="96">
        <v>67</v>
      </c>
      <c r="BL372" s="94">
        <v>-0.28000000000000003</v>
      </c>
      <c r="BM372" s="36">
        <v>-8</v>
      </c>
      <c r="BN372" s="70" t="s">
        <v>1065</v>
      </c>
      <c r="BO372" s="104">
        <v>-65</v>
      </c>
      <c r="BP372" s="84" t="s">
        <v>2542</v>
      </c>
      <c r="BQ372" s="84">
        <v>543037</v>
      </c>
      <c r="BR372" s="36" t="s">
        <v>3800</v>
      </c>
      <c r="BS372" s="36" t="s">
        <v>5042</v>
      </c>
      <c r="BT372" s="36" t="s">
        <v>4244</v>
      </c>
      <c r="BU372" s="84" t="s">
        <v>5269</v>
      </c>
      <c r="BV372" s="84" t="s">
        <v>3909</v>
      </c>
    </row>
    <row r="373" spans="1:74" x14ac:dyDescent="0.3">
      <c r="A373" s="84" t="s">
        <v>3408</v>
      </c>
      <c r="B373" s="84" t="s">
        <v>314</v>
      </c>
      <c r="C373" s="84" t="s">
        <v>1065</v>
      </c>
      <c r="D373" s="84">
        <v>2018</v>
      </c>
      <c r="E373" s="84">
        <v>27</v>
      </c>
      <c r="F373" s="84" t="s">
        <v>1386</v>
      </c>
      <c r="G373" s="84" t="s">
        <v>1373</v>
      </c>
      <c r="H373" s="93" t="s">
        <v>1683</v>
      </c>
      <c r="I373" s="94">
        <v>0.78</v>
      </c>
      <c r="J373" s="93" t="s">
        <v>1064</v>
      </c>
      <c r="K373" s="184">
        <v>174.9</v>
      </c>
      <c r="L373" s="185">
        <v>12</v>
      </c>
      <c r="M373" s="96">
        <v>30</v>
      </c>
      <c r="N373" s="96">
        <v>29</v>
      </c>
      <c r="O373" s="96">
        <v>1</v>
      </c>
      <c r="P373" s="96">
        <v>0</v>
      </c>
      <c r="Q373" s="185">
        <v>0</v>
      </c>
      <c r="R373" s="96">
        <v>0</v>
      </c>
      <c r="S373" s="96">
        <v>771</v>
      </c>
      <c r="T373" s="96">
        <v>20</v>
      </c>
      <c r="U373" s="96">
        <v>55</v>
      </c>
      <c r="V373" s="96">
        <v>1</v>
      </c>
      <c r="W373" s="185">
        <v>157</v>
      </c>
      <c r="X373" s="96">
        <v>555</v>
      </c>
      <c r="Y373" s="96">
        <v>178</v>
      </c>
      <c r="Z373" s="96">
        <v>37</v>
      </c>
      <c r="AA373" s="96">
        <v>5</v>
      </c>
      <c r="AB373" s="96">
        <v>5</v>
      </c>
      <c r="AC373" s="96">
        <v>1</v>
      </c>
      <c r="AD373" s="96">
        <v>81</v>
      </c>
      <c r="AE373" s="188">
        <v>4.09</v>
      </c>
      <c r="AF373" s="96">
        <v>158</v>
      </c>
      <c r="AG373" s="97">
        <v>7.7</v>
      </c>
      <c r="AH373" s="98">
        <v>2.8</v>
      </c>
      <c r="AI373" s="97">
        <v>7.7</v>
      </c>
      <c r="AJ373" s="97">
        <v>2.7</v>
      </c>
      <c r="AK373" s="99">
        <v>1.01</v>
      </c>
      <c r="AL373" s="100">
        <v>0.29599999999999999</v>
      </c>
      <c r="AM373" s="99">
        <v>1.3</v>
      </c>
      <c r="AN373" s="99">
        <v>1.42</v>
      </c>
      <c r="AO373" s="99">
        <v>0.05</v>
      </c>
      <c r="AP373" s="101">
        <v>49</v>
      </c>
      <c r="AQ373" s="102">
        <v>97</v>
      </c>
      <c r="AR373" s="103">
        <v>56</v>
      </c>
      <c r="AS373" s="102">
        <v>37</v>
      </c>
      <c r="AT373" s="191">
        <v>32.340000000000003</v>
      </c>
      <c r="AU373" s="84">
        <v>25</v>
      </c>
      <c r="AV373" s="84">
        <v>11</v>
      </c>
      <c r="AW373" s="94">
        <v>-0.23</v>
      </c>
      <c r="AX373" s="84" t="s">
        <v>1683</v>
      </c>
      <c r="AY373" s="97">
        <v>158.5</v>
      </c>
      <c r="AZ373" s="94">
        <v>3.87</v>
      </c>
      <c r="BA373" s="96">
        <v>71</v>
      </c>
      <c r="BB373" s="96">
        <v>61</v>
      </c>
      <c r="BC373" s="84" t="s">
        <v>1683</v>
      </c>
      <c r="BD373" s="97">
        <v>142.30000000000001</v>
      </c>
      <c r="BE373" s="94">
        <v>3.86</v>
      </c>
      <c r="BF373" s="96">
        <v>76</v>
      </c>
      <c r="BG373" s="96">
        <v>57</v>
      </c>
      <c r="BH373" s="97">
        <v>201</v>
      </c>
      <c r="BI373" s="94">
        <v>3.09</v>
      </c>
      <c r="BJ373" s="94">
        <v>3.89</v>
      </c>
      <c r="BK373" s="96">
        <v>70</v>
      </c>
      <c r="BL373" s="94">
        <v>1</v>
      </c>
      <c r="BM373" s="36">
        <v>-14</v>
      </c>
      <c r="BN373" s="70" t="s">
        <v>1065</v>
      </c>
      <c r="BO373" s="104">
        <v>-59</v>
      </c>
      <c r="BP373" s="84" t="s">
        <v>3407</v>
      </c>
      <c r="BQ373" s="84">
        <v>573186</v>
      </c>
      <c r="BR373" s="36" t="s">
        <v>3746</v>
      </c>
      <c r="BS373" s="36" t="s">
        <v>4919</v>
      </c>
      <c r="BT373" s="36" t="s">
        <v>3459</v>
      </c>
      <c r="BU373" s="84" t="s">
        <v>3448</v>
      </c>
      <c r="BV373" s="84" t="s">
        <v>4660</v>
      </c>
    </row>
    <row r="374" spans="1:74" x14ac:dyDescent="0.3">
      <c r="A374" s="84" t="s">
        <v>2009</v>
      </c>
      <c r="B374" s="84" t="s">
        <v>359</v>
      </c>
      <c r="C374" s="84" t="s">
        <v>1065</v>
      </c>
      <c r="D374" s="84">
        <v>2018</v>
      </c>
      <c r="E374" s="84">
        <v>29</v>
      </c>
      <c r="F374" s="84" t="s">
        <v>1394</v>
      </c>
      <c r="G374" s="84" t="s">
        <v>1373</v>
      </c>
      <c r="H374" s="93" t="s">
        <v>1683</v>
      </c>
      <c r="I374" s="94">
        <v>0.8</v>
      </c>
      <c r="J374" s="93" t="s">
        <v>1064</v>
      </c>
      <c r="K374" s="184">
        <v>169.2</v>
      </c>
      <c r="L374" s="185">
        <v>11</v>
      </c>
      <c r="M374" s="96">
        <v>29</v>
      </c>
      <c r="N374" s="96">
        <v>29</v>
      </c>
      <c r="O374" s="96">
        <v>2</v>
      </c>
      <c r="P374" s="96">
        <v>0</v>
      </c>
      <c r="Q374" s="185">
        <v>0</v>
      </c>
      <c r="R374" s="96">
        <v>0</v>
      </c>
      <c r="S374" s="96">
        <v>762</v>
      </c>
      <c r="T374" s="96">
        <v>26</v>
      </c>
      <c r="U374" s="96">
        <v>40</v>
      </c>
      <c r="V374" s="96">
        <v>1</v>
      </c>
      <c r="W374" s="185">
        <v>159</v>
      </c>
      <c r="X374" s="96">
        <v>543</v>
      </c>
      <c r="Y374" s="96">
        <v>182</v>
      </c>
      <c r="Z374" s="96">
        <v>38</v>
      </c>
      <c r="AA374" s="96">
        <v>5</v>
      </c>
      <c r="AB374" s="96">
        <v>7</v>
      </c>
      <c r="AC374" s="96">
        <v>0</v>
      </c>
      <c r="AD374" s="96">
        <v>91</v>
      </c>
      <c r="AE374" s="188">
        <v>4.17</v>
      </c>
      <c r="AF374" s="96">
        <v>139</v>
      </c>
      <c r="AG374" s="97">
        <v>6.9</v>
      </c>
      <c r="AH374" s="98">
        <v>4</v>
      </c>
      <c r="AI374" s="97">
        <v>7.9</v>
      </c>
      <c r="AJ374" s="97">
        <v>2</v>
      </c>
      <c r="AK374" s="99">
        <v>1.31</v>
      </c>
      <c r="AL374" s="100">
        <v>0.29399999999999998</v>
      </c>
      <c r="AM374" s="99">
        <v>1.25</v>
      </c>
      <c r="AN374" s="99">
        <v>1.68</v>
      </c>
      <c r="AO374" s="99">
        <v>7.0000000000000007E-2</v>
      </c>
      <c r="AP374" s="101">
        <v>56</v>
      </c>
      <c r="AQ374" s="102">
        <v>98</v>
      </c>
      <c r="AR374" s="103">
        <v>53</v>
      </c>
      <c r="AS374" s="102">
        <v>36</v>
      </c>
      <c r="AT374" s="191">
        <v>33.75</v>
      </c>
      <c r="AU374" s="84">
        <v>26</v>
      </c>
      <c r="AV374" s="84">
        <v>12</v>
      </c>
      <c r="AW374" s="94">
        <v>-0.14000000000000001</v>
      </c>
      <c r="AX374" s="84" t="s">
        <v>1683</v>
      </c>
      <c r="AY374" s="97">
        <v>155.4</v>
      </c>
      <c r="AZ374" s="94">
        <v>4.01</v>
      </c>
      <c r="BA374" s="96">
        <v>74</v>
      </c>
      <c r="BB374" s="96">
        <v>54</v>
      </c>
      <c r="BC374" s="84" t="s">
        <v>1683</v>
      </c>
      <c r="BD374" s="97">
        <v>141.1</v>
      </c>
      <c r="BE374" s="94">
        <v>4.03</v>
      </c>
      <c r="BF374" s="96">
        <v>80</v>
      </c>
      <c r="BG374" s="96">
        <v>50</v>
      </c>
      <c r="BH374" s="97">
        <v>203.3</v>
      </c>
      <c r="BI374" s="94">
        <v>4.6500000000000004</v>
      </c>
      <c r="BJ374" s="94">
        <v>4.4000000000000004</v>
      </c>
      <c r="BK374" s="96">
        <v>51</v>
      </c>
      <c r="BL374" s="94">
        <v>-0.48</v>
      </c>
      <c r="BM374" s="36">
        <v>2</v>
      </c>
      <c r="BN374" s="70" t="s">
        <v>1065</v>
      </c>
      <c r="BO374" s="104">
        <v>-62</v>
      </c>
      <c r="BP374" s="84" t="s">
        <v>2010</v>
      </c>
      <c r="BQ374" s="84">
        <v>519144</v>
      </c>
      <c r="BR374" s="36" t="s">
        <v>3738</v>
      </c>
      <c r="BS374" s="36" t="s">
        <v>3644</v>
      </c>
      <c r="BT374" s="36" t="s">
        <v>3711</v>
      </c>
      <c r="BU374" s="84" t="s">
        <v>3482</v>
      </c>
      <c r="BV374" s="84" t="s">
        <v>4659</v>
      </c>
    </row>
    <row r="375" spans="1:74" x14ac:dyDescent="0.3">
      <c r="A375" s="84" t="s">
        <v>1849</v>
      </c>
      <c r="B375" s="84" t="s">
        <v>223</v>
      </c>
      <c r="C375" s="84" t="s">
        <v>1103</v>
      </c>
      <c r="D375" s="84">
        <v>2018</v>
      </c>
      <c r="E375" s="84">
        <v>29</v>
      </c>
      <c r="F375" s="84" t="s">
        <v>1394</v>
      </c>
      <c r="G375" s="84" t="s">
        <v>1373</v>
      </c>
      <c r="H375" s="93" t="s">
        <v>1683</v>
      </c>
      <c r="I375" s="94">
        <v>0.76</v>
      </c>
      <c r="J375" s="93" t="s">
        <v>1064</v>
      </c>
      <c r="K375" s="184">
        <v>155.30000000000001</v>
      </c>
      <c r="L375" s="185">
        <v>11</v>
      </c>
      <c r="M375" s="96">
        <v>34</v>
      </c>
      <c r="N375" s="96">
        <v>27</v>
      </c>
      <c r="O375" s="96">
        <v>0</v>
      </c>
      <c r="P375" s="96">
        <v>0</v>
      </c>
      <c r="Q375" s="185">
        <v>0</v>
      </c>
      <c r="R375" s="96">
        <v>2</v>
      </c>
      <c r="S375" s="96">
        <v>649</v>
      </c>
      <c r="T375" s="96">
        <v>18</v>
      </c>
      <c r="U375" s="96">
        <v>57</v>
      </c>
      <c r="V375" s="96">
        <v>1</v>
      </c>
      <c r="W375" s="185">
        <v>155</v>
      </c>
      <c r="X375" s="96">
        <v>464</v>
      </c>
      <c r="Y375" s="96">
        <v>140</v>
      </c>
      <c r="Z375" s="96">
        <v>37</v>
      </c>
      <c r="AA375" s="96">
        <v>6</v>
      </c>
      <c r="AB375" s="96">
        <v>3</v>
      </c>
      <c r="AC375" s="96">
        <v>0</v>
      </c>
      <c r="AD375" s="96">
        <v>65</v>
      </c>
      <c r="AE375" s="188">
        <v>4.0599999999999996</v>
      </c>
      <c r="AF375" s="96">
        <v>137</v>
      </c>
      <c r="AG375" s="97">
        <v>8</v>
      </c>
      <c r="AH375" s="98">
        <v>2.7</v>
      </c>
      <c r="AI375" s="97">
        <v>9</v>
      </c>
      <c r="AJ375" s="97">
        <v>3.3</v>
      </c>
      <c r="AK375" s="99">
        <v>1.07</v>
      </c>
      <c r="AL375" s="100">
        <v>0.28299999999999997</v>
      </c>
      <c r="AM375" s="99">
        <v>1.28</v>
      </c>
      <c r="AN375" s="99">
        <v>1.56</v>
      </c>
      <c r="AO375" s="99">
        <v>0.06</v>
      </c>
      <c r="AP375" s="101">
        <v>78</v>
      </c>
      <c r="AQ375" s="102">
        <v>96</v>
      </c>
      <c r="AR375" s="103">
        <v>52</v>
      </c>
      <c r="AS375" s="102">
        <v>30</v>
      </c>
      <c r="AT375" s="191">
        <v>30.12</v>
      </c>
      <c r="AU375" s="84">
        <v>28</v>
      </c>
      <c r="AV375" s="84">
        <v>13</v>
      </c>
      <c r="AW375" s="94">
        <v>-0.03</v>
      </c>
      <c r="AX375" s="84" t="s">
        <v>1739</v>
      </c>
      <c r="AY375" s="97">
        <v>119.3</v>
      </c>
      <c r="AZ375" s="94">
        <v>3.94</v>
      </c>
      <c r="BA375" s="96">
        <v>72</v>
      </c>
      <c r="BB375" s="96">
        <v>48</v>
      </c>
      <c r="BC375" s="84" t="s">
        <v>1683</v>
      </c>
      <c r="BD375" s="97">
        <v>104.7</v>
      </c>
      <c r="BE375" s="94">
        <v>4.03</v>
      </c>
      <c r="BF375" s="96">
        <v>80</v>
      </c>
      <c r="BG375" s="96">
        <v>41</v>
      </c>
      <c r="BH375" s="97">
        <v>173.7</v>
      </c>
      <c r="BI375" s="94">
        <v>3.32</v>
      </c>
      <c r="BJ375" s="94">
        <v>3.86</v>
      </c>
      <c r="BK375" s="96">
        <v>65</v>
      </c>
      <c r="BL375" s="94">
        <v>0.74</v>
      </c>
      <c r="BM375" s="36">
        <v>-13</v>
      </c>
      <c r="BN375" s="70" t="s">
        <v>1065</v>
      </c>
      <c r="BO375" s="104">
        <v>-69</v>
      </c>
      <c r="BP375" s="84" t="s">
        <v>1850</v>
      </c>
      <c r="BQ375" s="84">
        <v>519141</v>
      </c>
      <c r="BR375" s="36" t="s">
        <v>3742</v>
      </c>
      <c r="BS375" s="36" t="s">
        <v>6024</v>
      </c>
      <c r="BT375" s="36" t="s">
        <v>4904</v>
      </c>
      <c r="BU375" s="84" t="s">
        <v>6026</v>
      </c>
      <c r="BV375" s="84" t="s">
        <v>4659</v>
      </c>
    </row>
    <row r="376" spans="1:74" x14ac:dyDescent="0.3">
      <c r="A376" s="84" t="s">
        <v>1840</v>
      </c>
      <c r="B376" s="84" t="s">
        <v>24</v>
      </c>
      <c r="C376" s="84" t="s">
        <v>1065</v>
      </c>
      <c r="D376" s="84">
        <v>2018</v>
      </c>
      <c r="E376" s="84">
        <v>34</v>
      </c>
      <c r="F376" s="84" t="s">
        <v>1554</v>
      </c>
      <c r="G376" s="84" t="s">
        <v>1373</v>
      </c>
      <c r="H376" s="93" t="s">
        <v>1683</v>
      </c>
      <c r="I376" s="94">
        <v>0.67</v>
      </c>
      <c r="J376" s="93" t="s">
        <v>1064</v>
      </c>
      <c r="K376" s="184">
        <v>133.4</v>
      </c>
      <c r="L376" s="185">
        <v>8</v>
      </c>
      <c r="M376" s="96">
        <v>22</v>
      </c>
      <c r="N376" s="96">
        <v>22</v>
      </c>
      <c r="O376" s="96">
        <v>0</v>
      </c>
      <c r="P376" s="96">
        <v>0</v>
      </c>
      <c r="Q376" s="185">
        <v>0</v>
      </c>
      <c r="R376" s="96">
        <v>0</v>
      </c>
      <c r="S376" s="96">
        <v>530</v>
      </c>
      <c r="T376" s="96">
        <v>13</v>
      </c>
      <c r="U376" s="96">
        <v>43</v>
      </c>
      <c r="V376" s="96">
        <v>2</v>
      </c>
      <c r="W376" s="185">
        <v>119</v>
      </c>
      <c r="X376" s="96">
        <v>376</v>
      </c>
      <c r="Y376" s="96">
        <v>113</v>
      </c>
      <c r="Z376" s="96">
        <v>35</v>
      </c>
      <c r="AA376" s="96">
        <v>4</v>
      </c>
      <c r="AB376" s="96">
        <v>8</v>
      </c>
      <c r="AC376" s="96">
        <v>1</v>
      </c>
      <c r="AD376" s="96">
        <v>59</v>
      </c>
      <c r="AE376" s="188">
        <v>3.86</v>
      </c>
      <c r="AF376" s="96">
        <v>100</v>
      </c>
      <c r="AG376" s="97">
        <v>7.2</v>
      </c>
      <c r="AH376" s="98">
        <v>2.7</v>
      </c>
      <c r="AI376" s="97">
        <v>8.5</v>
      </c>
      <c r="AJ376" s="97">
        <v>3.1</v>
      </c>
      <c r="AK376" s="99">
        <v>0.96</v>
      </c>
      <c r="AL376" s="100">
        <v>0.28499999999999998</v>
      </c>
      <c r="AM376" s="99">
        <v>1.26</v>
      </c>
      <c r="AN376" s="99">
        <v>1.41</v>
      </c>
      <c r="AO376" s="99">
        <v>0.05</v>
      </c>
      <c r="AP376" s="101">
        <v>70</v>
      </c>
      <c r="AQ376" s="102">
        <v>91</v>
      </c>
      <c r="AR376" s="103">
        <v>52</v>
      </c>
      <c r="AS376" s="102">
        <v>29</v>
      </c>
      <c r="AT376" s="191">
        <v>22.4</v>
      </c>
      <c r="AU376" s="84">
        <v>30</v>
      </c>
      <c r="AV376" s="84">
        <v>14</v>
      </c>
      <c r="AW376" s="94">
        <v>-0.01</v>
      </c>
      <c r="AX376" s="84" t="s">
        <v>1683</v>
      </c>
      <c r="AY376" s="97">
        <v>113.7</v>
      </c>
      <c r="AZ376" s="94">
        <v>3.74</v>
      </c>
      <c r="BA376" s="96">
        <v>69</v>
      </c>
      <c r="BB376" s="96">
        <v>54</v>
      </c>
      <c r="BC376" s="84" t="s">
        <v>1683</v>
      </c>
      <c r="BD376" s="97">
        <v>97.5</v>
      </c>
      <c r="BE376" s="94">
        <v>3.85</v>
      </c>
      <c r="BF376" s="96">
        <v>76</v>
      </c>
      <c r="BG376" s="96">
        <v>46</v>
      </c>
      <c r="BH376" s="97">
        <v>146.69999999999999</v>
      </c>
      <c r="BI376" s="94">
        <v>3.62</v>
      </c>
      <c r="BJ376" s="94">
        <v>3.44</v>
      </c>
      <c r="BK376" s="96">
        <v>82</v>
      </c>
      <c r="BL376" s="94">
        <v>0.24</v>
      </c>
      <c r="BM376" s="36">
        <v>-30</v>
      </c>
      <c r="BN376" s="70" t="s">
        <v>1065</v>
      </c>
      <c r="BO376" s="104">
        <v>-49</v>
      </c>
      <c r="BP376" s="84" t="s">
        <v>1841</v>
      </c>
      <c r="BQ376" s="84">
        <v>450203</v>
      </c>
      <c r="BR376" s="36" t="s">
        <v>6027</v>
      </c>
      <c r="BS376" s="36" t="s">
        <v>5269</v>
      </c>
      <c r="BT376" s="36" t="s">
        <v>3437</v>
      </c>
      <c r="BU376" s="84" t="s">
        <v>3522</v>
      </c>
      <c r="BV376" s="84" t="s">
        <v>5671</v>
      </c>
    </row>
    <row r="377" spans="1:74" x14ac:dyDescent="0.3">
      <c r="A377" s="84" t="s">
        <v>4775</v>
      </c>
      <c r="B377" s="84" t="s">
        <v>2152</v>
      </c>
      <c r="C377" s="84" t="s">
        <v>1065</v>
      </c>
      <c r="D377" s="84">
        <v>2018</v>
      </c>
      <c r="E377" s="84">
        <v>25</v>
      </c>
      <c r="F377" s="84" t="s">
        <v>1377</v>
      </c>
      <c r="G377" s="84" t="s">
        <v>1373</v>
      </c>
      <c r="H377" s="93" t="s">
        <v>1683</v>
      </c>
      <c r="I377" s="94">
        <v>0.74</v>
      </c>
      <c r="J377" s="93" t="s">
        <v>1064</v>
      </c>
      <c r="K377" s="184">
        <v>149.30000000000001</v>
      </c>
      <c r="L377" s="185">
        <v>10</v>
      </c>
      <c r="M377" s="96">
        <v>25</v>
      </c>
      <c r="N377" s="96">
        <v>25</v>
      </c>
      <c r="O377" s="96">
        <v>1</v>
      </c>
      <c r="P377" s="96">
        <v>1</v>
      </c>
      <c r="Q377" s="185">
        <v>0</v>
      </c>
      <c r="R377" s="96">
        <v>0</v>
      </c>
      <c r="S377" s="96">
        <v>676</v>
      </c>
      <c r="T377" s="96">
        <v>25</v>
      </c>
      <c r="U377" s="96">
        <v>53</v>
      </c>
      <c r="V377" s="96">
        <v>2</v>
      </c>
      <c r="W377" s="185">
        <v>151</v>
      </c>
      <c r="X377" s="96">
        <v>483</v>
      </c>
      <c r="Y377" s="96">
        <v>148</v>
      </c>
      <c r="Z377" s="96">
        <v>37</v>
      </c>
      <c r="AA377" s="96">
        <v>1</v>
      </c>
      <c r="AB377" s="96">
        <v>7</v>
      </c>
      <c r="AC377" s="96">
        <v>0</v>
      </c>
      <c r="AD377" s="96">
        <v>76</v>
      </c>
      <c r="AE377" s="188">
        <v>4.09</v>
      </c>
      <c r="AF377" s="96">
        <v>126</v>
      </c>
      <c r="AG377" s="97">
        <v>7.2</v>
      </c>
      <c r="AH377" s="98">
        <v>2.8</v>
      </c>
      <c r="AI377" s="97">
        <v>8.6</v>
      </c>
      <c r="AJ377" s="97">
        <v>3</v>
      </c>
      <c r="AK377" s="99">
        <v>1.41</v>
      </c>
      <c r="AL377" s="100">
        <v>0.28199999999999997</v>
      </c>
      <c r="AM377" s="99">
        <v>1.29</v>
      </c>
      <c r="AN377" s="99">
        <v>1.9</v>
      </c>
      <c r="AO377" s="99">
        <v>0.08</v>
      </c>
      <c r="AP377" s="101">
        <v>61</v>
      </c>
      <c r="AQ377" s="102">
        <v>96</v>
      </c>
      <c r="AR377" s="103">
        <v>51</v>
      </c>
      <c r="AS377" s="102">
        <v>33</v>
      </c>
      <c r="AT377" s="191">
        <v>28.6</v>
      </c>
      <c r="AU377" s="84">
        <v>31</v>
      </c>
      <c r="AV377" s="84">
        <v>15</v>
      </c>
      <c r="AW377" s="94">
        <v>0.16</v>
      </c>
      <c r="AX377" s="84" t="s">
        <v>1683</v>
      </c>
      <c r="AY377" s="97">
        <v>137.30000000000001</v>
      </c>
      <c r="AZ377" s="94">
        <v>4.2300000000000004</v>
      </c>
      <c r="BA377" s="96">
        <v>78</v>
      </c>
      <c r="BB377" s="96">
        <v>43</v>
      </c>
      <c r="BC377" s="84" t="s">
        <v>1683</v>
      </c>
      <c r="BD377" s="97">
        <v>125.1</v>
      </c>
      <c r="BE377" s="94">
        <v>4.25</v>
      </c>
      <c r="BF377" s="96">
        <v>84</v>
      </c>
      <c r="BG377" s="96">
        <v>40</v>
      </c>
      <c r="BH377" s="97">
        <v>169.7</v>
      </c>
      <c r="BI377" s="94">
        <v>4.24</v>
      </c>
      <c r="BJ377" s="94">
        <v>4.32</v>
      </c>
      <c r="BK377" s="96">
        <v>47</v>
      </c>
      <c r="BL377" s="94">
        <v>-0.16</v>
      </c>
      <c r="BM377" s="36">
        <v>4</v>
      </c>
      <c r="BN377" s="70" t="s">
        <v>1065</v>
      </c>
      <c r="BO377" s="104">
        <v>-45</v>
      </c>
      <c r="BP377" s="84" t="s">
        <v>5158</v>
      </c>
      <c r="BQ377" s="84">
        <v>605164</v>
      </c>
      <c r="BR377" s="36" t="s">
        <v>6028</v>
      </c>
      <c r="BS377" s="36" t="s">
        <v>3480</v>
      </c>
      <c r="BT377" s="36" t="s">
        <v>4962</v>
      </c>
      <c r="BU377" s="84" t="s">
        <v>3431</v>
      </c>
      <c r="BV377" s="84" t="s">
        <v>3909</v>
      </c>
    </row>
    <row r="378" spans="1:74" x14ac:dyDescent="0.3">
      <c r="A378" s="84" t="s">
        <v>2241</v>
      </c>
      <c r="B378" s="84" t="s">
        <v>457</v>
      </c>
      <c r="C378" s="84" t="s">
        <v>1103</v>
      </c>
      <c r="D378" s="84">
        <v>2018</v>
      </c>
      <c r="E378" s="84">
        <v>30</v>
      </c>
      <c r="F378" s="84" t="s">
        <v>1554</v>
      </c>
      <c r="G378" s="84" t="s">
        <v>1373</v>
      </c>
      <c r="H378" s="93" t="s">
        <v>1683</v>
      </c>
      <c r="I378" s="94">
        <v>0.77</v>
      </c>
      <c r="J378" s="93" t="s">
        <v>1064</v>
      </c>
      <c r="K378" s="184">
        <v>140.30000000000001</v>
      </c>
      <c r="L378" s="185">
        <v>9</v>
      </c>
      <c r="M378" s="96">
        <v>20</v>
      </c>
      <c r="N378" s="96">
        <v>20</v>
      </c>
      <c r="O378" s="96">
        <v>1</v>
      </c>
      <c r="P378" s="96">
        <v>0</v>
      </c>
      <c r="Q378" s="185">
        <v>0</v>
      </c>
      <c r="R378" s="96">
        <v>0</v>
      </c>
      <c r="S378" s="96">
        <v>524</v>
      </c>
      <c r="T378" s="96">
        <v>14</v>
      </c>
      <c r="U378" s="96">
        <v>38</v>
      </c>
      <c r="V378" s="96">
        <v>1</v>
      </c>
      <c r="W378" s="185">
        <v>112</v>
      </c>
      <c r="X378" s="96">
        <v>386</v>
      </c>
      <c r="Y378" s="96">
        <v>122</v>
      </c>
      <c r="Z378" s="96">
        <v>36</v>
      </c>
      <c r="AA378" s="96">
        <v>4</v>
      </c>
      <c r="AB378" s="96">
        <v>2</v>
      </c>
      <c r="AC378" s="96">
        <v>0</v>
      </c>
      <c r="AD378" s="96">
        <v>56</v>
      </c>
      <c r="AE378" s="188">
        <v>4.01</v>
      </c>
      <c r="AF378" s="96">
        <v>110</v>
      </c>
      <c r="AG378" s="97">
        <v>7.8</v>
      </c>
      <c r="AH378" s="98">
        <v>3</v>
      </c>
      <c r="AI378" s="97">
        <v>8</v>
      </c>
      <c r="AJ378" s="97">
        <v>2.7</v>
      </c>
      <c r="AK378" s="99">
        <v>0.98</v>
      </c>
      <c r="AL378" s="100">
        <v>0.26800000000000002</v>
      </c>
      <c r="AM378" s="99">
        <v>1.19</v>
      </c>
      <c r="AN378" s="99">
        <v>1.38</v>
      </c>
      <c r="AO378" s="99">
        <v>0.05</v>
      </c>
      <c r="AP378" s="101">
        <v>59</v>
      </c>
      <c r="AQ378" s="102">
        <v>95</v>
      </c>
      <c r="AR378" s="103">
        <v>50</v>
      </c>
      <c r="AS378" s="102">
        <v>30</v>
      </c>
      <c r="AT378" s="191">
        <v>26.36</v>
      </c>
      <c r="AU378" s="84">
        <v>33</v>
      </c>
      <c r="AV378" s="84">
        <v>16</v>
      </c>
      <c r="AW378" s="94">
        <v>-0.06</v>
      </c>
      <c r="AX378" s="84" t="s">
        <v>1683</v>
      </c>
      <c r="AY378" s="97">
        <v>117.5</v>
      </c>
      <c r="AZ378" s="94">
        <v>3.87</v>
      </c>
      <c r="BA378" s="96">
        <v>71</v>
      </c>
      <c r="BB378" s="96">
        <v>50</v>
      </c>
      <c r="BC378" s="84" t="s">
        <v>1683</v>
      </c>
      <c r="BD378" s="97">
        <v>99.9</v>
      </c>
      <c r="BE378" s="94">
        <v>3.95</v>
      </c>
      <c r="BF378" s="96">
        <v>78</v>
      </c>
      <c r="BG378" s="96">
        <v>43</v>
      </c>
      <c r="BH378" s="97">
        <v>145.69999999999999</v>
      </c>
      <c r="BI378" s="94">
        <v>2.9</v>
      </c>
      <c r="BJ378" s="94">
        <v>3.86</v>
      </c>
      <c r="BK378" s="96">
        <v>58</v>
      </c>
      <c r="BL378" s="94">
        <v>1.1000000000000001</v>
      </c>
      <c r="BM378" s="36">
        <v>-8</v>
      </c>
      <c r="BN378" s="70" t="s">
        <v>1065</v>
      </c>
      <c r="BO378" s="104">
        <v>-46</v>
      </c>
      <c r="BP378" s="84" t="s">
        <v>2242</v>
      </c>
      <c r="BQ378" s="84">
        <v>572971</v>
      </c>
      <c r="BR378" s="36" t="s">
        <v>3741</v>
      </c>
      <c r="BS378" s="36" t="s">
        <v>3440</v>
      </c>
      <c r="BT378" s="36" t="s">
        <v>3429</v>
      </c>
      <c r="BU378" s="84" t="s">
        <v>3435</v>
      </c>
      <c r="BV378" s="84" t="s">
        <v>3428</v>
      </c>
    </row>
    <row r="379" spans="1:74" x14ac:dyDescent="0.3">
      <c r="A379" s="84" t="s">
        <v>4776</v>
      </c>
      <c r="B379" s="84" t="s">
        <v>34</v>
      </c>
      <c r="C379" s="84" t="s">
        <v>1065</v>
      </c>
      <c r="D379" s="84">
        <v>2018</v>
      </c>
      <c r="E379" s="84">
        <v>25</v>
      </c>
      <c r="F379" s="84" t="s">
        <v>1381</v>
      </c>
      <c r="G379" s="84" t="s">
        <v>1373</v>
      </c>
      <c r="H379" s="93" t="s">
        <v>1683</v>
      </c>
      <c r="I379" s="94">
        <v>0.76</v>
      </c>
      <c r="J379" s="93" t="s">
        <v>1064</v>
      </c>
      <c r="K379" s="184">
        <v>158.4</v>
      </c>
      <c r="L379" s="185">
        <v>10</v>
      </c>
      <c r="M379" s="96">
        <v>24</v>
      </c>
      <c r="N379" s="96">
        <v>24</v>
      </c>
      <c r="O379" s="96">
        <v>1</v>
      </c>
      <c r="P379" s="96">
        <v>0</v>
      </c>
      <c r="Q379" s="185">
        <v>0</v>
      </c>
      <c r="R379" s="96">
        <v>0</v>
      </c>
      <c r="S379" s="96">
        <v>644</v>
      </c>
      <c r="T379" s="96">
        <v>16</v>
      </c>
      <c r="U379" s="96">
        <v>42</v>
      </c>
      <c r="V379" s="96">
        <v>2</v>
      </c>
      <c r="W379" s="185">
        <v>127</v>
      </c>
      <c r="X379" s="96">
        <v>469</v>
      </c>
      <c r="Y379" s="96">
        <v>144</v>
      </c>
      <c r="Z379" s="96">
        <v>37</v>
      </c>
      <c r="AA379" s="96">
        <v>3</v>
      </c>
      <c r="AB379" s="96">
        <v>8</v>
      </c>
      <c r="AC379" s="96">
        <v>1</v>
      </c>
      <c r="AD379" s="96">
        <v>71</v>
      </c>
      <c r="AE379" s="188">
        <v>4.1500000000000004</v>
      </c>
      <c r="AF379" s="96">
        <v>123</v>
      </c>
      <c r="AG379" s="97">
        <v>7.2</v>
      </c>
      <c r="AH379" s="98">
        <v>3</v>
      </c>
      <c r="AI379" s="97">
        <v>7.4</v>
      </c>
      <c r="AJ379" s="97">
        <v>2.5</v>
      </c>
      <c r="AK379" s="99">
        <v>0.92</v>
      </c>
      <c r="AL379" s="100">
        <v>0.27400000000000002</v>
      </c>
      <c r="AM379" s="99">
        <v>1.2</v>
      </c>
      <c r="AN379" s="99">
        <v>1.3</v>
      </c>
      <c r="AO379" s="99">
        <v>0.05</v>
      </c>
      <c r="AP379" s="101">
        <v>47</v>
      </c>
      <c r="AQ379" s="102">
        <v>98</v>
      </c>
      <c r="AR379" s="103">
        <v>49</v>
      </c>
      <c r="AS379" s="102">
        <v>32</v>
      </c>
      <c r="AT379" s="191">
        <v>29.72</v>
      </c>
      <c r="AU379" s="84">
        <v>35</v>
      </c>
      <c r="AV379" s="84">
        <v>17</v>
      </c>
      <c r="AW379" s="94">
        <v>-0.36</v>
      </c>
      <c r="AX379" s="84" t="s">
        <v>1683</v>
      </c>
      <c r="AY379" s="97">
        <v>140.19999999999999</v>
      </c>
      <c r="AZ379" s="94">
        <v>3.79</v>
      </c>
      <c r="BA379" s="96">
        <v>70</v>
      </c>
      <c r="BB379" s="96">
        <v>59</v>
      </c>
      <c r="BC379" s="84" t="s">
        <v>1683</v>
      </c>
      <c r="BD379" s="97">
        <v>124.7</v>
      </c>
      <c r="BE379" s="94">
        <v>3.79</v>
      </c>
      <c r="BF379" s="96">
        <v>75</v>
      </c>
      <c r="BG379" s="96">
        <v>55</v>
      </c>
      <c r="BH379" s="97">
        <v>164.7</v>
      </c>
      <c r="BI379" s="94">
        <v>3.83</v>
      </c>
      <c r="BJ379" s="94">
        <v>3.7</v>
      </c>
      <c r="BK379" s="96">
        <v>71</v>
      </c>
      <c r="BL379" s="94">
        <v>0.33</v>
      </c>
      <c r="BM379" s="36">
        <v>-22</v>
      </c>
      <c r="BN379" s="70" t="s">
        <v>1065</v>
      </c>
      <c r="BO379" s="104">
        <v>-40</v>
      </c>
      <c r="BP379" s="84" t="s">
        <v>5156</v>
      </c>
      <c r="BQ379" s="84">
        <v>605242</v>
      </c>
      <c r="BR379" s="36" t="s">
        <v>5675</v>
      </c>
      <c r="BS379" s="36" t="s">
        <v>3448</v>
      </c>
      <c r="BT379" s="36" t="s">
        <v>5005</v>
      </c>
      <c r="BU379" s="84" t="s">
        <v>3482</v>
      </c>
      <c r="BV379" s="84" t="s">
        <v>3909</v>
      </c>
    </row>
    <row r="380" spans="1:74" x14ac:dyDescent="0.3">
      <c r="A380" s="84" t="s">
        <v>2091</v>
      </c>
      <c r="B380" s="84" t="s">
        <v>2092</v>
      </c>
      <c r="C380" s="84" t="s">
        <v>1103</v>
      </c>
      <c r="D380" s="84">
        <v>2018</v>
      </c>
      <c r="E380" s="84">
        <v>35</v>
      </c>
      <c r="F380" s="84" t="s">
        <v>1386</v>
      </c>
      <c r="G380" s="84" t="s">
        <v>1373</v>
      </c>
      <c r="H380" s="93" t="s">
        <v>1683</v>
      </c>
      <c r="I380" s="94">
        <v>0.77</v>
      </c>
      <c r="J380" s="93" t="s">
        <v>1064</v>
      </c>
      <c r="K380" s="184">
        <v>132.5</v>
      </c>
      <c r="L380" s="185">
        <v>9</v>
      </c>
      <c r="M380" s="96">
        <v>22</v>
      </c>
      <c r="N380" s="96">
        <v>22</v>
      </c>
      <c r="O380" s="96">
        <v>0</v>
      </c>
      <c r="P380" s="96">
        <v>0</v>
      </c>
      <c r="Q380" s="185">
        <v>0</v>
      </c>
      <c r="R380" s="96">
        <v>0</v>
      </c>
      <c r="S380" s="96">
        <v>516</v>
      </c>
      <c r="T380" s="96">
        <v>14</v>
      </c>
      <c r="U380" s="96">
        <v>39</v>
      </c>
      <c r="V380" s="96">
        <v>1</v>
      </c>
      <c r="W380" s="185">
        <v>106</v>
      </c>
      <c r="X380" s="96">
        <v>369</v>
      </c>
      <c r="Y380" s="96">
        <v>127</v>
      </c>
      <c r="Z380" s="96">
        <v>36</v>
      </c>
      <c r="AA380" s="96">
        <v>4</v>
      </c>
      <c r="AB380" s="96">
        <v>3</v>
      </c>
      <c r="AC380" s="96">
        <v>1</v>
      </c>
      <c r="AD380" s="96">
        <v>57</v>
      </c>
      <c r="AE380" s="188">
        <v>4.0199999999999996</v>
      </c>
      <c r="AF380" s="96">
        <v>117</v>
      </c>
      <c r="AG380" s="97">
        <v>8.5</v>
      </c>
      <c r="AH380" s="98">
        <v>2.7</v>
      </c>
      <c r="AI380" s="97">
        <v>7.7</v>
      </c>
      <c r="AJ380" s="97">
        <v>2.8</v>
      </c>
      <c r="AK380" s="99">
        <v>1.05</v>
      </c>
      <c r="AL380" s="100">
        <v>0.27400000000000002</v>
      </c>
      <c r="AM380" s="99">
        <v>1.25</v>
      </c>
      <c r="AN380" s="99">
        <v>1.48</v>
      </c>
      <c r="AO380" s="99">
        <v>0.06</v>
      </c>
      <c r="AP380" s="101">
        <v>47</v>
      </c>
      <c r="AQ380" s="102">
        <v>95</v>
      </c>
      <c r="AR380" s="103">
        <v>49</v>
      </c>
      <c r="AS380" s="102">
        <v>30</v>
      </c>
      <c r="AT380" s="191">
        <v>24.45</v>
      </c>
      <c r="AU380" s="84">
        <v>36</v>
      </c>
      <c r="AV380" s="84">
        <v>18</v>
      </c>
      <c r="AW380" s="94">
        <v>-0.02</v>
      </c>
      <c r="AX380" s="84" t="s">
        <v>1683</v>
      </c>
      <c r="AY380" s="97">
        <v>112.5</v>
      </c>
      <c r="AZ380" s="94">
        <v>3.92</v>
      </c>
      <c r="BA380" s="96">
        <v>72</v>
      </c>
      <c r="BB380" s="96">
        <v>47</v>
      </c>
      <c r="BC380" s="84" t="s">
        <v>1683</v>
      </c>
      <c r="BD380" s="97">
        <v>96.2</v>
      </c>
      <c r="BE380" s="94">
        <v>3.99</v>
      </c>
      <c r="BF380" s="96">
        <v>79</v>
      </c>
      <c r="BG380" s="96">
        <v>40</v>
      </c>
      <c r="BH380" s="97">
        <v>145.30000000000001</v>
      </c>
      <c r="BI380" s="94">
        <v>3.53</v>
      </c>
      <c r="BJ380" s="94">
        <v>3.74</v>
      </c>
      <c r="BK380" s="96">
        <v>63</v>
      </c>
      <c r="BL380" s="94">
        <v>0.49</v>
      </c>
      <c r="BM380" s="36">
        <v>-14</v>
      </c>
      <c r="BN380" s="70" t="s">
        <v>1065</v>
      </c>
      <c r="BO380" s="104">
        <v>-49</v>
      </c>
      <c r="BP380" s="84" t="s">
        <v>2093</v>
      </c>
      <c r="BQ380" s="84">
        <v>457918</v>
      </c>
      <c r="BR380" s="36" t="s">
        <v>3753</v>
      </c>
      <c r="BS380" s="36" t="s">
        <v>6029</v>
      </c>
      <c r="BT380" s="36" t="s">
        <v>3452</v>
      </c>
      <c r="BU380" s="84" t="s">
        <v>5017</v>
      </c>
      <c r="BV380" s="84" t="s">
        <v>3909</v>
      </c>
    </row>
    <row r="381" spans="1:74" x14ac:dyDescent="0.3">
      <c r="A381" s="84" t="s">
        <v>2486</v>
      </c>
      <c r="B381" s="84" t="s">
        <v>174</v>
      </c>
      <c r="C381" s="84" t="s">
        <v>1065</v>
      </c>
      <c r="D381" s="84">
        <v>2018</v>
      </c>
      <c r="E381" s="84">
        <v>27</v>
      </c>
      <c r="F381" s="84" t="s">
        <v>1377</v>
      </c>
      <c r="G381" s="84" t="s">
        <v>1373</v>
      </c>
      <c r="H381" s="93" t="s">
        <v>1683</v>
      </c>
      <c r="I381" s="94">
        <v>0.77</v>
      </c>
      <c r="J381" s="93" t="s">
        <v>1064</v>
      </c>
      <c r="K381" s="184">
        <v>160.5</v>
      </c>
      <c r="L381" s="185">
        <v>11</v>
      </c>
      <c r="M381" s="96">
        <v>32</v>
      </c>
      <c r="N381" s="96">
        <v>29</v>
      </c>
      <c r="O381" s="96">
        <v>0</v>
      </c>
      <c r="P381" s="96">
        <v>0</v>
      </c>
      <c r="Q381" s="185">
        <v>0</v>
      </c>
      <c r="R381" s="96">
        <v>1</v>
      </c>
      <c r="S381" s="96">
        <v>734</v>
      </c>
      <c r="T381" s="96">
        <v>26</v>
      </c>
      <c r="U381" s="96">
        <v>56</v>
      </c>
      <c r="V381" s="96">
        <v>1</v>
      </c>
      <c r="W381" s="185">
        <v>165</v>
      </c>
      <c r="X381" s="96">
        <v>515</v>
      </c>
      <c r="Y381" s="96">
        <v>175</v>
      </c>
      <c r="Z381" s="96">
        <v>38</v>
      </c>
      <c r="AA381" s="96">
        <v>7</v>
      </c>
      <c r="AB381" s="96">
        <v>5</v>
      </c>
      <c r="AC381" s="96">
        <v>0</v>
      </c>
      <c r="AD381" s="96">
        <v>82</v>
      </c>
      <c r="AE381" s="188">
        <v>4.25</v>
      </c>
      <c r="AF381" s="96">
        <v>151</v>
      </c>
      <c r="AG381" s="97">
        <v>7.9</v>
      </c>
      <c r="AH381" s="98">
        <v>3</v>
      </c>
      <c r="AI381" s="97">
        <v>8.6</v>
      </c>
      <c r="AJ381" s="97">
        <v>2.9</v>
      </c>
      <c r="AK381" s="99">
        <v>1.36</v>
      </c>
      <c r="AL381" s="100">
        <v>0.30499999999999999</v>
      </c>
      <c r="AM381" s="99">
        <v>1.37</v>
      </c>
      <c r="AN381" s="99">
        <v>1.83</v>
      </c>
      <c r="AO381" s="99">
        <v>0.08</v>
      </c>
      <c r="AP381" s="101">
        <v>62</v>
      </c>
      <c r="AQ381" s="102">
        <v>100</v>
      </c>
      <c r="AR381" s="103">
        <v>49</v>
      </c>
      <c r="AS381" s="102">
        <v>31</v>
      </c>
      <c r="AT381" s="191">
        <v>29.57</v>
      </c>
      <c r="AU381" s="84">
        <v>37</v>
      </c>
      <c r="AV381" s="84">
        <v>19</v>
      </c>
      <c r="AW381" s="94">
        <v>-0.14000000000000001</v>
      </c>
      <c r="AX381" s="84" t="s">
        <v>1683</v>
      </c>
      <c r="AY381" s="97">
        <v>148.9</v>
      </c>
      <c r="AZ381" s="94">
        <v>4.1399999999999997</v>
      </c>
      <c r="BA381" s="96">
        <v>76</v>
      </c>
      <c r="BB381" s="96">
        <v>48</v>
      </c>
      <c r="BC381" s="84" t="s">
        <v>1683</v>
      </c>
      <c r="BD381" s="97">
        <v>135.69999999999999</v>
      </c>
      <c r="BE381" s="94">
        <v>4.1100000000000003</v>
      </c>
      <c r="BF381" s="96">
        <v>81</v>
      </c>
      <c r="BG381" s="96">
        <v>46</v>
      </c>
      <c r="BH381" s="97">
        <v>186.7</v>
      </c>
      <c r="BI381" s="94">
        <v>4.68</v>
      </c>
      <c r="BJ381" s="94">
        <v>4.3600000000000003</v>
      </c>
      <c r="BK381" s="96">
        <v>49</v>
      </c>
      <c r="BL381" s="94">
        <v>-0.43</v>
      </c>
      <c r="BM381" s="36">
        <v>0</v>
      </c>
      <c r="BN381" s="70" t="s">
        <v>1065</v>
      </c>
      <c r="BO381" s="104">
        <v>-51</v>
      </c>
      <c r="BP381" s="84" t="s">
        <v>2597</v>
      </c>
      <c r="BQ381" s="84">
        <v>592332</v>
      </c>
      <c r="BR381" s="36" t="s">
        <v>3745</v>
      </c>
      <c r="BS381" s="36" t="s">
        <v>5269</v>
      </c>
      <c r="BT381" s="36" t="s">
        <v>4244</v>
      </c>
      <c r="BU381" s="84" t="s">
        <v>3532</v>
      </c>
      <c r="BV381" s="84" t="s">
        <v>3909</v>
      </c>
    </row>
    <row r="382" spans="1:74" x14ac:dyDescent="0.3">
      <c r="A382" s="84" t="s">
        <v>2165</v>
      </c>
      <c r="B382" s="84" t="s">
        <v>346</v>
      </c>
      <c r="C382" s="84" t="s">
        <v>1103</v>
      </c>
      <c r="D382" s="84">
        <v>2018</v>
      </c>
      <c r="E382" s="84">
        <v>29</v>
      </c>
      <c r="F382" s="84" t="s">
        <v>1388</v>
      </c>
      <c r="G382" s="84" t="s">
        <v>1373</v>
      </c>
      <c r="H382" s="93" t="s">
        <v>1683</v>
      </c>
      <c r="I382" s="94">
        <v>0.76</v>
      </c>
      <c r="J382" s="93" t="s">
        <v>1064</v>
      </c>
      <c r="K382" s="184">
        <v>140.4</v>
      </c>
      <c r="L382" s="185">
        <v>9</v>
      </c>
      <c r="M382" s="96">
        <v>21</v>
      </c>
      <c r="N382" s="96">
        <v>21</v>
      </c>
      <c r="O382" s="96">
        <v>0</v>
      </c>
      <c r="P382" s="96">
        <v>0</v>
      </c>
      <c r="Q382" s="185">
        <v>0</v>
      </c>
      <c r="R382" s="96">
        <v>0</v>
      </c>
      <c r="S382" s="96">
        <v>543</v>
      </c>
      <c r="T382" s="96">
        <v>16</v>
      </c>
      <c r="U382" s="96">
        <v>38</v>
      </c>
      <c r="V382" s="96">
        <v>1</v>
      </c>
      <c r="W382" s="185">
        <v>120</v>
      </c>
      <c r="X382" s="96">
        <v>391</v>
      </c>
      <c r="Y382" s="96">
        <v>135</v>
      </c>
      <c r="Z382" s="96">
        <v>36</v>
      </c>
      <c r="AA382" s="96">
        <v>4</v>
      </c>
      <c r="AB382" s="96">
        <v>5</v>
      </c>
      <c r="AC382" s="96">
        <v>1</v>
      </c>
      <c r="AD382" s="96">
        <v>63</v>
      </c>
      <c r="AE382" s="188">
        <v>4.05</v>
      </c>
      <c r="AF382" s="96">
        <v>117</v>
      </c>
      <c r="AG382" s="97">
        <v>8.1</v>
      </c>
      <c r="AH382" s="98">
        <v>3.1</v>
      </c>
      <c r="AI382" s="97">
        <v>8.3000000000000007</v>
      </c>
      <c r="AJ382" s="97">
        <v>2.6</v>
      </c>
      <c r="AK382" s="99">
        <v>1.08</v>
      </c>
      <c r="AL382" s="100">
        <v>0.28499999999999998</v>
      </c>
      <c r="AM382" s="99">
        <v>1.26</v>
      </c>
      <c r="AN382" s="99">
        <v>1.49</v>
      </c>
      <c r="AO382" s="99">
        <v>0.06</v>
      </c>
      <c r="AP382" s="101">
        <v>66</v>
      </c>
      <c r="AQ382" s="102">
        <v>96</v>
      </c>
      <c r="AR382" s="103">
        <v>49</v>
      </c>
      <c r="AS382" s="102">
        <v>30</v>
      </c>
      <c r="AT382" s="191">
        <v>25.66</v>
      </c>
      <c r="AU382" s="84">
        <v>38</v>
      </c>
      <c r="AV382" s="84">
        <v>20</v>
      </c>
      <c r="AW382" s="94">
        <v>-0.15</v>
      </c>
      <c r="AX382" s="84" t="s">
        <v>1683</v>
      </c>
      <c r="AY382" s="97">
        <v>120.7</v>
      </c>
      <c r="AZ382" s="94">
        <v>3.81</v>
      </c>
      <c r="BA382" s="96">
        <v>70</v>
      </c>
      <c r="BB382" s="96">
        <v>53</v>
      </c>
      <c r="BC382" s="84" t="s">
        <v>1683</v>
      </c>
      <c r="BD382" s="97">
        <v>104.5</v>
      </c>
      <c r="BE382" s="94">
        <v>3.9</v>
      </c>
      <c r="BF382" s="96">
        <v>77</v>
      </c>
      <c r="BG382" s="96">
        <v>46</v>
      </c>
      <c r="BH382" s="97">
        <v>146.30000000000001</v>
      </c>
      <c r="BI382" s="94">
        <v>3.81</v>
      </c>
      <c r="BJ382" s="94">
        <v>3.53</v>
      </c>
      <c r="BK382" s="96">
        <v>75</v>
      </c>
      <c r="BL382" s="94">
        <v>0.24</v>
      </c>
      <c r="BM382" s="36">
        <v>-27</v>
      </c>
      <c r="BN382" s="70" t="s">
        <v>1065</v>
      </c>
      <c r="BO382" s="104">
        <v>-42</v>
      </c>
      <c r="BP382" s="84" t="s">
        <v>2166</v>
      </c>
      <c r="BQ382" s="84">
        <v>518633</v>
      </c>
      <c r="BR382" s="36" t="s">
        <v>5245</v>
      </c>
      <c r="BS382" s="36" t="s">
        <v>6024</v>
      </c>
      <c r="BT382" s="36" t="s">
        <v>4939</v>
      </c>
      <c r="BU382" s="84" t="s">
        <v>3520</v>
      </c>
      <c r="BV382" s="84" t="s">
        <v>4663</v>
      </c>
    </row>
    <row r="383" spans="1:74" x14ac:dyDescent="0.3">
      <c r="A383" s="84" t="s">
        <v>2151</v>
      </c>
      <c r="B383" s="84" t="s">
        <v>2497</v>
      </c>
      <c r="C383" s="84" t="s">
        <v>1065</v>
      </c>
      <c r="D383" s="84">
        <v>2018</v>
      </c>
      <c r="E383" s="84">
        <v>28</v>
      </c>
      <c r="F383" s="84" t="s">
        <v>1383</v>
      </c>
      <c r="G383" s="84" t="s">
        <v>1373</v>
      </c>
      <c r="H383" s="93" t="s">
        <v>1683</v>
      </c>
      <c r="I383" s="94">
        <v>0.76</v>
      </c>
      <c r="J383" s="93" t="s">
        <v>1064</v>
      </c>
      <c r="K383" s="184">
        <v>147.30000000000001</v>
      </c>
      <c r="L383" s="185">
        <v>9</v>
      </c>
      <c r="M383" s="96">
        <v>24</v>
      </c>
      <c r="N383" s="96">
        <v>24</v>
      </c>
      <c r="O383" s="96">
        <v>1</v>
      </c>
      <c r="P383" s="96">
        <v>0</v>
      </c>
      <c r="Q383" s="185">
        <v>0</v>
      </c>
      <c r="R383" s="96">
        <v>0</v>
      </c>
      <c r="S383" s="96">
        <v>617</v>
      </c>
      <c r="T383" s="96">
        <v>18</v>
      </c>
      <c r="U383" s="96">
        <v>49</v>
      </c>
      <c r="V383" s="96">
        <v>1</v>
      </c>
      <c r="W383" s="185">
        <v>131</v>
      </c>
      <c r="X383" s="96">
        <v>441</v>
      </c>
      <c r="Y383" s="96">
        <v>136</v>
      </c>
      <c r="Z383" s="96">
        <v>37</v>
      </c>
      <c r="AA383" s="96">
        <v>10</v>
      </c>
      <c r="AB383" s="96">
        <v>3</v>
      </c>
      <c r="AC383" s="96">
        <v>0</v>
      </c>
      <c r="AD383" s="96">
        <v>73</v>
      </c>
      <c r="AE383" s="188">
        <v>4.0999999999999996</v>
      </c>
      <c r="AF383" s="96">
        <v>121</v>
      </c>
      <c r="AG383" s="97">
        <v>7.4</v>
      </c>
      <c r="AH383" s="98">
        <v>2.7</v>
      </c>
      <c r="AI383" s="97">
        <v>8.1</v>
      </c>
      <c r="AJ383" s="97">
        <v>3</v>
      </c>
      <c r="AK383" s="99">
        <v>1.1000000000000001</v>
      </c>
      <c r="AL383" s="100">
        <v>0.27800000000000002</v>
      </c>
      <c r="AM383" s="99">
        <v>1.27</v>
      </c>
      <c r="AN383" s="99">
        <v>1.56</v>
      </c>
      <c r="AO383" s="99">
        <v>0.06</v>
      </c>
      <c r="AP383" s="101">
        <v>52</v>
      </c>
      <c r="AQ383" s="102">
        <v>97</v>
      </c>
      <c r="AR383" s="103">
        <v>48</v>
      </c>
      <c r="AS383" s="102">
        <v>31</v>
      </c>
      <c r="AT383" s="191">
        <v>26.31</v>
      </c>
      <c r="AU383" s="84">
        <v>39</v>
      </c>
      <c r="AV383" s="84">
        <v>21</v>
      </c>
      <c r="AW383" s="94">
        <v>-0.17</v>
      </c>
      <c r="AX383" s="84" t="s">
        <v>1683</v>
      </c>
      <c r="AY383" s="97">
        <v>130.6</v>
      </c>
      <c r="AZ383" s="94">
        <v>4</v>
      </c>
      <c r="BA383" s="96">
        <v>74</v>
      </c>
      <c r="BB383" s="96">
        <v>48</v>
      </c>
      <c r="BC383" s="84" t="s">
        <v>1683</v>
      </c>
      <c r="BD383" s="97">
        <v>115.4</v>
      </c>
      <c r="BE383" s="94">
        <v>3.94</v>
      </c>
      <c r="BF383" s="96">
        <v>78</v>
      </c>
      <c r="BG383" s="96">
        <v>47</v>
      </c>
      <c r="BH383" s="97">
        <v>162.30000000000001</v>
      </c>
      <c r="BI383" s="94">
        <v>3.55</v>
      </c>
      <c r="BJ383" s="94">
        <v>3.86</v>
      </c>
      <c r="BK383" s="96">
        <v>62</v>
      </c>
      <c r="BL383" s="94">
        <v>0.56000000000000005</v>
      </c>
      <c r="BM383" s="36">
        <v>-14</v>
      </c>
      <c r="BN383" s="70" t="s">
        <v>1065</v>
      </c>
      <c r="BO383" s="104">
        <v>-47</v>
      </c>
      <c r="BP383" s="84" t="s">
        <v>2586</v>
      </c>
      <c r="BQ383" s="84">
        <v>543243</v>
      </c>
      <c r="BR383" s="36" t="s">
        <v>3740</v>
      </c>
      <c r="BS383" s="36" t="s">
        <v>4919</v>
      </c>
      <c r="BT383" s="36" t="s">
        <v>5672</v>
      </c>
      <c r="BU383" s="84" t="s">
        <v>5005</v>
      </c>
      <c r="BV383" s="84" t="s">
        <v>3909</v>
      </c>
    </row>
    <row r="384" spans="1:74" x14ac:dyDescent="0.3">
      <c r="A384" s="84" t="s">
        <v>2122</v>
      </c>
      <c r="B384" s="84" t="s">
        <v>129</v>
      </c>
      <c r="C384" s="84" t="s">
        <v>1065</v>
      </c>
      <c r="D384" s="84">
        <v>2018</v>
      </c>
      <c r="E384" s="84">
        <v>33</v>
      </c>
      <c r="F384" s="84" t="s">
        <v>1372</v>
      </c>
      <c r="G384" s="84" t="s">
        <v>1373</v>
      </c>
      <c r="H384" s="93" t="s">
        <v>1683</v>
      </c>
      <c r="I384" s="94">
        <v>0.74</v>
      </c>
      <c r="J384" s="93" t="s">
        <v>1064</v>
      </c>
      <c r="K384" s="184">
        <v>121.9</v>
      </c>
      <c r="L384" s="185">
        <v>8</v>
      </c>
      <c r="M384" s="96">
        <v>23</v>
      </c>
      <c r="N384" s="96">
        <v>21</v>
      </c>
      <c r="O384" s="96">
        <v>1</v>
      </c>
      <c r="P384" s="96">
        <v>0</v>
      </c>
      <c r="Q384" s="185">
        <v>0</v>
      </c>
      <c r="R384" s="96">
        <v>0</v>
      </c>
      <c r="S384" s="96">
        <v>504</v>
      </c>
      <c r="T384" s="96">
        <v>21</v>
      </c>
      <c r="U384" s="96">
        <v>20</v>
      </c>
      <c r="V384" s="96">
        <v>1</v>
      </c>
      <c r="W384" s="185">
        <v>92</v>
      </c>
      <c r="X384" s="96">
        <v>364</v>
      </c>
      <c r="Y384" s="96">
        <v>140</v>
      </c>
      <c r="Z384" s="96">
        <v>36</v>
      </c>
      <c r="AA384" s="96">
        <v>3</v>
      </c>
      <c r="AB384" s="96">
        <v>4</v>
      </c>
      <c r="AC384" s="96">
        <v>0</v>
      </c>
      <c r="AD384" s="96">
        <v>70</v>
      </c>
      <c r="AE384" s="188">
        <v>4.0199999999999996</v>
      </c>
      <c r="AF384" s="96">
        <v>101</v>
      </c>
      <c r="AG384" s="97">
        <v>7.4</v>
      </c>
      <c r="AH384" s="98">
        <v>4.5999999999999996</v>
      </c>
      <c r="AI384" s="97">
        <v>6.8</v>
      </c>
      <c r="AJ384" s="97">
        <v>1.5</v>
      </c>
      <c r="AK384" s="99">
        <v>1.52</v>
      </c>
      <c r="AL384" s="100">
        <v>0.28100000000000003</v>
      </c>
      <c r="AM384" s="99">
        <v>1.22</v>
      </c>
      <c r="AN384" s="99">
        <v>1.85</v>
      </c>
      <c r="AO384" s="99">
        <v>0.08</v>
      </c>
      <c r="AP384" s="101">
        <v>33</v>
      </c>
      <c r="AQ384" s="102">
        <v>95</v>
      </c>
      <c r="AR384" s="103">
        <v>48</v>
      </c>
      <c r="AS384" s="102">
        <v>28</v>
      </c>
      <c r="AT384" s="191">
        <v>23.02</v>
      </c>
      <c r="AU384" s="84">
        <v>40</v>
      </c>
      <c r="AV384" s="84">
        <v>22</v>
      </c>
      <c r="AW384" s="94">
        <v>0.25</v>
      </c>
      <c r="AX384" s="84" t="s">
        <v>1739</v>
      </c>
      <c r="AY384" s="97">
        <v>99</v>
      </c>
      <c r="AZ384" s="94">
        <v>4.26</v>
      </c>
      <c r="BA384" s="96">
        <v>78</v>
      </c>
      <c r="BB384" s="96">
        <v>34</v>
      </c>
      <c r="BC384" s="84" t="s">
        <v>1683</v>
      </c>
      <c r="BD384" s="97">
        <v>86.1</v>
      </c>
      <c r="BE384" s="94">
        <v>4.2699999999999996</v>
      </c>
      <c r="BF384" s="96">
        <v>84</v>
      </c>
      <c r="BG384" s="96">
        <v>31</v>
      </c>
      <c r="BH384" s="97">
        <v>141</v>
      </c>
      <c r="BI384" s="94">
        <v>4.9800000000000004</v>
      </c>
      <c r="BJ384" s="94">
        <v>4.01</v>
      </c>
      <c r="BK384" s="96">
        <v>51</v>
      </c>
      <c r="BL384" s="94">
        <v>-0.95</v>
      </c>
      <c r="BM384" s="36">
        <v>-3</v>
      </c>
      <c r="BN384" s="70" t="s">
        <v>1065</v>
      </c>
      <c r="BO384" s="104">
        <v>-55</v>
      </c>
      <c r="BP384" s="84" t="s">
        <v>2123</v>
      </c>
      <c r="BQ384" s="84">
        <v>458708</v>
      </c>
      <c r="BR384" s="36" t="s">
        <v>3738</v>
      </c>
      <c r="BS384" s="36" t="s">
        <v>5402</v>
      </c>
      <c r="BT384" s="36" t="s">
        <v>3495</v>
      </c>
      <c r="BU384" s="84" t="s">
        <v>3711</v>
      </c>
      <c r="BV384" s="84" t="s">
        <v>3909</v>
      </c>
    </row>
    <row r="385" spans="1:74" x14ac:dyDescent="0.3">
      <c r="A385" s="84" t="s">
        <v>1752</v>
      </c>
      <c r="B385" s="84" t="s">
        <v>221</v>
      </c>
      <c r="C385" s="84" t="s">
        <v>1065</v>
      </c>
      <c r="D385" s="84">
        <v>2018</v>
      </c>
      <c r="E385" s="84">
        <v>30</v>
      </c>
      <c r="F385" s="84" t="s">
        <v>1397</v>
      </c>
      <c r="G385" s="84" t="s">
        <v>1373</v>
      </c>
      <c r="H385" s="93" t="s">
        <v>1683</v>
      </c>
      <c r="I385" s="94">
        <v>0.79</v>
      </c>
      <c r="J385" s="93" t="s">
        <v>1064</v>
      </c>
      <c r="K385" s="184">
        <v>159.19999999999999</v>
      </c>
      <c r="L385" s="185">
        <v>10</v>
      </c>
      <c r="M385" s="96">
        <v>28</v>
      </c>
      <c r="N385" s="96">
        <v>27</v>
      </c>
      <c r="O385" s="96">
        <v>0</v>
      </c>
      <c r="P385" s="96">
        <v>0</v>
      </c>
      <c r="Q385" s="185">
        <v>0</v>
      </c>
      <c r="R385" s="96">
        <v>0</v>
      </c>
      <c r="S385" s="96">
        <v>690</v>
      </c>
      <c r="T385" s="96">
        <v>19</v>
      </c>
      <c r="U385" s="96">
        <v>37</v>
      </c>
      <c r="V385" s="96">
        <v>2</v>
      </c>
      <c r="W385" s="185">
        <v>120</v>
      </c>
      <c r="X385" s="96">
        <v>493</v>
      </c>
      <c r="Y385" s="96">
        <v>169</v>
      </c>
      <c r="Z385" s="96">
        <v>38</v>
      </c>
      <c r="AA385" s="96">
        <v>4</v>
      </c>
      <c r="AB385" s="96">
        <v>6</v>
      </c>
      <c r="AC385" s="96">
        <v>0</v>
      </c>
      <c r="AD385" s="96">
        <v>81</v>
      </c>
      <c r="AE385" s="188">
        <v>4.22</v>
      </c>
      <c r="AF385" s="96">
        <v>131</v>
      </c>
      <c r="AG385" s="97">
        <v>7.1</v>
      </c>
      <c r="AH385" s="98">
        <v>3.3</v>
      </c>
      <c r="AI385" s="97">
        <v>6.5</v>
      </c>
      <c r="AJ385" s="97">
        <v>2</v>
      </c>
      <c r="AK385" s="99">
        <v>1.02</v>
      </c>
      <c r="AL385" s="100">
        <v>0.29099999999999998</v>
      </c>
      <c r="AM385" s="99">
        <v>1.27</v>
      </c>
      <c r="AN385" s="99">
        <v>1.36</v>
      </c>
      <c r="AO385" s="99">
        <v>0.05</v>
      </c>
      <c r="AP385" s="101">
        <v>28</v>
      </c>
      <c r="AQ385" s="102">
        <v>100</v>
      </c>
      <c r="AR385" s="103">
        <v>48</v>
      </c>
      <c r="AS385" s="102">
        <v>32</v>
      </c>
      <c r="AT385" s="191">
        <v>28.1</v>
      </c>
      <c r="AU385" s="84">
        <v>41</v>
      </c>
      <c r="AV385" s="84">
        <v>23</v>
      </c>
      <c r="AW385" s="94">
        <v>-0.34</v>
      </c>
      <c r="AX385" s="84" t="s">
        <v>1683</v>
      </c>
      <c r="AY385" s="97">
        <v>143.4</v>
      </c>
      <c r="AZ385" s="94">
        <v>3.89</v>
      </c>
      <c r="BA385" s="96">
        <v>72</v>
      </c>
      <c r="BB385" s="96">
        <v>56</v>
      </c>
      <c r="BC385" s="84" t="s">
        <v>1683</v>
      </c>
      <c r="BD385" s="97">
        <v>127.7</v>
      </c>
      <c r="BE385" s="94">
        <v>3.88</v>
      </c>
      <c r="BF385" s="96">
        <v>77</v>
      </c>
      <c r="BG385" s="96">
        <v>52</v>
      </c>
      <c r="BH385" s="97">
        <v>186</v>
      </c>
      <c r="BI385" s="94">
        <v>3.92</v>
      </c>
      <c r="BJ385" s="94">
        <v>3.85</v>
      </c>
      <c r="BK385" s="96">
        <v>68</v>
      </c>
      <c r="BL385" s="94">
        <v>0.3</v>
      </c>
      <c r="BM385" s="36">
        <v>-20</v>
      </c>
      <c r="BN385" s="70" t="s">
        <v>1065</v>
      </c>
      <c r="BO385" s="104">
        <v>-58</v>
      </c>
      <c r="BP385" s="84" t="s">
        <v>1753</v>
      </c>
      <c r="BQ385" s="84">
        <v>502190</v>
      </c>
      <c r="BR385" s="36" t="s">
        <v>3738</v>
      </c>
      <c r="BS385" s="36" t="s">
        <v>5280</v>
      </c>
      <c r="BT385" s="36" t="s">
        <v>5269</v>
      </c>
      <c r="BU385" s="84" t="s">
        <v>5005</v>
      </c>
      <c r="BV385" s="84" t="s">
        <v>3428</v>
      </c>
    </row>
    <row r="386" spans="1:74" x14ac:dyDescent="0.3">
      <c r="A386" s="84" t="s">
        <v>4467</v>
      </c>
      <c r="B386" s="84" t="s">
        <v>42</v>
      </c>
      <c r="C386" s="84" t="s">
        <v>1103</v>
      </c>
      <c r="D386" s="84">
        <v>2018</v>
      </c>
      <c r="E386" s="84">
        <v>25</v>
      </c>
      <c r="F386" s="84" t="s">
        <v>1383</v>
      </c>
      <c r="G386" s="84" t="s">
        <v>1373</v>
      </c>
      <c r="H386" s="93" t="s">
        <v>1683</v>
      </c>
      <c r="I386" s="94">
        <v>0.76</v>
      </c>
      <c r="J386" s="93" t="s">
        <v>1064</v>
      </c>
      <c r="K386" s="184">
        <v>144.80000000000001</v>
      </c>
      <c r="L386" s="185">
        <v>9</v>
      </c>
      <c r="M386" s="96">
        <v>26</v>
      </c>
      <c r="N386" s="96">
        <v>26</v>
      </c>
      <c r="O386" s="96">
        <v>0</v>
      </c>
      <c r="P386" s="96">
        <v>0</v>
      </c>
      <c r="Q386" s="185">
        <v>0</v>
      </c>
      <c r="R386" s="96">
        <v>0</v>
      </c>
      <c r="S386" s="96">
        <v>618</v>
      </c>
      <c r="T386" s="96">
        <v>20</v>
      </c>
      <c r="U386" s="96">
        <v>49</v>
      </c>
      <c r="V386" s="96">
        <v>0</v>
      </c>
      <c r="W386" s="185">
        <v>141</v>
      </c>
      <c r="X386" s="96">
        <v>443</v>
      </c>
      <c r="Y386" s="96">
        <v>127</v>
      </c>
      <c r="Z386" s="96">
        <v>37</v>
      </c>
      <c r="AA386" s="96">
        <v>6</v>
      </c>
      <c r="AB386" s="96">
        <v>2</v>
      </c>
      <c r="AC386" s="96">
        <v>1</v>
      </c>
      <c r="AD386" s="96">
        <v>65</v>
      </c>
      <c r="AE386" s="188">
        <v>4.1100000000000003</v>
      </c>
      <c r="AF386" s="96">
        <v>112</v>
      </c>
      <c r="AG386" s="97">
        <v>6.9</v>
      </c>
      <c r="AH386" s="98">
        <v>2.9</v>
      </c>
      <c r="AI386" s="97">
        <v>8.6999999999999993</v>
      </c>
      <c r="AJ386" s="97">
        <v>3</v>
      </c>
      <c r="AK386" s="99">
        <v>1.26</v>
      </c>
      <c r="AL386" s="100">
        <v>0.28399999999999997</v>
      </c>
      <c r="AM386" s="99">
        <v>1.27</v>
      </c>
      <c r="AN386" s="99">
        <v>1.74</v>
      </c>
      <c r="AO386" s="99">
        <v>7.0000000000000007E-2</v>
      </c>
      <c r="AP386" s="101">
        <v>68</v>
      </c>
      <c r="AQ386" s="102">
        <v>97</v>
      </c>
      <c r="AR386" s="103">
        <v>46</v>
      </c>
      <c r="AS386" s="102">
        <v>29</v>
      </c>
      <c r="AT386" s="191">
        <v>25.66</v>
      </c>
      <c r="AU386" s="84">
        <v>42</v>
      </c>
      <c r="AV386" s="84">
        <v>24</v>
      </c>
      <c r="AW386" s="94">
        <v>-0.11</v>
      </c>
      <c r="AX386" s="84" t="s">
        <v>1683</v>
      </c>
      <c r="AY386" s="97">
        <v>131.19999999999999</v>
      </c>
      <c r="AZ386" s="94">
        <v>4.03</v>
      </c>
      <c r="BA386" s="96">
        <v>74</v>
      </c>
      <c r="BB386" s="96">
        <v>48</v>
      </c>
      <c r="BC386" s="84" t="s">
        <v>1683</v>
      </c>
      <c r="BD386" s="97">
        <v>118.2</v>
      </c>
      <c r="BE386" s="94">
        <v>4</v>
      </c>
      <c r="BF386" s="96">
        <v>79</v>
      </c>
      <c r="BG386" s="96">
        <v>46</v>
      </c>
      <c r="BH386" s="97">
        <v>155.30000000000001</v>
      </c>
      <c r="BI386" s="94">
        <v>3.88</v>
      </c>
      <c r="BJ386" s="94">
        <v>4.0599999999999996</v>
      </c>
      <c r="BK386" s="96">
        <v>52</v>
      </c>
      <c r="BL386" s="94">
        <v>0.23</v>
      </c>
      <c r="BM386" s="36">
        <v>-6</v>
      </c>
      <c r="BN386" s="70" t="s">
        <v>1065</v>
      </c>
      <c r="BO386" s="104">
        <v>-37</v>
      </c>
      <c r="BP386" s="84" t="s">
        <v>6030</v>
      </c>
      <c r="BQ386" s="84">
        <v>656756</v>
      </c>
      <c r="BR386" s="36" t="s">
        <v>6031</v>
      </c>
      <c r="BS386" s="36" t="s">
        <v>4225</v>
      </c>
      <c r="BT386" s="36" t="s">
        <v>4939</v>
      </c>
      <c r="BU386" s="84" t="s">
        <v>6024</v>
      </c>
      <c r="BV386" s="84" t="s">
        <v>3909</v>
      </c>
    </row>
    <row r="387" spans="1:74" x14ac:dyDescent="0.3">
      <c r="A387" s="84" t="s">
        <v>267</v>
      </c>
      <c r="B387" s="84" t="s">
        <v>348</v>
      </c>
      <c r="C387" s="84" t="s">
        <v>1103</v>
      </c>
      <c r="D387" s="84">
        <v>2018</v>
      </c>
      <c r="E387" s="84">
        <v>25</v>
      </c>
      <c r="F387" s="84" t="s">
        <v>1394</v>
      </c>
      <c r="G387" s="84" t="s">
        <v>1373</v>
      </c>
      <c r="H387" s="93" t="s">
        <v>1683</v>
      </c>
      <c r="I387" s="94">
        <v>0.71</v>
      </c>
      <c r="J387" s="93" t="s">
        <v>1064</v>
      </c>
      <c r="K387" s="184">
        <v>136.80000000000001</v>
      </c>
      <c r="L387" s="185">
        <v>9</v>
      </c>
      <c r="M387" s="96">
        <v>22</v>
      </c>
      <c r="N387" s="96">
        <v>22</v>
      </c>
      <c r="O387" s="96">
        <v>0</v>
      </c>
      <c r="P387" s="96">
        <v>0</v>
      </c>
      <c r="Q387" s="185">
        <v>0</v>
      </c>
      <c r="R387" s="96">
        <v>0</v>
      </c>
      <c r="S387" s="96">
        <v>555</v>
      </c>
      <c r="T387" s="96">
        <v>18</v>
      </c>
      <c r="U387" s="96">
        <v>46</v>
      </c>
      <c r="V387" s="96">
        <v>1</v>
      </c>
      <c r="W387" s="185">
        <v>130</v>
      </c>
      <c r="X387" s="96">
        <v>391</v>
      </c>
      <c r="Y387" s="96">
        <v>130</v>
      </c>
      <c r="Z387" s="96">
        <v>37</v>
      </c>
      <c r="AA387" s="96">
        <v>2</v>
      </c>
      <c r="AB387" s="96">
        <v>5</v>
      </c>
      <c r="AC387" s="96">
        <v>1</v>
      </c>
      <c r="AD387" s="96">
        <v>68</v>
      </c>
      <c r="AE387" s="188">
        <v>4.1399999999999997</v>
      </c>
      <c r="AF387" s="96">
        <v>115</v>
      </c>
      <c r="AG387" s="97">
        <v>8</v>
      </c>
      <c r="AH387" s="98">
        <v>2.8</v>
      </c>
      <c r="AI387" s="97">
        <v>9.1</v>
      </c>
      <c r="AJ387" s="97">
        <v>3.2</v>
      </c>
      <c r="AK387" s="99">
        <v>1.25</v>
      </c>
      <c r="AL387" s="100">
        <v>0.28699999999999998</v>
      </c>
      <c r="AM387" s="99">
        <v>1.31</v>
      </c>
      <c r="AN387" s="99">
        <v>1.75</v>
      </c>
      <c r="AO387" s="99">
        <v>7.0000000000000007E-2</v>
      </c>
      <c r="AP387" s="101">
        <v>76</v>
      </c>
      <c r="AQ387" s="102">
        <v>98</v>
      </c>
      <c r="AR387" s="103">
        <v>45</v>
      </c>
      <c r="AS387" s="102">
        <v>28</v>
      </c>
      <c r="AT387" s="191">
        <v>24.22</v>
      </c>
      <c r="AU387" s="84">
        <v>44</v>
      </c>
      <c r="AV387" s="84">
        <v>25</v>
      </c>
      <c r="AW387" s="94">
        <v>-0.05</v>
      </c>
      <c r="AX387" s="84" t="s">
        <v>1683</v>
      </c>
      <c r="AY387" s="97">
        <v>122</v>
      </c>
      <c r="AZ387" s="94">
        <v>4.04</v>
      </c>
      <c r="BA387" s="96">
        <v>74</v>
      </c>
      <c r="BB387" s="96">
        <v>45</v>
      </c>
      <c r="BC387" s="84" t="s">
        <v>1683</v>
      </c>
      <c r="BD387" s="97">
        <v>108.6</v>
      </c>
      <c r="BE387" s="94">
        <v>4.08</v>
      </c>
      <c r="BF387" s="96">
        <v>81</v>
      </c>
      <c r="BG387" s="96">
        <v>41</v>
      </c>
      <c r="BH387" s="97">
        <v>137.30000000000001</v>
      </c>
      <c r="BI387" s="94">
        <v>4.1900000000000004</v>
      </c>
      <c r="BJ387" s="94">
        <v>3.91</v>
      </c>
      <c r="BK387" s="96">
        <v>54</v>
      </c>
      <c r="BL387" s="94">
        <v>-0.06</v>
      </c>
      <c r="BM387" s="36">
        <v>-8</v>
      </c>
      <c r="BN387" s="70" t="s">
        <v>1065</v>
      </c>
      <c r="BO387" s="104">
        <v>-29</v>
      </c>
      <c r="BP387" s="84" t="s">
        <v>4454</v>
      </c>
      <c r="BQ387" s="84">
        <v>593958</v>
      </c>
      <c r="BR387" s="36" t="s">
        <v>3780</v>
      </c>
      <c r="BS387" s="36" t="s">
        <v>6026</v>
      </c>
      <c r="BT387" s="36" t="s">
        <v>3508</v>
      </c>
      <c r="BU387" s="84" t="s">
        <v>4939</v>
      </c>
      <c r="BV387" s="84" t="s">
        <v>3909</v>
      </c>
    </row>
    <row r="388" spans="1:74" x14ac:dyDescent="0.3">
      <c r="A388" s="84" t="s">
        <v>4784</v>
      </c>
      <c r="B388" s="84" t="s">
        <v>388</v>
      </c>
      <c r="C388" s="84" t="s">
        <v>1103</v>
      </c>
      <c r="D388" s="84">
        <v>2018</v>
      </c>
      <c r="E388" s="84">
        <v>26</v>
      </c>
      <c r="F388" s="84" t="s">
        <v>1392</v>
      </c>
      <c r="G388" s="84" t="s">
        <v>1373</v>
      </c>
      <c r="H388" s="93" t="s">
        <v>1683</v>
      </c>
      <c r="I388" s="94">
        <v>0.75</v>
      </c>
      <c r="J388" s="93" t="s">
        <v>1064</v>
      </c>
      <c r="K388" s="184">
        <v>148.19999999999999</v>
      </c>
      <c r="L388" s="185">
        <v>9</v>
      </c>
      <c r="M388" s="96">
        <v>25</v>
      </c>
      <c r="N388" s="96">
        <v>25</v>
      </c>
      <c r="O388" s="96">
        <v>0</v>
      </c>
      <c r="P388" s="96">
        <v>0</v>
      </c>
      <c r="Q388" s="185">
        <v>0</v>
      </c>
      <c r="R388" s="96">
        <v>0</v>
      </c>
      <c r="S388" s="96">
        <v>630</v>
      </c>
      <c r="T388" s="96">
        <v>19</v>
      </c>
      <c r="U388" s="96">
        <v>47</v>
      </c>
      <c r="V388" s="96">
        <v>1</v>
      </c>
      <c r="W388" s="185">
        <v>134</v>
      </c>
      <c r="X388" s="96">
        <v>445</v>
      </c>
      <c r="Y388" s="96">
        <v>151</v>
      </c>
      <c r="Z388" s="96">
        <v>38</v>
      </c>
      <c r="AA388" s="96">
        <v>6</v>
      </c>
      <c r="AB388" s="96">
        <v>7</v>
      </c>
      <c r="AC388" s="96">
        <v>0</v>
      </c>
      <c r="AD388" s="96">
        <v>77</v>
      </c>
      <c r="AE388" s="188">
        <v>4.25</v>
      </c>
      <c r="AF388" s="96">
        <v>130</v>
      </c>
      <c r="AG388" s="97">
        <v>7.9</v>
      </c>
      <c r="AH388" s="98">
        <v>2.9</v>
      </c>
      <c r="AI388" s="97">
        <v>8.1999999999999993</v>
      </c>
      <c r="AJ388" s="97">
        <v>2.9</v>
      </c>
      <c r="AK388" s="99">
        <v>1.1499999999999999</v>
      </c>
      <c r="AL388" s="100">
        <v>0.29399999999999998</v>
      </c>
      <c r="AM388" s="99">
        <v>1.32</v>
      </c>
      <c r="AN388" s="99">
        <v>1.6</v>
      </c>
      <c r="AO388" s="99">
        <v>7.0000000000000007E-2</v>
      </c>
      <c r="AP388" s="101">
        <v>55</v>
      </c>
      <c r="AQ388" s="102">
        <v>100</v>
      </c>
      <c r="AR388" s="103">
        <v>45</v>
      </c>
      <c r="AS388" s="102">
        <v>29</v>
      </c>
      <c r="AT388" s="191">
        <v>26</v>
      </c>
      <c r="AU388" s="84">
        <v>46</v>
      </c>
      <c r="AV388" s="84">
        <v>26</v>
      </c>
      <c r="AW388" s="94">
        <v>-0.24</v>
      </c>
      <c r="AX388" s="84" t="s">
        <v>1683</v>
      </c>
      <c r="AY388" s="97">
        <v>133.69999999999999</v>
      </c>
      <c r="AZ388" s="94">
        <v>4.05</v>
      </c>
      <c r="BA388" s="96">
        <v>74</v>
      </c>
      <c r="BB388" s="96">
        <v>48</v>
      </c>
      <c r="BC388" s="84" t="s">
        <v>1683</v>
      </c>
      <c r="BD388" s="97">
        <v>119.9</v>
      </c>
      <c r="BE388" s="94">
        <v>4.01</v>
      </c>
      <c r="BF388" s="96">
        <v>79</v>
      </c>
      <c r="BG388" s="96">
        <v>45</v>
      </c>
      <c r="BH388" s="97">
        <v>158.69999999999999</v>
      </c>
      <c r="BI388" s="94">
        <v>4.37</v>
      </c>
      <c r="BJ388" s="94">
        <v>4.08</v>
      </c>
      <c r="BK388" s="96">
        <v>52</v>
      </c>
      <c r="BL388" s="94">
        <v>-0.12</v>
      </c>
      <c r="BM388" s="36">
        <v>-7</v>
      </c>
      <c r="BN388" s="70" t="s">
        <v>1065</v>
      </c>
      <c r="BO388" s="104">
        <v>-39</v>
      </c>
      <c r="BP388" s="84" t="s">
        <v>5159</v>
      </c>
      <c r="BQ388" s="84">
        <v>640455</v>
      </c>
      <c r="BR388" s="36" t="s">
        <v>3751</v>
      </c>
      <c r="BS388" s="36" t="s">
        <v>4447</v>
      </c>
      <c r="BT388" s="36" t="s">
        <v>6024</v>
      </c>
      <c r="BU388" s="84" t="s">
        <v>6026</v>
      </c>
      <c r="BV388" s="84" t="s">
        <v>3909</v>
      </c>
    </row>
    <row r="389" spans="1:74" x14ac:dyDescent="0.3">
      <c r="A389" s="84" t="s">
        <v>4769</v>
      </c>
      <c r="B389" s="84" t="s">
        <v>122</v>
      </c>
      <c r="C389" s="84" t="s">
        <v>1065</v>
      </c>
      <c r="D389" s="84">
        <v>2018</v>
      </c>
      <c r="E389" s="84">
        <v>30</v>
      </c>
      <c r="F389" s="84" t="s">
        <v>1402</v>
      </c>
      <c r="G389" s="84" t="s">
        <v>1373</v>
      </c>
      <c r="H389" s="93" t="s">
        <v>1683</v>
      </c>
      <c r="I389" s="94">
        <v>0.7</v>
      </c>
      <c r="J389" s="93" t="s">
        <v>1064</v>
      </c>
      <c r="K389" s="184">
        <v>145.5</v>
      </c>
      <c r="L389" s="185">
        <v>9</v>
      </c>
      <c r="M389" s="96">
        <v>26</v>
      </c>
      <c r="N389" s="96">
        <v>26</v>
      </c>
      <c r="O389" s="96">
        <v>0</v>
      </c>
      <c r="P389" s="96">
        <v>0</v>
      </c>
      <c r="Q389" s="185">
        <v>0</v>
      </c>
      <c r="R389" s="96">
        <v>0</v>
      </c>
      <c r="S389" s="96">
        <v>665</v>
      </c>
      <c r="T389" s="96">
        <v>21</v>
      </c>
      <c r="U389" s="96">
        <v>44</v>
      </c>
      <c r="V389" s="96">
        <v>2</v>
      </c>
      <c r="W389" s="185">
        <v>122</v>
      </c>
      <c r="X389" s="96">
        <v>475</v>
      </c>
      <c r="Y389" s="96">
        <v>145</v>
      </c>
      <c r="Z389" s="96">
        <v>38</v>
      </c>
      <c r="AA389" s="96">
        <v>6</v>
      </c>
      <c r="AB389" s="96">
        <v>5</v>
      </c>
      <c r="AC389" s="96">
        <v>1</v>
      </c>
      <c r="AD389" s="96">
        <v>70</v>
      </c>
      <c r="AE389" s="188">
        <v>4.2300000000000004</v>
      </c>
      <c r="AF389" s="96">
        <v>117</v>
      </c>
      <c r="AG389" s="97">
        <v>6.6</v>
      </c>
      <c r="AH389" s="98">
        <v>2.8</v>
      </c>
      <c r="AI389" s="97">
        <v>7</v>
      </c>
      <c r="AJ389" s="97">
        <v>2.5</v>
      </c>
      <c r="AK389" s="99">
        <v>1.2</v>
      </c>
      <c r="AL389" s="100">
        <v>0.28499999999999998</v>
      </c>
      <c r="AM389" s="99">
        <v>1.28</v>
      </c>
      <c r="AN389" s="99">
        <v>1.61</v>
      </c>
      <c r="AO389" s="99">
        <v>0.06</v>
      </c>
      <c r="AP389" s="101">
        <v>29</v>
      </c>
      <c r="AQ389" s="102">
        <v>100</v>
      </c>
      <c r="AR389" s="103">
        <v>44</v>
      </c>
      <c r="AS389" s="102">
        <v>28</v>
      </c>
      <c r="AT389" s="191">
        <v>24.68</v>
      </c>
      <c r="AU389" s="84">
        <v>48</v>
      </c>
      <c r="AV389" s="84">
        <v>27</v>
      </c>
      <c r="AW389" s="94">
        <v>-0.15</v>
      </c>
      <c r="AX389" s="84" t="s">
        <v>1683</v>
      </c>
      <c r="AY389" s="97">
        <v>132</v>
      </c>
      <c r="AZ389" s="94">
        <v>4.13</v>
      </c>
      <c r="BA389" s="96">
        <v>76</v>
      </c>
      <c r="BB389" s="96">
        <v>44</v>
      </c>
      <c r="BC389" s="84" t="s">
        <v>1683</v>
      </c>
      <c r="BD389" s="97">
        <v>118.4</v>
      </c>
      <c r="BE389" s="94">
        <v>4.08</v>
      </c>
      <c r="BF389" s="96">
        <v>81</v>
      </c>
      <c r="BG389" s="96">
        <v>43</v>
      </c>
      <c r="BH389" s="97">
        <v>179.3</v>
      </c>
      <c r="BI389" s="94">
        <v>3.66</v>
      </c>
      <c r="BJ389" s="94">
        <v>4.12</v>
      </c>
      <c r="BK389" s="96">
        <v>56</v>
      </c>
      <c r="BL389" s="94">
        <v>0.56000000000000005</v>
      </c>
      <c r="BM389" s="36">
        <v>-11</v>
      </c>
      <c r="BN389" s="70" t="s">
        <v>1065</v>
      </c>
      <c r="BO389" s="104">
        <v>-61</v>
      </c>
      <c r="BP389" s="84" t="s">
        <v>5419</v>
      </c>
      <c r="BQ389" s="84">
        <v>502171</v>
      </c>
      <c r="BR389" s="36" t="s">
        <v>3757</v>
      </c>
      <c r="BS389" s="36" t="s">
        <v>5269</v>
      </c>
      <c r="BT389" s="36" t="s">
        <v>3432</v>
      </c>
      <c r="BU389" s="84" t="s">
        <v>6032</v>
      </c>
      <c r="BV389" s="84" t="s">
        <v>3428</v>
      </c>
    </row>
    <row r="390" spans="1:74" x14ac:dyDescent="0.3">
      <c r="A390" s="84" t="s">
        <v>1784</v>
      </c>
      <c r="B390" s="84" t="s">
        <v>281</v>
      </c>
      <c r="C390" s="84" t="s">
        <v>1065</v>
      </c>
      <c r="D390" s="84">
        <v>2018</v>
      </c>
      <c r="E390" s="84">
        <v>34</v>
      </c>
      <c r="F390" s="84" t="s">
        <v>1386</v>
      </c>
      <c r="G390" s="84" t="s">
        <v>1373</v>
      </c>
      <c r="H390" s="93" t="s">
        <v>1683</v>
      </c>
      <c r="I390" s="94">
        <v>0.78</v>
      </c>
      <c r="J390" s="93" t="s">
        <v>1064</v>
      </c>
      <c r="K390" s="184">
        <v>143.69999999999999</v>
      </c>
      <c r="L390" s="185">
        <v>10</v>
      </c>
      <c r="M390" s="96">
        <v>30</v>
      </c>
      <c r="N390" s="96">
        <v>27</v>
      </c>
      <c r="O390" s="96">
        <v>0</v>
      </c>
      <c r="P390" s="96">
        <v>0</v>
      </c>
      <c r="Q390" s="185">
        <v>0</v>
      </c>
      <c r="R390" s="96">
        <v>1</v>
      </c>
      <c r="S390" s="96">
        <v>668</v>
      </c>
      <c r="T390" s="96">
        <v>23</v>
      </c>
      <c r="U390" s="96">
        <v>58</v>
      </c>
      <c r="V390" s="96">
        <v>1</v>
      </c>
      <c r="W390" s="185">
        <v>138</v>
      </c>
      <c r="X390" s="96">
        <v>476</v>
      </c>
      <c r="Y390" s="96">
        <v>139</v>
      </c>
      <c r="Z390" s="96">
        <v>39</v>
      </c>
      <c r="AA390" s="96">
        <v>3</v>
      </c>
      <c r="AB390" s="96">
        <v>3</v>
      </c>
      <c r="AC390" s="96">
        <v>0</v>
      </c>
      <c r="AD390" s="96">
        <v>75</v>
      </c>
      <c r="AE390" s="188">
        <v>4.34</v>
      </c>
      <c r="AF390" s="96">
        <v>124</v>
      </c>
      <c r="AG390" s="97">
        <v>7</v>
      </c>
      <c r="AH390" s="98">
        <v>2.4</v>
      </c>
      <c r="AI390" s="97">
        <v>7.8</v>
      </c>
      <c r="AJ390" s="97">
        <v>3.3</v>
      </c>
      <c r="AK390" s="99">
        <v>1.31</v>
      </c>
      <c r="AL390" s="100">
        <v>0.26200000000000001</v>
      </c>
      <c r="AM390" s="99">
        <v>1.26</v>
      </c>
      <c r="AN390" s="99">
        <v>1.82</v>
      </c>
      <c r="AO390" s="99">
        <v>7.0000000000000007E-2</v>
      </c>
      <c r="AP390" s="101">
        <v>36</v>
      </c>
      <c r="AQ390" s="102">
        <v>102</v>
      </c>
      <c r="AR390" s="103">
        <v>43</v>
      </c>
      <c r="AS390" s="102">
        <v>27</v>
      </c>
      <c r="AT390" s="191">
        <v>28.5</v>
      </c>
      <c r="AU390" s="84">
        <v>50</v>
      </c>
      <c r="AV390" s="84">
        <v>28</v>
      </c>
      <c r="AW390" s="94">
        <v>0.04</v>
      </c>
      <c r="AX390" s="84" t="s">
        <v>1739</v>
      </c>
      <c r="AY390" s="97">
        <v>116.8</v>
      </c>
      <c r="AZ390" s="94">
        <v>4.33</v>
      </c>
      <c r="BA390" s="96">
        <v>80</v>
      </c>
      <c r="BB390" s="96">
        <v>36</v>
      </c>
      <c r="BC390" s="84" t="s">
        <v>1683</v>
      </c>
      <c r="BD390" s="97">
        <v>103.7</v>
      </c>
      <c r="BE390" s="94">
        <v>4.38</v>
      </c>
      <c r="BF390" s="96">
        <v>87</v>
      </c>
      <c r="BG390" s="96">
        <v>32</v>
      </c>
      <c r="BH390" s="97">
        <v>186</v>
      </c>
      <c r="BI390" s="94">
        <v>4.9800000000000004</v>
      </c>
      <c r="BJ390" s="94">
        <v>4.4800000000000004</v>
      </c>
      <c r="BK390" s="96">
        <v>46</v>
      </c>
      <c r="BL390" s="94">
        <v>-0.64</v>
      </c>
      <c r="BM390" s="36">
        <v>-2</v>
      </c>
      <c r="BN390" s="70" t="s">
        <v>1065</v>
      </c>
      <c r="BO390" s="104">
        <v>-82</v>
      </c>
      <c r="BP390" s="84" t="s">
        <v>1785</v>
      </c>
      <c r="BQ390" s="84">
        <v>462136</v>
      </c>
      <c r="BR390" s="36" t="s">
        <v>6033</v>
      </c>
      <c r="BS390" s="36" t="s">
        <v>5269</v>
      </c>
      <c r="BT390" s="36" t="s">
        <v>5676</v>
      </c>
      <c r="BU390" s="84" t="s">
        <v>5759</v>
      </c>
      <c r="BV390" s="84" t="s">
        <v>3909</v>
      </c>
    </row>
    <row r="391" spans="1:74" x14ac:dyDescent="0.3">
      <c r="A391" s="84" t="s">
        <v>2072</v>
      </c>
      <c r="B391" s="84" t="s">
        <v>17</v>
      </c>
      <c r="C391" s="84" t="s">
        <v>1065</v>
      </c>
      <c r="D391" s="84">
        <v>2018</v>
      </c>
      <c r="E391" s="84">
        <v>35</v>
      </c>
      <c r="F391" s="84" t="s">
        <v>1388</v>
      </c>
      <c r="G391" s="84" t="s">
        <v>1373</v>
      </c>
      <c r="H391" s="93" t="s">
        <v>1683</v>
      </c>
      <c r="I391" s="94">
        <v>0.78</v>
      </c>
      <c r="J391" s="93" t="s">
        <v>1064</v>
      </c>
      <c r="K391" s="184">
        <v>143.9</v>
      </c>
      <c r="L391" s="185">
        <v>10</v>
      </c>
      <c r="M391" s="96">
        <v>28</v>
      </c>
      <c r="N391" s="96">
        <v>28</v>
      </c>
      <c r="O391" s="96">
        <v>0</v>
      </c>
      <c r="P391" s="96">
        <v>0</v>
      </c>
      <c r="Q391" s="185">
        <v>0</v>
      </c>
      <c r="R391" s="96">
        <v>0</v>
      </c>
      <c r="S391" s="96">
        <v>654</v>
      </c>
      <c r="T391" s="96">
        <v>21</v>
      </c>
      <c r="U391" s="96">
        <v>45</v>
      </c>
      <c r="V391" s="96">
        <v>2</v>
      </c>
      <c r="W391" s="185">
        <v>126</v>
      </c>
      <c r="X391" s="96">
        <v>458</v>
      </c>
      <c r="Y391" s="96">
        <v>153</v>
      </c>
      <c r="Z391" s="96">
        <v>39</v>
      </c>
      <c r="AA391" s="96">
        <v>7</v>
      </c>
      <c r="AB391" s="96">
        <v>7</v>
      </c>
      <c r="AC391" s="96">
        <v>0</v>
      </c>
      <c r="AD391" s="96">
        <v>79</v>
      </c>
      <c r="AE391" s="188">
        <v>4.38</v>
      </c>
      <c r="AF391" s="96">
        <v>123</v>
      </c>
      <c r="AG391" s="97">
        <v>7.1</v>
      </c>
      <c r="AH391" s="98">
        <v>2.8</v>
      </c>
      <c r="AI391" s="97">
        <v>7.3</v>
      </c>
      <c r="AJ391" s="97">
        <v>2.6</v>
      </c>
      <c r="AK391" s="99">
        <v>1.25</v>
      </c>
      <c r="AL391" s="100">
        <v>0.28399999999999997</v>
      </c>
      <c r="AM391" s="99">
        <v>1.29</v>
      </c>
      <c r="AN391" s="99">
        <v>1.68</v>
      </c>
      <c r="AO391" s="99">
        <v>7.0000000000000007E-2</v>
      </c>
      <c r="AP391" s="101">
        <v>33</v>
      </c>
      <c r="AQ391" s="102">
        <v>103</v>
      </c>
      <c r="AR391" s="103">
        <v>42</v>
      </c>
      <c r="AS391" s="102">
        <v>27</v>
      </c>
      <c r="AT391" s="191">
        <v>26.27</v>
      </c>
      <c r="AU391" s="84">
        <v>55</v>
      </c>
      <c r="AV391" s="84">
        <v>29</v>
      </c>
      <c r="AW391" s="94">
        <v>-0.17</v>
      </c>
      <c r="AX391" s="84" t="s">
        <v>1683</v>
      </c>
      <c r="AY391" s="97">
        <v>129.6</v>
      </c>
      <c r="AZ391" s="94">
        <v>4.1900000000000004</v>
      </c>
      <c r="BA391" s="96">
        <v>77</v>
      </c>
      <c r="BB391" s="96">
        <v>42</v>
      </c>
      <c r="BC391" s="84" t="s">
        <v>1683</v>
      </c>
      <c r="BD391" s="97">
        <v>115.5</v>
      </c>
      <c r="BE391" s="94">
        <v>4.21</v>
      </c>
      <c r="BF391" s="96">
        <v>83</v>
      </c>
      <c r="BG391" s="96">
        <v>38</v>
      </c>
      <c r="BH391" s="97">
        <v>180.3</v>
      </c>
      <c r="BI391" s="94">
        <v>5.29</v>
      </c>
      <c r="BJ391" s="94">
        <v>4.22</v>
      </c>
      <c r="BK391" s="96">
        <v>52</v>
      </c>
      <c r="BL391" s="94">
        <v>-0.91</v>
      </c>
      <c r="BM391" s="36">
        <v>-10</v>
      </c>
      <c r="BN391" s="70" t="s">
        <v>1065</v>
      </c>
      <c r="BO391" s="104">
        <v>-65</v>
      </c>
      <c r="BP391" s="84" t="s">
        <v>2073</v>
      </c>
      <c r="BQ391" s="84">
        <v>434628</v>
      </c>
      <c r="BR391" s="36" t="s">
        <v>4672</v>
      </c>
      <c r="BS391" s="36" t="s">
        <v>5269</v>
      </c>
      <c r="BT391" s="36" t="s">
        <v>3469</v>
      </c>
      <c r="BU391" s="84" t="s">
        <v>5280</v>
      </c>
      <c r="BV391" s="84" t="s">
        <v>3909</v>
      </c>
    </row>
    <row r="392" spans="1:74" x14ac:dyDescent="0.3">
      <c r="A392" s="84" t="s">
        <v>1719</v>
      </c>
      <c r="B392" s="84" t="s">
        <v>1720</v>
      </c>
      <c r="C392" s="84" t="s">
        <v>1065</v>
      </c>
      <c r="D392" s="84">
        <v>2018</v>
      </c>
      <c r="E392" s="84">
        <v>35</v>
      </c>
      <c r="F392" s="84" t="s">
        <v>1384</v>
      </c>
      <c r="G392" s="84" t="s">
        <v>1373</v>
      </c>
      <c r="H392" s="93" t="s">
        <v>1683</v>
      </c>
      <c r="I392" s="94">
        <v>0.76</v>
      </c>
      <c r="J392" s="93" t="s">
        <v>1064</v>
      </c>
      <c r="K392" s="184">
        <v>139.1</v>
      </c>
      <c r="L392" s="185">
        <v>10</v>
      </c>
      <c r="M392" s="96">
        <v>28</v>
      </c>
      <c r="N392" s="96">
        <v>27</v>
      </c>
      <c r="O392" s="96">
        <v>1</v>
      </c>
      <c r="P392" s="96">
        <v>1</v>
      </c>
      <c r="Q392" s="185">
        <v>0</v>
      </c>
      <c r="R392" s="96">
        <v>0</v>
      </c>
      <c r="S392" s="96">
        <v>652</v>
      </c>
      <c r="T392" s="96">
        <v>24</v>
      </c>
      <c r="U392" s="96">
        <v>46</v>
      </c>
      <c r="V392" s="96">
        <v>2</v>
      </c>
      <c r="W392" s="185">
        <v>117</v>
      </c>
      <c r="X392" s="96">
        <v>460</v>
      </c>
      <c r="Y392" s="96">
        <v>163</v>
      </c>
      <c r="Z392" s="96">
        <v>40</v>
      </c>
      <c r="AA392" s="96">
        <v>4</v>
      </c>
      <c r="AB392" s="96">
        <v>4</v>
      </c>
      <c r="AC392" s="96">
        <v>0</v>
      </c>
      <c r="AD392" s="96">
        <v>83</v>
      </c>
      <c r="AE392" s="188">
        <v>4.43</v>
      </c>
      <c r="AF392" s="96">
        <v>131</v>
      </c>
      <c r="AG392" s="97">
        <v>7.6</v>
      </c>
      <c r="AH392" s="98">
        <v>2.5</v>
      </c>
      <c r="AI392" s="97">
        <v>6.8</v>
      </c>
      <c r="AJ392" s="97">
        <v>2.7</v>
      </c>
      <c r="AK392" s="99">
        <v>1.4</v>
      </c>
      <c r="AL392" s="100">
        <v>0.28699999999999998</v>
      </c>
      <c r="AM392" s="99">
        <v>1.35</v>
      </c>
      <c r="AN392" s="99">
        <v>1.85</v>
      </c>
      <c r="AO392" s="99">
        <v>7.0000000000000007E-2</v>
      </c>
      <c r="AP392" s="101">
        <v>20</v>
      </c>
      <c r="AQ392" s="102">
        <v>105</v>
      </c>
      <c r="AR392" s="103">
        <v>41</v>
      </c>
      <c r="AS392" s="102">
        <v>27</v>
      </c>
      <c r="AT392" s="191">
        <v>24.31</v>
      </c>
      <c r="AU392" s="84">
        <v>56</v>
      </c>
      <c r="AV392" s="84">
        <v>30</v>
      </c>
      <c r="AW392" s="94">
        <v>0.03</v>
      </c>
      <c r="AX392" s="84" t="s">
        <v>1683</v>
      </c>
      <c r="AY392" s="97">
        <v>125</v>
      </c>
      <c r="AZ392" s="94">
        <v>4.43</v>
      </c>
      <c r="BA392" s="96">
        <v>81</v>
      </c>
      <c r="BB392" s="96">
        <v>35</v>
      </c>
      <c r="BC392" s="84" t="s">
        <v>1683</v>
      </c>
      <c r="BD392" s="97">
        <v>111.3</v>
      </c>
      <c r="BE392" s="94">
        <v>4.46</v>
      </c>
      <c r="BF392" s="96">
        <v>88</v>
      </c>
      <c r="BG392" s="96">
        <v>32</v>
      </c>
      <c r="BH392" s="97">
        <v>181</v>
      </c>
      <c r="BI392" s="94">
        <v>4.92</v>
      </c>
      <c r="BJ392" s="94">
        <v>4.88</v>
      </c>
      <c r="BK392" s="96">
        <v>36</v>
      </c>
      <c r="BL392" s="94">
        <v>-0.49</v>
      </c>
      <c r="BM392" s="36">
        <v>5</v>
      </c>
      <c r="BN392" s="70" t="s">
        <v>1065</v>
      </c>
      <c r="BO392" s="104">
        <v>-70</v>
      </c>
      <c r="BP392" s="84" t="s">
        <v>1721</v>
      </c>
      <c r="BQ392" s="84">
        <v>445060</v>
      </c>
      <c r="BR392" s="36" t="s">
        <v>4661</v>
      </c>
      <c r="BS392" s="36" t="s">
        <v>3810</v>
      </c>
      <c r="BT392" s="36" t="s">
        <v>3644</v>
      </c>
      <c r="BU392" s="84" t="s">
        <v>3570</v>
      </c>
      <c r="BV392" s="84" t="s">
        <v>3909</v>
      </c>
    </row>
    <row r="393" spans="1:74" x14ac:dyDescent="0.3">
      <c r="A393" s="84" t="s">
        <v>2011</v>
      </c>
      <c r="B393" s="84" t="s">
        <v>17</v>
      </c>
      <c r="C393" s="84" t="s">
        <v>1103</v>
      </c>
      <c r="D393" s="84">
        <v>2018</v>
      </c>
      <c r="E393" s="84">
        <v>35</v>
      </c>
      <c r="F393" s="84" t="s">
        <v>1388</v>
      </c>
      <c r="G393" s="84" t="s">
        <v>1373</v>
      </c>
      <c r="H393" s="93" t="s">
        <v>1683</v>
      </c>
      <c r="I393" s="94">
        <v>0.67</v>
      </c>
      <c r="J393" s="93" t="s">
        <v>1064</v>
      </c>
      <c r="K393" s="184">
        <v>136.19999999999999</v>
      </c>
      <c r="L393" s="185">
        <v>10</v>
      </c>
      <c r="M393" s="96">
        <v>28</v>
      </c>
      <c r="N393" s="96">
        <v>28</v>
      </c>
      <c r="O393" s="96">
        <v>1</v>
      </c>
      <c r="P393" s="96">
        <v>1</v>
      </c>
      <c r="Q393" s="185">
        <v>0</v>
      </c>
      <c r="R393" s="96">
        <v>0</v>
      </c>
      <c r="S393" s="96">
        <v>640</v>
      </c>
      <c r="T393" s="96">
        <v>22</v>
      </c>
      <c r="U393" s="96">
        <v>50</v>
      </c>
      <c r="V393" s="96">
        <v>2</v>
      </c>
      <c r="W393" s="185">
        <v>116</v>
      </c>
      <c r="X393" s="96">
        <v>456</v>
      </c>
      <c r="Y393" s="96">
        <v>137</v>
      </c>
      <c r="Z393" s="96">
        <v>39</v>
      </c>
      <c r="AA393" s="96">
        <v>4</v>
      </c>
      <c r="AB393" s="96">
        <v>4</v>
      </c>
      <c r="AC393" s="96">
        <v>1</v>
      </c>
      <c r="AD393" s="96">
        <v>65</v>
      </c>
      <c r="AE393" s="188">
        <v>4.32</v>
      </c>
      <c r="AF393" s="96">
        <v>118</v>
      </c>
      <c r="AG393" s="97">
        <v>7</v>
      </c>
      <c r="AH393" s="98">
        <v>2.2999999999999998</v>
      </c>
      <c r="AI393" s="97">
        <v>6.9</v>
      </c>
      <c r="AJ393" s="97">
        <v>3</v>
      </c>
      <c r="AK393" s="99">
        <v>1.28</v>
      </c>
      <c r="AL393" s="100">
        <v>0.27900000000000003</v>
      </c>
      <c r="AM393" s="99">
        <v>1.32</v>
      </c>
      <c r="AN393" s="99">
        <v>1.75</v>
      </c>
      <c r="AO393" s="99">
        <v>7.0000000000000007E-2</v>
      </c>
      <c r="AP393" s="101">
        <v>21</v>
      </c>
      <c r="AQ393" s="102">
        <v>102</v>
      </c>
      <c r="AR393" s="103">
        <v>40</v>
      </c>
      <c r="AS393" s="102">
        <v>26</v>
      </c>
      <c r="AT393" s="191">
        <v>22.55</v>
      </c>
      <c r="AU393" s="84">
        <v>58</v>
      </c>
      <c r="AV393" s="84">
        <v>31</v>
      </c>
      <c r="AW393" s="94">
        <v>0.1</v>
      </c>
      <c r="AX393" s="84" t="s">
        <v>1683</v>
      </c>
      <c r="AY393" s="97">
        <v>121.5</v>
      </c>
      <c r="AZ393" s="94">
        <v>4.4000000000000004</v>
      </c>
      <c r="BA393" s="96">
        <v>81</v>
      </c>
      <c r="BB393" s="96">
        <v>35</v>
      </c>
      <c r="BC393" s="84" t="s">
        <v>1683</v>
      </c>
      <c r="BD393" s="97">
        <v>107.4</v>
      </c>
      <c r="BE393" s="94">
        <v>4.43</v>
      </c>
      <c r="BF393" s="96">
        <v>88</v>
      </c>
      <c r="BG393" s="96">
        <v>32</v>
      </c>
      <c r="BH393" s="97">
        <v>179.7</v>
      </c>
      <c r="BI393" s="94">
        <v>4.16</v>
      </c>
      <c r="BJ393" s="94">
        <v>4.6399999999999997</v>
      </c>
      <c r="BK393" s="96">
        <v>41</v>
      </c>
      <c r="BL393" s="94">
        <v>0.16</v>
      </c>
      <c r="BM393" s="36">
        <v>0</v>
      </c>
      <c r="BN393" s="70" t="s">
        <v>1065</v>
      </c>
      <c r="BO393" s="104">
        <v>-72</v>
      </c>
      <c r="BP393" s="84" t="s">
        <v>2012</v>
      </c>
      <c r="BQ393" s="84">
        <v>450306</v>
      </c>
      <c r="BR393" s="36" t="s">
        <v>5678</v>
      </c>
      <c r="BS393" s="36" t="s">
        <v>3680</v>
      </c>
      <c r="BT393" s="36" t="s">
        <v>3455</v>
      </c>
      <c r="BU393" s="84" t="s">
        <v>3436</v>
      </c>
      <c r="BV393" s="84" t="s">
        <v>2805</v>
      </c>
    </row>
    <row r="394" spans="1:74" x14ac:dyDescent="0.3">
      <c r="A394" s="84" t="s">
        <v>6034</v>
      </c>
      <c r="B394" s="84" t="s">
        <v>1987</v>
      </c>
      <c r="C394" s="84" t="s">
        <v>1103</v>
      </c>
      <c r="D394" s="84">
        <v>2018</v>
      </c>
      <c r="E394" s="84">
        <v>37</v>
      </c>
      <c r="F394" s="84" t="s">
        <v>1383</v>
      </c>
      <c r="G394" s="84" t="s">
        <v>1373</v>
      </c>
      <c r="H394" s="93" t="s">
        <v>1683</v>
      </c>
      <c r="I394" s="94">
        <v>0.76</v>
      </c>
      <c r="J394" s="93" t="s">
        <v>1064</v>
      </c>
      <c r="K394" s="184">
        <v>120.6</v>
      </c>
      <c r="L394" s="185">
        <v>9</v>
      </c>
      <c r="M394" s="96">
        <v>22</v>
      </c>
      <c r="N394" s="96">
        <v>22</v>
      </c>
      <c r="O394" s="96">
        <v>0</v>
      </c>
      <c r="P394" s="96">
        <v>0</v>
      </c>
      <c r="Q394" s="185">
        <v>0</v>
      </c>
      <c r="R394" s="96">
        <v>0</v>
      </c>
      <c r="S394" s="96">
        <v>524</v>
      </c>
      <c r="T394" s="96">
        <v>17</v>
      </c>
      <c r="U394" s="96">
        <v>43</v>
      </c>
      <c r="V394" s="96">
        <v>1</v>
      </c>
      <c r="W394" s="185">
        <v>97</v>
      </c>
      <c r="X394" s="96">
        <v>371</v>
      </c>
      <c r="Y394" s="96">
        <v>128</v>
      </c>
      <c r="Z394" s="96">
        <v>39</v>
      </c>
      <c r="AA394" s="96">
        <v>4</v>
      </c>
      <c r="AB394" s="96">
        <v>5</v>
      </c>
      <c r="AC394" s="96">
        <v>0</v>
      </c>
      <c r="AD394" s="96">
        <v>62</v>
      </c>
      <c r="AE394" s="188">
        <v>4.3</v>
      </c>
      <c r="AF394" s="96">
        <v>117</v>
      </c>
      <c r="AG394" s="97">
        <v>8.5</v>
      </c>
      <c r="AH394" s="98">
        <v>2.2999999999999998</v>
      </c>
      <c r="AI394" s="97">
        <v>7.1</v>
      </c>
      <c r="AJ394" s="97">
        <v>3.1</v>
      </c>
      <c r="AK394" s="99">
        <v>1.22</v>
      </c>
      <c r="AL394" s="100">
        <v>0.27100000000000002</v>
      </c>
      <c r="AM394" s="99">
        <v>1.31</v>
      </c>
      <c r="AN394" s="99">
        <v>1.7</v>
      </c>
      <c r="AO394" s="99">
        <v>7.0000000000000007E-2</v>
      </c>
      <c r="AP394" s="101">
        <v>24</v>
      </c>
      <c r="AQ394" s="102">
        <v>102</v>
      </c>
      <c r="AR394" s="103">
        <v>40</v>
      </c>
      <c r="AS394" s="102">
        <v>25</v>
      </c>
      <c r="AT394" s="191">
        <v>21.52</v>
      </c>
      <c r="AU394" s="84">
        <v>61</v>
      </c>
      <c r="AV394" s="84">
        <v>32</v>
      </c>
      <c r="AW394" s="94">
        <v>0.13</v>
      </c>
      <c r="AX394" s="84" t="s">
        <v>1739</v>
      </c>
      <c r="AY394" s="97">
        <v>97.1</v>
      </c>
      <c r="AZ394" s="94">
        <v>4.3899999999999997</v>
      </c>
      <c r="BA394" s="96">
        <v>81</v>
      </c>
      <c r="BB394" s="96">
        <v>30</v>
      </c>
      <c r="BC394" s="84" t="s">
        <v>1683</v>
      </c>
      <c r="BD394" s="97">
        <v>83.1</v>
      </c>
      <c r="BE394" s="94">
        <v>4.4400000000000004</v>
      </c>
      <c r="BF394" s="96">
        <v>88</v>
      </c>
      <c r="BG394" s="96">
        <v>26</v>
      </c>
      <c r="BH394" s="97">
        <v>148.69999999999999</v>
      </c>
      <c r="BI394" s="94">
        <v>3.69</v>
      </c>
      <c r="BJ394" s="94">
        <v>4.47</v>
      </c>
      <c r="BK394" s="96">
        <v>39</v>
      </c>
      <c r="BL394" s="94">
        <v>0.61</v>
      </c>
      <c r="BM394" s="36">
        <v>1</v>
      </c>
      <c r="BN394" s="70" t="s">
        <v>1065</v>
      </c>
      <c r="BO394" s="104">
        <v>-66</v>
      </c>
      <c r="BP394" s="84" t="s">
        <v>6035</v>
      </c>
      <c r="BQ394" s="84">
        <v>282332</v>
      </c>
      <c r="BR394" s="36" t="s">
        <v>6036</v>
      </c>
      <c r="BS394" s="36" t="s">
        <v>3496</v>
      </c>
      <c r="BT394" s="36" t="s">
        <v>3436</v>
      </c>
      <c r="BU394" s="84" t="s">
        <v>5017</v>
      </c>
      <c r="BV394" s="84" t="s">
        <v>3909</v>
      </c>
    </row>
    <row r="395" spans="1:74" x14ac:dyDescent="0.3">
      <c r="A395" s="84" t="s">
        <v>949</v>
      </c>
      <c r="B395" s="84" t="s">
        <v>1763</v>
      </c>
      <c r="C395" s="84" t="s">
        <v>1103</v>
      </c>
      <c r="D395" s="84">
        <v>2018</v>
      </c>
      <c r="E395" s="84">
        <v>31</v>
      </c>
      <c r="F395" s="84" t="s">
        <v>1383</v>
      </c>
      <c r="G395" s="84" t="s">
        <v>1373</v>
      </c>
      <c r="H395" s="93" t="s">
        <v>1683</v>
      </c>
      <c r="I395" s="94">
        <v>0.76</v>
      </c>
      <c r="J395" s="93" t="s">
        <v>1064</v>
      </c>
      <c r="K395" s="184">
        <v>138.30000000000001</v>
      </c>
      <c r="L395" s="185">
        <v>9</v>
      </c>
      <c r="M395" s="96">
        <v>26</v>
      </c>
      <c r="N395" s="96">
        <v>23</v>
      </c>
      <c r="O395" s="96">
        <v>0</v>
      </c>
      <c r="P395" s="96">
        <v>0</v>
      </c>
      <c r="Q395" s="185">
        <v>0</v>
      </c>
      <c r="R395" s="96">
        <v>0</v>
      </c>
      <c r="S395" s="96">
        <v>583</v>
      </c>
      <c r="T395" s="96">
        <v>17</v>
      </c>
      <c r="U395" s="96">
        <v>48</v>
      </c>
      <c r="V395" s="96">
        <v>3</v>
      </c>
      <c r="W395" s="185">
        <v>115</v>
      </c>
      <c r="X395" s="96">
        <v>412</v>
      </c>
      <c r="Y395" s="96">
        <v>141</v>
      </c>
      <c r="Z395" s="96">
        <v>40</v>
      </c>
      <c r="AA395" s="96">
        <v>6</v>
      </c>
      <c r="AB395" s="96">
        <v>4</v>
      </c>
      <c r="AC395" s="96">
        <v>1</v>
      </c>
      <c r="AD395" s="96">
        <v>72</v>
      </c>
      <c r="AE395" s="188">
        <v>4.43</v>
      </c>
      <c r="AF395" s="96">
        <v>125</v>
      </c>
      <c r="AG395" s="97">
        <v>8.1999999999999993</v>
      </c>
      <c r="AH395" s="98">
        <v>2.4</v>
      </c>
      <c r="AI395" s="97">
        <v>7.5</v>
      </c>
      <c r="AJ395" s="97">
        <v>3.1</v>
      </c>
      <c r="AK395" s="99">
        <v>1.0900000000000001</v>
      </c>
      <c r="AL395" s="100">
        <v>0.28299999999999997</v>
      </c>
      <c r="AM395" s="99">
        <v>1.33</v>
      </c>
      <c r="AN395" s="99">
        <v>1.56</v>
      </c>
      <c r="AO395" s="99">
        <v>0.06</v>
      </c>
      <c r="AP395" s="101">
        <v>34</v>
      </c>
      <c r="AQ395" s="102">
        <v>105</v>
      </c>
      <c r="AR395" s="103">
        <v>38</v>
      </c>
      <c r="AS395" s="102">
        <v>23</v>
      </c>
      <c r="AT395" s="191">
        <v>23.26</v>
      </c>
      <c r="AU395" s="84">
        <v>62</v>
      </c>
      <c r="AV395" s="84">
        <v>33</v>
      </c>
      <c r="AW395" s="94">
        <v>-0.25</v>
      </c>
      <c r="AX395" s="84" t="s">
        <v>1683</v>
      </c>
      <c r="AY395" s="97">
        <v>121.4</v>
      </c>
      <c r="AZ395" s="94">
        <v>4.1500000000000004</v>
      </c>
      <c r="BA395" s="96">
        <v>76</v>
      </c>
      <c r="BB395" s="96">
        <v>41</v>
      </c>
      <c r="BC395" s="84" t="s">
        <v>1683</v>
      </c>
      <c r="BD395" s="97">
        <v>106.2</v>
      </c>
      <c r="BE395" s="94">
        <v>4.18</v>
      </c>
      <c r="BF395" s="96">
        <v>83</v>
      </c>
      <c r="BG395" s="96">
        <v>37</v>
      </c>
      <c r="BH395" s="97">
        <v>157</v>
      </c>
      <c r="BI395" s="94">
        <v>4.41</v>
      </c>
      <c r="BJ395" s="94">
        <v>4.1900000000000004</v>
      </c>
      <c r="BK395" s="96">
        <v>48</v>
      </c>
      <c r="BL395" s="94">
        <v>0.02</v>
      </c>
      <c r="BM395" s="36">
        <v>-10</v>
      </c>
      <c r="BN395" s="70" t="s">
        <v>1065</v>
      </c>
      <c r="BO395" s="104">
        <v>-51</v>
      </c>
      <c r="BP395" s="84" t="s">
        <v>1764</v>
      </c>
      <c r="BQ395" s="84">
        <v>448802</v>
      </c>
      <c r="BR395" s="36" t="s">
        <v>4444</v>
      </c>
      <c r="BS395" s="36" t="s">
        <v>3436</v>
      </c>
      <c r="BT395" s="36" t="s">
        <v>3451</v>
      </c>
      <c r="BU395" s="84" t="s">
        <v>3440</v>
      </c>
      <c r="BV395" s="84" t="s">
        <v>3428</v>
      </c>
    </row>
    <row r="396" spans="1:74" x14ac:dyDescent="0.3">
      <c r="A396" s="84" t="s">
        <v>481</v>
      </c>
      <c r="B396" s="84" t="s">
        <v>159</v>
      </c>
      <c r="C396" s="84" t="s">
        <v>1103</v>
      </c>
      <c r="D396" s="84">
        <v>2018</v>
      </c>
      <c r="E396" s="84">
        <v>27</v>
      </c>
      <c r="F396" s="84" t="s">
        <v>1375</v>
      </c>
      <c r="G396" s="84" t="s">
        <v>1373</v>
      </c>
      <c r="H396" s="93" t="s">
        <v>1683</v>
      </c>
      <c r="I396" s="94">
        <v>0.77</v>
      </c>
      <c r="J396" s="93" t="s">
        <v>1064</v>
      </c>
      <c r="K396" s="184">
        <v>156.19999999999999</v>
      </c>
      <c r="L396" s="185">
        <v>10</v>
      </c>
      <c r="M396" s="96">
        <v>29</v>
      </c>
      <c r="N396" s="96">
        <v>28</v>
      </c>
      <c r="O396" s="96">
        <v>0</v>
      </c>
      <c r="P396" s="96">
        <v>0</v>
      </c>
      <c r="Q396" s="185">
        <v>0</v>
      </c>
      <c r="R396" s="96">
        <v>0</v>
      </c>
      <c r="S396" s="96">
        <v>734</v>
      </c>
      <c r="T396" s="96">
        <v>19</v>
      </c>
      <c r="U396" s="96">
        <v>59</v>
      </c>
      <c r="V396" s="96">
        <v>2</v>
      </c>
      <c r="W396" s="185">
        <v>113</v>
      </c>
      <c r="X396" s="96">
        <v>510</v>
      </c>
      <c r="Y396" s="96">
        <v>184</v>
      </c>
      <c r="Z396" s="96">
        <v>42</v>
      </c>
      <c r="AA396" s="96">
        <v>4</v>
      </c>
      <c r="AB396" s="96">
        <v>5</v>
      </c>
      <c r="AC396" s="96">
        <v>1</v>
      </c>
      <c r="AD396" s="96">
        <v>93</v>
      </c>
      <c r="AE396" s="188">
        <v>4.6399999999999997</v>
      </c>
      <c r="AF396" s="96">
        <v>158</v>
      </c>
      <c r="AG396" s="97">
        <v>8.5</v>
      </c>
      <c r="AH396" s="98">
        <v>1.9</v>
      </c>
      <c r="AI396" s="97">
        <v>6</v>
      </c>
      <c r="AJ396" s="97">
        <v>3.2</v>
      </c>
      <c r="AK396" s="99">
        <v>1.01</v>
      </c>
      <c r="AL396" s="100">
        <v>0.29699999999999999</v>
      </c>
      <c r="AM396" s="99">
        <v>1.45</v>
      </c>
      <c r="AN396" s="99">
        <v>1.48</v>
      </c>
      <c r="AO396" s="99">
        <v>0.05</v>
      </c>
      <c r="AP396" s="101">
        <v>9</v>
      </c>
      <c r="AQ396" s="102">
        <v>109</v>
      </c>
      <c r="AR396" s="103">
        <v>38</v>
      </c>
      <c r="AS396" s="102">
        <v>25</v>
      </c>
      <c r="AT396" s="191">
        <v>22.51</v>
      </c>
      <c r="AU396" s="84">
        <v>63</v>
      </c>
      <c r="AV396" s="84">
        <v>34</v>
      </c>
      <c r="AW396" s="94">
        <v>-0.31</v>
      </c>
      <c r="AX396" s="84" t="s">
        <v>1683</v>
      </c>
      <c r="AY396" s="97">
        <v>143.4</v>
      </c>
      <c r="AZ396" s="94">
        <v>4.42</v>
      </c>
      <c r="BA396" s="96">
        <v>81</v>
      </c>
      <c r="BB396" s="96">
        <v>39</v>
      </c>
      <c r="BC396" s="84" t="s">
        <v>1683</v>
      </c>
      <c r="BD396" s="97">
        <v>130.30000000000001</v>
      </c>
      <c r="BE396" s="94">
        <v>4.33</v>
      </c>
      <c r="BF396" s="96">
        <v>86</v>
      </c>
      <c r="BG396" s="96">
        <v>39</v>
      </c>
      <c r="BH396" s="97">
        <v>185</v>
      </c>
      <c r="BI396" s="94">
        <v>4.82</v>
      </c>
      <c r="BJ396" s="94">
        <v>4.63</v>
      </c>
      <c r="BK396" s="96">
        <v>42</v>
      </c>
      <c r="BL396" s="94">
        <v>-0.18</v>
      </c>
      <c r="BM396" s="36">
        <v>-3</v>
      </c>
      <c r="BN396" s="70" t="s">
        <v>1065</v>
      </c>
      <c r="BO396" s="104">
        <v>-55</v>
      </c>
      <c r="BP396" s="84" t="s">
        <v>2173</v>
      </c>
      <c r="BQ396" s="84">
        <v>527048</v>
      </c>
      <c r="BR396" s="36" t="s">
        <v>3744</v>
      </c>
      <c r="BS396" s="36" t="s">
        <v>5734</v>
      </c>
      <c r="BT396" s="36" t="s">
        <v>3649</v>
      </c>
      <c r="BU396" s="84" t="s">
        <v>5017</v>
      </c>
      <c r="BV396" s="84" t="s">
        <v>3909</v>
      </c>
    </row>
    <row r="397" spans="1:74" x14ac:dyDescent="0.3">
      <c r="A397" s="84" t="s">
        <v>176</v>
      </c>
      <c r="B397" s="84" t="s">
        <v>14</v>
      </c>
      <c r="C397" s="84" t="s">
        <v>1103</v>
      </c>
      <c r="D397" s="84">
        <v>2018</v>
      </c>
      <c r="E397" s="84">
        <v>29</v>
      </c>
      <c r="F397" s="84" t="s">
        <v>1375</v>
      </c>
      <c r="G397" s="84" t="s">
        <v>1373</v>
      </c>
      <c r="H397" s="93" t="s">
        <v>1683</v>
      </c>
      <c r="I397" s="94">
        <v>0.77</v>
      </c>
      <c r="J397" s="93" t="s">
        <v>1064</v>
      </c>
      <c r="K397" s="184">
        <v>145.69999999999999</v>
      </c>
      <c r="L397" s="185">
        <v>9</v>
      </c>
      <c r="M397" s="96">
        <v>28</v>
      </c>
      <c r="N397" s="96">
        <v>26</v>
      </c>
      <c r="O397" s="96">
        <v>0</v>
      </c>
      <c r="P397" s="96">
        <v>0</v>
      </c>
      <c r="Q397" s="185">
        <v>0</v>
      </c>
      <c r="R397" s="96">
        <v>1</v>
      </c>
      <c r="S397" s="96">
        <v>664</v>
      </c>
      <c r="T397" s="96">
        <v>21</v>
      </c>
      <c r="U397" s="96">
        <v>55</v>
      </c>
      <c r="V397" s="96">
        <v>2</v>
      </c>
      <c r="W397" s="185">
        <v>133</v>
      </c>
      <c r="X397" s="96">
        <v>458</v>
      </c>
      <c r="Y397" s="96">
        <v>163</v>
      </c>
      <c r="Z397" s="96">
        <v>41</v>
      </c>
      <c r="AA397" s="96">
        <v>7</v>
      </c>
      <c r="AB397" s="96">
        <v>6</v>
      </c>
      <c r="AC397" s="96">
        <v>0</v>
      </c>
      <c r="AD397" s="96">
        <v>88</v>
      </c>
      <c r="AE397" s="188">
        <v>4.57</v>
      </c>
      <c r="AF397" s="96">
        <v>138</v>
      </c>
      <c r="AG397" s="97">
        <v>8.1</v>
      </c>
      <c r="AH397" s="98">
        <v>2.4</v>
      </c>
      <c r="AI397" s="97">
        <v>7.8</v>
      </c>
      <c r="AJ397" s="97">
        <v>3.2</v>
      </c>
      <c r="AK397" s="99">
        <v>1.25</v>
      </c>
      <c r="AL397" s="100">
        <v>0.29299999999999998</v>
      </c>
      <c r="AM397" s="99">
        <v>1.39</v>
      </c>
      <c r="AN397" s="99">
        <v>1.74</v>
      </c>
      <c r="AO397" s="99">
        <v>7.0000000000000007E-2</v>
      </c>
      <c r="AP397" s="101">
        <v>35</v>
      </c>
      <c r="AQ397" s="102">
        <v>108</v>
      </c>
      <c r="AR397" s="103">
        <v>38</v>
      </c>
      <c r="AS397" s="102">
        <v>24</v>
      </c>
      <c r="AT397" s="191">
        <v>24.76</v>
      </c>
      <c r="AU397" s="84">
        <v>69</v>
      </c>
      <c r="AV397" s="84">
        <v>39</v>
      </c>
      <c r="AW397" s="94">
        <v>-0.31</v>
      </c>
      <c r="AX397" s="84" t="s">
        <v>1683</v>
      </c>
      <c r="AY397" s="97">
        <v>130.9</v>
      </c>
      <c r="AZ397" s="94">
        <v>4.3099999999999996</v>
      </c>
      <c r="BA397" s="96">
        <v>79</v>
      </c>
      <c r="BB397" s="96">
        <v>39</v>
      </c>
      <c r="BC397" s="84" t="s">
        <v>1683</v>
      </c>
      <c r="BD397" s="97">
        <v>116.2</v>
      </c>
      <c r="BE397" s="94">
        <v>4.26</v>
      </c>
      <c r="BF397" s="96">
        <v>84</v>
      </c>
      <c r="BG397" s="96">
        <v>37</v>
      </c>
      <c r="BH397" s="97">
        <v>174.3</v>
      </c>
      <c r="BI397" s="94">
        <v>5.52</v>
      </c>
      <c r="BJ397" s="94">
        <v>4.59</v>
      </c>
      <c r="BK397" s="96">
        <v>41</v>
      </c>
      <c r="BL397" s="94">
        <v>-0.95</v>
      </c>
      <c r="BM397" s="36">
        <v>-3</v>
      </c>
      <c r="BN397" s="70" t="s">
        <v>1065</v>
      </c>
      <c r="BO397" s="104">
        <v>-58</v>
      </c>
      <c r="BP397" s="84" t="s">
        <v>2006</v>
      </c>
      <c r="BQ397" s="84">
        <v>519043</v>
      </c>
      <c r="BR397" s="36" t="s">
        <v>3744</v>
      </c>
      <c r="BS397" s="36" t="s">
        <v>4447</v>
      </c>
      <c r="BT397" s="36" t="s">
        <v>4939</v>
      </c>
      <c r="BU397" s="84" t="s">
        <v>3452</v>
      </c>
      <c r="BV397" s="84" t="s">
        <v>4663</v>
      </c>
    </row>
    <row r="398" spans="1:74" x14ac:dyDescent="0.3">
      <c r="A398" s="84" t="s">
        <v>1786</v>
      </c>
      <c r="B398" s="84" t="s">
        <v>34</v>
      </c>
      <c r="C398" s="84" t="s">
        <v>1065</v>
      </c>
      <c r="D398" s="84">
        <v>2018</v>
      </c>
      <c r="E398" s="84">
        <v>33</v>
      </c>
      <c r="F398" s="84" t="s">
        <v>1381</v>
      </c>
      <c r="G398" s="84" t="s">
        <v>1373</v>
      </c>
      <c r="H398" s="93" t="s">
        <v>1683</v>
      </c>
      <c r="I398" s="94">
        <v>0.77</v>
      </c>
      <c r="J398" s="93" t="s">
        <v>1064</v>
      </c>
      <c r="K398" s="184">
        <v>123.1</v>
      </c>
      <c r="L398" s="185">
        <v>9</v>
      </c>
      <c r="M398" s="96">
        <v>24</v>
      </c>
      <c r="N398" s="96">
        <v>24</v>
      </c>
      <c r="O398" s="96">
        <v>0</v>
      </c>
      <c r="P398" s="96">
        <v>0</v>
      </c>
      <c r="Q398" s="185">
        <v>0</v>
      </c>
      <c r="R398" s="96">
        <v>0</v>
      </c>
      <c r="S398" s="96">
        <v>566</v>
      </c>
      <c r="T398" s="96">
        <v>22</v>
      </c>
      <c r="U398" s="96">
        <v>45</v>
      </c>
      <c r="V398" s="96">
        <v>1</v>
      </c>
      <c r="W398" s="185">
        <v>116</v>
      </c>
      <c r="X398" s="96">
        <v>396</v>
      </c>
      <c r="Y398" s="96">
        <v>140</v>
      </c>
      <c r="Z398" s="96">
        <v>40</v>
      </c>
      <c r="AA398" s="96">
        <v>9</v>
      </c>
      <c r="AB398" s="96">
        <v>8</v>
      </c>
      <c r="AC398" s="96">
        <v>0</v>
      </c>
      <c r="AD398" s="96">
        <v>75</v>
      </c>
      <c r="AE398" s="188">
        <v>4.5</v>
      </c>
      <c r="AF398" s="96">
        <v>119</v>
      </c>
      <c r="AG398" s="97">
        <v>8.1</v>
      </c>
      <c r="AH398" s="98">
        <v>2.6</v>
      </c>
      <c r="AI398" s="97">
        <v>7.9</v>
      </c>
      <c r="AJ398" s="97">
        <v>3.1</v>
      </c>
      <c r="AK398" s="99">
        <v>1.48</v>
      </c>
      <c r="AL398" s="100">
        <v>0.28199999999999997</v>
      </c>
      <c r="AM398" s="99">
        <v>1.35</v>
      </c>
      <c r="AN398" s="99">
        <v>1.98</v>
      </c>
      <c r="AO398" s="99">
        <v>0.08</v>
      </c>
      <c r="AP398" s="101">
        <v>35</v>
      </c>
      <c r="AQ398" s="102">
        <v>106</v>
      </c>
      <c r="AR398" s="103">
        <v>36</v>
      </c>
      <c r="AS398" s="102">
        <v>23</v>
      </c>
      <c r="AT398" s="191">
        <v>22.17</v>
      </c>
      <c r="AU398" s="84">
        <v>69</v>
      </c>
      <c r="AV398" s="84">
        <v>35</v>
      </c>
      <c r="AW398" s="94">
        <v>0.14000000000000001</v>
      </c>
      <c r="AX398" s="84" t="s">
        <v>1739</v>
      </c>
      <c r="AY398" s="97">
        <v>102.8</v>
      </c>
      <c r="AZ398" s="94">
        <v>4.63</v>
      </c>
      <c r="BA398" s="96">
        <v>85</v>
      </c>
      <c r="BB398" s="96">
        <v>27</v>
      </c>
      <c r="BC398" s="84" t="s">
        <v>1683</v>
      </c>
      <c r="BD398" s="97">
        <v>90.7</v>
      </c>
      <c r="BE398" s="94">
        <v>4.6399999999999997</v>
      </c>
      <c r="BF398" s="96">
        <v>92</v>
      </c>
      <c r="BG398" s="96">
        <v>24</v>
      </c>
      <c r="BH398" s="97">
        <v>153.30000000000001</v>
      </c>
      <c r="BI398" s="94">
        <v>5.22</v>
      </c>
      <c r="BJ398" s="94">
        <v>5.24</v>
      </c>
      <c r="BK398" s="96">
        <v>26</v>
      </c>
      <c r="BL398" s="94">
        <v>-0.73</v>
      </c>
      <c r="BM398" s="36">
        <v>10</v>
      </c>
      <c r="BN398" s="70" t="s">
        <v>1065</v>
      </c>
      <c r="BO398" s="104">
        <v>-63</v>
      </c>
      <c r="BP398" s="84" t="s">
        <v>1787</v>
      </c>
      <c r="BQ398" s="84">
        <v>571666</v>
      </c>
      <c r="BR398" s="36" t="s">
        <v>3752</v>
      </c>
      <c r="BS398" s="36" t="s">
        <v>5269</v>
      </c>
      <c r="BT398" s="36" t="s">
        <v>3434</v>
      </c>
      <c r="BU398" s="84" t="s">
        <v>3522</v>
      </c>
      <c r="BV398" s="84" t="s">
        <v>3909</v>
      </c>
    </row>
    <row r="399" spans="1:74" x14ac:dyDescent="0.3">
      <c r="A399" s="84" t="s">
        <v>2175</v>
      </c>
      <c r="B399" s="84" t="s">
        <v>424</v>
      </c>
      <c r="C399" s="84" t="s">
        <v>1065</v>
      </c>
      <c r="D399" s="84">
        <v>2018</v>
      </c>
      <c r="E399" s="84">
        <v>28</v>
      </c>
      <c r="F399" s="84" t="s">
        <v>1402</v>
      </c>
      <c r="G399" s="84" t="s">
        <v>1373</v>
      </c>
      <c r="H399" s="93" t="s">
        <v>1683</v>
      </c>
      <c r="I399" s="94">
        <v>0.76</v>
      </c>
      <c r="J399" s="93" t="s">
        <v>1064</v>
      </c>
      <c r="K399" s="184">
        <v>124.8</v>
      </c>
      <c r="L399" s="185">
        <v>9</v>
      </c>
      <c r="M399" s="96">
        <v>23</v>
      </c>
      <c r="N399" s="96">
        <v>23</v>
      </c>
      <c r="O399" s="96">
        <v>0</v>
      </c>
      <c r="P399" s="96">
        <v>0</v>
      </c>
      <c r="Q399" s="185">
        <v>0</v>
      </c>
      <c r="R399" s="96">
        <v>0</v>
      </c>
      <c r="S399" s="96">
        <v>541</v>
      </c>
      <c r="T399" s="96">
        <v>21</v>
      </c>
      <c r="U399" s="96">
        <v>44</v>
      </c>
      <c r="V399" s="96">
        <v>1</v>
      </c>
      <c r="W399" s="185">
        <v>116</v>
      </c>
      <c r="X399" s="96">
        <v>389</v>
      </c>
      <c r="Y399" s="96">
        <v>125</v>
      </c>
      <c r="Z399" s="96">
        <v>41</v>
      </c>
      <c r="AA399" s="96">
        <v>3</v>
      </c>
      <c r="AB399" s="96">
        <v>3</v>
      </c>
      <c r="AC399" s="96">
        <v>0</v>
      </c>
      <c r="AD399" s="96">
        <v>67</v>
      </c>
      <c r="AE399" s="188">
        <v>4.51</v>
      </c>
      <c r="AF399" s="96">
        <v>113</v>
      </c>
      <c r="AG399" s="97">
        <v>8</v>
      </c>
      <c r="AH399" s="98">
        <v>2.7</v>
      </c>
      <c r="AI399" s="97">
        <v>8.1999999999999993</v>
      </c>
      <c r="AJ399" s="97">
        <v>3.1</v>
      </c>
      <c r="AK399" s="99">
        <v>1.47</v>
      </c>
      <c r="AL399" s="100">
        <v>0.25600000000000001</v>
      </c>
      <c r="AM399" s="99">
        <v>1.24</v>
      </c>
      <c r="AN399" s="99">
        <v>1.98</v>
      </c>
      <c r="AO399" s="99">
        <v>0.08</v>
      </c>
      <c r="AP399" s="101">
        <v>42</v>
      </c>
      <c r="AQ399" s="102">
        <v>106</v>
      </c>
      <c r="AR399" s="103">
        <v>36</v>
      </c>
      <c r="AS399" s="102">
        <v>23</v>
      </c>
      <c r="AT399" s="191">
        <v>25.28</v>
      </c>
      <c r="AU399" s="84">
        <v>70</v>
      </c>
      <c r="AV399" s="84">
        <v>36</v>
      </c>
      <c r="AW399" s="94">
        <v>0.06</v>
      </c>
      <c r="AX399" s="84" t="s">
        <v>1739</v>
      </c>
      <c r="AY399" s="97">
        <v>101.2</v>
      </c>
      <c r="AZ399" s="94">
        <v>4.54</v>
      </c>
      <c r="BA399" s="96">
        <v>84</v>
      </c>
      <c r="BB399" s="96">
        <v>28</v>
      </c>
      <c r="BC399" s="84" t="s">
        <v>1683</v>
      </c>
      <c r="BD399" s="97">
        <v>89.1</v>
      </c>
      <c r="BE399" s="94">
        <v>4.57</v>
      </c>
      <c r="BF399" s="96">
        <v>90</v>
      </c>
      <c r="BG399" s="96">
        <v>25</v>
      </c>
      <c r="BH399" s="97">
        <v>143.30000000000001</v>
      </c>
      <c r="BI399" s="94">
        <v>4.1399999999999997</v>
      </c>
      <c r="BJ399" s="94">
        <v>5.29</v>
      </c>
      <c r="BK399" s="96">
        <v>24</v>
      </c>
      <c r="BL399" s="94">
        <v>0.36</v>
      </c>
      <c r="BM399" s="36">
        <v>12</v>
      </c>
      <c r="BN399" s="70" t="s">
        <v>1065</v>
      </c>
      <c r="BO399" s="104">
        <v>-54</v>
      </c>
      <c r="BP399" s="84" t="s">
        <v>2176</v>
      </c>
      <c r="BQ399" s="84">
        <v>543606</v>
      </c>
      <c r="BR399" s="36" t="s">
        <v>3743</v>
      </c>
      <c r="BS399" s="36" t="s">
        <v>5269</v>
      </c>
      <c r="BT399" s="36" t="s">
        <v>3675</v>
      </c>
      <c r="BU399" s="84" t="s">
        <v>6032</v>
      </c>
      <c r="BV399" s="84" t="s">
        <v>3909</v>
      </c>
    </row>
    <row r="400" spans="1:74" x14ac:dyDescent="0.3">
      <c r="A400" s="84" t="s">
        <v>1695</v>
      </c>
      <c r="B400" s="84" t="s">
        <v>114</v>
      </c>
      <c r="C400" s="84" t="s">
        <v>1103</v>
      </c>
      <c r="D400" s="84">
        <v>2018</v>
      </c>
      <c r="E400" s="84">
        <v>34</v>
      </c>
      <c r="F400" s="84" t="s">
        <v>1375</v>
      </c>
      <c r="G400" s="84" t="s">
        <v>1373</v>
      </c>
      <c r="H400" s="93" t="s">
        <v>1683</v>
      </c>
      <c r="I400" s="94">
        <v>0.78</v>
      </c>
      <c r="J400" s="93" t="s">
        <v>1064</v>
      </c>
      <c r="K400" s="184">
        <v>128.5</v>
      </c>
      <c r="L400" s="185">
        <v>9</v>
      </c>
      <c r="M400" s="96">
        <v>21</v>
      </c>
      <c r="N400" s="96">
        <v>21</v>
      </c>
      <c r="O400" s="96">
        <v>1</v>
      </c>
      <c r="P400" s="96">
        <v>0</v>
      </c>
      <c r="Q400" s="185">
        <v>0</v>
      </c>
      <c r="R400" s="96">
        <v>0</v>
      </c>
      <c r="S400" s="96">
        <v>528</v>
      </c>
      <c r="T400" s="96">
        <v>15</v>
      </c>
      <c r="U400" s="96">
        <v>45</v>
      </c>
      <c r="V400" s="96">
        <v>1</v>
      </c>
      <c r="W400" s="185">
        <v>107</v>
      </c>
      <c r="X400" s="96">
        <v>379</v>
      </c>
      <c r="Y400" s="96">
        <v>123</v>
      </c>
      <c r="Z400" s="96">
        <v>40</v>
      </c>
      <c r="AA400" s="96">
        <v>5</v>
      </c>
      <c r="AB400" s="96">
        <v>7</v>
      </c>
      <c r="AC400" s="96">
        <v>1</v>
      </c>
      <c r="AD400" s="96">
        <v>62</v>
      </c>
      <c r="AE400" s="188">
        <v>4.4800000000000004</v>
      </c>
      <c r="AF400" s="96">
        <v>115</v>
      </c>
      <c r="AG400" s="97">
        <v>8.1999999999999993</v>
      </c>
      <c r="AH400" s="98">
        <v>2.4</v>
      </c>
      <c r="AI400" s="97">
        <v>7.7</v>
      </c>
      <c r="AJ400" s="97">
        <v>3.2</v>
      </c>
      <c r="AK400" s="99">
        <v>1.08</v>
      </c>
      <c r="AL400" s="100">
        <v>0.26400000000000001</v>
      </c>
      <c r="AM400" s="99">
        <v>1.26</v>
      </c>
      <c r="AN400" s="99">
        <v>1.56</v>
      </c>
      <c r="AO400" s="99">
        <v>0.06</v>
      </c>
      <c r="AP400" s="101">
        <v>37</v>
      </c>
      <c r="AQ400" s="102">
        <v>106</v>
      </c>
      <c r="AR400" s="103">
        <v>36</v>
      </c>
      <c r="AS400" s="102">
        <v>23</v>
      </c>
      <c r="AT400" s="191">
        <v>23.7</v>
      </c>
      <c r="AU400" s="84">
        <v>71</v>
      </c>
      <c r="AV400" s="84">
        <v>37</v>
      </c>
      <c r="AW400" s="94">
        <v>-0.1</v>
      </c>
      <c r="AX400" s="84" t="s">
        <v>1739</v>
      </c>
      <c r="AY400" s="97">
        <v>99.3</v>
      </c>
      <c r="AZ400" s="94">
        <v>4.3</v>
      </c>
      <c r="BA400" s="96">
        <v>79</v>
      </c>
      <c r="BB400" s="96">
        <v>33</v>
      </c>
      <c r="BC400" s="84" t="s">
        <v>1683</v>
      </c>
      <c r="BD400" s="97">
        <v>84.3</v>
      </c>
      <c r="BE400" s="94">
        <v>4.38</v>
      </c>
      <c r="BF400" s="96">
        <v>87</v>
      </c>
      <c r="BG400" s="96">
        <v>28</v>
      </c>
      <c r="BH400" s="97">
        <v>148</v>
      </c>
      <c r="BI400" s="94">
        <v>4.2</v>
      </c>
      <c r="BJ400" s="94">
        <v>4.68</v>
      </c>
      <c r="BK400" s="96">
        <v>34</v>
      </c>
      <c r="BL400" s="94">
        <v>0.28999999999999998</v>
      </c>
      <c r="BM400" s="36">
        <v>2</v>
      </c>
      <c r="BN400" s="70" t="s">
        <v>1065</v>
      </c>
      <c r="BO400" s="104">
        <v>-64</v>
      </c>
      <c r="BP400" s="84" t="s">
        <v>1696</v>
      </c>
      <c r="BQ400" s="84">
        <v>430935</v>
      </c>
      <c r="BR400" s="36" t="s">
        <v>6037</v>
      </c>
      <c r="BS400" s="36" t="s">
        <v>5017</v>
      </c>
      <c r="BT400" s="36" t="s">
        <v>3440</v>
      </c>
      <c r="BU400" s="84" t="s">
        <v>3451</v>
      </c>
      <c r="BV400" s="84" t="s">
        <v>3909</v>
      </c>
    </row>
    <row r="401" spans="1:74" x14ac:dyDescent="0.3">
      <c r="A401" s="84" t="s">
        <v>2490</v>
      </c>
      <c r="B401" s="84" t="s">
        <v>29</v>
      </c>
      <c r="C401" s="84" t="s">
        <v>1065</v>
      </c>
      <c r="D401" s="84">
        <v>2018</v>
      </c>
      <c r="E401" s="84">
        <v>30</v>
      </c>
      <c r="F401" s="84" t="s">
        <v>1400</v>
      </c>
      <c r="G401" s="84" t="s">
        <v>1373</v>
      </c>
      <c r="H401" s="93" t="s">
        <v>1683</v>
      </c>
      <c r="I401" s="94">
        <v>0.76</v>
      </c>
      <c r="J401" s="93" t="s">
        <v>1064</v>
      </c>
      <c r="K401" s="184">
        <v>133.5</v>
      </c>
      <c r="L401" s="185">
        <v>9</v>
      </c>
      <c r="M401" s="96">
        <v>24</v>
      </c>
      <c r="N401" s="96">
        <v>24</v>
      </c>
      <c r="O401" s="96">
        <v>0</v>
      </c>
      <c r="P401" s="96">
        <v>0</v>
      </c>
      <c r="Q401" s="185">
        <v>0</v>
      </c>
      <c r="R401" s="96">
        <v>0</v>
      </c>
      <c r="S401" s="96">
        <v>603</v>
      </c>
      <c r="T401" s="96">
        <v>19</v>
      </c>
      <c r="U401" s="96">
        <v>50</v>
      </c>
      <c r="V401" s="96">
        <v>2</v>
      </c>
      <c r="W401" s="185">
        <v>108</v>
      </c>
      <c r="X401" s="96">
        <v>418</v>
      </c>
      <c r="Y401" s="96">
        <v>155</v>
      </c>
      <c r="Z401" s="96">
        <v>41</v>
      </c>
      <c r="AA401" s="96">
        <v>5</v>
      </c>
      <c r="AB401" s="96">
        <v>5</v>
      </c>
      <c r="AC401" s="96">
        <v>0</v>
      </c>
      <c r="AD401" s="96">
        <v>78</v>
      </c>
      <c r="AE401" s="188">
        <v>4.57</v>
      </c>
      <c r="AF401" s="96">
        <v>133</v>
      </c>
      <c r="AG401" s="97">
        <v>8.6</v>
      </c>
      <c r="AH401" s="98">
        <v>2.2000000000000002</v>
      </c>
      <c r="AI401" s="97">
        <v>7</v>
      </c>
      <c r="AJ401" s="97">
        <v>3.2</v>
      </c>
      <c r="AK401" s="99">
        <v>1.19</v>
      </c>
      <c r="AL401" s="100">
        <v>0.29699999999999999</v>
      </c>
      <c r="AM401" s="99">
        <v>1.43</v>
      </c>
      <c r="AN401" s="99">
        <v>1.68</v>
      </c>
      <c r="AO401" s="99">
        <v>0.06</v>
      </c>
      <c r="AP401" s="101">
        <v>20</v>
      </c>
      <c r="AQ401" s="102">
        <v>108</v>
      </c>
      <c r="AR401" s="103">
        <v>35</v>
      </c>
      <c r="AS401" s="102">
        <v>23</v>
      </c>
      <c r="AT401" s="191">
        <v>19.829999999999998</v>
      </c>
      <c r="AU401" s="84">
        <v>73</v>
      </c>
      <c r="AV401" s="84">
        <v>38</v>
      </c>
      <c r="AW401" s="94">
        <v>-0.16</v>
      </c>
      <c r="AX401" s="84" t="s">
        <v>1683</v>
      </c>
      <c r="AY401" s="97">
        <v>120.3</v>
      </c>
      <c r="AZ401" s="94">
        <v>4.41</v>
      </c>
      <c r="BA401" s="96">
        <v>81</v>
      </c>
      <c r="BB401" s="96">
        <v>34</v>
      </c>
      <c r="BC401" s="84" t="s">
        <v>1683</v>
      </c>
      <c r="BD401" s="97">
        <v>107.3</v>
      </c>
      <c r="BE401" s="94">
        <v>4.41</v>
      </c>
      <c r="BF401" s="96">
        <v>87</v>
      </c>
      <c r="BG401" s="96">
        <v>32</v>
      </c>
      <c r="BH401" s="97">
        <v>158</v>
      </c>
      <c r="BI401" s="94">
        <v>5.07</v>
      </c>
      <c r="BJ401" s="94">
        <v>4.76</v>
      </c>
      <c r="BK401" s="96">
        <v>34</v>
      </c>
      <c r="BL401" s="94">
        <v>-0.5</v>
      </c>
      <c r="BM401" s="36">
        <v>1</v>
      </c>
      <c r="BN401" s="70" t="s">
        <v>1065</v>
      </c>
      <c r="BO401" s="104">
        <v>-51</v>
      </c>
      <c r="BP401" s="84" t="s">
        <v>2599</v>
      </c>
      <c r="BQ401" s="84">
        <v>502043</v>
      </c>
      <c r="BR401" s="36" t="s">
        <v>3749</v>
      </c>
      <c r="BS401" s="36" t="s">
        <v>3712</v>
      </c>
      <c r="BT401" s="36" t="s">
        <v>3810</v>
      </c>
      <c r="BU401" s="84" t="s">
        <v>5676</v>
      </c>
      <c r="BV401" s="84" t="s">
        <v>3428</v>
      </c>
    </row>
    <row r="402" spans="1:74" x14ac:dyDescent="0.3">
      <c r="A402" s="84" t="s">
        <v>294</v>
      </c>
      <c r="B402" s="84" t="s">
        <v>375</v>
      </c>
      <c r="C402" s="84" t="s">
        <v>1065</v>
      </c>
      <c r="D402" s="84">
        <v>2018</v>
      </c>
      <c r="E402" s="84">
        <v>33</v>
      </c>
      <c r="F402" s="84" t="s">
        <v>1388</v>
      </c>
      <c r="G402" s="84" t="s">
        <v>1373</v>
      </c>
      <c r="H402" s="93" t="s">
        <v>1683</v>
      </c>
      <c r="I402" s="94">
        <v>0.77</v>
      </c>
      <c r="J402" s="93" t="s">
        <v>1064</v>
      </c>
      <c r="K402" s="184">
        <v>117.7</v>
      </c>
      <c r="L402" s="185">
        <v>9</v>
      </c>
      <c r="M402" s="96">
        <v>24</v>
      </c>
      <c r="N402" s="96">
        <v>24</v>
      </c>
      <c r="O402" s="96">
        <v>0</v>
      </c>
      <c r="P402" s="96">
        <v>0</v>
      </c>
      <c r="Q402" s="185">
        <v>0</v>
      </c>
      <c r="R402" s="96">
        <v>0</v>
      </c>
      <c r="S402" s="96">
        <v>559</v>
      </c>
      <c r="T402" s="96">
        <v>24</v>
      </c>
      <c r="U402" s="96">
        <v>47</v>
      </c>
      <c r="V402" s="96">
        <v>2</v>
      </c>
      <c r="W402" s="185">
        <v>117</v>
      </c>
      <c r="X402" s="96">
        <v>398</v>
      </c>
      <c r="Y402" s="96">
        <v>131</v>
      </c>
      <c r="Z402" s="96">
        <v>42</v>
      </c>
      <c r="AA402" s="96">
        <v>4</v>
      </c>
      <c r="AB402" s="96">
        <v>6</v>
      </c>
      <c r="AC402" s="96">
        <v>1</v>
      </c>
      <c r="AD402" s="96">
        <v>74</v>
      </c>
      <c r="AE402" s="188">
        <v>4.6399999999999997</v>
      </c>
      <c r="AF402" s="96">
        <v>113</v>
      </c>
      <c r="AG402" s="97">
        <v>7.7</v>
      </c>
      <c r="AH402" s="98">
        <v>2.5</v>
      </c>
      <c r="AI402" s="97">
        <v>8</v>
      </c>
      <c r="AJ402" s="97">
        <v>3.2</v>
      </c>
      <c r="AK402" s="99">
        <v>1.63</v>
      </c>
      <c r="AL402" s="100">
        <v>0.26100000000000001</v>
      </c>
      <c r="AM402" s="99">
        <v>1.29</v>
      </c>
      <c r="AN402" s="99">
        <v>2.16</v>
      </c>
      <c r="AO402" s="99">
        <v>0.09</v>
      </c>
      <c r="AP402" s="101">
        <v>32</v>
      </c>
      <c r="AQ402" s="102">
        <v>110</v>
      </c>
      <c r="AR402" s="103">
        <v>33</v>
      </c>
      <c r="AS402" s="102">
        <v>21</v>
      </c>
      <c r="AT402" s="191">
        <v>23.71</v>
      </c>
      <c r="AU402" s="84">
        <v>80</v>
      </c>
      <c r="AV402" s="84">
        <v>39</v>
      </c>
      <c r="AW402" s="94">
        <v>0.12</v>
      </c>
      <c r="AX402" s="84" t="s">
        <v>1739</v>
      </c>
      <c r="AY402" s="97">
        <v>99.7</v>
      </c>
      <c r="AZ402" s="94">
        <v>4.76</v>
      </c>
      <c r="BA402" s="96">
        <v>88</v>
      </c>
      <c r="BB402" s="96">
        <v>24</v>
      </c>
      <c r="BC402" s="84" t="s">
        <v>1683</v>
      </c>
      <c r="BD402" s="97">
        <v>88.2</v>
      </c>
      <c r="BE402" s="94">
        <v>4.76</v>
      </c>
      <c r="BF402" s="96">
        <v>94</v>
      </c>
      <c r="BG402" s="96">
        <v>22</v>
      </c>
      <c r="BH402" s="97">
        <v>154</v>
      </c>
      <c r="BI402" s="94">
        <v>5.38</v>
      </c>
      <c r="BJ402" s="94">
        <v>5.43</v>
      </c>
      <c r="BK402" s="96">
        <v>23</v>
      </c>
      <c r="BL402" s="94">
        <v>-0.74</v>
      </c>
      <c r="BM402" s="36">
        <v>10</v>
      </c>
      <c r="BN402" s="70" t="s">
        <v>1065</v>
      </c>
      <c r="BO402" s="104">
        <v>-66</v>
      </c>
      <c r="BP402" s="84" t="s">
        <v>1718</v>
      </c>
      <c r="BQ402" s="84">
        <v>453178</v>
      </c>
      <c r="BR402" s="36" t="s">
        <v>3743</v>
      </c>
      <c r="BS402" s="36" t="s">
        <v>5269</v>
      </c>
      <c r="BT402" s="36" t="s">
        <v>3675</v>
      </c>
      <c r="BU402" s="84" t="s">
        <v>3522</v>
      </c>
      <c r="BV402" s="84" t="s">
        <v>3909</v>
      </c>
    </row>
    <row r="403" spans="1:74" x14ac:dyDescent="0.3">
      <c r="A403" s="84" t="s">
        <v>5404</v>
      </c>
      <c r="B403" s="84" t="s">
        <v>4313</v>
      </c>
      <c r="C403" s="84" t="s">
        <v>1103</v>
      </c>
      <c r="D403" s="84">
        <v>2018</v>
      </c>
      <c r="E403" s="84">
        <v>29</v>
      </c>
      <c r="F403" s="84" t="s">
        <v>1397</v>
      </c>
      <c r="G403" s="84" t="s">
        <v>1373</v>
      </c>
      <c r="H403" s="93" t="s">
        <v>1683</v>
      </c>
      <c r="I403" s="94">
        <v>0.7</v>
      </c>
      <c r="J403" s="93" t="s">
        <v>1064</v>
      </c>
      <c r="K403" s="184">
        <v>116.4</v>
      </c>
      <c r="L403" s="185">
        <v>9</v>
      </c>
      <c r="M403" s="96">
        <v>28</v>
      </c>
      <c r="N403" s="96">
        <v>28</v>
      </c>
      <c r="O403" s="96">
        <v>1</v>
      </c>
      <c r="P403" s="96">
        <v>0</v>
      </c>
      <c r="Q403" s="185">
        <v>0</v>
      </c>
      <c r="R403" s="96">
        <v>0</v>
      </c>
      <c r="S403" s="96">
        <v>599</v>
      </c>
      <c r="T403" s="96">
        <v>28</v>
      </c>
      <c r="U403" s="96">
        <v>52</v>
      </c>
      <c r="V403" s="96">
        <v>1</v>
      </c>
      <c r="W403" s="185">
        <v>123</v>
      </c>
      <c r="X403" s="96">
        <v>427</v>
      </c>
      <c r="Y403" s="96">
        <v>123</v>
      </c>
      <c r="Z403" s="96">
        <v>41</v>
      </c>
      <c r="AA403" s="96">
        <v>6</v>
      </c>
      <c r="AB403" s="96">
        <v>4</v>
      </c>
      <c r="AC403" s="96">
        <v>0</v>
      </c>
      <c r="AD403" s="96">
        <v>75</v>
      </c>
      <c r="AE403" s="188">
        <v>4.6100000000000003</v>
      </c>
      <c r="AF403" s="96">
        <v>101</v>
      </c>
      <c r="AG403" s="97">
        <v>6.5</v>
      </c>
      <c r="AH403" s="98">
        <v>2.4</v>
      </c>
      <c r="AI403" s="97">
        <v>7.9</v>
      </c>
      <c r="AJ403" s="97">
        <v>3.3</v>
      </c>
      <c r="AK403" s="99">
        <v>1.83</v>
      </c>
      <c r="AL403" s="100">
        <v>0.251</v>
      </c>
      <c r="AM403" s="99">
        <v>1.28</v>
      </c>
      <c r="AN403" s="99">
        <v>2.4</v>
      </c>
      <c r="AO403" s="99">
        <v>0.11</v>
      </c>
      <c r="AP403" s="101">
        <v>26</v>
      </c>
      <c r="AQ403" s="102">
        <v>109</v>
      </c>
      <c r="AR403" s="103">
        <v>33</v>
      </c>
      <c r="AS403" s="102">
        <v>21</v>
      </c>
      <c r="AT403" s="191">
        <v>22.96</v>
      </c>
      <c r="AU403" s="84">
        <v>81</v>
      </c>
      <c r="AV403" s="84">
        <v>40</v>
      </c>
      <c r="AW403" s="94">
        <v>0.35</v>
      </c>
      <c r="AX403" s="84" t="s">
        <v>1739</v>
      </c>
      <c r="AY403" s="97">
        <v>103.4</v>
      </c>
      <c r="AZ403" s="94">
        <v>5.03</v>
      </c>
      <c r="BA403" s="96">
        <v>93</v>
      </c>
      <c r="BB403" s="96">
        <v>21</v>
      </c>
      <c r="BC403" s="84" t="s">
        <v>1683</v>
      </c>
      <c r="BD403" s="97">
        <v>94.2</v>
      </c>
      <c r="BE403" s="94">
        <v>4.96</v>
      </c>
      <c r="BF403" s="96">
        <v>98</v>
      </c>
      <c r="BG403" s="96">
        <v>20</v>
      </c>
      <c r="BH403" s="97">
        <v>160</v>
      </c>
      <c r="BI403" s="94">
        <v>5.12</v>
      </c>
      <c r="BJ403" s="94">
        <v>5.61</v>
      </c>
      <c r="BK403" s="96">
        <v>22</v>
      </c>
      <c r="BL403" s="94">
        <v>-0.51</v>
      </c>
      <c r="BM403" s="36">
        <v>11</v>
      </c>
      <c r="BN403" s="70" t="s">
        <v>1065</v>
      </c>
      <c r="BO403" s="104">
        <v>-66</v>
      </c>
      <c r="BP403" s="84" t="s">
        <v>5405</v>
      </c>
      <c r="BQ403" s="84">
        <v>664641</v>
      </c>
      <c r="BR403" s="36" t="s">
        <v>4444</v>
      </c>
      <c r="BS403" s="36" t="s">
        <v>3451</v>
      </c>
      <c r="BT403" s="36" t="s">
        <v>5258</v>
      </c>
      <c r="BU403" s="84" t="s">
        <v>4903</v>
      </c>
      <c r="BV403" s="84" t="s">
        <v>4663</v>
      </c>
    </row>
    <row r="404" spans="1:74" x14ac:dyDescent="0.3">
      <c r="A404" s="84" t="s">
        <v>1843</v>
      </c>
      <c r="B404" s="84" t="s">
        <v>40</v>
      </c>
      <c r="C404" s="84" t="s">
        <v>1065</v>
      </c>
      <c r="D404" s="84">
        <v>2018</v>
      </c>
      <c r="E404" s="84">
        <v>31</v>
      </c>
      <c r="F404" s="84" t="s">
        <v>1375</v>
      </c>
      <c r="G404" s="84" t="s">
        <v>1373</v>
      </c>
      <c r="H404" s="93" t="s">
        <v>1683</v>
      </c>
      <c r="I404" s="94">
        <v>0.76</v>
      </c>
      <c r="J404" s="93" t="s">
        <v>1064</v>
      </c>
      <c r="K404" s="184">
        <v>136.69999999999999</v>
      </c>
      <c r="L404" s="185">
        <v>9</v>
      </c>
      <c r="M404" s="96">
        <v>26</v>
      </c>
      <c r="N404" s="96">
        <v>26</v>
      </c>
      <c r="O404" s="96">
        <v>0</v>
      </c>
      <c r="P404" s="96">
        <v>0</v>
      </c>
      <c r="Q404" s="185">
        <v>0</v>
      </c>
      <c r="R404" s="96">
        <v>0</v>
      </c>
      <c r="S404" s="96">
        <v>625</v>
      </c>
      <c r="T404" s="96">
        <v>16</v>
      </c>
      <c r="U404" s="96">
        <v>56</v>
      </c>
      <c r="V404" s="96">
        <v>1</v>
      </c>
      <c r="W404" s="185">
        <v>106</v>
      </c>
      <c r="X404" s="96">
        <v>438</v>
      </c>
      <c r="Y404" s="96">
        <v>144</v>
      </c>
      <c r="Z404" s="96">
        <v>42</v>
      </c>
      <c r="AA404" s="96">
        <v>6</v>
      </c>
      <c r="AB404" s="96">
        <v>7</v>
      </c>
      <c r="AC404" s="96">
        <v>0</v>
      </c>
      <c r="AD404" s="96">
        <v>75</v>
      </c>
      <c r="AE404" s="188">
        <v>4.7</v>
      </c>
      <c r="AF404" s="96">
        <v>134</v>
      </c>
      <c r="AG404" s="97">
        <v>8.3000000000000007</v>
      </c>
      <c r="AH404" s="98">
        <v>1.9</v>
      </c>
      <c r="AI404" s="97">
        <v>6.6</v>
      </c>
      <c r="AJ404" s="97">
        <v>3.4</v>
      </c>
      <c r="AK404" s="99">
        <v>1.02</v>
      </c>
      <c r="AL404" s="100">
        <v>0.28000000000000003</v>
      </c>
      <c r="AM404" s="99">
        <v>1.38</v>
      </c>
      <c r="AN404" s="99">
        <v>1.51</v>
      </c>
      <c r="AO404" s="99">
        <v>0.05</v>
      </c>
      <c r="AP404" s="101">
        <v>13</v>
      </c>
      <c r="AQ404" s="102">
        <v>111</v>
      </c>
      <c r="AR404" s="103">
        <v>33</v>
      </c>
      <c r="AS404" s="102">
        <v>21</v>
      </c>
      <c r="AT404" s="191">
        <v>20.93</v>
      </c>
      <c r="AU404" s="84">
        <v>83</v>
      </c>
      <c r="AV404" s="84">
        <v>41</v>
      </c>
      <c r="AW404" s="94">
        <v>-0.3</v>
      </c>
      <c r="AX404" s="84" t="s">
        <v>1683</v>
      </c>
      <c r="AY404" s="97">
        <v>120.9</v>
      </c>
      <c r="AZ404" s="94">
        <v>4.41</v>
      </c>
      <c r="BA404" s="96">
        <v>81</v>
      </c>
      <c r="BB404" s="96">
        <v>35</v>
      </c>
      <c r="BC404" s="84" t="s">
        <v>1683</v>
      </c>
      <c r="BD404" s="97">
        <v>106.7</v>
      </c>
      <c r="BE404" s="94">
        <v>4.4000000000000004</v>
      </c>
      <c r="BF404" s="96">
        <v>87</v>
      </c>
      <c r="BG404" s="96">
        <v>32</v>
      </c>
      <c r="BH404" s="97">
        <v>166.7</v>
      </c>
      <c r="BI404" s="94">
        <v>3.4</v>
      </c>
      <c r="BJ404" s="94">
        <v>4.7300000000000004</v>
      </c>
      <c r="BK404" s="96">
        <v>36</v>
      </c>
      <c r="BL404" s="94">
        <v>1.3</v>
      </c>
      <c r="BM404" s="36">
        <v>-3</v>
      </c>
      <c r="BN404" s="70" t="s">
        <v>1065</v>
      </c>
      <c r="BO404" s="104">
        <v>-60</v>
      </c>
      <c r="BP404" s="84" t="s">
        <v>1844</v>
      </c>
      <c r="BQ404" s="84">
        <v>488768</v>
      </c>
      <c r="BR404" s="36" t="s">
        <v>3804</v>
      </c>
      <c r="BS404" s="36" t="s">
        <v>5269</v>
      </c>
      <c r="BT404" s="36" t="s">
        <v>3227</v>
      </c>
      <c r="BU404" s="84" t="s">
        <v>3463</v>
      </c>
      <c r="BV404" s="84" t="s">
        <v>3428</v>
      </c>
    </row>
    <row r="405" spans="1:74" x14ac:dyDescent="0.3">
      <c r="A405" s="84" t="s">
        <v>121</v>
      </c>
      <c r="B405" s="84" t="s">
        <v>258</v>
      </c>
      <c r="C405" s="84" t="s">
        <v>1065</v>
      </c>
      <c r="D405" s="84">
        <v>2018</v>
      </c>
      <c r="E405" s="84">
        <v>34</v>
      </c>
      <c r="F405" s="84" t="s">
        <v>1390</v>
      </c>
      <c r="G405" s="84" t="s">
        <v>1373</v>
      </c>
      <c r="H405" s="93" t="s">
        <v>1683</v>
      </c>
      <c r="I405" s="94">
        <v>0.75</v>
      </c>
      <c r="J405" s="93" t="s">
        <v>1064</v>
      </c>
      <c r="K405" s="184">
        <v>127.2</v>
      </c>
      <c r="L405" s="185">
        <v>8</v>
      </c>
      <c r="M405" s="96">
        <v>24</v>
      </c>
      <c r="N405" s="96">
        <v>24</v>
      </c>
      <c r="O405" s="96">
        <v>0</v>
      </c>
      <c r="P405" s="96">
        <v>0</v>
      </c>
      <c r="Q405" s="185">
        <v>0</v>
      </c>
      <c r="R405" s="96">
        <v>0</v>
      </c>
      <c r="S405" s="96">
        <v>570</v>
      </c>
      <c r="T405" s="96">
        <v>17</v>
      </c>
      <c r="U405" s="96">
        <v>44</v>
      </c>
      <c r="V405" s="96">
        <v>2</v>
      </c>
      <c r="W405" s="185">
        <v>94</v>
      </c>
      <c r="X405" s="96">
        <v>400</v>
      </c>
      <c r="Y405" s="96">
        <v>138</v>
      </c>
      <c r="Z405" s="96">
        <v>42</v>
      </c>
      <c r="AA405" s="96">
        <v>3</v>
      </c>
      <c r="AB405" s="96">
        <v>6</v>
      </c>
      <c r="AC405" s="96">
        <v>0</v>
      </c>
      <c r="AD405" s="96">
        <v>70</v>
      </c>
      <c r="AE405" s="188">
        <v>4.66</v>
      </c>
      <c r="AF405" s="96">
        <v>119</v>
      </c>
      <c r="AG405" s="97">
        <v>8</v>
      </c>
      <c r="AH405" s="98">
        <v>2.2000000000000002</v>
      </c>
      <c r="AI405" s="97">
        <v>6.3</v>
      </c>
      <c r="AJ405" s="97">
        <v>2.9</v>
      </c>
      <c r="AK405" s="99">
        <v>1.1399999999999999</v>
      </c>
      <c r="AL405" s="100">
        <v>0.27800000000000002</v>
      </c>
      <c r="AM405" s="99">
        <v>1.34</v>
      </c>
      <c r="AN405" s="99">
        <v>1.59</v>
      </c>
      <c r="AO405" s="99">
        <v>0.06</v>
      </c>
      <c r="AP405" s="101">
        <v>12</v>
      </c>
      <c r="AQ405" s="102">
        <v>110</v>
      </c>
      <c r="AR405" s="103">
        <v>32</v>
      </c>
      <c r="AS405" s="102">
        <v>20</v>
      </c>
      <c r="AT405" s="191">
        <v>20.149999999999999</v>
      </c>
      <c r="AU405" s="84">
        <v>87</v>
      </c>
      <c r="AV405" s="84">
        <v>42</v>
      </c>
      <c r="AW405" s="94">
        <v>-0.2</v>
      </c>
      <c r="AX405" s="84" t="s">
        <v>1739</v>
      </c>
      <c r="AY405" s="97">
        <v>104</v>
      </c>
      <c r="AZ405" s="94">
        <v>4.3899999999999997</v>
      </c>
      <c r="BA405" s="96">
        <v>81</v>
      </c>
      <c r="BB405" s="96">
        <v>32</v>
      </c>
      <c r="BC405" s="84" t="s">
        <v>1683</v>
      </c>
      <c r="BD405" s="97">
        <v>91.1</v>
      </c>
      <c r="BE405" s="94">
        <v>4.46</v>
      </c>
      <c r="BF405" s="96">
        <v>88</v>
      </c>
      <c r="BG405" s="96">
        <v>28</v>
      </c>
      <c r="BH405" s="97">
        <v>156</v>
      </c>
      <c r="BI405" s="94">
        <v>4.62</v>
      </c>
      <c r="BJ405" s="94">
        <v>4.79</v>
      </c>
      <c r="BK405" s="96">
        <v>33</v>
      </c>
      <c r="BL405" s="94">
        <v>0.05</v>
      </c>
      <c r="BM405" s="36">
        <v>-1</v>
      </c>
      <c r="BN405" s="70" t="s">
        <v>1065</v>
      </c>
      <c r="BO405" s="104">
        <v>-65</v>
      </c>
      <c r="BP405" s="84" t="s">
        <v>2236</v>
      </c>
      <c r="BQ405" s="84">
        <v>456068</v>
      </c>
      <c r="BR405" s="36" t="s">
        <v>4672</v>
      </c>
      <c r="BS405" s="36" t="s">
        <v>5269</v>
      </c>
      <c r="BT405" s="36" t="s">
        <v>3432</v>
      </c>
      <c r="BU405" s="84" t="s">
        <v>3712</v>
      </c>
      <c r="BV405" s="84" t="s">
        <v>3909</v>
      </c>
    </row>
    <row r="406" spans="1:74" x14ac:dyDescent="0.3">
      <c r="A406" s="84" t="s">
        <v>1706</v>
      </c>
      <c r="B406" s="84" t="s">
        <v>42</v>
      </c>
      <c r="C406" s="84" t="s">
        <v>1065</v>
      </c>
      <c r="D406" s="84">
        <v>2018</v>
      </c>
      <c r="E406" s="84">
        <v>32</v>
      </c>
      <c r="F406" s="84" t="s">
        <v>1381</v>
      </c>
      <c r="G406" s="84" t="s">
        <v>1373</v>
      </c>
      <c r="H406" s="93" t="s">
        <v>1683</v>
      </c>
      <c r="I406" s="94">
        <v>0.75</v>
      </c>
      <c r="J406" s="93" t="s">
        <v>1064</v>
      </c>
      <c r="K406" s="184">
        <v>130.5</v>
      </c>
      <c r="L406" s="185">
        <v>8</v>
      </c>
      <c r="M406" s="96">
        <v>26</v>
      </c>
      <c r="N406" s="96">
        <v>26</v>
      </c>
      <c r="O406" s="96">
        <v>0</v>
      </c>
      <c r="P406" s="96">
        <v>0</v>
      </c>
      <c r="Q406" s="185">
        <v>0</v>
      </c>
      <c r="R406" s="96">
        <v>0</v>
      </c>
      <c r="S406" s="96">
        <v>598</v>
      </c>
      <c r="T406" s="96">
        <v>21</v>
      </c>
      <c r="U406" s="96">
        <v>38</v>
      </c>
      <c r="V406" s="96">
        <v>2</v>
      </c>
      <c r="W406" s="185">
        <v>100</v>
      </c>
      <c r="X406" s="96">
        <v>417</v>
      </c>
      <c r="Y406" s="96">
        <v>156</v>
      </c>
      <c r="Z406" s="96">
        <v>43</v>
      </c>
      <c r="AA406" s="96">
        <v>3</v>
      </c>
      <c r="AB406" s="96">
        <v>5</v>
      </c>
      <c r="AC406" s="96">
        <v>0</v>
      </c>
      <c r="AD406" s="96">
        <v>80</v>
      </c>
      <c r="AE406" s="188">
        <v>4.72</v>
      </c>
      <c r="AF406" s="96">
        <v>117</v>
      </c>
      <c r="AG406" s="97">
        <v>7.5</v>
      </c>
      <c r="AH406" s="98">
        <v>2.6</v>
      </c>
      <c r="AI406" s="97">
        <v>6.4</v>
      </c>
      <c r="AJ406" s="97">
        <v>2.4</v>
      </c>
      <c r="AK406" s="99">
        <v>1.33</v>
      </c>
      <c r="AL406" s="100">
        <v>0.29699999999999999</v>
      </c>
      <c r="AM406" s="99">
        <v>1.39</v>
      </c>
      <c r="AN406" s="99">
        <v>1.74</v>
      </c>
      <c r="AO406" s="99">
        <v>7.0000000000000007E-2</v>
      </c>
      <c r="AP406" s="101">
        <v>14</v>
      </c>
      <c r="AQ406" s="102">
        <v>112</v>
      </c>
      <c r="AR406" s="103">
        <v>32</v>
      </c>
      <c r="AS406" s="102">
        <v>20</v>
      </c>
      <c r="AT406" s="191">
        <v>19.32</v>
      </c>
      <c r="AU406" s="84">
        <v>93</v>
      </c>
      <c r="AV406" s="84">
        <v>43</v>
      </c>
      <c r="AW406" s="94">
        <v>-0.25</v>
      </c>
      <c r="AX406" s="84" t="s">
        <v>1683</v>
      </c>
      <c r="AY406" s="97">
        <v>118.6</v>
      </c>
      <c r="AZ406" s="94">
        <v>4.4800000000000004</v>
      </c>
      <c r="BA406" s="96">
        <v>82</v>
      </c>
      <c r="BB406" s="96">
        <v>33</v>
      </c>
      <c r="BC406" s="84" t="s">
        <v>1683</v>
      </c>
      <c r="BD406" s="97">
        <v>106.2</v>
      </c>
      <c r="BE406" s="94">
        <v>4.47</v>
      </c>
      <c r="BF406" s="96">
        <v>88</v>
      </c>
      <c r="BG406" s="96">
        <v>30</v>
      </c>
      <c r="BH406" s="97">
        <v>160</v>
      </c>
      <c r="BI406" s="94">
        <v>6.08</v>
      </c>
      <c r="BJ406" s="94">
        <v>4.9800000000000004</v>
      </c>
      <c r="BK406" s="96">
        <v>31</v>
      </c>
      <c r="BL406" s="94">
        <v>-1.35</v>
      </c>
      <c r="BM406" s="36">
        <v>1</v>
      </c>
      <c r="BN406" s="70" t="s">
        <v>1065</v>
      </c>
      <c r="BO406" s="104">
        <v>-54</v>
      </c>
      <c r="BP406" s="84" t="s">
        <v>1707</v>
      </c>
      <c r="BQ406" s="84">
        <v>519455</v>
      </c>
      <c r="BR406" s="36" t="s">
        <v>3757</v>
      </c>
      <c r="BS406" s="36" t="s">
        <v>5269</v>
      </c>
      <c r="BT406" s="36" t="s">
        <v>5280</v>
      </c>
      <c r="BU406" s="84" t="s">
        <v>3227</v>
      </c>
      <c r="BV406" s="84" t="s">
        <v>3909</v>
      </c>
    </row>
    <row r="407" spans="1:74" x14ac:dyDescent="0.3">
      <c r="A407" s="84" t="s">
        <v>2031</v>
      </c>
      <c r="B407" s="84" t="s">
        <v>134</v>
      </c>
      <c r="C407" s="84" t="s">
        <v>1065</v>
      </c>
      <c r="D407" s="84">
        <v>2018</v>
      </c>
      <c r="E407" s="84">
        <v>31</v>
      </c>
      <c r="F407" s="84" t="s">
        <v>1377</v>
      </c>
      <c r="G407" s="84" t="s">
        <v>1373</v>
      </c>
      <c r="H407" s="93" t="s">
        <v>1683</v>
      </c>
      <c r="I407" s="94">
        <v>0.77</v>
      </c>
      <c r="J407" s="93" t="s">
        <v>1064</v>
      </c>
      <c r="K407" s="184">
        <v>128.69999999999999</v>
      </c>
      <c r="L407" s="185">
        <v>9</v>
      </c>
      <c r="M407" s="96">
        <v>26</v>
      </c>
      <c r="N407" s="96">
        <v>26</v>
      </c>
      <c r="O407" s="96">
        <v>0</v>
      </c>
      <c r="P407" s="96">
        <v>0</v>
      </c>
      <c r="Q407" s="185">
        <v>0</v>
      </c>
      <c r="R407" s="96">
        <v>0</v>
      </c>
      <c r="S407" s="96">
        <v>603</v>
      </c>
      <c r="T407" s="96">
        <v>23</v>
      </c>
      <c r="U407" s="96">
        <v>40</v>
      </c>
      <c r="V407" s="96">
        <v>1</v>
      </c>
      <c r="W407" s="185">
        <v>106</v>
      </c>
      <c r="X407" s="96">
        <v>431</v>
      </c>
      <c r="Y407" s="96">
        <v>143</v>
      </c>
      <c r="Z407" s="96">
        <v>43</v>
      </c>
      <c r="AA407" s="96">
        <v>4</v>
      </c>
      <c r="AB407" s="96">
        <v>6</v>
      </c>
      <c r="AC407" s="96">
        <v>1</v>
      </c>
      <c r="AD407" s="96">
        <v>80</v>
      </c>
      <c r="AE407" s="188">
        <v>4.8</v>
      </c>
      <c r="AF407" s="96">
        <v>111</v>
      </c>
      <c r="AG407" s="97">
        <v>7</v>
      </c>
      <c r="AH407" s="98">
        <v>2.6</v>
      </c>
      <c r="AI407" s="97">
        <v>6.7</v>
      </c>
      <c r="AJ407" s="97">
        <v>2.6</v>
      </c>
      <c r="AK407" s="99">
        <v>1.47</v>
      </c>
      <c r="AL407" s="100">
        <v>0.26200000000000001</v>
      </c>
      <c r="AM407" s="99">
        <v>1.25</v>
      </c>
      <c r="AN407" s="99">
        <v>1.92</v>
      </c>
      <c r="AO407" s="99">
        <v>0.08</v>
      </c>
      <c r="AP407" s="101">
        <v>15</v>
      </c>
      <c r="AQ407" s="102">
        <v>113</v>
      </c>
      <c r="AR407" s="103">
        <v>31</v>
      </c>
      <c r="AS407" s="102">
        <v>20</v>
      </c>
      <c r="AT407" s="191">
        <v>24.47</v>
      </c>
      <c r="AU407" s="84">
        <v>94</v>
      </c>
      <c r="AV407" s="84">
        <v>44</v>
      </c>
      <c r="AW407" s="94">
        <v>-7.0000000000000007E-2</v>
      </c>
      <c r="AX407" s="84" t="s">
        <v>1739</v>
      </c>
      <c r="AY407" s="97">
        <v>106.7</v>
      </c>
      <c r="AZ407" s="94">
        <v>4.6900000000000004</v>
      </c>
      <c r="BA407" s="96">
        <v>86</v>
      </c>
      <c r="BB407" s="96">
        <v>26</v>
      </c>
      <c r="BC407" s="84" t="s">
        <v>1683</v>
      </c>
      <c r="BD407" s="97">
        <v>94.9</v>
      </c>
      <c r="BE407" s="94">
        <v>4.74</v>
      </c>
      <c r="BF407" s="96">
        <v>94</v>
      </c>
      <c r="BG407" s="96">
        <v>24</v>
      </c>
      <c r="BH407" s="97">
        <v>164</v>
      </c>
      <c r="BI407" s="94">
        <v>5.43</v>
      </c>
      <c r="BJ407" s="94">
        <v>5.64</v>
      </c>
      <c r="BK407" s="96">
        <v>23</v>
      </c>
      <c r="BL407" s="94">
        <v>-0.63</v>
      </c>
      <c r="BM407" s="36">
        <v>9</v>
      </c>
      <c r="BN407" s="70" t="s">
        <v>1065</v>
      </c>
      <c r="BO407" s="104">
        <v>-69</v>
      </c>
      <c r="BP407" s="84" t="s">
        <v>2032</v>
      </c>
      <c r="BQ407" s="84">
        <v>476451</v>
      </c>
      <c r="BR407" s="36" t="s">
        <v>3746</v>
      </c>
      <c r="BS407" s="36" t="s">
        <v>3463</v>
      </c>
      <c r="BT407" s="36" t="s">
        <v>3432</v>
      </c>
      <c r="BU407" s="84" t="s">
        <v>3570</v>
      </c>
      <c r="BV407" s="84" t="s">
        <v>3428</v>
      </c>
    </row>
    <row r="408" spans="1:74" x14ac:dyDescent="0.3">
      <c r="A408" s="84" t="s">
        <v>4480</v>
      </c>
      <c r="B408" s="84" t="s">
        <v>14</v>
      </c>
      <c r="C408" s="84" t="s">
        <v>1103</v>
      </c>
      <c r="D408" s="84">
        <v>2018</v>
      </c>
      <c r="E408" s="84">
        <v>27</v>
      </c>
      <c r="F408" s="84" t="s">
        <v>1381</v>
      </c>
      <c r="G408" s="84" t="s">
        <v>1373</v>
      </c>
      <c r="H408" s="93" t="s">
        <v>1683</v>
      </c>
      <c r="I408" s="94">
        <v>0.69</v>
      </c>
      <c r="J408" s="93" t="s">
        <v>1064</v>
      </c>
      <c r="K408" s="184">
        <v>125.2</v>
      </c>
      <c r="L408" s="185">
        <v>8</v>
      </c>
      <c r="M408" s="96">
        <v>23</v>
      </c>
      <c r="N408" s="96">
        <v>23</v>
      </c>
      <c r="O408" s="96">
        <v>1</v>
      </c>
      <c r="P408" s="96">
        <v>1</v>
      </c>
      <c r="Q408" s="185">
        <v>0</v>
      </c>
      <c r="R408" s="96">
        <v>0</v>
      </c>
      <c r="S408" s="96">
        <v>540</v>
      </c>
      <c r="T408" s="96">
        <v>19</v>
      </c>
      <c r="U408" s="96">
        <v>44</v>
      </c>
      <c r="V408" s="96">
        <v>2</v>
      </c>
      <c r="W408" s="185">
        <v>106</v>
      </c>
      <c r="X408" s="96">
        <v>372</v>
      </c>
      <c r="Y408" s="96">
        <v>141</v>
      </c>
      <c r="Z408" s="96">
        <v>42</v>
      </c>
      <c r="AA408" s="96">
        <v>3</v>
      </c>
      <c r="AB408" s="96">
        <v>4</v>
      </c>
      <c r="AC408" s="96">
        <v>0</v>
      </c>
      <c r="AD408" s="96">
        <v>76</v>
      </c>
      <c r="AE408" s="188">
        <v>4.66</v>
      </c>
      <c r="AF408" s="96">
        <v>117</v>
      </c>
      <c r="AG408" s="97">
        <v>8.5</v>
      </c>
      <c r="AH408" s="98">
        <v>2.4</v>
      </c>
      <c r="AI408" s="97">
        <v>7.7</v>
      </c>
      <c r="AJ408" s="97">
        <v>3.2</v>
      </c>
      <c r="AK408" s="99">
        <v>1.37</v>
      </c>
      <c r="AL408" s="100">
        <v>0.29799999999999999</v>
      </c>
      <c r="AM408" s="99">
        <v>1.43</v>
      </c>
      <c r="AN408" s="99">
        <v>1.88</v>
      </c>
      <c r="AO408" s="99">
        <v>0.08</v>
      </c>
      <c r="AP408" s="101">
        <v>31</v>
      </c>
      <c r="AQ408" s="102">
        <v>110</v>
      </c>
      <c r="AR408" s="103">
        <v>31</v>
      </c>
      <c r="AS408" s="102">
        <v>20</v>
      </c>
      <c r="AT408" s="191">
        <v>18.239999999999998</v>
      </c>
      <c r="AU408" s="84">
        <v>99</v>
      </c>
      <c r="AV408" s="84">
        <v>45</v>
      </c>
      <c r="AW408" s="94">
        <v>-0.22</v>
      </c>
      <c r="AX408" s="84" t="s">
        <v>1739</v>
      </c>
      <c r="AY408" s="97">
        <v>103</v>
      </c>
      <c r="AZ408" s="94">
        <v>4.43</v>
      </c>
      <c r="BA408" s="96">
        <v>81</v>
      </c>
      <c r="BB408" s="96">
        <v>31</v>
      </c>
      <c r="BC408" s="84" t="s">
        <v>1683</v>
      </c>
      <c r="BD408" s="97">
        <v>91.6</v>
      </c>
      <c r="BE408" s="94">
        <v>4.4400000000000004</v>
      </c>
      <c r="BF408" s="96">
        <v>88</v>
      </c>
      <c r="BG408" s="96">
        <v>28</v>
      </c>
      <c r="BH408" s="97">
        <v>135</v>
      </c>
      <c r="BI408" s="94">
        <v>5.27</v>
      </c>
      <c r="BJ408" s="94">
        <v>4.4000000000000004</v>
      </c>
      <c r="BK408" s="96">
        <v>38</v>
      </c>
      <c r="BL408" s="94">
        <v>-0.61</v>
      </c>
      <c r="BM408" s="36">
        <v>-6</v>
      </c>
      <c r="BN408" s="70" t="s">
        <v>1065</v>
      </c>
      <c r="BO408" s="104">
        <v>-43</v>
      </c>
      <c r="BP408" s="84" t="s">
        <v>4481</v>
      </c>
      <c r="BQ408" s="84">
        <v>571510</v>
      </c>
      <c r="BR408" s="36" t="s">
        <v>4444</v>
      </c>
      <c r="BS408" s="36" t="s">
        <v>3680</v>
      </c>
      <c r="BT408" s="36" t="s">
        <v>3455</v>
      </c>
      <c r="BU408" s="84" t="s">
        <v>4324</v>
      </c>
      <c r="BV408" s="84" t="s">
        <v>2805</v>
      </c>
    </row>
    <row r="409" spans="1:74" x14ac:dyDescent="0.3">
      <c r="A409" s="84" t="s">
        <v>1703</v>
      </c>
      <c r="B409" s="84" t="s">
        <v>1704</v>
      </c>
      <c r="C409" s="84" t="s">
        <v>1103</v>
      </c>
      <c r="D409" s="84">
        <v>2018</v>
      </c>
      <c r="E409" s="84">
        <v>31</v>
      </c>
      <c r="F409" s="84" t="s">
        <v>1377</v>
      </c>
      <c r="G409" s="84" t="s">
        <v>1373</v>
      </c>
      <c r="H409" s="93" t="s">
        <v>1683</v>
      </c>
      <c r="I409" s="94">
        <v>0.77</v>
      </c>
      <c r="J409" s="93" t="s">
        <v>1064</v>
      </c>
      <c r="K409" s="184">
        <v>132</v>
      </c>
      <c r="L409" s="185">
        <v>9</v>
      </c>
      <c r="M409" s="96">
        <v>26</v>
      </c>
      <c r="N409" s="96">
        <v>26</v>
      </c>
      <c r="O409" s="96">
        <v>0</v>
      </c>
      <c r="P409" s="96">
        <v>0</v>
      </c>
      <c r="Q409" s="185">
        <v>0</v>
      </c>
      <c r="R409" s="96">
        <v>0</v>
      </c>
      <c r="S409" s="96">
        <v>605</v>
      </c>
      <c r="T409" s="96">
        <v>19</v>
      </c>
      <c r="U409" s="96">
        <v>57</v>
      </c>
      <c r="V409" s="96">
        <v>1</v>
      </c>
      <c r="W409" s="185">
        <v>117</v>
      </c>
      <c r="X409" s="96">
        <v>413</v>
      </c>
      <c r="Y409" s="96">
        <v>154</v>
      </c>
      <c r="Z409" s="96">
        <v>43</v>
      </c>
      <c r="AA409" s="96">
        <v>4</v>
      </c>
      <c r="AB409" s="96">
        <v>4</v>
      </c>
      <c r="AC409" s="96">
        <v>1</v>
      </c>
      <c r="AD409" s="96">
        <v>83</v>
      </c>
      <c r="AE409" s="188">
        <v>4.78</v>
      </c>
      <c r="AF409" s="96">
        <v>135</v>
      </c>
      <c r="AG409" s="97">
        <v>8.8000000000000007</v>
      </c>
      <c r="AH409" s="98">
        <v>2</v>
      </c>
      <c r="AI409" s="97">
        <v>7.6</v>
      </c>
      <c r="AJ409" s="97">
        <v>3.7</v>
      </c>
      <c r="AK409" s="99">
        <v>1.24</v>
      </c>
      <c r="AL409" s="100">
        <v>0.3</v>
      </c>
      <c r="AM409" s="99">
        <v>1.48</v>
      </c>
      <c r="AN409" s="99">
        <v>1.79</v>
      </c>
      <c r="AO409" s="99">
        <v>7.0000000000000007E-2</v>
      </c>
      <c r="AP409" s="101">
        <v>24</v>
      </c>
      <c r="AQ409" s="102">
        <v>113</v>
      </c>
      <c r="AR409" s="103">
        <v>31</v>
      </c>
      <c r="AS409" s="102">
        <v>19</v>
      </c>
      <c r="AT409" s="191">
        <v>19.11</v>
      </c>
      <c r="AU409" s="84">
        <v>100</v>
      </c>
      <c r="AV409" s="84">
        <v>46</v>
      </c>
      <c r="AW409" s="94">
        <v>-0.23</v>
      </c>
      <c r="AX409" s="84" t="s">
        <v>1683</v>
      </c>
      <c r="AY409" s="97">
        <v>119.1</v>
      </c>
      <c r="AZ409" s="94">
        <v>4.55</v>
      </c>
      <c r="BA409" s="96">
        <v>84</v>
      </c>
      <c r="BB409" s="96">
        <v>31</v>
      </c>
      <c r="BC409" s="84" t="s">
        <v>1683</v>
      </c>
      <c r="BD409" s="97">
        <v>106.2</v>
      </c>
      <c r="BE409" s="94">
        <v>4.55</v>
      </c>
      <c r="BF409" s="96">
        <v>90</v>
      </c>
      <c r="BG409" s="96">
        <v>29</v>
      </c>
      <c r="BH409" s="97">
        <v>157.30000000000001</v>
      </c>
      <c r="BI409" s="94">
        <v>5.61</v>
      </c>
      <c r="BJ409" s="94">
        <v>5.14</v>
      </c>
      <c r="BK409" s="96">
        <v>28</v>
      </c>
      <c r="BL409" s="94">
        <v>-0.82</v>
      </c>
      <c r="BM409" s="36">
        <v>4</v>
      </c>
      <c r="BN409" s="70" t="s">
        <v>1065</v>
      </c>
      <c r="BO409" s="104">
        <v>-51</v>
      </c>
      <c r="BP409" s="84" t="s">
        <v>1705</v>
      </c>
      <c r="BQ409" s="84">
        <v>489119</v>
      </c>
      <c r="BR409" s="36" t="s">
        <v>6038</v>
      </c>
      <c r="BS409" s="36" t="s">
        <v>5017</v>
      </c>
      <c r="BT409" s="36" t="s">
        <v>3436</v>
      </c>
      <c r="BU409" s="84" t="s">
        <v>3498</v>
      </c>
      <c r="BV409" s="84" t="s">
        <v>3428</v>
      </c>
    </row>
    <row r="410" spans="1:74" x14ac:dyDescent="0.3">
      <c r="A410" s="84" t="s">
        <v>2025</v>
      </c>
      <c r="B410" s="84" t="s">
        <v>2026</v>
      </c>
      <c r="C410" s="84" t="s">
        <v>1065</v>
      </c>
      <c r="D410" s="84">
        <v>2018</v>
      </c>
      <c r="E410" s="84">
        <v>45</v>
      </c>
      <c r="F410" s="84" t="s">
        <v>1400</v>
      </c>
      <c r="G410" s="84" t="s">
        <v>1373</v>
      </c>
      <c r="H410" s="93" t="s">
        <v>1683</v>
      </c>
      <c r="I410" s="94">
        <v>0.77</v>
      </c>
      <c r="J410" s="93" t="s">
        <v>1064</v>
      </c>
      <c r="K410" s="184">
        <v>110.9</v>
      </c>
      <c r="L410" s="185">
        <v>8</v>
      </c>
      <c r="M410" s="96">
        <v>22</v>
      </c>
      <c r="N410" s="96">
        <v>21</v>
      </c>
      <c r="O410" s="96">
        <v>0</v>
      </c>
      <c r="P410" s="96">
        <v>0</v>
      </c>
      <c r="Q410" s="185">
        <v>0</v>
      </c>
      <c r="R410" s="96">
        <v>0</v>
      </c>
      <c r="S410" s="96">
        <v>475</v>
      </c>
      <c r="T410" s="96">
        <v>17</v>
      </c>
      <c r="U410" s="96">
        <v>26</v>
      </c>
      <c r="V410" s="96">
        <v>1</v>
      </c>
      <c r="W410" s="185">
        <v>68</v>
      </c>
      <c r="X410" s="96">
        <v>333</v>
      </c>
      <c r="Y410" s="96">
        <v>138</v>
      </c>
      <c r="Z410" s="96">
        <v>44</v>
      </c>
      <c r="AA410" s="96">
        <v>1</v>
      </c>
      <c r="AB410" s="96">
        <v>2</v>
      </c>
      <c r="AC410" s="96">
        <v>0</v>
      </c>
      <c r="AD410" s="96">
        <v>68</v>
      </c>
      <c r="AE410" s="188">
        <v>4.9000000000000004</v>
      </c>
      <c r="AF410" s="96">
        <v>106</v>
      </c>
      <c r="AG410" s="97">
        <v>8.4</v>
      </c>
      <c r="AH410" s="98">
        <v>2.6</v>
      </c>
      <c r="AI410" s="97">
        <v>5.4</v>
      </c>
      <c r="AJ410" s="97">
        <v>2.1</v>
      </c>
      <c r="AK410" s="99">
        <v>1.31</v>
      </c>
      <c r="AL410" s="100">
        <v>0.28299999999999997</v>
      </c>
      <c r="AM410" s="99">
        <v>1.33</v>
      </c>
      <c r="AN410" s="99">
        <v>1.68</v>
      </c>
      <c r="AO410" s="99">
        <v>0.06</v>
      </c>
      <c r="AP410" s="101">
        <v>4</v>
      </c>
      <c r="AQ410" s="102">
        <v>116</v>
      </c>
      <c r="AR410" s="103">
        <v>26</v>
      </c>
      <c r="AS410" s="102">
        <v>15</v>
      </c>
      <c r="AT410" s="191">
        <v>16.61</v>
      </c>
      <c r="AU410" s="84">
        <v>131</v>
      </c>
      <c r="AV410" s="84">
        <v>47</v>
      </c>
      <c r="AW410" s="94">
        <v>-0.37</v>
      </c>
      <c r="AX410" s="84" t="s">
        <v>1739</v>
      </c>
      <c r="AY410" s="97">
        <v>91.7</v>
      </c>
      <c r="AZ410" s="94">
        <v>4.46</v>
      </c>
      <c r="BA410" s="96">
        <v>82</v>
      </c>
      <c r="BB410" s="96">
        <v>28</v>
      </c>
      <c r="BC410" s="84" t="s">
        <v>1683</v>
      </c>
      <c r="BD410" s="97">
        <v>77.599999999999994</v>
      </c>
      <c r="BE410" s="94">
        <v>4.54</v>
      </c>
      <c r="BF410" s="96">
        <v>90</v>
      </c>
      <c r="BG410" s="96">
        <v>24</v>
      </c>
      <c r="BH410" s="97">
        <v>143</v>
      </c>
      <c r="BI410" s="94">
        <v>6.48</v>
      </c>
      <c r="BJ410" s="94">
        <v>4.9800000000000004</v>
      </c>
      <c r="BK410" s="96">
        <v>28</v>
      </c>
      <c r="BL410" s="94">
        <v>-1.58</v>
      </c>
      <c r="BM410" s="36">
        <v>-2</v>
      </c>
      <c r="BN410" s="70" t="s">
        <v>1065</v>
      </c>
      <c r="BO410" s="104">
        <v>-65</v>
      </c>
      <c r="BP410" s="84" t="s">
        <v>2027</v>
      </c>
      <c r="BQ410" s="84">
        <v>112526</v>
      </c>
      <c r="BR410" s="36" t="s">
        <v>4661</v>
      </c>
      <c r="BS410" s="36" t="s">
        <v>3472</v>
      </c>
      <c r="BT410" s="36" t="s">
        <v>3476</v>
      </c>
      <c r="BU410" s="84" t="s">
        <v>3462</v>
      </c>
      <c r="BV410" s="84" t="s">
        <v>3909</v>
      </c>
    </row>
    <row r="411" spans="1:74" x14ac:dyDescent="0.3">
      <c r="A411" s="84" t="s">
        <v>4783</v>
      </c>
      <c r="B411" s="84" t="s">
        <v>15</v>
      </c>
      <c r="C411" s="84" t="s">
        <v>1065</v>
      </c>
      <c r="D411" s="84">
        <v>2018</v>
      </c>
      <c r="F411" s="84" t="s">
        <v>1400</v>
      </c>
      <c r="G411" s="84" t="s">
        <v>1373</v>
      </c>
      <c r="H411" s="93" t="s">
        <v>1683</v>
      </c>
      <c r="I411" s="94">
        <v>0.69</v>
      </c>
      <c r="J411" s="93" t="s">
        <v>1064</v>
      </c>
      <c r="K411" s="184">
        <v>151.9</v>
      </c>
      <c r="L411" s="185"/>
      <c r="M411" s="96">
        <v>23</v>
      </c>
      <c r="N411" s="96">
        <v>23</v>
      </c>
      <c r="O411" s="96">
        <v>0</v>
      </c>
      <c r="P411" s="96">
        <v>0</v>
      </c>
      <c r="Q411" s="185">
        <v>0</v>
      </c>
      <c r="R411" s="96">
        <v>0</v>
      </c>
      <c r="W411" s="185"/>
      <c r="Z411" s="96">
        <v>41</v>
      </c>
      <c r="AE411" s="188">
        <v>4.54</v>
      </c>
      <c r="AP411" s="101">
        <v>0</v>
      </c>
      <c r="AQ411" s="102">
        <v>107</v>
      </c>
      <c r="AT411" s="191">
        <v>0</v>
      </c>
      <c r="AU411" s="84">
        <v>395</v>
      </c>
      <c r="AV411" s="84">
        <v>48</v>
      </c>
      <c r="AX411" s="84" t="s">
        <v>1683</v>
      </c>
      <c r="AY411" s="97"/>
      <c r="AZ411" s="94"/>
      <c r="BA411" s="96"/>
      <c r="BB411" s="96"/>
      <c r="BC411" s="84" t="s">
        <v>1683</v>
      </c>
      <c r="BD411" s="97"/>
      <c r="BE411" s="94"/>
      <c r="BF411" s="96"/>
      <c r="BG411" s="96"/>
      <c r="BH411" s="97">
        <v>145.69999999999999</v>
      </c>
      <c r="BI411" s="94">
        <v>3.89</v>
      </c>
      <c r="BJ411" s="94">
        <v>3.83</v>
      </c>
      <c r="BK411" s="96">
        <v>59</v>
      </c>
      <c r="BL411" s="94">
        <v>0.65</v>
      </c>
      <c r="BM411" s="36"/>
      <c r="BN411" s="70" t="s">
        <v>1065</v>
      </c>
      <c r="BO411" s="104"/>
      <c r="BP411" s="84" t="s">
        <v>5172</v>
      </c>
      <c r="BQ411" s="84">
        <v>621244</v>
      </c>
      <c r="BR411" s="36" t="s">
        <v>4671</v>
      </c>
      <c r="BS411" s="36" t="s">
        <v>5689</v>
      </c>
      <c r="BT411" s="36" t="s">
        <v>6039</v>
      </c>
      <c r="BU411" s="84" t="s">
        <v>4902</v>
      </c>
      <c r="BV411" s="84" t="s">
        <v>2805</v>
      </c>
    </row>
    <row r="412" spans="1:74" x14ac:dyDescent="0.3">
      <c r="A412" s="84" t="s">
        <v>3345</v>
      </c>
      <c r="B412" s="84" t="s">
        <v>529</v>
      </c>
      <c r="C412" s="84" t="s">
        <v>1065</v>
      </c>
      <c r="D412" s="84">
        <v>2018</v>
      </c>
      <c r="E412" s="84">
        <v>28</v>
      </c>
      <c r="F412" s="84" t="s">
        <v>1383</v>
      </c>
      <c r="G412" s="84" t="s">
        <v>1373</v>
      </c>
      <c r="H412" s="93" t="s">
        <v>1739</v>
      </c>
      <c r="I412" s="94">
        <v>0.48</v>
      </c>
      <c r="J412" s="93" t="s">
        <v>1064</v>
      </c>
      <c r="K412" s="184">
        <v>55.4</v>
      </c>
      <c r="L412" s="185">
        <v>3</v>
      </c>
      <c r="M412" s="96">
        <v>54</v>
      </c>
      <c r="N412" s="96">
        <v>2</v>
      </c>
      <c r="O412" s="96">
        <v>0</v>
      </c>
      <c r="P412" s="96">
        <v>0</v>
      </c>
      <c r="Q412" s="185">
        <v>1</v>
      </c>
      <c r="R412" s="96">
        <v>13</v>
      </c>
      <c r="S412" s="96">
        <v>260</v>
      </c>
      <c r="T412" s="96">
        <v>7</v>
      </c>
      <c r="U412" s="96">
        <v>25</v>
      </c>
      <c r="V412" s="96">
        <v>2</v>
      </c>
      <c r="W412" s="185">
        <v>69</v>
      </c>
      <c r="X412" s="96">
        <v>183</v>
      </c>
      <c r="Y412" s="96">
        <v>49</v>
      </c>
      <c r="Z412" s="96">
        <v>28</v>
      </c>
      <c r="AA412" s="96">
        <v>3</v>
      </c>
      <c r="AB412" s="96">
        <v>2</v>
      </c>
      <c r="AC412" s="96">
        <v>0</v>
      </c>
      <c r="AD412" s="96">
        <v>24</v>
      </c>
      <c r="AE412" s="188">
        <v>3.15</v>
      </c>
      <c r="AF412" s="96">
        <v>49</v>
      </c>
      <c r="AG412" s="97">
        <v>7.2</v>
      </c>
      <c r="AH412" s="98">
        <v>2.8</v>
      </c>
      <c r="AI412" s="97">
        <v>10.199999999999999</v>
      </c>
      <c r="AJ412" s="97">
        <v>3.7</v>
      </c>
      <c r="AK412" s="99">
        <v>0.95</v>
      </c>
      <c r="AL412" s="100">
        <v>0.315</v>
      </c>
      <c r="AM412" s="99">
        <v>1.32</v>
      </c>
      <c r="AN412" s="99">
        <v>1.47</v>
      </c>
      <c r="AO412" s="99">
        <v>0.06</v>
      </c>
      <c r="AP412" s="101">
        <v>135</v>
      </c>
      <c r="AQ412" s="102">
        <v>74</v>
      </c>
      <c r="AR412" s="103">
        <v>68</v>
      </c>
      <c r="AS412" s="102">
        <v>11</v>
      </c>
      <c r="AT412" s="191">
        <v>7.91</v>
      </c>
      <c r="AU412" s="84">
        <v>13</v>
      </c>
      <c r="AV412" s="84">
        <v>1</v>
      </c>
      <c r="AW412" s="94">
        <v>0.65</v>
      </c>
      <c r="AX412" s="84" t="s">
        <v>1739</v>
      </c>
      <c r="AY412" s="97">
        <v>61.9</v>
      </c>
      <c r="AZ412" s="94">
        <v>3.61</v>
      </c>
      <c r="BA412" s="96">
        <v>66</v>
      </c>
      <c r="BB412" s="96">
        <v>45</v>
      </c>
      <c r="BC412" s="84" t="s">
        <v>1739</v>
      </c>
      <c r="BD412" s="97">
        <v>63.6</v>
      </c>
      <c r="BE412" s="94">
        <v>3.8</v>
      </c>
      <c r="BF412" s="96">
        <v>75</v>
      </c>
      <c r="BG412" s="96">
        <v>38</v>
      </c>
      <c r="BH412" s="97">
        <v>62.7</v>
      </c>
      <c r="BI412" s="94">
        <v>2.59</v>
      </c>
      <c r="BJ412" s="94">
        <v>1.93</v>
      </c>
      <c r="BK412" s="96">
        <v>407</v>
      </c>
      <c r="BL412" s="94">
        <v>0.56000000000000005</v>
      </c>
      <c r="BM412" s="36">
        <v>-339</v>
      </c>
      <c r="BN412" s="70" t="s">
        <v>1065</v>
      </c>
      <c r="BO412" s="104">
        <v>1</v>
      </c>
      <c r="BP412" s="84" t="s">
        <v>6040</v>
      </c>
      <c r="BQ412" s="84">
        <v>592454</v>
      </c>
      <c r="BR412" s="36" t="s">
        <v>3758</v>
      </c>
      <c r="BS412" s="36" t="s">
        <v>4349</v>
      </c>
      <c r="BT412" s="36" t="s">
        <v>3483</v>
      </c>
      <c r="BU412" s="84" t="s">
        <v>5254</v>
      </c>
      <c r="BV412" s="84" t="s">
        <v>5793</v>
      </c>
    </row>
    <row r="413" spans="1:74" x14ac:dyDescent="0.3">
      <c r="A413" s="84" t="s">
        <v>175</v>
      </c>
      <c r="B413" s="84" t="s">
        <v>40</v>
      </c>
      <c r="C413" s="84" t="s">
        <v>1103</v>
      </c>
      <c r="D413" s="84">
        <v>2018</v>
      </c>
      <c r="E413" s="84">
        <v>33</v>
      </c>
      <c r="F413" s="84" t="s">
        <v>1372</v>
      </c>
      <c r="G413" s="84" t="s">
        <v>1373</v>
      </c>
      <c r="H413" s="93" t="s">
        <v>1739</v>
      </c>
      <c r="I413" s="94">
        <v>0.56999999999999995</v>
      </c>
      <c r="J413" s="93" t="s">
        <v>1064</v>
      </c>
      <c r="K413" s="184">
        <v>51.9</v>
      </c>
      <c r="L413" s="185">
        <v>4</v>
      </c>
      <c r="M413" s="96">
        <v>55</v>
      </c>
      <c r="N413" s="96">
        <v>1</v>
      </c>
      <c r="O413" s="96">
        <v>0</v>
      </c>
      <c r="P413" s="96">
        <v>0</v>
      </c>
      <c r="Q413" s="185">
        <v>10</v>
      </c>
      <c r="R413" s="96">
        <v>19</v>
      </c>
      <c r="S413" s="96">
        <v>250</v>
      </c>
      <c r="T413" s="96">
        <v>6</v>
      </c>
      <c r="U413" s="96">
        <v>19</v>
      </c>
      <c r="V413" s="96">
        <v>1</v>
      </c>
      <c r="W413" s="185">
        <v>81</v>
      </c>
      <c r="X413" s="96">
        <v>188</v>
      </c>
      <c r="Y413" s="96">
        <v>38</v>
      </c>
      <c r="Z413" s="96">
        <v>29</v>
      </c>
      <c r="AA413" s="96">
        <v>2</v>
      </c>
      <c r="AB413" s="96">
        <v>3</v>
      </c>
      <c r="AC413" s="96">
        <v>0</v>
      </c>
      <c r="AD413" s="96">
        <v>17</v>
      </c>
      <c r="AE413" s="188">
        <v>3.17</v>
      </c>
      <c r="AF413" s="96">
        <v>40</v>
      </c>
      <c r="AG413" s="97">
        <v>5.7</v>
      </c>
      <c r="AH413" s="98">
        <v>4.2</v>
      </c>
      <c r="AI413" s="97">
        <v>11.4</v>
      </c>
      <c r="AJ413" s="97">
        <v>2.7</v>
      </c>
      <c r="AK413" s="99">
        <v>0.84</v>
      </c>
      <c r="AL413" s="100">
        <v>0.27400000000000002</v>
      </c>
      <c r="AM413" s="99">
        <v>0.99</v>
      </c>
      <c r="AN413" s="99">
        <v>1.24</v>
      </c>
      <c r="AO413" s="99">
        <v>0.06</v>
      </c>
      <c r="AP413" s="101">
        <v>228</v>
      </c>
      <c r="AQ413" s="102">
        <v>75</v>
      </c>
      <c r="AR413" s="103">
        <v>67</v>
      </c>
      <c r="AS413" s="102">
        <v>11</v>
      </c>
      <c r="AT413" s="191">
        <v>15.33</v>
      </c>
      <c r="AU413" s="84">
        <v>15</v>
      </c>
      <c r="AV413" s="84">
        <v>2</v>
      </c>
      <c r="AW413" s="94">
        <v>0.03</v>
      </c>
      <c r="AX413" s="84" t="s">
        <v>1762</v>
      </c>
      <c r="AY413" s="97">
        <v>49.2</v>
      </c>
      <c r="AZ413" s="94">
        <v>2.99</v>
      </c>
      <c r="BA413" s="96">
        <v>55</v>
      </c>
      <c r="BB413" s="96">
        <v>79</v>
      </c>
      <c r="BC413" s="84" t="s">
        <v>1739</v>
      </c>
      <c r="BD413" s="97">
        <v>57.1</v>
      </c>
      <c r="BE413" s="94">
        <v>3.2</v>
      </c>
      <c r="BF413" s="96">
        <v>63</v>
      </c>
      <c r="BG413" s="96">
        <v>66</v>
      </c>
      <c r="BH413" s="97">
        <v>62.7</v>
      </c>
      <c r="BI413" s="94">
        <v>1.44</v>
      </c>
      <c r="BJ413" s="94">
        <v>2.09</v>
      </c>
      <c r="BK413" s="96">
        <v>307</v>
      </c>
      <c r="BL413" s="94">
        <v>1.73</v>
      </c>
      <c r="BM413" s="36">
        <v>-240</v>
      </c>
      <c r="BN413" s="70" t="s">
        <v>1065</v>
      </c>
      <c r="BO413" s="104">
        <v>-6</v>
      </c>
      <c r="BP413" s="84" t="s">
        <v>2137</v>
      </c>
      <c r="BQ413" s="84">
        <v>453192</v>
      </c>
      <c r="BR413" s="36" t="s">
        <v>3784</v>
      </c>
      <c r="BS413" s="36" t="s">
        <v>5714</v>
      </c>
      <c r="BT413" s="36" t="s">
        <v>3720</v>
      </c>
      <c r="BU413" s="84" t="s">
        <v>3579</v>
      </c>
      <c r="BV413" s="84" t="s">
        <v>5690</v>
      </c>
    </row>
    <row r="414" spans="1:74" x14ac:dyDescent="0.3">
      <c r="A414" s="84" t="s">
        <v>216</v>
      </c>
      <c r="B414" s="84" t="s">
        <v>22</v>
      </c>
      <c r="C414" s="84" t="s">
        <v>1065</v>
      </c>
      <c r="D414" s="84">
        <v>2018</v>
      </c>
      <c r="E414" s="84">
        <v>34</v>
      </c>
      <c r="F414" s="84" t="s">
        <v>1554</v>
      </c>
      <c r="G414" s="84" t="s">
        <v>1373</v>
      </c>
      <c r="H414" s="93" t="s">
        <v>1739</v>
      </c>
      <c r="I414" s="94">
        <v>0.52</v>
      </c>
      <c r="J414" s="93" t="s">
        <v>1064</v>
      </c>
      <c r="K414" s="184">
        <v>45.1</v>
      </c>
      <c r="L414" s="185">
        <v>3</v>
      </c>
      <c r="M414" s="96">
        <v>51</v>
      </c>
      <c r="N414" s="96">
        <v>2</v>
      </c>
      <c r="O414" s="96">
        <v>0</v>
      </c>
      <c r="P414" s="96">
        <v>0</v>
      </c>
      <c r="Q414" s="185">
        <v>4</v>
      </c>
      <c r="R414" s="96">
        <v>11</v>
      </c>
      <c r="S414" s="96">
        <v>232</v>
      </c>
      <c r="T414" s="96">
        <v>6</v>
      </c>
      <c r="U414" s="96">
        <v>17</v>
      </c>
      <c r="V414" s="96">
        <v>2</v>
      </c>
      <c r="W414" s="185">
        <v>54</v>
      </c>
      <c r="X414" s="96">
        <v>167</v>
      </c>
      <c r="Y414" s="96">
        <v>44</v>
      </c>
      <c r="Z414" s="96">
        <v>29</v>
      </c>
      <c r="AA414" s="96">
        <v>1</v>
      </c>
      <c r="AB414" s="96">
        <v>2</v>
      </c>
      <c r="AC414" s="96">
        <v>0</v>
      </c>
      <c r="AD414" s="96">
        <v>21</v>
      </c>
      <c r="AE414" s="188">
        <v>3.26</v>
      </c>
      <c r="AF414" s="96">
        <v>39</v>
      </c>
      <c r="AG414" s="97">
        <v>6.2</v>
      </c>
      <c r="AH414" s="98">
        <v>3.1</v>
      </c>
      <c r="AI414" s="97">
        <v>8.5</v>
      </c>
      <c r="AJ414" s="97">
        <v>2.8</v>
      </c>
      <c r="AK414" s="99">
        <v>0.98</v>
      </c>
      <c r="AL414" s="100">
        <v>0.29199999999999998</v>
      </c>
      <c r="AM414" s="99">
        <v>1.22</v>
      </c>
      <c r="AN414" s="99">
        <v>1.4</v>
      </c>
      <c r="AO414" s="99">
        <v>0.06</v>
      </c>
      <c r="AP414" s="101">
        <v>85</v>
      </c>
      <c r="AQ414" s="102">
        <v>77</v>
      </c>
      <c r="AR414" s="103">
        <v>58</v>
      </c>
      <c r="AS414" s="102">
        <v>10</v>
      </c>
      <c r="AT414" s="191">
        <v>7.95</v>
      </c>
      <c r="AU414" s="84">
        <v>24</v>
      </c>
      <c r="AV414" s="84">
        <v>3</v>
      </c>
      <c r="AW414" s="94">
        <v>0.65</v>
      </c>
      <c r="AX414" s="84" t="s">
        <v>1739</v>
      </c>
      <c r="AY414" s="97">
        <v>55.3</v>
      </c>
      <c r="AZ414" s="94">
        <v>3.72</v>
      </c>
      <c r="BA414" s="96">
        <v>68</v>
      </c>
      <c r="BB414" s="96">
        <v>38</v>
      </c>
      <c r="BC414" s="84" t="s">
        <v>1739</v>
      </c>
      <c r="BD414" s="97">
        <v>58.7</v>
      </c>
      <c r="BE414" s="94">
        <v>3.91</v>
      </c>
      <c r="BF414" s="96">
        <v>77</v>
      </c>
      <c r="BG414" s="96">
        <v>33</v>
      </c>
      <c r="BH414" s="97">
        <v>54</v>
      </c>
      <c r="BI414" s="94">
        <v>3.33</v>
      </c>
      <c r="BJ414" s="94">
        <v>2.13</v>
      </c>
      <c r="BK414" s="96">
        <v>277</v>
      </c>
      <c r="BL414" s="94">
        <v>-7.0000000000000007E-2</v>
      </c>
      <c r="BM414" s="36">
        <v>-219</v>
      </c>
      <c r="BN414" s="70" t="s">
        <v>1065</v>
      </c>
      <c r="BO414" s="104">
        <v>5</v>
      </c>
      <c r="BP414" s="84" t="s">
        <v>2050</v>
      </c>
      <c r="BQ414" s="84">
        <v>501925</v>
      </c>
      <c r="BR414" s="36" t="s">
        <v>4704</v>
      </c>
      <c r="BS414" s="36" t="s">
        <v>3823</v>
      </c>
      <c r="BT414" s="36" t="s">
        <v>3726</v>
      </c>
      <c r="BU414" s="84" t="s">
        <v>3661</v>
      </c>
      <c r="BV414" s="84" t="s">
        <v>6041</v>
      </c>
    </row>
    <row r="415" spans="1:74" x14ac:dyDescent="0.3">
      <c r="A415" s="84" t="s">
        <v>2250</v>
      </c>
      <c r="B415" s="84" t="s">
        <v>2251</v>
      </c>
      <c r="C415" s="84" t="s">
        <v>1065</v>
      </c>
      <c r="D415" s="84">
        <v>2018</v>
      </c>
      <c r="E415" s="84">
        <v>33</v>
      </c>
      <c r="F415" s="84" t="s">
        <v>1392</v>
      </c>
      <c r="G415" s="84" t="s">
        <v>1373</v>
      </c>
      <c r="H415" s="93" t="s">
        <v>1739</v>
      </c>
      <c r="I415" s="94">
        <v>0.61</v>
      </c>
      <c r="J415" s="93" t="s">
        <v>1064</v>
      </c>
      <c r="K415" s="184">
        <v>64.599999999999994</v>
      </c>
      <c r="L415" s="185">
        <v>4</v>
      </c>
      <c r="M415" s="96">
        <v>45</v>
      </c>
      <c r="N415" s="96">
        <v>4</v>
      </c>
      <c r="O415" s="96">
        <v>0</v>
      </c>
      <c r="P415" s="96">
        <v>0</v>
      </c>
      <c r="Q415" s="185">
        <v>2</v>
      </c>
      <c r="R415" s="96">
        <v>10</v>
      </c>
      <c r="S415" s="96">
        <v>311</v>
      </c>
      <c r="T415" s="96">
        <v>10</v>
      </c>
      <c r="U415" s="96">
        <v>21</v>
      </c>
      <c r="V415" s="96">
        <v>3</v>
      </c>
      <c r="W415" s="185">
        <v>68</v>
      </c>
      <c r="X415" s="96">
        <v>226</v>
      </c>
      <c r="Y415" s="96">
        <v>63</v>
      </c>
      <c r="Z415" s="96">
        <v>32</v>
      </c>
      <c r="AA415" s="96">
        <v>2</v>
      </c>
      <c r="AB415" s="96">
        <v>1</v>
      </c>
      <c r="AC415" s="96">
        <v>0</v>
      </c>
      <c r="AD415" s="96">
        <v>31</v>
      </c>
      <c r="AE415" s="188">
        <v>3.54</v>
      </c>
      <c r="AF415" s="96">
        <v>52</v>
      </c>
      <c r="AG415" s="97">
        <v>6.2</v>
      </c>
      <c r="AH415" s="98">
        <v>3.3</v>
      </c>
      <c r="AI415" s="97">
        <v>8.1</v>
      </c>
      <c r="AJ415" s="97">
        <v>2.5</v>
      </c>
      <c r="AK415" s="99">
        <v>1.19</v>
      </c>
      <c r="AL415" s="100">
        <v>0.27800000000000002</v>
      </c>
      <c r="AM415" s="99">
        <v>1.19</v>
      </c>
      <c r="AN415" s="99">
        <v>1.6</v>
      </c>
      <c r="AO415" s="99">
        <v>7.0000000000000007E-2</v>
      </c>
      <c r="AP415" s="101">
        <v>68</v>
      </c>
      <c r="AQ415" s="102">
        <v>84</v>
      </c>
      <c r="AR415" s="103">
        <v>50</v>
      </c>
      <c r="AS415" s="102">
        <v>12</v>
      </c>
      <c r="AT415" s="191">
        <v>11.4</v>
      </c>
      <c r="AU415" s="84">
        <v>32</v>
      </c>
      <c r="AV415" s="84">
        <v>4</v>
      </c>
      <c r="AW415" s="94">
        <v>0.4</v>
      </c>
      <c r="AX415" s="84" t="s">
        <v>1739</v>
      </c>
      <c r="AY415" s="97">
        <v>68.599999999999994</v>
      </c>
      <c r="AZ415" s="94">
        <v>3.83</v>
      </c>
      <c r="BA415" s="96">
        <v>70</v>
      </c>
      <c r="BB415" s="96">
        <v>38</v>
      </c>
      <c r="BC415" s="84" t="s">
        <v>1739</v>
      </c>
      <c r="BD415" s="97">
        <v>67</v>
      </c>
      <c r="BE415" s="94">
        <v>3.94</v>
      </c>
      <c r="BF415" s="96">
        <v>78</v>
      </c>
      <c r="BG415" s="96">
        <v>34</v>
      </c>
      <c r="BH415" s="97">
        <v>91.3</v>
      </c>
      <c r="BI415" s="94">
        <v>2.76</v>
      </c>
      <c r="BJ415" s="94">
        <v>2.71</v>
      </c>
      <c r="BK415" s="96">
        <v>138</v>
      </c>
      <c r="BL415" s="94">
        <v>0.78</v>
      </c>
      <c r="BM415" s="36">
        <v>-88</v>
      </c>
      <c r="BN415" s="70" t="s">
        <v>1065</v>
      </c>
      <c r="BO415" s="104">
        <v>-24</v>
      </c>
      <c r="BP415" s="84" t="s">
        <v>2252</v>
      </c>
      <c r="BQ415" s="84">
        <v>433589</v>
      </c>
      <c r="BR415" s="36" t="s">
        <v>3785</v>
      </c>
      <c r="BS415" s="36" t="s">
        <v>5254</v>
      </c>
      <c r="BT415" s="36" t="s">
        <v>3726</v>
      </c>
      <c r="BU415" s="84" t="s">
        <v>3659</v>
      </c>
      <c r="BV415" s="84" t="s">
        <v>6041</v>
      </c>
    </row>
    <row r="416" spans="1:74" x14ac:dyDescent="0.3">
      <c r="A416" s="84" t="s">
        <v>2589</v>
      </c>
      <c r="B416" s="84" t="s">
        <v>346</v>
      </c>
      <c r="C416" s="84" t="s">
        <v>1065</v>
      </c>
      <c r="D416" s="84">
        <v>2018</v>
      </c>
      <c r="E416" s="84">
        <v>28</v>
      </c>
      <c r="F416" s="84" t="s">
        <v>1372</v>
      </c>
      <c r="G416" s="84" t="s">
        <v>1373</v>
      </c>
      <c r="H416" s="93" t="s">
        <v>1739</v>
      </c>
      <c r="I416" s="94">
        <v>0.72</v>
      </c>
      <c r="J416" s="93" t="s">
        <v>1064</v>
      </c>
      <c r="K416" s="184">
        <v>109.3</v>
      </c>
      <c r="L416" s="185">
        <v>7</v>
      </c>
      <c r="M416" s="96">
        <v>21</v>
      </c>
      <c r="N416" s="96">
        <v>15</v>
      </c>
      <c r="O416" s="96">
        <v>0</v>
      </c>
      <c r="P416" s="96">
        <v>0</v>
      </c>
      <c r="Q416" s="185">
        <v>0</v>
      </c>
      <c r="R416" s="96">
        <v>2</v>
      </c>
      <c r="S416" s="96">
        <v>392</v>
      </c>
      <c r="T416" s="96">
        <v>12</v>
      </c>
      <c r="U416" s="96">
        <v>36</v>
      </c>
      <c r="V416" s="96">
        <v>1</v>
      </c>
      <c r="W416" s="185">
        <v>107</v>
      </c>
      <c r="X416" s="96">
        <v>278</v>
      </c>
      <c r="Y416" s="96">
        <v>103</v>
      </c>
      <c r="Z416" s="96">
        <v>36</v>
      </c>
      <c r="AA416" s="96">
        <v>5</v>
      </c>
      <c r="AB416" s="96">
        <v>3</v>
      </c>
      <c r="AC416" s="96">
        <v>1</v>
      </c>
      <c r="AD416" s="96">
        <v>53</v>
      </c>
      <c r="AE416" s="188">
        <v>3.96</v>
      </c>
      <c r="AF416" s="96">
        <v>98</v>
      </c>
      <c r="AG416" s="97">
        <v>9.5</v>
      </c>
      <c r="AH416" s="98">
        <v>3</v>
      </c>
      <c r="AI416" s="97">
        <v>10.3</v>
      </c>
      <c r="AJ416" s="97">
        <v>3.5</v>
      </c>
      <c r="AK416" s="99">
        <v>1.1499999999999999</v>
      </c>
      <c r="AL416" s="100">
        <v>0.28000000000000003</v>
      </c>
      <c r="AM416" s="99">
        <v>1.29</v>
      </c>
      <c r="AN416" s="99">
        <v>1.66</v>
      </c>
      <c r="AO416" s="99">
        <v>7.0000000000000007E-2</v>
      </c>
      <c r="AP416" s="101">
        <v>125</v>
      </c>
      <c r="AQ416" s="102">
        <v>94</v>
      </c>
      <c r="AR416" s="103">
        <v>46</v>
      </c>
      <c r="AS416" s="102">
        <v>23</v>
      </c>
      <c r="AT416" s="191">
        <v>20.76</v>
      </c>
      <c r="AU416" s="84">
        <v>43</v>
      </c>
      <c r="AV416" s="84">
        <v>5</v>
      </c>
      <c r="AW416" s="94">
        <v>0</v>
      </c>
      <c r="AX416" s="84" t="s">
        <v>1739</v>
      </c>
      <c r="AY416" s="97">
        <v>86.5</v>
      </c>
      <c r="AZ416" s="94">
        <v>3.82</v>
      </c>
      <c r="BA416" s="96">
        <v>70</v>
      </c>
      <c r="BB416" s="96">
        <v>44</v>
      </c>
      <c r="BC416" s="84" t="s">
        <v>1739</v>
      </c>
      <c r="BD416" s="97">
        <v>76.900000000000006</v>
      </c>
      <c r="BE416" s="94">
        <v>3.96</v>
      </c>
      <c r="BF416" s="96">
        <v>78</v>
      </c>
      <c r="BG416" s="96">
        <v>36</v>
      </c>
      <c r="BH416" s="97">
        <v>103</v>
      </c>
      <c r="BI416" s="94">
        <v>4.28</v>
      </c>
      <c r="BJ416" s="94">
        <v>3.41</v>
      </c>
      <c r="BK416" s="96">
        <v>69</v>
      </c>
      <c r="BL416" s="94">
        <v>-0.32</v>
      </c>
      <c r="BM416" s="36">
        <v>-23</v>
      </c>
      <c r="BN416" s="70" t="s">
        <v>1065</v>
      </c>
      <c r="BO416" s="104">
        <v>-26</v>
      </c>
      <c r="BP416" s="84" t="s">
        <v>2590</v>
      </c>
      <c r="BQ416" s="84">
        <v>517593</v>
      </c>
      <c r="BR416" s="36" t="s">
        <v>5385</v>
      </c>
      <c r="BS416" s="36" t="s">
        <v>5695</v>
      </c>
      <c r="BT416" s="36" t="s">
        <v>5269</v>
      </c>
      <c r="BU416" s="84" t="s">
        <v>6043</v>
      </c>
      <c r="BV416" s="84" t="s">
        <v>5250</v>
      </c>
    </row>
    <row r="417" spans="1:74" x14ac:dyDescent="0.3">
      <c r="A417" s="84" t="s">
        <v>2296</v>
      </c>
      <c r="B417" s="84" t="s">
        <v>36</v>
      </c>
      <c r="C417" s="84" t="s">
        <v>1065</v>
      </c>
      <c r="D417" s="84">
        <v>2018</v>
      </c>
      <c r="E417" s="84">
        <v>30</v>
      </c>
      <c r="F417" s="84" t="s">
        <v>1554</v>
      </c>
      <c r="G417" s="84" t="s">
        <v>1373</v>
      </c>
      <c r="H417" s="93" t="s">
        <v>1739</v>
      </c>
      <c r="I417" s="94">
        <v>0.61</v>
      </c>
      <c r="J417" s="93" t="s">
        <v>1064</v>
      </c>
      <c r="K417" s="184">
        <v>115.9</v>
      </c>
      <c r="L417" s="185">
        <v>7</v>
      </c>
      <c r="M417" s="96">
        <v>34</v>
      </c>
      <c r="N417" s="96">
        <v>13</v>
      </c>
      <c r="O417" s="96">
        <v>0</v>
      </c>
      <c r="P417" s="96">
        <v>0</v>
      </c>
      <c r="Q417" s="185">
        <v>0</v>
      </c>
      <c r="R417" s="96">
        <v>7</v>
      </c>
      <c r="S417" s="96">
        <v>397</v>
      </c>
      <c r="T417" s="96">
        <v>11</v>
      </c>
      <c r="U417" s="96">
        <v>40</v>
      </c>
      <c r="V417" s="96">
        <v>1</v>
      </c>
      <c r="W417" s="185">
        <v>99</v>
      </c>
      <c r="X417" s="96">
        <v>283</v>
      </c>
      <c r="Y417" s="96">
        <v>98</v>
      </c>
      <c r="Z417" s="96">
        <v>36</v>
      </c>
      <c r="AA417" s="96">
        <v>5</v>
      </c>
      <c r="AB417" s="96">
        <v>3</v>
      </c>
      <c r="AC417" s="96">
        <v>1</v>
      </c>
      <c r="AD417" s="96">
        <v>51</v>
      </c>
      <c r="AE417" s="188">
        <v>4</v>
      </c>
      <c r="AF417" s="96">
        <v>98</v>
      </c>
      <c r="AG417" s="97">
        <v>9.4</v>
      </c>
      <c r="AH417" s="98">
        <v>2.5</v>
      </c>
      <c r="AI417" s="97">
        <v>9.5</v>
      </c>
      <c r="AJ417" s="97">
        <v>3.8</v>
      </c>
      <c r="AK417" s="99">
        <v>1.03</v>
      </c>
      <c r="AL417" s="100">
        <v>0.26300000000000001</v>
      </c>
      <c r="AM417" s="99">
        <v>1.28</v>
      </c>
      <c r="AN417" s="99">
        <v>1.57</v>
      </c>
      <c r="AO417" s="99">
        <v>0.06</v>
      </c>
      <c r="AP417" s="101">
        <v>90</v>
      </c>
      <c r="AQ417" s="102">
        <v>95</v>
      </c>
      <c r="AR417" s="103">
        <v>45</v>
      </c>
      <c r="AS417" s="102">
        <v>18</v>
      </c>
      <c r="AT417" s="191">
        <v>20.69</v>
      </c>
      <c r="AU417" s="84">
        <v>47</v>
      </c>
      <c r="AV417" s="84">
        <v>6</v>
      </c>
      <c r="AW417" s="94">
        <v>-0.05</v>
      </c>
      <c r="AX417" s="84" t="s">
        <v>1739</v>
      </c>
      <c r="AY417" s="97">
        <v>88.5</v>
      </c>
      <c r="AZ417" s="94">
        <v>3.88</v>
      </c>
      <c r="BA417" s="96">
        <v>71</v>
      </c>
      <c r="BB417" s="96">
        <v>42</v>
      </c>
      <c r="BC417" s="84" t="s">
        <v>1739</v>
      </c>
      <c r="BD417" s="97">
        <v>76.7</v>
      </c>
      <c r="BE417" s="94">
        <v>3.96</v>
      </c>
      <c r="BF417" s="96">
        <v>78</v>
      </c>
      <c r="BG417" s="96">
        <v>37</v>
      </c>
      <c r="BH417" s="97">
        <v>132</v>
      </c>
      <c r="BI417" s="94">
        <v>3</v>
      </c>
      <c r="BJ417" s="94">
        <v>3.11</v>
      </c>
      <c r="BK417" s="96">
        <v>105</v>
      </c>
      <c r="BL417" s="94">
        <v>1</v>
      </c>
      <c r="BM417" s="36">
        <v>-60</v>
      </c>
      <c r="BN417" s="70" t="s">
        <v>1065</v>
      </c>
      <c r="BO417" s="104">
        <v>-55</v>
      </c>
      <c r="BP417" s="84" t="s">
        <v>2297</v>
      </c>
      <c r="BQ417" s="84">
        <v>502748</v>
      </c>
      <c r="BR417" s="36" t="s">
        <v>3765</v>
      </c>
      <c r="BS417" s="36" t="s">
        <v>4945</v>
      </c>
      <c r="BT417" s="36" t="s">
        <v>3534</v>
      </c>
      <c r="BU417" s="84" t="s">
        <v>5695</v>
      </c>
      <c r="BV417" s="84" t="s">
        <v>6044</v>
      </c>
    </row>
    <row r="418" spans="1:74" x14ac:dyDescent="0.3">
      <c r="A418" s="84" t="s">
        <v>260</v>
      </c>
      <c r="B418" s="84" t="s">
        <v>235</v>
      </c>
      <c r="C418" s="84" t="s">
        <v>1065</v>
      </c>
      <c r="D418" s="84">
        <v>2018</v>
      </c>
      <c r="E418" s="84">
        <v>33</v>
      </c>
      <c r="F418" s="84" t="s">
        <v>1554</v>
      </c>
      <c r="G418" s="84" t="s">
        <v>1373</v>
      </c>
      <c r="H418" s="93" t="s">
        <v>1739</v>
      </c>
      <c r="I418" s="94">
        <v>0.53</v>
      </c>
      <c r="J418" s="93" t="s">
        <v>1064</v>
      </c>
      <c r="K418" s="184">
        <v>43.1</v>
      </c>
      <c r="L418" s="185">
        <v>3</v>
      </c>
      <c r="M418" s="96">
        <v>50</v>
      </c>
      <c r="N418" s="96">
        <v>1</v>
      </c>
      <c r="O418" s="96">
        <v>0</v>
      </c>
      <c r="P418" s="96">
        <v>0</v>
      </c>
      <c r="Q418" s="185">
        <v>7</v>
      </c>
      <c r="R418" s="96">
        <v>14</v>
      </c>
      <c r="S418" s="96">
        <v>216</v>
      </c>
      <c r="T418" s="96">
        <v>6</v>
      </c>
      <c r="U418" s="96">
        <v>15</v>
      </c>
      <c r="V418" s="96">
        <v>1</v>
      </c>
      <c r="W418" s="185">
        <v>54</v>
      </c>
      <c r="X418" s="96">
        <v>160</v>
      </c>
      <c r="Y418" s="96">
        <v>38</v>
      </c>
      <c r="Z418" s="96">
        <v>32</v>
      </c>
      <c r="AA418" s="96">
        <v>2</v>
      </c>
      <c r="AB418" s="96">
        <v>1</v>
      </c>
      <c r="AC418" s="96">
        <v>0</v>
      </c>
      <c r="AD418" s="96">
        <v>16</v>
      </c>
      <c r="AE418" s="188">
        <v>3.51</v>
      </c>
      <c r="AF418" s="96">
        <v>35</v>
      </c>
      <c r="AG418" s="97">
        <v>6</v>
      </c>
      <c r="AH418" s="98">
        <v>3.5</v>
      </c>
      <c r="AI418" s="97">
        <v>8.9</v>
      </c>
      <c r="AJ418" s="97">
        <v>2.6</v>
      </c>
      <c r="AK418" s="99">
        <v>0.98</v>
      </c>
      <c r="AL418" s="100">
        <v>0.27700000000000002</v>
      </c>
      <c r="AM418" s="99">
        <v>1.1100000000000001</v>
      </c>
      <c r="AN418" s="99">
        <v>1.38</v>
      </c>
      <c r="AO418" s="99">
        <v>0.06</v>
      </c>
      <c r="AP418" s="101">
        <v>99</v>
      </c>
      <c r="AQ418" s="102">
        <v>83</v>
      </c>
      <c r="AR418" s="103">
        <v>44</v>
      </c>
      <c r="AS418" s="102">
        <v>8</v>
      </c>
      <c r="AT418" s="191">
        <v>8.99</v>
      </c>
      <c r="AU418" s="84">
        <v>49</v>
      </c>
      <c r="AV418" s="84">
        <v>7</v>
      </c>
      <c r="AW418" s="94">
        <v>-0.01</v>
      </c>
      <c r="AX418" s="84" t="s">
        <v>1762</v>
      </c>
      <c r="AY418" s="97">
        <v>43.2</v>
      </c>
      <c r="AZ418" s="94">
        <v>3.42</v>
      </c>
      <c r="BA418" s="96">
        <v>63</v>
      </c>
      <c r="BB418" s="96">
        <v>47</v>
      </c>
      <c r="BC418" s="84" t="s">
        <v>1739</v>
      </c>
      <c r="BD418" s="97">
        <v>53.4</v>
      </c>
      <c r="BE418" s="94">
        <v>3.5</v>
      </c>
      <c r="BF418" s="96">
        <v>69</v>
      </c>
      <c r="BG418" s="96">
        <v>47</v>
      </c>
      <c r="BH418" s="97">
        <v>45.3</v>
      </c>
      <c r="BI418" s="94">
        <v>2.98</v>
      </c>
      <c r="BJ418" s="94">
        <v>3.24</v>
      </c>
      <c r="BK418" s="96">
        <v>58</v>
      </c>
      <c r="BL418" s="94">
        <v>0.53</v>
      </c>
      <c r="BM418" s="36">
        <v>-14</v>
      </c>
      <c r="BN418" s="70" t="s">
        <v>1065</v>
      </c>
      <c r="BO418" s="104">
        <v>8</v>
      </c>
      <c r="BP418" s="84" t="s">
        <v>2278</v>
      </c>
      <c r="BQ418" s="84">
        <v>501789</v>
      </c>
      <c r="BR418" s="36" t="s">
        <v>3762</v>
      </c>
      <c r="BS418" s="36" t="s">
        <v>5264</v>
      </c>
      <c r="BT418" s="36" t="s">
        <v>3726</v>
      </c>
      <c r="BU418" s="84" t="s">
        <v>5294</v>
      </c>
      <c r="BV418" s="84" t="s">
        <v>6045</v>
      </c>
    </row>
    <row r="419" spans="1:74" x14ac:dyDescent="0.3">
      <c r="A419" s="84" t="s">
        <v>4445</v>
      </c>
      <c r="B419" s="84" t="s">
        <v>23</v>
      </c>
      <c r="C419" s="84" t="s">
        <v>1065</v>
      </c>
      <c r="D419" s="84">
        <v>2018</v>
      </c>
      <c r="E419" s="84">
        <v>24</v>
      </c>
      <c r="F419" s="84" t="s">
        <v>1554</v>
      </c>
      <c r="G419" s="84" t="s">
        <v>1373</v>
      </c>
      <c r="H419" s="93" t="s">
        <v>1739</v>
      </c>
      <c r="I419" s="94">
        <v>0.68</v>
      </c>
      <c r="J419" s="93" t="s">
        <v>1064</v>
      </c>
      <c r="K419" s="184">
        <v>135.6</v>
      </c>
      <c r="L419" s="185">
        <v>7</v>
      </c>
      <c r="M419" s="96">
        <v>28</v>
      </c>
      <c r="N419" s="96">
        <v>15</v>
      </c>
      <c r="O419" s="96">
        <v>0</v>
      </c>
      <c r="P419" s="96">
        <v>0</v>
      </c>
      <c r="Q419" s="185">
        <v>0</v>
      </c>
      <c r="R419" s="96">
        <v>3</v>
      </c>
      <c r="S419" s="96">
        <v>435</v>
      </c>
      <c r="T419" s="96">
        <v>9</v>
      </c>
      <c r="U419" s="96">
        <v>40</v>
      </c>
      <c r="V419" s="96">
        <v>2</v>
      </c>
      <c r="W419" s="185">
        <v>111</v>
      </c>
      <c r="X419" s="96">
        <v>304</v>
      </c>
      <c r="Y419" s="96">
        <v>119</v>
      </c>
      <c r="Z419" s="96">
        <v>37</v>
      </c>
      <c r="AA419" s="96">
        <v>8</v>
      </c>
      <c r="AB419" s="96">
        <v>7</v>
      </c>
      <c r="AC419" s="96">
        <v>1</v>
      </c>
      <c r="AD419" s="96">
        <v>59</v>
      </c>
      <c r="AE419" s="188">
        <v>4.12</v>
      </c>
      <c r="AF419" s="96">
        <v>114</v>
      </c>
      <c r="AG419" s="97">
        <v>10.1</v>
      </c>
      <c r="AH419" s="98">
        <v>2.8</v>
      </c>
      <c r="AI419" s="97">
        <v>10</v>
      </c>
      <c r="AJ419" s="97">
        <v>3.5</v>
      </c>
      <c r="AK419" s="99">
        <v>0.83</v>
      </c>
      <c r="AL419" s="100">
        <v>0.29699999999999999</v>
      </c>
      <c r="AM419" s="99">
        <v>1.36</v>
      </c>
      <c r="AN419" s="99">
        <v>1.32</v>
      </c>
      <c r="AO419" s="99">
        <v>0.05</v>
      </c>
      <c r="AP419" s="101">
        <v>116</v>
      </c>
      <c r="AQ419" s="102">
        <v>97</v>
      </c>
      <c r="AR419" s="103">
        <v>43</v>
      </c>
      <c r="AS419" s="102">
        <v>19</v>
      </c>
      <c r="AT419" s="191">
        <v>20.95</v>
      </c>
      <c r="AU419" s="84">
        <v>52</v>
      </c>
      <c r="AV419" s="84">
        <v>8</v>
      </c>
      <c r="AW419" s="94">
        <v>-0.32</v>
      </c>
      <c r="AX419" s="84" t="s">
        <v>1739</v>
      </c>
      <c r="AY419" s="97">
        <v>98.4</v>
      </c>
      <c r="AZ419" s="94">
        <v>3.64</v>
      </c>
      <c r="BA419" s="96">
        <v>67</v>
      </c>
      <c r="BB419" s="96">
        <v>55</v>
      </c>
      <c r="BC419" s="84" t="s">
        <v>1739</v>
      </c>
      <c r="BD419" s="97">
        <v>84.3</v>
      </c>
      <c r="BE419" s="94">
        <v>3.8</v>
      </c>
      <c r="BF419" s="96">
        <v>75</v>
      </c>
      <c r="BG419" s="96">
        <v>44</v>
      </c>
      <c r="BH419" s="97">
        <v>118.7</v>
      </c>
      <c r="BI419" s="94">
        <v>4.25</v>
      </c>
      <c r="BJ419" s="94">
        <v>3.12</v>
      </c>
      <c r="BK419" s="96">
        <v>98</v>
      </c>
      <c r="BL419" s="94">
        <v>-0.12</v>
      </c>
      <c r="BM419" s="36">
        <v>-55</v>
      </c>
      <c r="BN419" s="70" t="s">
        <v>1065</v>
      </c>
      <c r="BO419" s="104">
        <v>-34</v>
      </c>
      <c r="BP419" s="84" t="s">
        <v>4446</v>
      </c>
      <c r="BQ419" s="84">
        <v>621121</v>
      </c>
      <c r="BR419" s="36" t="s">
        <v>5388</v>
      </c>
      <c r="BS419" s="36" t="s">
        <v>5269</v>
      </c>
      <c r="BT419" s="36" t="s">
        <v>5700</v>
      </c>
      <c r="BU419" s="84" t="s">
        <v>4304</v>
      </c>
      <c r="BV419" s="84" t="s">
        <v>5389</v>
      </c>
    </row>
    <row r="420" spans="1:74" x14ac:dyDescent="0.3">
      <c r="A420" s="84" t="s">
        <v>7068</v>
      </c>
      <c r="B420" s="84" t="s">
        <v>77</v>
      </c>
      <c r="C420" s="84" t="s">
        <v>1065</v>
      </c>
      <c r="D420" s="84">
        <v>2018</v>
      </c>
      <c r="E420" s="84">
        <v>27</v>
      </c>
      <c r="F420" s="84" t="s">
        <v>1400</v>
      </c>
      <c r="G420" s="84" t="s">
        <v>1373</v>
      </c>
      <c r="H420" s="93" t="s">
        <v>1739</v>
      </c>
      <c r="I420" s="94">
        <v>0.46</v>
      </c>
      <c r="J420" s="93" t="s">
        <v>1064</v>
      </c>
      <c r="K420" s="184">
        <v>43.6</v>
      </c>
      <c r="L420" s="185">
        <v>2</v>
      </c>
      <c r="M420" s="96">
        <v>33</v>
      </c>
      <c r="N420" s="96">
        <v>3</v>
      </c>
      <c r="O420" s="96">
        <v>0</v>
      </c>
      <c r="P420" s="96">
        <v>0</v>
      </c>
      <c r="Q420" s="185">
        <v>1</v>
      </c>
      <c r="R420" s="96">
        <v>7</v>
      </c>
      <c r="S420" s="96">
        <v>203</v>
      </c>
      <c r="T420" s="96">
        <v>6</v>
      </c>
      <c r="U420" s="96">
        <v>13</v>
      </c>
      <c r="V420" s="96">
        <v>2</v>
      </c>
      <c r="W420" s="185">
        <v>48</v>
      </c>
      <c r="X420" s="96">
        <v>146</v>
      </c>
      <c r="Y420" s="96">
        <v>39</v>
      </c>
      <c r="Z420" s="96">
        <v>31</v>
      </c>
      <c r="AA420" s="96">
        <v>1</v>
      </c>
      <c r="AB420" s="96">
        <v>3</v>
      </c>
      <c r="AC420" s="96">
        <v>0</v>
      </c>
      <c r="AD420" s="96">
        <v>19</v>
      </c>
      <c r="AE420" s="188">
        <v>3.49</v>
      </c>
      <c r="AF420" s="96">
        <v>31</v>
      </c>
      <c r="AG420" s="97">
        <v>5.8</v>
      </c>
      <c r="AH420" s="98">
        <v>3.6</v>
      </c>
      <c r="AI420" s="97">
        <v>8.9</v>
      </c>
      <c r="AJ420" s="97">
        <v>2.5</v>
      </c>
      <c r="AK420" s="99">
        <v>1.1100000000000001</v>
      </c>
      <c r="AL420" s="100">
        <v>0.30399999999999999</v>
      </c>
      <c r="AM420" s="99">
        <v>1.23</v>
      </c>
      <c r="AN420" s="99">
        <v>1.51</v>
      </c>
      <c r="AO420" s="99">
        <v>7.0000000000000007E-2</v>
      </c>
      <c r="AP420" s="101">
        <v>97</v>
      </c>
      <c r="AQ420" s="102">
        <v>82</v>
      </c>
      <c r="AR420" s="103">
        <v>43</v>
      </c>
      <c r="AS420" s="102">
        <v>7</v>
      </c>
      <c r="AT420" s="191">
        <v>4.72</v>
      </c>
      <c r="AU420" s="84">
        <v>54</v>
      </c>
      <c r="AV420" s="84">
        <v>9</v>
      </c>
      <c r="AW420" s="94">
        <v>0.57999999999999996</v>
      </c>
      <c r="AX420" s="84" t="s">
        <v>1739</v>
      </c>
      <c r="AY420" s="97">
        <v>53.5</v>
      </c>
      <c r="AZ420" s="94">
        <v>3.91</v>
      </c>
      <c r="BA420" s="96">
        <v>72</v>
      </c>
      <c r="BB420" s="96">
        <v>32</v>
      </c>
      <c r="BC420" s="84" t="s">
        <v>1739</v>
      </c>
      <c r="BD420" s="97">
        <v>57.9</v>
      </c>
      <c r="BE420" s="94">
        <v>4.07</v>
      </c>
      <c r="BF420" s="96">
        <v>80</v>
      </c>
      <c r="BG420" s="96">
        <v>29</v>
      </c>
      <c r="BH420" s="97">
        <v>42</v>
      </c>
      <c r="BI420" s="94">
        <v>3.21</v>
      </c>
      <c r="BJ420" s="94">
        <v>2.87</v>
      </c>
      <c r="BK420" s="96">
        <v>87</v>
      </c>
      <c r="BL420" s="94">
        <v>0.27</v>
      </c>
      <c r="BM420" s="36">
        <v>-44</v>
      </c>
      <c r="BN420" s="70" t="s">
        <v>1065</v>
      </c>
      <c r="BO420" s="104">
        <v>16</v>
      </c>
      <c r="BP420" s="84" t="s">
        <v>6046</v>
      </c>
      <c r="BQ420" s="84">
        <v>657610</v>
      </c>
      <c r="BR420" s="36" t="s">
        <v>3762</v>
      </c>
      <c r="BS420" s="36" t="s">
        <v>5704</v>
      </c>
      <c r="BT420" s="36" t="s">
        <v>6047</v>
      </c>
      <c r="BU420" s="84" t="s">
        <v>4535</v>
      </c>
      <c r="BV420" s="84" t="s">
        <v>4668</v>
      </c>
    </row>
    <row r="421" spans="1:74" x14ac:dyDescent="0.3">
      <c r="A421" s="84" t="s">
        <v>185</v>
      </c>
      <c r="B421" s="84" t="s">
        <v>467</v>
      </c>
      <c r="C421" s="84" t="s">
        <v>1065</v>
      </c>
      <c r="D421" s="84">
        <v>2018</v>
      </c>
      <c r="E421" s="84">
        <v>27</v>
      </c>
      <c r="F421" s="84" t="s">
        <v>1392</v>
      </c>
      <c r="G421" s="84" t="s">
        <v>1373</v>
      </c>
      <c r="H421" s="93" t="s">
        <v>1739</v>
      </c>
      <c r="I421" s="94">
        <v>0.5</v>
      </c>
      <c r="J421" s="93" t="s">
        <v>1064</v>
      </c>
      <c r="K421" s="184">
        <v>47.9</v>
      </c>
      <c r="L421" s="185">
        <v>3</v>
      </c>
      <c r="M421" s="96">
        <v>31</v>
      </c>
      <c r="N421" s="96">
        <v>3</v>
      </c>
      <c r="O421" s="96">
        <v>0</v>
      </c>
      <c r="P421" s="96">
        <v>0</v>
      </c>
      <c r="Q421" s="185">
        <v>0</v>
      </c>
      <c r="R421" s="96">
        <v>7</v>
      </c>
      <c r="S421" s="96">
        <v>217</v>
      </c>
      <c r="T421" s="96">
        <v>8</v>
      </c>
      <c r="U421" s="96">
        <v>14</v>
      </c>
      <c r="V421" s="96">
        <v>1</v>
      </c>
      <c r="W421" s="185">
        <v>54</v>
      </c>
      <c r="X421" s="96">
        <v>159</v>
      </c>
      <c r="Y421" s="96">
        <v>40</v>
      </c>
      <c r="Z421" s="96">
        <v>32</v>
      </c>
      <c r="AA421" s="96">
        <v>1</v>
      </c>
      <c r="AB421" s="96">
        <v>1</v>
      </c>
      <c r="AC421" s="96">
        <v>0</v>
      </c>
      <c r="AD421" s="96">
        <v>21</v>
      </c>
      <c r="AE421" s="188">
        <v>3.58</v>
      </c>
      <c r="AF421" s="96">
        <v>32</v>
      </c>
      <c r="AG421" s="97">
        <v>5.5</v>
      </c>
      <c r="AH421" s="98">
        <v>3.7</v>
      </c>
      <c r="AI421" s="97">
        <v>9.3000000000000007</v>
      </c>
      <c r="AJ421" s="97">
        <v>2.5</v>
      </c>
      <c r="AK421" s="99">
        <v>1.31</v>
      </c>
      <c r="AL421" s="100">
        <v>0.28599999999999998</v>
      </c>
      <c r="AM421" s="99">
        <v>1.17</v>
      </c>
      <c r="AN421" s="99">
        <v>1.73</v>
      </c>
      <c r="AO421" s="99">
        <v>0.08</v>
      </c>
      <c r="AP421" s="101">
        <v>106</v>
      </c>
      <c r="AQ421" s="102">
        <v>85</v>
      </c>
      <c r="AR421" s="103">
        <v>40</v>
      </c>
      <c r="AS421" s="102">
        <v>8</v>
      </c>
      <c r="AT421" s="191">
        <v>5.93</v>
      </c>
      <c r="AU421" s="84">
        <v>59</v>
      </c>
      <c r="AV421" s="84">
        <v>10</v>
      </c>
      <c r="AW421" s="94">
        <v>0.53</v>
      </c>
      <c r="AX421" s="84" t="s">
        <v>1739</v>
      </c>
      <c r="AY421" s="97">
        <v>55.8</v>
      </c>
      <c r="AZ421" s="94">
        <v>3.98</v>
      </c>
      <c r="BA421" s="96">
        <v>73</v>
      </c>
      <c r="BB421" s="96">
        <v>31</v>
      </c>
      <c r="BC421" s="84" t="s">
        <v>1739</v>
      </c>
      <c r="BD421" s="97">
        <v>59.1</v>
      </c>
      <c r="BE421" s="94">
        <v>4.12</v>
      </c>
      <c r="BF421" s="96">
        <v>81</v>
      </c>
      <c r="BG421" s="96">
        <v>28</v>
      </c>
      <c r="BH421" s="97">
        <v>50.3</v>
      </c>
      <c r="BI421" s="94">
        <v>3.22</v>
      </c>
      <c r="BJ421" s="94">
        <v>3.21</v>
      </c>
      <c r="BK421" s="96">
        <v>62</v>
      </c>
      <c r="BL421" s="94">
        <v>0.36</v>
      </c>
      <c r="BM421" s="36">
        <v>-22</v>
      </c>
      <c r="BN421" s="70" t="s">
        <v>1065</v>
      </c>
      <c r="BO421" s="104">
        <v>9</v>
      </c>
      <c r="BP421" s="84" t="s">
        <v>6048</v>
      </c>
      <c r="BQ421" s="84">
        <v>641941</v>
      </c>
      <c r="BR421" s="36" t="s">
        <v>3762</v>
      </c>
      <c r="BS421" s="36" t="s">
        <v>5403</v>
      </c>
      <c r="BT421" s="36" t="s">
        <v>3627</v>
      </c>
      <c r="BU421" s="84" t="s">
        <v>6049</v>
      </c>
      <c r="BV421" s="84" t="s">
        <v>4668</v>
      </c>
    </row>
    <row r="422" spans="1:74" x14ac:dyDescent="0.3">
      <c r="A422" s="84" t="s">
        <v>1983</v>
      </c>
      <c r="B422" s="84" t="s">
        <v>88</v>
      </c>
      <c r="C422" s="84" t="s">
        <v>1103</v>
      </c>
      <c r="D422" s="84">
        <v>2018</v>
      </c>
      <c r="E422" s="84">
        <v>32</v>
      </c>
      <c r="F422" s="84" t="s">
        <v>1394</v>
      </c>
      <c r="G422" s="84" t="s">
        <v>1373</v>
      </c>
      <c r="H422" s="93" t="s">
        <v>1739</v>
      </c>
      <c r="I422" s="94">
        <v>0.75</v>
      </c>
      <c r="J422" s="93" t="s">
        <v>1064</v>
      </c>
      <c r="K422" s="184">
        <v>108.6</v>
      </c>
      <c r="L422" s="185">
        <v>7</v>
      </c>
      <c r="M422" s="96">
        <v>16</v>
      </c>
      <c r="N422" s="96">
        <v>13</v>
      </c>
      <c r="O422" s="96">
        <v>1</v>
      </c>
      <c r="P422" s="96">
        <v>0</v>
      </c>
      <c r="Q422" s="185">
        <v>0</v>
      </c>
      <c r="R422" s="96">
        <v>1</v>
      </c>
      <c r="S422" s="96">
        <v>350</v>
      </c>
      <c r="T422" s="96">
        <v>10</v>
      </c>
      <c r="U422" s="96">
        <v>22</v>
      </c>
      <c r="V422" s="96">
        <v>1</v>
      </c>
      <c r="W422" s="185">
        <v>80</v>
      </c>
      <c r="X422" s="96">
        <v>253</v>
      </c>
      <c r="Y422" s="96">
        <v>98</v>
      </c>
      <c r="Z422" s="96">
        <v>38</v>
      </c>
      <c r="AA422" s="96">
        <v>2</v>
      </c>
      <c r="AB422" s="96">
        <v>3</v>
      </c>
      <c r="AC422" s="96">
        <v>0</v>
      </c>
      <c r="AD422" s="96">
        <v>45</v>
      </c>
      <c r="AE422" s="188">
        <v>4.2</v>
      </c>
      <c r="AF422" s="96">
        <v>87</v>
      </c>
      <c r="AG422" s="97">
        <v>9.1999999999999993</v>
      </c>
      <c r="AH422" s="98">
        <v>3.6</v>
      </c>
      <c r="AI422" s="97">
        <v>8.5</v>
      </c>
      <c r="AJ422" s="97">
        <v>2.4</v>
      </c>
      <c r="AK422" s="99">
        <v>1.03</v>
      </c>
      <c r="AL422" s="100">
        <v>0.27200000000000002</v>
      </c>
      <c r="AM422" s="99">
        <v>1.19</v>
      </c>
      <c r="AN422" s="99">
        <v>1.41</v>
      </c>
      <c r="AO422" s="99">
        <v>0.06</v>
      </c>
      <c r="AP422" s="101">
        <v>77</v>
      </c>
      <c r="AQ422" s="102">
        <v>99</v>
      </c>
      <c r="AR422" s="103">
        <v>37</v>
      </c>
      <c r="AS422" s="102">
        <v>19</v>
      </c>
      <c r="AT422" s="191">
        <v>18.47</v>
      </c>
      <c r="AU422" s="84">
        <v>68</v>
      </c>
      <c r="AV422" s="84">
        <v>12</v>
      </c>
      <c r="AW422" s="94">
        <v>-0.16</v>
      </c>
      <c r="AX422" s="84" t="s">
        <v>1739</v>
      </c>
      <c r="AY422" s="97">
        <v>80.099999999999994</v>
      </c>
      <c r="AZ422" s="94">
        <v>3.85</v>
      </c>
      <c r="BA422" s="96">
        <v>71</v>
      </c>
      <c r="BB422" s="96">
        <v>41</v>
      </c>
      <c r="BC422" s="84" t="s">
        <v>1739</v>
      </c>
      <c r="BD422" s="97">
        <v>70.8</v>
      </c>
      <c r="BE422" s="94">
        <v>4.04</v>
      </c>
      <c r="BF422" s="96">
        <v>80</v>
      </c>
      <c r="BG422" s="96">
        <v>33</v>
      </c>
      <c r="BH422" s="97">
        <v>74.7</v>
      </c>
      <c r="BI422" s="94">
        <v>3.38</v>
      </c>
      <c r="BJ422" s="94">
        <v>3.66</v>
      </c>
      <c r="BK422" s="96">
        <v>47</v>
      </c>
      <c r="BL422" s="94">
        <v>0.82</v>
      </c>
      <c r="BM422" s="36">
        <v>-10</v>
      </c>
      <c r="BN422" s="70" t="s">
        <v>1065</v>
      </c>
      <c r="BO422" s="104">
        <v>-4</v>
      </c>
      <c r="BP422" s="84" t="s">
        <v>1984</v>
      </c>
      <c r="BQ422" s="84">
        <v>456034</v>
      </c>
      <c r="BR422" s="36" t="s">
        <v>3737</v>
      </c>
      <c r="BS422" s="36" t="s">
        <v>3440</v>
      </c>
      <c r="BT422" s="36" t="s">
        <v>3455</v>
      </c>
      <c r="BU422" s="84" t="s">
        <v>3429</v>
      </c>
      <c r="BV422" s="84" t="s">
        <v>4673</v>
      </c>
    </row>
    <row r="423" spans="1:74" x14ac:dyDescent="0.3">
      <c r="A423" s="84" t="s">
        <v>194</v>
      </c>
      <c r="B423" s="84" t="s">
        <v>2239</v>
      </c>
      <c r="C423" s="84" t="s">
        <v>1065</v>
      </c>
      <c r="D423" s="84">
        <v>2018</v>
      </c>
      <c r="E423" s="84">
        <v>28</v>
      </c>
      <c r="F423" s="84" t="s">
        <v>1397</v>
      </c>
      <c r="G423" s="84" t="s">
        <v>1373</v>
      </c>
      <c r="H423" s="93" t="s">
        <v>1739</v>
      </c>
      <c r="I423" s="94">
        <v>0.71</v>
      </c>
      <c r="J423" s="93" t="s">
        <v>1064</v>
      </c>
      <c r="K423" s="184">
        <v>112.1</v>
      </c>
      <c r="L423" s="185">
        <v>7</v>
      </c>
      <c r="M423" s="96">
        <v>42</v>
      </c>
      <c r="N423" s="96">
        <v>11</v>
      </c>
      <c r="O423" s="96">
        <v>0</v>
      </c>
      <c r="P423" s="96">
        <v>0</v>
      </c>
      <c r="Q423" s="185">
        <v>1</v>
      </c>
      <c r="R423" s="96">
        <v>7</v>
      </c>
      <c r="S423" s="96">
        <v>427</v>
      </c>
      <c r="T423" s="96">
        <v>15</v>
      </c>
      <c r="U423" s="96">
        <v>29</v>
      </c>
      <c r="V423" s="96">
        <v>2</v>
      </c>
      <c r="W423" s="185">
        <v>83</v>
      </c>
      <c r="X423" s="96">
        <v>307</v>
      </c>
      <c r="Y423" s="96">
        <v>118</v>
      </c>
      <c r="Z423" s="96">
        <v>40</v>
      </c>
      <c r="AA423" s="96">
        <v>4</v>
      </c>
      <c r="AB423" s="96">
        <v>4</v>
      </c>
      <c r="AC423" s="96">
        <v>0</v>
      </c>
      <c r="AD423" s="96">
        <v>62</v>
      </c>
      <c r="AE423" s="188">
        <v>4.42</v>
      </c>
      <c r="AF423" s="96">
        <v>100</v>
      </c>
      <c r="AG423" s="97">
        <v>8.8000000000000007</v>
      </c>
      <c r="AH423" s="98">
        <v>2.9</v>
      </c>
      <c r="AI423" s="97">
        <v>7.5</v>
      </c>
      <c r="AJ423" s="97">
        <v>2.6</v>
      </c>
      <c r="AK423" s="99">
        <v>1.33</v>
      </c>
      <c r="AL423" s="100">
        <v>0.26700000000000002</v>
      </c>
      <c r="AM423" s="99">
        <v>1.25</v>
      </c>
      <c r="AN423" s="99">
        <v>1.76</v>
      </c>
      <c r="AO423" s="99">
        <v>7.0000000000000007E-2</v>
      </c>
      <c r="AP423" s="101">
        <v>35</v>
      </c>
      <c r="AQ423" s="102">
        <v>104</v>
      </c>
      <c r="AR423" s="103">
        <v>35</v>
      </c>
      <c r="AS423" s="102">
        <v>12</v>
      </c>
      <c r="AT423" s="191">
        <v>20.02</v>
      </c>
      <c r="AU423" s="84">
        <v>74</v>
      </c>
      <c r="AV423" s="84">
        <v>13</v>
      </c>
      <c r="AW423" s="94">
        <v>-0.06</v>
      </c>
      <c r="AX423" s="84" t="s">
        <v>1739</v>
      </c>
      <c r="AY423" s="97">
        <v>90.6</v>
      </c>
      <c r="AZ423" s="94">
        <v>4.34</v>
      </c>
      <c r="BA423" s="96">
        <v>80</v>
      </c>
      <c r="BB423" s="96">
        <v>30</v>
      </c>
      <c r="BC423" s="84" t="s">
        <v>1739</v>
      </c>
      <c r="BD423" s="97">
        <v>79.599999999999994</v>
      </c>
      <c r="BE423" s="94">
        <v>4.3600000000000003</v>
      </c>
      <c r="BF423" s="96">
        <v>86</v>
      </c>
      <c r="BG423" s="96">
        <v>27</v>
      </c>
      <c r="BH423" s="97">
        <v>131.30000000000001</v>
      </c>
      <c r="BI423" s="94">
        <v>4.3899999999999997</v>
      </c>
      <c r="BJ423" s="94">
        <v>4.29</v>
      </c>
      <c r="BK423" s="96">
        <v>40</v>
      </c>
      <c r="BL423" s="94">
        <v>0.03</v>
      </c>
      <c r="BM423" s="36">
        <v>-5</v>
      </c>
      <c r="BN423" s="70" t="s">
        <v>1065</v>
      </c>
      <c r="BO423" s="104">
        <v>-52</v>
      </c>
      <c r="BP423" s="84" t="s">
        <v>2240</v>
      </c>
      <c r="BQ423" s="84">
        <v>541640</v>
      </c>
      <c r="BR423" s="36" t="s">
        <v>3757</v>
      </c>
      <c r="BS423" s="36" t="s">
        <v>4901</v>
      </c>
      <c r="BT423" s="36" t="s">
        <v>4974</v>
      </c>
      <c r="BU423" s="84" t="s">
        <v>5395</v>
      </c>
      <c r="BV423" s="84" t="s">
        <v>4673</v>
      </c>
    </row>
    <row r="424" spans="1:74" x14ac:dyDescent="0.3">
      <c r="A424" s="84" t="s">
        <v>5431</v>
      </c>
      <c r="B424" s="84" t="s">
        <v>331</v>
      </c>
      <c r="C424" s="84" t="s">
        <v>1065</v>
      </c>
      <c r="D424" s="84">
        <v>2018</v>
      </c>
      <c r="E424" s="84">
        <v>31</v>
      </c>
      <c r="F424" s="84" t="s">
        <v>1554</v>
      </c>
      <c r="G424" s="84" t="s">
        <v>1373</v>
      </c>
      <c r="H424" s="93" t="s">
        <v>1739</v>
      </c>
      <c r="I424" s="94">
        <v>0.43</v>
      </c>
      <c r="J424" s="93" t="s">
        <v>1064</v>
      </c>
      <c r="K424" s="184">
        <v>44.2</v>
      </c>
      <c r="L424" s="185">
        <v>3</v>
      </c>
      <c r="M424" s="96">
        <v>40</v>
      </c>
      <c r="N424" s="96">
        <v>2</v>
      </c>
      <c r="O424" s="96">
        <v>0</v>
      </c>
      <c r="P424" s="96">
        <v>0</v>
      </c>
      <c r="Q424" s="185">
        <v>0</v>
      </c>
      <c r="R424" s="96">
        <v>8</v>
      </c>
      <c r="S424" s="96">
        <v>223</v>
      </c>
      <c r="T424" s="96">
        <v>8</v>
      </c>
      <c r="U424" s="96">
        <v>19</v>
      </c>
      <c r="V424" s="96">
        <v>1</v>
      </c>
      <c r="W424" s="185">
        <v>56</v>
      </c>
      <c r="X424" s="96">
        <v>156</v>
      </c>
      <c r="Y424" s="96">
        <v>44</v>
      </c>
      <c r="Z424" s="96">
        <v>34</v>
      </c>
      <c r="AA424" s="96">
        <v>3</v>
      </c>
      <c r="AB424" s="96">
        <v>2</v>
      </c>
      <c r="AC424" s="96">
        <v>0</v>
      </c>
      <c r="AD424" s="96">
        <v>23</v>
      </c>
      <c r="AE424" s="188">
        <v>3.74</v>
      </c>
      <c r="AF424" s="96">
        <v>37</v>
      </c>
      <c r="AG424" s="97">
        <v>6.3</v>
      </c>
      <c r="AH424" s="98">
        <v>3</v>
      </c>
      <c r="AI424" s="97">
        <v>9.6</v>
      </c>
      <c r="AJ424" s="97">
        <v>3.2</v>
      </c>
      <c r="AK424" s="99">
        <v>1.36</v>
      </c>
      <c r="AL424" s="100">
        <v>0.308</v>
      </c>
      <c r="AM424" s="99">
        <v>1.32</v>
      </c>
      <c r="AN424" s="99">
        <v>1.86</v>
      </c>
      <c r="AO424" s="99">
        <v>0.08</v>
      </c>
      <c r="AP424" s="101">
        <v>97</v>
      </c>
      <c r="AQ424" s="102">
        <v>88</v>
      </c>
      <c r="AR424" s="103">
        <v>35</v>
      </c>
      <c r="AS424" s="102">
        <v>7</v>
      </c>
      <c r="AT424" s="191">
        <v>4.66</v>
      </c>
      <c r="AU424" s="84">
        <v>75</v>
      </c>
      <c r="AV424" s="84">
        <v>14</v>
      </c>
      <c r="AW424" s="94">
        <v>0.45</v>
      </c>
      <c r="AX424" s="84" t="s">
        <v>1739</v>
      </c>
      <c r="AY424" s="97">
        <v>54.9</v>
      </c>
      <c r="AZ424" s="94">
        <v>4.09</v>
      </c>
      <c r="BA424" s="96">
        <v>75</v>
      </c>
      <c r="BB424" s="96">
        <v>27</v>
      </c>
      <c r="BC424" s="84" t="s">
        <v>1739</v>
      </c>
      <c r="BD424" s="97">
        <v>58.7</v>
      </c>
      <c r="BE424" s="94">
        <v>4.18</v>
      </c>
      <c r="BF424" s="96">
        <v>83</v>
      </c>
      <c r="BG424" s="96">
        <v>26</v>
      </c>
      <c r="BH424" s="97">
        <v>49.3</v>
      </c>
      <c r="BI424" s="94">
        <v>4.38</v>
      </c>
      <c r="BJ424" s="94">
        <v>3.23</v>
      </c>
      <c r="BK424" s="96">
        <v>60</v>
      </c>
      <c r="BL424" s="94">
        <v>-0.64</v>
      </c>
      <c r="BM424" s="36">
        <v>-26</v>
      </c>
      <c r="BN424" s="70" t="s">
        <v>1065</v>
      </c>
      <c r="BO424" s="104">
        <v>9</v>
      </c>
      <c r="BP424" s="84" t="s">
        <v>5432</v>
      </c>
      <c r="BQ424" s="84">
        <v>624586</v>
      </c>
      <c r="BR424" s="36" t="s">
        <v>3758</v>
      </c>
      <c r="BS424" s="36" t="s">
        <v>3664</v>
      </c>
      <c r="BT424" s="36" t="s">
        <v>5704</v>
      </c>
      <c r="BU424" s="84" t="s">
        <v>6049</v>
      </c>
      <c r="BV424" s="84" t="s">
        <v>4669</v>
      </c>
    </row>
    <row r="425" spans="1:74" x14ac:dyDescent="0.3">
      <c r="A425" s="84" t="s">
        <v>2473</v>
      </c>
      <c r="B425" s="84" t="s">
        <v>173</v>
      </c>
      <c r="C425" s="84" t="s">
        <v>1065</v>
      </c>
      <c r="D425" s="84">
        <v>2018</v>
      </c>
      <c r="E425" s="84">
        <v>30</v>
      </c>
      <c r="F425" s="84" t="s">
        <v>1388</v>
      </c>
      <c r="G425" s="84" t="s">
        <v>1373</v>
      </c>
      <c r="H425" s="93" t="s">
        <v>1739</v>
      </c>
      <c r="I425" s="94">
        <v>0.61</v>
      </c>
      <c r="J425" s="93" t="s">
        <v>1064</v>
      </c>
      <c r="K425" s="184">
        <v>78.599999999999994</v>
      </c>
      <c r="L425" s="185">
        <v>4</v>
      </c>
      <c r="M425" s="96">
        <v>17</v>
      </c>
      <c r="N425" s="96">
        <v>9</v>
      </c>
      <c r="O425" s="96">
        <v>0</v>
      </c>
      <c r="P425" s="96">
        <v>0</v>
      </c>
      <c r="Q425" s="185">
        <v>0</v>
      </c>
      <c r="R425" s="96">
        <v>2</v>
      </c>
      <c r="S425" s="96">
        <v>246</v>
      </c>
      <c r="T425" s="96">
        <v>8</v>
      </c>
      <c r="U425" s="96">
        <v>22</v>
      </c>
      <c r="V425" s="96">
        <v>1</v>
      </c>
      <c r="W425" s="185">
        <v>56</v>
      </c>
      <c r="X425" s="96">
        <v>173</v>
      </c>
      <c r="Y425" s="96">
        <v>75</v>
      </c>
      <c r="Z425" s="96">
        <v>37</v>
      </c>
      <c r="AA425" s="96">
        <v>4</v>
      </c>
      <c r="AB425" s="96">
        <v>3</v>
      </c>
      <c r="AC425" s="96">
        <v>0</v>
      </c>
      <c r="AD425" s="96">
        <v>39</v>
      </c>
      <c r="AE425" s="188">
        <v>4.0599999999999996</v>
      </c>
      <c r="AF425" s="96">
        <v>69</v>
      </c>
      <c r="AG425" s="97">
        <v>10.7</v>
      </c>
      <c r="AH425" s="98">
        <v>2.6</v>
      </c>
      <c r="AI425" s="97">
        <v>8.8000000000000007</v>
      </c>
      <c r="AJ425" s="97">
        <v>3.4</v>
      </c>
      <c r="AK425" s="99">
        <v>1.24</v>
      </c>
      <c r="AL425" s="100">
        <v>0.27300000000000002</v>
      </c>
      <c r="AM425" s="99">
        <v>1.33</v>
      </c>
      <c r="AN425" s="99">
        <v>1.75</v>
      </c>
      <c r="AO425" s="99">
        <v>7.0000000000000007E-2</v>
      </c>
      <c r="AP425" s="101">
        <v>67</v>
      </c>
      <c r="AQ425" s="102">
        <v>96</v>
      </c>
      <c r="AR425" s="103">
        <v>34</v>
      </c>
      <c r="AS425" s="102">
        <v>13</v>
      </c>
      <c r="AT425" s="191">
        <v>10.76</v>
      </c>
      <c r="AU425" s="84">
        <v>76</v>
      </c>
      <c r="AV425" s="84">
        <v>15</v>
      </c>
      <c r="AW425" s="94">
        <v>0.27</v>
      </c>
      <c r="AX425" s="84" t="s">
        <v>1739</v>
      </c>
      <c r="AY425" s="97">
        <v>62.9</v>
      </c>
      <c r="AZ425" s="94">
        <v>4.24</v>
      </c>
      <c r="BA425" s="96">
        <v>78</v>
      </c>
      <c r="BB425" s="96">
        <v>26</v>
      </c>
      <c r="BC425" s="84" t="s">
        <v>1739</v>
      </c>
      <c r="BD425" s="97">
        <v>60.3</v>
      </c>
      <c r="BE425" s="94">
        <v>4.33</v>
      </c>
      <c r="BF425" s="96">
        <v>86</v>
      </c>
      <c r="BG425" s="96">
        <v>24</v>
      </c>
      <c r="BH425" s="97">
        <v>45.3</v>
      </c>
      <c r="BI425" s="94">
        <v>4.17</v>
      </c>
      <c r="BJ425" s="94">
        <v>4.24</v>
      </c>
      <c r="BK425" s="96">
        <v>22</v>
      </c>
      <c r="BL425" s="94">
        <v>-0.11</v>
      </c>
      <c r="BM425" s="36">
        <v>12</v>
      </c>
      <c r="BN425" s="70" t="s">
        <v>1065</v>
      </c>
      <c r="BO425" s="104">
        <v>15</v>
      </c>
      <c r="BP425" s="84" t="s">
        <v>2554</v>
      </c>
      <c r="BQ425" s="84">
        <v>501992</v>
      </c>
      <c r="BR425" s="36" t="s">
        <v>3765</v>
      </c>
      <c r="BS425" s="36" t="s">
        <v>4979</v>
      </c>
      <c r="BT425" s="36" t="s">
        <v>3534</v>
      </c>
      <c r="BU425" s="84" t="s">
        <v>3449</v>
      </c>
      <c r="BV425" s="84" t="s">
        <v>4669</v>
      </c>
    </row>
    <row r="426" spans="1:74" x14ac:dyDescent="0.3">
      <c r="A426" s="84" t="s">
        <v>3377</v>
      </c>
      <c r="B426" s="84" t="s">
        <v>34</v>
      </c>
      <c r="C426" s="84" t="s">
        <v>1065</v>
      </c>
      <c r="D426" s="84">
        <v>2018</v>
      </c>
      <c r="E426" s="84">
        <v>29</v>
      </c>
      <c r="F426" s="84" t="s">
        <v>1400</v>
      </c>
      <c r="G426" s="84" t="s">
        <v>1373</v>
      </c>
      <c r="H426" s="93" t="s">
        <v>1739</v>
      </c>
      <c r="I426" s="94">
        <v>0.73</v>
      </c>
      <c r="J426" s="93" t="s">
        <v>1064</v>
      </c>
      <c r="K426" s="184">
        <v>100</v>
      </c>
      <c r="L426" s="185">
        <v>7</v>
      </c>
      <c r="M426" s="96">
        <v>19</v>
      </c>
      <c r="N426" s="96">
        <v>15</v>
      </c>
      <c r="O426" s="96">
        <v>0</v>
      </c>
      <c r="P426" s="96">
        <v>0</v>
      </c>
      <c r="Q426" s="185">
        <v>0</v>
      </c>
      <c r="R426" s="96">
        <v>1</v>
      </c>
      <c r="S426" s="96">
        <v>390</v>
      </c>
      <c r="T426" s="96">
        <v>14</v>
      </c>
      <c r="U426" s="96">
        <v>24</v>
      </c>
      <c r="V426" s="96">
        <v>1</v>
      </c>
      <c r="W426" s="185">
        <v>93</v>
      </c>
      <c r="X426" s="96">
        <v>275</v>
      </c>
      <c r="Y426" s="96">
        <v>117</v>
      </c>
      <c r="Z426" s="96">
        <v>39</v>
      </c>
      <c r="AA426" s="96">
        <v>4</v>
      </c>
      <c r="AB426" s="96">
        <v>3</v>
      </c>
      <c r="AC426" s="96">
        <v>0</v>
      </c>
      <c r="AD426" s="96">
        <v>60</v>
      </c>
      <c r="AE426" s="188">
        <v>4.37</v>
      </c>
      <c r="AF426" s="96">
        <v>96</v>
      </c>
      <c r="AG426" s="97">
        <v>9.3000000000000007</v>
      </c>
      <c r="AH426" s="98">
        <v>3.9</v>
      </c>
      <c r="AI426" s="97">
        <v>9</v>
      </c>
      <c r="AJ426" s="97">
        <v>2.2999999999999998</v>
      </c>
      <c r="AK426" s="99">
        <v>1.41</v>
      </c>
      <c r="AL426" s="100">
        <v>0.29099999999999998</v>
      </c>
      <c r="AM426" s="99">
        <v>1.28</v>
      </c>
      <c r="AN426" s="99">
        <v>1.82</v>
      </c>
      <c r="AO426" s="99">
        <v>0.08</v>
      </c>
      <c r="AP426" s="101">
        <v>80</v>
      </c>
      <c r="AQ426" s="102">
        <v>103</v>
      </c>
      <c r="AR426" s="103">
        <v>34</v>
      </c>
      <c r="AS426" s="102">
        <v>18</v>
      </c>
      <c r="AT426" s="191">
        <v>18.54</v>
      </c>
      <c r="AU426" s="84">
        <v>77</v>
      </c>
      <c r="AV426" s="84">
        <v>16</v>
      </c>
      <c r="AW426" s="94">
        <v>-0.14000000000000001</v>
      </c>
      <c r="AX426" s="84" t="s">
        <v>1739</v>
      </c>
      <c r="AY426" s="97">
        <v>84.2</v>
      </c>
      <c r="AZ426" s="94">
        <v>4.1100000000000003</v>
      </c>
      <c r="BA426" s="96">
        <v>76</v>
      </c>
      <c r="BB426" s="96">
        <v>34</v>
      </c>
      <c r="BC426" s="84" t="s">
        <v>1739</v>
      </c>
      <c r="BD426" s="97">
        <v>76.2</v>
      </c>
      <c r="BE426" s="94">
        <v>4.24</v>
      </c>
      <c r="BF426" s="96">
        <v>84</v>
      </c>
      <c r="BG426" s="96">
        <v>29</v>
      </c>
      <c r="BH426" s="97">
        <v>96.3</v>
      </c>
      <c r="BI426" s="94">
        <v>4.3899999999999997</v>
      </c>
      <c r="BJ426" s="94">
        <v>4.45</v>
      </c>
      <c r="BK426" s="96">
        <v>29</v>
      </c>
      <c r="BL426" s="94">
        <v>-0.02</v>
      </c>
      <c r="BM426" s="36">
        <v>5</v>
      </c>
      <c r="BN426" s="70" t="s">
        <v>1065</v>
      </c>
      <c r="BO426" s="104">
        <v>-20</v>
      </c>
      <c r="BP426" s="84" t="s">
        <v>3376</v>
      </c>
      <c r="BQ426" s="84">
        <v>501381</v>
      </c>
      <c r="BR426" s="36" t="s">
        <v>3739</v>
      </c>
      <c r="BS426" s="36" t="s">
        <v>5030</v>
      </c>
      <c r="BT426" s="36" t="s">
        <v>5269</v>
      </c>
      <c r="BU426" s="84" t="s">
        <v>3711</v>
      </c>
      <c r="BV426" s="84" t="s">
        <v>4670</v>
      </c>
    </row>
    <row r="427" spans="1:74" x14ac:dyDescent="0.3">
      <c r="A427" s="84" t="s">
        <v>5163</v>
      </c>
      <c r="B427" s="84" t="s">
        <v>221</v>
      </c>
      <c r="C427" s="84" t="s">
        <v>1065</v>
      </c>
      <c r="D427" s="84">
        <v>2018</v>
      </c>
      <c r="E427" s="84">
        <v>27</v>
      </c>
      <c r="F427" s="84" t="s">
        <v>1372</v>
      </c>
      <c r="G427" s="84" t="s">
        <v>1373</v>
      </c>
      <c r="H427" s="93" t="s">
        <v>1739</v>
      </c>
      <c r="I427" s="94">
        <v>0.65</v>
      </c>
      <c r="J427" s="93" t="s">
        <v>1064</v>
      </c>
      <c r="K427" s="184">
        <v>110.7</v>
      </c>
      <c r="L427" s="185">
        <v>7</v>
      </c>
      <c r="M427" s="96">
        <v>32</v>
      </c>
      <c r="N427" s="96">
        <v>14</v>
      </c>
      <c r="O427" s="96">
        <v>0</v>
      </c>
      <c r="P427" s="96">
        <v>0</v>
      </c>
      <c r="Q427" s="185">
        <v>0</v>
      </c>
      <c r="R427" s="96">
        <v>4</v>
      </c>
      <c r="S427" s="96">
        <v>403</v>
      </c>
      <c r="T427" s="96">
        <v>12</v>
      </c>
      <c r="U427" s="96">
        <v>44</v>
      </c>
      <c r="V427" s="96">
        <v>2</v>
      </c>
      <c r="W427" s="185">
        <v>98</v>
      </c>
      <c r="X427" s="96">
        <v>286</v>
      </c>
      <c r="Y427" s="96">
        <v>101</v>
      </c>
      <c r="Z427" s="96">
        <v>39</v>
      </c>
      <c r="AA427" s="96">
        <v>4</v>
      </c>
      <c r="AB427" s="96">
        <v>3</v>
      </c>
      <c r="AC427" s="96">
        <v>0</v>
      </c>
      <c r="AD427" s="96">
        <v>54</v>
      </c>
      <c r="AE427" s="188">
        <v>4.38</v>
      </c>
      <c r="AF427" s="96">
        <v>104</v>
      </c>
      <c r="AG427" s="97">
        <v>10</v>
      </c>
      <c r="AH427" s="98">
        <v>2.2000000000000002</v>
      </c>
      <c r="AI427" s="97">
        <v>9.5</v>
      </c>
      <c r="AJ427" s="97">
        <v>4.2</v>
      </c>
      <c r="AK427" s="99">
        <v>1.1599999999999999</v>
      </c>
      <c r="AL427" s="100">
        <v>0.26500000000000001</v>
      </c>
      <c r="AM427" s="99">
        <v>1.35</v>
      </c>
      <c r="AN427" s="99">
        <v>1.76</v>
      </c>
      <c r="AO427" s="99">
        <v>7.0000000000000007E-2</v>
      </c>
      <c r="AP427" s="101">
        <v>71</v>
      </c>
      <c r="AQ427" s="102">
        <v>103</v>
      </c>
      <c r="AR427" s="103">
        <v>34</v>
      </c>
      <c r="AS427" s="102">
        <v>14</v>
      </c>
      <c r="AT427" s="191">
        <v>18.84</v>
      </c>
      <c r="AU427" s="84">
        <v>78</v>
      </c>
      <c r="AV427" s="84">
        <v>17</v>
      </c>
      <c r="AW427" s="94">
        <v>-0.17</v>
      </c>
      <c r="AX427" s="84" t="s">
        <v>1739</v>
      </c>
      <c r="AY427" s="97">
        <v>87.2</v>
      </c>
      <c r="AZ427" s="94">
        <v>4.18</v>
      </c>
      <c r="BA427" s="96">
        <v>77</v>
      </c>
      <c r="BB427" s="96">
        <v>33</v>
      </c>
      <c r="BC427" s="84" t="s">
        <v>1739</v>
      </c>
      <c r="BD427" s="97">
        <v>76.7</v>
      </c>
      <c r="BE427" s="94">
        <v>4.22</v>
      </c>
      <c r="BF427" s="96">
        <v>83</v>
      </c>
      <c r="BG427" s="96">
        <v>30</v>
      </c>
      <c r="BH427" s="97">
        <v>121.7</v>
      </c>
      <c r="BI427" s="94">
        <v>3.11</v>
      </c>
      <c r="BJ427" s="94">
        <v>3.8</v>
      </c>
      <c r="BK427" s="96">
        <v>54</v>
      </c>
      <c r="BL427" s="94">
        <v>1.28</v>
      </c>
      <c r="BM427" s="36">
        <v>-20</v>
      </c>
      <c r="BN427" s="70" t="s">
        <v>1065</v>
      </c>
      <c r="BO427" s="104">
        <v>-45</v>
      </c>
      <c r="BP427" s="84" t="s">
        <v>5164</v>
      </c>
      <c r="BQ427" s="84">
        <v>605182</v>
      </c>
      <c r="BR427" s="36" t="s">
        <v>3765</v>
      </c>
      <c r="BS427" s="36" t="s">
        <v>5269</v>
      </c>
      <c r="BT427" s="36" t="s">
        <v>3724</v>
      </c>
      <c r="BU427" s="84" t="s">
        <v>5695</v>
      </c>
      <c r="BV427" s="84" t="s">
        <v>4668</v>
      </c>
    </row>
    <row r="428" spans="1:74" x14ac:dyDescent="0.3">
      <c r="A428" s="84" t="s">
        <v>2303</v>
      </c>
      <c r="B428" s="84" t="s">
        <v>2304</v>
      </c>
      <c r="C428" s="84" t="s">
        <v>1065</v>
      </c>
      <c r="D428" s="84">
        <v>2018</v>
      </c>
      <c r="E428" s="84">
        <v>34</v>
      </c>
      <c r="F428" s="84" t="s">
        <v>1390</v>
      </c>
      <c r="G428" s="84" t="s">
        <v>1373</v>
      </c>
      <c r="H428" s="93" t="s">
        <v>1739</v>
      </c>
      <c r="I428" s="94">
        <v>0.55000000000000004</v>
      </c>
      <c r="J428" s="93" t="s">
        <v>1064</v>
      </c>
      <c r="K428" s="184">
        <v>47.4</v>
      </c>
      <c r="L428" s="185">
        <v>3</v>
      </c>
      <c r="M428" s="96">
        <v>51</v>
      </c>
      <c r="N428" s="96">
        <v>2</v>
      </c>
      <c r="O428" s="96">
        <v>0</v>
      </c>
      <c r="P428" s="96">
        <v>0</v>
      </c>
      <c r="Q428" s="185">
        <v>4</v>
      </c>
      <c r="R428" s="96">
        <v>14</v>
      </c>
      <c r="S428" s="96">
        <v>247</v>
      </c>
      <c r="T428" s="96">
        <v>6</v>
      </c>
      <c r="U428" s="96">
        <v>22</v>
      </c>
      <c r="V428" s="96">
        <v>1</v>
      </c>
      <c r="W428" s="185">
        <v>56</v>
      </c>
      <c r="X428" s="96">
        <v>175</v>
      </c>
      <c r="Y428" s="96">
        <v>48</v>
      </c>
      <c r="Z428" s="96">
        <v>35</v>
      </c>
      <c r="AA428" s="96">
        <v>3</v>
      </c>
      <c r="AB428" s="96">
        <v>2</v>
      </c>
      <c r="AC428" s="96">
        <v>1</v>
      </c>
      <c r="AD428" s="96">
        <v>23</v>
      </c>
      <c r="AE428" s="188">
        <v>3.85</v>
      </c>
      <c r="AF428" s="96">
        <v>44</v>
      </c>
      <c r="AG428" s="97">
        <v>6.8</v>
      </c>
      <c r="AH428" s="98">
        <v>2.6</v>
      </c>
      <c r="AI428" s="97">
        <v>8.5</v>
      </c>
      <c r="AJ428" s="97">
        <v>3.3</v>
      </c>
      <c r="AK428" s="99">
        <v>0.93</v>
      </c>
      <c r="AL428" s="100">
        <v>0.29799999999999999</v>
      </c>
      <c r="AM428" s="99">
        <v>1.3</v>
      </c>
      <c r="AN428" s="99">
        <v>1.4</v>
      </c>
      <c r="AO428" s="99">
        <v>0.05</v>
      </c>
      <c r="AP428" s="101">
        <v>68</v>
      </c>
      <c r="AQ428" s="102">
        <v>91</v>
      </c>
      <c r="AR428" s="103">
        <v>33</v>
      </c>
      <c r="AS428" s="102">
        <v>7</v>
      </c>
      <c r="AT428" s="191">
        <v>6.94</v>
      </c>
      <c r="AU428" s="84">
        <v>84</v>
      </c>
      <c r="AV428" s="84">
        <v>19</v>
      </c>
      <c r="AW428" s="94">
        <v>0.11</v>
      </c>
      <c r="AX428" s="84" t="s">
        <v>1739</v>
      </c>
      <c r="AY428" s="97">
        <v>57.2</v>
      </c>
      <c r="AZ428" s="94">
        <v>3.82</v>
      </c>
      <c r="BA428" s="96">
        <v>70</v>
      </c>
      <c r="BB428" s="96">
        <v>36</v>
      </c>
      <c r="BC428" s="84" t="s">
        <v>1739</v>
      </c>
      <c r="BD428" s="97">
        <v>59.9</v>
      </c>
      <c r="BE428" s="94">
        <v>3.96</v>
      </c>
      <c r="BF428" s="96">
        <v>78</v>
      </c>
      <c r="BG428" s="96">
        <v>32</v>
      </c>
      <c r="BH428" s="97">
        <v>56</v>
      </c>
      <c r="BI428" s="94">
        <v>3.7</v>
      </c>
      <c r="BJ428" s="94">
        <v>2.2999999999999998</v>
      </c>
      <c r="BK428" s="96">
        <v>211</v>
      </c>
      <c r="BL428" s="94">
        <v>0.15</v>
      </c>
      <c r="BM428" s="36">
        <v>-179</v>
      </c>
      <c r="BN428" s="70" t="s">
        <v>1065</v>
      </c>
      <c r="BO428" s="104">
        <v>4</v>
      </c>
      <c r="BP428" s="84" t="s">
        <v>2305</v>
      </c>
      <c r="BQ428" s="84">
        <v>465657</v>
      </c>
      <c r="BR428" s="36" t="s">
        <v>4698</v>
      </c>
      <c r="BS428" s="36" t="s">
        <v>3577</v>
      </c>
      <c r="BT428" s="36" t="s">
        <v>4226</v>
      </c>
      <c r="BU428" s="84" t="s">
        <v>5735</v>
      </c>
      <c r="BV428" s="84" t="s">
        <v>4668</v>
      </c>
    </row>
    <row r="429" spans="1:74" x14ac:dyDescent="0.3">
      <c r="A429" s="84" t="s">
        <v>4452</v>
      </c>
      <c r="B429" s="84" t="s">
        <v>20</v>
      </c>
      <c r="C429" s="84" t="s">
        <v>1103</v>
      </c>
      <c r="D429" s="84">
        <v>2018</v>
      </c>
      <c r="E429" s="84">
        <v>25</v>
      </c>
      <c r="F429" s="84" t="s">
        <v>1390</v>
      </c>
      <c r="G429" s="84" t="s">
        <v>1373</v>
      </c>
      <c r="H429" s="93" t="s">
        <v>1739</v>
      </c>
      <c r="I429" s="94">
        <v>0.69</v>
      </c>
      <c r="J429" s="93" t="s">
        <v>1064</v>
      </c>
      <c r="K429" s="184">
        <v>97.8</v>
      </c>
      <c r="L429" s="185">
        <v>6</v>
      </c>
      <c r="M429" s="96">
        <v>18</v>
      </c>
      <c r="N429" s="96">
        <v>13</v>
      </c>
      <c r="O429" s="96">
        <v>0</v>
      </c>
      <c r="P429" s="96">
        <v>0</v>
      </c>
      <c r="Q429" s="185">
        <v>0</v>
      </c>
      <c r="R429" s="96">
        <v>1</v>
      </c>
      <c r="S429" s="96">
        <v>354</v>
      </c>
      <c r="T429" s="96">
        <v>11</v>
      </c>
      <c r="U429" s="96">
        <v>32</v>
      </c>
      <c r="V429" s="96">
        <v>1</v>
      </c>
      <c r="W429" s="185">
        <v>84</v>
      </c>
      <c r="X429" s="96">
        <v>247</v>
      </c>
      <c r="Y429" s="96">
        <v>103</v>
      </c>
      <c r="Z429" s="96">
        <v>39</v>
      </c>
      <c r="AA429" s="96">
        <v>6</v>
      </c>
      <c r="AB429" s="96">
        <v>4</v>
      </c>
      <c r="AC429" s="96">
        <v>0</v>
      </c>
      <c r="AD429" s="96">
        <v>51</v>
      </c>
      <c r="AE429" s="188">
        <v>4.34</v>
      </c>
      <c r="AF429" s="96">
        <v>98</v>
      </c>
      <c r="AG429" s="97">
        <v>10.8</v>
      </c>
      <c r="AH429" s="98">
        <v>2.6</v>
      </c>
      <c r="AI429" s="97">
        <v>9.3000000000000007</v>
      </c>
      <c r="AJ429" s="97">
        <v>3.5</v>
      </c>
      <c r="AK429" s="99">
        <v>1.25</v>
      </c>
      <c r="AL429" s="100">
        <v>0.28799999999999998</v>
      </c>
      <c r="AM429" s="99">
        <v>1.38</v>
      </c>
      <c r="AN429" s="99">
        <v>1.78</v>
      </c>
      <c r="AO429" s="99">
        <v>0.08</v>
      </c>
      <c r="AP429" s="101">
        <v>74</v>
      </c>
      <c r="AQ429" s="102">
        <v>103</v>
      </c>
      <c r="AR429" s="103">
        <v>33</v>
      </c>
      <c r="AS429" s="102">
        <v>16</v>
      </c>
      <c r="AT429" s="191">
        <v>15.16</v>
      </c>
      <c r="AU429" s="84">
        <v>85</v>
      </c>
      <c r="AV429" s="84">
        <v>20</v>
      </c>
      <c r="AW429" s="94">
        <v>0.02</v>
      </c>
      <c r="AX429" s="84" t="s">
        <v>1739</v>
      </c>
      <c r="AY429" s="97">
        <v>78.7</v>
      </c>
      <c r="AZ429" s="94">
        <v>4.24</v>
      </c>
      <c r="BA429" s="96">
        <v>78</v>
      </c>
      <c r="BB429" s="96">
        <v>30</v>
      </c>
      <c r="BC429" s="84" t="s">
        <v>1739</v>
      </c>
      <c r="BD429" s="97">
        <v>72.5</v>
      </c>
      <c r="BE429" s="94">
        <v>4.3600000000000003</v>
      </c>
      <c r="BF429" s="96">
        <v>86</v>
      </c>
      <c r="BG429" s="96">
        <v>26</v>
      </c>
      <c r="BH429" s="97">
        <v>69.3</v>
      </c>
      <c r="BI429" s="94">
        <v>4.1500000000000004</v>
      </c>
      <c r="BJ429" s="94">
        <v>4.5999999999999996</v>
      </c>
      <c r="BK429" s="96">
        <v>21</v>
      </c>
      <c r="BL429" s="94">
        <v>0.19</v>
      </c>
      <c r="BM429" s="36">
        <v>12</v>
      </c>
      <c r="BN429" s="70" t="s">
        <v>1065</v>
      </c>
      <c r="BO429" s="104">
        <v>3</v>
      </c>
      <c r="BP429" s="84" t="s">
        <v>4453</v>
      </c>
      <c r="BQ429" s="84">
        <v>607074</v>
      </c>
      <c r="BR429" s="36" t="s">
        <v>5802</v>
      </c>
      <c r="BS429" s="36" t="s">
        <v>3526</v>
      </c>
      <c r="BT429" s="36" t="s">
        <v>4225</v>
      </c>
      <c r="BU429" s="84" t="s">
        <v>3559</v>
      </c>
      <c r="BV429" s="84" t="s">
        <v>4668</v>
      </c>
    </row>
    <row r="430" spans="1:74" x14ac:dyDescent="0.3">
      <c r="A430" s="84" t="s">
        <v>2178</v>
      </c>
      <c r="B430" s="84" t="s">
        <v>148</v>
      </c>
      <c r="C430" s="84" t="s">
        <v>1065</v>
      </c>
      <c r="D430" s="84">
        <v>2018</v>
      </c>
      <c r="E430" s="84">
        <v>30</v>
      </c>
      <c r="F430" s="84" t="s">
        <v>1383</v>
      </c>
      <c r="G430" s="84" t="s">
        <v>1373</v>
      </c>
      <c r="H430" s="93" t="s">
        <v>1739</v>
      </c>
      <c r="I430" s="94">
        <v>0.59</v>
      </c>
      <c r="J430" s="93" t="s">
        <v>1064</v>
      </c>
      <c r="K430" s="184">
        <v>53.2</v>
      </c>
      <c r="L430" s="185">
        <v>3</v>
      </c>
      <c r="M430" s="96">
        <v>38</v>
      </c>
      <c r="N430" s="96">
        <v>4</v>
      </c>
      <c r="O430" s="96">
        <v>0</v>
      </c>
      <c r="P430" s="96">
        <v>0</v>
      </c>
      <c r="Q430" s="185">
        <v>0</v>
      </c>
      <c r="R430" s="96">
        <v>6</v>
      </c>
      <c r="S430" s="96">
        <v>252</v>
      </c>
      <c r="T430" s="96">
        <v>7</v>
      </c>
      <c r="U430" s="96">
        <v>21</v>
      </c>
      <c r="V430" s="96">
        <v>2</v>
      </c>
      <c r="W430" s="185">
        <v>52</v>
      </c>
      <c r="X430" s="96">
        <v>182</v>
      </c>
      <c r="Y430" s="96">
        <v>47</v>
      </c>
      <c r="Z430" s="96">
        <v>35</v>
      </c>
      <c r="AA430" s="96">
        <v>3</v>
      </c>
      <c r="AB430" s="96">
        <v>2</v>
      </c>
      <c r="AC430" s="96">
        <v>0</v>
      </c>
      <c r="AD430" s="96">
        <v>25</v>
      </c>
      <c r="AE430" s="188">
        <v>3.88</v>
      </c>
      <c r="AF430" s="96">
        <v>43</v>
      </c>
      <c r="AG430" s="97">
        <v>6.4</v>
      </c>
      <c r="AH430" s="98">
        <v>2.5</v>
      </c>
      <c r="AI430" s="97">
        <v>7.8</v>
      </c>
      <c r="AJ430" s="97">
        <v>3.1</v>
      </c>
      <c r="AK430" s="99">
        <v>1.03</v>
      </c>
      <c r="AL430" s="100">
        <v>0.26700000000000002</v>
      </c>
      <c r="AM430" s="99">
        <v>1.22</v>
      </c>
      <c r="AN430" s="99">
        <v>1.49</v>
      </c>
      <c r="AO430" s="99">
        <v>0.06</v>
      </c>
      <c r="AP430" s="101">
        <v>47</v>
      </c>
      <c r="AQ430" s="102">
        <v>92</v>
      </c>
      <c r="AR430" s="103">
        <v>33</v>
      </c>
      <c r="AS430" s="102">
        <v>7</v>
      </c>
      <c r="AT430" s="191">
        <v>6.59</v>
      </c>
      <c r="AU430" s="84">
        <v>86</v>
      </c>
      <c r="AV430" s="84">
        <v>21</v>
      </c>
      <c r="AW430" s="94">
        <v>0.25</v>
      </c>
      <c r="AX430" s="84" t="s">
        <v>1739</v>
      </c>
      <c r="AY430" s="97">
        <v>58.6</v>
      </c>
      <c r="AZ430" s="94">
        <v>4.0599999999999996</v>
      </c>
      <c r="BA430" s="96">
        <v>75</v>
      </c>
      <c r="BB430" s="96">
        <v>29</v>
      </c>
      <c r="BC430" s="84" t="s">
        <v>1739</v>
      </c>
      <c r="BD430" s="97">
        <v>60.7</v>
      </c>
      <c r="BE430" s="94">
        <v>4.13</v>
      </c>
      <c r="BF430" s="96">
        <v>82</v>
      </c>
      <c r="BG430" s="96">
        <v>28</v>
      </c>
      <c r="BH430" s="97">
        <v>57.3</v>
      </c>
      <c r="BI430" s="94">
        <v>2.35</v>
      </c>
      <c r="BJ430" s="94">
        <v>2.96</v>
      </c>
      <c r="BK430" s="96">
        <v>87</v>
      </c>
      <c r="BL430" s="94">
        <v>1.53</v>
      </c>
      <c r="BM430" s="36">
        <v>-54</v>
      </c>
      <c r="BN430" s="70" t="s">
        <v>1065</v>
      </c>
      <c r="BO430" s="104">
        <v>3</v>
      </c>
      <c r="BP430" s="84" t="s">
        <v>2179</v>
      </c>
      <c r="BQ430" s="84">
        <v>476589</v>
      </c>
      <c r="BR430" s="36" t="s">
        <v>3774</v>
      </c>
      <c r="BS430" s="36" t="s">
        <v>5254</v>
      </c>
      <c r="BT430" s="36" t="s">
        <v>3823</v>
      </c>
      <c r="BU430" s="84" t="s">
        <v>5294</v>
      </c>
      <c r="BV430" s="84" t="s">
        <v>4669</v>
      </c>
    </row>
    <row r="431" spans="1:74" x14ac:dyDescent="0.3">
      <c r="A431" s="84" t="s">
        <v>4560</v>
      </c>
      <c r="B431" s="84" t="s">
        <v>161</v>
      </c>
      <c r="C431" s="84" t="s">
        <v>1065</v>
      </c>
      <c r="D431" s="84">
        <v>2018</v>
      </c>
      <c r="E431" s="84">
        <v>26</v>
      </c>
      <c r="F431" s="84" t="s">
        <v>1372</v>
      </c>
      <c r="G431" s="84" t="s">
        <v>1373</v>
      </c>
      <c r="H431" s="93" t="s">
        <v>1739</v>
      </c>
      <c r="I431" s="94">
        <v>0.43</v>
      </c>
      <c r="J431" s="93" t="s">
        <v>1064</v>
      </c>
      <c r="K431" s="184">
        <v>55.7</v>
      </c>
      <c r="L431" s="185">
        <v>3</v>
      </c>
      <c r="M431" s="96">
        <v>47</v>
      </c>
      <c r="N431" s="96">
        <v>2</v>
      </c>
      <c r="O431" s="96">
        <v>0</v>
      </c>
      <c r="P431" s="96">
        <v>0</v>
      </c>
      <c r="Q431" s="185">
        <v>0</v>
      </c>
      <c r="R431" s="96">
        <v>12</v>
      </c>
      <c r="S431" s="96">
        <v>251</v>
      </c>
      <c r="T431" s="96">
        <v>9</v>
      </c>
      <c r="U431" s="96">
        <v>23</v>
      </c>
      <c r="V431" s="96">
        <v>2</v>
      </c>
      <c r="W431" s="185">
        <v>64</v>
      </c>
      <c r="X431" s="96">
        <v>177</v>
      </c>
      <c r="Y431" s="96">
        <v>47</v>
      </c>
      <c r="Z431" s="96">
        <v>35</v>
      </c>
      <c r="AA431" s="96">
        <v>3</v>
      </c>
      <c r="AB431" s="96">
        <v>3</v>
      </c>
      <c r="AC431" s="96">
        <v>0</v>
      </c>
      <c r="AD431" s="96">
        <v>25</v>
      </c>
      <c r="AE431" s="188">
        <v>3.87</v>
      </c>
      <c r="AF431" s="96">
        <v>44</v>
      </c>
      <c r="AG431" s="97">
        <v>6.7</v>
      </c>
      <c r="AH431" s="98">
        <v>2.8</v>
      </c>
      <c r="AI431" s="97">
        <v>9.9</v>
      </c>
      <c r="AJ431" s="97">
        <v>3.6</v>
      </c>
      <c r="AK431" s="99">
        <v>1.38</v>
      </c>
      <c r="AL431" s="100">
        <v>0.29799999999999999</v>
      </c>
      <c r="AM431" s="99">
        <v>1.31</v>
      </c>
      <c r="AN431" s="99">
        <v>1.92</v>
      </c>
      <c r="AO431" s="99">
        <v>0.09</v>
      </c>
      <c r="AP431" s="101">
        <v>98</v>
      </c>
      <c r="AQ431" s="102">
        <v>91</v>
      </c>
      <c r="AR431" s="103">
        <v>32</v>
      </c>
      <c r="AS431" s="102">
        <v>7</v>
      </c>
      <c r="AT431" s="191">
        <v>5.9</v>
      </c>
      <c r="AU431" s="84">
        <v>89</v>
      </c>
      <c r="AV431" s="84">
        <v>22</v>
      </c>
      <c r="AW431" s="94">
        <v>0.33</v>
      </c>
      <c r="AX431" s="84" t="s">
        <v>1739</v>
      </c>
      <c r="AY431" s="97">
        <v>60.3</v>
      </c>
      <c r="AZ431" s="94">
        <v>4.13</v>
      </c>
      <c r="BA431" s="96">
        <v>76</v>
      </c>
      <c r="BB431" s="96">
        <v>28</v>
      </c>
      <c r="BC431" s="84" t="s">
        <v>1739</v>
      </c>
      <c r="BD431" s="97">
        <v>62.3</v>
      </c>
      <c r="BE431" s="94">
        <v>4.2</v>
      </c>
      <c r="BF431" s="96">
        <v>83</v>
      </c>
      <c r="BG431" s="96">
        <v>27</v>
      </c>
      <c r="BH431" s="97">
        <v>54.7</v>
      </c>
      <c r="BI431" s="94">
        <v>2.8</v>
      </c>
      <c r="BJ431" s="94">
        <v>3.28</v>
      </c>
      <c r="BK431" s="96">
        <v>59</v>
      </c>
      <c r="BL431" s="94">
        <v>1.07</v>
      </c>
      <c r="BM431" s="36">
        <v>-27</v>
      </c>
      <c r="BN431" s="70" t="s">
        <v>1065</v>
      </c>
      <c r="BO431" s="104">
        <v>8</v>
      </c>
      <c r="BP431" s="84" t="s">
        <v>4561</v>
      </c>
      <c r="BQ431" s="84">
        <v>580792</v>
      </c>
      <c r="BR431" s="36" t="s">
        <v>3758</v>
      </c>
      <c r="BS431" s="36" t="s">
        <v>4424</v>
      </c>
      <c r="BT431" s="36" t="s">
        <v>5254</v>
      </c>
      <c r="BU431" s="84" t="s">
        <v>4255</v>
      </c>
      <c r="BV431" s="84" t="s">
        <v>4668</v>
      </c>
    </row>
    <row r="432" spans="1:74" x14ac:dyDescent="0.3">
      <c r="A432" s="84" t="s">
        <v>2057</v>
      </c>
      <c r="B432" s="84" t="s">
        <v>104</v>
      </c>
      <c r="C432" s="84" t="s">
        <v>1065</v>
      </c>
      <c r="D432" s="84">
        <v>2018</v>
      </c>
      <c r="E432" s="84">
        <v>35</v>
      </c>
      <c r="F432" s="84" t="s">
        <v>1377</v>
      </c>
      <c r="G432" s="84" t="s">
        <v>1373</v>
      </c>
      <c r="H432" s="93" t="s">
        <v>1739</v>
      </c>
      <c r="I432" s="94">
        <v>0.51</v>
      </c>
      <c r="J432" s="93" t="s">
        <v>1064</v>
      </c>
      <c r="K432" s="184">
        <v>44.7</v>
      </c>
      <c r="L432" s="185">
        <v>3</v>
      </c>
      <c r="M432" s="96">
        <v>52</v>
      </c>
      <c r="N432" s="96">
        <v>2</v>
      </c>
      <c r="O432" s="96">
        <v>0</v>
      </c>
      <c r="P432" s="96">
        <v>0</v>
      </c>
      <c r="Q432" s="185">
        <v>4</v>
      </c>
      <c r="R432" s="96">
        <v>14</v>
      </c>
      <c r="S432" s="96">
        <v>233</v>
      </c>
      <c r="T432" s="96">
        <v>7</v>
      </c>
      <c r="U432" s="96">
        <v>21</v>
      </c>
      <c r="V432" s="96">
        <v>2</v>
      </c>
      <c r="W432" s="185">
        <v>59</v>
      </c>
      <c r="X432" s="96">
        <v>169</v>
      </c>
      <c r="Y432" s="96">
        <v>41</v>
      </c>
      <c r="Z432" s="96">
        <v>35</v>
      </c>
      <c r="AA432" s="96">
        <v>1</v>
      </c>
      <c r="AB432" s="96">
        <v>2</v>
      </c>
      <c r="AC432" s="96">
        <v>0</v>
      </c>
      <c r="AD432" s="96">
        <v>21</v>
      </c>
      <c r="AE432" s="188">
        <v>3.85</v>
      </c>
      <c r="AF432" s="96">
        <v>39</v>
      </c>
      <c r="AG432" s="97">
        <v>6.3</v>
      </c>
      <c r="AH432" s="98">
        <v>2.8</v>
      </c>
      <c r="AI432" s="97">
        <v>9.3000000000000007</v>
      </c>
      <c r="AJ432" s="97">
        <v>3.4</v>
      </c>
      <c r="AK432" s="99">
        <v>1.19</v>
      </c>
      <c r="AL432" s="100">
        <v>0.27300000000000002</v>
      </c>
      <c r="AM432" s="99">
        <v>1.21</v>
      </c>
      <c r="AN432" s="99">
        <v>1.7</v>
      </c>
      <c r="AO432" s="99">
        <v>7.0000000000000007E-2</v>
      </c>
      <c r="AP432" s="101">
        <v>88</v>
      </c>
      <c r="AQ432" s="102">
        <v>91</v>
      </c>
      <c r="AR432" s="103">
        <v>32</v>
      </c>
      <c r="AS432" s="102">
        <v>6</v>
      </c>
      <c r="AT432" s="191">
        <v>7.51</v>
      </c>
      <c r="AU432" s="84">
        <v>90</v>
      </c>
      <c r="AV432" s="84">
        <v>23</v>
      </c>
      <c r="AW432" s="94">
        <v>0.33</v>
      </c>
      <c r="AX432" s="84" t="s">
        <v>1739</v>
      </c>
      <c r="AY432" s="97">
        <v>55.2</v>
      </c>
      <c r="AZ432" s="94">
        <v>4.09</v>
      </c>
      <c r="BA432" s="96">
        <v>75</v>
      </c>
      <c r="BB432" s="96">
        <v>28</v>
      </c>
      <c r="BC432" s="84" t="s">
        <v>1739</v>
      </c>
      <c r="BD432" s="97">
        <v>58</v>
      </c>
      <c r="BE432" s="94">
        <v>4.18</v>
      </c>
      <c r="BF432" s="96">
        <v>83</v>
      </c>
      <c r="BG432" s="96">
        <v>26</v>
      </c>
      <c r="BH432" s="97">
        <v>60.3</v>
      </c>
      <c r="BI432" s="94">
        <v>3.43</v>
      </c>
      <c r="BJ432" s="94">
        <v>3.55</v>
      </c>
      <c r="BK432" s="96">
        <v>47</v>
      </c>
      <c r="BL432" s="94">
        <v>0.42</v>
      </c>
      <c r="BM432" s="36">
        <v>-15</v>
      </c>
      <c r="BN432" s="70" t="s">
        <v>1065</v>
      </c>
      <c r="BO432" s="104">
        <v>-2</v>
      </c>
      <c r="BP432" s="84" t="s">
        <v>2058</v>
      </c>
      <c r="BQ432" s="84">
        <v>503285</v>
      </c>
      <c r="BR432" s="36" t="s">
        <v>4698</v>
      </c>
      <c r="BS432" s="36" t="s">
        <v>3667</v>
      </c>
      <c r="BT432" s="36" t="s">
        <v>3691</v>
      </c>
      <c r="BU432" s="84" t="s">
        <v>4518</v>
      </c>
      <c r="BV432" s="84" t="s">
        <v>4668</v>
      </c>
    </row>
    <row r="433" spans="1:74" x14ac:dyDescent="0.3">
      <c r="A433" s="84" t="s">
        <v>2253</v>
      </c>
      <c r="B433" s="84" t="s">
        <v>69</v>
      </c>
      <c r="C433" s="84" t="s">
        <v>1065</v>
      </c>
      <c r="D433" s="84">
        <v>2018</v>
      </c>
      <c r="E433" s="84">
        <v>31</v>
      </c>
      <c r="F433" s="84" t="s">
        <v>1554</v>
      </c>
      <c r="G433" s="84" t="s">
        <v>1373</v>
      </c>
      <c r="H433" s="93" t="s">
        <v>1739</v>
      </c>
      <c r="I433" s="94">
        <v>0.72</v>
      </c>
      <c r="J433" s="93" t="s">
        <v>1064</v>
      </c>
      <c r="K433" s="184">
        <v>95.2</v>
      </c>
      <c r="L433" s="185">
        <v>6</v>
      </c>
      <c r="M433" s="96">
        <v>15</v>
      </c>
      <c r="N433" s="96">
        <v>13</v>
      </c>
      <c r="O433" s="96">
        <v>0</v>
      </c>
      <c r="P433" s="96">
        <v>0</v>
      </c>
      <c r="Q433" s="185">
        <v>0</v>
      </c>
      <c r="R433" s="96">
        <v>0</v>
      </c>
      <c r="S433" s="96">
        <v>319</v>
      </c>
      <c r="T433" s="96">
        <v>9</v>
      </c>
      <c r="U433" s="96">
        <v>23</v>
      </c>
      <c r="V433" s="96">
        <v>1</v>
      </c>
      <c r="W433" s="185">
        <v>68</v>
      </c>
      <c r="X433" s="96">
        <v>225</v>
      </c>
      <c r="Y433" s="96">
        <v>98</v>
      </c>
      <c r="Z433" s="96">
        <v>39</v>
      </c>
      <c r="AA433" s="96">
        <v>4</v>
      </c>
      <c r="AB433" s="96">
        <v>4</v>
      </c>
      <c r="AC433" s="96">
        <v>0</v>
      </c>
      <c r="AD433" s="96">
        <v>45</v>
      </c>
      <c r="AE433" s="188">
        <v>4.3099999999999996</v>
      </c>
      <c r="AF433" s="96">
        <v>87</v>
      </c>
      <c r="AG433" s="97">
        <v>10.4</v>
      </c>
      <c r="AH433" s="98">
        <v>3</v>
      </c>
      <c r="AI433" s="97">
        <v>8.1</v>
      </c>
      <c r="AJ433" s="97">
        <v>2.7</v>
      </c>
      <c r="AK433" s="99">
        <v>1.07</v>
      </c>
      <c r="AL433" s="100">
        <v>0.28699999999999998</v>
      </c>
      <c r="AM433" s="99">
        <v>1.32</v>
      </c>
      <c r="AN433" s="99">
        <v>1.49</v>
      </c>
      <c r="AO433" s="99">
        <v>0.06</v>
      </c>
      <c r="AP433" s="101">
        <v>55</v>
      </c>
      <c r="AQ433" s="102">
        <v>102</v>
      </c>
      <c r="AR433" s="103">
        <v>32</v>
      </c>
      <c r="AS433" s="102">
        <v>16</v>
      </c>
      <c r="AT433" s="191">
        <v>13.94</v>
      </c>
      <c r="AU433" s="84">
        <v>91</v>
      </c>
      <c r="AV433" s="84">
        <v>24</v>
      </c>
      <c r="AW433" s="94">
        <v>-0.15</v>
      </c>
      <c r="AX433" s="84" t="s">
        <v>1739</v>
      </c>
      <c r="AY433" s="97">
        <v>74</v>
      </c>
      <c r="AZ433" s="94">
        <v>4.01</v>
      </c>
      <c r="BA433" s="96">
        <v>74</v>
      </c>
      <c r="BB433" s="96">
        <v>34</v>
      </c>
      <c r="BC433" s="84" t="s">
        <v>1739</v>
      </c>
      <c r="BD433" s="97">
        <v>67.599999999999994</v>
      </c>
      <c r="BE433" s="94">
        <v>4.16</v>
      </c>
      <c r="BF433" s="96">
        <v>82</v>
      </c>
      <c r="BG433" s="96">
        <v>29</v>
      </c>
      <c r="BH433" s="97">
        <v>63.3</v>
      </c>
      <c r="BI433" s="94">
        <v>3.55</v>
      </c>
      <c r="BJ433" s="94">
        <v>3.79</v>
      </c>
      <c r="BK433" s="96">
        <v>38</v>
      </c>
      <c r="BL433" s="94">
        <v>0.76</v>
      </c>
      <c r="BM433" s="36">
        <v>-7</v>
      </c>
      <c r="BN433" s="70" t="s">
        <v>1065</v>
      </c>
      <c r="BO433" s="104">
        <v>4</v>
      </c>
      <c r="BP433" s="84" t="s">
        <v>2254</v>
      </c>
      <c r="BQ433" s="84">
        <v>543521</v>
      </c>
      <c r="BR433" s="36" t="s">
        <v>3745</v>
      </c>
      <c r="BS433" s="36" t="s">
        <v>3495</v>
      </c>
      <c r="BT433" s="36" t="s">
        <v>3481</v>
      </c>
      <c r="BU433" s="84" t="s">
        <v>6032</v>
      </c>
      <c r="BV433" s="84" t="s">
        <v>4669</v>
      </c>
    </row>
    <row r="434" spans="1:74" x14ac:dyDescent="0.3">
      <c r="A434" s="84" t="s">
        <v>2258</v>
      </c>
      <c r="B434" s="84" t="s">
        <v>161</v>
      </c>
      <c r="C434" s="84" t="s">
        <v>1065</v>
      </c>
      <c r="D434" s="84">
        <v>2018</v>
      </c>
      <c r="E434" s="84">
        <v>31</v>
      </c>
      <c r="F434" s="84" t="s">
        <v>1397</v>
      </c>
      <c r="G434" s="84" t="s">
        <v>1373</v>
      </c>
      <c r="H434" s="93" t="s">
        <v>1739</v>
      </c>
      <c r="I434" s="94">
        <v>0.53</v>
      </c>
      <c r="J434" s="93" t="s">
        <v>1064</v>
      </c>
      <c r="K434" s="184">
        <v>54.5</v>
      </c>
      <c r="L434" s="185">
        <v>3</v>
      </c>
      <c r="M434" s="96">
        <v>52</v>
      </c>
      <c r="N434" s="96">
        <v>3</v>
      </c>
      <c r="O434" s="96">
        <v>0</v>
      </c>
      <c r="P434" s="96">
        <v>0</v>
      </c>
      <c r="Q434" s="185">
        <v>1</v>
      </c>
      <c r="R434" s="96">
        <v>9</v>
      </c>
      <c r="S434" s="96">
        <v>265</v>
      </c>
      <c r="T434" s="96">
        <v>7</v>
      </c>
      <c r="U434" s="96">
        <v>19</v>
      </c>
      <c r="V434" s="96">
        <v>3</v>
      </c>
      <c r="W434" s="185">
        <v>55</v>
      </c>
      <c r="X434" s="96">
        <v>190</v>
      </c>
      <c r="Y434" s="96">
        <v>54</v>
      </c>
      <c r="Z434" s="96">
        <v>35</v>
      </c>
      <c r="AA434" s="96">
        <v>1</v>
      </c>
      <c r="AB434" s="96">
        <v>1</v>
      </c>
      <c r="AC434" s="96">
        <v>0</v>
      </c>
      <c r="AD434" s="96">
        <v>25</v>
      </c>
      <c r="AE434" s="188">
        <v>3.94</v>
      </c>
      <c r="AF434" s="96">
        <v>46</v>
      </c>
      <c r="AG434" s="97">
        <v>6.5</v>
      </c>
      <c r="AH434" s="98">
        <v>2.9</v>
      </c>
      <c r="AI434" s="97">
        <v>7.9</v>
      </c>
      <c r="AJ434" s="97">
        <v>2.7</v>
      </c>
      <c r="AK434" s="99">
        <v>1.01</v>
      </c>
      <c r="AL434" s="100">
        <v>0.29199999999999998</v>
      </c>
      <c r="AM434" s="99">
        <v>1.26</v>
      </c>
      <c r="AN434" s="99">
        <v>1.43</v>
      </c>
      <c r="AO434" s="99">
        <v>0.06</v>
      </c>
      <c r="AP434" s="101">
        <v>55</v>
      </c>
      <c r="AQ434" s="102">
        <v>93</v>
      </c>
      <c r="AR434" s="103">
        <v>32</v>
      </c>
      <c r="AS434" s="102">
        <v>7</v>
      </c>
      <c r="AT434" s="191">
        <v>6.86</v>
      </c>
      <c r="AU434" s="84">
        <v>92</v>
      </c>
      <c r="AV434" s="84">
        <v>25</v>
      </c>
      <c r="AW434" s="94">
        <v>0.02</v>
      </c>
      <c r="AX434" s="84" t="s">
        <v>1739</v>
      </c>
      <c r="AY434" s="97">
        <v>61.5</v>
      </c>
      <c r="AZ434" s="94">
        <v>3.81</v>
      </c>
      <c r="BA434" s="96">
        <v>70</v>
      </c>
      <c r="BB434" s="96">
        <v>37</v>
      </c>
      <c r="BC434" s="84" t="s">
        <v>1739</v>
      </c>
      <c r="BD434" s="97">
        <v>62.9</v>
      </c>
      <c r="BE434" s="94">
        <v>3.97</v>
      </c>
      <c r="BF434" s="96">
        <v>78</v>
      </c>
      <c r="BG434" s="96">
        <v>33</v>
      </c>
      <c r="BH434" s="97">
        <v>64.7</v>
      </c>
      <c r="BI434" s="94">
        <v>3.2</v>
      </c>
      <c r="BJ434" s="94">
        <v>2.71</v>
      </c>
      <c r="BK434" s="96">
        <v>123</v>
      </c>
      <c r="BL434" s="94">
        <v>0.74</v>
      </c>
      <c r="BM434" s="36">
        <v>-91</v>
      </c>
      <c r="BN434" s="70" t="s">
        <v>1065</v>
      </c>
      <c r="BO434" s="104">
        <v>-2</v>
      </c>
      <c r="BP434" s="84" t="s">
        <v>2259</v>
      </c>
      <c r="BQ434" s="84">
        <v>543883</v>
      </c>
      <c r="BR434" s="36" t="s">
        <v>3759</v>
      </c>
      <c r="BS434" s="36" t="s">
        <v>5254</v>
      </c>
      <c r="BT434" s="36" t="s">
        <v>3726</v>
      </c>
      <c r="BU434" s="84" t="s">
        <v>3653</v>
      </c>
      <c r="BV434" s="84" t="s">
        <v>4669</v>
      </c>
    </row>
    <row r="435" spans="1:74" x14ac:dyDescent="0.3">
      <c r="A435" s="84" t="s">
        <v>4778</v>
      </c>
      <c r="B435" s="84" t="s">
        <v>89</v>
      </c>
      <c r="C435" s="84" t="s">
        <v>1103</v>
      </c>
      <c r="D435" s="84">
        <v>2018</v>
      </c>
      <c r="E435" s="84">
        <v>25</v>
      </c>
      <c r="F435" s="84" t="s">
        <v>1402</v>
      </c>
      <c r="G435" s="84" t="s">
        <v>1373</v>
      </c>
      <c r="H435" s="93" t="s">
        <v>1739</v>
      </c>
      <c r="I435" s="94">
        <v>0.69</v>
      </c>
      <c r="J435" s="93" t="s">
        <v>1064</v>
      </c>
      <c r="K435" s="184">
        <v>125.3</v>
      </c>
      <c r="L435" s="185">
        <v>7</v>
      </c>
      <c r="M435" s="96">
        <v>30</v>
      </c>
      <c r="N435" s="96">
        <v>17</v>
      </c>
      <c r="O435" s="96">
        <v>0</v>
      </c>
      <c r="P435" s="96">
        <v>0</v>
      </c>
      <c r="Q435" s="185">
        <v>0</v>
      </c>
      <c r="R435" s="96">
        <v>3</v>
      </c>
      <c r="S435" s="96">
        <v>458</v>
      </c>
      <c r="T435" s="96">
        <v>12</v>
      </c>
      <c r="U435" s="96">
        <v>49</v>
      </c>
      <c r="V435" s="96">
        <v>1</v>
      </c>
      <c r="W435" s="185">
        <v>104</v>
      </c>
      <c r="X435" s="96">
        <v>319</v>
      </c>
      <c r="Y435" s="96">
        <v>122</v>
      </c>
      <c r="Z435" s="96">
        <v>42</v>
      </c>
      <c r="AA435" s="96">
        <v>7</v>
      </c>
      <c r="AB435" s="96">
        <v>2</v>
      </c>
      <c r="AC435" s="96">
        <v>0</v>
      </c>
      <c r="AD435" s="96">
        <v>66</v>
      </c>
      <c r="AE435" s="188">
        <v>4.62</v>
      </c>
      <c r="AF435" s="96">
        <v>123</v>
      </c>
      <c r="AG435" s="97">
        <v>10.5</v>
      </c>
      <c r="AH435" s="98">
        <v>2.1</v>
      </c>
      <c r="AI435" s="97">
        <v>8.9</v>
      </c>
      <c r="AJ435" s="97">
        <v>4.2</v>
      </c>
      <c r="AK435" s="99">
        <v>1.03</v>
      </c>
      <c r="AL435" s="100">
        <v>0.28399999999999997</v>
      </c>
      <c r="AM435" s="99">
        <v>1.43</v>
      </c>
      <c r="AN435" s="99">
        <v>1.61</v>
      </c>
      <c r="AO435" s="99">
        <v>0.06</v>
      </c>
      <c r="AP435" s="101">
        <v>56</v>
      </c>
      <c r="AQ435" s="102">
        <v>109</v>
      </c>
      <c r="AR435" s="103">
        <v>31</v>
      </c>
      <c r="AS435" s="102">
        <v>13</v>
      </c>
      <c r="AT435" s="191">
        <v>18.84</v>
      </c>
      <c r="AU435" s="84">
        <v>95</v>
      </c>
      <c r="AV435" s="84">
        <v>26</v>
      </c>
      <c r="AW435" s="94">
        <v>-0.35</v>
      </c>
      <c r="AX435" s="84" t="s">
        <v>1739</v>
      </c>
      <c r="AY435" s="97">
        <v>96.7</v>
      </c>
      <c r="AZ435" s="94">
        <v>4.17</v>
      </c>
      <c r="BA435" s="96">
        <v>77</v>
      </c>
      <c r="BB435" s="96">
        <v>35</v>
      </c>
      <c r="BC435" s="84" t="s">
        <v>1739</v>
      </c>
      <c r="BD435" s="97">
        <v>83.7</v>
      </c>
      <c r="BE435" s="94">
        <v>4.2699999999999996</v>
      </c>
      <c r="BF435" s="96">
        <v>84</v>
      </c>
      <c r="BG435" s="96">
        <v>30</v>
      </c>
      <c r="BH435" s="97">
        <v>129.30000000000001</v>
      </c>
      <c r="BI435" s="94">
        <v>4.04</v>
      </c>
      <c r="BJ435" s="94">
        <v>4.21</v>
      </c>
      <c r="BK435" s="96">
        <v>42</v>
      </c>
      <c r="BL435" s="94">
        <v>0.57999999999999996</v>
      </c>
      <c r="BM435" s="36">
        <v>-10</v>
      </c>
      <c r="BN435" s="70" t="s">
        <v>1065</v>
      </c>
      <c r="BO435" s="104">
        <v>-46</v>
      </c>
      <c r="BP435" s="84" t="s">
        <v>5152</v>
      </c>
      <c r="BQ435" s="84">
        <v>605483</v>
      </c>
      <c r="BR435" s="36" t="s">
        <v>3780</v>
      </c>
      <c r="BS435" s="36" t="s">
        <v>3566</v>
      </c>
      <c r="BT435" s="36" t="s">
        <v>5369</v>
      </c>
      <c r="BU435" s="84" t="s">
        <v>6050</v>
      </c>
      <c r="BV435" s="84" t="s">
        <v>4668</v>
      </c>
    </row>
    <row r="436" spans="1:74" x14ac:dyDescent="0.3">
      <c r="A436" s="84" t="s">
        <v>6051</v>
      </c>
      <c r="B436" s="84" t="s">
        <v>424</v>
      </c>
      <c r="C436" s="84" t="s">
        <v>1065</v>
      </c>
      <c r="D436" s="84">
        <v>2018</v>
      </c>
      <c r="E436" s="84">
        <v>24</v>
      </c>
      <c r="F436" s="84" t="s">
        <v>1402</v>
      </c>
      <c r="G436" s="84" t="s">
        <v>1373</v>
      </c>
      <c r="H436" s="93" t="s">
        <v>1739</v>
      </c>
      <c r="I436" s="94">
        <v>0.63</v>
      </c>
      <c r="J436" s="93" t="s">
        <v>1064</v>
      </c>
      <c r="K436" s="184">
        <v>97.3</v>
      </c>
      <c r="L436" s="185">
        <v>5</v>
      </c>
      <c r="M436" s="96">
        <v>22</v>
      </c>
      <c r="N436" s="96">
        <v>10</v>
      </c>
      <c r="O436" s="96">
        <v>0</v>
      </c>
      <c r="P436" s="96">
        <v>0</v>
      </c>
      <c r="Q436" s="185">
        <v>0</v>
      </c>
      <c r="R436" s="96">
        <v>3</v>
      </c>
      <c r="S436" s="96">
        <v>315</v>
      </c>
      <c r="T436" s="96">
        <v>10</v>
      </c>
      <c r="U436" s="96">
        <v>28</v>
      </c>
      <c r="V436" s="96">
        <v>1</v>
      </c>
      <c r="W436" s="185">
        <v>74</v>
      </c>
      <c r="X436" s="96">
        <v>225</v>
      </c>
      <c r="Y436" s="96">
        <v>86</v>
      </c>
      <c r="Z436" s="96">
        <v>39</v>
      </c>
      <c r="AA436" s="96">
        <v>6</v>
      </c>
      <c r="AB436" s="96">
        <v>5</v>
      </c>
      <c r="AC436" s="96">
        <v>0</v>
      </c>
      <c r="AD436" s="96">
        <v>44</v>
      </c>
      <c r="AE436" s="188">
        <v>4.33</v>
      </c>
      <c r="AF436" s="96">
        <v>82</v>
      </c>
      <c r="AG436" s="97">
        <v>10.1</v>
      </c>
      <c r="AH436" s="98">
        <v>2.6</v>
      </c>
      <c r="AI436" s="97">
        <v>9.1</v>
      </c>
      <c r="AJ436" s="97">
        <v>3.4</v>
      </c>
      <c r="AK436" s="99">
        <v>1.26</v>
      </c>
      <c r="AL436" s="100">
        <v>0.26300000000000001</v>
      </c>
      <c r="AM436" s="99">
        <v>1.29</v>
      </c>
      <c r="AN436" s="99">
        <v>1.79</v>
      </c>
      <c r="AO436" s="99">
        <v>0.08</v>
      </c>
      <c r="AP436" s="101">
        <v>69</v>
      </c>
      <c r="AQ436" s="102">
        <v>102</v>
      </c>
      <c r="AR436" s="103">
        <v>31</v>
      </c>
      <c r="AS436" s="102">
        <v>12</v>
      </c>
      <c r="AT436" s="191">
        <v>14.87</v>
      </c>
      <c r="AU436" s="84">
        <v>98</v>
      </c>
      <c r="AV436" s="84">
        <v>27</v>
      </c>
      <c r="AW436" s="94">
        <v>-0.01</v>
      </c>
      <c r="AX436" s="84" t="s">
        <v>1739</v>
      </c>
      <c r="AY436" s="97">
        <v>75.099999999999994</v>
      </c>
      <c r="AZ436" s="94">
        <v>4.26</v>
      </c>
      <c r="BA436" s="96">
        <v>78</v>
      </c>
      <c r="BB436" s="96">
        <v>28</v>
      </c>
      <c r="BC436" s="84" t="s">
        <v>1739</v>
      </c>
      <c r="BD436" s="97">
        <v>69.400000000000006</v>
      </c>
      <c r="BE436" s="94">
        <v>4.32</v>
      </c>
      <c r="BF436" s="96">
        <v>85</v>
      </c>
      <c r="BG436" s="96">
        <v>26</v>
      </c>
      <c r="BH436" s="97">
        <v>86.7</v>
      </c>
      <c r="BI436" s="94">
        <v>3.43</v>
      </c>
      <c r="BJ436" s="94">
        <v>4.08</v>
      </c>
      <c r="BK436" s="96">
        <v>35</v>
      </c>
      <c r="BL436" s="94">
        <v>0.9</v>
      </c>
      <c r="BM436" s="36">
        <v>-4</v>
      </c>
      <c r="BN436" s="70" t="s">
        <v>1065</v>
      </c>
      <c r="BO436" s="104">
        <v>-17</v>
      </c>
      <c r="BP436" s="84" t="s">
        <v>6052</v>
      </c>
      <c r="BQ436" s="84">
        <v>607188</v>
      </c>
      <c r="BR436" s="36" t="s">
        <v>4662</v>
      </c>
      <c r="BS436" s="36" t="s">
        <v>5269</v>
      </c>
      <c r="BT436" s="36" t="s">
        <v>4264</v>
      </c>
      <c r="BU436" s="84" t="s">
        <v>4304</v>
      </c>
      <c r="BV436" s="84" t="s">
        <v>4668</v>
      </c>
    </row>
    <row r="437" spans="1:74" x14ac:dyDescent="0.3">
      <c r="A437" s="84" t="s">
        <v>864</v>
      </c>
      <c r="B437" s="84" t="s">
        <v>14</v>
      </c>
      <c r="C437" s="84" t="s">
        <v>1065</v>
      </c>
      <c r="D437" s="84">
        <v>2018</v>
      </c>
      <c r="E437" s="84">
        <v>28</v>
      </c>
      <c r="F437" s="84" t="s">
        <v>1394</v>
      </c>
      <c r="G437" s="84" t="s">
        <v>1373</v>
      </c>
      <c r="H437" s="93" t="s">
        <v>1739</v>
      </c>
      <c r="I437" s="94">
        <v>0.56000000000000005</v>
      </c>
      <c r="J437" s="93" t="s">
        <v>1064</v>
      </c>
      <c r="K437" s="184">
        <v>62.6</v>
      </c>
      <c r="L437" s="185">
        <v>3</v>
      </c>
      <c r="M437" s="96">
        <v>52</v>
      </c>
      <c r="N437" s="96">
        <v>3</v>
      </c>
      <c r="O437" s="96">
        <v>0</v>
      </c>
      <c r="P437" s="96">
        <v>0</v>
      </c>
      <c r="Q437" s="185">
        <v>1</v>
      </c>
      <c r="R437" s="96">
        <v>10</v>
      </c>
      <c r="S437" s="96">
        <v>293</v>
      </c>
      <c r="T437" s="96">
        <v>8</v>
      </c>
      <c r="U437" s="96">
        <v>27</v>
      </c>
      <c r="V437" s="96">
        <v>1</v>
      </c>
      <c r="W437" s="185">
        <v>70</v>
      </c>
      <c r="X437" s="96">
        <v>206</v>
      </c>
      <c r="Y437" s="96">
        <v>58</v>
      </c>
      <c r="Z437" s="96">
        <v>36</v>
      </c>
      <c r="AA437" s="96">
        <v>3</v>
      </c>
      <c r="AB437" s="96">
        <v>2</v>
      </c>
      <c r="AC437" s="96">
        <v>0</v>
      </c>
      <c r="AD437" s="96">
        <v>31</v>
      </c>
      <c r="AE437" s="188">
        <v>4</v>
      </c>
      <c r="AF437" s="96">
        <v>53</v>
      </c>
      <c r="AG437" s="97">
        <v>6.9</v>
      </c>
      <c r="AH437" s="98">
        <v>2.6</v>
      </c>
      <c r="AI437" s="97">
        <v>9.1999999999999993</v>
      </c>
      <c r="AJ437" s="97">
        <v>3.6</v>
      </c>
      <c r="AK437" s="99">
        <v>1.1000000000000001</v>
      </c>
      <c r="AL437" s="100">
        <v>0.30499999999999999</v>
      </c>
      <c r="AM437" s="99">
        <v>1.35</v>
      </c>
      <c r="AN437" s="99">
        <v>1.62</v>
      </c>
      <c r="AO437" s="99">
        <v>7.0000000000000007E-2</v>
      </c>
      <c r="AP437" s="101">
        <v>81</v>
      </c>
      <c r="AQ437" s="102">
        <v>94</v>
      </c>
      <c r="AR437" s="103">
        <v>31</v>
      </c>
      <c r="AS437" s="102">
        <v>7</v>
      </c>
      <c r="AT437" s="191">
        <v>7.32</v>
      </c>
      <c r="AU437" s="84">
        <v>101</v>
      </c>
      <c r="AV437" s="84">
        <v>28</v>
      </c>
      <c r="AW437" s="94">
        <v>0.1</v>
      </c>
      <c r="AX437" s="84" t="s">
        <v>1739</v>
      </c>
      <c r="AY437" s="97">
        <v>65.400000000000006</v>
      </c>
      <c r="AZ437" s="94">
        <v>3.97</v>
      </c>
      <c r="BA437" s="96">
        <v>73</v>
      </c>
      <c r="BB437" s="96">
        <v>33</v>
      </c>
      <c r="BC437" s="84" t="s">
        <v>1739</v>
      </c>
      <c r="BD437" s="97">
        <v>65.5</v>
      </c>
      <c r="BE437" s="94">
        <v>4.0999999999999996</v>
      </c>
      <c r="BF437" s="96">
        <v>81</v>
      </c>
      <c r="BG437" s="96">
        <v>30</v>
      </c>
      <c r="BH437" s="97">
        <v>69.7</v>
      </c>
      <c r="BI437" s="94">
        <v>3.88</v>
      </c>
      <c r="BJ437" s="94">
        <v>3.33</v>
      </c>
      <c r="BK437" s="96">
        <v>62</v>
      </c>
      <c r="BL437" s="94">
        <v>0.13</v>
      </c>
      <c r="BM437" s="36">
        <v>-31</v>
      </c>
      <c r="BN437" s="70" t="s">
        <v>1065</v>
      </c>
      <c r="BO437" s="104">
        <v>-4</v>
      </c>
      <c r="BP437" s="84" t="s">
        <v>3261</v>
      </c>
      <c r="BQ437" s="84">
        <v>598264</v>
      </c>
      <c r="BR437" s="36" t="s">
        <v>3764</v>
      </c>
      <c r="BS437" s="36" t="s">
        <v>5254</v>
      </c>
      <c r="BT437" s="36" t="s">
        <v>5304</v>
      </c>
      <c r="BU437" s="84" t="s">
        <v>4349</v>
      </c>
      <c r="BV437" s="84" t="s">
        <v>4668</v>
      </c>
    </row>
    <row r="438" spans="1:74" x14ac:dyDescent="0.3">
      <c r="A438" s="84" t="s">
        <v>2153</v>
      </c>
      <c r="B438" s="84" t="s">
        <v>2154</v>
      </c>
      <c r="C438" s="84" t="s">
        <v>1065</v>
      </c>
      <c r="D438" s="84">
        <v>2018</v>
      </c>
      <c r="E438" s="84">
        <v>29</v>
      </c>
      <c r="F438" s="84" t="s">
        <v>1392</v>
      </c>
      <c r="G438" s="84" t="s">
        <v>1373</v>
      </c>
      <c r="H438" s="93" t="s">
        <v>1739</v>
      </c>
      <c r="I438" s="94">
        <v>0.56000000000000005</v>
      </c>
      <c r="J438" s="93" t="s">
        <v>1064</v>
      </c>
      <c r="K438" s="184">
        <v>57.5</v>
      </c>
      <c r="L438" s="185">
        <v>3</v>
      </c>
      <c r="M438" s="96">
        <v>50</v>
      </c>
      <c r="N438" s="96">
        <v>3</v>
      </c>
      <c r="O438" s="96">
        <v>0</v>
      </c>
      <c r="P438" s="96">
        <v>0</v>
      </c>
      <c r="Q438" s="185">
        <v>0</v>
      </c>
      <c r="R438" s="96">
        <v>9</v>
      </c>
      <c r="S438" s="96">
        <v>274</v>
      </c>
      <c r="T438" s="96">
        <v>7</v>
      </c>
      <c r="U438" s="96">
        <v>20</v>
      </c>
      <c r="V438" s="96">
        <v>1</v>
      </c>
      <c r="W438" s="185">
        <v>67</v>
      </c>
      <c r="X438" s="96">
        <v>193</v>
      </c>
      <c r="Y438" s="96">
        <v>55</v>
      </c>
      <c r="Z438" s="96">
        <v>36</v>
      </c>
      <c r="AA438" s="96">
        <v>3</v>
      </c>
      <c r="AB438" s="96">
        <v>1</v>
      </c>
      <c r="AC438" s="96">
        <v>0</v>
      </c>
      <c r="AD438" s="96">
        <v>29</v>
      </c>
      <c r="AE438" s="188">
        <v>3.98</v>
      </c>
      <c r="AF438" s="96">
        <v>46</v>
      </c>
      <c r="AG438" s="97">
        <v>6.4</v>
      </c>
      <c r="AH438" s="98">
        <v>3.3</v>
      </c>
      <c r="AI438" s="97">
        <v>9.1999999999999993</v>
      </c>
      <c r="AJ438" s="97">
        <v>2.8</v>
      </c>
      <c r="AK438" s="99">
        <v>0.99</v>
      </c>
      <c r="AL438" s="100">
        <v>0.311</v>
      </c>
      <c r="AM438" s="99">
        <v>1.27</v>
      </c>
      <c r="AN438" s="99">
        <v>1.41</v>
      </c>
      <c r="AO438" s="99">
        <v>0.06</v>
      </c>
      <c r="AP438" s="101">
        <v>98</v>
      </c>
      <c r="AQ438" s="102">
        <v>94</v>
      </c>
      <c r="AR438" s="103">
        <v>31</v>
      </c>
      <c r="AS438" s="102">
        <v>7</v>
      </c>
      <c r="AT438" s="191">
        <v>7.43</v>
      </c>
      <c r="AU438" s="84">
        <v>102</v>
      </c>
      <c r="AV438" s="84">
        <v>29</v>
      </c>
      <c r="AW438" s="94">
        <v>-0.03</v>
      </c>
      <c r="AX438" s="84" t="s">
        <v>1739</v>
      </c>
      <c r="AY438" s="97">
        <v>63.8</v>
      </c>
      <c r="AZ438" s="94">
        <v>3.74</v>
      </c>
      <c r="BA438" s="96">
        <v>69</v>
      </c>
      <c r="BB438" s="96">
        <v>40</v>
      </c>
      <c r="BC438" s="84" t="s">
        <v>1739</v>
      </c>
      <c r="BD438" s="97">
        <v>64.8</v>
      </c>
      <c r="BE438" s="94">
        <v>3.95</v>
      </c>
      <c r="BF438" s="96">
        <v>78</v>
      </c>
      <c r="BG438" s="96">
        <v>34</v>
      </c>
      <c r="BH438" s="97">
        <v>64</v>
      </c>
      <c r="BI438" s="94">
        <v>4.22</v>
      </c>
      <c r="BJ438" s="94">
        <v>3.21</v>
      </c>
      <c r="BK438" s="96">
        <v>68</v>
      </c>
      <c r="BL438" s="94">
        <v>-0.24</v>
      </c>
      <c r="BM438" s="36">
        <v>-37</v>
      </c>
      <c r="BN438" s="70" t="s">
        <v>1065</v>
      </c>
      <c r="BO438" s="104">
        <v>1</v>
      </c>
      <c r="BP438" s="84" t="s">
        <v>2155</v>
      </c>
      <c r="BQ438" s="84">
        <v>521230</v>
      </c>
      <c r="BR438" s="36" t="s">
        <v>3785</v>
      </c>
      <c r="BS438" s="36" t="s">
        <v>5254</v>
      </c>
      <c r="BT438" s="36" t="s">
        <v>6049</v>
      </c>
      <c r="BU438" s="84" t="s">
        <v>5251</v>
      </c>
      <c r="BV438" s="84" t="s">
        <v>4670</v>
      </c>
    </row>
    <row r="439" spans="1:74" x14ac:dyDescent="0.3">
      <c r="A439" s="84" t="s">
        <v>194</v>
      </c>
      <c r="B439" s="84" t="s">
        <v>326</v>
      </c>
      <c r="C439" s="84" t="s">
        <v>1065</v>
      </c>
      <c r="D439" s="84">
        <v>2018</v>
      </c>
      <c r="E439" s="84">
        <v>29</v>
      </c>
      <c r="F439" s="84" t="s">
        <v>1384</v>
      </c>
      <c r="G439" s="84" t="s">
        <v>1373</v>
      </c>
      <c r="H439" s="93" t="s">
        <v>1739</v>
      </c>
      <c r="I439" s="94">
        <v>0.67</v>
      </c>
      <c r="J439" s="93" t="s">
        <v>1064</v>
      </c>
      <c r="K439" s="184">
        <v>110.8</v>
      </c>
      <c r="L439" s="185">
        <v>7</v>
      </c>
      <c r="M439" s="96">
        <v>51</v>
      </c>
      <c r="N439" s="96">
        <v>11</v>
      </c>
      <c r="O439" s="96">
        <v>0</v>
      </c>
      <c r="P439" s="96">
        <v>0</v>
      </c>
      <c r="Q439" s="185">
        <v>3</v>
      </c>
      <c r="R439" s="96">
        <v>11</v>
      </c>
      <c r="S439" s="96">
        <v>456</v>
      </c>
      <c r="T439" s="96">
        <v>15</v>
      </c>
      <c r="U439" s="96">
        <v>37</v>
      </c>
      <c r="V439" s="96">
        <v>2</v>
      </c>
      <c r="W439" s="185">
        <v>85</v>
      </c>
      <c r="X439" s="96">
        <v>323</v>
      </c>
      <c r="Y439" s="96">
        <v>127</v>
      </c>
      <c r="Z439" s="96">
        <v>42</v>
      </c>
      <c r="AA439" s="96">
        <v>6</v>
      </c>
      <c r="AB439" s="96">
        <v>5</v>
      </c>
      <c r="AC439" s="96">
        <v>1</v>
      </c>
      <c r="AD439" s="96">
        <v>64</v>
      </c>
      <c r="AE439" s="188">
        <v>4.66</v>
      </c>
      <c r="AF439" s="96">
        <v>113</v>
      </c>
      <c r="AG439" s="97">
        <v>9.5</v>
      </c>
      <c r="AH439" s="98">
        <v>2.2999999999999998</v>
      </c>
      <c r="AI439" s="97">
        <v>7.2</v>
      </c>
      <c r="AJ439" s="97">
        <v>3.1</v>
      </c>
      <c r="AK439" s="99">
        <v>1.27</v>
      </c>
      <c r="AL439" s="100">
        <v>0.27300000000000002</v>
      </c>
      <c r="AM439" s="99">
        <v>1.34</v>
      </c>
      <c r="AN439" s="99">
        <v>1.76</v>
      </c>
      <c r="AO439" s="99">
        <v>7.0000000000000007E-2</v>
      </c>
      <c r="AP439" s="101">
        <v>22</v>
      </c>
      <c r="AQ439" s="102">
        <v>110</v>
      </c>
      <c r="AR439" s="103">
        <v>31</v>
      </c>
      <c r="AS439" s="102">
        <v>8</v>
      </c>
      <c r="AT439" s="191">
        <v>19.64</v>
      </c>
      <c r="AU439" s="84">
        <v>103</v>
      </c>
      <c r="AV439" s="84">
        <v>30</v>
      </c>
      <c r="AW439" s="94">
        <v>-0.17</v>
      </c>
      <c r="AX439" s="84" t="s">
        <v>1739</v>
      </c>
      <c r="AY439" s="97">
        <v>92.9</v>
      </c>
      <c r="AZ439" s="94">
        <v>4.47</v>
      </c>
      <c r="BA439" s="96">
        <v>82</v>
      </c>
      <c r="BB439" s="96">
        <v>28</v>
      </c>
      <c r="BC439" s="84" t="s">
        <v>1739</v>
      </c>
      <c r="BD439" s="97">
        <v>81.400000000000006</v>
      </c>
      <c r="BE439" s="94">
        <v>4.49</v>
      </c>
      <c r="BF439" s="96">
        <v>89</v>
      </c>
      <c r="BG439" s="96">
        <v>25</v>
      </c>
      <c r="BH439" s="97">
        <v>147.30000000000001</v>
      </c>
      <c r="BI439" s="94">
        <v>4.1500000000000004</v>
      </c>
      <c r="BJ439" s="94">
        <v>4.66</v>
      </c>
      <c r="BK439" s="96">
        <v>34</v>
      </c>
      <c r="BL439" s="94">
        <v>0.51</v>
      </c>
      <c r="BM439" s="36">
        <v>-4</v>
      </c>
      <c r="BN439" s="70" t="s">
        <v>1065</v>
      </c>
      <c r="BO439" s="104">
        <v>-66</v>
      </c>
      <c r="BP439" s="84" t="s">
        <v>2572</v>
      </c>
      <c r="BQ439" s="84">
        <v>500724</v>
      </c>
      <c r="BR439" s="36" t="s">
        <v>3775</v>
      </c>
      <c r="BS439" s="36" t="s">
        <v>5268</v>
      </c>
      <c r="BT439" s="36" t="s">
        <v>5255</v>
      </c>
      <c r="BU439" s="84" t="s">
        <v>4329</v>
      </c>
      <c r="BV439" s="84" t="s">
        <v>4670</v>
      </c>
    </row>
    <row r="440" spans="1:74" x14ac:dyDescent="0.3">
      <c r="A440" s="84" t="s">
        <v>6053</v>
      </c>
      <c r="B440" s="84" t="s">
        <v>6054</v>
      </c>
      <c r="C440" s="84" t="s">
        <v>1065</v>
      </c>
      <c r="D440" s="84">
        <v>2018</v>
      </c>
      <c r="E440" s="84">
        <v>24</v>
      </c>
      <c r="F440" s="84" t="s">
        <v>1384</v>
      </c>
      <c r="G440" s="84" t="s">
        <v>1373</v>
      </c>
      <c r="H440" s="93" t="s">
        <v>1739</v>
      </c>
      <c r="I440" s="94">
        <v>0.54</v>
      </c>
      <c r="J440" s="93" t="s">
        <v>1064</v>
      </c>
      <c r="K440" s="184">
        <v>58.8</v>
      </c>
      <c r="L440" s="185">
        <v>3</v>
      </c>
      <c r="M440" s="96">
        <v>47</v>
      </c>
      <c r="N440" s="96">
        <v>3</v>
      </c>
      <c r="O440" s="96">
        <v>0</v>
      </c>
      <c r="P440" s="96">
        <v>0</v>
      </c>
      <c r="Q440" s="185">
        <v>2</v>
      </c>
      <c r="R440" s="96">
        <v>11</v>
      </c>
      <c r="S440" s="96">
        <v>255</v>
      </c>
      <c r="T440" s="96">
        <v>10</v>
      </c>
      <c r="U440" s="96">
        <v>21</v>
      </c>
      <c r="V440" s="96">
        <v>2</v>
      </c>
      <c r="W440" s="185">
        <v>62</v>
      </c>
      <c r="X440" s="96">
        <v>179</v>
      </c>
      <c r="Y440" s="96">
        <v>52</v>
      </c>
      <c r="Z440" s="96">
        <v>35</v>
      </c>
      <c r="AA440" s="96">
        <v>2</v>
      </c>
      <c r="AB440" s="96">
        <v>1</v>
      </c>
      <c r="AC440" s="96">
        <v>0</v>
      </c>
      <c r="AD440" s="96">
        <v>25</v>
      </c>
      <c r="AE440" s="188">
        <v>3.93</v>
      </c>
      <c r="AF440" s="96">
        <v>45</v>
      </c>
      <c r="AG440" s="97">
        <v>6.8</v>
      </c>
      <c r="AH440" s="98">
        <v>3</v>
      </c>
      <c r="AI440" s="97">
        <v>9.4</v>
      </c>
      <c r="AJ440" s="97">
        <v>3.2</v>
      </c>
      <c r="AK440" s="99">
        <v>1.57</v>
      </c>
      <c r="AL440" s="100">
        <v>0.313</v>
      </c>
      <c r="AM440" s="99">
        <v>1.37</v>
      </c>
      <c r="AN440" s="99">
        <v>2.09</v>
      </c>
      <c r="AO440" s="99">
        <v>0.1</v>
      </c>
      <c r="AP440" s="101">
        <v>83</v>
      </c>
      <c r="AQ440" s="102">
        <v>93</v>
      </c>
      <c r="AR440" s="103">
        <v>30</v>
      </c>
      <c r="AS440" s="102">
        <v>6</v>
      </c>
      <c r="AT440" s="191">
        <v>5.59</v>
      </c>
      <c r="AU440" s="84">
        <v>104</v>
      </c>
      <c r="AV440" s="84">
        <v>31</v>
      </c>
      <c r="AW440" s="94">
        <v>0.41</v>
      </c>
      <c r="AX440" s="84" t="s">
        <v>1739</v>
      </c>
      <c r="AY440" s="97">
        <v>62.8</v>
      </c>
      <c r="AZ440" s="94">
        <v>4.28</v>
      </c>
      <c r="BA440" s="96">
        <v>79</v>
      </c>
      <c r="BB440" s="96">
        <v>25</v>
      </c>
      <c r="BC440" s="84" t="s">
        <v>1739</v>
      </c>
      <c r="BD440" s="97">
        <v>64.400000000000006</v>
      </c>
      <c r="BE440" s="94">
        <v>4.34</v>
      </c>
      <c r="BF440" s="96">
        <v>86</v>
      </c>
      <c r="BG440" s="96">
        <v>25</v>
      </c>
      <c r="BH440" s="97">
        <v>58.3</v>
      </c>
      <c r="BI440" s="94">
        <v>3.86</v>
      </c>
      <c r="BJ440" s="94">
        <v>4.1100000000000003</v>
      </c>
      <c r="BK440" s="96">
        <v>28</v>
      </c>
      <c r="BL440" s="94">
        <v>7.0000000000000007E-2</v>
      </c>
      <c r="BM440" s="36">
        <v>3</v>
      </c>
      <c r="BN440" s="70" t="s">
        <v>1065</v>
      </c>
      <c r="BO440" s="104">
        <v>6</v>
      </c>
      <c r="BP440" s="84" t="s">
        <v>6055</v>
      </c>
      <c r="BQ440" s="84">
        <v>641871</v>
      </c>
      <c r="BR440" s="36" t="s">
        <v>4691</v>
      </c>
      <c r="BS440" s="36" t="s">
        <v>5254</v>
      </c>
      <c r="BT440" s="36" t="s">
        <v>6056</v>
      </c>
      <c r="BU440" s="84" t="s">
        <v>5753</v>
      </c>
      <c r="BV440" s="84" t="s">
        <v>4668</v>
      </c>
    </row>
    <row r="441" spans="1:74" x14ac:dyDescent="0.3">
      <c r="A441" s="84" t="s">
        <v>2483</v>
      </c>
      <c r="B441" s="84" t="s">
        <v>1935</v>
      </c>
      <c r="C441" s="84" t="s">
        <v>1065</v>
      </c>
      <c r="D441" s="84">
        <v>2018</v>
      </c>
      <c r="E441" s="84">
        <v>29</v>
      </c>
      <c r="F441" s="84" t="s">
        <v>1394</v>
      </c>
      <c r="G441" s="84" t="s">
        <v>1373</v>
      </c>
      <c r="H441" s="93" t="s">
        <v>1739</v>
      </c>
      <c r="I441" s="94">
        <v>0.51</v>
      </c>
      <c r="J441" s="93" t="s">
        <v>1064</v>
      </c>
      <c r="K441" s="184">
        <v>55.3</v>
      </c>
      <c r="L441" s="185">
        <v>3</v>
      </c>
      <c r="M441" s="96">
        <v>46</v>
      </c>
      <c r="N441" s="96">
        <v>3</v>
      </c>
      <c r="O441" s="96">
        <v>0</v>
      </c>
      <c r="P441" s="96">
        <v>0</v>
      </c>
      <c r="Q441" s="185">
        <v>0</v>
      </c>
      <c r="R441" s="96">
        <v>8</v>
      </c>
      <c r="S441" s="96">
        <v>269</v>
      </c>
      <c r="T441" s="96">
        <v>9</v>
      </c>
      <c r="U441" s="96">
        <v>21</v>
      </c>
      <c r="V441" s="96">
        <v>1</v>
      </c>
      <c r="W441" s="185">
        <v>59</v>
      </c>
      <c r="X441" s="96">
        <v>186</v>
      </c>
      <c r="Y441" s="96">
        <v>57</v>
      </c>
      <c r="Z441" s="96">
        <v>36</v>
      </c>
      <c r="AA441" s="96">
        <v>2</v>
      </c>
      <c r="AB441" s="96">
        <v>1</v>
      </c>
      <c r="AC441" s="96">
        <v>0</v>
      </c>
      <c r="AD441" s="96">
        <v>27</v>
      </c>
      <c r="AE441" s="188">
        <v>3.99</v>
      </c>
      <c r="AF441" s="96">
        <v>52</v>
      </c>
      <c r="AG441" s="97">
        <v>7.4</v>
      </c>
      <c r="AH441" s="98">
        <v>2.8</v>
      </c>
      <c r="AI441" s="97">
        <v>8.5</v>
      </c>
      <c r="AJ441" s="97">
        <v>3.1</v>
      </c>
      <c r="AK441" s="99">
        <v>1.28</v>
      </c>
      <c r="AL441" s="100">
        <v>0.311</v>
      </c>
      <c r="AM441" s="99">
        <v>1.37</v>
      </c>
      <c r="AN441" s="99">
        <v>1.76</v>
      </c>
      <c r="AO441" s="99">
        <v>7.0000000000000007E-2</v>
      </c>
      <c r="AP441" s="101">
        <v>62</v>
      </c>
      <c r="AQ441" s="102">
        <v>94</v>
      </c>
      <c r="AR441" s="103">
        <v>30</v>
      </c>
      <c r="AS441" s="102">
        <v>7</v>
      </c>
      <c r="AT441" s="191">
        <v>5.52</v>
      </c>
      <c r="AU441" s="84">
        <v>106</v>
      </c>
      <c r="AV441" s="84">
        <v>32</v>
      </c>
      <c r="AW441" s="94">
        <v>0.24</v>
      </c>
      <c r="AX441" s="84" t="s">
        <v>1739</v>
      </c>
      <c r="AY441" s="97">
        <v>62.4</v>
      </c>
      <c r="AZ441" s="94">
        <v>4.13</v>
      </c>
      <c r="BA441" s="96">
        <v>76</v>
      </c>
      <c r="BB441" s="96">
        <v>28</v>
      </c>
      <c r="BC441" s="84" t="s">
        <v>1739</v>
      </c>
      <c r="BD441" s="97">
        <v>63.9</v>
      </c>
      <c r="BE441" s="94">
        <v>4.2300000000000004</v>
      </c>
      <c r="BF441" s="96">
        <v>84</v>
      </c>
      <c r="BG441" s="96">
        <v>27</v>
      </c>
      <c r="BH441" s="97">
        <v>62</v>
      </c>
      <c r="BI441" s="94">
        <v>3.63</v>
      </c>
      <c r="BJ441" s="94">
        <v>3.78</v>
      </c>
      <c r="BK441" s="96">
        <v>38</v>
      </c>
      <c r="BL441" s="94">
        <v>0.36</v>
      </c>
      <c r="BM441" s="36">
        <v>-8</v>
      </c>
      <c r="BN441" s="70" t="s">
        <v>1065</v>
      </c>
      <c r="BO441" s="104">
        <v>2</v>
      </c>
      <c r="BP441" s="84" t="s">
        <v>2579</v>
      </c>
      <c r="BQ441" s="84">
        <v>592390</v>
      </c>
      <c r="BR441" s="36" t="s">
        <v>3766</v>
      </c>
      <c r="BS441" s="36" t="s">
        <v>5254</v>
      </c>
      <c r="BT441" s="36" t="s">
        <v>5403</v>
      </c>
      <c r="BU441" s="84" t="s">
        <v>5451</v>
      </c>
      <c r="BV441" s="84" t="s">
        <v>4677</v>
      </c>
    </row>
    <row r="442" spans="1:74" x14ac:dyDescent="0.3">
      <c r="A442" s="84" t="s">
        <v>2111</v>
      </c>
      <c r="B442" s="84" t="s">
        <v>896</v>
      </c>
      <c r="C442" s="84" t="s">
        <v>1065</v>
      </c>
      <c r="D442" s="84">
        <v>2018</v>
      </c>
      <c r="E442" s="84">
        <v>30</v>
      </c>
      <c r="F442" s="84" t="s">
        <v>1372</v>
      </c>
      <c r="G442" s="84" t="s">
        <v>1373</v>
      </c>
      <c r="H442" s="93" t="s">
        <v>1739</v>
      </c>
      <c r="I442" s="94">
        <v>0.55000000000000004</v>
      </c>
      <c r="J442" s="93" t="s">
        <v>1064</v>
      </c>
      <c r="K442" s="184">
        <v>53.8</v>
      </c>
      <c r="L442" s="185">
        <v>3</v>
      </c>
      <c r="M442" s="96">
        <v>45</v>
      </c>
      <c r="N442" s="96">
        <v>3</v>
      </c>
      <c r="O442" s="96">
        <v>0</v>
      </c>
      <c r="P442" s="96">
        <v>0</v>
      </c>
      <c r="Q442" s="185">
        <v>0</v>
      </c>
      <c r="R442" s="96">
        <v>11</v>
      </c>
      <c r="S442" s="96">
        <v>262</v>
      </c>
      <c r="T442" s="96">
        <v>8</v>
      </c>
      <c r="U442" s="96">
        <v>23</v>
      </c>
      <c r="V442" s="96">
        <v>1</v>
      </c>
      <c r="W442" s="185">
        <v>60</v>
      </c>
      <c r="X442" s="96">
        <v>185</v>
      </c>
      <c r="Y442" s="96">
        <v>52</v>
      </c>
      <c r="Z442" s="96">
        <v>36</v>
      </c>
      <c r="AA442" s="96">
        <v>3</v>
      </c>
      <c r="AB442" s="96">
        <v>2</v>
      </c>
      <c r="AC442" s="96">
        <v>0</v>
      </c>
      <c r="AD442" s="96">
        <v>23</v>
      </c>
      <c r="AE442" s="188">
        <v>3.99</v>
      </c>
      <c r="AF442" s="96">
        <v>50</v>
      </c>
      <c r="AG442" s="97">
        <v>7.3</v>
      </c>
      <c r="AH442" s="98">
        <v>2.7</v>
      </c>
      <c r="AI442" s="97">
        <v>8.8000000000000007</v>
      </c>
      <c r="AJ442" s="97">
        <v>3.3</v>
      </c>
      <c r="AK442" s="99">
        <v>1.1399999999999999</v>
      </c>
      <c r="AL442" s="100">
        <v>0.3</v>
      </c>
      <c r="AM442" s="99">
        <v>1.32</v>
      </c>
      <c r="AN442" s="99">
        <v>1.63</v>
      </c>
      <c r="AO442" s="99">
        <v>7.0000000000000007E-2</v>
      </c>
      <c r="AP442" s="101">
        <v>72</v>
      </c>
      <c r="AQ442" s="102">
        <v>94</v>
      </c>
      <c r="AR442" s="103">
        <v>30</v>
      </c>
      <c r="AS442" s="102">
        <v>7</v>
      </c>
      <c r="AT442" s="191">
        <v>6.12</v>
      </c>
      <c r="AU442" s="84">
        <v>109</v>
      </c>
      <c r="AV442" s="84">
        <v>34</v>
      </c>
      <c r="AW442" s="94">
        <v>0.2</v>
      </c>
      <c r="AX442" s="84" t="s">
        <v>1739</v>
      </c>
      <c r="AY442" s="97">
        <v>60.3</v>
      </c>
      <c r="AZ442" s="94">
        <v>4.09</v>
      </c>
      <c r="BA442" s="96">
        <v>75</v>
      </c>
      <c r="BB442" s="96">
        <v>29</v>
      </c>
      <c r="BC442" s="84" t="s">
        <v>1739</v>
      </c>
      <c r="BD442" s="97">
        <v>61.9</v>
      </c>
      <c r="BE442" s="94">
        <v>4.1900000000000004</v>
      </c>
      <c r="BF442" s="96">
        <v>83</v>
      </c>
      <c r="BG442" s="96">
        <v>27</v>
      </c>
      <c r="BH442" s="97">
        <v>62</v>
      </c>
      <c r="BI442" s="94">
        <v>2.61</v>
      </c>
      <c r="BJ442" s="94">
        <v>3.73</v>
      </c>
      <c r="BK442" s="96">
        <v>40</v>
      </c>
      <c r="BL442" s="94">
        <v>1.38</v>
      </c>
      <c r="BM442" s="36">
        <v>-10</v>
      </c>
      <c r="BN442" s="70" t="s">
        <v>1065</v>
      </c>
      <c r="BO442" s="104">
        <v>0</v>
      </c>
      <c r="BP442" s="84" t="s">
        <v>2112</v>
      </c>
      <c r="BQ442" s="84">
        <v>502083</v>
      </c>
      <c r="BR442" s="36" t="s">
        <v>3766</v>
      </c>
      <c r="BS442" s="36" t="s">
        <v>4240</v>
      </c>
      <c r="BT442" s="36" t="s">
        <v>5254</v>
      </c>
      <c r="BU442" s="84" t="s">
        <v>3815</v>
      </c>
      <c r="BV442" s="84" t="s">
        <v>4674</v>
      </c>
    </row>
    <row r="443" spans="1:74" x14ac:dyDescent="0.3">
      <c r="A443" s="84" t="s">
        <v>3331</v>
      </c>
      <c r="B443" s="84" t="s">
        <v>3330</v>
      </c>
      <c r="C443" s="84" t="s">
        <v>1065</v>
      </c>
      <c r="D443" s="84">
        <v>2018</v>
      </c>
      <c r="E443" s="84">
        <v>27</v>
      </c>
      <c r="F443" s="84" t="s">
        <v>1392</v>
      </c>
      <c r="G443" s="84" t="s">
        <v>1373</v>
      </c>
      <c r="H443" s="93" t="s">
        <v>1739</v>
      </c>
      <c r="I443" s="94">
        <v>0.73</v>
      </c>
      <c r="J443" s="93" t="s">
        <v>1064</v>
      </c>
      <c r="K443" s="184">
        <v>113.4</v>
      </c>
      <c r="L443" s="185">
        <v>7</v>
      </c>
      <c r="M443" s="96">
        <v>22</v>
      </c>
      <c r="N443" s="96">
        <v>16</v>
      </c>
      <c r="O443" s="96">
        <v>1</v>
      </c>
      <c r="P443" s="96">
        <v>0</v>
      </c>
      <c r="Q443" s="185">
        <v>0</v>
      </c>
      <c r="R443" s="96">
        <v>1</v>
      </c>
      <c r="S443" s="96">
        <v>426</v>
      </c>
      <c r="T443" s="96">
        <v>12</v>
      </c>
      <c r="U443" s="96">
        <v>30</v>
      </c>
      <c r="V443" s="96">
        <v>1</v>
      </c>
      <c r="W443" s="185">
        <v>71</v>
      </c>
      <c r="X443" s="96">
        <v>302</v>
      </c>
      <c r="Y443" s="96">
        <v>127</v>
      </c>
      <c r="Z443" s="96">
        <v>42</v>
      </c>
      <c r="AA443" s="96">
        <v>4</v>
      </c>
      <c r="AB443" s="96">
        <v>5</v>
      </c>
      <c r="AC443" s="96">
        <v>0</v>
      </c>
      <c r="AD443" s="96">
        <v>59</v>
      </c>
      <c r="AE443" s="188">
        <v>4.6500000000000004</v>
      </c>
      <c r="AF443" s="96">
        <v>111</v>
      </c>
      <c r="AG443" s="97">
        <v>10.1</v>
      </c>
      <c r="AH443" s="98">
        <v>2.2999999999999998</v>
      </c>
      <c r="AI443" s="97">
        <v>6.5</v>
      </c>
      <c r="AJ443" s="97">
        <v>2.7</v>
      </c>
      <c r="AK443" s="99">
        <v>1.1200000000000001</v>
      </c>
      <c r="AL443" s="100">
        <v>0.28299999999999997</v>
      </c>
      <c r="AM443" s="99">
        <v>1.36</v>
      </c>
      <c r="AN443" s="99">
        <v>1.55</v>
      </c>
      <c r="AO443" s="99">
        <v>0.06</v>
      </c>
      <c r="AP443" s="101">
        <v>16</v>
      </c>
      <c r="AQ443" s="102">
        <v>110</v>
      </c>
      <c r="AR443" s="103">
        <v>30</v>
      </c>
      <c r="AS443" s="102">
        <v>14</v>
      </c>
      <c r="AT443" s="191">
        <v>16.510000000000002</v>
      </c>
      <c r="AU443" s="84">
        <v>110</v>
      </c>
      <c r="AV443" s="84">
        <v>35</v>
      </c>
      <c r="AW443" s="94">
        <v>-0.27</v>
      </c>
      <c r="AX443" s="84" t="s">
        <v>1739</v>
      </c>
      <c r="AY443" s="97">
        <v>88.7</v>
      </c>
      <c r="AZ443" s="94">
        <v>4.33</v>
      </c>
      <c r="BA443" s="96">
        <v>80</v>
      </c>
      <c r="BB443" s="96">
        <v>30</v>
      </c>
      <c r="BC443" s="84" t="s">
        <v>1739</v>
      </c>
      <c r="BD443" s="97">
        <v>78.5</v>
      </c>
      <c r="BE443" s="94">
        <v>4.38</v>
      </c>
      <c r="BF443" s="96">
        <v>87</v>
      </c>
      <c r="BG443" s="96">
        <v>27</v>
      </c>
      <c r="BH443" s="97">
        <v>105.3</v>
      </c>
      <c r="BI443" s="94">
        <v>4.1900000000000004</v>
      </c>
      <c r="BJ443" s="94">
        <v>4.32</v>
      </c>
      <c r="BK443" s="96">
        <v>34</v>
      </c>
      <c r="BL443" s="94">
        <v>0.46</v>
      </c>
      <c r="BM443" s="36">
        <v>-4</v>
      </c>
      <c r="BN443" s="70" t="s">
        <v>1065</v>
      </c>
      <c r="BO443" s="104">
        <v>-27</v>
      </c>
      <c r="BP443" s="84" t="s">
        <v>3329</v>
      </c>
      <c r="BQ443" s="84">
        <v>608665</v>
      </c>
      <c r="BR443" s="36" t="s">
        <v>3746</v>
      </c>
      <c r="BS443" s="36" t="s">
        <v>3570</v>
      </c>
      <c r="BT443" s="36" t="s">
        <v>4919</v>
      </c>
      <c r="BU443" s="84" t="s">
        <v>3463</v>
      </c>
      <c r="BV443" s="84" t="s">
        <v>4673</v>
      </c>
    </row>
    <row r="444" spans="1:74" x14ac:dyDescent="0.3">
      <c r="A444" s="84" t="s">
        <v>368</v>
      </c>
      <c r="B444" s="84" t="s">
        <v>15</v>
      </c>
      <c r="C444" s="84" t="s">
        <v>1103</v>
      </c>
      <c r="D444" s="84">
        <v>2018</v>
      </c>
      <c r="E444" s="84">
        <v>29</v>
      </c>
      <c r="F444" s="84" t="s">
        <v>1384</v>
      </c>
      <c r="G444" s="84" t="s">
        <v>1373</v>
      </c>
      <c r="H444" s="93" t="s">
        <v>1739</v>
      </c>
      <c r="I444" s="94">
        <v>0.52</v>
      </c>
      <c r="J444" s="93" t="s">
        <v>1064</v>
      </c>
      <c r="K444" s="184">
        <v>48.9</v>
      </c>
      <c r="L444" s="185">
        <v>3</v>
      </c>
      <c r="M444" s="96">
        <v>48</v>
      </c>
      <c r="N444" s="96">
        <v>3</v>
      </c>
      <c r="O444" s="96">
        <v>0</v>
      </c>
      <c r="P444" s="96">
        <v>0</v>
      </c>
      <c r="Q444" s="185">
        <v>0</v>
      </c>
      <c r="R444" s="96">
        <v>9</v>
      </c>
      <c r="S444" s="96">
        <v>241</v>
      </c>
      <c r="T444" s="96">
        <v>7</v>
      </c>
      <c r="U444" s="96">
        <v>18</v>
      </c>
      <c r="V444" s="96">
        <v>3</v>
      </c>
      <c r="W444" s="185">
        <v>50</v>
      </c>
      <c r="X444" s="96">
        <v>168</v>
      </c>
      <c r="Y444" s="96">
        <v>50</v>
      </c>
      <c r="Z444" s="96">
        <v>36</v>
      </c>
      <c r="AA444" s="96">
        <v>2</v>
      </c>
      <c r="AB444" s="96">
        <v>1</v>
      </c>
      <c r="AC444" s="96">
        <v>0</v>
      </c>
      <c r="AD444" s="96">
        <v>24</v>
      </c>
      <c r="AE444" s="188">
        <v>3.95</v>
      </c>
      <c r="AF444" s="96">
        <v>43</v>
      </c>
      <c r="AG444" s="97">
        <v>6.8</v>
      </c>
      <c r="AH444" s="98">
        <v>2.8</v>
      </c>
      <c r="AI444" s="97">
        <v>7.9</v>
      </c>
      <c r="AJ444" s="97">
        <v>2.8</v>
      </c>
      <c r="AK444" s="99">
        <v>1.05</v>
      </c>
      <c r="AL444" s="100">
        <v>0.308</v>
      </c>
      <c r="AM444" s="99">
        <v>1.33</v>
      </c>
      <c r="AN444" s="99">
        <v>1.48</v>
      </c>
      <c r="AO444" s="99">
        <v>0.06</v>
      </c>
      <c r="AP444" s="101">
        <v>55</v>
      </c>
      <c r="AQ444" s="102">
        <v>93</v>
      </c>
      <c r="AR444" s="103">
        <v>29</v>
      </c>
      <c r="AS444" s="102">
        <v>6</v>
      </c>
      <c r="AT444" s="191">
        <v>4.47</v>
      </c>
      <c r="AU444" s="84">
        <v>112</v>
      </c>
      <c r="AV444" s="84">
        <v>36</v>
      </c>
      <c r="AW444" s="94">
        <v>0.22</v>
      </c>
      <c r="AX444" s="84" t="s">
        <v>1739</v>
      </c>
      <c r="AY444" s="97">
        <v>57.7</v>
      </c>
      <c r="AZ444" s="94">
        <v>3.98</v>
      </c>
      <c r="BA444" s="96">
        <v>73</v>
      </c>
      <c r="BB444" s="96">
        <v>31</v>
      </c>
      <c r="BC444" s="84" t="s">
        <v>1739</v>
      </c>
      <c r="BD444" s="97">
        <v>60.7</v>
      </c>
      <c r="BE444" s="94">
        <v>4.17</v>
      </c>
      <c r="BF444" s="96">
        <v>82</v>
      </c>
      <c r="BG444" s="96">
        <v>27</v>
      </c>
      <c r="BH444" s="97">
        <v>48.7</v>
      </c>
      <c r="BI444" s="94">
        <v>3.88</v>
      </c>
      <c r="BJ444" s="94">
        <v>3.58</v>
      </c>
      <c r="BK444" s="96">
        <v>41</v>
      </c>
      <c r="BL444" s="94">
        <v>0.06</v>
      </c>
      <c r="BM444" s="36">
        <v>-12</v>
      </c>
      <c r="BN444" s="70" t="s">
        <v>1065</v>
      </c>
      <c r="BO444" s="104">
        <v>12</v>
      </c>
      <c r="BP444" s="84" t="s">
        <v>2611</v>
      </c>
      <c r="BQ444" s="84">
        <v>501625</v>
      </c>
      <c r="BR444" s="36" t="s">
        <v>3782</v>
      </c>
      <c r="BS444" s="36" t="s">
        <v>3521</v>
      </c>
      <c r="BT444" s="36" t="s">
        <v>3567</v>
      </c>
      <c r="BU444" s="84" t="s">
        <v>5252</v>
      </c>
      <c r="BV444" s="84" t="s">
        <v>4677</v>
      </c>
    </row>
    <row r="445" spans="1:74" x14ac:dyDescent="0.3">
      <c r="A445" s="84" t="s">
        <v>6057</v>
      </c>
      <c r="B445" s="84" t="s">
        <v>6058</v>
      </c>
      <c r="C445" s="84" t="s">
        <v>1065</v>
      </c>
      <c r="D445" s="84">
        <v>2018</v>
      </c>
      <c r="E445" s="84">
        <v>25</v>
      </c>
      <c r="F445" s="84" t="s">
        <v>1388</v>
      </c>
      <c r="G445" s="84" t="s">
        <v>1373</v>
      </c>
      <c r="H445" s="93" t="s">
        <v>1739</v>
      </c>
      <c r="I445" s="94">
        <v>0.66</v>
      </c>
      <c r="J445" s="93" t="s">
        <v>1064</v>
      </c>
      <c r="K445" s="184">
        <v>91.1</v>
      </c>
      <c r="L445" s="185">
        <v>5</v>
      </c>
      <c r="M445" s="96">
        <v>24</v>
      </c>
      <c r="N445" s="96">
        <v>11</v>
      </c>
      <c r="O445" s="96">
        <v>0</v>
      </c>
      <c r="P445" s="96">
        <v>0</v>
      </c>
      <c r="Q445" s="185">
        <v>0</v>
      </c>
      <c r="R445" s="96">
        <v>3</v>
      </c>
      <c r="S445" s="96">
        <v>345</v>
      </c>
      <c r="T445" s="96">
        <v>12</v>
      </c>
      <c r="U445" s="96">
        <v>24</v>
      </c>
      <c r="V445" s="96">
        <v>1</v>
      </c>
      <c r="W445" s="185">
        <v>70</v>
      </c>
      <c r="X445" s="96">
        <v>241</v>
      </c>
      <c r="Y445" s="96">
        <v>104</v>
      </c>
      <c r="Z445" s="96">
        <v>40</v>
      </c>
      <c r="AA445" s="96">
        <v>4</v>
      </c>
      <c r="AB445" s="96">
        <v>8</v>
      </c>
      <c r="AC445" s="96">
        <v>1</v>
      </c>
      <c r="AD445" s="96">
        <v>55</v>
      </c>
      <c r="AE445" s="188">
        <v>4.5</v>
      </c>
      <c r="AF445" s="96">
        <v>89</v>
      </c>
      <c r="AG445" s="97">
        <v>10.1</v>
      </c>
      <c r="AH445" s="98">
        <v>2.9</v>
      </c>
      <c r="AI445" s="97">
        <v>7.9</v>
      </c>
      <c r="AJ445" s="97">
        <v>2.7</v>
      </c>
      <c r="AK445" s="99">
        <v>1.39</v>
      </c>
      <c r="AL445" s="100">
        <v>0.28000000000000003</v>
      </c>
      <c r="AM445" s="99">
        <v>1.33</v>
      </c>
      <c r="AN445" s="99">
        <v>1.85</v>
      </c>
      <c r="AO445" s="99">
        <v>0.08</v>
      </c>
      <c r="AP445" s="101">
        <v>42</v>
      </c>
      <c r="AQ445" s="102">
        <v>106</v>
      </c>
      <c r="AR445" s="103">
        <v>29</v>
      </c>
      <c r="AS445" s="102">
        <v>11</v>
      </c>
      <c r="AT445" s="191">
        <v>14.04</v>
      </c>
      <c r="AU445" s="84">
        <v>113</v>
      </c>
      <c r="AV445" s="84">
        <v>37</v>
      </c>
      <c r="AW445" s="94">
        <v>-0.05</v>
      </c>
      <c r="AX445" s="84" t="s">
        <v>1739</v>
      </c>
      <c r="AY445" s="97">
        <v>78.400000000000006</v>
      </c>
      <c r="AZ445" s="94">
        <v>4.43</v>
      </c>
      <c r="BA445" s="96">
        <v>82</v>
      </c>
      <c r="BB445" s="96">
        <v>26</v>
      </c>
      <c r="BC445" s="84" t="s">
        <v>1739</v>
      </c>
      <c r="BD445" s="97">
        <v>72.8</v>
      </c>
      <c r="BE445" s="94">
        <v>4.45</v>
      </c>
      <c r="BF445" s="96">
        <v>88</v>
      </c>
      <c r="BG445" s="96">
        <v>24</v>
      </c>
      <c r="BH445" s="97">
        <v>98.3</v>
      </c>
      <c r="BI445" s="94">
        <v>4.3</v>
      </c>
      <c r="BJ445" s="94">
        <v>4.42</v>
      </c>
      <c r="BK445" s="96">
        <v>30</v>
      </c>
      <c r="BL445" s="94">
        <v>0.19</v>
      </c>
      <c r="BM445" s="36">
        <v>-1</v>
      </c>
      <c r="BN445" s="70" t="s">
        <v>1065</v>
      </c>
      <c r="BO445" s="104">
        <v>-26</v>
      </c>
      <c r="BP445" s="84" t="s">
        <v>6059</v>
      </c>
      <c r="BQ445" s="84">
        <v>596001</v>
      </c>
      <c r="BR445" s="36" t="s">
        <v>4671</v>
      </c>
      <c r="BS445" s="36" t="s">
        <v>5269</v>
      </c>
      <c r="BT445" s="36" t="s">
        <v>4942</v>
      </c>
      <c r="BU445" s="84" t="s">
        <v>4286</v>
      </c>
      <c r="BV445" s="84" t="s">
        <v>4668</v>
      </c>
    </row>
    <row r="446" spans="1:74" x14ac:dyDescent="0.3">
      <c r="A446" s="84" t="s">
        <v>4465</v>
      </c>
      <c r="B446" s="84" t="s">
        <v>14</v>
      </c>
      <c r="C446" s="84" t="s">
        <v>1065</v>
      </c>
      <c r="D446" s="84">
        <v>2018</v>
      </c>
      <c r="E446" s="84">
        <v>28</v>
      </c>
      <c r="F446" s="84" t="s">
        <v>1402</v>
      </c>
      <c r="G446" s="84" t="s">
        <v>1373</v>
      </c>
      <c r="H446" s="93" t="s">
        <v>1739</v>
      </c>
      <c r="I446" s="94">
        <v>0.66</v>
      </c>
      <c r="J446" s="93" t="s">
        <v>1064</v>
      </c>
      <c r="K446" s="184">
        <v>95</v>
      </c>
      <c r="L446" s="185">
        <v>6</v>
      </c>
      <c r="M446" s="96">
        <v>27</v>
      </c>
      <c r="N446" s="96">
        <v>12</v>
      </c>
      <c r="O446" s="96">
        <v>0</v>
      </c>
      <c r="P446" s="96">
        <v>0</v>
      </c>
      <c r="Q446" s="185">
        <v>1</v>
      </c>
      <c r="R446" s="96">
        <v>4</v>
      </c>
      <c r="S446" s="96">
        <v>354</v>
      </c>
      <c r="T446" s="96">
        <v>12</v>
      </c>
      <c r="U446" s="96">
        <v>25</v>
      </c>
      <c r="V446" s="96">
        <v>1</v>
      </c>
      <c r="W446" s="185">
        <v>72</v>
      </c>
      <c r="X446" s="96">
        <v>249</v>
      </c>
      <c r="Y446" s="96">
        <v>107</v>
      </c>
      <c r="Z446" s="96">
        <v>41</v>
      </c>
      <c r="AA446" s="96">
        <v>4</v>
      </c>
      <c r="AB446" s="96">
        <v>3</v>
      </c>
      <c r="AC446" s="96">
        <v>2</v>
      </c>
      <c r="AD446" s="96">
        <v>55</v>
      </c>
      <c r="AE446" s="188">
        <v>4.53</v>
      </c>
      <c r="AF446" s="96">
        <v>91</v>
      </c>
      <c r="AG446" s="97">
        <v>9.8000000000000007</v>
      </c>
      <c r="AH446" s="98">
        <v>2.9</v>
      </c>
      <c r="AI446" s="97">
        <v>7.9</v>
      </c>
      <c r="AJ446" s="97">
        <v>2.7</v>
      </c>
      <c r="AK446" s="99">
        <v>1.34</v>
      </c>
      <c r="AL446" s="100">
        <v>0.28100000000000003</v>
      </c>
      <c r="AM446" s="99">
        <v>1.32</v>
      </c>
      <c r="AN446" s="99">
        <v>1.79</v>
      </c>
      <c r="AO446" s="99">
        <v>0.08</v>
      </c>
      <c r="AP446" s="101">
        <v>41</v>
      </c>
      <c r="AQ446" s="102">
        <v>107</v>
      </c>
      <c r="AR446" s="103">
        <v>29</v>
      </c>
      <c r="AS446" s="102">
        <v>11</v>
      </c>
      <c r="AT446" s="191">
        <v>15.02</v>
      </c>
      <c r="AU446" s="84">
        <v>114</v>
      </c>
      <c r="AV446" s="84">
        <v>38</v>
      </c>
      <c r="AW446" s="94">
        <v>-0.13</v>
      </c>
      <c r="AX446" s="84" t="s">
        <v>1739</v>
      </c>
      <c r="AY446" s="97">
        <v>78.599999999999994</v>
      </c>
      <c r="AZ446" s="94">
        <v>4.3099999999999996</v>
      </c>
      <c r="BA446" s="96">
        <v>79</v>
      </c>
      <c r="BB446" s="96">
        <v>28</v>
      </c>
      <c r="BC446" s="84" t="s">
        <v>1739</v>
      </c>
      <c r="BD446" s="97">
        <v>72.099999999999994</v>
      </c>
      <c r="BE446" s="94">
        <v>4.4000000000000004</v>
      </c>
      <c r="BF446" s="96">
        <v>87</v>
      </c>
      <c r="BG446" s="96">
        <v>25</v>
      </c>
      <c r="BH446" s="97">
        <v>86</v>
      </c>
      <c r="BI446" s="94">
        <v>4.5</v>
      </c>
      <c r="BJ446" s="94">
        <v>4.72</v>
      </c>
      <c r="BK446" s="96">
        <v>22</v>
      </c>
      <c r="BL446" s="94">
        <v>0.03</v>
      </c>
      <c r="BM446" s="36">
        <v>7</v>
      </c>
      <c r="BN446" s="70" t="s">
        <v>1065</v>
      </c>
      <c r="BO446" s="104">
        <v>-14</v>
      </c>
      <c r="BP446" s="84" t="s">
        <v>4466</v>
      </c>
      <c r="BQ446" s="84">
        <v>542882</v>
      </c>
      <c r="BR446" s="36" t="s">
        <v>3745</v>
      </c>
      <c r="BS446" s="36" t="s">
        <v>3711</v>
      </c>
      <c r="BT446" s="36" t="s">
        <v>3447</v>
      </c>
      <c r="BU446" s="84" t="s">
        <v>4901</v>
      </c>
      <c r="BV446" s="84" t="s">
        <v>4668</v>
      </c>
    </row>
    <row r="447" spans="1:74" x14ac:dyDescent="0.3">
      <c r="A447" s="84" t="s">
        <v>60</v>
      </c>
      <c r="B447" s="84" t="s">
        <v>2052</v>
      </c>
      <c r="C447" s="84" t="s">
        <v>1065</v>
      </c>
      <c r="D447" s="84">
        <v>2018</v>
      </c>
      <c r="E447" s="84">
        <v>34</v>
      </c>
      <c r="F447" s="84" t="s">
        <v>1384</v>
      </c>
      <c r="G447" s="84" t="s">
        <v>1373</v>
      </c>
      <c r="H447" s="93" t="s">
        <v>1739</v>
      </c>
      <c r="I447" s="94">
        <v>0.7</v>
      </c>
      <c r="J447" s="93" t="s">
        <v>1064</v>
      </c>
      <c r="K447" s="184">
        <v>102.3</v>
      </c>
      <c r="L447" s="185">
        <v>6</v>
      </c>
      <c r="M447" s="96">
        <v>42</v>
      </c>
      <c r="N447" s="96">
        <v>12</v>
      </c>
      <c r="O447" s="96">
        <v>0</v>
      </c>
      <c r="P447" s="96">
        <v>0</v>
      </c>
      <c r="Q447" s="185">
        <v>0</v>
      </c>
      <c r="R447" s="96">
        <v>7</v>
      </c>
      <c r="S447" s="96">
        <v>416</v>
      </c>
      <c r="T447" s="96">
        <v>16</v>
      </c>
      <c r="U447" s="96">
        <v>33</v>
      </c>
      <c r="V447" s="96">
        <v>2</v>
      </c>
      <c r="W447" s="185">
        <v>82</v>
      </c>
      <c r="X447" s="96">
        <v>293</v>
      </c>
      <c r="Y447" s="96">
        <v>123</v>
      </c>
      <c r="Z447" s="96">
        <v>42</v>
      </c>
      <c r="AA447" s="96">
        <v>2</v>
      </c>
      <c r="AB447" s="96">
        <v>3</v>
      </c>
      <c r="AC447" s="96">
        <v>0</v>
      </c>
      <c r="AD447" s="96">
        <v>65</v>
      </c>
      <c r="AE447" s="188">
        <v>4.67</v>
      </c>
      <c r="AF447" s="96">
        <v>104</v>
      </c>
      <c r="AG447" s="97">
        <v>9.5</v>
      </c>
      <c r="AH447" s="98">
        <v>2.5</v>
      </c>
      <c r="AI447" s="97">
        <v>7.6</v>
      </c>
      <c r="AJ447" s="97">
        <v>3</v>
      </c>
      <c r="AK447" s="99">
        <v>1.48</v>
      </c>
      <c r="AL447" s="100">
        <v>0.28100000000000003</v>
      </c>
      <c r="AM447" s="99">
        <v>1.37</v>
      </c>
      <c r="AN447" s="99">
        <v>1.98</v>
      </c>
      <c r="AO447" s="99">
        <v>0.08</v>
      </c>
      <c r="AP447" s="101">
        <v>27</v>
      </c>
      <c r="AQ447" s="102">
        <v>110</v>
      </c>
      <c r="AR447" s="103">
        <v>29</v>
      </c>
      <c r="AS447" s="102">
        <v>8</v>
      </c>
      <c r="AT447" s="191">
        <v>16.399999999999999</v>
      </c>
      <c r="AU447" s="84">
        <v>115</v>
      </c>
      <c r="AV447" s="84">
        <v>39</v>
      </c>
      <c r="AW447" s="94">
        <v>-0.09</v>
      </c>
      <c r="AX447" s="84" t="s">
        <v>1739</v>
      </c>
      <c r="AY447" s="97">
        <v>87</v>
      </c>
      <c r="AZ447" s="94">
        <v>4.58</v>
      </c>
      <c r="BA447" s="96">
        <v>84</v>
      </c>
      <c r="BB447" s="96">
        <v>25</v>
      </c>
      <c r="BC447" s="84" t="s">
        <v>1739</v>
      </c>
      <c r="BD447" s="97">
        <v>76.599999999999994</v>
      </c>
      <c r="BE447" s="94">
        <v>4.58</v>
      </c>
      <c r="BF447" s="96">
        <v>91</v>
      </c>
      <c r="BG447" s="96">
        <v>23</v>
      </c>
      <c r="BH447" s="97">
        <v>138</v>
      </c>
      <c r="BI447" s="94">
        <v>5.35</v>
      </c>
      <c r="BJ447" s="94">
        <v>4.8899999999999997</v>
      </c>
      <c r="BK447" s="96">
        <v>28</v>
      </c>
      <c r="BL447" s="94">
        <v>-0.68</v>
      </c>
      <c r="BM447" s="36">
        <v>0</v>
      </c>
      <c r="BN447" s="70" t="s">
        <v>1065</v>
      </c>
      <c r="BO447" s="104">
        <v>-61</v>
      </c>
      <c r="BP447" s="84" t="s">
        <v>2177</v>
      </c>
      <c r="BQ447" s="84">
        <v>445926</v>
      </c>
      <c r="BR447" s="36" t="s">
        <v>4690</v>
      </c>
      <c r="BS447" s="36" t="s">
        <v>3458</v>
      </c>
      <c r="BT447" s="36" t="s">
        <v>5269</v>
      </c>
      <c r="BU447" s="84" t="s">
        <v>3494</v>
      </c>
      <c r="BV447" s="84" t="s">
        <v>4681</v>
      </c>
    </row>
    <row r="448" spans="1:74" x14ac:dyDescent="0.3">
      <c r="A448" s="84" t="s">
        <v>2475</v>
      </c>
      <c r="B448" s="84" t="s">
        <v>332</v>
      </c>
      <c r="C448" s="84" t="s">
        <v>1065</v>
      </c>
      <c r="D448" s="84">
        <v>2018</v>
      </c>
      <c r="E448" s="84">
        <v>30</v>
      </c>
      <c r="F448" s="84" t="s">
        <v>1554</v>
      </c>
      <c r="G448" s="84" t="s">
        <v>1373</v>
      </c>
      <c r="H448" s="93" t="s">
        <v>1739</v>
      </c>
      <c r="I448" s="94">
        <v>0.53</v>
      </c>
      <c r="J448" s="93" t="s">
        <v>1064</v>
      </c>
      <c r="K448" s="184">
        <v>50.4</v>
      </c>
      <c r="L448" s="185">
        <v>3</v>
      </c>
      <c r="M448" s="96">
        <v>53</v>
      </c>
      <c r="N448" s="96">
        <v>1</v>
      </c>
      <c r="O448" s="96">
        <v>0</v>
      </c>
      <c r="P448" s="96">
        <v>0</v>
      </c>
      <c r="Q448" s="185">
        <v>10</v>
      </c>
      <c r="R448" s="96">
        <v>22</v>
      </c>
      <c r="S448" s="96">
        <v>236</v>
      </c>
      <c r="T448" s="96">
        <v>8</v>
      </c>
      <c r="U448" s="96">
        <v>18</v>
      </c>
      <c r="V448" s="96">
        <v>1</v>
      </c>
      <c r="W448" s="185">
        <v>61</v>
      </c>
      <c r="X448" s="96">
        <v>172</v>
      </c>
      <c r="Y448" s="96">
        <v>45</v>
      </c>
      <c r="Z448" s="96">
        <v>36</v>
      </c>
      <c r="AA448" s="96">
        <v>3</v>
      </c>
      <c r="AB448" s="96">
        <v>2</v>
      </c>
      <c r="AC448" s="96">
        <v>0</v>
      </c>
      <c r="AD448" s="96">
        <v>23</v>
      </c>
      <c r="AE448" s="188">
        <v>4.03</v>
      </c>
      <c r="AF448" s="96">
        <v>39</v>
      </c>
      <c r="AG448" s="97">
        <v>6.2</v>
      </c>
      <c r="AH448" s="98">
        <v>3.4</v>
      </c>
      <c r="AI448" s="97">
        <v>9.4</v>
      </c>
      <c r="AJ448" s="97">
        <v>2.8</v>
      </c>
      <c r="AK448" s="99">
        <v>1.19</v>
      </c>
      <c r="AL448" s="100">
        <v>0.28499999999999998</v>
      </c>
      <c r="AM448" s="99">
        <v>1.18</v>
      </c>
      <c r="AN448" s="99">
        <v>1.64</v>
      </c>
      <c r="AO448" s="99">
        <v>7.0000000000000007E-2</v>
      </c>
      <c r="AP448" s="101">
        <v>98</v>
      </c>
      <c r="AQ448" s="102">
        <v>95</v>
      </c>
      <c r="AR448" s="103">
        <v>28</v>
      </c>
      <c r="AS448" s="102">
        <v>6</v>
      </c>
      <c r="AT448" s="191">
        <v>9.82</v>
      </c>
      <c r="AU448" s="84">
        <v>119</v>
      </c>
      <c r="AV448" s="84">
        <v>44</v>
      </c>
      <c r="AW448" s="94">
        <v>-0.35</v>
      </c>
      <c r="AX448" s="84" t="s">
        <v>1762</v>
      </c>
      <c r="AY448" s="97">
        <v>58.3</v>
      </c>
      <c r="AZ448" s="94">
        <v>3.74</v>
      </c>
      <c r="BA448" s="96">
        <v>69</v>
      </c>
      <c r="BB448" s="96">
        <v>39</v>
      </c>
      <c r="BC448" s="84" t="s">
        <v>1739</v>
      </c>
      <c r="BD448" s="97">
        <v>59.5</v>
      </c>
      <c r="BE448" s="94">
        <v>3.68</v>
      </c>
      <c r="BF448" s="96">
        <v>73</v>
      </c>
      <c r="BG448" s="96">
        <v>41</v>
      </c>
      <c r="BH448" s="97">
        <v>57.3</v>
      </c>
      <c r="BI448" s="94">
        <v>4.24</v>
      </c>
      <c r="BJ448" s="94">
        <v>3.99</v>
      </c>
      <c r="BK448" s="96">
        <v>31</v>
      </c>
      <c r="BL448" s="94">
        <v>-0.21</v>
      </c>
      <c r="BM448" s="36">
        <v>-3</v>
      </c>
      <c r="BN448" s="70" t="s">
        <v>1065</v>
      </c>
      <c r="BO448" s="104">
        <v>2</v>
      </c>
      <c r="BP448" s="84" t="s">
        <v>2549</v>
      </c>
      <c r="BQ448" s="84">
        <v>444468</v>
      </c>
      <c r="BR448" s="36" t="s">
        <v>3762</v>
      </c>
      <c r="BS448" s="36" t="s">
        <v>3573</v>
      </c>
      <c r="BT448" s="36" t="s">
        <v>5292</v>
      </c>
      <c r="BU448" s="84" t="s">
        <v>3594</v>
      </c>
      <c r="BV448" s="84" t="s">
        <v>4674</v>
      </c>
    </row>
    <row r="449" spans="1:74" x14ac:dyDescent="0.3">
      <c r="A449" s="84" t="s">
        <v>286</v>
      </c>
      <c r="B449" s="84" t="s">
        <v>415</v>
      </c>
      <c r="C449" s="84" t="s">
        <v>1065</v>
      </c>
      <c r="D449" s="84">
        <v>2018</v>
      </c>
      <c r="E449" s="84">
        <v>32</v>
      </c>
      <c r="F449" s="84" t="s">
        <v>1397</v>
      </c>
      <c r="G449" s="84" t="s">
        <v>1373</v>
      </c>
      <c r="H449" s="93" t="s">
        <v>1739</v>
      </c>
      <c r="I449" s="94">
        <v>0.72</v>
      </c>
      <c r="J449" s="93" t="s">
        <v>1064</v>
      </c>
      <c r="K449" s="184">
        <v>97.3</v>
      </c>
      <c r="L449" s="185">
        <v>6</v>
      </c>
      <c r="M449" s="96">
        <v>17</v>
      </c>
      <c r="N449" s="96">
        <v>14</v>
      </c>
      <c r="O449" s="96">
        <v>0</v>
      </c>
      <c r="P449" s="96">
        <v>0</v>
      </c>
      <c r="Q449" s="185">
        <v>0</v>
      </c>
      <c r="R449" s="96">
        <v>1</v>
      </c>
      <c r="S449" s="96">
        <v>348</v>
      </c>
      <c r="T449" s="96">
        <v>12</v>
      </c>
      <c r="U449" s="96">
        <v>29</v>
      </c>
      <c r="V449" s="96">
        <v>0</v>
      </c>
      <c r="W449" s="185">
        <v>71</v>
      </c>
      <c r="X449" s="96">
        <v>248</v>
      </c>
      <c r="Y449" s="96">
        <v>97</v>
      </c>
      <c r="Z449" s="96">
        <v>41</v>
      </c>
      <c r="AA449" s="96">
        <v>5</v>
      </c>
      <c r="AB449" s="96">
        <v>6</v>
      </c>
      <c r="AC449" s="96">
        <v>0</v>
      </c>
      <c r="AD449" s="96">
        <v>50</v>
      </c>
      <c r="AE449" s="188">
        <v>4.57</v>
      </c>
      <c r="AF449" s="96">
        <v>89</v>
      </c>
      <c r="AG449" s="97">
        <v>9.6999999999999993</v>
      </c>
      <c r="AH449" s="98">
        <v>2.5</v>
      </c>
      <c r="AI449" s="97">
        <v>7.7</v>
      </c>
      <c r="AJ449" s="97">
        <v>3.1</v>
      </c>
      <c r="AK449" s="99">
        <v>1.28</v>
      </c>
      <c r="AL449" s="100">
        <v>0.26400000000000001</v>
      </c>
      <c r="AM449" s="99">
        <v>1.29</v>
      </c>
      <c r="AN449" s="99">
        <v>1.77</v>
      </c>
      <c r="AO449" s="99">
        <v>7.0000000000000007E-2</v>
      </c>
      <c r="AP449" s="101">
        <v>34</v>
      </c>
      <c r="AQ449" s="102">
        <v>108</v>
      </c>
      <c r="AR449" s="103">
        <v>28</v>
      </c>
      <c r="AS449" s="102">
        <v>14</v>
      </c>
      <c r="AT449" s="191">
        <v>15.18</v>
      </c>
      <c r="AU449" s="84">
        <v>120</v>
      </c>
      <c r="AV449" s="84">
        <v>41</v>
      </c>
      <c r="AW449" s="94">
        <v>-0.05</v>
      </c>
      <c r="AX449" s="84" t="s">
        <v>1739</v>
      </c>
      <c r="AY449" s="97">
        <v>76.5</v>
      </c>
      <c r="AZ449" s="94">
        <v>4.5199999999999996</v>
      </c>
      <c r="BA449" s="96">
        <v>83</v>
      </c>
      <c r="BB449" s="96">
        <v>24</v>
      </c>
      <c r="BC449" s="84" t="s">
        <v>1739</v>
      </c>
      <c r="BD449" s="97">
        <v>69.3</v>
      </c>
      <c r="BE449" s="94">
        <v>4.5199999999999996</v>
      </c>
      <c r="BF449" s="96">
        <v>89</v>
      </c>
      <c r="BG449" s="96">
        <v>22</v>
      </c>
      <c r="BH449" s="97">
        <v>86.7</v>
      </c>
      <c r="BI449" s="94">
        <v>4.3600000000000003</v>
      </c>
      <c r="BJ449" s="94">
        <v>4.8600000000000003</v>
      </c>
      <c r="BK449" s="96">
        <v>21</v>
      </c>
      <c r="BL449" s="94">
        <v>0.21</v>
      </c>
      <c r="BM449" s="36">
        <v>7</v>
      </c>
      <c r="BN449" s="70" t="s">
        <v>1065</v>
      </c>
      <c r="BO449" s="104">
        <v>-17</v>
      </c>
      <c r="BP449" s="84" t="s">
        <v>1980</v>
      </c>
      <c r="BQ449" s="84">
        <v>433587</v>
      </c>
      <c r="BR449" s="36" t="s">
        <v>3752</v>
      </c>
      <c r="BS449" s="36" t="s">
        <v>3488</v>
      </c>
      <c r="BT449" s="36" t="s">
        <v>3713</v>
      </c>
      <c r="BU449" s="84" t="s">
        <v>3570</v>
      </c>
      <c r="BV449" s="84" t="s">
        <v>4681</v>
      </c>
    </row>
    <row r="450" spans="1:74" x14ac:dyDescent="0.3">
      <c r="A450" s="84" t="s">
        <v>532</v>
      </c>
      <c r="B450" s="84" t="s">
        <v>88</v>
      </c>
      <c r="C450" s="84" t="s">
        <v>1065</v>
      </c>
      <c r="D450" s="84">
        <v>2018</v>
      </c>
      <c r="E450" s="84">
        <v>31</v>
      </c>
      <c r="F450" s="84" t="s">
        <v>1397</v>
      </c>
      <c r="G450" s="84" t="s">
        <v>1373</v>
      </c>
      <c r="H450" s="93" t="s">
        <v>1739</v>
      </c>
      <c r="I450" s="94">
        <v>0.6</v>
      </c>
      <c r="J450" s="93" t="s">
        <v>1064</v>
      </c>
      <c r="K450" s="184">
        <v>54.6</v>
      </c>
      <c r="L450" s="185">
        <v>4</v>
      </c>
      <c r="M450" s="96">
        <v>39</v>
      </c>
      <c r="N450" s="96">
        <v>5</v>
      </c>
      <c r="O450" s="96">
        <v>0</v>
      </c>
      <c r="P450" s="96">
        <v>0</v>
      </c>
      <c r="Q450" s="185">
        <v>1</v>
      </c>
      <c r="R450" s="96">
        <v>5</v>
      </c>
      <c r="S450" s="96">
        <v>260</v>
      </c>
      <c r="T450" s="96">
        <v>6</v>
      </c>
      <c r="U450" s="96">
        <v>24</v>
      </c>
      <c r="V450" s="96">
        <v>2</v>
      </c>
      <c r="W450" s="185">
        <v>60</v>
      </c>
      <c r="X450" s="96">
        <v>184</v>
      </c>
      <c r="Y450" s="96">
        <v>52</v>
      </c>
      <c r="Z450" s="96">
        <v>37</v>
      </c>
      <c r="AA450" s="96">
        <v>1</v>
      </c>
      <c r="AB450" s="96">
        <v>2</v>
      </c>
      <c r="AC450" s="96">
        <v>0</v>
      </c>
      <c r="AD450" s="96">
        <v>25</v>
      </c>
      <c r="AE450" s="188">
        <v>4.1100000000000003</v>
      </c>
      <c r="AF450" s="96">
        <v>51</v>
      </c>
      <c r="AG450" s="97">
        <v>7.4</v>
      </c>
      <c r="AH450" s="98">
        <v>2.5</v>
      </c>
      <c r="AI450" s="97">
        <v>8.8000000000000007</v>
      </c>
      <c r="AJ450" s="97">
        <v>3.5</v>
      </c>
      <c r="AK450" s="99">
        <v>0.92</v>
      </c>
      <c r="AL450" s="100">
        <v>0.29399999999999998</v>
      </c>
      <c r="AM450" s="99">
        <v>1.31</v>
      </c>
      <c r="AN450" s="99">
        <v>1.42</v>
      </c>
      <c r="AO450" s="99">
        <v>0.05</v>
      </c>
      <c r="AP450" s="101">
        <v>72</v>
      </c>
      <c r="AQ450" s="102">
        <v>97</v>
      </c>
      <c r="AR450" s="103">
        <v>27</v>
      </c>
      <c r="AS450" s="102">
        <v>6</v>
      </c>
      <c r="AT450" s="191">
        <v>6.6</v>
      </c>
      <c r="AU450" s="84">
        <v>121</v>
      </c>
      <c r="AV450" s="84">
        <v>42</v>
      </c>
      <c r="AW450" s="94">
        <v>-0.06</v>
      </c>
      <c r="AX450" s="84" t="s">
        <v>1739</v>
      </c>
      <c r="AY450" s="97">
        <v>60</v>
      </c>
      <c r="AZ450" s="94">
        <v>3.8</v>
      </c>
      <c r="BA450" s="96">
        <v>70</v>
      </c>
      <c r="BB450" s="96">
        <v>37</v>
      </c>
      <c r="BC450" s="84" t="s">
        <v>1739</v>
      </c>
      <c r="BD450" s="97">
        <v>61.8</v>
      </c>
      <c r="BE450" s="94">
        <v>4.05</v>
      </c>
      <c r="BF450" s="96">
        <v>80</v>
      </c>
      <c r="BG450" s="96">
        <v>30</v>
      </c>
      <c r="BH450" s="97">
        <v>55.7</v>
      </c>
      <c r="BI450" s="94">
        <v>3.4</v>
      </c>
      <c r="BJ450" s="94">
        <v>3.41</v>
      </c>
      <c r="BK450" s="96">
        <v>52</v>
      </c>
      <c r="BL450" s="94">
        <v>0.71</v>
      </c>
      <c r="BM450" s="36">
        <v>-25</v>
      </c>
      <c r="BN450" s="70" t="s">
        <v>1065</v>
      </c>
      <c r="BO450" s="104">
        <v>6</v>
      </c>
      <c r="BP450" s="84" t="s">
        <v>2071</v>
      </c>
      <c r="BQ450" s="84">
        <v>475479</v>
      </c>
      <c r="BR450" s="36" t="s">
        <v>3766</v>
      </c>
      <c r="BS450" s="36" t="s">
        <v>5254</v>
      </c>
      <c r="BT450" s="36" t="s">
        <v>5722</v>
      </c>
      <c r="BU450" s="84" t="s">
        <v>4240</v>
      </c>
      <c r="BV450" s="84" t="s">
        <v>4682</v>
      </c>
    </row>
    <row r="451" spans="1:74" x14ac:dyDescent="0.3">
      <c r="A451" s="84" t="s">
        <v>302</v>
      </c>
      <c r="B451" s="84" t="s">
        <v>1988</v>
      </c>
      <c r="C451" s="84" t="s">
        <v>1065</v>
      </c>
      <c r="D451" s="84">
        <v>2018</v>
      </c>
      <c r="E451" s="84">
        <v>34</v>
      </c>
      <c r="F451" s="84" t="s">
        <v>1381</v>
      </c>
      <c r="G451" s="84" t="s">
        <v>1373</v>
      </c>
      <c r="H451" s="93" t="s">
        <v>1739</v>
      </c>
      <c r="I451" s="94">
        <v>0.72</v>
      </c>
      <c r="J451" s="93" t="s">
        <v>1064</v>
      </c>
      <c r="K451" s="184">
        <v>81.400000000000006</v>
      </c>
      <c r="L451" s="185">
        <v>6</v>
      </c>
      <c r="M451" s="96">
        <v>27</v>
      </c>
      <c r="N451" s="96">
        <v>14</v>
      </c>
      <c r="O451" s="96">
        <v>0</v>
      </c>
      <c r="P451" s="96">
        <v>0</v>
      </c>
      <c r="Q451" s="185">
        <v>0</v>
      </c>
      <c r="R451" s="96">
        <v>4</v>
      </c>
      <c r="S451" s="96">
        <v>395</v>
      </c>
      <c r="T451" s="96">
        <v>17</v>
      </c>
      <c r="U451" s="96">
        <v>30</v>
      </c>
      <c r="V451" s="96">
        <v>1</v>
      </c>
      <c r="W451" s="185">
        <v>79</v>
      </c>
      <c r="X451" s="96">
        <v>270</v>
      </c>
      <c r="Y451" s="96">
        <v>123</v>
      </c>
      <c r="Z451" s="96">
        <v>42</v>
      </c>
      <c r="AA451" s="96">
        <v>5</v>
      </c>
      <c r="AB451" s="96">
        <v>4</v>
      </c>
      <c r="AC451" s="96">
        <v>1</v>
      </c>
      <c r="AD451" s="96">
        <v>72</v>
      </c>
      <c r="AE451" s="188">
        <v>4.7</v>
      </c>
      <c r="AF451" s="96">
        <v>98</v>
      </c>
      <c r="AG451" s="97">
        <v>9.6</v>
      </c>
      <c r="AH451" s="98">
        <v>2.6</v>
      </c>
      <c r="AI451" s="97">
        <v>7.8</v>
      </c>
      <c r="AJ451" s="97">
        <v>2.9</v>
      </c>
      <c r="AK451" s="99">
        <v>1.7</v>
      </c>
      <c r="AL451" s="100">
        <v>0.29199999999999998</v>
      </c>
      <c r="AM451" s="99">
        <v>1.43</v>
      </c>
      <c r="AN451" s="99">
        <v>2.21</v>
      </c>
      <c r="AO451" s="99">
        <v>0.1</v>
      </c>
      <c r="AP451" s="101">
        <v>28</v>
      </c>
      <c r="AQ451" s="102">
        <v>111</v>
      </c>
      <c r="AR451" s="103">
        <v>27</v>
      </c>
      <c r="AS451" s="102">
        <v>10</v>
      </c>
      <c r="AT451" s="191">
        <v>13.84</v>
      </c>
      <c r="AU451" s="84">
        <v>122</v>
      </c>
      <c r="AV451" s="84">
        <v>43</v>
      </c>
      <c r="AW451" s="94">
        <v>-0.03</v>
      </c>
      <c r="AX451" s="84" t="s">
        <v>1739</v>
      </c>
      <c r="AY451" s="97">
        <v>79.5</v>
      </c>
      <c r="AZ451" s="94">
        <v>4.7</v>
      </c>
      <c r="BA451" s="96">
        <v>86</v>
      </c>
      <c r="BB451" s="96">
        <v>21</v>
      </c>
      <c r="BC451" s="84" t="s">
        <v>1739</v>
      </c>
      <c r="BD451" s="97">
        <v>74.5</v>
      </c>
      <c r="BE451" s="94">
        <v>4.67</v>
      </c>
      <c r="BF451" s="96">
        <v>92</v>
      </c>
      <c r="BG451" s="96">
        <v>21</v>
      </c>
      <c r="BH451" s="97">
        <v>105.3</v>
      </c>
      <c r="BI451" s="94">
        <v>6.41</v>
      </c>
      <c r="BJ451" s="94">
        <v>4.92</v>
      </c>
      <c r="BK451" s="96">
        <v>23</v>
      </c>
      <c r="BL451" s="94">
        <v>-1.71</v>
      </c>
      <c r="BM451" s="36">
        <v>4</v>
      </c>
      <c r="BN451" s="70" t="s">
        <v>1065</v>
      </c>
      <c r="BO451" s="104">
        <v>-31</v>
      </c>
      <c r="BP451" s="84" t="s">
        <v>1989</v>
      </c>
      <c r="BQ451" s="84">
        <v>434671</v>
      </c>
      <c r="BR451" s="36" t="s">
        <v>4672</v>
      </c>
      <c r="BS451" s="36" t="s">
        <v>5269</v>
      </c>
      <c r="BT451" s="36" t="s">
        <v>3458</v>
      </c>
      <c r="BU451" s="84" t="s">
        <v>3469</v>
      </c>
      <c r="BV451" s="84" t="s">
        <v>4681</v>
      </c>
    </row>
    <row r="452" spans="1:74" x14ac:dyDescent="0.3">
      <c r="A452" s="84" t="s">
        <v>2487</v>
      </c>
      <c r="B452" s="84" t="s">
        <v>38</v>
      </c>
      <c r="C452" s="84" t="s">
        <v>1065</v>
      </c>
      <c r="D452" s="84">
        <v>2018</v>
      </c>
      <c r="E452" s="84">
        <v>29</v>
      </c>
      <c r="F452" s="84" t="s">
        <v>1400</v>
      </c>
      <c r="G452" s="84" t="s">
        <v>1373</v>
      </c>
      <c r="H452" s="93" t="s">
        <v>1739</v>
      </c>
      <c r="I452" s="94">
        <v>0.55000000000000004</v>
      </c>
      <c r="J452" s="93" t="s">
        <v>1064</v>
      </c>
      <c r="K452" s="184">
        <v>56.8</v>
      </c>
      <c r="L452" s="185">
        <v>3</v>
      </c>
      <c r="M452" s="96">
        <v>55</v>
      </c>
      <c r="N452" s="96">
        <v>2</v>
      </c>
      <c r="O452" s="96">
        <v>0</v>
      </c>
      <c r="P452" s="96">
        <v>0</v>
      </c>
      <c r="Q452" s="185">
        <v>3</v>
      </c>
      <c r="R452" s="96">
        <v>13</v>
      </c>
      <c r="S452" s="96">
        <v>272</v>
      </c>
      <c r="T452" s="96">
        <v>8</v>
      </c>
      <c r="U452" s="96">
        <v>22</v>
      </c>
      <c r="V452" s="96">
        <v>3</v>
      </c>
      <c r="W452" s="185">
        <v>61</v>
      </c>
      <c r="X452" s="96">
        <v>193</v>
      </c>
      <c r="Y452" s="96">
        <v>53</v>
      </c>
      <c r="Z452" s="96">
        <v>37</v>
      </c>
      <c r="AA452" s="96">
        <v>4</v>
      </c>
      <c r="AB452" s="96">
        <v>2</v>
      </c>
      <c r="AC452" s="96">
        <v>0</v>
      </c>
      <c r="AD452" s="96">
        <v>27</v>
      </c>
      <c r="AE452" s="188">
        <v>4.12</v>
      </c>
      <c r="AF452" s="96">
        <v>46</v>
      </c>
      <c r="AG452" s="97">
        <v>6.4</v>
      </c>
      <c r="AH452" s="98">
        <v>2.8</v>
      </c>
      <c r="AI452" s="97">
        <v>8.4</v>
      </c>
      <c r="AJ452" s="97">
        <v>3.1</v>
      </c>
      <c r="AK452" s="99">
        <v>1.1200000000000001</v>
      </c>
      <c r="AL452" s="100">
        <v>0.29099999999999998</v>
      </c>
      <c r="AM452" s="99">
        <v>1.27</v>
      </c>
      <c r="AN452" s="99">
        <v>1.58</v>
      </c>
      <c r="AO452" s="99">
        <v>0.06</v>
      </c>
      <c r="AP452" s="101">
        <v>62</v>
      </c>
      <c r="AQ452" s="102">
        <v>97</v>
      </c>
      <c r="AR452" s="103">
        <v>27</v>
      </c>
      <c r="AS452" s="102">
        <v>6</v>
      </c>
      <c r="AT452" s="191">
        <v>7.59</v>
      </c>
      <c r="AU452" s="84">
        <v>123</v>
      </c>
      <c r="AV452" s="84">
        <v>44</v>
      </c>
      <c r="AW452" s="94">
        <v>0.05</v>
      </c>
      <c r="AX452" s="84" t="s">
        <v>1739</v>
      </c>
      <c r="AY452" s="97">
        <v>62.2</v>
      </c>
      <c r="AZ452" s="94">
        <v>3.99</v>
      </c>
      <c r="BA452" s="96">
        <v>73</v>
      </c>
      <c r="BB452" s="96">
        <v>32</v>
      </c>
      <c r="BC452" s="84" t="s">
        <v>1739</v>
      </c>
      <c r="BD452" s="97">
        <v>63.4</v>
      </c>
      <c r="BE452" s="94">
        <v>4.17</v>
      </c>
      <c r="BF452" s="96">
        <v>82</v>
      </c>
      <c r="BG452" s="96">
        <v>28</v>
      </c>
      <c r="BH452" s="97">
        <v>61.3</v>
      </c>
      <c r="BI452" s="94">
        <v>4.7</v>
      </c>
      <c r="BJ452" s="94">
        <v>4.0199999999999996</v>
      </c>
      <c r="BK452" s="96">
        <v>31</v>
      </c>
      <c r="BL452" s="94">
        <v>-0.56999999999999995</v>
      </c>
      <c r="BM452" s="36">
        <v>-4</v>
      </c>
      <c r="BN452" s="70" t="s">
        <v>1065</v>
      </c>
      <c r="BO452" s="104">
        <v>2</v>
      </c>
      <c r="BP452" s="84" t="s">
        <v>2615</v>
      </c>
      <c r="BQ452" s="84">
        <v>519151</v>
      </c>
      <c r="BR452" s="36" t="s">
        <v>3764</v>
      </c>
      <c r="BS452" s="36" t="s">
        <v>4535</v>
      </c>
      <c r="BT452" s="36" t="s">
        <v>5248</v>
      </c>
      <c r="BU452" s="84" t="s">
        <v>5254</v>
      </c>
      <c r="BV452" s="84" t="s">
        <v>4677</v>
      </c>
    </row>
    <row r="453" spans="1:74" x14ac:dyDescent="0.3">
      <c r="A453" s="84" t="s">
        <v>1993</v>
      </c>
      <c r="B453" s="84" t="s">
        <v>1966</v>
      </c>
      <c r="C453" s="84" t="s">
        <v>1065</v>
      </c>
      <c r="D453" s="84">
        <v>2018</v>
      </c>
      <c r="E453" s="84">
        <v>34</v>
      </c>
      <c r="F453" s="84" t="s">
        <v>1375</v>
      </c>
      <c r="G453" s="84" t="s">
        <v>1373</v>
      </c>
      <c r="H453" s="93" t="s">
        <v>1739</v>
      </c>
      <c r="I453" s="94">
        <v>0.71</v>
      </c>
      <c r="J453" s="93" t="s">
        <v>1064</v>
      </c>
      <c r="K453" s="184">
        <v>92.5</v>
      </c>
      <c r="L453" s="185">
        <v>6</v>
      </c>
      <c r="M453" s="96">
        <v>21</v>
      </c>
      <c r="N453" s="96">
        <v>14</v>
      </c>
      <c r="O453" s="96">
        <v>0</v>
      </c>
      <c r="P453" s="96">
        <v>0</v>
      </c>
      <c r="Q453" s="185">
        <v>0</v>
      </c>
      <c r="R453" s="96">
        <v>2</v>
      </c>
      <c r="S453" s="96">
        <v>368</v>
      </c>
      <c r="T453" s="96">
        <v>11</v>
      </c>
      <c r="U453" s="96">
        <v>31</v>
      </c>
      <c r="V453" s="96">
        <v>2</v>
      </c>
      <c r="W453" s="185">
        <v>64</v>
      </c>
      <c r="X453" s="96">
        <v>257</v>
      </c>
      <c r="Y453" s="96">
        <v>108</v>
      </c>
      <c r="Z453" s="96">
        <v>42</v>
      </c>
      <c r="AA453" s="96">
        <v>4</v>
      </c>
      <c r="AB453" s="96">
        <v>4</v>
      </c>
      <c r="AC453" s="96">
        <v>0</v>
      </c>
      <c r="AD453" s="96">
        <v>58</v>
      </c>
      <c r="AE453" s="188">
        <v>4.6500000000000004</v>
      </c>
      <c r="AF453" s="96">
        <v>96</v>
      </c>
      <c r="AG453" s="97">
        <v>10.1</v>
      </c>
      <c r="AH453" s="98">
        <v>2.1</v>
      </c>
      <c r="AI453" s="97">
        <v>6.7</v>
      </c>
      <c r="AJ453" s="97">
        <v>3.2</v>
      </c>
      <c r="AK453" s="99">
        <v>1.1100000000000001</v>
      </c>
      <c r="AL453" s="100">
        <v>0.27700000000000002</v>
      </c>
      <c r="AM453" s="99">
        <v>1.38</v>
      </c>
      <c r="AN453" s="99">
        <v>1.59</v>
      </c>
      <c r="AO453" s="99">
        <v>0.06</v>
      </c>
      <c r="AP453" s="101">
        <v>16</v>
      </c>
      <c r="AQ453" s="102">
        <v>110</v>
      </c>
      <c r="AR453" s="103">
        <v>27</v>
      </c>
      <c r="AS453" s="102">
        <v>12</v>
      </c>
      <c r="AT453" s="191">
        <v>13.53</v>
      </c>
      <c r="AU453" s="84">
        <v>124</v>
      </c>
      <c r="AV453" s="84">
        <v>45</v>
      </c>
      <c r="AW453" s="94">
        <v>-0.31</v>
      </c>
      <c r="AX453" s="84" t="s">
        <v>1739</v>
      </c>
      <c r="AY453" s="97">
        <v>77.5</v>
      </c>
      <c r="AZ453" s="94">
        <v>4.32</v>
      </c>
      <c r="BA453" s="96">
        <v>80</v>
      </c>
      <c r="BB453" s="96">
        <v>28</v>
      </c>
      <c r="BC453" s="84" t="s">
        <v>1739</v>
      </c>
      <c r="BD453" s="97">
        <v>70.8</v>
      </c>
      <c r="BE453" s="94">
        <v>4.34</v>
      </c>
      <c r="BF453" s="96">
        <v>86</v>
      </c>
      <c r="BG453" s="96">
        <v>26</v>
      </c>
      <c r="BH453" s="97">
        <v>90.3</v>
      </c>
      <c r="BI453" s="94">
        <v>4.88</v>
      </c>
      <c r="BJ453" s="94">
        <v>3.87</v>
      </c>
      <c r="BK453" s="96">
        <v>43</v>
      </c>
      <c r="BL453" s="94">
        <v>-0.23</v>
      </c>
      <c r="BM453" s="36">
        <v>-16</v>
      </c>
      <c r="BN453" s="70" t="s">
        <v>1065</v>
      </c>
      <c r="BO453" s="104">
        <v>-20</v>
      </c>
      <c r="BP453" s="84" t="s">
        <v>1994</v>
      </c>
      <c r="BQ453" s="84">
        <v>450729</v>
      </c>
      <c r="BR453" s="36" t="s">
        <v>6033</v>
      </c>
      <c r="BS453" s="36" t="s">
        <v>3441</v>
      </c>
      <c r="BT453" s="36" t="s">
        <v>3227</v>
      </c>
      <c r="BU453" s="84" t="s">
        <v>5680</v>
      </c>
      <c r="BV453" s="84" t="s">
        <v>4681</v>
      </c>
    </row>
    <row r="454" spans="1:74" x14ac:dyDescent="0.3">
      <c r="A454" s="84" t="s">
        <v>2260</v>
      </c>
      <c r="B454" s="84" t="s">
        <v>95</v>
      </c>
      <c r="C454" s="84" t="s">
        <v>1103</v>
      </c>
      <c r="D454" s="84">
        <v>2018</v>
      </c>
      <c r="E454" s="84">
        <v>28</v>
      </c>
      <c r="F454" s="84" t="s">
        <v>1390</v>
      </c>
      <c r="G454" s="84" t="s">
        <v>1373</v>
      </c>
      <c r="H454" s="93" t="s">
        <v>1739</v>
      </c>
      <c r="I454" s="94">
        <v>0.43</v>
      </c>
      <c r="J454" s="93" t="s">
        <v>1064</v>
      </c>
      <c r="K454" s="184">
        <v>45.1</v>
      </c>
      <c r="L454" s="185">
        <v>3</v>
      </c>
      <c r="M454" s="96">
        <v>46</v>
      </c>
      <c r="N454" s="96">
        <v>2</v>
      </c>
      <c r="O454" s="96">
        <v>0</v>
      </c>
      <c r="P454" s="96">
        <v>0</v>
      </c>
      <c r="Q454" s="185">
        <v>0</v>
      </c>
      <c r="R454" s="96">
        <v>6</v>
      </c>
      <c r="S454" s="96">
        <v>212</v>
      </c>
      <c r="T454" s="96">
        <v>5</v>
      </c>
      <c r="U454" s="96">
        <v>20</v>
      </c>
      <c r="V454" s="96">
        <v>3</v>
      </c>
      <c r="W454" s="185">
        <v>50</v>
      </c>
      <c r="X454" s="96">
        <v>149</v>
      </c>
      <c r="Y454" s="96">
        <v>41</v>
      </c>
      <c r="Z454" s="96">
        <v>36</v>
      </c>
      <c r="AA454" s="96">
        <v>2</v>
      </c>
      <c r="AB454" s="96">
        <v>2</v>
      </c>
      <c r="AC454" s="96">
        <v>0</v>
      </c>
      <c r="AD454" s="96">
        <v>21</v>
      </c>
      <c r="AE454" s="188">
        <v>3.99</v>
      </c>
      <c r="AF454" s="96">
        <v>39</v>
      </c>
      <c r="AG454" s="97">
        <v>7.1</v>
      </c>
      <c r="AH454" s="98">
        <v>2.4</v>
      </c>
      <c r="AI454" s="97">
        <v>9</v>
      </c>
      <c r="AJ454" s="97">
        <v>3.7</v>
      </c>
      <c r="AK454" s="99">
        <v>0.9</v>
      </c>
      <c r="AL454" s="100">
        <v>0.30499999999999999</v>
      </c>
      <c r="AM454" s="99">
        <v>1.34</v>
      </c>
      <c r="AN454" s="99">
        <v>1.41</v>
      </c>
      <c r="AO454" s="99">
        <v>0.05</v>
      </c>
      <c r="AP454" s="101">
        <v>78</v>
      </c>
      <c r="AQ454" s="102">
        <v>94</v>
      </c>
      <c r="AR454" s="103">
        <v>27</v>
      </c>
      <c r="AS454" s="102">
        <v>5</v>
      </c>
      <c r="AT454" s="191">
        <v>3.48</v>
      </c>
      <c r="AU454" s="84">
        <v>125</v>
      </c>
      <c r="AV454" s="84">
        <v>50</v>
      </c>
      <c r="AW454" s="94">
        <v>0.1</v>
      </c>
      <c r="AX454" s="84" t="s">
        <v>1739</v>
      </c>
      <c r="AY454" s="97">
        <v>52.1</v>
      </c>
      <c r="AZ454" s="94">
        <v>3.9</v>
      </c>
      <c r="BA454" s="96">
        <v>72</v>
      </c>
      <c r="BB454" s="96">
        <v>32</v>
      </c>
      <c r="BC454" s="84" t="s">
        <v>1739</v>
      </c>
      <c r="BD454" s="97">
        <v>55</v>
      </c>
      <c r="BE454" s="94">
        <v>4.09</v>
      </c>
      <c r="BF454" s="96">
        <v>81</v>
      </c>
      <c r="BG454" s="96">
        <v>27</v>
      </c>
      <c r="BH454" s="97">
        <v>46</v>
      </c>
      <c r="BI454" s="94">
        <v>2.93</v>
      </c>
      <c r="BJ454" s="94">
        <v>2.91</v>
      </c>
      <c r="BK454" s="96">
        <v>86</v>
      </c>
      <c r="BL454" s="94">
        <v>1.06</v>
      </c>
      <c r="BM454" s="36">
        <v>-59</v>
      </c>
      <c r="BN454" s="70" t="s">
        <v>1065</v>
      </c>
      <c r="BO454" s="104">
        <v>9</v>
      </c>
      <c r="BP454" s="84" t="s">
        <v>2261</v>
      </c>
      <c r="BQ454" s="84">
        <v>501593</v>
      </c>
      <c r="BR454" s="36" t="s">
        <v>3760</v>
      </c>
      <c r="BS454" s="36" t="s">
        <v>3683</v>
      </c>
      <c r="BT454" s="36" t="s">
        <v>3509</v>
      </c>
      <c r="BU454" s="84" t="s">
        <v>3633</v>
      </c>
      <c r="BV454" s="84" t="s">
        <v>4668</v>
      </c>
    </row>
    <row r="455" spans="1:74" x14ac:dyDescent="0.3">
      <c r="A455" s="84" t="s">
        <v>5493</v>
      </c>
      <c r="B455" s="84" t="s">
        <v>1992</v>
      </c>
      <c r="C455" s="84" t="s">
        <v>1065</v>
      </c>
      <c r="D455" s="84">
        <v>2018</v>
      </c>
      <c r="E455" s="84">
        <v>26</v>
      </c>
      <c r="F455" s="84" t="s">
        <v>1384</v>
      </c>
      <c r="G455" s="84" t="s">
        <v>1373</v>
      </c>
      <c r="H455" s="93" t="s">
        <v>1739</v>
      </c>
      <c r="I455" s="94">
        <v>0.6</v>
      </c>
      <c r="J455" s="93" t="s">
        <v>1064</v>
      </c>
      <c r="K455" s="184">
        <v>100.8</v>
      </c>
      <c r="L455" s="185">
        <v>6</v>
      </c>
      <c r="M455" s="96">
        <v>29</v>
      </c>
      <c r="N455" s="96">
        <v>12</v>
      </c>
      <c r="O455" s="96">
        <v>0</v>
      </c>
      <c r="P455" s="96">
        <v>0</v>
      </c>
      <c r="Q455" s="185">
        <v>0</v>
      </c>
      <c r="R455" s="96">
        <v>4</v>
      </c>
      <c r="S455" s="96">
        <v>380</v>
      </c>
      <c r="T455" s="96">
        <v>15</v>
      </c>
      <c r="U455" s="96">
        <v>28</v>
      </c>
      <c r="V455" s="96">
        <v>1</v>
      </c>
      <c r="W455" s="185">
        <v>68</v>
      </c>
      <c r="X455" s="96">
        <v>274</v>
      </c>
      <c r="Y455" s="96">
        <v>110</v>
      </c>
      <c r="Z455" s="96">
        <v>42</v>
      </c>
      <c r="AA455" s="96">
        <v>4</v>
      </c>
      <c r="AB455" s="96">
        <v>4</v>
      </c>
      <c r="AC455" s="96">
        <v>0</v>
      </c>
      <c r="AD455" s="96">
        <v>55</v>
      </c>
      <c r="AE455" s="188">
        <v>4.7</v>
      </c>
      <c r="AF455" s="96">
        <v>96</v>
      </c>
      <c r="AG455" s="97">
        <v>9.8000000000000007</v>
      </c>
      <c r="AH455" s="98">
        <v>2.4</v>
      </c>
      <c r="AI455" s="97">
        <v>6.9</v>
      </c>
      <c r="AJ455" s="97">
        <v>2.8</v>
      </c>
      <c r="AK455" s="99">
        <v>1.47</v>
      </c>
      <c r="AL455" s="100">
        <v>0.26600000000000001</v>
      </c>
      <c r="AM455" s="99">
        <v>1.31</v>
      </c>
      <c r="AN455" s="99">
        <v>1.95</v>
      </c>
      <c r="AO455" s="99">
        <v>0.08</v>
      </c>
      <c r="AP455" s="101">
        <v>17</v>
      </c>
      <c r="AQ455" s="102">
        <v>111</v>
      </c>
      <c r="AR455" s="103">
        <v>27</v>
      </c>
      <c r="AS455" s="102">
        <v>9</v>
      </c>
      <c r="AT455" s="191">
        <v>15.36</v>
      </c>
      <c r="AU455" s="84">
        <v>126</v>
      </c>
      <c r="AV455" s="84">
        <v>47</v>
      </c>
      <c r="AW455" s="94">
        <v>-7.0000000000000007E-2</v>
      </c>
      <c r="AX455" s="84" t="s">
        <v>1739</v>
      </c>
      <c r="AY455" s="97">
        <v>83.2</v>
      </c>
      <c r="AZ455" s="94">
        <v>4.67</v>
      </c>
      <c r="BA455" s="96">
        <v>86</v>
      </c>
      <c r="BB455" s="96">
        <v>23</v>
      </c>
      <c r="BC455" s="84" t="s">
        <v>1739</v>
      </c>
      <c r="BD455" s="97">
        <v>74.8</v>
      </c>
      <c r="BE455" s="94">
        <v>4.63</v>
      </c>
      <c r="BF455" s="96">
        <v>92</v>
      </c>
      <c r="BG455" s="96">
        <v>22</v>
      </c>
      <c r="BH455" s="97">
        <v>121</v>
      </c>
      <c r="BI455" s="94">
        <v>3.64</v>
      </c>
      <c r="BJ455" s="94">
        <v>4.84</v>
      </c>
      <c r="BK455" s="96">
        <v>26</v>
      </c>
      <c r="BL455" s="94">
        <v>1.06</v>
      </c>
      <c r="BM455" s="36">
        <v>0</v>
      </c>
      <c r="BN455" s="70" t="s">
        <v>1065</v>
      </c>
      <c r="BO455" s="104">
        <v>-46</v>
      </c>
      <c r="BP455" s="84" t="s">
        <v>5494</v>
      </c>
      <c r="BQ455" s="84">
        <v>592170</v>
      </c>
      <c r="BR455" s="36" t="s">
        <v>3757</v>
      </c>
      <c r="BS455" s="36" t="s">
        <v>5269</v>
      </c>
      <c r="BT455" s="36" t="s">
        <v>4321</v>
      </c>
      <c r="BU455" s="84" t="s">
        <v>5255</v>
      </c>
      <c r="BV455" s="84" t="s">
        <v>4668</v>
      </c>
    </row>
    <row r="456" spans="1:74" x14ac:dyDescent="0.3">
      <c r="A456" s="84" t="s">
        <v>1880</v>
      </c>
      <c r="B456" s="84" t="s">
        <v>67</v>
      </c>
      <c r="C456" s="84" t="s">
        <v>1103</v>
      </c>
      <c r="D456" s="84">
        <v>2018</v>
      </c>
      <c r="E456" s="84">
        <v>26</v>
      </c>
      <c r="F456" s="84" t="s">
        <v>1384</v>
      </c>
      <c r="G456" s="84" t="s">
        <v>1373</v>
      </c>
      <c r="H456" s="93" t="s">
        <v>1739</v>
      </c>
      <c r="I456" s="94">
        <v>0.59</v>
      </c>
      <c r="J456" s="93" t="s">
        <v>1064</v>
      </c>
      <c r="K456" s="184">
        <v>89.2</v>
      </c>
      <c r="L456" s="185">
        <v>5</v>
      </c>
      <c r="M456" s="96">
        <v>25</v>
      </c>
      <c r="N456" s="96">
        <v>12</v>
      </c>
      <c r="O456" s="96">
        <v>0</v>
      </c>
      <c r="P456" s="96">
        <v>0</v>
      </c>
      <c r="Q456" s="185">
        <v>0</v>
      </c>
      <c r="R456" s="96">
        <v>3</v>
      </c>
      <c r="S456" s="96">
        <v>333</v>
      </c>
      <c r="T456" s="96">
        <v>11</v>
      </c>
      <c r="U456" s="96">
        <v>29</v>
      </c>
      <c r="V456" s="96">
        <v>1</v>
      </c>
      <c r="W456" s="185">
        <v>72</v>
      </c>
      <c r="X456" s="96">
        <v>231</v>
      </c>
      <c r="Y456" s="96">
        <v>102</v>
      </c>
      <c r="Z456" s="96">
        <v>41</v>
      </c>
      <c r="AA456" s="96">
        <v>4</v>
      </c>
      <c r="AB456" s="96">
        <v>5</v>
      </c>
      <c r="AC456" s="96">
        <v>1</v>
      </c>
      <c r="AD456" s="96">
        <v>52</v>
      </c>
      <c r="AE456" s="188">
        <v>4.59</v>
      </c>
      <c r="AF456" s="96">
        <v>92</v>
      </c>
      <c r="AG456" s="97">
        <v>10.9</v>
      </c>
      <c r="AH456" s="98">
        <v>2.5</v>
      </c>
      <c r="AI456" s="97">
        <v>8.5</v>
      </c>
      <c r="AJ456" s="97">
        <v>3.4</v>
      </c>
      <c r="AK456" s="99">
        <v>1.28</v>
      </c>
      <c r="AL456" s="100">
        <v>0.28899999999999998</v>
      </c>
      <c r="AM456" s="99">
        <v>1.41</v>
      </c>
      <c r="AN456" s="99">
        <v>1.81</v>
      </c>
      <c r="AO456" s="99">
        <v>7.0000000000000007E-2</v>
      </c>
      <c r="AP456" s="101">
        <v>49</v>
      </c>
      <c r="AQ456" s="102">
        <v>108</v>
      </c>
      <c r="AR456" s="103">
        <v>27</v>
      </c>
      <c r="AS456" s="102">
        <v>10</v>
      </c>
      <c r="AT456" s="191">
        <v>12.57</v>
      </c>
      <c r="AU456" s="84">
        <v>127</v>
      </c>
      <c r="AV456" s="84">
        <v>48</v>
      </c>
      <c r="AW456" s="94">
        <v>-0.13</v>
      </c>
      <c r="AX456" s="84" t="s">
        <v>1739</v>
      </c>
      <c r="AY456" s="97">
        <v>75.5</v>
      </c>
      <c r="AZ456" s="94">
        <v>4.41</v>
      </c>
      <c r="BA456" s="96">
        <v>81</v>
      </c>
      <c r="BB456" s="96">
        <v>25</v>
      </c>
      <c r="BC456" s="84" t="s">
        <v>1739</v>
      </c>
      <c r="BD456" s="97">
        <v>70.3</v>
      </c>
      <c r="BE456" s="94">
        <v>4.46</v>
      </c>
      <c r="BF456" s="96">
        <v>88</v>
      </c>
      <c r="BG456" s="96">
        <v>24</v>
      </c>
      <c r="BH456" s="97">
        <v>85</v>
      </c>
      <c r="BI456" s="94">
        <v>4.55</v>
      </c>
      <c r="BJ456" s="94">
        <v>4.5</v>
      </c>
      <c r="BK456" s="96">
        <v>26</v>
      </c>
      <c r="BL456" s="94">
        <v>0.03</v>
      </c>
      <c r="BM456" s="36">
        <v>1</v>
      </c>
      <c r="BN456" s="70" t="s">
        <v>1065</v>
      </c>
      <c r="BO456" s="104">
        <v>-15</v>
      </c>
      <c r="BP456" s="84" t="s">
        <v>1881</v>
      </c>
      <c r="BQ456" s="84">
        <v>572140</v>
      </c>
      <c r="BR456" s="36" t="s">
        <v>3777</v>
      </c>
      <c r="BS456" s="36" t="s">
        <v>4931</v>
      </c>
      <c r="BT456" s="36" t="s">
        <v>5369</v>
      </c>
      <c r="BU456" s="84" t="s">
        <v>3566</v>
      </c>
      <c r="BV456" s="84" t="s">
        <v>4668</v>
      </c>
    </row>
    <row r="457" spans="1:74" x14ac:dyDescent="0.3">
      <c r="A457" s="84" t="s">
        <v>1898</v>
      </c>
      <c r="B457" s="84" t="s">
        <v>1899</v>
      </c>
      <c r="C457" s="84" t="s">
        <v>1065</v>
      </c>
      <c r="D457" s="84">
        <v>2018</v>
      </c>
      <c r="E457" s="84">
        <v>35</v>
      </c>
      <c r="F457" s="84" t="s">
        <v>1402</v>
      </c>
      <c r="G457" s="84" t="s">
        <v>1373</v>
      </c>
      <c r="H457" s="93" t="s">
        <v>1739</v>
      </c>
      <c r="I457" s="94">
        <v>0.49</v>
      </c>
      <c r="J457" s="93" t="s">
        <v>1064</v>
      </c>
      <c r="K457" s="184">
        <v>42.8</v>
      </c>
      <c r="L457" s="185">
        <v>3</v>
      </c>
      <c r="M457" s="96">
        <v>48</v>
      </c>
      <c r="N457" s="96">
        <v>2</v>
      </c>
      <c r="O457" s="96">
        <v>0</v>
      </c>
      <c r="P457" s="96">
        <v>0</v>
      </c>
      <c r="Q457" s="185">
        <v>1</v>
      </c>
      <c r="R457" s="96">
        <v>11</v>
      </c>
      <c r="S457" s="96">
        <v>224</v>
      </c>
      <c r="T457" s="96">
        <v>8</v>
      </c>
      <c r="U457" s="96">
        <v>19</v>
      </c>
      <c r="V457" s="96">
        <v>2</v>
      </c>
      <c r="W457" s="185">
        <v>51</v>
      </c>
      <c r="X457" s="96">
        <v>162</v>
      </c>
      <c r="Y457" s="96">
        <v>42</v>
      </c>
      <c r="Z457" s="96">
        <v>36</v>
      </c>
      <c r="AA457" s="96">
        <v>2</v>
      </c>
      <c r="AB457" s="96">
        <v>1</v>
      </c>
      <c r="AC457" s="96">
        <v>0</v>
      </c>
      <c r="AD457" s="96">
        <v>21</v>
      </c>
      <c r="AE457" s="188">
        <v>4.05</v>
      </c>
      <c r="AF457" s="96">
        <v>37</v>
      </c>
      <c r="AG457" s="97">
        <v>6.2</v>
      </c>
      <c r="AH457" s="98">
        <v>2.8</v>
      </c>
      <c r="AI457" s="97">
        <v>8.5</v>
      </c>
      <c r="AJ457" s="97">
        <v>3.1</v>
      </c>
      <c r="AK457" s="99">
        <v>1.26</v>
      </c>
      <c r="AL457" s="100">
        <v>0.27700000000000002</v>
      </c>
      <c r="AM457" s="99">
        <v>1.24</v>
      </c>
      <c r="AN457" s="99">
        <v>1.74</v>
      </c>
      <c r="AO457" s="99">
        <v>7.0000000000000007E-2</v>
      </c>
      <c r="AP457" s="101">
        <v>62</v>
      </c>
      <c r="AQ457" s="102">
        <v>96</v>
      </c>
      <c r="AR457" s="103">
        <v>26</v>
      </c>
      <c r="AS457" s="102">
        <v>5</v>
      </c>
      <c r="AT457" s="191">
        <v>5.23</v>
      </c>
      <c r="AU457" s="84">
        <v>129</v>
      </c>
      <c r="AV457" s="84">
        <v>49</v>
      </c>
      <c r="AW457" s="94">
        <v>0.23</v>
      </c>
      <c r="AX457" s="84" t="s">
        <v>1739</v>
      </c>
      <c r="AY457" s="97">
        <v>53.6</v>
      </c>
      <c r="AZ457" s="94">
        <v>4.1900000000000004</v>
      </c>
      <c r="BA457" s="96">
        <v>77</v>
      </c>
      <c r="BB457" s="96">
        <v>25</v>
      </c>
      <c r="BC457" s="84" t="s">
        <v>1739</v>
      </c>
      <c r="BD457" s="97">
        <v>57.1</v>
      </c>
      <c r="BE457" s="94">
        <v>4.28</v>
      </c>
      <c r="BF457" s="96">
        <v>85</v>
      </c>
      <c r="BG457" s="96">
        <v>24</v>
      </c>
      <c r="BH457" s="97">
        <v>55.7</v>
      </c>
      <c r="BI457" s="94">
        <v>3.56</v>
      </c>
      <c r="BJ457" s="94">
        <v>4.03</v>
      </c>
      <c r="BK457" s="96">
        <v>29</v>
      </c>
      <c r="BL457" s="94">
        <v>0.5</v>
      </c>
      <c r="BM457" s="36">
        <v>-3</v>
      </c>
      <c r="BN457" s="70" t="s">
        <v>1065</v>
      </c>
      <c r="BO457" s="104">
        <v>1</v>
      </c>
      <c r="BP457" s="84" t="s">
        <v>1900</v>
      </c>
      <c r="BQ457" s="84">
        <v>489265</v>
      </c>
      <c r="BR457" s="36" t="s">
        <v>4698</v>
      </c>
      <c r="BS457" s="36" t="s">
        <v>3667</v>
      </c>
      <c r="BT457" s="36" t="s">
        <v>3505</v>
      </c>
      <c r="BU457" s="84" t="s">
        <v>3503</v>
      </c>
      <c r="BV457" s="84" t="s">
        <v>4679</v>
      </c>
    </row>
    <row r="458" spans="1:74" x14ac:dyDescent="0.3">
      <c r="A458" s="84" t="s">
        <v>908</v>
      </c>
      <c r="B458" s="84" t="s">
        <v>182</v>
      </c>
      <c r="C458" s="84" t="s">
        <v>1103</v>
      </c>
      <c r="D458" s="84">
        <v>2018</v>
      </c>
      <c r="E458" s="84">
        <v>25</v>
      </c>
      <c r="F458" s="84" t="s">
        <v>1381</v>
      </c>
      <c r="G458" s="84" t="s">
        <v>1373</v>
      </c>
      <c r="H458" s="93" t="s">
        <v>1739</v>
      </c>
      <c r="I458" s="94">
        <v>0.63</v>
      </c>
      <c r="J458" s="93" t="s">
        <v>1064</v>
      </c>
      <c r="K458" s="184">
        <v>97.4</v>
      </c>
      <c r="L458" s="185">
        <v>6</v>
      </c>
      <c r="M458" s="96">
        <v>28</v>
      </c>
      <c r="N458" s="96">
        <v>13</v>
      </c>
      <c r="O458" s="96">
        <v>0</v>
      </c>
      <c r="P458" s="96">
        <v>0</v>
      </c>
      <c r="Q458" s="185">
        <v>0</v>
      </c>
      <c r="R458" s="96">
        <v>4</v>
      </c>
      <c r="S458" s="96">
        <v>392</v>
      </c>
      <c r="T458" s="96">
        <v>12</v>
      </c>
      <c r="U458" s="96">
        <v>35</v>
      </c>
      <c r="V458" s="96">
        <v>2</v>
      </c>
      <c r="W458" s="185">
        <v>81</v>
      </c>
      <c r="X458" s="96">
        <v>268</v>
      </c>
      <c r="Y458" s="96">
        <v>120</v>
      </c>
      <c r="Z458" s="96">
        <v>43</v>
      </c>
      <c r="AA458" s="96">
        <v>3</v>
      </c>
      <c r="AB458" s="96">
        <v>3</v>
      </c>
      <c r="AC458" s="96">
        <v>0</v>
      </c>
      <c r="AD458" s="96">
        <v>61</v>
      </c>
      <c r="AE458" s="188">
        <v>4.75</v>
      </c>
      <c r="AF458" s="96">
        <v>109</v>
      </c>
      <c r="AG458" s="97">
        <v>11</v>
      </c>
      <c r="AH458" s="98">
        <v>2.4</v>
      </c>
      <c r="AI458" s="97">
        <v>8.1999999999999993</v>
      </c>
      <c r="AJ458" s="97">
        <v>3.5</v>
      </c>
      <c r="AK458" s="99">
        <v>1.21</v>
      </c>
      <c r="AL458" s="100">
        <v>0.29799999999999999</v>
      </c>
      <c r="AM458" s="99">
        <v>1.46</v>
      </c>
      <c r="AN458" s="99">
        <v>1.74</v>
      </c>
      <c r="AO458" s="99">
        <v>7.0000000000000007E-2</v>
      </c>
      <c r="AP458" s="101">
        <v>41</v>
      </c>
      <c r="AQ458" s="102">
        <v>112</v>
      </c>
      <c r="AR458" s="103">
        <v>26</v>
      </c>
      <c r="AS458" s="102">
        <v>9</v>
      </c>
      <c r="AT458" s="191">
        <v>13.9</v>
      </c>
      <c r="AU458" s="84">
        <v>130</v>
      </c>
      <c r="AV458" s="84">
        <v>50</v>
      </c>
      <c r="AW458" s="94">
        <v>-0.39</v>
      </c>
      <c r="AX458" s="84" t="s">
        <v>1739</v>
      </c>
      <c r="AY458" s="97">
        <v>85.1</v>
      </c>
      <c r="AZ458" s="94">
        <v>4.3</v>
      </c>
      <c r="BA458" s="96">
        <v>79</v>
      </c>
      <c r="BB458" s="96">
        <v>30</v>
      </c>
      <c r="BC458" s="84" t="s">
        <v>1739</v>
      </c>
      <c r="BD458" s="97">
        <v>78</v>
      </c>
      <c r="BE458" s="94">
        <v>4.3600000000000003</v>
      </c>
      <c r="BF458" s="96">
        <v>86</v>
      </c>
      <c r="BG458" s="96">
        <v>27</v>
      </c>
      <c r="BH458" s="97">
        <v>101.7</v>
      </c>
      <c r="BI458" s="94">
        <v>5.31</v>
      </c>
      <c r="BJ458" s="94">
        <v>4.28</v>
      </c>
      <c r="BK458" s="96">
        <v>34</v>
      </c>
      <c r="BL458" s="94">
        <v>-0.56000000000000005</v>
      </c>
      <c r="BM458" s="36">
        <v>-7</v>
      </c>
      <c r="BN458" s="70" t="s">
        <v>1065</v>
      </c>
      <c r="BO458" s="104">
        <v>-24</v>
      </c>
      <c r="BP458" s="84" t="s">
        <v>3371</v>
      </c>
      <c r="BQ458" s="84">
        <v>596057</v>
      </c>
      <c r="BR458" s="36" t="s">
        <v>3780</v>
      </c>
      <c r="BS458" s="36" t="s">
        <v>5369</v>
      </c>
      <c r="BT458" s="36" t="s">
        <v>4906</v>
      </c>
      <c r="BU458" s="84" t="s">
        <v>5803</v>
      </c>
      <c r="BV458" s="84" t="s">
        <v>4668</v>
      </c>
    </row>
    <row r="459" spans="1:74" x14ac:dyDescent="0.3">
      <c r="A459" s="84" t="s">
        <v>4751</v>
      </c>
      <c r="B459" s="84" t="s">
        <v>4752</v>
      </c>
      <c r="C459" s="84" t="s">
        <v>1065</v>
      </c>
      <c r="D459" s="84">
        <v>2018</v>
      </c>
      <c r="E459" s="84">
        <v>26</v>
      </c>
      <c r="F459" s="84" t="s">
        <v>1392</v>
      </c>
      <c r="G459" s="84" t="s">
        <v>1373</v>
      </c>
      <c r="H459" s="93" t="s">
        <v>1739</v>
      </c>
      <c r="I459" s="94">
        <v>0.64</v>
      </c>
      <c r="J459" s="93" t="s">
        <v>1064</v>
      </c>
      <c r="K459" s="184">
        <v>96.6</v>
      </c>
      <c r="L459" s="185">
        <v>6</v>
      </c>
      <c r="M459" s="96">
        <v>28</v>
      </c>
      <c r="N459" s="96">
        <v>15</v>
      </c>
      <c r="O459" s="96">
        <v>0</v>
      </c>
      <c r="P459" s="96">
        <v>0</v>
      </c>
      <c r="Q459" s="185">
        <v>0</v>
      </c>
      <c r="R459" s="96">
        <v>3</v>
      </c>
      <c r="S459" s="96">
        <v>424</v>
      </c>
      <c r="T459" s="96">
        <v>19</v>
      </c>
      <c r="U459" s="96">
        <v>38</v>
      </c>
      <c r="V459" s="96">
        <v>1</v>
      </c>
      <c r="W459" s="185">
        <v>84</v>
      </c>
      <c r="X459" s="96">
        <v>294</v>
      </c>
      <c r="Y459" s="96">
        <v>119</v>
      </c>
      <c r="Z459" s="96">
        <v>44</v>
      </c>
      <c r="AA459" s="96">
        <v>7</v>
      </c>
      <c r="AB459" s="96">
        <v>4</v>
      </c>
      <c r="AC459" s="96">
        <v>1</v>
      </c>
      <c r="AD459" s="96">
        <v>75</v>
      </c>
      <c r="AE459" s="188">
        <v>4.8499999999999996</v>
      </c>
      <c r="AF459" s="96">
        <v>103</v>
      </c>
      <c r="AG459" s="97">
        <v>9.6</v>
      </c>
      <c r="AH459" s="98">
        <v>2.2000000000000002</v>
      </c>
      <c r="AI459" s="97">
        <v>7.9</v>
      </c>
      <c r="AJ459" s="97">
        <v>3.5</v>
      </c>
      <c r="AK459" s="99">
        <v>1.73</v>
      </c>
      <c r="AL459" s="100">
        <v>0.27100000000000002</v>
      </c>
      <c r="AM459" s="99">
        <v>1.4</v>
      </c>
      <c r="AN459" s="99">
        <v>2.31</v>
      </c>
      <c r="AO459" s="99">
        <v>0.1</v>
      </c>
      <c r="AP459" s="101">
        <v>23</v>
      </c>
      <c r="AQ459" s="102">
        <v>114</v>
      </c>
      <c r="AR459" s="103">
        <v>26</v>
      </c>
      <c r="AS459" s="102">
        <v>9</v>
      </c>
      <c r="AT459" s="191">
        <v>15.59</v>
      </c>
      <c r="AU459" s="84">
        <v>132</v>
      </c>
      <c r="AV459" s="84">
        <v>51</v>
      </c>
      <c r="AW459" s="94">
        <v>0.02</v>
      </c>
      <c r="AX459" s="84" t="s">
        <v>1739</v>
      </c>
      <c r="AY459" s="97">
        <v>87.3</v>
      </c>
      <c r="AZ459" s="94">
        <v>4.92</v>
      </c>
      <c r="BA459" s="96">
        <v>90</v>
      </c>
      <c r="BB459" s="96">
        <v>20</v>
      </c>
      <c r="BC459" s="84" t="s">
        <v>1739</v>
      </c>
      <c r="BD459" s="97">
        <v>79.3</v>
      </c>
      <c r="BE459" s="94">
        <v>4.87</v>
      </c>
      <c r="BF459" s="96">
        <v>96</v>
      </c>
      <c r="BG459" s="96">
        <v>19</v>
      </c>
      <c r="BH459" s="97">
        <v>129</v>
      </c>
      <c r="BI459" s="94">
        <v>5.58</v>
      </c>
      <c r="BJ459" s="94">
        <v>5.47</v>
      </c>
      <c r="BK459" s="96">
        <v>20</v>
      </c>
      <c r="BL459" s="94">
        <v>-0.73</v>
      </c>
      <c r="BM459" s="36">
        <v>6</v>
      </c>
      <c r="BN459" s="70" t="s">
        <v>1065</v>
      </c>
      <c r="BO459" s="104">
        <v>-50</v>
      </c>
      <c r="BP459" s="84" t="s">
        <v>5413</v>
      </c>
      <c r="BQ459" s="84">
        <v>605194</v>
      </c>
      <c r="BR459" s="36" t="s">
        <v>3748</v>
      </c>
      <c r="BS459" s="36" t="s">
        <v>5269</v>
      </c>
      <c r="BT459" s="36" t="s">
        <v>4916</v>
      </c>
      <c r="BU459" s="84" t="s">
        <v>4970</v>
      </c>
      <c r="BV459" s="84" t="s">
        <v>4668</v>
      </c>
    </row>
    <row r="460" spans="1:74" x14ac:dyDescent="0.3">
      <c r="A460" s="84" t="s">
        <v>957</v>
      </c>
      <c r="B460" s="84" t="s">
        <v>2016</v>
      </c>
      <c r="C460" s="84" t="s">
        <v>1065</v>
      </c>
      <c r="D460" s="84">
        <v>2018</v>
      </c>
      <c r="E460" s="84">
        <v>34</v>
      </c>
      <c r="F460" s="84" t="s">
        <v>1377</v>
      </c>
      <c r="G460" s="84" t="s">
        <v>1373</v>
      </c>
      <c r="H460" s="93" t="s">
        <v>1739</v>
      </c>
      <c r="I460" s="94">
        <v>0.75</v>
      </c>
      <c r="J460" s="93" t="s">
        <v>1064</v>
      </c>
      <c r="K460" s="184">
        <v>109</v>
      </c>
      <c r="L460" s="185">
        <v>7</v>
      </c>
      <c r="M460" s="96">
        <v>29</v>
      </c>
      <c r="N460" s="96">
        <v>18</v>
      </c>
      <c r="O460" s="96">
        <v>0</v>
      </c>
      <c r="P460" s="96">
        <v>0</v>
      </c>
      <c r="Q460" s="185">
        <v>0</v>
      </c>
      <c r="R460" s="96">
        <v>3</v>
      </c>
      <c r="S460" s="96">
        <v>473</v>
      </c>
      <c r="T460" s="96">
        <v>17</v>
      </c>
      <c r="U460" s="96">
        <v>45</v>
      </c>
      <c r="V460" s="96">
        <v>1</v>
      </c>
      <c r="W460" s="185">
        <v>94</v>
      </c>
      <c r="X460" s="96">
        <v>321</v>
      </c>
      <c r="Y460" s="96">
        <v>136</v>
      </c>
      <c r="Z460" s="96">
        <v>45</v>
      </c>
      <c r="AA460" s="96">
        <v>4</v>
      </c>
      <c r="AB460" s="96">
        <v>5</v>
      </c>
      <c r="AC460" s="96">
        <v>0</v>
      </c>
      <c r="AD460" s="96">
        <v>80</v>
      </c>
      <c r="AE460" s="188">
        <v>4.97</v>
      </c>
      <c r="AF460" s="96">
        <v>117</v>
      </c>
      <c r="AG460" s="97">
        <v>9.6999999999999993</v>
      </c>
      <c r="AH460" s="98">
        <v>2.1</v>
      </c>
      <c r="AI460" s="97">
        <v>7.8</v>
      </c>
      <c r="AJ460" s="97">
        <v>3.7</v>
      </c>
      <c r="AK460" s="99">
        <v>1.42</v>
      </c>
      <c r="AL460" s="100">
        <v>0.28999999999999998</v>
      </c>
      <c r="AM460" s="99">
        <v>1.47</v>
      </c>
      <c r="AN460" s="99">
        <v>1.99</v>
      </c>
      <c r="AO460" s="99">
        <v>0.08</v>
      </c>
      <c r="AP460" s="101">
        <v>24</v>
      </c>
      <c r="AQ460" s="102">
        <v>117</v>
      </c>
      <c r="AR460" s="103">
        <v>26</v>
      </c>
      <c r="AS460" s="102">
        <v>9</v>
      </c>
      <c r="AT460" s="191">
        <v>16.14</v>
      </c>
      <c r="AU460" s="84">
        <v>133</v>
      </c>
      <c r="AV460" s="84">
        <v>52</v>
      </c>
      <c r="AW460" s="94">
        <v>-0.25</v>
      </c>
      <c r="AX460" s="84" t="s">
        <v>1739</v>
      </c>
      <c r="AY460" s="97">
        <v>93.6</v>
      </c>
      <c r="AZ460" s="94">
        <v>4.72</v>
      </c>
      <c r="BA460" s="96">
        <v>87</v>
      </c>
      <c r="BB460" s="96">
        <v>24</v>
      </c>
      <c r="BC460" s="84" t="s">
        <v>1739</v>
      </c>
      <c r="BD460" s="97">
        <v>81.900000000000006</v>
      </c>
      <c r="BE460" s="94">
        <v>4.72</v>
      </c>
      <c r="BF460" s="96">
        <v>93</v>
      </c>
      <c r="BG460" s="96">
        <v>22</v>
      </c>
      <c r="BH460" s="97">
        <v>142.69999999999999</v>
      </c>
      <c r="BI460" s="94">
        <v>6.81</v>
      </c>
      <c r="BJ460" s="94">
        <v>5.23</v>
      </c>
      <c r="BK460" s="96">
        <v>24</v>
      </c>
      <c r="BL460" s="94">
        <v>-1.84</v>
      </c>
      <c r="BM460" s="36">
        <v>1</v>
      </c>
      <c r="BN460" s="70" t="s">
        <v>1065</v>
      </c>
      <c r="BO460" s="104">
        <v>-61</v>
      </c>
      <c r="BP460" s="84" t="s">
        <v>2017</v>
      </c>
      <c r="BQ460" s="84">
        <v>434622</v>
      </c>
      <c r="BR460" s="36" t="s">
        <v>6061</v>
      </c>
      <c r="BS460" s="36" t="s">
        <v>5269</v>
      </c>
      <c r="BT460" s="36" t="s">
        <v>3494</v>
      </c>
      <c r="BU460" s="84" t="s">
        <v>3477</v>
      </c>
      <c r="BV460" s="84" t="s">
        <v>4681</v>
      </c>
    </row>
    <row r="461" spans="1:74" x14ac:dyDescent="0.3">
      <c r="A461" s="84" t="s">
        <v>2608</v>
      </c>
      <c r="B461" s="84" t="s">
        <v>14</v>
      </c>
      <c r="C461" s="84" t="s">
        <v>1065</v>
      </c>
      <c r="D461" s="84">
        <v>2018</v>
      </c>
      <c r="E461" s="84">
        <v>31</v>
      </c>
      <c r="F461" s="84" t="s">
        <v>1384</v>
      </c>
      <c r="G461" s="84" t="s">
        <v>1373</v>
      </c>
      <c r="H461" s="93" t="s">
        <v>1739</v>
      </c>
      <c r="I461" s="94">
        <v>0.7</v>
      </c>
      <c r="J461" s="93" t="s">
        <v>1064</v>
      </c>
      <c r="K461" s="184">
        <v>94.7</v>
      </c>
      <c r="L461" s="185">
        <v>6</v>
      </c>
      <c r="M461" s="96">
        <v>17</v>
      </c>
      <c r="N461" s="96">
        <v>13</v>
      </c>
      <c r="O461" s="96">
        <v>0</v>
      </c>
      <c r="P461" s="96">
        <v>0</v>
      </c>
      <c r="Q461" s="185">
        <v>0</v>
      </c>
      <c r="R461" s="96">
        <v>1</v>
      </c>
      <c r="S461" s="96">
        <v>334</v>
      </c>
      <c r="T461" s="96">
        <v>12</v>
      </c>
      <c r="U461" s="96">
        <v>23</v>
      </c>
      <c r="V461" s="96">
        <v>1</v>
      </c>
      <c r="W461" s="185">
        <v>69</v>
      </c>
      <c r="X461" s="96">
        <v>239</v>
      </c>
      <c r="Y461" s="96">
        <v>99</v>
      </c>
      <c r="Z461" s="96">
        <v>42</v>
      </c>
      <c r="AA461" s="96">
        <v>2</v>
      </c>
      <c r="AB461" s="96">
        <v>4</v>
      </c>
      <c r="AC461" s="96">
        <v>0</v>
      </c>
      <c r="AD461" s="96">
        <v>49</v>
      </c>
      <c r="AE461" s="188">
        <v>4.66</v>
      </c>
      <c r="AF461" s="96">
        <v>84</v>
      </c>
      <c r="AG461" s="97">
        <v>9.6</v>
      </c>
      <c r="AH461" s="98">
        <v>3.1</v>
      </c>
      <c r="AI461" s="97">
        <v>7.9</v>
      </c>
      <c r="AJ461" s="97">
        <v>2.5</v>
      </c>
      <c r="AK461" s="99">
        <v>1.31</v>
      </c>
      <c r="AL461" s="100">
        <v>0.27400000000000002</v>
      </c>
      <c r="AM461" s="99">
        <v>1.27</v>
      </c>
      <c r="AN461" s="99">
        <v>1.74</v>
      </c>
      <c r="AO461" s="99">
        <v>7.0000000000000007E-2</v>
      </c>
      <c r="AP461" s="101">
        <v>42</v>
      </c>
      <c r="AQ461" s="102">
        <v>110</v>
      </c>
      <c r="AR461" s="103">
        <v>26</v>
      </c>
      <c r="AS461" s="102">
        <v>13</v>
      </c>
      <c r="AT461" s="191">
        <v>14.78</v>
      </c>
      <c r="AU461" s="84">
        <v>134</v>
      </c>
      <c r="AV461" s="84">
        <v>53</v>
      </c>
      <c r="AW461" s="94">
        <v>-0.26</v>
      </c>
      <c r="AX461" s="84" t="s">
        <v>1739</v>
      </c>
      <c r="AY461" s="97">
        <v>75.2</v>
      </c>
      <c r="AZ461" s="94">
        <v>4.25</v>
      </c>
      <c r="BA461" s="96">
        <v>78</v>
      </c>
      <c r="BB461" s="96">
        <v>29</v>
      </c>
      <c r="BC461" s="84" t="s">
        <v>1739</v>
      </c>
      <c r="BD461" s="97">
        <v>68.599999999999994</v>
      </c>
      <c r="BE461" s="94">
        <v>4.4000000000000004</v>
      </c>
      <c r="BF461" s="96">
        <v>87</v>
      </c>
      <c r="BG461" s="96">
        <v>24</v>
      </c>
      <c r="BH461" s="97">
        <v>77.7</v>
      </c>
      <c r="BI461" s="94">
        <v>4.5199999999999996</v>
      </c>
      <c r="BJ461" s="94">
        <v>5.0199999999999996</v>
      </c>
      <c r="BK461" s="96">
        <v>17</v>
      </c>
      <c r="BL461" s="94">
        <v>0.14000000000000001</v>
      </c>
      <c r="BM461" s="36">
        <v>9</v>
      </c>
      <c r="BN461" s="70" t="s">
        <v>1065</v>
      </c>
      <c r="BO461" s="104">
        <v>-9</v>
      </c>
      <c r="BP461" s="84" t="s">
        <v>2609</v>
      </c>
      <c r="BQ461" s="84">
        <v>533167</v>
      </c>
      <c r="BR461" s="36" t="s">
        <v>3739</v>
      </c>
      <c r="BS461" s="36" t="s">
        <v>3644</v>
      </c>
      <c r="BT461" s="36" t="s">
        <v>3445</v>
      </c>
      <c r="BU461" s="84" t="s">
        <v>3447</v>
      </c>
      <c r="BV461" s="84" t="s">
        <v>4682</v>
      </c>
    </row>
    <row r="462" spans="1:74" x14ac:dyDescent="0.3">
      <c r="A462" s="84" t="s">
        <v>1887</v>
      </c>
      <c r="B462" s="84" t="s">
        <v>4753</v>
      </c>
      <c r="C462" s="84" t="s">
        <v>1103</v>
      </c>
      <c r="D462" s="84">
        <v>2018</v>
      </c>
      <c r="E462" s="84">
        <v>25</v>
      </c>
      <c r="F462" s="84" t="s">
        <v>1400</v>
      </c>
      <c r="G462" s="84" t="s">
        <v>1373</v>
      </c>
      <c r="H462" s="93" t="s">
        <v>1739</v>
      </c>
      <c r="I462" s="94">
        <v>0.54</v>
      </c>
      <c r="J462" s="93" t="s">
        <v>1064</v>
      </c>
      <c r="K462" s="184">
        <v>91.1</v>
      </c>
      <c r="L462" s="185">
        <v>6</v>
      </c>
      <c r="M462" s="96">
        <v>28</v>
      </c>
      <c r="N462" s="96">
        <v>12</v>
      </c>
      <c r="O462" s="96">
        <v>0</v>
      </c>
      <c r="P462" s="96">
        <v>0</v>
      </c>
      <c r="Q462" s="185">
        <v>0</v>
      </c>
      <c r="R462" s="96">
        <v>3</v>
      </c>
      <c r="S462" s="96">
        <v>356</v>
      </c>
      <c r="T462" s="96">
        <v>11</v>
      </c>
      <c r="U462" s="96">
        <v>34</v>
      </c>
      <c r="V462" s="96">
        <v>3</v>
      </c>
      <c r="W462" s="185">
        <v>72</v>
      </c>
      <c r="X462" s="96">
        <v>241</v>
      </c>
      <c r="Y462" s="96">
        <v>110</v>
      </c>
      <c r="Z462" s="96">
        <v>42</v>
      </c>
      <c r="AA462" s="96">
        <v>3</v>
      </c>
      <c r="AB462" s="96">
        <v>5</v>
      </c>
      <c r="AC462" s="96">
        <v>1</v>
      </c>
      <c r="AD462" s="96">
        <v>55</v>
      </c>
      <c r="AE462" s="188">
        <v>4.6900000000000004</v>
      </c>
      <c r="AF462" s="96">
        <v>103</v>
      </c>
      <c r="AG462" s="97">
        <v>11.6</v>
      </c>
      <c r="AH462" s="98">
        <v>2.1</v>
      </c>
      <c r="AI462" s="97">
        <v>8.1999999999999993</v>
      </c>
      <c r="AJ462" s="97">
        <v>3.8</v>
      </c>
      <c r="AK462" s="99">
        <v>1.26</v>
      </c>
      <c r="AL462" s="100">
        <v>0.29499999999999998</v>
      </c>
      <c r="AM462" s="99">
        <v>1.5</v>
      </c>
      <c r="AN462" s="99">
        <v>1.83</v>
      </c>
      <c r="AO462" s="99">
        <v>7.0000000000000007E-2</v>
      </c>
      <c r="AP462" s="101">
        <v>35</v>
      </c>
      <c r="AQ462" s="102">
        <v>111</v>
      </c>
      <c r="AR462" s="103">
        <v>26</v>
      </c>
      <c r="AS462" s="102">
        <v>9</v>
      </c>
      <c r="AT462" s="191">
        <v>11.75</v>
      </c>
      <c r="AU462" s="84">
        <v>135</v>
      </c>
      <c r="AV462" s="84">
        <v>54</v>
      </c>
      <c r="AW462" s="94">
        <v>-0.2</v>
      </c>
      <c r="AX462" s="84" t="s">
        <v>1739</v>
      </c>
      <c r="AY462" s="97">
        <v>79.7</v>
      </c>
      <c r="AZ462" s="94">
        <v>4.4800000000000004</v>
      </c>
      <c r="BA462" s="96">
        <v>82</v>
      </c>
      <c r="BB462" s="96">
        <v>25</v>
      </c>
      <c r="BC462" s="84" t="s">
        <v>1739</v>
      </c>
      <c r="BD462" s="97">
        <v>74</v>
      </c>
      <c r="BE462" s="94">
        <v>4.49</v>
      </c>
      <c r="BF462" s="96">
        <v>89</v>
      </c>
      <c r="BG462" s="96">
        <v>24</v>
      </c>
      <c r="BH462" s="97">
        <v>98</v>
      </c>
      <c r="BI462" s="94">
        <v>4.5</v>
      </c>
      <c r="BJ462" s="94">
        <v>4.4800000000000004</v>
      </c>
      <c r="BK462" s="96">
        <v>29</v>
      </c>
      <c r="BL462" s="94">
        <v>0.19</v>
      </c>
      <c r="BM462" s="36">
        <v>-3</v>
      </c>
      <c r="BN462" s="70" t="s">
        <v>1065</v>
      </c>
      <c r="BO462" s="104">
        <v>-24</v>
      </c>
      <c r="BP462" s="84" t="s">
        <v>5523</v>
      </c>
      <c r="BQ462" s="84">
        <v>606167</v>
      </c>
      <c r="BR462" s="36" t="s">
        <v>3780</v>
      </c>
      <c r="BS462" s="36" t="s">
        <v>3526</v>
      </c>
      <c r="BT462" s="36" t="s">
        <v>3566</v>
      </c>
      <c r="BU462" s="84" t="s">
        <v>4906</v>
      </c>
      <c r="BV462" s="84" t="s">
        <v>4668</v>
      </c>
    </row>
    <row r="463" spans="1:74" x14ac:dyDescent="0.3">
      <c r="A463" s="84" t="s">
        <v>1871</v>
      </c>
      <c r="B463" s="84" t="s">
        <v>227</v>
      </c>
      <c r="C463" s="84" t="s">
        <v>1103</v>
      </c>
      <c r="D463" s="84">
        <v>2018</v>
      </c>
      <c r="E463" s="84">
        <v>27</v>
      </c>
      <c r="F463" s="84" t="s">
        <v>1400</v>
      </c>
      <c r="G463" s="84" t="s">
        <v>1373</v>
      </c>
      <c r="H463" s="93" t="s">
        <v>1739</v>
      </c>
      <c r="I463" s="94">
        <v>0.54</v>
      </c>
      <c r="J463" s="93" t="s">
        <v>1064</v>
      </c>
      <c r="K463" s="184">
        <v>57.3</v>
      </c>
      <c r="L463" s="185">
        <v>3</v>
      </c>
      <c r="M463" s="96">
        <v>51</v>
      </c>
      <c r="N463" s="96">
        <v>3</v>
      </c>
      <c r="O463" s="96">
        <v>0</v>
      </c>
      <c r="P463" s="96">
        <v>0</v>
      </c>
      <c r="Q463" s="185">
        <v>0</v>
      </c>
      <c r="R463" s="96">
        <v>7</v>
      </c>
      <c r="S463" s="96">
        <v>266</v>
      </c>
      <c r="T463" s="96">
        <v>8</v>
      </c>
      <c r="U463" s="96">
        <v>22</v>
      </c>
      <c r="V463" s="96">
        <v>3</v>
      </c>
      <c r="W463" s="185">
        <v>58</v>
      </c>
      <c r="X463" s="96">
        <v>186</v>
      </c>
      <c r="Y463" s="96">
        <v>53</v>
      </c>
      <c r="Z463" s="96">
        <v>38</v>
      </c>
      <c r="AA463" s="96">
        <v>2</v>
      </c>
      <c r="AB463" s="96">
        <v>3</v>
      </c>
      <c r="AC463" s="96">
        <v>0</v>
      </c>
      <c r="AD463" s="96">
        <v>25</v>
      </c>
      <c r="AE463" s="188">
        <v>4.17</v>
      </c>
      <c r="AF463" s="96">
        <v>48</v>
      </c>
      <c r="AG463" s="97">
        <v>6.9</v>
      </c>
      <c r="AH463" s="98">
        <v>2.7</v>
      </c>
      <c r="AI463" s="97">
        <v>8.4</v>
      </c>
      <c r="AJ463" s="97">
        <v>3.2</v>
      </c>
      <c r="AK463" s="99">
        <v>1.1200000000000001</v>
      </c>
      <c r="AL463" s="100">
        <v>0.30299999999999999</v>
      </c>
      <c r="AM463" s="99">
        <v>1.33</v>
      </c>
      <c r="AN463" s="99">
        <v>1.6</v>
      </c>
      <c r="AO463" s="99">
        <v>0.06</v>
      </c>
      <c r="AP463" s="101">
        <v>60</v>
      </c>
      <c r="AQ463" s="102">
        <v>98</v>
      </c>
      <c r="AR463" s="103">
        <v>25</v>
      </c>
      <c r="AS463" s="102">
        <v>5</v>
      </c>
      <c r="AT463" s="191">
        <v>5.31</v>
      </c>
      <c r="AU463" s="84">
        <v>137</v>
      </c>
      <c r="AV463" s="84">
        <v>55</v>
      </c>
      <c r="AW463" s="94">
        <v>7.0000000000000007E-2</v>
      </c>
      <c r="AX463" s="84" t="s">
        <v>1739</v>
      </c>
      <c r="AY463" s="97">
        <v>61.8</v>
      </c>
      <c r="AZ463" s="94">
        <v>4.0999999999999996</v>
      </c>
      <c r="BA463" s="96">
        <v>75</v>
      </c>
      <c r="BB463" s="96">
        <v>29</v>
      </c>
      <c r="BC463" s="84" t="s">
        <v>1739</v>
      </c>
      <c r="BD463" s="97">
        <v>63.3</v>
      </c>
      <c r="BE463" s="94">
        <v>4.24</v>
      </c>
      <c r="BF463" s="96">
        <v>84</v>
      </c>
      <c r="BG463" s="96">
        <v>26</v>
      </c>
      <c r="BH463" s="97">
        <v>55.7</v>
      </c>
      <c r="BI463" s="94">
        <v>3.07</v>
      </c>
      <c r="BJ463" s="94">
        <v>3.86</v>
      </c>
      <c r="BK463" s="96">
        <v>34</v>
      </c>
      <c r="BL463" s="94">
        <v>1.1000000000000001</v>
      </c>
      <c r="BM463" s="36">
        <v>-8</v>
      </c>
      <c r="BN463" s="70" t="s">
        <v>1065</v>
      </c>
      <c r="BO463" s="104">
        <v>8</v>
      </c>
      <c r="BP463" s="84" t="s">
        <v>5393</v>
      </c>
      <c r="BQ463" s="84">
        <v>573124</v>
      </c>
      <c r="BR463" s="36" t="s">
        <v>4342</v>
      </c>
      <c r="BS463" s="36" t="s">
        <v>3813</v>
      </c>
      <c r="BT463" s="36" t="s">
        <v>3568</v>
      </c>
      <c r="BU463" s="84" t="s">
        <v>3551</v>
      </c>
      <c r="BV463" s="84" t="s">
        <v>4668</v>
      </c>
    </row>
    <row r="464" spans="1:74" x14ac:dyDescent="0.3">
      <c r="A464" s="84" t="s">
        <v>2276</v>
      </c>
      <c r="B464" s="84" t="s">
        <v>346</v>
      </c>
      <c r="C464" s="84" t="s">
        <v>1065</v>
      </c>
      <c r="D464" s="84">
        <v>2018</v>
      </c>
      <c r="E464" s="84">
        <v>33</v>
      </c>
      <c r="F464" s="84" t="s">
        <v>1372</v>
      </c>
      <c r="G464" s="84" t="s">
        <v>1373</v>
      </c>
      <c r="H464" s="93" t="s">
        <v>1739</v>
      </c>
      <c r="I464" s="94">
        <v>0.55000000000000004</v>
      </c>
      <c r="J464" s="93" t="s">
        <v>1064</v>
      </c>
      <c r="K464" s="184">
        <v>50.6</v>
      </c>
      <c r="L464" s="185">
        <v>3</v>
      </c>
      <c r="M464" s="96">
        <v>50</v>
      </c>
      <c r="N464" s="96">
        <v>2</v>
      </c>
      <c r="O464" s="96">
        <v>0</v>
      </c>
      <c r="P464" s="96">
        <v>0</v>
      </c>
      <c r="Q464" s="185">
        <v>3</v>
      </c>
      <c r="R464" s="96">
        <v>15</v>
      </c>
      <c r="S464" s="96">
        <v>250</v>
      </c>
      <c r="T464" s="96">
        <v>6</v>
      </c>
      <c r="U464" s="96">
        <v>15</v>
      </c>
      <c r="V464" s="96">
        <v>2</v>
      </c>
      <c r="W464" s="185">
        <v>48</v>
      </c>
      <c r="X464" s="96">
        <v>183</v>
      </c>
      <c r="Y464" s="96">
        <v>51</v>
      </c>
      <c r="Z464" s="96">
        <v>38</v>
      </c>
      <c r="AA464" s="96">
        <v>2</v>
      </c>
      <c r="AB464" s="96">
        <v>1</v>
      </c>
      <c r="AC464" s="96">
        <v>0</v>
      </c>
      <c r="AD464" s="96">
        <v>22</v>
      </c>
      <c r="AE464" s="188">
        <v>4.17</v>
      </c>
      <c r="AF464" s="96">
        <v>44</v>
      </c>
      <c r="AG464" s="97">
        <v>6.4</v>
      </c>
      <c r="AH464" s="98">
        <v>3.2</v>
      </c>
      <c r="AI464" s="97">
        <v>7</v>
      </c>
      <c r="AJ464" s="97">
        <v>2.2000000000000002</v>
      </c>
      <c r="AK464" s="99">
        <v>0.89</v>
      </c>
      <c r="AL464" s="100">
        <v>0.28599999999999998</v>
      </c>
      <c r="AM464" s="99">
        <v>1.2</v>
      </c>
      <c r="AN464" s="99">
        <v>1.23</v>
      </c>
      <c r="AO464" s="99">
        <v>0.05</v>
      </c>
      <c r="AP464" s="101">
        <v>39</v>
      </c>
      <c r="AQ464" s="102">
        <v>98</v>
      </c>
      <c r="AR464" s="103">
        <v>25</v>
      </c>
      <c r="AS464" s="102">
        <v>5</v>
      </c>
      <c r="AT464" s="191">
        <v>6.95</v>
      </c>
      <c r="AU464" s="84">
        <v>138</v>
      </c>
      <c r="AV464" s="84">
        <v>56</v>
      </c>
      <c r="AW464" s="94">
        <v>-0.17</v>
      </c>
      <c r="AX464" s="84" t="s">
        <v>1739</v>
      </c>
      <c r="AY464" s="97">
        <v>58.3</v>
      </c>
      <c r="AZ464" s="94">
        <v>3.7</v>
      </c>
      <c r="BA464" s="96">
        <v>68</v>
      </c>
      <c r="BB464" s="96">
        <v>40</v>
      </c>
      <c r="BC464" s="84" t="s">
        <v>1739</v>
      </c>
      <c r="BD464" s="97">
        <v>60.6</v>
      </c>
      <c r="BE464" s="94">
        <v>4</v>
      </c>
      <c r="BF464" s="96">
        <v>79</v>
      </c>
      <c r="BG464" s="96">
        <v>31</v>
      </c>
      <c r="BH464" s="97">
        <v>60</v>
      </c>
      <c r="BI464" s="94">
        <v>2.85</v>
      </c>
      <c r="BJ464" s="94">
        <v>3.48</v>
      </c>
      <c r="BK464" s="96">
        <v>50</v>
      </c>
      <c r="BL464" s="94">
        <v>1.32</v>
      </c>
      <c r="BM464" s="36">
        <v>-25</v>
      </c>
      <c r="BN464" s="70" t="s">
        <v>1065</v>
      </c>
      <c r="BO464" s="104">
        <v>1</v>
      </c>
      <c r="BP464" s="84" t="s">
        <v>2277</v>
      </c>
      <c r="BQ464" s="84">
        <v>519096</v>
      </c>
      <c r="BR464" s="36" t="s">
        <v>3762</v>
      </c>
      <c r="BS464" s="36" t="s">
        <v>5248</v>
      </c>
      <c r="BT464" s="36" t="s">
        <v>3671</v>
      </c>
      <c r="BU464" s="84" t="s">
        <v>3530</v>
      </c>
      <c r="BV464" s="84" t="s">
        <v>4679</v>
      </c>
    </row>
    <row r="465" spans="1:74" x14ac:dyDescent="0.3">
      <c r="A465" s="84" t="s">
        <v>4780</v>
      </c>
      <c r="B465" s="84" t="s">
        <v>22</v>
      </c>
      <c r="C465" s="84" t="s">
        <v>1065</v>
      </c>
      <c r="D465" s="84">
        <v>2018</v>
      </c>
      <c r="E465" s="84">
        <v>28</v>
      </c>
      <c r="F465" s="84" t="s">
        <v>1386</v>
      </c>
      <c r="G465" s="84" t="s">
        <v>1373</v>
      </c>
      <c r="H465" s="93" t="s">
        <v>1739</v>
      </c>
      <c r="I465" s="94">
        <v>0.66</v>
      </c>
      <c r="J465" s="93" t="s">
        <v>1064</v>
      </c>
      <c r="K465" s="184">
        <v>91.8</v>
      </c>
      <c r="L465" s="185">
        <v>5</v>
      </c>
      <c r="M465" s="96">
        <v>48</v>
      </c>
      <c r="N465" s="96">
        <v>10</v>
      </c>
      <c r="O465" s="96">
        <v>0</v>
      </c>
      <c r="P465" s="96">
        <v>0</v>
      </c>
      <c r="Q465" s="185">
        <v>1</v>
      </c>
      <c r="R465" s="96">
        <v>7</v>
      </c>
      <c r="S465" s="96">
        <v>407</v>
      </c>
      <c r="T465" s="96">
        <v>11</v>
      </c>
      <c r="U465" s="96">
        <v>33</v>
      </c>
      <c r="V465" s="96">
        <v>1</v>
      </c>
      <c r="W465" s="185">
        <v>81</v>
      </c>
      <c r="X465" s="96">
        <v>282</v>
      </c>
      <c r="Y465" s="96">
        <v>95</v>
      </c>
      <c r="Z465" s="96">
        <v>42</v>
      </c>
      <c r="AA465" s="96">
        <v>4</v>
      </c>
      <c r="AB465" s="96">
        <v>3</v>
      </c>
      <c r="AC465" s="96">
        <v>0</v>
      </c>
      <c r="AD465" s="96">
        <v>53</v>
      </c>
      <c r="AE465" s="188">
        <v>4.62</v>
      </c>
      <c r="AF465" s="96">
        <v>79</v>
      </c>
      <c r="AG465" s="97">
        <v>7.6</v>
      </c>
      <c r="AH465" s="98">
        <v>2.5</v>
      </c>
      <c r="AI465" s="97">
        <v>7.8</v>
      </c>
      <c r="AJ465" s="97">
        <v>3.1</v>
      </c>
      <c r="AK465" s="99">
        <v>1.04</v>
      </c>
      <c r="AL465" s="100">
        <v>0.29699999999999999</v>
      </c>
      <c r="AM465" s="99">
        <v>1.36</v>
      </c>
      <c r="AN465" s="99">
        <v>1.51</v>
      </c>
      <c r="AO465" s="99">
        <v>0.06</v>
      </c>
      <c r="AP465" s="101">
        <v>39</v>
      </c>
      <c r="AQ465" s="102">
        <v>109</v>
      </c>
      <c r="AR465" s="103">
        <v>25</v>
      </c>
      <c r="AS465" s="102">
        <v>6</v>
      </c>
      <c r="AT465" s="191">
        <v>12.04</v>
      </c>
      <c r="AU465" s="84">
        <v>139</v>
      </c>
      <c r="AV465" s="84">
        <v>57</v>
      </c>
      <c r="AW465" s="94">
        <v>-0.38</v>
      </c>
      <c r="AX465" s="84" t="s">
        <v>1739</v>
      </c>
      <c r="AY465" s="97">
        <v>84.9</v>
      </c>
      <c r="AZ465" s="94">
        <v>4.12</v>
      </c>
      <c r="BA465" s="96">
        <v>76</v>
      </c>
      <c r="BB465" s="96">
        <v>34</v>
      </c>
      <c r="BC465" s="84" t="s">
        <v>1739</v>
      </c>
      <c r="BD465" s="97">
        <v>77.8</v>
      </c>
      <c r="BE465" s="94">
        <v>4.2300000000000004</v>
      </c>
      <c r="BF465" s="96">
        <v>84</v>
      </c>
      <c r="BG465" s="96">
        <v>30</v>
      </c>
      <c r="BH465" s="97">
        <v>119.7</v>
      </c>
      <c r="BI465" s="94">
        <v>5.34</v>
      </c>
      <c r="BJ465" s="94">
        <v>4.2300000000000004</v>
      </c>
      <c r="BK465" s="96">
        <v>39</v>
      </c>
      <c r="BL465" s="94">
        <v>-0.72</v>
      </c>
      <c r="BM465" s="36">
        <v>-14</v>
      </c>
      <c r="BN465" s="70" t="s">
        <v>1065</v>
      </c>
      <c r="BO465" s="104">
        <v>-42</v>
      </c>
      <c r="BP465" s="84" t="s">
        <v>5398</v>
      </c>
      <c r="BQ465" s="84">
        <v>607352</v>
      </c>
      <c r="BR465" s="36" t="s">
        <v>3809</v>
      </c>
      <c r="BS465" s="36" t="s">
        <v>4901</v>
      </c>
      <c r="BT465" s="36" t="s">
        <v>5283</v>
      </c>
      <c r="BU465" s="84" t="s">
        <v>3532</v>
      </c>
      <c r="BV465" s="84" t="s">
        <v>4668</v>
      </c>
    </row>
    <row r="466" spans="1:74" x14ac:dyDescent="0.3">
      <c r="A466" s="84" t="s">
        <v>864</v>
      </c>
      <c r="B466" s="84" t="s">
        <v>346</v>
      </c>
      <c r="C466" s="84" t="s">
        <v>1065</v>
      </c>
      <c r="D466" s="84">
        <v>2018</v>
      </c>
      <c r="E466" s="84">
        <v>28</v>
      </c>
      <c r="F466" s="84" t="s">
        <v>1386</v>
      </c>
      <c r="G466" s="84" t="s">
        <v>1373</v>
      </c>
      <c r="H466" s="93" t="s">
        <v>1739</v>
      </c>
      <c r="I466" s="94">
        <v>0.47</v>
      </c>
      <c r="J466" s="93" t="s">
        <v>1064</v>
      </c>
      <c r="K466" s="184">
        <v>54.8</v>
      </c>
      <c r="L466" s="185">
        <v>3</v>
      </c>
      <c r="M466" s="96">
        <v>45</v>
      </c>
      <c r="N466" s="96">
        <v>3</v>
      </c>
      <c r="O466" s="96">
        <v>0</v>
      </c>
      <c r="P466" s="96">
        <v>0</v>
      </c>
      <c r="Q466" s="185">
        <v>0</v>
      </c>
      <c r="R466" s="96">
        <v>10</v>
      </c>
      <c r="S466" s="96">
        <v>257</v>
      </c>
      <c r="T466" s="96">
        <v>9</v>
      </c>
      <c r="U466" s="96">
        <v>23</v>
      </c>
      <c r="V466" s="96">
        <v>1</v>
      </c>
      <c r="W466" s="185">
        <v>57</v>
      </c>
      <c r="X466" s="96">
        <v>184</v>
      </c>
      <c r="Y466" s="96">
        <v>48</v>
      </c>
      <c r="Z466" s="96">
        <v>38</v>
      </c>
      <c r="AA466" s="96">
        <v>2</v>
      </c>
      <c r="AB466" s="96">
        <v>2</v>
      </c>
      <c r="AC466" s="96">
        <v>0</v>
      </c>
      <c r="AD466" s="96">
        <v>26</v>
      </c>
      <c r="AE466" s="188">
        <v>4.17</v>
      </c>
      <c r="AF466" s="96">
        <v>43</v>
      </c>
      <c r="AG466" s="97">
        <v>6.4</v>
      </c>
      <c r="AH466" s="98">
        <v>2.4</v>
      </c>
      <c r="AI466" s="97">
        <v>8.5</v>
      </c>
      <c r="AJ466" s="97">
        <v>3.5</v>
      </c>
      <c r="AK466" s="99">
        <v>1.33</v>
      </c>
      <c r="AL466" s="100">
        <v>0.27400000000000002</v>
      </c>
      <c r="AM466" s="99">
        <v>1.28</v>
      </c>
      <c r="AN466" s="99">
        <v>1.87</v>
      </c>
      <c r="AO466" s="99">
        <v>0.08</v>
      </c>
      <c r="AP466" s="101">
        <v>53</v>
      </c>
      <c r="AQ466" s="102">
        <v>99</v>
      </c>
      <c r="AR466" s="103">
        <v>25</v>
      </c>
      <c r="AS466" s="102">
        <v>5</v>
      </c>
      <c r="AT466" s="191">
        <v>5.54</v>
      </c>
      <c r="AU466" s="84">
        <v>140</v>
      </c>
      <c r="AV466" s="84">
        <v>58</v>
      </c>
      <c r="AW466" s="94">
        <v>0.23</v>
      </c>
      <c r="AX466" s="84" t="s">
        <v>1739</v>
      </c>
      <c r="AY466" s="97">
        <v>60.2</v>
      </c>
      <c r="AZ466" s="94">
        <v>4.3499999999999996</v>
      </c>
      <c r="BA466" s="96">
        <v>80</v>
      </c>
      <c r="BB466" s="96">
        <v>23</v>
      </c>
      <c r="BC466" s="84" t="s">
        <v>1739</v>
      </c>
      <c r="BD466" s="97">
        <v>61.6</v>
      </c>
      <c r="BE466" s="94">
        <v>4.41</v>
      </c>
      <c r="BF466" s="96">
        <v>87</v>
      </c>
      <c r="BG466" s="96">
        <v>23</v>
      </c>
      <c r="BH466" s="97">
        <v>66</v>
      </c>
      <c r="BI466" s="94">
        <v>3.55</v>
      </c>
      <c r="BJ466" s="94">
        <v>4.49</v>
      </c>
      <c r="BK466" s="96">
        <v>22</v>
      </c>
      <c r="BL466" s="94">
        <v>0.63</v>
      </c>
      <c r="BM466" s="36">
        <v>3</v>
      </c>
      <c r="BN466" s="70" t="s">
        <v>1065</v>
      </c>
      <c r="BO466" s="104">
        <v>-4</v>
      </c>
      <c r="BP466" s="84" t="s">
        <v>5448</v>
      </c>
      <c r="BQ466" s="84">
        <v>592130</v>
      </c>
      <c r="BR466" s="36" t="s">
        <v>3766</v>
      </c>
      <c r="BS466" s="36" t="s">
        <v>3627</v>
      </c>
      <c r="BT466" s="36" t="s">
        <v>5254</v>
      </c>
      <c r="BU466" s="84" t="s">
        <v>5248</v>
      </c>
      <c r="BV466" s="84" t="s">
        <v>4668</v>
      </c>
    </row>
    <row r="467" spans="1:74" x14ac:dyDescent="0.3">
      <c r="A467" s="84" t="s">
        <v>1965</v>
      </c>
      <c r="B467" s="84" t="s">
        <v>58</v>
      </c>
      <c r="C467" s="84" t="s">
        <v>1065</v>
      </c>
      <c r="D467" s="84">
        <v>2018</v>
      </c>
      <c r="E467" s="84">
        <v>33</v>
      </c>
      <c r="F467" s="84" t="s">
        <v>1392</v>
      </c>
      <c r="G467" s="84" t="s">
        <v>1373</v>
      </c>
      <c r="H467" s="93" t="s">
        <v>1739</v>
      </c>
      <c r="I467" s="94">
        <v>0.5</v>
      </c>
      <c r="J467" s="93" t="s">
        <v>1064</v>
      </c>
      <c r="K467" s="184">
        <v>48.4</v>
      </c>
      <c r="L467" s="185">
        <v>3</v>
      </c>
      <c r="M467" s="96">
        <v>44</v>
      </c>
      <c r="N467" s="96">
        <v>3</v>
      </c>
      <c r="O467" s="96">
        <v>0</v>
      </c>
      <c r="P467" s="96">
        <v>0</v>
      </c>
      <c r="Q467" s="185">
        <v>1</v>
      </c>
      <c r="R467" s="96">
        <v>12</v>
      </c>
      <c r="S467" s="96">
        <v>251</v>
      </c>
      <c r="T467" s="96">
        <v>9</v>
      </c>
      <c r="U467" s="96">
        <v>23</v>
      </c>
      <c r="V467" s="96">
        <v>3</v>
      </c>
      <c r="W467" s="185">
        <v>55</v>
      </c>
      <c r="X467" s="96">
        <v>174</v>
      </c>
      <c r="Y467" s="96">
        <v>50</v>
      </c>
      <c r="Z467" s="96">
        <v>37</v>
      </c>
      <c r="AA467" s="96">
        <v>3</v>
      </c>
      <c r="AB467" s="96">
        <v>1</v>
      </c>
      <c r="AC467" s="96">
        <v>0</v>
      </c>
      <c r="AD467" s="96">
        <v>27</v>
      </c>
      <c r="AE467" s="188">
        <v>4.1500000000000004</v>
      </c>
      <c r="AF467" s="96">
        <v>44</v>
      </c>
      <c r="AG467" s="97">
        <v>6.7</v>
      </c>
      <c r="AH467" s="98">
        <v>2.4</v>
      </c>
      <c r="AI467" s="97">
        <v>8.5</v>
      </c>
      <c r="AJ467" s="97">
        <v>3.5</v>
      </c>
      <c r="AK467" s="99">
        <v>1.35</v>
      </c>
      <c r="AL467" s="100">
        <v>0.29099999999999998</v>
      </c>
      <c r="AM467" s="99">
        <v>1.36</v>
      </c>
      <c r="AN467" s="99">
        <v>1.89</v>
      </c>
      <c r="AO467" s="99">
        <v>0.08</v>
      </c>
      <c r="AP467" s="101">
        <v>50</v>
      </c>
      <c r="AQ467" s="102">
        <v>98</v>
      </c>
      <c r="AR467" s="103">
        <v>25</v>
      </c>
      <c r="AS467" s="102">
        <v>5</v>
      </c>
      <c r="AT467" s="191">
        <v>4.68</v>
      </c>
      <c r="AU467" s="84">
        <v>141</v>
      </c>
      <c r="AV467" s="84">
        <v>59</v>
      </c>
      <c r="AW467" s="94">
        <v>0.2</v>
      </c>
      <c r="AX467" s="84" t="s">
        <v>1739</v>
      </c>
      <c r="AY467" s="97">
        <v>58.1</v>
      </c>
      <c r="AZ467" s="94">
        <v>4.3099999999999996</v>
      </c>
      <c r="BA467" s="96">
        <v>79</v>
      </c>
      <c r="BB467" s="96">
        <v>24</v>
      </c>
      <c r="BC467" s="84" t="s">
        <v>1739</v>
      </c>
      <c r="BD467" s="97">
        <v>60.6</v>
      </c>
      <c r="BE467" s="94">
        <v>4.3499999999999996</v>
      </c>
      <c r="BF467" s="96">
        <v>86</v>
      </c>
      <c r="BG467" s="96">
        <v>23</v>
      </c>
      <c r="BH467" s="97">
        <v>59.7</v>
      </c>
      <c r="BI467" s="94">
        <v>4.22</v>
      </c>
      <c r="BJ467" s="94">
        <v>4.04</v>
      </c>
      <c r="BK467" s="96">
        <v>30</v>
      </c>
      <c r="BL467" s="94">
        <v>-7.0000000000000007E-2</v>
      </c>
      <c r="BM467" s="36">
        <v>-5</v>
      </c>
      <c r="BN467" s="70" t="s">
        <v>1065</v>
      </c>
      <c r="BO467" s="104">
        <v>1</v>
      </c>
      <c r="BP467" s="84" t="s">
        <v>2585</v>
      </c>
      <c r="BQ467" s="84">
        <v>501822</v>
      </c>
      <c r="BR467" s="36" t="s">
        <v>3766</v>
      </c>
      <c r="BS467" s="36" t="s">
        <v>3505</v>
      </c>
      <c r="BT467" s="36" t="s">
        <v>3691</v>
      </c>
      <c r="BU467" s="84" t="s">
        <v>3504</v>
      </c>
      <c r="BV467" s="84" t="s">
        <v>4679</v>
      </c>
    </row>
    <row r="468" spans="1:74" x14ac:dyDescent="0.3">
      <c r="A468" s="84" t="s">
        <v>3401</v>
      </c>
      <c r="B468" s="84" t="s">
        <v>3400</v>
      </c>
      <c r="C468" s="84" t="s">
        <v>1103</v>
      </c>
      <c r="D468" s="84">
        <v>2018</v>
      </c>
      <c r="E468" s="84">
        <v>27</v>
      </c>
      <c r="F468" s="84" t="s">
        <v>1383</v>
      </c>
      <c r="G468" s="84" t="s">
        <v>1373</v>
      </c>
      <c r="H468" s="93" t="s">
        <v>1739</v>
      </c>
      <c r="I468" s="94">
        <v>0.46</v>
      </c>
      <c r="J468" s="93" t="s">
        <v>1064</v>
      </c>
      <c r="K468" s="184">
        <v>48.6</v>
      </c>
      <c r="L468" s="185">
        <v>3</v>
      </c>
      <c r="M468" s="96">
        <v>43</v>
      </c>
      <c r="N468" s="96">
        <v>2</v>
      </c>
      <c r="O468" s="96">
        <v>0</v>
      </c>
      <c r="P468" s="96">
        <v>0</v>
      </c>
      <c r="Q468" s="185">
        <v>0</v>
      </c>
      <c r="R468" s="96">
        <v>11</v>
      </c>
      <c r="S468" s="96">
        <v>232</v>
      </c>
      <c r="T468" s="96">
        <v>9</v>
      </c>
      <c r="U468" s="96">
        <v>24</v>
      </c>
      <c r="V468" s="96">
        <v>2</v>
      </c>
      <c r="W468" s="185">
        <v>56</v>
      </c>
      <c r="X468" s="96">
        <v>161</v>
      </c>
      <c r="Y468" s="96">
        <v>42</v>
      </c>
      <c r="Z468" s="96">
        <v>37</v>
      </c>
      <c r="AA468" s="96">
        <v>2</v>
      </c>
      <c r="AB468" s="96">
        <v>2</v>
      </c>
      <c r="AC468" s="96">
        <v>0</v>
      </c>
      <c r="AD468" s="96">
        <v>23</v>
      </c>
      <c r="AE468" s="188">
        <v>4.09</v>
      </c>
      <c r="AF468" s="96">
        <v>40</v>
      </c>
      <c r="AG468" s="97">
        <v>6.8</v>
      </c>
      <c r="AH468" s="98">
        <v>2.2999999999999998</v>
      </c>
      <c r="AI468" s="97">
        <v>9.4</v>
      </c>
      <c r="AJ468" s="97">
        <v>4</v>
      </c>
      <c r="AK468" s="99">
        <v>1.49</v>
      </c>
      <c r="AL468" s="100">
        <v>0.28599999999999998</v>
      </c>
      <c r="AM468" s="99">
        <v>1.36</v>
      </c>
      <c r="AN468" s="99">
        <v>2.11</v>
      </c>
      <c r="AO468" s="99">
        <v>0.09</v>
      </c>
      <c r="AP468" s="101">
        <v>68</v>
      </c>
      <c r="AQ468" s="102">
        <v>97</v>
      </c>
      <c r="AR468" s="103">
        <v>25</v>
      </c>
      <c r="AS468" s="102">
        <v>5</v>
      </c>
      <c r="AT468" s="191">
        <v>3.78</v>
      </c>
      <c r="AU468" s="84">
        <v>142</v>
      </c>
      <c r="AV468" s="84">
        <v>60</v>
      </c>
      <c r="AW468" s="94">
        <v>0.39</v>
      </c>
      <c r="AX468" s="84" t="s">
        <v>1739</v>
      </c>
      <c r="AY468" s="97">
        <v>56</v>
      </c>
      <c r="AZ468" s="94">
        <v>4.49</v>
      </c>
      <c r="BA468" s="96">
        <v>83</v>
      </c>
      <c r="BB468" s="96">
        <v>20</v>
      </c>
      <c r="BC468" s="84" t="s">
        <v>1739</v>
      </c>
      <c r="BD468" s="97">
        <v>59.5</v>
      </c>
      <c r="BE468" s="94">
        <v>4.4800000000000004</v>
      </c>
      <c r="BF468" s="96">
        <v>89</v>
      </c>
      <c r="BG468" s="96">
        <v>21</v>
      </c>
      <c r="BH468" s="97">
        <v>45.3</v>
      </c>
      <c r="BI468" s="94">
        <v>3.77</v>
      </c>
      <c r="BJ468" s="94">
        <v>4.24</v>
      </c>
      <c r="BK468" s="96">
        <v>22</v>
      </c>
      <c r="BL468" s="94">
        <v>0.32</v>
      </c>
      <c r="BM468" s="36">
        <v>3</v>
      </c>
      <c r="BN468" s="70" t="s">
        <v>1065</v>
      </c>
      <c r="BO468" s="104">
        <v>14</v>
      </c>
      <c r="BP468" s="84" t="s">
        <v>3399</v>
      </c>
      <c r="BQ468" s="84">
        <v>592741</v>
      </c>
      <c r="BR468" s="36" t="s">
        <v>3760</v>
      </c>
      <c r="BS468" s="36" t="s">
        <v>5001</v>
      </c>
      <c r="BT468" s="36" t="s">
        <v>4558</v>
      </c>
      <c r="BU468" s="84" t="s">
        <v>3565</v>
      </c>
      <c r="BV468" s="84" t="s">
        <v>4668</v>
      </c>
    </row>
    <row r="469" spans="1:74" x14ac:dyDescent="0.3">
      <c r="A469" s="84" t="s">
        <v>4519</v>
      </c>
      <c r="B469" s="84" t="s">
        <v>38</v>
      </c>
      <c r="C469" s="84" t="s">
        <v>1065</v>
      </c>
      <c r="D469" s="84">
        <v>2018</v>
      </c>
      <c r="E469" s="84">
        <v>28</v>
      </c>
      <c r="F469" s="84" t="s">
        <v>1392</v>
      </c>
      <c r="G469" s="84" t="s">
        <v>1373</v>
      </c>
      <c r="H469" s="93" t="s">
        <v>1739</v>
      </c>
      <c r="I469" s="94">
        <v>0.49</v>
      </c>
      <c r="J469" s="93" t="s">
        <v>1064</v>
      </c>
      <c r="K469" s="184">
        <v>48.7</v>
      </c>
      <c r="L469" s="185">
        <v>3</v>
      </c>
      <c r="M469" s="96">
        <v>50</v>
      </c>
      <c r="N469" s="96">
        <v>1</v>
      </c>
      <c r="O469" s="96">
        <v>0</v>
      </c>
      <c r="P469" s="96">
        <v>0</v>
      </c>
      <c r="Q469" s="185">
        <v>4</v>
      </c>
      <c r="R469" s="96">
        <v>11</v>
      </c>
      <c r="S469" s="96">
        <v>229</v>
      </c>
      <c r="T469" s="96">
        <v>8</v>
      </c>
      <c r="U469" s="96">
        <v>18</v>
      </c>
      <c r="V469" s="96">
        <v>2</v>
      </c>
      <c r="W469" s="185">
        <v>56</v>
      </c>
      <c r="X469" s="96">
        <v>166</v>
      </c>
      <c r="Y469" s="96">
        <v>40</v>
      </c>
      <c r="Z469" s="96">
        <v>37</v>
      </c>
      <c r="AA469" s="96">
        <v>4</v>
      </c>
      <c r="AB469" s="96">
        <v>2</v>
      </c>
      <c r="AC469" s="96">
        <v>0</v>
      </c>
      <c r="AD469" s="96">
        <v>23</v>
      </c>
      <c r="AE469" s="188">
        <v>4.12</v>
      </c>
      <c r="AF469" s="96">
        <v>35</v>
      </c>
      <c r="AG469" s="97">
        <v>5.7</v>
      </c>
      <c r="AH469" s="98">
        <v>3.1</v>
      </c>
      <c r="AI469" s="97">
        <v>9</v>
      </c>
      <c r="AJ469" s="97">
        <v>3</v>
      </c>
      <c r="AK469" s="99">
        <v>1.26</v>
      </c>
      <c r="AL469" s="100">
        <v>0.27400000000000002</v>
      </c>
      <c r="AM469" s="99">
        <v>1.18</v>
      </c>
      <c r="AN469" s="99">
        <v>1.73</v>
      </c>
      <c r="AO469" s="99">
        <v>0.08</v>
      </c>
      <c r="AP469" s="101">
        <v>78</v>
      </c>
      <c r="AQ469" s="102">
        <v>97</v>
      </c>
      <c r="AR469" s="103">
        <v>25</v>
      </c>
      <c r="AS469" s="102">
        <v>5</v>
      </c>
      <c r="AT469" s="191">
        <v>6.72</v>
      </c>
      <c r="AU469" s="84">
        <v>143</v>
      </c>
      <c r="AV469" s="84">
        <v>61</v>
      </c>
      <c r="AW469" s="94">
        <v>0.1</v>
      </c>
      <c r="AX469" s="84" t="s">
        <v>1739</v>
      </c>
      <c r="AY469" s="97">
        <v>55.3</v>
      </c>
      <c r="AZ469" s="94">
        <v>4</v>
      </c>
      <c r="BA469" s="96">
        <v>74</v>
      </c>
      <c r="BB469" s="96">
        <v>30</v>
      </c>
      <c r="BC469" s="84" t="s">
        <v>1739</v>
      </c>
      <c r="BD469" s="97">
        <v>59</v>
      </c>
      <c r="BE469" s="94">
        <v>4.22</v>
      </c>
      <c r="BF469" s="96">
        <v>84</v>
      </c>
      <c r="BG469" s="96">
        <v>26</v>
      </c>
      <c r="BH469" s="97">
        <v>42</v>
      </c>
      <c r="BI469" s="94">
        <v>5.14</v>
      </c>
      <c r="BJ469" s="94">
        <v>4.3499999999999996</v>
      </c>
      <c r="BK469" s="96">
        <v>19</v>
      </c>
      <c r="BL469" s="94">
        <v>-1.02</v>
      </c>
      <c r="BM469" s="36">
        <v>6</v>
      </c>
      <c r="BN469" s="70" t="s">
        <v>1065</v>
      </c>
      <c r="BO469" s="104">
        <v>17</v>
      </c>
      <c r="BP469" s="84" t="s">
        <v>4520</v>
      </c>
      <c r="BQ469" s="84">
        <v>623430</v>
      </c>
      <c r="BR469" s="36" t="s">
        <v>3762</v>
      </c>
      <c r="BS469" s="36" t="s">
        <v>6047</v>
      </c>
      <c r="BT469" s="36" t="s">
        <v>3621</v>
      </c>
      <c r="BU469" s="84" t="s">
        <v>5248</v>
      </c>
      <c r="BV469" s="84" t="s">
        <v>4668</v>
      </c>
    </row>
    <row r="470" spans="1:74" x14ac:dyDescent="0.3">
      <c r="A470" s="84" t="s">
        <v>1990</v>
      </c>
      <c r="B470" s="84" t="s">
        <v>331</v>
      </c>
      <c r="C470" s="84" t="s">
        <v>1065</v>
      </c>
      <c r="D470" s="84">
        <v>2018</v>
      </c>
      <c r="E470" s="84">
        <v>36</v>
      </c>
      <c r="F470" s="84" t="s">
        <v>1390</v>
      </c>
      <c r="G470" s="84" t="s">
        <v>1373</v>
      </c>
      <c r="H470" s="93" t="s">
        <v>1739</v>
      </c>
      <c r="I470" s="94">
        <v>0.75</v>
      </c>
      <c r="J470" s="93" t="s">
        <v>1064</v>
      </c>
      <c r="K470" s="184">
        <v>87.9</v>
      </c>
      <c r="L470" s="185">
        <v>7</v>
      </c>
      <c r="M470" s="96">
        <v>21</v>
      </c>
      <c r="N470" s="96">
        <v>17</v>
      </c>
      <c r="O470" s="96">
        <v>0</v>
      </c>
      <c r="P470" s="96">
        <v>0</v>
      </c>
      <c r="Q470" s="185">
        <v>0</v>
      </c>
      <c r="R470" s="96">
        <v>1</v>
      </c>
      <c r="S470" s="96">
        <v>423</v>
      </c>
      <c r="T470" s="96">
        <v>19</v>
      </c>
      <c r="U470" s="96">
        <v>41</v>
      </c>
      <c r="V470" s="96">
        <v>2</v>
      </c>
      <c r="W470" s="185">
        <v>80</v>
      </c>
      <c r="X470" s="96">
        <v>290</v>
      </c>
      <c r="Y470" s="96">
        <v>119</v>
      </c>
      <c r="Z470" s="96">
        <v>44</v>
      </c>
      <c r="AA470" s="96">
        <v>5</v>
      </c>
      <c r="AB470" s="96">
        <v>4</v>
      </c>
      <c r="AC470" s="96">
        <v>0</v>
      </c>
      <c r="AD470" s="96">
        <v>67</v>
      </c>
      <c r="AE470" s="188">
        <v>4.9400000000000004</v>
      </c>
      <c r="AF470" s="96">
        <v>108</v>
      </c>
      <c r="AG470" s="97">
        <v>9.9</v>
      </c>
      <c r="AH470" s="98">
        <v>1.9</v>
      </c>
      <c r="AI470" s="97">
        <v>7.4</v>
      </c>
      <c r="AJ470" s="97">
        <v>3.8</v>
      </c>
      <c r="AK470" s="99">
        <v>1.71</v>
      </c>
      <c r="AL470" s="100">
        <v>0.27</v>
      </c>
      <c r="AM470" s="99">
        <v>1.44</v>
      </c>
      <c r="AN470" s="99">
        <v>2.33</v>
      </c>
      <c r="AO470" s="99">
        <v>0.1</v>
      </c>
      <c r="AP470" s="101">
        <v>12</v>
      </c>
      <c r="AQ470" s="102">
        <v>117</v>
      </c>
      <c r="AR470" s="103">
        <v>24</v>
      </c>
      <c r="AS470" s="102">
        <v>11</v>
      </c>
      <c r="AT470" s="191">
        <v>14.62</v>
      </c>
      <c r="AU470" s="84">
        <v>144</v>
      </c>
      <c r="AV470" s="84">
        <v>62</v>
      </c>
      <c r="AW470" s="94">
        <v>0.03</v>
      </c>
      <c r="AX470" s="84" t="s">
        <v>1739</v>
      </c>
      <c r="AY470" s="97">
        <v>81.099999999999994</v>
      </c>
      <c r="AZ470" s="94">
        <v>5.12</v>
      </c>
      <c r="BA470" s="96">
        <v>94</v>
      </c>
      <c r="BB470" s="96">
        <v>17</v>
      </c>
      <c r="BC470" s="84" t="s">
        <v>1739</v>
      </c>
      <c r="BD470" s="97">
        <v>74.2</v>
      </c>
      <c r="BE470" s="94">
        <v>4.97</v>
      </c>
      <c r="BF470" s="96">
        <v>98</v>
      </c>
      <c r="BG470" s="96">
        <v>17</v>
      </c>
      <c r="BH470" s="97">
        <v>117</v>
      </c>
      <c r="BI470" s="94">
        <v>5.23</v>
      </c>
      <c r="BJ470" s="94">
        <v>5.54</v>
      </c>
      <c r="BK470" s="96">
        <v>17</v>
      </c>
      <c r="BL470" s="94">
        <v>-0.28999999999999998</v>
      </c>
      <c r="BM470" s="36">
        <v>7</v>
      </c>
      <c r="BN470" s="70" t="s">
        <v>1065</v>
      </c>
      <c r="BO470" s="104">
        <v>-43</v>
      </c>
      <c r="BP470" s="84" t="s">
        <v>1991</v>
      </c>
      <c r="BQ470" s="84">
        <v>448306</v>
      </c>
      <c r="BR470" s="36" t="s">
        <v>6061</v>
      </c>
      <c r="BS470" s="36" t="s">
        <v>5269</v>
      </c>
      <c r="BT470" s="36" t="s">
        <v>5680</v>
      </c>
      <c r="BU470" s="84" t="s">
        <v>4536</v>
      </c>
      <c r="BV470" s="84" t="s">
        <v>4681</v>
      </c>
    </row>
    <row r="471" spans="1:74" x14ac:dyDescent="0.3">
      <c r="A471" s="84" t="s">
        <v>2077</v>
      </c>
      <c r="B471" s="84" t="s">
        <v>108</v>
      </c>
      <c r="C471" s="84" t="s">
        <v>1103</v>
      </c>
      <c r="D471" s="84">
        <v>2018</v>
      </c>
      <c r="E471" s="84">
        <v>34</v>
      </c>
      <c r="F471" s="84" t="s">
        <v>1554</v>
      </c>
      <c r="G471" s="84" t="s">
        <v>1373</v>
      </c>
      <c r="H471" s="93" t="s">
        <v>1739</v>
      </c>
      <c r="I471" s="94">
        <v>0.73</v>
      </c>
      <c r="J471" s="93" t="s">
        <v>1064</v>
      </c>
      <c r="K471" s="184">
        <v>101.4</v>
      </c>
      <c r="L471" s="185">
        <v>7</v>
      </c>
      <c r="M471" s="96">
        <v>24</v>
      </c>
      <c r="N471" s="96">
        <v>15</v>
      </c>
      <c r="O471" s="96">
        <v>0</v>
      </c>
      <c r="P471" s="96">
        <v>0</v>
      </c>
      <c r="Q471" s="185">
        <v>0</v>
      </c>
      <c r="R471" s="96">
        <v>2</v>
      </c>
      <c r="S471" s="96">
        <v>380</v>
      </c>
      <c r="T471" s="96">
        <v>11</v>
      </c>
      <c r="U471" s="96">
        <v>40</v>
      </c>
      <c r="V471" s="96">
        <v>1</v>
      </c>
      <c r="W471" s="185">
        <v>80</v>
      </c>
      <c r="X471" s="96">
        <v>261</v>
      </c>
      <c r="Y471" s="96">
        <v>116</v>
      </c>
      <c r="Z471" s="96">
        <v>45</v>
      </c>
      <c r="AA471" s="96">
        <v>6</v>
      </c>
      <c r="AB471" s="96">
        <v>5</v>
      </c>
      <c r="AC471" s="96">
        <v>1</v>
      </c>
      <c r="AD471" s="96">
        <v>66</v>
      </c>
      <c r="AE471" s="188">
        <v>4.99</v>
      </c>
      <c r="AF471" s="96">
        <v>112</v>
      </c>
      <c r="AG471" s="97">
        <v>11.5</v>
      </c>
      <c r="AH471" s="98">
        <v>2</v>
      </c>
      <c r="AI471" s="97">
        <v>8.3000000000000007</v>
      </c>
      <c r="AJ471" s="97">
        <v>4.0999999999999996</v>
      </c>
      <c r="AK471" s="99">
        <v>1.1200000000000001</v>
      </c>
      <c r="AL471" s="100">
        <v>0.27300000000000002</v>
      </c>
      <c r="AM471" s="99">
        <v>1.42</v>
      </c>
      <c r="AN471" s="99">
        <v>1.71</v>
      </c>
      <c r="AO471" s="99">
        <v>0.06</v>
      </c>
      <c r="AP471" s="101">
        <v>33</v>
      </c>
      <c r="AQ471" s="102">
        <v>118</v>
      </c>
      <c r="AR471" s="103">
        <v>24</v>
      </c>
      <c r="AS471" s="102">
        <v>8</v>
      </c>
      <c r="AT471" s="191">
        <v>16.29</v>
      </c>
      <c r="AU471" s="84">
        <v>145</v>
      </c>
      <c r="AV471" s="84">
        <v>63</v>
      </c>
      <c r="AW471" s="94">
        <v>-0.48</v>
      </c>
      <c r="AX471" s="84" t="s">
        <v>1739</v>
      </c>
      <c r="AY471" s="97">
        <v>80.8</v>
      </c>
      <c r="AZ471" s="94">
        <v>4.51</v>
      </c>
      <c r="BA471" s="96">
        <v>83</v>
      </c>
      <c r="BB471" s="96">
        <v>25</v>
      </c>
      <c r="BC471" s="84" t="s">
        <v>1739</v>
      </c>
      <c r="BD471" s="97">
        <v>71.900000000000006</v>
      </c>
      <c r="BE471" s="94">
        <v>4.51</v>
      </c>
      <c r="BF471" s="96">
        <v>89</v>
      </c>
      <c r="BG471" s="96">
        <v>23</v>
      </c>
      <c r="BH471" s="97">
        <v>97</v>
      </c>
      <c r="BI471" s="94">
        <v>5.66</v>
      </c>
      <c r="BJ471" s="94">
        <v>4.58</v>
      </c>
      <c r="BK471" s="96">
        <v>27</v>
      </c>
      <c r="BL471" s="94">
        <v>-0.67</v>
      </c>
      <c r="BM471" s="36">
        <v>-3</v>
      </c>
      <c r="BN471" s="70" t="s">
        <v>1065</v>
      </c>
      <c r="BO471" s="104">
        <v>-25</v>
      </c>
      <c r="BP471" s="84" t="s">
        <v>2078</v>
      </c>
      <c r="BQ471" s="84">
        <v>434538</v>
      </c>
      <c r="BR471" s="36" t="s">
        <v>6062</v>
      </c>
      <c r="BS471" s="36" t="s">
        <v>3452</v>
      </c>
      <c r="BT471" s="36" t="s">
        <v>6029</v>
      </c>
      <c r="BU471" s="84" t="s">
        <v>4257</v>
      </c>
      <c r="BV471" s="84" t="s">
        <v>4681</v>
      </c>
    </row>
    <row r="472" spans="1:74" x14ac:dyDescent="0.3">
      <c r="A472" s="84" t="s">
        <v>427</v>
      </c>
      <c r="B472" s="84" t="s">
        <v>3020</v>
      </c>
      <c r="C472" s="84" t="s">
        <v>1065</v>
      </c>
      <c r="D472" s="84">
        <v>2018</v>
      </c>
      <c r="E472" s="84">
        <v>30</v>
      </c>
      <c r="F472" s="84" t="s">
        <v>1390</v>
      </c>
      <c r="G472" s="84" t="s">
        <v>1373</v>
      </c>
      <c r="H472" s="93" t="s">
        <v>1739</v>
      </c>
      <c r="I472" s="94">
        <v>0.52</v>
      </c>
      <c r="J472" s="93" t="s">
        <v>1064</v>
      </c>
      <c r="K472" s="184">
        <v>44.7</v>
      </c>
      <c r="L472" s="185">
        <v>3</v>
      </c>
      <c r="M472" s="96">
        <v>40</v>
      </c>
      <c r="N472" s="96">
        <v>3</v>
      </c>
      <c r="O472" s="96">
        <v>0</v>
      </c>
      <c r="P472" s="96">
        <v>0</v>
      </c>
      <c r="Q472" s="185">
        <v>0</v>
      </c>
      <c r="R472" s="96">
        <v>11</v>
      </c>
      <c r="S472" s="96">
        <v>224</v>
      </c>
      <c r="T472" s="96">
        <v>6</v>
      </c>
      <c r="U472" s="96">
        <v>20</v>
      </c>
      <c r="V472" s="96">
        <v>3</v>
      </c>
      <c r="W472" s="185">
        <v>47</v>
      </c>
      <c r="X472" s="96">
        <v>159</v>
      </c>
      <c r="Y472" s="96">
        <v>41</v>
      </c>
      <c r="Z472" s="96">
        <v>37</v>
      </c>
      <c r="AA472" s="96">
        <v>1</v>
      </c>
      <c r="AB472" s="96">
        <v>2</v>
      </c>
      <c r="AC472" s="96">
        <v>0</v>
      </c>
      <c r="AD472" s="96">
        <v>20</v>
      </c>
      <c r="AE472" s="188">
        <v>4.1399999999999997</v>
      </c>
      <c r="AF472" s="96">
        <v>39</v>
      </c>
      <c r="AG472" s="97">
        <v>6.6</v>
      </c>
      <c r="AH472" s="98">
        <v>2.4</v>
      </c>
      <c r="AI472" s="97">
        <v>8.1</v>
      </c>
      <c r="AJ472" s="97">
        <v>3.4</v>
      </c>
      <c r="AK472" s="99">
        <v>0.97</v>
      </c>
      <c r="AL472" s="100">
        <v>0.28299999999999997</v>
      </c>
      <c r="AM472" s="99">
        <v>1.28</v>
      </c>
      <c r="AN472" s="99">
        <v>1.45</v>
      </c>
      <c r="AO472" s="99">
        <v>0.05</v>
      </c>
      <c r="AP472" s="101">
        <v>50</v>
      </c>
      <c r="AQ472" s="102">
        <v>98</v>
      </c>
      <c r="AR472" s="103">
        <v>24</v>
      </c>
      <c r="AS472" s="102">
        <v>5</v>
      </c>
      <c r="AT472" s="191">
        <v>3.78</v>
      </c>
      <c r="AU472" s="84">
        <v>146</v>
      </c>
      <c r="AV472" s="84">
        <v>64</v>
      </c>
      <c r="AW472" s="94">
        <v>0.02</v>
      </c>
      <c r="AX472" s="84" t="s">
        <v>1739</v>
      </c>
      <c r="AY472" s="97">
        <v>55.4</v>
      </c>
      <c r="AZ472" s="94">
        <v>4.04</v>
      </c>
      <c r="BA472" s="96">
        <v>74</v>
      </c>
      <c r="BB472" s="96">
        <v>29</v>
      </c>
      <c r="BC472" s="84" t="s">
        <v>1739</v>
      </c>
      <c r="BD472" s="97">
        <v>58.7</v>
      </c>
      <c r="BE472" s="94">
        <v>4.16</v>
      </c>
      <c r="BF472" s="96">
        <v>82</v>
      </c>
      <c r="BG472" s="96">
        <v>27</v>
      </c>
      <c r="BH472" s="97">
        <v>54.7</v>
      </c>
      <c r="BI472" s="94">
        <v>3.13</v>
      </c>
      <c r="BJ472" s="94">
        <v>3.41</v>
      </c>
      <c r="BK472" s="96">
        <v>52</v>
      </c>
      <c r="BL472" s="94">
        <v>1.01</v>
      </c>
      <c r="BM472" s="36">
        <v>-28</v>
      </c>
      <c r="BN472" s="70" t="s">
        <v>1065</v>
      </c>
      <c r="BO472" s="104">
        <v>4</v>
      </c>
      <c r="BP472" s="84" t="s">
        <v>6063</v>
      </c>
      <c r="BQ472" s="84">
        <v>500872</v>
      </c>
      <c r="BR472" s="36" t="s">
        <v>3766</v>
      </c>
      <c r="BS472" s="36" t="s">
        <v>5694</v>
      </c>
      <c r="BT472" s="36" t="s">
        <v>5397</v>
      </c>
      <c r="BU472" s="84" t="s">
        <v>3626</v>
      </c>
      <c r="BV472" s="84" t="s">
        <v>4674</v>
      </c>
    </row>
    <row r="473" spans="1:74" x14ac:dyDescent="0.3">
      <c r="A473" s="84" t="s">
        <v>2262</v>
      </c>
      <c r="B473" s="84" t="s">
        <v>80</v>
      </c>
      <c r="C473" s="84" t="s">
        <v>1103</v>
      </c>
      <c r="D473" s="84">
        <v>2018</v>
      </c>
      <c r="E473" s="84">
        <v>30</v>
      </c>
      <c r="F473" s="84" t="s">
        <v>1386</v>
      </c>
      <c r="G473" s="84" t="s">
        <v>1373</v>
      </c>
      <c r="H473" s="93" t="s">
        <v>1739</v>
      </c>
      <c r="I473" s="94">
        <v>0.45</v>
      </c>
      <c r="J473" s="93" t="s">
        <v>1064</v>
      </c>
      <c r="K473" s="184">
        <v>48.3</v>
      </c>
      <c r="L473" s="185">
        <v>3</v>
      </c>
      <c r="M473" s="96">
        <v>50</v>
      </c>
      <c r="N473" s="96">
        <v>3</v>
      </c>
      <c r="O473" s="96">
        <v>0</v>
      </c>
      <c r="P473" s="96">
        <v>0</v>
      </c>
      <c r="Q473" s="185">
        <v>0</v>
      </c>
      <c r="R473" s="96">
        <v>7</v>
      </c>
      <c r="S473" s="96">
        <v>246</v>
      </c>
      <c r="T473" s="96">
        <v>7</v>
      </c>
      <c r="U473" s="96">
        <v>22</v>
      </c>
      <c r="V473" s="96">
        <v>2</v>
      </c>
      <c r="W473" s="185">
        <v>54</v>
      </c>
      <c r="X473" s="96">
        <v>167</v>
      </c>
      <c r="Y473" s="96">
        <v>49</v>
      </c>
      <c r="Z473" s="96">
        <v>38</v>
      </c>
      <c r="AA473" s="96">
        <v>2</v>
      </c>
      <c r="AB473" s="96">
        <v>4</v>
      </c>
      <c r="AC473" s="96">
        <v>0</v>
      </c>
      <c r="AD473" s="96">
        <v>25</v>
      </c>
      <c r="AE473" s="188">
        <v>4.2</v>
      </c>
      <c r="AF473" s="96">
        <v>45</v>
      </c>
      <c r="AG473" s="97">
        <v>7.1</v>
      </c>
      <c r="AH473" s="98">
        <v>2.4</v>
      </c>
      <c r="AI473" s="97">
        <v>8.6999999999999993</v>
      </c>
      <c r="AJ473" s="97">
        <v>3.5</v>
      </c>
      <c r="AK473" s="99">
        <v>1.04</v>
      </c>
      <c r="AL473" s="100">
        <v>0.314</v>
      </c>
      <c r="AM473" s="99">
        <v>1.39</v>
      </c>
      <c r="AN473" s="99">
        <v>1.55</v>
      </c>
      <c r="AO473" s="99">
        <v>0.06</v>
      </c>
      <c r="AP473" s="101">
        <v>62</v>
      </c>
      <c r="AQ473" s="102">
        <v>99</v>
      </c>
      <c r="AR473" s="103">
        <v>24</v>
      </c>
      <c r="AS473" s="102">
        <v>5</v>
      </c>
      <c r="AT473" s="191">
        <v>3.74</v>
      </c>
      <c r="AU473" s="84">
        <v>147</v>
      </c>
      <c r="AV473" s="84">
        <v>65</v>
      </c>
      <c r="AW473" s="94">
        <v>0.02</v>
      </c>
      <c r="AX473" s="84" t="s">
        <v>1739</v>
      </c>
      <c r="AY473" s="97">
        <v>58.4</v>
      </c>
      <c r="AZ473" s="94">
        <v>4.13</v>
      </c>
      <c r="BA473" s="96">
        <v>76</v>
      </c>
      <c r="BB473" s="96">
        <v>27</v>
      </c>
      <c r="BC473" s="84" t="s">
        <v>1739</v>
      </c>
      <c r="BD473" s="97">
        <v>61.2</v>
      </c>
      <c r="BE473" s="94">
        <v>4.22</v>
      </c>
      <c r="BF473" s="96">
        <v>83</v>
      </c>
      <c r="BG473" s="96">
        <v>26</v>
      </c>
      <c r="BH473" s="97">
        <v>57.7</v>
      </c>
      <c r="BI473" s="94">
        <v>3.75</v>
      </c>
      <c r="BJ473" s="94">
        <v>3.47</v>
      </c>
      <c r="BK473" s="96">
        <v>50</v>
      </c>
      <c r="BL473" s="94">
        <v>0.45</v>
      </c>
      <c r="BM473" s="36">
        <v>-26</v>
      </c>
      <c r="BN473" s="70" t="s">
        <v>1065</v>
      </c>
      <c r="BO473" s="104">
        <v>4</v>
      </c>
      <c r="BP473" s="84" t="s">
        <v>2263</v>
      </c>
      <c r="BQ473" s="84">
        <v>571901</v>
      </c>
      <c r="BR473" s="36" t="s">
        <v>3760</v>
      </c>
      <c r="BS473" s="36" t="s">
        <v>4250</v>
      </c>
      <c r="BT473" s="36" t="s">
        <v>3632</v>
      </c>
      <c r="BU473" s="84" t="s">
        <v>3672</v>
      </c>
      <c r="BV473" s="84" t="s">
        <v>4674</v>
      </c>
    </row>
    <row r="474" spans="1:74" x14ac:dyDescent="0.3">
      <c r="A474" s="84" t="s">
        <v>1730</v>
      </c>
      <c r="B474" s="84" t="s">
        <v>77</v>
      </c>
      <c r="C474" s="84" t="s">
        <v>1065</v>
      </c>
      <c r="D474" s="84">
        <v>2018</v>
      </c>
      <c r="E474" s="84">
        <v>30</v>
      </c>
      <c r="F474" s="84" t="s">
        <v>1388</v>
      </c>
      <c r="G474" s="84" t="s">
        <v>1373</v>
      </c>
      <c r="H474" s="93" t="s">
        <v>1739</v>
      </c>
      <c r="I474" s="94">
        <v>0.59</v>
      </c>
      <c r="J474" s="93" t="s">
        <v>1064</v>
      </c>
      <c r="K474" s="184">
        <v>86.9</v>
      </c>
      <c r="L474" s="185">
        <v>5</v>
      </c>
      <c r="M474" s="96">
        <v>35</v>
      </c>
      <c r="N474" s="96">
        <v>8</v>
      </c>
      <c r="O474" s="96">
        <v>0</v>
      </c>
      <c r="P474" s="96">
        <v>0</v>
      </c>
      <c r="Q474" s="185">
        <v>0</v>
      </c>
      <c r="R474" s="96">
        <v>7</v>
      </c>
      <c r="S474" s="96">
        <v>324</v>
      </c>
      <c r="T474" s="96">
        <v>11</v>
      </c>
      <c r="U474" s="96">
        <v>34</v>
      </c>
      <c r="V474" s="96">
        <v>2</v>
      </c>
      <c r="W474" s="185">
        <v>70</v>
      </c>
      <c r="X474" s="96">
        <v>222</v>
      </c>
      <c r="Y474" s="96">
        <v>93</v>
      </c>
      <c r="Z474" s="96">
        <v>43</v>
      </c>
      <c r="AA474" s="96">
        <v>9</v>
      </c>
      <c r="AB474" s="96">
        <v>4</v>
      </c>
      <c r="AC474" s="96">
        <v>0</v>
      </c>
      <c r="AD474" s="96">
        <v>49</v>
      </c>
      <c r="AE474" s="188">
        <v>4.74</v>
      </c>
      <c r="AF474" s="96">
        <v>91</v>
      </c>
      <c r="AG474" s="97">
        <v>11</v>
      </c>
      <c r="AH474" s="98">
        <v>2.1</v>
      </c>
      <c r="AI474" s="97">
        <v>8.5</v>
      </c>
      <c r="AJ474" s="97">
        <v>4.0999999999999996</v>
      </c>
      <c r="AK474" s="99">
        <v>1.32</v>
      </c>
      <c r="AL474" s="100">
        <v>0.27600000000000002</v>
      </c>
      <c r="AM474" s="99">
        <v>1.43</v>
      </c>
      <c r="AN474" s="99">
        <v>1.93</v>
      </c>
      <c r="AO474" s="99">
        <v>0.08</v>
      </c>
      <c r="AP474" s="101">
        <v>39</v>
      </c>
      <c r="AQ474" s="102">
        <v>112</v>
      </c>
      <c r="AR474" s="103">
        <v>24</v>
      </c>
      <c r="AS474" s="102">
        <v>5</v>
      </c>
      <c r="AT474" s="191">
        <v>11.6</v>
      </c>
      <c r="AU474" s="84">
        <v>148</v>
      </c>
      <c r="AV474" s="84">
        <v>66</v>
      </c>
      <c r="AW474" s="94">
        <v>-0.15</v>
      </c>
      <c r="AX474" s="84" t="s">
        <v>1739</v>
      </c>
      <c r="AY474" s="97">
        <v>73.2</v>
      </c>
      <c r="AZ474" s="94">
        <v>4.58</v>
      </c>
      <c r="BA474" s="96">
        <v>84</v>
      </c>
      <c r="BB474" s="96">
        <v>22</v>
      </c>
      <c r="BC474" s="84" t="s">
        <v>1739</v>
      </c>
      <c r="BD474" s="97">
        <v>68.099999999999994</v>
      </c>
      <c r="BE474" s="94">
        <v>4.59</v>
      </c>
      <c r="BF474" s="96">
        <v>91</v>
      </c>
      <c r="BG474" s="96">
        <v>21</v>
      </c>
      <c r="BH474" s="97">
        <v>84</v>
      </c>
      <c r="BI474" s="94">
        <v>4.93</v>
      </c>
      <c r="BJ474" s="94">
        <v>5.03</v>
      </c>
      <c r="BK474" s="96">
        <v>18</v>
      </c>
      <c r="BL474" s="94">
        <v>-0.19</v>
      </c>
      <c r="BM474" s="36">
        <v>6</v>
      </c>
      <c r="BN474" s="70" t="s">
        <v>1065</v>
      </c>
      <c r="BO474" s="104">
        <v>-16</v>
      </c>
      <c r="BP474" s="84" t="s">
        <v>1731</v>
      </c>
      <c r="BQ474" s="84">
        <v>502239</v>
      </c>
      <c r="BR474" s="36" t="s">
        <v>3764</v>
      </c>
      <c r="BS474" s="36" t="s">
        <v>5268</v>
      </c>
      <c r="BT474" s="36" t="s">
        <v>2691</v>
      </c>
      <c r="BU474" s="84" t="s">
        <v>5269</v>
      </c>
      <c r="BV474" s="84" t="s">
        <v>4674</v>
      </c>
    </row>
    <row r="475" spans="1:74" x14ac:dyDescent="0.3">
      <c r="A475" s="84" t="s">
        <v>3278</v>
      </c>
      <c r="B475" s="84" t="s">
        <v>38</v>
      </c>
      <c r="C475" s="84" t="s">
        <v>1103</v>
      </c>
      <c r="D475" s="84">
        <v>2018</v>
      </c>
      <c r="E475" s="84">
        <v>31</v>
      </c>
      <c r="F475" s="84" t="s">
        <v>1388</v>
      </c>
      <c r="G475" s="84" t="s">
        <v>1373</v>
      </c>
      <c r="H475" s="93" t="s">
        <v>1739</v>
      </c>
      <c r="I475" s="94">
        <v>0.56000000000000005</v>
      </c>
      <c r="J475" s="93" t="s">
        <v>1064</v>
      </c>
      <c r="K475" s="184">
        <v>53.8</v>
      </c>
      <c r="L475" s="185">
        <v>3</v>
      </c>
      <c r="M475" s="96">
        <v>54</v>
      </c>
      <c r="N475" s="96">
        <v>3</v>
      </c>
      <c r="O475" s="96">
        <v>0</v>
      </c>
      <c r="P475" s="96">
        <v>0</v>
      </c>
      <c r="Q475" s="185">
        <v>1</v>
      </c>
      <c r="R475" s="96">
        <v>9</v>
      </c>
      <c r="S475" s="96">
        <v>265</v>
      </c>
      <c r="T475" s="96">
        <v>8</v>
      </c>
      <c r="U475" s="96">
        <v>26</v>
      </c>
      <c r="V475" s="96">
        <v>2</v>
      </c>
      <c r="W475" s="185">
        <v>63</v>
      </c>
      <c r="X475" s="96">
        <v>192</v>
      </c>
      <c r="Y475" s="96">
        <v>44</v>
      </c>
      <c r="Z475" s="96">
        <v>39</v>
      </c>
      <c r="AA475" s="96">
        <v>2</v>
      </c>
      <c r="AB475" s="96">
        <v>3</v>
      </c>
      <c r="AC475" s="96">
        <v>0</v>
      </c>
      <c r="AD475" s="96">
        <v>24</v>
      </c>
      <c r="AE475" s="188">
        <v>4.28</v>
      </c>
      <c r="AF475" s="96">
        <v>45</v>
      </c>
      <c r="AG475" s="97">
        <v>6.4</v>
      </c>
      <c r="AH475" s="98">
        <v>2.4</v>
      </c>
      <c r="AI475" s="97">
        <v>9</v>
      </c>
      <c r="AJ475" s="97">
        <v>3.8</v>
      </c>
      <c r="AK475" s="99">
        <v>1.1599999999999999</v>
      </c>
      <c r="AL475" s="100">
        <v>0.25800000000000001</v>
      </c>
      <c r="AM475" s="99">
        <v>1.21</v>
      </c>
      <c r="AN475" s="99">
        <v>1.71</v>
      </c>
      <c r="AO475" s="99">
        <v>7.0000000000000007E-2</v>
      </c>
      <c r="AP475" s="101">
        <v>66</v>
      </c>
      <c r="AQ475" s="102">
        <v>101</v>
      </c>
      <c r="AR475" s="103">
        <v>24</v>
      </c>
      <c r="AS475" s="102">
        <v>5</v>
      </c>
      <c r="AT475" s="191">
        <v>7.06</v>
      </c>
      <c r="AU475" s="84">
        <v>149</v>
      </c>
      <c r="AV475" s="84">
        <v>67</v>
      </c>
      <c r="AW475" s="94">
        <v>0.08</v>
      </c>
      <c r="AX475" s="84" t="s">
        <v>1739</v>
      </c>
      <c r="AY475" s="97">
        <v>59.5</v>
      </c>
      <c r="AZ475" s="94">
        <v>4.2300000000000004</v>
      </c>
      <c r="BA475" s="96">
        <v>78</v>
      </c>
      <c r="BB475" s="96">
        <v>26</v>
      </c>
      <c r="BC475" s="84" t="s">
        <v>1739</v>
      </c>
      <c r="BD475" s="97">
        <v>61.1</v>
      </c>
      <c r="BE475" s="94">
        <v>4.3600000000000003</v>
      </c>
      <c r="BF475" s="96">
        <v>86</v>
      </c>
      <c r="BG475" s="96">
        <v>23</v>
      </c>
      <c r="BH475" s="97">
        <v>65.3</v>
      </c>
      <c r="BI475" s="94">
        <v>2.89</v>
      </c>
      <c r="BJ475" s="94">
        <v>4.4800000000000004</v>
      </c>
      <c r="BK475" s="96">
        <v>22</v>
      </c>
      <c r="BL475" s="94">
        <v>1.39</v>
      </c>
      <c r="BM475" s="36">
        <v>1</v>
      </c>
      <c r="BN475" s="70" t="s">
        <v>1065</v>
      </c>
      <c r="BO475" s="104">
        <v>-4</v>
      </c>
      <c r="BP475" s="84" t="s">
        <v>3277</v>
      </c>
      <c r="BQ475" s="84">
        <v>488748</v>
      </c>
      <c r="BR475" s="36" t="s">
        <v>3760</v>
      </c>
      <c r="BS475" s="36" t="s">
        <v>3528</v>
      </c>
      <c r="BT475" s="36" t="s">
        <v>3551</v>
      </c>
      <c r="BU475" s="84" t="s">
        <v>3537</v>
      </c>
      <c r="BV475" s="84" t="s">
        <v>4682</v>
      </c>
    </row>
    <row r="476" spans="1:74" x14ac:dyDescent="0.3">
      <c r="A476" s="84" t="s">
        <v>5160</v>
      </c>
      <c r="B476" s="84" t="s">
        <v>182</v>
      </c>
      <c r="C476" s="84" t="s">
        <v>1065</v>
      </c>
      <c r="D476" s="84">
        <v>2018</v>
      </c>
      <c r="E476" s="84">
        <v>25</v>
      </c>
      <c r="F476" s="84" t="s">
        <v>1392</v>
      </c>
      <c r="G476" s="84" t="s">
        <v>1373</v>
      </c>
      <c r="H476" s="93" t="s">
        <v>1739</v>
      </c>
      <c r="I476" s="94">
        <v>0.52</v>
      </c>
      <c r="J476" s="93" t="s">
        <v>1064</v>
      </c>
      <c r="K476" s="184">
        <v>74.599999999999994</v>
      </c>
      <c r="L476" s="185">
        <v>4</v>
      </c>
      <c r="M476" s="96">
        <v>19</v>
      </c>
      <c r="N476" s="96">
        <v>8</v>
      </c>
      <c r="O476" s="96">
        <v>0</v>
      </c>
      <c r="P476" s="96">
        <v>0</v>
      </c>
      <c r="Q476" s="185">
        <v>0</v>
      </c>
      <c r="R476" s="96">
        <v>2</v>
      </c>
      <c r="S476" s="96">
        <v>251</v>
      </c>
      <c r="T476" s="96">
        <v>8</v>
      </c>
      <c r="U476" s="96">
        <v>21</v>
      </c>
      <c r="V476" s="96">
        <v>1</v>
      </c>
      <c r="W476" s="185">
        <v>52</v>
      </c>
      <c r="X476" s="96">
        <v>175</v>
      </c>
      <c r="Y476" s="96">
        <v>81</v>
      </c>
      <c r="Z476" s="96">
        <v>41</v>
      </c>
      <c r="AA476" s="96">
        <v>4</v>
      </c>
      <c r="AB476" s="96">
        <v>3</v>
      </c>
      <c r="AC476" s="96">
        <v>0</v>
      </c>
      <c r="AD476" s="96">
        <v>45</v>
      </c>
      <c r="AE476" s="188">
        <v>4.57</v>
      </c>
      <c r="AF476" s="96">
        <v>71</v>
      </c>
      <c r="AG476" s="97">
        <v>11.1</v>
      </c>
      <c r="AH476" s="98">
        <v>2.5</v>
      </c>
      <c r="AI476" s="97">
        <v>8.1</v>
      </c>
      <c r="AJ476" s="97">
        <v>3.3</v>
      </c>
      <c r="AK476" s="99">
        <v>1.25</v>
      </c>
      <c r="AL476" s="100">
        <v>0.27900000000000003</v>
      </c>
      <c r="AM476" s="99">
        <v>1.37</v>
      </c>
      <c r="AN476" s="99">
        <v>1.75</v>
      </c>
      <c r="AO476" s="99">
        <v>7.0000000000000007E-2</v>
      </c>
      <c r="AP476" s="101">
        <v>42</v>
      </c>
      <c r="AQ476" s="102">
        <v>108</v>
      </c>
      <c r="AR476" s="103">
        <v>24</v>
      </c>
      <c r="AS476" s="102">
        <v>8</v>
      </c>
      <c r="AT476" s="191">
        <v>9</v>
      </c>
      <c r="AU476" s="84">
        <v>150</v>
      </c>
      <c r="AV476" s="84">
        <v>68</v>
      </c>
      <c r="AW476" s="94">
        <v>-0.18</v>
      </c>
      <c r="AX476" s="84" t="s">
        <v>1739</v>
      </c>
      <c r="AY476" s="97">
        <v>63</v>
      </c>
      <c r="AZ476" s="94">
        <v>4.33</v>
      </c>
      <c r="BA476" s="96">
        <v>80</v>
      </c>
      <c r="BB476" s="96">
        <v>24</v>
      </c>
      <c r="BC476" s="84" t="s">
        <v>1739</v>
      </c>
      <c r="BD476" s="97">
        <v>61.8</v>
      </c>
      <c r="BE476" s="94">
        <v>4.3899999999999997</v>
      </c>
      <c r="BF476" s="96">
        <v>87</v>
      </c>
      <c r="BG476" s="96">
        <v>23</v>
      </c>
      <c r="BH476" s="97">
        <v>43</v>
      </c>
      <c r="BI476" s="94">
        <v>3.14</v>
      </c>
      <c r="BJ476" s="94">
        <v>4.26</v>
      </c>
      <c r="BK476" s="96">
        <v>21</v>
      </c>
      <c r="BL476" s="94">
        <v>1.43</v>
      </c>
      <c r="BM476" s="36">
        <v>2</v>
      </c>
      <c r="BN476" s="70" t="s">
        <v>1065</v>
      </c>
      <c r="BO476" s="104">
        <v>19</v>
      </c>
      <c r="BP476" s="84" t="s">
        <v>5161</v>
      </c>
      <c r="BQ476" s="84">
        <v>596043</v>
      </c>
      <c r="BR476" s="36" t="s">
        <v>4727</v>
      </c>
      <c r="BS476" s="36" t="s">
        <v>4927</v>
      </c>
      <c r="BT476" s="36" t="s">
        <v>3480</v>
      </c>
      <c r="BU476" s="84" t="s">
        <v>3639</v>
      </c>
      <c r="BV476" s="84" t="s">
        <v>4668</v>
      </c>
    </row>
    <row r="477" spans="1:74" x14ac:dyDescent="0.3">
      <c r="A477" s="84" t="s">
        <v>4768</v>
      </c>
      <c r="B477" s="84" t="s">
        <v>52</v>
      </c>
      <c r="C477" s="84" t="s">
        <v>1065</v>
      </c>
      <c r="D477" s="84">
        <v>2018</v>
      </c>
      <c r="E477" s="84">
        <v>34</v>
      </c>
      <c r="F477" s="84" t="s">
        <v>1375</v>
      </c>
      <c r="G477" s="84" t="s">
        <v>1373</v>
      </c>
      <c r="H477" s="93" t="s">
        <v>1739</v>
      </c>
      <c r="I477" s="94">
        <v>0.54</v>
      </c>
      <c r="J477" s="93" t="s">
        <v>1064</v>
      </c>
      <c r="K477" s="184">
        <v>47.7</v>
      </c>
      <c r="L477" s="185">
        <v>3</v>
      </c>
      <c r="M477" s="96">
        <v>43</v>
      </c>
      <c r="N477" s="96">
        <v>3</v>
      </c>
      <c r="O477" s="96">
        <v>0</v>
      </c>
      <c r="P477" s="96">
        <v>0</v>
      </c>
      <c r="Q477" s="185">
        <v>1</v>
      </c>
      <c r="R477" s="96">
        <v>7</v>
      </c>
      <c r="S477" s="96">
        <v>249</v>
      </c>
      <c r="T477" s="96">
        <v>7</v>
      </c>
      <c r="U477" s="96">
        <v>21</v>
      </c>
      <c r="V477" s="96">
        <v>2</v>
      </c>
      <c r="W477" s="185">
        <v>50</v>
      </c>
      <c r="X477" s="96">
        <v>175</v>
      </c>
      <c r="Y477" s="96">
        <v>52</v>
      </c>
      <c r="Z477" s="96">
        <v>38</v>
      </c>
      <c r="AA477" s="96">
        <v>3</v>
      </c>
      <c r="AB477" s="96">
        <v>2</v>
      </c>
      <c r="AC477" s="96">
        <v>0</v>
      </c>
      <c r="AD477" s="96">
        <v>26</v>
      </c>
      <c r="AE477" s="188">
        <v>4.24</v>
      </c>
      <c r="AF477" s="96">
        <v>45</v>
      </c>
      <c r="AG477" s="97">
        <v>6.9</v>
      </c>
      <c r="AH477" s="98">
        <v>2.4</v>
      </c>
      <c r="AI477" s="97">
        <v>7.8</v>
      </c>
      <c r="AJ477" s="97">
        <v>3.2</v>
      </c>
      <c r="AK477" s="99">
        <v>1.05</v>
      </c>
      <c r="AL477" s="100">
        <v>0.3</v>
      </c>
      <c r="AM477" s="99">
        <v>1.36</v>
      </c>
      <c r="AN477" s="99">
        <v>1.52</v>
      </c>
      <c r="AO477" s="99">
        <v>0.06</v>
      </c>
      <c r="AP477" s="101">
        <v>41</v>
      </c>
      <c r="AQ477" s="102">
        <v>100</v>
      </c>
      <c r="AR477" s="103">
        <v>24</v>
      </c>
      <c r="AS477" s="102">
        <v>5</v>
      </c>
      <c r="AT477" s="191">
        <v>4.33</v>
      </c>
      <c r="AU477" s="84">
        <v>151</v>
      </c>
      <c r="AV477" s="84">
        <v>69</v>
      </c>
      <c r="AW477" s="94">
        <v>-0.02</v>
      </c>
      <c r="AX477" s="84" t="s">
        <v>1739</v>
      </c>
      <c r="AY477" s="97">
        <v>57.4</v>
      </c>
      <c r="AZ477" s="94">
        <v>4.07</v>
      </c>
      <c r="BA477" s="96">
        <v>75</v>
      </c>
      <c r="BB477" s="96">
        <v>28</v>
      </c>
      <c r="BC477" s="84" t="s">
        <v>1739</v>
      </c>
      <c r="BD477" s="97">
        <v>60.2</v>
      </c>
      <c r="BE477" s="94">
        <v>4.21</v>
      </c>
      <c r="BF477" s="96">
        <v>83</v>
      </c>
      <c r="BG477" s="96">
        <v>26</v>
      </c>
      <c r="BH477" s="97">
        <v>57.3</v>
      </c>
      <c r="BI477" s="94">
        <v>5.49</v>
      </c>
      <c r="BJ477" s="94">
        <v>3.75</v>
      </c>
      <c r="BK477" s="96">
        <v>38</v>
      </c>
      <c r="BL477" s="94">
        <v>-1.26</v>
      </c>
      <c r="BM477" s="36">
        <v>-14</v>
      </c>
      <c r="BN477" s="70" t="s">
        <v>1065</v>
      </c>
      <c r="BO477" s="104">
        <v>3</v>
      </c>
      <c r="BP477" s="84" t="s">
        <v>5399</v>
      </c>
      <c r="BQ477" s="84">
        <v>501817</v>
      </c>
      <c r="BR477" s="36" t="s">
        <v>4696</v>
      </c>
      <c r="BS477" s="36" t="s">
        <v>5248</v>
      </c>
      <c r="BT477" s="36" t="s">
        <v>3824</v>
      </c>
      <c r="BU477" s="84" t="s">
        <v>3600</v>
      </c>
      <c r="BV477" s="84" t="s">
        <v>4679</v>
      </c>
    </row>
    <row r="478" spans="1:74" x14ac:dyDescent="0.3">
      <c r="A478" s="84" t="s">
        <v>2087</v>
      </c>
      <c r="B478" s="84" t="s">
        <v>40</v>
      </c>
      <c r="C478" s="84" t="s">
        <v>1103</v>
      </c>
      <c r="D478" s="84">
        <v>2018</v>
      </c>
      <c r="E478" s="84">
        <v>32</v>
      </c>
      <c r="F478" s="84" t="s">
        <v>1397</v>
      </c>
      <c r="G478" s="84" t="s">
        <v>1373</v>
      </c>
      <c r="H478" s="93" t="s">
        <v>1739</v>
      </c>
      <c r="I478" s="94">
        <v>0.35</v>
      </c>
      <c r="J478" s="93" t="s">
        <v>1064</v>
      </c>
      <c r="K478" s="184">
        <v>69.3</v>
      </c>
      <c r="L478" s="185">
        <v>3</v>
      </c>
      <c r="M478" s="96">
        <v>20</v>
      </c>
      <c r="N478" s="96">
        <v>6</v>
      </c>
      <c r="O478" s="96">
        <v>0</v>
      </c>
      <c r="P478" s="96">
        <v>0</v>
      </c>
      <c r="Q478" s="185">
        <v>0</v>
      </c>
      <c r="R478" s="96">
        <v>4</v>
      </c>
      <c r="S478" s="96">
        <v>207</v>
      </c>
      <c r="T478" s="96">
        <v>8</v>
      </c>
      <c r="U478" s="96">
        <v>17</v>
      </c>
      <c r="V478" s="96">
        <v>1</v>
      </c>
      <c r="W478" s="185">
        <v>41</v>
      </c>
      <c r="X478" s="96">
        <v>141</v>
      </c>
      <c r="Y478" s="96">
        <v>72</v>
      </c>
      <c r="Z478" s="96">
        <v>40</v>
      </c>
      <c r="AA478" s="96">
        <v>3</v>
      </c>
      <c r="AB478" s="96">
        <v>3</v>
      </c>
      <c r="AC478" s="96">
        <v>0</v>
      </c>
      <c r="AD478" s="96">
        <v>40</v>
      </c>
      <c r="AE478" s="188">
        <v>4.4400000000000004</v>
      </c>
      <c r="AF478" s="96">
        <v>65</v>
      </c>
      <c r="AG478" s="97">
        <v>12.3</v>
      </c>
      <c r="AH478" s="98">
        <v>2.4</v>
      </c>
      <c r="AI478" s="97">
        <v>7.8</v>
      </c>
      <c r="AJ478" s="97">
        <v>3.2</v>
      </c>
      <c r="AK478" s="99">
        <v>1.47</v>
      </c>
      <c r="AL478" s="100">
        <v>0.28199999999999997</v>
      </c>
      <c r="AM478" s="99">
        <v>1.41</v>
      </c>
      <c r="AN478" s="99">
        <v>1.98</v>
      </c>
      <c r="AO478" s="99">
        <v>0.08</v>
      </c>
      <c r="AP478" s="101">
        <v>33</v>
      </c>
      <c r="AQ478" s="102">
        <v>105</v>
      </c>
      <c r="AR478" s="103">
        <v>23</v>
      </c>
      <c r="AS478" s="102">
        <v>6</v>
      </c>
      <c r="AT478" s="191">
        <v>6.23</v>
      </c>
      <c r="AU478" s="84">
        <v>152</v>
      </c>
      <c r="AV478" s="84">
        <v>70</v>
      </c>
      <c r="AW478" s="94">
        <v>0.08</v>
      </c>
      <c r="AX478" s="84" t="s">
        <v>1739</v>
      </c>
      <c r="AY478" s="97">
        <v>56.7</v>
      </c>
      <c r="AZ478" s="94">
        <v>4.54</v>
      </c>
      <c r="BA478" s="96">
        <v>84</v>
      </c>
      <c r="BB478" s="96">
        <v>19</v>
      </c>
      <c r="BC478" s="84" t="s">
        <v>1739</v>
      </c>
      <c r="BD478" s="97">
        <v>55.9</v>
      </c>
      <c r="BE478" s="94">
        <v>4.5199999999999996</v>
      </c>
      <c r="BF478" s="96">
        <v>89</v>
      </c>
      <c r="BG478" s="96">
        <v>20</v>
      </c>
      <c r="BH478" s="97">
        <v>41</v>
      </c>
      <c r="BI478" s="94">
        <v>3.51</v>
      </c>
      <c r="BJ478" s="94">
        <v>4.07</v>
      </c>
      <c r="BK478" s="96">
        <v>24</v>
      </c>
      <c r="BL478" s="94">
        <v>0.93</v>
      </c>
      <c r="BM478" s="36">
        <v>-1</v>
      </c>
      <c r="BN478" s="70" t="s">
        <v>1065</v>
      </c>
      <c r="BO478" s="104">
        <v>15</v>
      </c>
      <c r="BP478" s="84" t="s">
        <v>2591</v>
      </c>
      <c r="BQ478" s="84">
        <v>452027</v>
      </c>
      <c r="BR478" s="36" t="s">
        <v>3771</v>
      </c>
      <c r="BS478" s="36" t="s">
        <v>3624</v>
      </c>
      <c r="BT478" s="36" t="s">
        <v>5710</v>
      </c>
      <c r="BU478" s="84" t="s">
        <v>3651</v>
      </c>
      <c r="BV478" s="84" t="s">
        <v>4679</v>
      </c>
    </row>
    <row r="479" spans="1:74" x14ac:dyDescent="0.3">
      <c r="A479" s="84" t="s">
        <v>4543</v>
      </c>
      <c r="B479" s="84" t="s">
        <v>122</v>
      </c>
      <c r="C479" s="84" t="s">
        <v>1065</v>
      </c>
      <c r="D479" s="84">
        <v>2018</v>
      </c>
      <c r="E479" s="84">
        <v>28</v>
      </c>
      <c r="F479" s="84" t="s">
        <v>1384</v>
      </c>
      <c r="G479" s="84" t="s">
        <v>1373</v>
      </c>
      <c r="H479" s="93" t="s">
        <v>1739</v>
      </c>
      <c r="I479" s="94">
        <v>0.46</v>
      </c>
      <c r="J479" s="93" t="s">
        <v>1064</v>
      </c>
      <c r="K479" s="184">
        <v>82.5</v>
      </c>
      <c r="L479" s="185">
        <v>5</v>
      </c>
      <c r="M479" s="96">
        <v>23</v>
      </c>
      <c r="N479" s="96">
        <v>10</v>
      </c>
      <c r="O479" s="96">
        <v>0</v>
      </c>
      <c r="P479" s="96">
        <v>0</v>
      </c>
      <c r="Q479" s="185">
        <v>0</v>
      </c>
      <c r="R479" s="96">
        <v>3</v>
      </c>
      <c r="S479" s="96">
        <v>277</v>
      </c>
      <c r="T479" s="96">
        <v>8</v>
      </c>
      <c r="U479" s="96">
        <v>32</v>
      </c>
      <c r="V479" s="96">
        <v>1</v>
      </c>
      <c r="W479" s="185">
        <v>63</v>
      </c>
      <c r="X479" s="96">
        <v>190</v>
      </c>
      <c r="Y479" s="96">
        <v>77</v>
      </c>
      <c r="Z479" s="96">
        <v>42</v>
      </c>
      <c r="AA479" s="96">
        <v>5</v>
      </c>
      <c r="AB479" s="96">
        <v>4</v>
      </c>
      <c r="AC479" s="96">
        <v>1</v>
      </c>
      <c r="AD479" s="96">
        <v>46</v>
      </c>
      <c r="AE479" s="188">
        <v>4.63</v>
      </c>
      <c r="AF479" s="96">
        <v>77</v>
      </c>
      <c r="AG479" s="97">
        <v>11</v>
      </c>
      <c r="AH479" s="98">
        <v>2</v>
      </c>
      <c r="AI479" s="97">
        <v>9.1</v>
      </c>
      <c r="AJ479" s="97">
        <v>4.5999999999999996</v>
      </c>
      <c r="AK479" s="99">
        <v>1.19</v>
      </c>
      <c r="AL479" s="100">
        <v>0.26600000000000001</v>
      </c>
      <c r="AM479" s="99">
        <v>1.43</v>
      </c>
      <c r="AN479" s="99">
        <v>1.83</v>
      </c>
      <c r="AO479" s="99">
        <v>7.0000000000000007E-2</v>
      </c>
      <c r="AP479" s="101">
        <v>51</v>
      </c>
      <c r="AQ479" s="102">
        <v>109</v>
      </c>
      <c r="AR479" s="103">
        <v>23</v>
      </c>
      <c r="AS479" s="102">
        <v>7</v>
      </c>
      <c r="AT479" s="191">
        <v>10.15</v>
      </c>
      <c r="AU479" s="84">
        <v>153</v>
      </c>
      <c r="AV479" s="84">
        <v>71</v>
      </c>
      <c r="AW479" s="94">
        <v>-0.21</v>
      </c>
      <c r="AX479" s="84" t="s">
        <v>1739</v>
      </c>
      <c r="AY479" s="97">
        <v>66.8</v>
      </c>
      <c r="AZ479" s="94">
        <v>4.41</v>
      </c>
      <c r="BA479" s="96">
        <v>81</v>
      </c>
      <c r="BB479" s="96">
        <v>24</v>
      </c>
      <c r="BC479" s="84" t="s">
        <v>1739</v>
      </c>
      <c r="BD479" s="97">
        <v>63.2</v>
      </c>
      <c r="BE479" s="94">
        <v>4.43</v>
      </c>
      <c r="BF479" s="96">
        <v>88</v>
      </c>
      <c r="BG479" s="96">
        <v>23</v>
      </c>
      <c r="BH479" s="97">
        <v>67.3</v>
      </c>
      <c r="BI479" s="94">
        <v>3.74</v>
      </c>
      <c r="BJ479" s="94">
        <v>4.16</v>
      </c>
      <c r="BK479" s="96">
        <v>29</v>
      </c>
      <c r="BL479" s="94">
        <v>0.89</v>
      </c>
      <c r="BM479" s="36">
        <v>-6</v>
      </c>
      <c r="BN479" s="70" t="s">
        <v>1065</v>
      </c>
      <c r="BO479" s="104">
        <v>-4</v>
      </c>
      <c r="BP479" s="84" t="s">
        <v>4544</v>
      </c>
      <c r="BQ479" s="84">
        <v>543542</v>
      </c>
      <c r="BR479" s="36" t="s">
        <v>3765</v>
      </c>
      <c r="BS479" s="36" t="s">
        <v>5269</v>
      </c>
      <c r="BT479" s="36" t="s">
        <v>3670</v>
      </c>
      <c r="BU479" s="84" t="s">
        <v>4945</v>
      </c>
      <c r="BV479" s="84" t="s">
        <v>4668</v>
      </c>
    </row>
    <row r="480" spans="1:74" x14ac:dyDescent="0.3">
      <c r="A480" s="84" t="s">
        <v>5445</v>
      </c>
      <c r="B480" s="84" t="s">
        <v>283</v>
      </c>
      <c r="C480" s="84" t="s">
        <v>1065</v>
      </c>
      <c r="D480" s="84">
        <v>2018</v>
      </c>
      <c r="E480" s="84">
        <v>25</v>
      </c>
      <c r="F480" s="84" t="s">
        <v>1397</v>
      </c>
      <c r="G480" s="84" t="s">
        <v>1373</v>
      </c>
      <c r="H480" s="93" t="s">
        <v>1739</v>
      </c>
      <c r="I480" s="94">
        <v>0.4</v>
      </c>
      <c r="J480" s="93" t="s">
        <v>1064</v>
      </c>
      <c r="K480" s="184">
        <v>51.9</v>
      </c>
      <c r="L480" s="185">
        <v>2</v>
      </c>
      <c r="M480" s="96">
        <v>38</v>
      </c>
      <c r="N480" s="96">
        <v>3</v>
      </c>
      <c r="O480" s="96">
        <v>0</v>
      </c>
      <c r="P480" s="96">
        <v>0</v>
      </c>
      <c r="Q480" s="185">
        <v>0</v>
      </c>
      <c r="R480" s="96">
        <v>10</v>
      </c>
      <c r="S480" s="96">
        <v>233</v>
      </c>
      <c r="T480" s="96">
        <v>8</v>
      </c>
      <c r="U480" s="96">
        <v>21</v>
      </c>
      <c r="V480" s="96">
        <v>1</v>
      </c>
      <c r="W480" s="185">
        <v>54</v>
      </c>
      <c r="X480" s="96">
        <v>162</v>
      </c>
      <c r="Y480" s="96">
        <v>45</v>
      </c>
      <c r="Z480" s="96">
        <v>38</v>
      </c>
      <c r="AA480" s="96">
        <v>4</v>
      </c>
      <c r="AB480" s="96">
        <v>2</v>
      </c>
      <c r="AC480" s="96">
        <v>0</v>
      </c>
      <c r="AD480" s="96">
        <v>25</v>
      </c>
      <c r="AE480" s="188">
        <v>4.22</v>
      </c>
      <c r="AF480" s="96">
        <v>41</v>
      </c>
      <c r="AG480" s="97">
        <v>6.8</v>
      </c>
      <c r="AH480" s="98">
        <v>2.5</v>
      </c>
      <c r="AI480" s="97">
        <v>9.1</v>
      </c>
      <c r="AJ480" s="97">
        <v>3.6</v>
      </c>
      <c r="AK480" s="99">
        <v>1.41</v>
      </c>
      <c r="AL480" s="100">
        <v>0.30099999999999999</v>
      </c>
      <c r="AM480" s="99">
        <v>1.37</v>
      </c>
      <c r="AN480" s="99">
        <v>1.96</v>
      </c>
      <c r="AO480" s="99">
        <v>0.08</v>
      </c>
      <c r="AP480" s="101">
        <v>65</v>
      </c>
      <c r="AQ480" s="102">
        <v>100</v>
      </c>
      <c r="AR480" s="103">
        <v>23</v>
      </c>
      <c r="AS480" s="102">
        <v>4</v>
      </c>
      <c r="AT480" s="191">
        <v>3.33</v>
      </c>
      <c r="AU480" s="84">
        <v>155</v>
      </c>
      <c r="AV480" s="84">
        <v>73</v>
      </c>
      <c r="AW480" s="94">
        <v>0.19</v>
      </c>
      <c r="AX480" s="84" t="s">
        <v>1739</v>
      </c>
      <c r="AY480" s="97">
        <v>57.8</v>
      </c>
      <c r="AZ480" s="94">
        <v>4.3600000000000003</v>
      </c>
      <c r="BA480" s="96">
        <v>80</v>
      </c>
      <c r="BB480" s="96">
        <v>23</v>
      </c>
      <c r="BC480" s="84" t="s">
        <v>1739</v>
      </c>
      <c r="BD480" s="97">
        <v>60.9</v>
      </c>
      <c r="BE480" s="94">
        <v>4.41</v>
      </c>
      <c r="BF480" s="96">
        <v>87</v>
      </c>
      <c r="BG480" s="96">
        <v>22</v>
      </c>
      <c r="BH480" s="97">
        <v>46.7</v>
      </c>
      <c r="BI480" s="94">
        <v>4.24</v>
      </c>
      <c r="BJ480" s="94">
        <v>4.54</v>
      </c>
      <c r="BK480" s="96">
        <v>18</v>
      </c>
      <c r="BL480" s="94">
        <v>-0.02</v>
      </c>
      <c r="BM480" s="36">
        <v>5</v>
      </c>
      <c r="BN480" s="70" t="s">
        <v>1065</v>
      </c>
      <c r="BO480" s="104">
        <v>14</v>
      </c>
      <c r="BP480" s="84" t="s">
        <v>5446</v>
      </c>
      <c r="BQ480" s="84">
        <v>656186</v>
      </c>
      <c r="BR480" s="36" t="s">
        <v>4683</v>
      </c>
      <c r="BS480" s="36" t="s">
        <v>5332</v>
      </c>
      <c r="BT480" s="36" t="s">
        <v>5248</v>
      </c>
      <c r="BU480" s="84" t="s">
        <v>5755</v>
      </c>
      <c r="BV480" s="84" t="s">
        <v>4668</v>
      </c>
    </row>
    <row r="481" spans="1:74" x14ac:dyDescent="0.3">
      <c r="A481" s="84" t="s">
        <v>5169</v>
      </c>
      <c r="B481" s="84" t="s">
        <v>40</v>
      </c>
      <c r="C481" s="84" t="s">
        <v>1065</v>
      </c>
      <c r="D481" s="84">
        <v>2018</v>
      </c>
      <c r="E481" s="84">
        <v>29</v>
      </c>
      <c r="F481" s="84" t="s">
        <v>1392</v>
      </c>
      <c r="G481" s="84" t="s">
        <v>1373</v>
      </c>
      <c r="H481" s="93" t="s">
        <v>1739</v>
      </c>
      <c r="I481" s="94">
        <v>0.55000000000000004</v>
      </c>
      <c r="J481" s="93" t="s">
        <v>1064</v>
      </c>
      <c r="K481" s="184">
        <v>79.900000000000006</v>
      </c>
      <c r="L481" s="185">
        <v>4</v>
      </c>
      <c r="M481" s="96">
        <v>25</v>
      </c>
      <c r="N481" s="96">
        <v>9</v>
      </c>
      <c r="O481" s="96">
        <v>0</v>
      </c>
      <c r="P481" s="96">
        <v>0</v>
      </c>
      <c r="Q481" s="185">
        <v>0</v>
      </c>
      <c r="R481" s="96">
        <v>4</v>
      </c>
      <c r="S481" s="96">
        <v>276</v>
      </c>
      <c r="T481" s="96">
        <v>8</v>
      </c>
      <c r="U481" s="96">
        <v>20</v>
      </c>
      <c r="V481" s="96">
        <v>1</v>
      </c>
      <c r="W481" s="185">
        <v>55</v>
      </c>
      <c r="X481" s="96">
        <v>193</v>
      </c>
      <c r="Y481" s="96">
        <v>86</v>
      </c>
      <c r="Z481" s="96">
        <v>42</v>
      </c>
      <c r="AA481" s="96">
        <v>4</v>
      </c>
      <c r="AB481" s="96">
        <v>4</v>
      </c>
      <c r="AC481" s="96">
        <v>0</v>
      </c>
      <c r="AD481" s="96">
        <v>49</v>
      </c>
      <c r="AE481" s="188">
        <v>4.7</v>
      </c>
      <c r="AF481" s="96">
        <v>75</v>
      </c>
      <c r="AG481" s="97">
        <v>10.5</v>
      </c>
      <c r="AH481" s="98">
        <v>2.7</v>
      </c>
      <c r="AI481" s="97">
        <v>7.8</v>
      </c>
      <c r="AJ481" s="97">
        <v>2.8</v>
      </c>
      <c r="AK481" s="99">
        <v>1.1499999999999999</v>
      </c>
      <c r="AL481" s="100">
        <v>0.27800000000000002</v>
      </c>
      <c r="AM481" s="99">
        <v>1.32</v>
      </c>
      <c r="AN481" s="99">
        <v>1.6</v>
      </c>
      <c r="AO481" s="99">
        <v>0.06</v>
      </c>
      <c r="AP481" s="101">
        <v>40</v>
      </c>
      <c r="AQ481" s="102">
        <v>111</v>
      </c>
      <c r="AR481" s="103">
        <v>22</v>
      </c>
      <c r="AS481" s="102">
        <v>6</v>
      </c>
      <c r="AT481" s="191">
        <v>10.41</v>
      </c>
      <c r="AU481" s="84">
        <v>156</v>
      </c>
      <c r="AV481" s="84">
        <v>74</v>
      </c>
      <c r="AW481" s="94">
        <v>-0.37</v>
      </c>
      <c r="AX481" s="84" t="s">
        <v>1739</v>
      </c>
      <c r="AY481" s="97">
        <v>67.3</v>
      </c>
      <c r="AZ481" s="94">
        <v>4.2300000000000004</v>
      </c>
      <c r="BA481" s="96">
        <v>78</v>
      </c>
      <c r="BB481" s="96">
        <v>27</v>
      </c>
      <c r="BC481" s="84" t="s">
        <v>1739</v>
      </c>
      <c r="BD481" s="97">
        <v>64</v>
      </c>
      <c r="BE481" s="94">
        <v>4.33</v>
      </c>
      <c r="BF481" s="96">
        <v>86</v>
      </c>
      <c r="BG481" s="96">
        <v>24</v>
      </c>
      <c r="BH481" s="97">
        <v>65.3</v>
      </c>
      <c r="BI481" s="94">
        <v>4.2699999999999996</v>
      </c>
      <c r="BJ481" s="94">
        <v>4.4000000000000004</v>
      </c>
      <c r="BK481" s="96">
        <v>24</v>
      </c>
      <c r="BL481" s="94">
        <v>0.43</v>
      </c>
      <c r="BM481" s="36">
        <v>-1</v>
      </c>
      <c r="BN481" s="70" t="s">
        <v>1065</v>
      </c>
      <c r="BO481" s="104">
        <v>-1</v>
      </c>
      <c r="BP481" s="84" t="s">
        <v>5170</v>
      </c>
      <c r="BQ481" s="84">
        <v>592811</v>
      </c>
      <c r="BR481" s="36" t="s">
        <v>3757</v>
      </c>
      <c r="BS481" s="36" t="s">
        <v>6064</v>
      </c>
      <c r="BT481" s="36" t="s">
        <v>5269</v>
      </c>
      <c r="BU481" s="84" t="s">
        <v>4901</v>
      </c>
      <c r="BV481" s="84" t="s">
        <v>4677</v>
      </c>
    </row>
    <row r="482" spans="1:74" x14ac:dyDescent="0.3">
      <c r="A482" s="84" t="s">
        <v>448</v>
      </c>
      <c r="B482" s="84" t="s">
        <v>22</v>
      </c>
      <c r="C482" s="84" t="s">
        <v>1065</v>
      </c>
      <c r="D482" s="84">
        <v>2018</v>
      </c>
      <c r="E482" s="84">
        <v>30</v>
      </c>
      <c r="F482" s="84" t="s">
        <v>1394</v>
      </c>
      <c r="G482" s="84" t="s">
        <v>1373</v>
      </c>
      <c r="H482" s="93" t="s">
        <v>1739</v>
      </c>
      <c r="I482" s="94">
        <v>0.56000000000000005</v>
      </c>
      <c r="J482" s="93" t="s">
        <v>1064</v>
      </c>
      <c r="K482" s="184">
        <v>54.9</v>
      </c>
      <c r="L482" s="185">
        <v>3</v>
      </c>
      <c r="M482" s="96">
        <v>29</v>
      </c>
      <c r="N482" s="96">
        <v>7</v>
      </c>
      <c r="O482" s="96">
        <v>0</v>
      </c>
      <c r="P482" s="96">
        <v>0</v>
      </c>
      <c r="Q482" s="185">
        <v>0</v>
      </c>
      <c r="R482" s="96">
        <v>6</v>
      </c>
      <c r="S482" s="96">
        <v>253</v>
      </c>
      <c r="T482" s="96">
        <v>7</v>
      </c>
      <c r="U482" s="96">
        <v>24</v>
      </c>
      <c r="V482" s="96">
        <v>1</v>
      </c>
      <c r="W482" s="185">
        <v>52</v>
      </c>
      <c r="X482" s="96">
        <v>176</v>
      </c>
      <c r="Y482" s="96">
        <v>54</v>
      </c>
      <c r="Z482" s="96">
        <v>39</v>
      </c>
      <c r="AA482" s="96">
        <v>3</v>
      </c>
      <c r="AB482" s="96">
        <v>2</v>
      </c>
      <c r="AC482" s="96">
        <v>0</v>
      </c>
      <c r="AD482" s="96">
        <v>28</v>
      </c>
      <c r="AE482" s="188">
        <v>4.34</v>
      </c>
      <c r="AF482" s="96">
        <v>51</v>
      </c>
      <c r="AG482" s="97">
        <v>7.8</v>
      </c>
      <c r="AH482" s="98">
        <v>2.1</v>
      </c>
      <c r="AI482" s="97">
        <v>8.1</v>
      </c>
      <c r="AJ482" s="97">
        <v>3.8</v>
      </c>
      <c r="AK482" s="99">
        <v>1</v>
      </c>
      <c r="AL482" s="100">
        <v>0.29099999999999998</v>
      </c>
      <c r="AM482" s="99">
        <v>1.38</v>
      </c>
      <c r="AN482" s="99">
        <v>1.53</v>
      </c>
      <c r="AO482" s="99">
        <v>0.06</v>
      </c>
      <c r="AP482" s="101">
        <v>43</v>
      </c>
      <c r="AQ482" s="102">
        <v>103</v>
      </c>
      <c r="AR482" s="103">
        <v>22</v>
      </c>
      <c r="AS482" s="102">
        <v>5</v>
      </c>
      <c r="AT482" s="191">
        <v>4.7699999999999996</v>
      </c>
      <c r="AU482" s="84">
        <v>157</v>
      </c>
      <c r="AV482" s="84">
        <v>75</v>
      </c>
      <c r="AW482" s="94">
        <v>-0.09</v>
      </c>
      <c r="AX482" s="84" t="s">
        <v>1739</v>
      </c>
      <c r="AY482" s="97">
        <v>59.2</v>
      </c>
      <c r="AZ482" s="94">
        <v>4.22</v>
      </c>
      <c r="BA482" s="96">
        <v>78</v>
      </c>
      <c r="BB482" s="96">
        <v>26</v>
      </c>
      <c r="BC482" s="84" t="s">
        <v>1739</v>
      </c>
      <c r="BD482" s="97">
        <v>60.6</v>
      </c>
      <c r="BE482" s="94">
        <v>4.26</v>
      </c>
      <c r="BF482" s="96">
        <v>84</v>
      </c>
      <c r="BG482" s="96">
        <v>25</v>
      </c>
      <c r="BH482" s="97">
        <v>58</v>
      </c>
      <c r="BI482" s="94">
        <v>2.79</v>
      </c>
      <c r="BJ482" s="94">
        <v>3.53</v>
      </c>
      <c r="BK482" s="96">
        <v>47</v>
      </c>
      <c r="BL482" s="94">
        <v>1.55</v>
      </c>
      <c r="BM482" s="36">
        <v>-24</v>
      </c>
      <c r="BN482" s="70" t="s">
        <v>1065</v>
      </c>
      <c r="BO482" s="104">
        <v>3</v>
      </c>
      <c r="BP482" s="84" t="s">
        <v>1797</v>
      </c>
      <c r="BQ482" s="84">
        <v>523260</v>
      </c>
      <c r="BR482" s="36" t="s">
        <v>3766</v>
      </c>
      <c r="BS482" s="36" t="s">
        <v>5023</v>
      </c>
      <c r="BT482" s="36" t="s">
        <v>3629</v>
      </c>
      <c r="BU482" s="84" t="s">
        <v>3724</v>
      </c>
      <c r="BV482" s="84" t="s">
        <v>4674</v>
      </c>
    </row>
    <row r="483" spans="1:74" x14ac:dyDescent="0.3">
      <c r="A483" s="84" t="s">
        <v>1803</v>
      </c>
      <c r="B483" s="84" t="s">
        <v>1804</v>
      </c>
      <c r="C483" s="84" t="s">
        <v>1065</v>
      </c>
      <c r="D483" s="84">
        <v>2018</v>
      </c>
      <c r="E483" s="84">
        <v>32</v>
      </c>
      <c r="F483" s="84" t="s">
        <v>1400</v>
      </c>
      <c r="G483" s="84" t="s">
        <v>1373</v>
      </c>
      <c r="H483" s="93" t="s">
        <v>1739</v>
      </c>
      <c r="I483" s="94">
        <v>0.59</v>
      </c>
      <c r="J483" s="93" t="s">
        <v>1064</v>
      </c>
      <c r="K483" s="184">
        <v>64.5</v>
      </c>
      <c r="L483" s="185">
        <v>4</v>
      </c>
      <c r="M483" s="96">
        <v>24</v>
      </c>
      <c r="N483" s="96">
        <v>7</v>
      </c>
      <c r="O483" s="96">
        <v>0</v>
      </c>
      <c r="P483" s="96">
        <v>0</v>
      </c>
      <c r="Q483" s="185">
        <v>0</v>
      </c>
      <c r="R483" s="96">
        <v>4</v>
      </c>
      <c r="S483" s="96">
        <v>269</v>
      </c>
      <c r="T483" s="96">
        <v>10</v>
      </c>
      <c r="U483" s="96">
        <v>21</v>
      </c>
      <c r="V483" s="96">
        <v>1</v>
      </c>
      <c r="W483" s="185">
        <v>48</v>
      </c>
      <c r="X483" s="96">
        <v>185</v>
      </c>
      <c r="Y483" s="96">
        <v>74</v>
      </c>
      <c r="Z483" s="96">
        <v>41</v>
      </c>
      <c r="AA483" s="96">
        <v>1</v>
      </c>
      <c r="AB483" s="96">
        <v>3</v>
      </c>
      <c r="AC483" s="96">
        <v>0</v>
      </c>
      <c r="AD483" s="96">
        <v>36</v>
      </c>
      <c r="AE483" s="188">
        <v>4.5</v>
      </c>
      <c r="AF483" s="96">
        <v>64</v>
      </c>
      <c r="AG483" s="97">
        <v>9.1999999999999993</v>
      </c>
      <c r="AH483" s="98">
        <v>2.2999999999999998</v>
      </c>
      <c r="AI483" s="97">
        <v>7</v>
      </c>
      <c r="AJ483" s="97">
        <v>3</v>
      </c>
      <c r="AK483" s="99">
        <v>1.43</v>
      </c>
      <c r="AL483" s="100">
        <v>0.29199999999999998</v>
      </c>
      <c r="AM483" s="99">
        <v>1.42</v>
      </c>
      <c r="AN483" s="99">
        <v>1.92</v>
      </c>
      <c r="AO483" s="99">
        <v>0.08</v>
      </c>
      <c r="AP483" s="101">
        <v>19</v>
      </c>
      <c r="AQ483" s="102">
        <v>106</v>
      </c>
      <c r="AR483" s="103">
        <v>22</v>
      </c>
      <c r="AS483" s="102">
        <v>6</v>
      </c>
      <c r="AT483" s="191">
        <v>5.78</v>
      </c>
      <c r="AU483" s="84">
        <v>160</v>
      </c>
      <c r="AV483" s="84">
        <v>77</v>
      </c>
      <c r="AW483" s="94">
        <v>0.06</v>
      </c>
      <c r="AX483" s="84" t="s">
        <v>1739</v>
      </c>
      <c r="AY483" s="97">
        <v>61.4</v>
      </c>
      <c r="AZ483" s="94">
        <v>4.5999999999999996</v>
      </c>
      <c r="BA483" s="96">
        <v>85</v>
      </c>
      <c r="BB483" s="96">
        <v>20</v>
      </c>
      <c r="BC483" s="84" t="s">
        <v>1739</v>
      </c>
      <c r="BD483" s="97">
        <v>61.3</v>
      </c>
      <c r="BE483" s="94">
        <v>4.5599999999999996</v>
      </c>
      <c r="BF483" s="96">
        <v>90</v>
      </c>
      <c r="BG483" s="96">
        <v>20</v>
      </c>
      <c r="BH483" s="97">
        <v>49.3</v>
      </c>
      <c r="BI483" s="94">
        <v>3.47</v>
      </c>
      <c r="BJ483" s="94">
        <v>4.6500000000000004</v>
      </c>
      <c r="BK483" s="96">
        <v>17</v>
      </c>
      <c r="BL483" s="94">
        <v>1.04</v>
      </c>
      <c r="BM483" s="36">
        <v>6</v>
      </c>
      <c r="BN483" s="70" t="s">
        <v>1065</v>
      </c>
      <c r="BO483" s="104">
        <v>12</v>
      </c>
      <c r="BP483" s="84" t="s">
        <v>1805</v>
      </c>
      <c r="BQ483" s="84">
        <v>518716</v>
      </c>
      <c r="BR483" s="36" t="s">
        <v>3757</v>
      </c>
      <c r="BS483" s="36" t="s">
        <v>5269</v>
      </c>
      <c r="BT483" s="36" t="s">
        <v>4451</v>
      </c>
      <c r="BU483" s="84" t="s">
        <v>3684</v>
      </c>
      <c r="BV483" s="84" t="s">
        <v>4679</v>
      </c>
    </row>
    <row r="484" spans="1:74" x14ac:dyDescent="0.3">
      <c r="A484" s="84" t="s">
        <v>1904</v>
      </c>
      <c r="B484" s="84" t="s">
        <v>67</v>
      </c>
      <c r="C484" s="84" t="s">
        <v>1065</v>
      </c>
      <c r="D484" s="84">
        <v>2018</v>
      </c>
      <c r="E484" s="84">
        <v>33</v>
      </c>
      <c r="F484" s="84" t="s">
        <v>1554</v>
      </c>
      <c r="G484" s="84" t="s">
        <v>1373</v>
      </c>
      <c r="H484" s="93" t="s">
        <v>1739</v>
      </c>
      <c r="I484" s="94">
        <v>0.56000000000000005</v>
      </c>
      <c r="J484" s="93" t="s">
        <v>1064</v>
      </c>
      <c r="K484" s="184">
        <v>49.9</v>
      </c>
      <c r="L484" s="185">
        <v>3</v>
      </c>
      <c r="M484" s="96">
        <v>54</v>
      </c>
      <c r="N484" s="96">
        <v>2</v>
      </c>
      <c r="O484" s="96">
        <v>0</v>
      </c>
      <c r="P484" s="96">
        <v>0</v>
      </c>
      <c r="Q484" s="185">
        <v>5</v>
      </c>
      <c r="R484" s="96">
        <v>17</v>
      </c>
      <c r="S484" s="96">
        <v>258</v>
      </c>
      <c r="T484" s="96">
        <v>9</v>
      </c>
      <c r="U484" s="96">
        <v>26</v>
      </c>
      <c r="V484" s="96">
        <v>2</v>
      </c>
      <c r="W484" s="185">
        <v>60</v>
      </c>
      <c r="X484" s="96">
        <v>181</v>
      </c>
      <c r="Y484" s="96">
        <v>46</v>
      </c>
      <c r="Z484" s="96">
        <v>39</v>
      </c>
      <c r="AA484" s="96">
        <v>5</v>
      </c>
      <c r="AB484" s="96">
        <v>2</v>
      </c>
      <c r="AC484" s="96">
        <v>1</v>
      </c>
      <c r="AD484" s="96">
        <v>25</v>
      </c>
      <c r="AE484" s="188">
        <v>4.34</v>
      </c>
      <c r="AF484" s="96">
        <v>44</v>
      </c>
      <c r="AG484" s="97">
        <v>6.6</v>
      </c>
      <c r="AH484" s="98">
        <v>2.2999999999999998</v>
      </c>
      <c r="AI484" s="97">
        <v>8.9</v>
      </c>
      <c r="AJ484" s="97">
        <v>3.8</v>
      </c>
      <c r="AK484" s="99">
        <v>1.28</v>
      </c>
      <c r="AL484" s="100">
        <v>0.27300000000000002</v>
      </c>
      <c r="AM484" s="99">
        <v>1.29</v>
      </c>
      <c r="AN484" s="99">
        <v>1.85</v>
      </c>
      <c r="AO484" s="99">
        <v>0.08</v>
      </c>
      <c r="AP484" s="101">
        <v>58</v>
      </c>
      <c r="AQ484" s="102">
        <v>102</v>
      </c>
      <c r="AR484" s="103">
        <v>22</v>
      </c>
      <c r="AS484" s="102">
        <v>4</v>
      </c>
      <c r="AT484" s="191">
        <v>7.12</v>
      </c>
      <c r="AU484" s="84">
        <v>161</v>
      </c>
      <c r="AV484" s="84">
        <v>78</v>
      </c>
      <c r="AW484" s="94">
        <v>-0.18</v>
      </c>
      <c r="AX484" s="84" t="s">
        <v>1762</v>
      </c>
      <c r="AY484" s="97">
        <v>48.4</v>
      </c>
      <c r="AZ484" s="94">
        <v>4.09</v>
      </c>
      <c r="BA484" s="96">
        <v>75</v>
      </c>
      <c r="BB484" s="96">
        <v>26</v>
      </c>
      <c r="BC484" s="84" t="s">
        <v>1739</v>
      </c>
      <c r="BD484" s="97">
        <v>56.8</v>
      </c>
      <c r="BE484" s="94">
        <v>4.16</v>
      </c>
      <c r="BF484" s="96">
        <v>82</v>
      </c>
      <c r="BG484" s="96">
        <v>26</v>
      </c>
      <c r="BH484" s="97">
        <v>60.3</v>
      </c>
      <c r="BI484" s="94">
        <v>4.7699999999999996</v>
      </c>
      <c r="BJ484" s="94">
        <v>4.38</v>
      </c>
      <c r="BK484" s="96">
        <v>23</v>
      </c>
      <c r="BL484" s="94">
        <v>-0.44</v>
      </c>
      <c r="BM484" s="36">
        <v>-1</v>
      </c>
      <c r="BN484" s="70" t="s">
        <v>1065</v>
      </c>
      <c r="BO484" s="104">
        <v>-4</v>
      </c>
      <c r="BP484" s="84" t="s">
        <v>1905</v>
      </c>
      <c r="BQ484" s="84">
        <v>461325</v>
      </c>
      <c r="BR484" s="36" t="s">
        <v>3766</v>
      </c>
      <c r="BS484" s="36" t="s">
        <v>5248</v>
      </c>
      <c r="BT484" s="36" t="s">
        <v>3582</v>
      </c>
      <c r="BU484" s="84" t="s">
        <v>3533</v>
      </c>
      <c r="BV484" s="84" t="s">
        <v>4679</v>
      </c>
    </row>
    <row r="485" spans="1:74" x14ac:dyDescent="0.3">
      <c r="A485" s="84" t="s">
        <v>164</v>
      </c>
      <c r="B485" s="84" t="s">
        <v>161</v>
      </c>
      <c r="C485" s="84" t="s">
        <v>1065</v>
      </c>
      <c r="D485" s="84">
        <v>2018</v>
      </c>
      <c r="E485" s="84">
        <v>27</v>
      </c>
      <c r="F485" s="84" t="s">
        <v>1375</v>
      </c>
      <c r="G485" s="84" t="s">
        <v>1373</v>
      </c>
      <c r="H485" s="93" t="s">
        <v>1739</v>
      </c>
      <c r="I485" s="94">
        <v>0.64</v>
      </c>
      <c r="J485" s="93" t="s">
        <v>1064</v>
      </c>
      <c r="K485" s="184">
        <v>85.3</v>
      </c>
      <c r="L485" s="185">
        <v>5</v>
      </c>
      <c r="M485" s="96">
        <v>28</v>
      </c>
      <c r="N485" s="96">
        <v>12</v>
      </c>
      <c r="O485" s="96">
        <v>0</v>
      </c>
      <c r="P485" s="96">
        <v>0</v>
      </c>
      <c r="Q485" s="185">
        <v>0</v>
      </c>
      <c r="R485" s="96">
        <v>4</v>
      </c>
      <c r="S485" s="96">
        <v>386</v>
      </c>
      <c r="T485" s="96">
        <v>16</v>
      </c>
      <c r="U485" s="96">
        <v>30</v>
      </c>
      <c r="V485" s="96">
        <v>1</v>
      </c>
      <c r="W485" s="185">
        <v>61</v>
      </c>
      <c r="X485" s="96">
        <v>265</v>
      </c>
      <c r="Y485" s="96">
        <v>119</v>
      </c>
      <c r="Z485" s="96">
        <v>45</v>
      </c>
      <c r="AA485" s="96">
        <v>3</v>
      </c>
      <c r="AB485" s="96">
        <v>6</v>
      </c>
      <c r="AC485" s="96">
        <v>0</v>
      </c>
      <c r="AD485" s="96">
        <v>66</v>
      </c>
      <c r="AE485" s="188">
        <v>5.03</v>
      </c>
      <c r="AF485" s="96">
        <v>99</v>
      </c>
      <c r="AG485" s="97">
        <v>10.199999999999999</v>
      </c>
      <c r="AH485" s="98">
        <v>2</v>
      </c>
      <c r="AI485" s="97">
        <v>6.4</v>
      </c>
      <c r="AJ485" s="97">
        <v>3.1</v>
      </c>
      <c r="AK485" s="99">
        <v>1.69</v>
      </c>
      <c r="AL485" s="100">
        <v>0.27800000000000002</v>
      </c>
      <c r="AM485" s="99">
        <v>1.43</v>
      </c>
      <c r="AN485" s="99">
        <v>2.2200000000000002</v>
      </c>
      <c r="AO485" s="99">
        <v>0.09</v>
      </c>
      <c r="AP485" s="101">
        <v>5</v>
      </c>
      <c r="AQ485" s="102">
        <v>119</v>
      </c>
      <c r="AR485" s="103">
        <v>22</v>
      </c>
      <c r="AS485" s="102">
        <v>5</v>
      </c>
      <c r="AT485" s="191">
        <v>11.68</v>
      </c>
      <c r="AU485" s="84">
        <v>163</v>
      </c>
      <c r="AV485" s="84">
        <v>79</v>
      </c>
      <c r="AW485" s="94">
        <v>-0.05</v>
      </c>
      <c r="AX485" s="84" t="s">
        <v>1739</v>
      </c>
      <c r="AY485" s="97">
        <v>79.8</v>
      </c>
      <c r="AZ485" s="94">
        <v>5.14</v>
      </c>
      <c r="BA485" s="96">
        <v>94</v>
      </c>
      <c r="BB485" s="96">
        <v>16</v>
      </c>
      <c r="BC485" s="84" t="s">
        <v>1739</v>
      </c>
      <c r="BD485" s="97">
        <v>74.2</v>
      </c>
      <c r="BE485" s="94">
        <v>4.9800000000000004</v>
      </c>
      <c r="BF485" s="96">
        <v>98</v>
      </c>
      <c r="BG485" s="96">
        <v>17</v>
      </c>
      <c r="BH485" s="97">
        <v>111.3</v>
      </c>
      <c r="BI485" s="94">
        <v>5.66</v>
      </c>
      <c r="BJ485" s="94">
        <v>5.62</v>
      </c>
      <c r="BK485" s="96">
        <v>16</v>
      </c>
      <c r="BL485" s="94">
        <v>-0.63</v>
      </c>
      <c r="BM485" s="36">
        <v>6</v>
      </c>
      <c r="BN485" s="70" t="s">
        <v>1065</v>
      </c>
      <c r="BO485" s="104">
        <v>-37</v>
      </c>
      <c r="BP485" s="84" t="s">
        <v>3360</v>
      </c>
      <c r="BQ485" s="84">
        <v>607259</v>
      </c>
      <c r="BR485" s="36" t="s">
        <v>3750</v>
      </c>
      <c r="BS485" s="36" t="s">
        <v>5269</v>
      </c>
      <c r="BT485" s="36" t="s">
        <v>5732</v>
      </c>
      <c r="BU485" s="84" t="s">
        <v>4286</v>
      </c>
      <c r="BV485" s="84" t="s">
        <v>4668</v>
      </c>
    </row>
    <row r="486" spans="1:74" x14ac:dyDescent="0.3">
      <c r="A486" s="84" t="s">
        <v>6065</v>
      </c>
      <c r="B486" s="84" t="s">
        <v>141</v>
      </c>
      <c r="C486" s="84" t="s">
        <v>1065</v>
      </c>
      <c r="D486" s="84">
        <v>2018</v>
      </c>
      <c r="E486" s="84">
        <v>28</v>
      </c>
      <c r="F486" s="84" t="s">
        <v>1402</v>
      </c>
      <c r="G486" s="84" t="s">
        <v>1373</v>
      </c>
      <c r="H486" s="93" t="s">
        <v>1739</v>
      </c>
      <c r="I486" s="94">
        <v>0.62</v>
      </c>
      <c r="J486" s="93" t="s">
        <v>1064</v>
      </c>
      <c r="K486" s="184">
        <v>69.8</v>
      </c>
      <c r="L486" s="185">
        <v>3</v>
      </c>
      <c r="M486" s="96">
        <v>29</v>
      </c>
      <c r="N486" s="96">
        <v>7</v>
      </c>
      <c r="O486" s="96">
        <v>0</v>
      </c>
      <c r="P486" s="96">
        <v>0</v>
      </c>
      <c r="Q486" s="185">
        <v>1</v>
      </c>
      <c r="R486" s="96">
        <v>6</v>
      </c>
      <c r="S486" s="96">
        <v>303</v>
      </c>
      <c r="T486" s="96">
        <v>9</v>
      </c>
      <c r="U486" s="96">
        <v>21</v>
      </c>
      <c r="V486" s="96">
        <v>2</v>
      </c>
      <c r="W486" s="185">
        <v>58</v>
      </c>
      <c r="X486" s="96">
        <v>206</v>
      </c>
      <c r="Y486" s="96">
        <v>80</v>
      </c>
      <c r="Z486" s="96">
        <v>41</v>
      </c>
      <c r="AA486" s="96">
        <v>3</v>
      </c>
      <c r="AB486" s="96">
        <v>4</v>
      </c>
      <c r="AC486" s="96">
        <v>0</v>
      </c>
      <c r="AD486" s="96">
        <v>43</v>
      </c>
      <c r="AE486" s="188">
        <v>4.59</v>
      </c>
      <c r="AF486" s="96">
        <v>63</v>
      </c>
      <c r="AG486" s="97">
        <v>8.1999999999999993</v>
      </c>
      <c r="AH486" s="98">
        <v>2.7</v>
      </c>
      <c r="AI486" s="97">
        <v>7.5</v>
      </c>
      <c r="AJ486" s="97">
        <v>2.8</v>
      </c>
      <c r="AK486" s="99">
        <v>1.22</v>
      </c>
      <c r="AL486" s="100">
        <v>0.312</v>
      </c>
      <c r="AM486" s="99">
        <v>1.43</v>
      </c>
      <c r="AN486" s="99">
        <v>1.66</v>
      </c>
      <c r="AO486" s="99">
        <v>7.0000000000000007E-2</v>
      </c>
      <c r="AP486" s="101">
        <v>34</v>
      </c>
      <c r="AQ486" s="102">
        <v>108</v>
      </c>
      <c r="AR486" s="103">
        <v>22</v>
      </c>
      <c r="AS486" s="102">
        <v>5</v>
      </c>
      <c r="AT486" s="191">
        <v>6.29</v>
      </c>
      <c r="AU486" s="84">
        <v>164</v>
      </c>
      <c r="AV486" s="84">
        <v>80</v>
      </c>
      <c r="AW486" s="94">
        <v>-0.27</v>
      </c>
      <c r="AX486" s="84" t="s">
        <v>1739</v>
      </c>
      <c r="AY486" s="97">
        <v>70</v>
      </c>
      <c r="AZ486" s="94">
        <v>4.26</v>
      </c>
      <c r="BA486" s="96">
        <v>78</v>
      </c>
      <c r="BB486" s="96">
        <v>27</v>
      </c>
      <c r="BC486" s="84" t="s">
        <v>1739</v>
      </c>
      <c r="BD486" s="97">
        <v>68.099999999999994</v>
      </c>
      <c r="BE486" s="94">
        <v>4.3099999999999996</v>
      </c>
      <c r="BF486" s="96">
        <v>85</v>
      </c>
      <c r="BG486" s="96">
        <v>26</v>
      </c>
      <c r="BH486" s="97">
        <v>83</v>
      </c>
      <c r="BI486" s="94">
        <v>5.31</v>
      </c>
      <c r="BJ486" s="94">
        <v>4.0999999999999996</v>
      </c>
      <c r="BK486" s="96">
        <v>34</v>
      </c>
      <c r="BL486" s="94">
        <v>-0.73</v>
      </c>
      <c r="BM486" s="36">
        <v>-12</v>
      </c>
      <c r="BN486" s="70" t="s">
        <v>1065</v>
      </c>
      <c r="BO486" s="104">
        <v>-15</v>
      </c>
      <c r="BP486" s="84" t="s">
        <v>6066</v>
      </c>
      <c r="BQ486" s="84">
        <v>643493</v>
      </c>
      <c r="BR486" s="36" t="s">
        <v>3772</v>
      </c>
      <c r="BS486" s="36" t="s">
        <v>5004</v>
      </c>
      <c r="BT486" s="36" t="s">
        <v>4246</v>
      </c>
      <c r="BU486" s="84" t="s">
        <v>5255</v>
      </c>
      <c r="BV486" s="84" t="s">
        <v>4668</v>
      </c>
    </row>
    <row r="487" spans="1:74" x14ac:dyDescent="0.3">
      <c r="A487" s="84" t="s">
        <v>1779</v>
      </c>
      <c r="B487" s="84" t="s">
        <v>163</v>
      </c>
      <c r="C487" s="84" t="s">
        <v>1065</v>
      </c>
      <c r="D487" s="84">
        <v>2018</v>
      </c>
      <c r="E487" s="84">
        <v>33</v>
      </c>
      <c r="F487" s="84" t="s">
        <v>1384</v>
      </c>
      <c r="G487" s="84" t="s">
        <v>1373</v>
      </c>
      <c r="H487" s="93" t="s">
        <v>1739</v>
      </c>
      <c r="I487" s="94">
        <v>0.56000000000000005</v>
      </c>
      <c r="J487" s="93" t="s">
        <v>1064</v>
      </c>
      <c r="K487" s="184">
        <v>50.6</v>
      </c>
      <c r="L487" s="185">
        <v>3</v>
      </c>
      <c r="M487" s="96">
        <v>56</v>
      </c>
      <c r="N487" s="96">
        <v>2</v>
      </c>
      <c r="O487" s="96">
        <v>0</v>
      </c>
      <c r="P487" s="96">
        <v>0</v>
      </c>
      <c r="Q487" s="185">
        <v>4</v>
      </c>
      <c r="R487" s="96">
        <v>15</v>
      </c>
      <c r="S487" s="96">
        <v>257</v>
      </c>
      <c r="T487" s="96">
        <v>8</v>
      </c>
      <c r="U487" s="96">
        <v>20</v>
      </c>
      <c r="V487" s="96">
        <v>3</v>
      </c>
      <c r="W487" s="185">
        <v>56</v>
      </c>
      <c r="X487" s="96">
        <v>182</v>
      </c>
      <c r="Y487" s="96">
        <v>52</v>
      </c>
      <c r="Z487" s="96">
        <v>39</v>
      </c>
      <c r="AA487" s="96">
        <v>2</v>
      </c>
      <c r="AB487" s="96">
        <v>1</v>
      </c>
      <c r="AC487" s="96">
        <v>0</v>
      </c>
      <c r="AD487" s="96">
        <v>28</v>
      </c>
      <c r="AE487" s="188">
        <v>4.38</v>
      </c>
      <c r="AF487" s="96">
        <v>43</v>
      </c>
      <c r="AG487" s="97">
        <v>6.3</v>
      </c>
      <c r="AH487" s="98">
        <v>2.8</v>
      </c>
      <c r="AI487" s="97">
        <v>8.1</v>
      </c>
      <c r="AJ487" s="97">
        <v>2.9</v>
      </c>
      <c r="AK487" s="99">
        <v>1.1599999999999999</v>
      </c>
      <c r="AL487" s="100">
        <v>0.29299999999999998</v>
      </c>
      <c r="AM487" s="99">
        <v>1.28</v>
      </c>
      <c r="AN487" s="99">
        <v>1.61</v>
      </c>
      <c r="AO487" s="99">
        <v>7.0000000000000007E-2</v>
      </c>
      <c r="AP487" s="101">
        <v>50</v>
      </c>
      <c r="AQ487" s="102">
        <v>103</v>
      </c>
      <c r="AR487" s="103">
        <v>21</v>
      </c>
      <c r="AS487" s="102">
        <v>4</v>
      </c>
      <c r="AT487" s="191">
        <v>6.39</v>
      </c>
      <c r="AU487" s="84">
        <v>165</v>
      </c>
      <c r="AV487" s="84">
        <v>81</v>
      </c>
      <c r="AW487" s="94">
        <v>-0.24</v>
      </c>
      <c r="AX487" s="84" t="s">
        <v>1739</v>
      </c>
      <c r="AY487" s="97">
        <v>59.3</v>
      </c>
      <c r="AZ487" s="94">
        <v>3.98</v>
      </c>
      <c r="BA487" s="96">
        <v>73</v>
      </c>
      <c r="BB487" s="96">
        <v>31</v>
      </c>
      <c r="BC487" s="84" t="s">
        <v>1739</v>
      </c>
      <c r="BD487" s="97">
        <v>61.8</v>
      </c>
      <c r="BE487" s="94">
        <v>4.1399999999999997</v>
      </c>
      <c r="BF487" s="96">
        <v>82</v>
      </c>
      <c r="BG487" s="96">
        <v>28</v>
      </c>
      <c r="BH487" s="97">
        <v>58.7</v>
      </c>
      <c r="BI487" s="94">
        <v>5.22</v>
      </c>
      <c r="BJ487" s="94">
        <v>3.58</v>
      </c>
      <c r="BK487" s="96">
        <v>45</v>
      </c>
      <c r="BL487" s="94">
        <v>-0.84</v>
      </c>
      <c r="BM487" s="36">
        <v>-23</v>
      </c>
      <c r="BN487" s="70" t="s">
        <v>1065</v>
      </c>
      <c r="BO487" s="104">
        <v>3</v>
      </c>
      <c r="BP487" s="84" t="s">
        <v>1780</v>
      </c>
      <c r="BQ487" s="84">
        <v>477569</v>
      </c>
      <c r="BR487" s="36" t="s">
        <v>3759</v>
      </c>
      <c r="BS487" s="36" t="s">
        <v>5248</v>
      </c>
      <c r="BT487" s="36" t="s">
        <v>3530</v>
      </c>
      <c r="BU487" s="84" t="s">
        <v>3556</v>
      </c>
      <c r="BV487" s="84" t="s">
        <v>4679</v>
      </c>
    </row>
    <row r="488" spans="1:74" x14ac:dyDescent="0.3">
      <c r="A488" s="84" t="s">
        <v>4555</v>
      </c>
      <c r="B488" s="84" t="s">
        <v>331</v>
      </c>
      <c r="C488" s="84" t="s">
        <v>1103</v>
      </c>
      <c r="D488" s="84">
        <v>2018</v>
      </c>
      <c r="E488" s="84">
        <v>27</v>
      </c>
      <c r="F488" s="84" t="s">
        <v>1397</v>
      </c>
      <c r="G488" s="84" t="s">
        <v>1373</v>
      </c>
      <c r="H488" s="93" t="s">
        <v>1739</v>
      </c>
      <c r="I488" s="94">
        <v>0.37</v>
      </c>
      <c r="J488" s="93" t="s">
        <v>1064</v>
      </c>
      <c r="K488" s="184">
        <v>50.7</v>
      </c>
      <c r="L488" s="185">
        <v>3</v>
      </c>
      <c r="M488" s="96">
        <v>42</v>
      </c>
      <c r="N488" s="96">
        <v>3</v>
      </c>
      <c r="O488" s="96">
        <v>0</v>
      </c>
      <c r="P488" s="96">
        <v>0</v>
      </c>
      <c r="Q488" s="185">
        <v>0</v>
      </c>
      <c r="R488" s="96">
        <v>6</v>
      </c>
      <c r="S488" s="96">
        <v>241</v>
      </c>
      <c r="T488" s="96">
        <v>8</v>
      </c>
      <c r="U488" s="96">
        <v>23</v>
      </c>
      <c r="V488" s="96">
        <v>1</v>
      </c>
      <c r="W488" s="185">
        <v>56</v>
      </c>
      <c r="X488" s="96">
        <v>165</v>
      </c>
      <c r="Y488" s="96">
        <v>47</v>
      </c>
      <c r="Z488" s="96">
        <v>39</v>
      </c>
      <c r="AA488" s="96">
        <v>3</v>
      </c>
      <c r="AB488" s="96">
        <v>3</v>
      </c>
      <c r="AC488" s="96">
        <v>0</v>
      </c>
      <c r="AD488" s="96">
        <v>27</v>
      </c>
      <c r="AE488" s="188">
        <v>4.3</v>
      </c>
      <c r="AF488" s="96">
        <v>43</v>
      </c>
      <c r="AG488" s="97">
        <v>7.1</v>
      </c>
      <c r="AH488" s="98">
        <v>2.4</v>
      </c>
      <c r="AI488" s="97">
        <v>9.1999999999999993</v>
      </c>
      <c r="AJ488" s="97">
        <v>3.7</v>
      </c>
      <c r="AK488" s="99">
        <v>1.33</v>
      </c>
      <c r="AL488" s="100">
        <v>0.31</v>
      </c>
      <c r="AM488" s="99">
        <v>1.41</v>
      </c>
      <c r="AN488" s="99">
        <v>1.89</v>
      </c>
      <c r="AO488" s="99">
        <v>0.08</v>
      </c>
      <c r="AP488" s="101">
        <v>66</v>
      </c>
      <c r="AQ488" s="102">
        <v>102</v>
      </c>
      <c r="AR488" s="103">
        <v>21</v>
      </c>
      <c r="AS488" s="102">
        <v>4</v>
      </c>
      <c r="AT488" s="191">
        <v>3.24</v>
      </c>
      <c r="AU488" s="84">
        <v>166</v>
      </c>
      <c r="AV488" s="84">
        <v>82</v>
      </c>
      <c r="AW488" s="94">
        <v>0.09</v>
      </c>
      <c r="AX488" s="84" t="s">
        <v>1739</v>
      </c>
      <c r="AY488" s="97">
        <v>58.3</v>
      </c>
      <c r="AZ488" s="94">
        <v>4.37</v>
      </c>
      <c r="BA488" s="96">
        <v>80</v>
      </c>
      <c r="BB488" s="96">
        <v>23</v>
      </c>
      <c r="BC488" s="84" t="s">
        <v>1739</v>
      </c>
      <c r="BD488" s="97">
        <v>61</v>
      </c>
      <c r="BE488" s="94">
        <v>4.4000000000000004</v>
      </c>
      <c r="BF488" s="96">
        <v>87</v>
      </c>
      <c r="BG488" s="96">
        <v>23</v>
      </c>
      <c r="BH488" s="97">
        <v>53.7</v>
      </c>
      <c r="BI488" s="94">
        <v>3.86</v>
      </c>
      <c r="BJ488" s="94">
        <v>3.99</v>
      </c>
      <c r="BK488" s="96">
        <v>30</v>
      </c>
      <c r="BL488" s="94">
        <v>0.45</v>
      </c>
      <c r="BM488" s="36">
        <v>-8</v>
      </c>
      <c r="BN488" s="70" t="s">
        <v>1065</v>
      </c>
      <c r="BO488" s="104">
        <v>7</v>
      </c>
      <c r="BP488" s="84" t="s">
        <v>4556</v>
      </c>
      <c r="BQ488" s="84">
        <v>572021</v>
      </c>
      <c r="BR488" s="36" t="s">
        <v>3760</v>
      </c>
      <c r="BS488" s="36" t="s">
        <v>5001</v>
      </c>
      <c r="BT488" s="36" t="s">
        <v>3603</v>
      </c>
      <c r="BU488" s="84" t="s">
        <v>3813</v>
      </c>
      <c r="BV488" s="84" t="s">
        <v>4668</v>
      </c>
    </row>
    <row r="489" spans="1:74" x14ac:dyDescent="0.3">
      <c r="A489" s="84" t="s">
        <v>240</v>
      </c>
      <c r="B489" s="84" t="s">
        <v>122</v>
      </c>
      <c r="C489" s="84" t="s">
        <v>1065</v>
      </c>
      <c r="D489" s="84">
        <v>2018</v>
      </c>
      <c r="E489" s="84">
        <v>31</v>
      </c>
      <c r="F489" s="84" t="s">
        <v>1381</v>
      </c>
      <c r="G489" s="84" t="s">
        <v>1373</v>
      </c>
      <c r="H489" s="93" t="s">
        <v>1739</v>
      </c>
      <c r="I489" s="94">
        <v>0.56999999999999995</v>
      </c>
      <c r="J489" s="93" t="s">
        <v>1064</v>
      </c>
      <c r="K489" s="184">
        <v>53.2</v>
      </c>
      <c r="L489" s="185">
        <v>3</v>
      </c>
      <c r="M489" s="96">
        <v>53</v>
      </c>
      <c r="N489" s="96">
        <v>2</v>
      </c>
      <c r="O489" s="96">
        <v>0</v>
      </c>
      <c r="P489" s="96">
        <v>0</v>
      </c>
      <c r="Q489" s="185">
        <v>3</v>
      </c>
      <c r="R489" s="96">
        <v>12</v>
      </c>
      <c r="S489" s="96">
        <v>261</v>
      </c>
      <c r="T489" s="96">
        <v>7</v>
      </c>
      <c r="U489" s="96">
        <v>19</v>
      </c>
      <c r="V489" s="96">
        <v>3</v>
      </c>
      <c r="W489" s="185">
        <v>48</v>
      </c>
      <c r="X489" s="96">
        <v>187</v>
      </c>
      <c r="Y489" s="96">
        <v>53</v>
      </c>
      <c r="Z489" s="96">
        <v>40</v>
      </c>
      <c r="AA489" s="96">
        <v>3</v>
      </c>
      <c r="AB489" s="96">
        <v>2</v>
      </c>
      <c r="AC489" s="96">
        <v>0</v>
      </c>
      <c r="AD489" s="96">
        <v>25</v>
      </c>
      <c r="AE489" s="188">
        <v>4.43</v>
      </c>
      <c r="AF489" s="96">
        <v>46</v>
      </c>
      <c r="AG489" s="97">
        <v>6.6</v>
      </c>
      <c r="AH489" s="98">
        <v>2.6</v>
      </c>
      <c r="AI489" s="97">
        <v>6.9</v>
      </c>
      <c r="AJ489" s="97">
        <v>2.7</v>
      </c>
      <c r="AK489" s="99">
        <v>0.94</v>
      </c>
      <c r="AL489" s="100">
        <v>0.28699999999999998</v>
      </c>
      <c r="AM489" s="99">
        <v>1.27</v>
      </c>
      <c r="AN489" s="99">
        <v>1.34</v>
      </c>
      <c r="AO489" s="99">
        <v>0.05</v>
      </c>
      <c r="AP489" s="101">
        <v>28</v>
      </c>
      <c r="AQ489" s="102">
        <v>104</v>
      </c>
      <c r="AR489" s="103">
        <v>21</v>
      </c>
      <c r="AS489" s="102">
        <v>4</v>
      </c>
      <c r="AT489" s="191">
        <v>6.07</v>
      </c>
      <c r="AU489" s="84">
        <v>168</v>
      </c>
      <c r="AV489" s="84">
        <v>84</v>
      </c>
      <c r="AW489" s="94">
        <v>-0.27</v>
      </c>
      <c r="AX489" s="84" t="s">
        <v>1739</v>
      </c>
      <c r="AY489" s="97">
        <v>60.2</v>
      </c>
      <c r="AZ489" s="94">
        <v>3.95</v>
      </c>
      <c r="BA489" s="96">
        <v>73</v>
      </c>
      <c r="BB489" s="96">
        <v>32</v>
      </c>
      <c r="BC489" s="84" t="s">
        <v>1739</v>
      </c>
      <c r="BD489" s="97">
        <v>62.2</v>
      </c>
      <c r="BE489" s="94">
        <v>4.1500000000000004</v>
      </c>
      <c r="BF489" s="96">
        <v>82</v>
      </c>
      <c r="BG489" s="96">
        <v>28</v>
      </c>
      <c r="BH489" s="97">
        <v>60</v>
      </c>
      <c r="BI489" s="94">
        <v>4.5</v>
      </c>
      <c r="BJ489" s="94">
        <v>3.9</v>
      </c>
      <c r="BK489" s="96">
        <v>34</v>
      </c>
      <c r="BL489" s="94">
        <v>-7.0000000000000007E-2</v>
      </c>
      <c r="BM489" s="36">
        <v>-13</v>
      </c>
      <c r="BN489" s="70" t="s">
        <v>1065</v>
      </c>
      <c r="BO489" s="104">
        <v>2</v>
      </c>
      <c r="BP489" s="84" t="s">
        <v>2617</v>
      </c>
      <c r="BQ489" s="84">
        <v>543935</v>
      </c>
      <c r="BR489" s="36" t="s">
        <v>3759</v>
      </c>
      <c r="BS489" s="36" t="s">
        <v>5268</v>
      </c>
      <c r="BT489" s="36" t="s">
        <v>5248</v>
      </c>
      <c r="BU489" s="84" t="s">
        <v>3506</v>
      </c>
      <c r="BV489" s="84" t="s">
        <v>4682</v>
      </c>
    </row>
    <row r="490" spans="1:74" x14ac:dyDescent="0.3">
      <c r="A490" s="84" t="s">
        <v>1852</v>
      </c>
      <c r="B490" s="84" t="s">
        <v>163</v>
      </c>
      <c r="C490" s="84" t="s">
        <v>1103</v>
      </c>
      <c r="D490" s="84">
        <v>2018</v>
      </c>
      <c r="E490" s="84">
        <v>32</v>
      </c>
      <c r="F490" s="84" t="s">
        <v>1394</v>
      </c>
      <c r="G490" s="84" t="s">
        <v>1373</v>
      </c>
      <c r="H490" s="93" t="s">
        <v>1739</v>
      </c>
      <c r="I490" s="94">
        <v>0.48</v>
      </c>
      <c r="J490" s="93" t="s">
        <v>1064</v>
      </c>
      <c r="K490" s="184">
        <v>41.9</v>
      </c>
      <c r="L490" s="185">
        <v>3</v>
      </c>
      <c r="M490" s="96">
        <v>43</v>
      </c>
      <c r="N490" s="96">
        <v>3</v>
      </c>
      <c r="O490" s="96">
        <v>0</v>
      </c>
      <c r="P490" s="96">
        <v>0</v>
      </c>
      <c r="Q490" s="185">
        <v>1</v>
      </c>
      <c r="R490" s="96">
        <v>11</v>
      </c>
      <c r="S490" s="96">
        <v>218</v>
      </c>
      <c r="T490" s="96">
        <v>6</v>
      </c>
      <c r="U490" s="96">
        <v>20</v>
      </c>
      <c r="V490" s="96">
        <v>2</v>
      </c>
      <c r="W490" s="185">
        <v>44</v>
      </c>
      <c r="X490" s="96">
        <v>154</v>
      </c>
      <c r="Y490" s="96">
        <v>42</v>
      </c>
      <c r="Z490" s="96">
        <v>39</v>
      </c>
      <c r="AA490" s="96">
        <v>1</v>
      </c>
      <c r="AB490" s="96">
        <v>1</v>
      </c>
      <c r="AC490" s="96">
        <v>0</v>
      </c>
      <c r="AD490" s="96">
        <v>21</v>
      </c>
      <c r="AE490" s="188">
        <v>4.28</v>
      </c>
      <c r="AF490" s="96">
        <v>38</v>
      </c>
      <c r="AG490" s="97">
        <v>6.7</v>
      </c>
      <c r="AH490" s="98">
        <v>2.2000000000000002</v>
      </c>
      <c r="AI490" s="97">
        <v>7.7</v>
      </c>
      <c r="AJ490" s="97">
        <v>3.4</v>
      </c>
      <c r="AK490" s="99">
        <v>1.1299999999999999</v>
      </c>
      <c r="AL490" s="100">
        <v>0.28599999999999998</v>
      </c>
      <c r="AM490" s="99">
        <v>1.33</v>
      </c>
      <c r="AN490" s="99">
        <v>1.63</v>
      </c>
      <c r="AO490" s="99">
        <v>0.06</v>
      </c>
      <c r="AP490" s="101">
        <v>36</v>
      </c>
      <c r="AQ490" s="102">
        <v>101</v>
      </c>
      <c r="AR490" s="103">
        <v>21</v>
      </c>
      <c r="AS490" s="102">
        <v>4</v>
      </c>
      <c r="AT490" s="191">
        <v>2.85</v>
      </c>
      <c r="AU490" s="84">
        <v>169</v>
      </c>
      <c r="AV490" s="84">
        <v>85</v>
      </c>
      <c r="AW490" s="94">
        <v>0.05</v>
      </c>
      <c r="AX490" s="84" t="s">
        <v>1739</v>
      </c>
      <c r="AY490" s="97">
        <v>52.4</v>
      </c>
      <c r="AZ490" s="94">
        <v>4.2300000000000004</v>
      </c>
      <c r="BA490" s="96">
        <v>78</v>
      </c>
      <c r="BB490" s="96">
        <v>24</v>
      </c>
      <c r="BC490" s="84" t="s">
        <v>1739</v>
      </c>
      <c r="BD490" s="97">
        <v>56.8</v>
      </c>
      <c r="BE490" s="94">
        <v>4.33</v>
      </c>
      <c r="BF490" s="96">
        <v>86</v>
      </c>
      <c r="BG490" s="96">
        <v>23</v>
      </c>
      <c r="BH490" s="97">
        <v>43.7</v>
      </c>
      <c r="BI490" s="94">
        <v>3.3</v>
      </c>
      <c r="BJ490" s="94">
        <v>3.69</v>
      </c>
      <c r="BK490" s="96">
        <v>36</v>
      </c>
      <c r="BL490" s="94">
        <v>0.98</v>
      </c>
      <c r="BM490" s="36">
        <v>-15</v>
      </c>
      <c r="BN490" s="70" t="s">
        <v>1065</v>
      </c>
      <c r="BO490" s="104">
        <v>13</v>
      </c>
      <c r="BP490" s="84" t="s">
        <v>1853</v>
      </c>
      <c r="BQ490" s="84">
        <v>472551</v>
      </c>
      <c r="BR490" s="36" t="s">
        <v>3776</v>
      </c>
      <c r="BS490" s="36" t="s">
        <v>3602</v>
      </c>
      <c r="BT490" s="36" t="s">
        <v>3539</v>
      </c>
      <c r="BU490" s="84" t="s">
        <v>3528</v>
      </c>
      <c r="BV490" s="84" t="s">
        <v>4679</v>
      </c>
    </row>
    <row r="491" spans="1:74" x14ac:dyDescent="0.3">
      <c r="A491" s="84" t="s">
        <v>4758</v>
      </c>
      <c r="B491" s="84" t="s">
        <v>93</v>
      </c>
      <c r="C491" s="84" t="s">
        <v>1065</v>
      </c>
      <c r="D491" s="84">
        <v>2018</v>
      </c>
      <c r="E491" s="84">
        <v>23</v>
      </c>
      <c r="F491" s="84" t="s">
        <v>1390</v>
      </c>
      <c r="G491" s="84" t="s">
        <v>1373</v>
      </c>
      <c r="H491" s="93" t="s">
        <v>1739</v>
      </c>
      <c r="I491" s="94">
        <v>0.42</v>
      </c>
      <c r="J491" s="93" t="s">
        <v>1064</v>
      </c>
      <c r="K491" s="184">
        <v>76.900000000000006</v>
      </c>
      <c r="L491" s="185">
        <v>4</v>
      </c>
      <c r="M491" s="96">
        <v>19</v>
      </c>
      <c r="N491" s="96">
        <v>7</v>
      </c>
      <c r="O491" s="96">
        <v>0</v>
      </c>
      <c r="P491" s="96">
        <v>0</v>
      </c>
      <c r="Q491" s="185">
        <v>0</v>
      </c>
      <c r="R491" s="96">
        <v>3</v>
      </c>
      <c r="S491" s="96">
        <v>239</v>
      </c>
      <c r="T491" s="96">
        <v>10</v>
      </c>
      <c r="U491" s="96">
        <v>21</v>
      </c>
      <c r="V491" s="96">
        <v>1</v>
      </c>
      <c r="W491" s="185">
        <v>47</v>
      </c>
      <c r="X491" s="96">
        <v>168</v>
      </c>
      <c r="Y491" s="96">
        <v>74</v>
      </c>
      <c r="Z491" s="96">
        <v>42</v>
      </c>
      <c r="AA491" s="96">
        <v>3</v>
      </c>
      <c r="AB491" s="96">
        <v>4</v>
      </c>
      <c r="AC491" s="96">
        <v>1</v>
      </c>
      <c r="AD491" s="96">
        <v>41</v>
      </c>
      <c r="AE491" s="188">
        <v>4.7</v>
      </c>
      <c r="AF491" s="96">
        <v>69</v>
      </c>
      <c r="AG491" s="97">
        <v>11.4</v>
      </c>
      <c r="AH491" s="98">
        <v>2.2000000000000002</v>
      </c>
      <c r="AI491" s="97">
        <v>7.9</v>
      </c>
      <c r="AJ491" s="97">
        <v>3.5</v>
      </c>
      <c r="AK491" s="99">
        <v>1.72</v>
      </c>
      <c r="AL491" s="100">
        <v>0.25900000000000001</v>
      </c>
      <c r="AM491" s="99">
        <v>1.36</v>
      </c>
      <c r="AN491" s="99">
        <v>2.2999999999999998</v>
      </c>
      <c r="AO491" s="99">
        <v>0.1</v>
      </c>
      <c r="AP491" s="101">
        <v>24</v>
      </c>
      <c r="AQ491" s="102">
        <v>111</v>
      </c>
      <c r="AR491" s="103">
        <v>21</v>
      </c>
      <c r="AS491" s="102">
        <v>6</v>
      </c>
      <c r="AT491" s="191">
        <v>8.2100000000000009</v>
      </c>
      <c r="AU491" s="84">
        <v>170</v>
      </c>
      <c r="AV491" s="84">
        <v>86</v>
      </c>
      <c r="AW491" s="94">
        <v>0.03</v>
      </c>
      <c r="AX491" s="84" t="s">
        <v>1739</v>
      </c>
      <c r="AY491" s="97">
        <v>61.6</v>
      </c>
      <c r="AZ491" s="94">
        <v>4.87</v>
      </c>
      <c r="BA491" s="96">
        <v>90</v>
      </c>
      <c r="BB491" s="96">
        <v>16</v>
      </c>
      <c r="BC491" s="84" t="s">
        <v>1739</v>
      </c>
      <c r="BD491" s="97">
        <v>60.7</v>
      </c>
      <c r="BE491" s="94">
        <v>4.7300000000000004</v>
      </c>
      <c r="BF491" s="96">
        <v>94</v>
      </c>
      <c r="BG491" s="96">
        <v>18</v>
      </c>
      <c r="BH491" s="97">
        <v>45.3</v>
      </c>
      <c r="BI491" s="94">
        <v>2.38</v>
      </c>
      <c r="BJ491" s="94">
        <v>4.9400000000000004</v>
      </c>
      <c r="BK491" s="96">
        <v>13</v>
      </c>
      <c r="BL491" s="94">
        <v>2.3199999999999998</v>
      </c>
      <c r="BM491" s="36">
        <v>8</v>
      </c>
      <c r="BN491" s="70" t="s">
        <v>1065</v>
      </c>
      <c r="BO491" s="104">
        <v>15</v>
      </c>
      <c r="BP491" s="84" t="s">
        <v>4908</v>
      </c>
      <c r="BQ491" s="84">
        <v>608337</v>
      </c>
      <c r="BR491" s="36" t="s">
        <v>4684</v>
      </c>
      <c r="BS491" s="36" t="s">
        <v>5269</v>
      </c>
      <c r="BT491" s="36" t="s">
        <v>5807</v>
      </c>
      <c r="BU491" s="84" t="s">
        <v>5274</v>
      </c>
      <c r="BV491" s="84" t="s">
        <v>4668</v>
      </c>
    </row>
    <row r="492" spans="1:74" x14ac:dyDescent="0.3">
      <c r="A492" s="84" t="s">
        <v>6067</v>
      </c>
      <c r="B492" s="84" t="s">
        <v>182</v>
      </c>
      <c r="C492" s="84" t="s">
        <v>1065</v>
      </c>
      <c r="D492" s="84">
        <v>2018</v>
      </c>
      <c r="E492" s="84">
        <v>25</v>
      </c>
      <c r="F492" s="84" t="s">
        <v>1392</v>
      </c>
      <c r="G492" s="84" t="s">
        <v>1373</v>
      </c>
      <c r="H492" s="93" t="s">
        <v>1739</v>
      </c>
      <c r="I492" s="94">
        <v>0.65</v>
      </c>
      <c r="J492" s="93" t="s">
        <v>1064</v>
      </c>
      <c r="K492" s="184">
        <v>69.400000000000006</v>
      </c>
      <c r="L492" s="185">
        <v>5</v>
      </c>
      <c r="M492" s="96">
        <v>23</v>
      </c>
      <c r="N492" s="96">
        <v>12</v>
      </c>
      <c r="O492" s="96">
        <v>0</v>
      </c>
      <c r="P492" s="96">
        <v>0</v>
      </c>
      <c r="Q492" s="185">
        <v>0</v>
      </c>
      <c r="R492" s="96">
        <v>2</v>
      </c>
      <c r="S492" s="96">
        <v>341</v>
      </c>
      <c r="T492" s="96">
        <v>16</v>
      </c>
      <c r="U492" s="96">
        <v>28</v>
      </c>
      <c r="V492" s="96">
        <v>1</v>
      </c>
      <c r="W492" s="185">
        <v>65</v>
      </c>
      <c r="X492" s="96">
        <v>229</v>
      </c>
      <c r="Y492" s="96">
        <v>116</v>
      </c>
      <c r="Z492" s="96">
        <v>45</v>
      </c>
      <c r="AA492" s="96">
        <v>8</v>
      </c>
      <c r="AB492" s="96">
        <v>1</v>
      </c>
      <c r="AC492" s="96">
        <v>0</v>
      </c>
      <c r="AD492" s="96">
        <v>66</v>
      </c>
      <c r="AE492" s="188">
        <v>4.9800000000000004</v>
      </c>
      <c r="AF492" s="96">
        <v>96</v>
      </c>
      <c r="AG492" s="97">
        <v>11.3</v>
      </c>
      <c r="AH492" s="98">
        <v>2.4</v>
      </c>
      <c r="AI492" s="97">
        <v>7.7</v>
      </c>
      <c r="AJ492" s="97">
        <v>3.2</v>
      </c>
      <c r="AK492" s="99">
        <v>1.83</v>
      </c>
      <c r="AL492" s="100">
        <v>0.30099999999999999</v>
      </c>
      <c r="AM492" s="99">
        <v>1.53</v>
      </c>
      <c r="AN492" s="99">
        <v>2.39</v>
      </c>
      <c r="AO492" s="99">
        <v>0.1</v>
      </c>
      <c r="AP492" s="101">
        <v>20</v>
      </c>
      <c r="AQ492" s="102">
        <v>118</v>
      </c>
      <c r="AR492" s="103">
        <v>21</v>
      </c>
      <c r="AS492" s="102">
        <v>6</v>
      </c>
      <c r="AT492" s="191">
        <v>9.14</v>
      </c>
      <c r="AU492" s="84">
        <v>171</v>
      </c>
      <c r="AV492" s="84">
        <v>87</v>
      </c>
      <c r="AW492" s="94">
        <v>-0.19</v>
      </c>
      <c r="AX492" s="84" t="s">
        <v>1739</v>
      </c>
      <c r="AY492" s="97">
        <v>74.3</v>
      </c>
      <c r="AZ492" s="94">
        <v>4.87</v>
      </c>
      <c r="BA492" s="96">
        <v>90</v>
      </c>
      <c r="BB492" s="96">
        <v>18</v>
      </c>
      <c r="BC492" s="84" t="s">
        <v>1739</v>
      </c>
      <c r="BD492" s="97">
        <v>72.599999999999994</v>
      </c>
      <c r="BE492" s="94">
        <v>4.79</v>
      </c>
      <c r="BF492" s="96">
        <v>95</v>
      </c>
      <c r="BG492" s="96">
        <v>19</v>
      </c>
      <c r="BH492" s="97">
        <v>91.3</v>
      </c>
      <c r="BI492" s="94">
        <v>6.11</v>
      </c>
      <c r="BJ492" s="94">
        <v>5.29</v>
      </c>
      <c r="BK492" s="96">
        <v>16</v>
      </c>
      <c r="BL492" s="94">
        <v>-1.1299999999999999</v>
      </c>
      <c r="BM492" s="36">
        <v>4</v>
      </c>
      <c r="BN492" s="70" t="s">
        <v>1065</v>
      </c>
      <c r="BO492" s="104">
        <v>-19</v>
      </c>
      <c r="BP492" s="84" t="s">
        <v>6068</v>
      </c>
      <c r="BQ492" s="84">
        <v>605254</v>
      </c>
      <c r="BR492" s="36" t="s">
        <v>4684</v>
      </c>
      <c r="BS492" s="36" t="s">
        <v>5274</v>
      </c>
      <c r="BT492" s="36" t="s">
        <v>5733</v>
      </c>
      <c r="BU492" s="84" t="s">
        <v>4286</v>
      </c>
      <c r="BV492" s="84" t="s">
        <v>4668</v>
      </c>
    </row>
    <row r="493" spans="1:74" x14ac:dyDescent="0.3">
      <c r="A493" s="84" t="s">
        <v>6069</v>
      </c>
      <c r="B493" s="84" t="s">
        <v>269</v>
      </c>
      <c r="C493" s="84" t="s">
        <v>1065</v>
      </c>
      <c r="D493" s="84">
        <v>2018</v>
      </c>
      <c r="E493" s="84">
        <v>30</v>
      </c>
      <c r="F493" s="84" t="s">
        <v>1375</v>
      </c>
      <c r="G493" s="84" t="s">
        <v>1373</v>
      </c>
      <c r="H493" s="93" t="s">
        <v>1739</v>
      </c>
      <c r="I493" s="94">
        <v>0.65</v>
      </c>
      <c r="J493" s="93" t="s">
        <v>1064</v>
      </c>
      <c r="K493" s="184">
        <v>75.599999999999994</v>
      </c>
      <c r="L493" s="185">
        <v>5</v>
      </c>
      <c r="M493" s="96">
        <v>24</v>
      </c>
      <c r="N493" s="96">
        <v>12</v>
      </c>
      <c r="O493" s="96">
        <v>0</v>
      </c>
      <c r="P493" s="96">
        <v>0</v>
      </c>
      <c r="Q493" s="185">
        <v>0</v>
      </c>
      <c r="R493" s="96">
        <v>3</v>
      </c>
      <c r="S493" s="96">
        <v>328</v>
      </c>
      <c r="T493" s="96">
        <v>16</v>
      </c>
      <c r="U493" s="96">
        <v>28</v>
      </c>
      <c r="V493" s="96">
        <v>1</v>
      </c>
      <c r="W493" s="185">
        <v>65</v>
      </c>
      <c r="X493" s="96">
        <v>228</v>
      </c>
      <c r="Y493" s="96">
        <v>95</v>
      </c>
      <c r="Z493" s="96">
        <v>45</v>
      </c>
      <c r="AA493" s="96">
        <v>2</v>
      </c>
      <c r="AB493" s="96">
        <v>6</v>
      </c>
      <c r="AC493" s="96">
        <v>0</v>
      </c>
      <c r="AD493" s="96">
        <v>57</v>
      </c>
      <c r="AE493" s="188">
        <v>4.95</v>
      </c>
      <c r="AF493" s="96">
        <v>80</v>
      </c>
      <c r="AG493" s="97">
        <v>9.6</v>
      </c>
      <c r="AH493" s="98">
        <v>2.2999999999999998</v>
      </c>
      <c r="AI493" s="97">
        <v>7.8</v>
      </c>
      <c r="AJ493" s="97">
        <v>3.4</v>
      </c>
      <c r="AK493" s="99">
        <v>1.9</v>
      </c>
      <c r="AL493" s="100">
        <v>0.26200000000000001</v>
      </c>
      <c r="AM493" s="99">
        <v>1.37</v>
      </c>
      <c r="AN493" s="99">
        <v>2.4900000000000002</v>
      </c>
      <c r="AO493" s="99">
        <v>0.11</v>
      </c>
      <c r="AP493" s="101">
        <v>19</v>
      </c>
      <c r="AQ493" s="102">
        <v>117</v>
      </c>
      <c r="AR493" s="103">
        <v>21</v>
      </c>
      <c r="AS493" s="102">
        <v>6</v>
      </c>
      <c r="AT493" s="191">
        <v>11.64</v>
      </c>
      <c r="AU493" s="84">
        <v>172</v>
      </c>
      <c r="AV493" s="84">
        <v>88</v>
      </c>
      <c r="AW493" s="94">
        <v>0.05</v>
      </c>
      <c r="AX493" s="84" t="s">
        <v>1739</v>
      </c>
      <c r="AY493" s="97">
        <v>69.5</v>
      </c>
      <c r="AZ493" s="94">
        <v>5.14</v>
      </c>
      <c r="BA493" s="96">
        <v>95</v>
      </c>
      <c r="BB493" s="96">
        <v>15</v>
      </c>
      <c r="BC493" s="84" t="s">
        <v>1739</v>
      </c>
      <c r="BD493" s="97">
        <v>66.8</v>
      </c>
      <c r="BE493" s="94">
        <v>5</v>
      </c>
      <c r="BF493" s="96">
        <v>99</v>
      </c>
      <c r="BG493" s="96">
        <v>16</v>
      </c>
      <c r="BH493" s="97">
        <v>77.3</v>
      </c>
      <c r="BI493" s="94">
        <v>5.94</v>
      </c>
      <c r="BJ493" s="94">
        <v>6.04</v>
      </c>
      <c r="BK493" s="96">
        <v>10</v>
      </c>
      <c r="BL493" s="94">
        <v>-0.98</v>
      </c>
      <c r="BM493" s="36">
        <v>11</v>
      </c>
      <c r="BN493" s="70" t="s">
        <v>1065</v>
      </c>
      <c r="BO493" s="104">
        <v>-11</v>
      </c>
      <c r="BP493" s="84" t="s">
        <v>6070</v>
      </c>
      <c r="BQ493" s="84">
        <v>456167</v>
      </c>
      <c r="BR493" s="36" t="s">
        <v>3763</v>
      </c>
      <c r="BS493" s="36" t="s">
        <v>5744</v>
      </c>
      <c r="BT493" s="36" t="s">
        <v>3461</v>
      </c>
      <c r="BU493" s="84" t="s">
        <v>5732</v>
      </c>
      <c r="BV493" s="84" t="s">
        <v>4674</v>
      </c>
    </row>
    <row r="494" spans="1:74" x14ac:dyDescent="0.3">
      <c r="A494" s="84" t="s">
        <v>3335</v>
      </c>
      <c r="B494" s="84" t="s">
        <v>2052</v>
      </c>
      <c r="C494" s="84" t="s">
        <v>1065</v>
      </c>
      <c r="D494" s="84">
        <v>2018</v>
      </c>
      <c r="E494" s="84">
        <v>28</v>
      </c>
      <c r="F494" s="84" t="s">
        <v>1392</v>
      </c>
      <c r="G494" s="84" t="s">
        <v>1373</v>
      </c>
      <c r="H494" s="93" t="s">
        <v>1739</v>
      </c>
      <c r="I494" s="94">
        <v>0.56999999999999995</v>
      </c>
      <c r="J494" s="93" t="s">
        <v>1064</v>
      </c>
      <c r="K494" s="184">
        <v>79</v>
      </c>
      <c r="L494" s="185">
        <v>4</v>
      </c>
      <c r="M494" s="96">
        <v>22</v>
      </c>
      <c r="N494" s="96">
        <v>10</v>
      </c>
      <c r="O494" s="96">
        <v>0</v>
      </c>
      <c r="P494" s="96">
        <v>0</v>
      </c>
      <c r="Q494" s="185">
        <v>0</v>
      </c>
      <c r="R494" s="96">
        <v>3</v>
      </c>
      <c r="S494" s="96">
        <v>290</v>
      </c>
      <c r="T494" s="96">
        <v>7</v>
      </c>
      <c r="U494" s="96">
        <v>24</v>
      </c>
      <c r="V494" s="96">
        <v>1</v>
      </c>
      <c r="W494" s="185">
        <v>51</v>
      </c>
      <c r="X494" s="96">
        <v>200</v>
      </c>
      <c r="Y494" s="96">
        <v>92</v>
      </c>
      <c r="Z494" s="96">
        <v>44</v>
      </c>
      <c r="AA494" s="96">
        <v>4</v>
      </c>
      <c r="AB494" s="96">
        <v>4</v>
      </c>
      <c r="AC494" s="96">
        <v>0</v>
      </c>
      <c r="AD494" s="96">
        <v>51</v>
      </c>
      <c r="AE494" s="188">
        <v>4.88</v>
      </c>
      <c r="AF494" s="96">
        <v>81</v>
      </c>
      <c r="AG494" s="97">
        <v>11</v>
      </c>
      <c r="AH494" s="98">
        <v>2.1</v>
      </c>
      <c r="AI494" s="97">
        <v>7</v>
      </c>
      <c r="AJ494" s="97">
        <v>3.3</v>
      </c>
      <c r="AK494" s="99">
        <v>0.95</v>
      </c>
      <c r="AL494" s="100">
        <v>0.28599999999999998</v>
      </c>
      <c r="AM494" s="99">
        <v>1.41</v>
      </c>
      <c r="AN494" s="99">
        <v>1.41</v>
      </c>
      <c r="AO494" s="99">
        <v>0.05</v>
      </c>
      <c r="AP494" s="101">
        <v>21</v>
      </c>
      <c r="AQ494" s="102">
        <v>115</v>
      </c>
      <c r="AR494" s="103">
        <v>20</v>
      </c>
      <c r="AS494" s="102">
        <v>6</v>
      </c>
      <c r="AT494" s="191">
        <v>9.1300000000000008</v>
      </c>
      <c r="AU494" s="84">
        <v>174</v>
      </c>
      <c r="AV494" s="84">
        <v>89</v>
      </c>
      <c r="AW494" s="94">
        <v>-0.6</v>
      </c>
      <c r="AX494" s="84" t="s">
        <v>1739</v>
      </c>
      <c r="AY494" s="97">
        <v>68.900000000000006</v>
      </c>
      <c r="AZ494" s="94">
        <v>4.26</v>
      </c>
      <c r="BA494" s="96">
        <v>78</v>
      </c>
      <c r="BB494" s="96">
        <v>27</v>
      </c>
      <c r="BC494" s="84" t="s">
        <v>1739</v>
      </c>
      <c r="BD494" s="97">
        <v>65.900000000000006</v>
      </c>
      <c r="BE494" s="94">
        <v>4.2699999999999996</v>
      </c>
      <c r="BF494" s="96">
        <v>84</v>
      </c>
      <c r="BG494" s="96">
        <v>26</v>
      </c>
      <c r="BH494" s="97">
        <v>69.7</v>
      </c>
      <c r="BI494" s="94">
        <v>5.3</v>
      </c>
      <c r="BJ494" s="94">
        <v>3.69</v>
      </c>
      <c r="BK494" s="96">
        <v>44</v>
      </c>
      <c r="BL494" s="94">
        <v>-0.42</v>
      </c>
      <c r="BM494" s="36">
        <v>-24</v>
      </c>
      <c r="BN494" s="70" t="s">
        <v>1065</v>
      </c>
      <c r="BO494" s="104">
        <v>-4</v>
      </c>
      <c r="BP494" s="84" t="s">
        <v>3334</v>
      </c>
      <c r="BQ494" s="84">
        <v>534910</v>
      </c>
      <c r="BR494" s="36" t="s">
        <v>3747</v>
      </c>
      <c r="BS494" s="36" t="s">
        <v>3817</v>
      </c>
      <c r="BT494" s="36" t="s">
        <v>3570</v>
      </c>
      <c r="BU494" s="84" t="s">
        <v>3712</v>
      </c>
      <c r="BV494" s="84" t="s">
        <v>4668</v>
      </c>
    </row>
    <row r="495" spans="1:74" x14ac:dyDescent="0.3">
      <c r="A495" s="84" t="s">
        <v>398</v>
      </c>
      <c r="B495" s="84" t="s">
        <v>2131</v>
      </c>
      <c r="C495" s="84" t="s">
        <v>1065</v>
      </c>
      <c r="D495" s="84">
        <v>2018</v>
      </c>
      <c r="E495" s="84">
        <v>32</v>
      </c>
      <c r="F495" s="84" t="s">
        <v>1400</v>
      </c>
      <c r="G495" s="84" t="s">
        <v>1373</v>
      </c>
      <c r="H495" s="93" t="s">
        <v>1739</v>
      </c>
      <c r="I495" s="94">
        <v>0.59</v>
      </c>
      <c r="J495" s="93" t="s">
        <v>1064</v>
      </c>
      <c r="K495" s="184">
        <v>67.3</v>
      </c>
      <c r="L495" s="185">
        <v>4</v>
      </c>
      <c r="M495" s="96">
        <v>17</v>
      </c>
      <c r="N495" s="96">
        <v>9</v>
      </c>
      <c r="O495" s="96">
        <v>0</v>
      </c>
      <c r="P495" s="96">
        <v>0</v>
      </c>
      <c r="Q495" s="185">
        <v>0</v>
      </c>
      <c r="R495" s="96">
        <v>2</v>
      </c>
      <c r="S495" s="96">
        <v>248</v>
      </c>
      <c r="T495" s="96">
        <v>10</v>
      </c>
      <c r="U495" s="96">
        <v>15</v>
      </c>
      <c r="V495" s="96">
        <v>1</v>
      </c>
      <c r="W495" s="185">
        <v>41</v>
      </c>
      <c r="X495" s="96">
        <v>172</v>
      </c>
      <c r="Y495" s="96">
        <v>89</v>
      </c>
      <c r="Z495" s="96">
        <v>43</v>
      </c>
      <c r="AA495" s="96">
        <v>1</v>
      </c>
      <c r="AB495" s="96">
        <v>2</v>
      </c>
      <c r="AC495" s="96">
        <v>0</v>
      </c>
      <c r="AD495" s="96">
        <v>45</v>
      </c>
      <c r="AE495" s="188">
        <v>4.78</v>
      </c>
      <c r="AF495" s="96">
        <v>73</v>
      </c>
      <c r="AG495" s="97">
        <v>11.3</v>
      </c>
      <c r="AH495" s="98">
        <v>2.8</v>
      </c>
      <c r="AI495" s="97">
        <v>6.4</v>
      </c>
      <c r="AJ495" s="97">
        <v>2.2999999999999998</v>
      </c>
      <c r="AK495" s="99">
        <v>1.52</v>
      </c>
      <c r="AL495" s="100">
        <v>0.28999999999999998</v>
      </c>
      <c r="AM495" s="99">
        <v>1.39</v>
      </c>
      <c r="AN495" s="99">
        <v>1.94</v>
      </c>
      <c r="AO495" s="99">
        <v>0.08</v>
      </c>
      <c r="AP495" s="101">
        <v>13</v>
      </c>
      <c r="AQ495" s="102">
        <v>113</v>
      </c>
      <c r="AR495" s="103">
        <v>20</v>
      </c>
      <c r="AS495" s="102">
        <v>7</v>
      </c>
      <c r="AT495" s="191">
        <v>7.18</v>
      </c>
      <c r="AU495" s="84">
        <v>176</v>
      </c>
      <c r="AV495" s="84">
        <v>91</v>
      </c>
      <c r="AW495" s="94">
        <v>-0.19</v>
      </c>
      <c r="AX495" s="84" t="s">
        <v>1739</v>
      </c>
      <c r="AY495" s="97">
        <v>61.7</v>
      </c>
      <c r="AZ495" s="94">
        <v>4.62</v>
      </c>
      <c r="BA495" s="96">
        <v>85</v>
      </c>
      <c r="BB495" s="96">
        <v>19</v>
      </c>
      <c r="BC495" s="84" t="s">
        <v>1739</v>
      </c>
      <c r="BD495" s="97">
        <v>60.8</v>
      </c>
      <c r="BE495" s="94">
        <v>4.59</v>
      </c>
      <c r="BF495" s="96">
        <v>91</v>
      </c>
      <c r="BG495" s="96">
        <v>20</v>
      </c>
      <c r="BH495" s="97">
        <v>53.7</v>
      </c>
      <c r="BI495" s="94">
        <v>5.87</v>
      </c>
      <c r="BJ495" s="94">
        <v>5.0199999999999996</v>
      </c>
      <c r="BK495" s="96">
        <v>13</v>
      </c>
      <c r="BL495" s="94">
        <v>-1.0900000000000001</v>
      </c>
      <c r="BM495" s="36">
        <v>7</v>
      </c>
      <c r="BN495" s="70" t="s">
        <v>1065</v>
      </c>
      <c r="BO495" s="104">
        <v>7</v>
      </c>
      <c r="BP495" s="84" t="s">
        <v>2292</v>
      </c>
      <c r="BQ495" s="84">
        <v>461833</v>
      </c>
      <c r="BR495" s="36" t="s">
        <v>3745</v>
      </c>
      <c r="BS495" s="36" t="s">
        <v>3472</v>
      </c>
      <c r="BT495" s="36" t="s">
        <v>5038</v>
      </c>
      <c r="BU495" s="84" t="s">
        <v>5402</v>
      </c>
      <c r="BV495" s="84" t="s">
        <v>4679</v>
      </c>
    </row>
    <row r="496" spans="1:74" x14ac:dyDescent="0.3">
      <c r="A496" s="84" t="s">
        <v>6072</v>
      </c>
      <c r="B496" s="84" t="s">
        <v>1832</v>
      </c>
      <c r="C496" s="84" t="s">
        <v>1065</v>
      </c>
      <c r="D496" s="84">
        <v>2018</v>
      </c>
      <c r="E496" s="84">
        <v>22</v>
      </c>
      <c r="F496" s="84" t="s">
        <v>1554</v>
      </c>
      <c r="G496" s="84" t="s">
        <v>1373</v>
      </c>
      <c r="H496" s="93" t="s">
        <v>1739</v>
      </c>
      <c r="I496" s="94">
        <v>0.52</v>
      </c>
      <c r="J496" s="93" t="s">
        <v>1064</v>
      </c>
      <c r="K496" s="184">
        <v>66.400000000000006</v>
      </c>
      <c r="L496" s="185">
        <v>3</v>
      </c>
      <c r="M496" s="96">
        <v>31</v>
      </c>
      <c r="N496" s="96">
        <v>5</v>
      </c>
      <c r="O496" s="96">
        <v>0</v>
      </c>
      <c r="P496" s="96">
        <v>0</v>
      </c>
      <c r="Q496" s="185">
        <v>0</v>
      </c>
      <c r="R496" s="96">
        <v>6</v>
      </c>
      <c r="S496" s="96">
        <v>265</v>
      </c>
      <c r="T496" s="96">
        <v>8</v>
      </c>
      <c r="U496" s="96">
        <v>29</v>
      </c>
      <c r="V496" s="96">
        <v>3</v>
      </c>
      <c r="W496" s="185">
        <v>68</v>
      </c>
      <c r="X496" s="96">
        <v>178</v>
      </c>
      <c r="Y496" s="96">
        <v>53</v>
      </c>
      <c r="Z496" s="96">
        <v>40</v>
      </c>
      <c r="AA496" s="96">
        <v>5</v>
      </c>
      <c r="AB496" s="96">
        <v>5</v>
      </c>
      <c r="AC496" s="96">
        <v>0</v>
      </c>
      <c r="AD496" s="96">
        <v>35</v>
      </c>
      <c r="AE496" s="188">
        <v>4.47</v>
      </c>
      <c r="AF496" s="96">
        <v>48</v>
      </c>
      <c r="AG496" s="97">
        <v>7.3</v>
      </c>
      <c r="AH496" s="98">
        <v>2.2999999999999998</v>
      </c>
      <c r="AI496" s="97">
        <v>10.5</v>
      </c>
      <c r="AJ496" s="97">
        <v>4.5</v>
      </c>
      <c r="AK496" s="99">
        <v>1.28</v>
      </c>
      <c r="AL496" s="100">
        <v>0.318</v>
      </c>
      <c r="AM496" s="99">
        <v>1.46</v>
      </c>
      <c r="AN496" s="99">
        <v>1.92</v>
      </c>
      <c r="AO496" s="99">
        <v>0.08</v>
      </c>
      <c r="AP496" s="101">
        <v>96</v>
      </c>
      <c r="AQ496" s="102">
        <v>106</v>
      </c>
      <c r="AR496" s="103">
        <v>20</v>
      </c>
      <c r="AS496" s="102">
        <v>4</v>
      </c>
      <c r="AT496" s="191">
        <v>4.12</v>
      </c>
      <c r="AU496" s="84">
        <v>177</v>
      </c>
      <c r="AV496" s="84">
        <v>92</v>
      </c>
      <c r="AW496" s="94">
        <v>-0.13</v>
      </c>
      <c r="AX496" s="84" t="s">
        <v>1739</v>
      </c>
      <c r="AY496" s="97">
        <v>64.7</v>
      </c>
      <c r="AZ496" s="94">
        <v>4.3</v>
      </c>
      <c r="BA496" s="96">
        <v>79</v>
      </c>
      <c r="BB496" s="96">
        <v>25</v>
      </c>
      <c r="BC496" s="84" t="s">
        <v>1739</v>
      </c>
      <c r="BD496" s="97">
        <v>65.7</v>
      </c>
      <c r="BE496" s="94">
        <v>4.3499999999999996</v>
      </c>
      <c r="BF496" s="96">
        <v>86</v>
      </c>
      <c r="BG496" s="96">
        <v>25</v>
      </c>
      <c r="BH496" s="97">
        <v>54.3</v>
      </c>
      <c r="BI496" s="94">
        <v>5.8</v>
      </c>
      <c r="BJ496" s="94">
        <v>4.17</v>
      </c>
      <c r="BK496" s="96">
        <v>26</v>
      </c>
      <c r="BL496" s="94">
        <v>-1.32</v>
      </c>
      <c r="BM496" s="36">
        <v>-6</v>
      </c>
      <c r="BN496" s="70" t="s">
        <v>1065</v>
      </c>
      <c r="BO496" s="104">
        <v>11</v>
      </c>
      <c r="BP496" s="84" t="s">
        <v>6073</v>
      </c>
      <c r="BQ496" s="84">
        <v>642564</v>
      </c>
      <c r="BR496" s="36" t="s">
        <v>5707</v>
      </c>
      <c r="BS496" s="36" t="s">
        <v>6074</v>
      </c>
      <c r="BT496" s="36" t="s">
        <v>6075</v>
      </c>
      <c r="BU496" s="84" t="s">
        <v>2691</v>
      </c>
      <c r="BV496" s="84" t="s">
        <v>4668</v>
      </c>
    </row>
    <row r="497" spans="1:74" x14ac:dyDescent="0.3">
      <c r="A497" s="84" t="s">
        <v>176</v>
      </c>
      <c r="B497" s="84" t="s">
        <v>40</v>
      </c>
      <c r="C497" s="84" t="s">
        <v>1065</v>
      </c>
      <c r="D497" s="84">
        <v>2018</v>
      </c>
      <c r="E497" s="84">
        <v>24</v>
      </c>
      <c r="F497" s="84" t="s">
        <v>1397</v>
      </c>
      <c r="G497" s="84" t="s">
        <v>1373</v>
      </c>
      <c r="H497" s="93" t="s">
        <v>1739</v>
      </c>
      <c r="I497" s="94">
        <v>0.54</v>
      </c>
      <c r="J497" s="93" t="s">
        <v>1064</v>
      </c>
      <c r="K497" s="184">
        <v>66.2</v>
      </c>
      <c r="L497" s="185">
        <v>4</v>
      </c>
      <c r="M497" s="96">
        <v>20</v>
      </c>
      <c r="N497" s="96">
        <v>7</v>
      </c>
      <c r="O497" s="96">
        <v>0</v>
      </c>
      <c r="P497" s="96">
        <v>0</v>
      </c>
      <c r="Q497" s="185">
        <v>0</v>
      </c>
      <c r="R497" s="96">
        <v>3</v>
      </c>
      <c r="S497" s="96">
        <v>253</v>
      </c>
      <c r="T497" s="96">
        <v>12</v>
      </c>
      <c r="U497" s="96">
        <v>15</v>
      </c>
      <c r="V497" s="96">
        <v>1</v>
      </c>
      <c r="W497" s="185">
        <v>43</v>
      </c>
      <c r="X497" s="96">
        <v>180</v>
      </c>
      <c r="Y497" s="96">
        <v>83</v>
      </c>
      <c r="Z497" s="96">
        <v>43</v>
      </c>
      <c r="AA497" s="96">
        <v>2</v>
      </c>
      <c r="AB497" s="96">
        <v>2</v>
      </c>
      <c r="AC497" s="96">
        <v>0</v>
      </c>
      <c r="AD497" s="96">
        <v>48</v>
      </c>
      <c r="AE497" s="188">
        <v>4.8099999999999996</v>
      </c>
      <c r="AF497" s="96">
        <v>65</v>
      </c>
      <c r="AG497" s="97">
        <v>10</v>
      </c>
      <c r="AH497" s="98">
        <v>2.9</v>
      </c>
      <c r="AI497" s="97">
        <v>6.7</v>
      </c>
      <c r="AJ497" s="97">
        <v>2.2999999999999998</v>
      </c>
      <c r="AK497" s="99">
        <v>1.85</v>
      </c>
      <c r="AL497" s="100">
        <v>0.26300000000000001</v>
      </c>
      <c r="AM497" s="99">
        <v>1.29</v>
      </c>
      <c r="AN497" s="99">
        <v>2.31</v>
      </c>
      <c r="AO497" s="99">
        <v>0.1</v>
      </c>
      <c r="AP497" s="101">
        <v>13</v>
      </c>
      <c r="AQ497" s="102">
        <v>114</v>
      </c>
      <c r="AR497" s="103">
        <v>20</v>
      </c>
      <c r="AS497" s="102">
        <v>5</v>
      </c>
      <c r="AT497" s="191">
        <v>8.75</v>
      </c>
      <c r="AU497" s="84">
        <v>178</v>
      </c>
      <c r="AV497" s="84">
        <v>93</v>
      </c>
      <c r="AW497" s="94">
        <v>-0.04</v>
      </c>
      <c r="AX497" s="84" t="s">
        <v>1739</v>
      </c>
      <c r="AY497" s="97">
        <v>62.5</v>
      </c>
      <c r="AZ497" s="94">
        <v>4.8600000000000003</v>
      </c>
      <c r="BA497" s="96">
        <v>89</v>
      </c>
      <c r="BB497" s="96">
        <v>16</v>
      </c>
      <c r="BC497" s="84" t="s">
        <v>1739</v>
      </c>
      <c r="BD497" s="97">
        <v>62.9</v>
      </c>
      <c r="BE497" s="94">
        <v>4.7699999999999996</v>
      </c>
      <c r="BF497" s="96">
        <v>94</v>
      </c>
      <c r="BG497" s="96">
        <v>18</v>
      </c>
      <c r="BH497" s="97">
        <v>59</v>
      </c>
      <c r="BI497" s="94">
        <v>5.34</v>
      </c>
      <c r="BJ497" s="94">
        <v>5.52</v>
      </c>
      <c r="BK497" s="96">
        <v>10</v>
      </c>
      <c r="BL497" s="94">
        <v>-0.53</v>
      </c>
      <c r="BM497" s="36">
        <v>10</v>
      </c>
      <c r="BN497" s="70" t="s">
        <v>1065</v>
      </c>
      <c r="BO497" s="104">
        <v>4</v>
      </c>
      <c r="BP497" s="84" t="s">
        <v>6076</v>
      </c>
      <c r="BQ497" s="84">
        <v>621058</v>
      </c>
      <c r="BR497" s="36" t="s">
        <v>4671</v>
      </c>
      <c r="BS497" s="36" t="s">
        <v>5282</v>
      </c>
      <c r="BT497" s="36" t="s">
        <v>5269</v>
      </c>
      <c r="BU497" s="84" t="s">
        <v>5288</v>
      </c>
      <c r="BV497" s="84" t="s">
        <v>4668</v>
      </c>
    </row>
    <row r="498" spans="1:74" x14ac:dyDescent="0.3">
      <c r="A498" s="84" t="s">
        <v>296</v>
      </c>
      <c r="B498" s="84" t="s">
        <v>4966</v>
      </c>
      <c r="C498" s="84" t="s">
        <v>1065</v>
      </c>
      <c r="D498" s="84">
        <v>2018</v>
      </c>
      <c r="E498" s="84">
        <v>24</v>
      </c>
      <c r="F498" s="84" t="s">
        <v>1390</v>
      </c>
      <c r="G498" s="84" t="s">
        <v>1373</v>
      </c>
      <c r="H498" s="93" t="s">
        <v>1739</v>
      </c>
      <c r="I498" s="94">
        <v>0.48</v>
      </c>
      <c r="J498" s="93" t="s">
        <v>1064</v>
      </c>
      <c r="K498" s="184">
        <v>73.599999999999994</v>
      </c>
      <c r="L498" s="185">
        <v>4</v>
      </c>
      <c r="M498" s="96">
        <v>20</v>
      </c>
      <c r="N498" s="96">
        <v>7</v>
      </c>
      <c r="O498" s="96">
        <v>0</v>
      </c>
      <c r="P498" s="96">
        <v>0</v>
      </c>
      <c r="Q498" s="185">
        <v>0</v>
      </c>
      <c r="R498" s="96">
        <v>3</v>
      </c>
      <c r="S498" s="96">
        <v>257</v>
      </c>
      <c r="T498" s="96">
        <v>8</v>
      </c>
      <c r="U498" s="96">
        <v>22</v>
      </c>
      <c r="V498" s="96">
        <v>1</v>
      </c>
      <c r="W498" s="185">
        <v>50</v>
      </c>
      <c r="X498" s="96">
        <v>176</v>
      </c>
      <c r="Y498" s="96">
        <v>83</v>
      </c>
      <c r="Z498" s="96">
        <v>43</v>
      </c>
      <c r="AA498" s="96">
        <v>5</v>
      </c>
      <c r="AB498" s="96">
        <v>2</v>
      </c>
      <c r="AC498" s="96">
        <v>0</v>
      </c>
      <c r="AD498" s="96">
        <v>46</v>
      </c>
      <c r="AE498" s="188">
        <v>4.83</v>
      </c>
      <c r="AF498" s="96">
        <v>75</v>
      </c>
      <c r="AG498" s="97">
        <v>11.6</v>
      </c>
      <c r="AH498" s="98">
        <v>2.2000000000000002</v>
      </c>
      <c r="AI498" s="97">
        <v>7.8</v>
      </c>
      <c r="AJ498" s="97">
        <v>3.4</v>
      </c>
      <c r="AK498" s="99">
        <v>1.23</v>
      </c>
      <c r="AL498" s="100">
        <v>0.28000000000000003</v>
      </c>
      <c r="AM498" s="99">
        <v>1.41</v>
      </c>
      <c r="AN498" s="99">
        <v>1.75</v>
      </c>
      <c r="AO498" s="99">
        <v>7.0000000000000007E-2</v>
      </c>
      <c r="AP498" s="101">
        <v>30</v>
      </c>
      <c r="AQ498" s="102">
        <v>114</v>
      </c>
      <c r="AR498" s="103">
        <v>20</v>
      </c>
      <c r="AS498" s="102">
        <v>5</v>
      </c>
      <c r="AT498" s="191">
        <v>8.15</v>
      </c>
      <c r="AU498" s="84">
        <v>180</v>
      </c>
      <c r="AV498" s="84">
        <v>94</v>
      </c>
      <c r="AW498" s="94">
        <v>-0.39</v>
      </c>
      <c r="AX498" s="84" t="s">
        <v>1739</v>
      </c>
      <c r="AY498" s="97">
        <v>64.3</v>
      </c>
      <c r="AZ498" s="94">
        <v>4.38</v>
      </c>
      <c r="BA498" s="96">
        <v>81</v>
      </c>
      <c r="BB498" s="96">
        <v>24</v>
      </c>
      <c r="BC498" s="84" t="s">
        <v>1739</v>
      </c>
      <c r="BD498" s="97">
        <v>63.5</v>
      </c>
      <c r="BE498" s="94">
        <v>4.4400000000000004</v>
      </c>
      <c r="BF498" s="96">
        <v>88</v>
      </c>
      <c r="BG498" s="96">
        <v>22</v>
      </c>
      <c r="BH498" s="97">
        <v>47.7</v>
      </c>
      <c r="BI498" s="94">
        <v>4.72</v>
      </c>
      <c r="BJ498" s="94">
        <v>4.6900000000000004</v>
      </c>
      <c r="BK498" s="96">
        <v>16</v>
      </c>
      <c r="BL498" s="94">
        <v>0.11</v>
      </c>
      <c r="BM498" s="36">
        <v>4</v>
      </c>
      <c r="BN498" s="70" t="s">
        <v>1065</v>
      </c>
      <c r="BO498" s="104">
        <v>16</v>
      </c>
      <c r="BP498" s="84" t="s">
        <v>4967</v>
      </c>
      <c r="BQ498" s="84">
        <v>625643</v>
      </c>
      <c r="BR498" s="36" t="s">
        <v>4684</v>
      </c>
      <c r="BS498" s="36" t="s">
        <v>5713</v>
      </c>
      <c r="BT498" s="36" t="s">
        <v>5756</v>
      </c>
      <c r="BU498" s="84" t="s">
        <v>5731</v>
      </c>
      <c r="BV498" s="84" t="s">
        <v>4668</v>
      </c>
    </row>
    <row r="499" spans="1:74" x14ac:dyDescent="0.3">
      <c r="A499" s="84" t="s">
        <v>3274</v>
      </c>
      <c r="B499" s="84" t="s">
        <v>3273</v>
      </c>
      <c r="C499" s="84" t="s">
        <v>1065</v>
      </c>
      <c r="D499" s="84">
        <v>2018</v>
      </c>
      <c r="E499" s="84">
        <v>36</v>
      </c>
      <c r="F499" s="84" t="s">
        <v>1394</v>
      </c>
      <c r="G499" s="84" t="s">
        <v>1373</v>
      </c>
      <c r="H499" s="93" t="s">
        <v>1739</v>
      </c>
      <c r="I499" s="94">
        <v>0.52</v>
      </c>
      <c r="J499" s="93" t="s">
        <v>1064</v>
      </c>
      <c r="K499" s="184">
        <v>39.1</v>
      </c>
      <c r="L499" s="185">
        <v>3</v>
      </c>
      <c r="M499" s="96">
        <v>37</v>
      </c>
      <c r="N499" s="96">
        <v>3</v>
      </c>
      <c r="O499" s="96">
        <v>0</v>
      </c>
      <c r="P499" s="96">
        <v>0</v>
      </c>
      <c r="Q499" s="185">
        <v>0</v>
      </c>
      <c r="R499" s="96">
        <v>9</v>
      </c>
      <c r="S499" s="96">
        <v>215</v>
      </c>
      <c r="T499" s="96">
        <v>5</v>
      </c>
      <c r="U499" s="96">
        <v>17</v>
      </c>
      <c r="V499" s="96">
        <v>2</v>
      </c>
      <c r="W499" s="185">
        <v>34</v>
      </c>
      <c r="X499" s="96">
        <v>151</v>
      </c>
      <c r="Y499" s="96">
        <v>47</v>
      </c>
      <c r="Z499" s="96">
        <v>39</v>
      </c>
      <c r="AA499" s="96">
        <v>1</v>
      </c>
      <c r="AB499" s="96">
        <v>1</v>
      </c>
      <c r="AC499" s="96">
        <v>0</v>
      </c>
      <c r="AD499" s="96">
        <v>21</v>
      </c>
      <c r="AE499" s="188">
        <v>4.34</v>
      </c>
      <c r="AF499" s="96">
        <v>41</v>
      </c>
      <c r="AG499" s="97">
        <v>7.2</v>
      </c>
      <c r="AH499" s="98">
        <v>2</v>
      </c>
      <c r="AI499" s="97">
        <v>6.1</v>
      </c>
      <c r="AJ499" s="97">
        <v>3</v>
      </c>
      <c r="AK499" s="99">
        <v>0.89</v>
      </c>
      <c r="AL499" s="100">
        <v>0.3</v>
      </c>
      <c r="AM499" s="99">
        <v>1.4</v>
      </c>
      <c r="AN499" s="99">
        <v>1.32</v>
      </c>
      <c r="AO499" s="99">
        <v>0.04</v>
      </c>
      <c r="AP499" s="101">
        <v>13</v>
      </c>
      <c r="AQ499" s="102">
        <v>103</v>
      </c>
      <c r="AR499" s="103">
        <v>20</v>
      </c>
      <c r="AS499" s="102">
        <v>4</v>
      </c>
      <c r="AT499" s="191">
        <v>1.5</v>
      </c>
      <c r="AU499" s="84">
        <v>181</v>
      </c>
      <c r="AV499" s="84">
        <v>95</v>
      </c>
      <c r="AW499" s="94">
        <v>-7.0000000000000007E-2</v>
      </c>
      <c r="AX499" s="84" t="s">
        <v>1859</v>
      </c>
      <c r="AY499" s="97">
        <v>73.599999999999994</v>
      </c>
      <c r="AZ499" s="94">
        <v>4.17</v>
      </c>
      <c r="BA499" s="96">
        <v>77</v>
      </c>
      <c r="BB499" s="96">
        <v>30</v>
      </c>
      <c r="BC499" s="84" t="s">
        <v>1739</v>
      </c>
      <c r="BD499" s="97">
        <v>68.7</v>
      </c>
      <c r="BE499" s="94">
        <v>4.2699999999999996</v>
      </c>
      <c r="BF499" s="96">
        <v>84</v>
      </c>
      <c r="BG499" s="96">
        <v>27</v>
      </c>
      <c r="BH499" s="97">
        <v>41.3</v>
      </c>
      <c r="BI499" s="94">
        <v>4.3499999999999996</v>
      </c>
      <c r="BJ499" s="94">
        <v>3.44</v>
      </c>
      <c r="BK499" s="96">
        <v>45</v>
      </c>
      <c r="BL499" s="94">
        <v>-0.01</v>
      </c>
      <c r="BM499" s="36">
        <v>-25</v>
      </c>
      <c r="BN499" s="70" t="s">
        <v>1065</v>
      </c>
      <c r="BO499" s="104">
        <v>27</v>
      </c>
      <c r="BP499" s="84" t="s">
        <v>3272</v>
      </c>
      <c r="BQ499" s="84">
        <v>430641</v>
      </c>
      <c r="BR499" s="36" t="s">
        <v>4667</v>
      </c>
      <c r="BS499" s="36" t="s">
        <v>5924</v>
      </c>
      <c r="BT499" s="36" t="s">
        <v>3710</v>
      </c>
      <c r="BU499" s="84" t="s">
        <v>3593</v>
      </c>
      <c r="BV499" s="84" t="s">
        <v>4679</v>
      </c>
    </row>
    <row r="500" spans="1:74" x14ac:dyDescent="0.3">
      <c r="A500" s="84" t="s">
        <v>4484</v>
      </c>
      <c r="B500" s="84" t="s">
        <v>52</v>
      </c>
      <c r="C500" s="84" t="s">
        <v>1065</v>
      </c>
      <c r="D500" s="84">
        <v>2018</v>
      </c>
      <c r="E500" s="84">
        <v>27</v>
      </c>
      <c r="F500" s="84" t="s">
        <v>1397</v>
      </c>
      <c r="G500" s="84" t="s">
        <v>1373</v>
      </c>
      <c r="H500" s="93" t="s">
        <v>1739</v>
      </c>
      <c r="I500" s="94">
        <v>0.36</v>
      </c>
      <c r="J500" s="93" t="s">
        <v>1064</v>
      </c>
      <c r="K500" s="184">
        <v>44.7</v>
      </c>
      <c r="L500" s="185">
        <v>2</v>
      </c>
      <c r="M500" s="96">
        <v>36</v>
      </c>
      <c r="N500" s="96">
        <v>3</v>
      </c>
      <c r="O500" s="96">
        <v>0</v>
      </c>
      <c r="P500" s="96">
        <v>0</v>
      </c>
      <c r="Q500" s="185">
        <v>0</v>
      </c>
      <c r="R500" s="96">
        <v>7</v>
      </c>
      <c r="S500" s="96">
        <v>213</v>
      </c>
      <c r="T500" s="96">
        <v>5</v>
      </c>
      <c r="U500" s="96">
        <v>22</v>
      </c>
      <c r="V500" s="96">
        <v>2</v>
      </c>
      <c r="W500" s="185">
        <v>47</v>
      </c>
      <c r="X500" s="96">
        <v>148</v>
      </c>
      <c r="Y500" s="96">
        <v>39</v>
      </c>
      <c r="Z500" s="96">
        <v>39</v>
      </c>
      <c r="AA500" s="96">
        <v>2</v>
      </c>
      <c r="AB500" s="96">
        <v>3</v>
      </c>
      <c r="AC500" s="96">
        <v>0</v>
      </c>
      <c r="AD500" s="96">
        <v>20</v>
      </c>
      <c r="AE500" s="188">
        <v>4.33</v>
      </c>
      <c r="AF500" s="96">
        <v>39</v>
      </c>
      <c r="AG500" s="97">
        <v>7.2</v>
      </c>
      <c r="AH500" s="98">
        <v>2.1</v>
      </c>
      <c r="AI500" s="97">
        <v>8.6</v>
      </c>
      <c r="AJ500" s="97">
        <v>4</v>
      </c>
      <c r="AK500" s="99">
        <v>0.98</v>
      </c>
      <c r="AL500" s="100">
        <v>0.29699999999999999</v>
      </c>
      <c r="AM500" s="99">
        <v>1.37</v>
      </c>
      <c r="AN500" s="99">
        <v>1.53</v>
      </c>
      <c r="AO500" s="99">
        <v>0.06</v>
      </c>
      <c r="AP500" s="101">
        <v>55</v>
      </c>
      <c r="AQ500" s="102">
        <v>102</v>
      </c>
      <c r="AR500" s="103">
        <v>20</v>
      </c>
      <c r="AS500" s="102">
        <v>4</v>
      </c>
      <c r="AT500" s="191">
        <v>2.2999999999999998</v>
      </c>
      <c r="AU500" s="84">
        <v>182</v>
      </c>
      <c r="AV500" s="84">
        <v>96</v>
      </c>
      <c r="AW500" s="94">
        <v>-0.05</v>
      </c>
      <c r="AX500" s="84" t="s">
        <v>1739</v>
      </c>
      <c r="AY500" s="97">
        <v>53.2</v>
      </c>
      <c r="AZ500" s="94">
        <v>4.18</v>
      </c>
      <c r="BA500" s="96">
        <v>77</v>
      </c>
      <c r="BB500" s="96">
        <v>25</v>
      </c>
      <c r="BC500" s="84" t="s">
        <v>1739</v>
      </c>
      <c r="BD500" s="97">
        <v>57.4</v>
      </c>
      <c r="BE500" s="94">
        <v>4.28</v>
      </c>
      <c r="BF500" s="96">
        <v>85</v>
      </c>
      <c r="BG500" s="96">
        <v>24</v>
      </c>
      <c r="BH500" s="97">
        <v>40.700000000000003</v>
      </c>
      <c r="BI500" s="94">
        <v>2.66</v>
      </c>
      <c r="BJ500" s="94">
        <v>3.87</v>
      </c>
      <c r="BK500" s="96">
        <v>29</v>
      </c>
      <c r="BL500" s="94">
        <v>1.67</v>
      </c>
      <c r="BM500" s="36">
        <v>-9</v>
      </c>
      <c r="BN500" s="70" t="s">
        <v>1065</v>
      </c>
      <c r="BO500" s="104">
        <v>17</v>
      </c>
      <c r="BP500" s="84" t="s">
        <v>4485</v>
      </c>
      <c r="BQ500" s="84">
        <v>543964</v>
      </c>
      <c r="BR500" s="36" t="s">
        <v>3766</v>
      </c>
      <c r="BS500" s="36" t="s">
        <v>4367</v>
      </c>
      <c r="BT500" s="36" t="s">
        <v>4241</v>
      </c>
      <c r="BU500" s="84" t="s">
        <v>4527</v>
      </c>
      <c r="BV500" s="84" t="s">
        <v>4668</v>
      </c>
    </row>
    <row r="501" spans="1:74" x14ac:dyDescent="0.3">
      <c r="A501" s="84" t="s">
        <v>437</v>
      </c>
      <c r="B501" s="84" t="s">
        <v>332</v>
      </c>
      <c r="C501" s="84" t="s">
        <v>1103</v>
      </c>
      <c r="D501" s="84">
        <v>2018</v>
      </c>
      <c r="E501" s="84">
        <v>30</v>
      </c>
      <c r="F501" s="84" t="s">
        <v>1400</v>
      </c>
      <c r="G501" s="84" t="s">
        <v>1373</v>
      </c>
      <c r="H501" s="93" t="s">
        <v>1739</v>
      </c>
      <c r="I501" s="94">
        <v>0.72</v>
      </c>
      <c r="J501" s="93" t="s">
        <v>1064</v>
      </c>
      <c r="K501" s="184">
        <v>85.8</v>
      </c>
      <c r="L501" s="185">
        <v>6</v>
      </c>
      <c r="M501" s="96">
        <v>17</v>
      </c>
      <c r="N501" s="96">
        <v>14</v>
      </c>
      <c r="O501" s="96">
        <v>0</v>
      </c>
      <c r="P501" s="96">
        <v>0</v>
      </c>
      <c r="Q501" s="185">
        <v>0</v>
      </c>
      <c r="R501" s="96">
        <v>1</v>
      </c>
      <c r="S501" s="96">
        <v>339</v>
      </c>
      <c r="T501" s="96">
        <v>13</v>
      </c>
      <c r="U501" s="96">
        <v>31</v>
      </c>
      <c r="V501" s="96">
        <v>1</v>
      </c>
      <c r="W501" s="185">
        <v>64</v>
      </c>
      <c r="X501" s="96">
        <v>236</v>
      </c>
      <c r="Y501" s="96">
        <v>93</v>
      </c>
      <c r="Z501" s="96">
        <v>46</v>
      </c>
      <c r="AA501" s="96">
        <v>2</v>
      </c>
      <c r="AB501" s="96">
        <v>4</v>
      </c>
      <c r="AC501" s="96">
        <v>1</v>
      </c>
      <c r="AD501" s="96">
        <v>52</v>
      </c>
      <c r="AE501" s="188">
        <v>5.09</v>
      </c>
      <c r="AF501" s="96">
        <v>85</v>
      </c>
      <c r="AG501" s="97">
        <v>9.9</v>
      </c>
      <c r="AH501" s="98">
        <v>2.1</v>
      </c>
      <c r="AI501" s="97">
        <v>7.4</v>
      </c>
      <c r="AJ501" s="97">
        <v>3.6</v>
      </c>
      <c r="AK501" s="99">
        <v>1.53</v>
      </c>
      <c r="AL501" s="100">
        <v>0.25700000000000001</v>
      </c>
      <c r="AM501" s="99">
        <v>1.35</v>
      </c>
      <c r="AN501" s="99">
        <v>2.11</v>
      </c>
      <c r="AO501" s="99">
        <v>0.09</v>
      </c>
      <c r="AP501" s="101">
        <v>16</v>
      </c>
      <c r="AQ501" s="102">
        <v>120</v>
      </c>
      <c r="AR501" s="103">
        <v>20</v>
      </c>
      <c r="AS501" s="102">
        <v>8</v>
      </c>
      <c r="AT501" s="191">
        <v>12.42</v>
      </c>
      <c r="AU501" s="84">
        <v>184</v>
      </c>
      <c r="AV501" s="84">
        <v>97</v>
      </c>
      <c r="AW501" s="94">
        <v>-0.2</v>
      </c>
      <c r="AX501" s="84" t="s">
        <v>1739</v>
      </c>
      <c r="AY501" s="97">
        <v>71.7</v>
      </c>
      <c r="AZ501" s="94">
        <v>4.9800000000000004</v>
      </c>
      <c r="BA501" s="96">
        <v>92</v>
      </c>
      <c r="BB501" s="96">
        <v>17</v>
      </c>
      <c r="BC501" s="84" t="s">
        <v>1739</v>
      </c>
      <c r="BD501" s="97">
        <v>67.400000000000006</v>
      </c>
      <c r="BE501" s="94">
        <v>4.8899999999999997</v>
      </c>
      <c r="BF501" s="96">
        <v>97</v>
      </c>
      <c r="BG501" s="96">
        <v>17</v>
      </c>
      <c r="BH501" s="97">
        <v>70.3</v>
      </c>
      <c r="BI501" s="94">
        <v>5.63</v>
      </c>
      <c r="BJ501" s="94">
        <v>5.93</v>
      </c>
      <c r="BK501" s="96">
        <v>9</v>
      </c>
      <c r="BL501" s="94">
        <v>-0.54</v>
      </c>
      <c r="BM501" s="36">
        <v>10</v>
      </c>
      <c r="BN501" s="70" t="s">
        <v>1065</v>
      </c>
      <c r="BO501" s="104">
        <v>-3</v>
      </c>
      <c r="BP501" s="84" t="s">
        <v>2094</v>
      </c>
      <c r="BQ501" s="84">
        <v>502327</v>
      </c>
      <c r="BR501" s="36" t="s">
        <v>3754</v>
      </c>
      <c r="BS501" s="36" t="s">
        <v>3516</v>
      </c>
      <c r="BT501" s="36" t="s">
        <v>3451</v>
      </c>
      <c r="BU501" s="84" t="s">
        <v>3655</v>
      </c>
      <c r="BV501" s="84" t="s">
        <v>4674</v>
      </c>
    </row>
    <row r="502" spans="1:74" x14ac:dyDescent="0.3">
      <c r="A502" s="84" t="s">
        <v>145</v>
      </c>
      <c r="B502" s="84" t="s">
        <v>283</v>
      </c>
      <c r="C502" s="84" t="s">
        <v>1103</v>
      </c>
      <c r="D502" s="84">
        <v>2018</v>
      </c>
      <c r="E502" s="84">
        <v>31</v>
      </c>
      <c r="F502" s="84" t="s">
        <v>1402</v>
      </c>
      <c r="G502" s="84" t="s">
        <v>1373</v>
      </c>
      <c r="H502" s="93" t="s">
        <v>1739</v>
      </c>
      <c r="I502" s="94">
        <v>0.55000000000000004</v>
      </c>
      <c r="J502" s="93" t="s">
        <v>1064</v>
      </c>
      <c r="K502" s="184">
        <v>53</v>
      </c>
      <c r="L502" s="185">
        <v>3</v>
      </c>
      <c r="M502" s="96">
        <v>54</v>
      </c>
      <c r="N502" s="96">
        <v>3</v>
      </c>
      <c r="O502" s="96">
        <v>0</v>
      </c>
      <c r="P502" s="96">
        <v>0</v>
      </c>
      <c r="Q502" s="185">
        <v>0</v>
      </c>
      <c r="R502" s="96">
        <v>10</v>
      </c>
      <c r="S502" s="96">
        <v>267</v>
      </c>
      <c r="T502" s="96">
        <v>7</v>
      </c>
      <c r="U502" s="96">
        <v>27</v>
      </c>
      <c r="V502" s="96">
        <v>3</v>
      </c>
      <c r="W502" s="185">
        <v>51</v>
      </c>
      <c r="X502" s="96">
        <v>187</v>
      </c>
      <c r="Y502" s="96">
        <v>51</v>
      </c>
      <c r="Z502" s="96">
        <v>41</v>
      </c>
      <c r="AA502" s="96">
        <v>3</v>
      </c>
      <c r="AB502" s="96">
        <v>2</v>
      </c>
      <c r="AC502" s="96">
        <v>0</v>
      </c>
      <c r="AD502" s="96">
        <v>25</v>
      </c>
      <c r="AE502" s="188">
        <v>4.5199999999999996</v>
      </c>
      <c r="AF502" s="96">
        <v>53</v>
      </c>
      <c r="AG502" s="97">
        <v>7.6</v>
      </c>
      <c r="AH502" s="98">
        <v>1.9</v>
      </c>
      <c r="AI502" s="97">
        <v>7.4</v>
      </c>
      <c r="AJ502" s="97">
        <v>3.9</v>
      </c>
      <c r="AK502" s="99">
        <v>0.94</v>
      </c>
      <c r="AL502" s="100">
        <v>0.28399999999999997</v>
      </c>
      <c r="AM502" s="99">
        <v>1.37</v>
      </c>
      <c r="AN502" s="99">
        <v>1.48</v>
      </c>
      <c r="AO502" s="99">
        <v>0.05</v>
      </c>
      <c r="AP502" s="101">
        <v>26</v>
      </c>
      <c r="AQ502" s="102">
        <v>107</v>
      </c>
      <c r="AR502" s="103">
        <v>19</v>
      </c>
      <c r="AS502" s="102">
        <v>3</v>
      </c>
      <c r="AT502" s="191">
        <v>4.13</v>
      </c>
      <c r="AU502" s="84">
        <v>185</v>
      </c>
      <c r="AV502" s="84">
        <v>98</v>
      </c>
      <c r="AW502" s="94">
        <v>-0.14000000000000001</v>
      </c>
      <c r="AX502" s="84" t="s">
        <v>1739</v>
      </c>
      <c r="AY502" s="97">
        <v>59.8</v>
      </c>
      <c r="AZ502" s="94">
        <v>4.28</v>
      </c>
      <c r="BA502" s="96">
        <v>79</v>
      </c>
      <c r="BB502" s="96">
        <v>25</v>
      </c>
      <c r="BC502" s="84" t="s">
        <v>1739</v>
      </c>
      <c r="BD502" s="97">
        <v>61.6</v>
      </c>
      <c r="BE502" s="94">
        <v>4.37</v>
      </c>
      <c r="BF502" s="96">
        <v>86</v>
      </c>
      <c r="BG502" s="96">
        <v>23</v>
      </c>
      <c r="BH502" s="97">
        <v>62.7</v>
      </c>
      <c r="BI502" s="94">
        <v>3.45</v>
      </c>
      <c r="BJ502" s="94">
        <v>4.43</v>
      </c>
      <c r="BK502" s="96">
        <v>22</v>
      </c>
      <c r="BL502" s="94">
        <v>1.07</v>
      </c>
      <c r="BM502" s="36">
        <v>-3</v>
      </c>
      <c r="BN502" s="70" t="s">
        <v>1065</v>
      </c>
      <c r="BO502" s="104">
        <v>-1</v>
      </c>
      <c r="BP502" s="84" t="s">
        <v>2273</v>
      </c>
      <c r="BQ502" s="84">
        <v>543359</v>
      </c>
      <c r="BR502" s="36" t="s">
        <v>3776</v>
      </c>
      <c r="BS502" s="36" t="s">
        <v>4409</v>
      </c>
      <c r="BT502" s="36" t="s">
        <v>3612</v>
      </c>
      <c r="BU502" s="84" t="s">
        <v>3519</v>
      </c>
      <c r="BV502" s="84" t="s">
        <v>4682</v>
      </c>
    </row>
    <row r="503" spans="1:74" x14ac:dyDescent="0.3">
      <c r="A503" s="84" t="s">
        <v>3310</v>
      </c>
      <c r="B503" s="84" t="s">
        <v>379</v>
      </c>
      <c r="C503" s="84" t="s">
        <v>1065</v>
      </c>
      <c r="D503" s="84">
        <v>2018</v>
      </c>
      <c r="E503" s="84">
        <v>27</v>
      </c>
      <c r="F503" s="84" t="s">
        <v>1381</v>
      </c>
      <c r="G503" s="84" t="s">
        <v>1373</v>
      </c>
      <c r="H503" s="93" t="s">
        <v>1739</v>
      </c>
      <c r="I503" s="94">
        <v>0.45</v>
      </c>
      <c r="J503" s="93" t="s">
        <v>1064</v>
      </c>
      <c r="K503" s="184">
        <v>60.7</v>
      </c>
      <c r="L503" s="185">
        <v>3</v>
      </c>
      <c r="M503" s="96">
        <v>22</v>
      </c>
      <c r="N503" s="96">
        <v>7</v>
      </c>
      <c r="O503" s="96">
        <v>0</v>
      </c>
      <c r="P503" s="96">
        <v>0</v>
      </c>
      <c r="Q503" s="185">
        <v>0</v>
      </c>
      <c r="R503" s="96">
        <v>4</v>
      </c>
      <c r="S503" s="96">
        <v>243</v>
      </c>
      <c r="T503" s="96">
        <v>9</v>
      </c>
      <c r="U503" s="96">
        <v>24</v>
      </c>
      <c r="V503" s="96">
        <v>1</v>
      </c>
      <c r="W503" s="185">
        <v>49</v>
      </c>
      <c r="X503" s="96">
        <v>164</v>
      </c>
      <c r="Y503" s="96">
        <v>81</v>
      </c>
      <c r="Z503" s="96">
        <v>43</v>
      </c>
      <c r="AA503" s="96">
        <v>3</v>
      </c>
      <c r="AB503" s="96">
        <v>4</v>
      </c>
      <c r="AC503" s="96">
        <v>0</v>
      </c>
      <c r="AD503" s="96">
        <v>49</v>
      </c>
      <c r="AE503" s="188">
        <v>4.8099999999999996</v>
      </c>
      <c r="AF503" s="96">
        <v>72</v>
      </c>
      <c r="AG503" s="97">
        <v>11.7</v>
      </c>
      <c r="AH503" s="98">
        <v>2.1</v>
      </c>
      <c r="AI503" s="97">
        <v>8.3000000000000007</v>
      </c>
      <c r="AJ503" s="97">
        <v>3.9</v>
      </c>
      <c r="AK503" s="99">
        <v>1.51</v>
      </c>
      <c r="AL503" s="100">
        <v>0.28599999999999998</v>
      </c>
      <c r="AM503" s="99">
        <v>1.5</v>
      </c>
      <c r="AN503" s="99">
        <v>2.12</v>
      </c>
      <c r="AO503" s="99">
        <v>0.09</v>
      </c>
      <c r="AP503" s="101">
        <v>31</v>
      </c>
      <c r="AQ503" s="102">
        <v>113</v>
      </c>
      <c r="AR503" s="103">
        <v>19</v>
      </c>
      <c r="AS503" s="102">
        <v>5</v>
      </c>
      <c r="AT503" s="191">
        <v>6.34</v>
      </c>
      <c r="AU503" s="84">
        <v>186</v>
      </c>
      <c r="AV503" s="84">
        <v>99</v>
      </c>
      <c r="AW503" s="94">
        <v>-0.17</v>
      </c>
      <c r="AX503" s="84" t="s">
        <v>1739</v>
      </c>
      <c r="AY503" s="97">
        <v>59.4</v>
      </c>
      <c r="AZ503" s="94">
        <v>4.7</v>
      </c>
      <c r="BA503" s="96">
        <v>86</v>
      </c>
      <c r="BB503" s="96">
        <v>18</v>
      </c>
      <c r="BC503" s="84" t="s">
        <v>1739</v>
      </c>
      <c r="BD503" s="97">
        <v>60.5</v>
      </c>
      <c r="BE503" s="94">
        <v>4.63</v>
      </c>
      <c r="BF503" s="96">
        <v>92</v>
      </c>
      <c r="BG503" s="96">
        <v>19</v>
      </c>
      <c r="BH503" s="97">
        <v>48</v>
      </c>
      <c r="BI503" s="94">
        <v>6.75</v>
      </c>
      <c r="BJ503" s="94">
        <v>4.8099999999999996</v>
      </c>
      <c r="BK503" s="96">
        <v>14</v>
      </c>
      <c r="BL503" s="94">
        <v>-1.94</v>
      </c>
      <c r="BM503" s="36">
        <v>5</v>
      </c>
      <c r="BN503" s="70" t="s">
        <v>1065</v>
      </c>
      <c r="BO503" s="104">
        <v>12</v>
      </c>
      <c r="BP503" s="84" t="s">
        <v>3309</v>
      </c>
      <c r="BQ503" s="84">
        <v>571656</v>
      </c>
      <c r="BR503" s="36" t="s">
        <v>3765</v>
      </c>
      <c r="BS503" s="36" t="s">
        <v>5274</v>
      </c>
      <c r="BT503" s="36" t="s">
        <v>4975</v>
      </c>
      <c r="BU503" s="84" t="s">
        <v>5808</v>
      </c>
      <c r="BV503" s="84" t="s">
        <v>4668</v>
      </c>
    </row>
    <row r="504" spans="1:74" x14ac:dyDescent="0.3">
      <c r="A504" s="84" t="s">
        <v>2023</v>
      </c>
      <c r="B504" s="84" t="s">
        <v>280</v>
      </c>
      <c r="C504" s="84" t="s">
        <v>1103</v>
      </c>
      <c r="D504" s="84">
        <v>2018</v>
      </c>
      <c r="E504" s="84">
        <v>31</v>
      </c>
      <c r="F504" s="84" t="s">
        <v>1390</v>
      </c>
      <c r="G504" s="84" t="s">
        <v>1373</v>
      </c>
      <c r="H504" s="93" t="s">
        <v>1739</v>
      </c>
      <c r="I504" s="94">
        <v>0.69</v>
      </c>
      <c r="J504" s="93" t="s">
        <v>1064</v>
      </c>
      <c r="K504" s="184">
        <v>93.5</v>
      </c>
      <c r="L504" s="185">
        <v>6</v>
      </c>
      <c r="M504" s="96">
        <v>31</v>
      </c>
      <c r="N504" s="96">
        <v>17</v>
      </c>
      <c r="O504" s="96">
        <v>0</v>
      </c>
      <c r="P504" s="96">
        <v>0</v>
      </c>
      <c r="Q504" s="185">
        <v>0</v>
      </c>
      <c r="R504" s="96">
        <v>3</v>
      </c>
      <c r="S504" s="96">
        <v>454</v>
      </c>
      <c r="T504" s="96">
        <v>18</v>
      </c>
      <c r="U504" s="96">
        <v>45</v>
      </c>
      <c r="V504" s="96">
        <v>2</v>
      </c>
      <c r="W504" s="185">
        <v>77</v>
      </c>
      <c r="X504" s="96">
        <v>308</v>
      </c>
      <c r="Y504" s="96">
        <v>133</v>
      </c>
      <c r="Z504" s="96">
        <v>49</v>
      </c>
      <c r="AA504" s="96">
        <v>5</v>
      </c>
      <c r="AB504" s="96">
        <v>6</v>
      </c>
      <c r="AC504" s="96">
        <v>0</v>
      </c>
      <c r="AD504" s="96">
        <v>80</v>
      </c>
      <c r="AE504" s="188">
        <v>5.43</v>
      </c>
      <c r="AF504" s="96">
        <v>117</v>
      </c>
      <c r="AG504" s="97">
        <v>10.3</v>
      </c>
      <c r="AH504" s="98">
        <v>1.7</v>
      </c>
      <c r="AI504" s="97">
        <v>6.8</v>
      </c>
      <c r="AJ504" s="97">
        <v>3.9</v>
      </c>
      <c r="AK504" s="99">
        <v>1.62</v>
      </c>
      <c r="AL504" s="100">
        <v>0.28199999999999997</v>
      </c>
      <c r="AM504" s="99">
        <v>1.52</v>
      </c>
      <c r="AN504" s="99">
        <v>2.23</v>
      </c>
      <c r="AO504" s="99">
        <v>0.09</v>
      </c>
      <c r="AP504" s="101">
        <v>5</v>
      </c>
      <c r="AQ504" s="102">
        <v>128</v>
      </c>
      <c r="AR504" s="103">
        <v>19</v>
      </c>
      <c r="AS504" s="102">
        <v>1</v>
      </c>
      <c r="AT504" s="191">
        <v>12.58</v>
      </c>
      <c r="AU504" s="84">
        <v>188</v>
      </c>
      <c r="AV504" s="84">
        <v>100</v>
      </c>
      <c r="AW504" s="94">
        <v>-0.27</v>
      </c>
      <c r="AX504" s="84" t="s">
        <v>1739</v>
      </c>
      <c r="AY504" s="97">
        <v>87</v>
      </c>
      <c r="AZ504" s="94">
        <v>5.24</v>
      </c>
      <c r="BA504" s="96">
        <v>96</v>
      </c>
      <c r="BB504" s="96">
        <v>16</v>
      </c>
      <c r="BC504" s="84" t="s">
        <v>1739</v>
      </c>
      <c r="BD504" s="97">
        <v>78.900000000000006</v>
      </c>
      <c r="BE504" s="94">
        <v>5.16</v>
      </c>
      <c r="BF504" s="96">
        <v>102</v>
      </c>
      <c r="BG504" s="96">
        <v>16</v>
      </c>
      <c r="BH504" s="97">
        <v>135</v>
      </c>
      <c r="BI504" s="94">
        <v>6.2</v>
      </c>
      <c r="BJ504" s="94">
        <v>6.22</v>
      </c>
      <c r="BK504" s="96">
        <v>15</v>
      </c>
      <c r="BL504" s="94">
        <v>-0.77</v>
      </c>
      <c r="BM504" s="36">
        <v>5</v>
      </c>
      <c r="BN504" s="70" t="s">
        <v>1065</v>
      </c>
      <c r="BO504" s="104">
        <v>-56</v>
      </c>
      <c r="BP504" s="84" t="s">
        <v>2024</v>
      </c>
      <c r="BQ504" s="84">
        <v>502706</v>
      </c>
      <c r="BR504" s="36" t="s">
        <v>6077</v>
      </c>
      <c r="BS504" s="36" t="s">
        <v>3811</v>
      </c>
      <c r="BT504" s="36" t="s">
        <v>3643</v>
      </c>
      <c r="BU504" s="84" t="s">
        <v>3696</v>
      </c>
      <c r="BV504" s="84" t="s">
        <v>4682</v>
      </c>
    </row>
    <row r="505" spans="1:74" x14ac:dyDescent="0.3">
      <c r="A505" s="84" t="s">
        <v>6078</v>
      </c>
      <c r="B505" s="84" t="s">
        <v>112</v>
      </c>
      <c r="C505" s="84" t="s">
        <v>1065</v>
      </c>
      <c r="D505" s="84">
        <v>2018</v>
      </c>
      <c r="E505" s="84">
        <v>28</v>
      </c>
      <c r="F505" s="84" t="s">
        <v>1388</v>
      </c>
      <c r="G505" s="84" t="s">
        <v>1373</v>
      </c>
      <c r="H505" s="93" t="s">
        <v>1739</v>
      </c>
      <c r="I505" s="94">
        <v>0.6</v>
      </c>
      <c r="J505" s="93" t="s">
        <v>1064</v>
      </c>
      <c r="K505" s="184">
        <v>73.400000000000006</v>
      </c>
      <c r="L505" s="185">
        <v>4</v>
      </c>
      <c r="M505" s="96">
        <v>22</v>
      </c>
      <c r="N505" s="96">
        <v>9</v>
      </c>
      <c r="O505" s="96">
        <v>0</v>
      </c>
      <c r="P505" s="96">
        <v>0</v>
      </c>
      <c r="Q505" s="185">
        <v>0</v>
      </c>
      <c r="R505" s="96">
        <v>3</v>
      </c>
      <c r="S505" s="96">
        <v>273</v>
      </c>
      <c r="T505" s="96">
        <v>12</v>
      </c>
      <c r="U505" s="96">
        <v>23</v>
      </c>
      <c r="V505" s="96">
        <v>1</v>
      </c>
      <c r="W505" s="185">
        <v>49</v>
      </c>
      <c r="X505" s="96">
        <v>193</v>
      </c>
      <c r="Y505" s="96">
        <v>86</v>
      </c>
      <c r="Z505" s="96">
        <v>44</v>
      </c>
      <c r="AA505" s="96">
        <v>2</v>
      </c>
      <c r="AB505" s="96">
        <v>4</v>
      </c>
      <c r="AC505" s="96">
        <v>2</v>
      </c>
      <c r="AD505" s="96">
        <v>47</v>
      </c>
      <c r="AE505" s="188">
        <v>4.92</v>
      </c>
      <c r="AF505" s="96">
        <v>78</v>
      </c>
      <c r="AG505" s="97">
        <v>11.1</v>
      </c>
      <c r="AH505" s="98">
        <v>2.1</v>
      </c>
      <c r="AI505" s="97">
        <v>7</v>
      </c>
      <c r="AJ505" s="97">
        <v>3.3</v>
      </c>
      <c r="AK505" s="99">
        <v>1.73</v>
      </c>
      <c r="AL505" s="100">
        <v>0.26800000000000002</v>
      </c>
      <c r="AM505" s="99">
        <v>1.4</v>
      </c>
      <c r="AN505" s="99">
        <v>2.29</v>
      </c>
      <c r="AO505" s="99">
        <v>0.09</v>
      </c>
      <c r="AP505" s="101">
        <v>11</v>
      </c>
      <c r="AQ505" s="102">
        <v>116</v>
      </c>
      <c r="AR505" s="103">
        <v>19</v>
      </c>
      <c r="AS505" s="102">
        <v>5</v>
      </c>
      <c r="AT505" s="191">
        <v>8.5</v>
      </c>
      <c r="AU505" s="84">
        <v>191</v>
      </c>
      <c r="AV505" s="84">
        <v>101</v>
      </c>
      <c r="AW505" s="94">
        <v>-0.04</v>
      </c>
      <c r="AX505" s="84" t="s">
        <v>1739</v>
      </c>
      <c r="AY505" s="97">
        <v>64.5</v>
      </c>
      <c r="AZ505" s="94">
        <v>4.99</v>
      </c>
      <c r="BA505" s="96">
        <v>92</v>
      </c>
      <c r="BB505" s="96">
        <v>15</v>
      </c>
      <c r="BC505" s="84" t="s">
        <v>1739</v>
      </c>
      <c r="BD505" s="97">
        <v>62.5</v>
      </c>
      <c r="BE505" s="94">
        <v>4.88</v>
      </c>
      <c r="BF505" s="96">
        <v>96</v>
      </c>
      <c r="BG505" s="96">
        <v>16</v>
      </c>
      <c r="BH505" s="97">
        <v>74.3</v>
      </c>
      <c r="BI505" s="94">
        <v>4.3600000000000003</v>
      </c>
      <c r="BJ505" s="94">
        <v>5.7</v>
      </c>
      <c r="BK505" s="96">
        <v>11</v>
      </c>
      <c r="BL505" s="94">
        <v>0.56000000000000005</v>
      </c>
      <c r="BM505" s="36">
        <v>8</v>
      </c>
      <c r="BN505" s="70" t="s">
        <v>1065</v>
      </c>
      <c r="BO505" s="104">
        <v>-12</v>
      </c>
      <c r="BP505" s="84" t="s">
        <v>6079</v>
      </c>
      <c r="BQ505" s="84">
        <v>543208</v>
      </c>
      <c r="BR505" s="36" t="s">
        <v>3750</v>
      </c>
      <c r="BS505" s="36" t="s">
        <v>4940</v>
      </c>
      <c r="BT505" s="36" t="s">
        <v>4271</v>
      </c>
      <c r="BU505" s="84" t="s">
        <v>5282</v>
      </c>
      <c r="BV505" s="84" t="s">
        <v>4668</v>
      </c>
    </row>
    <row r="506" spans="1:74" x14ac:dyDescent="0.3">
      <c r="A506" s="84" t="s">
        <v>4339</v>
      </c>
      <c r="B506" s="84" t="s">
        <v>4340</v>
      </c>
      <c r="C506" s="84" t="s">
        <v>1065</v>
      </c>
      <c r="D506" s="84">
        <v>2018</v>
      </c>
      <c r="E506" s="84">
        <v>26</v>
      </c>
      <c r="F506" s="84" t="s">
        <v>1377</v>
      </c>
      <c r="G506" s="84" t="s">
        <v>1373</v>
      </c>
      <c r="H506" s="93" t="s">
        <v>1739</v>
      </c>
      <c r="I506" s="94">
        <v>0.47</v>
      </c>
      <c r="J506" s="93" t="s">
        <v>1064</v>
      </c>
      <c r="K506" s="184">
        <v>72.7</v>
      </c>
      <c r="L506" s="185">
        <v>3</v>
      </c>
      <c r="M506" s="96">
        <v>24</v>
      </c>
      <c r="N506" s="96">
        <v>8</v>
      </c>
      <c r="O506" s="96">
        <v>0</v>
      </c>
      <c r="P506" s="96">
        <v>0</v>
      </c>
      <c r="Q506" s="185">
        <v>0</v>
      </c>
      <c r="R506" s="96">
        <v>4</v>
      </c>
      <c r="S506" s="96">
        <v>270</v>
      </c>
      <c r="T506" s="96">
        <v>10</v>
      </c>
      <c r="U506" s="96">
        <v>23</v>
      </c>
      <c r="V506" s="96">
        <v>1</v>
      </c>
      <c r="W506" s="185">
        <v>49</v>
      </c>
      <c r="X506" s="96">
        <v>185</v>
      </c>
      <c r="Y506" s="96">
        <v>69</v>
      </c>
      <c r="Z506" s="96">
        <v>42</v>
      </c>
      <c r="AA506" s="96">
        <v>3</v>
      </c>
      <c r="AB506" s="96">
        <v>5</v>
      </c>
      <c r="AC506" s="96">
        <v>0</v>
      </c>
      <c r="AD506" s="96">
        <v>40</v>
      </c>
      <c r="AE506" s="188">
        <v>4.71</v>
      </c>
      <c r="AF506" s="96">
        <v>58</v>
      </c>
      <c r="AG506" s="97">
        <v>8.5</v>
      </c>
      <c r="AH506" s="98">
        <v>2.2000000000000002</v>
      </c>
      <c r="AI506" s="97">
        <v>7.4</v>
      </c>
      <c r="AJ506" s="97">
        <v>3.4</v>
      </c>
      <c r="AK506" s="99">
        <v>1.41</v>
      </c>
      <c r="AL506" s="100">
        <v>0.28399999999999997</v>
      </c>
      <c r="AM506" s="99">
        <v>1.41</v>
      </c>
      <c r="AN506" s="99">
        <v>1.94</v>
      </c>
      <c r="AO506" s="99">
        <v>0.08</v>
      </c>
      <c r="AP506" s="101">
        <v>22</v>
      </c>
      <c r="AQ506" s="102">
        <v>111</v>
      </c>
      <c r="AR506" s="103">
        <v>19</v>
      </c>
      <c r="AS506" s="102">
        <v>5</v>
      </c>
      <c r="AT506" s="191">
        <v>5.34</v>
      </c>
      <c r="AU506" s="84">
        <v>192</v>
      </c>
      <c r="AV506" s="84">
        <v>102</v>
      </c>
      <c r="AW506" s="94">
        <v>-0.09</v>
      </c>
      <c r="AX506" s="84" t="s">
        <v>1739</v>
      </c>
      <c r="AY506" s="97">
        <v>64.8</v>
      </c>
      <c r="AZ506" s="94">
        <v>4.6399999999999997</v>
      </c>
      <c r="BA506" s="96">
        <v>85</v>
      </c>
      <c r="BB506" s="96">
        <v>20</v>
      </c>
      <c r="BC506" s="84" t="s">
        <v>1739</v>
      </c>
      <c r="BD506" s="97">
        <v>63.5</v>
      </c>
      <c r="BE506" s="94">
        <v>4.62</v>
      </c>
      <c r="BF506" s="96">
        <v>91</v>
      </c>
      <c r="BG506" s="96">
        <v>20</v>
      </c>
      <c r="BH506" s="97">
        <v>60</v>
      </c>
      <c r="BI506" s="94">
        <v>5.25</v>
      </c>
      <c r="BJ506" s="94">
        <v>5.04</v>
      </c>
      <c r="BK506" s="96">
        <v>14</v>
      </c>
      <c r="BL506" s="94">
        <v>-0.54</v>
      </c>
      <c r="BM506" s="36">
        <v>5</v>
      </c>
      <c r="BN506" s="70" t="s">
        <v>1065</v>
      </c>
      <c r="BO506" s="104">
        <v>4</v>
      </c>
      <c r="BP506" s="84" t="s">
        <v>4341</v>
      </c>
      <c r="BQ506" s="84">
        <v>594742</v>
      </c>
      <c r="BR506" s="36" t="s">
        <v>3748</v>
      </c>
      <c r="BS506" s="36" t="s">
        <v>5269</v>
      </c>
      <c r="BT506" s="36" t="s">
        <v>5733</v>
      </c>
      <c r="BU506" s="84" t="s">
        <v>5767</v>
      </c>
      <c r="BV506" s="84" t="s">
        <v>4668</v>
      </c>
    </row>
    <row r="507" spans="1:74" x14ac:dyDescent="0.3">
      <c r="A507" s="84" t="s">
        <v>6080</v>
      </c>
      <c r="B507" s="84" t="s">
        <v>277</v>
      </c>
      <c r="C507" s="84" t="s">
        <v>1065</v>
      </c>
      <c r="D507" s="84">
        <v>2018</v>
      </c>
      <c r="E507" s="84">
        <v>24</v>
      </c>
      <c r="F507" s="84" t="s">
        <v>1392</v>
      </c>
      <c r="G507" s="84" t="s">
        <v>1373</v>
      </c>
      <c r="H507" s="93" t="s">
        <v>1739</v>
      </c>
      <c r="I507" s="94">
        <v>0.54</v>
      </c>
      <c r="J507" s="93" t="s">
        <v>1064</v>
      </c>
      <c r="K507" s="184">
        <v>85.1</v>
      </c>
      <c r="L507" s="185">
        <v>4</v>
      </c>
      <c r="M507" s="96">
        <v>19</v>
      </c>
      <c r="N507" s="96">
        <v>8</v>
      </c>
      <c r="O507" s="96">
        <v>0</v>
      </c>
      <c r="P507" s="96">
        <v>0</v>
      </c>
      <c r="Q507" s="185">
        <v>0</v>
      </c>
      <c r="R507" s="96">
        <v>2</v>
      </c>
      <c r="S507" s="96">
        <v>250</v>
      </c>
      <c r="T507" s="96">
        <v>7</v>
      </c>
      <c r="U507" s="96">
        <v>20</v>
      </c>
      <c r="V507" s="96">
        <v>1</v>
      </c>
      <c r="W507" s="185">
        <v>38</v>
      </c>
      <c r="X507" s="96">
        <v>180</v>
      </c>
      <c r="Y507" s="96">
        <v>82</v>
      </c>
      <c r="Z507" s="96">
        <v>44</v>
      </c>
      <c r="AA507" s="96">
        <v>2</v>
      </c>
      <c r="AB507" s="96">
        <v>2</v>
      </c>
      <c r="AC507" s="96">
        <v>0</v>
      </c>
      <c r="AD507" s="96">
        <v>37</v>
      </c>
      <c r="AE507" s="188">
        <v>4.8899999999999997</v>
      </c>
      <c r="AF507" s="96">
        <v>76</v>
      </c>
      <c r="AG507" s="97">
        <v>11.8</v>
      </c>
      <c r="AH507" s="98">
        <v>1.9</v>
      </c>
      <c r="AI507" s="97">
        <v>6</v>
      </c>
      <c r="AJ507" s="97">
        <v>3.1</v>
      </c>
      <c r="AK507" s="99">
        <v>1.08</v>
      </c>
      <c r="AL507" s="100">
        <v>0.27</v>
      </c>
      <c r="AM507" s="99">
        <v>1.36</v>
      </c>
      <c r="AN507" s="99">
        <v>1.54</v>
      </c>
      <c r="AO507" s="99">
        <v>0.05</v>
      </c>
      <c r="AP507" s="101">
        <v>7</v>
      </c>
      <c r="AQ507" s="102">
        <v>115</v>
      </c>
      <c r="AR507" s="103">
        <v>19</v>
      </c>
      <c r="AS507" s="102">
        <v>5</v>
      </c>
      <c r="AT507" s="191">
        <v>7.91</v>
      </c>
      <c r="AU507" s="84">
        <v>193</v>
      </c>
      <c r="AV507" s="84">
        <v>103</v>
      </c>
      <c r="AW507" s="94">
        <v>-0.41</v>
      </c>
      <c r="AX507" s="84" t="s">
        <v>1739</v>
      </c>
      <c r="AY507" s="97">
        <v>64.099999999999994</v>
      </c>
      <c r="AZ507" s="94">
        <v>4.47</v>
      </c>
      <c r="BA507" s="96">
        <v>82</v>
      </c>
      <c r="BB507" s="96">
        <v>22</v>
      </c>
      <c r="BC507" s="84" t="s">
        <v>1739</v>
      </c>
      <c r="BD507" s="97">
        <v>61.7</v>
      </c>
      <c r="BE507" s="94">
        <v>4.4800000000000004</v>
      </c>
      <c r="BF507" s="96">
        <v>89</v>
      </c>
      <c r="BG507" s="96">
        <v>21</v>
      </c>
      <c r="BH507" s="97">
        <v>58.7</v>
      </c>
      <c r="BI507" s="94">
        <v>3.22</v>
      </c>
      <c r="BJ507" s="94">
        <v>4.55</v>
      </c>
      <c r="BK507" s="96">
        <v>20</v>
      </c>
      <c r="BL507" s="94">
        <v>1.67</v>
      </c>
      <c r="BM507" s="36">
        <v>-1</v>
      </c>
      <c r="BN507" s="70" t="s">
        <v>1065</v>
      </c>
      <c r="BO507" s="104">
        <v>3</v>
      </c>
      <c r="BP507" s="84" t="s">
        <v>6081</v>
      </c>
      <c r="BQ507" s="84">
        <v>621112</v>
      </c>
      <c r="BR507" s="36" t="s">
        <v>5247</v>
      </c>
      <c r="BS507" s="36" t="s">
        <v>5269</v>
      </c>
      <c r="BT507" s="36" t="s">
        <v>4321</v>
      </c>
      <c r="BU507" s="84" t="s">
        <v>3468</v>
      </c>
      <c r="BV507" s="84" t="s">
        <v>4668</v>
      </c>
    </row>
    <row r="508" spans="1:74" x14ac:dyDescent="0.3">
      <c r="A508" s="84" t="s">
        <v>1860</v>
      </c>
      <c r="B508" s="84" t="s">
        <v>221</v>
      </c>
      <c r="C508" s="84" t="s">
        <v>1065</v>
      </c>
      <c r="D508" s="84">
        <v>2018</v>
      </c>
      <c r="E508" s="84">
        <v>34</v>
      </c>
      <c r="F508" s="84" t="s">
        <v>1390</v>
      </c>
      <c r="G508" s="84" t="s">
        <v>1373</v>
      </c>
      <c r="H508" s="93" t="s">
        <v>1739</v>
      </c>
      <c r="I508" s="94">
        <v>0.72</v>
      </c>
      <c r="J508" s="93" t="s">
        <v>1064</v>
      </c>
      <c r="K508" s="184">
        <v>87.6</v>
      </c>
      <c r="L508" s="185">
        <v>6</v>
      </c>
      <c r="M508" s="96">
        <v>28</v>
      </c>
      <c r="N508" s="96">
        <v>16</v>
      </c>
      <c r="O508" s="96">
        <v>0</v>
      </c>
      <c r="P508" s="96">
        <v>0</v>
      </c>
      <c r="Q508" s="185">
        <v>0</v>
      </c>
      <c r="R508" s="96">
        <v>3</v>
      </c>
      <c r="S508" s="96">
        <v>417</v>
      </c>
      <c r="T508" s="96">
        <v>14</v>
      </c>
      <c r="U508" s="96">
        <v>39</v>
      </c>
      <c r="V508" s="96">
        <v>2</v>
      </c>
      <c r="W508" s="185">
        <v>59</v>
      </c>
      <c r="X508" s="96">
        <v>282</v>
      </c>
      <c r="Y508" s="96">
        <v>128</v>
      </c>
      <c r="Z508" s="96">
        <v>48</v>
      </c>
      <c r="AA508" s="96">
        <v>3</v>
      </c>
      <c r="AB508" s="96">
        <v>7</v>
      </c>
      <c r="AC508" s="96">
        <v>0</v>
      </c>
      <c r="AD508" s="96">
        <v>70</v>
      </c>
      <c r="AE508" s="188">
        <v>5.36</v>
      </c>
      <c r="AF508" s="96">
        <v>115</v>
      </c>
      <c r="AG508" s="97">
        <v>10.9</v>
      </c>
      <c r="AH508" s="98">
        <v>1.5</v>
      </c>
      <c r="AI508" s="97">
        <v>5.7</v>
      </c>
      <c r="AJ508" s="97">
        <v>3.7</v>
      </c>
      <c r="AK508" s="99">
        <v>1.32</v>
      </c>
      <c r="AL508" s="100">
        <v>0.28699999999999998</v>
      </c>
      <c r="AM508" s="99">
        <v>1.53</v>
      </c>
      <c r="AN508" s="99">
        <v>1.87</v>
      </c>
      <c r="AO508" s="99">
        <v>7.0000000000000007E-2</v>
      </c>
      <c r="AP508" s="101">
        <v>0</v>
      </c>
      <c r="AQ508" s="102">
        <v>127</v>
      </c>
      <c r="AR508" s="103">
        <v>19</v>
      </c>
      <c r="AS508" s="102">
        <v>2</v>
      </c>
      <c r="AT508" s="191">
        <v>10.210000000000001</v>
      </c>
      <c r="AU508" s="84">
        <v>194</v>
      </c>
      <c r="AV508" s="84">
        <v>104</v>
      </c>
      <c r="AW508" s="94">
        <v>-0.32</v>
      </c>
      <c r="AX508" s="84" t="s">
        <v>1739</v>
      </c>
      <c r="AY508" s="97">
        <v>81</v>
      </c>
      <c r="AZ508" s="94">
        <v>5.15</v>
      </c>
      <c r="BA508" s="96">
        <v>95</v>
      </c>
      <c r="BB508" s="96">
        <v>16</v>
      </c>
      <c r="BC508" s="84" t="s">
        <v>1739</v>
      </c>
      <c r="BD508" s="97">
        <v>74.099999999999994</v>
      </c>
      <c r="BE508" s="94">
        <v>5.05</v>
      </c>
      <c r="BF508" s="96">
        <v>100</v>
      </c>
      <c r="BG508" s="96">
        <v>16</v>
      </c>
      <c r="BH508" s="97">
        <v>120</v>
      </c>
      <c r="BI508" s="94">
        <v>5.93</v>
      </c>
      <c r="BJ508" s="94">
        <v>6.12</v>
      </c>
      <c r="BK508" s="96">
        <v>14</v>
      </c>
      <c r="BL508" s="94">
        <v>-0.56000000000000005</v>
      </c>
      <c r="BM508" s="36">
        <v>5</v>
      </c>
      <c r="BN508" s="70" t="s">
        <v>1065</v>
      </c>
      <c r="BO508" s="104">
        <v>-46</v>
      </c>
      <c r="BP508" s="84" t="s">
        <v>1861</v>
      </c>
      <c r="BQ508" s="84">
        <v>460059</v>
      </c>
      <c r="BR508" s="36" t="s">
        <v>4686</v>
      </c>
      <c r="BS508" s="36" t="s">
        <v>3478</v>
      </c>
      <c r="BT508" s="36" t="s">
        <v>3645</v>
      </c>
      <c r="BU508" s="84" t="s">
        <v>3450</v>
      </c>
      <c r="BV508" s="84" t="s">
        <v>4681</v>
      </c>
    </row>
    <row r="509" spans="1:74" x14ac:dyDescent="0.3">
      <c r="A509" s="84" t="s">
        <v>3269</v>
      </c>
      <c r="B509" s="84" t="s">
        <v>64</v>
      </c>
      <c r="C509" s="84" t="s">
        <v>1065</v>
      </c>
      <c r="D509" s="84">
        <v>2018</v>
      </c>
      <c r="E509" s="84">
        <v>30</v>
      </c>
      <c r="F509" s="84" t="s">
        <v>1397</v>
      </c>
      <c r="G509" s="84" t="s">
        <v>1373</v>
      </c>
      <c r="H509" s="93" t="s">
        <v>1739</v>
      </c>
      <c r="I509" s="94">
        <v>0.48</v>
      </c>
      <c r="J509" s="93" t="s">
        <v>1064</v>
      </c>
      <c r="K509" s="184">
        <v>64.2</v>
      </c>
      <c r="L509" s="185">
        <v>4</v>
      </c>
      <c r="M509" s="96">
        <v>24</v>
      </c>
      <c r="N509" s="96">
        <v>6</v>
      </c>
      <c r="O509" s="96">
        <v>0</v>
      </c>
      <c r="P509" s="96">
        <v>0</v>
      </c>
      <c r="Q509" s="185">
        <v>0</v>
      </c>
      <c r="R509" s="96">
        <v>5</v>
      </c>
      <c r="S509" s="96">
        <v>239</v>
      </c>
      <c r="T509" s="96">
        <v>10</v>
      </c>
      <c r="U509" s="96">
        <v>18</v>
      </c>
      <c r="V509" s="96">
        <v>1</v>
      </c>
      <c r="W509" s="185">
        <v>41</v>
      </c>
      <c r="X509" s="96">
        <v>165</v>
      </c>
      <c r="Y509" s="96">
        <v>85</v>
      </c>
      <c r="Z509" s="96">
        <v>44</v>
      </c>
      <c r="AA509" s="96">
        <v>2</v>
      </c>
      <c r="AB509" s="96">
        <v>3</v>
      </c>
      <c r="AC509" s="96">
        <v>0</v>
      </c>
      <c r="AD509" s="96">
        <v>45</v>
      </c>
      <c r="AE509" s="188">
        <v>4.8600000000000003</v>
      </c>
      <c r="AF509" s="96">
        <v>71</v>
      </c>
      <c r="AG509" s="97">
        <v>11.6</v>
      </c>
      <c r="AH509" s="98">
        <v>2.2999999999999998</v>
      </c>
      <c r="AI509" s="97">
        <v>6.9</v>
      </c>
      <c r="AJ509" s="97">
        <v>2.9</v>
      </c>
      <c r="AK509" s="99">
        <v>1.58</v>
      </c>
      <c r="AL509" s="100">
        <v>0.28699999999999998</v>
      </c>
      <c r="AM509" s="99">
        <v>1.44</v>
      </c>
      <c r="AN509" s="99">
        <v>2.0699999999999998</v>
      </c>
      <c r="AO509" s="99">
        <v>0.08</v>
      </c>
      <c r="AP509" s="101">
        <v>13</v>
      </c>
      <c r="AQ509" s="102">
        <v>115</v>
      </c>
      <c r="AR509" s="103">
        <v>19</v>
      </c>
      <c r="AS509" s="102">
        <v>3</v>
      </c>
      <c r="AT509" s="191">
        <v>6.07</v>
      </c>
      <c r="AU509" s="84">
        <v>196</v>
      </c>
      <c r="AV509" s="84">
        <v>105</v>
      </c>
      <c r="AW509" s="94">
        <v>-0.12</v>
      </c>
      <c r="AX509" s="84" t="s">
        <v>1739</v>
      </c>
      <c r="AY509" s="97">
        <v>59.5</v>
      </c>
      <c r="AZ509" s="94">
        <v>4.8499999999999996</v>
      </c>
      <c r="BA509" s="96">
        <v>89</v>
      </c>
      <c r="BB509" s="96">
        <v>16</v>
      </c>
      <c r="BC509" s="84" t="s">
        <v>1739</v>
      </c>
      <c r="BD509" s="97">
        <v>59.3</v>
      </c>
      <c r="BE509" s="94">
        <v>4.75</v>
      </c>
      <c r="BF509" s="96">
        <v>94</v>
      </c>
      <c r="BG509" s="96">
        <v>17</v>
      </c>
      <c r="BH509" s="97">
        <v>54</v>
      </c>
      <c r="BI509" s="94">
        <v>5</v>
      </c>
      <c r="BJ509" s="94">
        <v>5.65</v>
      </c>
      <c r="BK509" s="96">
        <v>9</v>
      </c>
      <c r="BL509" s="94">
        <v>-0.14000000000000001</v>
      </c>
      <c r="BM509" s="36">
        <v>10</v>
      </c>
      <c r="BN509" s="70" t="s">
        <v>1065</v>
      </c>
      <c r="BO509" s="104">
        <v>5</v>
      </c>
      <c r="BP509" s="84" t="s">
        <v>3268</v>
      </c>
      <c r="BQ509" s="84">
        <v>548357</v>
      </c>
      <c r="BR509" s="36" t="s">
        <v>3757</v>
      </c>
      <c r="BS509" s="36" t="s">
        <v>3458</v>
      </c>
      <c r="BT509" s="36" t="s">
        <v>7065</v>
      </c>
      <c r="BU509" s="84" t="s">
        <v>3485</v>
      </c>
      <c r="BV509" s="84" t="s">
        <v>4674</v>
      </c>
    </row>
    <row r="510" spans="1:74" x14ac:dyDescent="0.3">
      <c r="A510" s="84" t="s">
        <v>5459</v>
      </c>
      <c r="B510" s="84" t="s">
        <v>15</v>
      </c>
      <c r="C510" s="84" t="s">
        <v>1065</v>
      </c>
      <c r="D510" s="84">
        <v>2018</v>
      </c>
      <c r="E510" s="84">
        <v>24</v>
      </c>
      <c r="F510" s="84" t="s">
        <v>1375</v>
      </c>
      <c r="G510" s="84" t="s">
        <v>1373</v>
      </c>
      <c r="H510" s="93" t="s">
        <v>1739</v>
      </c>
      <c r="I510" s="94">
        <v>0.4</v>
      </c>
      <c r="J510" s="93" t="s">
        <v>1064</v>
      </c>
      <c r="K510" s="184">
        <v>53</v>
      </c>
      <c r="L510" s="185">
        <v>3</v>
      </c>
      <c r="M510" s="96">
        <v>40</v>
      </c>
      <c r="N510" s="96">
        <v>3</v>
      </c>
      <c r="O510" s="96">
        <v>0</v>
      </c>
      <c r="P510" s="96">
        <v>0</v>
      </c>
      <c r="Q510" s="185">
        <v>1</v>
      </c>
      <c r="R510" s="96">
        <v>11</v>
      </c>
      <c r="S510" s="96">
        <v>238</v>
      </c>
      <c r="T510" s="96">
        <v>6</v>
      </c>
      <c r="U510" s="96">
        <v>33</v>
      </c>
      <c r="V510" s="96">
        <v>2</v>
      </c>
      <c r="W510" s="185">
        <v>59</v>
      </c>
      <c r="X510" s="96">
        <v>164</v>
      </c>
      <c r="Y510" s="96">
        <v>38</v>
      </c>
      <c r="Z510" s="96">
        <v>40</v>
      </c>
      <c r="AA510" s="96">
        <v>3</v>
      </c>
      <c r="AB510" s="96">
        <v>2</v>
      </c>
      <c r="AC510" s="96">
        <v>0</v>
      </c>
      <c r="AD510" s="96">
        <v>24</v>
      </c>
      <c r="AE510" s="188">
        <v>4.47</v>
      </c>
      <c r="AF510" s="96">
        <v>46</v>
      </c>
      <c r="AG510" s="97">
        <v>7.7</v>
      </c>
      <c r="AH510" s="98">
        <v>1.8</v>
      </c>
      <c r="AI510" s="97">
        <v>10</v>
      </c>
      <c r="AJ510" s="97">
        <v>5.5</v>
      </c>
      <c r="AK510" s="99">
        <v>1.0900000000000001</v>
      </c>
      <c r="AL510" s="100">
        <v>0.28799999999999998</v>
      </c>
      <c r="AM510" s="99">
        <v>1.45</v>
      </c>
      <c r="AN510" s="99">
        <v>1.82</v>
      </c>
      <c r="AO510" s="99">
        <v>7.0000000000000007E-2</v>
      </c>
      <c r="AP510" s="101">
        <v>68</v>
      </c>
      <c r="AQ510" s="102">
        <v>105</v>
      </c>
      <c r="AR510" s="103">
        <v>18</v>
      </c>
      <c r="AS510" s="102">
        <v>3</v>
      </c>
      <c r="AT510" s="191">
        <v>2.68</v>
      </c>
      <c r="AU510" s="84">
        <v>197</v>
      </c>
      <c r="AV510" s="84">
        <v>106</v>
      </c>
      <c r="AW510" s="94">
        <v>-0.04</v>
      </c>
      <c r="AX510" s="84" t="s">
        <v>1739</v>
      </c>
      <c r="AY510" s="97">
        <v>57.3</v>
      </c>
      <c r="AZ510" s="94">
        <v>4.3899999999999997</v>
      </c>
      <c r="BA510" s="96">
        <v>81</v>
      </c>
      <c r="BB510" s="96">
        <v>22</v>
      </c>
      <c r="BC510" s="84" t="s">
        <v>1739</v>
      </c>
      <c r="BD510" s="97">
        <v>60.5</v>
      </c>
      <c r="BE510" s="94">
        <v>4.42</v>
      </c>
      <c r="BF510" s="96">
        <v>87</v>
      </c>
      <c r="BG510" s="96">
        <v>22</v>
      </c>
      <c r="BH510" s="97">
        <v>45.7</v>
      </c>
      <c r="BI510" s="94">
        <v>3.94</v>
      </c>
      <c r="BJ510" s="94">
        <v>4.5</v>
      </c>
      <c r="BK510" s="96">
        <v>18</v>
      </c>
      <c r="BL510" s="94">
        <v>0.53</v>
      </c>
      <c r="BM510" s="36">
        <v>1</v>
      </c>
      <c r="BN510" s="70" t="s">
        <v>1065</v>
      </c>
      <c r="BO510" s="104">
        <v>15</v>
      </c>
      <c r="BP510" s="84" t="s">
        <v>5460</v>
      </c>
      <c r="BQ510" s="84">
        <v>600917</v>
      </c>
      <c r="BR510" s="36" t="s">
        <v>4675</v>
      </c>
      <c r="BS510" s="36" t="s">
        <v>5268</v>
      </c>
      <c r="BT510" s="36" t="s">
        <v>5248</v>
      </c>
      <c r="BU510" s="84" t="s">
        <v>6082</v>
      </c>
      <c r="BV510" s="84" t="s">
        <v>4668</v>
      </c>
    </row>
    <row r="511" spans="1:74" x14ac:dyDescent="0.3">
      <c r="A511" s="84" t="s">
        <v>5007</v>
      </c>
      <c r="B511" s="84" t="s">
        <v>5008</v>
      </c>
      <c r="C511" s="84" t="s">
        <v>1065</v>
      </c>
      <c r="D511" s="84">
        <v>2018</v>
      </c>
      <c r="E511" s="84">
        <v>29</v>
      </c>
      <c r="F511" s="84" t="s">
        <v>1375</v>
      </c>
      <c r="G511" s="84" t="s">
        <v>1373</v>
      </c>
      <c r="H511" s="93" t="s">
        <v>1739</v>
      </c>
      <c r="I511" s="94">
        <v>0.55000000000000004</v>
      </c>
      <c r="J511" s="93" t="s">
        <v>1064</v>
      </c>
      <c r="K511" s="184">
        <v>54.3</v>
      </c>
      <c r="L511" s="185">
        <v>3</v>
      </c>
      <c r="M511" s="96">
        <v>39</v>
      </c>
      <c r="N511" s="96">
        <v>3</v>
      </c>
      <c r="O511" s="96">
        <v>0</v>
      </c>
      <c r="P511" s="96">
        <v>0</v>
      </c>
      <c r="Q511" s="185">
        <v>0</v>
      </c>
      <c r="R511" s="96">
        <v>12</v>
      </c>
      <c r="S511" s="96">
        <v>268</v>
      </c>
      <c r="T511" s="96">
        <v>7</v>
      </c>
      <c r="U511" s="96">
        <v>24</v>
      </c>
      <c r="V511" s="96">
        <v>2</v>
      </c>
      <c r="W511" s="185">
        <v>51</v>
      </c>
      <c r="X511" s="96">
        <v>184</v>
      </c>
      <c r="Y511" s="96">
        <v>56</v>
      </c>
      <c r="Z511" s="96">
        <v>41</v>
      </c>
      <c r="AA511" s="96">
        <v>4</v>
      </c>
      <c r="AB511" s="96">
        <v>4</v>
      </c>
      <c r="AC511" s="96">
        <v>0</v>
      </c>
      <c r="AD511" s="96">
        <v>26</v>
      </c>
      <c r="AE511" s="188">
        <v>4.5999999999999996</v>
      </c>
      <c r="AF511" s="96">
        <v>53</v>
      </c>
      <c r="AG511" s="97">
        <v>7.7</v>
      </c>
      <c r="AH511" s="98">
        <v>2.1</v>
      </c>
      <c r="AI511" s="97">
        <v>7.5</v>
      </c>
      <c r="AJ511" s="97">
        <v>3.5</v>
      </c>
      <c r="AK511" s="99">
        <v>0.99</v>
      </c>
      <c r="AL511" s="100">
        <v>0.30299999999999999</v>
      </c>
      <c r="AM511" s="99">
        <v>1.41</v>
      </c>
      <c r="AN511" s="99">
        <v>1.49</v>
      </c>
      <c r="AO511" s="99">
        <v>0.05</v>
      </c>
      <c r="AP511" s="101">
        <v>30</v>
      </c>
      <c r="AQ511" s="102">
        <v>109</v>
      </c>
      <c r="AR511" s="103">
        <v>18</v>
      </c>
      <c r="AS511" s="102">
        <v>3</v>
      </c>
      <c r="AT511" s="191">
        <v>3.47</v>
      </c>
      <c r="AU511" s="84">
        <v>198</v>
      </c>
      <c r="AV511" s="84">
        <v>107</v>
      </c>
      <c r="AW511" s="94">
        <v>-0.24</v>
      </c>
      <c r="AX511" s="84" t="s">
        <v>1739</v>
      </c>
      <c r="AY511" s="97">
        <v>60.7</v>
      </c>
      <c r="AZ511" s="94">
        <v>4.26</v>
      </c>
      <c r="BA511" s="96">
        <v>78</v>
      </c>
      <c r="BB511" s="96">
        <v>25</v>
      </c>
      <c r="BC511" s="84" t="s">
        <v>1739</v>
      </c>
      <c r="BD511" s="97">
        <v>62.6</v>
      </c>
      <c r="BE511" s="94">
        <v>4.3600000000000003</v>
      </c>
      <c r="BF511" s="96">
        <v>86</v>
      </c>
      <c r="BG511" s="96">
        <v>24</v>
      </c>
      <c r="BH511" s="97">
        <v>58.3</v>
      </c>
      <c r="BI511" s="94">
        <v>3.7</v>
      </c>
      <c r="BJ511" s="94">
        <v>4.47</v>
      </c>
      <c r="BK511" s="96">
        <v>21</v>
      </c>
      <c r="BL511" s="94">
        <v>0.89</v>
      </c>
      <c r="BM511" s="36">
        <v>-3</v>
      </c>
      <c r="BN511" s="70" t="s">
        <v>1065</v>
      </c>
      <c r="BO511" s="104">
        <v>4</v>
      </c>
      <c r="BP511" s="84" t="s">
        <v>5009</v>
      </c>
      <c r="BQ511" s="84">
        <v>501697</v>
      </c>
      <c r="BR511" s="36" t="s">
        <v>3761</v>
      </c>
      <c r="BS511" s="36" t="s">
        <v>3514</v>
      </c>
      <c r="BT511" s="36" t="s">
        <v>5268</v>
      </c>
      <c r="BU511" s="84" t="s">
        <v>5021</v>
      </c>
      <c r="BV511" s="84" t="s">
        <v>4677</v>
      </c>
    </row>
    <row r="512" spans="1:74" x14ac:dyDescent="0.3">
      <c r="A512" s="84" t="s">
        <v>444</v>
      </c>
      <c r="B512" s="84" t="s">
        <v>1862</v>
      </c>
      <c r="C512" s="84" t="s">
        <v>1065</v>
      </c>
      <c r="D512" s="84">
        <v>2018</v>
      </c>
      <c r="E512" s="84">
        <v>29</v>
      </c>
      <c r="F512" s="84" t="s">
        <v>1388</v>
      </c>
      <c r="G512" s="84" t="s">
        <v>1373</v>
      </c>
      <c r="H512" s="93" t="s">
        <v>1739</v>
      </c>
      <c r="I512" s="94">
        <v>0.64</v>
      </c>
      <c r="J512" s="93" t="s">
        <v>1064</v>
      </c>
      <c r="K512" s="184">
        <v>85.2</v>
      </c>
      <c r="L512" s="185">
        <v>4</v>
      </c>
      <c r="M512" s="96">
        <v>22</v>
      </c>
      <c r="N512" s="96">
        <v>10</v>
      </c>
      <c r="O512" s="96">
        <v>0</v>
      </c>
      <c r="P512" s="96">
        <v>0</v>
      </c>
      <c r="Q512" s="185">
        <v>0</v>
      </c>
      <c r="R512" s="96">
        <v>3</v>
      </c>
      <c r="S512" s="96">
        <v>288</v>
      </c>
      <c r="T512" s="96">
        <v>10</v>
      </c>
      <c r="U512" s="96">
        <v>26</v>
      </c>
      <c r="V512" s="96">
        <v>1</v>
      </c>
      <c r="W512" s="185">
        <v>52</v>
      </c>
      <c r="X512" s="96">
        <v>196</v>
      </c>
      <c r="Y512" s="96">
        <v>107</v>
      </c>
      <c r="Z512" s="96">
        <v>46</v>
      </c>
      <c r="AA512" s="96">
        <v>4</v>
      </c>
      <c r="AB512" s="96">
        <v>3</v>
      </c>
      <c r="AC512" s="96">
        <v>0</v>
      </c>
      <c r="AD512" s="96">
        <v>58</v>
      </c>
      <c r="AE512" s="188">
        <v>5.16</v>
      </c>
      <c r="AF512" s="96">
        <v>94</v>
      </c>
      <c r="AG512" s="97">
        <v>12.9</v>
      </c>
      <c r="AH512" s="98">
        <v>2</v>
      </c>
      <c r="AI512" s="97">
        <v>7.1</v>
      </c>
      <c r="AJ512" s="97">
        <v>3.5</v>
      </c>
      <c r="AK512" s="99">
        <v>1.3</v>
      </c>
      <c r="AL512" s="100">
        <v>0.29599999999999999</v>
      </c>
      <c r="AM512" s="99">
        <v>1.52</v>
      </c>
      <c r="AN512" s="99">
        <v>1.83</v>
      </c>
      <c r="AO512" s="99">
        <v>7.0000000000000007E-2</v>
      </c>
      <c r="AP512" s="101">
        <v>15</v>
      </c>
      <c r="AQ512" s="102">
        <v>122</v>
      </c>
      <c r="AR512" s="103">
        <v>18</v>
      </c>
      <c r="AS512" s="102">
        <v>3</v>
      </c>
      <c r="AT512" s="191">
        <v>8.19</v>
      </c>
      <c r="AU512" s="84">
        <v>185</v>
      </c>
      <c r="AV512" s="84">
        <v>96</v>
      </c>
      <c r="AW512" s="94">
        <v>-0.56999999999999995</v>
      </c>
      <c r="AX512" s="84" t="s">
        <v>1739</v>
      </c>
      <c r="AY512" s="97">
        <v>67</v>
      </c>
      <c r="AZ512" s="94">
        <v>4.59</v>
      </c>
      <c r="BA512" s="96">
        <v>84</v>
      </c>
      <c r="BB512" s="96">
        <v>21</v>
      </c>
      <c r="BC512" s="84" t="s">
        <v>1739</v>
      </c>
      <c r="BD512" s="97">
        <v>62</v>
      </c>
      <c r="BE512" s="94">
        <v>4.58</v>
      </c>
      <c r="BF512" s="96">
        <v>91</v>
      </c>
      <c r="BG512" s="96">
        <v>20</v>
      </c>
      <c r="BH512" s="97">
        <v>57.3</v>
      </c>
      <c r="BI512" s="94">
        <v>7.85</v>
      </c>
      <c r="BJ512" s="94">
        <v>5.0199999999999996</v>
      </c>
      <c r="BK512" s="96">
        <v>14</v>
      </c>
      <c r="BL512" s="94">
        <v>-2.69</v>
      </c>
      <c r="BM512" s="36">
        <v>4</v>
      </c>
      <c r="BN512" s="70" t="s">
        <v>1065</v>
      </c>
      <c r="BO512" s="104">
        <v>5</v>
      </c>
      <c r="BP512" s="84" t="s">
        <v>1863</v>
      </c>
      <c r="BQ512" s="84">
        <v>503449</v>
      </c>
      <c r="BR512" s="36" t="s">
        <v>3756</v>
      </c>
      <c r="BS512" s="36" t="s">
        <v>3439</v>
      </c>
      <c r="BT512" s="36" t="s">
        <v>3732</v>
      </c>
      <c r="BU512" s="84" t="s">
        <v>3450</v>
      </c>
      <c r="BV512" s="84" t="s">
        <v>4677</v>
      </c>
    </row>
    <row r="513" spans="1:74" x14ac:dyDescent="0.3">
      <c r="A513" s="84" t="s">
        <v>5436</v>
      </c>
      <c r="B513" s="84" t="s">
        <v>1744</v>
      </c>
      <c r="C513" s="84" t="s">
        <v>1103</v>
      </c>
      <c r="D513" s="84">
        <v>2018</v>
      </c>
      <c r="E513" s="84">
        <v>31</v>
      </c>
      <c r="F513" s="84" t="s">
        <v>1377</v>
      </c>
      <c r="G513" s="84" t="s">
        <v>1373</v>
      </c>
      <c r="H513" s="93" t="s">
        <v>1739</v>
      </c>
      <c r="I513" s="94">
        <v>0.49</v>
      </c>
      <c r="J513" s="93" t="s">
        <v>1064</v>
      </c>
      <c r="K513" s="184">
        <v>50</v>
      </c>
      <c r="L513" s="185">
        <v>3</v>
      </c>
      <c r="M513" s="96">
        <v>46</v>
      </c>
      <c r="N513" s="96">
        <v>3</v>
      </c>
      <c r="O513" s="96">
        <v>0</v>
      </c>
      <c r="P513" s="96">
        <v>0</v>
      </c>
      <c r="Q513" s="185">
        <v>0</v>
      </c>
      <c r="R513" s="96">
        <v>11</v>
      </c>
      <c r="S513" s="96">
        <v>250</v>
      </c>
      <c r="T513" s="96">
        <v>7</v>
      </c>
      <c r="U513" s="96">
        <v>18</v>
      </c>
      <c r="V513" s="96">
        <v>2</v>
      </c>
      <c r="W513" s="185">
        <v>40</v>
      </c>
      <c r="X513" s="96">
        <v>177</v>
      </c>
      <c r="Y513" s="96">
        <v>50</v>
      </c>
      <c r="Z513" s="96">
        <v>41</v>
      </c>
      <c r="AA513" s="96">
        <v>3</v>
      </c>
      <c r="AB513" s="96">
        <v>3</v>
      </c>
      <c r="AC513" s="96">
        <v>0</v>
      </c>
      <c r="AD513" s="96">
        <v>23</v>
      </c>
      <c r="AE513" s="188">
        <v>4.58</v>
      </c>
      <c r="AF513" s="96">
        <v>46</v>
      </c>
      <c r="AG513" s="97">
        <v>7.1</v>
      </c>
      <c r="AH513" s="98">
        <v>2.2000000000000002</v>
      </c>
      <c r="AI513" s="97">
        <v>6.1</v>
      </c>
      <c r="AJ513" s="97">
        <v>2.7</v>
      </c>
      <c r="AK513" s="99">
        <v>1.01</v>
      </c>
      <c r="AL513" s="100">
        <v>0.27500000000000002</v>
      </c>
      <c r="AM513" s="99">
        <v>1.27</v>
      </c>
      <c r="AN513" s="99">
        <v>1.42</v>
      </c>
      <c r="AO513" s="99">
        <v>0.05</v>
      </c>
      <c r="AP513" s="101">
        <v>12</v>
      </c>
      <c r="AQ513" s="102">
        <v>108</v>
      </c>
      <c r="AR513" s="103">
        <v>18</v>
      </c>
      <c r="AS513" s="102">
        <v>3</v>
      </c>
      <c r="AT513" s="191">
        <v>3.72</v>
      </c>
      <c r="AU513" s="84">
        <v>199</v>
      </c>
      <c r="AV513" s="84">
        <v>108</v>
      </c>
      <c r="AW513" s="94">
        <v>-0.18</v>
      </c>
      <c r="AX513" s="84" t="s">
        <v>1739</v>
      </c>
      <c r="AY513" s="97">
        <v>58.1</v>
      </c>
      <c r="AZ513" s="94">
        <v>4.32</v>
      </c>
      <c r="BA513" s="96">
        <v>79</v>
      </c>
      <c r="BB513" s="96">
        <v>23</v>
      </c>
      <c r="BC513" s="84" t="s">
        <v>1739</v>
      </c>
      <c r="BD513" s="97">
        <v>60.3</v>
      </c>
      <c r="BE513" s="94">
        <v>4.4000000000000004</v>
      </c>
      <c r="BF513" s="96">
        <v>87</v>
      </c>
      <c r="BG513" s="96">
        <v>22</v>
      </c>
      <c r="BH513" s="97">
        <v>63.3</v>
      </c>
      <c r="BI513" s="94">
        <v>1.99</v>
      </c>
      <c r="BJ513" s="94">
        <v>4.37</v>
      </c>
      <c r="BK513" s="96">
        <v>24</v>
      </c>
      <c r="BL513" s="94">
        <v>2.59</v>
      </c>
      <c r="BM513" s="36">
        <v>-6</v>
      </c>
      <c r="BN513" s="70" t="s">
        <v>1065</v>
      </c>
      <c r="BO513" s="104">
        <v>-3</v>
      </c>
      <c r="BP513" s="84" t="s">
        <v>5437</v>
      </c>
      <c r="BQ513" s="84">
        <v>542947</v>
      </c>
      <c r="BR513" s="36" t="s">
        <v>3782</v>
      </c>
      <c r="BS513" s="36" t="s">
        <v>3545</v>
      </c>
      <c r="BT513" s="36" t="s">
        <v>4566</v>
      </c>
      <c r="BU513" s="84" t="s">
        <v>4409</v>
      </c>
      <c r="BV513" s="84" t="s">
        <v>4682</v>
      </c>
    </row>
    <row r="514" spans="1:74" x14ac:dyDescent="0.3">
      <c r="A514" s="84" t="s">
        <v>2311</v>
      </c>
      <c r="B514" s="84" t="s">
        <v>346</v>
      </c>
      <c r="C514" s="84" t="s">
        <v>1065</v>
      </c>
      <c r="D514" s="84">
        <v>2018</v>
      </c>
      <c r="E514" s="84">
        <v>31</v>
      </c>
      <c r="F514" s="84" t="s">
        <v>1390</v>
      </c>
      <c r="G514" s="84" t="s">
        <v>1373</v>
      </c>
      <c r="H514" s="93" t="s">
        <v>1739</v>
      </c>
      <c r="I514" s="94">
        <v>0.47</v>
      </c>
      <c r="J514" s="93" t="s">
        <v>1064</v>
      </c>
      <c r="K514" s="184">
        <v>44.9</v>
      </c>
      <c r="L514" s="185">
        <v>3</v>
      </c>
      <c r="M514" s="96">
        <v>44</v>
      </c>
      <c r="N514" s="96">
        <v>2</v>
      </c>
      <c r="O514" s="96">
        <v>0</v>
      </c>
      <c r="P514" s="96">
        <v>0</v>
      </c>
      <c r="Q514" s="185">
        <v>0</v>
      </c>
      <c r="R514" s="96">
        <v>13</v>
      </c>
      <c r="S514" s="96">
        <v>231</v>
      </c>
      <c r="T514" s="96">
        <v>7</v>
      </c>
      <c r="U514" s="96">
        <v>23</v>
      </c>
      <c r="V514" s="96">
        <v>2</v>
      </c>
      <c r="W514" s="185">
        <v>50</v>
      </c>
      <c r="X514" s="96">
        <v>160</v>
      </c>
      <c r="Y514" s="96">
        <v>43</v>
      </c>
      <c r="Z514" s="96">
        <v>41</v>
      </c>
      <c r="AA514" s="96">
        <v>2</v>
      </c>
      <c r="AB514" s="96">
        <v>3</v>
      </c>
      <c r="AC514" s="96">
        <v>0</v>
      </c>
      <c r="AD514" s="96">
        <v>23</v>
      </c>
      <c r="AE514" s="188">
        <v>4.51</v>
      </c>
      <c r="AF514" s="96">
        <v>41</v>
      </c>
      <c r="AG514" s="97">
        <v>6.9</v>
      </c>
      <c r="AH514" s="98">
        <v>2.2000000000000002</v>
      </c>
      <c r="AI514" s="97">
        <v>8.4</v>
      </c>
      <c r="AJ514" s="97">
        <v>3.9</v>
      </c>
      <c r="AK514" s="99">
        <v>1.19</v>
      </c>
      <c r="AL514" s="100">
        <v>0.28799999999999998</v>
      </c>
      <c r="AM514" s="99">
        <v>1.36</v>
      </c>
      <c r="AN514" s="99">
        <v>1.76</v>
      </c>
      <c r="AO514" s="99">
        <v>7.0000000000000007E-2</v>
      </c>
      <c r="AP514" s="101">
        <v>44</v>
      </c>
      <c r="AQ514" s="102">
        <v>106</v>
      </c>
      <c r="AR514" s="103">
        <v>18</v>
      </c>
      <c r="AS514" s="102">
        <v>3</v>
      </c>
      <c r="AT514" s="191">
        <v>2.85</v>
      </c>
      <c r="AU514" s="84">
        <v>200</v>
      </c>
      <c r="AV514" s="84">
        <v>109</v>
      </c>
      <c r="AW514" s="94">
        <v>-0.16</v>
      </c>
      <c r="AX514" s="84" t="s">
        <v>1739</v>
      </c>
      <c r="AY514" s="97">
        <v>54.8</v>
      </c>
      <c r="AZ514" s="94">
        <v>4.3</v>
      </c>
      <c r="BA514" s="96">
        <v>79</v>
      </c>
      <c r="BB514" s="96">
        <v>23</v>
      </c>
      <c r="BC514" s="84" t="s">
        <v>1739</v>
      </c>
      <c r="BD514" s="97">
        <v>58.4</v>
      </c>
      <c r="BE514" s="94">
        <v>4.3499999999999996</v>
      </c>
      <c r="BF514" s="96">
        <v>86</v>
      </c>
      <c r="BG514" s="96">
        <v>23</v>
      </c>
      <c r="BH514" s="97">
        <v>49.3</v>
      </c>
      <c r="BI514" s="94">
        <v>4.2</v>
      </c>
      <c r="BJ514" s="94">
        <v>3.9</v>
      </c>
      <c r="BK514" s="96">
        <v>31</v>
      </c>
      <c r="BL514" s="94">
        <v>0.31</v>
      </c>
      <c r="BM514" s="36">
        <v>-13</v>
      </c>
      <c r="BN514" s="70" t="s">
        <v>1065</v>
      </c>
      <c r="BO514" s="104">
        <v>9</v>
      </c>
      <c r="BP514" s="84" t="s">
        <v>2312</v>
      </c>
      <c r="BQ514" s="84">
        <v>543144</v>
      </c>
      <c r="BR514" s="36" t="s">
        <v>3766</v>
      </c>
      <c r="BS514" s="36" t="s">
        <v>3533</v>
      </c>
      <c r="BT514" s="36" t="s">
        <v>3688</v>
      </c>
      <c r="BU514" s="84" t="s">
        <v>5727</v>
      </c>
      <c r="BV514" s="84" t="s">
        <v>4682</v>
      </c>
    </row>
    <row r="515" spans="1:74" x14ac:dyDescent="0.3">
      <c r="A515" s="84" t="s">
        <v>132</v>
      </c>
      <c r="B515" s="84" t="s">
        <v>479</v>
      </c>
      <c r="C515" s="84" t="s">
        <v>1103</v>
      </c>
      <c r="D515" s="84">
        <v>2018</v>
      </c>
      <c r="E515" s="84">
        <v>27</v>
      </c>
      <c r="F515" s="84" t="s">
        <v>1377</v>
      </c>
      <c r="G515" s="84" t="s">
        <v>1373</v>
      </c>
      <c r="H515" s="93" t="s">
        <v>1739</v>
      </c>
      <c r="I515" s="94">
        <v>0.4</v>
      </c>
      <c r="J515" s="93" t="s">
        <v>1064</v>
      </c>
      <c r="K515" s="184">
        <v>46.1</v>
      </c>
      <c r="L515" s="185">
        <v>2</v>
      </c>
      <c r="M515" s="96">
        <v>43</v>
      </c>
      <c r="N515" s="96">
        <v>2</v>
      </c>
      <c r="O515" s="96">
        <v>0</v>
      </c>
      <c r="P515" s="96">
        <v>0</v>
      </c>
      <c r="Q515" s="185">
        <v>0</v>
      </c>
      <c r="R515" s="96">
        <v>9</v>
      </c>
      <c r="S515" s="96">
        <v>221</v>
      </c>
      <c r="T515" s="96">
        <v>7</v>
      </c>
      <c r="U515" s="96">
        <v>19</v>
      </c>
      <c r="V515" s="96">
        <v>1</v>
      </c>
      <c r="W515" s="185">
        <v>42</v>
      </c>
      <c r="X515" s="96">
        <v>154</v>
      </c>
      <c r="Y515" s="96">
        <v>44</v>
      </c>
      <c r="Z515" s="96">
        <v>40</v>
      </c>
      <c r="AA515" s="96">
        <v>1</v>
      </c>
      <c r="AB515" s="96">
        <v>2</v>
      </c>
      <c r="AC515" s="96">
        <v>0</v>
      </c>
      <c r="AD515" s="96">
        <v>21</v>
      </c>
      <c r="AE515" s="188">
        <v>4.47</v>
      </c>
      <c r="AF515" s="96">
        <v>40</v>
      </c>
      <c r="AG515" s="97">
        <v>7</v>
      </c>
      <c r="AH515" s="98">
        <v>2.2000000000000002</v>
      </c>
      <c r="AI515" s="97">
        <v>7.4</v>
      </c>
      <c r="AJ515" s="97">
        <v>3.3</v>
      </c>
      <c r="AK515" s="99">
        <v>1.1599999999999999</v>
      </c>
      <c r="AL515" s="100">
        <v>0.29599999999999999</v>
      </c>
      <c r="AM515" s="99">
        <v>1.38</v>
      </c>
      <c r="AN515" s="99">
        <v>1.66</v>
      </c>
      <c r="AO515" s="99">
        <v>0.06</v>
      </c>
      <c r="AP515" s="101">
        <v>29</v>
      </c>
      <c r="AQ515" s="102">
        <v>106</v>
      </c>
      <c r="AR515" s="103">
        <v>18</v>
      </c>
      <c r="AS515" s="102">
        <v>3</v>
      </c>
      <c r="AT515" s="191">
        <v>1.83</v>
      </c>
      <c r="AU515" s="84">
        <v>201</v>
      </c>
      <c r="AV515" s="84">
        <v>110</v>
      </c>
      <c r="AW515" s="94">
        <v>0</v>
      </c>
      <c r="AX515" s="84" t="s">
        <v>1739</v>
      </c>
      <c r="AY515" s="97">
        <v>54.3</v>
      </c>
      <c r="AZ515" s="94">
        <v>4.42</v>
      </c>
      <c r="BA515" s="96">
        <v>81</v>
      </c>
      <c r="BB515" s="96">
        <v>21</v>
      </c>
      <c r="BC515" s="84" t="s">
        <v>1739</v>
      </c>
      <c r="BD515" s="97">
        <v>58.2</v>
      </c>
      <c r="BE515" s="94">
        <v>4.47</v>
      </c>
      <c r="BF515" s="96">
        <v>88</v>
      </c>
      <c r="BG515" s="96">
        <v>21</v>
      </c>
      <c r="BH515" s="97">
        <v>43.7</v>
      </c>
      <c r="BI515" s="94">
        <v>3.71</v>
      </c>
      <c r="BJ515" s="94">
        <v>4.5199999999999996</v>
      </c>
      <c r="BK515" s="96">
        <v>17</v>
      </c>
      <c r="BL515" s="94">
        <v>0.76</v>
      </c>
      <c r="BM515" s="36">
        <v>1</v>
      </c>
      <c r="BN515" s="70" t="s">
        <v>1065</v>
      </c>
      <c r="BO515" s="104">
        <v>15</v>
      </c>
      <c r="BP515" s="84" t="s">
        <v>5162</v>
      </c>
      <c r="BQ515" s="84">
        <v>643354</v>
      </c>
      <c r="BR515" s="36" t="s">
        <v>3770</v>
      </c>
      <c r="BS515" s="36" t="s">
        <v>4236</v>
      </c>
      <c r="BT515" s="36" t="s">
        <v>4409</v>
      </c>
      <c r="BU515" s="84" t="s">
        <v>3632</v>
      </c>
      <c r="BV515" s="84" t="s">
        <v>4668</v>
      </c>
    </row>
    <row r="516" spans="1:74" x14ac:dyDescent="0.3">
      <c r="A516" s="84" t="s">
        <v>3290</v>
      </c>
      <c r="B516" s="84" t="s">
        <v>182</v>
      </c>
      <c r="C516" s="84" t="s">
        <v>1103</v>
      </c>
      <c r="D516" s="84">
        <v>2018</v>
      </c>
      <c r="E516" s="84">
        <v>28</v>
      </c>
      <c r="F516" s="84" t="s">
        <v>1392</v>
      </c>
      <c r="G516" s="84" t="s">
        <v>1373</v>
      </c>
      <c r="H516" s="93" t="s">
        <v>1739</v>
      </c>
      <c r="I516" s="94">
        <v>0.47</v>
      </c>
      <c r="J516" s="93" t="s">
        <v>1064</v>
      </c>
      <c r="K516" s="184">
        <v>50.9</v>
      </c>
      <c r="L516" s="185">
        <v>3</v>
      </c>
      <c r="M516" s="96">
        <v>47</v>
      </c>
      <c r="N516" s="96">
        <v>3</v>
      </c>
      <c r="O516" s="96">
        <v>0</v>
      </c>
      <c r="P516" s="96">
        <v>0</v>
      </c>
      <c r="Q516" s="185">
        <v>0</v>
      </c>
      <c r="R516" s="96">
        <v>9</v>
      </c>
      <c r="S516" s="96">
        <v>245</v>
      </c>
      <c r="T516" s="96">
        <v>7</v>
      </c>
      <c r="U516" s="96">
        <v>23</v>
      </c>
      <c r="V516" s="96">
        <v>2</v>
      </c>
      <c r="W516" s="185">
        <v>51</v>
      </c>
      <c r="X516" s="96">
        <v>173</v>
      </c>
      <c r="Y516" s="96">
        <v>47</v>
      </c>
      <c r="Z516" s="96">
        <v>41</v>
      </c>
      <c r="AA516" s="96">
        <v>3</v>
      </c>
      <c r="AB516" s="96">
        <v>2</v>
      </c>
      <c r="AC516" s="96">
        <v>0</v>
      </c>
      <c r="AD516" s="96">
        <v>25</v>
      </c>
      <c r="AE516" s="188">
        <v>4.57</v>
      </c>
      <c r="AF516" s="96">
        <v>42</v>
      </c>
      <c r="AG516" s="97">
        <v>6.6</v>
      </c>
      <c r="AH516" s="98">
        <v>2.2999999999999998</v>
      </c>
      <c r="AI516" s="97">
        <v>8.1999999999999993</v>
      </c>
      <c r="AJ516" s="97">
        <v>3.6</v>
      </c>
      <c r="AK516" s="99">
        <v>1.07</v>
      </c>
      <c r="AL516" s="100">
        <v>0.29099999999999998</v>
      </c>
      <c r="AM516" s="99">
        <v>1.34</v>
      </c>
      <c r="AN516" s="99">
        <v>1.59</v>
      </c>
      <c r="AO516" s="99">
        <v>0.06</v>
      </c>
      <c r="AP516" s="101">
        <v>43</v>
      </c>
      <c r="AQ516" s="102">
        <v>108</v>
      </c>
      <c r="AR516" s="103">
        <v>18</v>
      </c>
      <c r="AS516" s="102">
        <v>3</v>
      </c>
      <c r="AT516" s="191">
        <v>3.44</v>
      </c>
      <c r="AU516" s="84">
        <v>202</v>
      </c>
      <c r="AV516" s="84">
        <v>111</v>
      </c>
      <c r="AW516" s="94">
        <v>-0.21</v>
      </c>
      <c r="AX516" s="84" t="s">
        <v>1739</v>
      </c>
      <c r="AY516" s="97">
        <v>57.3</v>
      </c>
      <c r="AZ516" s="94">
        <v>4.24</v>
      </c>
      <c r="BA516" s="96">
        <v>78</v>
      </c>
      <c r="BB516" s="96">
        <v>25</v>
      </c>
      <c r="BC516" s="84" t="s">
        <v>1739</v>
      </c>
      <c r="BD516" s="97">
        <v>60.1</v>
      </c>
      <c r="BE516" s="94">
        <v>4.3499999999999996</v>
      </c>
      <c r="BF516" s="96">
        <v>86</v>
      </c>
      <c r="BG516" s="96">
        <v>23</v>
      </c>
      <c r="BH516" s="97">
        <v>51.7</v>
      </c>
      <c r="BI516" s="94">
        <v>3.48</v>
      </c>
      <c r="BJ516" s="94">
        <v>4.22</v>
      </c>
      <c r="BK516" s="96">
        <v>24</v>
      </c>
      <c r="BL516" s="94">
        <v>1.08</v>
      </c>
      <c r="BM516" s="36">
        <v>-6</v>
      </c>
      <c r="BN516" s="70" t="s">
        <v>1065</v>
      </c>
      <c r="BO516" s="104">
        <v>8</v>
      </c>
      <c r="BP516" s="84" t="s">
        <v>3289</v>
      </c>
      <c r="BQ516" s="84">
        <v>543056</v>
      </c>
      <c r="BR516" s="36" t="s">
        <v>3760</v>
      </c>
      <c r="BS516" s="36" t="s">
        <v>3813</v>
      </c>
      <c r="BT516" s="36" t="s">
        <v>5010</v>
      </c>
      <c r="BU516" s="84" t="s">
        <v>4409</v>
      </c>
      <c r="BV516" s="84" t="s">
        <v>4668</v>
      </c>
    </row>
    <row r="517" spans="1:74" x14ac:dyDescent="0.3">
      <c r="A517" s="84" t="s">
        <v>1973</v>
      </c>
      <c r="B517" s="84" t="s">
        <v>32</v>
      </c>
      <c r="C517" s="84" t="s">
        <v>1065</v>
      </c>
      <c r="D517" s="84">
        <v>2018</v>
      </c>
      <c r="E517" s="84">
        <v>39</v>
      </c>
      <c r="F517" s="84" t="s">
        <v>1388</v>
      </c>
      <c r="G517" s="84" t="s">
        <v>1373</v>
      </c>
      <c r="H517" s="93" t="s">
        <v>1739</v>
      </c>
      <c r="I517" s="94">
        <v>0.48</v>
      </c>
      <c r="J517" s="93" t="s">
        <v>1064</v>
      </c>
      <c r="K517" s="184">
        <v>41.2</v>
      </c>
      <c r="L517" s="185">
        <v>3</v>
      </c>
      <c r="M517" s="96">
        <v>53</v>
      </c>
      <c r="N517" s="96">
        <v>3</v>
      </c>
      <c r="O517" s="96">
        <v>0</v>
      </c>
      <c r="P517" s="96">
        <v>0</v>
      </c>
      <c r="Q517" s="185">
        <v>0</v>
      </c>
      <c r="R517" s="96">
        <v>8</v>
      </c>
      <c r="S517" s="96">
        <v>234</v>
      </c>
      <c r="T517" s="96">
        <v>6</v>
      </c>
      <c r="U517" s="96">
        <v>22</v>
      </c>
      <c r="V517" s="96">
        <v>2</v>
      </c>
      <c r="W517" s="185">
        <v>42</v>
      </c>
      <c r="X517" s="96">
        <v>166</v>
      </c>
      <c r="Y517" s="96">
        <v>43</v>
      </c>
      <c r="Z517" s="96">
        <v>41</v>
      </c>
      <c r="AA517" s="96">
        <v>2</v>
      </c>
      <c r="AB517" s="96">
        <v>3</v>
      </c>
      <c r="AC517" s="96">
        <v>0</v>
      </c>
      <c r="AD517" s="96">
        <v>24</v>
      </c>
      <c r="AE517" s="188">
        <v>4.57</v>
      </c>
      <c r="AF517" s="96">
        <v>41</v>
      </c>
      <c r="AG517" s="97">
        <v>6.6</v>
      </c>
      <c r="AH517" s="98">
        <v>1.9</v>
      </c>
      <c r="AI517" s="97">
        <v>6.9</v>
      </c>
      <c r="AJ517" s="97">
        <v>3.6</v>
      </c>
      <c r="AK517" s="99">
        <v>0.99</v>
      </c>
      <c r="AL517" s="100">
        <v>0.26400000000000001</v>
      </c>
      <c r="AM517" s="99">
        <v>1.29</v>
      </c>
      <c r="AN517" s="99">
        <v>1.5</v>
      </c>
      <c r="AO517" s="99">
        <v>0.05</v>
      </c>
      <c r="AP517" s="101">
        <v>18</v>
      </c>
      <c r="AQ517" s="102">
        <v>108</v>
      </c>
      <c r="AR517" s="103">
        <v>17</v>
      </c>
      <c r="AS517" s="102">
        <v>3</v>
      </c>
      <c r="AT517" s="191">
        <v>3.23</v>
      </c>
      <c r="AU517" s="84">
        <v>203</v>
      </c>
      <c r="AV517" s="84">
        <v>112</v>
      </c>
      <c r="AW517" s="94">
        <v>-0.23</v>
      </c>
      <c r="AX517" s="84" t="s">
        <v>1739</v>
      </c>
      <c r="AY517" s="97">
        <v>53</v>
      </c>
      <c r="AZ517" s="94">
        <v>4.2699999999999996</v>
      </c>
      <c r="BA517" s="96">
        <v>78</v>
      </c>
      <c r="BB517" s="96">
        <v>23</v>
      </c>
      <c r="BC517" s="84" t="s">
        <v>1739</v>
      </c>
      <c r="BD517" s="97">
        <v>56.3</v>
      </c>
      <c r="BE517" s="94">
        <v>4.3499999999999996</v>
      </c>
      <c r="BF517" s="96">
        <v>86</v>
      </c>
      <c r="BG517" s="96">
        <v>23</v>
      </c>
      <c r="BH517" s="97">
        <v>59.3</v>
      </c>
      <c r="BI517" s="94">
        <v>3.49</v>
      </c>
      <c r="BJ517" s="94">
        <v>3.94</v>
      </c>
      <c r="BK517" s="96">
        <v>32</v>
      </c>
      <c r="BL517" s="94">
        <v>1.08</v>
      </c>
      <c r="BM517" s="36">
        <v>-15</v>
      </c>
      <c r="BN517" s="70" t="s">
        <v>1065</v>
      </c>
      <c r="BO517" s="104">
        <v>-3</v>
      </c>
      <c r="BP517" s="84" t="s">
        <v>1974</v>
      </c>
      <c r="BQ517" s="84">
        <v>493247</v>
      </c>
      <c r="BR517" s="36" t="s">
        <v>4709</v>
      </c>
      <c r="BS517" s="36" t="s">
        <v>3689</v>
      </c>
      <c r="BT517" s="36" t="s">
        <v>3735</v>
      </c>
      <c r="BU517" s="84" t="s">
        <v>3542</v>
      </c>
      <c r="BV517" s="84" t="s">
        <v>4679</v>
      </c>
    </row>
    <row r="518" spans="1:74" x14ac:dyDescent="0.3">
      <c r="A518" s="84" t="s">
        <v>252</v>
      </c>
      <c r="B518" s="84" t="s">
        <v>258</v>
      </c>
      <c r="C518" s="84" t="s">
        <v>1065</v>
      </c>
      <c r="D518" s="84">
        <v>2018</v>
      </c>
      <c r="E518" s="84">
        <v>23</v>
      </c>
      <c r="F518" s="84" t="s">
        <v>1377</v>
      </c>
      <c r="G518" s="84" t="s">
        <v>1373</v>
      </c>
      <c r="H518" s="93" t="s">
        <v>1739</v>
      </c>
      <c r="I518" s="94">
        <v>0.45</v>
      </c>
      <c r="J518" s="93" t="s">
        <v>1064</v>
      </c>
      <c r="K518" s="184">
        <v>68.900000000000006</v>
      </c>
      <c r="L518" s="185">
        <v>3</v>
      </c>
      <c r="M518" s="96">
        <v>41</v>
      </c>
      <c r="N518" s="96">
        <v>3</v>
      </c>
      <c r="O518" s="96">
        <v>0</v>
      </c>
      <c r="P518" s="96">
        <v>0</v>
      </c>
      <c r="Q518" s="185">
        <v>1</v>
      </c>
      <c r="R518" s="96">
        <v>10</v>
      </c>
      <c r="S518" s="96">
        <v>286</v>
      </c>
      <c r="T518" s="96">
        <v>10</v>
      </c>
      <c r="U518" s="96">
        <v>28</v>
      </c>
      <c r="V518" s="96">
        <v>3</v>
      </c>
      <c r="W518" s="185">
        <v>54</v>
      </c>
      <c r="X518" s="96">
        <v>200</v>
      </c>
      <c r="Y518" s="96">
        <v>56</v>
      </c>
      <c r="Z518" s="96">
        <v>43</v>
      </c>
      <c r="AA518" s="96">
        <v>2</v>
      </c>
      <c r="AB518" s="96">
        <v>2</v>
      </c>
      <c r="AC518" s="96">
        <v>0</v>
      </c>
      <c r="AD518" s="96">
        <v>31</v>
      </c>
      <c r="AE518" s="188">
        <v>4.76</v>
      </c>
      <c r="AF518" s="96">
        <v>52</v>
      </c>
      <c r="AG518" s="97">
        <v>7.2</v>
      </c>
      <c r="AH518" s="98">
        <v>1.9</v>
      </c>
      <c r="AI518" s="97">
        <v>7.5</v>
      </c>
      <c r="AJ518" s="97">
        <v>3.8</v>
      </c>
      <c r="AK518" s="99">
        <v>1.35</v>
      </c>
      <c r="AL518" s="100">
        <v>0.27900000000000003</v>
      </c>
      <c r="AM518" s="99">
        <v>1.4</v>
      </c>
      <c r="AN518" s="99">
        <v>1.93</v>
      </c>
      <c r="AO518" s="99">
        <v>7.0000000000000007E-2</v>
      </c>
      <c r="AP518" s="101">
        <v>20</v>
      </c>
      <c r="AQ518" s="102">
        <v>112</v>
      </c>
      <c r="AR518" s="103">
        <v>17</v>
      </c>
      <c r="AS518" s="102">
        <v>2</v>
      </c>
      <c r="AT518" s="191">
        <v>4.01</v>
      </c>
      <c r="AU518" s="84">
        <v>207</v>
      </c>
      <c r="AV518" s="84">
        <v>113</v>
      </c>
      <c r="AW518" s="94">
        <v>-0.19</v>
      </c>
      <c r="AX518" s="84" t="s">
        <v>1739</v>
      </c>
      <c r="AY518" s="97">
        <v>66.5</v>
      </c>
      <c r="AZ518" s="94">
        <v>4.59</v>
      </c>
      <c r="BA518" s="96">
        <v>84</v>
      </c>
      <c r="BB518" s="96">
        <v>21</v>
      </c>
      <c r="BC518" s="84" t="s">
        <v>1739</v>
      </c>
      <c r="BD518" s="97">
        <v>66.2</v>
      </c>
      <c r="BE518" s="94">
        <v>4.57</v>
      </c>
      <c r="BF518" s="96">
        <v>90</v>
      </c>
      <c r="BG518" s="96">
        <v>21</v>
      </c>
      <c r="BH518" s="97">
        <v>66.3</v>
      </c>
      <c r="BI518" s="94">
        <v>3.53</v>
      </c>
      <c r="BJ518" s="94">
        <v>4.8600000000000003</v>
      </c>
      <c r="BK518" s="96">
        <v>17</v>
      </c>
      <c r="BL518" s="94">
        <v>1.23</v>
      </c>
      <c r="BM518" s="36">
        <v>0</v>
      </c>
      <c r="BN518" s="70" t="s">
        <v>1065</v>
      </c>
      <c r="BO518" s="104">
        <v>0</v>
      </c>
      <c r="BP518" s="84" t="s">
        <v>4390</v>
      </c>
      <c r="BQ518" s="84">
        <v>612434</v>
      </c>
      <c r="BR518" s="36" t="s">
        <v>4694</v>
      </c>
      <c r="BS518" s="36" t="s">
        <v>5268</v>
      </c>
      <c r="BT518" s="36" t="s">
        <v>5315</v>
      </c>
      <c r="BU518" s="84" t="s">
        <v>5461</v>
      </c>
      <c r="BV518" s="84" t="s">
        <v>4668</v>
      </c>
    </row>
    <row r="519" spans="1:74" x14ac:dyDescent="0.3">
      <c r="A519" s="84" t="s">
        <v>13</v>
      </c>
      <c r="B519" s="84" t="s">
        <v>55</v>
      </c>
      <c r="C519" s="84" t="s">
        <v>1103</v>
      </c>
      <c r="D519" s="84">
        <v>2018</v>
      </c>
      <c r="E519" s="84">
        <v>30</v>
      </c>
      <c r="F519" s="84" t="s">
        <v>1386</v>
      </c>
      <c r="G519" s="84" t="s">
        <v>1373</v>
      </c>
      <c r="H519" s="93" t="s">
        <v>1739</v>
      </c>
      <c r="I519" s="94">
        <v>0.55000000000000004</v>
      </c>
      <c r="J519" s="93" t="s">
        <v>1064</v>
      </c>
      <c r="K519" s="184">
        <v>67.599999999999994</v>
      </c>
      <c r="L519" s="185">
        <v>4</v>
      </c>
      <c r="M519" s="96">
        <v>15</v>
      </c>
      <c r="N519" s="96">
        <v>10</v>
      </c>
      <c r="O519" s="96">
        <v>0</v>
      </c>
      <c r="P519" s="96">
        <v>0</v>
      </c>
      <c r="Q519" s="185">
        <v>0</v>
      </c>
      <c r="R519" s="96">
        <v>1</v>
      </c>
      <c r="S519" s="96">
        <v>236</v>
      </c>
      <c r="T519" s="96">
        <v>7</v>
      </c>
      <c r="U519" s="96">
        <v>18</v>
      </c>
      <c r="V519" s="96">
        <v>1</v>
      </c>
      <c r="W519" s="185">
        <v>41</v>
      </c>
      <c r="X519" s="96">
        <v>163</v>
      </c>
      <c r="Y519" s="96">
        <v>85</v>
      </c>
      <c r="Z519" s="96">
        <v>45</v>
      </c>
      <c r="AA519" s="96">
        <v>3</v>
      </c>
      <c r="AB519" s="96">
        <v>2</v>
      </c>
      <c r="AC519" s="96">
        <v>0</v>
      </c>
      <c r="AD519" s="96">
        <v>43</v>
      </c>
      <c r="AE519" s="188">
        <v>5.05</v>
      </c>
      <c r="AF519" s="96">
        <v>73</v>
      </c>
      <c r="AG519" s="97">
        <v>12.1</v>
      </c>
      <c r="AH519" s="98">
        <v>2.2999999999999998</v>
      </c>
      <c r="AI519" s="97">
        <v>6.7</v>
      </c>
      <c r="AJ519" s="97">
        <v>2.9</v>
      </c>
      <c r="AK519" s="99">
        <v>1.07</v>
      </c>
      <c r="AL519" s="100">
        <v>0.29599999999999999</v>
      </c>
      <c r="AM519" s="99">
        <v>1.45</v>
      </c>
      <c r="AN519" s="99">
        <v>1.52</v>
      </c>
      <c r="AO519" s="99">
        <v>0.06</v>
      </c>
      <c r="AP519" s="101">
        <v>16</v>
      </c>
      <c r="AQ519" s="102">
        <v>119</v>
      </c>
      <c r="AR519" s="103">
        <v>16</v>
      </c>
      <c r="AS519" s="102">
        <v>5</v>
      </c>
      <c r="AT519" s="191">
        <v>5.81</v>
      </c>
      <c r="AU519" s="84">
        <v>211</v>
      </c>
      <c r="AV519" s="84">
        <v>114</v>
      </c>
      <c r="AW519" s="94">
        <v>-0.64</v>
      </c>
      <c r="AX519" s="84" t="s">
        <v>1739</v>
      </c>
      <c r="AY519" s="97">
        <v>60.9</v>
      </c>
      <c r="AZ519" s="94">
        <v>4.43</v>
      </c>
      <c r="BA519" s="96">
        <v>81</v>
      </c>
      <c r="BB519" s="96">
        <v>22</v>
      </c>
      <c r="BC519" s="84" t="s">
        <v>1739</v>
      </c>
      <c r="BD519" s="97">
        <v>60</v>
      </c>
      <c r="BE519" s="94">
        <v>4.42</v>
      </c>
      <c r="BF519" s="96">
        <v>87</v>
      </c>
      <c r="BG519" s="96">
        <v>22</v>
      </c>
      <c r="BH519" s="97">
        <v>55.3</v>
      </c>
      <c r="BI519" s="94">
        <v>6.34</v>
      </c>
      <c r="BJ519" s="94">
        <v>4.1500000000000004</v>
      </c>
      <c r="BK519" s="96">
        <v>26</v>
      </c>
      <c r="BL519" s="94">
        <v>-1.29</v>
      </c>
      <c r="BM519" s="36">
        <v>-10</v>
      </c>
      <c r="BN519" s="70" t="s">
        <v>1065</v>
      </c>
      <c r="BO519" s="104">
        <v>5</v>
      </c>
      <c r="BP519" s="84" t="s">
        <v>2160</v>
      </c>
      <c r="BQ519" s="84">
        <v>474463</v>
      </c>
      <c r="BR519" s="36" t="s">
        <v>3751</v>
      </c>
      <c r="BS519" s="36" t="s">
        <v>3475</v>
      </c>
      <c r="BT519" s="36" t="s">
        <v>5772</v>
      </c>
      <c r="BU519" s="84" t="s">
        <v>4257</v>
      </c>
      <c r="BV519" s="84" t="s">
        <v>4674</v>
      </c>
    </row>
    <row r="520" spans="1:74" x14ac:dyDescent="0.3">
      <c r="A520" s="84" t="s">
        <v>6083</v>
      </c>
      <c r="B520" s="84" t="s">
        <v>292</v>
      </c>
      <c r="C520" s="84" t="s">
        <v>1065</v>
      </c>
      <c r="D520" s="84">
        <v>2018</v>
      </c>
      <c r="E520" s="84">
        <v>30</v>
      </c>
      <c r="F520" s="84" t="s">
        <v>1397</v>
      </c>
      <c r="G520" s="84" t="s">
        <v>1373</v>
      </c>
      <c r="H520" s="93" t="s">
        <v>1739</v>
      </c>
      <c r="I520" s="94">
        <v>0.53</v>
      </c>
      <c r="J520" s="93" t="s">
        <v>1064</v>
      </c>
      <c r="K520" s="184">
        <v>48.9</v>
      </c>
      <c r="L520" s="185">
        <v>2</v>
      </c>
      <c r="M520" s="96">
        <v>27</v>
      </c>
      <c r="N520" s="96">
        <v>4</v>
      </c>
      <c r="O520" s="96">
        <v>0</v>
      </c>
      <c r="P520" s="96">
        <v>0</v>
      </c>
      <c r="Q520" s="185">
        <v>0</v>
      </c>
      <c r="R520" s="96">
        <v>8</v>
      </c>
      <c r="S520" s="96">
        <v>242</v>
      </c>
      <c r="T520" s="96">
        <v>9</v>
      </c>
      <c r="U520" s="96">
        <v>22</v>
      </c>
      <c r="V520" s="96">
        <v>3</v>
      </c>
      <c r="W520" s="185">
        <v>49</v>
      </c>
      <c r="X520" s="96">
        <v>160</v>
      </c>
      <c r="Y520" s="96">
        <v>58</v>
      </c>
      <c r="Z520" s="96">
        <v>42</v>
      </c>
      <c r="AA520" s="96">
        <v>1</v>
      </c>
      <c r="AB520" s="96">
        <v>1</v>
      </c>
      <c r="AC520" s="96">
        <v>0</v>
      </c>
      <c r="AD520" s="96">
        <v>31</v>
      </c>
      <c r="AE520" s="188">
        <v>4.68</v>
      </c>
      <c r="AF520" s="96">
        <v>48</v>
      </c>
      <c r="AG520" s="97">
        <v>7.9</v>
      </c>
      <c r="AH520" s="98">
        <v>2.2000000000000002</v>
      </c>
      <c r="AI520" s="97">
        <v>8</v>
      </c>
      <c r="AJ520" s="97">
        <v>3.7</v>
      </c>
      <c r="AK520" s="99">
        <v>1.52</v>
      </c>
      <c r="AL520" s="100">
        <v>0.32600000000000001</v>
      </c>
      <c r="AM520" s="99">
        <v>1.57</v>
      </c>
      <c r="AN520" s="99">
        <v>2.09</v>
      </c>
      <c r="AO520" s="99">
        <v>0.09</v>
      </c>
      <c r="AP520" s="101">
        <v>29</v>
      </c>
      <c r="AQ520" s="102">
        <v>110</v>
      </c>
      <c r="AR520" s="103">
        <v>16</v>
      </c>
      <c r="AS520" s="102">
        <v>3</v>
      </c>
      <c r="AT520" s="191">
        <v>1</v>
      </c>
      <c r="AU520" s="84">
        <v>215</v>
      </c>
      <c r="AV520" s="84">
        <v>115</v>
      </c>
      <c r="AW520" s="94">
        <v>-0.14000000000000001</v>
      </c>
      <c r="AX520" s="84" t="s">
        <v>1739</v>
      </c>
      <c r="AY520" s="97">
        <v>58.6</v>
      </c>
      <c r="AZ520" s="94">
        <v>4.55</v>
      </c>
      <c r="BA520" s="96">
        <v>84</v>
      </c>
      <c r="BB520" s="96">
        <v>20</v>
      </c>
      <c r="BC520" s="84" t="s">
        <v>1739</v>
      </c>
      <c r="BD520" s="97">
        <v>61.2</v>
      </c>
      <c r="BE520" s="94">
        <v>4.54</v>
      </c>
      <c r="BF520" s="96">
        <v>90</v>
      </c>
      <c r="BG520" s="96">
        <v>20</v>
      </c>
      <c r="BH520" s="97">
        <v>55.3</v>
      </c>
      <c r="BI520" s="94">
        <v>6.34</v>
      </c>
      <c r="BJ520" s="94">
        <v>4.75</v>
      </c>
      <c r="BK520" s="96">
        <v>16</v>
      </c>
      <c r="BL520" s="94">
        <v>-1.66</v>
      </c>
      <c r="BM520" s="36">
        <v>0</v>
      </c>
      <c r="BN520" s="70" t="s">
        <v>1065</v>
      </c>
      <c r="BO520" s="104">
        <v>6</v>
      </c>
      <c r="BP520" s="84" t="s">
        <v>6084</v>
      </c>
      <c r="BQ520" s="84">
        <v>596271</v>
      </c>
      <c r="BR520" s="36" t="s">
        <v>3766</v>
      </c>
      <c r="BS520" s="36" t="s">
        <v>5919</v>
      </c>
      <c r="BT520" s="36" t="s">
        <v>5914</v>
      </c>
      <c r="BU520" s="84" t="s">
        <v>5752</v>
      </c>
      <c r="BV520" s="84" t="s">
        <v>4674</v>
      </c>
    </row>
    <row r="521" spans="1:74" x14ac:dyDescent="0.3">
      <c r="A521" s="84" t="s">
        <v>7069</v>
      </c>
      <c r="B521" s="84" t="s">
        <v>141</v>
      </c>
      <c r="C521" s="84" t="s">
        <v>1065</v>
      </c>
      <c r="D521" s="84">
        <v>2018</v>
      </c>
      <c r="E521" s="84">
        <v>33</v>
      </c>
      <c r="F521" s="84" t="s">
        <v>1375</v>
      </c>
      <c r="G521" s="84" t="s">
        <v>1373</v>
      </c>
      <c r="H521" s="93" t="s">
        <v>1739</v>
      </c>
      <c r="I521" s="94">
        <v>0.57999999999999996</v>
      </c>
      <c r="J521" s="93" t="s">
        <v>1064</v>
      </c>
      <c r="K521" s="184">
        <v>55.5</v>
      </c>
      <c r="L521" s="185">
        <v>3</v>
      </c>
      <c r="M521" s="96">
        <v>25</v>
      </c>
      <c r="N521" s="96">
        <v>6</v>
      </c>
      <c r="O521" s="96">
        <v>0</v>
      </c>
      <c r="P521" s="96">
        <v>0</v>
      </c>
      <c r="Q521" s="185">
        <v>0</v>
      </c>
      <c r="R521" s="96">
        <v>5</v>
      </c>
      <c r="S521" s="96">
        <v>253</v>
      </c>
      <c r="T521" s="96">
        <v>10</v>
      </c>
      <c r="U521" s="96">
        <v>20</v>
      </c>
      <c r="V521" s="96">
        <v>1</v>
      </c>
      <c r="W521" s="185">
        <v>39</v>
      </c>
      <c r="X521" s="96">
        <v>176</v>
      </c>
      <c r="Y521" s="96">
        <v>61</v>
      </c>
      <c r="Z521" s="96">
        <v>44</v>
      </c>
      <c r="AA521" s="96">
        <v>3</v>
      </c>
      <c r="AB521" s="96">
        <v>3</v>
      </c>
      <c r="AC521" s="96">
        <v>0</v>
      </c>
      <c r="AD521" s="96">
        <v>31</v>
      </c>
      <c r="AE521" s="188">
        <v>4.87</v>
      </c>
      <c r="AF521" s="96">
        <v>51</v>
      </c>
      <c r="AG521" s="97">
        <v>7.8</v>
      </c>
      <c r="AH521" s="98">
        <v>2</v>
      </c>
      <c r="AI521" s="97">
        <v>6.1</v>
      </c>
      <c r="AJ521" s="97">
        <v>3</v>
      </c>
      <c r="AK521" s="99">
        <v>1.61</v>
      </c>
      <c r="AL521" s="100">
        <v>0.26900000000000002</v>
      </c>
      <c r="AM521" s="99">
        <v>1.37</v>
      </c>
      <c r="AN521" s="99">
        <v>2.12</v>
      </c>
      <c r="AO521" s="99">
        <v>0.08</v>
      </c>
      <c r="AP521" s="101">
        <v>4</v>
      </c>
      <c r="AQ521" s="102">
        <v>115</v>
      </c>
      <c r="AR521" s="103">
        <v>16</v>
      </c>
      <c r="AS521" s="102">
        <v>2</v>
      </c>
      <c r="AT521" s="191">
        <v>3.7</v>
      </c>
      <c r="AU521" s="84">
        <v>222</v>
      </c>
      <c r="AV521" s="84">
        <v>116</v>
      </c>
      <c r="AW521" s="94">
        <v>-0.04</v>
      </c>
      <c r="AX521" s="84" t="s">
        <v>1739</v>
      </c>
      <c r="AY521" s="97">
        <v>59.4</v>
      </c>
      <c r="AZ521" s="94">
        <v>4.93</v>
      </c>
      <c r="BA521" s="96">
        <v>91</v>
      </c>
      <c r="BB521" s="96">
        <v>15</v>
      </c>
      <c r="BC521" s="84" t="s">
        <v>1739</v>
      </c>
      <c r="BD521" s="97">
        <v>60</v>
      </c>
      <c r="BE521" s="94">
        <v>4.82</v>
      </c>
      <c r="BF521" s="96">
        <v>95</v>
      </c>
      <c r="BG521" s="96">
        <v>16</v>
      </c>
      <c r="BH521" s="97">
        <v>69.3</v>
      </c>
      <c r="BI521" s="94">
        <v>4.67</v>
      </c>
      <c r="BJ521" s="94">
        <v>5.58</v>
      </c>
      <c r="BK521" s="96">
        <v>11</v>
      </c>
      <c r="BL521" s="94">
        <v>0.2</v>
      </c>
      <c r="BM521" s="36">
        <v>5</v>
      </c>
      <c r="BN521" s="70" t="s">
        <v>1065</v>
      </c>
      <c r="BO521" s="104">
        <v>-9</v>
      </c>
      <c r="BP521" s="84" t="s">
        <v>6085</v>
      </c>
      <c r="BQ521" s="84">
        <v>502212</v>
      </c>
      <c r="BR521" s="36" t="s">
        <v>3759</v>
      </c>
      <c r="BS521" s="36" t="s">
        <v>6086</v>
      </c>
      <c r="BT521" s="36" t="s">
        <v>3471</v>
      </c>
      <c r="BU521" s="84" t="s">
        <v>5768</v>
      </c>
      <c r="BV521" s="84" t="s">
        <v>4679</v>
      </c>
    </row>
    <row r="522" spans="1:74" x14ac:dyDescent="0.3">
      <c r="A522" s="84" t="s">
        <v>2098</v>
      </c>
      <c r="B522" s="84" t="s">
        <v>58</v>
      </c>
      <c r="C522" s="84" t="s">
        <v>1065</v>
      </c>
      <c r="D522" s="84">
        <v>2018</v>
      </c>
      <c r="E522" s="84">
        <v>30</v>
      </c>
      <c r="F522" s="84" t="s">
        <v>1377</v>
      </c>
      <c r="G522" s="84" t="s">
        <v>1373</v>
      </c>
      <c r="H522" s="93" t="s">
        <v>1739</v>
      </c>
      <c r="I522" s="94">
        <v>0.73</v>
      </c>
      <c r="J522" s="93" t="s">
        <v>1064</v>
      </c>
      <c r="K522" s="184">
        <v>85.1</v>
      </c>
      <c r="L522" s="185">
        <v>6</v>
      </c>
      <c r="M522" s="96">
        <v>20</v>
      </c>
      <c r="N522" s="96">
        <v>16</v>
      </c>
      <c r="O522" s="96">
        <v>0</v>
      </c>
      <c r="P522" s="96">
        <v>0</v>
      </c>
      <c r="Q522" s="185">
        <v>0</v>
      </c>
      <c r="R522" s="96">
        <v>1</v>
      </c>
      <c r="S522" s="96">
        <v>387</v>
      </c>
      <c r="T522" s="96">
        <v>14</v>
      </c>
      <c r="U522" s="96">
        <v>36</v>
      </c>
      <c r="V522" s="96">
        <v>1</v>
      </c>
      <c r="W522" s="185">
        <v>69</v>
      </c>
      <c r="X522" s="96">
        <v>267</v>
      </c>
      <c r="Y522" s="96">
        <v>115</v>
      </c>
      <c r="Z522" s="96">
        <v>51</v>
      </c>
      <c r="AA522" s="96">
        <v>7</v>
      </c>
      <c r="AB522" s="96">
        <v>4</v>
      </c>
      <c r="AC522" s="96">
        <v>0</v>
      </c>
      <c r="AD522" s="96">
        <v>65</v>
      </c>
      <c r="AE522" s="188">
        <v>5.65</v>
      </c>
      <c r="AF522" s="96">
        <v>101</v>
      </c>
      <c r="AG522" s="97">
        <v>10.3</v>
      </c>
      <c r="AH522" s="98">
        <v>1.9</v>
      </c>
      <c r="AI522" s="97">
        <v>7</v>
      </c>
      <c r="AJ522" s="97">
        <v>3.7</v>
      </c>
      <c r="AK522" s="99">
        <v>1.39</v>
      </c>
      <c r="AL522" s="100">
        <v>0.28100000000000003</v>
      </c>
      <c r="AM522" s="99">
        <v>1.46</v>
      </c>
      <c r="AN522" s="99">
        <v>1.96</v>
      </c>
      <c r="AO522" s="99">
        <v>7.0000000000000007E-2</v>
      </c>
      <c r="AP522" s="101">
        <v>8</v>
      </c>
      <c r="AQ522" s="102">
        <v>133</v>
      </c>
      <c r="AR522" s="103">
        <v>16</v>
      </c>
      <c r="AS522" s="102">
        <v>1</v>
      </c>
      <c r="AT522" s="191">
        <v>11.18</v>
      </c>
      <c r="AU522" s="84">
        <v>224</v>
      </c>
      <c r="AV522" s="84">
        <v>117</v>
      </c>
      <c r="AW522" s="94">
        <v>-0.7</v>
      </c>
      <c r="AX522" s="84" t="s">
        <v>1739</v>
      </c>
      <c r="AY522" s="97">
        <v>77.3</v>
      </c>
      <c r="AZ522" s="94">
        <v>4.93</v>
      </c>
      <c r="BA522" s="96">
        <v>91</v>
      </c>
      <c r="BB522" s="96">
        <v>18</v>
      </c>
      <c r="BC522" s="84" t="s">
        <v>1739</v>
      </c>
      <c r="BD522" s="97">
        <v>72.8</v>
      </c>
      <c r="BE522" s="94">
        <v>4.95</v>
      </c>
      <c r="BF522" s="96">
        <v>98</v>
      </c>
      <c r="BG522" s="96">
        <v>17</v>
      </c>
      <c r="BH522" s="97">
        <v>93</v>
      </c>
      <c r="BI522" s="94">
        <v>7.84</v>
      </c>
      <c r="BJ522" s="94">
        <v>6.58</v>
      </c>
      <c r="BK522" s="96">
        <v>9</v>
      </c>
      <c r="BL522" s="94">
        <v>-2.19</v>
      </c>
      <c r="BM522" s="36">
        <v>7</v>
      </c>
      <c r="BN522" s="70" t="s">
        <v>1065</v>
      </c>
      <c r="BO522" s="104">
        <v>-20</v>
      </c>
      <c r="BP522" s="84" t="s">
        <v>2099</v>
      </c>
      <c r="BQ522" s="84">
        <v>501957</v>
      </c>
      <c r="BR522" s="36" t="s">
        <v>3804</v>
      </c>
      <c r="BS522" s="36" t="s">
        <v>3685</v>
      </c>
      <c r="BT522" s="36" t="s">
        <v>3477</v>
      </c>
      <c r="BU522" s="84" t="s">
        <v>3478</v>
      </c>
      <c r="BV522" s="84" t="s">
        <v>4674</v>
      </c>
    </row>
    <row r="523" spans="1:74" x14ac:dyDescent="0.3">
      <c r="A523" s="84" t="s">
        <v>510</v>
      </c>
      <c r="B523" s="84" t="s">
        <v>139</v>
      </c>
      <c r="C523" s="84" t="s">
        <v>1103</v>
      </c>
      <c r="D523" s="84">
        <v>2018</v>
      </c>
      <c r="E523" s="84">
        <v>29</v>
      </c>
      <c r="F523" s="84" t="s">
        <v>1381</v>
      </c>
      <c r="G523" s="84" t="s">
        <v>1373</v>
      </c>
      <c r="H523" s="93" t="s">
        <v>1739</v>
      </c>
      <c r="I523" s="94">
        <v>0.55000000000000004</v>
      </c>
      <c r="J523" s="93" t="s">
        <v>1064</v>
      </c>
      <c r="K523" s="184">
        <v>54.8</v>
      </c>
      <c r="L523" s="185">
        <v>2</v>
      </c>
      <c r="M523" s="96">
        <v>28</v>
      </c>
      <c r="N523" s="96">
        <v>5</v>
      </c>
      <c r="O523" s="96">
        <v>0</v>
      </c>
      <c r="P523" s="96">
        <v>0</v>
      </c>
      <c r="Q523" s="185">
        <v>0</v>
      </c>
      <c r="R523" s="96">
        <v>5</v>
      </c>
      <c r="S523" s="96">
        <v>259</v>
      </c>
      <c r="T523" s="96">
        <v>10</v>
      </c>
      <c r="U523" s="96">
        <v>26</v>
      </c>
      <c r="V523" s="96">
        <v>2</v>
      </c>
      <c r="W523" s="185">
        <v>52</v>
      </c>
      <c r="X523" s="96">
        <v>172</v>
      </c>
      <c r="Y523" s="96">
        <v>63</v>
      </c>
      <c r="Z523" s="96">
        <v>44</v>
      </c>
      <c r="AA523" s="96">
        <v>1</v>
      </c>
      <c r="AB523" s="96">
        <v>2</v>
      </c>
      <c r="AC523" s="96">
        <v>0</v>
      </c>
      <c r="AD523" s="96">
        <v>36</v>
      </c>
      <c r="AE523" s="188">
        <v>4.9000000000000004</v>
      </c>
      <c r="AF523" s="96">
        <v>51</v>
      </c>
      <c r="AG523" s="97">
        <v>7.9</v>
      </c>
      <c r="AH523" s="98">
        <v>2</v>
      </c>
      <c r="AI523" s="97">
        <v>8.1</v>
      </c>
      <c r="AJ523" s="97">
        <v>3.9</v>
      </c>
      <c r="AK523" s="99">
        <v>1.52</v>
      </c>
      <c r="AL523" s="100">
        <v>0.31900000000000001</v>
      </c>
      <c r="AM523" s="99">
        <v>1.58</v>
      </c>
      <c r="AN523" s="99">
        <v>2.12</v>
      </c>
      <c r="AO523" s="99">
        <v>0.09</v>
      </c>
      <c r="AP523" s="101">
        <v>26</v>
      </c>
      <c r="AQ523" s="102">
        <v>116</v>
      </c>
      <c r="AR523" s="103">
        <v>15</v>
      </c>
      <c r="AS523" s="102">
        <v>2</v>
      </c>
      <c r="AT523" s="191">
        <v>1.42</v>
      </c>
      <c r="AU523" s="84">
        <v>235</v>
      </c>
      <c r="AV523" s="84">
        <v>118</v>
      </c>
      <c r="AW523" s="94">
        <v>-0.22</v>
      </c>
      <c r="AX523" s="84" t="s">
        <v>1739</v>
      </c>
      <c r="AY523" s="97">
        <v>61</v>
      </c>
      <c r="AZ523" s="94">
        <v>4.7300000000000004</v>
      </c>
      <c r="BA523" s="96">
        <v>87</v>
      </c>
      <c r="BB523" s="96">
        <v>18</v>
      </c>
      <c r="BC523" s="84" t="s">
        <v>1739</v>
      </c>
      <c r="BD523" s="97">
        <v>62.3</v>
      </c>
      <c r="BE523" s="94">
        <v>4.68</v>
      </c>
      <c r="BF523" s="96">
        <v>93</v>
      </c>
      <c r="BG523" s="96">
        <v>19</v>
      </c>
      <c r="BH523" s="97">
        <v>62.3</v>
      </c>
      <c r="BI523" s="94">
        <v>6.93</v>
      </c>
      <c r="BJ523" s="94">
        <v>5.1100000000000003</v>
      </c>
      <c r="BK523" s="96">
        <v>14</v>
      </c>
      <c r="BL523" s="94">
        <v>-2.0299999999999998</v>
      </c>
      <c r="BM523" s="36">
        <v>1</v>
      </c>
      <c r="BN523" s="70" t="s">
        <v>1065</v>
      </c>
      <c r="BO523" s="104">
        <v>0</v>
      </c>
      <c r="BP523" s="84" t="s">
        <v>6087</v>
      </c>
      <c r="BQ523" s="84">
        <v>518445</v>
      </c>
      <c r="BR523" s="36" t="s">
        <v>3760</v>
      </c>
      <c r="BS523" s="36" t="s">
        <v>4948</v>
      </c>
      <c r="BT523" s="36" t="s">
        <v>5330</v>
      </c>
      <c r="BU523" s="84" t="s">
        <v>5832</v>
      </c>
      <c r="BV523" s="84" t="s">
        <v>4677</v>
      </c>
    </row>
    <row r="524" spans="1:74" x14ac:dyDescent="0.3">
      <c r="A524" s="84" t="s">
        <v>3271</v>
      </c>
      <c r="B524" s="84" t="s">
        <v>221</v>
      </c>
      <c r="C524" s="84" t="s">
        <v>1065</v>
      </c>
      <c r="D524" s="84">
        <v>2018</v>
      </c>
      <c r="E524" s="84">
        <v>30</v>
      </c>
      <c r="F524" s="84" t="s">
        <v>1386</v>
      </c>
      <c r="G524" s="84" t="s">
        <v>1373</v>
      </c>
      <c r="H524" s="93" t="s">
        <v>1739</v>
      </c>
      <c r="I524" s="94">
        <v>0.49</v>
      </c>
      <c r="J524" s="93" t="s">
        <v>1064</v>
      </c>
      <c r="K524" s="184">
        <v>64.5</v>
      </c>
      <c r="L524" s="185">
        <v>3</v>
      </c>
      <c r="M524" s="96">
        <v>18</v>
      </c>
      <c r="N524" s="96">
        <v>7</v>
      </c>
      <c r="O524" s="96">
        <v>0</v>
      </c>
      <c r="P524" s="96">
        <v>0</v>
      </c>
      <c r="Q524" s="185">
        <v>0</v>
      </c>
      <c r="R524" s="96">
        <v>3</v>
      </c>
      <c r="S524" s="96">
        <v>217</v>
      </c>
      <c r="T524" s="96">
        <v>8</v>
      </c>
      <c r="U524" s="96">
        <v>21</v>
      </c>
      <c r="V524" s="96">
        <v>1</v>
      </c>
      <c r="W524" s="185">
        <v>43</v>
      </c>
      <c r="X524" s="96">
        <v>147</v>
      </c>
      <c r="Y524" s="96">
        <v>69</v>
      </c>
      <c r="Z524" s="96">
        <v>46</v>
      </c>
      <c r="AA524" s="96">
        <v>3</v>
      </c>
      <c r="AB524" s="96">
        <v>3</v>
      </c>
      <c r="AC524" s="96">
        <v>0</v>
      </c>
      <c r="AD524" s="96">
        <v>39</v>
      </c>
      <c r="AE524" s="188">
        <v>5.1100000000000003</v>
      </c>
      <c r="AF524" s="96">
        <v>63</v>
      </c>
      <c r="AG524" s="97">
        <v>11.5</v>
      </c>
      <c r="AH524" s="98">
        <v>2</v>
      </c>
      <c r="AI524" s="97">
        <v>8</v>
      </c>
      <c r="AJ524" s="97">
        <v>3.9</v>
      </c>
      <c r="AK524" s="99">
        <v>1.44</v>
      </c>
      <c r="AL524" s="100">
        <v>0.28399999999999997</v>
      </c>
      <c r="AM524" s="99">
        <v>1.49</v>
      </c>
      <c r="AN524" s="99">
        <v>2.04</v>
      </c>
      <c r="AO524" s="99">
        <v>0.08</v>
      </c>
      <c r="AP524" s="101">
        <v>23</v>
      </c>
      <c r="AQ524" s="102">
        <v>121</v>
      </c>
      <c r="AR524" s="103">
        <v>14</v>
      </c>
      <c r="AS524" s="102">
        <v>2</v>
      </c>
      <c r="AT524" s="191">
        <v>4.13</v>
      </c>
      <c r="AU524" s="84">
        <v>241</v>
      </c>
      <c r="AV524" s="84">
        <v>119</v>
      </c>
      <c r="AW524" s="94">
        <v>-0.36</v>
      </c>
      <c r="AX524" s="84" t="s">
        <v>1739</v>
      </c>
      <c r="AY524" s="97">
        <v>56.6</v>
      </c>
      <c r="AZ524" s="94">
        <v>4.87</v>
      </c>
      <c r="BA524" s="96">
        <v>90</v>
      </c>
      <c r="BB524" s="96">
        <v>15</v>
      </c>
      <c r="BC524" s="84" t="s">
        <v>1739</v>
      </c>
      <c r="BD524" s="97">
        <v>56.9</v>
      </c>
      <c r="BE524" s="94">
        <v>4.75</v>
      </c>
      <c r="BF524" s="96">
        <v>94</v>
      </c>
      <c r="BG524" s="96">
        <v>17</v>
      </c>
      <c r="BH524" s="97">
        <v>41.3</v>
      </c>
      <c r="BI524" s="94">
        <v>6.31</v>
      </c>
      <c r="BJ524" s="94">
        <v>6</v>
      </c>
      <c r="BK524" s="96">
        <v>6</v>
      </c>
      <c r="BL524" s="94">
        <v>-1.2</v>
      </c>
      <c r="BM524" s="36">
        <v>8</v>
      </c>
      <c r="BN524" s="70" t="s">
        <v>1065</v>
      </c>
      <c r="BO524" s="104">
        <v>16</v>
      </c>
      <c r="BP524" s="84" t="s">
        <v>3270</v>
      </c>
      <c r="BQ524" s="84">
        <v>502211</v>
      </c>
      <c r="BR524" s="36" t="s">
        <v>3765</v>
      </c>
      <c r="BS524" s="36" t="s">
        <v>3678</v>
      </c>
      <c r="BT524" s="36" t="s">
        <v>4536</v>
      </c>
      <c r="BU524" s="84" t="s">
        <v>6088</v>
      </c>
      <c r="BV524" s="84" t="s">
        <v>4674</v>
      </c>
    </row>
    <row r="525" spans="1:74" x14ac:dyDescent="0.3">
      <c r="A525" s="84" t="s">
        <v>6089</v>
      </c>
      <c r="B525" s="84" t="s">
        <v>2152</v>
      </c>
      <c r="C525" s="84" t="s">
        <v>1065</v>
      </c>
      <c r="D525" s="84">
        <v>2018</v>
      </c>
      <c r="E525" s="84">
        <v>26</v>
      </c>
      <c r="F525" s="84" t="s">
        <v>1390</v>
      </c>
      <c r="G525" s="84" t="s">
        <v>1373</v>
      </c>
      <c r="H525" s="93" t="s">
        <v>1739</v>
      </c>
      <c r="I525" s="94">
        <v>0.57999999999999996</v>
      </c>
      <c r="J525" s="93" t="s">
        <v>1064</v>
      </c>
      <c r="K525" s="184">
        <v>42.8</v>
      </c>
      <c r="L525" s="185">
        <v>3</v>
      </c>
      <c r="M525" s="96">
        <v>23</v>
      </c>
      <c r="N525" s="96">
        <v>9</v>
      </c>
      <c r="O525" s="96">
        <v>0</v>
      </c>
      <c r="P525" s="96">
        <v>0</v>
      </c>
      <c r="Q525" s="185">
        <v>0</v>
      </c>
      <c r="R525" s="96">
        <v>4</v>
      </c>
      <c r="S525" s="96">
        <v>280</v>
      </c>
      <c r="T525" s="96">
        <v>15</v>
      </c>
      <c r="U525" s="96">
        <v>29</v>
      </c>
      <c r="V525" s="96">
        <v>1</v>
      </c>
      <c r="W525" s="185">
        <v>47</v>
      </c>
      <c r="X525" s="96">
        <v>192</v>
      </c>
      <c r="Y525" s="96">
        <v>95</v>
      </c>
      <c r="Z525" s="96">
        <v>50</v>
      </c>
      <c r="AA525" s="96">
        <v>6</v>
      </c>
      <c r="AB525" s="96">
        <v>2</v>
      </c>
      <c r="AC525" s="96">
        <v>1</v>
      </c>
      <c r="AD525" s="96">
        <v>62</v>
      </c>
      <c r="AE525" s="188">
        <v>5.5</v>
      </c>
      <c r="AF525" s="96">
        <v>78</v>
      </c>
      <c r="AG525" s="97">
        <v>11.2</v>
      </c>
      <c r="AH525" s="98">
        <v>1.6</v>
      </c>
      <c r="AI525" s="97">
        <v>6.8</v>
      </c>
      <c r="AJ525" s="97">
        <v>4.0999999999999996</v>
      </c>
      <c r="AK525" s="99">
        <v>2.13</v>
      </c>
      <c r="AL525" s="100">
        <v>0.28100000000000003</v>
      </c>
      <c r="AM525" s="99">
        <v>1.59</v>
      </c>
      <c r="AN525" s="99">
        <v>2.82</v>
      </c>
      <c r="AO525" s="99">
        <v>0.12</v>
      </c>
      <c r="AP525" s="101">
        <v>1</v>
      </c>
      <c r="AQ525" s="102">
        <v>130</v>
      </c>
      <c r="AR525" s="103">
        <v>14</v>
      </c>
      <c r="AS525" s="102">
        <v>-1</v>
      </c>
      <c r="AT525" s="191">
        <v>4.5</v>
      </c>
      <c r="AU525" s="84">
        <v>248</v>
      </c>
      <c r="AV525" s="84">
        <v>120</v>
      </c>
      <c r="AW525" s="94">
        <v>-0.21</v>
      </c>
      <c r="AX525" s="84" t="s">
        <v>1739</v>
      </c>
      <c r="AY525" s="97">
        <v>59.8</v>
      </c>
      <c r="AZ525" s="94">
        <v>5.54</v>
      </c>
      <c r="BA525" s="96">
        <v>102</v>
      </c>
      <c r="BB525" s="96">
        <v>10</v>
      </c>
      <c r="BC525" s="84" t="s">
        <v>1739</v>
      </c>
      <c r="BD525" s="97">
        <v>63.5</v>
      </c>
      <c r="BE525" s="94">
        <v>5.29</v>
      </c>
      <c r="BF525" s="96">
        <v>105</v>
      </c>
      <c r="BG525" s="96">
        <v>13</v>
      </c>
      <c r="BH525" s="97">
        <v>70</v>
      </c>
      <c r="BI525" s="94">
        <v>7.71</v>
      </c>
      <c r="BJ525" s="94">
        <v>7.05</v>
      </c>
      <c r="BK525" s="96">
        <v>5</v>
      </c>
      <c r="BL525" s="94">
        <v>-2.21</v>
      </c>
      <c r="BM525" s="36">
        <v>8</v>
      </c>
      <c r="BN525" s="70" t="s">
        <v>1065</v>
      </c>
      <c r="BO525" s="104">
        <v>-7</v>
      </c>
      <c r="BP525" s="84" t="s">
        <v>6090</v>
      </c>
      <c r="BQ525" s="84">
        <v>592229</v>
      </c>
      <c r="BR525" s="36" t="s">
        <v>3775</v>
      </c>
      <c r="BS525" s="36" t="s">
        <v>5773</v>
      </c>
      <c r="BT525" s="36" t="s">
        <v>3557</v>
      </c>
      <c r="BU525" s="84" t="s">
        <v>6013</v>
      </c>
      <c r="BV525" s="84" t="s">
        <v>4668</v>
      </c>
    </row>
    <row r="526" spans="1:74" x14ac:dyDescent="0.3">
      <c r="A526" s="84" t="s">
        <v>4491</v>
      </c>
      <c r="B526" s="84" t="s">
        <v>58</v>
      </c>
      <c r="C526" s="84" t="s">
        <v>1065</v>
      </c>
      <c r="D526" s="84">
        <v>2018</v>
      </c>
      <c r="E526" s="84">
        <v>27</v>
      </c>
      <c r="F526" s="84" t="s">
        <v>1390</v>
      </c>
      <c r="G526" s="84" t="s">
        <v>1373</v>
      </c>
      <c r="H526" s="93" t="s">
        <v>1739</v>
      </c>
      <c r="I526" s="94">
        <v>0.46</v>
      </c>
      <c r="J526" s="93" t="s">
        <v>1064</v>
      </c>
      <c r="K526" s="184">
        <v>58.6</v>
      </c>
      <c r="L526" s="185">
        <v>3</v>
      </c>
      <c r="M526" s="96">
        <v>46</v>
      </c>
      <c r="N526" s="96">
        <v>3</v>
      </c>
      <c r="O526" s="96">
        <v>0</v>
      </c>
      <c r="P526" s="96">
        <v>0</v>
      </c>
      <c r="Q526" s="185">
        <v>0</v>
      </c>
      <c r="R526" s="96">
        <v>9</v>
      </c>
      <c r="S526" s="96">
        <v>280</v>
      </c>
      <c r="T526" s="96">
        <v>11</v>
      </c>
      <c r="U526" s="96">
        <v>30</v>
      </c>
      <c r="V526" s="96">
        <v>2</v>
      </c>
      <c r="W526" s="185">
        <v>51</v>
      </c>
      <c r="X526" s="96">
        <v>189</v>
      </c>
      <c r="Y526" s="96">
        <v>59</v>
      </c>
      <c r="Z526" s="96">
        <v>46</v>
      </c>
      <c r="AA526" s="96">
        <v>2</v>
      </c>
      <c r="AB526" s="96">
        <v>3</v>
      </c>
      <c r="AC526" s="96">
        <v>0</v>
      </c>
      <c r="AD526" s="96">
        <v>35</v>
      </c>
      <c r="AE526" s="188">
        <v>5.09</v>
      </c>
      <c r="AF526" s="96">
        <v>51</v>
      </c>
      <c r="AG526" s="97">
        <v>7.4</v>
      </c>
      <c r="AH526" s="98">
        <v>1.7</v>
      </c>
      <c r="AI526" s="97">
        <v>7.4</v>
      </c>
      <c r="AJ526" s="97">
        <v>4.2</v>
      </c>
      <c r="AK526" s="99">
        <v>1.62</v>
      </c>
      <c r="AL526" s="100">
        <v>0.29499999999999998</v>
      </c>
      <c r="AM526" s="99">
        <v>1.54</v>
      </c>
      <c r="AN526" s="99">
        <v>2.27</v>
      </c>
      <c r="AO526" s="99">
        <v>0.09</v>
      </c>
      <c r="AP526" s="101">
        <v>10</v>
      </c>
      <c r="AQ526" s="102">
        <v>120</v>
      </c>
      <c r="AR526" s="103">
        <v>13</v>
      </c>
      <c r="AS526" s="102">
        <v>0</v>
      </c>
      <c r="AT526" s="191">
        <v>1.21</v>
      </c>
      <c r="AU526" s="84">
        <v>257</v>
      </c>
      <c r="AV526" s="84">
        <v>121</v>
      </c>
      <c r="AW526" s="94">
        <v>-0.13</v>
      </c>
      <c r="AX526" s="84" t="s">
        <v>1739</v>
      </c>
      <c r="AY526" s="97">
        <v>62.6</v>
      </c>
      <c r="AZ526" s="94">
        <v>5.09</v>
      </c>
      <c r="BA526" s="96">
        <v>94</v>
      </c>
      <c r="BB526" s="96">
        <v>14</v>
      </c>
      <c r="BC526" s="84" t="s">
        <v>1739</v>
      </c>
      <c r="BD526" s="97">
        <v>63.5</v>
      </c>
      <c r="BE526" s="94">
        <v>4.97</v>
      </c>
      <c r="BF526" s="96">
        <v>98</v>
      </c>
      <c r="BG526" s="96">
        <v>15</v>
      </c>
      <c r="BH526" s="97">
        <v>64.7</v>
      </c>
      <c r="BI526" s="94">
        <v>6.4</v>
      </c>
      <c r="BJ526" s="94">
        <v>6.54</v>
      </c>
      <c r="BK526" s="96">
        <v>6</v>
      </c>
      <c r="BL526" s="94">
        <v>-1.31</v>
      </c>
      <c r="BM526" s="36">
        <v>7</v>
      </c>
      <c r="BN526" s="70" t="s">
        <v>1065</v>
      </c>
      <c r="BO526" s="104">
        <v>-1</v>
      </c>
      <c r="BP526" s="84" t="s">
        <v>4492</v>
      </c>
      <c r="BQ526" s="84">
        <v>571476</v>
      </c>
      <c r="BR526" s="36" t="s">
        <v>3767</v>
      </c>
      <c r="BS526" s="36" t="s">
        <v>5285</v>
      </c>
      <c r="BT526" s="36" t="s">
        <v>5982</v>
      </c>
      <c r="BU526" s="84" t="s">
        <v>6000</v>
      </c>
      <c r="BV526" s="84" t="s">
        <v>4668</v>
      </c>
    </row>
    <row r="527" spans="1:74" x14ac:dyDescent="0.3">
      <c r="A527" s="84" t="s">
        <v>216</v>
      </c>
      <c r="B527" s="84" t="s">
        <v>58</v>
      </c>
      <c r="C527" s="84" t="s">
        <v>1065</v>
      </c>
      <c r="D527" s="84">
        <v>2018</v>
      </c>
      <c r="E527" s="84">
        <v>37</v>
      </c>
      <c r="F527" s="84" t="s">
        <v>1392</v>
      </c>
      <c r="G527" s="84" t="s">
        <v>1373</v>
      </c>
      <c r="H527" s="93" t="s">
        <v>1739</v>
      </c>
      <c r="I527" s="94">
        <v>0.53</v>
      </c>
      <c r="J527" s="93" t="s">
        <v>1064</v>
      </c>
      <c r="K527" s="184">
        <v>45.5</v>
      </c>
      <c r="L527" s="185">
        <v>3</v>
      </c>
      <c r="M527" s="96">
        <v>20</v>
      </c>
      <c r="N527" s="96">
        <v>7</v>
      </c>
      <c r="O527" s="96">
        <v>0</v>
      </c>
      <c r="P527" s="96">
        <v>0</v>
      </c>
      <c r="Q527" s="185">
        <v>0</v>
      </c>
      <c r="R527" s="96">
        <v>4</v>
      </c>
      <c r="S527" s="96">
        <v>222</v>
      </c>
      <c r="T527" s="96">
        <v>11</v>
      </c>
      <c r="U527" s="96">
        <v>20</v>
      </c>
      <c r="V527" s="96">
        <v>1</v>
      </c>
      <c r="W527" s="185">
        <v>34</v>
      </c>
      <c r="X527" s="96">
        <v>151</v>
      </c>
      <c r="Y527" s="96">
        <v>72</v>
      </c>
      <c r="Z527" s="96">
        <v>49</v>
      </c>
      <c r="AA527" s="96">
        <v>3</v>
      </c>
      <c r="AB527" s="96">
        <v>2</v>
      </c>
      <c r="AC527" s="96">
        <v>0</v>
      </c>
      <c r="AD527" s="96">
        <v>48</v>
      </c>
      <c r="AE527" s="188">
        <v>5.44</v>
      </c>
      <c r="AF527" s="96">
        <v>61</v>
      </c>
      <c r="AG527" s="97">
        <v>10.8</v>
      </c>
      <c r="AH527" s="98">
        <v>1.7</v>
      </c>
      <c r="AI527" s="97">
        <v>6.1</v>
      </c>
      <c r="AJ527" s="97">
        <v>3.6</v>
      </c>
      <c r="AK527" s="99">
        <v>1.97</v>
      </c>
      <c r="AL527" s="100">
        <v>0.25700000000000001</v>
      </c>
      <c r="AM527" s="99">
        <v>1.43</v>
      </c>
      <c r="AN527" s="99">
        <v>2.6</v>
      </c>
      <c r="AO527" s="99">
        <v>0.1</v>
      </c>
      <c r="AP527" s="101">
        <v>0</v>
      </c>
      <c r="AQ527" s="102">
        <v>129</v>
      </c>
      <c r="AR527" s="103">
        <v>12</v>
      </c>
      <c r="AS527" s="102">
        <v>-1</v>
      </c>
      <c r="AT527" s="191">
        <v>4.1399999999999997</v>
      </c>
      <c r="AU527" s="84">
        <v>269</v>
      </c>
      <c r="AV527" s="84">
        <v>122</v>
      </c>
      <c r="AW527" s="94">
        <v>-0.33</v>
      </c>
      <c r="AX527" s="84" t="s">
        <v>1739</v>
      </c>
      <c r="AY527" s="97">
        <v>53.2</v>
      </c>
      <c r="AZ527" s="94">
        <v>5.33</v>
      </c>
      <c r="BA527" s="96">
        <v>98</v>
      </c>
      <c r="BB527" s="96">
        <v>11</v>
      </c>
      <c r="BC527" s="84" t="s">
        <v>1739</v>
      </c>
      <c r="BD527" s="97">
        <v>55.7</v>
      </c>
      <c r="BE527" s="94">
        <v>5.1100000000000003</v>
      </c>
      <c r="BF527" s="96">
        <v>101</v>
      </c>
      <c r="BG527" s="96">
        <v>13</v>
      </c>
      <c r="BH527" s="97">
        <v>55.7</v>
      </c>
      <c r="BI527" s="94">
        <v>6.79</v>
      </c>
      <c r="BJ527" s="94">
        <v>6.72</v>
      </c>
      <c r="BK527" s="96">
        <v>5</v>
      </c>
      <c r="BL527" s="94">
        <v>-1.35</v>
      </c>
      <c r="BM527" s="36">
        <v>7</v>
      </c>
      <c r="BN527" s="70" t="s">
        <v>1065</v>
      </c>
      <c r="BO527" s="104">
        <v>0</v>
      </c>
      <c r="BP527" s="84" t="s">
        <v>6091</v>
      </c>
      <c r="BQ527" s="84">
        <v>434672</v>
      </c>
      <c r="BR527" s="36" t="s">
        <v>4686</v>
      </c>
      <c r="BS527" s="36" t="s">
        <v>6086</v>
      </c>
      <c r="BT527" s="36" t="s">
        <v>6092</v>
      </c>
      <c r="BU527" s="84" t="s">
        <v>3471</v>
      </c>
      <c r="BV527" s="84" t="s">
        <v>4697</v>
      </c>
    </row>
    <row r="528" spans="1:74" x14ac:dyDescent="0.3">
      <c r="A528" s="84" t="s">
        <v>2037</v>
      </c>
      <c r="B528" s="84" t="s">
        <v>174</v>
      </c>
      <c r="C528" s="84" t="s">
        <v>1065</v>
      </c>
      <c r="D528" s="84">
        <v>2018</v>
      </c>
      <c r="E528" s="84">
        <v>26</v>
      </c>
      <c r="F528" s="84" t="s">
        <v>1388</v>
      </c>
      <c r="G528" s="84" t="s">
        <v>1373</v>
      </c>
      <c r="H528" s="93" t="s">
        <v>1739</v>
      </c>
      <c r="I528" s="94">
        <v>0.38</v>
      </c>
      <c r="J528" s="93" t="s">
        <v>1064</v>
      </c>
      <c r="K528" s="184">
        <v>49.2</v>
      </c>
      <c r="L528" s="185">
        <v>2</v>
      </c>
      <c r="M528" s="96">
        <v>33</v>
      </c>
      <c r="N528" s="96">
        <v>3</v>
      </c>
      <c r="O528" s="96">
        <v>0</v>
      </c>
      <c r="P528" s="96">
        <v>0</v>
      </c>
      <c r="Q528" s="185">
        <v>0</v>
      </c>
      <c r="R528" s="96">
        <v>9</v>
      </c>
      <c r="S528" s="96">
        <v>227</v>
      </c>
      <c r="T528" s="96">
        <v>7</v>
      </c>
      <c r="U528" s="96">
        <v>20</v>
      </c>
      <c r="V528" s="96">
        <v>1</v>
      </c>
      <c r="W528" s="185">
        <v>42</v>
      </c>
      <c r="X528" s="96">
        <v>155</v>
      </c>
      <c r="Y528" s="96">
        <v>48</v>
      </c>
      <c r="Z528" s="96">
        <v>45</v>
      </c>
      <c r="AA528" s="96">
        <v>2</v>
      </c>
      <c r="AB528" s="96">
        <v>1</v>
      </c>
      <c r="AC528" s="96">
        <v>0</v>
      </c>
      <c r="AD528" s="96">
        <v>25</v>
      </c>
      <c r="AE528" s="188">
        <v>4.99</v>
      </c>
      <c r="AF528" s="96">
        <v>43</v>
      </c>
      <c r="AG528" s="97">
        <v>7.4</v>
      </c>
      <c r="AH528" s="98">
        <v>2.1</v>
      </c>
      <c r="AI528" s="97">
        <v>7.3</v>
      </c>
      <c r="AJ528" s="97">
        <v>3.4</v>
      </c>
      <c r="AK528" s="99">
        <v>1.1499999999999999</v>
      </c>
      <c r="AL528" s="100">
        <v>0.30599999999999999</v>
      </c>
      <c r="AM528" s="99">
        <v>1.44</v>
      </c>
      <c r="AN528" s="99">
        <v>1.66</v>
      </c>
      <c r="AO528" s="99">
        <v>0.06</v>
      </c>
      <c r="AP528" s="101">
        <v>22</v>
      </c>
      <c r="AQ528" s="102">
        <v>118</v>
      </c>
      <c r="AR528" s="103">
        <v>12</v>
      </c>
      <c r="AS528" s="102">
        <v>0</v>
      </c>
      <c r="AT528" s="191">
        <v>0.6</v>
      </c>
      <c r="AU528" s="84">
        <v>270</v>
      </c>
      <c r="AV528" s="84">
        <v>123</v>
      </c>
      <c r="AW528" s="94">
        <v>-0.62</v>
      </c>
      <c r="AX528" s="84" t="s">
        <v>1739</v>
      </c>
      <c r="AY528" s="97">
        <v>56.4</v>
      </c>
      <c r="AZ528" s="94">
        <v>4.3499999999999996</v>
      </c>
      <c r="BA528" s="96">
        <v>80</v>
      </c>
      <c r="BB528" s="96">
        <v>23</v>
      </c>
      <c r="BC528" s="84" t="s">
        <v>1739</v>
      </c>
      <c r="BD528" s="97">
        <v>59.8</v>
      </c>
      <c r="BE528" s="94">
        <v>4.38</v>
      </c>
      <c r="BF528" s="96">
        <v>87</v>
      </c>
      <c r="BG528" s="96">
        <v>23</v>
      </c>
      <c r="BH528" s="97">
        <v>45</v>
      </c>
      <c r="BI528" s="94">
        <v>3.2</v>
      </c>
      <c r="BJ528" s="94">
        <v>4.0199999999999996</v>
      </c>
      <c r="BK528" s="96">
        <v>26</v>
      </c>
      <c r="BL528" s="94">
        <v>1.79</v>
      </c>
      <c r="BM528" s="36">
        <v>-14</v>
      </c>
      <c r="BN528" s="70" t="s">
        <v>1065</v>
      </c>
      <c r="BO528" s="104">
        <v>15</v>
      </c>
      <c r="BP528" s="84" t="s">
        <v>5518</v>
      </c>
      <c r="BQ528" s="84">
        <v>641838</v>
      </c>
      <c r="BR528" s="36" t="s">
        <v>3761</v>
      </c>
      <c r="BS528" s="36" t="s">
        <v>4944</v>
      </c>
      <c r="BT528" s="36" t="s">
        <v>3690</v>
      </c>
      <c r="BU528" s="84" t="s">
        <v>4321</v>
      </c>
      <c r="BV528" s="84" t="s">
        <v>4668</v>
      </c>
    </row>
    <row r="529" spans="1:74" x14ac:dyDescent="0.3">
      <c r="A529" s="84" t="s">
        <v>5490</v>
      </c>
      <c r="B529" s="84" t="s">
        <v>5491</v>
      </c>
      <c r="C529" s="84" t="s">
        <v>1065</v>
      </c>
      <c r="D529" s="84">
        <v>2018</v>
      </c>
      <c r="E529" s="84">
        <v>28</v>
      </c>
      <c r="F529" s="84" t="s">
        <v>1381</v>
      </c>
      <c r="G529" s="84" t="s">
        <v>1373</v>
      </c>
      <c r="H529" s="93" t="s">
        <v>1739</v>
      </c>
      <c r="I529" s="94">
        <v>0.45</v>
      </c>
      <c r="J529" s="93" t="s">
        <v>1064</v>
      </c>
      <c r="K529" s="184">
        <v>54.1</v>
      </c>
      <c r="L529" s="185">
        <v>3</v>
      </c>
      <c r="M529" s="96">
        <v>37</v>
      </c>
      <c r="N529" s="96">
        <v>3</v>
      </c>
      <c r="O529" s="96">
        <v>0</v>
      </c>
      <c r="P529" s="96">
        <v>0</v>
      </c>
      <c r="Q529" s="185">
        <v>0</v>
      </c>
      <c r="R529" s="96">
        <v>8</v>
      </c>
      <c r="S529" s="96">
        <v>263</v>
      </c>
      <c r="T529" s="96">
        <v>8</v>
      </c>
      <c r="U529" s="96">
        <v>26</v>
      </c>
      <c r="V529" s="96">
        <v>3</v>
      </c>
      <c r="W529" s="185">
        <v>49</v>
      </c>
      <c r="X529" s="96">
        <v>178</v>
      </c>
      <c r="Y529" s="96">
        <v>55</v>
      </c>
      <c r="Z529" s="96">
        <v>46</v>
      </c>
      <c r="AA529" s="96">
        <v>3</v>
      </c>
      <c r="AB529" s="96">
        <v>4</v>
      </c>
      <c r="AC529" s="96">
        <v>0</v>
      </c>
      <c r="AD529" s="96">
        <v>30</v>
      </c>
      <c r="AE529" s="188">
        <v>5.13</v>
      </c>
      <c r="AF529" s="96">
        <v>49</v>
      </c>
      <c r="AG529" s="97">
        <v>7.3</v>
      </c>
      <c r="AH529" s="98">
        <v>1.9</v>
      </c>
      <c r="AI529" s="97">
        <v>7.5</v>
      </c>
      <c r="AJ529" s="97">
        <v>3.9</v>
      </c>
      <c r="AK529" s="99">
        <v>1.25</v>
      </c>
      <c r="AL529" s="100">
        <v>0.3</v>
      </c>
      <c r="AM529" s="99">
        <v>1.48</v>
      </c>
      <c r="AN529" s="99">
        <v>1.83</v>
      </c>
      <c r="AO529" s="99">
        <v>7.0000000000000007E-2</v>
      </c>
      <c r="AP529" s="101">
        <v>17</v>
      </c>
      <c r="AQ529" s="102">
        <v>121</v>
      </c>
      <c r="AR529" s="103">
        <v>12</v>
      </c>
      <c r="AS529" s="102">
        <v>0</v>
      </c>
      <c r="AT529" s="191">
        <v>1.37</v>
      </c>
      <c r="AU529" s="84">
        <v>271</v>
      </c>
      <c r="AV529" s="84">
        <v>124</v>
      </c>
      <c r="AW529" s="94">
        <v>-0.54</v>
      </c>
      <c r="AX529" s="84" t="s">
        <v>1739</v>
      </c>
      <c r="AY529" s="97">
        <v>60.5</v>
      </c>
      <c r="AZ529" s="94">
        <v>4.5999999999999996</v>
      </c>
      <c r="BA529" s="96">
        <v>85</v>
      </c>
      <c r="BB529" s="96">
        <v>19</v>
      </c>
      <c r="BC529" s="84" t="s">
        <v>1739</v>
      </c>
      <c r="BD529" s="97">
        <v>62.2</v>
      </c>
      <c r="BE529" s="94">
        <v>4.59</v>
      </c>
      <c r="BF529" s="96">
        <v>91</v>
      </c>
      <c r="BG529" s="96">
        <v>20</v>
      </c>
      <c r="BH529" s="97">
        <v>62.7</v>
      </c>
      <c r="BI529" s="94">
        <v>4.88</v>
      </c>
      <c r="BJ529" s="94">
        <v>5.1100000000000003</v>
      </c>
      <c r="BK529" s="96">
        <v>14</v>
      </c>
      <c r="BL529" s="94">
        <v>0.25</v>
      </c>
      <c r="BM529" s="36">
        <v>-2</v>
      </c>
      <c r="BN529" s="70" t="s">
        <v>1065</v>
      </c>
      <c r="BO529" s="104">
        <v>0</v>
      </c>
      <c r="BP529" s="84" t="s">
        <v>5492</v>
      </c>
      <c r="BQ529" s="84">
        <v>599683</v>
      </c>
      <c r="BR529" s="36" t="s">
        <v>3761</v>
      </c>
      <c r="BS529" s="36" t="s">
        <v>5959</v>
      </c>
      <c r="BT529" s="36" t="s">
        <v>3707</v>
      </c>
      <c r="BU529" s="84" t="s">
        <v>5337</v>
      </c>
      <c r="BV529" s="84" t="s">
        <v>4668</v>
      </c>
    </row>
    <row r="530" spans="1:74" x14ac:dyDescent="0.3">
      <c r="A530" s="84" t="s">
        <v>2481</v>
      </c>
      <c r="B530" s="84" t="s">
        <v>88</v>
      </c>
      <c r="C530" s="84" t="s">
        <v>1103</v>
      </c>
      <c r="D530" s="84">
        <v>2018</v>
      </c>
      <c r="E530" s="84">
        <v>26</v>
      </c>
      <c r="F530" s="84" t="s">
        <v>1390</v>
      </c>
      <c r="G530" s="84" t="s">
        <v>1373</v>
      </c>
      <c r="H530" s="93" t="s">
        <v>1739</v>
      </c>
      <c r="I530" s="94">
        <v>0.5</v>
      </c>
      <c r="J530" s="93" t="s">
        <v>1064</v>
      </c>
      <c r="K530" s="184">
        <v>61.9</v>
      </c>
      <c r="L530" s="185">
        <v>3</v>
      </c>
      <c r="M530" s="96">
        <v>30</v>
      </c>
      <c r="N530" s="96">
        <v>7</v>
      </c>
      <c r="O530" s="96">
        <v>0</v>
      </c>
      <c r="P530" s="96">
        <v>0</v>
      </c>
      <c r="Q530" s="185">
        <v>0</v>
      </c>
      <c r="R530" s="96">
        <v>7</v>
      </c>
      <c r="S530" s="96">
        <v>261</v>
      </c>
      <c r="T530" s="96">
        <v>11</v>
      </c>
      <c r="U530" s="96">
        <v>28</v>
      </c>
      <c r="V530" s="96">
        <v>2</v>
      </c>
      <c r="W530" s="185">
        <v>43</v>
      </c>
      <c r="X530" s="96">
        <v>173</v>
      </c>
      <c r="Y530" s="96">
        <v>61</v>
      </c>
      <c r="Z530" s="96">
        <v>47</v>
      </c>
      <c r="AA530" s="96">
        <v>3</v>
      </c>
      <c r="AB530" s="96">
        <v>4</v>
      </c>
      <c r="AC530" s="96">
        <v>0</v>
      </c>
      <c r="AD530" s="96">
        <v>35</v>
      </c>
      <c r="AE530" s="188">
        <v>5.26</v>
      </c>
      <c r="AF530" s="96">
        <v>58</v>
      </c>
      <c r="AG530" s="97">
        <v>9.1999999999999993</v>
      </c>
      <c r="AH530" s="98">
        <v>1.5</v>
      </c>
      <c r="AI530" s="97">
        <v>6.8</v>
      </c>
      <c r="AJ530" s="97">
        <v>4.5</v>
      </c>
      <c r="AK530" s="99">
        <v>1.72</v>
      </c>
      <c r="AL530" s="100">
        <v>0.28100000000000003</v>
      </c>
      <c r="AM530" s="99">
        <v>1.57</v>
      </c>
      <c r="AN530" s="99">
        <v>2.41</v>
      </c>
      <c r="AO530" s="99">
        <v>0.09</v>
      </c>
      <c r="AP530" s="101">
        <v>2</v>
      </c>
      <c r="AQ530" s="102">
        <v>124</v>
      </c>
      <c r="AR530" s="103">
        <v>12</v>
      </c>
      <c r="AS530" s="102">
        <v>0</v>
      </c>
      <c r="AT530" s="191">
        <v>0.94</v>
      </c>
      <c r="AU530" s="84">
        <v>275</v>
      </c>
      <c r="AV530" s="84">
        <v>125</v>
      </c>
      <c r="AW530" s="94">
        <v>-0.14000000000000001</v>
      </c>
      <c r="AX530" s="84" t="s">
        <v>1739</v>
      </c>
      <c r="AY530" s="97">
        <v>60.9</v>
      </c>
      <c r="AZ530" s="94">
        <v>5.3</v>
      </c>
      <c r="BA530" s="96">
        <v>97</v>
      </c>
      <c r="BB530" s="96">
        <v>12</v>
      </c>
      <c r="BC530" s="84" t="s">
        <v>1739</v>
      </c>
      <c r="BD530" s="97">
        <v>61.6</v>
      </c>
      <c r="BE530" s="94">
        <v>5.1100000000000003</v>
      </c>
      <c r="BF530" s="96">
        <v>101</v>
      </c>
      <c r="BG530" s="96">
        <v>14</v>
      </c>
      <c r="BH530" s="97">
        <v>57.7</v>
      </c>
      <c r="BI530" s="94">
        <v>4.68</v>
      </c>
      <c r="BJ530" s="94">
        <v>6.55</v>
      </c>
      <c r="BK530" s="96">
        <v>6</v>
      </c>
      <c r="BL530" s="94">
        <v>0.56999999999999995</v>
      </c>
      <c r="BM530" s="36">
        <v>6</v>
      </c>
      <c r="BN530" s="70" t="s">
        <v>1065</v>
      </c>
      <c r="BO530" s="104">
        <v>4</v>
      </c>
      <c r="BP530" s="84" t="s">
        <v>2553</v>
      </c>
      <c r="BQ530" s="84">
        <v>571787</v>
      </c>
      <c r="BR530" s="36" t="s">
        <v>3796</v>
      </c>
      <c r="BS530" s="36" t="s">
        <v>6093</v>
      </c>
      <c r="BT530" s="36" t="s">
        <v>3631</v>
      </c>
      <c r="BU530" s="84" t="s">
        <v>4414</v>
      </c>
      <c r="BV530" s="84" t="s">
        <v>4668</v>
      </c>
    </row>
    <row r="531" spans="1:74" x14ac:dyDescent="0.3">
      <c r="A531" s="84" t="s">
        <v>206</v>
      </c>
      <c r="B531" s="84" t="s">
        <v>2145</v>
      </c>
      <c r="C531" s="84" t="s">
        <v>1065</v>
      </c>
      <c r="D531" s="84">
        <v>2018</v>
      </c>
      <c r="E531" s="84">
        <v>31</v>
      </c>
      <c r="F531" s="84" t="s">
        <v>1375</v>
      </c>
      <c r="G531" s="84" t="s">
        <v>1373</v>
      </c>
      <c r="H531" s="93" t="s">
        <v>1739</v>
      </c>
      <c r="I531" s="94">
        <v>0.54</v>
      </c>
      <c r="J531" s="93" t="s">
        <v>1064</v>
      </c>
      <c r="K531" s="184">
        <v>64.7</v>
      </c>
      <c r="L531" s="185">
        <v>4</v>
      </c>
      <c r="M531" s="96">
        <v>13</v>
      </c>
      <c r="N531" s="96">
        <v>8</v>
      </c>
      <c r="O531" s="96">
        <v>0</v>
      </c>
      <c r="P531" s="96">
        <v>0</v>
      </c>
      <c r="Q531" s="185">
        <v>0</v>
      </c>
      <c r="R531" s="96">
        <v>1</v>
      </c>
      <c r="S531" s="96">
        <v>220</v>
      </c>
      <c r="T531" s="96">
        <v>5</v>
      </c>
      <c r="U531" s="96">
        <v>23</v>
      </c>
      <c r="V531" s="96">
        <v>1</v>
      </c>
      <c r="W531" s="185">
        <v>45</v>
      </c>
      <c r="X531" s="96">
        <v>151</v>
      </c>
      <c r="Y531" s="96">
        <v>69</v>
      </c>
      <c r="Z531" s="96">
        <v>51</v>
      </c>
      <c r="AA531" s="96">
        <v>4</v>
      </c>
      <c r="AB531" s="96">
        <v>5</v>
      </c>
      <c r="AC531" s="96">
        <v>0</v>
      </c>
      <c r="AD531" s="96">
        <v>41</v>
      </c>
      <c r="AE531" s="188">
        <v>5.71</v>
      </c>
      <c r="AF531" s="96">
        <v>66</v>
      </c>
      <c r="AG531" s="97">
        <v>11.7</v>
      </c>
      <c r="AH531" s="98">
        <v>2</v>
      </c>
      <c r="AI531" s="97">
        <v>8</v>
      </c>
      <c r="AJ531" s="97">
        <v>4.0999999999999996</v>
      </c>
      <c r="AK531" s="99">
        <v>0.93</v>
      </c>
      <c r="AL531" s="100">
        <v>0.27600000000000002</v>
      </c>
      <c r="AM531" s="99">
        <v>1.43</v>
      </c>
      <c r="AN531" s="99">
        <v>1.49</v>
      </c>
      <c r="AO531" s="99">
        <v>0.05</v>
      </c>
      <c r="AP531" s="101">
        <v>26</v>
      </c>
      <c r="AQ531" s="102">
        <v>135</v>
      </c>
      <c r="AR531" s="103">
        <v>11</v>
      </c>
      <c r="AS531" s="102">
        <v>-1</v>
      </c>
      <c r="AT531" s="191">
        <v>5.12</v>
      </c>
      <c r="AU531" s="84">
        <v>288</v>
      </c>
      <c r="AV531" s="84">
        <v>126</v>
      </c>
      <c r="AW531" s="94">
        <v>-1.08</v>
      </c>
      <c r="AX531" s="84" t="s">
        <v>1739</v>
      </c>
      <c r="AY531" s="97">
        <v>57.2</v>
      </c>
      <c r="AZ531" s="94">
        <v>4.6900000000000004</v>
      </c>
      <c r="BA531" s="96">
        <v>86</v>
      </c>
      <c r="BB531" s="96">
        <v>18</v>
      </c>
      <c r="BC531" s="84" t="s">
        <v>1739</v>
      </c>
      <c r="BD531" s="97">
        <v>57.2</v>
      </c>
      <c r="BE531" s="94">
        <v>4.6399999999999997</v>
      </c>
      <c r="BF531" s="96">
        <v>92</v>
      </c>
      <c r="BG531" s="96">
        <v>18</v>
      </c>
      <c r="BH531" s="97">
        <v>49</v>
      </c>
      <c r="BI531" s="94">
        <v>7.71</v>
      </c>
      <c r="BJ531" s="94">
        <v>6.07</v>
      </c>
      <c r="BK531" s="96">
        <v>6</v>
      </c>
      <c r="BL531" s="94">
        <v>-2</v>
      </c>
      <c r="BM531" s="36">
        <v>4</v>
      </c>
      <c r="BN531" s="70" t="s">
        <v>1065</v>
      </c>
      <c r="BO531" s="104">
        <v>8</v>
      </c>
      <c r="BP531" s="84" t="s">
        <v>2146</v>
      </c>
      <c r="BQ531" s="84">
        <v>475115</v>
      </c>
      <c r="BR531" s="36" t="s">
        <v>3743</v>
      </c>
      <c r="BS531" s="36" t="s">
        <v>4459</v>
      </c>
      <c r="BT531" s="36" t="s">
        <v>3438</v>
      </c>
      <c r="BU531" s="84" t="s">
        <v>3502</v>
      </c>
      <c r="BV531" s="84" t="s">
        <v>4688</v>
      </c>
    </row>
    <row r="532" spans="1:74" x14ac:dyDescent="0.3">
      <c r="A532" s="84" t="s">
        <v>409</v>
      </c>
      <c r="B532" s="84" t="s">
        <v>139</v>
      </c>
      <c r="C532" s="84" t="s">
        <v>1065</v>
      </c>
      <c r="D532" s="84">
        <v>2018</v>
      </c>
      <c r="F532" s="84" t="s">
        <v>1383</v>
      </c>
      <c r="G532" s="84" t="s">
        <v>1373</v>
      </c>
      <c r="H532" s="93" t="s">
        <v>1739</v>
      </c>
      <c r="I532" s="94">
        <v>0.54</v>
      </c>
      <c r="J532" s="93" t="s">
        <v>1064</v>
      </c>
      <c r="K532" s="184">
        <v>89.4</v>
      </c>
      <c r="L532" s="185"/>
      <c r="Q532" s="185"/>
      <c r="W532" s="185"/>
      <c r="Z532" s="96">
        <v>29</v>
      </c>
      <c r="AE532" s="188">
        <v>3.21</v>
      </c>
      <c r="AP532" s="101">
        <v>0</v>
      </c>
      <c r="AQ532" s="102">
        <v>76</v>
      </c>
      <c r="AT532" s="191">
        <v>0</v>
      </c>
      <c r="AU532" s="84">
        <v>396</v>
      </c>
      <c r="AV532" s="84">
        <v>127</v>
      </c>
      <c r="AX532" s="84" t="s">
        <v>1739</v>
      </c>
      <c r="AY532" s="97"/>
      <c r="AZ532" s="94"/>
      <c r="BA532" s="96"/>
      <c r="BB532" s="96"/>
      <c r="BC532" s="84" t="s">
        <v>1739</v>
      </c>
      <c r="BD532" s="97"/>
      <c r="BE532" s="94"/>
      <c r="BF532" s="96"/>
      <c r="BG532" s="96"/>
      <c r="BH532" s="97">
        <v>69</v>
      </c>
      <c r="BI532" s="94">
        <v>1.83</v>
      </c>
      <c r="BJ532" s="94">
        <v>1.77</v>
      </c>
      <c r="BK532" s="96">
        <v>571</v>
      </c>
      <c r="BL532" s="94">
        <v>1.38</v>
      </c>
      <c r="BM532" s="36"/>
      <c r="BN532" s="70" t="s">
        <v>1065</v>
      </c>
      <c r="BO532" s="104"/>
      <c r="BP532" s="84" t="s">
        <v>5173</v>
      </c>
      <c r="BQ532" s="84">
        <v>643338</v>
      </c>
      <c r="BR532" s="36" t="s">
        <v>5291</v>
      </c>
      <c r="BS532" s="36" t="s">
        <v>4323</v>
      </c>
      <c r="BT532" s="36" t="s">
        <v>4349</v>
      </c>
      <c r="BU532" s="84" t="s">
        <v>5262</v>
      </c>
      <c r="BV532" s="84" t="s">
        <v>4668</v>
      </c>
    </row>
    <row r="533" spans="1:74" x14ac:dyDescent="0.3">
      <c r="A533" s="84" t="s">
        <v>2149</v>
      </c>
      <c r="B533" s="84" t="s">
        <v>150</v>
      </c>
      <c r="C533" s="84" t="s">
        <v>1065</v>
      </c>
      <c r="D533" s="84">
        <v>2018</v>
      </c>
      <c r="E533" s="84">
        <v>30</v>
      </c>
      <c r="F533" s="84" t="s">
        <v>1384</v>
      </c>
      <c r="G533" s="84" t="s">
        <v>1373</v>
      </c>
      <c r="H533" s="93" t="s">
        <v>1859</v>
      </c>
      <c r="I533" s="94">
        <v>0.55000000000000004</v>
      </c>
      <c r="J533" s="93" t="s">
        <v>1064</v>
      </c>
      <c r="K533" s="184">
        <v>88.9</v>
      </c>
      <c r="L533" s="185">
        <v>4</v>
      </c>
      <c r="M533" s="96">
        <v>12</v>
      </c>
      <c r="N533" s="96">
        <v>10</v>
      </c>
      <c r="O533" s="96">
        <v>0</v>
      </c>
      <c r="P533" s="96">
        <v>0</v>
      </c>
      <c r="Q533" s="185">
        <v>0</v>
      </c>
      <c r="R533" s="96">
        <v>1</v>
      </c>
      <c r="S533" s="96">
        <v>257</v>
      </c>
      <c r="T533" s="96">
        <v>6</v>
      </c>
      <c r="U533" s="96">
        <v>22</v>
      </c>
      <c r="V533" s="96">
        <v>1</v>
      </c>
      <c r="W533" s="185">
        <v>52</v>
      </c>
      <c r="X533" s="96">
        <v>182</v>
      </c>
      <c r="Y533" s="96">
        <v>61</v>
      </c>
      <c r="Z533" s="96">
        <v>38</v>
      </c>
      <c r="AA533" s="96">
        <v>4</v>
      </c>
      <c r="AB533" s="96">
        <v>2</v>
      </c>
      <c r="AC533" s="96">
        <v>0</v>
      </c>
      <c r="AD533" s="96">
        <v>32</v>
      </c>
      <c r="AE533" s="188">
        <v>4.2</v>
      </c>
      <c r="AF533" s="96">
        <v>57</v>
      </c>
      <c r="AG533" s="97">
        <v>8.5</v>
      </c>
      <c r="AH533" s="98">
        <v>2.4</v>
      </c>
      <c r="AI533" s="97">
        <v>7.9</v>
      </c>
      <c r="AJ533" s="97">
        <v>3.2</v>
      </c>
      <c r="AK533" s="99">
        <v>0.95</v>
      </c>
      <c r="AL533" s="100">
        <v>0.27300000000000002</v>
      </c>
      <c r="AM533" s="99">
        <v>1.28</v>
      </c>
      <c r="AN533" s="99">
        <v>1.41</v>
      </c>
      <c r="AO533" s="99">
        <v>0.05</v>
      </c>
      <c r="AP533" s="101">
        <v>48</v>
      </c>
      <c r="AQ533" s="102">
        <v>99</v>
      </c>
      <c r="AR533" s="103">
        <v>28</v>
      </c>
      <c r="AS533" s="102">
        <v>12</v>
      </c>
      <c r="AT533" s="191">
        <v>8.19</v>
      </c>
      <c r="AU533" s="84">
        <v>119</v>
      </c>
      <c r="AV533" s="84">
        <v>1</v>
      </c>
      <c r="AW533" s="94">
        <v>0.02</v>
      </c>
      <c r="AX533" s="84" t="s">
        <v>1739</v>
      </c>
      <c r="AY533" s="97">
        <v>62.1</v>
      </c>
      <c r="AZ533" s="94">
        <v>4.1399999999999997</v>
      </c>
      <c r="BA533" s="96">
        <v>76</v>
      </c>
      <c r="BB533" s="96">
        <v>28</v>
      </c>
      <c r="BC533" s="84" t="s">
        <v>1859</v>
      </c>
      <c r="BD533" s="97">
        <v>75.5</v>
      </c>
      <c r="BE533" s="94">
        <v>4.22</v>
      </c>
      <c r="BF533" s="96">
        <v>83</v>
      </c>
      <c r="BG533" s="96">
        <v>29</v>
      </c>
      <c r="BH533" s="97">
        <v>27.7</v>
      </c>
      <c r="BI533" s="94">
        <v>2.2799999999999998</v>
      </c>
      <c r="BJ533" s="94">
        <v>2.54</v>
      </c>
      <c r="BK533" s="96">
        <v>123</v>
      </c>
      <c r="BL533" s="94">
        <v>1.92</v>
      </c>
      <c r="BM533" s="36">
        <v>-96</v>
      </c>
      <c r="BN533" s="70" t="s">
        <v>1065</v>
      </c>
      <c r="BO533" s="104">
        <v>48</v>
      </c>
      <c r="BP533" s="84" t="s">
        <v>2150</v>
      </c>
      <c r="BQ533" s="84">
        <v>572070</v>
      </c>
      <c r="BR533" s="36" t="s">
        <v>3747</v>
      </c>
      <c r="BS533" s="36" t="s">
        <v>3482</v>
      </c>
      <c r="BT533" s="36" t="s">
        <v>3713</v>
      </c>
      <c r="BU533" s="84" t="s">
        <v>3448</v>
      </c>
      <c r="BV533" s="84" t="s">
        <v>4669</v>
      </c>
    </row>
    <row r="534" spans="1:74" x14ac:dyDescent="0.3">
      <c r="A534" s="84" t="s">
        <v>452</v>
      </c>
      <c r="B534" s="84" t="s">
        <v>88</v>
      </c>
      <c r="C534" s="84" t="s">
        <v>1065</v>
      </c>
      <c r="D534" s="84">
        <v>2018</v>
      </c>
      <c r="E534" s="84">
        <v>24</v>
      </c>
      <c r="F534" s="84" t="s">
        <v>1554</v>
      </c>
      <c r="G534" s="84" t="s">
        <v>1373</v>
      </c>
      <c r="H534" s="93" t="s">
        <v>1859</v>
      </c>
      <c r="I534" s="94">
        <v>0.28999999999999998</v>
      </c>
      <c r="J534" s="93" t="s">
        <v>1064</v>
      </c>
      <c r="K534" s="184">
        <v>70</v>
      </c>
      <c r="L534" s="185">
        <v>3</v>
      </c>
      <c r="M534" s="96">
        <v>19</v>
      </c>
      <c r="N534" s="96">
        <v>10</v>
      </c>
      <c r="O534" s="96">
        <v>0</v>
      </c>
      <c r="P534" s="96">
        <v>0</v>
      </c>
      <c r="Q534" s="185">
        <v>0</v>
      </c>
      <c r="R534" s="96">
        <v>3</v>
      </c>
      <c r="S534" s="96">
        <v>288</v>
      </c>
      <c r="T534" s="96">
        <v>13</v>
      </c>
      <c r="U534" s="96">
        <v>26</v>
      </c>
      <c r="V534" s="96">
        <v>1</v>
      </c>
      <c r="W534" s="185">
        <v>56</v>
      </c>
      <c r="X534" s="96">
        <v>193</v>
      </c>
      <c r="Y534" s="96">
        <v>81</v>
      </c>
      <c r="Z534" s="96">
        <v>43</v>
      </c>
      <c r="AA534" s="96">
        <v>6</v>
      </c>
      <c r="AB534" s="96">
        <v>3</v>
      </c>
      <c r="AC534" s="96">
        <v>0</v>
      </c>
      <c r="AD534" s="96">
        <v>50</v>
      </c>
      <c r="AE534" s="188">
        <v>4.74</v>
      </c>
      <c r="AF534" s="96">
        <v>64</v>
      </c>
      <c r="AG534" s="97">
        <v>9</v>
      </c>
      <c r="AH534" s="98">
        <v>2.2000000000000002</v>
      </c>
      <c r="AI534" s="97">
        <v>8.5</v>
      </c>
      <c r="AJ534" s="97">
        <v>3.6</v>
      </c>
      <c r="AK534" s="99">
        <v>1.83</v>
      </c>
      <c r="AL534" s="100">
        <v>0.307</v>
      </c>
      <c r="AM534" s="99">
        <v>1.57</v>
      </c>
      <c r="AN534" s="99">
        <v>2.44</v>
      </c>
      <c r="AO534" s="99">
        <v>0.11</v>
      </c>
      <c r="AP534" s="101">
        <v>33</v>
      </c>
      <c r="AQ534" s="102">
        <v>112</v>
      </c>
      <c r="AR534" s="103">
        <v>19</v>
      </c>
      <c r="AS534" s="102">
        <v>6</v>
      </c>
      <c r="AT534" s="191">
        <v>4.2699999999999996</v>
      </c>
      <c r="AU534" s="84">
        <v>189</v>
      </c>
      <c r="AV534" s="84">
        <v>2</v>
      </c>
      <c r="AW534" s="94">
        <v>0.02</v>
      </c>
      <c r="AX534" s="84" t="s">
        <v>1739</v>
      </c>
      <c r="AY534" s="97">
        <v>63.2</v>
      </c>
      <c r="AZ534" s="94">
        <v>4.82</v>
      </c>
      <c r="BA534" s="96">
        <v>89</v>
      </c>
      <c r="BB534" s="96">
        <v>17</v>
      </c>
      <c r="BC534" s="84" t="s">
        <v>1859</v>
      </c>
      <c r="BD534" s="97">
        <v>82.6</v>
      </c>
      <c r="BE534" s="94">
        <v>4.75</v>
      </c>
      <c r="BF534" s="96">
        <v>94</v>
      </c>
      <c r="BG534" s="96">
        <v>21</v>
      </c>
      <c r="BH534" s="97">
        <v>29</v>
      </c>
      <c r="BI534" s="94">
        <v>6.52</v>
      </c>
      <c r="BJ534" s="94">
        <v>4.72</v>
      </c>
      <c r="BK534" s="96">
        <v>12</v>
      </c>
      <c r="BL534" s="94">
        <v>-1.78</v>
      </c>
      <c r="BM534" s="36">
        <v>7</v>
      </c>
      <c r="BN534" s="70" t="s">
        <v>1065</v>
      </c>
      <c r="BO534" s="104">
        <v>54</v>
      </c>
      <c r="BP534" s="84" t="s">
        <v>5422</v>
      </c>
      <c r="BQ534" s="84">
        <v>600944</v>
      </c>
      <c r="BR534" s="36" t="s">
        <v>4662</v>
      </c>
      <c r="BS534" s="36" t="s">
        <v>4916</v>
      </c>
      <c r="BT534" s="36" t="s">
        <v>3681</v>
      </c>
      <c r="BU534" s="84" t="s">
        <v>5767</v>
      </c>
      <c r="BV534" s="84" t="s">
        <v>4668</v>
      </c>
    </row>
    <row r="535" spans="1:74" x14ac:dyDescent="0.3">
      <c r="A535" s="84" t="s">
        <v>147</v>
      </c>
      <c r="B535" s="84" t="s">
        <v>30</v>
      </c>
      <c r="C535" s="84" t="s">
        <v>1103</v>
      </c>
      <c r="D535" s="84">
        <v>2018</v>
      </c>
      <c r="E535" s="84">
        <v>27</v>
      </c>
      <c r="F535" s="84" t="s">
        <v>1394</v>
      </c>
      <c r="G535" s="84" t="s">
        <v>1373</v>
      </c>
      <c r="H535" s="93" t="s">
        <v>1859</v>
      </c>
      <c r="I535" s="94">
        <v>0.3</v>
      </c>
      <c r="J535" s="93" t="s">
        <v>1064</v>
      </c>
      <c r="K535" s="184">
        <v>74.900000000000006</v>
      </c>
      <c r="L535" s="185">
        <v>3</v>
      </c>
      <c r="M535" s="96">
        <v>17</v>
      </c>
      <c r="N535" s="96">
        <v>10</v>
      </c>
      <c r="O535" s="96">
        <v>1</v>
      </c>
      <c r="P535" s="96">
        <v>1</v>
      </c>
      <c r="Q535" s="185">
        <v>0</v>
      </c>
      <c r="R535" s="96">
        <v>3</v>
      </c>
      <c r="S535" s="96">
        <v>268</v>
      </c>
      <c r="T535" s="96">
        <v>11</v>
      </c>
      <c r="U535" s="96">
        <v>25</v>
      </c>
      <c r="V535" s="96">
        <v>2</v>
      </c>
      <c r="W535" s="185">
        <v>46</v>
      </c>
      <c r="X535" s="96">
        <v>178</v>
      </c>
      <c r="Y535" s="96">
        <v>75</v>
      </c>
      <c r="Z535" s="96">
        <v>44</v>
      </c>
      <c r="AA535" s="96">
        <v>2</v>
      </c>
      <c r="AB535" s="96">
        <v>2</v>
      </c>
      <c r="AC535" s="96">
        <v>0</v>
      </c>
      <c r="AD535" s="96">
        <v>42</v>
      </c>
      <c r="AE535" s="188">
        <v>4.93</v>
      </c>
      <c r="AF535" s="96">
        <v>63</v>
      </c>
      <c r="AG535" s="97">
        <v>9.5</v>
      </c>
      <c r="AH535" s="98">
        <v>1.9</v>
      </c>
      <c r="AI535" s="97">
        <v>7.5</v>
      </c>
      <c r="AJ535" s="97">
        <v>3.7</v>
      </c>
      <c r="AK535" s="99">
        <v>1.6</v>
      </c>
      <c r="AL535" s="100">
        <v>0.29799999999999999</v>
      </c>
      <c r="AM535" s="99">
        <v>1.55</v>
      </c>
      <c r="AN535" s="99">
        <v>2.19</v>
      </c>
      <c r="AO535" s="99">
        <v>0.09</v>
      </c>
      <c r="AP535" s="101">
        <v>16</v>
      </c>
      <c r="AQ535" s="102">
        <v>116</v>
      </c>
      <c r="AR535" s="103">
        <v>16</v>
      </c>
      <c r="AS535" s="102">
        <v>5</v>
      </c>
      <c r="AT535" s="191">
        <v>3.28</v>
      </c>
      <c r="AU535" s="84">
        <v>216</v>
      </c>
      <c r="AV535" s="84">
        <v>3</v>
      </c>
      <c r="AW535" s="94">
        <v>-0.17</v>
      </c>
      <c r="AX535" s="84" t="s">
        <v>1739</v>
      </c>
      <c r="AY535" s="97">
        <v>60.4</v>
      </c>
      <c r="AZ535" s="94">
        <v>4.82</v>
      </c>
      <c r="BA535" s="96">
        <v>89</v>
      </c>
      <c r="BB535" s="96">
        <v>16</v>
      </c>
      <c r="BC535" s="84" t="s">
        <v>1859</v>
      </c>
      <c r="BD535" s="97">
        <v>77.599999999999994</v>
      </c>
      <c r="BE535" s="94">
        <v>4.76</v>
      </c>
      <c r="BF535" s="96">
        <v>94</v>
      </c>
      <c r="BG535" s="96">
        <v>20</v>
      </c>
      <c r="BH535" s="97">
        <v>27</v>
      </c>
      <c r="BI535" s="94">
        <v>4.33</v>
      </c>
      <c r="BJ535" s="94">
        <v>4.6399999999999997</v>
      </c>
      <c r="BK535" s="96">
        <v>12</v>
      </c>
      <c r="BL535" s="94">
        <v>0.6</v>
      </c>
      <c r="BM535" s="36">
        <v>4</v>
      </c>
      <c r="BN535" s="70" t="s">
        <v>1065</v>
      </c>
      <c r="BO535" s="104">
        <v>51</v>
      </c>
      <c r="BP535" s="84" t="s">
        <v>4493</v>
      </c>
      <c r="BQ535" s="84">
        <v>598271</v>
      </c>
      <c r="BR535" s="36" t="s">
        <v>3754</v>
      </c>
      <c r="BS535" s="36" t="s">
        <v>5258</v>
      </c>
      <c r="BT535" s="36" t="s">
        <v>3680</v>
      </c>
      <c r="BU535" s="84" t="s">
        <v>3714</v>
      </c>
      <c r="BV535" s="84" t="s">
        <v>4668</v>
      </c>
    </row>
    <row r="536" spans="1:74" x14ac:dyDescent="0.3">
      <c r="A536" s="84" t="s">
        <v>3338</v>
      </c>
      <c r="B536" s="84" t="s">
        <v>40</v>
      </c>
      <c r="C536" s="84" t="s">
        <v>1103</v>
      </c>
      <c r="D536" s="84">
        <v>2018</v>
      </c>
      <c r="E536" s="84">
        <v>27</v>
      </c>
      <c r="F536" s="84" t="s">
        <v>1384</v>
      </c>
      <c r="G536" s="84" t="s">
        <v>1373</v>
      </c>
      <c r="H536" s="93" t="s">
        <v>1859</v>
      </c>
      <c r="I536" s="94">
        <v>0.38</v>
      </c>
      <c r="J536" s="93" t="s">
        <v>1064</v>
      </c>
      <c r="K536" s="184">
        <v>70.8</v>
      </c>
      <c r="L536" s="185">
        <v>3</v>
      </c>
      <c r="M536" s="96">
        <v>20</v>
      </c>
      <c r="N536" s="96">
        <v>8</v>
      </c>
      <c r="O536" s="96">
        <v>0</v>
      </c>
      <c r="P536" s="96">
        <v>0</v>
      </c>
      <c r="Q536" s="185">
        <v>0</v>
      </c>
      <c r="R536" s="96">
        <v>3</v>
      </c>
      <c r="S536" s="96">
        <v>249</v>
      </c>
      <c r="T536" s="96">
        <v>11</v>
      </c>
      <c r="U536" s="96">
        <v>20</v>
      </c>
      <c r="V536" s="96">
        <v>1</v>
      </c>
      <c r="W536" s="185">
        <v>49</v>
      </c>
      <c r="X536" s="96">
        <v>172</v>
      </c>
      <c r="Y536" s="96">
        <v>67</v>
      </c>
      <c r="Z536" s="96">
        <v>44</v>
      </c>
      <c r="AA536" s="96">
        <v>3</v>
      </c>
      <c r="AB536" s="96">
        <v>2</v>
      </c>
      <c r="AC536" s="96">
        <v>0</v>
      </c>
      <c r="AD536" s="96">
        <v>36</v>
      </c>
      <c r="AE536" s="188">
        <v>4.91</v>
      </c>
      <c r="AF536" s="96">
        <v>56</v>
      </c>
      <c r="AG536" s="97">
        <v>8.8000000000000007</v>
      </c>
      <c r="AH536" s="98">
        <v>2.5</v>
      </c>
      <c r="AI536" s="97">
        <v>8.1</v>
      </c>
      <c r="AJ536" s="97">
        <v>3.2</v>
      </c>
      <c r="AK536" s="99">
        <v>1.74</v>
      </c>
      <c r="AL536" s="100">
        <v>0.28599999999999998</v>
      </c>
      <c r="AM536" s="99">
        <v>1.42</v>
      </c>
      <c r="AN536" s="99">
        <v>2.29</v>
      </c>
      <c r="AO536" s="99">
        <v>0.1</v>
      </c>
      <c r="AP536" s="101">
        <v>30</v>
      </c>
      <c r="AQ536" s="102">
        <v>116</v>
      </c>
      <c r="AR536" s="103">
        <v>16</v>
      </c>
      <c r="AS536" s="102">
        <v>4</v>
      </c>
      <c r="AT536" s="191">
        <v>4.7</v>
      </c>
      <c r="AU536" s="84">
        <v>217</v>
      </c>
      <c r="AV536" s="84">
        <v>4</v>
      </c>
      <c r="AW536" s="94">
        <v>0.01</v>
      </c>
      <c r="AX536" s="84" t="s">
        <v>1739</v>
      </c>
      <c r="AY536" s="97">
        <v>58.2</v>
      </c>
      <c r="AZ536" s="94">
        <v>5.07</v>
      </c>
      <c r="BA536" s="96">
        <v>93</v>
      </c>
      <c r="BB536" s="96">
        <v>14</v>
      </c>
      <c r="BC536" s="84" t="s">
        <v>1859</v>
      </c>
      <c r="BD536" s="97">
        <v>76.099999999999994</v>
      </c>
      <c r="BE536" s="94">
        <v>4.92</v>
      </c>
      <c r="BF536" s="96">
        <v>97</v>
      </c>
      <c r="BG536" s="96">
        <v>18</v>
      </c>
      <c r="BH536" s="97">
        <v>21.7</v>
      </c>
      <c r="BI536" s="94">
        <v>7.06</v>
      </c>
      <c r="BJ536" s="94">
        <v>8.2200000000000006</v>
      </c>
      <c r="BK536" s="96">
        <v>1</v>
      </c>
      <c r="BL536" s="94">
        <v>-2.15</v>
      </c>
      <c r="BM536" s="36">
        <v>15</v>
      </c>
      <c r="BN536" s="70" t="s">
        <v>1076</v>
      </c>
      <c r="BO536" s="104">
        <v>54</v>
      </c>
      <c r="BP536" s="84" t="s">
        <v>3337</v>
      </c>
      <c r="BQ536" s="84">
        <v>571760</v>
      </c>
      <c r="BR536" s="36" t="s">
        <v>3777</v>
      </c>
      <c r="BS536" s="36" t="s">
        <v>3516</v>
      </c>
      <c r="BT536" s="36" t="s">
        <v>3564</v>
      </c>
      <c r="BU536" s="84" t="s">
        <v>4283</v>
      </c>
      <c r="BV536" s="84" t="s">
        <v>4692</v>
      </c>
    </row>
    <row r="537" spans="1:74" x14ac:dyDescent="0.3">
      <c r="A537" s="84" t="s">
        <v>3328</v>
      </c>
      <c r="B537" s="84" t="s">
        <v>281</v>
      </c>
      <c r="C537" s="84" t="s">
        <v>1103</v>
      </c>
      <c r="D537" s="84">
        <v>2018</v>
      </c>
      <c r="E537" s="84">
        <v>26</v>
      </c>
      <c r="F537" s="84" t="s">
        <v>1397</v>
      </c>
      <c r="G537" s="84" t="s">
        <v>1373</v>
      </c>
      <c r="H537" s="93" t="s">
        <v>1859</v>
      </c>
      <c r="I537" s="94">
        <v>0.38</v>
      </c>
      <c r="J537" s="93" t="s">
        <v>1064</v>
      </c>
      <c r="K537" s="184">
        <v>69.900000000000006</v>
      </c>
      <c r="L537" s="185">
        <v>4</v>
      </c>
      <c r="M537" s="96">
        <v>21</v>
      </c>
      <c r="N537" s="96">
        <v>11</v>
      </c>
      <c r="O537" s="96">
        <v>0</v>
      </c>
      <c r="P537" s="96">
        <v>0</v>
      </c>
      <c r="Q537" s="185">
        <v>0</v>
      </c>
      <c r="R537" s="96">
        <v>4</v>
      </c>
      <c r="S537" s="96">
        <v>307</v>
      </c>
      <c r="T537" s="96">
        <v>13</v>
      </c>
      <c r="U537" s="96">
        <v>26</v>
      </c>
      <c r="V537" s="96">
        <v>1</v>
      </c>
      <c r="W537" s="185">
        <v>53</v>
      </c>
      <c r="X537" s="96">
        <v>202</v>
      </c>
      <c r="Y537" s="96">
        <v>93</v>
      </c>
      <c r="Z537" s="96">
        <v>46</v>
      </c>
      <c r="AA537" s="96">
        <v>3</v>
      </c>
      <c r="AB537" s="96">
        <v>3</v>
      </c>
      <c r="AC537" s="96">
        <v>0</v>
      </c>
      <c r="AD537" s="96">
        <v>51</v>
      </c>
      <c r="AE537" s="188">
        <v>5.08</v>
      </c>
      <c r="AF537" s="96">
        <v>75</v>
      </c>
      <c r="AG537" s="97">
        <v>9.9</v>
      </c>
      <c r="AH537" s="98">
        <v>2</v>
      </c>
      <c r="AI537" s="97">
        <v>7.5</v>
      </c>
      <c r="AJ537" s="97">
        <v>3.5</v>
      </c>
      <c r="AK537" s="99">
        <v>1.7</v>
      </c>
      <c r="AL537" s="100">
        <v>0.32200000000000001</v>
      </c>
      <c r="AM537" s="99">
        <v>1.65</v>
      </c>
      <c r="AN537" s="99">
        <v>2.2799999999999998</v>
      </c>
      <c r="AO537" s="99">
        <v>0.09</v>
      </c>
      <c r="AP537" s="101">
        <v>16</v>
      </c>
      <c r="AQ537" s="102">
        <v>120</v>
      </c>
      <c r="AR537" s="103">
        <v>16</v>
      </c>
      <c r="AS537" s="102">
        <v>4</v>
      </c>
      <c r="AT537" s="191">
        <v>3.04</v>
      </c>
      <c r="AU537" s="84">
        <v>218</v>
      </c>
      <c r="AV537" s="84">
        <v>5</v>
      </c>
      <c r="AW537" s="94">
        <v>-0.25</v>
      </c>
      <c r="AX537" s="84" t="s">
        <v>1739</v>
      </c>
      <c r="AY537" s="97">
        <v>65.5</v>
      </c>
      <c r="AZ537" s="94">
        <v>4.9000000000000004</v>
      </c>
      <c r="BA537" s="96">
        <v>90</v>
      </c>
      <c r="BB537" s="96">
        <v>16</v>
      </c>
      <c r="BC537" s="84" t="s">
        <v>1859</v>
      </c>
      <c r="BD537" s="97">
        <v>83.9</v>
      </c>
      <c r="BE537" s="94">
        <v>4.82</v>
      </c>
      <c r="BF537" s="96">
        <v>95</v>
      </c>
      <c r="BG537" s="96">
        <v>20</v>
      </c>
      <c r="BH537" s="97">
        <v>40</v>
      </c>
      <c r="BI537" s="94">
        <v>6.08</v>
      </c>
      <c r="BJ537" s="94">
        <v>4.82</v>
      </c>
      <c r="BK537" s="96">
        <v>13</v>
      </c>
      <c r="BL537" s="94">
        <v>-1</v>
      </c>
      <c r="BM537" s="36">
        <v>3</v>
      </c>
      <c r="BN537" s="70" t="s">
        <v>1065</v>
      </c>
      <c r="BO537" s="104">
        <v>44</v>
      </c>
      <c r="BP537" s="84" t="s">
        <v>3327</v>
      </c>
      <c r="BQ537" s="84">
        <v>594835</v>
      </c>
      <c r="BR537" s="36" t="s">
        <v>3769</v>
      </c>
      <c r="BS537" s="36" t="s">
        <v>3516</v>
      </c>
      <c r="BT537" s="36" t="s">
        <v>3558</v>
      </c>
      <c r="BU537" s="84" t="s">
        <v>5780</v>
      </c>
      <c r="BV537" s="84" t="s">
        <v>4668</v>
      </c>
    </row>
    <row r="538" spans="1:74" x14ac:dyDescent="0.3">
      <c r="A538" s="84" t="s">
        <v>302</v>
      </c>
      <c r="B538" s="84" t="s">
        <v>80</v>
      </c>
      <c r="C538" s="84" t="s">
        <v>1065</v>
      </c>
      <c r="D538" s="84">
        <v>2018</v>
      </c>
      <c r="E538" s="84">
        <v>25</v>
      </c>
      <c r="F538" s="84" t="s">
        <v>1386</v>
      </c>
      <c r="G538" s="84" t="s">
        <v>1373</v>
      </c>
      <c r="H538" s="93" t="s">
        <v>1859</v>
      </c>
      <c r="I538" s="94">
        <v>0.66</v>
      </c>
      <c r="J538" s="93" t="s">
        <v>1064</v>
      </c>
      <c r="K538" s="184">
        <v>104.1</v>
      </c>
      <c r="L538" s="185">
        <v>6</v>
      </c>
      <c r="M538" s="96">
        <v>19</v>
      </c>
      <c r="N538" s="96">
        <v>13</v>
      </c>
      <c r="O538" s="96">
        <v>0</v>
      </c>
      <c r="P538" s="96">
        <v>0</v>
      </c>
      <c r="Q538" s="185">
        <v>0</v>
      </c>
      <c r="R538" s="96">
        <v>1</v>
      </c>
      <c r="S538" s="96">
        <v>366</v>
      </c>
      <c r="T538" s="96">
        <v>10</v>
      </c>
      <c r="U538" s="96">
        <v>33</v>
      </c>
      <c r="V538" s="96">
        <v>1</v>
      </c>
      <c r="W538" s="185">
        <v>72</v>
      </c>
      <c r="X538" s="96">
        <v>260</v>
      </c>
      <c r="Y538" s="96">
        <v>86</v>
      </c>
      <c r="Z538" s="96">
        <v>48</v>
      </c>
      <c r="AA538" s="96">
        <v>3</v>
      </c>
      <c r="AB538" s="96">
        <v>3</v>
      </c>
      <c r="AC538" s="96">
        <v>0</v>
      </c>
      <c r="AD538" s="96">
        <v>42</v>
      </c>
      <c r="AE538" s="188">
        <v>5.36</v>
      </c>
      <c r="AF538" s="96">
        <v>84</v>
      </c>
      <c r="AG538" s="97">
        <v>8.9</v>
      </c>
      <c r="AH538" s="98">
        <v>2.2000000000000002</v>
      </c>
      <c r="AI538" s="97">
        <v>7.7</v>
      </c>
      <c r="AJ538" s="97">
        <v>3.5</v>
      </c>
      <c r="AK538" s="99">
        <v>1.03</v>
      </c>
      <c r="AL538" s="100">
        <v>0.27500000000000002</v>
      </c>
      <c r="AM538" s="99">
        <v>1.33</v>
      </c>
      <c r="AN538" s="99">
        <v>1.53</v>
      </c>
      <c r="AO538" s="99">
        <v>0.06</v>
      </c>
      <c r="AP538" s="101">
        <v>26</v>
      </c>
      <c r="AQ538" s="102">
        <v>127</v>
      </c>
      <c r="AR538" s="103">
        <v>16</v>
      </c>
      <c r="AS538" s="102">
        <v>3</v>
      </c>
      <c r="AT538" s="191">
        <v>11.03</v>
      </c>
      <c r="AU538" s="84">
        <v>223</v>
      </c>
      <c r="AV538" s="84">
        <v>6</v>
      </c>
      <c r="AW538" s="94">
        <v>-0.94</v>
      </c>
      <c r="AX538" s="84" t="s">
        <v>1739</v>
      </c>
      <c r="AY538" s="97">
        <v>76.599999999999994</v>
      </c>
      <c r="AZ538" s="94">
        <v>4.25</v>
      </c>
      <c r="BA538" s="96">
        <v>78</v>
      </c>
      <c r="BB538" s="96">
        <v>29</v>
      </c>
      <c r="BC538" s="84" t="s">
        <v>1859</v>
      </c>
      <c r="BD538" s="97">
        <v>88.5</v>
      </c>
      <c r="BE538" s="94">
        <v>4.42</v>
      </c>
      <c r="BF538" s="96">
        <v>87</v>
      </c>
      <c r="BG538" s="96">
        <v>28</v>
      </c>
      <c r="BH538" s="97">
        <v>36</v>
      </c>
      <c r="BI538" s="94">
        <v>4.25</v>
      </c>
      <c r="BJ538" s="94">
        <v>5.61</v>
      </c>
      <c r="BK538" s="96">
        <v>7</v>
      </c>
      <c r="BL538" s="94">
        <v>1.1100000000000001</v>
      </c>
      <c r="BM538" s="36">
        <v>9</v>
      </c>
      <c r="BN538" s="70" t="s">
        <v>1065</v>
      </c>
      <c r="BO538" s="104">
        <v>53</v>
      </c>
      <c r="BP538" s="84" t="s">
        <v>3395</v>
      </c>
      <c r="BQ538" s="84">
        <v>592717</v>
      </c>
      <c r="BR538" s="36" t="s">
        <v>5257</v>
      </c>
      <c r="BS538" s="36" t="s">
        <v>4309</v>
      </c>
      <c r="BT538" s="36" t="s">
        <v>5269</v>
      </c>
      <c r="BU538" s="84" t="s">
        <v>4321</v>
      </c>
      <c r="BV538" s="84" t="s">
        <v>4668</v>
      </c>
    </row>
    <row r="539" spans="1:74" x14ac:dyDescent="0.3">
      <c r="A539" s="84" t="s">
        <v>3018</v>
      </c>
      <c r="B539" s="84" t="s">
        <v>4592</v>
      </c>
      <c r="C539" s="84" t="s">
        <v>1065</v>
      </c>
      <c r="D539" s="84">
        <v>2018</v>
      </c>
      <c r="E539" s="84">
        <v>25</v>
      </c>
      <c r="F539" s="84" t="s">
        <v>1377</v>
      </c>
      <c r="G539" s="84" t="s">
        <v>1373</v>
      </c>
      <c r="H539" s="93" t="s">
        <v>1859</v>
      </c>
      <c r="I539" s="94">
        <v>0.36</v>
      </c>
      <c r="J539" s="93" t="s">
        <v>1064</v>
      </c>
      <c r="K539" s="184">
        <v>61.8</v>
      </c>
      <c r="L539" s="185">
        <v>3</v>
      </c>
      <c r="M539" s="96">
        <v>22</v>
      </c>
      <c r="N539" s="96">
        <v>10</v>
      </c>
      <c r="O539" s="96">
        <v>0</v>
      </c>
      <c r="P539" s="96">
        <v>0</v>
      </c>
      <c r="Q539" s="185">
        <v>0</v>
      </c>
      <c r="R539" s="96">
        <v>5</v>
      </c>
      <c r="S539" s="96">
        <v>302</v>
      </c>
      <c r="T539" s="96">
        <v>11</v>
      </c>
      <c r="U539" s="96">
        <v>26</v>
      </c>
      <c r="V539" s="96">
        <v>1</v>
      </c>
      <c r="W539" s="185">
        <v>54</v>
      </c>
      <c r="X539" s="96">
        <v>202</v>
      </c>
      <c r="Y539" s="96">
        <v>64</v>
      </c>
      <c r="Z539" s="96">
        <v>44</v>
      </c>
      <c r="AA539" s="96">
        <v>2</v>
      </c>
      <c r="AB539" s="96">
        <v>2</v>
      </c>
      <c r="AC539" s="96">
        <v>0</v>
      </c>
      <c r="AD539" s="96">
        <v>36</v>
      </c>
      <c r="AE539" s="188">
        <v>4.88</v>
      </c>
      <c r="AF539" s="96">
        <v>49</v>
      </c>
      <c r="AG539" s="97">
        <v>6.6</v>
      </c>
      <c r="AH539" s="98">
        <v>2</v>
      </c>
      <c r="AI539" s="97">
        <v>7.6</v>
      </c>
      <c r="AJ539" s="97">
        <v>3.5</v>
      </c>
      <c r="AK539" s="99">
        <v>1.43</v>
      </c>
      <c r="AL539" s="100">
        <v>0.32500000000000001</v>
      </c>
      <c r="AM539" s="99">
        <v>1.56</v>
      </c>
      <c r="AN539" s="99">
        <v>1.97</v>
      </c>
      <c r="AO539" s="99">
        <v>0.08</v>
      </c>
      <c r="AP539" s="101">
        <v>22</v>
      </c>
      <c r="AQ539" s="102">
        <v>115</v>
      </c>
      <c r="AR539" s="103">
        <v>15</v>
      </c>
      <c r="AS539" s="102">
        <v>3</v>
      </c>
      <c r="AT539" s="191">
        <v>1.47</v>
      </c>
      <c r="AU539" s="84">
        <v>227</v>
      </c>
      <c r="AV539" s="84">
        <v>7</v>
      </c>
      <c r="AW539" s="94">
        <v>-0.28999999999999998</v>
      </c>
      <c r="AX539" s="84" t="s">
        <v>1739</v>
      </c>
      <c r="AY539" s="97">
        <v>63.4</v>
      </c>
      <c r="AZ539" s="94">
        <v>4.5999999999999996</v>
      </c>
      <c r="BA539" s="96">
        <v>85</v>
      </c>
      <c r="BB539" s="96">
        <v>20</v>
      </c>
      <c r="BC539" s="84" t="s">
        <v>1859</v>
      </c>
      <c r="BD539" s="97">
        <v>84.3</v>
      </c>
      <c r="BE539" s="94">
        <v>4.59</v>
      </c>
      <c r="BF539" s="96">
        <v>91</v>
      </c>
      <c r="BG539" s="96">
        <v>24</v>
      </c>
      <c r="BH539" s="97">
        <v>34.700000000000003</v>
      </c>
      <c r="BI539" s="94">
        <v>4.1500000000000004</v>
      </c>
      <c r="BJ539" s="94">
        <v>4.24</v>
      </c>
      <c r="BK539" s="96">
        <v>19</v>
      </c>
      <c r="BL539" s="94">
        <v>0.73</v>
      </c>
      <c r="BM539" s="36">
        <v>-4</v>
      </c>
      <c r="BN539" s="70" t="s">
        <v>1065</v>
      </c>
      <c r="BO539" s="104">
        <v>50</v>
      </c>
      <c r="BP539" s="84" t="s">
        <v>4924</v>
      </c>
      <c r="BQ539" s="84">
        <v>593679</v>
      </c>
      <c r="BR539" s="36" t="s">
        <v>4684</v>
      </c>
      <c r="BS539" s="36" t="s">
        <v>4321</v>
      </c>
      <c r="BT539" s="36" t="s">
        <v>4907</v>
      </c>
      <c r="BU539" s="84" t="s">
        <v>5823</v>
      </c>
      <c r="BV539" s="84" t="s">
        <v>4668</v>
      </c>
    </row>
    <row r="540" spans="1:74" x14ac:dyDescent="0.3">
      <c r="A540" s="84" t="s">
        <v>5400</v>
      </c>
      <c r="B540" s="84" t="s">
        <v>95</v>
      </c>
      <c r="C540" s="84" t="s">
        <v>1065</v>
      </c>
      <c r="D540" s="84">
        <v>2018</v>
      </c>
      <c r="E540" s="84">
        <v>26</v>
      </c>
      <c r="F540" s="84" t="s">
        <v>1383</v>
      </c>
      <c r="G540" s="84" t="s">
        <v>1373</v>
      </c>
      <c r="H540" s="93" t="s">
        <v>1859</v>
      </c>
      <c r="I540" s="94">
        <v>0.5</v>
      </c>
      <c r="J540" s="93" t="s">
        <v>1064</v>
      </c>
      <c r="K540" s="184">
        <v>71.099999999999994</v>
      </c>
      <c r="L540" s="185">
        <v>4</v>
      </c>
      <c r="M540" s="96">
        <v>24</v>
      </c>
      <c r="N540" s="96">
        <v>9</v>
      </c>
      <c r="O540" s="96">
        <v>0</v>
      </c>
      <c r="P540" s="96">
        <v>0</v>
      </c>
      <c r="Q540" s="185">
        <v>0</v>
      </c>
      <c r="R540" s="96">
        <v>5</v>
      </c>
      <c r="S540" s="96">
        <v>313</v>
      </c>
      <c r="T540" s="96">
        <v>13</v>
      </c>
      <c r="U540" s="96">
        <v>26</v>
      </c>
      <c r="V540" s="96">
        <v>1</v>
      </c>
      <c r="W540" s="185">
        <v>57</v>
      </c>
      <c r="X540" s="96">
        <v>217</v>
      </c>
      <c r="Y540" s="96">
        <v>67</v>
      </c>
      <c r="Z540" s="96">
        <v>45</v>
      </c>
      <c r="AA540" s="96">
        <v>3</v>
      </c>
      <c r="AB540" s="96">
        <v>3</v>
      </c>
      <c r="AC540" s="96">
        <v>0</v>
      </c>
      <c r="AD540" s="96">
        <v>38</v>
      </c>
      <c r="AE540" s="188">
        <v>5.0599999999999996</v>
      </c>
      <c r="AF540" s="96">
        <v>55</v>
      </c>
      <c r="AG540" s="97">
        <v>6.9</v>
      </c>
      <c r="AH540" s="98">
        <v>2.2000000000000002</v>
      </c>
      <c r="AI540" s="97">
        <v>7.5</v>
      </c>
      <c r="AJ540" s="97">
        <v>3.3</v>
      </c>
      <c r="AK540" s="99">
        <v>1.7</v>
      </c>
      <c r="AL540" s="100">
        <v>0.27900000000000003</v>
      </c>
      <c r="AM540" s="99">
        <v>1.39</v>
      </c>
      <c r="AN540" s="99">
        <v>2.25</v>
      </c>
      <c r="AO540" s="99">
        <v>0.09</v>
      </c>
      <c r="AP540" s="101">
        <v>16</v>
      </c>
      <c r="AQ540" s="102">
        <v>119</v>
      </c>
      <c r="AR540" s="103">
        <v>15</v>
      </c>
      <c r="AS540" s="102">
        <v>2</v>
      </c>
      <c r="AT540" s="191">
        <v>4.84</v>
      </c>
      <c r="AU540" s="84">
        <v>232</v>
      </c>
      <c r="AV540" s="84">
        <v>8</v>
      </c>
      <c r="AW540" s="94">
        <v>-0.23</v>
      </c>
      <c r="AX540" s="84" t="s">
        <v>1739</v>
      </c>
      <c r="AY540" s="97">
        <v>64.7</v>
      </c>
      <c r="AZ540" s="94">
        <v>4.93</v>
      </c>
      <c r="BA540" s="96">
        <v>91</v>
      </c>
      <c r="BB540" s="96">
        <v>16</v>
      </c>
      <c r="BC540" s="84" t="s">
        <v>1859</v>
      </c>
      <c r="BD540" s="97">
        <v>83.3</v>
      </c>
      <c r="BE540" s="94">
        <v>4.83</v>
      </c>
      <c r="BF540" s="96">
        <v>95</v>
      </c>
      <c r="BG540" s="96">
        <v>20</v>
      </c>
      <c r="BH540" s="97">
        <v>36</v>
      </c>
      <c r="BI540" s="94">
        <v>4.75</v>
      </c>
      <c r="BJ540" s="94">
        <v>5.54</v>
      </c>
      <c r="BK540" s="96">
        <v>7</v>
      </c>
      <c r="BL540" s="94">
        <v>0.31</v>
      </c>
      <c r="BM540" s="36">
        <v>8</v>
      </c>
      <c r="BN540" s="70" t="s">
        <v>1065</v>
      </c>
      <c r="BO540" s="104">
        <v>47</v>
      </c>
      <c r="BP540" s="84" t="s">
        <v>5401</v>
      </c>
      <c r="BQ540" s="84">
        <v>570666</v>
      </c>
      <c r="BR540" s="36" t="s">
        <v>3750</v>
      </c>
      <c r="BS540" s="36" t="s">
        <v>4271</v>
      </c>
      <c r="BT540" s="36" t="s">
        <v>5732</v>
      </c>
      <c r="BU540" s="84" t="s">
        <v>6094</v>
      </c>
      <c r="BV540" s="84" t="s">
        <v>4668</v>
      </c>
    </row>
    <row r="541" spans="1:74" x14ac:dyDescent="0.3">
      <c r="A541" s="84" t="s">
        <v>4779</v>
      </c>
      <c r="B541" s="84" t="s">
        <v>38</v>
      </c>
      <c r="C541" s="84" t="s">
        <v>1103</v>
      </c>
      <c r="D541" s="84">
        <v>2018</v>
      </c>
      <c r="E541" s="84">
        <v>26</v>
      </c>
      <c r="F541" s="84" t="s">
        <v>1372</v>
      </c>
      <c r="G541" s="84" t="s">
        <v>1373</v>
      </c>
      <c r="H541" s="93" t="s">
        <v>1859</v>
      </c>
      <c r="I541" s="94">
        <v>0.25</v>
      </c>
      <c r="J541" s="93" t="s">
        <v>1064</v>
      </c>
      <c r="K541" s="184">
        <v>85.3</v>
      </c>
      <c r="L541" s="185">
        <v>3</v>
      </c>
      <c r="M541" s="96">
        <v>18</v>
      </c>
      <c r="N541" s="96">
        <v>9</v>
      </c>
      <c r="O541" s="96">
        <v>0</v>
      </c>
      <c r="P541" s="96">
        <v>0</v>
      </c>
      <c r="Q541" s="185">
        <v>0</v>
      </c>
      <c r="R541" s="96">
        <v>4</v>
      </c>
      <c r="S541" s="96">
        <v>257</v>
      </c>
      <c r="T541" s="96">
        <v>8</v>
      </c>
      <c r="U541" s="96">
        <v>22</v>
      </c>
      <c r="V541" s="96">
        <v>1</v>
      </c>
      <c r="W541" s="185">
        <v>40</v>
      </c>
      <c r="X541" s="96">
        <v>175</v>
      </c>
      <c r="Y541" s="96">
        <v>72</v>
      </c>
      <c r="Z541" s="96">
        <v>45</v>
      </c>
      <c r="AA541" s="96">
        <v>2</v>
      </c>
      <c r="AB541" s="96">
        <v>2</v>
      </c>
      <c r="AC541" s="96">
        <v>0</v>
      </c>
      <c r="AD541" s="96">
        <v>38</v>
      </c>
      <c r="AE541" s="188">
        <v>5.04</v>
      </c>
      <c r="AF541" s="96">
        <v>63</v>
      </c>
      <c r="AG541" s="97">
        <v>9.8000000000000007</v>
      </c>
      <c r="AH541" s="98">
        <v>1.8</v>
      </c>
      <c r="AI541" s="97">
        <v>6.8</v>
      </c>
      <c r="AJ541" s="97">
        <v>3.4</v>
      </c>
      <c r="AK541" s="99">
        <v>1.26</v>
      </c>
      <c r="AL541" s="100">
        <v>0.29799999999999999</v>
      </c>
      <c r="AM541" s="99">
        <v>1.51</v>
      </c>
      <c r="AN541" s="99">
        <v>1.78</v>
      </c>
      <c r="AO541" s="99">
        <v>0.06</v>
      </c>
      <c r="AP541" s="101">
        <v>12</v>
      </c>
      <c r="AQ541" s="102">
        <v>119</v>
      </c>
      <c r="AR541" s="103">
        <v>15</v>
      </c>
      <c r="AS541" s="102">
        <v>3</v>
      </c>
      <c r="AT541" s="191">
        <v>2.79</v>
      </c>
      <c r="AU541" s="84">
        <v>234</v>
      </c>
      <c r="AV541" s="84">
        <v>9</v>
      </c>
      <c r="AW541" s="94">
        <v>-0.48</v>
      </c>
      <c r="AX541" s="84" t="s">
        <v>1739</v>
      </c>
      <c r="AY541" s="97">
        <v>60.7</v>
      </c>
      <c r="AZ541" s="94">
        <v>4.54</v>
      </c>
      <c r="BA541" s="96">
        <v>84</v>
      </c>
      <c r="BB541" s="96">
        <v>20</v>
      </c>
      <c r="BC541" s="84" t="s">
        <v>1859</v>
      </c>
      <c r="BD541" s="97">
        <v>76</v>
      </c>
      <c r="BE541" s="94">
        <v>4.5599999999999996</v>
      </c>
      <c r="BF541" s="96">
        <v>90</v>
      </c>
      <c r="BG541" s="96">
        <v>23</v>
      </c>
      <c r="BH541" s="97">
        <v>20.7</v>
      </c>
      <c r="BI541" s="94">
        <v>1.74</v>
      </c>
      <c r="BJ541" s="94">
        <v>3.38</v>
      </c>
      <c r="BK541" s="96">
        <v>38</v>
      </c>
      <c r="BL541" s="94">
        <v>3.3</v>
      </c>
      <c r="BM541" s="36">
        <v>-24</v>
      </c>
      <c r="BN541" s="70" t="s">
        <v>1086</v>
      </c>
      <c r="BO541" s="104">
        <v>55</v>
      </c>
      <c r="BP541" s="84" t="s">
        <v>5414</v>
      </c>
      <c r="BQ541" s="84">
        <v>607320</v>
      </c>
      <c r="BR541" s="36" t="s">
        <v>3771</v>
      </c>
      <c r="BS541" s="36" t="s">
        <v>4989</v>
      </c>
      <c r="BT541" s="36" t="s">
        <v>5415</v>
      </c>
      <c r="BU541" s="84" t="s">
        <v>5734</v>
      </c>
      <c r="BV541" s="84" t="s">
        <v>4714</v>
      </c>
    </row>
    <row r="542" spans="1:74" x14ac:dyDescent="0.3">
      <c r="A542" s="84" t="s">
        <v>240</v>
      </c>
      <c r="B542" s="84" t="s">
        <v>67</v>
      </c>
      <c r="C542" s="84" t="s">
        <v>1065</v>
      </c>
      <c r="D542" s="84">
        <v>2018</v>
      </c>
      <c r="E542" s="84">
        <v>28</v>
      </c>
      <c r="F542" s="84" t="s">
        <v>1377</v>
      </c>
      <c r="G542" s="84" t="s">
        <v>1373</v>
      </c>
      <c r="H542" s="93" t="s">
        <v>1859</v>
      </c>
      <c r="I542" s="94">
        <v>0.47</v>
      </c>
      <c r="J542" s="93" t="s">
        <v>1064</v>
      </c>
      <c r="K542" s="184">
        <v>54.2</v>
      </c>
      <c r="L542" s="185">
        <v>3</v>
      </c>
      <c r="M542" s="96">
        <v>24</v>
      </c>
      <c r="N542" s="96">
        <v>8</v>
      </c>
      <c r="O542" s="96">
        <v>0</v>
      </c>
      <c r="P542" s="96">
        <v>0</v>
      </c>
      <c r="Q542" s="185">
        <v>0</v>
      </c>
      <c r="R542" s="96">
        <v>5</v>
      </c>
      <c r="S542" s="96">
        <v>272</v>
      </c>
      <c r="T542" s="96">
        <v>9</v>
      </c>
      <c r="U542" s="96">
        <v>20</v>
      </c>
      <c r="V542" s="96">
        <v>1</v>
      </c>
      <c r="W542" s="185">
        <v>44</v>
      </c>
      <c r="X542" s="96">
        <v>186</v>
      </c>
      <c r="Y542" s="96">
        <v>59</v>
      </c>
      <c r="Z542" s="96">
        <v>45</v>
      </c>
      <c r="AA542" s="96">
        <v>2</v>
      </c>
      <c r="AB542" s="96">
        <v>2</v>
      </c>
      <c r="AC542" s="96">
        <v>0</v>
      </c>
      <c r="AD542" s="96">
        <v>31</v>
      </c>
      <c r="AE542" s="188">
        <v>4.95</v>
      </c>
      <c r="AF542" s="96">
        <v>44</v>
      </c>
      <c r="AG542" s="97">
        <v>6.4</v>
      </c>
      <c r="AH542" s="98">
        <v>2.2000000000000002</v>
      </c>
      <c r="AI542" s="97">
        <v>6.5</v>
      </c>
      <c r="AJ542" s="97">
        <v>2.9</v>
      </c>
      <c r="AK542" s="99">
        <v>1.3</v>
      </c>
      <c r="AL542" s="100">
        <v>0.30399999999999999</v>
      </c>
      <c r="AM542" s="99">
        <v>1.44</v>
      </c>
      <c r="AN542" s="99">
        <v>1.77</v>
      </c>
      <c r="AO542" s="99">
        <v>7.0000000000000007E-2</v>
      </c>
      <c r="AP542" s="101">
        <v>11</v>
      </c>
      <c r="AQ542" s="102">
        <v>117</v>
      </c>
      <c r="AR542" s="103">
        <v>14</v>
      </c>
      <c r="AS542" s="102">
        <v>2</v>
      </c>
      <c r="AT542" s="191">
        <v>1.78</v>
      </c>
      <c r="AU542" s="84">
        <v>245</v>
      </c>
      <c r="AV542" s="84">
        <v>10</v>
      </c>
      <c r="AW542" s="94">
        <v>-0.38</v>
      </c>
      <c r="AX542" s="84" t="s">
        <v>1739</v>
      </c>
      <c r="AY542" s="97">
        <v>56.8</v>
      </c>
      <c r="AZ542" s="94">
        <v>4.58</v>
      </c>
      <c r="BA542" s="96">
        <v>84</v>
      </c>
      <c r="BB542" s="96">
        <v>19</v>
      </c>
      <c r="BC542" s="84" t="s">
        <v>1859</v>
      </c>
      <c r="BD542" s="97">
        <v>79.3</v>
      </c>
      <c r="BE542" s="94">
        <v>4.57</v>
      </c>
      <c r="BF542" s="96">
        <v>90</v>
      </c>
      <c r="BG542" s="96">
        <v>23</v>
      </c>
      <c r="BH542" s="97">
        <v>15.3</v>
      </c>
      <c r="BI542" s="94">
        <v>7.04</v>
      </c>
      <c r="BJ542" s="94">
        <v>5.09</v>
      </c>
      <c r="BK542" s="96">
        <v>7</v>
      </c>
      <c r="BL542" s="94">
        <v>-2.09</v>
      </c>
      <c r="BM542" s="36">
        <v>7</v>
      </c>
      <c r="BN542" s="70" t="s">
        <v>1065</v>
      </c>
      <c r="BO542" s="104">
        <v>64</v>
      </c>
      <c r="BP542" s="84" t="s">
        <v>4487</v>
      </c>
      <c r="BQ542" s="84">
        <v>592869</v>
      </c>
      <c r="BR542" s="36" t="s">
        <v>3757</v>
      </c>
      <c r="BS542" s="36" t="s">
        <v>3684</v>
      </c>
      <c r="BT542" s="36" t="s">
        <v>4992</v>
      </c>
      <c r="BU542" s="84" t="s">
        <v>3439</v>
      </c>
      <c r="BV542" s="84" t="s">
        <v>4668</v>
      </c>
    </row>
    <row r="543" spans="1:74" x14ac:dyDescent="0.3">
      <c r="A543" s="84" t="s">
        <v>2053</v>
      </c>
      <c r="B543" s="84" t="s">
        <v>2054</v>
      </c>
      <c r="C543" s="84" t="s">
        <v>1065</v>
      </c>
      <c r="D543" s="84">
        <v>2018</v>
      </c>
      <c r="E543" s="84">
        <v>37</v>
      </c>
      <c r="F543" s="84" t="s">
        <v>1397</v>
      </c>
      <c r="G543" s="84" t="s">
        <v>1373</v>
      </c>
      <c r="H543" s="93" t="s">
        <v>1859</v>
      </c>
      <c r="I543" s="94">
        <v>0.67</v>
      </c>
      <c r="J543" s="93" t="s">
        <v>1064</v>
      </c>
      <c r="K543" s="184">
        <v>87.5</v>
      </c>
      <c r="L543" s="185">
        <v>5</v>
      </c>
      <c r="M543" s="96">
        <v>16</v>
      </c>
      <c r="N543" s="96">
        <v>13</v>
      </c>
      <c r="O543" s="96">
        <v>0</v>
      </c>
      <c r="P543" s="96">
        <v>0</v>
      </c>
      <c r="Q543" s="185">
        <v>0</v>
      </c>
      <c r="R543" s="96">
        <v>1</v>
      </c>
      <c r="S543" s="96">
        <v>310</v>
      </c>
      <c r="T543" s="96">
        <v>11</v>
      </c>
      <c r="U543" s="96">
        <v>21</v>
      </c>
      <c r="V543" s="96">
        <v>1</v>
      </c>
      <c r="W543" s="185">
        <v>53</v>
      </c>
      <c r="X543" s="96">
        <v>223</v>
      </c>
      <c r="Y543" s="96">
        <v>81</v>
      </c>
      <c r="Z543" s="96">
        <v>49</v>
      </c>
      <c r="AA543" s="96">
        <v>2</v>
      </c>
      <c r="AB543" s="96">
        <v>2</v>
      </c>
      <c r="AC543" s="96">
        <v>0</v>
      </c>
      <c r="AD543" s="96">
        <v>38</v>
      </c>
      <c r="AE543" s="188">
        <v>5.42</v>
      </c>
      <c r="AF543" s="96">
        <v>68</v>
      </c>
      <c r="AG543" s="97">
        <v>8.1999999999999993</v>
      </c>
      <c r="AH543" s="98">
        <v>2.6</v>
      </c>
      <c r="AI543" s="97">
        <v>6.5</v>
      </c>
      <c r="AJ543" s="97">
        <v>2.5</v>
      </c>
      <c r="AK543" s="99">
        <v>1.31</v>
      </c>
      <c r="AL543" s="100">
        <v>0.27200000000000002</v>
      </c>
      <c r="AM543" s="99">
        <v>1.29</v>
      </c>
      <c r="AN543" s="99">
        <v>1.74</v>
      </c>
      <c r="AO543" s="99">
        <v>7.0000000000000007E-2</v>
      </c>
      <c r="AP543" s="101">
        <v>11</v>
      </c>
      <c r="AQ543" s="102">
        <v>128</v>
      </c>
      <c r="AR543" s="103">
        <v>14</v>
      </c>
      <c r="AS543" s="102">
        <v>3</v>
      </c>
      <c r="AT543" s="191">
        <v>8.52</v>
      </c>
      <c r="AU543" s="84">
        <v>247</v>
      </c>
      <c r="AV543" s="84">
        <v>11</v>
      </c>
      <c r="AW543" s="94">
        <v>-0.82</v>
      </c>
      <c r="AX543" s="84" t="s">
        <v>1739</v>
      </c>
      <c r="AY543" s="97">
        <v>65.8</v>
      </c>
      <c r="AZ543" s="94">
        <v>4.5</v>
      </c>
      <c r="BA543" s="96">
        <v>83</v>
      </c>
      <c r="BB543" s="96">
        <v>22</v>
      </c>
      <c r="BC543" s="84" t="s">
        <v>1859</v>
      </c>
      <c r="BD543" s="97">
        <v>78.5</v>
      </c>
      <c r="BE543" s="94">
        <v>4.5999999999999996</v>
      </c>
      <c r="BF543" s="96">
        <v>91</v>
      </c>
      <c r="BG543" s="96">
        <v>23</v>
      </c>
      <c r="BH543" s="97">
        <v>31</v>
      </c>
      <c r="BI543" s="94">
        <v>4.3499999999999996</v>
      </c>
      <c r="BJ543" s="94">
        <v>6.54</v>
      </c>
      <c r="BK543" s="96">
        <v>3</v>
      </c>
      <c r="BL543" s="94">
        <v>1.06</v>
      </c>
      <c r="BM543" s="36">
        <v>10</v>
      </c>
      <c r="BN543" s="70" t="s">
        <v>1065</v>
      </c>
      <c r="BO543" s="104">
        <v>47</v>
      </c>
      <c r="BP543" s="84" t="s">
        <v>2055</v>
      </c>
      <c r="BQ543" s="84">
        <v>547874</v>
      </c>
      <c r="BR543" s="36" t="s">
        <v>4672</v>
      </c>
      <c r="BS543" s="36" t="s">
        <v>3457</v>
      </c>
      <c r="BT543" s="36" t="s">
        <v>3442</v>
      </c>
      <c r="BU543" s="84" t="s">
        <v>3441</v>
      </c>
      <c r="BV543" s="84" t="s">
        <v>6095</v>
      </c>
    </row>
    <row r="544" spans="1:74" x14ac:dyDescent="0.3">
      <c r="A544" s="84" t="s">
        <v>4776</v>
      </c>
      <c r="B544" s="84" t="s">
        <v>57</v>
      </c>
      <c r="C544" s="84" t="s">
        <v>1065</v>
      </c>
      <c r="D544" s="84">
        <v>2018</v>
      </c>
      <c r="E544" s="84">
        <v>24</v>
      </c>
      <c r="F544" s="84" t="s">
        <v>1390</v>
      </c>
      <c r="G544" s="84" t="s">
        <v>1373</v>
      </c>
      <c r="H544" s="93" t="s">
        <v>1859</v>
      </c>
      <c r="I544" s="94">
        <v>0.27</v>
      </c>
      <c r="J544" s="93" t="s">
        <v>1064</v>
      </c>
      <c r="K544" s="184">
        <v>73.3</v>
      </c>
      <c r="L544" s="185">
        <v>3</v>
      </c>
      <c r="M544" s="96">
        <v>28</v>
      </c>
      <c r="N544" s="96">
        <v>8</v>
      </c>
      <c r="O544" s="96">
        <v>0</v>
      </c>
      <c r="P544" s="96">
        <v>0</v>
      </c>
      <c r="Q544" s="185">
        <v>0</v>
      </c>
      <c r="R544" s="96">
        <v>7</v>
      </c>
      <c r="S544" s="96">
        <v>276</v>
      </c>
      <c r="T544" s="96">
        <v>11</v>
      </c>
      <c r="U544" s="96">
        <v>30</v>
      </c>
      <c r="V544" s="96">
        <v>1</v>
      </c>
      <c r="W544" s="185">
        <v>51</v>
      </c>
      <c r="X544" s="96">
        <v>185</v>
      </c>
      <c r="Y544" s="96">
        <v>69</v>
      </c>
      <c r="Z544" s="96">
        <v>47</v>
      </c>
      <c r="AA544" s="96">
        <v>3</v>
      </c>
      <c r="AB544" s="96">
        <v>4</v>
      </c>
      <c r="AC544" s="96">
        <v>1</v>
      </c>
      <c r="AD544" s="96">
        <v>44</v>
      </c>
      <c r="AE544" s="188">
        <v>5.25</v>
      </c>
      <c r="AF544" s="96">
        <v>62</v>
      </c>
      <c r="AG544" s="97">
        <v>9.1999999999999993</v>
      </c>
      <c r="AH544" s="98">
        <v>1.7</v>
      </c>
      <c r="AI544" s="97">
        <v>8.1</v>
      </c>
      <c r="AJ544" s="97">
        <v>4.5</v>
      </c>
      <c r="AK544" s="99">
        <v>1.59</v>
      </c>
      <c r="AL544" s="100">
        <v>0.28199999999999997</v>
      </c>
      <c r="AM544" s="99">
        <v>1.54</v>
      </c>
      <c r="AN544" s="99">
        <v>2.27</v>
      </c>
      <c r="AO544" s="99">
        <v>0.09</v>
      </c>
      <c r="AP544" s="101">
        <v>17</v>
      </c>
      <c r="AQ544" s="102">
        <v>124</v>
      </c>
      <c r="AR544" s="103">
        <v>13</v>
      </c>
      <c r="AS544" s="102">
        <v>0</v>
      </c>
      <c r="AT544" s="191">
        <v>3.21</v>
      </c>
      <c r="AU544" s="84">
        <v>250</v>
      </c>
      <c r="AV544" s="84">
        <v>12</v>
      </c>
      <c r="AW544" s="94">
        <v>-0.4</v>
      </c>
      <c r="AX544" s="84" t="s">
        <v>1739</v>
      </c>
      <c r="AY544" s="97">
        <v>60.8</v>
      </c>
      <c r="AZ544" s="94">
        <v>4.95</v>
      </c>
      <c r="BA544" s="96">
        <v>91</v>
      </c>
      <c r="BB544" s="96">
        <v>15</v>
      </c>
      <c r="BC544" s="84" t="s">
        <v>1859</v>
      </c>
      <c r="BD544" s="97">
        <v>79.2</v>
      </c>
      <c r="BE544" s="94">
        <v>4.84</v>
      </c>
      <c r="BF544" s="96">
        <v>96</v>
      </c>
      <c r="BG544" s="96">
        <v>19</v>
      </c>
      <c r="BH544" s="97">
        <v>23.3</v>
      </c>
      <c r="BI544" s="94">
        <v>3.86</v>
      </c>
      <c r="BJ544" s="94">
        <v>5.69</v>
      </c>
      <c r="BK544" s="96">
        <v>5</v>
      </c>
      <c r="BL544" s="94">
        <v>1.39</v>
      </c>
      <c r="BM544" s="36">
        <v>8</v>
      </c>
      <c r="BN544" s="70" t="s">
        <v>1065</v>
      </c>
      <c r="BO544" s="104">
        <v>56</v>
      </c>
      <c r="BP544" s="84" t="s">
        <v>5471</v>
      </c>
      <c r="BQ544" s="84">
        <v>608334</v>
      </c>
      <c r="BR544" s="36" t="s">
        <v>4662</v>
      </c>
      <c r="BS544" s="36" t="s">
        <v>5461</v>
      </c>
      <c r="BT544" s="36" t="s">
        <v>5898</v>
      </c>
      <c r="BU544" s="84" t="s">
        <v>4961</v>
      </c>
      <c r="BV544" s="84" t="s">
        <v>4668</v>
      </c>
    </row>
    <row r="545" spans="1:74" x14ac:dyDescent="0.3">
      <c r="A545" s="84" t="s">
        <v>6096</v>
      </c>
      <c r="B545" s="84" t="s">
        <v>332</v>
      </c>
      <c r="C545" s="84" t="s">
        <v>1065</v>
      </c>
      <c r="D545" s="84">
        <v>2018</v>
      </c>
      <c r="E545" s="84">
        <v>29</v>
      </c>
      <c r="F545" s="84" t="s">
        <v>1394</v>
      </c>
      <c r="G545" s="84" t="s">
        <v>1373</v>
      </c>
      <c r="H545" s="93" t="s">
        <v>1859</v>
      </c>
      <c r="I545" s="94">
        <v>0.33</v>
      </c>
      <c r="J545" s="93" t="s">
        <v>1064</v>
      </c>
      <c r="K545" s="184">
        <v>43.6</v>
      </c>
      <c r="L545" s="185">
        <v>3</v>
      </c>
      <c r="M545" s="96">
        <v>19</v>
      </c>
      <c r="N545" s="96">
        <v>8</v>
      </c>
      <c r="O545" s="96">
        <v>0</v>
      </c>
      <c r="P545" s="96">
        <v>0</v>
      </c>
      <c r="Q545" s="185">
        <v>0</v>
      </c>
      <c r="R545" s="96">
        <v>6</v>
      </c>
      <c r="S545" s="96">
        <v>243</v>
      </c>
      <c r="T545" s="96">
        <v>10</v>
      </c>
      <c r="U545" s="96">
        <v>22</v>
      </c>
      <c r="V545" s="96">
        <v>1</v>
      </c>
      <c r="W545" s="185">
        <v>43</v>
      </c>
      <c r="X545" s="96">
        <v>169</v>
      </c>
      <c r="Y545" s="96">
        <v>46</v>
      </c>
      <c r="Z545" s="96">
        <v>44</v>
      </c>
      <c r="AA545" s="96">
        <v>1</v>
      </c>
      <c r="AB545" s="96">
        <v>1</v>
      </c>
      <c r="AC545" s="96">
        <v>0</v>
      </c>
      <c r="AD545" s="96">
        <v>25</v>
      </c>
      <c r="AE545" s="188">
        <v>4.8499999999999996</v>
      </c>
      <c r="AF545" s="96">
        <v>38</v>
      </c>
      <c r="AG545" s="97">
        <v>6.1</v>
      </c>
      <c r="AH545" s="98">
        <v>1.9</v>
      </c>
      <c r="AI545" s="97">
        <v>7.4</v>
      </c>
      <c r="AJ545" s="97">
        <v>3.6</v>
      </c>
      <c r="AK545" s="99">
        <v>1.58</v>
      </c>
      <c r="AL545" s="100">
        <v>0.29099999999999998</v>
      </c>
      <c r="AM545" s="99">
        <v>1.45</v>
      </c>
      <c r="AN545" s="99">
        <v>2.15</v>
      </c>
      <c r="AO545" s="99">
        <v>0.09</v>
      </c>
      <c r="AP545" s="101">
        <v>16</v>
      </c>
      <c r="AQ545" s="102">
        <v>115</v>
      </c>
      <c r="AR545" s="103">
        <v>13</v>
      </c>
      <c r="AS545" s="102">
        <v>3</v>
      </c>
      <c r="AT545" s="191">
        <v>0.47</v>
      </c>
      <c r="AU545" s="84">
        <v>251</v>
      </c>
      <c r="AV545" s="84">
        <v>13</v>
      </c>
      <c r="AW545" s="94">
        <v>-0.14000000000000001</v>
      </c>
      <c r="AX545" s="84" t="s">
        <v>1739</v>
      </c>
      <c r="AY545" s="97">
        <v>52.9</v>
      </c>
      <c r="AZ545" s="94">
        <v>4.8</v>
      </c>
      <c r="BA545" s="96">
        <v>88</v>
      </c>
      <c r="BB545" s="96">
        <v>15</v>
      </c>
      <c r="BC545" s="84" t="s">
        <v>1859</v>
      </c>
      <c r="BD545" s="97">
        <v>76.599999999999994</v>
      </c>
      <c r="BE545" s="94">
        <v>4.71</v>
      </c>
      <c r="BF545" s="96">
        <v>93</v>
      </c>
      <c r="BG545" s="96">
        <v>21</v>
      </c>
      <c r="BH545" s="97">
        <v>24.7</v>
      </c>
      <c r="BI545" s="94">
        <v>2.92</v>
      </c>
      <c r="BJ545" s="94">
        <v>4.58</v>
      </c>
      <c r="BK545" s="96">
        <v>12</v>
      </c>
      <c r="BL545" s="94">
        <v>1.93</v>
      </c>
      <c r="BM545" s="36">
        <v>1</v>
      </c>
      <c r="BN545" s="70" t="s">
        <v>1065</v>
      </c>
      <c r="BO545" s="104">
        <v>52</v>
      </c>
      <c r="BP545" s="84" t="s">
        <v>6097</v>
      </c>
      <c r="BQ545" s="84">
        <v>584171</v>
      </c>
      <c r="BR545" s="36" t="s">
        <v>3767</v>
      </c>
      <c r="BS545" s="36" t="s">
        <v>6098</v>
      </c>
      <c r="BT545" s="36" t="s">
        <v>3686</v>
      </c>
      <c r="BU545" s="84" t="s">
        <v>6099</v>
      </c>
      <c r="BV545" s="84" t="s">
        <v>4670</v>
      </c>
    </row>
    <row r="546" spans="1:74" x14ac:dyDescent="0.3">
      <c r="A546" s="84" t="s">
        <v>442</v>
      </c>
      <c r="B546" s="84" t="s">
        <v>274</v>
      </c>
      <c r="C546" s="84" t="s">
        <v>1065</v>
      </c>
      <c r="D546" s="84">
        <v>2018</v>
      </c>
      <c r="E546" s="84">
        <v>33</v>
      </c>
      <c r="F546" s="84" t="s">
        <v>1394</v>
      </c>
      <c r="G546" s="84" t="s">
        <v>1373</v>
      </c>
      <c r="H546" s="93" t="s">
        <v>1859</v>
      </c>
      <c r="I546" s="94">
        <v>0.6</v>
      </c>
      <c r="J546" s="93" t="s">
        <v>1064</v>
      </c>
      <c r="K546" s="184">
        <v>81.099999999999994</v>
      </c>
      <c r="L546" s="185">
        <v>4</v>
      </c>
      <c r="M546" s="96">
        <v>14</v>
      </c>
      <c r="N546" s="96">
        <v>11</v>
      </c>
      <c r="O546" s="96">
        <v>1</v>
      </c>
      <c r="P546" s="96">
        <v>0</v>
      </c>
      <c r="Q546" s="185">
        <v>0</v>
      </c>
      <c r="R546" s="96">
        <v>1</v>
      </c>
      <c r="S546" s="96">
        <v>296</v>
      </c>
      <c r="T546" s="96">
        <v>9</v>
      </c>
      <c r="U546" s="96">
        <v>24</v>
      </c>
      <c r="V546" s="96">
        <v>1</v>
      </c>
      <c r="W546" s="185">
        <v>53</v>
      </c>
      <c r="X546" s="96">
        <v>208</v>
      </c>
      <c r="Y546" s="96">
        <v>75</v>
      </c>
      <c r="Z546" s="96">
        <v>49</v>
      </c>
      <c r="AA546" s="96">
        <v>4</v>
      </c>
      <c r="AB546" s="96">
        <v>3</v>
      </c>
      <c r="AC546" s="96">
        <v>0</v>
      </c>
      <c r="AD546" s="96">
        <v>41</v>
      </c>
      <c r="AE546" s="188">
        <v>5.42</v>
      </c>
      <c r="AF546" s="96">
        <v>66</v>
      </c>
      <c r="AG546" s="97">
        <v>8.6</v>
      </c>
      <c r="AH546" s="98">
        <v>2.2000000000000002</v>
      </c>
      <c r="AI546" s="97">
        <v>7</v>
      </c>
      <c r="AJ546" s="97">
        <v>3.1</v>
      </c>
      <c r="AK546" s="99">
        <v>1.22</v>
      </c>
      <c r="AL546" s="100">
        <v>0.27600000000000002</v>
      </c>
      <c r="AM546" s="99">
        <v>1.34</v>
      </c>
      <c r="AN546" s="99">
        <v>1.7</v>
      </c>
      <c r="AO546" s="99">
        <v>0.06</v>
      </c>
      <c r="AP546" s="101">
        <v>15</v>
      </c>
      <c r="AQ546" s="102">
        <v>128</v>
      </c>
      <c r="AR546" s="103">
        <v>13</v>
      </c>
      <c r="AS546" s="102">
        <v>3</v>
      </c>
      <c r="AT546" s="191">
        <v>6.88</v>
      </c>
      <c r="AU546" s="84">
        <v>255</v>
      </c>
      <c r="AV546" s="84">
        <v>15</v>
      </c>
      <c r="AW546" s="94">
        <v>-0.82</v>
      </c>
      <c r="AX546" s="84" t="s">
        <v>1739</v>
      </c>
      <c r="AY546" s="97">
        <v>63.7</v>
      </c>
      <c r="AZ546" s="94">
        <v>4.47</v>
      </c>
      <c r="BA546" s="96">
        <v>82</v>
      </c>
      <c r="BB546" s="96">
        <v>22</v>
      </c>
      <c r="BC546" s="84" t="s">
        <v>1859</v>
      </c>
      <c r="BD546" s="97">
        <v>78.8</v>
      </c>
      <c r="BE546" s="94">
        <v>4.5999999999999996</v>
      </c>
      <c r="BF546" s="96">
        <v>91</v>
      </c>
      <c r="BG546" s="96">
        <v>23</v>
      </c>
      <c r="BH546" s="97">
        <v>24</v>
      </c>
      <c r="BI546" s="94">
        <v>8.25</v>
      </c>
      <c r="BJ546" s="94">
        <v>7.04</v>
      </c>
      <c r="BK546" s="96">
        <v>2</v>
      </c>
      <c r="BL546" s="94">
        <v>-2.83</v>
      </c>
      <c r="BM546" s="36">
        <v>11</v>
      </c>
      <c r="BN546" s="70" t="s">
        <v>1076</v>
      </c>
      <c r="BO546" s="104">
        <v>55</v>
      </c>
      <c r="BP546" s="84" t="s">
        <v>2612</v>
      </c>
      <c r="BQ546" s="84">
        <v>453214</v>
      </c>
      <c r="BR546" s="36" t="s">
        <v>5409</v>
      </c>
      <c r="BS546" s="36" t="s">
        <v>5943</v>
      </c>
      <c r="BT546" s="36" t="s">
        <v>3460</v>
      </c>
      <c r="BU546" s="84" t="s">
        <v>5679</v>
      </c>
      <c r="BV546" s="84" t="s">
        <v>4685</v>
      </c>
    </row>
    <row r="547" spans="1:74" x14ac:dyDescent="0.3">
      <c r="A547" s="84" t="s">
        <v>1701</v>
      </c>
      <c r="B547" s="84" t="s">
        <v>506</v>
      </c>
      <c r="C547" s="84" t="s">
        <v>1065</v>
      </c>
      <c r="D547" s="84">
        <v>2018</v>
      </c>
      <c r="E547" s="84">
        <v>30</v>
      </c>
      <c r="F547" s="84" t="s">
        <v>1386</v>
      </c>
      <c r="G547" s="84" t="s">
        <v>1373</v>
      </c>
      <c r="H547" s="93" t="s">
        <v>1859</v>
      </c>
      <c r="I547" s="94">
        <v>0.5</v>
      </c>
      <c r="J547" s="93" t="s">
        <v>1064</v>
      </c>
      <c r="K547" s="184">
        <v>68.599999999999994</v>
      </c>
      <c r="L547" s="185">
        <v>3</v>
      </c>
      <c r="M547" s="96">
        <v>21</v>
      </c>
      <c r="N547" s="96">
        <v>9</v>
      </c>
      <c r="O547" s="96">
        <v>0</v>
      </c>
      <c r="P547" s="96">
        <v>0</v>
      </c>
      <c r="Q547" s="185">
        <v>0</v>
      </c>
      <c r="R547" s="96">
        <v>3</v>
      </c>
      <c r="S547" s="96">
        <v>252</v>
      </c>
      <c r="T547" s="96">
        <v>9</v>
      </c>
      <c r="U547" s="96">
        <v>22</v>
      </c>
      <c r="V547" s="96">
        <v>1</v>
      </c>
      <c r="W547" s="185">
        <v>44</v>
      </c>
      <c r="X547" s="96">
        <v>174</v>
      </c>
      <c r="Y547" s="96">
        <v>67</v>
      </c>
      <c r="Z547" s="96">
        <v>48</v>
      </c>
      <c r="AA547" s="96">
        <v>3</v>
      </c>
      <c r="AB547" s="96">
        <v>2</v>
      </c>
      <c r="AC547" s="96">
        <v>0</v>
      </c>
      <c r="AD547" s="96">
        <v>36</v>
      </c>
      <c r="AE547" s="188">
        <v>5.3</v>
      </c>
      <c r="AF547" s="96">
        <v>58</v>
      </c>
      <c r="AG547" s="97">
        <v>8.9</v>
      </c>
      <c r="AH547" s="98">
        <v>2</v>
      </c>
      <c r="AI547" s="97">
        <v>7</v>
      </c>
      <c r="AJ547" s="97">
        <v>3.4</v>
      </c>
      <c r="AK547" s="99">
        <v>1.34</v>
      </c>
      <c r="AL547" s="100">
        <v>0.28299999999999997</v>
      </c>
      <c r="AM547" s="99">
        <v>1.42</v>
      </c>
      <c r="AN547" s="99">
        <v>1.86</v>
      </c>
      <c r="AO547" s="99">
        <v>7.0000000000000007E-2</v>
      </c>
      <c r="AP547" s="101">
        <v>12</v>
      </c>
      <c r="AQ547" s="102">
        <v>125</v>
      </c>
      <c r="AR547" s="103">
        <v>13</v>
      </c>
      <c r="AS547" s="102">
        <v>1</v>
      </c>
      <c r="AT547" s="191">
        <v>3.89</v>
      </c>
      <c r="AU547" s="84">
        <v>262</v>
      </c>
      <c r="AV547" s="84">
        <v>16</v>
      </c>
      <c r="AW547" s="94">
        <v>-0.6</v>
      </c>
      <c r="AX547" s="84" t="s">
        <v>1739</v>
      </c>
      <c r="AY547" s="97">
        <v>57.3</v>
      </c>
      <c r="AZ547" s="94">
        <v>4.78</v>
      </c>
      <c r="BA547" s="96">
        <v>88</v>
      </c>
      <c r="BB547" s="96">
        <v>16</v>
      </c>
      <c r="BC547" s="84" t="s">
        <v>1859</v>
      </c>
      <c r="BD547" s="97">
        <v>75.400000000000006</v>
      </c>
      <c r="BE547" s="94">
        <v>4.6900000000000004</v>
      </c>
      <c r="BF547" s="96">
        <v>93</v>
      </c>
      <c r="BG547" s="96">
        <v>21</v>
      </c>
      <c r="BH547" s="97">
        <v>15</v>
      </c>
      <c r="BI547" s="94">
        <v>6.6</v>
      </c>
      <c r="BJ547" s="94">
        <v>7.43</v>
      </c>
      <c r="BK547" s="96">
        <v>1</v>
      </c>
      <c r="BL547" s="94">
        <v>-1.3</v>
      </c>
      <c r="BM547" s="36">
        <v>11</v>
      </c>
      <c r="BN547" s="70" t="s">
        <v>1076</v>
      </c>
      <c r="BO547" s="104">
        <v>60</v>
      </c>
      <c r="BP547" s="84" t="s">
        <v>1702</v>
      </c>
      <c r="BQ547" s="84">
        <v>502009</v>
      </c>
      <c r="BR547" s="36" t="s">
        <v>3778</v>
      </c>
      <c r="BS547" s="36" t="s">
        <v>3468</v>
      </c>
      <c r="BT547" s="36" t="s">
        <v>4992</v>
      </c>
      <c r="BU547" s="84" t="s">
        <v>3474</v>
      </c>
      <c r="BV547" s="84" t="s">
        <v>4713</v>
      </c>
    </row>
    <row r="548" spans="1:74" x14ac:dyDescent="0.3">
      <c r="A548" s="84" t="s">
        <v>4785</v>
      </c>
      <c r="B548" s="84" t="s">
        <v>67</v>
      </c>
      <c r="C548" s="84" t="s">
        <v>1065</v>
      </c>
      <c r="D548" s="84">
        <v>2018</v>
      </c>
      <c r="E548" s="84">
        <v>23</v>
      </c>
      <c r="F548" s="84" t="s">
        <v>1390</v>
      </c>
      <c r="G548" s="84" t="s">
        <v>1373</v>
      </c>
      <c r="H548" s="93" t="s">
        <v>1859</v>
      </c>
      <c r="I548" s="94">
        <v>7.0000000000000007E-2</v>
      </c>
      <c r="J548" s="93" t="s">
        <v>1064</v>
      </c>
      <c r="K548" s="184">
        <v>71.8</v>
      </c>
      <c r="L548" s="185">
        <v>2</v>
      </c>
      <c r="M548" s="96">
        <v>23</v>
      </c>
      <c r="N548" s="96">
        <v>6</v>
      </c>
      <c r="O548" s="96">
        <v>0</v>
      </c>
      <c r="P548" s="96">
        <v>0</v>
      </c>
      <c r="Q548" s="185">
        <v>0</v>
      </c>
      <c r="R548" s="96">
        <v>6</v>
      </c>
      <c r="S548" s="96">
        <v>237</v>
      </c>
      <c r="T548" s="96">
        <v>9</v>
      </c>
      <c r="U548" s="96">
        <v>28</v>
      </c>
      <c r="V548" s="96">
        <v>2</v>
      </c>
      <c r="W548" s="185">
        <v>41</v>
      </c>
      <c r="X548" s="96">
        <v>154</v>
      </c>
      <c r="Y548" s="96">
        <v>67</v>
      </c>
      <c r="Z548" s="96">
        <v>47</v>
      </c>
      <c r="AA548" s="96">
        <v>3</v>
      </c>
      <c r="AB548" s="96">
        <v>3</v>
      </c>
      <c r="AC548" s="96">
        <v>0</v>
      </c>
      <c r="AD548" s="96">
        <v>40</v>
      </c>
      <c r="AE548" s="188">
        <v>5.18</v>
      </c>
      <c r="AF548" s="96">
        <v>62</v>
      </c>
      <c r="AG548" s="97">
        <v>10.9</v>
      </c>
      <c r="AH548" s="98">
        <v>1.5</v>
      </c>
      <c r="AI548" s="97">
        <v>8.1</v>
      </c>
      <c r="AJ548" s="97">
        <v>4.9000000000000004</v>
      </c>
      <c r="AK548" s="99">
        <v>1.52</v>
      </c>
      <c r="AL548" s="100">
        <v>0.308</v>
      </c>
      <c r="AM548" s="99">
        <v>1.72</v>
      </c>
      <c r="AN548" s="99">
        <v>2.2400000000000002</v>
      </c>
      <c r="AO548" s="99">
        <v>0.08</v>
      </c>
      <c r="AP548" s="101">
        <v>15</v>
      </c>
      <c r="AQ548" s="102">
        <v>122</v>
      </c>
      <c r="AR548" s="103">
        <v>12</v>
      </c>
      <c r="AS548" s="102">
        <v>1</v>
      </c>
      <c r="AT548" s="191">
        <v>0</v>
      </c>
      <c r="AU548" s="84">
        <v>263</v>
      </c>
      <c r="AV548" s="84">
        <v>17</v>
      </c>
      <c r="AW548" s="94">
        <v>-0.45</v>
      </c>
      <c r="AX548" s="84" t="s">
        <v>1739</v>
      </c>
      <c r="AY548" s="97">
        <v>55.6</v>
      </c>
      <c r="AZ548" s="94">
        <v>4.78</v>
      </c>
      <c r="BA548" s="96">
        <v>88</v>
      </c>
      <c r="BB548" s="96">
        <v>16</v>
      </c>
      <c r="BC548" s="84" t="s">
        <v>1859</v>
      </c>
      <c r="BD548" s="97">
        <v>74.900000000000006</v>
      </c>
      <c r="BE548" s="94">
        <v>4.72</v>
      </c>
      <c r="BF548" s="96">
        <v>93</v>
      </c>
      <c r="BG548" s="96">
        <v>20</v>
      </c>
      <c r="BH548" s="97">
        <v>5</v>
      </c>
      <c r="BI548" s="94">
        <v>0</v>
      </c>
      <c r="BJ548" s="94">
        <v>4.5999999999999996</v>
      </c>
      <c r="BK548" s="96">
        <v>7</v>
      </c>
      <c r="BL548" s="94">
        <v>5.18</v>
      </c>
      <c r="BM548" s="36">
        <v>5</v>
      </c>
      <c r="BN548" s="70" t="s">
        <v>1065</v>
      </c>
      <c r="BO548" s="104">
        <v>70</v>
      </c>
      <c r="BP548" s="84" t="s">
        <v>5531</v>
      </c>
      <c r="BQ548" s="84">
        <v>641501</v>
      </c>
      <c r="BR548" s="36" t="s">
        <v>4662</v>
      </c>
      <c r="BS548" s="36" t="s">
        <v>5315</v>
      </c>
      <c r="BT548" s="36" t="s">
        <v>4984</v>
      </c>
      <c r="BU548" s="84" t="s">
        <v>5896</v>
      </c>
      <c r="BV548" s="84" t="s">
        <v>4689</v>
      </c>
    </row>
    <row r="549" spans="1:74" x14ac:dyDescent="0.3">
      <c r="A549" s="84" t="s">
        <v>284</v>
      </c>
      <c r="B549" s="84" t="s">
        <v>415</v>
      </c>
      <c r="C549" s="84" t="s">
        <v>1065</v>
      </c>
      <c r="D549" s="84">
        <v>2018</v>
      </c>
      <c r="E549" s="84">
        <v>24</v>
      </c>
      <c r="F549" s="84" t="s">
        <v>1400</v>
      </c>
      <c r="G549" s="84" t="s">
        <v>1373</v>
      </c>
      <c r="H549" s="93" t="s">
        <v>1859</v>
      </c>
      <c r="I549" s="94">
        <v>0.13</v>
      </c>
      <c r="J549" s="93" t="s">
        <v>1064</v>
      </c>
      <c r="K549" s="184">
        <v>53.1</v>
      </c>
      <c r="L549" s="185">
        <v>2</v>
      </c>
      <c r="M549" s="96">
        <v>17</v>
      </c>
      <c r="N549" s="96">
        <v>8</v>
      </c>
      <c r="O549" s="96">
        <v>0</v>
      </c>
      <c r="P549" s="96">
        <v>0</v>
      </c>
      <c r="Q549" s="185">
        <v>0</v>
      </c>
      <c r="R549" s="96">
        <v>3</v>
      </c>
      <c r="S549" s="96">
        <v>236</v>
      </c>
      <c r="T549" s="96">
        <v>12</v>
      </c>
      <c r="U549" s="96">
        <v>22</v>
      </c>
      <c r="V549" s="96">
        <v>1</v>
      </c>
      <c r="W549" s="185">
        <v>39</v>
      </c>
      <c r="X549" s="96">
        <v>156</v>
      </c>
      <c r="Y549" s="96">
        <v>71</v>
      </c>
      <c r="Z549" s="96">
        <v>47</v>
      </c>
      <c r="AA549" s="96">
        <v>2</v>
      </c>
      <c r="AB549" s="96">
        <v>2</v>
      </c>
      <c r="AC549" s="96">
        <v>0</v>
      </c>
      <c r="AD549" s="96">
        <v>44</v>
      </c>
      <c r="AE549" s="188">
        <v>5.19</v>
      </c>
      <c r="AF549" s="96">
        <v>56</v>
      </c>
      <c r="AG549" s="97">
        <v>9.8000000000000007</v>
      </c>
      <c r="AH549" s="98">
        <v>1.7</v>
      </c>
      <c r="AI549" s="97">
        <v>7.6</v>
      </c>
      <c r="AJ549" s="97">
        <v>3.9</v>
      </c>
      <c r="AK549" s="99">
        <v>2.09</v>
      </c>
      <c r="AL549" s="100">
        <v>0.307</v>
      </c>
      <c r="AM549" s="99">
        <v>1.67</v>
      </c>
      <c r="AN549" s="99">
        <v>2.76</v>
      </c>
      <c r="AO549" s="99">
        <v>0.12</v>
      </c>
      <c r="AP549" s="101">
        <v>9</v>
      </c>
      <c r="AQ549" s="102">
        <v>122</v>
      </c>
      <c r="AR549" s="103">
        <v>12</v>
      </c>
      <c r="AS549" s="102">
        <v>2</v>
      </c>
      <c r="AT549" s="191">
        <v>0</v>
      </c>
      <c r="AU549" s="84">
        <v>264</v>
      </c>
      <c r="AV549" s="84">
        <v>18</v>
      </c>
      <c r="AW549" s="94">
        <v>-0.2</v>
      </c>
      <c r="AX549" s="84" t="s">
        <v>1739</v>
      </c>
      <c r="AY549" s="97">
        <v>53</v>
      </c>
      <c r="AZ549" s="94">
        <v>5.17</v>
      </c>
      <c r="BA549" s="96">
        <v>95</v>
      </c>
      <c r="BB549" s="96">
        <v>12</v>
      </c>
      <c r="BC549" s="84" t="s">
        <v>1859</v>
      </c>
      <c r="BD549" s="97">
        <v>76.3</v>
      </c>
      <c r="BE549" s="94">
        <v>4.99</v>
      </c>
      <c r="BF549" s="96">
        <v>99</v>
      </c>
      <c r="BG549" s="96">
        <v>17</v>
      </c>
      <c r="BH549" s="97">
        <v>7.7</v>
      </c>
      <c r="BI549" s="94">
        <v>10.57</v>
      </c>
      <c r="BJ549" s="94">
        <v>8.9</v>
      </c>
      <c r="BK549" s="96">
        <v>0</v>
      </c>
      <c r="BL549" s="94">
        <v>-5.38</v>
      </c>
      <c r="BM549" s="36">
        <v>12</v>
      </c>
      <c r="BN549" s="70" t="s">
        <v>1076</v>
      </c>
      <c r="BO549" s="104">
        <v>69</v>
      </c>
      <c r="BP549" s="84" t="s">
        <v>6102</v>
      </c>
      <c r="BQ549" s="84">
        <v>602928</v>
      </c>
      <c r="BR549" s="36" t="s">
        <v>4684</v>
      </c>
      <c r="BS549" s="36" t="s">
        <v>6103</v>
      </c>
      <c r="BT549" s="36" t="s">
        <v>5270</v>
      </c>
      <c r="BU549" s="84" t="s">
        <v>5807</v>
      </c>
      <c r="BV549" s="84" t="s">
        <v>4693</v>
      </c>
    </row>
    <row r="550" spans="1:74" x14ac:dyDescent="0.3">
      <c r="A550" s="84" t="s">
        <v>5842</v>
      </c>
      <c r="B550" s="84" t="s">
        <v>371</v>
      </c>
      <c r="C550" s="84" t="s">
        <v>1065</v>
      </c>
      <c r="D550" s="84">
        <v>2018</v>
      </c>
      <c r="E550" s="84">
        <v>24</v>
      </c>
      <c r="F550" s="84" t="s">
        <v>1397</v>
      </c>
      <c r="G550" s="84" t="s">
        <v>1373</v>
      </c>
      <c r="H550" s="93" t="s">
        <v>1859</v>
      </c>
      <c r="I550" s="94">
        <v>0.36</v>
      </c>
      <c r="J550" s="93" t="s">
        <v>1064</v>
      </c>
      <c r="K550" s="184">
        <v>64.599999999999994</v>
      </c>
      <c r="L550" s="185">
        <v>3</v>
      </c>
      <c r="M550" s="96">
        <v>19</v>
      </c>
      <c r="N550" s="96">
        <v>9</v>
      </c>
      <c r="O550" s="96">
        <v>0</v>
      </c>
      <c r="P550" s="96">
        <v>0</v>
      </c>
      <c r="Q550" s="185">
        <v>0</v>
      </c>
      <c r="R550" s="96">
        <v>4</v>
      </c>
      <c r="S550" s="96">
        <v>283</v>
      </c>
      <c r="T550" s="96">
        <v>12</v>
      </c>
      <c r="U550" s="96">
        <v>29</v>
      </c>
      <c r="V550" s="96">
        <v>1</v>
      </c>
      <c r="W550" s="185">
        <v>42</v>
      </c>
      <c r="X550" s="96">
        <v>189</v>
      </c>
      <c r="Y550" s="96">
        <v>78</v>
      </c>
      <c r="Z550" s="96">
        <v>49</v>
      </c>
      <c r="AA550" s="96">
        <v>2</v>
      </c>
      <c r="AB550" s="96">
        <v>2</v>
      </c>
      <c r="AC550" s="96">
        <v>0</v>
      </c>
      <c r="AD550" s="96">
        <v>49</v>
      </c>
      <c r="AE550" s="188">
        <v>5.47</v>
      </c>
      <c r="AF550" s="96">
        <v>64</v>
      </c>
      <c r="AG550" s="97">
        <v>9.3000000000000007</v>
      </c>
      <c r="AH550" s="98">
        <v>1.5</v>
      </c>
      <c r="AI550" s="97">
        <v>6.7</v>
      </c>
      <c r="AJ550" s="97">
        <v>4.2</v>
      </c>
      <c r="AK550" s="99">
        <v>1.68</v>
      </c>
      <c r="AL550" s="100">
        <v>0.28999999999999998</v>
      </c>
      <c r="AM550" s="99">
        <v>1.61</v>
      </c>
      <c r="AN550" s="99">
        <v>2.33</v>
      </c>
      <c r="AO550" s="99">
        <v>0.09</v>
      </c>
      <c r="AP550" s="101">
        <v>2</v>
      </c>
      <c r="AQ550" s="102">
        <v>129</v>
      </c>
      <c r="AR550" s="103">
        <v>12</v>
      </c>
      <c r="AS550" s="102">
        <v>0</v>
      </c>
      <c r="AT550" s="191">
        <v>1.46</v>
      </c>
      <c r="AU550" s="84">
        <v>276</v>
      </c>
      <c r="AV550" s="84">
        <v>19</v>
      </c>
      <c r="AW550" s="94">
        <v>-0.51</v>
      </c>
      <c r="AX550" s="84" t="s">
        <v>1739</v>
      </c>
      <c r="AY550" s="97">
        <v>60.6</v>
      </c>
      <c r="AZ550" s="94">
        <v>5.12</v>
      </c>
      <c r="BA550" s="96">
        <v>94</v>
      </c>
      <c r="BB550" s="96">
        <v>13</v>
      </c>
      <c r="BC550" s="84" t="s">
        <v>1859</v>
      </c>
      <c r="BD550" s="97">
        <v>81</v>
      </c>
      <c r="BE550" s="94">
        <v>4.97</v>
      </c>
      <c r="BF550" s="96">
        <v>98</v>
      </c>
      <c r="BG550" s="96">
        <v>18</v>
      </c>
      <c r="BH550" s="97">
        <v>28.3</v>
      </c>
      <c r="BI550" s="94">
        <v>6.35</v>
      </c>
      <c r="BJ550" s="94">
        <v>5.91</v>
      </c>
      <c r="BK550" s="96">
        <v>5</v>
      </c>
      <c r="BL550" s="94">
        <v>-0.88</v>
      </c>
      <c r="BM550" s="36">
        <v>7</v>
      </c>
      <c r="BN550" s="70" t="s">
        <v>1065</v>
      </c>
      <c r="BO550" s="104">
        <v>53</v>
      </c>
      <c r="BP550" s="84" t="s">
        <v>5843</v>
      </c>
      <c r="BQ550" s="84">
        <v>608328</v>
      </c>
      <c r="BR550" s="36" t="s">
        <v>4680</v>
      </c>
      <c r="BS550" s="36" t="s">
        <v>5092</v>
      </c>
      <c r="BT550" s="36" t="s">
        <v>5823</v>
      </c>
      <c r="BU550" s="84" t="s">
        <v>5844</v>
      </c>
      <c r="BV550" s="84" t="s">
        <v>4668</v>
      </c>
    </row>
    <row r="551" spans="1:74" x14ac:dyDescent="0.3">
      <c r="A551" s="84" t="s">
        <v>2285</v>
      </c>
      <c r="B551" s="84" t="s">
        <v>38</v>
      </c>
      <c r="C551" s="84" t="s">
        <v>1065</v>
      </c>
      <c r="D551" s="84">
        <v>2018</v>
      </c>
      <c r="E551" s="84">
        <v>27</v>
      </c>
      <c r="F551" s="84" t="s">
        <v>1397</v>
      </c>
      <c r="G551" s="84" t="s">
        <v>1373</v>
      </c>
      <c r="H551" s="93" t="s">
        <v>1859</v>
      </c>
      <c r="I551" s="94">
        <v>0.27</v>
      </c>
      <c r="J551" s="93" t="s">
        <v>1064</v>
      </c>
      <c r="K551" s="184">
        <v>69.599999999999994</v>
      </c>
      <c r="L551" s="185">
        <v>3</v>
      </c>
      <c r="M551" s="96">
        <v>17</v>
      </c>
      <c r="N551" s="96">
        <v>7</v>
      </c>
      <c r="O551" s="96">
        <v>0</v>
      </c>
      <c r="P551" s="96">
        <v>0</v>
      </c>
      <c r="Q551" s="185">
        <v>0</v>
      </c>
      <c r="R551" s="96">
        <v>4</v>
      </c>
      <c r="S551" s="96">
        <v>227</v>
      </c>
      <c r="T551" s="96">
        <v>9</v>
      </c>
      <c r="U551" s="96">
        <v>18</v>
      </c>
      <c r="V551" s="96">
        <v>1</v>
      </c>
      <c r="W551" s="185">
        <v>38</v>
      </c>
      <c r="X551" s="96">
        <v>153</v>
      </c>
      <c r="Y551" s="96">
        <v>66</v>
      </c>
      <c r="Z551" s="96">
        <v>47</v>
      </c>
      <c r="AA551" s="96">
        <v>2</v>
      </c>
      <c r="AB551" s="96">
        <v>3</v>
      </c>
      <c r="AC551" s="96">
        <v>0</v>
      </c>
      <c r="AD551" s="96">
        <v>38</v>
      </c>
      <c r="AE551" s="188">
        <v>5.27</v>
      </c>
      <c r="AF551" s="96">
        <v>52</v>
      </c>
      <c r="AG551" s="97">
        <v>9.1999999999999993</v>
      </c>
      <c r="AH551" s="98">
        <v>2</v>
      </c>
      <c r="AI551" s="97">
        <v>7</v>
      </c>
      <c r="AJ551" s="97">
        <v>3.2</v>
      </c>
      <c r="AK551" s="99">
        <v>1.56</v>
      </c>
      <c r="AL551" s="100">
        <v>0.29899999999999999</v>
      </c>
      <c r="AM551" s="99">
        <v>1.51</v>
      </c>
      <c r="AN551" s="99">
        <v>2.09</v>
      </c>
      <c r="AO551" s="99">
        <v>0.08</v>
      </c>
      <c r="AP551" s="101">
        <v>11</v>
      </c>
      <c r="AQ551" s="102">
        <v>125</v>
      </c>
      <c r="AR551" s="103">
        <v>12</v>
      </c>
      <c r="AS551" s="102">
        <v>1</v>
      </c>
      <c r="AT551" s="191">
        <v>1.29</v>
      </c>
      <c r="AU551" s="84">
        <v>277</v>
      </c>
      <c r="AV551" s="84">
        <v>20</v>
      </c>
      <c r="AW551" s="94">
        <v>-0.63</v>
      </c>
      <c r="AX551" s="84" t="s">
        <v>1739</v>
      </c>
      <c r="AY551" s="97">
        <v>54.5</v>
      </c>
      <c r="AZ551" s="94">
        <v>4.72</v>
      </c>
      <c r="BA551" s="96">
        <v>87</v>
      </c>
      <c r="BB551" s="96">
        <v>17</v>
      </c>
      <c r="BC551" s="84" t="s">
        <v>1859</v>
      </c>
      <c r="BD551" s="97">
        <v>72.7</v>
      </c>
      <c r="BE551" s="94">
        <v>4.6399999999999997</v>
      </c>
      <c r="BF551" s="96">
        <v>92</v>
      </c>
      <c r="BG551" s="96">
        <v>21</v>
      </c>
      <c r="BH551" s="97">
        <v>3.7</v>
      </c>
      <c r="BI551" s="94">
        <v>2.4500000000000002</v>
      </c>
      <c r="BJ551" s="94">
        <v>3.49</v>
      </c>
      <c r="BK551" s="96">
        <v>24</v>
      </c>
      <c r="BL551" s="94">
        <v>2.82</v>
      </c>
      <c r="BM551" s="36">
        <v>-12</v>
      </c>
      <c r="BN551" s="70" t="s">
        <v>1065</v>
      </c>
      <c r="BO551" s="104">
        <v>69</v>
      </c>
      <c r="BP551" s="84" t="s">
        <v>4320</v>
      </c>
      <c r="BQ551" s="84">
        <v>543901</v>
      </c>
      <c r="BR551" s="36" t="s">
        <v>3778</v>
      </c>
      <c r="BS551" s="36" t="s">
        <v>5732</v>
      </c>
      <c r="BT551" s="36" t="s">
        <v>5282</v>
      </c>
      <c r="BU551" s="84" t="s">
        <v>3686</v>
      </c>
      <c r="BV551" s="84" t="s">
        <v>4668</v>
      </c>
    </row>
    <row r="552" spans="1:74" x14ac:dyDescent="0.3">
      <c r="A552" s="84" t="s">
        <v>3418</v>
      </c>
      <c r="B552" s="84" t="s">
        <v>223</v>
      </c>
      <c r="C552" s="84" t="s">
        <v>1065</v>
      </c>
      <c r="D552" s="84">
        <v>2018</v>
      </c>
      <c r="E552" s="84">
        <v>27</v>
      </c>
      <c r="F552" s="84" t="s">
        <v>1381</v>
      </c>
      <c r="G552" s="84" t="s">
        <v>1373</v>
      </c>
      <c r="H552" s="93" t="s">
        <v>1859</v>
      </c>
      <c r="I552" s="94">
        <v>0.36</v>
      </c>
      <c r="J552" s="93" t="s">
        <v>1064</v>
      </c>
      <c r="K552" s="184">
        <v>46.6</v>
      </c>
      <c r="L552" s="185">
        <v>2</v>
      </c>
      <c r="M552" s="96">
        <v>43</v>
      </c>
      <c r="N552" s="96">
        <v>5</v>
      </c>
      <c r="O552" s="96">
        <v>0</v>
      </c>
      <c r="P552" s="96">
        <v>0</v>
      </c>
      <c r="Q552" s="185">
        <v>0</v>
      </c>
      <c r="R552" s="96">
        <v>9</v>
      </c>
      <c r="S552" s="96">
        <v>288</v>
      </c>
      <c r="T552" s="96">
        <v>12</v>
      </c>
      <c r="U552" s="96">
        <v>27</v>
      </c>
      <c r="V552" s="96">
        <v>2</v>
      </c>
      <c r="W552" s="185">
        <v>50</v>
      </c>
      <c r="X552" s="96">
        <v>195</v>
      </c>
      <c r="Y552" s="96">
        <v>50</v>
      </c>
      <c r="Z552" s="96">
        <v>45</v>
      </c>
      <c r="AA552" s="96">
        <v>3</v>
      </c>
      <c r="AB552" s="96">
        <v>2</v>
      </c>
      <c r="AC552" s="96">
        <v>0</v>
      </c>
      <c r="AD552" s="96">
        <v>28</v>
      </c>
      <c r="AE552" s="188">
        <v>5.05</v>
      </c>
      <c r="AF552" s="96">
        <v>37</v>
      </c>
      <c r="AG552" s="97">
        <v>5.0999999999999996</v>
      </c>
      <c r="AH552" s="98">
        <v>1.9</v>
      </c>
      <c r="AI552" s="97">
        <v>7.1</v>
      </c>
      <c r="AJ552" s="97">
        <v>3.7</v>
      </c>
      <c r="AK552" s="99">
        <v>1.65</v>
      </c>
      <c r="AL552" s="100">
        <v>0.315</v>
      </c>
      <c r="AM552" s="99">
        <v>1.54</v>
      </c>
      <c r="AN552" s="99">
        <v>2.2400000000000002</v>
      </c>
      <c r="AO552" s="99">
        <v>0.09</v>
      </c>
      <c r="AP552" s="101">
        <v>10</v>
      </c>
      <c r="AQ552" s="102">
        <v>119</v>
      </c>
      <c r="AR552" s="103">
        <v>12</v>
      </c>
      <c r="AS552" s="102">
        <v>0</v>
      </c>
      <c r="AT552" s="191">
        <v>0</v>
      </c>
      <c r="AU552" s="84">
        <v>279</v>
      </c>
      <c r="AV552" s="84">
        <v>21</v>
      </c>
      <c r="AW552" s="94">
        <v>-0.18</v>
      </c>
      <c r="AX552" s="84" t="s">
        <v>1739</v>
      </c>
      <c r="AY552" s="97">
        <v>58.1</v>
      </c>
      <c r="AZ552" s="94">
        <v>4.99</v>
      </c>
      <c r="BA552" s="96">
        <v>92</v>
      </c>
      <c r="BB552" s="96">
        <v>14</v>
      </c>
      <c r="BC552" s="84" t="s">
        <v>1859</v>
      </c>
      <c r="BD552" s="97">
        <v>82</v>
      </c>
      <c r="BE552" s="94">
        <v>4.8600000000000003</v>
      </c>
      <c r="BF552" s="96">
        <v>96</v>
      </c>
      <c r="BG552" s="96">
        <v>20</v>
      </c>
      <c r="BH552" s="97">
        <v>34.299999999999997</v>
      </c>
      <c r="BI552" s="94">
        <v>5.77</v>
      </c>
      <c r="BJ552" s="94">
        <v>5.94</v>
      </c>
      <c r="BK552" s="96">
        <v>5</v>
      </c>
      <c r="BL552" s="94">
        <v>-0.72</v>
      </c>
      <c r="BM552" s="36">
        <v>6</v>
      </c>
      <c r="BN552" s="70" t="s">
        <v>1065</v>
      </c>
      <c r="BO552" s="104">
        <v>48</v>
      </c>
      <c r="BP552" s="84" t="s">
        <v>3417</v>
      </c>
      <c r="BQ552" s="84">
        <v>572403</v>
      </c>
      <c r="BR552" s="36" t="s">
        <v>3788</v>
      </c>
      <c r="BS552" s="36" t="s">
        <v>3489</v>
      </c>
      <c r="BT552" s="36" t="s">
        <v>4427</v>
      </c>
      <c r="BU552" s="84" t="s">
        <v>6104</v>
      </c>
      <c r="BV552" s="84" t="s">
        <v>4668</v>
      </c>
    </row>
    <row r="553" spans="1:74" x14ac:dyDescent="0.3">
      <c r="A553" s="84" t="s">
        <v>6105</v>
      </c>
      <c r="B553" s="84" t="s">
        <v>80</v>
      </c>
      <c r="C553" s="84" t="s">
        <v>1065</v>
      </c>
      <c r="D553" s="84">
        <v>2018</v>
      </c>
      <c r="E553" s="84">
        <v>25</v>
      </c>
      <c r="F553" s="84" t="s">
        <v>1400</v>
      </c>
      <c r="G553" s="84" t="s">
        <v>1373</v>
      </c>
      <c r="H553" s="93" t="s">
        <v>1859</v>
      </c>
      <c r="I553" s="94">
        <v>0.23</v>
      </c>
      <c r="J553" s="93" t="s">
        <v>1064</v>
      </c>
      <c r="K553" s="184">
        <v>62.6</v>
      </c>
      <c r="L553" s="185">
        <v>3</v>
      </c>
      <c r="M553" s="96">
        <v>17</v>
      </c>
      <c r="N553" s="96">
        <v>9</v>
      </c>
      <c r="O553" s="96">
        <v>0</v>
      </c>
      <c r="P553" s="96">
        <v>0</v>
      </c>
      <c r="Q553" s="185">
        <v>0</v>
      </c>
      <c r="R553" s="96">
        <v>3</v>
      </c>
      <c r="S553" s="96">
        <v>244</v>
      </c>
      <c r="T553" s="96">
        <v>10</v>
      </c>
      <c r="U553" s="96">
        <v>24</v>
      </c>
      <c r="V553" s="96">
        <v>1</v>
      </c>
      <c r="W553" s="185">
        <v>41</v>
      </c>
      <c r="X553" s="96">
        <v>165</v>
      </c>
      <c r="Y553" s="96">
        <v>65</v>
      </c>
      <c r="Z553" s="96">
        <v>48</v>
      </c>
      <c r="AA553" s="96">
        <v>2</v>
      </c>
      <c r="AB553" s="96">
        <v>2</v>
      </c>
      <c r="AC553" s="96">
        <v>0</v>
      </c>
      <c r="AD553" s="96">
        <v>44</v>
      </c>
      <c r="AE553" s="188">
        <v>5.38</v>
      </c>
      <c r="AF553" s="96">
        <v>52</v>
      </c>
      <c r="AG553" s="97">
        <v>8.6</v>
      </c>
      <c r="AH553" s="98">
        <v>1.7</v>
      </c>
      <c r="AI553" s="97">
        <v>7.4</v>
      </c>
      <c r="AJ553" s="97">
        <v>4</v>
      </c>
      <c r="AK553" s="99">
        <v>1.71</v>
      </c>
      <c r="AL553" s="100">
        <v>0.27900000000000003</v>
      </c>
      <c r="AM553" s="99">
        <v>1.52</v>
      </c>
      <c r="AN553" s="99">
        <v>2.35</v>
      </c>
      <c r="AO553" s="99">
        <v>0.09</v>
      </c>
      <c r="AP553" s="101">
        <v>9</v>
      </c>
      <c r="AQ553" s="102">
        <v>127</v>
      </c>
      <c r="AR553" s="103">
        <v>11</v>
      </c>
      <c r="AS553" s="102">
        <v>1</v>
      </c>
      <c r="AT553" s="191">
        <v>1.61</v>
      </c>
      <c r="AU553" s="84">
        <v>281</v>
      </c>
      <c r="AV553" s="84">
        <v>22</v>
      </c>
      <c r="AW553" s="94">
        <v>-0.54</v>
      </c>
      <c r="AX553" s="84" t="s">
        <v>1739</v>
      </c>
      <c r="AY553" s="97">
        <v>55.2</v>
      </c>
      <c r="AZ553" s="94">
        <v>4.96</v>
      </c>
      <c r="BA553" s="96">
        <v>91</v>
      </c>
      <c r="BB553" s="96">
        <v>14</v>
      </c>
      <c r="BC553" s="84" t="s">
        <v>1859</v>
      </c>
      <c r="BD553" s="97">
        <v>75.8</v>
      </c>
      <c r="BE553" s="94">
        <v>4.84</v>
      </c>
      <c r="BF553" s="96">
        <v>96</v>
      </c>
      <c r="BG553" s="96">
        <v>19</v>
      </c>
      <c r="BH553" s="97">
        <v>15.3</v>
      </c>
      <c r="BI553" s="94">
        <v>6.46</v>
      </c>
      <c r="BJ553" s="94">
        <v>5.75</v>
      </c>
      <c r="BK553" s="96">
        <v>4</v>
      </c>
      <c r="BL553" s="94">
        <v>-1.08</v>
      </c>
      <c r="BM553" s="36">
        <v>8</v>
      </c>
      <c r="BN553" s="70" t="s">
        <v>1065</v>
      </c>
      <c r="BO553" s="104">
        <v>61</v>
      </c>
      <c r="BP553" s="84" t="s">
        <v>6106</v>
      </c>
      <c r="BQ553" s="84">
        <v>642083</v>
      </c>
      <c r="BR553" s="36" t="s">
        <v>4684</v>
      </c>
      <c r="BS553" s="36" t="s">
        <v>5833</v>
      </c>
      <c r="BT553" s="36" t="s">
        <v>5092</v>
      </c>
      <c r="BU553" s="84" t="s">
        <v>5834</v>
      </c>
      <c r="BV553" s="84" t="s">
        <v>4668</v>
      </c>
    </row>
    <row r="554" spans="1:74" x14ac:dyDescent="0.3">
      <c r="A554" s="84" t="s">
        <v>432</v>
      </c>
      <c r="B554" s="84" t="s">
        <v>29</v>
      </c>
      <c r="C554" s="84" t="s">
        <v>1065</v>
      </c>
      <c r="D554" s="84">
        <v>2018</v>
      </c>
      <c r="E554" s="84">
        <v>33</v>
      </c>
      <c r="F554" s="84" t="s">
        <v>1394</v>
      </c>
      <c r="G554" s="84" t="s">
        <v>1373</v>
      </c>
      <c r="H554" s="93" t="s">
        <v>1859</v>
      </c>
      <c r="I554" s="94">
        <v>0.46</v>
      </c>
      <c r="J554" s="93" t="s">
        <v>1064</v>
      </c>
      <c r="K554" s="184">
        <v>46.3</v>
      </c>
      <c r="L554" s="185">
        <v>3</v>
      </c>
      <c r="M554" s="96">
        <v>9</v>
      </c>
      <c r="N554" s="96">
        <v>8</v>
      </c>
      <c r="O554" s="96">
        <v>0</v>
      </c>
      <c r="P554" s="96">
        <v>0</v>
      </c>
      <c r="Q554" s="185">
        <v>0</v>
      </c>
      <c r="R554" s="96">
        <v>0</v>
      </c>
      <c r="S554" s="96">
        <v>204</v>
      </c>
      <c r="T554" s="96">
        <v>8</v>
      </c>
      <c r="U554" s="96">
        <v>15</v>
      </c>
      <c r="V554" s="96">
        <v>1</v>
      </c>
      <c r="W554" s="185">
        <v>32</v>
      </c>
      <c r="X554" s="96">
        <v>140</v>
      </c>
      <c r="Y554" s="96">
        <v>60</v>
      </c>
      <c r="Z554" s="96">
        <v>47</v>
      </c>
      <c r="AA554" s="96">
        <v>2</v>
      </c>
      <c r="AB554" s="96">
        <v>2</v>
      </c>
      <c r="AC554" s="96">
        <v>0</v>
      </c>
      <c r="AD554" s="96">
        <v>34</v>
      </c>
      <c r="AE554" s="188">
        <v>5.27</v>
      </c>
      <c r="AF554" s="96">
        <v>46</v>
      </c>
      <c r="AG554" s="97">
        <v>8.9</v>
      </c>
      <c r="AH554" s="98">
        <v>2.1</v>
      </c>
      <c r="AI554" s="97">
        <v>6.1</v>
      </c>
      <c r="AJ554" s="97">
        <v>2.9</v>
      </c>
      <c r="AK554" s="99">
        <v>1.46</v>
      </c>
      <c r="AL554" s="100">
        <v>0.29299999999999998</v>
      </c>
      <c r="AM554" s="99">
        <v>1.46</v>
      </c>
      <c r="AN554" s="99">
        <v>1.94</v>
      </c>
      <c r="AO554" s="99">
        <v>7.0000000000000007E-2</v>
      </c>
      <c r="AP554" s="101">
        <v>5</v>
      </c>
      <c r="AQ554" s="102">
        <v>124</v>
      </c>
      <c r="AR554" s="103">
        <v>11</v>
      </c>
      <c r="AS554" s="102">
        <v>4</v>
      </c>
      <c r="AT554" s="191">
        <v>1.07</v>
      </c>
      <c r="AU554" s="84">
        <v>283</v>
      </c>
      <c r="AV554" s="84">
        <v>23</v>
      </c>
      <c r="AW554" s="94">
        <v>-0.65</v>
      </c>
      <c r="AX554" s="84" t="s">
        <v>1739</v>
      </c>
      <c r="AY554" s="97">
        <v>48.6</v>
      </c>
      <c r="AZ554" s="94">
        <v>4.67</v>
      </c>
      <c r="BA554" s="96">
        <v>86</v>
      </c>
      <c r="BB554" s="96">
        <v>16</v>
      </c>
      <c r="BC554" s="84" t="s">
        <v>1859</v>
      </c>
      <c r="BD554" s="97">
        <v>71.400000000000006</v>
      </c>
      <c r="BE554" s="94">
        <v>4.62</v>
      </c>
      <c r="BF554" s="96">
        <v>91</v>
      </c>
      <c r="BG554" s="96">
        <v>21</v>
      </c>
      <c r="BH554" s="97">
        <v>8.3000000000000007</v>
      </c>
      <c r="BI554" s="94">
        <v>12.96</v>
      </c>
      <c r="BJ554" s="94">
        <v>4.8</v>
      </c>
      <c r="BK554" s="96">
        <v>7</v>
      </c>
      <c r="BL554" s="94">
        <v>-7.69</v>
      </c>
      <c r="BM554" s="36">
        <v>4</v>
      </c>
      <c r="BN554" s="70" t="s">
        <v>1065</v>
      </c>
      <c r="BO554" s="104">
        <v>63</v>
      </c>
      <c r="BP554" s="84" t="s">
        <v>6107</v>
      </c>
      <c r="BQ554" s="84">
        <v>452718</v>
      </c>
      <c r="BR554" s="36" t="s">
        <v>3745</v>
      </c>
      <c r="BS554" s="36" t="s">
        <v>3461</v>
      </c>
      <c r="BT554" s="36" t="s">
        <v>3472</v>
      </c>
      <c r="BU554" s="84" t="s">
        <v>3467</v>
      </c>
      <c r="BV554" s="84" t="s">
        <v>4668</v>
      </c>
    </row>
    <row r="555" spans="1:74" x14ac:dyDescent="0.3">
      <c r="A555" s="84" t="s">
        <v>90</v>
      </c>
      <c r="B555" s="84" t="s">
        <v>237</v>
      </c>
      <c r="C555" s="84" t="s">
        <v>1065</v>
      </c>
      <c r="D555" s="84">
        <v>2018</v>
      </c>
      <c r="E555" s="84">
        <v>29</v>
      </c>
      <c r="F555" s="84" t="s">
        <v>1384</v>
      </c>
      <c r="G555" s="84" t="s">
        <v>1373</v>
      </c>
      <c r="H555" s="93" t="s">
        <v>1859</v>
      </c>
      <c r="I555" s="94">
        <v>0.17</v>
      </c>
      <c r="J555" s="93" t="s">
        <v>1064</v>
      </c>
      <c r="K555" s="184">
        <v>33.700000000000003</v>
      </c>
      <c r="L555" s="185">
        <v>2</v>
      </c>
      <c r="M555" s="96">
        <v>29</v>
      </c>
      <c r="N555" s="96">
        <v>5</v>
      </c>
      <c r="O555" s="96">
        <v>0</v>
      </c>
      <c r="P555" s="96">
        <v>0</v>
      </c>
      <c r="Q555" s="185">
        <v>0</v>
      </c>
      <c r="R555" s="96">
        <v>8</v>
      </c>
      <c r="S555" s="96">
        <v>236</v>
      </c>
      <c r="T555" s="96">
        <v>10</v>
      </c>
      <c r="U555" s="96">
        <v>25</v>
      </c>
      <c r="V555" s="96">
        <v>1</v>
      </c>
      <c r="W555" s="185">
        <v>43</v>
      </c>
      <c r="X555" s="96">
        <v>154</v>
      </c>
      <c r="Y555" s="96">
        <v>40</v>
      </c>
      <c r="Z555" s="96">
        <v>44</v>
      </c>
      <c r="AA555" s="96">
        <v>3</v>
      </c>
      <c r="AB555" s="96">
        <v>1</v>
      </c>
      <c r="AC555" s="96">
        <v>0</v>
      </c>
      <c r="AD555" s="96">
        <v>27</v>
      </c>
      <c r="AE555" s="188">
        <v>4.9000000000000004</v>
      </c>
      <c r="AF555" s="96">
        <v>27</v>
      </c>
      <c r="AG555" s="97">
        <v>4.7</v>
      </c>
      <c r="AH555" s="98">
        <v>1.7</v>
      </c>
      <c r="AI555" s="97">
        <v>7.9</v>
      </c>
      <c r="AJ555" s="97">
        <v>4.3</v>
      </c>
      <c r="AK555" s="99">
        <v>1.64</v>
      </c>
      <c r="AL555" s="100">
        <v>0.34200000000000003</v>
      </c>
      <c r="AM555" s="99">
        <v>1.66</v>
      </c>
      <c r="AN555" s="99">
        <v>2.31</v>
      </c>
      <c r="AO555" s="99">
        <v>0.09</v>
      </c>
      <c r="AP555" s="101">
        <v>17</v>
      </c>
      <c r="AQ555" s="102">
        <v>116</v>
      </c>
      <c r="AR555" s="103">
        <v>11</v>
      </c>
      <c r="AS555" s="102">
        <v>1</v>
      </c>
      <c r="AT555" s="191">
        <v>0</v>
      </c>
      <c r="AU555" s="84">
        <v>284</v>
      </c>
      <c r="AV555" s="84">
        <v>24</v>
      </c>
      <c r="AW555" s="94">
        <v>-0.16</v>
      </c>
      <c r="AX555" s="84" t="s">
        <v>1859</v>
      </c>
      <c r="AY555" s="97">
        <v>77.5</v>
      </c>
      <c r="AZ555" s="94">
        <v>4.8600000000000003</v>
      </c>
      <c r="BA555" s="96">
        <v>89</v>
      </c>
      <c r="BB555" s="96">
        <v>19</v>
      </c>
      <c r="BC555" s="84" t="s">
        <v>1859</v>
      </c>
      <c r="BD555" s="97">
        <v>93.1</v>
      </c>
      <c r="BE555" s="94">
        <v>4.74</v>
      </c>
      <c r="BF555" s="96">
        <v>94</v>
      </c>
      <c r="BG555" s="96">
        <v>23</v>
      </c>
      <c r="BH555" s="97">
        <v>13</v>
      </c>
      <c r="BI555" s="94">
        <v>9</v>
      </c>
      <c r="BJ555" s="94">
        <v>3.74</v>
      </c>
      <c r="BK555" s="96">
        <v>23</v>
      </c>
      <c r="BL555" s="94">
        <v>-4.0999999999999996</v>
      </c>
      <c r="BM555" s="36">
        <v>-11</v>
      </c>
      <c r="BN555" s="70" t="s">
        <v>1065</v>
      </c>
      <c r="BO555" s="104">
        <v>80</v>
      </c>
      <c r="BP555" s="84" t="s">
        <v>5373</v>
      </c>
      <c r="BQ555" s="84">
        <v>500765</v>
      </c>
      <c r="BR555" s="36" t="s">
        <v>3761</v>
      </c>
      <c r="BS555" s="36" t="s">
        <v>6108</v>
      </c>
      <c r="BT555" s="36" t="s">
        <v>3105</v>
      </c>
      <c r="BU555" s="84" t="s">
        <v>6109</v>
      </c>
      <c r="BV555" s="84" t="s">
        <v>4677</v>
      </c>
    </row>
    <row r="556" spans="1:74" x14ac:dyDescent="0.3">
      <c r="A556" s="84" t="s">
        <v>6110</v>
      </c>
      <c r="B556" s="84" t="s">
        <v>47</v>
      </c>
      <c r="C556" s="84" t="s">
        <v>1103</v>
      </c>
      <c r="D556" s="84">
        <v>2018</v>
      </c>
      <c r="E556" s="84">
        <v>25</v>
      </c>
      <c r="F556" s="84" t="s">
        <v>1388</v>
      </c>
      <c r="G556" s="84" t="s">
        <v>1373</v>
      </c>
      <c r="H556" s="93" t="s">
        <v>1859</v>
      </c>
      <c r="I556" s="94">
        <v>0.26</v>
      </c>
      <c r="J556" s="93" t="s">
        <v>1064</v>
      </c>
      <c r="K556" s="184">
        <v>52.6</v>
      </c>
      <c r="L556" s="185">
        <v>3</v>
      </c>
      <c r="M556" s="96">
        <v>19</v>
      </c>
      <c r="N556" s="96">
        <v>10</v>
      </c>
      <c r="O556" s="96">
        <v>0</v>
      </c>
      <c r="P556" s="96">
        <v>0</v>
      </c>
      <c r="Q556" s="185">
        <v>0</v>
      </c>
      <c r="R556" s="96">
        <v>4</v>
      </c>
      <c r="S556" s="96">
        <v>266</v>
      </c>
      <c r="T556" s="96">
        <v>9</v>
      </c>
      <c r="U556" s="96">
        <v>29</v>
      </c>
      <c r="V556" s="96">
        <v>1</v>
      </c>
      <c r="W556" s="185">
        <v>44</v>
      </c>
      <c r="X556" s="96">
        <v>170</v>
      </c>
      <c r="Y556" s="96">
        <v>80</v>
      </c>
      <c r="Z556" s="96">
        <v>49</v>
      </c>
      <c r="AA556" s="96">
        <v>2</v>
      </c>
      <c r="AB556" s="96">
        <v>2</v>
      </c>
      <c r="AC556" s="96">
        <v>0</v>
      </c>
      <c r="AD556" s="96">
        <v>51</v>
      </c>
      <c r="AE556" s="188">
        <v>5.49</v>
      </c>
      <c r="AF556" s="96">
        <v>66</v>
      </c>
      <c r="AG556" s="97">
        <v>10.4</v>
      </c>
      <c r="AH556" s="98">
        <v>1.5</v>
      </c>
      <c r="AI556" s="97">
        <v>7.6</v>
      </c>
      <c r="AJ556" s="97">
        <v>4.5999999999999996</v>
      </c>
      <c r="AK556" s="99">
        <v>1.47</v>
      </c>
      <c r="AL556" s="100">
        <v>0.32700000000000001</v>
      </c>
      <c r="AM556" s="99">
        <v>1.77</v>
      </c>
      <c r="AN556" s="99">
        <v>2.14</v>
      </c>
      <c r="AO556" s="99">
        <v>0.08</v>
      </c>
      <c r="AP556" s="101">
        <v>10</v>
      </c>
      <c r="AQ556" s="102">
        <v>130</v>
      </c>
      <c r="AR556" s="103">
        <v>11</v>
      </c>
      <c r="AS556" s="102">
        <v>0</v>
      </c>
      <c r="AT556" s="191">
        <v>0</v>
      </c>
      <c r="AU556" s="84">
        <v>285</v>
      </c>
      <c r="AV556" s="84">
        <v>25</v>
      </c>
      <c r="AW556" s="94">
        <v>-0.69</v>
      </c>
      <c r="AX556" s="84" t="s">
        <v>1739</v>
      </c>
      <c r="AY556" s="97">
        <v>56.9</v>
      </c>
      <c r="AZ556" s="94">
        <v>4.8899999999999997</v>
      </c>
      <c r="BA556" s="96">
        <v>90</v>
      </c>
      <c r="BB556" s="96">
        <v>15</v>
      </c>
      <c r="BC556" s="84" t="s">
        <v>1859</v>
      </c>
      <c r="BD556" s="97">
        <v>80</v>
      </c>
      <c r="BE556" s="94">
        <v>4.8</v>
      </c>
      <c r="BF556" s="96">
        <v>95</v>
      </c>
      <c r="BG556" s="96">
        <v>20</v>
      </c>
      <c r="BH556" s="97">
        <v>18</v>
      </c>
      <c r="BI556" s="94">
        <v>9.5</v>
      </c>
      <c r="BJ556" s="94">
        <v>4.8899999999999997</v>
      </c>
      <c r="BK556" s="96">
        <v>8</v>
      </c>
      <c r="BL556" s="94">
        <v>-4.01</v>
      </c>
      <c r="BM556" s="36">
        <v>3</v>
      </c>
      <c r="BN556" s="70" t="s">
        <v>1065</v>
      </c>
      <c r="BO556" s="104">
        <v>62</v>
      </c>
      <c r="BP556" s="84" t="s">
        <v>6111</v>
      </c>
      <c r="BQ556" s="84">
        <v>607215</v>
      </c>
      <c r="BR556" s="36" t="s">
        <v>3779</v>
      </c>
      <c r="BS556" s="36" t="s">
        <v>4469</v>
      </c>
      <c r="BT556" s="36" t="s">
        <v>5415</v>
      </c>
      <c r="BU556" s="84" t="s">
        <v>5832</v>
      </c>
      <c r="BV556" s="84" t="s">
        <v>4668</v>
      </c>
    </row>
    <row r="557" spans="1:74" x14ac:dyDescent="0.3">
      <c r="A557" s="84" t="s">
        <v>241</v>
      </c>
      <c r="B557" s="84" t="s">
        <v>58</v>
      </c>
      <c r="C557" s="84" t="s">
        <v>1065</v>
      </c>
      <c r="D557" s="84">
        <v>2018</v>
      </c>
      <c r="E557" s="84">
        <v>39</v>
      </c>
      <c r="F557" s="84" t="s">
        <v>1388</v>
      </c>
      <c r="G557" s="84" t="s">
        <v>1373</v>
      </c>
      <c r="H557" s="93" t="s">
        <v>1859</v>
      </c>
      <c r="I557" s="94">
        <v>0.56999999999999995</v>
      </c>
      <c r="J557" s="93" t="s">
        <v>1064</v>
      </c>
      <c r="K557" s="184">
        <v>46</v>
      </c>
      <c r="L557" s="185">
        <v>3</v>
      </c>
      <c r="M557" s="96">
        <v>27</v>
      </c>
      <c r="N557" s="96">
        <v>8</v>
      </c>
      <c r="O557" s="96">
        <v>0</v>
      </c>
      <c r="P557" s="96">
        <v>0</v>
      </c>
      <c r="Q557" s="185">
        <v>0</v>
      </c>
      <c r="R557" s="96">
        <v>6</v>
      </c>
      <c r="S557" s="96">
        <v>276</v>
      </c>
      <c r="T557" s="96">
        <v>12</v>
      </c>
      <c r="U557" s="96">
        <v>27</v>
      </c>
      <c r="V557" s="96">
        <v>2</v>
      </c>
      <c r="W557" s="185">
        <v>48</v>
      </c>
      <c r="X557" s="96">
        <v>187</v>
      </c>
      <c r="Y557" s="96">
        <v>58</v>
      </c>
      <c r="Z557" s="96">
        <v>48</v>
      </c>
      <c r="AA557" s="96">
        <v>2</v>
      </c>
      <c r="AB557" s="96">
        <v>1</v>
      </c>
      <c r="AC557" s="96">
        <v>0</v>
      </c>
      <c r="AD557" s="96">
        <v>32</v>
      </c>
      <c r="AE557" s="188">
        <v>5.32</v>
      </c>
      <c r="AF557" s="96">
        <v>49</v>
      </c>
      <c r="AG557" s="97">
        <v>6.9</v>
      </c>
      <c r="AH557" s="98">
        <v>1.8</v>
      </c>
      <c r="AI557" s="97">
        <v>7</v>
      </c>
      <c r="AJ557" s="97">
        <v>3.8</v>
      </c>
      <c r="AK557" s="99">
        <v>1.72</v>
      </c>
      <c r="AL557" s="100">
        <v>0.28599999999999998</v>
      </c>
      <c r="AM557" s="99">
        <v>1.49</v>
      </c>
      <c r="AN557" s="99">
        <v>2.34</v>
      </c>
      <c r="AO557" s="99">
        <v>0.09</v>
      </c>
      <c r="AP557" s="101">
        <v>6</v>
      </c>
      <c r="AQ557" s="102">
        <v>126</v>
      </c>
      <c r="AR557" s="103">
        <v>11</v>
      </c>
      <c r="AS557" s="102">
        <v>0</v>
      </c>
      <c r="AT557" s="191">
        <v>1.35</v>
      </c>
      <c r="AU557" s="84">
        <v>286</v>
      </c>
      <c r="AV557" s="84">
        <v>26</v>
      </c>
      <c r="AW557" s="94">
        <v>-0.42</v>
      </c>
      <c r="AX557" s="84" t="s">
        <v>1739</v>
      </c>
      <c r="AY557" s="97">
        <v>54.8</v>
      </c>
      <c r="AZ557" s="94">
        <v>5.09</v>
      </c>
      <c r="BA557" s="96">
        <v>94</v>
      </c>
      <c r="BB557" s="96">
        <v>13</v>
      </c>
      <c r="BC557" s="84" t="s">
        <v>1859</v>
      </c>
      <c r="BD557" s="97">
        <v>77.3</v>
      </c>
      <c r="BE557" s="94">
        <v>4.9000000000000004</v>
      </c>
      <c r="BF557" s="96">
        <v>97</v>
      </c>
      <c r="BG557" s="96">
        <v>18</v>
      </c>
      <c r="BH557" s="97">
        <v>30</v>
      </c>
      <c r="BI557" s="94">
        <v>7.5</v>
      </c>
      <c r="BJ557" s="94">
        <v>5.59</v>
      </c>
      <c r="BK557" s="96">
        <v>6</v>
      </c>
      <c r="BL557" s="94">
        <v>-2.1800000000000002</v>
      </c>
      <c r="BM557" s="36">
        <v>5</v>
      </c>
      <c r="BN557" s="70" t="s">
        <v>1065</v>
      </c>
      <c r="BO557" s="104">
        <v>47</v>
      </c>
      <c r="BP557" s="84" t="s">
        <v>1827</v>
      </c>
      <c r="BQ557" s="84">
        <v>432934</v>
      </c>
      <c r="BR557" s="36" t="s">
        <v>4686</v>
      </c>
      <c r="BS557" s="36" t="s">
        <v>3471</v>
      </c>
      <c r="BT557" s="36" t="s">
        <v>3716</v>
      </c>
      <c r="BU557" s="84" t="s">
        <v>6086</v>
      </c>
      <c r="BV557" s="84" t="s">
        <v>4695</v>
      </c>
    </row>
    <row r="558" spans="1:74" x14ac:dyDescent="0.3">
      <c r="A558" s="84" t="s">
        <v>442</v>
      </c>
      <c r="B558" s="84" t="s">
        <v>182</v>
      </c>
      <c r="C558" s="84" t="s">
        <v>1065</v>
      </c>
      <c r="D558" s="84">
        <v>2018</v>
      </c>
      <c r="E558" s="84">
        <v>27</v>
      </c>
      <c r="F558" s="84" t="s">
        <v>1384</v>
      </c>
      <c r="G558" s="84" t="s">
        <v>1373</v>
      </c>
      <c r="H558" s="93" t="s">
        <v>1859</v>
      </c>
      <c r="I558" s="94">
        <v>0.36</v>
      </c>
      <c r="J558" s="93" t="s">
        <v>1064</v>
      </c>
      <c r="K558" s="184">
        <v>54.8</v>
      </c>
      <c r="L558" s="185">
        <v>2</v>
      </c>
      <c r="M558" s="96">
        <v>18</v>
      </c>
      <c r="N558" s="96">
        <v>9</v>
      </c>
      <c r="O558" s="96">
        <v>0</v>
      </c>
      <c r="P558" s="96">
        <v>0</v>
      </c>
      <c r="Q558" s="185">
        <v>0</v>
      </c>
      <c r="R558" s="96">
        <v>4</v>
      </c>
      <c r="S558" s="96">
        <v>270</v>
      </c>
      <c r="T558" s="96">
        <v>10</v>
      </c>
      <c r="U558" s="96">
        <v>24</v>
      </c>
      <c r="V558" s="96">
        <v>1</v>
      </c>
      <c r="W558" s="185">
        <v>42</v>
      </c>
      <c r="X558" s="96">
        <v>179</v>
      </c>
      <c r="Y558" s="96">
        <v>62</v>
      </c>
      <c r="Z558" s="96">
        <v>48</v>
      </c>
      <c r="AA558" s="96">
        <v>2</v>
      </c>
      <c r="AB558" s="96">
        <v>4</v>
      </c>
      <c r="AC558" s="96">
        <v>0</v>
      </c>
      <c r="AD558" s="96">
        <v>37</v>
      </c>
      <c r="AE558" s="188">
        <v>5.35</v>
      </c>
      <c r="AF558" s="96">
        <v>47</v>
      </c>
      <c r="AG558" s="97">
        <v>7.1</v>
      </c>
      <c r="AH558" s="98">
        <v>1.8</v>
      </c>
      <c r="AI558" s="97">
        <v>6.7</v>
      </c>
      <c r="AJ558" s="97">
        <v>3.5</v>
      </c>
      <c r="AK558" s="99">
        <v>1.49</v>
      </c>
      <c r="AL558" s="100">
        <v>0.316</v>
      </c>
      <c r="AM558" s="99">
        <v>1.6</v>
      </c>
      <c r="AN558" s="99">
        <v>2.0499999999999998</v>
      </c>
      <c r="AO558" s="99">
        <v>0.08</v>
      </c>
      <c r="AP558" s="101">
        <v>6</v>
      </c>
      <c r="AQ558" s="102">
        <v>126</v>
      </c>
      <c r="AR558" s="103">
        <v>10</v>
      </c>
      <c r="AS558" s="102">
        <v>1</v>
      </c>
      <c r="AT558" s="191">
        <v>0</v>
      </c>
      <c r="AU558" s="84">
        <v>291</v>
      </c>
      <c r="AV558" s="84">
        <v>27</v>
      </c>
      <c r="AW558" s="94">
        <v>-0.61</v>
      </c>
      <c r="AX558" s="84" t="s">
        <v>1739</v>
      </c>
      <c r="AY558" s="97">
        <v>56.7</v>
      </c>
      <c r="AZ558" s="94">
        <v>4.87</v>
      </c>
      <c r="BA558" s="96">
        <v>90</v>
      </c>
      <c r="BB558" s="96">
        <v>15</v>
      </c>
      <c r="BC558" s="84" t="s">
        <v>1859</v>
      </c>
      <c r="BD558" s="97">
        <v>78.7</v>
      </c>
      <c r="BE558" s="94">
        <v>4.74</v>
      </c>
      <c r="BF558" s="96">
        <v>94</v>
      </c>
      <c r="BG558" s="96">
        <v>21</v>
      </c>
      <c r="BH558" s="97">
        <v>19.7</v>
      </c>
      <c r="BI558" s="94">
        <v>4.58</v>
      </c>
      <c r="BJ558" s="94">
        <v>4.3600000000000003</v>
      </c>
      <c r="BK558" s="96">
        <v>14</v>
      </c>
      <c r="BL558" s="94">
        <v>0.78</v>
      </c>
      <c r="BM558" s="36">
        <v>-3</v>
      </c>
      <c r="BN558" s="70" t="s">
        <v>1065</v>
      </c>
      <c r="BO558" s="104">
        <v>59</v>
      </c>
      <c r="BP558" s="84" t="s">
        <v>5166</v>
      </c>
      <c r="BQ558" s="84">
        <v>642229</v>
      </c>
      <c r="BR558" s="36" t="s">
        <v>3756</v>
      </c>
      <c r="BS558" s="36" t="s">
        <v>5856</v>
      </c>
      <c r="BT558" s="36" t="s">
        <v>4564</v>
      </c>
      <c r="BU558" s="84" t="s">
        <v>3491</v>
      </c>
      <c r="BV558" s="84" t="s">
        <v>4668</v>
      </c>
    </row>
    <row r="559" spans="1:74" x14ac:dyDescent="0.3">
      <c r="A559" s="84" t="s">
        <v>3342</v>
      </c>
      <c r="B559" s="84" t="s">
        <v>58</v>
      </c>
      <c r="C559" s="84" t="s">
        <v>1065</v>
      </c>
      <c r="D559" s="84">
        <v>2018</v>
      </c>
      <c r="E559" s="84">
        <v>30</v>
      </c>
      <c r="F559" s="84" t="s">
        <v>1400</v>
      </c>
      <c r="G559" s="84" t="s">
        <v>1373</v>
      </c>
      <c r="H559" s="93" t="s">
        <v>1859</v>
      </c>
      <c r="I559" s="94">
        <v>0.41</v>
      </c>
      <c r="J559" s="93" t="s">
        <v>1064</v>
      </c>
      <c r="K559" s="184">
        <v>43.8</v>
      </c>
      <c r="L559" s="185">
        <v>3</v>
      </c>
      <c r="M559" s="96">
        <v>11</v>
      </c>
      <c r="N559" s="96">
        <v>8</v>
      </c>
      <c r="O559" s="96">
        <v>0</v>
      </c>
      <c r="P559" s="96">
        <v>0</v>
      </c>
      <c r="Q559" s="185">
        <v>0</v>
      </c>
      <c r="R559" s="96">
        <v>1</v>
      </c>
      <c r="S559" s="96">
        <v>204</v>
      </c>
      <c r="T559" s="96">
        <v>6</v>
      </c>
      <c r="U559" s="96">
        <v>17</v>
      </c>
      <c r="V559" s="96">
        <v>1</v>
      </c>
      <c r="W559" s="185">
        <v>38</v>
      </c>
      <c r="X559" s="96">
        <v>141</v>
      </c>
      <c r="Y559" s="96">
        <v>46</v>
      </c>
      <c r="Z559" s="96">
        <v>47</v>
      </c>
      <c r="AA559" s="96">
        <v>2</v>
      </c>
      <c r="AB559" s="96">
        <v>2</v>
      </c>
      <c r="AC559" s="96">
        <v>0</v>
      </c>
      <c r="AD559" s="96">
        <v>24</v>
      </c>
      <c r="AE559" s="188">
        <v>5.23</v>
      </c>
      <c r="AF559" s="96">
        <v>39</v>
      </c>
      <c r="AG559" s="97">
        <v>7.5</v>
      </c>
      <c r="AH559" s="98">
        <v>2.2000000000000002</v>
      </c>
      <c r="AI559" s="97">
        <v>7.3</v>
      </c>
      <c r="AJ559" s="97">
        <v>3.3</v>
      </c>
      <c r="AK559" s="99">
        <v>1.07</v>
      </c>
      <c r="AL559" s="100">
        <v>0.29899999999999999</v>
      </c>
      <c r="AM559" s="99">
        <v>1.4</v>
      </c>
      <c r="AN559" s="99">
        <v>1.56</v>
      </c>
      <c r="AO559" s="99">
        <v>0.06</v>
      </c>
      <c r="AP559" s="101">
        <v>21</v>
      </c>
      <c r="AQ559" s="102">
        <v>123</v>
      </c>
      <c r="AR559" s="103">
        <v>10</v>
      </c>
      <c r="AS559" s="102">
        <v>2</v>
      </c>
      <c r="AT559" s="191">
        <v>0.64</v>
      </c>
      <c r="AU559" s="84">
        <v>294</v>
      </c>
      <c r="AV559" s="84">
        <v>29</v>
      </c>
      <c r="AW559" s="94">
        <v>-0.68</v>
      </c>
      <c r="AX559" s="84" t="s">
        <v>1739</v>
      </c>
      <c r="AY559" s="97">
        <v>48.6</v>
      </c>
      <c r="AZ559" s="94">
        <v>4.5999999999999996</v>
      </c>
      <c r="BA559" s="96">
        <v>85</v>
      </c>
      <c r="BB559" s="96">
        <v>17</v>
      </c>
      <c r="BC559" s="84" t="s">
        <v>1859</v>
      </c>
      <c r="BD559" s="97">
        <v>72.5</v>
      </c>
      <c r="BE559" s="94">
        <v>4.55</v>
      </c>
      <c r="BF559" s="96">
        <v>90</v>
      </c>
      <c r="BG559" s="96">
        <v>22</v>
      </c>
      <c r="BH559" s="97">
        <v>6</v>
      </c>
      <c r="BI559" s="94">
        <v>16.5</v>
      </c>
      <c r="BJ559" s="94">
        <v>8.9600000000000009</v>
      </c>
      <c r="BK559" s="96">
        <v>0</v>
      </c>
      <c r="BL559" s="94">
        <v>-11.27</v>
      </c>
      <c r="BM559" s="36">
        <v>10</v>
      </c>
      <c r="BN559" s="70" t="s">
        <v>1076</v>
      </c>
      <c r="BO559" s="104">
        <v>67</v>
      </c>
      <c r="BP559" s="84" t="s">
        <v>3341</v>
      </c>
      <c r="BQ559" s="84">
        <v>518790</v>
      </c>
      <c r="BR559" s="36" t="s">
        <v>5409</v>
      </c>
      <c r="BS559" s="36" t="s">
        <v>4305</v>
      </c>
      <c r="BT559" s="36" t="s">
        <v>3466</v>
      </c>
      <c r="BU559" s="84" t="s">
        <v>3570</v>
      </c>
      <c r="BV559" s="84" t="s">
        <v>4713</v>
      </c>
    </row>
    <row r="560" spans="1:74" x14ac:dyDescent="0.3">
      <c r="A560" s="84" t="s">
        <v>5479</v>
      </c>
      <c r="B560" s="84" t="s">
        <v>238</v>
      </c>
      <c r="C560" s="84" t="s">
        <v>1103</v>
      </c>
      <c r="D560" s="84">
        <v>2018</v>
      </c>
      <c r="E560" s="84">
        <v>25</v>
      </c>
      <c r="F560" s="84" t="s">
        <v>1377</v>
      </c>
      <c r="G560" s="84" t="s">
        <v>1373</v>
      </c>
      <c r="H560" s="93" t="s">
        <v>1859</v>
      </c>
      <c r="I560" s="94">
        <v>0.15</v>
      </c>
      <c r="J560" s="93" t="s">
        <v>1064</v>
      </c>
      <c r="K560" s="184">
        <v>43.9</v>
      </c>
      <c r="L560" s="185">
        <v>2</v>
      </c>
      <c r="M560" s="96">
        <v>22</v>
      </c>
      <c r="N560" s="96">
        <v>7</v>
      </c>
      <c r="O560" s="96">
        <v>0</v>
      </c>
      <c r="P560" s="96">
        <v>0</v>
      </c>
      <c r="Q560" s="185">
        <v>0</v>
      </c>
      <c r="R560" s="96">
        <v>6</v>
      </c>
      <c r="S560" s="96">
        <v>247</v>
      </c>
      <c r="T560" s="96">
        <v>11</v>
      </c>
      <c r="U560" s="96">
        <v>25</v>
      </c>
      <c r="V560" s="96">
        <v>1</v>
      </c>
      <c r="W560" s="185">
        <v>44</v>
      </c>
      <c r="X560" s="96">
        <v>163</v>
      </c>
      <c r="Y560" s="96">
        <v>45</v>
      </c>
      <c r="Z560" s="96">
        <v>46</v>
      </c>
      <c r="AA560" s="96">
        <v>2</v>
      </c>
      <c r="AB560" s="96">
        <v>2</v>
      </c>
      <c r="AC560" s="96">
        <v>0</v>
      </c>
      <c r="AD560" s="96">
        <v>29</v>
      </c>
      <c r="AE560" s="188">
        <v>5.12</v>
      </c>
      <c r="AF560" s="96">
        <v>33</v>
      </c>
      <c r="AG560" s="97">
        <v>5.5</v>
      </c>
      <c r="AH560" s="98">
        <v>1.8</v>
      </c>
      <c r="AI560" s="97">
        <v>7.9</v>
      </c>
      <c r="AJ560" s="97">
        <v>4.2</v>
      </c>
      <c r="AK560" s="99">
        <v>1.76</v>
      </c>
      <c r="AL560" s="100">
        <v>0.317</v>
      </c>
      <c r="AM560" s="99">
        <v>1.6</v>
      </c>
      <c r="AN560" s="99">
        <v>2.41</v>
      </c>
      <c r="AO560" s="99">
        <v>0.1</v>
      </c>
      <c r="AP560" s="101">
        <v>16</v>
      </c>
      <c r="AQ560" s="102">
        <v>121</v>
      </c>
      <c r="AR560" s="103">
        <v>10</v>
      </c>
      <c r="AS560" s="102">
        <v>1</v>
      </c>
      <c r="AT560" s="191">
        <v>0</v>
      </c>
      <c r="AU560" s="84">
        <v>295</v>
      </c>
      <c r="AV560" s="84">
        <v>30</v>
      </c>
      <c r="AW560" s="94">
        <v>-0.27</v>
      </c>
      <c r="AX560" s="84" t="s">
        <v>1739</v>
      </c>
      <c r="AY560" s="97">
        <v>52.9</v>
      </c>
      <c r="AZ560" s="94">
        <v>4.9400000000000004</v>
      </c>
      <c r="BA560" s="96">
        <v>91</v>
      </c>
      <c r="BB560" s="96">
        <v>14</v>
      </c>
      <c r="BC560" s="84" t="s">
        <v>1859</v>
      </c>
      <c r="BD560" s="97">
        <v>78.2</v>
      </c>
      <c r="BE560" s="94">
        <v>4.8499999999999996</v>
      </c>
      <c r="BF560" s="96">
        <v>96</v>
      </c>
      <c r="BG560" s="96">
        <v>19</v>
      </c>
      <c r="BH560" s="97">
        <v>13.3</v>
      </c>
      <c r="BI560" s="94">
        <v>7.43</v>
      </c>
      <c r="BJ560" s="94">
        <v>6.02</v>
      </c>
      <c r="BK560" s="96">
        <v>3</v>
      </c>
      <c r="BL560" s="94">
        <v>-2.2999999999999998</v>
      </c>
      <c r="BM560" s="36">
        <v>7</v>
      </c>
      <c r="BN560" s="70" t="s">
        <v>1065</v>
      </c>
      <c r="BO560" s="104">
        <v>65</v>
      </c>
      <c r="BP560" s="84" t="s">
        <v>5480</v>
      </c>
      <c r="BQ560" s="84">
        <v>593969</v>
      </c>
      <c r="BR560" s="36" t="s">
        <v>3783</v>
      </c>
      <c r="BS560" s="36" t="s">
        <v>6112</v>
      </c>
      <c r="BT560" s="36" t="s">
        <v>5837</v>
      </c>
      <c r="BU560" s="84" t="s">
        <v>5780</v>
      </c>
      <c r="BV560" s="84" t="s">
        <v>4689</v>
      </c>
    </row>
    <row r="561" spans="1:74" x14ac:dyDescent="0.3">
      <c r="A561" s="84" t="s">
        <v>2212</v>
      </c>
      <c r="B561" s="84" t="s">
        <v>256</v>
      </c>
      <c r="C561" s="84" t="s">
        <v>1065</v>
      </c>
      <c r="D561" s="84">
        <v>2018</v>
      </c>
      <c r="E561" s="84">
        <v>26</v>
      </c>
      <c r="F561" s="84" t="s">
        <v>1384</v>
      </c>
      <c r="G561" s="84" t="s">
        <v>1373</v>
      </c>
      <c r="H561" s="93" t="s">
        <v>1859</v>
      </c>
      <c r="I561" s="94">
        <v>0.32</v>
      </c>
      <c r="J561" s="93" t="s">
        <v>1064</v>
      </c>
      <c r="K561" s="184">
        <v>50.2</v>
      </c>
      <c r="L561" s="185">
        <v>2</v>
      </c>
      <c r="M561" s="96">
        <v>21</v>
      </c>
      <c r="N561" s="96">
        <v>9</v>
      </c>
      <c r="O561" s="96">
        <v>0</v>
      </c>
      <c r="P561" s="96">
        <v>0</v>
      </c>
      <c r="Q561" s="185">
        <v>0</v>
      </c>
      <c r="R561" s="96">
        <v>5</v>
      </c>
      <c r="S561" s="96">
        <v>259</v>
      </c>
      <c r="T561" s="96">
        <v>13</v>
      </c>
      <c r="U561" s="96">
        <v>26</v>
      </c>
      <c r="V561" s="96">
        <v>1</v>
      </c>
      <c r="W561" s="185">
        <v>45</v>
      </c>
      <c r="X561" s="96">
        <v>176</v>
      </c>
      <c r="Y561" s="96">
        <v>47</v>
      </c>
      <c r="Z561" s="96">
        <v>48</v>
      </c>
      <c r="AA561" s="96">
        <v>1</v>
      </c>
      <c r="AB561" s="96">
        <v>3</v>
      </c>
      <c r="AC561" s="96">
        <v>0</v>
      </c>
      <c r="AD561" s="96">
        <v>31</v>
      </c>
      <c r="AE561" s="188">
        <v>5.31</v>
      </c>
      <c r="AF561" s="96">
        <v>39</v>
      </c>
      <c r="AG561" s="97">
        <v>6</v>
      </c>
      <c r="AH561" s="98">
        <v>1.7</v>
      </c>
      <c r="AI561" s="97">
        <v>7.6</v>
      </c>
      <c r="AJ561" s="97">
        <v>4.0999999999999996</v>
      </c>
      <c r="AK561" s="99">
        <v>2.02</v>
      </c>
      <c r="AL561" s="100">
        <v>0.27</v>
      </c>
      <c r="AM561" s="99">
        <v>1.48</v>
      </c>
      <c r="AN561" s="99">
        <v>2.7</v>
      </c>
      <c r="AO561" s="99">
        <v>0.11</v>
      </c>
      <c r="AP561" s="101">
        <v>8</v>
      </c>
      <c r="AQ561" s="102">
        <v>125</v>
      </c>
      <c r="AR561" s="103">
        <v>10</v>
      </c>
      <c r="AS561" s="102">
        <v>1</v>
      </c>
      <c r="AT561" s="191">
        <v>0</v>
      </c>
      <c r="AU561" s="84">
        <v>298</v>
      </c>
      <c r="AV561" s="84">
        <v>32</v>
      </c>
      <c r="AW561" s="94">
        <v>-0.24</v>
      </c>
      <c r="AX561" s="84" t="s">
        <v>1739</v>
      </c>
      <c r="AY561" s="97">
        <v>55.2</v>
      </c>
      <c r="AZ561" s="94">
        <v>5.28</v>
      </c>
      <c r="BA561" s="96">
        <v>97</v>
      </c>
      <c r="BB561" s="96">
        <v>11</v>
      </c>
      <c r="BC561" s="84" t="s">
        <v>1859</v>
      </c>
      <c r="BD561" s="97">
        <v>78.099999999999994</v>
      </c>
      <c r="BE561" s="94">
        <v>5.07</v>
      </c>
      <c r="BF561" s="96">
        <v>100</v>
      </c>
      <c r="BG561" s="96">
        <v>17</v>
      </c>
      <c r="BH561" s="97">
        <v>23.7</v>
      </c>
      <c r="BI561" s="94">
        <v>4.18</v>
      </c>
      <c r="BJ561" s="94">
        <v>7</v>
      </c>
      <c r="BK561" s="96">
        <v>2</v>
      </c>
      <c r="BL561" s="94">
        <v>1.1299999999999999</v>
      </c>
      <c r="BM561" s="36">
        <v>8</v>
      </c>
      <c r="BN561" s="70" t="s">
        <v>1065</v>
      </c>
      <c r="BO561" s="104">
        <v>54</v>
      </c>
      <c r="BP561" s="84" t="s">
        <v>6113</v>
      </c>
      <c r="BQ561" s="84">
        <v>644428</v>
      </c>
      <c r="BR561" s="36" t="s">
        <v>3748</v>
      </c>
      <c r="BS561" s="36" t="s">
        <v>5813</v>
      </c>
      <c r="BT561" s="36" t="s">
        <v>5270</v>
      </c>
      <c r="BU561" s="84" t="s">
        <v>4272</v>
      </c>
      <c r="BV561" s="84" t="s">
        <v>4668</v>
      </c>
    </row>
    <row r="562" spans="1:74" x14ac:dyDescent="0.3">
      <c r="A562" s="84" t="s">
        <v>6114</v>
      </c>
      <c r="B562" s="84" t="s">
        <v>6115</v>
      </c>
      <c r="C562" s="84" t="s">
        <v>1065</v>
      </c>
      <c r="D562" s="84">
        <v>2018</v>
      </c>
      <c r="E562" s="84">
        <v>26</v>
      </c>
      <c r="F562" s="84" t="s">
        <v>1381</v>
      </c>
      <c r="G562" s="84" t="s">
        <v>1373</v>
      </c>
      <c r="H562" s="93" t="s">
        <v>1859</v>
      </c>
      <c r="I562" s="94">
        <v>0.17</v>
      </c>
      <c r="J562" s="93" t="s">
        <v>1064</v>
      </c>
      <c r="K562" s="184">
        <v>39.700000000000003</v>
      </c>
      <c r="L562" s="185">
        <v>2</v>
      </c>
      <c r="M562" s="96">
        <v>18</v>
      </c>
      <c r="N562" s="96">
        <v>7</v>
      </c>
      <c r="O562" s="96">
        <v>0</v>
      </c>
      <c r="P562" s="96">
        <v>0</v>
      </c>
      <c r="Q562" s="185">
        <v>0</v>
      </c>
      <c r="R562" s="96">
        <v>4</v>
      </c>
      <c r="S562" s="96">
        <v>238</v>
      </c>
      <c r="T562" s="96">
        <v>9</v>
      </c>
      <c r="U562" s="96">
        <v>23</v>
      </c>
      <c r="V562" s="96">
        <v>1</v>
      </c>
      <c r="W562" s="185">
        <v>38</v>
      </c>
      <c r="X562" s="96">
        <v>155</v>
      </c>
      <c r="Y562" s="96">
        <v>45</v>
      </c>
      <c r="Z562" s="96">
        <v>46</v>
      </c>
      <c r="AA562" s="96">
        <v>1</v>
      </c>
      <c r="AB562" s="96">
        <v>1</v>
      </c>
      <c r="AC562" s="96">
        <v>0</v>
      </c>
      <c r="AD562" s="96">
        <v>26</v>
      </c>
      <c r="AE562" s="188">
        <v>5.16</v>
      </c>
      <c r="AF562" s="96">
        <v>34</v>
      </c>
      <c r="AG562" s="97">
        <v>5.9</v>
      </c>
      <c r="AH562" s="98">
        <v>1.7</v>
      </c>
      <c r="AI562" s="97">
        <v>7.1</v>
      </c>
      <c r="AJ562" s="97">
        <v>4</v>
      </c>
      <c r="AK562" s="99">
        <v>1.5</v>
      </c>
      <c r="AL562" s="100">
        <v>0.34100000000000003</v>
      </c>
      <c r="AM562" s="99">
        <v>1.68</v>
      </c>
      <c r="AN562" s="99">
        <v>2.1</v>
      </c>
      <c r="AO562" s="99">
        <v>0.08</v>
      </c>
      <c r="AP562" s="101">
        <v>9</v>
      </c>
      <c r="AQ562" s="102">
        <v>122</v>
      </c>
      <c r="AR562" s="103">
        <v>10</v>
      </c>
      <c r="AS562" s="102">
        <v>1</v>
      </c>
      <c r="AT562" s="191">
        <v>0</v>
      </c>
      <c r="AU562" s="84">
        <v>299</v>
      </c>
      <c r="AV562" s="84">
        <v>33</v>
      </c>
      <c r="AW562" s="94">
        <v>-0.45</v>
      </c>
      <c r="AX562" s="84" t="s">
        <v>1859</v>
      </c>
      <c r="AY562" s="97">
        <v>80.7</v>
      </c>
      <c r="AZ562" s="94">
        <v>4.78</v>
      </c>
      <c r="BA562" s="96">
        <v>88</v>
      </c>
      <c r="BB562" s="96">
        <v>20</v>
      </c>
      <c r="BC562" s="84" t="s">
        <v>1859</v>
      </c>
      <c r="BD562" s="97">
        <v>95.1</v>
      </c>
      <c r="BE562" s="94">
        <v>4.71</v>
      </c>
      <c r="BF562" s="96">
        <v>93</v>
      </c>
      <c r="BG562" s="96">
        <v>24</v>
      </c>
      <c r="BH562" s="97">
        <v>10.3</v>
      </c>
      <c r="BI562" s="94">
        <v>6.1</v>
      </c>
      <c r="BJ562" s="94">
        <v>4.32</v>
      </c>
      <c r="BK562" s="96">
        <v>11</v>
      </c>
      <c r="BL562" s="94">
        <v>-0.94</v>
      </c>
      <c r="BM562" s="36">
        <v>-2</v>
      </c>
      <c r="BN562" s="70" t="s">
        <v>1065</v>
      </c>
      <c r="BO562" s="104">
        <v>85</v>
      </c>
      <c r="BP562" s="84" t="s">
        <v>6116</v>
      </c>
      <c r="BQ562" s="84">
        <v>592499</v>
      </c>
      <c r="BR562" s="36" t="s">
        <v>3775</v>
      </c>
      <c r="BS562" s="36" t="s">
        <v>5840</v>
      </c>
      <c r="BT562" s="36" t="s">
        <v>5834</v>
      </c>
      <c r="BU562" s="84" t="s">
        <v>4327</v>
      </c>
      <c r="BV562" s="84" t="s">
        <v>4689</v>
      </c>
    </row>
    <row r="563" spans="1:74" x14ac:dyDescent="0.3">
      <c r="A563" s="84" t="s">
        <v>6117</v>
      </c>
      <c r="B563" s="84" t="s">
        <v>6118</v>
      </c>
      <c r="C563" s="84" t="s">
        <v>1065</v>
      </c>
      <c r="D563" s="84">
        <v>2018</v>
      </c>
      <c r="E563" s="84">
        <v>31</v>
      </c>
      <c r="F563" s="84" t="s">
        <v>1375</v>
      </c>
      <c r="G563" s="84" t="s">
        <v>1373</v>
      </c>
      <c r="H563" s="93" t="s">
        <v>1859</v>
      </c>
      <c r="I563" s="94">
        <v>0.32</v>
      </c>
      <c r="J563" s="93" t="s">
        <v>1064</v>
      </c>
      <c r="K563" s="184">
        <v>37.6</v>
      </c>
      <c r="L563" s="185">
        <v>2</v>
      </c>
      <c r="M563" s="96">
        <v>22</v>
      </c>
      <c r="N563" s="96">
        <v>7</v>
      </c>
      <c r="O563" s="96">
        <v>0</v>
      </c>
      <c r="P563" s="96">
        <v>0</v>
      </c>
      <c r="Q563" s="185">
        <v>0</v>
      </c>
      <c r="R563" s="96">
        <v>8</v>
      </c>
      <c r="S563" s="96">
        <v>250</v>
      </c>
      <c r="T563" s="96">
        <v>12</v>
      </c>
      <c r="U563" s="96">
        <v>24</v>
      </c>
      <c r="V563" s="96">
        <v>1</v>
      </c>
      <c r="W563" s="185">
        <v>42</v>
      </c>
      <c r="X563" s="96">
        <v>165</v>
      </c>
      <c r="Y563" s="96">
        <v>42</v>
      </c>
      <c r="Z563" s="96">
        <v>47</v>
      </c>
      <c r="AA563" s="96">
        <v>1</v>
      </c>
      <c r="AB563" s="96">
        <v>3</v>
      </c>
      <c r="AC563" s="96">
        <v>0</v>
      </c>
      <c r="AD563" s="96">
        <v>27</v>
      </c>
      <c r="AE563" s="188">
        <v>5.24</v>
      </c>
      <c r="AF563" s="96">
        <v>30</v>
      </c>
      <c r="AG563" s="97">
        <v>4.9000000000000004</v>
      </c>
      <c r="AH563" s="98">
        <v>1.7</v>
      </c>
      <c r="AI563" s="97">
        <v>7.3</v>
      </c>
      <c r="AJ563" s="97">
        <v>4</v>
      </c>
      <c r="AK563" s="99">
        <v>1.94</v>
      </c>
      <c r="AL563" s="100">
        <v>0.28699999999999998</v>
      </c>
      <c r="AM563" s="99">
        <v>1.52</v>
      </c>
      <c r="AN563" s="99">
        <v>2.59</v>
      </c>
      <c r="AO563" s="99">
        <v>0.11</v>
      </c>
      <c r="AP563" s="101">
        <v>7</v>
      </c>
      <c r="AQ563" s="102">
        <v>124</v>
      </c>
      <c r="AR563" s="103">
        <v>9</v>
      </c>
      <c r="AS563" s="102">
        <v>0</v>
      </c>
      <c r="AT563" s="191">
        <v>0</v>
      </c>
      <c r="AU563" s="84">
        <v>301</v>
      </c>
      <c r="AV563" s="84">
        <v>34</v>
      </c>
      <c r="AW563" s="94">
        <v>-0.19</v>
      </c>
      <c r="AX563" s="84" t="s">
        <v>1859</v>
      </c>
      <c r="AY563" s="97">
        <v>78.7</v>
      </c>
      <c r="AZ563" s="94">
        <v>5.23</v>
      </c>
      <c r="BA563" s="96">
        <v>96</v>
      </c>
      <c r="BB563" s="96">
        <v>15</v>
      </c>
      <c r="BC563" s="84" t="s">
        <v>1859</v>
      </c>
      <c r="BD563" s="97">
        <v>92.8</v>
      </c>
      <c r="BE563" s="94">
        <v>5.05</v>
      </c>
      <c r="BF563" s="96">
        <v>100</v>
      </c>
      <c r="BG563" s="96">
        <v>19</v>
      </c>
      <c r="BH563" s="97">
        <v>24</v>
      </c>
      <c r="BI563" s="94">
        <v>6</v>
      </c>
      <c r="BJ563" s="94">
        <v>6.58</v>
      </c>
      <c r="BK563" s="96">
        <v>3</v>
      </c>
      <c r="BL563" s="94">
        <v>-0.76</v>
      </c>
      <c r="BM563" s="36">
        <v>7</v>
      </c>
      <c r="BN563" s="70" t="s">
        <v>1065</v>
      </c>
      <c r="BO563" s="104">
        <v>69</v>
      </c>
      <c r="BP563" s="84" t="s">
        <v>6119</v>
      </c>
      <c r="BQ563" s="84">
        <v>502179</v>
      </c>
      <c r="BR563" s="36" t="s">
        <v>3767</v>
      </c>
      <c r="BS563" s="36" t="s">
        <v>6092</v>
      </c>
      <c r="BT563" s="36" t="s">
        <v>3734</v>
      </c>
      <c r="BU563" s="84" t="s">
        <v>6120</v>
      </c>
      <c r="BV563" s="84" t="s">
        <v>4674</v>
      </c>
    </row>
    <row r="564" spans="1:74" x14ac:dyDescent="0.3">
      <c r="A564" s="84" t="s">
        <v>2966</v>
      </c>
      <c r="B564" s="84" t="s">
        <v>279</v>
      </c>
      <c r="C564" s="84" t="s">
        <v>1065</v>
      </c>
      <c r="D564" s="84">
        <v>2018</v>
      </c>
      <c r="E564" s="84">
        <v>25</v>
      </c>
      <c r="F564" s="84" t="s">
        <v>1392</v>
      </c>
      <c r="G564" s="84" t="s">
        <v>1373</v>
      </c>
      <c r="H564" s="93" t="s">
        <v>1859</v>
      </c>
      <c r="I564" s="94">
        <v>0.32</v>
      </c>
      <c r="J564" s="93" t="s">
        <v>1064</v>
      </c>
      <c r="K564" s="184">
        <v>61</v>
      </c>
      <c r="L564" s="185">
        <v>2</v>
      </c>
      <c r="M564" s="96">
        <v>19</v>
      </c>
      <c r="N564" s="96">
        <v>10</v>
      </c>
      <c r="O564" s="96">
        <v>0</v>
      </c>
      <c r="P564" s="96">
        <v>0</v>
      </c>
      <c r="Q564" s="185">
        <v>0</v>
      </c>
      <c r="R564" s="96">
        <v>4</v>
      </c>
      <c r="S564" s="96">
        <v>283</v>
      </c>
      <c r="T564" s="96">
        <v>14</v>
      </c>
      <c r="U564" s="96">
        <v>27</v>
      </c>
      <c r="V564" s="96">
        <v>2</v>
      </c>
      <c r="W564" s="185">
        <v>45</v>
      </c>
      <c r="X564" s="96">
        <v>186</v>
      </c>
      <c r="Y564" s="96">
        <v>62</v>
      </c>
      <c r="Z564" s="96">
        <v>50</v>
      </c>
      <c r="AA564" s="96">
        <v>2</v>
      </c>
      <c r="AB564" s="96">
        <v>4</v>
      </c>
      <c r="AC564" s="96">
        <v>1</v>
      </c>
      <c r="AD564" s="96">
        <v>42</v>
      </c>
      <c r="AE564" s="188">
        <v>5.58</v>
      </c>
      <c r="AF564" s="96">
        <v>46</v>
      </c>
      <c r="AG564" s="97">
        <v>6.7</v>
      </c>
      <c r="AH564" s="98">
        <v>1.7</v>
      </c>
      <c r="AI564" s="97">
        <v>7</v>
      </c>
      <c r="AJ564" s="97">
        <v>3.9</v>
      </c>
      <c r="AK564" s="99">
        <v>2</v>
      </c>
      <c r="AL564" s="100">
        <v>0.29199999999999998</v>
      </c>
      <c r="AM564" s="99">
        <v>1.59</v>
      </c>
      <c r="AN564" s="99">
        <v>2.66</v>
      </c>
      <c r="AO564" s="99">
        <v>0.11</v>
      </c>
      <c r="AP564" s="101">
        <v>3</v>
      </c>
      <c r="AQ564" s="102">
        <v>132</v>
      </c>
      <c r="AR564" s="103">
        <v>9</v>
      </c>
      <c r="AS564" s="102">
        <v>0</v>
      </c>
      <c r="AT564" s="191">
        <v>0</v>
      </c>
      <c r="AU564" s="84">
        <v>302</v>
      </c>
      <c r="AV564" s="84">
        <v>35</v>
      </c>
      <c r="AW564" s="94">
        <v>-0.48</v>
      </c>
      <c r="AX564" s="84" t="s">
        <v>1739</v>
      </c>
      <c r="AY564" s="97">
        <v>59.3</v>
      </c>
      <c r="AZ564" s="94">
        <v>5.36</v>
      </c>
      <c r="BA564" s="96">
        <v>98</v>
      </c>
      <c r="BB564" s="96">
        <v>11</v>
      </c>
      <c r="BC564" s="84" t="s">
        <v>1859</v>
      </c>
      <c r="BD564" s="97">
        <v>80.3</v>
      </c>
      <c r="BE564" s="94">
        <v>5.1100000000000003</v>
      </c>
      <c r="BF564" s="96">
        <v>101</v>
      </c>
      <c r="BG564" s="96">
        <v>17</v>
      </c>
      <c r="BH564" s="97">
        <v>24</v>
      </c>
      <c r="BI564" s="94">
        <v>7.13</v>
      </c>
      <c r="BJ564" s="94">
        <v>6.61</v>
      </c>
      <c r="BK564" s="96">
        <v>3</v>
      </c>
      <c r="BL564" s="94">
        <v>-1.54</v>
      </c>
      <c r="BM564" s="36">
        <v>7</v>
      </c>
      <c r="BN564" s="70" t="s">
        <v>1065</v>
      </c>
      <c r="BO564" s="104">
        <v>56</v>
      </c>
      <c r="BP564" s="84" t="s">
        <v>5417</v>
      </c>
      <c r="BQ564" s="84">
        <v>593417</v>
      </c>
      <c r="BR564" s="36" t="s">
        <v>4680</v>
      </c>
      <c r="BS564" s="36" t="s">
        <v>4272</v>
      </c>
      <c r="BT564" s="36" t="s">
        <v>5813</v>
      </c>
      <c r="BU564" s="84" t="s">
        <v>3491</v>
      </c>
      <c r="BV564" s="84" t="s">
        <v>4668</v>
      </c>
    </row>
    <row r="565" spans="1:74" x14ac:dyDescent="0.3">
      <c r="A565" s="84" t="s">
        <v>4913</v>
      </c>
      <c r="B565" s="84" t="s">
        <v>464</v>
      </c>
      <c r="C565" s="84" t="s">
        <v>1065</v>
      </c>
      <c r="D565" s="84">
        <v>2018</v>
      </c>
      <c r="E565" s="84">
        <v>24</v>
      </c>
      <c r="F565" s="84" t="s">
        <v>1397</v>
      </c>
      <c r="G565" s="84" t="s">
        <v>1373</v>
      </c>
      <c r="H565" s="93" t="s">
        <v>1859</v>
      </c>
      <c r="I565" s="94">
        <v>0.22</v>
      </c>
      <c r="J565" s="93" t="s">
        <v>1064</v>
      </c>
      <c r="K565" s="184">
        <v>50.9</v>
      </c>
      <c r="L565" s="185">
        <v>2</v>
      </c>
      <c r="M565" s="96">
        <v>16</v>
      </c>
      <c r="N565" s="96">
        <v>9</v>
      </c>
      <c r="O565" s="96">
        <v>0</v>
      </c>
      <c r="P565" s="96">
        <v>0</v>
      </c>
      <c r="Q565" s="185">
        <v>0</v>
      </c>
      <c r="R565" s="96">
        <v>3</v>
      </c>
      <c r="S565" s="96">
        <v>246</v>
      </c>
      <c r="T565" s="96">
        <v>10</v>
      </c>
      <c r="U565" s="96">
        <v>24</v>
      </c>
      <c r="V565" s="96">
        <v>1</v>
      </c>
      <c r="W565" s="185">
        <v>44</v>
      </c>
      <c r="X565" s="96">
        <v>163</v>
      </c>
      <c r="Y565" s="96">
        <v>49</v>
      </c>
      <c r="Z565" s="96">
        <v>48</v>
      </c>
      <c r="AA565" s="96">
        <v>2</v>
      </c>
      <c r="AB565" s="96">
        <v>3</v>
      </c>
      <c r="AC565" s="96">
        <v>0</v>
      </c>
      <c r="AD565" s="96">
        <v>33</v>
      </c>
      <c r="AE565" s="188">
        <v>5.37</v>
      </c>
      <c r="AF565" s="96">
        <v>37</v>
      </c>
      <c r="AG565" s="97">
        <v>6.1</v>
      </c>
      <c r="AH565" s="98">
        <v>1.8</v>
      </c>
      <c r="AI565" s="97">
        <v>7.8</v>
      </c>
      <c r="AJ565" s="97">
        <v>4.0999999999999996</v>
      </c>
      <c r="AK565" s="99">
        <v>1.69</v>
      </c>
      <c r="AL565" s="100">
        <v>0.30599999999999999</v>
      </c>
      <c r="AM565" s="99">
        <v>1.57</v>
      </c>
      <c r="AN565" s="99">
        <v>2.33</v>
      </c>
      <c r="AO565" s="99">
        <v>0.09</v>
      </c>
      <c r="AP565" s="101">
        <v>14</v>
      </c>
      <c r="AQ565" s="102">
        <v>127</v>
      </c>
      <c r="AR565" s="103">
        <v>9</v>
      </c>
      <c r="AS565" s="102">
        <v>1</v>
      </c>
      <c r="AT565" s="191">
        <v>0</v>
      </c>
      <c r="AU565" s="84">
        <v>303</v>
      </c>
      <c r="AV565" s="84">
        <v>36</v>
      </c>
      <c r="AW565" s="94">
        <v>-0.57999999999999996</v>
      </c>
      <c r="AX565" s="84" t="s">
        <v>1739</v>
      </c>
      <c r="AY565" s="97">
        <v>53.5</v>
      </c>
      <c r="AZ565" s="94">
        <v>4.91</v>
      </c>
      <c r="BA565" s="96">
        <v>90</v>
      </c>
      <c r="BB565" s="96">
        <v>14</v>
      </c>
      <c r="BC565" s="84" t="s">
        <v>1859</v>
      </c>
      <c r="BD565" s="97">
        <v>77.5</v>
      </c>
      <c r="BE565" s="94">
        <v>4.79</v>
      </c>
      <c r="BF565" s="96">
        <v>95</v>
      </c>
      <c r="BG565" s="96">
        <v>20</v>
      </c>
      <c r="BH565" s="97">
        <v>7.3</v>
      </c>
      <c r="BI565" s="94">
        <v>6.14</v>
      </c>
      <c r="BJ565" s="94">
        <v>6.28</v>
      </c>
      <c r="BK565" s="96">
        <v>2</v>
      </c>
      <c r="BL565" s="94">
        <v>-0.77</v>
      </c>
      <c r="BM565" s="36">
        <v>8</v>
      </c>
      <c r="BN565" s="70" t="s">
        <v>1065</v>
      </c>
      <c r="BO565" s="104">
        <v>70</v>
      </c>
      <c r="BP565" s="84" t="s">
        <v>4914</v>
      </c>
      <c r="BQ565" s="84">
        <v>547007</v>
      </c>
      <c r="BR565" s="36" t="s">
        <v>4684</v>
      </c>
      <c r="BS565" s="36" t="s">
        <v>5808</v>
      </c>
      <c r="BT565" s="36" t="s">
        <v>5760</v>
      </c>
      <c r="BU565" s="84" t="s">
        <v>5286</v>
      </c>
      <c r="BV565" s="84" t="s">
        <v>4668</v>
      </c>
    </row>
    <row r="566" spans="1:74" x14ac:dyDescent="0.3">
      <c r="A566" s="84" t="s">
        <v>1847</v>
      </c>
      <c r="B566" s="84" t="s">
        <v>58</v>
      </c>
      <c r="C566" s="84" t="s">
        <v>1065</v>
      </c>
      <c r="D566" s="84">
        <v>2018</v>
      </c>
      <c r="E566" s="84">
        <v>31</v>
      </c>
      <c r="F566" s="84" t="s">
        <v>1390</v>
      </c>
      <c r="G566" s="84" t="s">
        <v>1373</v>
      </c>
      <c r="H566" s="93" t="s">
        <v>1859</v>
      </c>
      <c r="I566" s="94">
        <v>0.23</v>
      </c>
      <c r="J566" s="93" t="s">
        <v>1064</v>
      </c>
      <c r="K566" s="184">
        <v>37.5</v>
      </c>
      <c r="L566" s="185">
        <v>2</v>
      </c>
      <c r="M566" s="96">
        <v>19</v>
      </c>
      <c r="N566" s="96">
        <v>7</v>
      </c>
      <c r="O566" s="96">
        <v>0</v>
      </c>
      <c r="P566" s="96">
        <v>0</v>
      </c>
      <c r="Q566" s="185">
        <v>0</v>
      </c>
      <c r="R566" s="96">
        <v>5</v>
      </c>
      <c r="S566" s="96">
        <v>232</v>
      </c>
      <c r="T566" s="96">
        <v>10</v>
      </c>
      <c r="U566" s="96">
        <v>22</v>
      </c>
      <c r="V566" s="96">
        <v>1</v>
      </c>
      <c r="W566" s="185">
        <v>36</v>
      </c>
      <c r="X566" s="96">
        <v>158</v>
      </c>
      <c r="Y566" s="96">
        <v>42</v>
      </c>
      <c r="Z566" s="96">
        <v>47</v>
      </c>
      <c r="AA566" s="96">
        <v>1</v>
      </c>
      <c r="AB566" s="96">
        <v>2</v>
      </c>
      <c r="AC566" s="96">
        <v>0</v>
      </c>
      <c r="AD566" s="96">
        <v>26</v>
      </c>
      <c r="AE566" s="188">
        <v>5.25</v>
      </c>
      <c r="AF566" s="96">
        <v>31</v>
      </c>
      <c r="AG566" s="97">
        <v>5.2</v>
      </c>
      <c r="AH566" s="98">
        <v>1.7</v>
      </c>
      <c r="AI566" s="97">
        <v>6.7</v>
      </c>
      <c r="AJ566" s="97">
        <v>3.7</v>
      </c>
      <c r="AK566" s="99">
        <v>1.67</v>
      </c>
      <c r="AL566" s="100">
        <v>0.28499999999999998</v>
      </c>
      <c r="AM566" s="99">
        <v>1.49</v>
      </c>
      <c r="AN566" s="99">
        <v>2.27</v>
      </c>
      <c r="AO566" s="99">
        <v>0.09</v>
      </c>
      <c r="AP566" s="101">
        <v>5</v>
      </c>
      <c r="AQ566" s="102">
        <v>124</v>
      </c>
      <c r="AR566" s="103">
        <v>9</v>
      </c>
      <c r="AS566" s="102">
        <v>1</v>
      </c>
      <c r="AT566" s="191">
        <v>0</v>
      </c>
      <c r="AU566" s="84">
        <v>304</v>
      </c>
      <c r="AV566" s="84">
        <v>37</v>
      </c>
      <c r="AW566" s="94">
        <v>-0.37</v>
      </c>
      <c r="AX566" s="84" t="s">
        <v>1859</v>
      </c>
      <c r="AY566" s="97">
        <v>76.5</v>
      </c>
      <c r="AZ566" s="94">
        <v>5.0199999999999996</v>
      </c>
      <c r="BA566" s="96">
        <v>92</v>
      </c>
      <c r="BB566" s="96">
        <v>17</v>
      </c>
      <c r="BC566" s="84" t="s">
        <v>1859</v>
      </c>
      <c r="BD566" s="97">
        <v>90.6</v>
      </c>
      <c r="BE566" s="94">
        <v>4.88</v>
      </c>
      <c r="BF566" s="96">
        <v>97</v>
      </c>
      <c r="BG566" s="96">
        <v>21</v>
      </c>
      <c r="BH566" s="97">
        <v>19.3</v>
      </c>
      <c r="BI566" s="94">
        <v>4.66</v>
      </c>
      <c r="BJ566" s="94">
        <v>5.86</v>
      </c>
      <c r="BK566" s="96">
        <v>4</v>
      </c>
      <c r="BL566" s="94">
        <v>0.6</v>
      </c>
      <c r="BM566" s="36">
        <v>5</v>
      </c>
      <c r="BN566" s="70" t="s">
        <v>1065</v>
      </c>
      <c r="BO566" s="104">
        <v>71</v>
      </c>
      <c r="BP566" s="84" t="s">
        <v>1848</v>
      </c>
      <c r="BQ566" s="84">
        <v>458690</v>
      </c>
      <c r="BR566" s="36" t="s">
        <v>3775</v>
      </c>
      <c r="BS566" s="36" t="s">
        <v>6092</v>
      </c>
      <c r="BT566" s="36" t="s">
        <v>4965</v>
      </c>
      <c r="BU566" s="84" t="s">
        <v>6121</v>
      </c>
      <c r="BV566" s="84" t="s">
        <v>4674</v>
      </c>
    </row>
    <row r="567" spans="1:74" x14ac:dyDescent="0.3">
      <c r="A567" s="84" t="s">
        <v>6122</v>
      </c>
      <c r="B567" s="84" t="s">
        <v>2509</v>
      </c>
      <c r="C567" s="84" t="s">
        <v>1103</v>
      </c>
      <c r="D567" s="84">
        <v>2018</v>
      </c>
      <c r="E567" s="84">
        <v>27</v>
      </c>
      <c r="F567" s="84" t="s">
        <v>1400</v>
      </c>
      <c r="G567" s="84" t="s">
        <v>1373</v>
      </c>
      <c r="H567" s="93" t="s">
        <v>1859</v>
      </c>
      <c r="I567" s="94">
        <v>7.0000000000000007E-2</v>
      </c>
      <c r="J567" s="93" t="s">
        <v>1064</v>
      </c>
      <c r="K567" s="184">
        <v>35.799999999999997</v>
      </c>
      <c r="L567" s="185">
        <v>2</v>
      </c>
      <c r="M567" s="96">
        <v>17</v>
      </c>
      <c r="N567" s="96">
        <v>8</v>
      </c>
      <c r="O567" s="96">
        <v>0</v>
      </c>
      <c r="P567" s="96">
        <v>0</v>
      </c>
      <c r="Q567" s="185">
        <v>0</v>
      </c>
      <c r="R567" s="96">
        <v>3</v>
      </c>
      <c r="S567" s="96">
        <v>218</v>
      </c>
      <c r="T567" s="96">
        <v>10</v>
      </c>
      <c r="U567" s="96">
        <v>21</v>
      </c>
      <c r="V567" s="96">
        <v>1</v>
      </c>
      <c r="W567" s="185">
        <v>36</v>
      </c>
      <c r="X567" s="96">
        <v>143</v>
      </c>
      <c r="Y567" s="96">
        <v>40</v>
      </c>
      <c r="Z567" s="96">
        <v>46</v>
      </c>
      <c r="AA567" s="96">
        <v>1</v>
      </c>
      <c r="AB567" s="96">
        <v>1</v>
      </c>
      <c r="AC567" s="96">
        <v>0</v>
      </c>
      <c r="AD567" s="96">
        <v>24</v>
      </c>
      <c r="AE567" s="188">
        <v>5.14</v>
      </c>
      <c r="AF567" s="96">
        <v>29</v>
      </c>
      <c r="AG567" s="97">
        <v>5.5</v>
      </c>
      <c r="AH567" s="98">
        <v>1.7</v>
      </c>
      <c r="AI567" s="97">
        <v>7.3</v>
      </c>
      <c r="AJ567" s="97">
        <v>3.9</v>
      </c>
      <c r="AK567" s="99">
        <v>1.84</v>
      </c>
      <c r="AL567" s="100">
        <v>0.313</v>
      </c>
      <c r="AM567" s="99">
        <v>1.61</v>
      </c>
      <c r="AN567" s="99">
        <v>2.48</v>
      </c>
      <c r="AO567" s="99">
        <v>0.1</v>
      </c>
      <c r="AP567" s="101">
        <v>8</v>
      </c>
      <c r="AQ567" s="102">
        <v>121</v>
      </c>
      <c r="AR567" s="103">
        <v>9</v>
      </c>
      <c r="AS567" s="102">
        <v>1</v>
      </c>
      <c r="AT567" s="191">
        <v>0</v>
      </c>
      <c r="AU567" s="84">
        <v>305</v>
      </c>
      <c r="AV567" s="84">
        <v>38</v>
      </c>
      <c r="AW567" s="94">
        <v>-0.24</v>
      </c>
      <c r="AX567" s="84" t="s">
        <v>1859</v>
      </c>
      <c r="AY567" s="97">
        <v>77.5</v>
      </c>
      <c r="AZ567" s="94">
        <v>5.0199999999999996</v>
      </c>
      <c r="BA567" s="96">
        <v>92</v>
      </c>
      <c r="BB567" s="96">
        <v>17</v>
      </c>
      <c r="BC567" s="84" t="s">
        <v>1859</v>
      </c>
      <c r="BD567" s="97">
        <v>92</v>
      </c>
      <c r="BE567" s="94">
        <v>4.9000000000000004</v>
      </c>
      <c r="BF567" s="96">
        <v>97</v>
      </c>
      <c r="BG567" s="96">
        <v>21</v>
      </c>
      <c r="BH567" s="97">
        <v>4</v>
      </c>
      <c r="BI567" s="94">
        <v>6.75</v>
      </c>
      <c r="BJ567" s="94">
        <v>8.1</v>
      </c>
      <c r="BK567" s="96">
        <v>0</v>
      </c>
      <c r="BL567" s="94">
        <v>-1.61</v>
      </c>
      <c r="BM567" s="36">
        <v>9</v>
      </c>
      <c r="BN567" s="70" t="s">
        <v>1065</v>
      </c>
      <c r="BO567" s="104">
        <v>88</v>
      </c>
      <c r="BP567" s="84" t="s">
        <v>6123</v>
      </c>
      <c r="BQ567" s="84">
        <v>608650</v>
      </c>
      <c r="BR567" s="36" t="s">
        <v>3799</v>
      </c>
      <c r="BS567" s="36" t="s">
        <v>6124</v>
      </c>
      <c r="BT567" s="36" t="s">
        <v>5484</v>
      </c>
      <c r="BU567" s="84" t="s">
        <v>5275</v>
      </c>
      <c r="BV567" s="84" t="s">
        <v>4689</v>
      </c>
    </row>
    <row r="568" spans="1:74" x14ac:dyDescent="0.3">
      <c r="A568" s="84" t="s">
        <v>6125</v>
      </c>
      <c r="B568" s="84" t="s">
        <v>58</v>
      </c>
      <c r="C568" s="84" t="s">
        <v>1065</v>
      </c>
      <c r="D568" s="84">
        <v>2018</v>
      </c>
      <c r="E568" s="84">
        <v>27</v>
      </c>
      <c r="F568" s="84" t="s">
        <v>1386</v>
      </c>
      <c r="G568" s="84" t="s">
        <v>1373</v>
      </c>
      <c r="H568" s="93" t="s">
        <v>1859</v>
      </c>
      <c r="I568" s="94">
        <v>0.27</v>
      </c>
      <c r="J568" s="93" t="s">
        <v>1064</v>
      </c>
      <c r="K568" s="184">
        <v>46.9</v>
      </c>
      <c r="L568" s="185">
        <v>2</v>
      </c>
      <c r="M568" s="96">
        <v>18</v>
      </c>
      <c r="N568" s="96">
        <v>8</v>
      </c>
      <c r="O568" s="96">
        <v>0</v>
      </c>
      <c r="P568" s="96">
        <v>0</v>
      </c>
      <c r="Q568" s="185">
        <v>0</v>
      </c>
      <c r="R568" s="96">
        <v>5</v>
      </c>
      <c r="S568" s="96">
        <v>253</v>
      </c>
      <c r="T568" s="96">
        <v>11</v>
      </c>
      <c r="U568" s="96">
        <v>26</v>
      </c>
      <c r="V568" s="96">
        <v>1</v>
      </c>
      <c r="W568" s="185">
        <v>40</v>
      </c>
      <c r="X568" s="96">
        <v>165</v>
      </c>
      <c r="Y568" s="96">
        <v>52</v>
      </c>
      <c r="Z568" s="96">
        <v>49</v>
      </c>
      <c r="AA568" s="96">
        <v>2</v>
      </c>
      <c r="AB568" s="96">
        <v>1</v>
      </c>
      <c r="AC568" s="96">
        <v>1</v>
      </c>
      <c r="AD568" s="96">
        <v>32</v>
      </c>
      <c r="AE568" s="188">
        <v>5.4</v>
      </c>
      <c r="AF568" s="96">
        <v>41</v>
      </c>
      <c r="AG568" s="97">
        <v>6.6</v>
      </c>
      <c r="AH568" s="98">
        <v>1.5</v>
      </c>
      <c r="AI568" s="97">
        <v>7</v>
      </c>
      <c r="AJ568" s="97">
        <v>4.3</v>
      </c>
      <c r="AK568" s="99">
        <v>1.71</v>
      </c>
      <c r="AL568" s="100">
        <v>0.308</v>
      </c>
      <c r="AM568" s="99">
        <v>1.65</v>
      </c>
      <c r="AN568" s="99">
        <v>2.38</v>
      </c>
      <c r="AO568" s="99">
        <v>0.09</v>
      </c>
      <c r="AP568" s="101">
        <v>4</v>
      </c>
      <c r="AQ568" s="102">
        <v>127</v>
      </c>
      <c r="AR568" s="103">
        <v>9</v>
      </c>
      <c r="AS568" s="102">
        <v>0</v>
      </c>
      <c r="AT568" s="191">
        <v>0</v>
      </c>
      <c r="AU568" s="84">
        <v>307</v>
      </c>
      <c r="AV568" s="84">
        <v>39</v>
      </c>
      <c r="AW568" s="94">
        <v>-0.48</v>
      </c>
      <c r="AX568" s="84" t="s">
        <v>1739</v>
      </c>
      <c r="AY568" s="97">
        <v>54.2</v>
      </c>
      <c r="AZ568" s="94">
        <v>5.07</v>
      </c>
      <c r="BA568" s="96">
        <v>93</v>
      </c>
      <c r="BB568" s="96">
        <v>13</v>
      </c>
      <c r="BC568" s="84" t="s">
        <v>1859</v>
      </c>
      <c r="BD568" s="97">
        <v>77.7</v>
      </c>
      <c r="BE568" s="94">
        <v>4.92</v>
      </c>
      <c r="BF568" s="96">
        <v>97</v>
      </c>
      <c r="BG568" s="96">
        <v>18</v>
      </c>
      <c r="BH568" s="97">
        <v>18.7</v>
      </c>
      <c r="BI568" s="94">
        <v>6.75</v>
      </c>
      <c r="BJ568" s="94">
        <v>6.1</v>
      </c>
      <c r="BK568" s="96">
        <v>3</v>
      </c>
      <c r="BL568" s="94">
        <v>-1.35</v>
      </c>
      <c r="BM568" s="36">
        <v>6</v>
      </c>
      <c r="BN568" s="70" t="s">
        <v>1065</v>
      </c>
      <c r="BO568" s="104">
        <v>59</v>
      </c>
      <c r="BP568" s="84" t="s">
        <v>6126</v>
      </c>
      <c r="BQ568" s="84">
        <v>635903</v>
      </c>
      <c r="BR568" s="36" t="s">
        <v>3756</v>
      </c>
      <c r="BS568" s="36" t="s">
        <v>5844</v>
      </c>
      <c r="BT568" s="36" t="s">
        <v>4965</v>
      </c>
      <c r="BU568" s="84" t="s">
        <v>5833</v>
      </c>
      <c r="BV568" s="84" t="s">
        <v>4668</v>
      </c>
    </row>
    <row r="569" spans="1:74" x14ac:dyDescent="0.3">
      <c r="A569" s="84" t="s">
        <v>366</v>
      </c>
      <c r="B569" s="84" t="s">
        <v>367</v>
      </c>
      <c r="C569" s="84" t="s">
        <v>1065</v>
      </c>
      <c r="D569" s="84">
        <v>2018</v>
      </c>
      <c r="E569" s="84">
        <v>33</v>
      </c>
      <c r="F569" s="84" t="s">
        <v>1386</v>
      </c>
      <c r="G569" s="84" t="s">
        <v>1373</v>
      </c>
      <c r="H569" s="93" t="s">
        <v>1859</v>
      </c>
      <c r="I569" s="94">
        <v>0.38</v>
      </c>
      <c r="J569" s="93" t="s">
        <v>1064</v>
      </c>
      <c r="K569" s="184">
        <v>43.9</v>
      </c>
      <c r="L569" s="185">
        <v>2</v>
      </c>
      <c r="M569" s="96">
        <v>21</v>
      </c>
      <c r="N569" s="96">
        <v>9</v>
      </c>
      <c r="O569" s="96">
        <v>0</v>
      </c>
      <c r="P569" s="96">
        <v>0</v>
      </c>
      <c r="Q569" s="185">
        <v>0</v>
      </c>
      <c r="R569" s="96">
        <v>6</v>
      </c>
      <c r="S569" s="96">
        <v>261</v>
      </c>
      <c r="T569" s="96">
        <v>11</v>
      </c>
      <c r="U569" s="96">
        <v>24</v>
      </c>
      <c r="V569" s="96">
        <v>2</v>
      </c>
      <c r="W569" s="185">
        <v>40</v>
      </c>
      <c r="X569" s="96">
        <v>172</v>
      </c>
      <c r="Y569" s="96">
        <v>56</v>
      </c>
      <c r="Z569" s="96">
        <v>49</v>
      </c>
      <c r="AA569" s="96">
        <v>2</v>
      </c>
      <c r="AB569" s="96">
        <v>2</v>
      </c>
      <c r="AC569" s="96">
        <v>1</v>
      </c>
      <c r="AD569" s="96">
        <v>37</v>
      </c>
      <c r="AE569" s="188">
        <v>5.45</v>
      </c>
      <c r="AF569" s="96">
        <v>38</v>
      </c>
      <c r="AG569" s="97">
        <v>5.9</v>
      </c>
      <c r="AH569" s="98">
        <v>1.7</v>
      </c>
      <c r="AI569" s="97">
        <v>6.7</v>
      </c>
      <c r="AJ569" s="97">
        <v>3.8</v>
      </c>
      <c r="AK569" s="99">
        <v>1.76</v>
      </c>
      <c r="AL569" s="100">
        <v>0.309</v>
      </c>
      <c r="AM569" s="99">
        <v>1.61</v>
      </c>
      <c r="AN569" s="99">
        <v>2.37</v>
      </c>
      <c r="AO569" s="99">
        <v>0.09</v>
      </c>
      <c r="AP569" s="101">
        <v>3</v>
      </c>
      <c r="AQ569" s="102">
        <v>129</v>
      </c>
      <c r="AR569" s="103">
        <v>9</v>
      </c>
      <c r="AS569" s="102">
        <v>0</v>
      </c>
      <c r="AT569" s="191">
        <v>0</v>
      </c>
      <c r="AU569" s="84">
        <v>310</v>
      </c>
      <c r="AV569" s="84">
        <v>40</v>
      </c>
      <c r="AW569" s="94">
        <v>-0.53</v>
      </c>
      <c r="AX569" s="84" t="s">
        <v>1739</v>
      </c>
      <c r="AY569" s="97">
        <v>54.7</v>
      </c>
      <c r="AZ569" s="94">
        <v>5.08</v>
      </c>
      <c r="BA569" s="96">
        <v>93</v>
      </c>
      <c r="BB569" s="96">
        <v>13</v>
      </c>
      <c r="BC569" s="84" t="s">
        <v>1859</v>
      </c>
      <c r="BD569" s="97">
        <v>77.8</v>
      </c>
      <c r="BE569" s="94">
        <v>4.92</v>
      </c>
      <c r="BF569" s="96">
        <v>97</v>
      </c>
      <c r="BG569" s="96">
        <v>18</v>
      </c>
      <c r="BH569" s="97">
        <v>30.7</v>
      </c>
      <c r="BI569" s="94">
        <v>7.63</v>
      </c>
      <c r="BJ569" s="94">
        <v>5.55</v>
      </c>
      <c r="BK569" s="96">
        <v>6</v>
      </c>
      <c r="BL569" s="94">
        <v>-2.1800000000000002</v>
      </c>
      <c r="BM569" s="36">
        <v>3</v>
      </c>
      <c r="BN569" s="70" t="s">
        <v>1065</v>
      </c>
      <c r="BO569" s="104">
        <v>47</v>
      </c>
      <c r="BP569" s="84" t="s">
        <v>6127</v>
      </c>
      <c r="BQ569" s="84">
        <v>491624</v>
      </c>
      <c r="BR569" s="36" t="s">
        <v>3775</v>
      </c>
      <c r="BS569" s="36" t="s">
        <v>3734</v>
      </c>
      <c r="BT569" s="36" t="s">
        <v>5768</v>
      </c>
      <c r="BU569" s="84" t="s">
        <v>6121</v>
      </c>
      <c r="BV569" s="84" t="s">
        <v>4697</v>
      </c>
    </row>
    <row r="570" spans="1:74" x14ac:dyDescent="0.3">
      <c r="A570" s="84" t="s">
        <v>2592</v>
      </c>
      <c r="B570" s="84" t="s">
        <v>161</v>
      </c>
      <c r="C570" s="84" t="s">
        <v>1065</v>
      </c>
      <c r="D570" s="84">
        <v>2018</v>
      </c>
      <c r="E570" s="84">
        <v>29</v>
      </c>
      <c r="F570" s="84" t="s">
        <v>1386</v>
      </c>
      <c r="G570" s="84" t="s">
        <v>1373</v>
      </c>
      <c r="H570" s="93" t="s">
        <v>1859</v>
      </c>
      <c r="I570" s="94">
        <v>0.18</v>
      </c>
      <c r="J570" s="93" t="s">
        <v>1064</v>
      </c>
      <c r="K570" s="184">
        <v>59.4</v>
      </c>
      <c r="L570" s="185">
        <v>3</v>
      </c>
      <c r="M570" s="96">
        <v>17</v>
      </c>
      <c r="N570" s="96">
        <v>9</v>
      </c>
      <c r="O570" s="96">
        <v>0</v>
      </c>
      <c r="P570" s="96">
        <v>0</v>
      </c>
      <c r="Q570" s="185">
        <v>0</v>
      </c>
      <c r="R570" s="96">
        <v>3</v>
      </c>
      <c r="S570" s="96">
        <v>242</v>
      </c>
      <c r="T570" s="96">
        <v>11</v>
      </c>
      <c r="U570" s="96">
        <v>24</v>
      </c>
      <c r="V570" s="96">
        <v>2</v>
      </c>
      <c r="W570" s="185">
        <v>38</v>
      </c>
      <c r="X570" s="96">
        <v>157</v>
      </c>
      <c r="Y570" s="96">
        <v>69</v>
      </c>
      <c r="Z570" s="96">
        <v>52</v>
      </c>
      <c r="AA570" s="96">
        <v>2</v>
      </c>
      <c r="AB570" s="96">
        <v>4</v>
      </c>
      <c r="AC570" s="96">
        <v>0</v>
      </c>
      <c r="AD570" s="96">
        <v>44</v>
      </c>
      <c r="AE570" s="188">
        <v>5.82</v>
      </c>
      <c r="AF570" s="96">
        <v>59</v>
      </c>
      <c r="AG570" s="97">
        <v>10</v>
      </c>
      <c r="AH570" s="98">
        <v>1.6</v>
      </c>
      <c r="AI570" s="97">
        <v>7.2</v>
      </c>
      <c r="AJ570" s="97">
        <v>4.0999999999999996</v>
      </c>
      <c r="AK570" s="99">
        <v>1.91</v>
      </c>
      <c r="AL570" s="100">
        <v>0.29799999999999999</v>
      </c>
      <c r="AM570" s="99">
        <v>1.64</v>
      </c>
      <c r="AN570" s="99">
        <v>2.57</v>
      </c>
      <c r="AO570" s="99">
        <v>0.1</v>
      </c>
      <c r="AP570" s="101">
        <v>3</v>
      </c>
      <c r="AQ570" s="102">
        <v>137</v>
      </c>
      <c r="AR570" s="103">
        <v>9</v>
      </c>
      <c r="AS570" s="102">
        <v>-2</v>
      </c>
      <c r="AT570" s="191">
        <v>0</v>
      </c>
      <c r="AU570" s="84">
        <v>318</v>
      </c>
      <c r="AV570" s="84">
        <v>42</v>
      </c>
      <c r="AW570" s="94">
        <v>-0.76</v>
      </c>
      <c r="AX570" s="84" t="s">
        <v>1739</v>
      </c>
      <c r="AY570" s="97">
        <v>54.1</v>
      </c>
      <c r="AZ570" s="94">
        <v>5.23</v>
      </c>
      <c r="BA570" s="96">
        <v>96</v>
      </c>
      <c r="BB570" s="96">
        <v>12</v>
      </c>
      <c r="BC570" s="84" t="s">
        <v>1859</v>
      </c>
      <c r="BD570" s="97">
        <v>74.3</v>
      </c>
      <c r="BE570" s="94">
        <v>5.0599999999999996</v>
      </c>
      <c r="BF570" s="96">
        <v>100</v>
      </c>
      <c r="BG570" s="96">
        <v>16</v>
      </c>
      <c r="BH570" s="97">
        <v>15.7</v>
      </c>
      <c r="BI570" s="94">
        <v>5.17</v>
      </c>
      <c r="BJ570" s="94">
        <v>8.44</v>
      </c>
      <c r="BK570" s="96">
        <v>1</v>
      </c>
      <c r="BL570" s="94">
        <v>0.65</v>
      </c>
      <c r="BM570" s="36">
        <v>8</v>
      </c>
      <c r="BN570" s="70" t="s">
        <v>1065</v>
      </c>
      <c r="BO570" s="104">
        <v>59</v>
      </c>
      <c r="BP570" s="84" t="s">
        <v>2593</v>
      </c>
      <c r="BQ570" s="84">
        <v>519344</v>
      </c>
      <c r="BR570" s="36" t="s">
        <v>3756</v>
      </c>
      <c r="BS570" s="36" t="s">
        <v>3561</v>
      </c>
      <c r="BT570" s="36" t="s">
        <v>4272</v>
      </c>
      <c r="BU570" s="84" t="s">
        <v>3560</v>
      </c>
      <c r="BV570" s="84" t="s">
        <v>4721</v>
      </c>
    </row>
    <row r="571" spans="1:74" x14ac:dyDescent="0.3">
      <c r="A571" s="84" t="s">
        <v>4553</v>
      </c>
      <c r="B571" s="84" t="s">
        <v>148</v>
      </c>
      <c r="C571" s="84" t="s">
        <v>1103</v>
      </c>
      <c r="D571" s="84">
        <v>2018</v>
      </c>
      <c r="E571" s="84">
        <v>30</v>
      </c>
      <c r="F571" s="84" t="s">
        <v>1400</v>
      </c>
      <c r="G571" s="84" t="s">
        <v>1373</v>
      </c>
      <c r="H571" s="93" t="s">
        <v>1859</v>
      </c>
      <c r="I571" s="94">
        <v>0.18</v>
      </c>
      <c r="J571" s="93" t="s">
        <v>1064</v>
      </c>
      <c r="K571" s="184">
        <v>37.700000000000003</v>
      </c>
      <c r="L571" s="185">
        <v>2</v>
      </c>
      <c r="M571" s="96">
        <v>18</v>
      </c>
      <c r="N571" s="96">
        <v>7</v>
      </c>
      <c r="O571" s="96">
        <v>0</v>
      </c>
      <c r="P571" s="96">
        <v>0</v>
      </c>
      <c r="Q571" s="185">
        <v>0</v>
      </c>
      <c r="R571" s="96">
        <v>4</v>
      </c>
      <c r="S571" s="96">
        <v>236</v>
      </c>
      <c r="T571" s="96">
        <v>11</v>
      </c>
      <c r="U571" s="96">
        <v>25</v>
      </c>
      <c r="V571" s="96">
        <v>2</v>
      </c>
      <c r="W571" s="185">
        <v>37</v>
      </c>
      <c r="X571" s="96">
        <v>152</v>
      </c>
      <c r="Y571" s="96">
        <v>47</v>
      </c>
      <c r="Z571" s="96">
        <v>49</v>
      </c>
      <c r="AA571" s="96">
        <v>2</v>
      </c>
      <c r="AB571" s="96">
        <v>2</v>
      </c>
      <c r="AC571" s="96">
        <v>0</v>
      </c>
      <c r="AD571" s="96">
        <v>29</v>
      </c>
      <c r="AE571" s="188">
        <v>5.49</v>
      </c>
      <c r="AF571" s="96">
        <v>35</v>
      </c>
      <c r="AG571" s="97">
        <v>6.2</v>
      </c>
      <c r="AH571" s="98">
        <v>1.5</v>
      </c>
      <c r="AI571" s="97">
        <v>6.9</v>
      </c>
      <c r="AJ571" s="97">
        <v>4.3</v>
      </c>
      <c r="AK571" s="99">
        <v>2</v>
      </c>
      <c r="AL571" s="100">
        <v>0.311</v>
      </c>
      <c r="AM571" s="99">
        <v>1.7</v>
      </c>
      <c r="AN571" s="99">
        <v>2.7</v>
      </c>
      <c r="AO571" s="99">
        <v>0.11</v>
      </c>
      <c r="AP571" s="101">
        <v>2</v>
      </c>
      <c r="AQ571" s="102">
        <v>130</v>
      </c>
      <c r="AR571" s="103">
        <v>8</v>
      </c>
      <c r="AS571" s="102">
        <v>0</v>
      </c>
      <c r="AT571" s="191">
        <v>0</v>
      </c>
      <c r="AU571" s="84">
        <v>326</v>
      </c>
      <c r="AV571" s="84">
        <v>43</v>
      </c>
      <c r="AW571" s="94">
        <v>-0.33</v>
      </c>
      <c r="AX571" s="84" t="s">
        <v>1859</v>
      </c>
      <c r="AY571" s="97">
        <v>78</v>
      </c>
      <c r="AZ571" s="94">
        <v>5.35</v>
      </c>
      <c r="BA571" s="96">
        <v>98</v>
      </c>
      <c r="BB571" s="96">
        <v>14</v>
      </c>
      <c r="BC571" s="84" t="s">
        <v>1859</v>
      </c>
      <c r="BD571" s="97">
        <v>92</v>
      </c>
      <c r="BE571" s="94">
        <v>5.15</v>
      </c>
      <c r="BF571" s="96">
        <v>102</v>
      </c>
      <c r="BG571" s="96">
        <v>18</v>
      </c>
      <c r="BH571" s="97">
        <v>14</v>
      </c>
      <c r="BI571" s="94">
        <v>9</v>
      </c>
      <c r="BJ571" s="94">
        <v>8.3699999999999992</v>
      </c>
      <c r="BK571" s="96">
        <v>1</v>
      </c>
      <c r="BL571" s="94">
        <v>-3.51</v>
      </c>
      <c r="BM571" s="36">
        <v>7</v>
      </c>
      <c r="BN571" s="70" t="s">
        <v>1065</v>
      </c>
      <c r="BO571" s="104">
        <v>78</v>
      </c>
      <c r="BP571" s="84" t="s">
        <v>4554</v>
      </c>
      <c r="BQ571" s="84">
        <v>573244</v>
      </c>
      <c r="BR571" s="36" t="s">
        <v>3796</v>
      </c>
      <c r="BS571" s="36" t="s">
        <v>6093</v>
      </c>
      <c r="BT571" s="36" t="s">
        <v>3811</v>
      </c>
      <c r="BU571" s="84" t="s">
        <v>6124</v>
      </c>
      <c r="BV571" s="84" t="s">
        <v>4688</v>
      </c>
    </row>
    <row r="572" spans="1:74" x14ac:dyDescent="0.3">
      <c r="A572" s="84" t="s">
        <v>949</v>
      </c>
      <c r="B572" s="84" t="s">
        <v>6131</v>
      </c>
      <c r="C572" s="84" t="s">
        <v>1103</v>
      </c>
      <c r="D572" s="84">
        <v>2018</v>
      </c>
      <c r="E572" s="84">
        <v>28</v>
      </c>
      <c r="F572" s="84" t="s">
        <v>1388</v>
      </c>
      <c r="G572" s="84" t="s">
        <v>1373</v>
      </c>
      <c r="H572" s="93" t="s">
        <v>1859</v>
      </c>
      <c r="I572" s="94">
        <v>0.11</v>
      </c>
      <c r="J572" s="93" t="s">
        <v>1064</v>
      </c>
      <c r="K572" s="184">
        <v>35.299999999999997</v>
      </c>
      <c r="L572" s="185">
        <v>2</v>
      </c>
      <c r="M572" s="96">
        <v>16</v>
      </c>
      <c r="N572" s="96">
        <v>7</v>
      </c>
      <c r="O572" s="96">
        <v>0</v>
      </c>
      <c r="P572" s="96">
        <v>0</v>
      </c>
      <c r="Q572" s="185">
        <v>0</v>
      </c>
      <c r="R572" s="96">
        <v>3</v>
      </c>
      <c r="S572" s="96">
        <v>220</v>
      </c>
      <c r="T572" s="96">
        <v>9</v>
      </c>
      <c r="U572" s="96">
        <v>24</v>
      </c>
      <c r="V572" s="96">
        <v>1</v>
      </c>
      <c r="W572" s="185">
        <v>34</v>
      </c>
      <c r="X572" s="96">
        <v>143</v>
      </c>
      <c r="Y572" s="96">
        <v>42</v>
      </c>
      <c r="Z572" s="96">
        <v>49</v>
      </c>
      <c r="AA572" s="96">
        <v>1</v>
      </c>
      <c r="AB572" s="96">
        <v>1</v>
      </c>
      <c r="AC572" s="96">
        <v>0</v>
      </c>
      <c r="AD572" s="96">
        <v>27</v>
      </c>
      <c r="AE572" s="188">
        <v>5.47</v>
      </c>
      <c r="AF572" s="96">
        <v>30</v>
      </c>
      <c r="AG572" s="97">
        <v>5.6</v>
      </c>
      <c r="AH572" s="98">
        <v>1.5</v>
      </c>
      <c r="AI572" s="97">
        <v>7</v>
      </c>
      <c r="AJ572" s="97">
        <v>4.4000000000000004</v>
      </c>
      <c r="AK572" s="99">
        <v>1.77</v>
      </c>
      <c r="AL572" s="100">
        <v>0.32200000000000001</v>
      </c>
      <c r="AM572" s="99">
        <v>1.72</v>
      </c>
      <c r="AN572" s="99">
        <v>2.4500000000000002</v>
      </c>
      <c r="AO572" s="99">
        <v>0.09</v>
      </c>
      <c r="AP572" s="101">
        <v>3</v>
      </c>
      <c r="AQ572" s="102">
        <v>129</v>
      </c>
      <c r="AR572" s="103">
        <v>7</v>
      </c>
      <c r="AS572" s="102">
        <v>0</v>
      </c>
      <c r="AT572" s="191">
        <v>0</v>
      </c>
      <c r="AU572" s="84">
        <v>329</v>
      </c>
      <c r="AV572" s="84">
        <v>44</v>
      </c>
      <c r="AW572" s="94">
        <v>-0.49</v>
      </c>
      <c r="AX572" s="84" t="s">
        <v>1859</v>
      </c>
      <c r="AY572" s="97">
        <v>76.7</v>
      </c>
      <c r="AZ572" s="94">
        <v>5.12</v>
      </c>
      <c r="BA572" s="96">
        <v>94</v>
      </c>
      <c r="BB572" s="96">
        <v>16</v>
      </c>
      <c r="BC572" s="84" t="s">
        <v>1859</v>
      </c>
      <c r="BD572" s="97">
        <v>91.4</v>
      </c>
      <c r="BE572" s="94">
        <v>4.9800000000000004</v>
      </c>
      <c r="BF572" s="96">
        <v>98</v>
      </c>
      <c r="BG572" s="96">
        <v>20</v>
      </c>
      <c r="BH572" s="97">
        <v>6</v>
      </c>
      <c r="BI572" s="94">
        <v>13.5</v>
      </c>
      <c r="BJ572" s="94">
        <v>8.76</v>
      </c>
      <c r="BK572" s="96">
        <v>0</v>
      </c>
      <c r="BL572" s="94">
        <v>-8.0299999999999994</v>
      </c>
      <c r="BM572" s="36">
        <v>7</v>
      </c>
      <c r="BN572" s="70" t="s">
        <v>1065</v>
      </c>
      <c r="BO572" s="104">
        <v>85</v>
      </c>
      <c r="BP572" s="84" t="s">
        <v>6132</v>
      </c>
      <c r="BQ572" s="84">
        <v>607162</v>
      </c>
      <c r="BR572" s="36" t="s">
        <v>3796</v>
      </c>
      <c r="BS572" s="36" t="s">
        <v>5780</v>
      </c>
      <c r="BT572" s="36" t="s">
        <v>4414</v>
      </c>
      <c r="BU572" s="84" t="s">
        <v>5827</v>
      </c>
      <c r="BV572" s="84" t="s">
        <v>4689</v>
      </c>
    </row>
    <row r="573" spans="1:74" x14ac:dyDescent="0.3">
      <c r="A573" s="84" t="s">
        <v>6133</v>
      </c>
      <c r="B573" s="84" t="s">
        <v>6134</v>
      </c>
      <c r="C573" s="84" t="s">
        <v>1065</v>
      </c>
      <c r="D573" s="84">
        <v>2018</v>
      </c>
      <c r="E573" s="84">
        <v>26</v>
      </c>
      <c r="F573" s="84" t="s">
        <v>1381</v>
      </c>
      <c r="G573" s="84" t="s">
        <v>1373</v>
      </c>
      <c r="H573" s="93" t="s">
        <v>1859</v>
      </c>
      <c r="I573" s="94">
        <v>0.2</v>
      </c>
      <c r="J573" s="93" t="s">
        <v>1064</v>
      </c>
      <c r="K573" s="184">
        <v>43.3</v>
      </c>
      <c r="L573" s="185">
        <v>2</v>
      </c>
      <c r="M573" s="96">
        <v>18</v>
      </c>
      <c r="N573" s="96">
        <v>8</v>
      </c>
      <c r="O573" s="96">
        <v>0</v>
      </c>
      <c r="P573" s="96">
        <v>0</v>
      </c>
      <c r="Q573" s="185">
        <v>0</v>
      </c>
      <c r="R573" s="96">
        <v>3</v>
      </c>
      <c r="S573" s="96">
        <v>251</v>
      </c>
      <c r="T573" s="96">
        <v>9</v>
      </c>
      <c r="U573" s="96">
        <v>28</v>
      </c>
      <c r="V573" s="96">
        <v>1</v>
      </c>
      <c r="W573" s="185">
        <v>36</v>
      </c>
      <c r="X573" s="96">
        <v>159</v>
      </c>
      <c r="Y573" s="96">
        <v>47</v>
      </c>
      <c r="Z573" s="96">
        <v>53</v>
      </c>
      <c r="AA573" s="96">
        <v>3</v>
      </c>
      <c r="AB573" s="96">
        <v>3</v>
      </c>
      <c r="AC573" s="96">
        <v>0</v>
      </c>
      <c r="AD573" s="96">
        <v>33</v>
      </c>
      <c r="AE573" s="188">
        <v>5.86</v>
      </c>
      <c r="AF573" s="96">
        <v>33</v>
      </c>
      <c r="AG573" s="97">
        <v>5.6</v>
      </c>
      <c r="AH573" s="98">
        <v>1.3</v>
      </c>
      <c r="AI573" s="97">
        <v>6.6</v>
      </c>
      <c r="AJ573" s="97">
        <v>4.7</v>
      </c>
      <c r="AK573" s="99">
        <v>1.59</v>
      </c>
      <c r="AL573" s="100">
        <v>0.312</v>
      </c>
      <c r="AM573" s="99">
        <v>1.71</v>
      </c>
      <c r="AN573" s="99">
        <v>2.29</v>
      </c>
      <c r="AO573" s="99">
        <v>0.08</v>
      </c>
      <c r="AP573" s="101">
        <v>0</v>
      </c>
      <c r="AQ573" s="102">
        <v>138</v>
      </c>
      <c r="AR573" s="103">
        <v>6</v>
      </c>
      <c r="AS573" s="102">
        <v>-2</v>
      </c>
      <c r="AT573" s="191">
        <v>0</v>
      </c>
      <c r="AU573" s="84">
        <v>344</v>
      </c>
      <c r="AV573" s="84">
        <v>45</v>
      </c>
      <c r="AW573" s="94">
        <v>-0.89</v>
      </c>
      <c r="AX573" s="84" t="s">
        <v>1739</v>
      </c>
      <c r="AY573" s="97">
        <v>52.9</v>
      </c>
      <c r="AZ573" s="94">
        <v>5.14</v>
      </c>
      <c r="BA573" s="96">
        <v>95</v>
      </c>
      <c r="BB573" s="96">
        <v>12</v>
      </c>
      <c r="BC573" s="84" t="s">
        <v>1859</v>
      </c>
      <c r="BD573" s="97">
        <v>77.900000000000006</v>
      </c>
      <c r="BE573" s="94">
        <v>4.96</v>
      </c>
      <c r="BF573" s="96">
        <v>98</v>
      </c>
      <c r="BG573" s="96">
        <v>18</v>
      </c>
      <c r="BH573" s="97">
        <v>12.7</v>
      </c>
      <c r="BI573" s="94">
        <v>12.08</v>
      </c>
      <c r="BJ573" s="94">
        <v>7.17</v>
      </c>
      <c r="BK573" s="96">
        <v>1</v>
      </c>
      <c r="BL573" s="94">
        <v>-6.22</v>
      </c>
      <c r="BM573" s="36">
        <v>5</v>
      </c>
      <c r="BN573" s="70" t="s">
        <v>1065</v>
      </c>
      <c r="BO573" s="104">
        <v>65</v>
      </c>
      <c r="BP573" s="84" t="s">
        <v>6135</v>
      </c>
      <c r="BQ573" s="84">
        <v>594867</v>
      </c>
      <c r="BR573" s="36" t="s">
        <v>6136</v>
      </c>
      <c r="BS573" s="36" t="s">
        <v>5031</v>
      </c>
      <c r="BT573" s="36" t="s">
        <v>5856</v>
      </c>
      <c r="BU573" s="84" t="s">
        <v>5277</v>
      </c>
      <c r="BV573" s="84" t="s">
        <v>4668</v>
      </c>
    </row>
    <row r="574" spans="1:74" x14ac:dyDescent="0.3">
      <c r="A574" s="84" t="s">
        <v>1893</v>
      </c>
      <c r="B574" s="84" t="s">
        <v>72</v>
      </c>
      <c r="C574" s="84" t="s">
        <v>1065</v>
      </c>
      <c r="D574" s="84">
        <v>2018</v>
      </c>
      <c r="E574" s="84">
        <v>30</v>
      </c>
      <c r="F574" s="84" t="s">
        <v>1394</v>
      </c>
      <c r="G574" s="84" t="s">
        <v>1373</v>
      </c>
      <c r="H574" s="93" t="s">
        <v>1762</v>
      </c>
      <c r="I574" s="94">
        <v>0.55000000000000004</v>
      </c>
      <c r="J574" s="93" t="s">
        <v>1064</v>
      </c>
      <c r="K574" s="184">
        <v>54.8</v>
      </c>
      <c r="L574" s="185">
        <v>3</v>
      </c>
      <c r="M574" s="96">
        <v>54</v>
      </c>
      <c r="N574" s="96">
        <v>0</v>
      </c>
      <c r="O574" s="96">
        <v>0</v>
      </c>
      <c r="P574" s="96">
        <v>0</v>
      </c>
      <c r="Q574" s="185">
        <v>23</v>
      </c>
      <c r="R574" s="96">
        <v>36</v>
      </c>
      <c r="S574" s="96">
        <v>217</v>
      </c>
      <c r="T574" s="96">
        <v>5</v>
      </c>
      <c r="U574" s="96">
        <v>18</v>
      </c>
      <c r="V574" s="96">
        <v>1</v>
      </c>
      <c r="W574" s="185">
        <v>77</v>
      </c>
      <c r="X574" s="96">
        <v>163</v>
      </c>
      <c r="Y574" s="96">
        <v>37</v>
      </c>
      <c r="Z574" s="96">
        <v>17</v>
      </c>
      <c r="AA574" s="96">
        <v>4</v>
      </c>
      <c r="AB574" s="96">
        <v>3</v>
      </c>
      <c r="AC574" s="96">
        <v>0</v>
      </c>
      <c r="AD574" s="96">
        <v>18</v>
      </c>
      <c r="AE574" s="188">
        <v>1.84</v>
      </c>
      <c r="AF574" s="96">
        <v>39</v>
      </c>
      <c r="AG574" s="97">
        <v>6.5</v>
      </c>
      <c r="AH574" s="98">
        <v>4.2</v>
      </c>
      <c r="AI574" s="97">
        <v>12.4</v>
      </c>
      <c r="AJ574" s="97">
        <v>3.1</v>
      </c>
      <c r="AK574" s="99">
        <v>0.82</v>
      </c>
      <c r="AL574" s="100">
        <v>0.26100000000000001</v>
      </c>
      <c r="AM574" s="99">
        <v>1</v>
      </c>
      <c r="AN574" s="99">
        <v>1.25</v>
      </c>
      <c r="AO574" s="99">
        <v>0.06</v>
      </c>
      <c r="AP574" s="101">
        <v>314</v>
      </c>
      <c r="AQ574" s="102">
        <v>44</v>
      </c>
      <c r="AR574" s="103">
        <v>470</v>
      </c>
      <c r="AS574" s="102">
        <v>20</v>
      </c>
      <c r="AT574" s="191">
        <v>21.44</v>
      </c>
      <c r="AU574" s="84">
        <v>1</v>
      </c>
      <c r="AV574" s="84">
        <v>1</v>
      </c>
      <c r="AW574" s="94">
        <v>1.07</v>
      </c>
      <c r="AX574" s="84" t="s">
        <v>1762</v>
      </c>
      <c r="AY574" s="97">
        <v>49.5</v>
      </c>
      <c r="AZ574" s="94">
        <v>2.76</v>
      </c>
      <c r="BA574" s="96">
        <v>51</v>
      </c>
      <c r="BB574" s="96">
        <v>106</v>
      </c>
      <c r="BC574" s="84" t="s">
        <v>1762</v>
      </c>
      <c r="BD574" s="97">
        <v>45.3</v>
      </c>
      <c r="BE574" s="94">
        <v>2.92</v>
      </c>
      <c r="BF574" s="96">
        <v>58</v>
      </c>
      <c r="BG574" s="96">
        <v>84</v>
      </c>
      <c r="BH574" s="97">
        <v>69</v>
      </c>
      <c r="BI574" s="94">
        <v>1.43</v>
      </c>
      <c r="BJ574" s="94">
        <v>1.46</v>
      </c>
      <c r="BK574" s="96">
        <v>1178</v>
      </c>
      <c r="BL574" s="94">
        <v>0.41</v>
      </c>
      <c r="BM574" s="36">
        <v>-708</v>
      </c>
      <c r="BN574" s="70" t="s">
        <v>1065</v>
      </c>
      <c r="BO574" s="104">
        <v>-24</v>
      </c>
      <c r="BP574" s="84" t="s">
        <v>1894</v>
      </c>
      <c r="BQ574" s="84">
        <v>518886</v>
      </c>
      <c r="BR574" s="36" t="s">
        <v>3762</v>
      </c>
      <c r="BS574" s="36" t="s">
        <v>3703</v>
      </c>
      <c r="BT574" s="36" t="s">
        <v>3492</v>
      </c>
      <c r="BU574" s="84" t="s">
        <v>4391</v>
      </c>
      <c r="BV574" s="84" t="s">
        <v>6137</v>
      </c>
    </row>
    <row r="575" spans="1:74" x14ac:dyDescent="0.3">
      <c r="A575" s="84" t="s">
        <v>2039</v>
      </c>
      <c r="B575" s="84" t="s">
        <v>88</v>
      </c>
      <c r="C575" s="84" t="s">
        <v>1065</v>
      </c>
      <c r="D575" s="84">
        <v>2018</v>
      </c>
      <c r="E575" s="84">
        <v>33</v>
      </c>
      <c r="F575" s="84" t="s">
        <v>1383</v>
      </c>
      <c r="G575" s="84" t="s">
        <v>1373</v>
      </c>
      <c r="H575" s="93" t="s">
        <v>1762</v>
      </c>
      <c r="I575" s="94">
        <v>0.56999999999999995</v>
      </c>
      <c r="J575" s="93" t="s">
        <v>1064</v>
      </c>
      <c r="K575" s="184">
        <v>51.9</v>
      </c>
      <c r="L575" s="185">
        <v>3</v>
      </c>
      <c r="M575" s="96">
        <v>52</v>
      </c>
      <c r="N575" s="96">
        <v>0</v>
      </c>
      <c r="O575" s="96">
        <v>0</v>
      </c>
      <c r="P575" s="96">
        <v>0</v>
      </c>
      <c r="Q575" s="185">
        <v>18</v>
      </c>
      <c r="R575" s="96">
        <v>31</v>
      </c>
      <c r="S575" s="96">
        <v>218</v>
      </c>
      <c r="T575" s="96">
        <v>5</v>
      </c>
      <c r="U575" s="96">
        <v>20</v>
      </c>
      <c r="V575" s="96">
        <v>3</v>
      </c>
      <c r="W575" s="185">
        <v>64</v>
      </c>
      <c r="X575" s="96">
        <v>161</v>
      </c>
      <c r="Y575" s="96">
        <v>40</v>
      </c>
      <c r="Z575" s="96">
        <v>24</v>
      </c>
      <c r="AA575" s="96">
        <v>3</v>
      </c>
      <c r="AB575" s="96">
        <v>2</v>
      </c>
      <c r="AC575" s="96">
        <v>0</v>
      </c>
      <c r="AD575" s="96">
        <v>18</v>
      </c>
      <c r="AE575" s="188">
        <v>2.69</v>
      </c>
      <c r="AF575" s="96">
        <v>43</v>
      </c>
      <c r="AG575" s="97">
        <v>7.1</v>
      </c>
      <c r="AH575" s="98">
        <v>3.3</v>
      </c>
      <c r="AI575" s="97">
        <v>10.4</v>
      </c>
      <c r="AJ575" s="97">
        <v>3.3</v>
      </c>
      <c r="AK575" s="99">
        <v>0.86</v>
      </c>
      <c r="AL575" s="100">
        <v>0.25600000000000001</v>
      </c>
      <c r="AM575" s="99">
        <v>1.0900000000000001</v>
      </c>
      <c r="AN575" s="99">
        <v>1.32</v>
      </c>
      <c r="AO575" s="99">
        <v>0.06</v>
      </c>
      <c r="AP575" s="101">
        <v>167</v>
      </c>
      <c r="AQ575" s="102">
        <v>64</v>
      </c>
      <c r="AR575" s="103">
        <v>119</v>
      </c>
      <c r="AS575" s="102">
        <v>14</v>
      </c>
      <c r="AT575" s="191">
        <v>16.73</v>
      </c>
      <c r="AU575" s="84">
        <v>4</v>
      </c>
      <c r="AV575" s="84">
        <v>2</v>
      </c>
      <c r="AW575" s="94">
        <v>0.47</v>
      </c>
      <c r="AX575" s="84" t="s">
        <v>1762</v>
      </c>
      <c r="AY575" s="97">
        <v>48.1</v>
      </c>
      <c r="AZ575" s="94">
        <v>3.09</v>
      </c>
      <c r="BA575" s="96">
        <v>57</v>
      </c>
      <c r="BB575" s="96">
        <v>70</v>
      </c>
      <c r="BC575" s="84" t="s">
        <v>1762</v>
      </c>
      <c r="BD575" s="97">
        <v>44.2</v>
      </c>
      <c r="BE575" s="94">
        <v>3.17</v>
      </c>
      <c r="BF575" s="96">
        <v>63</v>
      </c>
      <c r="BG575" s="96">
        <v>62</v>
      </c>
      <c r="BH575" s="97">
        <v>68.3</v>
      </c>
      <c r="BI575" s="94">
        <v>1.84</v>
      </c>
      <c r="BJ575" s="94">
        <v>2.34</v>
      </c>
      <c r="BK575" s="96">
        <v>208</v>
      </c>
      <c r="BL575" s="94">
        <v>0.85</v>
      </c>
      <c r="BM575" s="36">
        <v>-88</v>
      </c>
      <c r="BN575" s="70" t="s">
        <v>1065</v>
      </c>
      <c r="BO575" s="104">
        <v>-24</v>
      </c>
      <c r="BP575" s="84" t="s">
        <v>2040</v>
      </c>
      <c r="BQ575" s="84">
        <v>502085</v>
      </c>
      <c r="BR575" s="36" t="s">
        <v>3762</v>
      </c>
      <c r="BS575" s="36" t="s">
        <v>5863</v>
      </c>
      <c r="BT575" s="36" t="s">
        <v>3574</v>
      </c>
      <c r="BU575" s="84" t="s">
        <v>3575</v>
      </c>
      <c r="BV575" s="84" t="s">
        <v>4699</v>
      </c>
    </row>
    <row r="576" spans="1:74" x14ac:dyDescent="0.3">
      <c r="A576" s="84" t="s">
        <v>4496</v>
      </c>
      <c r="B576" s="84" t="s">
        <v>2981</v>
      </c>
      <c r="C576" s="84" t="s">
        <v>1065</v>
      </c>
      <c r="D576" s="84">
        <v>2018</v>
      </c>
      <c r="E576" s="84">
        <v>23</v>
      </c>
      <c r="F576" s="84" t="s">
        <v>1386</v>
      </c>
      <c r="G576" s="84" t="s">
        <v>1373</v>
      </c>
      <c r="H576" s="93" t="s">
        <v>1762</v>
      </c>
      <c r="I576" s="94">
        <v>0.57999999999999996</v>
      </c>
      <c r="J576" s="93" t="s">
        <v>1064</v>
      </c>
      <c r="K576" s="184">
        <v>71.5</v>
      </c>
      <c r="L576" s="185">
        <v>3</v>
      </c>
      <c r="M576" s="96">
        <v>56</v>
      </c>
      <c r="N576" s="96">
        <v>0</v>
      </c>
      <c r="O576" s="96">
        <v>0</v>
      </c>
      <c r="P576" s="96">
        <v>0</v>
      </c>
      <c r="Q576" s="185">
        <v>23</v>
      </c>
      <c r="R576" s="96">
        <v>38</v>
      </c>
      <c r="S576" s="96">
        <v>239</v>
      </c>
      <c r="T576" s="96">
        <v>5</v>
      </c>
      <c r="U576" s="96">
        <v>15</v>
      </c>
      <c r="V576" s="96">
        <v>2</v>
      </c>
      <c r="W576" s="185">
        <v>72</v>
      </c>
      <c r="X576" s="96">
        <v>180</v>
      </c>
      <c r="Y576" s="96">
        <v>47</v>
      </c>
      <c r="Z576" s="96">
        <v>25</v>
      </c>
      <c r="AA576" s="96">
        <v>4</v>
      </c>
      <c r="AB576" s="96">
        <v>2</v>
      </c>
      <c r="AC576" s="96">
        <v>0</v>
      </c>
      <c r="AD576" s="96">
        <v>22</v>
      </c>
      <c r="AE576" s="188">
        <v>2.72</v>
      </c>
      <c r="AF576" s="96">
        <v>42</v>
      </c>
      <c r="AG576" s="97">
        <v>6.4</v>
      </c>
      <c r="AH576" s="98">
        <v>4.8</v>
      </c>
      <c r="AI576" s="97">
        <v>10.6</v>
      </c>
      <c r="AJ576" s="97">
        <v>2.2999999999999998</v>
      </c>
      <c r="AK576" s="99">
        <v>0.84</v>
      </c>
      <c r="AL576" s="100">
        <v>0.27600000000000002</v>
      </c>
      <c r="AM576" s="99">
        <v>1.03</v>
      </c>
      <c r="AN576" s="99">
        <v>1.19</v>
      </c>
      <c r="AO576" s="99">
        <v>0.06</v>
      </c>
      <c r="AP576" s="101">
        <v>205</v>
      </c>
      <c r="AQ576" s="102">
        <v>64</v>
      </c>
      <c r="AR576" s="103">
        <v>118</v>
      </c>
      <c r="AS576" s="102">
        <v>15</v>
      </c>
      <c r="AT576" s="191">
        <v>20.059999999999999</v>
      </c>
      <c r="AU576" s="84">
        <v>5</v>
      </c>
      <c r="AV576" s="84">
        <v>3</v>
      </c>
      <c r="AW576" s="94">
        <v>0.28999999999999998</v>
      </c>
      <c r="AX576" s="84" t="s">
        <v>1762</v>
      </c>
      <c r="AY576" s="97">
        <v>57.2</v>
      </c>
      <c r="AZ576" s="94">
        <v>2.89</v>
      </c>
      <c r="BA576" s="96">
        <v>53</v>
      </c>
      <c r="BB576" s="96">
        <v>94</v>
      </c>
      <c r="BC576" s="84" t="s">
        <v>1762</v>
      </c>
      <c r="BD576" s="97">
        <v>51</v>
      </c>
      <c r="BE576" s="94">
        <v>3.01</v>
      </c>
      <c r="BF576" s="96">
        <v>60</v>
      </c>
      <c r="BG576" s="96">
        <v>78</v>
      </c>
      <c r="BH576" s="97">
        <v>64</v>
      </c>
      <c r="BI576" s="94">
        <v>3.38</v>
      </c>
      <c r="BJ576" s="94">
        <v>1.85</v>
      </c>
      <c r="BK576" s="96">
        <v>476</v>
      </c>
      <c r="BL576" s="94">
        <v>-0.65</v>
      </c>
      <c r="BM576" s="36">
        <v>-358</v>
      </c>
      <c r="BN576" s="70" t="s">
        <v>1065</v>
      </c>
      <c r="BO576" s="104">
        <v>-13</v>
      </c>
      <c r="BP576" s="84" t="s">
        <v>4497</v>
      </c>
      <c r="BQ576" s="84">
        <v>532077</v>
      </c>
      <c r="BR576" s="36" t="s">
        <v>4728</v>
      </c>
      <c r="BS576" s="36" t="s">
        <v>5292</v>
      </c>
      <c r="BT576" s="36" t="s">
        <v>3573</v>
      </c>
      <c r="BU576" s="84" t="s">
        <v>5254</v>
      </c>
      <c r="BV576" s="84" t="s">
        <v>4700</v>
      </c>
    </row>
    <row r="577" spans="1:74" x14ac:dyDescent="0.3">
      <c r="A577" s="84" t="s">
        <v>1992</v>
      </c>
      <c r="B577" s="84" t="s">
        <v>89</v>
      </c>
      <c r="C577" s="84" t="s">
        <v>1065</v>
      </c>
      <c r="D577" s="84">
        <v>2018</v>
      </c>
      <c r="E577" s="84">
        <v>33</v>
      </c>
      <c r="F577" s="84" t="s">
        <v>1384</v>
      </c>
      <c r="G577" s="84" t="s">
        <v>1373</v>
      </c>
      <c r="H577" s="93" t="s">
        <v>1762</v>
      </c>
      <c r="I577" s="94">
        <v>0.49</v>
      </c>
      <c r="J577" s="93" t="s">
        <v>1064</v>
      </c>
      <c r="K577" s="184">
        <v>47.2</v>
      </c>
      <c r="L577" s="185">
        <v>3</v>
      </c>
      <c r="M577" s="96">
        <v>50</v>
      </c>
      <c r="N577" s="96">
        <v>0</v>
      </c>
      <c r="O577" s="96">
        <v>0</v>
      </c>
      <c r="P577" s="96">
        <v>0</v>
      </c>
      <c r="Q577" s="185">
        <v>8</v>
      </c>
      <c r="R577" s="96">
        <v>18</v>
      </c>
      <c r="S577" s="96">
        <v>197</v>
      </c>
      <c r="T577" s="96">
        <v>5</v>
      </c>
      <c r="U577" s="96">
        <v>16</v>
      </c>
      <c r="V577" s="96">
        <v>1</v>
      </c>
      <c r="W577" s="185">
        <v>54</v>
      </c>
      <c r="X577" s="96">
        <v>146</v>
      </c>
      <c r="Y577" s="96">
        <v>38</v>
      </c>
      <c r="Z577" s="96">
        <v>27</v>
      </c>
      <c r="AA577" s="96">
        <v>3</v>
      </c>
      <c r="AB577" s="96">
        <v>2</v>
      </c>
      <c r="AC577" s="96">
        <v>0</v>
      </c>
      <c r="AD577" s="96">
        <v>19</v>
      </c>
      <c r="AE577" s="188">
        <v>2.96</v>
      </c>
      <c r="AF577" s="96">
        <v>37</v>
      </c>
      <c r="AG577" s="97">
        <v>6.8</v>
      </c>
      <c r="AH577" s="98">
        <v>3.3</v>
      </c>
      <c r="AI577" s="97">
        <v>9.6</v>
      </c>
      <c r="AJ577" s="97">
        <v>3</v>
      </c>
      <c r="AK577" s="99">
        <v>0.93</v>
      </c>
      <c r="AL577" s="100">
        <v>0.25600000000000001</v>
      </c>
      <c r="AM577" s="99">
        <v>1.1000000000000001</v>
      </c>
      <c r="AN577" s="99">
        <v>1.36</v>
      </c>
      <c r="AO577" s="99">
        <v>0.06</v>
      </c>
      <c r="AP577" s="101">
        <v>131</v>
      </c>
      <c r="AQ577" s="102">
        <v>70</v>
      </c>
      <c r="AR577" s="103">
        <v>82</v>
      </c>
      <c r="AS577" s="102">
        <v>11</v>
      </c>
      <c r="AT577" s="191">
        <v>11.35</v>
      </c>
      <c r="AU577" s="84">
        <v>7</v>
      </c>
      <c r="AV577" s="84">
        <v>4</v>
      </c>
      <c r="AW577" s="94">
        <v>0.33</v>
      </c>
      <c r="AX577" s="84" t="s">
        <v>1762</v>
      </c>
      <c r="AY577" s="97">
        <v>45.4</v>
      </c>
      <c r="AZ577" s="94">
        <v>3.27</v>
      </c>
      <c r="BA577" s="96">
        <v>60</v>
      </c>
      <c r="BB577" s="96">
        <v>56</v>
      </c>
      <c r="BC577" s="84" t="s">
        <v>1762</v>
      </c>
      <c r="BD577" s="97">
        <v>42.1</v>
      </c>
      <c r="BE577" s="94">
        <v>3.29</v>
      </c>
      <c r="BF577" s="96">
        <v>65</v>
      </c>
      <c r="BG577" s="96">
        <v>53</v>
      </c>
      <c r="BH577" s="97">
        <v>67.3</v>
      </c>
      <c r="BI577" s="94">
        <v>2.54</v>
      </c>
      <c r="BJ577" s="94">
        <v>2.68</v>
      </c>
      <c r="BK577" s="96">
        <v>129</v>
      </c>
      <c r="BL577" s="94">
        <v>0.42</v>
      </c>
      <c r="BM577" s="36">
        <v>-47</v>
      </c>
      <c r="BN577" s="70" t="s">
        <v>1065</v>
      </c>
      <c r="BO577" s="104">
        <v>-25</v>
      </c>
      <c r="BP577" s="84" t="s">
        <v>2288</v>
      </c>
      <c r="BQ577" s="84">
        <v>453284</v>
      </c>
      <c r="BR577" s="36" t="s">
        <v>3762</v>
      </c>
      <c r="BS577" s="36" t="s">
        <v>4282</v>
      </c>
      <c r="BT577" s="36" t="s">
        <v>5022</v>
      </c>
      <c r="BU577" s="84" t="s">
        <v>5264</v>
      </c>
      <c r="BV577" s="84" t="s">
        <v>5293</v>
      </c>
    </row>
    <row r="578" spans="1:74" x14ac:dyDescent="0.3">
      <c r="A578" s="84" t="s">
        <v>3324</v>
      </c>
      <c r="B578" s="84" t="s">
        <v>3323</v>
      </c>
      <c r="C578" s="84" t="s">
        <v>1065</v>
      </c>
      <c r="D578" s="84">
        <v>2018</v>
      </c>
      <c r="E578" s="84">
        <v>27</v>
      </c>
      <c r="F578" s="84" t="s">
        <v>1554</v>
      </c>
      <c r="G578" s="84" t="s">
        <v>1373</v>
      </c>
      <c r="H578" s="93" t="s">
        <v>1762</v>
      </c>
      <c r="I578" s="94">
        <v>0.56000000000000005</v>
      </c>
      <c r="J578" s="93" t="s">
        <v>1064</v>
      </c>
      <c r="K578" s="184">
        <v>59.7</v>
      </c>
      <c r="L578" s="185">
        <v>3</v>
      </c>
      <c r="M578" s="96">
        <v>54</v>
      </c>
      <c r="N578" s="96">
        <v>0</v>
      </c>
      <c r="O578" s="96">
        <v>0</v>
      </c>
      <c r="P578" s="96">
        <v>0</v>
      </c>
      <c r="Q578" s="185">
        <v>17</v>
      </c>
      <c r="R578" s="96">
        <v>30</v>
      </c>
      <c r="S578" s="96">
        <v>226</v>
      </c>
      <c r="T578" s="96">
        <v>5</v>
      </c>
      <c r="U578" s="96">
        <v>19</v>
      </c>
      <c r="V578" s="96">
        <v>1</v>
      </c>
      <c r="W578" s="185">
        <v>70</v>
      </c>
      <c r="X578" s="96">
        <v>164</v>
      </c>
      <c r="Y578" s="96">
        <v>45</v>
      </c>
      <c r="Z578" s="96">
        <v>27</v>
      </c>
      <c r="AA578" s="96">
        <v>4</v>
      </c>
      <c r="AB578" s="96">
        <v>2</v>
      </c>
      <c r="AC578" s="96">
        <v>0</v>
      </c>
      <c r="AD578" s="96">
        <v>20</v>
      </c>
      <c r="AE578" s="188">
        <v>3.05</v>
      </c>
      <c r="AF578" s="96">
        <v>47</v>
      </c>
      <c r="AG578" s="97">
        <v>7.7</v>
      </c>
      <c r="AH578" s="98">
        <v>3.6</v>
      </c>
      <c r="AI578" s="97">
        <v>11.1</v>
      </c>
      <c r="AJ578" s="97">
        <v>3.2</v>
      </c>
      <c r="AK578" s="99">
        <v>0.78</v>
      </c>
      <c r="AL578" s="100">
        <v>0.29099999999999998</v>
      </c>
      <c r="AM578" s="99">
        <v>1.1599999999999999</v>
      </c>
      <c r="AN578" s="99">
        <v>1.21</v>
      </c>
      <c r="AO578" s="99">
        <v>0.05</v>
      </c>
      <c r="AP578" s="101">
        <v>202</v>
      </c>
      <c r="AQ578" s="102">
        <v>72</v>
      </c>
      <c r="AR578" s="103">
        <v>77</v>
      </c>
      <c r="AS578" s="102">
        <v>12</v>
      </c>
      <c r="AT578" s="191">
        <v>15.89</v>
      </c>
      <c r="AU578" s="84">
        <v>8</v>
      </c>
      <c r="AV578" s="84">
        <v>5</v>
      </c>
      <c r="AW578" s="94">
        <v>0.08</v>
      </c>
      <c r="AX578" s="84" t="s">
        <v>1762</v>
      </c>
      <c r="AY578" s="97">
        <v>51.8</v>
      </c>
      <c r="AZ578" s="94">
        <v>3.01</v>
      </c>
      <c r="BA578" s="96">
        <v>55</v>
      </c>
      <c r="BB578" s="96">
        <v>78</v>
      </c>
      <c r="BC578" s="84" t="s">
        <v>1762</v>
      </c>
      <c r="BD578" s="97">
        <v>46.9</v>
      </c>
      <c r="BE578" s="94">
        <v>3.13</v>
      </c>
      <c r="BF578" s="96">
        <v>62</v>
      </c>
      <c r="BG578" s="96">
        <v>66</v>
      </c>
      <c r="BH578" s="97">
        <v>62.7</v>
      </c>
      <c r="BI578" s="94">
        <v>2.2999999999999998</v>
      </c>
      <c r="BJ578" s="94">
        <v>2.4500000000000002</v>
      </c>
      <c r="BK578" s="96">
        <v>174</v>
      </c>
      <c r="BL578" s="94">
        <v>0.75</v>
      </c>
      <c r="BM578" s="36">
        <v>-96</v>
      </c>
      <c r="BN578" s="70" t="s">
        <v>1065</v>
      </c>
      <c r="BO578" s="104">
        <v>-16</v>
      </c>
      <c r="BP578" s="84" t="s">
        <v>3322</v>
      </c>
      <c r="BQ578" s="84">
        <v>571704</v>
      </c>
      <c r="BR578" s="36" t="s">
        <v>3785</v>
      </c>
      <c r="BS578" s="36" t="s">
        <v>3703</v>
      </c>
      <c r="BT578" s="36" t="s">
        <v>3574</v>
      </c>
      <c r="BU578" s="84" t="s">
        <v>3575</v>
      </c>
      <c r="BV578" s="84" t="s">
        <v>5861</v>
      </c>
    </row>
    <row r="579" spans="1:74" x14ac:dyDescent="0.3">
      <c r="A579" s="84" t="s">
        <v>71</v>
      </c>
      <c r="B579" s="84" t="s">
        <v>205</v>
      </c>
      <c r="C579" s="84" t="s">
        <v>1065</v>
      </c>
      <c r="D579" s="84">
        <v>2018</v>
      </c>
      <c r="E579" s="84">
        <v>29</v>
      </c>
      <c r="F579" s="84" t="s">
        <v>1372</v>
      </c>
      <c r="G579" s="84" t="s">
        <v>1373</v>
      </c>
      <c r="H579" s="93" t="s">
        <v>1762</v>
      </c>
      <c r="I579" s="94">
        <v>0.57999999999999996</v>
      </c>
      <c r="J579" s="93" t="s">
        <v>1064</v>
      </c>
      <c r="K579" s="184">
        <v>57</v>
      </c>
      <c r="L579" s="185">
        <v>3</v>
      </c>
      <c r="M579" s="96">
        <v>55</v>
      </c>
      <c r="N579" s="96">
        <v>0</v>
      </c>
      <c r="O579" s="96">
        <v>0</v>
      </c>
      <c r="P579" s="96">
        <v>0</v>
      </c>
      <c r="Q579" s="185">
        <v>21</v>
      </c>
      <c r="R579" s="96">
        <v>37</v>
      </c>
      <c r="S579" s="96">
        <v>227</v>
      </c>
      <c r="T579" s="96">
        <v>6</v>
      </c>
      <c r="U579" s="96">
        <v>19</v>
      </c>
      <c r="V579" s="96">
        <v>1</v>
      </c>
      <c r="W579" s="185">
        <v>69</v>
      </c>
      <c r="X579" s="96">
        <v>166</v>
      </c>
      <c r="Y579" s="96">
        <v>45</v>
      </c>
      <c r="Z579" s="96">
        <v>28</v>
      </c>
      <c r="AA579" s="96">
        <v>5</v>
      </c>
      <c r="AB579" s="96">
        <v>2</v>
      </c>
      <c r="AC579" s="96">
        <v>0</v>
      </c>
      <c r="AD579" s="96">
        <v>21</v>
      </c>
      <c r="AE579" s="188">
        <v>3.1</v>
      </c>
      <c r="AF579" s="96">
        <v>46</v>
      </c>
      <c r="AG579" s="97">
        <v>7.4</v>
      </c>
      <c r="AH579" s="98">
        <v>3.6</v>
      </c>
      <c r="AI579" s="97">
        <v>10.8</v>
      </c>
      <c r="AJ579" s="97">
        <v>3.1</v>
      </c>
      <c r="AK579" s="99">
        <v>0.94</v>
      </c>
      <c r="AL579" s="100">
        <v>0.27600000000000002</v>
      </c>
      <c r="AM579" s="99">
        <v>1.1299999999999999</v>
      </c>
      <c r="AN579" s="99">
        <v>1.39</v>
      </c>
      <c r="AO579" s="99">
        <v>0.06</v>
      </c>
      <c r="AP579" s="101">
        <v>179</v>
      </c>
      <c r="AQ579" s="102">
        <v>73</v>
      </c>
      <c r="AR579" s="103">
        <v>74</v>
      </c>
      <c r="AS579" s="102">
        <v>12</v>
      </c>
      <c r="AT579" s="191">
        <v>17.2</v>
      </c>
      <c r="AU579" s="84">
        <v>10</v>
      </c>
      <c r="AV579" s="84">
        <v>6</v>
      </c>
      <c r="AW579" s="94">
        <v>0.19</v>
      </c>
      <c r="AX579" s="84" t="s">
        <v>1762</v>
      </c>
      <c r="AY579" s="97">
        <v>50.8</v>
      </c>
      <c r="AZ579" s="94">
        <v>3.24</v>
      </c>
      <c r="BA579" s="96">
        <v>60</v>
      </c>
      <c r="BB579" s="96">
        <v>60</v>
      </c>
      <c r="BC579" s="84" t="s">
        <v>1762</v>
      </c>
      <c r="BD579" s="97">
        <v>46.5</v>
      </c>
      <c r="BE579" s="94">
        <v>3.29</v>
      </c>
      <c r="BF579" s="96">
        <v>65</v>
      </c>
      <c r="BG579" s="96">
        <v>55</v>
      </c>
      <c r="BH579" s="97">
        <v>67.3</v>
      </c>
      <c r="BI579" s="94">
        <v>2.94</v>
      </c>
      <c r="BJ579" s="94">
        <v>3.13</v>
      </c>
      <c r="BK579" s="96">
        <v>75</v>
      </c>
      <c r="BL579" s="94">
        <v>0.15</v>
      </c>
      <c r="BM579" s="36">
        <v>-2</v>
      </c>
      <c r="BN579" s="70" t="s">
        <v>1065</v>
      </c>
      <c r="BO579" s="104">
        <v>-21</v>
      </c>
      <c r="BP579" s="84" t="s">
        <v>2266</v>
      </c>
      <c r="BQ579" s="84">
        <v>592102</v>
      </c>
      <c r="BR579" s="36" t="s">
        <v>3785</v>
      </c>
      <c r="BS579" s="36" t="s">
        <v>3703</v>
      </c>
      <c r="BT579" s="36" t="s">
        <v>3492</v>
      </c>
      <c r="BU579" s="84" t="s">
        <v>3574</v>
      </c>
      <c r="BV579" s="84" t="s">
        <v>6138</v>
      </c>
    </row>
    <row r="580" spans="1:74" x14ac:dyDescent="0.3">
      <c r="A580" s="84" t="s">
        <v>6139</v>
      </c>
      <c r="B580" s="84" t="s">
        <v>221</v>
      </c>
      <c r="C580" s="84" t="s">
        <v>1103</v>
      </c>
      <c r="D580" s="84">
        <v>2018</v>
      </c>
      <c r="E580" s="84">
        <v>30</v>
      </c>
      <c r="F580" s="84" t="s">
        <v>1375</v>
      </c>
      <c r="G580" s="84" t="s">
        <v>1373</v>
      </c>
      <c r="H580" s="93" t="s">
        <v>1762</v>
      </c>
      <c r="I580" s="94">
        <v>0.61</v>
      </c>
      <c r="J580" s="93" t="s">
        <v>1064</v>
      </c>
      <c r="K580" s="184">
        <v>53.8</v>
      </c>
      <c r="L580" s="185">
        <v>3</v>
      </c>
      <c r="M580" s="96">
        <v>48</v>
      </c>
      <c r="N580" s="96">
        <v>0</v>
      </c>
      <c r="O580" s="96">
        <v>0</v>
      </c>
      <c r="P580" s="96">
        <v>0</v>
      </c>
      <c r="Q580" s="185">
        <v>8</v>
      </c>
      <c r="R580" s="96">
        <v>15</v>
      </c>
      <c r="S580" s="96">
        <v>215</v>
      </c>
      <c r="T580" s="96">
        <v>4</v>
      </c>
      <c r="U580" s="96">
        <v>17</v>
      </c>
      <c r="V580" s="96">
        <v>2</v>
      </c>
      <c r="W580" s="185">
        <v>59</v>
      </c>
      <c r="X580" s="96">
        <v>160</v>
      </c>
      <c r="Y580" s="96">
        <v>42</v>
      </c>
      <c r="Z580" s="96">
        <v>28</v>
      </c>
      <c r="AA580" s="96">
        <v>3</v>
      </c>
      <c r="AB580" s="96">
        <v>1</v>
      </c>
      <c r="AC580" s="96">
        <v>0</v>
      </c>
      <c r="AD580" s="96">
        <v>19</v>
      </c>
      <c r="AE580" s="188">
        <v>3.16</v>
      </c>
      <c r="AF580" s="96">
        <v>42</v>
      </c>
      <c r="AG580" s="97">
        <v>7.1</v>
      </c>
      <c r="AH580" s="98">
        <v>3.6</v>
      </c>
      <c r="AI580" s="97">
        <v>9.6999999999999993</v>
      </c>
      <c r="AJ580" s="97">
        <v>2.8</v>
      </c>
      <c r="AK580" s="99">
        <v>0.71</v>
      </c>
      <c r="AL580" s="100">
        <v>0.26700000000000002</v>
      </c>
      <c r="AM580" s="99">
        <v>1.0900000000000001</v>
      </c>
      <c r="AN580" s="99">
        <v>1.1100000000000001</v>
      </c>
      <c r="AO580" s="99">
        <v>0.04</v>
      </c>
      <c r="AP580" s="101">
        <v>143</v>
      </c>
      <c r="AQ580" s="102">
        <v>75</v>
      </c>
      <c r="AR580" s="103">
        <v>67</v>
      </c>
      <c r="AS580" s="102">
        <v>11</v>
      </c>
      <c r="AT580" s="191">
        <v>12.28</v>
      </c>
      <c r="AU580" s="84">
        <v>14</v>
      </c>
      <c r="AV580" s="84">
        <v>7</v>
      </c>
      <c r="AW580" s="94">
        <v>0.01</v>
      </c>
      <c r="AX580" s="84" t="s">
        <v>1762</v>
      </c>
      <c r="AY580" s="97">
        <v>50</v>
      </c>
      <c r="AZ580" s="94">
        <v>3.07</v>
      </c>
      <c r="BA580" s="96">
        <v>56</v>
      </c>
      <c r="BB580" s="96">
        <v>73</v>
      </c>
      <c r="BC580" s="84" t="s">
        <v>1762</v>
      </c>
      <c r="BD580" s="97">
        <v>45.3</v>
      </c>
      <c r="BE580" s="94">
        <v>3.18</v>
      </c>
      <c r="BF580" s="96">
        <v>63</v>
      </c>
      <c r="BG580" s="96">
        <v>62</v>
      </c>
      <c r="BH580" s="97">
        <v>77.7</v>
      </c>
      <c r="BI580" s="94">
        <v>2.5499999999999998</v>
      </c>
      <c r="BJ580" s="94">
        <v>2.59</v>
      </c>
      <c r="BK580" s="96">
        <v>152</v>
      </c>
      <c r="BL580" s="94">
        <v>0.61</v>
      </c>
      <c r="BM580" s="36">
        <v>-85</v>
      </c>
      <c r="BN580" s="70" t="s">
        <v>1065</v>
      </c>
      <c r="BO580" s="104">
        <v>-32</v>
      </c>
      <c r="BP580" s="84" t="s">
        <v>6140</v>
      </c>
      <c r="BQ580" s="84">
        <v>501985</v>
      </c>
      <c r="BR580" s="36" t="s">
        <v>3784</v>
      </c>
      <c r="BS580" s="36" t="s">
        <v>3720</v>
      </c>
      <c r="BT580" s="36" t="s">
        <v>3669</v>
      </c>
      <c r="BU580" s="84" t="s">
        <v>4239</v>
      </c>
      <c r="BV580" s="84" t="s">
        <v>5425</v>
      </c>
    </row>
    <row r="581" spans="1:74" x14ac:dyDescent="0.3">
      <c r="A581" s="84" t="s">
        <v>1895</v>
      </c>
      <c r="B581" s="84" t="s">
        <v>1896</v>
      </c>
      <c r="C581" s="84" t="s">
        <v>1103</v>
      </c>
      <c r="D581" s="84">
        <v>2018</v>
      </c>
      <c r="E581" s="84">
        <v>30</v>
      </c>
      <c r="F581" s="84" t="s">
        <v>1383</v>
      </c>
      <c r="G581" s="84" t="s">
        <v>1373</v>
      </c>
      <c r="H581" s="93" t="s">
        <v>1762</v>
      </c>
      <c r="I581" s="94">
        <v>0.53</v>
      </c>
      <c r="J581" s="93" t="s">
        <v>1064</v>
      </c>
      <c r="K581" s="184">
        <v>46.6</v>
      </c>
      <c r="L581" s="185">
        <v>3</v>
      </c>
      <c r="M581" s="96">
        <v>46</v>
      </c>
      <c r="N581" s="96">
        <v>0</v>
      </c>
      <c r="O581" s="96">
        <v>0</v>
      </c>
      <c r="P581" s="96">
        <v>0</v>
      </c>
      <c r="Q581" s="185">
        <v>18</v>
      </c>
      <c r="R581" s="96">
        <v>31</v>
      </c>
      <c r="S581" s="96">
        <v>187</v>
      </c>
      <c r="T581" s="96">
        <v>3</v>
      </c>
      <c r="U581" s="96">
        <v>17</v>
      </c>
      <c r="V581" s="96">
        <v>1</v>
      </c>
      <c r="W581" s="185">
        <v>59</v>
      </c>
      <c r="X581" s="96">
        <v>137</v>
      </c>
      <c r="Y581" s="96">
        <v>35</v>
      </c>
      <c r="Z581" s="96">
        <v>28</v>
      </c>
      <c r="AA581" s="96">
        <v>4</v>
      </c>
      <c r="AB581" s="96">
        <v>2</v>
      </c>
      <c r="AC581" s="96">
        <v>0</v>
      </c>
      <c r="AD581" s="96">
        <v>16</v>
      </c>
      <c r="AE581" s="188">
        <v>3.13</v>
      </c>
      <c r="AF581" s="96">
        <v>38</v>
      </c>
      <c r="AG581" s="97">
        <v>7.4</v>
      </c>
      <c r="AH581" s="98">
        <v>3.5</v>
      </c>
      <c r="AI581" s="97">
        <v>11.2</v>
      </c>
      <c r="AJ581" s="97">
        <v>3.3</v>
      </c>
      <c r="AK581" s="99">
        <v>0.63</v>
      </c>
      <c r="AL581" s="100">
        <v>0.27500000000000002</v>
      </c>
      <c r="AM581" s="99">
        <v>1.1000000000000001</v>
      </c>
      <c r="AN581" s="99">
        <v>1.07</v>
      </c>
      <c r="AO581" s="99">
        <v>0.04</v>
      </c>
      <c r="AP581" s="101">
        <v>212</v>
      </c>
      <c r="AQ581" s="102">
        <v>74</v>
      </c>
      <c r="AR581" s="103">
        <v>66</v>
      </c>
      <c r="AS581" s="102">
        <v>10</v>
      </c>
      <c r="AT581" s="191">
        <v>14.17</v>
      </c>
      <c r="AU581" s="84">
        <v>16</v>
      </c>
      <c r="AV581" s="84">
        <v>8</v>
      </c>
      <c r="AW581" s="94">
        <v>0.01</v>
      </c>
      <c r="AX581" s="84" t="s">
        <v>1762</v>
      </c>
      <c r="AY581" s="97">
        <v>43.9</v>
      </c>
      <c r="AZ581" s="94">
        <v>2.93</v>
      </c>
      <c r="BA581" s="96">
        <v>54</v>
      </c>
      <c r="BB581" s="96">
        <v>82</v>
      </c>
      <c r="BC581" s="84" t="s">
        <v>1762</v>
      </c>
      <c r="BD581" s="97">
        <v>41.8</v>
      </c>
      <c r="BE581" s="94">
        <v>3.15</v>
      </c>
      <c r="BF581" s="96">
        <v>62</v>
      </c>
      <c r="BG581" s="96">
        <v>62</v>
      </c>
      <c r="BH581" s="97">
        <v>50.3</v>
      </c>
      <c r="BI581" s="94">
        <v>3.22</v>
      </c>
      <c r="BJ581" s="94">
        <v>2.56</v>
      </c>
      <c r="BK581" s="96">
        <v>139</v>
      </c>
      <c r="BL581" s="94">
        <v>-0.09</v>
      </c>
      <c r="BM581" s="36">
        <v>-73</v>
      </c>
      <c r="BN581" s="70" t="s">
        <v>1065</v>
      </c>
      <c r="BO581" s="104">
        <v>-8</v>
      </c>
      <c r="BP581" s="84" t="s">
        <v>1897</v>
      </c>
      <c r="BQ581" s="84">
        <v>547973</v>
      </c>
      <c r="BR581" s="36" t="s">
        <v>3784</v>
      </c>
      <c r="BS581" s="36" t="s">
        <v>3575</v>
      </c>
      <c r="BT581" s="36" t="s">
        <v>3492</v>
      </c>
      <c r="BU581" s="84" t="s">
        <v>3638</v>
      </c>
      <c r="BV581" s="84" t="s">
        <v>6141</v>
      </c>
    </row>
    <row r="582" spans="1:74" x14ac:dyDescent="0.3">
      <c r="A582" s="84" t="s">
        <v>146</v>
      </c>
      <c r="B582" s="84" t="s">
        <v>2204</v>
      </c>
      <c r="C582" s="84" t="s">
        <v>1065</v>
      </c>
      <c r="D582" s="84">
        <v>2018</v>
      </c>
      <c r="E582" s="84">
        <v>29</v>
      </c>
      <c r="F582" s="84" t="s">
        <v>1400</v>
      </c>
      <c r="G582" s="84" t="s">
        <v>1373</v>
      </c>
      <c r="H582" s="93" t="s">
        <v>1762</v>
      </c>
      <c r="I582" s="94">
        <v>0.59</v>
      </c>
      <c r="J582" s="93" t="s">
        <v>1064</v>
      </c>
      <c r="K582" s="184">
        <v>62.4</v>
      </c>
      <c r="L582" s="185">
        <v>4</v>
      </c>
      <c r="M582" s="96">
        <v>59</v>
      </c>
      <c r="N582" s="96">
        <v>0</v>
      </c>
      <c r="O582" s="96">
        <v>0</v>
      </c>
      <c r="P582" s="96">
        <v>0</v>
      </c>
      <c r="Q582" s="185">
        <v>10</v>
      </c>
      <c r="R582" s="96">
        <v>21</v>
      </c>
      <c r="S582" s="96">
        <v>248</v>
      </c>
      <c r="T582" s="96">
        <v>6</v>
      </c>
      <c r="U582" s="96">
        <v>16</v>
      </c>
      <c r="V582" s="96">
        <v>3</v>
      </c>
      <c r="W582" s="185">
        <v>64</v>
      </c>
      <c r="X582" s="96">
        <v>182</v>
      </c>
      <c r="Y582" s="96">
        <v>53</v>
      </c>
      <c r="Z582" s="96">
        <v>30</v>
      </c>
      <c r="AA582" s="96">
        <v>3</v>
      </c>
      <c r="AB582" s="96">
        <v>1</v>
      </c>
      <c r="AC582" s="96">
        <v>0</v>
      </c>
      <c r="AD582" s="96">
        <v>21</v>
      </c>
      <c r="AE582" s="188">
        <v>3.29</v>
      </c>
      <c r="AF582" s="96">
        <v>49</v>
      </c>
      <c r="AG582" s="97">
        <v>7.2</v>
      </c>
      <c r="AH582" s="98">
        <v>4</v>
      </c>
      <c r="AI582" s="97">
        <v>9.1999999999999993</v>
      </c>
      <c r="AJ582" s="97">
        <v>2.2999999999999998</v>
      </c>
      <c r="AK582" s="99">
        <v>0.9</v>
      </c>
      <c r="AL582" s="100">
        <v>0.27500000000000002</v>
      </c>
      <c r="AM582" s="99">
        <v>1.1100000000000001</v>
      </c>
      <c r="AN582" s="99">
        <v>1.27</v>
      </c>
      <c r="AO582" s="99">
        <v>0.05</v>
      </c>
      <c r="AP582" s="101">
        <v>120</v>
      </c>
      <c r="AQ582" s="102">
        <v>78</v>
      </c>
      <c r="AR582" s="103">
        <v>62</v>
      </c>
      <c r="AS582" s="102">
        <v>12</v>
      </c>
      <c r="AT582" s="191">
        <v>14.62</v>
      </c>
      <c r="AU582" s="84">
        <v>19</v>
      </c>
      <c r="AV582" s="84">
        <v>9</v>
      </c>
      <c r="AW582" s="94">
        <v>0.01</v>
      </c>
      <c r="AX582" s="84" t="s">
        <v>1762</v>
      </c>
      <c r="AY582" s="97">
        <v>54.4</v>
      </c>
      <c r="AZ582" s="94">
        <v>3.16</v>
      </c>
      <c r="BA582" s="96">
        <v>58</v>
      </c>
      <c r="BB582" s="96">
        <v>67</v>
      </c>
      <c r="BC582" s="84" t="s">
        <v>1762</v>
      </c>
      <c r="BD582" s="97">
        <v>48.7</v>
      </c>
      <c r="BE582" s="94">
        <v>3.3</v>
      </c>
      <c r="BF582" s="96">
        <v>65</v>
      </c>
      <c r="BG582" s="96">
        <v>55</v>
      </c>
      <c r="BH582" s="97">
        <v>76</v>
      </c>
      <c r="BI582" s="94">
        <v>2.84</v>
      </c>
      <c r="BJ582" s="94">
        <v>3.48</v>
      </c>
      <c r="BK582" s="96">
        <v>56</v>
      </c>
      <c r="BL582" s="94">
        <v>0.45</v>
      </c>
      <c r="BM582" s="36">
        <v>6</v>
      </c>
      <c r="BN582" s="70" t="s">
        <v>1065</v>
      </c>
      <c r="BO582" s="104">
        <v>-27</v>
      </c>
      <c r="BP582" s="84" t="s">
        <v>2205</v>
      </c>
      <c r="BQ582" s="84">
        <v>592665</v>
      </c>
      <c r="BR582" s="36" t="s">
        <v>3785</v>
      </c>
      <c r="BS582" s="36" t="s">
        <v>3573</v>
      </c>
      <c r="BT582" s="36" t="s">
        <v>5254</v>
      </c>
      <c r="BU582" s="84" t="s">
        <v>5251</v>
      </c>
      <c r="BV582" s="84" t="s">
        <v>5862</v>
      </c>
    </row>
    <row r="583" spans="1:74" x14ac:dyDescent="0.3">
      <c r="A583" s="84" t="s">
        <v>90</v>
      </c>
      <c r="B583" s="84" t="s">
        <v>364</v>
      </c>
      <c r="C583" s="84" t="s">
        <v>1065</v>
      </c>
      <c r="D583" s="84">
        <v>2018</v>
      </c>
      <c r="E583" s="84">
        <v>24</v>
      </c>
      <c r="F583" s="84" t="s">
        <v>1397</v>
      </c>
      <c r="G583" s="84" t="s">
        <v>1373</v>
      </c>
      <c r="H583" s="93" t="s">
        <v>1762</v>
      </c>
      <c r="I583" s="94">
        <v>0.55000000000000004</v>
      </c>
      <c r="J583" s="93" t="s">
        <v>1064</v>
      </c>
      <c r="K583" s="184">
        <v>68</v>
      </c>
      <c r="L583" s="185">
        <v>3</v>
      </c>
      <c r="M583" s="96">
        <v>54</v>
      </c>
      <c r="N583" s="96">
        <v>0</v>
      </c>
      <c r="O583" s="96">
        <v>0</v>
      </c>
      <c r="P583" s="96">
        <v>0</v>
      </c>
      <c r="Q583" s="185">
        <v>20</v>
      </c>
      <c r="R583" s="96">
        <v>32</v>
      </c>
      <c r="S583" s="96">
        <v>241</v>
      </c>
      <c r="T583" s="96">
        <v>7</v>
      </c>
      <c r="U583" s="96">
        <v>23</v>
      </c>
      <c r="V583" s="96">
        <v>2</v>
      </c>
      <c r="W583" s="185">
        <v>78</v>
      </c>
      <c r="X583" s="96">
        <v>173</v>
      </c>
      <c r="Y583" s="96">
        <v>46</v>
      </c>
      <c r="Z583" s="96">
        <v>29</v>
      </c>
      <c r="AA583" s="96">
        <v>4</v>
      </c>
      <c r="AB583" s="96">
        <v>3</v>
      </c>
      <c r="AC583" s="96">
        <v>1</v>
      </c>
      <c r="AD583" s="96">
        <v>23</v>
      </c>
      <c r="AE583" s="188">
        <v>3.27</v>
      </c>
      <c r="AF583" s="96">
        <v>49</v>
      </c>
      <c r="AG583" s="97">
        <v>7.6</v>
      </c>
      <c r="AH583" s="98">
        <v>3.4</v>
      </c>
      <c r="AI583" s="97">
        <v>11.8</v>
      </c>
      <c r="AJ583" s="97">
        <v>3.6</v>
      </c>
      <c r="AK583" s="99">
        <v>1.1000000000000001</v>
      </c>
      <c r="AL583" s="100">
        <v>0.28399999999999997</v>
      </c>
      <c r="AM583" s="99">
        <v>1.18</v>
      </c>
      <c r="AN583" s="99">
        <v>1.61</v>
      </c>
      <c r="AO583" s="99">
        <v>0.08</v>
      </c>
      <c r="AP583" s="101">
        <v>211</v>
      </c>
      <c r="AQ583" s="102">
        <v>77</v>
      </c>
      <c r="AR583" s="103">
        <v>61</v>
      </c>
      <c r="AS583" s="102">
        <v>11</v>
      </c>
      <c r="AT583" s="191">
        <v>16.989999999999998</v>
      </c>
      <c r="AU583" s="84">
        <v>20</v>
      </c>
      <c r="AV583" s="84">
        <v>10</v>
      </c>
      <c r="AW583" s="94">
        <v>0.13</v>
      </c>
      <c r="AX583" s="84" t="s">
        <v>1762</v>
      </c>
      <c r="AY583" s="97">
        <v>56.1</v>
      </c>
      <c r="AZ583" s="94">
        <v>3.31</v>
      </c>
      <c r="BA583" s="96">
        <v>61</v>
      </c>
      <c r="BB583" s="96">
        <v>58</v>
      </c>
      <c r="BC583" s="84" t="s">
        <v>1762</v>
      </c>
      <c r="BD583" s="97">
        <v>50</v>
      </c>
      <c r="BE583" s="94">
        <v>3.4</v>
      </c>
      <c r="BF583" s="96">
        <v>67</v>
      </c>
      <c r="BG583" s="96">
        <v>50</v>
      </c>
      <c r="BH583" s="97">
        <v>66</v>
      </c>
      <c r="BI583" s="94">
        <v>3.27</v>
      </c>
      <c r="BJ583" s="94">
        <v>3.84</v>
      </c>
      <c r="BK583" s="96">
        <v>38</v>
      </c>
      <c r="BL583" s="94">
        <v>0</v>
      </c>
      <c r="BM583" s="36">
        <v>24</v>
      </c>
      <c r="BN583" s="70" t="s">
        <v>1065</v>
      </c>
      <c r="BO583" s="104">
        <v>-16</v>
      </c>
      <c r="BP583" s="84" t="s">
        <v>5153</v>
      </c>
      <c r="BQ583" s="84">
        <v>621242</v>
      </c>
      <c r="BR583" s="36" t="s">
        <v>4728</v>
      </c>
      <c r="BS583" s="36" t="s">
        <v>5254</v>
      </c>
      <c r="BT583" s="36" t="s">
        <v>3700</v>
      </c>
      <c r="BU583" s="84" t="s">
        <v>3492</v>
      </c>
      <c r="BV583" s="84" t="s">
        <v>4705</v>
      </c>
    </row>
    <row r="584" spans="1:74" x14ac:dyDescent="0.3">
      <c r="A584" s="84" t="s">
        <v>5386</v>
      </c>
      <c r="B584" s="84" t="s">
        <v>58</v>
      </c>
      <c r="C584" s="84" t="s">
        <v>1065</v>
      </c>
      <c r="D584" s="84">
        <v>2018</v>
      </c>
      <c r="E584" s="84">
        <v>27</v>
      </c>
      <c r="F584" s="84" t="s">
        <v>1554</v>
      </c>
      <c r="G584" s="84" t="s">
        <v>1373</v>
      </c>
      <c r="H584" s="93" t="s">
        <v>1762</v>
      </c>
      <c r="I584" s="94">
        <v>0.65</v>
      </c>
      <c r="J584" s="93" t="s">
        <v>1064</v>
      </c>
      <c r="K584" s="184">
        <v>65.8</v>
      </c>
      <c r="L584" s="185">
        <v>4</v>
      </c>
      <c r="M584" s="96">
        <v>44</v>
      </c>
      <c r="N584" s="96">
        <v>2</v>
      </c>
      <c r="O584" s="96">
        <v>0</v>
      </c>
      <c r="P584" s="96">
        <v>0</v>
      </c>
      <c r="Q584" s="185">
        <v>4</v>
      </c>
      <c r="R584" s="96">
        <v>13</v>
      </c>
      <c r="S584" s="96">
        <v>272</v>
      </c>
      <c r="T584" s="96">
        <v>7</v>
      </c>
      <c r="U584" s="96">
        <v>20</v>
      </c>
      <c r="V584" s="96">
        <v>2</v>
      </c>
      <c r="W584" s="185">
        <v>74</v>
      </c>
      <c r="X584" s="96">
        <v>205</v>
      </c>
      <c r="Y584" s="96">
        <v>53</v>
      </c>
      <c r="Z584" s="96">
        <v>31</v>
      </c>
      <c r="AA584" s="96">
        <v>2</v>
      </c>
      <c r="AB584" s="96">
        <v>2</v>
      </c>
      <c r="AC584" s="96">
        <v>0</v>
      </c>
      <c r="AD584" s="96">
        <v>24</v>
      </c>
      <c r="AE584" s="188">
        <v>3.4</v>
      </c>
      <c r="AF584" s="96">
        <v>51</v>
      </c>
      <c r="AG584" s="97">
        <v>6.9</v>
      </c>
      <c r="AH584" s="98">
        <v>3.7</v>
      </c>
      <c r="AI584" s="97">
        <v>9.8000000000000007</v>
      </c>
      <c r="AJ584" s="97">
        <v>2.7</v>
      </c>
      <c r="AK584" s="99">
        <v>0.92</v>
      </c>
      <c r="AL584" s="100">
        <v>0.25900000000000001</v>
      </c>
      <c r="AM584" s="99">
        <v>1.07</v>
      </c>
      <c r="AN584" s="99">
        <v>1.32</v>
      </c>
      <c r="AO584" s="99">
        <v>0.06</v>
      </c>
      <c r="AP584" s="101">
        <v>137</v>
      </c>
      <c r="AQ584" s="102">
        <v>80</v>
      </c>
      <c r="AR584" s="103">
        <v>58</v>
      </c>
      <c r="AS584" s="102">
        <v>13</v>
      </c>
      <c r="AT584" s="191">
        <v>14.91</v>
      </c>
      <c r="AU584" s="84">
        <v>23</v>
      </c>
      <c r="AV584" s="84">
        <v>11</v>
      </c>
      <c r="AW584" s="94">
        <v>0.32</v>
      </c>
      <c r="AX584" s="84" t="s">
        <v>1739</v>
      </c>
      <c r="AY584" s="97">
        <v>66.2</v>
      </c>
      <c r="AZ584" s="94">
        <v>3.43</v>
      </c>
      <c r="BA584" s="96">
        <v>63</v>
      </c>
      <c r="BB584" s="96">
        <v>55</v>
      </c>
      <c r="BC584" s="84" t="s">
        <v>1762</v>
      </c>
      <c r="BD584" s="97">
        <v>54.2</v>
      </c>
      <c r="BE584" s="94">
        <v>3.72</v>
      </c>
      <c r="BF584" s="96">
        <v>74</v>
      </c>
      <c r="BG584" s="96">
        <v>38</v>
      </c>
      <c r="BH584" s="97">
        <v>80.7</v>
      </c>
      <c r="BI584" s="94">
        <v>2.68</v>
      </c>
      <c r="BJ584" s="94">
        <v>3.31</v>
      </c>
      <c r="BK584" s="96">
        <v>67</v>
      </c>
      <c r="BL584" s="94">
        <v>0.72</v>
      </c>
      <c r="BM584" s="36">
        <v>-10</v>
      </c>
      <c r="BN584" s="70" t="s">
        <v>1065</v>
      </c>
      <c r="BO584" s="104">
        <v>-26</v>
      </c>
      <c r="BP584" s="84" t="s">
        <v>5387</v>
      </c>
      <c r="BQ584" s="84">
        <v>606965</v>
      </c>
      <c r="BR584" s="36" t="s">
        <v>3785</v>
      </c>
      <c r="BS584" s="36" t="s">
        <v>5254</v>
      </c>
      <c r="BT584" s="36" t="s">
        <v>3731</v>
      </c>
      <c r="BU584" s="84" t="s">
        <v>3594</v>
      </c>
      <c r="BV584" s="84" t="s">
        <v>4703</v>
      </c>
    </row>
    <row r="585" spans="1:74" x14ac:dyDescent="0.3">
      <c r="A585" s="84" t="s">
        <v>1838</v>
      </c>
      <c r="B585" s="84" t="s">
        <v>189</v>
      </c>
      <c r="C585" s="84" t="s">
        <v>1065</v>
      </c>
      <c r="D585" s="84">
        <v>2018</v>
      </c>
      <c r="E585" s="84">
        <v>31</v>
      </c>
      <c r="F585" s="84" t="s">
        <v>1397</v>
      </c>
      <c r="G585" s="84" t="s">
        <v>1373</v>
      </c>
      <c r="H585" s="93" t="s">
        <v>1762</v>
      </c>
      <c r="I585" s="94">
        <v>0.63</v>
      </c>
      <c r="J585" s="93" t="s">
        <v>1064</v>
      </c>
      <c r="K585" s="184">
        <v>64.7</v>
      </c>
      <c r="L585" s="185">
        <v>4</v>
      </c>
      <c r="M585" s="96">
        <v>53</v>
      </c>
      <c r="N585" s="96">
        <v>4</v>
      </c>
      <c r="O585" s="96">
        <v>0</v>
      </c>
      <c r="P585" s="96">
        <v>0</v>
      </c>
      <c r="Q585" s="185">
        <v>5</v>
      </c>
      <c r="R585" s="96">
        <v>13</v>
      </c>
      <c r="S585" s="96">
        <v>303</v>
      </c>
      <c r="T585" s="96">
        <v>7</v>
      </c>
      <c r="U585" s="96">
        <v>26</v>
      </c>
      <c r="V585" s="96">
        <v>3</v>
      </c>
      <c r="W585" s="185">
        <v>73</v>
      </c>
      <c r="X585" s="96">
        <v>215</v>
      </c>
      <c r="Y585" s="96">
        <v>61</v>
      </c>
      <c r="Z585" s="96">
        <v>31</v>
      </c>
      <c r="AA585" s="96">
        <v>2</v>
      </c>
      <c r="AB585" s="96">
        <v>3</v>
      </c>
      <c r="AC585" s="96">
        <v>0</v>
      </c>
      <c r="AD585" s="96">
        <v>29</v>
      </c>
      <c r="AE585" s="188">
        <v>3.44</v>
      </c>
      <c r="AF585" s="96">
        <v>57</v>
      </c>
      <c r="AG585" s="97">
        <v>7.1</v>
      </c>
      <c r="AH585" s="98">
        <v>2.9</v>
      </c>
      <c r="AI585" s="97">
        <v>9</v>
      </c>
      <c r="AJ585" s="97">
        <v>3.2</v>
      </c>
      <c r="AK585" s="99">
        <v>0.89</v>
      </c>
      <c r="AL585" s="100">
        <v>0.29699999999999999</v>
      </c>
      <c r="AM585" s="99">
        <v>1.27</v>
      </c>
      <c r="AN585" s="99">
        <v>1.35</v>
      </c>
      <c r="AO585" s="99">
        <v>0.05</v>
      </c>
      <c r="AP585" s="101">
        <v>96</v>
      </c>
      <c r="AQ585" s="102">
        <v>81</v>
      </c>
      <c r="AR585" s="103">
        <v>55</v>
      </c>
      <c r="AS585" s="102">
        <v>12</v>
      </c>
      <c r="AT585" s="191">
        <v>11.76</v>
      </c>
      <c r="AU585" s="84">
        <v>29</v>
      </c>
      <c r="AV585" s="84">
        <v>10</v>
      </c>
      <c r="AW585" s="94">
        <v>0.36</v>
      </c>
      <c r="AX585" s="84" t="s">
        <v>1739</v>
      </c>
      <c r="AY585" s="97">
        <v>64.900000000000006</v>
      </c>
      <c r="AZ585" s="94">
        <v>3.62</v>
      </c>
      <c r="BA585" s="96">
        <v>67</v>
      </c>
      <c r="BB585" s="96">
        <v>45</v>
      </c>
      <c r="BC585" s="84" t="s">
        <v>1762</v>
      </c>
      <c r="BD585" s="97">
        <v>64.2</v>
      </c>
      <c r="BE585" s="94">
        <v>3.8</v>
      </c>
      <c r="BF585" s="96">
        <v>75</v>
      </c>
      <c r="BG585" s="96">
        <v>38</v>
      </c>
      <c r="BH585" s="97">
        <v>72.3</v>
      </c>
      <c r="BI585" s="94">
        <v>2.61</v>
      </c>
      <c r="BJ585" s="94">
        <v>2.95</v>
      </c>
      <c r="BK585" s="96">
        <v>96</v>
      </c>
      <c r="BL585" s="94">
        <v>0.82</v>
      </c>
      <c r="BM585" s="36">
        <v>-41</v>
      </c>
      <c r="BN585" s="70" t="s">
        <v>1065</v>
      </c>
      <c r="BO585" s="104">
        <v>-8</v>
      </c>
      <c r="BP585" s="84" t="s">
        <v>1839</v>
      </c>
      <c r="BQ585" s="84">
        <v>504379</v>
      </c>
      <c r="BR585" s="36" t="s">
        <v>3764</v>
      </c>
      <c r="BS585" s="36" t="s">
        <v>3590</v>
      </c>
      <c r="BT585" s="36" t="s">
        <v>5254</v>
      </c>
      <c r="BU585" s="84" t="s">
        <v>3552</v>
      </c>
      <c r="BV585" s="84" t="s">
        <v>4702</v>
      </c>
    </row>
    <row r="586" spans="1:74" x14ac:dyDescent="0.3">
      <c r="A586" s="84" t="s">
        <v>4498</v>
      </c>
      <c r="B586" s="84" t="s">
        <v>4499</v>
      </c>
      <c r="C586" s="84" t="s">
        <v>1065</v>
      </c>
      <c r="D586" s="84">
        <v>2018</v>
      </c>
      <c r="E586" s="84">
        <v>28</v>
      </c>
      <c r="F586" s="84" t="s">
        <v>1377</v>
      </c>
      <c r="G586" s="84" t="s">
        <v>1373</v>
      </c>
      <c r="H586" s="93" t="s">
        <v>1762</v>
      </c>
      <c r="I586" s="94">
        <v>0.57999999999999996</v>
      </c>
      <c r="J586" s="93" t="s">
        <v>1064</v>
      </c>
      <c r="K586" s="184">
        <v>65.599999999999994</v>
      </c>
      <c r="L586" s="185">
        <v>4</v>
      </c>
      <c r="M586" s="96">
        <v>57</v>
      </c>
      <c r="N586" s="96">
        <v>0</v>
      </c>
      <c r="O586" s="96">
        <v>0</v>
      </c>
      <c r="P586" s="96">
        <v>0</v>
      </c>
      <c r="Q586" s="185">
        <v>6</v>
      </c>
      <c r="R586" s="96">
        <v>16</v>
      </c>
      <c r="S586" s="96">
        <v>258</v>
      </c>
      <c r="T586" s="96">
        <v>6</v>
      </c>
      <c r="U586" s="96">
        <v>23</v>
      </c>
      <c r="V586" s="96">
        <v>2</v>
      </c>
      <c r="W586" s="185">
        <v>72</v>
      </c>
      <c r="X586" s="96">
        <v>188</v>
      </c>
      <c r="Y586" s="96">
        <v>51</v>
      </c>
      <c r="Z586" s="96">
        <v>31</v>
      </c>
      <c r="AA586" s="96">
        <v>3</v>
      </c>
      <c r="AB586" s="96">
        <v>4</v>
      </c>
      <c r="AC586" s="96">
        <v>0</v>
      </c>
      <c r="AD586" s="96">
        <v>23</v>
      </c>
      <c r="AE586" s="188">
        <v>3.47</v>
      </c>
      <c r="AF586" s="96">
        <v>52</v>
      </c>
      <c r="AG586" s="97">
        <v>7.5</v>
      </c>
      <c r="AH586" s="98">
        <v>3.2</v>
      </c>
      <c r="AI586" s="97">
        <v>10.1</v>
      </c>
      <c r="AJ586" s="97">
        <v>3.3</v>
      </c>
      <c r="AK586" s="99">
        <v>0.93</v>
      </c>
      <c r="AL586" s="100">
        <v>0.27100000000000002</v>
      </c>
      <c r="AM586" s="99">
        <v>1.1599999999999999</v>
      </c>
      <c r="AN586" s="99">
        <v>1.41</v>
      </c>
      <c r="AO586" s="99">
        <v>0.06</v>
      </c>
      <c r="AP586" s="101">
        <v>137</v>
      </c>
      <c r="AQ586" s="102">
        <v>82</v>
      </c>
      <c r="AR586" s="103">
        <v>52</v>
      </c>
      <c r="AS586" s="102">
        <v>11</v>
      </c>
      <c r="AT586" s="191">
        <v>13.12</v>
      </c>
      <c r="AU586" s="84">
        <v>29</v>
      </c>
      <c r="AV586" s="84">
        <v>13</v>
      </c>
      <c r="AW586" s="94">
        <v>-0.03</v>
      </c>
      <c r="AX586" s="84" t="s">
        <v>1762</v>
      </c>
      <c r="AY586" s="97">
        <v>55.3</v>
      </c>
      <c r="AZ586" s="94">
        <v>3.41</v>
      </c>
      <c r="BA586" s="96">
        <v>63</v>
      </c>
      <c r="BB586" s="96">
        <v>52</v>
      </c>
      <c r="BC586" s="84" t="s">
        <v>1762</v>
      </c>
      <c r="BD586" s="97">
        <v>49</v>
      </c>
      <c r="BE586" s="94">
        <v>3.43</v>
      </c>
      <c r="BF586" s="96">
        <v>68</v>
      </c>
      <c r="BG586" s="96">
        <v>48</v>
      </c>
      <c r="BH586" s="97">
        <v>78.7</v>
      </c>
      <c r="BI586" s="94">
        <v>2.75</v>
      </c>
      <c r="BJ586" s="94">
        <v>3.63</v>
      </c>
      <c r="BK586" s="96">
        <v>49</v>
      </c>
      <c r="BL586" s="94">
        <v>0.72</v>
      </c>
      <c r="BM586" s="36">
        <v>3</v>
      </c>
      <c r="BN586" s="70" t="s">
        <v>1065</v>
      </c>
      <c r="BO586" s="104">
        <v>-30</v>
      </c>
      <c r="BP586" s="84" t="s">
        <v>4500</v>
      </c>
      <c r="BQ586" s="84">
        <v>571710</v>
      </c>
      <c r="BR586" s="36" t="s">
        <v>3785</v>
      </c>
      <c r="BS586" s="36" t="s">
        <v>5254</v>
      </c>
      <c r="BT586" s="36" t="s">
        <v>3618</v>
      </c>
      <c r="BU586" s="84" t="s">
        <v>3613</v>
      </c>
      <c r="BV586" s="84" t="s">
        <v>4703</v>
      </c>
    </row>
    <row r="587" spans="1:74" x14ac:dyDescent="0.3">
      <c r="A587" s="84" t="s">
        <v>2298</v>
      </c>
      <c r="B587" s="84" t="s">
        <v>2299</v>
      </c>
      <c r="C587" s="84" t="s">
        <v>1065</v>
      </c>
      <c r="D587" s="84">
        <v>2018</v>
      </c>
      <c r="E587" s="84">
        <v>30</v>
      </c>
      <c r="F587" s="84" t="s">
        <v>1383</v>
      </c>
      <c r="G587" s="84" t="s">
        <v>1373</v>
      </c>
      <c r="H587" s="93" t="s">
        <v>1762</v>
      </c>
      <c r="I587" s="94">
        <v>0.57999999999999996</v>
      </c>
      <c r="J587" s="93" t="s">
        <v>1064</v>
      </c>
      <c r="K587" s="184">
        <v>52.4</v>
      </c>
      <c r="L587" s="185">
        <v>3</v>
      </c>
      <c r="M587" s="96">
        <v>52</v>
      </c>
      <c r="N587" s="96">
        <v>0</v>
      </c>
      <c r="O587" s="96">
        <v>0</v>
      </c>
      <c r="P587" s="96">
        <v>0</v>
      </c>
      <c r="Q587" s="185">
        <v>10</v>
      </c>
      <c r="R587" s="96">
        <v>19</v>
      </c>
      <c r="S587" s="96">
        <v>215</v>
      </c>
      <c r="T587" s="96">
        <v>4</v>
      </c>
      <c r="U587" s="96">
        <v>24</v>
      </c>
      <c r="V587" s="96">
        <v>1</v>
      </c>
      <c r="W587" s="185">
        <v>73</v>
      </c>
      <c r="X587" s="96">
        <v>155</v>
      </c>
      <c r="Y587" s="96">
        <v>36</v>
      </c>
      <c r="Z587" s="96">
        <v>31</v>
      </c>
      <c r="AA587" s="96">
        <v>4</v>
      </c>
      <c r="AB587" s="96">
        <v>4</v>
      </c>
      <c r="AC587" s="96">
        <v>0</v>
      </c>
      <c r="AD587" s="96">
        <v>19</v>
      </c>
      <c r="AE587" s="188">
        <v>3.44</v>
      </c>
      <c r="AF587" s="96">
        <v>44</v>
      </c>
      <c r="AG587" s="97">
        <v>7.7</v>
      </c>
      <c r="AH587" s="98">
        <v>3</v>
      </c>
      <c r="AI587" s="97">
        <v>12.3</v>
      </c>
      <c r="AJ587" s="97">
        <v>4.2</v>
      </c>
      <c r="AK587" s="99">
        <v>0.68</v>
      </c>
      <c r="AL587" s="100">
        <v>0.27400000000000002</v>
      </c>
      <c r="AM587" s="99">
        <v>1.1499999999999999</v>
      </c>
      <c r="AN587" s="99">
        <v>1.22</v>
      </c>
      <c r="AO587" s="99">
        <v>0.05</v>
      </c>
      <c r="AP587" s="101">
        <v>238</v>
      </c>
      <c r="AQ587" s="102">
        <v>81</v>
      </c>
      <c r="AR587" s="103">
        <v>50</v>
      </c>
      <c r="AS587" s="102">
        <v>9</v>
      </c>
      <c r="AT587" s="191">
        <v>12.86</v>
      </c>
      <c r="AU587" s="84">
        <v>34</v>
      </c>
      <c r="AV587" s="84">
        <v>14</v>
      </c>
      <c r="AW587" s="94">
        <v>-0.19</v>
      </c>
      <c r="AX587" s="84" t="s">
        <v>1762</v>
      </c>
      <c r="AY587" s="97">
        <v>47.7</v>
      </c>
      <c r="AZ587" s="94">
        <v>3.08</v>
      </c>
      <c r="BA587" s="96">
        <v>57</v>
      </c>
      <c r="BB587" s="96">
        <v>71</v>
      </c>
      <c r="BC587" s="84" t="s">
        <v>1762</v>
      </c>
      <c r="BD587" s="97">
        <v>44.2</v>
      </c>
      <c r="BE587" s="94">
        <v>3.24</v>
      </c>
      <c r="BF587" s="96">
        <v>64</v>
      </c>
      <c r="BG587" s="96">
        <v>57</v>
      </c>
      <c r="BH587" s="97">
        <v>59.7</v>
      </c>
      <c r="BI587" s="94">
        <v>2.87</v>
      </c>
      <c r="BJ587" s="94">
        <v>3.3</v>
      </c>
      <c r="BK587" s="96">
        <v>60</v>
      </c>
      <c r="BL587" s="94">
        <v>0.56999999999999995</v>
      </c>
      <c r="BM587" s="36">
        <v>-11</v>
      </c>
      <c r="BN587" s="70" t="s">
        <v>1065</v>
      </c>
      <c r="BO587" s="104">
        <v>-15</v>
      </c>
      <c r="BP587" s="84" t="s">
        <v>2300</v>
      </c>
      <c r="BQ587" s="84">
        <v>476454</v>
      </c>
      <c r="BR587" s="36" t="s">
        <v>3758</v>
      </c>
      <c r="BS587" s="36" t="s">
        <v>5392</v>
      </c>
      <c r="BT587" s="36" t="s">
        <v>5254</v>
      </c>
      <c r="BU587" s="84" t="s">
        <v>3618</v>
      </c>
      <c r="BV587" s="84" t="s">
        <v>4702</v>
      </c>
    </row>
    <row r="588" spans="1:74" x14ac:dyDescent="0.3">
      <c r="A588" s="84" t="s">
        <v>908</v>
      </c>
      <c r="B588" s="84" t="s">
        <v>1746</v>
      </c>
      <c r="C588" s="84" t="s">
        <v>1065</v>
      </c>
      <c r="D588" s="84">
        <v>2018</v>
      </c>
      <c r="E588" s="84">
        <v>33</v>
      </c>
      <c r="F588" s="84" t="s">
        <v>1384</v>
      </c>
      <c r="G588" s="84" t="s">
        <v>1373</v>
      </c>
      <c r="H588" s="93" t="s">
        <v>1762</v>
      </c>
      <c r="I588" s="94">
        <v>0.62</v>
      </c>
      <c r="J588" s="93" t="s">
        <v>1064</v>
      </c>
      <c r="K588" s="184">
        <v>59.8</v>
      </c>
      <c r="L588" s="185">
        <v>3</v>
      </c>
      <c r="M588" s="96">
        <v>35</v>
      </c>
      <c r="N588" s="96">
        <v>6</v>
      </c>
      <c r="O588" s="96">
        <v>0</v>
      </c>
      <c r="P588" s="96">
        <v>0</v>
      </c>
      <c r="Q588" s="185">
        <v>6</v>
      </c>
      <c r="R588" s="96">
        <v>13</v>
      </c>
      <c r="S588" s="96">
        <v>240</v>
      </c>
      <c r="T588" s="96">
        <v>7</v>
      </c>
      <c r="U588" s="96">
        <v>22</v>
      </c>
      <c r="V588" s="96">
        <v>2</v>
      </c>
      <c r="W588" s="185">
        <v>53</v>
      </c>
      <c r="X588" s="96">
        <v>166</v>
      </c>
      <c r="Y588" s="96">
        <v>62</v>
      </c>
      <c r="Z588" s="96">
        <v>33</v>
      </c>
      <c r="AA588" s="96">
        <v>4</v>
      </c>
      <c r="AB588" s="96">
        <v>2</v>
      </c>
      <c r="AC588" s="96">
        <v>0</v>
      </c>
      <c r="AD588" s="96">
        <v>34</v>
      </c>
      <c r="AE588" s="188">
        <v>3.61</v>
      </c>
      <c r="AF588" s="96">
        <v>56</v>
      </c>
      <c r="AG588" s="97">
        <v>8.9</v>
      </c>
      <c r="AH588" s="98">
        <v>2.2999999999999998</v>
      </c>
      <c r="AI588" s="97">
        <v>8.4</v>
      </c>
      <c r="AJ588" s="97">
        <v>3.6</v>
      </c>
      <c r="AK588" s="99">
        <v>1.1399999999999999</v>
      </c>
      <c r="AL588" s="100">
        <v>0.28299999999999997</v>
      </c>
      <c r="AM588" s="99">
        <v>1.37</v>
      </c>
      <c r="AN588" s="99">
        <v>1.67</v>
      </c>
      <c r="AO588" s="99">
        <v>7.0000000000000007E-2</v>
      </c>
      <c r="AP588" s="101">
        <v>58</v>
      </c>
      <c r="AQ588" s="102">
        <v>85</v>
      </c>
      <c r="AR588" s="103">
        <v>45</v>
      </c>
      <c r="AS588" s="102">
        <v>11</v>
      </c>
      <c r="AT588" s="191">
        <v>9.5</v>
      </c>
      <c r="AU588" s="84">
        <v>45</v>
      </c>
      <c r="AV588" s="84">
        <v>15</v>
      </c>
      <c r="AW588" s="94">
        <v>0.06</v>
      </c>
      <c r="AX588" s="84" t="s">
        <v>1762</v>
      </c>
      <c r="AY588" s="97">
        <v>50.7</v>
      </c>
      <c r="AZ588" s="94">
        <v>3.83</v>
      </c>
      <c r="BA588" s="96">
        <v>70</v>
      </c>
      <c r="BB588" s="96">
        <v>33</v>
      </c>
      <c r="BC588" s="84" t="s">
        <v>1762</v>
      </c>
      <c r="BD588" s="97">
        <v>45.8</v>
      </c>
      <c r="BE588" s="94">
        <v>3.67</v>
      </c>
      <c r="BF588" s="96">
        <v>73</v>
      </c>
      <c r="BG588" s="96">
        <v>37</v>
      </c>
      <c r="BH588" s="97">
        <v>62</v>
      </c>
      <c r="BI588" s="94">
        <v>4.21</v>
      </c>
      <c r="BJ588" s="94">
        <v>3.69</v>
      </c>
      <c r="BK588" s="96">
        <v>42</v>
      </c>
      <c r="BL588" s="94">
        <v>-0.6</v>
      </c>
      <c r="BM588" s="36">
        <v>3</v>
      </c>
      <c r="BN588" s="70" t="s">
        <v>1065</v>
      </c>
      <c r="BO588" s="104">
        <v>-16</v>
      </c>
      <c r="BP588" s="84" t="s">
        <v>1747</v>
      </c>
      <c r="BQ588" s="84">
        <v>502032</v>
      </c>
      <c r="BR588" s="36" t="s">
        <v>3764</v>
      </c>
      <c r="BS588" s="36" t="s">
        <v>5254</v>
      </c>
      <c r="BT588" s="36" t="s">
        <v>3719</v>
      </c>
      <c r="BU588" s="84" t="s">
        <v>3721</v>
      </c>
      <c r="BV588" s="84" t="s">
        <v>4703</v>
      </c>
    </row>
    <row r="589" spans="1:74" x14ac:dyDescent="0.3">
      <c r="A589" s="84" t="s">
        <v>2491</v>
      </c>
      <c r="B589" s="84" t="s">
        <v>122</v>
      </c>
      <c r="C589" s="84" t="s">
        <v>1065</v>
      </c>
      <c r="D589" s="84">
        <v>2018</v>
      </c>
      <c r="E589" s="84">
        <v>29</v>
      </c>
      <c r="F589" s="84" t="s">
        <v>1402</v>
      </c>
      <c r="G589" s="84" t="s">
        <v>1373</v>
      </c>
      <c r="H589" s="93" t="s">
        <v>1762</v>
      </c>
      <c r="I589" s="94">
        <v>0.59</v>
      </c>
      <c r="J589" s="93" t="s">
        <v>1064</v>
      </c>
      <c r="K589" s="184">
        <v>56.3</v>
      </c>
      <c r="L589" s="185">
        <v>3</v>
      </c>
      <c r="M589" s="96">
        <v>46</v>
      </c>
      <c r="N589" s="96">
        <v>2</v>
      </c>
      <c r="O589" s="96">
        <v>0</v>
      </c>
      <c r="P589" s="96">
        <v>0</v>
      </c>
      <c r="Q589" s="185">
        <v>20</v>
      </c>
      <c r="R589" s="96">
        <v>28</v>
      </c>
      <c r="S589" s="96">
        <v>224</v>
      </c>
      <c r="T589" s="96">
        <v>5</v>
      </c>
      <c r="U589" s="96">
        <v>17</v>
      </c>
      <c r="V589" s="96">
        <v>3</v>
      </c>
      <c r="W589" s="185">
        <v>53</v>
      </c>
      <c r="X589" s="96">
        <v>162</v>
      </c>
      <c r="Y589" s="96">
        <v>49</v>
      </c>
      <c r="Z589" s="96">
        <v>33</v>
      </c>
      <c r="AA589" s="96">
        <v>3</v>
      </c>
      <c r="AB589" s="96">
        <v>2</v>
      </c>
      <c r="AC589" s="96">
        <v>0</v>
      </c>
      <c r="AD589" s="96">
        <v>22</v>
      </c>
      <c r="AE589" s="188">
        <v>3.61</v>
      </c>
      <c r="AF589" s="96">
        <v>47</v>
      </c>
      <c r="AG589" s="97">
        <v>7.8</v>
      </c>
      <c r="AH589" s="98">
        <v>3.1</v>
      </c>
      <c r="AI589" s="97">
        <v>8.6</v>
      </c>
      <c r="AJ589" s="97">
        <v>2.9</v>
      </c>
      <c r="AK589" s="99">
        <v>0.8</v>
      </c>
      <c r="AL589" s="100">
        <v>0.27600000000000002</v>
      </c>
      <c r="AM589" s="99">
        <v>1.19</v>
      </c>
      <c r="AN589" s="99">
        <v>1.21</v>
      </c>
      <c r="AO589" s="99">
        <v>0.05</v>
      </c>
      <c r="AP589" s="101">
        <v>86</v>
      </c>
      <c r="AQ589" s="102">
        <v>85</v>
      </c>
      <c r="AR589" s="103">
        <v>43</v>
      </c>
      <c r="AS589" s="102">
        <v>9</v>
      </c>
      <c r="AT589" s="191">
        <v>14.44</v>
      </c>
      <c r="AU589" s="84">
        <v>53</v>
      </c>
      <c r="AV589" s="84">
        <v>17</v>
      </c>
      <c r="AW589" s="94">
        <v>-0.28000000000000003</v>
      </c>
      <c r="AX589" s="84" t="s">
        <v>1762</v>
      </c>
      <c r="AY589" s="97">
        <v>50.4</v>
      </c>
      <c r="AZ589" s="94">
        <v>3.26</v>
      </c>
      <c r="BA589" s="96">
        <v>60</v>
      </c>
      <c r="BB589" s="96">
        <v>58</v>
      </c>
      <c r="BC589" s="84" t="s">
        <v>1762</v>
      </c>
      <c r="BD589" s="97">
        <v>46</v>
      </c>
      <c r="BE589" s="94">
        <v>3.34</v>
      </c>
      <c r="BF589" s="96">
        <v>66</v>
      </c>
      <c r="BG589" s="96">
        <v>52</v>
      </c>
      <c r="BH589" s="97">
        <v>66.7</v>
      </c>
      <c r="BI589" s="94">
        <v>3.24</v>
      </c>
      <c r="BJ589" s="94">
        <v>3.13</v>
      </c>
      <c r="BK589" s="96">
        <v>75</v>
      </c>
      <c r="BL589" s="94">
        <v>0.37</v>
      </c>
      <c r="BM589" s="36">
        <v>-32</v>
      </c>
      <c r="BN589" s="70" t="s">
        <v>1065</v>
      </c>
      <c r="BO589" s="104">
        <v>-21</v>
      </c>
      <c r="BP589" s="84" t="s">
        <v>2606</v>
      </c>
      <c r="BQ589" s="84">
        <v>517008</v>
      </c>
      <c r="BR589" s="36" t="s">
        <v>3759</v>
      </c>
      <c r="BS589" s="36" t="s">
        <v>5254</v>
      </c>
      <c r="BT589" s="36" t="s">
        <v>3657</v>
      </c>
      <c r="BU589" s="84" t="s">
        <v>3587</v>
      </c>
      <c r="BV589" s="84" t="s">
        <v>4706</v>
      </c>
    </row>
    <row r="590" spans="1:74" x14ac:dyDescent="0.3">
      <c r="A590" s="84" t="s">
        <v>3288</v>
      </c>
      <c r="B590" s="84" t="s">
        <v>122</v>
      </c>
      <c r="C590" s="84" t="s">
        <v>1103</v>
      </c>
      <c r="D590" s="84">
        <v>2018</v>
      </c>
      <c r="E590" s="84">
        <v>26</v>
      </c>
      <c r="F590" s="84" t="s">
        <v>1375</v>
      </c>
      <c r="G590" s="84" t="s">
        <v>1373</v>
      </c>
      <c r="H590" s="93" t="s">
        <v>1762</v>
      </c>
      <c r="I590" s="94">
        <v>0.55000000000000004</v>
      </c>
      <c r="J590" s="93" t="s">
        <v>1064</v>
      </c>
      <c r="K590" s="184">
        <v>71.400000000000006</v>
      </c>
      <c r="L590" s="185">
        <v>4</v>
      </c>
      <c r="M590" s="96">
        <v>52</v>
      </c>
      <c r="N590" s="96">
        <v>1</v>
      </c>
      <c r="O590" s="96">
        <v>0</v>
      </c>
      <c r="P590" s="96">
        <v>0</v>
      </c>
      <c r="Q590" s="185">
        <v>8</v>
      </c>
      <c r="R590" s="96">
        <v>24</v>
      </c>
      <c r="S590" s="96">
        <v>265</v>
      </c>
      <c r="T590" s="96">
        <v>6</v>
      </c>
      <c r="U590" s="96">
        <v>18</v>
      </c>
      <c r="V590" s="96">
        <v>2</v>
      </c>
      <c r="W590" s="185">
        <v>55</v>
      </c>
      <c r="X590" s="96">
        <v>194</v>
      </c>
      <c r="Y590" s="96">
        <v>60</v>
      </c>
      <c r="Z590" s="96">
        <v>34</v>
      </c>
      <c r="AA590" s="96">
        <v>2</v>
      </c>
      <c r="AB590" s="96">
        <v>2</v>
      </c>
      <c r="AC590" s="96">
        <v>1</v>
      </c>
      <c r="AD590" s="96">
        <v>26</v>
      </c>
      <c r="AE590" s="188">
        <v>3.75</v>
      </c>
      <c r="AF590" s="96">
        <v>55</v>
      </c>
      <c r="AG590" s="97">
        <v>7.8</v>
      </c>
      <c r="AH590" s="98">
        <v>3.1</v>
      </c>
      <c r="AI590" s="97">
        <v>7.6</v>
      </c>
      <c r="AJ590" s="97">
        <v>2.5</v>
      </c>
      <c r="AK590" s="99">
        <v>0.79</v>
      </c>
      <c r="AL590" s="100">
        <v>0.27800000000000002</v>
      </c>
      <c r="AM590" s="99">
        <v>1.19</v>
      </c>
      <c r="AN590" s="99">
        <v>1.1499999999999999</v>
      </c>
      <c r="AO590" s="99">
        <v>0.04</v>
      </c>
      <c r="AP590" s="101">
        <v>57</v>
      </c>
      <c r="AQ590" s="102">
        <v>88</v>
      </c>
      <c r="AR590" s="103">
        <v>40</v>
      </c>
      <c r="AS590" s="102">
        <v>9</v>
      </c>
      <c r="AT590" s="191">
        <v>11.95</v>
      </c>
      <c r="AU590" s="84">
        <v>57</v>
      </c>
      <c r="AV590" s="84">
        <v>18</v>
      </c>
      <c r="AW590" s="94">
        <v>-0.33</v>
      </c>
      <c r="AX590" s="84" t="s">
        <v>1762</v>
      </c>
      <c r="AY590" s="97">
        <v>58.4</v>
      </c>
      <c r="AZ590" s="94">
        <v>3.41</v>
      </c>
      <c r="BA590" s="96">
        <v>63</v>
      </c>
      <c r="BB590" s="96">
        <v>53</v>
      </c>
      <c r="BC590" s="84" t="s">
        <v>1762</v>
      </c>
      <c r="BD590" s="97">
        <v>50.9</v>
      </c>
      <c r="BE590" s="94">
        <v>3.42</v>
      </c>
      <c r="BF590" s="96">
        <v>68</v>
      </c>
      <c r="BG590" s="96">
        <v>50</v>
      </c>
      <c r="BH590" s="97">
        <v>82.7</v>
      </c>
      <c r="BI590" s="94">
        <v>2.5</v>
      </c>
      <c r="BJ590" s="94">
        <v>3.19</v>
      </c>
      <c r="BK590" s="96">
        <v>77</v>
      </c>
      <c r="BL590" s="94">
        <v>1.24</v>
      </c>
      <c r="BM590" s="36">
        <v>-37</v>
      </c>
      <c r="BN590" s="70" t="s">
        <v>1065</v>
      </c>
      <c r="BO590" s="104">
        <v>-32</v>
      </c>
      <c r="BP590" s="84" t="s">
        <v>3287</v>
      </c>
      <c r="BQ590" s="84">
        <v>592222</v>
      </c>
      <c r="BR590" s="36" t="s">
        <v>5394</v>
      </c>
      <c r="BS590" s="36" t="s">
        <v>4239</v>
      </c>
      <c r="BT590" s="36" t="s">
        <v>5298</v>
      </c>
      <c r="BU590" s="84" t="s">
        <v>3580</v>
      </c>
      <c r="BV590" s="84" t="s">
        <v>4703</v>
      </c>
    </row>
    <row r="591" spans="1:74" x14ac:dyDescent="0.3">
      <c r="A591" s="84" t="s">
        <v>1830</v>
      </c>
      <c r="B591" s="84" t="s">
        <v>217</v>
      </c>
      <c r="C591" s="84" t="s">
        <v>1065</v>
      </c>
      <c r="D591" s="84">
        <v>2018</v>
      </c>
      <c r="E591" s="84">
        <v>32</v>
      </c>
      <c r="F591" s="84" t="s">
        <v>1377</v>
      </c>
      <c r="G591" s="84" t="s">
        <v>1373</v>
      </c>
      <c r="H591" s="93" t="s">
        <v>1762</v>
      </c>
      <c r="I591" s="94">
        <v>0.6</v>
      </c>
      <c r="J591" s="93" t="s">
        <v>1064</v>
      </c>
      <c r="K591" s="184">
        <v>54</v>
      </c>
      <c r="L591" s="185">
        <v>3</v>
      </c>
      <c r="M591" s="96">
        <v>53</v>
      </c>
      <c r="N591" s="96">
        <v>0</v>
      </c>
      <c r="O591" s="96">
        <v>0</v>
      </c>
      <c r="P591" s="96">
        <v>0</v>
      </c>
      <c r="Q591" s="185">
        <v>10</v>
      </c>
      <c r="R591" s="96">
        <v>22</v>
      </c>
      <c r="S591" s="96">
        <v>225</v>
      </c>
      <c r="T591" s="96">
        <v>5</v>
      </c>
      <c r="U591" s="96">
        <v>20</v>
      </c>
      <c r="V591" s="96">
        <v>1</v>
      </c>
      <c r="W591" s="185">
        <v>59</v>
      </c>
      <c r="X591" s="96">
        <v>166</v>
      </c>
      <c r="Y591" s="96">
        <v>44</v>
      </c>
      <c r="Z591" s="96">
        <v>33</v>
      </c>
      <c r="AA591" s="96">
        <v>3</v>
      </c>
      <c r="AB591" s="96">
        <v>1</v>
      </c>
      <c r="AC591" s="96">
        <v>0</v>
      </c>
      <c r="AD591" s="96">
        <v>20</v>
      </c>
      <c r="AE591" s="188">
        <v>3.69</v>
      </c>
      <c r="AF591" s="96">
        <v>47</v>
      </c>
      <c r="AG591" s="97">
        <v>7.6</v>
      </c>
      <c r="AH591" s="98">
        <v>2.9</v>
      </c>
      <c r="AI591" s="97">
        <v>9.3000000000000007</v>
      </c>
      <c r="AJ591" s="97">
        <v>3.3</v>
      </c>
      <c r="AK591" s="99">
        <v>0.87</v>
      </c>
      <c r="AL591" s="100">
        <v>0.25900000000000001</v>
      </c>
      <c r="AM591" s="99">
        <v>1.1499999999999999</v>
      </c>
      <c r="AN591" s="99">
        <v>1.33</v>
      </c>
      <c r="AO591" s="99">
        <v>0.05</v>
      </c>
      <c r="AP591" s="101">
        <v>100</v>
      </c>
      <c r="AQ591" s="102">
        <v>87</v>
      </c>
      <c r="AR591" s="103">
        <v>40</v>
      </c>
      <c r="AS591" s="102">
        <v>8</v>
      </c>
      <c r="AT591" s="191">
        <v>12.15</v>
      </c>
      <c r="AU591" s="84">
        <v>60</v>
      </c>
      <c r="AV591" s="84">
        <v>19</v>
      </c>
      <c r="AW591" s="94">
        <v>-0.28000000000000003</v>
      </c>
      <c r="AX591" s="84" t="s">
        <v>1762</v>
      </c>
      <c r="AY591" s="97">
        <v>48.6</v>
      </c>
      <c r="AZ591" s="94">
        <v>3.35</v>
      </c>
      <c r="BA591" s="96">
        <v>62</v>
      </c>
      <c r="BB591" s="96">
        <v>53</v>
      </c>
      <c r="BC591" s="84" t="s">
        <v>1762</v>
      </c>
      <c r="BD591" s="97">
        <v>44.6</v>
      </c>
      <c r="BE591" s="94">
        <v>3.41</v>
      </c>
      <c r="BF591" s="96">
        <v>67</v>
      </c>
      <c r="BG591" s="96">
        <v>48</v>
      </c>
      <c r="BH591" s="97">
        <v>68</v>
      </c>
      <c r="BI591" s="94">
        <v>3.18</v>
      </c>
      <c r="BJ591" s="94">
        <v>3.55</v>
      </c>
      <c r="BK591" s="96">
        <v>50</v>
      </c>
      <c r="BL591" s="94">
        <v>0.52</v>
      </c>
      <c r="BM591" s="36">
        <v>-10</v>
      </c>
      <c r="BN591" s="70" t="s">
        <v>1065</v>
      </c>
      <c r="BO591" s="104">
        <v>-23</v>
      </c>
      <c r="BP591" s="84" t="s">
        <v>1831</v>
      </c>
      <c r="BQ591" s="84">
        <v>542960</v>
      </c>
      <c r="BR591" s="36" t="s">
        <v>3766</v>
      </c>
      <c r="BS591" s="36" t="s">
        <v>5254</v>
      </c>
      <c r="BT591" s="36" t="s">
        <v>5264</v>
      </c>
      <c r="BU591" s="84" t="s">
        <v>3479</v>
      </c>
      <c r="BV591" s="84" t="s">
        <v>4703</v>
      </c>
    </row>
    <row r="592" spans="1:74" x14ac:dyDescent="0.3">
      <c r="A592" s="84" t="s">
        <v>2180</v>
      </c>
      <c r="B592" s="84" t="s">
        <v>163</v>
      </c>
      <c r="C592" s="84" t="s">
        <v>1065</v>
      </c>
      <c r="D592" s="84">
        <v>2018</v>
      </c>
      <c r="E592" s="84">
        <v>41</v>
      </c>
      <c r="F592" s="84" t="s">
        <v>1400</v>
      </c>
      <c r="G592" s="84" t="s">
        <v>1373</v>
      </c>
      <c r="H592" s="93" t="s">
        <v>1762</v>
      </c>
      <c r="I592" s="94">
        <v>0.54</v>
      </c>
      <c r="J592" s="93" t="s">
        <v>1064</v>
      </c>
      <c r="K592" s="184">
        <v>39.4</v>
      </c>
      <c r="L592" s="185">
        <v>2</v>
      </c>
      <c r="M592" s="96">
        <v>59</v>
      </c>
      <c r="N592" s="96">
        <v>0</v>
      </c>
      <c r="O592" s="96">
        <v>0</v>
      </c>
      <c r="P592" s="96">
        <v>0</v>
      </c>
      <c r="Q592" s="185">
        <v>23</v>
      </c>
      <c r="R592" s="96">
        <v>36</v>
      </c>
      <c r="S592" s="96">
        <v>225</v>
      </c>
      <c r="T592" s="96">
        <v>5</v>
      </c>
      <c r="U592" s="96">
        <v>25</v>
      </c>
      <c r="V592" s="96">
        <v>3</v>
      </c>
      <c r="W592" s="185">
        <v>53</v>
      </c>
      <c r="X592" s="96">
        <v>160</v>
      </c>
      <c r="Y592" s="96">
        <v>38</v>
      </c>
      <c r="Z592" s="96">
        <v>33</v>
      </c>
      <c r="AA592" s="96">
        <v>4</v>
      </c>
      <c r="AB592" s="96">
        <v>3</v>
      </c>
      <c r="AC592" s="96">
        <v>0</v>
      </c>
      <c r="AD592" s="96">
        <v>21</v>
      </c>
      <c r="AE592" s="188">
        <v>3.65</v>
      </c>
      <c r="AF592" s="96">
        <v>41</v>
      </c>
      <c r="AG592" s="97">
        <v>6.8</v>
      </c>
      <c r="AH592" s="98">
        <v>2.2000000000000002</v>
      </c>
      <c r="AI592" s="97">
        <v>8.5</v>
      </c>
      <c r="AJ592" s="97">
        <v>4.0999999999999996</v>
      </c>
      <c r="AK592" s="99">
        <v>0.77</v>
      </c>
      <c r="AL592" s="100">
        <v>0.27200000000000002</v>
      </c>
      <c r="AM592" s="99">
        <v>1.25</v>
      </c>
      <c r="AN592" s="99">
        <v>1.31</v>
      </c>
      <c r="AO592" s="99">
        <v>0.04</v>
      </c>
      <c r="AP592" s="101">
        <v>64</v>
      </c>
      <c r="AQ592" s="102">
        <v>86</v>
      </c>
      <c r="AR592" s="103">
        <v>38</v>
      </c>
      <c r="AS592" s="102">
        <v>7</v>
      </c>
      <c r="AT592" s="191">
        <v>12.64</v>
      </c>
      <c r="AU592" s="84">
        <v>66</v>
      </c>
      <c r="AV592" s="84">
        <v>18</v>
      </c>
      <c r="AW592" s="94">
        <v>-0.23</v>
      </c>
      <c r="AX592" s="84" t="s">
        <v>1762</v>
      </c>
      <c r="AY592" s="97">
        <v>52.4</v>
      </c>
      <c r="AZ592" s="94">
        <v>3.4</v>
      </c>
      <c r="BA592" s="96">
        <v>63</v>
      </c>
      <c r="BB592" s="96">
        <v>51</v>
      </c>
      <c r="BC592" s="84" t="s">
        <v>1762</v>
      </c>
      <c r="BD592" s="97">
        <v>55.9</v>
      </c>
      <c r="BE592" s="94">
        <v>3.42</v>
      </c>
      <c r="BF592" s="96">
        <v>68</v>
      </c>
      <c r="BG592" s="96">
        <v>52</v>
      </c>
      <c r="BH592" s="97">
        <v>55.3</v>
      </c>
      <c r="BI592" s="94">
        <v>4.2300000000000004</v>
      </c>
      <c r="BJ592" s="94">
        <v>2.94</v>
      </c>
      <c r="BK592" s="96">
        <v>87</v>
      </c>
      <c r="BL592" s="94">
        <v>-0.57999999999999996</v>
      </c>
      <c r="BM592" s="36">
        <v>-49</v>
      </c>
      <c r="BN592" s="70" t="s">
        <v>1065</v>
      </c>
      <c r="BO592" s="104">
        <v>1</v>
      </c>
      <c r="BP592" s="84" t="s">
        <v>2181</v>
      </c>
      <c r="BQ592" s="84">
        <v>407845</v>
      </c>
      <c r="BR592" s="36" t="s">
        <v>4698</v>
      </c>
      <c r="BS592" s="36" t="s">
        <v>3719</v>
      </c>
      <c r="BT592" s="36" t="s">
        <v>3693</v>
      </c>
      <c r="BU592" s="84" t="s">
        <v>3721</v>
      </c>
      <c r="BV592" s="84" t="s">
        <v>4705</v>
      </c>
    </row>
    <row r="593" spans="1:74" x14ac:dyDescent="0.3">
      <c r="A593" s="84" t="s">
        <v>4457</v>
      </c>
      <c r="B593" s="84" t="s">
        <v>67</v>
      </c>
      <c r="C593" s="84" t="s">
        <v>1065</v>
      </c>
      <c r="D593" s="84">
        <v>2018</v>
      </c>
      <c r="E593" s="84">
        <v>27</v>
      </c>
      <c r="F593" s="84" t="s">
        <v>1400</v>
      </c>
      <c r="G593" s="84" t="s">
        <v>1373</v>
      </c>
      <c r="H593" s="93" t="s">
        <v>1762</v>
      </c>
      <c r="I593" s="94">
        <v>0.64</v>
      </c>
      <c r="J593" s="93" t="s">
        <v>1064</v>
      </c>
      <c r="K593" s="184">
        <v>77.3</v>
      </c>
      <c r="L593" s="185">
        <v>4</v>
      </c>
      <c r="M593" s="96">
        <v>30</v>
      </c>
      <c r="N593" s="96">
        <v>7</v>
      </c>
      <c r="O593" s="96">
        <v>0</v>
      </c>
      <c r="P593" s="96">
        <v>0</v>
      </c>
      <c r="Q593" s="185">
        <v>2</v>
      </c>
      <c r="R593" s="96">
        <v>6</v>
      </c>
      <c r="S593" s="96">
        <v>285</v>
      </c>
      <c r="T593" s="96">
        <v>9</v>
      </c>
      <c r="U593" s="96">
        <v>19</v>
      </c>
      <c r="V593" s="96">
        <v>2</v>
      </c>
      <c r="W593" s="185">
        <v>62</v>
      </c>
      <c r="X593" s="96">
        <v>198</v>
      </c>
      <c r="Y593" s="96">
        <v>83</v>
      </c>
      <c r="Z593" s="96">
        <v>35</v>
      </c>
      <c r="AA593" s="96">
        <v>4</v>
      </c>
      <c r="AB593" s="96">
        <v>2</v>
      </c>
      <c r="AC593" s="96">
        <v>0</v>
      </c>
      <c r="AD593" s="96">
        <v>44</v>
      </c>
      <c r="AE593" s="188">
        <v>3.91</v>
      </c>
      <c r="AF593" s="96">
        <v>66</v>
      </c>
      <c r="AG593" s="97">
        <v>8.9</v>
      </c>
      <c r="AH593" s="98">
        <v>3.3</v>
      </c>
      <c r="AI593" s="97">
        <v>8.1999999999999993</v>
      </c>
      <c r="AJ593" s="97">
        <v>2.5</v>
      </c>
      <c r="AK593" s="99">
        <v>1.24</v>
      </c>
      <c r="AL593" s="100">
        <v>0.29899999999999999</v>
      </c>
      <c r="AM593" s="99">
        <v>1.34</v>
      </c>
      <c r="AN593" s="99">
        <v>1.66</v>
      </c>
      <c r="AO593" s="99">
        <v>7.0000000000000007E-2</v>
      </c>
      <c r="AP593" s="101">
        <v>63</v>
      </c>
      <c r="AQ593" s="102">
        <v>92</v>
      </c>
      <c r="AR593" s="103">
        <v>38</v>
      </c>
      <c r="AS593" s="102">
        <v>11</v>
      </c>
      <c r="AT593" s="191">
        <v>10.83</v>
      </c>
      <c r="AU593" s="84">
        <v>64</v>
      </c>
      <c r="AV593" s="84">
        <v>20</v>
      </c>
      <c r="AW593" s="94">
        <v>0.11</v>
      </c>
      <c r="AX593" s="84" t="s">
        <v>1739</v>
      </c>
      <c r="AY593" s="97">
        <v>70.900000000000006</v>
      </c>
      <c r="AZ593" s="94">
        <v>3.95</v>
      </c>
      <c r="BA593" s="96">
        <v>73</v>
      </c>
      <c r="BB593" s="96">
        <v>35</v>
      </c>
      <c r="BC593" s="84" t="s">
        <v>1762</v>
      </c>
      <c r="BD593" s="97">
        <v>56.8</v>
      </c>
      <c r="BE593" s="94">
        <v>4.03</v>
      </c>
      <c r="BF593" s="96">
        <v>80</v>
      </c>
      <c r="BG593" s="96">
        <v>29</v>
      </c>
      <c r="BH593" s="97">
        <v>71</v>
      </c>
      <c r="BI593" s="94">
        <v>4.9400000000000004</v>
      </c>
      <c r="BJ593" s="94">
        <v>3.47</v>
      </c>
      <c r="BK593" s="96">
        <v>55</v>
      </c>
      <c r="BL593" s="94">
        <v>-1.03</v>
      </c>
      <c r="BM593" s="36">
        <v>-16</v>
      </c>
      <c r="BN593" s="70" t="s">
        <v>1065</v>
      </c>
      <c r="BO593" s="104">
        <v>-14</v>
      </c>
      <c r="BP593" s="84" t="s">
        <v>4458</v>
      </c>
      <c r="BQ593" s="84">
        <v>608648</v>
      </c>
      <c r="BR593" s="36" t="s">
        <v>3785</v>
      </c>
      <c r="BS593" s="36" t="s">
        <v>4938</v>
      </c>
      <c r="BT593" s="36" t="s">
        <v>5254</v>
      </c>
      <c r="BU593" s="84" t="s">
        <v>4986</v>
      </c>
      <c r="BV593" s="84" t="s">
        <v>4705</v>
      </c>
    </row>
    <row r="594" spans="1:74" x14ac:dyDescent="0.3">
      <c r="A594" s="84" t="s">
        <v>3267</v>
      </c>
      <c r="B594" s="84" t="s">
        <v>3266</v>
      </c>
      <c r="C594" s="84" t="s">
        <v>1065</v>
      </c>
      <c r="D594" s="84">
        <v>2018</v>
      </c>
      <c r="E594" s="84">
        <v>26</v>
      </c>
      <c r="F594" s="84" t="s">
        <v>1384</v>
      </c>
      <c r="G594" s="84" t="s">
        <v>1373</v>
      </c>
      <c r="H594" s="93" t="s">
        <v>1762</v>
      </c>
      <c r="I594" s="94">
        <v>0.45</v>
      </c>
      <c r="J594" s="93" t="s">
        <v>1064</v>
      </c>
      <c r="K594" s="184">
        <v>49.4</v>
      </c>
      <c r="L594" s="185">
        <v>2</v>
      </c>
      <c r="M594" s="96">
        <v>40</v>
      </c>
      <c r="N594" s="96">
        <v>1</v>
      </c>
      <c r="O594" s="96">
        <v>0</v>
      </c>
      <c r="P594" s="96">
        <v>0</v>
      </c>
      <c r="Q594" s="185">
        <v>5</v>
      </c>
      <c r="R594" s="96">
        <v>12</v>
      </c>
      <c r="S594" s="96">
        <v>184</v>
      </c>
      <c r="T594" s="96">
        <v>4</v>
      </c>
      <c r="U594" s="96">
        <v>17</v>
      </c>
      <c r="V594" s="96">
        <v>1</v>
      </c>
      <c r="W594" s="185">
        <v>48</v>
      </c>
      <c r="X594" s="96">
        <v>130</v>
      </c>
      <c r="Y594" s="96">
        <v>41</v>
      </c>
      <c r="Z594" s="96">
        <v>33</v>
      </c>
      <c r="AA594" s="96">
        <v>4</v>
      </c>
      <c r="AB594" s="96">
        <v>1</v>
      </c>
      <c r="AC594" s="96">
        <v>0</v>
      </c>
      <c r="AD594" s="96">
        <v>21</v>
      </c>
      <c r="AE594" s="188">
        <v>3.63</v>
      </c>
      <c r="AF594" s="96">
        <v>40</v>
      </c>
      <c r="AG594" s="97">
        <v>8.3000000000000007</v>
      </c>
      <c r="AH594" s="98">
        <v>2.9</v>
      </c>
      <c r="AI594" s="97">
        <v>9.6999999999999993</v>
      </c>
      <c r="AJ594" s="97">
        <v>3.5</v>
      </c>
      <c r="AK594" s="99">
        <v>0.89</v>
      </c>
      <c r="AL594" s="100">
        <v>0.29499999999999998</v>
      </c>
      <c r="AM594" s="99">
        <v>1.29</v>
      </c>
      <c r="AN594" s="99">
        <v>1.38</v>
      </c>
      <c r="AO594" s="99">
        <v>0.06</v>
      </c>
      <c r="AP594" s="101">
        <v>115</v>
      </c>
      <c r="AQ594" s="102">
        <v>86</v>
      </c>
      <c r="AR594" s="103">
        <v>38</v>
      </c>
      <c r="AS594" s="102">
        <v>7</v>
      </c>
      <c r="AT594" s="191">
        <v>6.34</v>
      </c>
      <c r="AU594" s="84">
        <v>65</v>
      </c>
      <c r="AV594" s="84">
        <v>21</v>
      </c>
      <c r="AW594" s="94">
        <v>0.28000000000000003</v>
      </c>
      <c r="AX594" s="84" t="s">
        <v>1739</v>
      </c>
      <c r="AY594" s="97">
        <v>54</v>
      </c>
      <c r="AZ594" s="94">
        <v>3.64</v>
      </c>
      <c r="BA594" s="96">
        <v>67</v>
      </c>
      <c r="BB594" s="96">
        <v>41</v>
      </c>
      <c r="BC594" s="84" t="s">
        <v>1762</v>
      </c>
      <c r="BD594" s="97">
        <v>46.2</v>
      </c>
      <c r="BE594" s="94">
        <v>3.91</v>
      </c>
      <c r="BF594" s="96">
        <v>77</v>
      </c>
      <c r="BG594" s="96">
        <v>30</v>
      </c>
      <c r="BH594" s="97">
        <v>44.7</v>
      </c>
      <c r="BI594" s="94">
        <v>4.43</v>
      </c>
      <c r="BJ594" s="94">
        <v>3.3</v>
      </c>
      <c r="BK594" s="96">
        <v>54</v>
      </c>
      <c r="BL594" s="94">
        <v>-0.8</v>
      </c>
      <c r="BM594" s="36">
        <v>-16</v>
      </c>
      <c r="BN594" s="70" t="s">
        <v>1065</v>
      </c>
      <c r="BO594" s="104">
        <v>2</v>
      </c>
      <c r="BP594" s="84" t="s">
        <v>3265</v>
      </c>
      <c r="BQ594" s="84">
        <v>592135</v>
      </c>
      <c r="BR594" s="36" t="s">
        <v>3758</v>
      </c>
      <c r="BS594" s="36" t="s">
        <v>5392</v>
      </c>
      <c r="BT594" s="36" t="s">
        <v>3524</v>
      </c>
      <c r="BU594" s="84" t="s">
        <v>4349</v>
      </c>
      <c r="BV594" s="84" t="s">
        <v>4703</v>
      </c>
    </row>
    <row r="595" spans="1:74" x14ac:dyDescent="0.3">
      <c r="A595" s="84" t="s">
        <v>3412</v>
      </c>
      <c r="B595" s="84" t="s">
        <v>89</v>
      </c>
      <c r="C595" s="84" t="s">
        <v>1065</v>
      </c>
      <c r="D595" s="84">
        <v>2018</v>
      </c>
      <c r="E595" s="84">
        <v>30</v>
      </c>
      <c r="F595" s="84" t="s">
        <v>1392</v>
      </c>
      <c r="G595" s="84" t="s">
        <v>1373</v>
      </c>
      <c r="H595" s="93" t="s">
        <v>1762</v>
      </c>
      <c r="I595" s="94">
        <v>0.59</v>
      </c>
      <c r="J595" s="93" t="s">
        <v>1064</v>
      </c>
      <c r="K595" s="184">
        <v>59.4</v>
      </c>
      <c r="L595" s="185">
        <v>3</v>
      </c>
      <c r="M595" s="96">
        <v>53</v>
      </c>
      <c r="N595" s="96">
        <v>1</v>
      </c>
      <c r="O595" s="96">
        <v>0</v>
      </c>
      <c r="P595" s="96">
        <v>0</v>
      </c>
      <c r="Q595" s="185">
        <v>7</v>
      </c>
      <c r="R595" s="96">
        <v>20</v>
      </c>
      <c r="S595" s="96">
        <v>247</v>
      </c>
      <c r="T595" s="96">
        <v>5</v>
      </c>
      <c r="U595" s="96">
        <v>22</v>
      </c>
      <c r="V595" s="96">
        <v>3</v>
      </c>
      <c r="W595" s="185">
        <v>57</v>
      </c>
      <c r="X595" s="96">
        <v>177</v>
      </c>
      <c r="Y595" s="96">
        <v>56</v>
      </c>
      <c r="Z595" s="96">
        <v>34</v>
      </c>
      <c r="AA595" s="96">
        <v>3</v>
      </c>
      <c r="AB595" s="96">
        <v>2</v>
      </c>
      <c r="AC595" s="96">
        <v>0</v>
      </c>
      <c r="AD595" s="96">
        <v>26</v>
      </c>
      <c r="AE595" s="188">
        <v>3.77</v>
      </c>
      <c r="AF595" s="96">
        <v>55</v>
      </c>
      <c r="AG595" s="97">
        <v>8.4</v>
      </c>
      <c r="AH595" s="98">
        <v>2.5</v>
      </c>
      <c r="AI595" s="97">
        <v>8.5</v>
      </c>
      <c r="AJ595" s="97">
        <v>3.4</v>
      </c>
      <c r="AK595" s="99">
        <v>0.82</v>
      </c>
      <c r="AL595" s="100">
        <v>0.28999999999999998</v>
      </c>
      <c r="AM595" s="99">
        <v>1.31</v>
      </c>
      <c r="AN595" s="99">
        <v>1.28</v>
      </c>
      <c r="AO595" s="99">
        <v>0.05</v>
      </c>
      <c r="AP595" s="101">
        <v>72</v>
      </c>
      <c r="AQ595" s="102">
        <v>89</v>
      </c>
      <c r="AR595" s="103">
        <v>38</v>
      </c>
      <c r="AS595" s="102">
        <v>8</v>
      </c>
      <c r="AT595" s="191">
        <v>9.82</v>
      </c>
      <c r="AU595" s="84">
        <v>66</v>
      </c>
      <c r="AV595" s="84">
        <v>22</v>
      </c>
      <c r="AW595" s="94">
        <v>-0.32</v>
      </c>
      <c r="AX595" s="84" t="s">
        <v>1762</v>
      </c>
      <c r="AY595" s="97">
        <v>52.8</v>
      </c>
      <c r="AZ595" s="94">
        <v>3.48</v>
      </c>
      <c r="BA595" s="96">
        <v>64</v>
      </c>
      <c r="BB595" s="96">
        <v>48</v>
      </c>
      <c r="BC595" s="84" t="s">
        <v>1762</v>
      </c>
      <c r="BD595" s="97">
        <v>47.6</v>
      </c>
      <c r="BE595" s="94">
        <v>3.45</v>
      </c>
      <c r="BF595" s="96">
        <v>68</v>
      </c>
      <c r="BG595" s="96">
        <v>47</v>
      </c>
      <c r="BH595" s="97">
        <v>75.7</v>
      </c>
      <c r="BI595" s="94">
        <v>3.93</v>
      </c>
      <c r="BJ595" s="94">
        <v>3.34</v>
      </c>
      <c r="BK595" s="96">
        <v>64</v>
      </c>
      <c r="BL595" s="94">
        <v>-0.16</v>
      </c>
      <c r="BM595" s="36">
        <v>-26</v>
      </c>
      <c r="BN595" s="70" t="s">
        <v>1065</v>
      </c>
      <c r="BO595" s="104">
        <v>-28</v>
      </c>
      <c r="BP595" s="84" t="s">
        <v>3411</v>
      </c>
      <c r="BQ595" s="84">
        <v>595014</v>
      </c>
      <c r="BR595" s="36" t="s">
        <v>3764</v>
      </c>
      <c r="BS595" s="36" t="s">
        <v>5254</v>
      </c>
      <c r="BT595" s="36" t="s">
        <v>3479</v>
      </c>
      <c r="BU595" s="84" t="s">
        <v>5863</v>
      </c>
      <c r="BV595" s="84" t="s">
        <v>4702</v>
      </c>
    </row>
    <row r="596" spans="1:74" x14ac:dyDescent="0.3">
      <c r="A596" s="84" t="s">
        <v>514</v>
      </c>
      <c r="B596" s="84" t="s">
        <v>203</v>
      </c>
      <c r="C596" s="84" t="s">
        <v>1065</v>
      </c>
      <c r="D596" s="84">
        <v>2018</v>
      </c>
      <c r="E596" s="84">
        <v>29</v>
      </c>
      <c r="F596" s="84" t="s">
        <v>1381</v>
      </c>
      <c r="G596" s="84" t="s">
        <v>1373</v>
      </c>
      <c r="H596" s="93" t="s">
        <v>1762</v>
      </c>
      <c r="I596" s="94">
        <v>0.57999999999999996</v>
      </c>
      <c r="J596" s="93" t="s">
        <v>1064</v>
      </c>
      <c r="K596" s="184">
        <v>57.6</v>
      </c>
      <c r="L596" s="185">
        <v>3</v>
      </c>
      <c r="M596" s="96">
        <v>43</v>
      </c>
      <c r="N596" s="96">
        <v>3</v>
      </c>
      <c r="O596" s="96">
        <v>0</v>
      </c>
      <c r="P596" s="96">
        <v>0</v>
      </c>
      <c r="Q596" s="185">
        <v>5</v>
      </c>
      <c r="R596" s="96">
        <v>13</v>
      </c>
      <c r="S596" s="96">
        <v>233</v>
      </c>
      <c r="T596" s="96">
        <v>6</v>
      </c>
      <c r="U596" s="96">
        <v>22</v>
      </c>
      <c r="V596" s="96">
        <v>2</v>
      </c>
      <c r="W596" s="185">
        <v>53</v>
      </c>
      <c r="X596" s="96">
        <v>165</v>
      </c>
      <c r="Y596" s="96">
        <v>53</v>
      </c>
      <c r="Z596" s="96">
        <v>34</v>
      </c>
      <c r="AA596" s="96">
        <v>2</v>
      </c>
      <c r="AB596" s="96">
        <v>3</v>
      </c>
      <c r="AC596" s="96">
        <v>0</v>
      </c>
      <c r="AD596" s="96">
        <v>28</v>
      </c>
      <c r="AE596" s="188">
        <v>3.81</v>
      </c>
      <c r="AF596" s="96">
        <v>49</v>
      </c>
      <c r="AG596" s="97">
        <v>8</v>
      </c>
      <c r="AH596" s="98">
        <v>2.4</v>
      </c>
      <c r="AI596" s="97">
        <v>8.5</v>
      </c>
      <c r="AJ596" s="97">
        <v>3.5</v>
      </c>
      <c r="AK596" s="99">
        <v>0.9</v>
      </c>
      <c r="AL596" s="100">
        <v>0.28100000000000003</v>
      </c>
      <c r="AM596" s="99">
        <v>1.3</v>
      </c>
      <c r="AN596" s="99">
        <v>1.4</v>
      </c>
      <c r="AO596" s="99">
        <v>0.05</v>
      </c>
      <c r="AP596" s="101">
        <v>66</v>
      </c>
      <c r="AQ596" s="102">
        <v>90</v>
      </c>
      <c r="AR596" s="103">
        <v>36</v>
      </c>
      <c r="AS596" s="102">
        <v>8</v>
      </c>
      <c r="AT596" s="191">
        <v>8.4600000000000009</v>
      </c>
      <c r="AU596" s="84">
        <v>72</v>
      </c>
      <c r="AV596" s="84">
        <v>23</v>
      </c>
      <c r="AW596" s="94">
        <v>-0.26</v>
      </c>
      <c r="AX596" s="84" t="s">
        <v>1762</v>
      </c>
      <c r="AY596" s="97">
        <v>50.6</v>
      </c>
      <c r="AZ596" s="94">
        <v>3.58</v>
      </c>
      <c r="BA596" s="96">
        <v>66</v>
      </c>
      <c r="BB596" s="96">
        <v>42</v>
      </c>
      <c r="BC596" s="84" t="s">
        <v>1762</v>
      </c>
      <c r="BD596" s="97">
        <v>45.9</v>
      </c>
      <c r="BE596" s="94">
        <v>3.55</v>
      </c>
      <c r="BF596" s="96">
        <v>70</v>
      </c>
      <c r="BG596" s="96">
        <v>42</v>
      </c>
      <c r="BH596" s="97">
        <v>67.7</v>
      </c>
      <c r="BI596" s="94">
        <v>2.66</v>
      </c>
      <c r="BJ596" s="94">
        <v>3.68</v>
      </c>
      <c r="BK596" s="96">
        <v>44</v>
      </c>
      <c r="BL596" s="94">
        <v>1.1499999999999999</v>
      </c>
      <c r="BM596" s="36">
        <v>-8</v>
      </c>
      <c r="BN596" s="70" t="s">
        <v>1065</v>
      </c>
      <c r="BO596" s="104">
        <v>-22</v>
      </c>
      <c r="BP596" s="84" t="s">
        <v>3332</v>
      </c>
      <c r="BQ596" s="84">
        <v>572888</v>
      </c>
      <c r="BR596" s="36" t="s">
        <v>3764</v>
      </c>
      <c r="BS596" s="36" t="s">
        <v>5254</v>
      </c>
      <c r="BT596" s="36" t="s">
        <v>5262</v>
      </c>
      <c r="BU596" s="84" t="s">
        <v>6143</v>
      </c>
      <c r="BV596" s="84" t="s">
        <v>4706</v>
      </c>
    </row>
    <row r="597" spans="1:74" x14ac:dyDescent="0.3">
      <c r="A597" s="84" t="s">
        <v>362</v>
      </c>
      <c r="B597" s="84" t="s">
        <v>2185</v>
      </c>
      <c r="C597" s="84" t="s">
        <v>1065</v>
      </c>
      <c r="D597" s="84">
        <v>2018</v>
      </c>
      <c r="E597" s="84">
        <v>28</v>
      </c>
      <c r="F597" s="84" t="s">
        <v>1388</v>
      </c>
      <c r="G597" s="84" t="s">
        <v>1373</v>
      </c>
      <c r="H597" s="93" t="s">
        <v>1762</v>
      </c>
      <c r="I597" s="94">
        <v>0.56999999999999995</v>
      </c>
      <c r="J597" s="93" t="s">
        <v>1064</v>
      </c>
      <c r="K597" s="184">
        <v>55.8</v>
      </c>
      <c r="L597" s="185">
        <v>3</v>
      </c>
      <c r="M597" s="96">
        <v>51</v>
      </c>
      <c r="N597" s="96">
        <v>0</v>
      </c>
      <c r="O597" s="96">
        <v>0</v>
      </c>
      <c r="P597" s="96">
        <v>0</v>
      </c>
      <c r="Q597" s="185">
        <v>12</v>
      </c>
      <c r="R597" s="96">
        <v>24</v>
      </c>
      <c r="S597" s="96">
        <v>219</v>
      </c>
      <c r="T597" s="96">
        <v>6</v>
      </c>
      <c r="U597" s="96">
        <v>16</v>
      </c>
      <c r="V597" s="96">
        <v>1</v>
      </c>
      <c r="W597" s="185">
        <v>55</v>
      </c>
      <c r="X597" s="96">
        <v>158</v>
      </c>
      <c r="Y597" s="96">
        <v>47</v>
      </c>
      <c r="Z597" s="96">
        <v>35</v>
      </c>
      <c r="AA597" s="96">
        <v>3</v>
      </c>
      <c r="AB597" s="96">
        <v>2</v>
      </c>
      <c r="AC597" s="96">
        <v>0</v>
      </c>
      <c r="AD597" s="96">
        <v>23</v>
      </c>
      <c r="AE597" s="188">
        <v>3.87</v>
      </c>
      <c r="AF597" s="96">
        <v>44</v>
      </c>
      <c r="AG597" s="97">
        <v>7.4</v>
      </c>
      <c r="AH597" s="98">
        <v>3.4</v>
      </c>
      <c r="AI597" s="97">
        <v>9.1</v>
      </c>
      <c r="AJ597" s="97">
        <v>2.8</v>
      </c>
      <c r="AK597" s="99">
        <v>0.98</v>
      </c>
      <c r="AL597" s="100">
        <v>0.27900000000000003</v>
      </c>
      <c r="AM597" s="99">
        <v>1.18</v>
      </c>
      <c r="AN597" s="99">
        <v>1.4</v>
      </c>
      <c r="AO597" s="99">
        <v>0.06</v>
      </c>
      <c r="AP597" s="101">
        <v>97</v>
      </c>
      <c r="AQ597" s="102">
        <v>91</v>
      </c>
      <c r="AR597" s="103">
        <v>33</v>
      </c>
      <c r="AS597" s="102">
        <v>7</v>
      </c>
      <c r="AT597" s="191">
        <v>11.28</v>
      </c>
      <c r="AU597" s="84">
        <v>82</v>
      </c>
      <c r="AV597" s="84">
        <v>24</v>
      </c>
      <c r="AW597" s="94">
        <v>-0.38</v>
      </c>
      <c r="AX597" s="84" t="s">
        <v>1762</v>
      </c>
      <c r="AY597" s="97">
        <v>49.5</v>
      </c>
      <c r="AZ597" s="94">
        <v>3.42</v>
      </c>
      <c r="BA597" s="96">
        <v>63</v>
      </c>
      <c r="BB597" s="96">
        <v>49</v>
      </c>
      <c r="BC597" s="84" t="s">
        <v>1762</v>
      </c>
      <c r="BD597" s="97">
        <v>45.6</v>
      </c>
      <c r="BE597" s="94">
        <v>3.49</v>
      </c>
      <c r="BF597" s="96">
        <v>69</v>
      </c>
      <c r="BG597" s="96">
        <v>44</v>
      </c>
      <c r="BH597" s="97">
        <v>59.3</v>
      </c>
      <c r="BI597" s="94">
        <v>4.25</v>
      </c>
      <c r="BJ597" s="94">
        <v>4.09</v>
      </c>
      <c r="BK597" s="96">
        <v>29</v>
      </c>
      <c r="BL597" s="94">
        <v>-0.38</v>
      </c>
      <c r="BM597" s="36">
        <v>4</v>
      </c>
      <c r="BN597" s="70" t="s">
        <v>1065</v>
      </c>
      <c r="BO597" s="104">
        <v>-14</v>
      </c>
      <c r="BP597" s="84" t="s">
        <v>2186</v>
      </c>
      <c r="BQ597" s="84">
        <v>516969</v>
      </c>
      <c r="BR597" s="36" t="s">
        <v>3762</v>
      </c>
      <c r="BS597" s="36" t="s">
        <v>3673</v>
      </c>
      <c r="BT597" s="36" t="s">
        <v>5254</v>
      </c>
      <c r="BU597" s="84" t="s">
        <v>4223</v>
      </c>
      <c r="BV597" s="84" t="s">
        <v>4705</v>
      </c>
    </row>
    <row r="598" spans="1:74" x14ac:dyDescent="0.3">
      <c r="A598" s="84" t="s">
        <v>360</v>
      </c>
      <c r="B598" s="84" t="s">
        <v>89</v>
      </c>
      <c r="C598" s="84" t="s">
        <v>1065</v>
      </c>
      <c r="D598" s="84">
        <v>2018</v>
      </c>
      <c r="E598" s="84">
        <v>32</v>
      </c>
      <c r="F598" s="84" t="s">
        <v>1384</v>
      </c>
      <c r="G598" s="84" t="s">
        <v>1373</v>
      </c>
      <c r="H598" s="93" t="s">
        <v>1762</v>
      </c>
      <c r="I598" s="94">
        <v>0.6</v>
      </c>
      <c r="J598" s="93" t="s">
        <v>1064</v>
      </c>
      <c r="K598" s="184">
        <v>57.8</v>
      </c>
      <c r="L598" s="185">
        <v>3</v>
      </c>
      <c r="M598" s="96">
        <v>57</v>
      </c>
      <c r="N598" s="96">
        <v>0</v>
      </c>
      <c r="O598" s="96">
        <v>0</v>
      </c>
      <c r="P598" s="96">
        <v>0</v>
      </c>
      <c r="Q598" s="185">
        <v>6</v>
      </c>
      <c r="R598" s="96">
        <v>20</v>
      </c>
      <c r="S598" s="96">
        <v>251</v>
      </c>
      <c r="T598" s="96">
        <v>6</v>
      </c>
      <c r="U598" s="96">
        <v>25</v>
      </c>
      <c r="V598" s="96">
        <v>2</v>
      </c>
      <c r="W598" s="185">
        <v>63</v>
      </c>
      <c r="X598" s="96">
        <v>175</v>
      </c>
      <c r="Y598" s="96">
        <v>58</v>
      </c>
      <c r="Z598" s="96">
        <v>36</v>
      </c>
      <c r="AA598" s="96">
        <v>5</v>
      </c>
      <c r="AB598" s="96">
        <v>2</v>
      </c>
      <c r="AC598" s="96">
        <v>1</v>
      </c>
      <c r="AD598" s="96">
        <v>31</v>
      </c>
      <c r="AE598" s="188">
        <v>3.96</v>
      </c>
      <c r="AF598" s="96">
        <v>55</v>
      </c>
      <c r="AG598" s="97">
        <v>8.3000000000000007</v>
      </c>
      <c r="AH598" s="98">
        <v>2.5</v>
      </c>
      <c r="AI598" s="97">
        <v>9.1999999999999993</v>
      </c>
      <c r="AJ598" s="97">
        <v>3.8</v>
      </c>
      <c r="AK598" s="99">
        <v>0.95</v>
      </c>
      <c r="AL598" s="100">
        <v>0.30099999999999999</v>
      </c>
      <c r="AM598" s="99">
        <v>1.37</v>
      </c>
      <c r="AN598" s="99">
        <v>1.47</v>
      </c>
      <c r="AO598" s="99">
        <v>0.06</v>
      </c>
      <c r="AP598" s="101">
        <v>81</v>
      </c>
      <c r="AQ598" s="102">
        <v>94</v>
      </c>
      <c r="AR598" s="103">
        <v>32</v>
      </c>
      <c r="AS598" s="102">
        <v>7</v>
      </c>
      <c r="AT598" s="191">
        <v>8.7200000000000006</v>
      </c>
      <c r="AU598" s="84">
        <v>88</v>
      </c>
      <c r="AV598" s="84">
        <v>25</v>
      </c>
      <c r="AW598" s="94">
        <v>-0.45</v>
      </c>
      <c r="AX598" s="84" t="s">
        <v>1762</v>
      </c>
      <c r="AY598" s="97">
        <v>52.7</v>
      </c>
      <c r="AZ598" s="94">
        <v>3.54</v>
      </c>
      <c r="BA598" s="96">
        <v>65</v>
      </c>
      <c r="BB598" s="96">
        <v>44</v>
      </c>
      <c r="BC598" s="84" t="s">
        <v>1762</v>
      </c>
      <c r="BD598" s="97">
        <v>47.6</v>
      </c>
      <c r="BE598" s="94">
        <v>3.51</v>
      </c>
      <c r="BF598" s="96">
        <v>69</v>
      </c>
      <c r="BG598" s="96">
        <v>44</v>
      </c>
      <c r="BH598" s="97">
        <v>74.3</v>
      </c>
      <c r="BI598" s="94">
        <v>5.45</v>
      </c>
      <c r="BJ598" s="94">
        <v>3.56</v>
      </c>
      <c r="BK598" s="96">
        <v>51</v>
      </c>
      <c r="BL598" s="94">
        <v>-1.49</v>
      </c>
      <c r="BM598" s="36">
        <v>-19</v>
      </c>
      <c r="BN598" s="70" t="s">
        <v>1065</v>
      </c>
      <c r="BO598" s="104">
        <v>-27</v>
      </c>
      <c r="BP598" s="84" t="s">
        <v>2291</v>
      </c>
      <c r="BQ598" s="84">
        <v>502028</v>
      </c>
      <c r="BR598" s="36" t="s">
        <v>3764</v>
      </c>
      <c r="BS598" s="36" t="s">
        <v>5254</v>
      </c>
      <c r="BT598" s="36" t="s">
        <v>5397</v>
      </c>
      <c r="BU598" s="84" t="s">
        <v>5262</v>
      </c>
      <c r="BV598" s="84" t="s">
        <v>4705</v>
      </c>
    </row>
    <row r="599" spans="1:74" x14ac:dyDescent="0.3">
      <c r="A599" s="84" t="s">
        <v>1923</v>
      </c>
      <c r="B599" s="84" t="s">
        <v>14</v>
      </c>
      <c r="C599" s="84" t="s">
        <v>1065</v>
      </c>
      <c r="D599" s="84">
        <v>2018</v>
      </c>
      <c r="E599" s="84">
        <v>38</v>
      </c>
      <c r="F599" s="84" t="s">
        <v>1400</v>
      </c>
      <c r="G599" s="84" t="s">
        <v>1373</v>
      </c>
      <c r="H599" s="93" t="s">
        <v>1762</v>
      </c>
      <c r="I599" s="94">
        <v>0.51</v>
      </c>
      <c r="J599" s="93" t="s">
        <v>1064</v>
      </c>
      <c r="K599" s="184">
        <v>41.7</v>
      </c>
      <c r="L599" s="185">
        <v>3</v>
      </c>
      <c r="M599" s="96">
        <v>44</v>
      </c>
      <c r="N599" s="96">
        <v>1</v>
      </c>
      <c r="O599" s="96">
        <v>0</v>
      </c>
      <c r="P599" s="96">
        <v>0</v>
      </c>
      <c r="Q599" s="185">
        <v>6</v>
      </c>
      <c r="R599" s="96">
        <v>14</v>
      </c>
      <c r="S599" s="96">
        <v>192</v>
      </c>
      <c r="T599" s="96">
        <v>5</v>
      </c>
      <c r="U599" s="96">
        <v>16</v>
      </c>
      <c r="V599" s="96">
        <v>3</v>
      </c>
      <c r="W599" s="185">
        <v>39</v>
      </c>
      <c r="X599" s="96">
        <v>138</v>
      </c>
      <c r="Y599" s="96">
        <v>42</v>
      </c>
      <c r="Z599" s="96">
        <v>35</v>
      </c>
      <c r="AA599" s="96">
        <v>2</v>
      </c>
      <c r="AB599" s="96">
        <v>2</v>
      </c>
      <c r="AC599" s="96">
        <v>0</v>
      </c>
      <c r="AD599" s="96">
        <v>21</v>
      </c>
      <c r="AE599" s="188">
        <v>3.87</v>
      </c>
      <c r="AF599" s="96">
        <v>40</v>
      </c>
      <c r="AG599" s="97">
        <v>7.8</v>
      </c>
      <c r="AH599" s="98">
        <v>2.4</v>
      </c>
      <c r="AI599" s="97">
        <v>7.3</v>
      </c>
      <c r="AJ599" s="97">
        <v>3.1</v>
      </c>
      <c r="AK599" s="99">
        <v>0.87</v>
      </c>
      <c r="AL599" s="100">
        <v>0.26200000000000001</v>
      </c>
      <c r="AM599" s="99">
        <v>1.22</v>
      </c>
      <c r="AN599" s="99">
        <v>1.32</v>
      </c>
      <c r="AO599" s="99">
        <v>0.05</v>
      </c>
      <c r="AP599" s="101">
        <v>39</v>
      </c>
      <c r="AQ599" s="102">
        <v>91</v>
      </c>
      <c r="AR599" s="103">
        <v>31</v>
      </c>
      <c r="AS599" s="102">
        <v>6</v>
      </c>
      <c r="AT599" s="191">
        <v>6.8</v>
      </c>
      <c r="AU599" s="84">
        <v>96</v>
      </c>
      <c r="AV599" s="84">
        <v>26</v>
      </c>
      <c r="AW599" s="94">
        <v>-0.34</v>
      </c>
      <c r="AX599" s="84" t="s">
        <v>1762</v>
      </c>
      <c r="AY599" s="97">
        <v>42.2</v>
      </c>
      <c r="AZ599" s="94">
        <v>3.55</v>
      </c>
      <c r="BA599" s="96">
        <v>65</v>
      </c>
      <c r="BB599" s="96">
        <v>40</v>
      </c>
      <c r="BC599" s="84" t="s">
        <v>1762</v>
      </c>
      <c r="BD599" s="97">
        <v>39.9</v>
      </c>
      <c r="BE599" s="94">
        <v>3.53</v>
      </c>
      <c r="BF599" s="96">
        <v>70</v>
      </c>
      <c r="BG599" s="96">
        <v>40</v>
      </c>
      <c r="BH599" s="97">
        <v>60.3</v>
      </c>
      <c r="BI599" s="94">
        <v>4.03</v>
      </c>
      <c r="BJ599" s="94">
        <v>3.76</v>
      </c>
      <c r="BK599" s="96">
        <v>38</v>
      </c>
      <c r="BL599" s="94">
        <v>-0.16</v>
      </c>
      <c r="BM599" s="36">
        <v>-7</v>
      </c>
      <c r="BN599" s="70" t="s">
        <v>1065</v>
      </c>
      <c r="BO599" s="104">
        <v>-20</v>
      </c>
      <c r="BP599" s="84" t="s">
        <v>1924</v>
      </c>
      <c r="BQ599" s="84">
        <v>279571</v>
      </c>
      <c r="BR599" s="36" t="s">
        <v>4696</v>
      </c>
      <c r="BS599" s="36" t="s">
        <v>3599</v>
      </c>
      <c r="BT599" s="36" t="s">
        <v>5867</v>
      </c>
      <c r="BU599" s="84" t="s">
        <v>4226</v>
      </c>
      <c r="BV599" s="84" t="s">
        <v>4705</v>
      </c>
    </row>
    <row r="600" spans="1:74" x14ac:dyDescent="0.3">
      <c r="A600" s="84" t="s">
        <v>2488</v>
      </c>
      <c r="B600" s="84" t="s">
        <v>18</v>
      </c>
      <c r="C600" s="84" t="s">
        <v>1065</v>
      </c>
      <c r="D600" s="84">
        <v>2018</v>
      </c>
      <c r="E600" s="84">
        <v>27</v>
      </c>
      <c r="F600" s="84" t="s">
        <v>1388</v>
      </c>
      <c r="G600" s="84" t="s">
        <v>1373</v>
      </c>
      <c r="H600" s="93" t="s">
        <v>1762</v>
      </c>
      <c r="I600" s="94">
        <v>0.55000000000000004</v>
      </c>
      <c r="J600" s="93" t="s">
        <v>1064</v>
      </c>
      <c r="K600" s="184">
        <v>58.7</v>
      </c>
      <c r="L600" s="185">
        <v>3</v>
      </c>
      <c r="M600" s="96">
        <v>53</v>
      </c>
      <c r="N600" s="96">
        <v>0</v>
      </c>
      <c r="O600" s="96">
        <v>0</v>
      </c>
      <c r="P600" s="96">
        <v>0</v>
      </c>
      <c r="Q600" s="185">
        <v>12</v>
      </c>
      <c r="R600" s="96">
        <v>26</v>
      </c>
      <c r="S600" s="96">
        <v>228</v>
      </c>
      <c r="T600" s="96">
        <v>6</v>
      </c>
      <c r="U600" s="96">
        <v>18</v>
      </c>
      <c r="V600" s="96">
        <v>2</v>
      </c>
      <c r="W600" s="185">
        <v>55</v>
      </c>
      <c r="X600" s="96">
        <v>160</v>
      </c>
      <c r="Y600" s="96">
        <v>53</v>
      </c>
      <c r="Z600" s="96">
        <v>35</v>
      </c>
      <c r="AA600" s="96">
        <v>2</v>
      </c>
      <c r="AB600" s="96">
        <v>2</v>
      </c>
      <c r="AC600" s="96">
        <v>0</v>
      </c>
      <c r="AD600" s="96">
        <v>28</v>
      </c>
      <c r="AE600" s="188">
        <v>3.94</v>
      </c>
      <c r="AF600" s="96">
        <v>44</v>
      </c>
      <c r="AG600" s="97">
        <v>7.4</v>
      </c>
      <c r="AH600" s="98">
        <v>3.1</v>
      </c>
      <c r="AI600" s="97">
        <v>8.9</v>
      </c>
      <c r="AJ600" s="97">
        <v>3</v>
      </c>
      <c r="AK600" s="99">
        <v>0.97</v>
      </c>
      <c r="AL600" s="100">
        <v>0.29699999999999999</v>
      </c>
      <c r="AM600" s="99">
        <v>1.28</v>
      </c>
      <c r="AN600" s="99">
        <v>1.4</v>
      </c>
      <c r="AO600" s="99">
        <v>0.06</v>
      </c>
      <c r="AP600" s="101">
        <v>83</v>
      </c>
      <c r="AQ600" s="102">
        <v>93</v>
      </c>
      <c r="AR600" s="103">
        <v>31</v>
      </c>
      <c r="AS600" s="102">
        <v>7</v>
      </c>
      <c r="AT600" s="191">
        <v>10.15</v>
      </c>
      <c r="AU600" s="84">
        <v>97</v>
      </c>
      <c r="AV600" s="84">
        <v>27</v>
      </c>
      <c r="AW600" s="94">
        <v>-0.47</v>
      </c>
      <c r="AX600" s="84" t="s">
        <v>1762</v>
      </c>
      <c r="AY600" s="97">
        <v>51.7</v>
      </c>
      <c r="AZ600" s="94">
        <v>3.45</v>
      </c>
      <c r="BA600" s="96">
        <v>64</v>
      </c>
      <c r="BB600" s="96">
        <v>48</v>
      </c>
      <c r="BC600" s="84" t="s">
        <v>1762</v>
      </c>
      <c r="BD600" s="97">
        <v>47.2</v>
      </c>
      <c r="BE600" s="94">
        <v>3.47</v>
      </c>
      <c r="BF600" s="96">
        <v>69</v>
      </c>
      <c r="BG600" s="96">
        <v>46</v>
      </c>
      <c r="BH600" s="97">
        <v>59.3</v>
      </c>
      <c r="BI600" s="94">
        <v>6.52</v>
      </c>
      <c r="BJ600" s="94">
        <v>3.74</v>
      </c>
      <c r="BK600" s="96">
        <v>39</v>
      </c>
      <c r="BL600" s="94">
        <v>-2.58</v>
      </c>
      <c r="BM600" s="36">
        <v>-7</v>
      </c>
      <c r="BN600" s="70" t="s">
        <v>1065</v>
      </c>
      <c r="BO600" s="104">
        <v>-12</v>
      </c>
      <c r="BP600" s="84" t="s">
        <v>2598</v>
      </c>
      <c r="BQ600" s="84">
        <v>543506</v>
      </c>
      <c r="BR600" s="36" t="s">
        <v>3785</v>
      </c>
      <c r="BS600" s="36" t="s">
        <v>5292</v>
      </c>
      <c r="BT600" s="36" t="s">
        <v>4223</v>
      </c>
      <c r="BU600" s="84" t="s">
        <v>5254</v>
      </c>
      <c r="BV600" s="84" t="s">
        <v>4705</v>
      </c>
    </row>
    <row r="601" spans="1:74" x14ac:dyDescent="0.3">
      <c r="A601" s="84" t="s">
        <v>4507</v>
      </c>
      <c r="B601" s="84" t="s">
        <v>38</v>
      </c>
      <c r="C601" s="84" t="s">
        <v>1065</v>
      </c>
      <c r="D601" s="84">
        <v>2018</v>
      </c>
      <c r="E601" s="84">
        <v>30</v>
      </c>
      <c r="F601" s="84" t="s">
        <v>1386</v>
      </c>
      <c r="G601" s="84" t="s">
        <v>1373</v>
      </c>
      <c r="H601" s="93" t="s">
        <v>1762</v>
      </c>
      <c r="I601" s="94">
        <v>0.5</v>
      </c>
      <c r="J601" s="93" t="s">
        <v>1064</v>
      </c>
      <c r="K601" s="184">
        <v>55.7</v>
      </c>
      <c r="L601" s="185">
        <v>3</v>
      </c>
      <c r="M601" s="96">
        <v>54</v>
      </c>
      <c r="N601" s="96">
        <v>0</v>
      </c>
      <c r="O601" s="96">
        <v>0</v>
      </c>
      <c r="P601" s="96">
        <v>0</v>
      </c>
      <c r="Q601" s="185">
        <v>6</v>
      </c>
      <c r="R601" s="96">
        <v>19</v>
      </c>
      <c r="S601" s="96">
        <v>231</v>
      </c>
      <c r="T601" s="96">
        <v>6</v>
      </c>
      <c r="U601" s="96">
        <v>21</v>
      </c>
      <c r="V601" s="96">
        <v>2</v>
      </c>
      <c r="W601" s="185">
        <v>56</v>
      </c>
      <c r="X601" s="96">
        <v>166</v>
      </c>
      <c r="Y601" s="96">
        <v>46</v>
      </c>
      <c r="Z601" s="96">
        <v>36</v>
      </c>
      <c r="AA601" s="96">
        <v>4</v>
      </c>
      <c r="AB601" s="96">
        <v>4</v>
      </c>
      <c r="AC601" s="96">
        <v>0</v>
      </c>
      <c r="AD601" s="96">
        <v>25</v>
      </c>
      <c r="AE601" s="188">
        <v>4.01</v>
      </c>
      <c r="AF601" s="96">
        <v>45</v>
      </c>
      <c r="AG601" s="97">
        <v>7.4</v>
      </c>
      <c r="AH601" s="98">
        <v>2.7</v>
      </c>
      <c r="AI601" s="97">
        <v>8.9</v>
      </c>
      <c r="AJ601" s="97">
        <v>3.4</v>
      </c>
      <c r="AK601" s="99">
        <v>0.95</v>
      </c>
      <c r="AL601" s="100">
        <v>0.26300000000000001</v>
      </c>
      <c r="AM601" s="99">
        <v>1.2</v>
      </c>
      <c r="AN601" s="99">
        <v>1.43</v>
      </c>
      <c r="AO601" s="99">
        <v>0.06</v>
      </c>
      <c r="AP601" s="101">
        <v>76</v>
      </c>
      <c r="AQ601" s="102">
        <v>95</v>
      </c>
      <c r="AR601" s="103">
        <v>30</v>
      </c>
      <c r="AS601" s="102">
        <v>6</v>
      </c>
      <c r="AT601" s="191">
        <v>9.34</v>
      </c>
      <c r="AU601" s="84">
        <v>107</v>
      </c>
      <c r="AV601" s="84">
        <v>28</v>
      </c>
      <c r="AW601" s="94">
        <v>-0.48</v>
      </c>
      <c r="AX601" s="84" t="s">
        <v>1762</v>
      </c>
      <c r="AY601" s="97">
        <v>50.8</v>
      </c>
      <c r="AZ601" s="94">
        <v>3.56</v>
      </c>
      <c r="BA601" s="96">
        <v>65</v>
      </c>
      <c r="BB601" s="96">
        <v>43</v>
      </c>
      <c r="BC601" s="84" t="s">
        <v>1762</v>
      </c>
      <c r="BD601" s="97">
        <v>45.8</v>
      </c>
      <c r="BE601" s="94">
        <v>3.53</v>
      </c>
      <c r="BF601" s="96">
        <v>70</v>
      </c>
      <c r="BG601" s="96">
        <v>43</v>
      </c>
      <c r="BH601" s="97">
        <v>77.7</v>
      </c>
      <c r="BI601" s="94">
        <v>3.59</v>
      </c>
      <c r="BJ601" s="94">
        <v>3.6</v>
      </c>
      <c r="BK601" s="96">
        <v>50</v>
      </c>
      <c r="BL601" s="94">
        <v>0.42</v>
      </c>
      <c r="BM601" s="36">
        <v>-20</v>
      </c>
      <c r="BN601" s="70" t="s">
        <v>1065</v>
      </c>
      <c r="BO601" s="104">
        <v>-32</v>
      </c>
      <c r="BP601" s="84" t="s">
        <v>4508</v>
      </c>
      <c r="BQ601" s="84">
        <v>572193</v>
      </c>
      <c r="BR601" s="36" t="s">
        <v>3766</v>
      </c>
      <c r="BS601" s="36" t="s">
        <v>5254</v>
      </c>
      <c r="BT601" s="36" t="s">
        <v>3576</v>
      </c>
      <c r="BU601" s="84" t="s">
        <v>5248</v>
      </c>
      <c r="BV601" s="84" t="s">
        <v>5296</v>
      </c>
    </row>
    <row r="602" spans="1:74" x14ac:dyDescent="0.3">
      <c r="A602" s="84" t="s">
        <v>440</v>
      </c>
      <c r="B602" s="84" t="s">
        <v>437</v>
      </c>
      <c r="C602" s="84" t="s">
        <v>1065</v>
      </c>
      <c r="D602" s="84">
        <v>2018</v>
      </c>
      <c r="E602" s="84">
        <v>38</v>
      </c>
      <c r="F602" s="84" t="s">
        <v>1392</v>
      </c>
      <c r="G602" s="84" t="s">
        <v>1373</v>
      </c>
      <c r="H602" s="93" t="s">
        <v>1762</v>
      </c>
      <c r="I602" s="94">
        <v>0.54</v>
      </c>
      <c r="J602" s="93" t="s">
        <v>1064</v>
      </c>
      <c r="K602" s="184">
        <v>42.1</v>
      </c>
      <c r="L602" s="185">
        <v>3</v>
      </c>
      <c r="M602" s="96">
        <v>51</v>
      </c>
      <c r="N602" s="96">
        <v>0</v>
      </c>
      <c r="O602" s="96">
        <v>0</v>
      </c>
      <c r="P602" s="96">
        <v>0</v>
      </c>
      <c r="Q602" s="185">
        <v>17</v>
      </c>
      <c r="R602" s="96">
        <v>29</v>
      </c>
      <c r="S602" s="96">
        <v>196</v>
      </c>
      <c r="T602" s="96">
        <v>5</v>
      </c>
      <c r="U602" s="96">
        <v>17</v>
      </c>
      <c r="V602" s="96">
        <v>2</v>
      </c>
      <c r="W602" s="185">
        <v>46</v>
      </c>
      <c r="X602" s="96">
        <v>140</v>
      </c>
      <c r="Y602" s="96">
        <v>42</v>
      </c>
      <c r="Z602" s="96">
        <v>35</v>
      </c>
      <c r="AA602" s="96">
        <v>3</v>
      </c>
      <c r="AB602" s="96">
        <v>3</v>
      </c>
      <c r="AC602" s="96">
        <v>0</v>
      </c>
      <c r="AD602" s="96">
        <v>20</v>
      </c>
      <c r="AE602" s="188">
        <v>3.94</v>
      </c>
      <c r="AF602" s="96">
        <v>41</v>
      </c>
      <c r="AG602" s="97">
        <v>7.9</v>
      </c>
      <c r="AH602" s="98">
        <v>2.6</v>
      </c>
      <c r="AI602" s="97">
        <v>8.4</v>
      </c>
      <c r="AJ602" s="97">
        <v>3.3</v>
      </c>
      <c r="AK602" s="99">
        <v>1.03</v>
      </c>
      <c r="AL602" s="100">
        <v>0.27</v>
      </c>
      <c r="AM602" s="99">
        <v>1.24</v>
      </c>
      <c r="AN602" s="99">
        <v>1.51</v>
      </c>
      <c r="AO602" s="99">
        <v>0.06</v>
      </c>
      <c r="AP602" s="101">
        <v>61</v>
      </c>
      <c r="AQ602" s="102">
        <v>93</v>
      </c>
      <c r="AR602" s="103">
        <v>30</v>
      </c>
      <c r="AS602" s="102">
        <v>6</v>
      </c>
      <c r="AT602" s="191">
        <v>10.71</v>
      </c>
      <c r="AU602" s="84">
        <v>111</v>
      </c>
      <c r="AV602" s="84">
        <v>29</v>
      </c>
      <c r="AW602" s="94">
        <v>-0.3</v>
      </c>
      <c r="AX602" s="84" t="s">
        <v>1762</v>
      </c>
      <c r="AY602" s="97">
        <v>42.4</v>
      </c>
      <c r="AZ602" s="94">
        <v>3.69</v>
      </c>
      <c r="BA602" s="96">
        <v>68</v>
      </c>
      <c r="BB602" s="96">
        <v>35</v>
      </c>
      <c r="BC602" s="84" t="s">
        <v>1762</v>
      </c>
      <c r="BD602" s="97">
        <v>40.299999999999997</v>
      </c>
      <c r="BE602" s="94">
        <v>3.64</v>
      </c>
      <c r="BF602" s="96">
        <v>72</v>
      </c>
      <c r="BG602" s="96">
        <v>36</v>
      </c>
      <c r="BH602" s="97">
        <v>59</v>
      </c>
      <c r="BI602" s="94">
        <v>4.2699999999999996</v>
      </c>
      <c r="BJ602" s="94">
        <v>4.2699999999999996</v>
      </c>
      <c r="BK602" s="96">
        <v>25</v>
      </c>
      <c r="BL602" s="94">
        <v>-0.33</v>
      </c>
      <c r="BM602" s="36">
        <v>5</v>
      </c>
      <c r="BN602" s="70" t="s">
        <v>1065</v>
      </c>
      <c r="BO602" s="104">
        <v>-19</v>
      </c>
      <c r="BP602" s="84" t="s">
        <v>1920</v>
      </c>
      <c r="BQ602" s="84">
        <v>433586</v>
      </c>
      <c r="BR602" s="36" t="s">
        <v>4698</v>
      </c>
      <c r="BS602" s="36" t="s">
        <v>3588</v>
      </c>
      <c r="BT602" s="36" t="s">
        <v>3721</v>
      </c>
      <c r="BU602" s="84" t="s">
        <v>3654</v>
      </c>
      <c r="BV602" s="84" t="s">
        <v>4705</v>
      </c>
    </row>
    <row r="603" spans="1:74" x14ac:dyDescent="0.3">
      <c r="A603" s="84" t="s">
        <v>5390</v>
      </c>
      <c r="B603" s="84" t="s">
        <v>14</v>
      </c>
      <c r="C603" s="84" t="s">
        <v>1065</v>
      </c>
      <c r="D603" s="84">
        <v>2018</v>
      </c>
      <c r="E603" s="84">
        <v>32</v>
      </c>
      <c r="F603" s="84" t="s">
        <v>1375</v>
      </c>
      <c r="G603" s="84" t="s">
        <v>1373</v>
      </c>
      <c r="H603" s="93" t="s">
        <v>1762</v>
      </c>
      <c r="I603" s="94">
        <v>0.53</v>
      </c>
      <c r="J603" s="93" t="s">
        <v>1064</v>
      </c>
      <c r="K603" s="184">
        <v>46.1</v>
      </c>
      <c r="L603" s="185">
        <v>3</v>
      </c>
      <c r="M603" s="96">
        <v>42</v>
      </c>
      <c r="N603" s="96">
        <v>1</v>
      </c>
      <c r="O603" s="96">
        <v>0</v>
      </c>
      <c r="P603" s="96">
        <v>0</v>
      </c>
      <c r="Q603" s="185">
        <v>6</v>
      </c>
      <c r="R603" s="96">
        <v>15</v>
      </c>
      <c r="S603" s="96">
        <v>197</v>
      </c>
      <c r="T603" s="96">
        <v>5</v>
      </c>
      <c r="U603" s="96">
        <v>15</v>
      </c>
      <c r="V603" s="96">
        <v>1</v>
      </c>
      <c r="W603" s="185">
        <v>46</v>
      </c>
      <c r="X603" s="96">
        <v>139</v>
      </c>
      <c r="Y603" s="96">
        <v>44</v>
      </c>
      <c r="Z603" s="96">
        <v>36</v>
      </c>
      <c r="AA603" s="96">
        <v>2</v>
      </c>
      <c r="AB603" s="96">
        <v>2</v>
      </c>
      <c r="AC603" s="96">
        <v>0</v>
      </c>
      <c r="AD603" s="96">
        <v>22</v>
      </c>
      <c r="AE603" s="188">
        <v>3.96</v>
      </c>
      <c r="AF603" s="96">
        <v>41</v>
      </c>
      <c r="AG603" s="97">
        <v>7.9</v>
      </c>
      <c r="AH603" s="98">
        <v>3</v>
      </c>
      <c r="AI603" s="97">
        <v>8.6999999999999993</v>
      </c>
      <c r="AJ603" s="97">
        <v>3</v>
      </c>
      <c r="AK603" s="99">
        <v>0.97</v>
      </c>
      <c r="AL603" s="100">
        <v>0.28199999999999997</v>
      </c>
      <c r="AM603" s="99">
        <v>1.23</v>
      </c>
      <c r="AN603" s="99">
        <v>1.4</v>
      </c>
      <c r="AO603" s="99">
        <v>0.06</v>
      </c>
      <c r="AP603" s="101">
        <v>79</v>
      </c>
      <c r="AQ603" s="102">
        <v>94</v>
      </c>
      <c r="AR603" s="103">
        <v>29</v>
      </c>
      <c r="AS603" s="102">
        <v>6</v>
      </c>
      <c r="AT603" s="191">
        <v>7.07</v>
      </c>
      <c r="AU603" s="84">
        <v>116</v>
      </c>
      <c r="AV603" s="84">
        <v>30</v>
      </c>
      <c r="AW603" s="94">
        <v>-0.43</v>
      </c>
      <c r="AX603" s="84" t="s">
        <v>1762</v>
      </c>
      <c r="AY603" s="97">
        <v>44.3</v>
      </c>
      <c r="AZ603" s="94">
        <v>3.56</v>
      </c>
      <c r="BA603" s="96">
        <v>65</v>
      </c>
      <c r="BB603" s="96">
        <v>41</v>
      </c>
      <c r="BC603" s="84" t="s">
        <v>1762</v>
      </c>
      <c r="BD603" s="97">
        <v>42.2</v>
      </c>
      <c r="BE603" s="94">
        <v>3.54</v>
      </c>
      <c r="BF603" s="96">
        <v>70</v>
      </c>
      <c r="BG603" s="96">
        <v>41</v>
      </c>
      <c r="BH603" s="97">
        <v>52.3</v>
      </c>
      <c r="BI603" s="94">
        <v>3.78</v>
      </c>
      <c r="BJ603" s="94">
        <v>3.88</v>
      </c>
      <c r="BK603" s="96">
        <v>32</v>
      </c>
      <c r="BL603" s="94">
        <v>0.18</v>
      </c>
      <c r="BM603" s="36">
        <v>-3</v>
      </c>
      <c r="BN603" s="70" t="s">
        <v>1065</v>
      </c>
      <c r="BO603" s="104">
        <v>-10</v>
      </c>
      <c r="BP603" s="84" t="s">
        <v>5391</v>
      </c>
      <c r="BQ603" s="84">
        <v>456713</v>
      </c>
      <c r="BR603" s="36" t="s">
        <v>3759</v>
      </c>
      <c r="BS603" s="36" t="s">
        <v>3661</v>
      </c>
      <c r="BT603" s="36" t="s">
        <v>6143</v>
      </c>
      <c r="BU603" s="84" t="s">
        <v>4980</v>
      </c>
      <c r="BV603" s="84" t="s">
        <v>4705</v>
      </c>
    </row>
    <row r="604" spans="1:74" x14ac:dyDescent="0.3">
      <c r="A604" s="84" t="s">
        <v>147</v>
      </c>
      <c r="B604" s="84" t="s">
        <v>98</v>
      </c>
      <c r="C604" s="84" t="s">
        <v>1065</v>
      </c>
      <c r="D604" s="84">
        <v>2018</v>
      </c>
      <c r="E604" s="84">
        <v>35</v>
      </c>
      <c r="F604" s="84" t="s">
        <v>1384</v>
      </c>
      <c r="G604" s="84" t="s">
        <v>1373</v>
      </c>
      <c r="H604" s="93" t="s">
        <v>1762</v>
      </c>
      <c r="I604" s="94">
        <v>0.55000000000000004</v>
      </c>
      <c r="J604" s="93" t="s">
        <v>1064</v>
      </c>
      <c r="K604" s="184">
        <v>46.6</v>
      </c>
      <c r="L604" s="185">
        <v>3</v>
      </c>
      <c r="M604" s="96">
        <v>60</v>
      </c>
      <c r="N604" s="96">
        <v>0</v>
      </c>
      <c r="O604" s="96">
        <v>0</v>
      </c>
      <c r="P604" s="96">
        <v>0</v>
      </c>
      <c r="Q604" s="185">
        <v>17</v>
      </c>
      <c r="R604" s="96">
        <v>30</v>
      </c>
      <c r="S604" s="96">
        <v>242</v>
      </c>
      <c r="T604" s="96">
        <v>5</v>
      </c>
      <c r="U604" s="96">
        <v>21</v>
      </c>
      <c r="V604" s="96">
        <v>2</v>
      </c>
      <c r="W604" s="185">
        <v>57</v>
      </c>
      <c r="X604" s="96">
        <v>171</v>
      </c>
      <c r="Y604" s="96">
        <v>47</v>
      </c>
      <c r="Z604" s="96">
        <v>36</v>
      </c>
      <c r="AA604" s="96">
        <v>3</v>
      </c>
      <c r="AB604" s="96">
        <v>2</v>
      </c>
      <c r="AC604" s="96">
        <v>0</v>
      </c>
      <c r="AD604" s="96">
        <v>24</v>
      </c>
      <c r="AE604" s="188">
        <v>4.01</v>
      </c>
      <c r="AF604" s="96">
        <v>43</v>
      </c>
      <c r="AG604" s="97">
        <v>6.7</v>
      </c>
      <c r="AH604" s="98">
        <v>2.7</v>
      </c>
      <c r="AI604" s="97">
        <v>8.5</v>
      </c>
      <c r="AJ604" s="97">
        <v>3.3</v>
      </c>
      <c r="AK604" s="99">
        <v>0.85</v>
      </c>
      <c r="AL604" s="100">
        <v>0.29799999999999999</v>
      </c>
      <c r="AM604" s="99">
        <v>1.27</v>
      </c>
      <c r="AN604" s="99">
        <v>1.31</v>
      </c>
      <c r="AO604" s="99">
        <v>0.05</v>
      </c>
      <c r="AP604" s="101">
        <v>68</v>
      </c>
      <c r="AQ604" s="102">
        <v>95</v>
      </c>
      <c r="AR604" s="103">
        <v>29</v>
      </c>
      <c r="AS604" s="102">
        <v>6</v>
      </c>
      <c r="AT604" s="191">
        <v>10.96</v>
      </c>
      <c r="AU604" s="84">
        <v>117</v>
      </c>
      <c r="AV604" s="84">
        <v>28</v>
      </c>
      <c r="AW604" s="94">
        <v>-0.5</v>
      </c>
      <c r="AX604" s="84" t="s">
        <v>1762</v>
      </c>
      <c r="AY604" s="97">
        <v>57.4</v>
      </c>
      <c r="AZ604" s="94">
        <v>3.46</v>
      </c>
      <c r="BA604" s="96">
        <v>64</v>
      </c>
      <c r="BB604" s="96">
        <v>50</v>
      </c>
      <c r="BC604" s="84" t="s">
        <v>1762</v>
      </c>
      <c r="BD604" s="97">
        <v>60.1</v>
      </c>
      <c r="BE604" s="94">
        <v>3.5</v>
      </c>
      <c r="BF604" s="96">
        <v>69</v>
      </c>
      <c r="BG604" s="96">
        <v>49</v>
      </c>
      <c r="BH604" s="97">
        <v>56.7</v>
      </c>
      <c r="BI604" s="94">
        <v>5.56</v>
      </c>
      <c r="BJ604" s="94">
        <v>3.95</v>
      </c>
      <c r="BK604" s="96">
        <v>32</v>
      </c>
      <c r="BL604" s="94">
        <v>-1.55</v>
      </c>
      <c r="BM604" s="36">
        <v>-3</v>
      </c>
      <c r="BN604" s="70" t="s">
        <v>1065</v>
      </c>
      <c r="BO604" s="104">
        <v>3</v>
      </c>
      <c r="BP604" s="84" t="s">
        <v>2182</v>
      </c>
      <c r="BQ604" s="84">
        <v>462382</v>
      </c>
      <c r="BR604" s="36" t="s">
        <v>4698</v>
      </c>
      <c r="BS604" s="36" t="s">
        <v>3719</v>
      </c>
      <c r="BT604" s="36" t="s">
        <v>3588</v>
      </c>
      <c r="BU604" s="84" t="s">
        <v>5397</v>
      </c>
      <c r="BV604" s="84" t="s">
        <v>5866</v>
      </c>
    </row>
    <row r="605" spans="1:74" x14ac:dyDescent="0.3">
      <c r="A605" s="84" t="s">
        <v>2113</v>
      </c>
      <c r="B605" s="84" t="s">
        <v>896</v>
      </c>
      <c r="C605" s="84" t="s">
        <v>1103</v>
      </c>
      <c r="D605" s="84">
        <v>2018</v>
      </c>
      <c r="E605" s="84">
        <v>30</v>
      </c>
      <c r="F605" s="84" t="s">
        <v>1377</v>
      </c>
      <c r="G605" s="84" t="s">
        <v>1373</v>
      </c>
      <c r="H605" s="93" t="s">
        <v>1762</v>
      </c>
      <c r="I605" s="94">
        <v>0.51</v>
      </c>
      <c r="J605" s="93" t="s">
        <v>1064</v>
      </c>
      <c r="K605" s="184">
        <v>40.799999999999997</v>
      </c>
      <c r="L605" s="185">
        <v>2</v>
      </c>
      <c r="M605" s="96">
        <v>40</v>
      </c>
      <c r="N605" s="96">
        <v>0</v>
      </c>
      <c r="O605" s="96">
        <v>0</v>
      </c>
      <c r="P605" s="96">
        <v>0</v>
      </c>
      <c r="Q605" s="185">
        <v>17</v>
      </c>
      <c r="R605" s="96">
        <v>27</v>
      </c>
      <c r="S605" s="96">
        <v>162</v>
      </c>
      <c r="T605" s="96">
        <v>2</v>
      </c>
      <c r="U605" s="96">
        <v>14</v>
      </c>
      <c r="V605" s="96">
        <v>1</v>
      </c>
      <c r="W605" s="185">
        <v>42</v>
      </c>
      <c r="X605" s="96">
        <v>120</v>
      </c>
      <c r="Y605" s="96">
        <v>33</v>
      </c>
      <c r="Z605" s="96">
        <v>36</v>
      </c>
      <c r="AA605" s="96">
        <v>4</v>
      </c>
      <c r="AB605" s="96">
        <v>1</v>
      </c>
      <c r="AC605" s="96">
        <v>0</v>
      </c>
      <c r="AD605" s="96">
        <v>12</v>
      </c>
      <c r="AE605" s="188">
        <v>4.0199999999999996</v>
      </c>
      <c r="AF605" s="96">
        <v>36</v>
      </c>
      <c r="AG605" s="97">
        <v>8.1999999999999993</v>
      </c>
      <c r="AH605" s="98">
        <v>3.1</v>
      </c>
      <c r="AI605" s="97">
        <v>9</v>
      </c>
      <c r="AJ605" s="97">
        <v>3.1</v>
      </c>
      <c r="AK605" s="99">
        <v>0.54</v>
      </c>
      <c r="AL605" s="100">
        <v>0.27300000000000002</v>
      </c>
      <c r="AM605" s="99">
        <v>1.1499999999999999</v>
      </c>
      <c r="AN605" s="99">
        <v>0.94</v>
      </c>
      <c r="AO605" s="99">
        <v>0.03</v>
      </c>
      <c r="AP605" s="101">
        <v>97</v>
      </c>
      <c r="AQ605" s="102">
        <v>95</v>
      </c>
      <c r="AR605" s="103">
        <v>26</v>
      </c>
      <c r="AS605" s="102">
        <v>5</v>
      </c>
      <c r="AT605" s="191">
        <v>9.76</v>
      </c>
      <c r="AU605" s="84">
        <v>136</v>
      </c>
      <c r="AV605" s="84">
        <v>31</v>
      </c>
      <c r="AW605" s="94">
        <v>-0.69</v>
      </c>
      <c r="AX605" s="84" t="s">
        <v>1762</v>
      </c>
      <c r="AY605" s="97">
        <v>39.299999999999997</v>
      </c>
      <c r="AZ605" s="94">
        <v>3.16</v>
      </c>
      <c r="BA605" s="96">
        <v>58</v>
      </c>
      <c r="BB605" s="96">
        <v>60</v>
      </c>
      <c r="BC605" s="84" t="s">
        <v>1762</v>
      </c>
      <c r="BD605" s="97">
        <v>38.799999999999997</v>
      </c>
      <c r="BE605" s="94">
        <v>3.33</v>
      </c>
      <c r="BF605" s="96">
        <v>66</v>
      </c>
      <c r="BG605" s="96">
        <v>49</v>
      </c>
      <c r="BH605" s="97">
        <v>37.299999999999997</v>
      </c>
      <c r="BI605" s="94">
        <v>2.89</v>
      </c>
      <c r="BJ605" s="94">
        <v>3.52</v>
      </c>
      <c r="BK605" s="96">
        <v>40</v>
      </c>
      <c r="BL605" s="94">
        <v>1.1200000000000001</v>
      </c>
      <c r="BM605" s="36">
        <v>-14</v>
      </c>
      <c r="BN605" s="70" t="s">
        <v>1065</v>
      </c>
      <c r="BO605" s="104">
        <v>1</v>
      </c>
      <c r="BP605" s="84" t="s">
        <v>2114</v>
      </c>
      <c r="BQ605" s="84">
        <v>502154</v>
      </c>
      <c r="BR605" s="36" t="s">
        <v>3760</v>
      </c>
      <c r="BS605" s="36" t="s">
        <v>4495</v>
      </c>
      <c r="BT605" s="36" t="s">
        <v>3657</v>
      </c>
      <c r="BU605" s="84" t="s">
        <v>3563</v>
      </c>
      <c r="BV605" s="84" t="s">
        <v>6144</v>
      </c>
    </row>
    <row r="606" spans="1:74" x14ac:dyDescent="0.3">
      <c r="A606" s="84" t="s">
        <v>5519</v>
      </c>
      <c r="B606" s="84" t="s">
        <v>189</v>
      </c>
      <c r="C606" s="84" t="s">
        <v>1065</v>
      </c>
      <c r="D606" s="84">
        <v>2018</v>
      </c>
      <c r="E606" s="84">
        <v>27</v>
      </c>
      <c r="F606" s="84" t="s">
        <v>1390</v>
      </c>
      <c r="G606" s="84" t="s">
        <v>1373</v>
      </c>
      <c r="H606" s="93" t="s">
        <v>1762</v>
      </c>
      <c r="I606" s="94">
        <v>0.38</v>
      </c>
      <c r="J606" s="93" t="s">
        <v>1064</v>
      </c>
      <c r="K606" s="184">
        <v>43.7</v>
      </c>
      <c r="L606" s="185">
        <v>2</v>
      </c>
      <c r="M606" s="96">
        <v>37</v>
      </c>
      <c r="N606" s="96">
        <v>0</v>
      </c>
      <c r="O606" s="96">
        <v>0</v>
      </c>
      <c r="P606" s="96">
        <v>0</v>
      </c>
      <c r="Q606" s="185">
        <v>8</v>
      </c>
      <c r="R606" s="96">
        <v>17</v>
      </c>
      <c r="S606" s="96">
        <v>166</v>
      </c>
      <c r="T606" s="96">
        <v>5</v>
      </c>
      <c r="U606" s="96">
        <v>16</v>
      </c>
      <c r="V606" s="96">
        <v>1</v>
      </c>
      <c r="W606" s="185">
        <v>42</v>
      </c>
      <c r="X606" s="96">
        <v>117</v>
      </c>
      <c r="Y606" s="96">
        <v>37</v>
      </c>
      <c r="Z606" s="96">
        <v>39</v>
      </c>
      <c r="AA606" s="96">
        <v>2</v>
      </c>
      <c r="AB606" s="96">
        <v>3</v>
      </c>
      <c r="AC606" s="96">
        <v>0</v>
      </c>
      <c r="AD606" s="96">
        <v>20</v>
      </c>
      <c r="AE606" s="188">
        <v>4.32</v>
      </c>
      <c r="AF606" s="96">
        <v>36</v>
      </c>
      <c r="AG606" s="97">
        <v>8.1999999999999993</v>
      </c>
      <c r="AH606" s="98">
        <v>2.6</v>
      </c>
      <c r="AI606" s="97">
        <v>9.4</v>
      </c>
      <c r="AJ606" s="97">
        <v>3.8</v>
      </c>
      <c r="AK606" s="99">
        <v>1.1000000000000001</v>
      </c>
      <c r="AL606" s="100">
        <v>0.28299999999999997</v>
      </c>
      <c r="AM606" s="99">
        <v>1.32</v>
      </c>
      <c r="AN606" s="99">
        <v>1.65</v>
      </c>
      <c r="AO606" s="99">
        <v>7.0000000000000007E-2</v>
      </c>
      <c r="AP606" s="101">
        <v>79</v>
      </c>
      <c r="AQ606" s="102">
        <v>102</v>
      </c>
      <c r="AR606" s="103">
        <v>20</v>
      </c>
      <c r="AS606" s="102">
        <v>3</v>
      </c>
      <c r="AT606" s="191">
        <v>4.97</v>
      </c>
      <c r="AU606" s="84">
        <v>183</v>
      </c>
      <c r="AV606" s="84">
        <v>32</v>
      </c>
      <c r="AW606" s="94">
        <v>-0.67</v>
      </c>
      <c r="AX606" s="84" t="s">
        <v>1762</v>
      </c>
      <c r="AY606" s="97">
        <v>41.3</v>
      </c>
      <c r="AZ606" s="94">
        <v>3.75</v>
      </c>
      <c r="BA606" s="96">
        <v>69</v>
      </c>
      <c r="BB606" s="96">
        <v>33</v>
      </c>
      <c r="BC606" s="84" t="s">
        <v>1762</v>
      </c>
      <c r="BD606" s="97">
        <v>39.9</v>
      </c>
      <c r="BE606" s="94">
        <v>3.65</v>
      </c>
      <c r="BF606" s="96">
        <v>72</v>
      </c>
      <c r="BG606" s="96">
        <v>36</v>
      </c>
      <c r="BH606" s="97">
        <v>43.7</v>
      </c>
      <c r="BI606" s="94">
        <v>4.53</v>
      </c>
      <c r="BJ606" s="94">
        <v>4.46</v>
      </c>
      <c r="BK606" s="96">
        <v>18</v>
      </c>
      <c r="BL606" s="94">
        <v>-0.21</v>
      </c>
      <c r="BM606" s="36">
        <v>2</v>
      </c>
      <c r="BN606" s="70" t="s">
        <v>1065</v>
      </c>
      <c r="BO606" s="104">
        <v>-4</v>
      </c>
      <c r="BP606" s="84" t="s">
        <v>5520</v>
      </c>
      <c r="BQ606" s="84">
        <v>573668</v>
      </c>
      <c r="BR606" s="36" t="s">
        <v>3766</v>
      </c>
      <c r="BS606" s="36" t="s">
        <v>3638</v>
      </c>
      <c r="BT606" s="36" t="s">
        <v>4909</v>
      </c>
      <c r="BU606" s="84" t="s">
        <v>3575</v>
      </c>
      <c r="BV606" s="84" t="s">
        <v>4705</v>
      </c>
    </row>
    <row r="607" spans="1:74" x14ac:dyDescent="0.3">
      <c r="A607" s="84" t="s">
        <v>2042</v>
      </c>
      <c r="B607" s="84" t="s">
        <v>2043</v>
      </c>
      <c r="C607" s="84" t="s">
        <v>1065</v>
      </c>
      <c r="D607" s="84">
        <v>2018</v>
      </c>
      <c r="E607" s="84">
        <v>30</v>
      </c>
      <c r="F607" s="84" t="s">
        <v>1388</v>
      </c>
      <c r="G607" s="84" t="s">
        <v>1373</v>
      </c>
      <c r="H607" s="93" t="s">
        <v>1762</v>
      </c>
      <c r="I607" s="94">
        <v>0.49</v>
      </c>
      <c r="J607" s="93" t="s">
        <v>1064</v>
      </c>
      <c r="K607" s="184">
        <v>43.7</v>
      </c>
      <c r="L607" s="185">
        <v>2</v>
      </c>
      <c r="M607" s="96">
        <v>41</v>
      </c>
      <c r="N607" s="96">
        <v>1</v>
      </c>
      <c r="O607" s="96">
        <v>0</v>
      </c>
      <c r="P607" s="96">
        <v>0</v>
      </c>
      <c r="Q607" s="185">
        <v>6</v>
      </c>
      <c r="R607" s="96">
        <v>17</v>
      </c>
      <c r="S607" s="96">
        <v>181</v>
      </c>
      <c r="T607" s="96">
        <v>6</v>
      </c>
      <c r="U607" s="96">
        <v>17</v>
      </c>
      <c r="V607" s="96">
        <v>2</v>
      </c>
      <c r="W607" s="185">
        <v>41</v>
      </c>
      <c r="X607" s="96">
        <v>129</v>
      </c>
      <c r="Y607" s="96">
        <v>39</v>
      </c>
      <c r="Z607" s="96">
        <v>41</v>
      </c>
      <c r="AA607" s="96">
        <v>2</v>
      </c>
      <c r="AB607" s="96">
        <v>1</v>
      </c>
      <c r="AC607" s="96">
        <v>0</v>
      </c>
      <c r="AD607" s="96">
        <v>23</v>
      </c>
      <c r="AE607" s="188">
        <v>4.55</v>
      </c>
      <c r="AF607" s="96">
        <v>36</v>
      </c>
      <c r="AG607" s="97">
        <v>7.6</v>
      </c>
      <c r="AH607" s="98">
        <v>2.4</v>
      </c>
      <c r="AI607" s="97">
        <v>8.4</v>
      </c>
      <c r="AJ607" s="97">
        <v>3.6</v>
      </c>
      <c r="AK607" s="99">
        <v>1.29</v>
      </c>
      <c r="AL607" s="100">
        <v>0.26600000000000001</v>
      </c>
      <c r="AM607" s="99">
        <v>1.29</v>
      </c>
      <c r="AN607" s="99">
        <v>1.83</v>
      </c>
      <c r="AO607" s="99">
        <v>0.08</v>
      </c>
      <c r="AP607" s="101">
        <v>46</v>
      </c>
      <c r="AQ607" s="102">
        <v>107</v>
      </c>
      <c r="AR607" s="103">
        <v>17</v>
      </c>
      <c r="AS607" s="102">
        <v>2</v>
      </c>
      <c r="AT607" s="191">
        <v>4.87</v>
      </c>
      <c r="AU607" s="84">
        <v>206</v>
      </c>
      <c r="AV607" s="84">
        <v>33</v>
      </c>
      <c r="AW607" s="94">
        <v>-0.7</v>
      </c>
      <c r="AX607" s="84" t="s">
        <v>1762</v>
      </c>
      <c r="AY607" s="97">
        <v>41.3</v>
      </c>
      <c r="AZ607" s="94">
        <v>4.05</v>
      </c>
      <c r="BA607" s="96">
        <v>75</v>
      </c>
      <c r="BB607" s="96">
        <v>25</v>
      </c>
      <c r="BC607" s="84" t="s">
        <v>1762</v>
      </c>
      <c r="BD607" s="97">
        <v>40</v>
      </c>
      <c r="BE607" s="94">
        <v>3.84</v>
      </c>
      <c r="BF607" s="96">
        <v>76</v>
      </c>
      <c r="BG607" s="96">
        <v>30</v>
      </c>
      <c r="BH607" s="97">
        <v>46</v>
      </c>
      <c r="BI607" s="94">
        <v>5.48</v>
      </c>
      <c r="BJ607" s="94">
        <v>5.48</v>
      </c>
      <c r="BK607" s="96">
        <v>9</v>
      </c>
      <c r="BL607" s="94">
        <v>-0.93</v>
      </c>
      <c r="BM607" s="36">
        <v>8</v>
      </c>
      <c r="BN607" s="70" t="s">
        <v>1065</v>
      </c>
      <c r="BO607" s="104">
        <v>-6</v>
      </c>
      <c r="BP607" s="84" t="s">
        <v>2044</v>
      </c>
      <c r="BQ607" s="84">
        <v>491703</v>
      </c>
      <c r="BR607" s="36" t="s">
        <v>3766</v>
      </c>
      <c r="BS607" s="36" t="s">
        <v>5869</v>
      </c>
      <c r="BT607" s="36" t="s">
        <v>3607</v>
      </c>
      <c r="BU607" s="84" t="s">
        <v>3572</v>
      </c>
      <c r="BV607" s="84" t="s">
        <v>5299</v>
      </c>
    </row>
    <row r="608" spans="1:74" x14ac:dyDescent="0.3">
      <c r="A608" s="84" t="s">
        <v>267</v>
      </c>
      <c r="B608" s="84" t="s">
        <v>108</v>
      </c>
      <c r="C608" s="84" t="s">
        <v>1065</v>
      </c>
      <c r="D608" s="84">
        <v>2018</v>
      </c>
      <c r="E608" s="84">
        <v>36</v>
      </c>
      <c r="F608" s="84" t="s">
        <v>1381</v>
      </c>
      <c r="G608" s="84" t="s">
        <v>1373</v>
      </c>
      <c r="H608" s="93" t="s">
        <v>1762</v>
      </c>
      <c r="I608" s="94">
        <v>0.45</v>
      </c>
      <c r="J608" s="93" t="s">
        <v>1064</v>
      </c>
      <c r="K608" s="184">
        <v>29.9</v>
      </c>
      <c r="L608" s="185">
        <v>2</v>
      </c>
      <c r="M608" s="96">
        <v>33</v>
      </c>
      <c r="N608" s="96">
        <v>0</v>
      </c>
      <c r="O608" s="96">
        <v>0</v>
      </c>
      <c r="P608" s="96">
        <v>0</v>
      </c>
      <c r="Q608" s="185">
        <v>13</v>
      </c>
      <c r="R608" s="96">
        <v>22</v>
      </c>
      <c r="S608" s="96">
        <v>131</v>
      </c>
      <c r="T608" s="96">
        <v>4</v>
      </c>
      <c r="U608" s="96">
        <v>11</v>
      </c>
      <c r="V608" s="96">
        <v>1</v>
      </c>
      <c r="W608" s="185">
        <v>30</v>
      </c>
      <c r="X608" s="96">
        <v>95</v>
      </c>
      <c r="Y608" s="96">
        <v>28</v>
      </c>
      <c r="Z608" s="96">
        <v>40</v>
      </c>
      <c r="AA608" s="96">
        <v>2</v>
      </c>
      <c r="AB608" s="96">
        <v>1</v>
      </c>
      <c r="AC608" s="96">
        <v>0</v>
      </c>
      <c r="AD608" s="96">
        <v>15</v>
      </c>
      <c r="AE608" s="188">
        <v>4.46</v>
      </c>
      <c r="AF608" s="96">
        <v>27</v>
      </c>
      <c r="AG608" s="97">
        <v>7.5</v>
      </c>
      <c r="AH608" s="98">
        <v>2.7</v>
      </c>
      <c r="AI608" s="97">
        <v>8.1999999999999993</v>
      </c>
      <c r="AJ608" s="97">
        <v>3.2</v>
      </c>
      <c r="AK608" s="99">
        <v>1.2</v>
      </c>
      <c r="AL608" s="100">
        <v>0.25700000000000001</v>
      </c>
      <c r="AM608" s="99">
        <v>1.2</v>
      </c>
      <c r="AN608" s="99">
        <v>1.69</v>
      </c>
      <c r="AO608" s="99">
        <v>7.0000000000000007E-2</v>
      </c>
      <c r="AP608" s="101">
        <v>47</v>
      </c>
      <c r="AQ608" s="102">
        <v>105</v>
      </c>
      <c r="AR608" s="103">
        <v>16</v>
      </c>
      <c r="AS608" s="102">
        <v>2</v>
      </c>
      <c r="AT608" s="191">
        <v>5.36</v>
      </c>
      <c r="AU608" s="84">
        <v>221</v>
      </c>
      <c r="AV608" s="84">
        <v>34</v>
      </c>
      <c r="AW608" s="94">
        <v>-0.69</v>
      </c>
      <c r="AX608" s="84" t="s">
        <v>1762</v>
      </c>
      <c r="AY608" s="97">
        <v>32.6</v>
      </c>
      <c r="AZ608" s="94">
        <v>3.87</v>
      </c>
      <c r="BA608" s="96">
        <v>71</v>
      </c>
      <c r="BB608" s="96">
        <v>27</v>
      </c>
      <c r="BC608" s="84" t="s">
        <v>1762</v>
      </c>
      <c r="BD608" s="97">
        <v>34.200000000000003</v>
      </c>
      <c r="BE608" s="94">
        <v>3.76</v>
      </c>
      <c r="BF608" s="96">
        <v>74</v>
      </c>
      <c r="BG608" s="96">
        <v>30</v>
      </c>
      <c r="BH608" s="97">
        <v>25.3</v>
      </c>
      <c r="BI608" s="94">
        <v>7.82</v>
      </c>
      <c r="BJ608" s="94">
        <v>6.72</v>
      </c>
      <c r="BK608" s="96">
        <v>3</v>
      </c>
      <c r="BL608" s="94">
        <v>-3.36</v>
      </c>
      <c r="BM608" s="36">
        <v>13</v>
      </c>
      <c r="BN608" s="70" t="s">
        <v>1076</v>
      </c>
      <c r="BO608" s="104">
        <v>9</v>
      </c>
      <c r="BP608" s="84" t="s">
        <v>1930</v>
      </c>
      <c r="BQ608" s="84">
        <v>408061</v>
      </c>
      <c r="BR608" s="36" t="s">
        <v>4698</v>
      </c>
      <c r="BS608" s="36" t="s">
        <v>3588</v>
      </c>
      <c r="BT608" s="36" t="s">
        <v>3591</v>
      </c>
      <c r="BU608" s="84" t="s">
        <v>3674</v>
      </c>
      <c r="BV608" s="84" t="s">
        <v>4685</v>
      </c>
    </row>
    <row r="609" spans="1:74" x14ac:dyDescent="0.3">
      <c r="A609" s="84" t="s">
        <v>4448</v>
      </c>
      <c r="B609" s="84" t="s">
        <v>4449</v>
      </c>
      <c r="C609" s="84" t="s">
        <v>1065</v>
      </c>
      <c r="D609" s="84">
        <v>2018</v>
      </c>
      <c r="E609" s="84">
        <v>25</v>
      </c>
      <c r="F609" s="84" t="s">
        <v>1375</v>
      </c>
      <c r="G609" s="84" t="s">
        <v>1373</v>
      </c>
      <c r="H609" s="93" t="s">
        <v>1945</v>
      </c>
      <c r="I609" s="94">
        <v>0.45</v>
      </c>
      <c r="J609" s="93" t="s">
        <v>1064</v>
      </c>
      <c r="K609" s="184">
        <v>48</v>
      </c>
      <c r="L609" s="185">
        <v>2</v>
      </c>
      <c r="M609" s="96">
        <v>44</v>
      </c>
      <c r="N609" s="96">
        <v>1</v>
      </c>
      <c r="O609" s="96">
        <v>0</v>
      </c>
      <c r="P609" s="96">
        <v>0</v>
      </c>
      <c r="Q609" s="185">
        <v>1</v>
      </c>
      <c r="R609" s="96">
        <v>10</v>
      </c>
      <c r="S609" s="96">
        <v>201</v>
      </c>
      <c r="T609" s="96">
        <v>6</v>
      </c>
      <c r="U609" s="96">
        <v>20</v>
      </c>
      <c r="V609" s="96">
        <v>1</v>
      </c>
      <c r="W609" s="185">
        <v>53</v>
      </c>
      <c r="X609" s="96">
        <v>143</v>
      </c>
      <c r="Y609" s="96">
        <v>37</v>
      </c>
      <c r="Z609" s="96">
        <v>35</v>
      </c>
      <c r="AA609" s="96">
        <v>2</v>
      </c>
      <c r="AB609" s="96">
        <v>2</v>
      </c>
      <c r="AC609" s="96">
        <v>1</v>
      </c>
      <c r="AD609" s="96">
        <v>21</v>
      </c>
      <c r="AE609" s="188">
        <v>3.91</v>
      </c>
      <c r="AF609" s="96">
        <v>35</v>
      </c>
      <c r="AG609" s="97">
        <v>6.6</v>
      </c>
      <c r="AH609" s="98">
        <v>2.7</v>
      </c>
      <c r="AI609" s="97">
        <v>10.1</v>
      </c>
      <c r="AJ609" s="97">
        <v>3.8</v>
      </c>
      <c r="AK609" s="99">
        <v>1.24</v>
      </c>
      <c r="AL609" s="100">
        <v>0.28599999999999998</v>
      </c>
      <c r="AM609" s="99">
        <v>1.28</v>
      </c>
      <c r="AN609" s="99">
        <v>1.8</v>
      </c>
      <c r="AO609" s="99">
        <v>0.08</v>
      </c>
      <c r="AP609" s="101">
        <v>106</v>
      </c>
      <c r="AQ609" s="102">
        <v>92</v>
      </c>
      <c r="AR609" s="103">
        <v>29</v>
      </c>
      <c r="AS609" s="102">
        <v>5</v>
      </c>
      <c r="AT609" s="191">
        <v>4.3</v>
      </c>
      <c r="AU609" s="84">
        <v>117</v>
      </c>
      <c r="AV609" s="84">
        <v>2</v>
      </c>
      <c r="AW609" s="94">
        <v>0.32</v>
      </c>
      <c r="AX609" s="84" t="s">
        <v>1739</v>
      </c>
      <c r="AY609" s="97">
        <v>53.6</v>
      </c>
      <c r="AZ609" s="94">
        <v>4.16</v>
      </c>
      <c r="BA609" s="96">
        <v>76</v>
      </c>
      <c r="BB609" s="96">
        <v>26</v>
      </c>
      <c r="BC609" s="84" t="s">
        <v>1945</v>
      </c>
      <c r="BD609" s="97">
        <v>53.6</v>
      </c>
      <c r="BE609" s="94">
        <v>4.24</v>
      </c>
      <c r="BF609" s="96">
        <v>84</v>
      </c>
      <c r="BG609" s="96">
        <v>24</v>
      </c>
      <c r="BH609" s="97">
        <v>38.700000000000003</v>
      </c>
      <c r="BI609" s="94">
        <v>2.79</v>
      </c>
      <c r="BJ609" s="94">
        <v>3.17</v>
      </c>
      <c r="BK609" s="96">
        <v>59</v>
      </c>
      <c r="BL609" s="94">
        <v>1.1200000000000001</v>
      </c>
      <c r="BM609" s="36">
        <v>-31</v>
      </c>
      <c r="BN609" s="70" t="s">
        <v>1065</v>
      </c>
      <c r="BO609" s="104">
        <v>15</v>
      </c>
      <c r="BP609" s="84" t="s">
        <v>4450</v>
      </c>
      <c r="BQ609" s="84">
        <v>605309</v>
      </c>
      <c r="BR609" s="36" t="s">
        <v>4675</v>
      </c>
      <c r="BS609" s="36" t="s">
        <v>4424</v>
      </c>
      <c r="BT609" s="36" t="s">
        <v>4425</v>
      </c>
      <c r="BU609" s="84" t="s">
        <v>5304</v>
      </c>
      <c r="BV609" s="84" t="s">
        <v>4668</v>
      </c>
    </row>
    <row r="610" spans="1:74" x14ac:dyDescent="0.3">
      <c r="A610" s="84" t="s">
        <v>6145</v>
      </c>
      <c r="B610" s="84" t="s">
        <v>15</v>
      </c>
      <c r="C610" s="84" t="s">
        <v>1103</v>
      </c>
      <c r="D610" s="84">
        <v>2018</v>
      </c>
      <c r="E610" s="84">
        <v>23</v>
      </c>
      <c r="F610" s="84" t="s">
        <v>1402</v>
      </c>
      <c r="G610" s="84" t="s">
        <v>1373</v>
      </c>
      <c r="H610" s="93" t="s">
        <v>1945</v>
      </c>
      <c r="I610" s="94">
        <v>0.37</v>
      </c>
      <c r="J610" s="93" t="s">
        <v>1064</v>
      </c>
      <c r="K610" s="184">
        <v>42.7</v>
      </c>
      <c r="L610" s="185">
        <v>2</v>
      </c>
      <c r="M610" s="96">
        <v>41</v>
      </c>
      <c r="N610" s="96">
        <v>0</v>
      </c>
      <c r="O610" s="96">
        <v>0</v>
      </c>
      <c r="P610" s="96">
        <v>0</v>
      </c>
      <c r="Q610" s="185">
        <v>0</v>
      </c>
      <c r="R610" s="96">
        <v>9</v>
      </c>
      <c r="S610" s="96">
        <v>174</v>
      </c>
      <c r="T610" s="96">
        <v>5</v>
      </c>
      <c r="U610" s="96">
        <v>16</v>
      </c>
      <c r="V610" s="96">
        <v>2</v>
      </c>
      <c r="W610" s="185">
        <v>40</v>
      </c>
      <c r="X610" s="96">
        <v>122</v>
      </c>
      <c r="Y610" s="96">
        <v>33</v>
      </c>
      <c r="Z610" s="96">
        <v>37</v>
      </c>
      <c r="AA610" s="96">
        <v>2</v>
      </c>
      <c r="AB610" s="96">
        <v>1</v>
      </c>
      <c r="AC610" s="96">
        <v>0</v>
      </c>
      <c r="AD610" s="96">
        <v>19</v>
      </c>
      <c r="AE610" s="188">
        <v>4.12</v>
      </c>
      <c r="AF610" s="96">
        <v>30</v>
      </c>
      <c r="AG610" s="97">
        <v>6.6</v>
      </c>
      <c r="AH610" s="98">
        <v>2.5</v>
      </c>
      <c r="AI610" s="97">
        <v>9</v>
      </c>
      <c r="AJ610" s="97">
        <v>3.6</v>
      </c>
      <c r="AK610" s="99">
        <v>1.0900000000000001</v>
      </c>
      <c r="AL610" s="100">
        <v>0.29599999999999999</v>
      </c>
      <c r="AM610" s="99">
        <v>1.32</v>
      </c>
      <c r="AN610" s="99">
        <v>1.61</v>
      </c>
      <c r="AO610" s="99">
        <v>0.06</v>
      </c>
      <c r="AP610" s="101">
        <v>73</v>
      </c>
      <c r="AQ610" s="102">
        <v>97</v>
      </c>
      <c r="AR610" s="103">
        <v>22</v>
      </c>
      <c r="AS610" s="102">
        <v>4</v>
      </c>
      <c r="AT610" s="191">
        <v>1.54</v>
      </c>
      <c r="AU610" s="84">
        <v>162</v>
      </c>
      <c r="AV610" s="84">
        <v>3</v>
      </c>
      <c r="AW610" s="94">
        <v>0.11</v>
      </c>
      <c r="AX610" s="84" t="s">
        <v>1739</v>
      </c>
      <c r="AY610" s="97">
        <v>50.5</v>
      </c>
      <c r="AZ610" s="94">
        <v>4.0999999999999996</v>
      </c>
      <c r="BA610" s="96">
        <v>75</v>
      </c>
      <c r="BB610" s="96">
        <v>26</v>
      </c>
      <c r="BC610" s="84" t="s">
        <v>1945</v>
      </c>
      <c r="BD610" s="97">
        <v>52.1</v>
      </c>
      <c r="BE610" s="94">
        <v>4.2300000000000004</v>
      </c>
      <c r="BF610" s="96">
        <v>84</v>
      </c>
      <c r="BG610" s="96">
        <v>24</v>
      </c>
      <c r="BH610" s="97">
        <v>29.7</v>
      </c>
      <c r="BI610" s="94">
        <v>3.64</v>
      </c>
      <c r="BJ610" s="94">
        <v>2.64</v>
      </c>
      <c r="BK610" s="96">
        <v>109</v>
      </c>
      <c r="BL610" s="94">
        <v>0.48</v>
      </c>
      <c r="BM610" s="36">
        <v>-87</v>
      </c>
      <c r="BN610" s="70" t="s">
        <v>1065</v>
      </c>
      <c r="BO610" s="104">
        <v>22</v>
      </c>
      <c r="BP610" s="84" t="s">
        <v>6146</v>
      </c>
      <c r="BQ610" s="84">
        <v>621237</v>
      </c>
      <c r="BR610" s="36" t="s">
        <v>3787</v>
      </c>
      <c r="BS610" s="36" t="s">
        <v>3565</v>
      </c>
      <c r="BT610" s="36" t="s">
        <v>3541</v>
      </c>
      <c r="BU610" s="84" t="s">
        <v>4558</v>
      </c>
      <c r="BV610" s="84" t="s">
        <v>4668</v>
      </c>
    </row>
    <row r="611" spans="1:74" x14ac:dyDescent="0.3">
      <c r="A611" s="84" t="s">
        <v>442</v>
      </c>
      <c r="B611" s="84" t="s">
        <v>221</v>
      </c>
      <c r="C611" s="84" t="s">
        <v>1065</v>
      </c>
      <c r="D611" s="84">
        <v>2018</v>
      </c>
      <c r="E611" s="84">
        <v>28</v>
      </c>
      <c r="F611" s="84" t="s">
        <v>1377</v>
      </c>
      <c r="G611" s="84" t="s">
        <v>1373</v>
      </c>
      <c r="H611" s="93" t="s">
        <v>1945</v>
      </c>
      <c r="I611" s="94">
        <v>0.47</v>
      </c>
      <c r="J611" s="93" t="s">
        <v>1064</v>
      </c>
      <c r="K611" s="184">
        <v>52.3</v>
      </c>
      <c r="L611" s="185">
        <v>2</v>
      </c>
      <c r="M611" s="96">
        <v>21</v>
      </c>
      <c r="N611" s="96">
        <v>4</v>
      </c>
      <c r="O611" s="96">
        <v>0</v>
      </c>
      <c r="P611" s="96">
        <v>0</v>
      </c>
      <c r="Q611" s="185">
        <v>0</v>
      </c>
      <c r="R611" s="96">
        <v>5</v>
      </c>
      <c r="S611" s="96">
        <v>186</v>
      </c>
      <c r="T611" s="96">
        <v>7</v>
      </c>
      <c r="U611" s="96">
        <v>15</v>
      </c>
      <c r="V611" s="96">
        <v>1</v>
      </c>
      <c r="W611" s="185">
        <v>36</v>
      </c>
      <c r="X611" s="96">
        <v>128</v>
      </c>
      <c r="Y611" s="96">
        <v>53</v>
      </c>
      <c r="Z611" s="96">
        <v>40</v>
      </c>
      <c r="AA611" s="96">
        <v>2</v>
      </c>
      <c r="AB611" s="96">
        <v>4</v>
      </c>
      <c r="AC611" s="96">
        <v>0</v>
      </c>
      <c r="AD611" s="96">
        <v>31</v>
      </c>
      <c r="AE611" s="188">
        <v>4.4000000000000004</v>
      </c>
      <c r="AF611" s="96">
        <v>44</v>
      </c>
      <c r="AG611" s="97">
        <v>9.3000000000000007</v>
      </c>
      <c r="AH611" s="98">
        <v>2.2999999999999998</v>
      </c>
      <c r="AI611" s="97">
        <v>7.6</v>
      </c>
      <c r="AJ611" s="97">
        <v>3.2</v>
      </c>
      <c r="AK611" s="99">
        <v>1.42</v>
      </c>
      <c r="AL611" s="100">
        <v>0.28299999999999997</v>
      </c>
      <c r="AM611" s="99">
        <v>1.4</v>
      </c>
      <c r="AN611" s="99">
        <v>1.94</v>
      </c>
      <c r="AO611" s="99">
        <v>0.08</v>
      </c>
      <c r="AP611" s="101">
        <v>29</v>
      </c>
      <c r="AQ611" s="102">
        <v>104</v>
      </c>
      <c r="AR611" s="103">
        <v>20</v>
      </c>
      <c r="AS611" s="102">
        <v>5</v>
      </c>
      <c r="AT611" s="191">
        <v>2.94</v>
      </c>
      <c r="AU611" s="84">
        <v>173</v>
      </c>
      <c r="AV611" s="84">
        <v>4</v>
      </c>
      <c r="AW611" s="94">
        <v>0.17</v>
      </c>
      <c r="AX611" s="84" t="s">
        <v>1739</v>
      </c>
      <c r="AY611" s="97">
        <v>51.2</v>
      </c>
      <c r="AZ611" s="94">
        <v>4.6100000000000003</v>
      </c>
      <c r="BA611" s="96">
        <v>85</v>
      </c>
      <c r="BB611" s="96">
        <v>17</v>
      </c>
      <c r="BC611" s="84" t="s">
        <v>1945</v>
      </c>
      <c r="BD611" s="97">
        <v>50.5</v>
      </c>
      <c r="BE611" s="94">
        <v>4.57</v>
      </c>
      <c r="BF611" s="96">
        <v>90</v>
      </c>
      <c r="BG611" s="96">
        <v>18</v>
      </c>
      <c r="BH611" s="97">
        <v>25</v>
      </c>
      <c r="BI611" s="94">
        <v>5.76</v>
      </c>
      <c r="BJ611" s="94">
        <v>4.4800000000000004</v>
      </c>
      <c r="BK611" s="96">
        <v>14</v>
      </c>
      <c r="BL611" s="94">
        <v>-1.36</v>
      </c>
      <c r="BM611" s="36">
        <v>7</v>
      </c>
      <c r="BN611" s="70" t="s">
        <v>1065</v>
      </c>
      <c r="BO611" s="104">
        <v>26</v>
      </c>
      <c r="BP611" s="84" t="s">
        <v>4479</v>
      </c>
      <c r="BQ611" s="84">
        <v>605541</v>
      </c>
      <c r="BR611" s="36" t="s">
        <v>3761</v>
      </c>
      <c r="BS611" s="36" t="s">
        <v>6147</v>
      </c>
      <c r="BT611" s="36" t="s">
        <v>5767</v>
      </c>
      <c r="BU611" s="84" t="s">
        <v>6148</v>
      </c>
      <c r="BV611" s="84" t="s">
        <v>4668</v>
      </c>
    </row>
    <row r="612" spans="1:74" x14ac:dyDescent="0.3">
      <c r="A612" s="84" t="s">
        <v>6149</v>
      </c>
      <c r="B612" s="84" t="s">
        <v>18</v>
      </c>
      <c r="C612" s="84" t="s">
        <v>1065</v>
      </c>
      <c r="D612" s="84">
        <v>2018</v>
      </c>
      <c r="E612" s="84">
        <v>29</v>
      </c>
      <c r="F612" s="84" t="s">
        <v>1394</v>
      </c>
      <c r="G612" s="84" t="s">
        <v>1373</v>
      </c>
      <c r="H612" s="93" t="s">
        <v>1945</v>
      </c>
      <c r="I612" s="94">
        <v>0.44</v>
      </c>
      <c r="J612" s="93" t="s">
        <v>1064</v>
      </c>
      <c r="K612" s="184">
        <v>38.1</v>
      </c>
      <c r="L612" s="185">
        <v>2</v>
      </c>
      <c r="M612" s="96">
        <v>39</v>
      </c>
      <c r="N612" s="96">
        <v>0</v>
      </c>
      <c r="O612" s="96">
        <v>0</v>
      </c>
      <c r="P612" s="96">
        <v>0</v>
      </c>
      <c r="Q612" s="185">
        <v>0</v>
      </c>
      <c r="R612" s="96">
        <v>10</v>
      </c>
      <c r="S612" s="96">
        <v>178</v>
      </c>
      <c r="T612" s="96">
        <v>7</v>
      </c>
      <c r="U612" s="96">
        <v>15</v>
      </c>
      <c r="V612" s="96">
        <v>2</v>
      </c>
      <c r="W612" s="185">
        <v>39</v>
      </c>
      <c r="X612" s="96">
        <v>126</v>
      </c>
      <c r="Y612" s="96">
        <v>37</v>
      </c>
      <c r="Z612" s="96">
        <v>38</v>
      </c>
      <c r="AA612" s="96">
        <v>2</v>
      </c>
      <c r="AB612" s="96">
        <v>2</v>
      </c>
      <c r="AC612" s="96">
        <v>0</v>
      </c>
      <c r="AD612" s="96">
        <v>19</v>
      </c>
      <c r="AE612" s="188">
        <v>4.26</v>
      </c>
      <c r="AF612" s="96">
        <v>33</v>
      </c>
      <c r="AG612" s="97">
        <v>7.1</v>
      </c>
      <c r="AH612" s="98">
        <v>2.6</v>
      </c>
      <c r="AI612" s="97">
        <v>8.4</v>
      </c>
      <c r="AJ612" s="97">
        <v>3.3</v>
      </c>
      <c r="AK612" s="99">
        <v>1.54</v>
      </c>
      <c r="AL612" s="100">
        <v>0.28199999999999997</v>
      </c>
      <c r="AM612" s="99">
        <v>1.33</v>
      </c>
      <c r="AN612" s="99">
        <v>2.08</v>
      </c>
      <c r="AO612" s="99">
        <v>0.09</v>
      </c>
      <c r="AP612" s="101">
        <v>47</v>
      </c>
      <c r="AQ612" s="102">
        <v>101</v>
      </c>
      <c r="AR612" s="103">
        <v>20</v>
      </c>
      <c r="AS612" s="102">
        <v>3</v>
      </c>
      <c r="AT612" s="191">
        <v>1.63</v>
      </c>
      <c r="AU612" s="84">
        <v>179</v>
      </c>
      <c r="AV612" s="84">
        <v>5</v>
      </c>
      <c r="AW612" s="94">
        <v>0.38</v>
      </c>
      <c r="AX612" s="84" t="s">
        <v>1945</v>
      </c>
      <c r="AY612" s="97">
        <v>47.1</v>
      </c>
      <c r="AZ612" s="94">
        <v>4.6900000000000004</v>
      </c>
      <c r="BA612" s="96">
        <v>86</v>
      </c>
      <c r="BB612" s="96">
        <v>16</v>
      </c>
      <c r="BC612" s="84" t="s">
        <v>1945</v>
      </c>
      <c r="BD612" s="97">
        <v>50.3</v>
      </c>
      <c r="BE612" s="94">
        <v>4.6399999999999997</v>
      </c>
      <c r="BF612" s="96">
        <v>92</v>
      </c>
      <c r="BG612" s="96">
        <v>17</v>
      </c>
      <c r="BH612" s="97">
        <v>39.700000000000003</v>
      </c>
      <c r="BI612" s="94">
        <v>3.18</v>
      </c>
      <c r="BJ612" s="94">
        <v>4.2300000000000004</v>
      </c>
      <c r="BK612" s="96">
        <v>21</v>
      </c>
      <c r="BL612" s="94">
        <v>1.08</v>
      </c>
      <c r="BM612" s="36">
        <v>-1</v>
      </c>
      <c r="BN612" s="70" t="s">
        <v>1065</v>
      </c>
      <c r="BO612" s="104">
        <v>11</v>
      </c>
      <c r="BP612" s="84" t="s">
        <v>6150</v>
      </c>
      <c r="BQ612" s="84">
        <v>519443</v>
      </c>
      <c r="BR612" s="36" t="s">
        <v>3766</v>
      </c>
      <c r="BS612" s="36" t="s">
        <v>5752</v>
      </c>
      <c r="BT612" s="36" t="s">
        <v>5485</v>
      </c>
      <c r="BU612" s="84" t="s">
        <v>5873</v>
      </c>
      <c r="BV612" s="84" t="s">
        <v>4670</v>
      </c>
    </row>
    <row r="613" spans="1:74" x14ac:dyDescent="0.3">
      <c r="A613" s="84" t="s">
        <v>4611</v>
      </c>
      <c r="B613" s="84" t="s">
        <v>234</v>
      </c>
      <c r="C613" s="84" t="s">
        <v>1065</v>
      </c>
      <c r="D613" s="84">
        <v>2018</v>
      </c>
      <c r="E613" s="84">
        <v>25</v>
      </c>
      <c r="F613" s="84" t="s">
        <v>1383</v>
      </c>
      <c r="G613" s="84" t="s">
        <v>1373</v>
      </c>
      <c r="H613" s="93" t="s">
        <v>1945</v>
      </c>
      <c r="I613" s="94">
        <v>0.35</v>
      </c>
      <c r="J613" s="93" t="s">
        <v>1064</v>
      </c>
      <c r="K613" s="184">
        <v>47.1</v>
      </c>
      <c r="L613" s="185">
        <v>2</v>
      </c>
      <c r="M613" s="96">
        <v>43</v>
      </c>
      <c r="N613" s="96">
        <v>0</v>
      </c>
      <c r="O613" s="96">
        <v>0</v>
      </c>
      <c r="P613" s="96">
        <v>0</v>
      </c>
      <c r="Q613" s="185">
        <v>0</v>
      </c>
      <c r="R613" s="96">
        <v>12</v>
      </c>
      <c r="S613" s="96">
        <v>200</v>
      </c>
      <c r="T613" s="96">
        <v>7</v>
      </c>
      <c r="U613" s="96">
        <v>17</v>
      </c>
      <c r="V613" s="96">
        <v>2</v>
      </c>
      <c r="W613" s="185">
        <v>44</v>
      </c>
      <c r="X613" s="96">
        <v>136</v>
      </c>
      <c r="Y613" s="96">
        <v>44</v>
      </c>
      <c r="Z613" s="96">
        <v>40</v>
      </c>
      <c r="AA613" s="96">
        <v>2</v>
      </c>
      <c r="AB613" s="96">
        <v>2</v>
      </c>
      <c r="AC613" s="96">
        <v>0</v>
      </c>
      <c r="AD613" s="96">
        <v>23</v>
      </c>
      <c r="AE613" s="188">
        <v>4.4800000000000004</v>
      </c>
      <c r="AF613" s="96">
        <v>38</v>
      </c>
      <c r="AG613" s="97">
        <v>7.5</v>
      </c>
      <c r="AH613" s="98">
        <v>2.5</v>
      </c>
      <c r="AI613" s="97">
        <v>8.6999999999999993</v>
      </c>
      <c r="AJ613" s="97">
        <v>3.5</v>
      </c>
      <c r="AK613" s="99">
        <v>1.38</v>
      </c>
      <c r="AL613" s="100">
        <v>0.311</v>
      </c>
      <c r="AM613" s="99">
        <v>1.43</v>
      </c>
      <c r="AN613" s="99">
        <v>1.92</v>
      </c>
      <c r="AO613" s="99">
        <v>0.08</v>
      </c>
      <c r="AP613" s="101">
        <v>52</v>
      </c>
      <c r="AQ613" s="102">
        <v>106</v>
      </c>
      <c r="AR613" s="103">
        <v>17</v>
      </c>
      <c r="AS613" s="102">
        <v>2</v>
      </c>
      <c r="AT613" s="191">
        <v>1.32</v>
      </c>
      <c r="AU613" s="84">
        <v>204</v>
      </c>
      <c r="AV613" s="84">
        <v>6</v>
      </c>
      <c r="AW613" s="94">
        <v>-0.12</v>
      </c>
      <c r="AX613" s="84" t="s">
        <v>1739</v>
      </c>
      <c r="AY613" s="97">
        <v>54</v>
      </c>
      <c r="AZ613" s="94">
        <v>4.33</v>
      </c>
      <c r="BA613" s="96">
        <v>80</v>
      </c>
      <c r="BB613" s="96">
        <v>22</v>
      </c>
      <c r="BC613" s="84" t="s">
        <v>1945</v>
      </c>
      <c r="BD613" s="97">
        <v>54.1</v>
      </c>
      <c r="BE613" s="94">
        <v>4.3600000000000003</v>
      </c>
      <c r="BF613" s="96">
        <v>86</v>
      </c>
      <c r="BG613" s="96">
        <v>22</v>
      </c>
      <c r="BH613" s="97">
        <v>39.299999999999997</v>
      </c>
      <c r="BI613" s="94">
        <v>3.89</v>
      </c>
      <c r="BJ613" s="94">
        <v>3.48</v>
      </c>
      <c r="BK613" s="96">
        <v>42</v>
      </c>
      <c r="BL613" s="94">
        <v>0.59</v>
      </c>
      <c r="BM613" s="36">
        <v>-25</v>
      </c>
      <c r="BN613" s="70" t="s">
        <v>1065</v>
      </c>
      <c r="BO613" s="104">
        <v>15</v>
      </c>
      <c r="BP613" s="84" t="s">
        <v>5515</v>
      </c>
      <c r="BQ613" s="84">
        <v>656547</v>
      </c>
      <c r="BR613" s="36" t="s">
        <v>4683</v>
      </c>
      <c r="BS613" s="36" t="s">
        <v>5755</v>
      </c>
      <c r="BT613" s="36" t="s">
        <v>6074</v>
      </c>
      <c r="BU613" s="84" t="s">
        <v>5311</v>
      </c>
      <c r="BV613" s="84" t="s">
        <v>4668</v>
      </c>
    </row>
    <row r="614" spans="1:74" x14ac:dyDescent="0.3">
      <c r="A614" s="84" t="s">
        <v>381</v>
      </c>
      <c r="B614" s="84" t="s">
        <v>348</v>
      </c>
      <c r="C614" s="84" t="s">
        <v>1065</v>
      </c>
      <c r="D614" s="84">
        <v>2018</v>
      </c>
      <c r="E614" s="84">
        <v>23</v>
      </c>
      <c r="F614" s="84" t="s">
        <v>1384</v>
      </c>
      <c r="G614" s="84" t="s">
        <v>1373</v>
      </c>
      <c r="H614" s="93" t="s">
        <v>1945</v>
      </c>
      <c r="I614" s="94">
        <v>0.31</v>
      </c>
      <c r="J614" s="93" t="s">
        <v>1064</v>
      </c>
      <c r="K614" s="184">
        <v>39.299999999999997</v>
      </c>
      <c r="L614" s="185">
        <v>1</v>
      </c>
      <c r="M614" s="96">
        <v>33</v>
      </c>
      <c r="N614" s="96">
        <v>0</v>
      </c>
      <c r="O614" s="96">
        <v>0</v>
      </c>
      <c r="P614" s="96">
        <v>0</v>
      </c>
      <c r="Q614" s="185">
        <v>1</v>
      </c>
      <c r="R614" s="96">
        <v>9</v>
      </c>
      <c r="S614" s="96">
        <v>157</v>
      </c>
      <c r="T614" s="96">
        <v>5</v>
      </c>
      <c r="U614" s="96">
        <v>14</v>
      </c>
      <c r="V614" s="96">
        <v>2</v>
      </c>
      <c r="W614" s="185">
        <v>34</v>
      </c>
      <c r="X614" s="96">
        <v>110</v>
      </c>
      <c r="Y614" s="96">
        <v>33</v>
      </c>
      <c r="Z614" s="96">
        <v>40</v>
      </c>
      <c r="AA614" s="96">
        <v>1</v>
      </c>
      <c r="AB614" s="96">
        <v>3</v>
      </c>
      <c r="AC614" s="96">
        <v>0</v>
      </c>
      <c r="AD614" s="96">
        <v>18</v>
      </c>
      <c r="AE614" s="188">
        <v>4.4000000000000004</v>
      </c>
      <c r="AF614" s="96">
        <v>28</v>
      </c>
      <c r="AG614" s="97">
        <v>7</v>
      </c>
      <c r="AH614" s="98">
        <v>2.4</v>
      </c>
      <c r="AI614" s="97">
        <v>8.4</v>
      </c>
      <c r="AJ614" s="97">
        <v>3.6</v>
      </c>
      <c r="AK614" s="99">
        <v>1.35</v>
      </c>
      <c r="AL614" s="100">
        <v>0.29399999999999998</v>
      </c>
      <c r="AM614" s="99">
        <v>1.39</v>
      </c>
      <c r="AN614" s="99">
        <v>1.89</v>
      </c>
      <c r="AO614" s="99">
        <v>0.08</v>
      </c>
      <c r="AP614" s="101">
        <v>46</v>
      </c>
      <c r="AQ614" s="102">
        <v>104</v>
      </c>
      <c r="AR614" s="103">
        <v>16</v>
      </c>
      <c r="AS614" s="102">
        <v>2</v>
      </c>
      <c r="AT614" s="191">
        <v>0.03</v>
      </c>
      <c r="AU614" s="84">
        <v>209</v>
      </c>
      <c r="AV614" s="84">
        <v>7</v>
      </c>
      <c r="AW614" s="94">
        <v>0.25</v>
      </c>
      <c r="AX614" s="84" t="s">
        <v>1945</v>
      </c>
      <c r="AY614" s="97">
        <v>45.7</v>
      </c>
      <c r="AZ614" s="94">
        <v>4.72</v>
      </c>
      <c r="BA614" s="96">
        <v>87</v>
      </c>
      <c r="BB614" s="96">
        <v>15</v>
      </c>
      <c r="BC614" s="84" t="s">
        <v>1945</v>
      </c>
      <c r="BD614" s="97">
        <v>50.1</v>
      </c>
      <c r="BE614" s="94">
        <v>4.6500000000000004</v>
      </c>
      <c r="BF614" s="96">
        <v>92</v>
      </c>
      <c r="BG614" s="96">
        <v>17</v>
      </c>
      <c r="BH614" s="97">
        <v>22.3</v>
      </c>
      <c r="BI614" s="94">
        <v>4.43</v>
      </c>
      <c r="BJ614" s="94">
        <v>3.9</v>
      </c>
      <c r="BK614" s="96">
        <v>22</v>
      </c>
      <c r="BL614" s="94">
        <v>-0.03</v>
      </c>
      <c r="BM614" s="36">
        <v>-6</v>
      </c>
      <c r="BN614" s="70" t="s">
        <v>1065</v>
      </c>
      <c r="BO614" s="104">
        <v>28</v>
      </c>
      <c r="BP614" s="84" t="s">
        <v>6151</v>
      </c>
      <c r="BQ614" s="84">
        <v>622161</v>
      </c>
      <c r="BR614" s="36" t="s">
        <v>4683</v>
      </c>
      <c r="BS614" s="36" t="s">
        <v>5332</v>
      </c>
      <c r="BT614" s="36" t="s">
        <v>6074</v>
      </c>
      <c r="BU614" s="84" t="s">
        <v>3608</v>
      </c>
      <c r="BV614" s="84" t="s">
        <v>4668</v>
      </c>
    </row>
    <row r="615" spans="1:74" x14ac:dyDescent="0.3">
      <c r="A615" s="84" t="s">
        <v>5363</v>
      </c>
      <c r="B615" s="84" t="s">
        <v>182</v>
      </c>
      <c r="C615" s="84" t="s">
        <v>1103</v>
      </c>
      <c r="D615" s="84">
        <v>2018</v>
      </c>
      <c r="E615" s="84">
        <v>27</v>
      </c>
      <c r="F615" s="84" t="s">
        <v>1381</v>
      </c>
      <c r="G615" s="84" t="s">
        <v>1373</v>
      </c>
      <c r="H615" s="93" t="s">
        <v>1945</v>
      </c>
      <c r="I615" s="94">
        <v>0.33</v>
      </c>
      <c r="J615" s="93" t="s">
        <v>1064</v>
      </c>
      <c r="K615" s="184">
        <v>40.9</v>
      </c>
      <c r="L615" s="185">
        <v>2</v>
      </c>
      <c r="M615" s="96">
        <v>49</v>
      </c>
      <c r="N615" s="96">
        <v>0</v>
      </c>
      <c r="O615" s="96">
        <v>0</v>
      </c>
      <c r="P615" s="96">
        <v>0</v>
      </c>
      <c r="Q615" s="185">
        <v>0</v>
      </c>
      <c r="R615" s="96">
        <v>13</v>
      </c>
      <c r="S615" s="96">
        <v>187</v>
      </c>
      <c r="T615" s="96">
        <v>7</v>
      </c>
      <c r="U615" s="96">
        <v>19</v>
      </c>
      <c r="V615" s="96">
        <v>1</v>
      </c>
      <c r="W615" s="185">
        <v>39</v>
      </c>
      <c r="X615" s="96">
        <v>128</v>
      </c>
      <c r="Y615" s="96">
        <v>39</v>
      </c>
      <c r="Z615" s="96">
        <v>40</v>
      </c>
      <c r="AA615" s="96">
        <v>2</v>
      </c>
      <c r="AB615" s="96">
        <v>2</v>
      </c>
      <c r="AC615" s="96">
        <v>0</v>
      </c>
      <c r="AD615" s="96">
        <v>22</v>
      </c>
      <c r="AE615" s="188">
        <v>4.49</v>
      </c>
      <c r="AF615" s="96">
        <v>35</v>
      </c>
      <c r="AG615" s="97">
        <v>7.5</v>
      </c>
      <c r="AH615" s="98">
        <v>2.1</v>
      </c>
      <c r="AI615" s="97">
        <v>8.1999999999999993</v>
      </c>
      <c r="AJ615" s="97">
        <v>3.9</v>
      </c>
      <c r="AK615" s="99">
        <v>1.43</v>
      </c>
      <c r="AL615" s="100">
        <v>0.29899999999999999</v>
      </c>
      <c r="AM615" s="99">
        <v>1.46</v>
      </c>
      <c r="AN615" s="99">
        <v>2.02</v>
      </c>
      <c r="AO615" s="99">
        <v>0.08</v>
      </c>
      <c r="AP615" s="101">
        <v>34</v>
      </c>
      <c r="AQ615" s="102">
        <v>106</v>
      </c>
      <c r="AR615" s="103">
        <v>16</v>
      </c>
      <c r="AS615" s="102">
        <v>2</v>
      </c>
      <c r="AT615" s="191">
        <v>0.38</v>
      </c>
      <c r="AU615" s="84">
        <v>210</v>
      </c>
      <c r="AV615" s="84">
        <v>8</v>
      </c>
      <c r="AW615" s="94">
        <v>0.09</v>
      </c>
      <c r="AX615" s="84" t="s">
        <v>1739</v>
      </c>
      <c r="AY615" s="97">
        <v>50.2</v>
      </c>
      <c r="AZ615" s="94">
        <v>4.5999999999999996</v>
      </c>
      <c r="BA615" s="96">
        <v>85</v>
      </c>
      <c r="BB615" s="96">
        <v>17</v>
      </c>
      <c r="BC615" s="84" t="s">
        <v>1945</v>
      </c>
      <c r="BD615" s="97">
        <v>51.1</v>
      </c>
      <c r="BE615" s="94">
        <v>4.58</v>
      </c>
      <c r="BF615" s="96">
        <v>91</v>
      </c>
      <c r="BG615" s="96">
        <v>18</v>
      </c>
      <c r="BH615" s="97">
        <v>37.700000000000003</v>
      </c>
      <c r="BI615" s="94">
        <v>3.82</v>
      </c>
      <c r="BJ615" s="94">
        <v>4.41</v>
      </c>
      <c r="BK615" s="96">
        <v>17</v>
      </c>
      <c r="BL615" s="94">
        <v>0.67</v>
      </c>
      <c r="BM615" s="36">
        <v>-1</v>
      </c>
      <c r="BN615" s="70" t="s">
        <v>1065</v>
      </c>
      <c r="BO615" s="104">
        <v>13</v>
      </c>
      <c r="BP615" s="84" t="s">
        <v>5364</v>
      </c>
      <c r="BQ615" s="84">
        <v>621385</v>
      </c>
      <c r="BR615" s="36" t="s">
        <v>3760</v>
      </c>
      <c r="BS615" s="36" t="s">
        <v>4933</v>
      </c>
      <c r="BT615" s="36" t="s">
        <v>4912</v>
      </c>
      <c r="BU615" s="84" t="s">
        <v>5340</v>
      </c>
      <c r="BV615" s="84" t="s">
        <v>4668</v>
      </c>
    </row>
    <row r="616" spans="1:74" x14ac:dyDescent="0.3">
      <c r="A616" s="84" t="s">
        <v>6152</v>
      </c>
      <c r="B616" s="84" t="s">
        <v>6153</v>
      </c>
      <c r="C616" s="84" t="s">
        <v>1065</v>
      </c>
      <c r="D616" s="84">
        <v>2018</v>
      </c>
      <c r="E616" s="84">
        <v>27</v>
      </c>
      <c r="F616" s="84" t="s">
        <v>1400</v>
      </c>
      <c r="G616" s="84" t="s">
        <v>1373</v>
      </c>
      <c r="H616" s="93" t="s">
        <v>1945</v>
      </c>
      <c r="I616" s="94">
        <v>0.39</v>
      </c>
      <c r="J616" s="93" t="s">
        <v>1064</v>
      </c>
      <c r="K616" s="184">
        <v>36.9</v>
      </c>
      <c r="L616" s="185">
        <v>2</v>
      </c>
      <c r="M616" s="96">
        <v>37</v>
      </c>
      <c r="N616" s="96">
        <v>0</v>
      </c>
      <c r="O616" s="96">
        <v>0</v>
      </c>
      <c r="P616" s="96">
        <v>0</v>
      </c>
      <c r="Q616" s="185">
        <v>0</v>
      </c>
      <c r="R616" s="96">
        <v>11</v>
      </c>
      <c r="S616" s="96">
        <v>163</v>
      </c>
      <c r="T616" s="96">
        <v>6</v>
      </c>
      <c r="U616" s="96">
        <v>15</v>
      </c>
      <c r="V616" s="96">
        <v>1</v>
      </c>
      <c r="W616" s="185">
        <v>34</v>
      </c>
      <c r="X616" s="96">
        <v>117</v>
      </c>
      <c r="Y616" s="96">
        <v>31</v>
      </c>
      <c r="Z616" s="96">
        <v>40</v>
      </c>
      <c r="AA616" s="96">
        <v>2</v>
      </c>
      <c r="AB616" s="96">
        <v>1</v>
      </c>
      <c r="AC616" s="96">
        <v>0</v>
      </c>
      <c r="AD616" s="96">
        <v>16</v>
      </c>
      <c r="AE616" s="188">
        <v>4.47</v>
      </c>
      <c r="AF616" s="96">
        <v>30</v>
      </c>
      <c r="AG616" s="97">
        <v>7</v>
      </c>
      <c r="AH616" s="98">
        <v>2.2999999999999998</v>
      </c>
      <c r="AI616" s="97">
        <v>8</v>
      </c>
      <c r="AJ616" s="97">
        <v>3.5</v>
      </c>
      <c r="AK616" s="99">
        <v>1.4</v>
      </c>
      <c r="AL616" s="100">
        <v>0.26300000000000001</v>
      </c>
      <c r="AM616" s="99">
        <v>1.28</v>
      </c>
      <c r="AN616" s="99">
        <v>1.94</v>
      </c>
      <c r="AO616" s="99">
        <v>0.08</v>
      </c>
      <c r="AP616" s="101">
        <v>34</v>
      </c>
      <c r="AQ616" s="102">
        <v>106</v>
      </c>
      <c r="AR616" s="103">
        <v>16</v>
      </c>
      <c r="AS616" s="102">
        <v>2</v>
      </c>
      <c r="AT616" s="191">
        <v>0.79</v>
      </c>
      <c r="AU616" s="84">
        <v>220</v>
      </c>
      <c r="AV616" s="84">
        <v>9</v>
      </c>
      <c r="AW616" s="94">
        <v>0.2</v>
      </c>
      <c r="AX616" s="84" t="s">
        <v>1945</v>
      </c>
      <c r="AY616" s="97">
        <v>44.9</v>
      </c>
      <c r="AZ616" s="94">
        <v>4.74</v>
      </c>
      <c r="BA616" s="96">
        <v>87</v>
      </c>
      <c r="BB616" s="96">
        <v>15</v>
      </c>
      <c r="BC616" s="84" t="s">
        <v>1945</v>
      </c>
      <c r="BD616" s="97">
        <v>48.7</v>
      </c>
      <c r="BE616" s="94">
        <v>4.67</v>
      </c>
      <c r="BF616" s="96">
        <v>92</v>
      </c>
      <c r="BG616" s="96">
        <v>16</v>
      </c>
      <c r="BH616" s="97">
        <v>31.7</v>
      </c>
      <c r="BI616" s="94">
        <v>1.99</v>
      </c>
      <c r="BJ616" s="94">
        <v>4.26</v>
      </c>
      <c r="BK616" s="96">
        <v>18</v>
      </c>
      <c r="BL616" s="94">
        <v>2.48</v>
      </c>
      <c r="BM616" s="36">
        <v>-2</v>
      </c>
      <c r="BN616" s="70" t="s">
        <v>1065</v>
      </c>
      <c r="BO616" s="104">
        <v>17</v>
      </c>
      <c r="BP616" s="84" t="s">
        <v>6154</v>
      </c>
      <c r="BQ616" s="84">
        <v>641427</v>
      </c>
      <c r="BR616" s="36" t="s">
        <v>3766</v>
      </c>
      <c r="BS616" s="36" t="s">
        <v>5485</v>
      </c>
      <c r="BT616" s="36" t="s">
        <v>5914</v>
      </c>
      <c r="BU616" s="84" t="s">
        <v>3628</v>
      </c>
      <c r="BV616" s="84" t="s">
        <v>4668</v>
      </c>
    </row>
    <row r="617" spans="1:74" x14ac:dyDescent="0.3">
      <c r="A617" s="84" t="s">
        <v>2622</v>
      </c>
      <c r="B617" s="84" t="s">
        <v>424</v>
      </c>
      <c r="C617" s="84" t="s">
        <v>1065</v>
      </c>
      <c r="D617" s="84">
        <v>2018</v>
      </c>
      <c r="E617" s="84">
        <v>30</v>
      </c>
      <c r="F617" s="84" t="s">
        <v>1390</v>
      </c>
      <c r="G617" s="84" t="s">
        <v>1373</v>
      </c>
      <c r="H617" s="93" t="s">
        <v>1945</v>
      </c>
      <c r="I617" s="94">
        <v>0.33</v>
      </c>
      <c r="J617" s="93" t="s">
        <v>1064</v>
      </c>
      <c r="K617" s="184">
        <v>32.1</v>
      </c>
      <c r="L617" s="185">
        <v>2</v>
      </c>
      <c r="M617" s="96">
        <v>33</v>
      </c>
      <c r="N617" s="96">
        <v>1</v>
      </c>
      <c r="O617" s="96">
        <v>0</v>
      </c>
      <c r="P617" s="96">
        <v>0</v>
      </c>
      <c r="Q617" s="185">
        <v>0</v>
      </c>
      <c r="R617" s="96">
        <v>8</v>
      </c>
      <c r="S617" s="96">
        <v>157</v>
      </c>
      <c r="T617" s="96">
        <v>5</v>
      </c>
      <c r="U617" s="96">
        <v>14</v>
      </c>
      <c r="V617" s="96">
        <v>1</v>
      </c>
      <c r="W617" s="185">
        <v>30</v>
      </c>
      <c r="X617" s="96">
        <v>106</v>
      </c>
      <c r="Y617" s="96">
        <v>36</v>
      </c>
      <c r="Z617" s="96">
        <v>40</v>
      </c>
      <c r="AA617" s="96">
        <v>2</v>
      </c>
      <c r="AB617" s="96">
        <v>1</v>
      </c>
      <c r="AC617" s="96">
        <v>0</v>
      </c>
      <c r="AD617" s="96">
        <v>19</v>
      </c>
      <c r="AE617" s="188">
        <v>4.46</v>
      </c>
      <c r="AF617" s="96">
        <v>30</v>
      </c>
      <c r="AG617" s="97">
        <v>7.5</v>
      </c>
      <c r="AH617" s="98">
        <v>2.2000000000000002</v>
      </c>
      <c r="AI617" s="97">
        <v>7.7</v>
      </c>
      <c r="AJ617" s="97">
        <v>3.5</v>
      </c>
      <c r="AK617" s="99">
        <v>1.31</v>
      </c>
      <c r="AL617" s="100">
        <v>0.311</v>
      </c>
      <c r="AM617" s="99">
        <v>1.48</v>
      </c>
      <c r="AN617" s="99">
        <v>1.85</v>
      </c>
      <c r="AO617" s="99">
        <v>7.0000000000000007E-2</v>
      </c>
      <c r="AP617" s="101">
        <v>30</v>
      </c>
      <c r="AQ617" s="102">
        <v>105</v>
      </c>
      <c r="AR617" s="103">
        <v>16</v>
      </c>
      <c r="AS617" s="102">
        <v>2</v>
      </c>
      <c r="AT617" s="191">
        <v>0</v>
      </c>
      <c r="AU617" s="84">
        <v>225</v>
      </c>
      <c r="AV617" s="84">
        <v>10</v>
      </c>
      <c r="AW617" s="94">
        <v>0.1</v>
      </c>
      <c r="AX617" s="84" t="s">
        <v>1859</v>
      </c>
      <c r="AY617" s="97">
        <v>70.2</v>
      </c>
      <c r="AZ617" s="94">
        <v>4.62</v>
      </c>
      <c r="BA617" s="96">
        <v>85</v>
      </c>
      <c r="BB617" s="96">
        <v>21</v>
      </c>
      <c r="BC617" s="84" t="s">
        <v>1945</v>
      </c>
      <c r="BD617" s="97">
        <v>62.3</v>
      </c>
      <c r="BE617" s="94">
        <v>4.5599999999999996</v>
      </c>
      <c r="BF617" s="96">
        <v>90</v>
      </c>
      <c r="BG617" s="96">
        <v>20</v>
      </c>
      <c r="BH617" s="97">
        <v>25.7</v>
      </c>
      <c r="BI617" s="94">
        <v>7.01</v>
      </c>
      <c r="BJ617" s="94">
        <v>4.58</v>
      </c>
      <c r="BK617" s="96">
        <v>13</v>
      </c>
      <c r="BL617" s="94">
        <v>-2.5499999999999998</v>
      </c>
      <c r="BM617" s="36">
        <v>3</v>
      </c>
      <c r="BN617" s="70" t="s">
        <v>1065</v>
      </c>
      <c r="BO617" s="104">
        <v>37</v>
      </c>
      <c r="BP617" s="84" t="s">
        <v>2623</v>
      </c>
      <c r="BQ617" s="84">
        <v>502593</v>
      </c>
      <c r="BR617" s="36" t="s">
        <v>3761</v>
      </c>
      <c r="BS617" s="36" t="s">
        <v>4384</v>
      </c>
      <c r="BT617" s="36" t="s">
        <v>3824</v>
      </c>
      <c r="BU617" s="84" t="s">
        <v>6147</v>
      </c>
      <c r="BV617" s="84" t="s">
        <v>4669</v>
      </c>
    </row>
    <row r="618" spans="1:74" x14ac:dyDescent="0.3">
      <c r="A618" s="84" t="s">
        <v>252</v>
      </c>
      <c r="B618" s="84" t="s">
        <v>1828</v>
      </c>
      <c r="C618" s="84" t="s">
        <v>1065</v>
      </c>
      <c r="D618" s="84">
        <v>2018</v>
      </c>
      <c r="E618" s="84">
        <v>30</v>
      </c>
      <c r="F618" s="84" t="s">
        <v>1392</v>
      </c>
      <c r="G618" s="84" t="s">
        <v>1373</v>
      </c>
      <c r="H618" s="93" t="s">
        <v>1945</v>
      </c>
      <c r="I618" s="94">
        <v>0.38</v>
      </c>
      <c r="J618" s="93" t="s">
        <v>1064</v>
      </c>
      <c r="K618" s="184">
        <v>36.5</v>
      </c>
      <c r="L618" s="185">
        <v>2</v>
      </c>
      <c r="M618" s="96">
        <v>37</v>
      </c>
      <c r="N618" s="96">
        <v>0</v>
      </c>
      <c r="O618" s="96">
        <v>0</v>
      </c>
      <c r="P618" s="96">
        <v>0</v>
      </c>
      <c r="Q618" s="185">
        <v>0</v>
      </c>
      <c r="R618" s="96">
        <v>10</v>
      </c>
      <c r="S618" s="96">
        <v>173</v>
      </c>
      <c r="T618" s="96">
        <v>7</v>
      </c>
      <c r="U618" s="96">
        <v>17</v>
      </c>
      <c r="V618" s="96">
        <v>1</v>
      </c>
      <c r="W618" s="185">
        <v>37</v>
      </c>
      <c r="X618" s="96">
        <v>120</v>
      </c>
      <c r="Y618" s="96">
        <v>36</v>
      </c>
      <c r="Z618" s="96">
        <v>41</v>
      </c>
      <c r="AA618" s="96">
        <v>2</v>
      </c>
      <c r="AB618" s="96">
        <v>2</v>
      </c>
      <c r="AC618" s="96">
        <v>0</v>
      </c>
      <c r="AD618" s="96">
        <v>21</v>
      </c>
      <c r="AE618" s="188">
        <v>4.55</v>
      </c>
      <c r="AF618" s="96">
        <v>31</v>
      </c>
      <c r="AG618" s="97">
        <v>7</v>
      </c>
      <c r="AH618" s="98">
        <v>2.2000000000000002</v>
      </c>
      <c r="AI618" s="97">
        <v>8.4</v>
      </c>
      <c r="AJ618" s="97">
        <v>3.8</v>
      </c>
      <c r="AK618" s="99">
        <v>1.53</v>
      </c>
      <c r="AL618" s="100">
        <v>0.27900000000000003</v>
      </c>
      <c r="AM618" s="99">
        <v>1.38</v>
      </c>
      <c r="AN618" s="99">
        <v>2.13</v>
      </c>
      <c r="AO618" s="99">
        <v>0.09</v>
      </c>
      <c r="AP618" s="101">
        <v>36</v>
      </c>
      <c r="AQ618" s="102">
        <v>107</v>
      </c>
      <c r="AR618" s="103">
        <v>15</v>
      </c>
      <c r="AS618" s="102">
        <v>2</v>
      </c>
      <c r="AT618" s="191">
        <v>0.5</v>
      </c>
      <c r="AU618" s="84">
        <v>226</v>
      </c>
      <c r="AV618" s="84">
        <v>11</v>
      </c>
      <c r="AW618" s="94">
        <v>0.22</v>
      </c>
      <c r="AX618" s="84" t="s">
        <v>1945</v>
      </c>
      <c r="AY618" s="97">
        <v>45.6</v>
      </c>
      <c r="AZ618" s="94">
        <v>4.88</v>
      </c>
      <c r="BA618" s="96">
        <v>90</v>
      </c>
      <c r="BB618" s="96">
        <v>13</v>
      </c>
      <c r="BC618" s="84" t="s">
        <v>1945</v>
      </c>
      <c r="BD618" s="97">
        <v>49.1</v>
      </c>
      <c r="BE618" s="94">
        <v>4.78</v>
      </c>
      <c r="BF618" s="96">
        <v>94</v>
      </c>
      <c r="BG618" s="96">
        <v>15</v>
      </c>
      <c r="BH618" s="97">
        <v>37</v>
      </c>
      <c r="BI618" s="94">
        <v>4.38</v>
      </c>
      <c r="BJ618" s="94">
        <v>4.93</v>
      </c>
      <c r="BK618" s="96">
        <v>11</v>
      </c>
      <c r="BL618" s="94">
        <v>0.18</v>
      </c>
      <c r="BM618" s="36">
        <v>4</v>
      </c>
      <c r="BN618" s="70" t="s">
        <v>1065</v>
      </c>
      <c r="BO618" s="104">
        <v>12</v>
      </c>
      <c r="BP618" s="84" t="s">
        <v>2625</v>
      </c>
      <c r="BQ618" s="84">
        <v>501563</v>
      </c>
      <c r="BR618" s="36" t="s">
        <v>3766</v>
      </c>
      <c r="BS618" s="36" t="s">
        <v>4530</v>
      </c>
      <c r="BT618" s="36" t="s">
        <v>4397</v>
      </c>
      <c r="BU618" s="84" t="s">
        <v>5875</v>
      </c>
      <c r="BV618" s="84" t="s">
        <v>4674</v>
      </c>
    </row>
    <row r="619" spans="1:74" x14ac:dyDescent="0.3">
      <c r="A619" s="84" t="s">
        <v>5423</v>
      </c>
      <c r="B619" s="84" t="s">
        <v>34</v>
      </c>
      <c r="C619" s="84" t="s">
        <v>1065</v>
      </c>
      <c r="D619" s="84">
        <v>2018</v>
      </c>
      <c r="E619" s="84">
        <v>31</v>
      </c>
      <c r="F619" s="84" t="s">
        <v>1392</v>
      </c>
      <c r="G619" s="84" t="s">
        <v>1373</v>
      </c>
      <c r="H619" s="93" t="s">
        <v>1945</v>
      </c>
      <c r="I619" s="94">
        <v>0.39</v>
      </c>
      <c r="J619" s="93" t="s">
        <v>1064</v>
      </c>
      <c r="K619" s="184">
        <v>34.1</v>
      </c>
      <c r="L619" s="185">
        <v>1</v>
      </c>
      <c r="M619" s="96">
        <v>31</v>
      </c>
      <c r="N619" s="96">
        <v>0</v>
      </c>
      <c r="O619" s="96">
        <v>0</v>
      </c>
      <c r="P619" s="96">
        <v>0</v>
      </c>
      <c r="Q619" s="185">
        <v>0</v>
      </c>
      <c r="R619" s="96">
        <v>12</v>
      </c>
      <c r="S619" s="96">
        <v>162</v>
      </c>
      <c r="T619" s="96">
        <v>7</v>
      </c>
      <c r="U619" s="96">
        <v>13</v>
      </c>
      <c r="V619" s="96">
        <v>2</v>
      </c>
      <c r="W619" s="185">
        <v>32</v>
      </c>
      <c r="X619" s="96">
        <v>112</v>
      </c>
      <c r="Y619" s="96">
        <v>35</v>
      </c>
      <c r="Z619" s="96">
        <v>41</v>
      </c>
      <c r="AA619" s="96">
        <v>2</v>
      </c>
      <c r="AB619" s="96">
        <v>3</v>
      </c>
      <c r="AC619" s="96">
        <v>0</v>
      </c>
      <c r="AD619" s="96">
        <v>22</v>
      </c>
      <c r="AE619" s="188">
        <v>4.55</v>
      </c>
      <c r="AF619" s="96">
        <v>27</v>
      </c>
      <c r="AG619" s="97">
        <v>6.4</v>
      </c>
      <c r="AH619" s="98">
        <v>2.5</v>
      </c>
      <c r="AI619" s="97">
        <v>7.6</v>
      </c>
      <c r="AJ619" s="97">
        <v>3.1</v>
      </c>
      <c r="AK619" s="99">
        <v>1.68</v>
      </c>
      <c r="AL619" s="100">
        <v>0.27700000000000002</v>
      </c>
      <c r="AM619" s="99">
        <v>1.34</v>
      </c>
      <c r="AN619" s="99">
        <v>2.21</v>
      </c>
      <c r="AO619" s="99">
        <v>0.1</v>
      </c>
      <c r="AP619" s="101">
        <v>26</v>
      </c>
      <c r="AQ619" s="102">
        <v>108</v>
      </c>
      <c r="AR619" s="103">
        <v>15</v>
      </c>
      <c r="AS619" s="102">
        <v>2</v>
      </c>
      <c r="AT619" s="191">
        <v>0.08</v>
      </c>
      <c r="AU619" s="84">
        <v>228</v>
      </c>
      <c r="AV619" s="84">
        <v>12</v>
      </c>
      <c r="AW619" s="94">
        <v>0.26</v>
      </c>
      <c r="AX619" s="84" t="s">
        <v>1945</v>
      </c>
      <c r="AY619" s="97">
        <v>44.1</v>
      </c>
      <c r="AZ619" s="94">
        <v>4.96</v>
      </c>
      <c r="BA619" s="96">
        <v>91</v>
      </c>
      <c r="BB619" s="96">
        <v>12</v>
      </c>
      <c r="BC619" s="84" t="s">
        <v>1945</v>
      </c>
      <c r="BD619" s="97">
        <v>48.1</v>
      </c>
      <c r="BE619" s="94">
        <v>4.82</v>
      </c>
      <c r="BF619" s="96">
        <v>95</v>
      </c>
      <c r="BG619" s="96">
        <v>14</v>
      </c>
      <c r="BH619" s="97">
        <v>31.7</v>
      </c>
      <c r="BI619" s="94">
        <v>5.68</v>
      </c>
      <c r="BJ619" s="94">
        <v>5.16</v>
      </c>
      <c r="BK619" s="96">
        <v>9</v>
      </c>
      <c r="BL619" s="94">
        <v>-1.1299999999999999</v>
      </c>
      <c r="BM619" s="36">
        <v>6</v>
      </c>
      <c r="BN619" s="70" t="s">
        <v>1065</v>
      </c>
      <c r="BO619" s="104">
        <v>16</v>
      </c>
      <c r="BP619" s="84" t="s">
        <v>6155</v>
      </c>
      <c r="BQ619" s="84">
        <v>572728</v>
      </c>
      <c r="BR619" s="36" t="s">
        <v>3761</v>
      </c>
      <c r="BS619" s="36" t="s">
        <v>3728</v>
      </c>
      <c r="BT619" s="36" t="s">
        <v>4384</v>
      </c>
      <c r="BU619" s="84" t="s">
        <v>4396</v>
      </c>
      <c r="BV619" s="84" t="s">
        <v>4682</v>
      </c>
    </row>
    <row r="620" spans="1:74" x14ac:dyDescent="0.3">
      <c r="A620" s="84" t="s">
        <v>5433</v>
      </c>
      <c r="B620" s="84" t="s">
        <v>38</v>
      </c>
      <c r="C620" s="84" t="s">
        <v>1065</v>
      </c>
      <c r="D620" s="84">
        <v>2018</v>
      </c>
      <c r="E620" s="84">
        <v>28</v>
      </c>
      <c r="F620" s="84" t="s">
        <v>1397</v>
      </c>
      <c r="G620" s="84" t="s">
        <v>1373</v>
      </c>
      <c r="H620" s="93" t="s">
        <v>1945</v>
      </c>
      <c r="I620" s="94">
        <v>0.37</v>
      </c>
      <c r="J620" s="93" t="s">
        <v>1064</v>
      </c>
      <c r="K620" s="184">
        <v>35.200000000000003</v>
      </c>
      <c r="L620" s="185">
        <v>2</v>
      </c>
      <c r="M620" s="96">
        <v>37</v>
      </c>
      <c r="N620" s="96">
        <v>0</v>
      </c>
      <c r="O620" s="96">
        <v>0</v>
      </c>
      <c r="P620" s="96">
        <v>0</v>
      </c>
      <c r="Q620" s="185">
        <v>0</v>
      </c>
      <c r="R620" s="96">
        <v>11</v>
      </c>
      <c r="S620" s="96">
        <v>162</v>
      </c>
      <c r="T620" s="96">
        <v>6</v>
      </c>
      <c r="U620" s="96">
        <v>14</v>
      </c>
      <c r="V620" s="96">
        <v>1</v>
      </c>
      <c r="W620" s="185">
        <v>34</v>
      </c>
      <c r="X620" s="96">
        <v>113</v>
      </c>
      <c r="Y620" s="96">
        <v>33</v>
      </c>
      <c r="Z620" s="96">
        <v>41</v>
      </c>
      <c r="AA620" s="96">
        <v>2</v>
      </c>
      <c r="AB620" s="96">
        <v>1</v>
      </c>
      <c r="AC620" s="96">
        <v>0</v>
      </c>
      <c r="AD620" s="96">
        <v>18</v>
      </c>
      <c r="AE620" s="188">
        <v>4.54</v>
      </c>
      <c r="AF620" s="96">
        <v>28</v>
      </c>
      <c r="AG620" s="97">
        <v>6.7</v>
      </c>
      <c r="AH620" s="98">
        <v>2.4</v>
      </c>
      <c r="AI620" s="97">
        <v>8</v>
      </c>
      <c r="AJ620" s="97">
        <v>3.3</v>
      </c>
      <c r="AK620" s="99">
        <v>1.39</v>
      </c>
      <c r="AL620" s="100">
        <v>0.28599999999999998</v>
      </c>
      <c r="AM620" s="99">
        <v>1.34</v>
      </c>
      <c r="AN620" s="99">
        <v>1.91</v>
      </c>
      <c r="AO620" s="99">
        <v>0.08</v>
      </c>
      <c r="AP620" s="101">
        <v>36</v>
      </c>
      <c r="AQ620" s="102">
        <v>107</v>
      </c>
      <c r="AR620" s="103">
        <v>15</v>
      </c>
      <c r="AS620" s="102">
        <v>2</v>
      </c>
      <c r="AT620" s="191">
        <v>0.2</v>
      </c>
      <c r="AU620" s="84">
        <v>229</v>
      </c>
      <c r="AV620" s="84">
        <v>13</v>
      </c>
      <c r="AW620" s="94">
        <v>0.12</v>
      </c>
      <c r="AX620" s="84" t="s">
        <v>1945</v>
      </c>
      <c r="AY620" s="97">
        <v>43.8</v>
      </c>
      <c r="AZ620" s="94">
        <v>4.6500000000000004</v>
      </c>
      <c r="BA620" s="96">
        <v>85</v>
      </c>
      <c r="BB620" s="96">
        <v>16</v>
      </c>
      <c r="BC620" s="84" t="s">
        <v>1945</v>
      </c>
      <c r="BD620" s="97">
        <v>48.4</v>
      </c>
      <c r="BE620" s="94">
        <v>4.66</v>
      </c>
      <c r="BF620" s="96">
        <v>92</v>
      </c>
      <c r="BG620" s="96">
        <v>16</v>
      </c>
      <c r="BH620" s="97">
        <v>22</v>
      </c>
      <c r="BI620" s="94">
        <v>4.91</v>
      </c>
      <c r="BJ620" s="94">
        <v>4.82</v>
      </c>
      <c r="BK620" s="96">
        <v>10</v>
      </c>
      <c r="BL620" s="94">
        <v>-0.37</v>
      </c>
      <c r="BM620" s="36">
        <v>5</v>
      </c>
      <c r="BN620" s="70" t="s">
        <v>1065</v>
      </c>
      <c r="BO620" s="104">
        <v>26</v>
      </c>
      <c r="BP620" s="84" t="s">
        <v>5434</v>
      </c>
      <c r="BQ620" s="84">
        <v>623439</v>
      </c>
      <c r="BR620" s="36" t="s">
        <v>3766</v>
      </c>
      <c r="BS620" s="36" t="s">
        <v>5909</v>
      </c>
      <c r="BT620" s="36" t="s">
        <v>5876</v>
      </c>
      <c r="BU620" s="84" t="s">
        <v>3628</v>
      </c>
      <c r="BV620" s="84" t="s">
        <v>4668</v>
      </c>
    </row>
    <row r="621" spans="1:74" x14ac:dyDescent="0.3">
      <c r="A621" s="84" t="s">
        <v>2107</v>
      </c>
      <c r="B621" s="84" t="s">
        <v>52</v>
      </c>
      <c r="C621" s="84" t="s">
        <v>1103</v>
      </c>
      <c r="D621" s="84">
        <v>2018</v>
      </c>
      <c r="E621" s="84">
        <v>34</v>
      </c>
      <c r="F621" s="84" t="s">
        <v>1554</v>
      </c>
      <c r="G621" s="84" t="s">
        <v>1373</v>
      </c>
      <c r="H621" s="93" t="s">
        <v>1945</v>
      </c>
      <c r="I621" s="94">
        <v>0.46</v>
      </c>
      <c r="J621" s="93" t="s">
        <v>1064</v>
      </c>
      <c r="K621" s="184">
        <v>36.5</v>
      </c>
      <c r="L621" s="185">
        <v>2</v>
      </c>
      <c r="M621" s="96">
        <v>43</v>
      </c>
      <c r="N621" s="96">
        <v>1</v>
      </c>
      <c r="O621" s="96">
        <v>0</v>
      </c>
      <c r="P621" s="96">
        <v>0</v>
      </c>
      <c r="Q621" s="185">
        <v>0</v>
      </c>
      <c r="R621" s="96">
        <v>10</v>
      </c>
      <c r="S621" s="96">
        <v>187</v>
      </c>
      <c r="T621" s="96">
        <v>7</v>
      </c>
      <c r="U621" s="96">
        <v>17</v>
      </c>
      <c r="V621" s="96">
        <v>1</v>
      </c>
      <c r="W621" s="185">
        <v>39</v>
      </c>
      <c r="X621" s="96">
        <v>130</v>
      </c>
      <c r="Y621" s="96">
        <v>39</v>
      </c>
      <c r="Z621" s="96">
        <v>42</v>
      </c>
      <c r="AA621" s="96">
        <v>2</v>
      </c>
      <c r="AB621" s="96">
        <v>1</v>
      </c>
      <c r="AC621" s="96">
        <v>0</v>
      </c>
      <c r="AD621" s="96">
        <v>21</v>
      </c>
      <c r="AE621" s="188">
        <v>4.6399999999999997</v>
      </c>
      <c r="AF621" s="96">
        <v>34</v>
      </c>
      <c r="AG621" s="97">
        <v>7</v>
      </c>
      <c r="AH621" s="98">
        <v>2.2999999999999998</v>
      </c>
      <c r="AI621" s="97">
        <v>8.1999999999999993</v>
      </c>
      <c r="AJ621" s="97">
        <v>3.6</v>
      </c>
      <c r="AK621" s="99">
        <v>1.55</v>
      </c>
      <c r="AL621" s="100">
        <v>0.28499999999999998</v>
      </c>
      <c r="AM621" s="99">
        <v>1.38</v>
      </c>
      <c r="AN621" s="99">
        <v>2.11</v>
      </c>
      <c r="AO621" s="99">
        <v>0.09</v>
      </c>
      <c r="AP621" s="101">
        <v>33</v>
      </c>
      <c r="AQ621" s="102">
        <v>109</v>
      </c>
      <c r="AR621" s="103">
        <v>15</v>
      </c>
      <c r="AS621" s="102">
        <v>2</v>
      </c>
      <c r="AT621" s="191">
        <v>1</v>
      </c>
      <c r="AU621" s="84">
        <v>231</v>
      </c>
      <c r="AV621" s="84">
        <v>14</v>
      </c>
      <c r="AW621" s="94">
        <v>0.04</v>
      </c>
      <c r="AX621" s="84" t="s">
        <v>1859</v>
      </c>
      <c r="AY621" s="97">
        <v>71.099999999999994</v>
      </c>
      <c r="AZ621" s="94">
        <v>4.75</v>
      </c>
      <c r="BA621" s="96">
        <v>87</v>
      </c>
      <c r="BB621" s="96">
        <v>19</v>
      </c>
      <c r="BC621" s="84" t="s">
        <v>1945</v>
      </c>
      <c r="BD621" s="97">
        <v>62.6</v>
      </c>
      <c r="BE621" s="94">
        <v>4.68</v>
      </c>
      <c r="BF621" s="96">
        <v>92</v>
      </c>
      <c r="BG621" s="96">
        <v>19</v>
      </c>
      <c r="BH621" s="97">
        <v>37.299999999999997</v>
      </c>
      <c r="BI621" s="94">
        <v>5.79</v>
      </c>
      <c r="BJ621" s="94">
        <v>4.87</v>
      </c>
      <c r="BK621" s="96">
        <v>12</v>
      </c>
      <c r="BL621" s="94">
        <v>-1.1499999999999999</v>
      </c>
      <c r="BM621" s="36">
        <v>3</v>
      </c>
      <c r="BN621" s="70" t="s">
        <v>1065</v>
      </c>
      <c r="BO621" s="104">
        <v>25</v>
      </c>
      <c r="BP621" s="84" t="s">
        <v>2108</v>
      </c>
      <c r="BQ621" s="84">
        <v>448609</v>
      </c>
      <c r="BR621" s="36" t="s">
        <v>3801</v>
      </c>
      <c r="BS621" s="36" t="s">
        <v>3598</v>
      </c>
      <c r="BT621" s="36" t="s">
        <v>3528</v>
      </c>
      <c r="BU621" s="84" t="s">
        <v>3602</v>
      </c>
      <c r="BV621" s="84" t="s">
        <v>4679</v>
      </c>
    </row>
    <row r="622" spans="1:74" x14ac:dyDescent="0.3">
      <c r="A622" s="84" t="s">
        <v>5429</v>
      </c>
      <c r="B622" s="84" t="s">
        <v>2308</v>
      </c>
      <c r="C622" s="84" t="s">
        <v>1103</v>
      </c>
      <c r="D622" s="84">
        <v>2018</v>
      </c>
      <c r="E622" s="84">
        <v>30</v>
      </c>
      <c r="F622" s="84" t="s">
        <v>1400</v>
      </c>
      <c r="G622" s="84" t="s">
        <v>1373</v>
      </c>
      <c r="H622" s="93" t="s">
        <v>1945</v>
      </c>
      <c r="I622" s="94">
        <v>0.41</v>
      </c>
      <c r="J622" s="93" t="s">
        <v>1064</v>
      </c>
      <c r="K622" s="184">
        <v>38.700000000000003</v>
      </c>
      <c r="L622" s="185">
        <v>2</v>
      </c>
      <c r="M622" s="96">
        <v>45</v>
      </c>
      <c r="N622" s="96">
        <v>0</v>
      </c>
      <c r="O622" s="96">
        <v>0</v>
      </c>
      <c r="P622" s="96">
        <v>0</v>
      </c>
      <c r="Q622" s="185">
        <v>0</v>
      </c>
      <c r="R622" s="96">
        <v>9</v>
      </c>
      <c r="S622" s="96">
        <v>185</v>
      </c>
      <c r="T622" s="96">
        <v>7</v>
      </c>
      <c r="U622" s="96">
        <v>15</v>
      </c>
      <c r="V622" s="96">
        <v>2</v>
      </c>
      <c r="W622" s="185">
        <v>39</v>
      </c>
      <c r="X622" s="96">
        <v>128</v>
      </c>
      <c r="Y622" s="96">
        <v>39</v>
      </c>
      <c r="Z622" s="96">
        <v>42</v>
      </c>
      <c r="AA622" s="96">
        <v>2</v>
      </c>
      <c r="AB622" s="96">
        <v>2</v>
      </c>
      <c r="AC622" s="96">
        <v>0</v>
      </c>
      <c r="AD622" s="96">
        <v>22</v>
      </c>
      <c r="AE622" s="188">
        <v>4.6399999999999997</v>
      </c>
      <c r="AF622" s="96">
        <v>32</v>
      </c>
      <c r="AG622" s="97">
        <v>6.6</v>
      </c>
      <c r="AH622" s="98">
        <v>2.6</v>
      </c>
      <c r="AI622" s="97">
        <v>8.1</v>
      </c>
      <c r="AJ622" s="97">
        <v>3.2</v>
      </c>
      <c r="AK622" s="99">
        <v>1.39</v>
      </c>
      <c r="AL622" s="100">
        <v>0.28999999999999998</v>
      </c>
      <c r="AM622" s="99">
        <v>1.34</v>
      </c>
      <c r="AN622" s="99">
        <v>1.89</v>
      </c>
      <c r="AO622" s="99">
        <v>0.08</v>
      </c>
      <c r="AP622" s="101">
        <v>40</v>
      </c>
      <c r="AQ622" s="102">
        <v>110</v>
      </c>
      <c r="AR622" s="103">
        <v>15</v>
      </c>
      <c r="AS622" s="102">
        <v>2</v>
      </c>
      <c r="AT622" s="191">
        <v>1.1399999999999999</v>
      </c>
      <c r="AU622" s="84">
        <v>233</v>
      </c>
      <c r="AV622" s="84">
        <v>15</v>
      </c>
      <c r="AW622" s="94">
        <v>0.04</v>
      </c>
      <c r="AX622" s="84" t="s">
        <v>1945</v>
      </c>
      <c r="AY622" s="97">
        <v>47.2</v>
      </c>
      <c r="AZ622" s="94">
        <v>4.63</v>
      </c>
      <c r="BA622" s="96">
        <v>85</v>
      </c>
      <c r="BB622" s="96">
        <v>16</v>
      </c>
      <c r="BC622" s="84" t="s">
        <v>1945</v>
      </c>
      <c r="BD622" s="97">
        <v>50.5</v>
      </c>
      <c r="BE622" s="94">
        <v>4.68</v>
      </c>
      <c r="BF622" s="96">
        <v>93</v>
      </c>
      <c r="BG622" s="96">
        <v>16</v>
      </c>
      <c r="BH622" s="97">
        <v>35</v>
      </c>
      <c r="BI622" s="94">
        <v>4.8899999999999997</v>
      </c>
      <c r="BJ622" s="94">
        <v>4.95</v>
      </c>
      <c r="BK622" s="96">
        <v>11</v>
      </c>
      <c r="BL622" s="94">
        <v>-0.24</v>
      </c>
      <c r="BM622" s="36">
        <v>4</v>
      </c>
      <c r="BN622" s="70" t="s">
        <v>1065</v>
      </c>
      <c r="BO622" s="104">
        <v>16</v>
      </c>
      <c r="BP622" s="84" t="s">
        <v>5430</v>
      </c>
      <c r="BQ622" s="84">
        <v>542953</v>
      </c>
      <c r="BR622" s="36" t="s">
        <v>3760</v>
      </c>
      <c r="BS622" s="36" t="s">
        <v>3813</v>
      </c>
      <c r="BT622" s="36" t="s">
        <v>4236</v>
      </c>
      <c r="BU622" s="84" t="s">
        <v>5171</v>
      </c>
      <c r="BV622" s="84" t="s">
        <v>4674</v>
      </c>
    </row>
    <row r="623" spans="1:74" x14ac:dyDescent="0.3">
      <c r="A623" s="84" t="s">
        <v>1915</v>
      </c>
      <c r="B623" s="84" t="s">
        <v>4381</v>
      </c>
      <c r="C623" s="84" t="s">
        <v>1065</v>
      </c>
      <c r="D623" s="84">
        <v>2018</v>
      </c>
      <c r="E623" s="84">
        <v>29</v>
      </c>
      <c r="F623" s="84" t="s">
        <v>1384</v>
      </c>
      <c r="G623" s="84" t="s">
        <v>1373</v>
      </c>
      <c r="H623" s="93" t="s">
        <v>1945</v>
      </c>
      <c r="I623" s="94">
        <v>0.4</v>
      </c>
      <c r="J623" s="93" t="s">
        <v>1064</v>
      </c>
      <c r="K623" s="184">
        <v>36.6</v>
      </c>
      <c r="L623" s="185">
        <v>2</v>
      </c>
      <c r="M623" s="96">
        <v>30</v>
      </c>
      <c r="N623" s="96">
        <v>1</v>
      </c>
      <c r="O623" s="96">
        <v>0</v>
      </c>
      <c r="P623" s="96">
        <v>0</v>
      </c>
      <c r="Q623" s="185">
        <v>0</v>
      </c>
      <c r="R623" s="96">
        <v>8</v>
      </c>
      <c r="S623" s="96">
        <v>171</v>
      </c>
      <c r="T623" s="96">
        <v>6</v>
      </c>
      <c r="U623" s="96">
        <v>14</v>
      </c>
      <c r="V623" s="96">
        <v>1</v>
      </c>
      <c r="W623" s="185">
        <v>34</v>
      </c>
      <c r="X623" s="96">
        <v>120</v>
      </c>
      <c r="Y623" s="96">
        <v>36</v>
      </c>
      <c r="Z623" s="96">
        <v>42</v>
      </c>
      <c r="AA623" s="96">
        <v>2</v>
      </c>
      <c r="AB623" s="96">
        <v>1</v>
      </c>
      <c r="AC623" s="96">
        <v>0</v>
      </c>
      <c r="AD623" s="96">
        <v>19</v>
      </c>
      <c r="AE623" s="188">
        <v>4.62</v>
      </c>
      <c r="AF623" s="96">
        <v>30</v>
      </c>
      <c r="AG623" s="97">
        <v>6.9</v>
      </c>
      <c r="AH623" s="98">
        <v>2.5</v>
      </c>
      <c r="AI623" s="97">
        <v>7.7</v>
      </c>
      <c r="AJ623" s="97">
        <v>3.1</v>
      </c>
      <c r="AK623" s="99">
        <v>1.32</v>
      </c>
      <c r="AL623" s="100">
        <v>0.28499999999999998</v>
      </c>
      <c r="AM623" s="99">
        <v>1.33</v>
      </c>
      <c r="AN623" s="99">
        <v>1.81</v>
      </c>
      <c r="AO623" s="99">
        <v>7.0000000000000007E-2</v>
      </c>
      <c r="AP623" s="101">
        <v>32</v>
      </c>
      <c r="AQ623" s="102">
        <v>109</v>
      </c>
      <c r="AR623" s="103">
        <v>14</v>
      </c>
      <c r="AS623" s="102">
        <v>2</v>
      </c>
      <c r="AT623" s="191">
        <v>0.49</v>
      </c>
      <c r="AU623" s="84">
        <v>240</v>
      </c>
      <c r="AV623" s="84">
        <v>16</v>
      </c>
      <c r="AW623" s="94">
        <v>-0.12</v>
      </c>
      <c r="AX623" s="84" t="s">
        <v>1859</v>
      </c>
      <c r="AY623" s="97">
        <v>69.599999999999994</v>
      </c>
      <c r="AZ623" s="94">
        <v>4.45</v>
      </c>
      <c r="BA623" s="96">
        <v>82</v>
      </c>
      <c r="BB623" s="96">
        <v>24</v>
      </c>
      <c r="BC623" s="84" t="s">
        <v>1945</v>
      </c>
      <c r="BD623" s="97">
        <v>62.1</v>
      </c>
      <c r="BE623" s="94">
        <v>4.5</v>
      </c>
      <c r="BF623" s="96">
        <v>89</v>
      </c>
      <c r="BG623" s="96">
        <v>21</v>
      </c>
      <c r="BH623" s="97">
        <v>25</v>
      </c>
      <c r="BI623" s="94">
        <v>4.68</v>
      </c>
      <c r="BJ623" s="94">
        <v>4.8899999999999997</v>
      </c>
      <c r="BK623" s="96">
        <v>10</v>
      </c>
      <c r="BL623" s="94">
        <v>-0.06</v>
      </c>
      <c r="BM623" s="36">
        <v>5</v>
      </c>
      <c r="BN623" s="70" t="s">
        <v>1065</v>
      </c>
      <c r="BO623" s="104">
        <v>37</v>
      </c>
      <c r="BP623" s="84" t="s">
        <v>4382</v>
      </c>
      <c r="BQ623" s="84">
        <v>500610</v>
      </c>
      <c r="BR623" s="36" t="s">
        <v>3774</v>
      </c>
      <c r="BS623" s="36" t="s">
        <v>3553</v>
      </c>
      <c r="BT623" s="36" t="s">
        <v>3666</v>
      </c>
      <c r="BU623" s="84" t="s">
        <v>3604</v>
      </c>
      <c r="BV623" s="84" t="s">
        <v>4677</v>
      </c>
    </row>
    <row r="624" spans="1:74" x14ac:dyDescent="0.3">
      <c r="A624" s="84" t="s">
        <v>5881</v>
      </c>
      <c r="B624" s="84" t="s">
        <v>3400</v>
      </c>
      <c r="C624" s="84" t="s">
        <v>1065</v>
      </c>
      <c r="D624" s="84">
        <v>2018</v>
      </c>
      <c r="E624" s="84">
        <v>28</v>
      </c>
      <c r="F624" s="84" t="s">
        <v>1397</v>
      </c>
      <c r="G624" s="84" t="s">
        <v>1373</v>
      </c>
      <c r="H624" s="93" t="s">
        <v>1945</v>
      </c>
      <c r="I624" s="94">
        <v>0.4</v>
      </c>
      <c r="J624" s="93" t="s">
        <v>1064</v>
      </c>
      <c r="K624" s="184">
        <v>37.1</v>
      </c>
      <c r="L624" s="185">
        <v>2</v>
      </c>
      <c r="M624" s="96">
        <v>37</v>
      </c>
      <c r="N624" s="96">
        <v>0</v>
      </c>
      <c r="O624" s="96">
        <v>0</v>
      </c>
      <c r="P624" s="96">
        <v>0</v>
      </c>
      <c r="Q624" s="185">
        <v>0</v>
      </c>
      <c r="R624" s="96">
        <v>10</v>
      </c>
      <c r="S624" s="96">
        <v>171</v>
      </c>
      <c r="T624" s="96">
        <v>5</v>
      </c>
      <c r="U624" s="96">
        <v>16</v>
      </c>
      <c r="V624" s="96">
        <v>1</v>
      </c>
      <c r="W624" s="185">
        <v>35</v>
      </c>
      <c r="X624" s="96">
        <v>118</v>
      </c>
      <c r="Y624" s="96">
        <v>34</v>
      </c>
      <c r="Z624" s="96">
        <v>42</v>
      </c>
      <c r="AA624" s="96">
        <v>2</v>
      </c>
      <c r="AB624" s="96">
        <v>1</v>
      </c>
      <c r="AC624" s="96">
        <v>0</v>
      </c>
      <c r="AD624" s="96">
        <v>20</v>
      </c>
      <c r="AE624" s="188">
        <v>4.62</v>
      </c>
      <c r="AF624" s="96">
        <v>31</v>
      </c>
      <c r="AG624" s="97">
        <v>7.1</v>
      </c>
      <c r="AH624" s="98">
        <v>2.1</v>
      </c>
      <c r="AI624" s="97">
        <v>8</v>
      </c>
      <c r="AJ624" s="97">
        <v>3.8</v>
      </c>
      <c r="AK624" s="99">
        <v>1.22</v>
      </c>
      <c r="AL624" s="100">
        <v>0.28299999999999997</v>
      </c>
      <c r="AM624" s="99">
        <v>1.36</v>
      </c>
      <c r="AN624" s="99">
        <v>1.77</v>
      </c>
      <c r="AO624" s="99">
        <v>7.0000000000000007E-2</v>
      </c>
      <c r="AP624" s="101">
        <v>33</v>
      </c>
      <c r="AQ624" s="102">
        <v>109</v>
      </c>
      <c r="AR624" s="103">
        <v>14</v>
      </c>
      <c r="AS624" s="102">
        <v>2</v>
      </c>
      <c r="AT624" s="191">
        <v>0.21</v>
      </c>
      <c r="AU624" s="84">
        <v>238</v>
      </c>
      <c r="AV624" s="84">
        <v>16</v>
      </c>
      <c r="AW624" s="94">
        <v>-0.04</v>
      </c>
      <c r="AX624" s="84" t="s">
        <v>1945</v>
      </c>
      <c r="AY624" s="97">
        <v>46.1</v>
      </c>
      <c r="AZ624" s="94">
        <v>4.6100000000000003</v>
      </c>
      <c r="BA624" s="96">
        <v>85</v>
      </c>
      <c r="BB624" s="96">
        <v>16</v>
      </c>
      <c r="BC624" s="84" t="s">
        <v>1945</v>
      </c>
      <c r="BD624" s="97">
        <v>49.8</v>
      </c>
      <c r="BE624" s="94">
        <v>4.58</v>
      </c>
      <c r="BF624" s="96">
        <v>91</v>
      </c>
      <c r="BG624" s="96">
        <v>18</v>
      </c>
      <c r="BH624" s="97">
        <v>33.700000000000003</v>
      </c>
      <c r="BI624" s="94">
        <v>3.74</v>
      </c>
      <c r="BJ624" s="94">
        <v>3.82</v>
      </c>
      <c r="BK624" s="96">
        <v>28</v>
      </c>
      <c r="BL624" s="94">
        <v>0.88</v>
      </c>
      <c r="BM624" s="36">
        <v>-14</v>
      </c>
      <c r="BN624" s="70" t="s">
        <v>1065</v>
      </c>
      <c r="BO624" s="104">
        <v>16</v>
      </c>
      <c r="BP624" s="84" t="s">
        <v>5882</v>
      </c>
      <c r="BQ624" s="84">
        <v>607473</v>
      </c>
      <c r="BR624" s="36" t="s">
        <v>3766</v>
      </c>
      <c r="BS624" s="36" t="s">
        <v>3628</v>
      </c>
      <c r="BT624" s="36" t="s">
        <v>5762</v>
      </c>
      <c r="BU624" s="84" t="s">
        <v>5883</v>
      </c>
      <c r="BV624" s="84" t="s">
        <v>4668</v>
      </c>
    </row>
    <row r="625" spans="1:74" x14ac:dyDescent="0.3">
      <c r="A625" s="84" t="s">
        <v>1781</v>
      </c>
      <c r="B625" s="84" t="s">
        <v>17</v>
      </c>
      <c r="C625" s="84" t="s">
        <v>1065</v>
      </c>
      <c r="D625" s="84">
        <v>2018</v>
      </c>
      <c r="E625" s="84">
        <v>41</v>
      </c>
      <c r="F625" s="84" t="s">
        <v>1375</v>
      </c>
      <c r="G625" s="84" t="s">
        <v>1373</v>
      </c>
      <c r="H625" s="93" t="s">
        <v>1945</v>
      </c>
      <c r="I625" s="94">
        <v>0.48</v>
      </c>
      <c r="J625" s="93" t="s">
        <v>1064</v>
      </c>
      <c r="K625" s="184">
        <v>33.1</v>
      </c>
      <c r="L625" s="185">
        <v>2</v>
      </c>
      <c r="M625" s="96">
        <v>44</v>
      </c>
      <c r="N625" s="96">
        <v>1</v>
      </c>
      <c r="O625" s="96">
        <v>0</v>
      </c>
      <c r="P625" s="96">
        <v>0</v>
      </c>
      <c r="Q625" s="185">
        <v>4</v>
      </c>
      <c r="R625" s="96">
        <v>15</v>
      </c>
      <c r="S625" s="96">
        <v>188</v>
      </c>
      <c r="T625" s="96">
        <v>8</v>
      </c>
      <c r="U625" s="96">
        <v>20</v>
      </c>
      <c r="V625" s="96">
        <v>1</v>
      </c>
      <c r="W625" s="185">
        <v>43</v>
      </c>
      <c r="X625" s="96">
        <v>130</v>
      </c>
      <c r="Y625" s="96">
        <v>38</v>
      </c>
      <c r="Z625" s="96">
        <v>43</v>
      </c>
      <c r="AA625" s="96">
        <v>2</v>
      </c>
      <c r="AB625" s="96">
        <v>1</v>
      </c>
      <c r="AC625" s="96">
        <v>0</v>
      </c>
      <c r="AD625" s="96">
        <v>22</v>
      </c>
      <c r="AE625" s="188">
        <v>4.7300000000000004</v>
      </c>
      <c r="AF625" s="96">
        <v>35</v>
      </c>
      <c r="AG625" s="97">
        <v>7.1</v>
      </c>
      <c r="AH625" s="98">
        <v>2.2000000000000002</v>
      </c>
      <c r="AI625" s="97">
        <v>8.6999999999999993</v>
      </c>
      <c r="AJ625" s="97">
        <v>4</v>
      </c>
      <c r="AK625" s="99">
        <v>1.55</v>
      </c>
      <c r="AL625" s="100">
        <v>0.27900000000000003</v>
      </c>
      <c r="AM625" s="99">
        <v>1.38</v>
      </c>
      <c r="AN625" s="99">
        <v>2.17</v>
      </c>
      <c r="AO625" s="99">
        <v>0.09</v>
      </c>
      <c r="AP625" s="101">
        <v>39</v>
      </c>
      <c r="AQ625" s="102">
        <v>112</v>
      </c>
      <c r="AR625" s="103">
        <v>14</v>
      </c>
      <c r="AS625" s="102">
        <v>1</v>
      </c>
      <c r="AT625" s="191">
        <v>2.38</v>
      </c>
      <c r="AU625" s="84">
        <v>243</v>
      </c>
      <c r="AV625" s="84">
        <v>17</v>
      </c>
      <c r="AW625" s="94">
        <v>-0.05</v>
      </c>
      <c r="AX625" s="84" t="s">
        <v>1859</v>
      </c>
      <c r="AY625" s="97">
        <v>69</v>
      </c>
      <c r="AZ625" s="94">
        <v>4.68</v>
      </c>
      <c r="BA625" s="96">
        <v>86</v>
      </c>
      <c r="BB625" s="96">
        <v>20</v>
      </c>
      <c r="BC625" s="84" t="s">
        <v>1945</v>
      </c>
      <c r="BD625" s="97">
        <v>60.6</v>
      </c>
      <c r="BE625" s="94">
        <v>4.68</v>
      </c>
      <c r="BF625" s="96">
        <v>92</v>
      </c>
      <c r="BG625" s="96">
        <v>18</v>
      </c>
      <c r="BH625" s="97">
        <v>40</v>
      </c>
      <c r="BI625" s="94">
        <v>6.3</v>
      </c>
      <c r="BJ625" s="94">
        <v>5.6</v>
      </c>
      <c r="BK625" s="96">
        <v>7</v>
      </c>
      <c r="BL625" s="94">
        <v>-1.57</v>
      </c>
      <c r="BM625" s="36">
        <v>6</v>
      </c>
      <c r="BN625" s="70" t="s">
        <v>1065</v>
      </c>
      <c r="BO625" s="104">
        <v>21</v>
      </c>
      <c r="BP625" s="84" t="s">
        <v>1782</v>
      </c>
      <c r="BQ625" s="84">
        <v>276351</v>
      </c>
      <c r="BR625" s="36" t="s">
        <v>4698</v>
      </c>
      <c r="BS625" s="36" t="s">
        <v>3717</v>
      </c>
      <c r="BT625" s="36" t="s">
        <v>3596</v>
      </c>
      <c r="BU625" s="84" t="s">
        <v>5265</v>
      </c>
      <c r="BV625" s="84" t="s">
        <v>4679</v>
      </c>
    </row>
    <row r="626" spans="1:74" x14ac:dyDescent="0.3">
      <c r="A626" s="84" t="s">
        <v>5482</v>
      </c>
      <c r="B626" s="84" t="s">
        <v>14</v>
      </c>
      <c r="C626" s="84" t="s">
        <v>1103</v>
      </c>
      <c r="D626" s="84">
        <v>2018</v>
      </c>
      <c r="E626" s="84">
        <v>27</v>
      </c>
      <c r="F626" s="84" t="s">
        <v>1386</v>
      </c>
      <c r="G626" s="84" t="s">
        <v>1373</v>
      </c>
      <c r="H626" s="93" t="s">
        <v>1945</v>
      </c>
      <c r="I626" s="94">
        <v>0.23</v>
      </c>
      <c r="J626" s="93" t="s">
        <v>1064</v>
      </c>
      <c r="K626" s="184">
        <v>34.200000000000003</v>
      </c>
      <c r="L626" s="185">
        <v>1</v>
      </c>
      <c r="M626" s="96">
        <v>35</v>
      </c>
      <c r="N626" s="96">
        <v>0</v>
      </c>
      <c r="O626" s="96">
        <v>0</v>
      </c>
      <c r="P626" s="96">
        <v>0</v>
      </c>
      <c r="Q626" s="185">
        <v>0</v>
      </c>
      <c r="R626" s="96">
        <v>8</v>
      </c>
      <c r="S626" s="96">
        <v>152</v>
      </c>
      <c r="T626" s="96">
        <v>7</v>
      </c>
      <c r="U626" s="96">
        <v>14</v>
      </c>
      <c r="V626" s="96">
        <v>1</v>
      </c>
      <c r="W626" s="185">
        <v>31</v>
      </c>
      <c r="X626" s="96">
        <v>104</v>
      </c>
      <c r="Y626" s="96">
        <v>33</v>
      </c>
      <c r="Z626" s="96">
        <v>41</v>
      </c>
      <c r="AA626" s="96">
        <v>2</v>
      </c>
      <c r="AB626" s="96">
        <v>2</v>
      </c>
      <c r="AC626" s="96">
        <v>0</v>
      </c>
      <c r="AD626" s="96">
        <v>19</v>
      </c>
      <c r="AE626" s="188">
        <v>4.5999999999999996</v>
      </c>
      <c r="AF626" s="96">
        <v>28</v>
      </c>
      <c r="AG626" s="97">
        <v>7.2</v>
      </c>
      <c r="AH626" s="98">
        <v>2.2999999999999998</v>
      </c>
      <c r="AI626" s="97">
        <v>8.1</v>
      </c>
      <c r="AJ626" s="97">
        <v>3.6</v>
      </c>
      <c r="AK626" s="99">
        <v>1.73</v>
      </c>
      <c r="AL626" s="100">
        <v>0.28899999999999998</v>
      </c>
      <c r="AM626" s="99">
        <v>1.43</v>
      </c>
      <c r="AN626" s="99">
        <v>2.3199999999999998</v>
      </c>
      <c r="AO626" s="99">
        <v>0.1</v>
      </c>
      <c r="AP626" s="101">
        <v>29</v>
      </c>
      <c r="AQ626" s="102">
        <v>109</v>
      </c>
      <c r="AR626" s="103">
        <v>14</v>
      </c>
      <c r="AS626" s="102">
        <v>1</v>
      </c>
      <c r="AT626" s="191">
        <v>0</v>
      </c>
      <c r="AU626" s="84">
        <v>246</v>
      </c>
      <c r="AV626" s="84">
        <v>18</v>
      </c>
      <c r="AW626" s="94">
        <v>0.32</v>
      </c>
      <c r="AX626" s="84" t="s">
        <v>1945</v>
      </c>
      <c r="AY626" s="97">
        <v>43.3</v>
      </c>
      <c r="AZ626" s="94">
        <v>5.0999999999999996</v>
      </c>
      <c r="BA626" s="96">
        <v>94</v>
      </c>
      <c r="BB626" s="96">
        <v>11</v>
      </c>
      <c r="BC626" s="84" t="s">
        <v>1945</v>
      </c>
      <c r="BD626" s="97">
        <v>47.8</v>
      </c>
      <c r="BE626" s="94">
        <v>4.92</v>
      </c>
      <c r="BF626" s="96">
        <v>97</v>
      </c>
      <c r="BG626" s="96">
        <v>13</v>
      </c>
      <c r="BH626" s="97">
        <v>22.3</v>
      </c>
      <c r="BI626" s="94">
        <v>4.43</v>
      </c>
      <c r="BJ626" s="94">
        <v>5.96</v>
      </c>
      <c r="BK626" s="96">
        <v>4</v>
      </c>
      <c r="BL626" s="94">
        <v>0.17</v>
      </c>
      <c r="BM626" s="36">
        <v>10</v>
      </c>
      <c r="BN626" s="70" t="s">
        <v>1065</v>
      </c>
      <c r="BO626" s="104">
        <v>25</v>
      </c>
      <c r="BP626" s="84" t="s">
        <v>5483</v>
      </c>
      <c r="BQ626" s="84">
        <v>571616</v>
      </c>
      <c r="BR626" s="36" t="s">
        <v>3760</v>
      </c>
      <c r="BS626" s="36" t="s">
        <v>5340</v>
      </c>
      <c r="BT626" s="36" t="s">
        <v>5346</v>
      </c>
      <c r="BU626" s="84" t="s">
        <v>4933</v>
      </c>
      <c r="BV626" s="84" t="s">
        <v>4668</v>
      </c>
    </row>
    <row r="627" spans="1:74" x14ac:dyDescent="0.3">
      <c r="A627" s="84" t="s">
        <v>352</v>
      </c>
      <c r="B627" s="84" t="s">
        <v>415</v>
      </c>
      <c r="C627" s="84" t="s">
        <v>1065</v>
      </c>
      <c r="D627" s="84">
        <v>2018</v>
      </c>
      <c r="E627" s="84">
        <v>28</v>
      </c>
      <c r="F627" s="84" t="s">
        <v>1384</v>
      </c>
      <c r="G627" s="84" t="s">
        <v>1373</v>
      </c>
      <c r="H627" s="93" t="s">
        <v>1945</v>
      </c>
      <c r="I627" s="94">
        <v>0.33</v>
      </c>
      <c r="J627" s="93" t="s">
        <v>1064</v>
      </c>
      <c r="K627" s="184">
        <v>39.299999999999997</v>
      </c>
      <c r="L627" s="185">
        <v>2</v>
      </c>
      <c r="M627" s="96">
        <v>38</v>
      </c>
      <c r="N627" s="96">
        <v>0</v>
      </c>
      <c r="O627" s="96">
        <v>0</v>
      </c>
      <c r="P627" s="96">
        <v>0</v>
      </c>
      <c r="Q627" s="185">
        <v>1</v>
      </c>
      <c r="R627" s="96">
        <v>13</v>
      </c>
      <c r="S627" s="96">
        <v>181</v>
      </c>
      <c r="T627" s="96">
        <v>7</v>
      </c>
      <c r="U627" s="96">
        <v>19</v>
      </c>
      <c r="V627" s="96">
        <v>2</v>
      </c>
      <c r="W627" s="185">
        <v>40</v>
      </c>
      <c r="X627" s="96">
        <v>122</v>
      </c>
      <c r="Y627" s="96">
        <v>38</v>
      </c>
      <c r="Z627" s="96">
        <v>43</v>
      </c>
      <c r="AA627" s="96">
        <v>3</v>
      </c>
      <c r="AB627" s="96">
        <v>2</v>
      </c>
      <c r="AC627" s="96">
        <v>0</v>
      </c>
      <c r="AD627" s="96">
        <v>23</v>
      </c>
      <c r="AE627" s="188">
        <v>4.7300000000000004</v>
      </c>
      <c r="AF627" s="96">
        <v>34</v>
      </c>
      <c r="AG627" s="97">
        <v>7.5</v>
      </c>
      <c r="AH627" s="98">
        <v>2.1</v>
      </c>
      <c r="AI627" s="97">
        <v>8.9</v>
      </c>
      <c r="AJ627" s="97">
        <v>4.2</v>
      </c>
      <c r="AK627" s="99">
        <v>1.63</v>
      </c>
      <c r="AL627" s="100">
        <v>0.29199999999999998</v>
      </c>
      <c r="AM627" s="99">
        <v>1.47</v>
      </c>
      <c r="AN627" s="99">
        <v>2.2799999999999998</v>
      </c>
      <c r="AO627" s="99">
        <v>0.1</v>
      </c>
      <c r="AP627" s="101">
        <v>40</v>
      </c>
      <c r="AQ627" s="102">
        <v>112</v>
      </c>
      <c r="AR627" s="103">
        <v>14</v>
      </c>
      <c r="AS627" s="102">
        <v>1</v>
      </c>
      <c r="AT627" s="191">
        <v>0.05</v>
      </c>
      <c r="AU627" s="84">
        <v>248</v>
      </c>
      <c r="AV627" s="84">
        <v>20</v>
      </c>
      <c r="AW627" s="94">
        <v>0.11</v>
      </c>
      <c r="AX627" s="84" t="s">
        <v>1945</v>
      </c>
      <c r="AY627" s="97">
        <v>47.2</v>
      </c>
      <c r="AZ627" s="94">
        <v>4.95</v>
      </c>
      <c r="BA627" s="96">
        <v>91</v>
      </c>
      <c r="BB627" s="96">
        <v>13</v>
      </c>
      <c r="BC627" s="84" t="s">
        <v>1945</v>
      </c>
      <c r="BD627" s="97">
        <v>50.5</v>
      </c>
      <c r="BE627" s="94">
        <v>4.83</v>
      </c>
      <c r="BF627" s="96">
        <v>96</v>
      </c>
      <c r="BG627" s="96">
        <v>15</v>
      </c>
      <c r="BH627" s="97">
        <v>34.299999999999997</v>
      </c>
      <c r="BI627" s="94">
        <v>5.24</v>
      </c>
      <c r="BJ627" s="94">
        <v>5.42</v>
      </c>
      <c r="BK627" s="96">
        <v>8</v>
      </c>
      <c r="BL627" s="94">
        <v>-0.51</v>
      </c>
      <c r="BM627" s="36">
        <v>6</v>
      </c>
      <c r="BN627" s="70" t="s">
        <v>1065</v>
      </c>
      <c r="BO627" s="104">
        <v>16</v>
      </c>
      <c r="BP627" s="84" t="s">
        <v>5331</v>
      </c>
      <c r="BQ627" s="84">
        <v>570240</v>
      </c>
      <c r="BR627" s="36" t="s">
        <v>3766</v>
      </c>
      <c r="BS627" s="36" t="s">
        <v>3523</v>
      </c>
      <c r="BT627" s="36" t="s">
        <v>4530</v>
      </c>
      <c r="BU627" s="84" t="s">
        <v>4397</v>
      </c>
      <c r="BV627" s="84" t="s">
        <v>4668</v>
      </c>
    </row>
    <row r="628" spans="1:74" x14ac:dyDescent="0.3">
      <c r="A628" s="84" t="s">
        <v>4488</v>
      </c>
      <c r="B628" s="84" t="s">
        <v>4489</v>
      </c>
      <c r="C628" s="84" t="s">
        <v>1065</v>
      </c>
      <c r="D628" s="84">
        <v>2018</v>
      </c>
      <c r="E628" s="84">
        <v>25</v>
      </c>
      <c r="F628" s="84" t="s">
        <v>1392</v>
      </c>
      <c r="G628" s="84" t="s">
        <v>1373</v>
      </c>
      <c r="H628" s="93" t="s">
        <v>1945</v>
      </c>
      <c r="I628" s="94">
        <v>0.36</v>
      </c>
      <c r="J628" s="93" t="s">
        <v>1064</v>
      </c>
      <c r="K628" s="184">
        <v>42.8</v>
      </c>
      <c r="L628" s="185">
        <v>2</v>
      </c>
      <c r="M628" s="96">
        <v>33</v>
      </c>
      <c r="N628" s="96">
        <v>1</v>
      </c>
      <c r="O628" s="96">
        <v>0</v>
      </c>
      <c r="P628" s="96">
        <v>0</v>
      </c>
      <c r="Q628" s="185">
        <v>0</v>
      </c>
      <c r="R628" s="96">
        <v>8</v>
      </c>
      <c r="S628" s="96">
        <v>182</v>
      </c>
      <c r="T628" s="96">
        <v>8</v>
      </c>
      <c r="U628" s="96">
        <v>21</v>
      </c>
      <c r="V628" s="96">
        <v>1</v>
      </c>
      <c r="W628" s="185">
        <v>42</v>
      </c>
      <c r="X628" s="96">
        <v>122</v>
      </c>
      <c r="Y628" s="96">
        <v>41</v>
      </c>
      <c r="Z628" s="96">
        <v>43</v>
      </c>
      <c r="AA628" s="96">
        <v>2</v>
      </c>
      <c r="AB628" s="96">
        <v>2</v>
      </c>
      <c r="AC628" s="96">
        <v>0</v>
      </c>
      <c r="AD628" s="96">
        <v>24</v>
      </c>
      <c r="AE628" s="188">
        <v>4.76</v>
      </c>
      <c r="AF628" s="96">
        <v>36</v>
      </c>
      <c r="AG628" s="97">
        <v>8.1</v>
      </c>
      <c r="AH628" s="98">
        <v>2</v>
      </c>
      <c r="AI628" s="97">
        <v>9.3000000000000007</v>
      </c>
      <c r="AJ628" s="97">
        <v>4.5999999999999996</v>
      </c>
      <c r="AK628" s="99">
        <v>1.88</v>
      </c>
      <c r="AL628" s="100">
        <v>0.308</v>
      </c>
      <c r="AM628" s="99">
        <v>1.58</v>
      </c>
      <c r="AN628" s="99">
        <v>2.6</v>
      </c>
      <c r="AO628" s="99">
        <v>0.12</v>
      </c>
      <c r="AP628" s="101">
        <v>41</v>
      </c>
      <c r="AQ628" s="102">
        <v>112</v>
      </c>
      <c r="AR628" s="103">
        <v>13</v>
      </c>
      <c r="AS628" s="102">
        <v>1</v>
      </c>
      <c r="AT628" s="191">
        <v>0</v>
      </c>
      <c r="AU628" s="84">
        <v>253</v>
      </c>
      <c r="AV628" s="84">
        <v>19</v>
      </c>
      <c r="AW628" s="94">
        <v>0.12</v>
      </c>
      <c r="AX628" s="84" t="s">
        <v>1739</v>
      </c>
      <c r="AY628" s="97">
        <v>50.2</v>
      </c>
      <c r="AZ628" s="94">
        <v>5.04</v>
      </c>
      <c r="BA628" s="96">
        <v>93</v>
      </c>
      <c r="BB628" s="96">
        <v>13</v>
      </c>
      <c r="BC628" s="84" t="s">
        <v>1945</v>
      </c>
      <c r="BD628" s="97">
        <v>51.3</v>
      </c>
      <c r="BE628" s="94">
        <v>4.88</v>
      </c>
      <c r="BF628" s="96">
        <v>96</v>
      </c>
      <c r="BG628" s="96">
        <v>14</v>
      </c>
      <c r="BH628" s="97">
        <v>32</v>
      </c>
      <c r="BI628" s="94">
        <v>7.03</v>
      </c>
      <c r="BJ628" s="94">
        <v>6.66</v>
      </c>
      <c r="BK628" s="96">
        <v>3</v>
      </c>
      <c r="BL628" s="94">
        <v>-2.2799999999999998</v>
      </c>
      <c r="BM628" s="36">
        <v>10</v>
      </c>
      <c r="BN628" s="70" t="s">
        <v>1065</v>
      </c>
      <c r="BO628" s="104">
        <v>19</v>
      </c>
      <c r="BP628" s="84" t="s">
        <v>6160</v>
      </c>
      <c r="BQ628" s="84">
        <v>593423</v>
      </c>
      <c r="BR628" s="36" t="s">
        <v>4683</v>
      </c>
      <c r="BS628" s="36" t="s">
        <v>5791</v>
      </c>
      <c r="BT628" s="36" t="s">
        <v>5921</v>
      </c>
      <c r="BU628" s="84" t="s">
        <v>5874</v>
      </c>
      <c r="BV628" s="84" t="s">
        <v>4668</v>
      </c>
    </row>
    <row r="629" spans="1:74" x14ac:dyDescent="0.3">
      <c r="A629" s="84" t="s">
        <v>68</v>
      </c>
      <c r="B629" s="84" t="s">
        <v>5495</v>
      </c>
      <c r="C629" s="84" t="s">
        <v>1103</v>
      </c>
      <c r="D629" s="84">
        <v>2018</v>
      </c>
      <c r="E629" s="84">
        <v>28</v>
      </c>
      <c r="F629" s="84" t="s">
        <v>1394</v>
      </c>
      <c r="G629" s="84" t="s">
        <v>1373</v>
      </c>
      <c r="H629" s="93" t="s">
        <v>1945</v>
      </c>
      <c r="I629" s="94">
        <v>0.32</v>
      </c>
      <c r="J629" s="93" t="s">
        <v>1064</v>
      </c>
      <c r="K629" s="184">
        <v>37.700000000000003</v>
      </c>
      <c r="L629" s="185">
        <v>2</v>
      </c>
      <c r="M629" s="96">
        <v>48</v>
      </c>
      <c r="N629" s="96">
        <v>0</v>
      </c>
      <c r="O629" s="96">
        <v>0</v>
      </c>
      <c r="P629" s="96">
        <v>0</v>
      </c>
      <c r="Q629" s="185">
        <v>0</v>
      </c>
      <c r="R629" s="96">
        <v>12</v>
      </c>
      <c r="S629" s="96">
        <v>176</v>
      </c>
      <c r="T629" s="96">
        <v>7</v>
      </c>
      <c r="U629" s="96">
        <v>17</v>
      </c>
      <c r="V629" s="96">
        <v>1</v>
      </c>
      <c r="W629" s="185">
        <v>37</v>
      </c>
      <c r="X629" s="96">
        <v>123</v>
      </c>
      <c r="Y629" s="96">
        <v>33</v>
      </c>
      <c r="Z629" s="96">
        <v>43</v>
      </c>
      <c r="AA629" s="96">
        <v>3</v>
      </c>
      <c r="AB629" s="96">
        <v>2</v>
      </c>
      <c r="AC629" s="96">
        <v>0</v>
      </c>
      <c r="AD629" s="96">
        <v>20</v>
      </c>
      <c r="AE629" s="188">
        <v>4.74</v>
      </c>
      <c r="AF629" s="96">
        <v>30</v>
      </c>
      <c r="AG629" s="97">
        <v>6.7</v>
      </c>
      <c r="AH629" s="98">
        <v>2.1</v>
      </c>
      <c r="AI629" s="97">
        <v>8.3000000000000007</v>
      </c>
      <c r="AJ629" s="97">
        <v>3.9</v>
      </c>
      <c r="AK629" s="99">
        <v>1.55</v>
      </c>
      <c r="AL629" s="100">
        <v>0.26600000000000001</v>
      </c>
      <c r="AM629" s="99">
        <v>1.34</v>
      </c>
      <c r="AN629" s="99">
        <v>2.15</v>
      </c>
      <c r="AO629" s="99">
        <v>0.09</v>
      </c>
      <c r="AP629" s="101">
        <v>32</v>
      </c>
      <c r="AQ629" s="102">
        <v>112</v>
      </c>
      <c r="AR629" s="103">
        <v>13</v>
      </c>
      <c r="AS629" s="102">
        <v>1</v>
      </c>
      <c r="AT629" s="191">
        <v>0.45</v>
      </c>
      <c r="AU629" s="84">
        <v>254</v>
      </c>
      <c r="AV629" s="84">
        <v>20</v>
      </c>
      <c r="AW629" s="94">
        <v>0.11</v>
      </c>
      <c r="AX629" s="84" t="s">
        <v>1945</v>
      </c>
      <c r="AY629" s="97">
        <v>45.8</v>
      </c>
      <c r="AZ629" s="94">
        <v>4.97</v>
      </c>
      <c r="BA629" s="96">
        <v>91</v>
      </c>
      <c r="BB629" s="96">
        <v>13</v>
      </c>
      <c r="BC629" s="84" t="s">
        <v>1945</v>
      </c>
      <c r="BD629" s="97">
        <v>49.3</v>
      </c>
      <c r="BE629" s="94">
        <v>4.8499999999999996</v>
      </c>
      <c r="BF629" s="96">
        <v>96</v>
      </c>
      <c r="BG629" s="96">
        <v>14</v>
      </c>
      <c r="BH629" s="97">
        <v>35.700000000000003</v>
      </c>
      <c r="BI629" s="94">
        <v>3.79</v>
      </c>
      <c r="BJ629" s="94">
        <v>5.29</v>
      </c>
      <c r="BK629" s="96">
        <v>9</v>
      </c>
      <c r="BL629" s="94">
        <v>0.96</v>
      </c>
      <c r="BM629" s="36">
        <v>5</v>
      </c>
      <c r="BN629" s="70" t="s">
        <v>1065</v>
      </c>
      <c r="BO629" s="104">
        <v>14</v>
      </c>
      <c r="BP629" s="84" t="s">
        <v>5496</v>
      </c>
      <c r="BQ629" s="84">
        <v>582494</v>
      </c>
      <c r="BR629" s="36" t="s">
        <v>3760</v>
      </c>
      <c r="BS629" s="36" t="s">
        <v>5481</v>
      </c>
      <c r="BT629" s="36" t="s">
        <v>5346</v>
      </c>
      <c r="BU629" s="84" t="s">
        <v>5497</v>
      </c>
      <c r="BV629" s="84" t="s">
        <v>4668</v>
      </c>
    </row>
    <row r="630" spans="1:74" x14ac:dyDescent="0.3">
      <c r="A630" s="84" t="s">
        <v>5452</v>
      </c>
      <c r="B630" s="84" t="s">
        <v>266</v>
      </c>
      <c r="C630" s="84" t="s">
        <v>1065</v>
      </c>
      <c r="D630" s="84">
        <v>2018</v>
      </c>
      <c r="E630" s="84">
        <v>25</v>
      </c>
      <c r="F630" s="84" t="s">
        <v>1381</v>
      </c>
      <c r="G630" s="84" t="s">
        <v>1373</v>
      </c>
      <c r="H630" s="93" t="s">
        <v>1945</v>
      </c>
      <c r="I630" s="94">
        <v>0.31</v>
      </c>
      <c r="J630" s="93" t="s">
        <v>1064</v>
      </c>
      <c r="K630" s="184">
        <v>41.4</v>
      </c>
      <c r="L630" s="185">
        <v>2</v>
      </c>
      <c r="M630" s="96">
        <v>37</v>
      </c>
      <c r="N630" s="96">
        <v>0</v>
      </c>
      <c r="O630" s="96">
        <v>0</v>
      </c>
      <c r="P630" s="96">
        <v>0</v>
      </c>
      <c r="Q630" s="185">
        <v>0</v>
      </c>
      <c r="R630" s="96">
        <v>11</v>
      </c>
      <c r="S630" s="96">
        <v>178</v>
      </c>
      <c r="T630" s="96">
        <v>6</v>
      </c>
      <c r="U630" s="96">
        <v>20</v>
      </c>
      <c r="V630" s="96">
        <v>1</v>
      </c>
      <c r="W630" s="185">
        <v>38</v>
      </c>
      <c r="X630" s="96">
        <v>120</v>
      </c>
      <c r="Y630" s="96">
        <v>36</v>
      </c>
      <c r="Z630" s="96">
        <v>43</v>
      </c>
      <c r="AA630" s="96">
        <v>2</v>
      </c>
      <c r="AB630" s="96">
        <v>2</v>
      </c>
      <c r="AC630" s="96">
        <v>0</v>
      </c>
      <c r="AD630" s="96">
        <v>21</v>
      </c>
      <c r="AE630" s="188">
        <v>4.75</v>
      </c>
      <c r="AF630" s="96">
        <v>34</v>
      </c>
      <c r="AG630" s="97">
        <v>7.7</v>
      </c>
      <c r="AH630" s="98">
        <v>1.9</v>
      </c>
      <c r="AI630" s="97">
        <v>8.5</v>
      </c>
      <c r="AJ630" s="97">
        <v>4.4000000000000004</v>
      </c>
      <c r="AK630" s="99">
        <v>1.43</v>
      </c>
      <c r="AL630" s="100">
        <v>0.28999999999999998</v>
      </c>
      <c r="AM630" s="99">
        <v>1.47</v>
      </c>
      <c r="AN630" s="99">
        <v>2.08</v>
      </c>
      <c r="AO630" s="99">
        <v>0.08</v>
      </c>
      <c r="AP630" s="101">
        <v>33</v>
      </c>
      <c r="AQ630" s="102">
        <v>112</v>
      </c>
      <c r="AR630" s="103">
        <v>13</v>
      </c>
      <c r="AS630" s="102">
        <v>1</v>
      </c>
      <c r="AT630" s="191">
        <v>0</v>
      </c>
      <c r="AU630" s="84">
        <v>256</v>
      </c>
      <c r="AV630" s="84">
        <v>23</v>
      </c>
      <c r="AW630" s="94">
        <v>-0.11</v>
      </c>
      <c r="AX630" s="84" t="s">
        <v>1739</v>
      </c>
      <c r="AY630" s="97">
        <v>47.2</v>
      </c>
      <c r="AZ630" s="94">
        <v>4.68</v>
      </c>
      <c r="BA630" s="96">
        <v>86</v>
      </c>
      <c r="BB630" s="96">
        <v>16</v>
      </c>
      <c r="BC630" s="84" t="s">
        <v>1945</v>
      </c>
      <c r="BD630" s="97">
        <v>49.7</v>
      </c>
      <c r="BE630" s="94">
        <v>4.6399999999999997</v>
      </c>
      <c r="BF630" s="96">
        <v>92</v>
      </c>
      <c r="BG630" s="96">
        <v>17</v>
      </c>
      <c r="BH630" s="97">
        <v>28.7</v>
      </c>
      <c r="BI630" s="94">
        <v>4.08</v>
      </c>
      <c r="BJ630" s="94">
        <v>5.42</v>
      </c>
      <c r="BK630" s="96">
        <v>7</v>
      </c>
      <c r="BL630" s="94">
        <v>0.67</v>
      </c>
      <c r="BM630" s="36">
        <v>6</v>
      </c>
      <c r="BN630" s="70" t="s">
        <v>1065</v>
      </c>
      <c r="BO630" s="104">
        <v>21</v>
      </c>
      <c r="BP630" s="84" t="s">
        <v>5453</v>
      </c>
      <c r="BQ630" s="84">
        <v>592127</v>
      </c>
      <c r="BR630" s="36" t="s">
        <v>4683</v>
      </c>
      <c r="BS630" s="36" t="s">
        <v>5892</v>
      </c>
      <c r="BT630" s="36" t="s">
        <v>5263</v>
      </c>
      <c r="BU630" s="84" t="s">
        <v>5946</v>
      </c>
      <c r="BV630" s="84" t="s">
        <v>4668</v>
      </c>
    </row>
    <row r="631" spans="1:74" x14ac:dyDescent="0.3">
      <c r="A631" s="84" t="s">
        <v>90</v>
      </c>
      <c r="B631" s="84" t="s">
        <v>3303</v>
      </c>
      <c r="C631" s="84" t="s">
        <v>1065</v>
      </c>
      <c r="D631" s="84">
        <v>2018</v>
      </c>
      <c r="E631" s="84">
        <v>34</v>
      </c>
      <c r="F631" s="84" t="s">
        <v>1402</v>
      </c>
      <c r="G631" s="84" t="s">
        <v>1373</v>
      </c>
      <c r="H631" s="93" t="s">
        <v>1945</v>
      </c>
      <c r="I631" s="94">
        <v>0.44</v>
      </c>
      <c r="J631" s="93" t="s">
        <v>1064</v>
      </c>
      <c r="K631" s="184">
        <v>33.5</v>
      </c>
      <c r="L631" s="185">
        <v>2</v>
      </c>
      <c r="M631" s="96">
        <v>35</v>
      </c>
      <c r="N631" s="96">
        <v>1</v>
      </c>
      <c r="O631" s="96">
        <v>0</v>
      </c>
      <c r="P631" s="96">
        <v>0</v>
      </c>
      <c r="Q631" s="185">
        <v>0</v>
      </c>
      <c r="R631" s="96">
        <v>8</v>
      </c>
      <c r="S631" s="96">
        <v>172</v>
      </c>
      <c r="T631" s="96">
        <v>6</v>
      </c>
      <c r="U631" s="96">
        <v>16</v>
      </c>
      <c r="V631" s="96">
        <v>2</v>
      </c>
      <c r="W631" s="185">
        <v>35</v>
      </c>
      <c r="X631" s="96">
        <v>119</v>
      </c>
      <c r="Y631" s="96">
        <v>35</v>
      </c>
      <c r="Z631" s="96">
        <v>43</v>
      </c>
      <c r="AA631" s="96">
        <v>3</v>
      </c>
      <c r="AB631" s="96">
        <v>1</v>
      </c>
      <c r="AC631" s="96">
        <v>0</v>
      </c>
      <c r="AD631" s="96">
        <v>19</v>
      </c>
      <c r="AE631" s="188">
        <v>4.75</v>
      </c>
      <c r="AF631" s="96">
        <v>32</v>
      </c>
      <c r="AG631" s="97">
        <v>7.1</v>
      </c>
      <c r="AH631" s="98">
        <v>2.1</v>
      </c>
      <c r="AI631" s="97">
        <v>7.9</v>
      </c>
      <c r="AJ631" s="97">
        <v>3.7</v>
      </c>
      <c r="AK631" s="99">
        <v>1.31</v>
      </c>
      <c r="AL631" s="100">
        <v>0.28399999999999997</v>
      </c>
      <c r="AM631" s="99">
        <v>1.38</v>
      </c>
      <c r="AN631" s="99">
        <v>1.87</v>
      </c>
      <c r="AO631" s="99">
        <v>7.0000000000000007E-2</v>
      </c>
      <c r="AP631" s="101">
        <v>29</v>
      </c>
      <c r="AQ631" s="102">
        <v>112</v>
      </c>
      <c r="AR631" s="103">
        <v>13</v>
      </c>
      <c r="AS631" s="102">
        <v>1</v>
      </c>
      <c r="AT631" s="191">
        <v>0.08</v>
      </c>
      <c r="AU631" s="84">
        <v>256</v>
      </c>
      <c r="AV631" s="84">
        <v>21</v>
      </c>
      <c r="AW631" s="94">
        <v>-0.24</v>
      </c>
      <c r="AX631" s="84" t="s">
        <v>1859</v>
      </c>
      <c r="AY631" s="97">
        <v>69</v>
      </c>
      <c r="AZ631" s="94">
        <v>4.5199999999999996</v>
      </c>
      <c r="BA631" s="96">
        <v>83</v>
      </c>
      <c r="BB631" s="96">
        <v>22</v>
      </c>
      <c r="BC631" s="84" t="s">
        <v>1945</v>
      </c>
      <c r="BD631" s="97">
        <v>61.3</v>
      </c>
      <c r="BE631" s="94">
        <v>4.51</v>
      </c>
      <c r="BF631" s="96">
        <v>89</v>
      </c>
      <c r="BG631" s="96">
        <v>21</v>
      </c>
      <c r="BH631" s="97">
        <v>30</v>
      </c>
      <c r="BI631" s="94">
        <v>5.7</v>
      </c>
      <c r="BJ631" s="94">
        <v>4.24</v>
      </c>
      <c r="BK631" s="96">
        <v>18</v>
      </c>
      <c r="BL631" s="94">
        <v>-0.95</v>
      </c>
      <c r="BM631" s="36">
        <v>-5</v>
      </c>
      <c r="BN631" s="70" t="s">
        <v>1065</v>
      </c>
      <c r="BO631" s="104">
        <v>31</v>
      </c>
      <c r="BP631" s="84" t="s">
        <v>3302</v>
      </c>
      <c r="BQ631" s="84">
        <v>471822</v>
      </c>
      <c r="BR631" s="36" t="s">
        <v>4696</v>
      </c>
      <c r="BS631" s="36" t="s">
        <v>3824</v>
      </c>
      <c r="BT631" s="36" t="s">
        <v>3735</v>
      </c>
      <c r="BU631" s="84" t="s">
        <v>4361</v>
      </c>
      <c r="BV631" s="84" t="s">
        <v>4679</v>
      </c>
    </row>
    <row r="632" spans="1:74" x14ac:dyDescent="0.3">
      <c r="A632" s="84" t="s">
        <v>216</v>
      </c>
      <c r="B632" s="84" t="s">
        <v>129</v>
      </c>
      <c r="C632" s="84" t="s">
        <v>1065</v>
      </c>
      <c r="D632" s="84">
        <v>2018</v>
      </c>
      <c r="E632" s="84">
        <v>30</v>
      </c>
      <c r="F632" s="84" t="s">
        <v>1392</v>
      </c>
      <c r="G632" s="84" t="s">
        <v>1373</v>
      </c>
      <c r="H632" s="93" t="s">
        <v>1945</v>
      </c>
      <c r="I632" s="94">
        <v>0.46</v>
      </c>
      <c r="J632" s="93" t="s">
        <v>1064</v>
      </c>
      <c r="K632" s="184">
        <v>42.9</v>
      </c>
      <c r="L632" s="185">
        <v>2</v>
      </c>
      <c r="M632" s="96">
        <v>29</v>
      </c>
      <c r="N632" s="96">
        <v>3</v>
      </c>
      <c r="O632" s="96">
        <v>0</v>
      </c>
      <c r="P632" s="96">
        <v>0</v>
      </c>
      <c r="Q632" s="185">
        <v>0</v>
      </c>
      <c r="R632" s="96">
        <v>9</v>
      </c>
      <c r="S632" s="96">
        <v>198</v>
      </c>
      <c r="T632" s="96">
        <v>6</v>
      </c>
      <c r="U632" s="96">
        <v>19</v>
      </c>
      <c r="V632" s="96">
        <v>1</v>
      </c>
      <c r="W632" s="185">
        <v>37</v>
      </c>
      <c r="X632" s="96">
        <v>135</v>
      </c>
      <c r="Y632" s="96">
        <v>44</v>
      </c>
      <c r="Z632" s="96">
        <v>44</v>
      </c>
      <c r="AA632" s="96">
        <v>2</v>
      </c>
      <c r="AB632" s="96">
        <v>2</v>
      </c>
      <c r="AC632" s="96">
        <v>0</v>
      </c>
      <c r="AD632" s="96">
        <v>25</v>
      </c>
      <c r="AE632" s="188">
        <v>4.91</v>
      </c>
      <c r="AF632" s="96">
        <v>39</v>
      </c>
      <c r="AG632" s="97">
        <v>7.8</v>
      </c>
      <c r="AH632" s="98">
        <v>1.9</v>
      </c>
      <c r="AI632" s="97">
        <v>7.5</v>
      </c>
      <c r="AJ632" s="97">
        <v>3.8</v>
      </c>
      <c r="AK632" s="99">
        <v>1.29</v>
      </c>
      <c r="AL632" s="100">
        <v>0.28699999999999998</v>
      </c>
      <c r="AM632" s="99">
        <v>1.44</v>
      </c>
      <c r="AN632" s="99">
        <v>1.86</v>
      </c>
      <c r="AO632" s="99">
        <v>7.0000000000000007E-2</v>
      </c>
      <c r="AP632" s="101">
        <v>19</v>
      </c>
      <c r="AQ632" s="102">
        <v>116</v>
      </c>
      <c r="AR632" s="103">
        <v>13</v>
      </c>
      <c r="AS632" s="102">
        <v>1</v>
      </c>
      <c r="AT632" s="191">
        <v>0.59</v>
      </c>
      <c r="AU632" s="84">
        <v>259</v>
      </c>
      <c r="AV632" s="84">
        <v>22</v>
      </c>
      <c r="AW632" s="94">
        <v>-0.41</v>
      </c>
      <c r="AX632" s="84" t="s">
        <v>1739</v>
      </c>
      <c r="AY632" s="97">
        <v>50.7</v>
      </c>
      <c r="AZ632" s="94">
        <v>4.51</v>
      </c>
      <c r="BA632" s="96">
        <v>83</v>
      </c>
      <c r="BB632" s="96">
        <v>19</v>
      </c>
      <c r="BC632" s="84" t="s">
        <v>1945</v>
      </c>
      <c r="BD632" s="97">
        <v>51.2</v>
      </c>
      <c r="BE632" s="94">
        <v>4.5</v>
      </c>
      <c r="BF632" s="96">
        <v>89</v>
      </c>
      <c r="BG632" s="96">
        <v>19</v>
      </c>
      <c r="BH632" s="97">
        <v>35</v>
      </c>
      <c r="BI632" s="94">
        <v>4.8899999999999997</v>
      </c>
      <c r="BJ632" s="94">
        <v>4.0999999999999996</v>
      </c>
      <c r="BK632" s="96">
        <v>22</v>
      </c>
      <c r="BL632" s="94">
        <v>0.02</v>
      </c>
      <c r="BM632" s="36">
        <v>-9</v>
      </c>
      <c r="BN632" s="70" t="s">
        <v>1065</v>
      </c>
      <c r="BO632" s="104">
        <v>16</v>
      </c>
      <c r="BP632" s="84" t="s">
        <v>4333</v>
      </c>
      <c r="BQ632" s="84">
        <v>595001</v>
      </c>
      <c r="BR632" s="36" t="s">
        <v>3761</v>
      </c>
      <c r="BS632" s="36" t="s">
        <v>3637</v>
      </c>
      <c r="BT632" s="36" t="s">
        <v>3690</v>
      </c>
      <c r="BU632" s="84" t="s">
        <v>4279</v>
      </c>
      <c r="BV632" s="84" t="s">
        <v>4674</v>
      </c>
    </row>
    <row r="633" spans="1:74" x14ac:dyDescent="0.3">
      <c r="A633" s="84" t="s">
        <v>1833</v>
      </c>
      <c r="B633" s="84" t="s">
        <v>1834</v>
      </c>
      <c r="C633" s="84" t="s">
        <v>1103</v>
      </c>
      <c r="D633" s="84">
        <v>2018</v>
      </c>
      <c r="E633" s="84">
        <v>32</v>
      </c>
      <c r="F633" s="84" t="s">
        <v>1397</v>
      </c>
      <c r="G633" s="84" t="s">
        <v>1373</v>
      </c>
      <c r="H633" s="93" t="s">
        <v>1945</v>
      </c>
      <c r="I633" s="94">
        <v>0.43</v>
      </c>
      <c r="J633" s="93" t="s">
        <v>1064</v>
      </c>
      <c r="K633" s="184">
        <v>35.700000000000003</v>
      </c>
      <c r="L633" s="185">
        <v>2</v>
      </c>
      <c r="M633" s="96">
        <v>52</v>
      </c>
      <c r="N633" s="96">
        <v>1</v>
      </c>
      <c r="O633" s="96">
        <v>0</v>
      </c>
      <c r="P633" s="96">
        <v>0</v>
      </c>
      <c r="Q633" s="185">
        <v>0</v>
      </c>
      <c r="R633" s="96">
        <v>9</v>
      </c>
      <c r="S633" s="96">
        <v>182</v>
      </c>
      <c r="T633" s="96">
        <v>4</v>
      </c>
      <c r="U633" s="96">
        <v>20</v>
      </c>
      <c r="V633" s="96">
        <v>4</v>
      </c>
      <c r="W633" s="185">
        <v>37</v>
      </c>
      <c r="X633" s="96">
        <v>124</v>
      </c>
      <c r="Y633" s="96">
        <v>36</v>
      </c>
      <c r="Z633" s="96">
        <v>43</v>
      </c>
      <c r="AA633" s="96">
        <v>3</v>
      </c>
      <c r="AB633" s="96">
        <v>2</v>
      </c>
      <c r="AC633" s="96">
        <v>0</v>
      </c>
      <c r="AD633" s="96">
        <v>19</v>
      </c>
      <c r="AE633" s="188">
        <v>4.8099999999999996</v>
      </c>
      <c r="AF633" s="96">
        <v>37</v>
      </c>
      <c r="AG633" s="97">
        <v>8</v>
      </c>
      <c r="AH633" s="98">
        <v>1.8</v>
      </c>
      <c r="AI633" s="97">
        <v>7.9</v>
      </c>
      <c r="AJ633" s="97">
        <v>4.4000000000000004</v>
      </c>
      <c r="AK633" s="99">
        <v>0.91</v>
      </c>
      <c r="AL633" s="100">
        <v>0.29899999999999999</v>
      </c>
      <c r="AM633" s="99">
        <v>1.46</v>
      </c>
      <c r="AN633" s="99">
        <v>1.49</v>
      </c>
      <c r="AO633" s="99">
        <v>0.05</v>
      </c>
      <c r="AP633" s="101">
        <v>29</v>
      </c>
      <c r="AQ633" s="102">
        <v>114</v>
      </c>
      <c r="AR633" s="103">
        <v>13</v>
      </c>
      <c r="AS633" s="102">
        <v>1</v>
      </c>
      <c r="AT633" s="191">
        <v>0</v>
      </c>
      <c r="AU633" s="84">
        <v>261</v>
      </c>
      <c r="AV633" s="84">
        <v>23</v>
      </c>
      <c r="AW633" s="94">
        <v>-0.41</v>
      </c>
      <c r="AX633" s="84" t="s">
        <v>1859</v>
      </c>
      <c r="AY633" s="97">
        <v>70.599999999999994</v>
      </c>
      <c r="AZ633" s="94">
        <v>4.3</v>
      </c>
      <c r="BA633" s="96">
        <v>79</v>
      </c>
      <c r="BB633" s="96">
        <v>27</v>
      </c>
      <c r="BC633" s="84" t="s">
        <v>1945</v>
      </c>
      <c r="BD633" s="97">
        <v>62.5</v>
      </c>
      <c r="BE633" s="94">
        <v>4.4000000000000004</v>
      </c>
      <c r="BF633" s="96">
        <v>87</v>
      </c>
      <c r="BG633" s="96">
        <v>23</v>
      </c>
      <c r="BH633" s="97">
        <v>31.3</v>
      </c>
      <c r="BI633" s="94">
        <v>4.0199999999999996</v>
      </c>
      <c r="BJ633" s="94">
        <v>4.07</v>
      </c>
      <c r="BK633" s="96">
        <v>22</v>
      </c>
      <c r="BL633" s="94">
        <v>0.79</v>
      </c>
      <c r="BM633" s="36">
        <v>-9</v>
      </c>
      <c r="BN633" s="70" t="s">
        <v>1065</v>
      </c>
      <c r="BO633" s="104">
        <v>31</v>
      </c>
      <c r="BP633" s="84" t="s">
        <v>1835</v>
      </c>
      <c r="BQ633" s="84">
        <v>519240</v>
      </c>
      <c r="BR633" s="36" t="s">
        <v>3776</v>
      </c>
      <c r="BS633" s="36" t="s">
        <v>3695</v>
      </c>
      <c r="BT633" s="36" t="s">
        <v>3694</v>
      </c>
      <c r="BU633" s="84" t="s">
        <v>3535</v>
      </c>
      <c r="BV633" s="84" t="s">
        <v>4679</v>
      </c>
    </row>
    <row r="634" spans="1:74" x14ac:dyDescent="0.3">
      <c r="A634" s="84" t="s">
        <v>309</v>
      </c>
      <c r="B634" s="84" t="s">
        <v>3273</v>
      </c>
      <c r="C634" s="84" t="s">
        <v>1103</v>
      </c>
      <c r="D634" s="84">
        <v>2018</v>
      </c>
      <c r="E634" s="84">
        <v>31</v>
      </c>
      <c r="F634" s="84" t="s">
        <v>1381</v>
      </c>
      <c r="G634" s="84" t="s">
        <v>1373</v>
      </c>
      <c r="H634" s="93" t="s">
        <v>1945</v>
      </c>
      <c r="I634" s="94">
        <v>0.41</v>
      </c>
      <c r="J634" s="93" t="s">
        <v>1064</v>
      </c>
      <c r="K634" s="184">
        <v>36.200000000000003</v>
      </c>
      <c r="L634" s="185">
        <v>2</v>
      </c>
      <c r="M634" s="96">
        <v>38</v>
      </c>
      <c r="N634" s="96">
        <v>1</v>
      </c>
      <c r="O634" s="96">
        <v>0</v>
      </c>
      <c r="P634" s="96">
        <v>0</v>
      </c>
      <c r="Q634" s="185">
        <v>0</v>
      </c>
      <c r="R634" s="96">
        <v>10</v>
      </c>
      <c r="S634" s="96">
        <v>178</v>
      </c>
      <c r="T634" s="96">
        <v>6</v>
      </c>
      <c r="U634" s="96">
        <v>16</v>
      </c>
      <c r="V634" s="96">
        <v>1</v>
      </c>
      <c r="W634" s="185">
        <v>35</v>
      </c>
      <c r="X634" s="96">
        <v>122</v>
      </c>
      <c r="Y634" s="96">
        <v>39</v>
      </c>
      <c r="Z634" s="96">
        <v>43</v>
      </c>
      <c r="AA634" s="96">
        <v>2</v>
      </c>
      <c r="AB634" s="96">
        <v>1</v>
      </c>
      <c r="AC634" s="96">
        <v>0</v>
      </c>
      <c r="AD634" s="96">
        <v>20</v>
      </c>
      <c r="AE634" s="188">
        <v>4.83</v>
      </c>
      <c r="AF634" s="96">
        <v>35</v>
      </c>
      <c r="AG634" s="97">
        <v>7.6</v>
      </c>
      <c r="AH634" s="98">
        <v>2.2000000000000002</v>
      </c>
      <c r="AI634" s="97">
        <v>7.7</v>
      </c>
      <c r="AJ634" s="97">
        <v>3.6</v>
      </c>
      <c r="AK634" s="99">
        <v>1.23</v>
      </c>
      <c r="AL634" s="100">
        <v>0.30299999999999999</v>
      </c>
      <c r="AM634" s="99">
        <v>1.44</v>
      </c>
      <c r="AN634" s="99">
        <v>1.76</v>
      </c>
      <c r="AO634" s="99">
        <v>7.0000000000000007E-2</v>
      </c>
      <c r="AP634" s="101">
        <v>27</v>
      </c>
      <c r="AQ634" s="102">
        <v>114</v>
      </c>
      <c r="AR634" s="103">
        <v>12</v>
      </c>
      <c r="AS634" s="102">
        <v>1</v>
      </c>
      <c r="AT634" s="191">
        <v>0</v>
      </c>
      <c r="AU634" s="84">
        <v>265</v>
      </c>
      <c r="AV634" s="84">
        <v>24</v>
      </c>
      <c r="AW634" s="94">
        <v>-0.24</v>
      </c>
      <c r="AX634" s="84" t="s">
        <v>1859</v>
      </c>
      <c r="AY634" s="97">
        <v>71.8</v>
      </c>
      <c r="AZ634" s="94">
        <v>4.59</v>
      </c>
      <c r="BA634" s="96">
        <v>84</v>
      </c>
      <c r="BB634" s="96">
        <v>22</v>
      </c>
      <c r="BC634" s="84" t="s">
        <v>1945</v>
      </c>
      <c r="BD634" s="97">
        <v>63.4</v>
      </c>
      <c r="BE634" s="94">
        <v>4.59</v>
      </c>
      <c r="BF634" s="96">
        <v>91</v>
      </c>
      <c r="BG634" s="96">
        <v>20</v>
      </c>
      <c r="BH634" s="97">
        <v>33.299999999999997</v>
      </c>
      <c r="BI634" s="94">
        <v>5.94</v>
      </c>
      <c r="BJ634" s="94">
        <v>5.03</v>
      </c>
      <c r="BK634" s="96">
        <v>10</v>
      </c>
      <c r="BL634" s="94">
        <v>-1.1100000000000001</v>
      </c>
      <c r="BM634" s="36">
        <v>2</v>
      </c>
      <c r="BN634" s="70" t="s">
        <v>1065</v>
      </c>
      <c r="BO634" s="104">
        <v>30</v>
      </c>
      <c r="BP634" s="84" t="s">
        <v>3336</v>
      </c>
      <c r="BQ634" s="84">
        <v>543278</v>
      </c>
      <c r="BR634" s="36" t="s">
        <v>3776</v>
      </c>
      <c r="BS634" s="36" t="s">
        <v>5926</v>
      </c>
      <c r="BT634" s="36" t="s">
        <v>3663</v>
      </c>
      <c r="BU634" s="84" t="s">
        <v>3612</v>
      </c>
      <c r="BV634" s="84" t="s">
        <v>4682</v>
      </c>
    </row>
    <row r="635" spans="1:74" x14ac:dyDescent="0.3">
      <c r="A635" s="84" t="s">
        <v>1777</v>
      </c>
      <c r="B635" s="84" t="s">
        <v>72</v>
      </c>
      <c r="C635" s="84" t="s">
        <v>1103</v>
      </c>
      <c r="D635" s="84">
        <v>2018</v>
      </c>
      <c r="E635" s="84">
        <v>37</v>
      </c>
      <c r="F635" s="84" t="s">
        <v>1372</v>
      </c>
      <c r="G635" s="84" t="s">
        <v>1373</v>
      </c>
      <c r="H635" s="93" t="s">
        <v>1945</v>
      </c>
      <c r="I635" s="94">
        <v>0.4</v>
      </c>
      <c r="J635" s="93" t="s">
        <v>1064</v>
      </c>
      <c r="K635" s="184">
        <v>31.5</v>
      </c>
      <c r="L635" s="185">
        <v>2</v>
      </c>
      <c r="M635" s="96">
        <v>36</v>
      </c>
      <c r="N635" s="96">
        <v>1</v>
      </c>
      <c r="O635" s="96">
        <v>0</v>
      </c>
      <c r="P635" s="96">
        <v>0</v>
      </c>
      <c r="Q635" s="185">
        <v>0</v>
      </c>
      <c r="R635" s="96">
        <v>10</v>
      </c>
      <c r="S635" s="96">
        <v>168</v>
      </c>
      <c r="T635" s="96">
        <v>5</v>
      </c>
      <c r="U635" s="96">
        <v>16</v>
      </c>
      <c r="V635" s="96">
        <v>2</v>
      </c>
      <c r="W635" s="185">
        <v>28</v>
      </c>
      <c r="X635" s="96">
        <v>115</v>
      </c>
      <c r="Y635" s="96">
        <v>38</v>
      </c>
      <c r="Z635" s="96">
        <v>43</v>
      </c>
      <c r="AA635" s="96">
        <v>2</v>
      </c>
      <c r="AB635" s="96">
        <v>2</v>
      </c>
      <c r="AC635" s="96">
        <v>0</v>
      </c>
      <c r="AD635" s="96">
        <v>20</v>
      </c>
      <c r="AE635" s="188">
        <v>4.8</v>
      </c>
      <c r="AF635" s="96">
        <v>33</v>
      </c>
      <c r="AG635" s="97">
        <v>7.7</v>
      </c>
      <c r="AH635" s="98">
        <v>1.8</v>
      </c>
      <c r="AI635" s="97">
        <v>6.6</v>
      </c>
      <c r="AJ635" s="97">
        <v>3.6</v>
      </c>
      <c r="AK635" s="99">
        <v>1.24</v>
      </c>
      <c r="AL635" s="100">
        <v>0.28999999999999998</v>
      </c>
      <c r="AM635" s="99">
        <v>1.45</v>
      </c>
      <c r="AN635" s="99">
        <v>1.77</v>
      </c>
      <c r="AO635" s="99">
        <v>0.06</v>
      </c>
      <c r="AP635" s="101">
        <v>10</v>
      </c>
      <c r="AQ635" s="102">
        <v>113</v>
      </c>
      <c r="AR635" s="103">
        <v>12</v>
      </c>
      <c r="AS635" s="102">
        <v>1</v>
      </c>
      <c r="AT635" s="191">
        <v>0</v>
      </c>
      <c r="AU635" s="84">
        <v>267</v>
      </c>
      <c r="AV635" s="84">
        <v>25</v>
      </c>
      <c r="AW635" s="94">
        <v>-0.2</v>
      </c>
      <c r="AX635" s="84" t="s">
        <v>1859</v>
      </c>
      <c r="AY635" s="97">
        <v>68.8</v>
      </c>
      <c r="AZ635" s="94">
        <v>4.63</v>
      </c>
      <c r="BA635" s="96">
        <v>85</v>
      </c>
      <c r="BB635" s="96">
        <v>21</v>
      </c>
      <c r="BC635" s="84" t="s">
        <v>1945</v>
      </c>
      <c r="BD635" s="97">
        <v>60.4</v>
      </c>
      <c r="BE635" s="94">
        <v>4.6100000000000003</v>
      </c>
      <c r="BF635" s="96">
        <v>91</v>
      </c>
      <c r="BG635" s="96">
        <v>19</v>
      </c>
      <c r="BH635" s="97">
        <v>35.299999999999997</v>
      </c>
      <c r="BI635" s="94">
        <v>5.09</v>
      </c>
      <c r="BJ635" s="94">
        <v>4.54</v>
      </c>
      <c r="BK635" s="96">
        <v>15</v>
      </c>
      <c r="BL635" s="94">
        <v>-0.28999999999999998</v>
      </c>
      <c r="BM635" s="36">
        <v>-3</v>
      </c>
      <c r="BN635" s="70" t="s">
        <v>1065</v>
      </c>
      <c r="BO635" s="104">
        <v>25</v>
      </c>
      <c r="BP635" s="84" t="s">
        <v>1778</v>
      </c>
      <c r="BQ635" s="84">
        <v>444520</v>
      </c>
      <c r="BR635" s="36" t="s">
        <v>3803</v>
      </c>
      <c r="BS635" s="36" t="s">
        <v>3515</v>
      </c>
      <c r="BT635" s="36" t="s">
        <v>6161</v>
      </c>
      <c r="BU635" s="84" t="s">
        <v>3601</v>
      </c>
      <c r="BV635" s="84" t="s">
        <v>4679</v>
      </c>
    </row>
    <row r="636" spans="1:74" x14ac:dyDescent="0.3">
      <c r="A636" s="84" t="s">
        <v>4533</v>
      </c>
      <c r="B636" s="84" t="s">
        <v>1939</v>
      </c>
      <c r="C636" s="84" t="s">
        <v>1065</v>
      </c>
      <c r="D636" s="84">
        <v>2018</v>
      </c>
      <c r="E636" s="84">
        <v>27</v>
      </c>
      <c r="F636" s="84" t="s">
        <v>1397</v>
      </c>
      <c r="G636" s="84" t="s">
        <v>1373</v>
      </c>
      <c r="H636" s="93" t="s">
        <v>1945</v>
      </c>
      <c r="I636" s="94">
        <v>0.26</v>
      </c>
      <c r="J636" s="93" t="s">
        <v>1064</v>
      </c>
      <c r="K636" s="184">
        <v>36.4</v>
      </c>
      <c r="L636" s="185">
        <v>1</v>
      </c>
      <c r="M636" s="96">
        <v>35</v>
      </c>
      <c r="N636" s="96">
        <v>0</v>
      </c>
      <c r="O636" s="96">
        <v>0</v>
      </c>
      <c r="P636" s="96">
        <v>0</v>
      </c>
      <c r="Q636" s="185">
        <v>0</v>
      </c>
      <c r="R636" s="96">
        <v>12</v>
      </c>
      <c r="S636" s="96">
        <v>162</v>
      </c>
      <c r="T636" s="96">
        <v>6</v>
      </c>
      <c r="U636" s="96">
        <v>17</v>
      </c>
      <c r="V636" s="96">
        <v>1</v>
      </c>
      <c r="W636" s="185">
        <v>32</v>
      </c>
      <c r="X636" s="96">
        <v>110</v>
      </c>
      <c r="Y636" s="96">
        <v>35</v>
      </c>
      <c r="Z636" s="96">
        <v>44</v>
      </c>
      <c r="AA636" s="96">
        <v>2</v>
      </c>
      <c r="AB636" s="96">
        <v>2</v>
      </c>
      <c r="AC636" s="96">
        <v>0</v>
      </c>
      <c r="AD636" s="96">
        <v>20</v>
      </c>
      <c r="AE636" s="188">
        <v>4.8499999999999996</v>
      </c>
      <c r="AF636" s="96">
        <v>31</v>
      </c>
      <c r="AG636" s="97">
        <v>7.7</v>
      </c>
      <c r="AH636" s="98">
        <v>1.9</v>
      </c>
      <c r="AI636" s="97">
        <v>8.1</v>
      </c>
      <c r="AJ636" s="97">
        <v>4.0999999999999996</v>
      </c>
      <c r="AK636" s="99">
        <v>1.52</v>
      </c>
      <c r="AL636" s="100">
        <v>0.28799999999999998</v>
      </c>
      <c r="AM636" s="99">
        <v>1.47</v>
      </c>
      <c r="AN636" s="99">
        <v>2.15</v>
      </c>
      <c r="AO636" s="99">
        <v>0.09</v>
      </c>
      <c r="AP636" s="101">
        <v>24</v>
      </c>
      <c r="AQ636" s="102">
        <v>114</v>
      </c>
      <c r="AR636" s="103">
        <v>12</v>
      </c>
      <c r="AS636" s="102">
        <v>1</v>
      </c>
      <c r="AT636" s="191">
        <v>0</v>
      </c>
      <c r="AU636" s="84">
        <v>278</v>
      </c>
      <c r="AV636" s="84">
        <v>26</v>
      </c>
      <c r="AW636" s="94">
        <v>-0.02</v>
      </c>
      <c r="AX636" s="84" t="s">
        <v>1945</v>
      </c>
      <c r="AY636" s="97">
        <v>44.6</v>
      </c>
      <c r="AZ636" s="94">
        <v>4.9800000000000004</v>
      </c>
      <c r="BA636" s="96">
        <v>92</v>
      </c>
      <c r="BB636" s="96">
        <v>12</v>
      </c>
      <c r="BC636" s="84" t="s">
        <v>1945</v>
      </c>
      <c r="BD636" s="97">
        <v>48.7</v>
      </c>
      <c r="BE636" s="94">
        <v>4.83</v>
      </c>
      <c r="BF636" s="96">
        <v>96</v>
      </c>
      <c r="BG636" s="96">
        <v>14</v>
      </c>
      <c r="BH636" s="97">
        <v>24.7</v>
      </c>
      <c r="BI636" s="94">
        <v>4.38</v>
      </c>
      <c r="BJ636" s="94">
        <v>5.35</v>
      </c>
      <c r="BK636" s="96">
        <v>7</v>
      </c>
      <c r="BL636" s="94">
        <v>0.47</v>
      </c>
      <c r="BM636" s="36">
        <v>5</v>
      </c>
      <c r="BN636" s="70" t="s">
        <v>1065</v>
      </c>
      <c r="BO636" s="104">
        <v>24</v>
      </c>
      <c r="BP636" s="84" t="s">
        <v>4534</v>
      </c>
      <c r="BQ636" s="84">
        <v>542888</v>
      </c>
      <c r="BR636" s="36" t="s">
        <v>3766</v>
      </c>
      <c r="BS636" s="36" t="s">
        <v>5962</v>
      </c>
      <c r="BT636" s="36" t="s">
        <v>6162</v>
      </c>
      <c r="BU636" s="84" t="s">
        <v>6163</v>
      </c>
      <c r="BV636" s="84" t="s">
        <v>4668</v>
      </c>
    </row>
    <row r="637" spans="1:74" x14ac:dyDescent="0.3">
      <c r="A637" s="84" t="s">
        <v>3018</v>
      </c>
      <c r="B637" s="84" t="s">
        <v>34</v>
      </c>
      <c r="C637" s="84" t="s">
        <v>1065</v>
      </c>
      <c r="D637" s="84">
        <v>2018</v>
      </c>
      <c r="E637" s="84">
        <v>26</v>
      </c>
      <c r="F637" s="84" t="s">
        <v>1390</v>
      </c>
      <c r="G637" s="84" t="s">
        <v>1373</v>
      </c>
      <c r="H637" s="93" t="s">
        <v>1945</v>
      </c>
      <c r="I637" s="94">
        <v>0.37</v>
      </c>
      <c r="J637" s="93" t="s">
        <v>1064</v>
      </c>
      <c r="K637" s="184">
        <v>41.7</v>
      </c>
      <c r="L637" s="185">
        <v>2</v>
      </c>
      <c r="M637" s="96">
        <v>37</v>
      </c>
      <c r="N637" s="96">
        <v>0</v>
      </c>
      <c r="O637" s="96">
        <v>0</v>
      </c>
      <c r="P637" s="96">
        <v>0</v>
      </c>
      <c r="Q637" s="185">
        <v>0</v>
      </c>
      <c r="R637" s="96">
        <v>11</v>
      </c>
      <c r="S637" s="96">
        <v>186</v>
      </c>
      <c r="T637" s="96">
        <v>5</v>
      </c>
      <c r="U637" s="96">
        <v>22</v>
      </c>
      <c r="V637" s="96">
        <v>1</v>
      </c>
      <c r="W637" s="185">
        <v>39</v>
      </c>
      <c r="X637" s="96">
        <v>124</v>
      </c>
      <c r="Y637" s="96">
        <v>36</v>
      </c>
      <c r="Z637" s="96">
        <v>44</v>
      </c>
      <c r="AA637" s="96">
        <v>3</v>
      </c>
      <c r="AB637" s="96">
        <v>4</v>
      </c>
      <c r="AC637" s="96">
        <v>0</v>
      </c>
      <c r="AD637" s="96">
        <v>22</v>
      </c>
      <c r="AE637" s="188">
        <v>4.9400000000000004</v>
      </c>
      <c r="AF637" s="96">
        <v>36</v>
      </c>
      <c r="AG637" s="97">
        <v>7.8</v>
      </c>
      <c r="AH637" s="98">
        <v>1.8</v>
      </c>
      <c r="AI637" s="97">
        <v>8.4</v>
      </c>
      <c r="AJ637" s="97">
        <v>4.7</v>
      </c>
      <c r="AK637" s="99">
        <v>1.19</v>
      </c>
      <c r="AL637" s="100">
        <v>0.28499999999999998</v>
      </c>
      <c r="AM637" s="99">
        <v>1.46</v>
      </c>
      <c r="AN637" s="99">
        <v>1.85</v>
      </c>
      <c r="AO637" s="99">
        <v>7.0000000000000007E-2</v>
      </c>
      <c r="AP637" s="101">
        <v>30</v>
      </c>
      <c r="AQ637" s="102">
        <v>117</v>
      </c>
      <c r="AR637" s="103">
        <v>12</v>
      </c>
      <c r="AS637" s="102">
        <v>0</v>
      </c>
      <c r="AT637" s="191">
        <v>0</v>
      </c>
      <c r="AU637" s="84">
        <v>280</v>
      </c>
      <c r="AV637" s="84">
        <v>27</v>
      </c>
      <c r="AW637" s="94">
        <v>-0.3</v>
      </c>
      <c r="AX637" s="84" t="s">
        <v>1739</v>
      </c>
      <c r="AY637" s="97">
        <v>49.7</v>
      </c>
      <c r="AZ637" s="94">
        <v>4.6399999999999997</v>
      </c>
      <c r="BA637" s="96">
        <v>85</v>
      </c>
      <c r="BB637" s="96">
        <v>17</v>
      </c>
      <c r="BC637" s="84" t="s">
        <v>1945</v>
      </c>
      <c r="BD637" s="97">
        <v>51</v>
      </c>
      <c r="BE637" s="94">
        <v>4.6399999999999997</v>
      </c>
      <c r="BF637" s="96">
        <v>92</v>
      </c>
      <c r="BG637" s="96">
        <v>17</v>
      </c>
      <c r="BH637" s="97">
        <v>29</v>
      </c>
      <c r="BI637" s="94">
        <v>5.9</v>
      </c>
      <c r="BJ637" s="94">
        <v>6.05</v>
      </c>
      <c r="BK637" s="96">
        <v>4</v>
      </c>
      <c r="BL637" s="94">
        <v>-0.96</v>
      </c>
      <c r="BM637" s="36">
        <v>7</v>
      </c>
      <c r="BN637" s="70" t="s">
        <v>1065</v>
      </c>
      <c r="BO637" s="104">
        <v>22</v>
      </c>
      <c r="BP637" s="84" t="s">
        <v>5435</v>
      </c>
      <c r="BQ637" s="84">
        <v>573589</v>
      </c>
      <c r="BR637" s="36" t="s">
        <v>3806</v>
      </c>
      <c r="BS637" s="36" t="s">
        <v>5314</v>
      </c>
      <c r="BT637" s="36" t="s">
        <v>5785</v>
      </c>
      <c r="BU637" s="84" t="s">
        <v>4517</v>
      </c>
      <c r="BV637" s="84" t="s">
        <v>4668</v>
      </c>
    </row>
    <row r="638" spans="1:74" x14ac:dyDescent="0.3">
      <c r="A638" s="84" t="s">
        <v>6164</v>
      </c>
      <c r="B638" s="84" t="s">
        <v>80</v>
      </c>
      <c r="C638" s="84" t="s">
        <v>1103</v>
      </c>
      <c r="D638" s="84">
        <v>2018</v>
      </c>
      <c r="E638" s="84">
        <v>24</v>
      </c>
      <c r="F638" s="84" t="s">
        <v>1390</v>
      </c>
      <c r="G638" s="84" t="s">
        <v>1373</v>
      </c>
      <c r="H638" s="93" t="s">
        <v>1945</v>
      </c>
      <c r="I638" s="94">
        <v>0.31</v>
      </c>
      <c r="J638" s="93" t="s">
        <v>1064</v>
      </c>
      <c r="K638" s="184">
        <v>35.700000000000003</v>
      </c>
      <c r="L638" s="185">
        <v>1</v>
      </c>
      <c r="M638" s="96">
        <v>38</v>
      </c>
      <c r="N638" s="96">
        <v>0</v>
      </c>
      <c r="O638" s="96">
        <v>0</v>
      </c>
      <c r="P638" s="96">
        <v>0</v>
      </c>
      <c r="Q638" s="185">
        <v>0</v>
      </c>
      <c r="R638" s="96">
        <v>8</v>
      </c>
      <c r="S638" s="96">
        <v>154</v>
      </c>
      <c r="T638" s="96">
        <v>6</v>
      </c>
      <c r="U638" s="96">
        <v>19</v>
      </c>
      <c r="V638" s="96">
        <v>1</v>
      </c>
      <c r="W638" s="185">
        <v>33</v>
      </c>
      <c r="X638" s="96">
        <v>107</v>
      </c>
      <c r="Y638" s="96">
        <v>28</v>
      </c>
      <c r="Z638" s="96">
        <v>44</v>
      </c>
      <c r="AA638" s="96">
        <v>2</v>
      </c>
      <c r="AB638" s="96">
        <v>2</v>
      </c>
      <c r="AC638" s="96">
        <v>0</v>
      </c>
      <c r="AD638" s="96">
        <v>18</v>
      </c>
      <c r="AE638" s="188">
        <v>4.8600000000000003</v>
      </c>
      <c r="AF638" s="96">
        <v>27</v>
      </c>
      <c r="AG638" s="97">
        <v>7.1</v>
      </c>
      <c r="AH638" s="98">
        <v>1.8</v>
      </c>
      <c r="AI638" s="97">
        <v>8.5</v>
      </c>
      <c r="AJ638" s="97">
        <v>4.8</v>
      </c>
      <c r="AK638" s="99">
        <v>1.63</v>
      </c>
      <c r="AL638" s="100">
        <v>0.26300000000000001</v>
      </c>
      <c r="AM638" s="99">
        <v>1.43</v>
      </c>
      <c r="AN638" s="99">
        <v>2.35</v>
      </c>
      <c r="AO638" s="99">
        <v>0.1</v>
      </c>
      <c r="AP638" s="101">
        <v>24</v>
      </c>
      <c r="AQ638" s="102">
        <v>115</v>
      </c>
      <c r="AR638" s="103">
        <v>11</v>
      </c>
      <c r="AS638" s="102">
        <v>0</v>
      </c>
      <c r="AT638" s="191">
        <v>0</v>
      </c>
      <c r="AU638" s="84">
        <v>287</v>
      </c>
      <c r="AV638" s="84">
        <v>28</v>
      </c>
      <c r="AW638" s="94">
        <v>0.11</v>
      </c>
      <c r="AX638" s="84" t="s">
        <v>1945</v>
      </c>
      <c r="AY638" s="97">
        <v>43.6</v>
      </c>
      <c r="AZ638" s="94">
        <v>5.18</v>
      </c>
      <c r="BA638" s="96">
        <v>95</v>
      </c>
      <c r="BB638" s="96">
        <v>10</v>
      </c>
      <c r="BC638" s="84" t="s">
        <v>1945</v>
      </c>
      <c r="BD638" s="97">
        <v>48.4</v>
      </c>
      <c r="BE638" s="94">
        <v>4.97</v>
      </c>
      <c r="BF638" s="96">
        <v>98</v>
      </c>
      <c r="BG638" s="96">
        <v>13</v>
      </c>
      <c r="BH638" s="97">
        <v>22</v>
      </c>
      <c r="BI638" s="94">
        <v>4.5</v>
      </c>
      <c r="BJ638" s="94">
        <v>6.31</v>
      </c>
      <c r="BK638" s="96">
        <v>3</v>
      </c>
      <c r="BL638" s="94">
        <v>0.36</v>
      </c>
      <c r="BM638" s="36">
        <v>8</v>
      </c>
      <c r="BN638" s="70" t="s">
        <v>1065</v>
      </c>
      <c r="BO638" s="104">
        <v>26</v>
      </c>
      <c r="BP638" s="84" t="s">
        <v>6165</v>
      </c>
      <c r="BQ638" s="84">
        <v>607481</v>
      </c>
      <c r="BR638" s="36" t="s">
        <v>3787</v>
      </c>
      <c r="BS638" s="36" t="s">
        <v>6166</v>
      </c>
      <c r="BT638" s="36" t="s">
        <v>6100</v>
      </c>
      <c r="BU638" s="84" t="s">
        <v>5942</v>
      </c>
      <c r="BV638" s="84" t="s">
        <v>4668</v>
      </c>
    </row>
    <row r="639" spans="1:74" x14ac:dyDescent="0.3">
      <c r="A639" s="84" t="s">
        <v>6167</v>
      </c>
      <c r="B639" s="84" t="s">
        <v>320</v>
      </c>
      <c r="C639" s="84" t="s">
        <v>1103</v>
      </c>
      <c r="D639" s="84">
        <v>2018</v>
      </c>
      <c r="E639" s="84">
        <v>26</v>
      </c>
      <c r="F639" s="84" t="s">
        <v>1386</v>
      </c>
      <c r="G639" s="84" t="s">
        <v>1373</v>
      </c>
      <c r="H639" s="93" t="s">
        <v>1955</v>
      </c>
      <c r="I639" s="94">
        <v>0.25</v>
      </c>
      <c r="J639" s="93" t="s">
        <v>1064</v>
      </c>
      <c r="K639" s="184">
        <v>32.6</v>
      </c>
      <c r="L639" s="185">
        <v>1</v>
      </c>
      <c r="M639" s="96">
        <v>31</v>
      </c>
      <c r="N639" s="96">
        <v>0</v>
      </c>
      <c r="O639" s="96">
        <v>0</v>
      </c>
      <c r="P639" s="96">
        <v>0</v>
      </c>
      <c r="Q639" s="185">
        <v>0</v>
      </c>
      <c r="R639" s="96">
        <v>9</v>
      </c>
      <c r="S639" s="96">
        <v>144</v>
      </c>
      <c r="T639" s="96">
        <v>6</v>
      </c>
      <c r="U639" s="96">
        <v>12</v>
      </c>
      <c r="V639" s="96">
        <v>1</v>
      </c>
      <c r="W639" s="185">
        <v>36</v>
      </c>
      <c r="X639" s="96">
        <v>96</v>
      </c>
      <c r="Y639" s="96">
        <v>34</v>
      </c>
      <c r="Z639" s="96">
        <v>36</v>
      </c>
      <c r="AA639" s="96">
        <v>1</v>
      </c>
      <c r="AB639" s="96">
        <v>1</v>
      </c>
      <c r="AC639" s="96">
        <v>0</v>
      </c>
      <c r="AD639" s="96">
        <v>21</v>
      </c>
      <c r="AE639" s="188">
        <v>4.01</v>
      </c>
      <c r="AF639" s="96">
        <v>25</v>
      </c>
      <c r="AG639" s="97">
        <v>6.9</v>
      </c>
      <c r="AH639" s="98">
        <v>2.9</v>
      </c>
      <c r="AI639" s="97">
        <v>9.9</v>
      </c>
      <c r="AJ639" s="97">
        <v>3.4</v>
      </c>
      <c r="AK639" s="99">
        <v>1.54</v>
      </c>
      <c r="AL639" s="100">
        <v>0.34599999999999997</v>
      </c>
      <c r="AM639" s="99">
        <v>1.51</v>
      </c>
      <c r="AN639" s="99">
        <v>2.09</v>
      </c>
      <c r="AO639" s="99">
        <v>0.1</v>
      </c>
      <c r="AP639" s="101">
        <v>94</v>
      </c>
      <c r="AQ639" s="102">
        <v>95</v>
      </c>
      <c r="AR639" s="103">
        <v>22</v>
      </c>
      <c r="AS639" s="102">
        <v>3</v>
      </c>
      <c r="AT639" s="191">
        <v>0</v>
      </c>
      <c r="AU639" s="84">
        <v>158</v>
      </c>
      <c r="AV639" s="84">
        <v>1</v>
      </c>
      <c r="AW639" s="94">
        <v>0.57999999999999996</v>
      </c>
      <c r="AX639" s="84" t="s">
        <v>1945</v>
      </c>
      <c r="AY639" s="97">
        <v>43.4</v>
      </c>
      <c r="AZ639" s="94">
        <v>4.63</v>
      </c>
      <c r="BA639" s="96">
        <v>85</v>
      </c>
      <c r="BB639" s="96">
        <v>16</v>
      </c>
      <c r="BC639" s="84" t="s">
        <v>1955</v>
      </c>
      <c r="BD639" s="97">
        <v>48.5</v>
      </c>
      <c r="BE639" s="94">
        <v>4.59</v>
      </c>
      <c r="BF639" s="96">
        <v>91</v>
      </c>
      <c r="BG639" s="96">
        <v>17</v>
      </c>
      <c r="BH639" s="97">
        <v>17</v>
      </c>
      <c r="BI639" s="94">
        <v>6.88</v>
      </c>
      <c r="BJ639" s="94">
        <v>2.96</v>
      </c>
      <c r="BK639" s="96">
        <v>61</v>
      </c>
      <c r="BL639" s="94">
        <v>-2.87</v>
      </c>
      <c r="BM639" s="36">
        <v>-39</v>
      </c>
      <c r="BN639" s="70" t="s">
        <v>1065</v>
      </c>
      <c r="BO639" s="104">
        <v>32</v>
      </c>
      <c r="BP639" s="84" t="s">
        <v>6168</v>
      </c>
      <c r="BQ639" s="84">
        <v>641835</v>
      </c>
      <c r="BR639" s="36" t="s">
        <v>3773</v>
      </c>
      <c r="BS639" s="36" t="s">
        <v>5693</v>
      </c>
      <c r="BT639" s="36" t="s">
        <v>5880</v>
      </c>
      <c r="BU639" s="84" t="s">
        <v>3603</v>
      </c>
      <c r="BV639" s="84" t="s">
        <v>4668</v>
      </c>
    </row>
    <row r="640" spans="1:74" x14ac:dyDescent="0.3">
      <c r="A640" s="84" t="s">
        <v>149</v>
      </c>
      <c r="B640" s="84" t="s">
        <v>1809</v>
      </c>
      <c r="C640" s="84" t="s">
        <v>1065</v>
      </c>
      <c r="D640" s="84">
        <v>2018</v>
      </c>
      <c r="E640" s="84">
        <v>32</v>
      </c>
      <c r="F640" s="84" t="s">
        <v>1390</v>
      </c>
      <c r="G640" s="84" t="s">
        <v>1373</v>
      </c>
      <c r="H640" s="93" t="s">
        <v>1955</v>
      </c>
      <c r="I640" s="94">
        <v>0.39</v>
      </c>
      <c r="J640" s="93" t="s">
        <v>1064</v>
      </c>
      <c r="K640" s="184">
        <v>29.1</v>
      </c>
      <c r="L640" s="185">
        <v>2</v>
      </c>
      <c r="M640" s="96">
        <v>34</v>
      </c>
      <c r="N640" s="96">
        <v>0</v>
      </c>
      <c r="O640" s="96">
        <v>0</v>
      </c>
      <c r="P640" s="96">
        <v>0</v>
      </c>
      <c r="Q640" s="185">
        <v>4</v>
      </c>
      <c r="R640" s="96">
        <v>10</v>
      </c>
      <c r="S640" s="96">
        <v>140</v>
      </c>
      <c r="T640" s="96">
        <v>4</v>
      </c>
      <c r="U640" s="96">
        <v>11</v>
      </c>
      <c r="V640" s="96">
        <v>1</v>
      </c>
      <c r="W640" s="185">
        <v>37</v>
      </c>
      <c r="X640" s="96">
        <v>102</v>
      </c>
      <c r="Y640" s="96">
        <v>25</v>
      </c>
      <c r="Z640" s="96">
        <v>38</v>
      </c>
      <c r="AA640" s="96">
        <v>2</v>
      </c>
      <c r="AB640" s="96">
        <v>1</v>
      </c>
      <c r="AC640" s="96">
        <v>0</v>
      </c>
      <c r="AD640" s="96">
        <v>12</v>
      </c>
      <c r="AE640" s="188">
        <v>4.18</v>
      </c>
      <c r="AF640" s="96">
        <v>24</v>
      </c>
      <c r="AG640" s="97">
        <v>6.4</v>
      </c>
      <c r="AH640" s="98">
        <v>3.2</v>
      </c>
      <c r="AI640" s="97">
        <v>9.3000000000000007</v>
      </c>
      <c r="AJ640" s="97">
        <v>3</v>
      </c>
      <c r="AK640" s="99">
        <v>1.04</v>
      </c>
      <c r="AL640" s="100">
        <v>0.27700000000000002</v>
      </c>
      <c r="AM640" s="99">
        <v>1.1599999999999999</v>
      </c>
      <c r="AN640" s="99">
        <v>1.49</v>
      </c>
      <c r="AO640" s="99">
        <v>0.06</v>
      </c>
      <c r="AP640" s="101">
        <v>92</v>
      </c>
      <c r="AQ640" s="102">
        <v>99</v>
      </c>
      <c r="AR640" s="103">
        <v>19</v>
      </c>
      <c r="AS640" s="102">
        <v>3</v>
      </c>
      <c r="AT640" s="191">
        <v>2.79</v>
      </c>
      <c r="AU640" s="84">
        <v>187</v>
      </c>
      <c r="AV640" s="84">
        <v>2</v>
      </c>
      <c r="AW640" s="94">
        <v>-0.43</v>
      </c>
      <c r="AX640" s="84" t="s">
        <v>1859</v>
      </c>
      <c r="AY640" s="97">
        <v>64.3</v>
      </c>
      <c r="AZ640" s="94">
        <v>3.79</v>
      </c>
      <c r="BA640" s="96">
        <v>70</v>
      </c>
      <c r="BB640" s="96">
        <v>38</v>
      </c>
      <c r="BC640" s="84" t="s">
        <v>1955</v>
      </c>
      <c r="BD640" s="97">
        <v>58.5</v>
      </c>
      <c r="BE640" s="94">
        <v>3.75</v>
      </c>
      <c r="BF640" s="96">
        <v>74</v>
      </c>
      <c r="BG640" s="96">
        <v>38</v>
      </c>
      <c r="BH640" s="97">
        <v>11.7</v>
      </c>
      <c r="BI640" s="94">
        <v>2.31</v>
      </c>
      <c r="BJ640" s="94">
        <v>3.25</v>
      </c>
      <c r="BK640" s="96">
        <v>39</v>
      </c>
      <c r="BL640" s="94">
        <v>1.86</v>
      </c>
      <c r="BM640" s="36">
        <v>-20</v>
      </c>
      <c r="BN640" s="70" t="s">
        <v>1065</v>
      </c>
      <c r="BO640" s="104">
        <v>47</v>
      </c>
      <c r="BP640" s="84" t="s">
        <v>2257</v>
      </c>
      <c r="BQ640" s="84">
        <v>518858</v>
      </c>
      <c r="BR640" s="36" t="s">
        <v>3762</v>
      </c>
      <c r="BS640" s="36" t="s">
        <v>3676</v>
      </c>
      <c r="BT640" s="36" t="s">
        <v>3585</v>
      </c>
      <c r="BU640" s="84" t="s">
        <v>3621</v>
      </c>
      <c r="BV640" s="84" t="s">
        <v>4716</v>
      </c>
    </row>
    <row r="641" spans="1:74" x14ac:dyDescent="0.3">
      <c r="A641" s="84" t="s">
        <v>6169</v>
      </c>
      <c r="B641" s="84" t="s">
        <v>141</v>
      </c>
      <c r="C641" s="84" t="s">
        <v>1065</v>
      </c>
      <c r="D641" s="84">
        <v>2018</v>
      </c>
      <c r="E641" s="84">
        <v>27</v>
      </c>
      <c r="F641" s="84" t="s">
        <v>1394</v>
      </c>
      <c r="G641" s="84" t="s">
        <v>1373</v>
      </c>
      <c r="H641" s="93" t="s">
        <v>1955</v>
      </c>
      <c r="I641" s="94">
        <v>0.26</v>
      </c>
      <c r="J641" s="93" t="s">
        <v>1064</v>
      </c>
      <c r="K641" s="184">
        <v>31.6</v>
      </c>
      <c r="L641" s="185">
        <v>1</v>
      </c>
      <c r="M641" s="96">
        <v>28</v>
      </c>
      <c r="N641" s="96">
        <v>0</v>
      </c>
      <c r="O641" s="96">
        <v>0</v>
      </c>
      <c r="P641" s="96">
        <v>0</v>
      </c>
      <c r="Q641" s="185">
        <v>0</v>
      </c>
      <c r="R641" s="96">
        <v>9</v>
      </c>
      <c r="S641" s="96">
        <v>137</v>
      </c>
      <c r="T641" s="96">
        <v>5</v>
      </c>
      <c r="U641" s="96">
        <v>11</v>
      </c>
      <c r="V641" s="96">
        <v>1</v>
      </c>
      <c r="W641" s="185">
        <v>29</v>
      </c>
      <c r="X641" s="96">
        <v>95</v>
      </c>
      <c r="Y641" s="96">
        <v>30</v>
      </c>
      <c r="Z641" s="96">
        <v>38</v>
      </c>
      <c r="AA641" s="96">
        <v>1</v>
      </c>
      <c r="AB641" s="96">
        <v>1</v>
      </c>
      <c r="AC641" s="96">
        <v>0</v>
      </c>
      <c r="AD641" s="96">
        <v>15</v>
      </c>
      <c r="AE641" s="188">
        <v>4.17</v>
      </c>
      <c r="AF641" s="96">
        <v>26</v>
      </c>
      <c r="AG641" s="97">
        <v>7.3</v>
      </c>
      <c r="AH641" s="98">
        <v>2.6</v>
      </c>
      <c r="AI641" s="97">
        <v>8.1999999999999993</v>
      </c>
      <c r="AJ641" s="97">
        <v>3.2</v>
      </c>
      <c r="AK641" s="99">
        <v>1.29</v>
      </c>
      <c r="AL641" s="100">
        <v>0.29299999999999998</v>
      </c>
      <c r="AM641" s="99">
        <v>1.35</v>
      </c>
      <c r="AN641" s="99">
        <v>1.79</v>
      </c>
      <c r="AO641" s="99">
        <v>7.0000000000000007E-2</v>
      </c>
      <c r="AP641" s="101">
        <v>49</v>
      </c>
      <c r="AQ641" s="102">
        <v>98</v>
      </c>
      <c r="AR641" s="103">
        <v>19</v>
      </c>
      <c r="AS641" s="102">
        <v>3</v>
      </c>
      <c r="AT641" s="191">
        <v>0</v>
      </c>
      <c r="AU641" s="84">
        <v>190</v>
      </c>
      <c r="AV641" s="84">
        <v>3</v>
      </c>
      <c r="AW641" s="94">
        <v>0.39</v>
      </c>
      <c r="AX641" s="84" t="s">
        <v>1945</v>
      </c>
      <c r="AY641" s="97">
        <v>41.6</v>
      </c>
      <c r="AZ641" s="94">
        <v>4.6100000000000003</v>
      </c>
      <c r="BA641" s="96">
        <v>85</v>
      </c>
      <c r="BB641" s="96">
        <v>16</v>
      </c>
      <c r="BC641" s="84" t="s">
        <v>1955</v>
      </c>
      <c r="BD641" s="97">
        <v>46.8</v>
      </c>
      <c r="BE641" s="94">
        <v>4.5599999999999996</v>
      </c>
      <c r="BF641" s="96">
        <v>90</v>
      </c>
      <c r="BG641" s="96">
        <v>17</v>
      </c>
      <c r="BH641" s="97">
        <v>17.3</v>
      </c>
      <c r="BI641" s="94">
        <v>0.52</v>
      </c>
      <c r="BJ641" s="94">
        <v>2.72</v>
      </c>
      <c r="BK641" s="96">
        <v>86</v>
      </c>
      <c r="BL641" s="94">
        <v>3.65</v>
      </c>
      <c r="BM641" s="36">
        <v>-67</v>
      </c>
      <c r="BN641" s="70" t="s">
        <v>1086</v>
      </c>
      <c r="BO641" s="104">
        <v>29</v>
      </c>
      <c r="BP641" s="84" t="s">
        <v>6170</v>
      </c>
      <c r="BQ641" s="84">
        <v>545348</v>
      </c>
      <c r="BR641" s="36" t="s">
        <v>3766</v>
      </c>
      <c r="BS641" s="36" t="s">
        <v>5753</v>
      </c>
      <c r="BT641" s="36" t="s">
        <v>5884</v>
      </c>
      <c r="BU641" s="84" t="s">
        <v>4266</v>
      </c>
      <c r="BV641" s="84" t="s">
        <v>4668</v>
      </c>
    </row>
    <row r="642" spans="1:74" x14ac:dyDescent="0.3">
      <c r="A642" s="84" t="s">
        <v>6171</v>
      </c>
      <c r="B642" s="84" t="s">
        <v>4118</v>
      </c>
      <c r="C642" s="84" t="s">
        <v>1065</v>
      </c>
      <c r="D642" s="84">
        <v>2018</v>
      </c>
      <c r="E642" s="84">
        <v>26</v>
      </c>
      <c r="F642" s="84" t="s">
        <v>1383</v>
      </c>
      <c r="G642" s="84" t="s">
        <v>1373</v>
      </c>
      <c r="H642" s="93" t="s">
        <v>1955</v>
      </c>
      <c r="I642" s="94">
        <v>0.28999999999999998</v>
      </c>
      <c r="J642" s="93" t="s">
        <v>1064</v>
      </c>
      <c r="K642" s="184">
        <v>34.6</v>
      </c>
      <c r="L642" s="185">
        <v>1</v>
      </c>
      <c r="M642" s="96">
        <v>30</v>
      </c>
      <c r="N642" s="96">
        <v>0</v>
      </c>
      <c r="O642" s="96">
        <v>0</v>
      </c>
      <c r="P642" s="96">
        <v>0</v>
      </c>
      <c r="Q642" s="185">
        <v>0</v>
      </c>
      <c r="R642" s="96">
        <v>10</v>
      </c>
      <c r="S642" s="96">
        <v>149</v>
      </c>
      <c r="T642" s="96">
        <v>6</v>
      </c>
      <c r="U642" s="96">
        <v>13</v>
      </c>
      <c r="V642" s="96">
        <v>1</v>
      </c>
      <c r="W642" s="185">
        <v>34</v>
      </c>
      <c r="X642" s="96">
        <v>101</v>
      </c>
      <c r="Y642" s="96">
        <v>33</v>
      </c>
      <c r="Z642" s="96">
        <v>38</v>
      </c>
      <c r="AA642" s="96">
        <v>1</v>
      </c>
      <c r="AB642" s="96">
        <v>1</v>
      </c>
      <c r="AC642" s="96">
        <v>1</v>
      </c>
      <c r="AD642" s="96">
        <v>20</v>
      </c>
      <c r="AE642" s="188">
        <v>4.2300000000000004</v>
      </c>
      <c r="AF642" s="96">
        <v>26</v>
      </c>
      <c r="AG642" s="97">
        <v>6.9</v>
      </c>
      <c r="AH642" s="98">
        <v>2.6</v>
      </c>
      <c r="AI642" s="97">
        <v>8.9</v>
      </c>
      <c r="AJ642" s="97">
        <v>3.4</v>
      </c>
      <c r="AK642" s="99">
        <v>1.48</v>
      </c>
      <c r="AL642" s="100">
        <v>0.311</v>
      </c>
      <c r="AM642" s="99">
        <v>1.43</v>
      </c>
      <c r="AN642" s="99">
        <v>2.0299999999999998</v>
      </c>
      <c r="AO642" s="99">
        <v>0.09</v>
      </c>
      <c r="AP642" s="101">
        <v>59</v>
      </c>
      <c r="AQ642" s="102">
        <v>100</v>
      </c>
      <c r="AR642" s="103">
        <v>19</v>
      </c>
      <c r="AS642" s="102">
        <v>3</v>
      </c>
      <c r="AT642" s="191">
        <v>0</v>
      </c>
      <c r="AU642" s="84">
        <v>195</v>
      </c>
      <c r="AV642" s="84">
        <v>4</v>
      </c>
      <c r="AW642" s="94">
        <v>0.36</v>
      </c>
      <c r="AX642" s="84" t="s">
        <v>1945</v>
      </c>
      <c r="AY642" s="97">
        <v>44.1</v>
      </c>
      <c r="AZ642" s="94">
        <v>4.6500000000000004</v>
      </c>
      <c r="BA642" s="96">
        <v>86</v>
      </c>
      <c r="BB642" s="96">
        <v>16</v>
      </c>
      <c r="BC642" s="84" t="s">
        <v>1955</v>
      </c>
      <c r="BD642" s="97">
        <v>48.8</v>
      </c>
      <c r="BE642" s="94">
        <v>4.59</v>
      </c>
      <c r="BF642" s="96">
        <v>91</v>
      </c>
      <c r="BG642" s="96">
        <v>17</v>
      </c>
      <c r="BH642" s="97">
        <v>20.3</v>
      </c>
      <c r="BI642" s="94">
        <v>4.87</v>
      </c>
      <c r="BJ642" s="94">
        <v>3.42</v>
      </c>
      <c r="BK642" s="96">
        <v>36</v>
      </c>
      <c r="BL642" s="94">
        <v>-0.63</v>
      </c>
      <c r="BM642" s="36">
        <v>-18</v>
      </c>
      <c r="BN642" s="70" t="s">
        <v>1065</v>
      </c>
      <c r="BO642" s="104">
        <v>28</v>
      </c>
      <c r="BP642" s="84" t="s">
        <v>6172</v>
      </c>
      <c r="BQ642" s="84">
        <v>606149</v>
      </c>
      <c r="BR642" s="36" t="s">
        <v>3766</v>
      </c>
      <c r="BS642" s="36" t="s">
        <v>5752</v>
      </c>
      <c r="BT642" s="36" t="s">
        <v>5751</v>
      </c>
      <c r="BU642" s="84" t="s">
        <v>5914</v>
      </c>
      <c r="BV642" s="84" t="s">
        <v>4668</v>
      </c>
    </row>
    <row r="643" spans="1:74" x14ac:dyDescent="0.3">
      <c r="A643" s="84" t="s">
        <v>4524</v>
      </c>
      <c r="B643" s="84" t="s">
        <v>67</v>
      </c>
      <c r="C643" s="84" t="s">
        <v>1103</v>
      </c>
      <c r="D643" s="84">
        <v>2018</v>
      </c>
      <c r="E643" s="84">
        <v>28</v>
      </c>
      <c r="F643" s="84" t="s">
        <v>1372</v>
      </c>
      <c r="G643" s="84" t="s">
        <v>1373</v>
      </c>
      <c r="H643" s="93" t="s">
        <v>1955</v>
      </c>
      <c r="I643" s="94">
        <v>0.21</v>
      </c>
      <c r="J643" s="93" t="s">
        <v>1064</v>
      </c>
      <c r="K643" s="184">
        <v>31.3</v>
      </c>
      <c r="L643" s="185">
        <v>1</v>
      </c>
      <c r="M643" s="96">
        <v>34</v>
      </c>
      <c r="N643" s="96">
        <v>0</v>
      </c>
      <c r="O643" s="96">
        <v>0</v>
      </c>
      <c r="P643" s="96">
        <v>0</v>
      </c>
      <c r="Q643" s="185">
        <v>1</v>
      </c>
      <c r="R643" s="96">
        <v>9</v>
      </c>
      <c r="S643" s="96">
        <v>145</v>
      </c>
      <c r="T643" s="96">
        <v>5</v>
      </c>
      <c r="U643" s="96">
        <v>14</v>
      </c>
      <c r="V643" s="96">
        <v>2</v>
      </c>
      <c r="W643" s="185">
        <v>29</v>
      </c>
      <c r="X643" s="96">
        <v>98</v>
      </c>
      <c r="Y643" s="96">
        <v>31</v>
      </c>
      <c r="Z643" s="96">
        <v>39</v>
      </c>
      <c r="AA643" s="96">
        <v>1</v>
      </c>
      <c r="AB643" s="96">
        <v>1</v>
      </c>
      <c r="AC643" s="96">
        <v>0</v>
      </c>
      <c r="AD643" s="96">
        <v>17</v>
      </c>
      <c r="AE643" s="188">
        <v>4.3499999999999996</v>
      </c>
      <c r="AF643" s="96">
        <v>28</v>
      </c>
      <c r="AG643" s="97">
        <v>7.7</v>
      </c>
      <c r="AH643" s="98">
        <v>2</v>
      </c>
      <c r="AI643" s="97">
        <v>8</v>
      </c>
      <c r="AJ643" s="97">
        <v>3.9</v>
      </c>
      <c r="AK643" s="99">
        <v>1.26</v>
      </c>
      <c r="AL643" s="100">
        <v>0.30099999999999999</v>
      </c>
      <c r="AM643" s="99">
        <v>1.47</v>
      </c>
      <c r="AN643" s="99">
        <v>1.83</v>
      </c>
      <c r="AO643" s="99">
        <v>7.0000000000000007E-2</v>
      </c>
      <c r="AP643" s="101">
        <v>34</v>
      </c>
      <c r="AQ643" s="102">
        <v>103</v>
      </c>
      <c r="AR643" s="103">
        <v>16</v>
      </c>
      <c r="AS643" s="102">
        <v>2</v>
      </c>
      <c r="AT643" s="191">
        <v>0</v>
      </c>
      <c r="AU643" s="84">
        <v>208</v>
      </c>
      <c r="AV643" s="84">
        <v>6</v>
      </c>
      <c r="AW643" s="94">
        <v>0.28000000000000003</v>
      </c>
      <c r="AX643" s="84" t="s">
        <v>1945</v>
      </c>
      <c r="AY643" s="97">
        <v>41.7</v>
      </c>
      <c r="AZ643" s="94">
        <v>4.72</v>
      </c>
      <c r="BA643" s="96">
        <v>87</v>
      </c>
      <c r="BB643" s="96">
        <v>14</v>
      </c>
      <c r="BC643" s="84" t="s">
        <v>1955</v>
      </c>
      <c r="BD643" s="97">
        <v>46.8</v>
      </c>
      <c r="BE643" s="94">
        <v>4.63</v>
      </c>
      <c r="BF643" s="96">
        <v>92</v>
      </c>
      <c r="BG643" s="96">
        <v>16</v>
      </c>
      <c r="BH643" s="97">
        <v>20</v>
      </c>
      <c r="BI643" s="94">
        <v>0</v>
      </c>
      <c r="BJ643" s="94">
        <v>2.58</v>
      </c>
      <c r="BK643" s="96">
        <v>109</v>
      </c>
      <c r="BL643" s="94">
        <v>4.3499999999999996</v>
      </c>
      <c r="BM643" s="36">
        <v>-92</v>
      </c>
      <c r="BN643" s="70" t="s">
        <v>1086</v>
      </c>
      <c r="BO643" s="104">
        <v>27</v>
      </c>
      <c r="BP643" s="84" t="s">
        <v>4525</v>
      </c>
      <c r="BQ643" s="84">
        <v>621397</v>
      </c>
      <c r="BR643" s="36" t="s">
        <v>3760</v>
      </c>
      <c r="BS643" s="36" t="s">
        <v>4912</v>
      </c>
      <c r="BT643" s="36" t="s">
        <v>5310</v>
      </c>
      <c r="BU643" s="84" t="s">
        <v>4316</v>
      </c>
      <c r="BV643" s="84" t="s">
        <v>4668</v>
      </c>
    </row>
    <row r="644" spans="1:74" x14ac:dyDescent="0.3">
      <c r="A644" s="84" t="s">
        <v>493</v>
      </c>
      <c r="B644" s="84" t="s">
        <v>95</v>
      </c>
      <c r="C644" s="84" t="s">
        <v>1065</v>
      </c>
      <c r="D644" s="84">
        <v>2018</v>
      </c>
      <c r="E644" s="84">
        <v>27</v>
      </c>
      <c r="F644" s="84" t="s">
        <v>1386</v>
      </c>
      <c r="G644" s="84" t="s">
        <v>1373</v>
      </c>
      <c r="H644" s="93" t="s">
        <v>1955</v>
      </c>
      <c r="I644" s="94">
        <v>0.25</v>
      </c>
      <c r="J644" s="93" t="s">
        <v>1064</v>
      </c>
      <c r="K644" s="184">
        <v>31.9</v>
      </c>
      <c r="L644" s="185">
        <v>1</v>
      </c>
      <c r="M644" s="96">
        <v>27</v>
      </c>
      <c r="N644" s="96">
        <v>0</v>
      </c>
      <c r="O644" s="96">
        <v>0</v>
      </c>
      <c r="P644" s="96">
        <v>0</v>
      </c>
      <c r="Q644" s="185">
        <v>1</v>
      </c>
      <c r="R644" s="96">
        <v>8</v>
      </c>
      <c r="S644" s="96">
        <v>137</v>
      </c>
      <c r="T644" s="96">
        <v>6</v>
      </c>
      <c r="U644" s="96">
        <v>12</v>
      </c>
      <c r="V644" s="96">
        <v>1</v>
      </c>
      <c r="W644" s="185">
        <v>30</v>
      </c>
      <c r="X644" s="96">
        <v>94</v>
      </c>
      <c r="Y644" s="96">
        <v>31</v>
      </c>
      <c r="Z644" s="96">
        <v>39</v>
      </c>
      <c r="AA644" s="96">
        <v>1</v>
      </c>
      <c r="AB644" s="96">
        <v>1</v>
      </c>
      <c r="AC644" s="96">
        <v>0</v>
      </c>
      <c r="AD644" s="96">
        <v>17</v>
      </c>
      <c r="AE644" s="188">
        <v>4.3600000000000003</v>
      </c>
      <c r="AF644" s="96">
        <v>26</v>
      </c>
      <c r="AG644" s="97">
        <v>7.6</v>
      </c>
      <c r="AH644" s="98">
        <v>2.5</v>
      </c>
      <c r="AI644" s="97">
        <v>8.6</v>
      </c>
      <c r="AJ644" s="97">
        <v>3.5</v>
      </c>
      <c r="AK644" s="99">
        <v>1.71</v>
      </c>
      <c r="AL644" s="100">
        <v>0.29399999999999998</v>
      </c>
      <c r="AM644" s="99">
        <v>1.42</v>
      </c>
      <c r="AN644" s="99">
        <v>2.29</v>
      </c>
      <c r="AO644" s="99">
        <v>0.1</v>
      </c>
      <c r="AP644" s="101">
        <v>44</v>
      </c>
      <c r="AQ644" s="102">
        <v>103</v>
      </c>
      <c r="AR644" s="103">
        <v>16</v>
      </c>
      <c r="AS644" s="102">
        <v>2</v>
      </c>
      <c r="AT644" s="191">
        <v>0</v>
      </c>
      <c r="AU644" s="84">
        <v>212</v>
      </c>
      <c r="AV644" s="84">
        <v>7</v>
      </c>
      <c r="AW644" s="94">
        <v>0.42</v>
      </c>
      <c r="AX644" s="84" t="s">
        <v>1945</v>
      </c>
      <c r="AY644" s="97">
        <v>41.5</v>
      </c>
      <c r="AZ644" s="94">
        <v>4.93</v>
      </c>
      <c r="BA644" s="96">
        <v>91</v>
      </c>
      <c r="BB644" s="96">
        <v>12</v>
      </c>
      <c r="BC644" s="84" t="s">
        <v>1955</v>
      </c>
      <c r="BD644" s="97">
        <v>46.6</v>
      </c>
      <c r="BE644" s="94">
        <v>4.78</v>
      </c>
      <c r="BF644" s="96">
        <v>94</v>
      </c>
      <c r="BG644" s="96">
        <v>15</v>
      </c>
      <c r="BH644" s="97">
        <v>16.7</v>
      </c>
      <c r="BI644" s="94">
        <v>2.7</v>
      </c>
      <c r="BJ644" s="94">
        <v>4.87</v>
      </c>
      <c r="BK644" s="96">
        <v>8</v>
      </c>
      <c r="BL644" s="94">
        <v>1.66</v>
      </c>
      <c r="BM644" s="36">
        <v>8</v>
      </c>
      <c r="BN644" s="70" t="s">
        <v>1065</v>
      </c>
      <c r="BO644" s="104">
        <v>30</v>
      </c>
      <c r="BP644" s="84" t="s">
        <v>6173</v>
      </c>
      <c r="BQ644" s="84">
        <v>608601</v>
      </c>
      <c r="BR644" s="36" t="s">
        <v>3766</v>
      </c>
      <c r="BS644" s="36" t="s">
        <v>5752</v>
      </c>
      <c r="BT644" s="36" t="s">
        <v>5918</v>
      </c>
      <c r="BU644" s="84" t="s">
        <v>5753</v>
      </c>
      <c r="BV644" s="84" t="s">
        <v>4668</v>
      </c>
    </row>
    <row r="645" spans="1:74" x14ac:dyDescent="0.3">
      <c r="A645" s="84" t="s">
        <v>194</v>
      </c>
      <c r="B645" s="84" t="s">
        <v>20</v>
      </c>
      <c r="C645" s="84" t="s">
        <v>1065</v>
      </c>
      <c r="D645" s="84">
        <v>2018</v>
      </c>
      <c r="E645" s="84">
        <v>27</v>
      </c>
      <c r="F645" s="84" t="s">
        <v>1386</v>
      </c>
      <c r="G645" s="84" t="s">
        <v>1373</v>
      </c>
      <c r="H645" s="93" t="s">
        <v>1955</v>
      </c>
      <c r="I645" s="94">
        <v>0.25</v>
      </c>
      <c r="J645" s="93" t="s">
        <v>1064</v>
      </c>
      <c r="K645" s="184">
        <v>30.9</v>
      </c>
      <c r="L645" s="185">
        <v>1</v>
      </c>
      <c r="M645" s="96">
        <v>28</v>
      </c>
      <c r="N645" s="96">
        <v>0</v>
      </c>
      <c r="O645" s="96">
        <v>0</v>
      </c>
      <c r="P645" s="96">
        <v>0</v>
      </c>
      <c r="Q645" s="185">
        <v>0</v>
      </c>
      <c r="R645" s="96">
        <v>7</v>
      </c>
      <c r="S645" s="96">
        <v>132</v>
      </c>
      <c r="T645" s="96">
        <v>5</v>
      </c>
      <c r="U645" s="96">
        <v>12</v>
      </c>
      <c r="V645" s="96">
        <v>1</v>
      </c>
      <c r="W645" s="185">
        <v>29</v>
      </c>
      <c r="X645" s="96">
        <v>94</v>
      </c>
      <c r="Y645" s="96">
        <v>27</v>
      </c>
      <c r="Z645" s="96">
        <v>39</v>
      </c>
      <c r="AA645" s="96">
        <v>1</v>
      </c>
      <c r="AB645" s="96">
        <v>1</v>
      </c>
      <c r="AC645" s="96">
        <v>0</v>
      </c>
      <c r="AD645" s="96">
        <v>17</v>
      </c>
      <c r="AE645" s="188">
        <v>4.34</v>
      </c>
      <c r="AF645" s="96">
        <v>21</v>
      </c>
      <c r="AG645" s="97">
        <v>6.3</v>
      </c>
      <c r="AH645" s="98">
        <v>2.5</v>
      </c>
      <c r="AI645" s="97">
        <v>8.5</v>
      </c>
      <c r="AJ645" s="97">
        <v>3.4</v>
      </c>
      <c r="AK645" s="99">
        <v>1.6</v>
      </c>
      <c r="AL645" s="100">
        <v>0.26600000000000001</v>
      </c>
      <c r="AM645" s="99">
        <v>1.3</v>
      </c>
      <c r="AN645" s="99">
        <v>2.16</v>
      </c>
      <c r="AO645" s="99">
        <v>0.09</v>
      </c>
      <c r="AP645" s="101">
        <v>44</v>
      </c>
      <c r="AQ645" s="102">
        <v>103</v>
      </c>
      <c r="AR645" s="103">
        <v>16</v>
      </c>
      <c r="AS645" s="102">
        <v>2</v>
      </c>
      <c r="AT645" s="191">
        <v>0</v>
      </c>
      <c r="AU645" s="84">
        <v>213</v>
      </c>
      <c r="AV645" s="84">
        <v>8</v>
      </c>
      <c r="AW645" s="94">
        <v>0.41</v>
      </c>
      <c r="AX645" s="84" t="s">
        <v>1945</v>
      </c>
      <c r="AY645" s="97">
        <v>40.4</v>
      </c>
      <c r="AZ645" s="94">
        <v>4.8899999999999997</v>
      </c>
      <c r="BA645" s="96">
        <v>90</v>
      </c>
      <c r="BB645" s="96">
        <v>12</v>
      </c>
      <c r="BC645" s="84" t="s">
        <v>1955</v>
      </c>
      <c r="BD645" s="97">
        <v>45.8</v>
      </c>
      <c r="BE645" s="94">
        <v>4.75</v>
      </c>
      <c r="BF645" s="96">
        <v>94</v>
      </c>
      <c r="BG645" s="96">
        <v>15</v>
      </c>
      <c r="BH645" s="97">
        <v>16.7</v>
      </c>
      <c r="BI645" s="94">
        <v>2.7</v>
      </c>
      <c r="BJ645" s="94">
        <v>4.5999999999999996</v>
      </c>
      <c r="BK645" s="96">
        <v>10</v>
      </c>
      <c r="BL645" s="94">
        <v>1.64</v>
      </c>
      <c r="BM645" s="36">
        <v>6</v>
      </c>
      <c r="BN645" s="70" t="s">
        <v>1065</v>
      </c>
      <c r="BO645" s="104">
        <v>29</v>
      </c>
      <c r="BP645" s="84" t="s">
        <v>6174</v>
      </c>
      <c r="BQ645" s="84">
        <v>570702</v>
      </c>
      <c r="BR645" s="36" t="s">
        <v>3766</v>
      </c>
      <c r="BS645" s="36" t="s">
        <v>5914</v>
      </c>
      <c r="BT645" s="36" t="s">
        <v>5753</v>
      </c>
      <c r="BU645" s="84" t="s">
        <v>6056</v>
      </c>
      <c r="BV645" s="84" t="s">
        <v>4668</v>
      </c>
    </row>
    <row r="646" spans="1:74" x14ac:dyDescent="0.3">
      <c r="A646" s="84" t="s">
        <v>6175</v>
      </c>
      <c r="B646" s="84" t="s">
        <v>6176</v>
      </c>
      <c r="C646" s="84" t="s">
        <v>1065</v>
      </c>
      <c r="D646" s="84">
        <v>2018</v>
      </c>
      <c r="E646" s="84">
        <v>26</v>
      </c>
      <c r="F646" s="84" t="s">
        <v>1402</v>
      </c>
      <c r="G646" s="84" t="s">
        <v>1373</v>
      </c>
      <c r="H646" s="93" t="s">
        <v>1955</v>
      </c>
      <c r="I646" s="94">
        <v>0.28999999999999998</v>
      </c>
      <c r="J646" s="93" t="s">
        <v>1064</v>
      </c>
      <c r="K646" s="184">
        <v>33.799999999999997</v>
      </c>
      <c r="L646" s="185">
        <v>1</v>
      </c>
      <c r="M646" s="96">
        <v>32</v>
      </c>
      <c r="N646" s="96">
        <v>0</v>
      </c>
      <c r="O646" s="96">
        <v>0</v>
      </c>
      <c r="P646" s="96">
        <v>0</v>
      </c>
      <c r="Q646" s="185">
        <v>0</v>
      </c>
      <c r="R646" s="96">
        <v>8</v>
      </c>
      <c r="S646" s="96">
        <v>153</v>
      </c>
      <c r="T646" s="96">
        <v>7</v>
      </c>
      <c r="U646" s="96">
        <v>16</v>
      </c>
      <c r="V646" s="96">
        <v>2</v>
      </c>
      <c r="W646" s="185">
        <v>37</v>
      </c>
      <c r="X646" s="96">
        <v>101</v>
      </c>
      <c r="Y646" s="96">
        <v>35</v>
      </c>
      <c r="Z646" s="96">
        <v>39</v>
      </c>
      <c r="AA646" s="96">
        <v>3</v>
      </c>
      <c r="AB646" s="96">
        <v>1</v>
      </c>
      <c r="AC646" s="96">
        <v>0</v>
      </c>
      <c r="AD646" s="96">
        <v>20</v>
      </c>
      <c r="AE646" s="188">
        <v>4.38</v>
      </c>
      <c r="AF646" s="96">
        <v>30</v>
      </c>
      <c r="AG646" s="97">
        <v>7.9</v>
      </c>
      <c r="AH646" s="98">
        <v>2.2999999999999998</v>
      </c>
      <c r="AI646" s="97">
        <v>9.8000000000000007</v>
      </c>
      <c r="AJ646" s="97">
        <v>4.3</v>
      </c>
      <c r="AK646" s="99">
        <v>1.87</v>
      </c>
      <c r="AL646" s="100">
        <v>0.33200000000000002</v>
      </c>
      <c r="AM646" s="99">
        <v>1.6</v>
      </c>
      <c r="AN646" s="99">
        <v>2.56</v>
      </c>
      <c r="AO646" s="99">
        <v>0.12</v>
      </c>
      <c r="AP646" s="101">
        <v>62</v>
      </c>
      <c r="AQ646" s="102">
        <v>103</v>
      </c>
      <c r="AR646" s="103">
        <v>16</v>
      </c>
      <c r="AS646" s="102">
        <v>2</v>
      </c>
      <c r="AT646" s="191">
        <v>0</v>
      </c>
      <c r="AU646" s="84">
        <v>214</v>
      </c>
      <c r="AV646" s="84">
        <v>9</v>
      </c>
      <c r="AW646" s="94">
        <v>0.43</v>
      </c>
      <c r="AX646" s="84" t="s">
        <v>1945</v>
      </c>
      <c r="AY646" s="97">
        <v>44.1</v>
      </c>
      <c r="AZ646" s="94">
        <v>4.96</v>
      </c>
      <c r="BA646" s="96">
        <v>91</v>
      </c>
      <c r="BB646" s="96">
        <v>12</v>
      </c>
      <c r="BC646" s="84" t="s">
        <v>1955</v>
      </c>
      <c r="BD646" s="97">
        <v>48.9</v>
      </c>
      <c r="BE646" s="94">
        <v>4.8099999999999996</v>
      </c>
      <c r="BF646" s="96">
        <v>95</v>
      </c>
      <c r="BG646" s="96">
        <v>15</v>
      </c>
      <c r="BH646" s="97">
        <v>20</v>
      </c>
      <c r="BI646" s="94">
        <v>5.85</v>
      </c>
      <c r="BJ646" s="94">
        <v>5.16</v>
      </c>
      <c r="BK646" s="96">
        <v>7</v>
      </c>
      <c r="BL646" s="94">
        <v>-1.47</v>
      </c>
      <c r="BM646" s="36">
        <v>9</v>
      </c>
      <c r="BN646" s="70" t="s">
        <v>1065</v>
      </c>
      <c r="BO646" s="104">
        <v>29</v>
      </c>
      <c r="BP646" s="84" t="s">
        <v>6177</v>
      </c>
      <c r="BQ646" s="84">
        <v>592773</v>
      </c>
      <c r="BR646" s="36" t="s">
        <v>3758</v>
      </c>
      <c r="BS646" s="36" t="s">
        <v>4303</v>
      </c>
      <c r="BT646" s="36" t="s">
        <v>4530</v>
      </c>
      <c r="BU646" s="84" t="s">
        <v>4352</v>
      </c>
      <c r="BV646" s="84" t="s">
        <v>4668</v>
      </c>
    </row>
    <row r="647" spans="1:74" x14ac:dyDescent="0.3">
      <c r="A647" s="84" t="s">
        <v>903</v>
      </c>
      <c r="B647" s="84" t="s">
        <v>896</v>
      </c>
      <c r="C647" s="84" t="s">
        <v>1065</v>
      </c>
      <c r="D647" s="84">
        <v>2018</v>
      </c>
      <c r="E647" s="84">
        <v>29</v>
      </c>
      <c r="F647" s="84" t="s">
        <v>1392</v>
      </c>
      <c r="G647" s="84" t="s">
        <v>1373</v>
      </c>
      <c r="H647" s="93" t="s">
        <v>1955</v>
      </c>
      <c r="I647" s="94">
        <v>0.42</v>
      </c>
      <c r="J647" s="93" t="s">
        <v>1064</v>
      </c>
      <c r="K647" s="184">
        <v>38.299999999999997</v>
      </c>
      <c r="L647" s="185">
        <v>2</v>
      </c>
      <c r="M647" s="96">
        <v>18</v>
      </c>
      <c r="N647" s="96">
        <v>3</v>
      </c>
      <c r="O647" s="96">
        <v>0</v>
      </c>
      <c r="P647" s="96">
        <v>0</v>
      </c>
      <c r="Q647" s="185">
        <v>1</v>
      </c>
      <c r="R647" s="96">
        <v>5</v>
      </c>
      <c r="S647" s="96">
        <v>154</v>
      </c>
      <c r="T647" s="96">
        <v>6</v>
      </c>
      <c r="U647" s="96">
        <v>9</v>
      </c>
      <c r="V647" s="96">
        <v>1</v>
      </c>
      <c r="W647" s="185">
        <v>25</v>
      </c>
      <c r="X647" s="96">
        <v>109</v>
      </c>
      <c r="Y647" s="96">
        <v>40</v>
      </c>
      <c r="Z647" s="96">
        <v>41</v>
      </c>
      <c r="AA647" s="96">
        <v>2</v>
      </c>
      <c r="AB647" s="96">
        <v>1</v>
      </c>
      <c r="AC647" s="96">
        <v>0</v>
      </c>
      <c r="AD647" s="96">
        <v>22</v>
      </c>
      <c r="AE647" s="188">
        <v>4.53</v>
      </c>
      <c r="AF647" s="96">
        <v>30</v>
      </c>
      <c r="AG647" s="97">
        <v>7.4</v>
      </c>
      <c r="AH647" s="98">
        <v>2.8</v>
      </c>
      <c r="AI647" s="97">
        <v>6.4</v>
      </c>
      <c r="AJ647" s="97">
        <v>2.2999999999999998</v>
      </c>
      <c r="AK647" s="99">
        <v>1.42</v>
      </c>
      <c r="AL647" s="100">
        <v>0.27900000000000003</v>
      </c>
      <c r="AM647" s="99">
        <v>1.31</v>
      </c>
      <c r="AN647" s="99">
        <v>1.83</v>
      </c>
      <c r="AO647" s="99">
        <v>7.0000000000000007E-2</v>
      </c>
      <c r="AP647" s="101">
        <v>15</v>
      </c>
      <c r="AQ647" s="102">
        <v>107</v>
      </c>
      <c r="AR647" s="103">
        <v>16</v>
      </c>
      <c r="AS647" s="102">
        <v>3</v>
      </c>
      <c r="AT647" s="191">
        <v>0.72</v>
      </c>
      <c r="AU647" s="84">
        <v>219</v>
      </c>
      <c r="AV647" s="84">
        <v>10</v>
      </c>
      <c r="AW647" s="94">
        <v>0.05</v>
      </c>
      <c r="AX647" s="84" t="s">
        <v>1859</v>
      </c>
      <c r="AY647" s="97">
        <v>67.7</v>
      </c>
      <c r="AZ647" s="94">
        <v>4.57</v>
      </c>
      <c r="BA647" s="96">
        <v>84</v>
      </c>
      <c r="BB647" s="96">
        <v>21</v>
      </c>
      <c r="BC647" s="84" t="s">
        <v>1955</v>
      </c>
      <c r="BD647" s="97">
        <v>60.6</v>
      </c>
      <c r="BE647" s="94">
        <v>4.58</v>
      </c>
      <c r="BF647" s="96">
        <v>91</v>
      </c>
      <c r="BG647" s="96">
        <v>20</v>
      </c>
      <c r="BH647" s="97">
        <v>14.7</v>
      </c>
      <c r="BI647" s="94">
        <v>7.98</v>
      </c>
      <c r="BJ647" s="94">
        <v>5.9</v>
      </c>
      <c r="BK647" s="96">
        <v>3</v>
      </c>
      <c r="BL647" s="94">
        <v>-3.45</v>
      </c>
      <c r="BM647" s="36">
        <v>13</v>
      </c>
      <c r="BN647" s="70" t="s">
        <v>1076</v>
      </c>
      <c r="BO647" s="104">
        <v>46</v>
      </c>
      <c r="BP647" s="84" t="s">
        <v>5168</v>
      </c>
      <c r="BQ647" s="84">
        <v>594943</v>
      </c>
      <c r="BR647" s="36" t="s">
        <v>3759</v>
      </c>
      <c r="BS647" s="36" t="s">
        <v>4278</v>
      </c>
      <c r="BT647" s="36" t="s">
        <v>3684</v>
      </c>
      <c r="BU647" s="84" t="s">
        <v>3485</v>
      </c>
      <c r="BV647" s="84" t="s">
        <v>4731</v>
      </c>
    </row>
    <row r="648" spans="1:74" x14ac:dyDescent="0.3">
      <c r="A648" s="84" t="s">
        <v>4782</v>
      </c>
      <c r="B648" s="84" t="s">
        <v>2963</v>
      </c>
      <c r="C648" s="84" t="s">
        <v>1065</v>
      </c>
      <c r="D648" s="84">
        <v>2018</v>
      </c>
      <c r="E648" s="84">
        <v>25</v>
      </c>
      <c r="F648" s="84" t="s">
        <v>1383</v>
      </c>
      <c r="G648" s="84" t="s">
        <v>1373</v>
      </c>
      <c r="H648" s="93" t="s">
        <v>1955</v>
      </c>
      <c r="I648" s="94">
        <v>0.22</v>
      </c>
      <c r="J648" s="93" t="s">
        <v>1064</v>
      </c>
      <c r="K648" s="184">
        <v>34.5</v>
      </c>
      <c r="L648" s="185">
        <v>1</v>
      </c>
      <c r="M648" s="96">
        <v>26</v>
      </c>
      <c r="N648" s="96">
        <v>0</v>
      </c>
      <c r="O648" s="96">
        <v>0</v>
      </c>
      <c r="P648" s="96">
        <v>0</v>
      </c>
      <c r="Q648" s="185">
        <v>0</v>
      </c>
      <c r="R648" s="96">
        <v>9</v>
      </c>
      <c r="S648" s="96">
        <v>138</v>
      </c>
      <c r="T648" s="96">
        <v>5</v>
      </c>
      <c r="U648" s="96">
        <v>15</v>
      </c>
      <c r="V648" s="96">
        <v>1</v>
      </c>
      <c r="W648" s="185">
        <v>32</v>
      </c>
      <c r="X648" s="96">
        <v>93</v>
      </c>
      <c r="Y648" s="96">
        <v>31</v>
      </c>
      <c r="Z648" s="96">
        <v>40</v>
      </c>
      <c r="AA648" s="96">
        <v>2</v>
      </c>
      <c r="AB648" s="96">
        <v>1</v>
      </c>
      <c r="AC648" s="96">
        <v>0</v>
      </c>
      <c r="AD648" s="96">
        <v>19</v>
      </c>
      <c r="AE648" s="188">
        <v>4.4800000000000004</v>
      </c>
      <c r="AF648" s="96">
        <v>29</v>
      </c>
      <c r="AG648" s="97">
        <v>8.3000000000000007</v>
      </c>
      <c r="AH648" s="98">
        <v>2.1</v>
      </c>
      <c r="AI648" s="97">
        <v>9.3000000000000007</v>
      </c>
      <c r="AJ648" s="97">
        <v>4.3</v>
      </c>
      <c r="AK648" s="99">
        <v>1.37</v>
      </c>
      <c r="AL648" s="100">
        <v>0.30499999999999999</v>
      </c>
      <c r="AM648" s="99">
        <v>1.49</v>
      </c>
      <c r="AN648" s="99">
        <v>2</v>
      </c>
      <c r="AO648" s="99">
        <v>0.08</v>
      </c>
      <c r="AP648" s="101">
        <v>58</v>
      </c>
      <c r="AQ648" s="102">
        <v>106</v>
      </c>
      <c r="AR648" s="103">
        <v>15</v>
      </c>
      <c r="AS648" s="102">
        <v>2</v>
      </c>
      <c r="AT648" s="191">
        <v>0</v>
      </c>
      <c r="AU648" s="84">
        <v>230</v>
      </c>
      <c r="AV648" s="84">
        <v>11</v>
      </c>
      <c r="AW648" s="94">
        <v>0.18</v>
      </c>
      <c r="AX648" s="84" t="s">
        <v>1945</v>
      </c>
      <c r="AY648" s="97">
        <v>42.5</v>
      </c>
      <c r="AZ648" s="94">
        <v>4.76</v>
      </c>
      <c r="BA648" s="96">
        <v>88</v>
      </c>
      <c r="BB648" s="96">
        <v>14</v>
      </c>
      <c r="BC648" s="84" t="s">
        <v>1955</v>
      </c>
      <c r="BD648" s="97">
        <v>47.6</v>
      </c>
      <c r="BE648" s="94">
        <v>4.66</v>
      </c>
      <c r="BF648" s="96">
        <v>92</v>
      </c>
      <c r="BG648" s="96">
        <v>16</v>
      </c>
      <c r="BH648" s="97">
        <v>14.3</v>
      </c>
      <c r="BI648" s="94">
        <v>3.14</v>
      </c>
      <c r="BJ648" s="94">
        <v>3.49</v>
      </c>
      <c r="BK648" s="96">
        <v>31</v>
      </c>
      <c r="BL648" s="94">
        <v>1.34</v>
      </c>
      <c r="BM648" s="36">
        <v>-16</v>
      </c>
      <c r="BN648" s="70" t="s">
        <v>1065</v>
      </c>
      <c r="BO648" s="104">
        <v>33</v>
      </c>
      <c r="BP648" s="84" t="s">
        <v>6178</v>
      </c>
      <c r="BQ648" s="84">
        <v>593334</v>
      </c>
      <c r="BR648" s="36" t="s">
        <v>4683</v>
      </c>
      <c r="BS648" s="36" t="s">
        <v>5263</v>
      </c>
      <c r="BT648" s="36" t="s">
        <v>5319</v>
      </c>
      <c r="BU648" s="84" t="s">
        <v>5889</v>
      </c>
      <c r="BV648" s="84" t="s">
        <v>4668</v>
      </c>
    </row>
    <row r="649" spans="1:74" x14ac:dyDescent="0.3">
      <c r="A649" s="84" t="s">
        <v>2475</v>
      </c>
      <c r="B649" s="84" t="s">
        <v>44</v>
      </c>
      <c r="C649" s="84" t="s">
        <v>1065</v>
      </c>
      <c r="D649" s="84">
        <v>2018</v>
      </c>
      <c r="E649" s="84">
        <v>27</v>
      </c>
      <c r="F649" s="84" t="s">
        <v>1381</v>
      </c>
      <c r="G649" s="84" t="s">
        <v>1373</v>
      </c>
      <c r="H649" s="93" t="s">
        <v>1955</v>
      </c>
      <c r="I649" s="94">
        <v>0.33</v>
      </c>
      <c r="J649" s="93" t="s">
        <v>1064</v>
      </c>
      <c r="K649" s="184">
        <v>33.1</v>
      </c>
      <c r="L649" s="185">
        <v>1</v>
      </c>
      <c r="M649" s="96">
        <v>36</v>
      </c>
      <c r="N649" s="96">
        <v>0</v>
      </c>
      <c r="O649" s="96">
        <v>0</v>
      </c>
      <c r="P649" s="96">
        <v>0</v>
      </c>
      <c r="Q649" s="185">
        <v>1</v>
      </c>
      <c r="R649" s="96">
        <v>9</v>
      </c>
      <c r="S649" s="96">
        <v>151</v>
      </c>
      <c r="T649" s="96">
        <v>5</v>
      </c>
      <c r="U649" s="96">
        <v>15</v>
      </c>
      <c r="V649" s="96">
        <v>2</v>
      </c>
      <c r="W649" s="185">
        <v>37</v>
      </c>
      <c r="X649" s="96">
        <v>104</v>
      </c>
      <c r="Y649" s="96">
        <v>30</v>
      </c>
      <c r="Z649" s="96">
        <v>41</v>
      </c>
      <c r="AA649" s="96">
        <v>1</v>
      </c>
      <c r="AB649" s="96">
        <v>2</v>
      </c>
      <c r="AC649" s="96">
        <v>0</v>
      </c>
      <c r="AD649" s="96">
        <v>19</v>
      </c>
      <c r="AE649" s="188">
        <v>4.51</v>
      </c>
      <c r="AF649" s="96">
        <v>26</v>
      </c>
      <c r="AG649" s="97">
        <v>6.7</v>
      </c>
      <c r="AH649" s="98">
        <v>2.4</v>
      </c>
      <c r="AI649" s="97">
        <v>9.4</v>
      </c>
      <c r="AJ649" s="97">
        <v>4</v>
      </c>
      <c r="AK649" s="99">
        <v>1.19</v>
      </c>
      <c r="AL649" s="100">
        <v>0.312</v>
      </c>
      <c r="AM649" s="99">
        <v>1.41</v>
      </c>
      <c r="AN649" s="99">
        <v>1.77</v>
      </c>
      <c r="AO649" s="99">
        <v>7.0000000000000007E-2</v>
      </c>
      <c r="AP649" s="101">
        <v>72</v>
      </c>
      <c r="AQ649" s="102">
        <v>107</v>
      </c>
      <c r="AR649" s="103">
        <v>15</v>
      </c>
      <c r="AS649" s="102">
        <v>2</v>
      </c>
      <c r="AT649" s="191">
        <v>0</v>
      </c>
      <c r="AU649" s="84">
        <v>238</v>
      </c>
      <c r="AV649" s="84">
        <v>12</v>
      </c>
      <c r="AW649" s="94">
        <v>-0.01</v>
      </c>
      <c r="AX649" s="84" t="s">
        <v>1945</v>
      </c>
      <c r="AY649" s="97">
        <v>42.7</v>
      </c>
      <c r="AZ649" s="94">
        <v>4.45</v>
      </c>
      <c r="BA649" s="96">
        <v>82</v>
      </c>
      <c r="BB649" s="96">
        <v>18</v>
      </c>
      <c r="BC649" s="84" t="s">
        <v>1955</v>
      </c>
      <c r="BD649" s="97">
        <v>48.1</v>
      </c>
      <c r="BE649" s="94">
        <v>4.5</v>
      </c>
      <c r="BF649" s="96">
        <v>89</v>
      </c>
      <c r="BG649" s="96">
        <v>18</v>
      </c>
      <c r="BH649" s="97">
        <v>15.7</v>
      </c>
      <c r="BI649" s="94">
        <v>10.91</v>
      </c>
      <c r="BJ649" s="94">
        <v>3</v>
      </c>
      <c r="BK649" s="96">
        <v>57</v>
      </c>
      <c r="BL649" s="94">
        <v>-6.4</v>
      </c>
      <c r="BM649" s="36">
        <v>-43</v>
      </c>
      <c r="BN649" s="70" t="s">
        <v>1065</v>
      </c>
      <c r="BO649" s="104">
        <v>32</v>
      </c>
      <c r="BP649" s="84" t="s">
        <v>2616</v>
      </c>
      <c r="BQ649" s="84">
        <v>541652</v>
      </c>
      <c r="BR649" s="36" t="s">
        <v>3766</v>
      </c>
      <c r="BS649" s="36" t="s">
        <v>3723</v>
      </c>
      <c r="BT649" s="36" t="s">
        <v>4323</v>
      </c>
      <c r="BU649" s="84" t="s">
        <v>4255</v>
      </c>
      <c r="BV649" s="84" t="s">
        <v>4668</v>
      </c>
    </row>
    <row r="650" spans="1:74" x14ac:dyDescent="0.3">
      <c r="A650" s="84" t="s">
        <v>3368</v>
      </c>
      <c r="B650" s="84" t="s">
        <v>221</v>
      </c>
      <c r="C650" s="84" t="s">
        <v>1065</v>
      </c>
      <c r="D650" s="84">
        <v>2018</v>
      </c>
      <c r="E650" s="84">
        <v>27</v>
      </c>
      <c r="F650" s="84" t="s">
        <v>1397</v>
      </c>
      <c r="G650" s="84" t="s">
        <v>1373</v>
      </c>
      <c r="H650" s="93" t="s">
        <v>1955</v>
      </c>
      <c r="I650" s="94">
        <v>0.41</v>
      </c>
      <c r="J650" s="93" t="s">
        <v>1064</v>
      </c>
      <c r="K650" s="184">
        <v>37.200000000000003</v>
      </c>
      <c r="L650" s="185">
        <v>2</v>
      </c>
      <c r="M650" s="96">
        <v>33</v>
      </c>
      <c r="N650" s="96">
        <v>1</v>
      </c>
      <c r="O650" s="96">
        <v>0</v>
      </c>
      <c r="P650" s="96">
        <v>0</v>
      </c>
      <c r="Q650" s="185">
        <v>0</v>
      </c>
      <c r="R650" s="96">
        <v>8</v>
      </c>
      <c r="S650" s="96">
        <v>168</v>
      </c>
      <c r="T650" s="96">
        <v>5</v>
      </c>
      <c r="U650" s="96">
        <v>13</v>
      </c>
      <c r="V650" s="96">
        <v>1</v>
      </c>
      <c r="W650" s="185">
        <v>35</v>
      </c>
      <c r="X650" s="96">
        <v>116</v>
      </c>
      <c r="Y650" s="96">
        <v>37</v>
      </c>
      <c r="Z650" s="96">
        <v>41</v>
      </c>
      <c r="AA650" s="96">
        <v>1</v>
      </c>
      <c r="AB650" s="96">
        <v>1</v>
      </c>
      <c r="AC650" s="96">
        <v>0</v>
      </c>
      <c r="AD650" s="96">
        <v>21</v>
      </c>
      <c r="AE650" s="188">
        <v>4.58</v>
      </c>
      <c r="AF650" s="96">
        <v>28</v>
      </c>
      <c r="AG650" s="97">
        <v>6.5</v>
      </c>
      <c r="AH650" s="98">
        <v>2.7</v>
      </c>
      <c r="AI650" s="97">
        <v>8.1999999999999993</v>
      </c>
      <c r="AJ650" s="97">
        <v>3.1</v>
      </c>
      <c r="AK650" s="99">
        <v>1.17</v>
      </c>
      <c r="AL650" s="100">
        <v>0.312</v>
      </c>
      <c r="AM650" s="99">
        <v>1.39</v>
      </c>
      <c r="AN650" s="99">
        <v>1.64</v>
      </c>
      <c r="AO650" s="99">
        <v>7.0000000000000007E-2</v>
      </c>
      <c r="AP650" s="101">
        <v>47</v>
      </c>
      <c r="AQ650" s="102">
        <v>108</v>
      </c>
      <c r="AR650" s="103">
        <v>15</v>
      </c>
      <c r="AS650" s="102">
        <v>2</v>
      </c>
      <c r="AT650" s="191">
        <v>0</v>
      </c>
      <c r="AU650" s="84">
        <v>239</v>
      </c>
      <c r="AV650" s="84">
        <v>13</v>
      </c>
      <c r="AW650" s="94">
        <v>-0.21</v>
      </c>
      <c r="AX650" s="84" t="s">
        <v>1859</v>
      </c>
      <c r="AY650" s="97">
        <v>70.900000000000006</v>
      </c>
      <c r="AZ650" s="94">
        <v>4.28</v>
      </c>
      <c r="BA650" s="96">
        <v>79</v>
      </c>
      <c r="BB650" s="96">
        <v>27</v>
      </c>
      <c r="BC650" s="84" t="s">
        <v>1955</v>
      </c>
      <c r="BD650" s="97">
        <v>63.4</v>
      </c>
      <c r="BE650" s="94">
        <v>4.37</v>
      </c>
      <c r="BF650" s="96">
        <v>86</v>
      </c>
      <c r="BG650" s="96">
        <v>24</v>
      </c>
      <c r="BH650" s="97">
        <v>20</v>
      </c>
      <c r="BI650" s="94">
        <v>7.2</v>
      </c>
      <c r="BJ650" s="94">
        <v>4.1100000000000003</v>
      </c>
      <c r="BK650" s="96">
        <v>18</v>
      </c>
      <c r="BL650" s="94">
        <v>-2.62</v>
      </c>
      <c r="BM650" s="36">
        <v>-3</v>
      </c>
      <c r="BN650" s="70" t="s">
        <v>1065</v>
      </c>
      <c r="BO650" s="104">
        <v>43</v>
      </c>
      <c r="BP650" s="84" t="s">
        <v>3367</v>
      </c>
      <c r="BQ650" s="84">
        <v>573046</v>
      </c>
      <c r="BR650" s="36" t="s">
        <v>3766</v>
      </c>
      <c r="BS650" s="36" t="s">
        <v>4247</v>
      </c>
      <c r="BT650" s="36" t="s">
        <v>6179</v>
      </c>
      <c r="BU650" s="84" t="s">
        <v>5403</v>
      </c>
      <c r="BV650" s="84" t="s">
        <v>4668</v>
      </c>
    </row>
    <row r="651" spans="1:74" x14ac:dyDescent="0.3">
      <c r="A651" s="84" t="s">
        <v>6180</v>
      </c>
      <c r="B651" s="84" t="s">
        <v>40</v>
      </c>
      <c r="C651" s="84" t="s">
        <v>1065</v>
      </c>
      <c r="D651" s="84">
        <v>2018</v>
      </c>
      <c r="E651" s="84">
        <v>28</v>
      </c>
      <c r="F651" s="84" t="s">
        <v>1402</v>
      </c>
      <c r="G651" s="84" t="s">
        <v>1373</v>
      </c>
      <c r="H651" s="93" t="s">
        <v>1955</v>
      </c>
      <c r="I651" s="94">
        <v>0.23</v>
      </c>
      <c r="J651" s="93" t="s">
        <v>1064</v>
      </c>
      <c r="K651" s="184">
        <v>29.1</v>
      </c>
      <c r="L651" s="185">
        <v>1</v>
      </c>
      <c r="M651" s="96">
        <v>29</v>
      </c>
      <c r="N651" s="96">
        <v>0</v>
      </c>
      <c r="O651" s="96">
        <v>0</v>
      </c>
      <c r="P651" s="96">
        <v>0</v>
      </c>
      <c r="Q651" s="185">
        <v>0</v>
      </c>
      <c r="R651" s="96">
        <v>7</v>
      </c>
      <c r="S651" s="96">
        <v>133</v>
      </c>
      <c r="T651" s="96">
        <v>5</v>
      </c>
      <c r="U651" s="96">
        <v>13</v>
      </c>
      <c r="V651" s="96">
        <v>1</v>
      </c>
      <c r="W651" s="185">
        <v>28</v>
      </c>
      <c r="X651" s="96">
        <v>90</v>
      </c>
      <c r="Y651" s="96">
        <v>29</v>
      </c>
      <c r="Z651" s="96">
        <v>40</v>
      </c>
      <c r="AA651" s="96">
        <v>1</v>
      </c>
      <c r="AB651" s="96">
        <v>1</v>
      </c>
      <c r="AC651" s="96">
        <v>0</v>
      </c>
      <c r="AD651" s="96">
        <v>16</v>
      </c>
      <c r="AE651" s="188">
        <v>4.49</v>
      </c>
      <c r="AF651" s="96">
        <v>26</v>
      </c>
      <c r="AG651" s="97">
        <v>7.6</v>
      </c>
      <c r="AH651" s="98">
        <v>2.2000000000000002</v>
      </c>
      <c r="AI651" s="97">
        <v>8.3000000000000007</v>
      </c>
      <c r="AJ651" s="97">
        <v>3.8</v>
      </c>
      <c r="AK651" s="99">
        <v>1.45</v>
      </c>
      <c r="AL651" s="100">
        <v>0.29599999999999999</v>
      </c>
      <c r="AM651" s="99">
        <v>1.44</v>
      </c>
      <c r="AN651" s="99">
        <v>2.0299999999999998</v>
      </c>
      <c r="AO651" s="99">
        <v>0.08</v>
      </c>
      <c r="AP651" s="101">
        <v>38</v>
      </c>
      <c r="AQ651" s="102">
        <v>106</v>
      </c>
      <c r="AR651" s="103">
        <v>14</v>
      </c>
      <c r="AS651" s="102">
        <v>2</v>
      </c>
      <c r="AT651" s="191">
        <v>0</v>
      </c>
      <c r="AU651" s="84">
        <v>242</v>
      </c>
      <c r="AV651" s="84">
        <v>14</v>
      </c>
      <c r="AW651" s="94">
        <v>0.2</v>
      </c>
      <c r="AX651" s="84" t="s">
        <v>1945</v>
      </c>
      <c r="AY651" s="97">
        <v>40.5</v>
      </c>
      <c r="AZ651" s="94">
        <v>4.8</v>
      </c>
      <c r="BA651" s="96">
        <v>88</v>
      </c>
      <c r="BB651" s="96">
        <v>13</v>
      </c>
      <c r="BC651" s="84" t="s">
        <v>1955</v>
      </c>
      <c r="BD651" s="97">
        <v>46.1</v>
      </c>
      <c r="BE651" s="94">
        <v>4.68</v>
      </c>
      <c r="BF651" s="96">
        <v>93</v>
      </c>
      <c r="BG651" s="96">
        <v>16</v>
      </c>
      <c r="BH651" s="97">
        <v>15.3</v>
      </c>
      <c r="BI651" s="94">
        <v>1.76</v>
      </c>
      <c r="BJ651" s="94">
        <v>3.95</v>
      </c>
      <c r="BK651" s="96">
        <v>19</v>
      </c>
      <c r="BL651" s="94">
        <v>2.73</v>
      </c>
      <c r="BM651" s="36">
        <v>-5</v>
      </c>
      <c r="BN651" s="70" t="s">
        <v>1065</v>
      </c>
      <c r="BO651" s="104">
        <v>31</v>
      </c>
      <c r="BP651" s="84" t="s">
        <v>6181</v>
      </c>
      <c r="BQ651" s="84">
        <v>552640</v>
      </c>
      <c r="BR651" s="36" t="s">
        <v>3766</v>
      </c>
      <c r="BS651" s="36" t="s">
        <v>4530</v>
      </c>
      <c r="BT651" s="36" t="s">
        <v>4521</v>
      </c>
      <c r="BU651" s="84" t="s">
        <v>5914</v>
      </c>
      <c r="BV651" s="84" t="s">
        <v>4668</v>
      </c>
    </row>
    <row r="652" spans="1:74" x14ac:dyDescent="0.3">
      <c r="A652" s="84" t="s">
        <v>194</v>
      </c>
      <c r="B652" s="84" t="s">
        <v>4531</v>
      </c>
      <c r="C652" s="84" t="s">
        <v>1065</v>
      </c>
      <c r="D652" s="84">
        <v>2018</v>
      </c>
      <c r="E652" s="84">
        <v>28</v>
      </c>
      <c r="F652" s="84" t="s">
        <v>1384</v>
      </c>
      <c r="G652" s="84" t="s">
        <v>1373</v>
      </c>
      <c r="H652" s="93" t="s">
        <v>1955</v>
      </c>
      <c r="I652" s="94">
        <v>0.21</v>
      </c>
      <c r="J652" s="93" t="s">
        <v>1064</v>
      </c>
      <c r="K652" s="184">
        <v>29.3</v>
      </c>
      <c r="L652" s="185">
        <v>1</v>
      </c>
      <c r="M652" s="96">
        <v>30</v>
      </c>
      <c r="N652" s="96">
        <v>0</v>
      </c>
      <c r="O652" s="96">
        <v>0</v>
      </c>
      <c r="P652" s="96">
        <v>0</v>
      </c>
      <c r="Q652" s="185">
        <v>0</v>
      </c>
      <c r="R652" s="96">
        <v>8</v>
      </c>
      <c r="S652" s="96">
        <v>134</v>
      </c>
      <c r="T652" s="96">
        <v>5</v>
      </c>
      <c r="U652" s="96">
        <v>14</v>
      </c>
      <c r="V652" s="96">
        <v>1</v>
      </c>
      <c r="W652" s="185">
        <v>29</v>
      </c>
      <c r="X652" s="96">
        <v>91</v>
      </c>
      <c r="Y652" s="96">
        <v>29</v>
      </c>
      <c r="Z652" s="96">
        <v>41</v>
      </c>
      <c r="AA652" s="96">
        <v>1</v>
      </c>
      <c r="AB652" s="96">
        <v>1</v>
      </c>
      <c r="AC652" s="96">
        <v>0</v>
      </c>
      <c r="AD652" s="96">
        <v>18</v>
      </c>
      <c r="AE652" s="188">
        <v>4.5199999999999996</v>
      </c>
      <c r="AF652" s="96">
        <v>25</v>
      </c>
      <c r="AG652" s="97">
        <v>7.5</v>
      </c>
      <c r="AH652" s="98">
        <v>2.1</v>
      </c>
      <c r="AI652" s="97">
        <v>8.6</v>
      </c>
      <c r="AJ652" s="97">
        <v>4.0999999999999996</v>
      </c>
      <c r="AK652" s="99">
        <v>1.55</v>
      </c>
      <c r="AL652" s="100">
        <v>0.29499999999999998</v>
      </c>
      <c r="AM652" s="99">
        <v>1.47</v>
      </c>
      <c r="AN652" s="99">
        <v>2.17</v>
      </c>
      <c r="AO652" s="99">
        <v>0.09</v>
      </c>
      <c r="AP652" s="101">
        <v>38</v>
      </c>
      <c r="AQ652" s="102">
        <v>107</v>
      </c>
      <c r="AR652" s="103">
        <v>14</v>
      </c>
      <c r="AS652" s="102">
        <v>2</v>
      </c>
      <c r="AT652" s="191">
        <v>0</v>
      </c>
      <c r="AU652" s="84">
        <v>244</v>
      </c>
      <c r="AV652" s="84">
        <v>15</v>
      </c>
      <c r="AW652" s="94">
        <v>0.44</v>
      </c>
      <c r="AX652" s="84" t="s">
        <v>1945</v>
      </c>
      <c r="AY652" s="97">
        <v>39.799999999999997</v>
      </c>
      <c r="AZ652" s="94">
        <v>4.92</v>
      </c>
      <c r="BA652" s="96">
        <v>91</v>
      </c>
      <c r="BB652" s="96">
        <v>12</v>
      </c>
      <c r="BC652" s="84" t="s">
        <v>1955</v>
      </c>
      <c r="BD652" s="97">
        <v>45.6</v>
      </c>
      <c r="BE652" s="94">
        <v>4.96</v>
      </c>
      <c r="BF652" s="96">
        <v>98</v>
      </c>
      <c r="BG652" s="96">
        <v>13</v>
      </c>
      <c r="BH652" s="97">
        <v>13</v>
      </c>
      <c r="BI652" s="94">
        <v>2.77</v>
      </c>
      <c r="BJ652" s="94">
        <v>4.1500000000000004</v>
      </c>
      <c r="BK652" s="96">
        <v>15</v>
      </c>
      <c r="BL652" s="94">
        <v>1.75</v>
      </c>
      <c r="BM652" s="36">
        <v>-1</v>
      </c>
      <c r="BN652" s="70" t="s">
        <v>1065</v>
      </c>
      <c r="BO652" s="104">
        <v>33</v>
      </c>
      <c r="BP652" s="84" t="s">
        <v>4532</v>
      </c>
      <c r="BQ652" s="84">
        <v>598287</v>
      </c>
      <c r="BR652" s="36" t="s">
        <v>3766</v>
      </c>
      <c r="BS652" s="36" t="s">
        <v>5762</v>
      </c>
      <c r="BT652" s="36" t="s">
        <v>5478</v>
      </c>
      <c r="BU652" s="84" t="s">
        <v>5874</v>
      </c>
      <c r="BV652" s="84" t="s">
        <v>4668</v>
      </c>
    </row>
    <row r="653" spans="1:74" x14ac:dyDescent="0.3">
      <c r="A653" s="84" t="s">
        <v>1956</v>
      </c>
      <c r="B653" s="84" t="s">
        <v>896</v>
      </c>
      <c r="C653" s="84" t="s">
        <v>1103</v>
      </c>
      <c r="D653" s="84">
        <v>2018</v>
      </c>
      <c r="E653" s="84">
        <v>35</v>
      </c>
      <c r="F653" s="84" t="s">
        <v>1400</v>
      </c>
      <c r="G653" s="84" t="s">
        <v>1373</v>
      </c>
      <c r="H653" s="93" t="s">
        <v>1955</v>
      </c>
      <c r="I653" s="94">
        <v>0.44</v>
      </c>
      <c r="J653" s="93" t="s">
        <v>1064</v>
      </c>
      <c r="K653" s="184">
        <v>28.6</v>
      </c>
      <c r="L653" s="185">
        <v>2</v>
      </c>
      <c r="M653" s="96">
        <v>34</v>
      </c>
      <c r="N653" s="96">
        <v>2</v>
      </c>
      <c r="O653" s="96">
        <v>0</v>
      </c>
      <c r="P653" s="96">
        <v>0</v>
      </c>
      <c r="Q653" s="185">
        <v>1</v>
      </c>
      <c r="R653" s="96">
        <v>6</v>
      </c>
      <c r="S653" s="96">
        <v>151</v>
      </c>
      <c r="T653" s="96">
        <v>4</v>
      </c>
      <c r="U653" s="96">
        <v>15</v>
      </c>
      <c r="V653" s="96">
        <v>2</v>
      </c>
      <c r="W653" s="185">
        <v>31</v>
      </c>
      <c r="X653" s="96">
        <v>106</v>
      </c>
      <c r="Y653" s="96">
        <v>28</v>
      </c>
      <c r="Z653" s="96">
        <v>42</v>
      </c>
      <c r="AA653" s="96">
        <v>2</v>
      </c>
      <c r="AB653" s="96">
        <v>2</v>
      </c>
      <c r="AC653" s="96">
        <v>0</v>
      </c>
      <c r="AD653" s="96">
        <v>14</v>
      </c>
      <c r="AE653" s="188">
        <v>4.67</v>
      </c>
      <c r="AF653" s="96">
        <v>28</v>
      </c>
      <c r="AG653" s="97">
        <v>7.1</v>
      </c>
      <c r="AH653" s="98">
        <v>2.1</v>
      </c>
      <c r="AI653" s="97">
        <v>8</v>
      </c>
      <c r="AJ653" s="97">
        <v>3.8</v>
      </c>
      <c r="AK653" s="99">
        <v>1.05</v>
      </c>
      <c r="AL653" s="100">
        <v>0.27800000000000002</v>
      </c>
      <c r="AM653" s="99">
        <v>1.32</v>
      </c>
      <c r="AN653" s="99">
        <v>1.58</v>
      </c>
      <c r="AO653" s="99">
        <v>0.06</v>
      </c>
      <c r="AP653" s="101">
        <v>35</v>
      </c>
      <c r="AQ653" s="102">
        <v>110</v>
      </c>
      <c r="AR653" s="103">
        <v>13</v>
      </c>
      <c r="AS653" s="102">
        <v>1</v>
      </c>
      <c r="AT653" s="191">
        <v>0</v>
      </c>
      <c r="AU653" s="84">
        <v>259</v>
      </c>
      <c r="AV653" s="84">
        <v>11</v>
      </c>
      <c r="AW653" s="94">
        <v>-0.2</v>
      </c>
      <c r="AX653" s="84" t="s">
        <v>1859</v>
      </c>
      <c r="AY653" s="97">
        <v>64.599999999999994</v>
      </c>
      <c r="AZ653" s="94">
        <v>4.32</v>
      </c>
      <c r="BA653" s="96">
        <v>80</v>
      </c>
      <c r="BB653" s="96">
        <v>25</v>
      </c>
      <c r="BC653" s="84" t="s">
        <v>1955</v>
      </c>
      <c r="BD653" s="97">
        <v>58.1</v>
      </c>
      <c r="BE653" s="94">
        <v>4.47</v>
      </c>
      <c r="BF653" s="96">
        <v>88</v>
      </c>
      <c r="BG653" s="96">
        <v>21</v>
      </c>
      <c r="BH653" s="97">
        <v>18.3</v>
      </c>
      <c r="BI653" s="94">
        <v>3.93</v>
      </c>
      <c r="BJ653" s="94">
        <v>5.05</v>
      </c>
      <c r="BK653" s="96">
        <v>7</v>
      </c>
      <c r="BL653" s="94">
        <v>0.74</v>
      </c>
      <c r="BM653" s="36">
        <v>6</v>
      </c>
      <c r="BN653" s="70" t="s">
        <v>1065</v>
      </c>
      <c r="BO653" s="104">
        <v>40</v>
      </c>
      <c r="BP653" s="84" t="s">
        <v>1957</v>
      </c>
      <c r="BQ653" s="84">
        <v>435043</v>
      </c>
      <c r="BR653" s="36" t="s">
        <v>3801</v>
      </c>
      <c r="BS653" s="36" t="s">
        <v>5720</v>
      </c>
      <c r="BT653" s="36" t="s">
        <v>3606</v>
      </c>
      <c r="BU653" s="84" t="s">
        <v>3736</v>
      </c>
      <c r="BV653" s="84" t="s">
        <v>4712</v>
      </c>
    </row>
    <row r="654" spans="1:74" x14ac:dyDescent="0.3">
      <c r="A654" s="84" t="s">
        <v>227</v>
      </c>
      <c r="B654" s="84" t="s">
        <v>107</v>
      </c>
      <c r="C654" s="84" t="s">
        <v>1065</v>
      </c>
      <c r="D654" s="84">
        <v>2018</v>
      </c>
      <c r="E654" s="84">
        <v>25</v>
      </c>
      <c r="F654" s="84" t="s">
        <v>1394</v>
      </c>
      <c r="G654" s="84" t="s">
        <v>1373</v>
      </c>
      <c r="H654" s="93" t="s">
        <v>1955</v>
      </c>
      <c r="I654" s="94">
        <v>0.26</v>
      </c>
      <c r="J654" s="93" t="s">
        <v>1064</v>
      </c>
      <c r="K654" s="184">
        <v>34.5</v>
      </c>
      <c r="L654" s="185">
        <v>1</v>
      </c>
      <c r="M654" s="96">
        <v>29</v>
      </c>
      <c r="N654" s="96">
        <v>0</v>
      </c>
      <c r="O654" s="96">
        <v>0</v>
      </c>
      <c r="P654" s="96">
        <v>0</v>
      </c>
      <c r="Q654" s="185">
        <v>1</v>
      </c>
      <c r="R654" s="96">
        <v>8</v>
      </c>
      <c r="S654" s="96">
        <v>147</v>
      </c>
      <c r="T654" s="96">
        <v>6</v>
      </c>
      <c r="U654" s="96">
        <v>15</v>
      </c>
      <c r="V654" s="96">
        <v>1</v>
      </c>
      <c r="W654" s="185">
        <v>32</v>
      </c>
      <c r="X654" s="96">
        <v>98</v>
      </c>
      <c r="Y654" s="96">
        <v>34</v>
      </c>
      <c r="Z654" s="96">
        <v>42</v>
      </c>
      <c r="AA654" s="96">
        <v>1</v>
      </c>
      <c r="AB654" s="96">
        <v>1</v>
      </c>
      <c r="AC654" s="96">
        <v>0</v>
      </c>
      <c r="AD654" s="96">
        <v>19</v>
      </c>
      <c r="AE654" s="188">
        <v>4.66</v>
      </c>
      <c r="AF654" s="96">
        <v>29</v>
      </c>
      <c r="AG654" s="97">
        <v>7.9</v>
      </c>
      <c r="AH654" s="98">
        <v>2.1</v>
      </c>
      <c r="AI654" s="97">
        <v>8.8000000000000007</v>
      </c>
      <c r="AJ654" s="97">
        <v>4.0999999999999996</v>
      </c>
      <c r="AK654" s="99">
        <v>1.57</v>
      </c>
      <c r="AL654" s="100">
        <v>0.318</v>
      </c>
      <c r="AM654" s="99">
        <v>1.55</v>
      </c>
      <c r="AN654" s="99">
        <v>2.2000000000000002</v>
      </c>
      <c r="AO654" s="99">
        <v>0.09</v>
      </c>
      <c r="AP654" s="101">
        <v>42</v>
      </c>
      <c r="AQ654" s="102">
        <v>110</v>
      </c>
      <c r="AR654" s="103">
        <v>13</v>
      </c>
      <c r="AS654" s="102">
        <v>1</v>
      </c>
      <c r="AT654" s="191">
        <v>0</v>
      </c>
      <c r="AU654" s="84">
        <v>258</v>
      </c>
      <c r="AV654" s="84">
        <v>16</v>
      </c>
      <c r="AW654" s="94">
        <v>0.1</v>
      </c>
      <c r="AX654" s="84" t="s">
        <v>1945</v>
      </c>
      <c r="AY654" s="97">
        <v>43.6</v>
      </c>
      <c r="AZ654" s="94">
        <v>4.8899999999999997</v>
      </c>
      <c r="BA654" s="96">
        <v>90</v>
      </c>
      <c r="BB654" s="96">
        <v>13</v>
      </c>
      <c r="BC654" s="84" t="s">
        <v>1955</v>
      </c>
      <c r="BD654" s="97">
        <v>48.6</v>
      </c>
      <c r="BE654" s="94">
        <v>4.76</v>
      </c>
      <c r="BF654" s="96">
        <v>94</v>
      </c>
      <c r="BG654" s="96">
        <v>15</v>
      </c>
      <c r="BH654" s="97">
        <v>17.3</v>
      </c>
      <c r="BI654" s="94">
        <v>5.19</v>
      </c>
      <c r="BJ654" s="94">
        <v>4.68</v>
      </c>
      <c r="BK654" s="96">
        <v>10</v>
      </c>
      <c r="BL654" s="94">
        <v>-0.53</v>
      </c>
      <c r="BM654" s="36">
        <v>3</v>
      </c>
      <c r="BN654" s="70" t="s">
        <v>1065</v>
      </c>
      <c r="BO654" s="104">
        <v>31</v>
      </c>
      <c r="BP654" s="84" t="s">
        <v>6182</v>
      </c>
      <c r="BQ654" s="84">
        <v>664701</v>
      </c>
      <c r="BR654" s="36" t="s">
        <v>4683</v>
      </c>
      <c r="BS654" s="36" t="s">
        <v>6183</v>
      </c>
      <c r="BT654" s="36" t="s">
        <v>5918</v>
      </c>
      <c r="BU654" s="84" t="s">
        <v>5889</v>
      </c>
      <c r="BV654" s="84" t="s">
        <v>4668</v>
      </c>
    </row>
    <row r="655" spans="1:74" x14ac:dyDescent="0.3">
      <c r="A655" s="84" t="s">
        <v>1963</v>
      </c>
      <c r="B655" s="84" t="s">
        <v>109</v>
      </c>
      <c r="C655" s="84" t="s">
        <v>1103</v>
      </c>
      <c r="D655" s="84">
        <v>2018</v>
      </c>
      <c r="E655" s="84">
        <v>31</v>
      </c>
      <c r="F655" s="84" t="s">
        <v>1386</v>
      </c>
      <c r="G655" s="84" t="s">
        <v>1373</v>
      </c>
      <c r="H655" s="93" t="s">
        <v>1955</v>
      </c>
      <c r="I655" s="94">
        <v>0.2</v>
      </c>
      <c r="J655" s="93" t="s">
        <v>1064</v>
      </c>
      <c r="K655" s="184">
        <v>26.7</v>
      </c>
      <c r="L655" s="185">
        <v>1</v>
      </c>
      <c r="M655" s="96">
        <v>30</v>
      </c>
      <c r="N655" s="96">
        <v>0</v>
      </c>
      <c r="O655" s="96">
        <v>0</v>
      </c>
      <c r="P655" s="96">
        <v>0</v>
      </c>
      <c r="Q655" s="185">
        <v>0</v>
      </c>
      <c r="R655" s="96">
        <v>9</v>
      </c>
      <c r="S655" s="96">
        <v>132</v>
      </c>
      <c r="T655" s="96">
        <v>6</v>
      </c>
      <c r="U655" s="96">
        <v>13</v>
      </c>
      <c r="V655" s="96">
        <v>1</v>
      </c>
      <c r="W655" s="185">
        <v>27</v>
      </c>
      <c r="X655" s="96">
        <v>88</v>
      </c>
      <c r="Y655" s="96">
        <v>30</v>
      </c>
      <c r="Z655" s="96">
        <v>41</v>
      </c>
      <c r="AA655" s="96">
        <v>1</v>
      </c>
      <c r="AB655" s="96">
        <v>1</v>
      </c>
      <c r="AC655" s="96">
        <v>0</v>
      </c>
      <c r="AD655" s="96">
        <v>19</v>
      </c>
      <c r="AE655" s="188">
        <v>4.6100000000000003</v>
      </c>
      <c r="AF655" s="96">
        <v>23</v>
      </c>
      <c r="AG655" s="97">
        <v>6.8</v>
      </c>
      <c r="AH655" s="98">
        <v>2.2000000000000002</v>
      </c>
      <c r="AI655" s="97">
        <v>8.3000000000000007</v>
      </c>
      <c r="AJ655" s="97">
        <v>3.8</v>
      </c>
      <c r="AK655" s="99">
        <v>1.68</v>
      </c>
      <c r="AL655" s="100">
        <v>0.30499999999999999</v>
      </c>
      <c r="AM655" s="99">
        <v>1.5</v>
      </c>
      <c r="AN655" s="99">
        <v>2.29</v>
      </c>
      <c r="AO655" s="99">
        <v>0.1</v>
      </c>
      <c r="AP655" s="101">
        <v>32</v>
      </c>
      <c r="AQ655" s="102">
        <v>109</v>
      </c>
      <c r="AR655" s="103">
        <v>13</v>
      </c>
      <c r="AS655" s="102">
        <v>1</v>
      </c>
      <c r="AT655" s="191">
        <v>0</v>
      </c>
      <c r="AU655" s="84">
        <v>260</v>
      </c>
      <c r="AV655" s="84">
        <v>17</v>
      </c>
      <c r="AW655" s="94">
        <v>0.45</v>
      </c>
      <c r="AX655" s="84" t="s">
        <v>1945</v>
      </c>
      <c r="AY655" s="97">
        <v>39.4</v>
      </c>
      <c r="AZ655" s="94">
        <v>5.0199999999999996</v>
      </c>
      <c r="BA655" s="96">
        <v>92</v>
      </c>
      <c r="BB655" s="96">
        <v>11</v>
      </c>
      <c r="BC655" s="84" t="s">
        <v>1955</v>
      </c>
      <c r="BD655" s="97">
        <v>45.2</v>
      </c>
      <c r="BE655" s="94">
        <v>5.05</v>
      </c>
      <c r="BF655" s="96">
        <v>100</v>
      </c>
      <c r="BG655" s="96">
        <v>12</v>
      </c>
      <c r="BH655" s="97">
        <v>15.7</v>
      </c>
      <c r="BI655" s="94">
        <v>7.47</v>
      </c>
      <c r="BJ655" s="94">
        <v>5.16</v>
      </c>
      <c r="BK655" s="96">
        <v>6</v>
      </c>
      <c r="BL655" s="94">
        <v>-2.86</v>
      </c>
      <c r="BM655" s="36">
        <v>7</v>
      </c>
      <c r="BN655" s="70" t="s">
        <v>1065</v>
      </c>
      <c r="BO655" s="104">
        <v>29</v>
      </c>
      <c r="BP655" s="84" t="s">
        <v>1964</v>
      </c>
      <c r="BQ655" s="84">
        <v>542924</v>
      </c>
      <c r="BR655" s="36" t="s">
        <v>3760</v>
      </c>
      <c r="BS655" s="36" t="s">
        <v>4316</v>
      </c>
      <c r="BT655" s="36" t="s">
        <v>5171</v>
      </c>
      <c r="BU655" s="84" t="s">
        <v>3529</v>
      </c>
      <c r="BV655" s="84" t="s">
        <v>4719</v>
      </c>
    </row>
    <row r="656" spans="1:74" x14ac:dyDescent="0.3">
      <c r="A656" s="84" t="s">
        <v>7070</v>
      </c>
      <c r="B656" s="84" t="s">
        <v>2220</v>
      </c>
      <c r="C656" s="84" t="s">
        <v>1065</v>
      </c>
      <c r="D656" s="84">
        <v>2018</v>
      </c>
      <c r="E656" s="84">
        <v>32</v>
      </c>
      <c r="F656" s="84" t="s">
        <v>1390</v>
      </c>
      <c r="G656" s="84" t="s">
        <v>1373</v>
      </c>
      <c r="H656" s="93" t="s">
        <v>1955</v>
      </c>
      <c r="I656" s="94">
        <v>0.28999999999999998</v>
      </c>
      <c r="J656" s="93" t="s">
        <v>1064</v>
      </c>
      <c r="K656" s="184">
        <v>26.4</v>
      </c>
      <c r="L656" s="185">
        <v>1</v>
      </c>
      <c r="M656" s="96">
        <v>26</v>
      </c>
      <c r="N656" s="96">
        <v>1</v>
      </c>
      <c r="O656" s="96">
        <v>0</v>
      </c>
      <c r="P656" s="96">
        <v>0</v>
      </c>
      <c r="Q656" s="185">
        <v>0</v>
      </c>
      <c r="R656" s="96">
        <v>7</v>
      </c>
      <c r="S656" s="96">
        <v>132</v>
      </c>
      <c r="T656" s="96">
        <v>4</v>
      </c>
      <c r="U656" s="96">
        <v>13</v>
      </c>
      <c r="V656" s="96">
        <v>1</v>
      </c>
      <c r="W656" s="185">
        <v>26</v>
      </c>
      <c r="X656" s="96">
        <v>91</v>
      </c>
      <c r="Y656" s="96">
        <v>27</v>
      </c>
      <c r="Z656" s="96">
        <v>42</v>
      </c>
      <c r="AA656" s="96">
        <v>1</v>
      </c>
      <c r="AB656" s="96">
        <v>1</v>
      </c>
      <c r="AC656" s="96">
        <v>0</v>
      </c>
      <c r="AD656" s="96">
        <v>15</v>
      </c>
      <c r="AE656" s="188">
        <v>4.6399999999999997</v>
      </c>
      <c r="AF656" s="96">
        <v>25</v>
      </c>
      <c r="AG656" s="97">
        <v>7.3</v>
      </c>
      <c r="AH656" s="98">
        <v>2</v>
      </c>
      <c r="AI656" s="97">
        <v>7.6</v>
      </c>
      <c r="AJ656" s="97">
        <v>3.8</v>
      </c>
      <c r="AK656" s="99">
        <v>1.03</v>
      </c>
      <c r="AL656" s="100">
        <v>0.28899999999999998</v>
      </c>
      <c r="AM656" s="99">
        <v>1.39</v>
      </c>
      <c r="AN656" s="99">
        <v>1.57</v>
      </c>
      <c r="AO656" s="99">
        <v>0.06</v>
      </c>
      <c r="AP656" s="101">
        <v>28</v>
      </c>
      <c r="AQ656" s="102">
        <v>110</v>
      </c>
      <c r="AR656" s="103">
        <v>12</v>
      </c>
      <c r="AS656" s="102">
        <v>1</v>
      </c>
      <c r="AT656" s="191">
        <v>0</v>
      </c>
      <c r="AU656" s="84">
        <v>266</v>
      </c>
      <c r="AV656" s="84">
        <v>18</v>
      </c>
      <c r="AW656" s="94">
        <v>-0.2</v>
      </c>
      <c r="AX656" s="84" t="s">
        <v>1859</v>
      </c>
      <c r="AY656" s="97">
        <v>65.8</v>
      </c>
      <c r="AZ656" s="94">
        <v>4.47</v>
      </c>
      <c r="BA656" s="96">
        <v>82</v>
      </c>
      <c r="BB656" s="96">
        <v>22</v>
      </c>
      <c r="BC656" s="84" t="s">
        <v>1955</v>
      </c>
      <c r="BD656" s="97">
        <v>58.6</v>
      </c>
      <c r="BE656" s="94">
        <v>4.45</v>
      </c>
      <c r="BF656" s="96">
        <v>88</v>
      </c>
      <c r="BG656" s="96">
        <v>21</v>
      </c>
      <c r="BH656" s="97">
        <v>18</v>
      </c>
      <c r="BI656" s="94">
        <v>2.5</v>
      </c>
      <c r="BJ656" s="94">
        <v>3.12</v>
      </c>
      <c r="BK656" s="96">
        <v>51</v>
      </c>
      <c r="BL656" s="94">
        <v>2.14</v>
      </c>
      <c r="BM656" s="36">
        <v>-39</v>
      </c>
      <c r="BN656" s="70" t="s">
        <v>1086</v>
      </c>
      <c r="BO656" s="104">
        <v>41</v>
      </c>
      <c r="BP656" s="84" t="s">
        <v>2221</v>
      </c>
      <c r="BQ656" s="84">
        <v>456379</v>
      </c>
      <c r="BR656" s="36" t="s">
        <v>3761</v>
      </c>
      <c r="BS656" s="36" t="s">
        <v>5265</v>
      </c>
      <c r="BT656" s="36" t="s">
        <v>3668</v>
      </c>
      <c r="BU656" s="84" t="s">
        <v>5922</v>
      </c>
      <c r="BV656" s="84" t="s">
        <v>6184</v>
      </c>
    </row>
    <row r="657" spans="1:74" x14ac:dyDescent="0.3">
      <c r="A657" s="84" t="s">
        <v>267</v>
      </c>
      <c r="B657" s="84" t="s">
        <v>5894</v>
      </c>
      <c r="C657" s="84" t="s">
        <v>1065</v>
      </c>
      <c r="D657" s="84">
        <v>2018</v>
      </c>
      <c r="E657" s="84">
        <v>25</v>
      </c>
      <c r="F657" s="84" t="s">
        <v>1375</v>
      </c>
      <c r="G657" s="84" t="s">
        <v>1373</v>
      </c>
      <c r="H657" s="93" t="s">
        <v>1955</v>
      </c>
      <c r="I657" s="94">
        <v>0.21</v>
      </c>
      <c r="J657" s="93" t="s">
        <v>1064</v>
      </c>
      <c r="K657" s="184">
        <v>31.5</v>
      </c>
      <c r="L657" s="185">
        <v>1</v>
      </c>
      <c r="M657" s="96">
        <v>30</v>
      </c>
      <c r="N657" s="96">
        <v>0</v>
      </c>
      <c r="O657" s="96">
        <v>0</v>
      </c>
      <c r="P657" s="96">
        <v>0</v>
      </c>
      <c r="Q657" s="185">
        <v>1</v>
      </c>
      <c r="R657" s="96">
        <v>8</v>
      </c>
      <c r="S657" s="96">
        <v>137</v>
      </c>
      <c r="T657" s="96">
        <v>6</v>
      </c>
      <c r="U657" s="96">
        <v>13</v>
      </c>
      <c r="V657" s="96">
        <v>1</v>
      </c>
      <c r="W657" s="185">
        <v>29</v>
      </c>
      <c r="X657" s="96">
        <v>91</v>
      </c>
      <c r="Y657" s="96">
        <v>31</v>
      </c>
      <c r="Z657" s="96">
        <v>42</v>
      </c>
      <c r="AA657" s="96">
        <v>1</v>
      </c>
      <c r="AB657" s="96">
        <v>1</v>
      </c>
      <c r="AC657" s="96">
        <v>0</v>
      </c>
      <c r="AD657" s="96">
        <v>18</v>
      </c>
      <c r="AE657" s="188">
        <v>4.6500000000000004</v>
      </c>
      <c r="AF657" s="96">
        <v>25</v>
      </c>
      <c r="AG657" s="97">
        <v>7.3</v>
      </c>
      <c r="AH657" s="98">
        <v>2.2999999999999998</v>
      </c>
      <c r="AI657" s="97">
        <v>8.4</v>
      </c>
      <c r="AJ657" s="97">
        <v>3.7</v>
      </c>
      <c r="AK657" s="99">
        <v>1.68</v>
      </c>
      <c r="AL657" s="100">
        <v>0.317</v>
      </c>
      <c r="AM657" s="99">
        <v>1.53</v>
      </c>
      <c r="AN657" s="99">
        <v>2.27</v>
      </c>
      <c r="AO657" s="99">
        <v>0.1</v>
      </c>
      <c r="AP657" s="101">
        <v>35</v>
      </c>
      <c r="AQ657" s="102">
        <v>110</v>
      </c>
      <c r="AR657" s="103">
        <v>12</v>
      </c>
      <c r="AS657" s="102">
        <v>1</v>
      </c>
      <c r="AT657" s="191">
        <v>0</v>
      </c>
      <c r="AU657" s="84">
        <v>268</v>
      </c>
      <c r="AV657" s="84">
        <v>19</v>
      </c>
      <c r="AW657" s="94">
        <v>0.15</v>
      </c>
      <c r="AX657" s="84" t="s">
        <v>1945</v>
      </c>
      <c r="AY657" s="97">
        <v>41.8</v>
      </c>
      <c r="AZ657" s="94">
        <v>4.99</v>
      </c>
      <c r="BA657" s="96">
        <v>92</v>
      </c>
      <c r="BB657" s="96">
        <v>12</v>
      </c>
      <c r="BC657" s="84" t="s">
        <v>1955</v>
      </c>
      <c r="BD657" s="97">
        <v>47.4</v>
      </c>
      <c r="BE657" s="94">
        <v>4.8099999999999996</v>
      </c>
      <c r="BF657" s="96">
        <v>95</v>
      </c>
      <c r="BG657" s="96">
        <v>14</v>
      </c>
      <c r="BH657" s="97">
        <v>13</v>
      </c>
      <c r="BI657" s="94">
        <v>6.23</v>
      </c>
      <c r="BJ657" s="94">
        <v>5.27</v>
      </c>
      <c r="BK657" s="96">
        <v>5</v>
      </c>
      <c r="BL657" s="94">
        <v>-1.58</v>
      </c>
      <c r="BM657" s="36">
        <v>7</v>
      </c>
      <c r="BN657" s="70" t="s">
        <v>1065</v>
      </c>
      <c r="BO657" s="104">
        <v>34</v>
      </c>
      <c r="BP657" s="84" t="s">
        <v>6185</v>
      </c>
      <c r="BQ657" s="84">
        <v>600965</v>
      </c>
      <c r="BR657" s="36" t="s">
        <v>4683</v>
      </c>
      <c r="BS657" s="36" t="s">
        <v>6183</v>
      </c>
      <c r="BT657" s="36" t="s">
        <v>5914</v>
      </c>
      <c r="BU657" s="84" t="s">
        <v>5888</v>
      </c>
      <c r="BV657" s="84" t="s">
        <v>4668</v>
      </c>
    </row>
    <row r="658" spans="1:74" x14ac:dyDescent="0.3">
      <c r="A658" s="84" t="s">
        <v>2620</v>
      </c>
      <c r="B658" s="84" t="s">
        <v>34</v>
      </c>
      <c r="C658" s="84" t="s">
        <v>1065</v>
      </c>
      <c r="D658" s="84">
        <v>2018</v>
      </c>
      <c r="E658" s="84">
        <v>28</v>
      </c>
      <c r="F658" s="84" t="s">
        <v>1400</v>
      </c>
      <c r="G658" s="84" t="s">
        <v>1373</v>
      </c>
      <c r="H658" s="93" t="s">
        <v>1955</v>
      </c>
      <c r="I658" s="94">
        <v>0.43</v>
      </c>
      <c r="J658" s="93" t="s">
        <v>1064</v>
      </c>
      <c r="K658" s="184">
        <v>37.9</v>
      </c>
      <c r="L658" s="185">
        <v>2</v>
      </c>
      <c r="M658" s="96">
        <v>38</v>
      </c>
      <c r="N658" s="96">
        <v>0</v>
      </c>
      <c r="O658" s="96">
        <v>0</v>
      </c>
      <c r="P658" s="96">
        <v>0</v>
      </c>
      <c r="Q658" s="185">
        <v>4</v>
      </c>
      <c r="R658" s="96">
        <v>15</v>
      </c>
      <c r="S658" s="96">
        <v>175</v>
      </c>
      <c r="T658" s="96">
        <v>6</v>
      </c>
      <c r="U658" s="96">
        <v>16</v>
      </c>
      <c r="V658" s="96">
        <v>1</v>
      </c>
      <c r="W658" s="185">
        <v>43</v>
      </c>
      <c r="X658" s="96">
        <v>121</v>
      </c>
      <c r="Y658" s="96">
        <v>36</v>
      </c>
      <c r="Z658" s="96">
        <v>44</v>
      </c>
      <c r="AA658" s="96">
        <v>2</v>
      </c>
      <c r="AB658" s="96">
        <v>1</v>
      </c>
      <c r="AC658" s="96">
        <v>0</v>
      </c>
      <c r="AD658" s="96">
        <v>20</v>
      </c>
      <c r="AE658" s="188">
        <v>4.8600000000000003</v>
      </c>
      <c r="AF658" s="96">
        <v>32</v>
      </c>
      <c r="AG658" s="97">
        <v>7.1</v>
      </c>
      <c r="AH658" s="98">
        <v>2.7</v>
      </c>
      <c r="AI658" s="97">
        <v>9.1999999999999993</v>
      </c>
      <c r="AJ658" s="97">
        <v>3.5</v>
      </c>
      <c r="AK658" s="99">
        <v>1.42</v>
      </c>
      <c r="AL658" s="100">
        <v>0.30499999999999999</v>
      </c>
      <c r="AM658" s="99">
        <v>1.37</v>
      </c>
      <c r="AN658" s="99">
        <v>1.96</v>
      </c>
      <c r="AO658" s="99">
        <v>0.09</v>
      </c>
      <c r="AP658" s="101">
        <v>62</v>
      </c>
      <c r="AQ658" s="102">
        <v>115</v>
      </c>
      <c r="AR658" s="103">
        <v>12</v>
      </c>
      <c r="AS658" s="102">
        <v>1</v>
      </c>
      <c r="AT658" s="191">
        <v>1.52</v>
      </c>
      <c r="AU658" s="84">
        <v>272</v>
      </c>
      <c r="AV658" s="84">
        <v>20</v>
      </c>
      <c r="AW658" s="94">
        <v>-0.38</v>
      </c>
      <c r="AX658" s="84" t="s">
        <v>1859</v>
      </c>
      <c r="AY658" s="97">
        <v>70.599999999999994</v>
      </c>
      <c r="AZ658" s="94">
        <v>4.3499999999999996</v>
      </c>
      <c r="BA658" s="96">
        <v>80</v>
      </c>
      <c r="BB658" s="96">
        <v>26</v>
      </c>
      <c r="BC658" s="84" t="s">
        <v>1955</v>
      </c>
      <c r="BD658" s="97">
        <v>63.2</v>
      </c>
      <c r="BE658" s="94">
        <v>4.4800000000000004</v>
      </c>
      <c r="BF658" s="96">
        <v>89</v>
      </c>
      <c r="BG658" s="96">
        <v>22</v>
      </c>
      <c r="BH658" s="97">
        <v>21</v>
      </c>
      <c r="BI658" s="94">
        <v>5.14</v>
      </c>
      <c r="BJ658" s="94">
        <v>6.05</v>
      </c>
      <c r="BK658" s="96">
        <v>4</v>
      </c>
      <c r="BL658" s="94">
        <v>-0.28000000000000003</v>
      </c>
      <c r="BM658" s="36">
        <v>8</v>
      </c>
      <c r="BN658" s="70" t="s">
        <v>1065</v>
      </c>
      <c r="BO658" s="104">
        <v>42</v>
      </c>
      <c r="BP658" s="84" t="s">
        <v>2621</v>
      </c>
      <c r="BQ658" s="84">
        <v>543859</v>
      </c>
      <c r="BR658" s="36" t="s">
        <v>3766</v>
      </c>
      <c r="BS658" s="36" t="s">
        <v>5883</v>
      </c>
      <c r="BT658" s="36" t="s">
        <v>5909</v>
      </c>
      <c r="BU658" s="84" t="s">
        <v>5312</v>
      </c>
      <c r="BV658" s="84" t="s">
        <v>4668</v>
      </c>
    </row>
    <row r="659" spans="1:74" x14ac:dyDescent="0.3">
      <c r="A659" s="84" t="s">
        <v>6186</v>
      </c>
      <c r="B659" s="84" t="s">
        <v>63</v>
      </c>
      <c r="C659" s="84" t="s">
        <v>1065</v>
      </c>
      <c r="D659" s="84">
        <v>2018</v>
      </c>
      <c r="E659" s="84">
        <v>27</v>
      </c>
      <c r="F659" s="84" t="s">
        <v>1400</v>
      </c>
      <c r="G659" s="84" t="s">
        <v>1373</v>
      </c>
      <c r="H659" s="93" t="s">
        <v>1955</v>
      </c>
      <c r="I659" s="94">
        <v>0.26</v>
      </c>
      <c r="J659" s="93" t="s">
        <v>1064</v>
      </c>
      <c r="K659" s="184">
        <v>32.9</v>
      </c>
      <c r="L659" s="185">
        <v>1</v>
      </c>
      <c r="M659" s="96">
        <v>27</v>
      </c>
      <c r="N659" s="96">
        <v>0</v>
      </c>
      <c r="O659" s="96">
        <v>0</v>
      </c>
      <c r="P659" s="96">
        <v>0</v>
      </c>
      <c r="Q659" s="185">
        <v>1</v>
      </c>
      <c r="R659" s="96">
        <v>9</v>
      </c>
      <c r="S659" s="96">
        <v>143</v>
      </c>
      <c r="T659" s="96">
        <v>6</v>
      </c>
      <c r="U659" s="96">
        <v>13</v>
      </c>
      <c r="V659" s="96">
        <v>1</v>
      </c>
      <c r="W659" s="185">
        <v>29</v>
      </c>
      <c r="X659" s="96">
        <v>96</v>
      </c>
      <c r="Y659" s="96">
        <v>34</v>
      </c>
      <c r="Z659" s="96">
        <v>43</v>
      </c>
      <c r="AA659" s="96">
        <v>1</v>
      </c>
      <c r="AB659" s="96">
        <v>1</v>
      </c>
      <c r="AC659" s="96">
        <v>0</v>
      </c>
      <c r="AD659" s="96">
        <v>20</v>
      </c>
      <c r="AE659" s="188">
        <v>4.75</v>
      </c>
      <c r="AF659" s="96">
        <v>27</v>
      </c>
      <c r="AG659" s="97">
        <v>7.6</v>
      </c>
      <c r="AH659" s="98">
        <v>2.2000000000000002</v>
      </c>
      <c r="AI659" s="97">
        <v>8.1</v>
      </c>
      <c r="AJ659" s="97">
        <v>3.6</v>
      </c>
      <c r="AK659" s="99">
        <v>1.53</v>
      </c>
      <c r="AL659" s="100">
        <v>0.311</v>
      </c>
      <c r="AM659" s="99">
        <v>1.51</v>
      </c>
      <c r="AN659" s="99">
        <v>2.11</v>
      </c>
      <c r="AO659" s="99">
        <v>0.09</v>
      </c>
      <c r="AP659" s="101">
        <v>30</v>
      </c>
      <c r="AQ659" s="102">
        <v>112</v>
      </c>
      <c r="AR659" s="103">
        <v>12</v>
      </c>
      <c r="AS659" s="102">
        <v>1</v>
      </c>
      <c r="AT659" s="191">
        <v>0</v>
      </c>
      <c r="AU659" s="84">
        <v>273</v>
      </c>
      <c r="AV659" s="84">
        <v>21</v>
      </c>
      <c r="AW659" s="94">
        <v>0.01</v>
      </c>
      <c r="AX659" s="84" t="s">
        <v>1945</v>
      </c>
      <c r="AY659" s="97">
        <v>42.4</v>
      </c>
      <c r="AZ659" s="94">
        <v>4.91</v>
      </c>
      <c r="BA659" s="96">
        <v>90</v>
      </c>
      <c r="BB659" s="96">
        <v>13</v>
      </c>
      <c r="BC659" s="84" t="s">
        <v>1955</v>
      </c>
      <c r="BD659" s="97">
        <v>47.4</v>
      </c>
      <c r="BE659" s="94">
        <v>4.7699999999999996</v>
      </c>
      <c r="BF659" s="96">
        <v>94</v>
      </c>
      <c r="BG659" s="96">
        <v>15</v>
      </c>
      <c r="BH659" s="97">
        <v>18</v>
      </c>
      <c r="BI659" s="94">
        <v>6</v>
      </c>
      <c r="BJ659" s="94">
        <v>4.7699999999999996</v>
      </c>
      <c r="BK659" s="96">
        <v>9</v>
      </c>
      <c r="BL659" s="94">
        <v>-1.25</v>
      </c>
      <c r="BM659" s="36">
        <v>3</v>
      </c>
      <c r="BN659" s="70" t="s">
        <v>1065</v>
      </c>
      <c r="BO659" s="104">
        <v>29</v>
      </c>
      <c r="BP659" s="84" t="s">
        <v>6187</v>
      </c>
      <c r="BQ659" s="84">
        <v>595234</v>
      </c>
      <c r="BR659" s="36" t="s">
        <v>3766</v>
      </c>
      <c r="BS659" s="36" t="s">
        <v>5918</v>
      </c>
      <c r="BT659" s="36" t="s">
        <v>5914</v>
      </c>
      <c r="BU659" s="84" t="s">
        <v>6183</v>
      </c>
      <c r="BV659" s="84" t="s">
        <v>4668</v>
      </c>
    </row>
    <row r="660" spans="1:74" x14ac:dyDescent="0.3">
      <c r="A660" s="84" t="s">
        <v>3283</v>
      </c>
      <c r="B660" s="84" t="s">
        <v>3282</v>
      </c>
      <c r="C660" s="84" t="s">
        <v>1065</v>
      </c>
      <c r="D660" s="84">
        <v>2018</v>
      </c>
      <c r="E660" s="84">
        <v>30</v>
      </c>
      <c r="F660" s="84" t="s">
        <v>1386</v>
      </c>
      <c r="G660" s="84" t="s">
        <v>1373</v>
      </c>
      <c r="H660" s="93" t="s">
        <v>1955</v>
      </c>
      <c r="I660" s="94">
        <v>0.22</v>
      </c>
      <c r="J660" s="93" t="s">
        <v>1064</v>
      </c>
      <c r="K660" s="184">
        <v>28.9</v>
      </c>
      <c r="L660" s="185">
        <v>1</v>
      </c>
      <c r="M660" s="96">
        <v>30</v>
      </c>
      <c r="N660" s="96">
        <v>0</v>
      </c>
      <c r="O660" s="96">
        <v>0</v>
      </c>
      <c r="P660" s="96">
        <v>0</v>
      </c>
      <c r="Q660" s="185">
        <v>0</v>
      </c>
      <c r="R660" s="96">
        <v>9</v>
      </c>
      <c r="S660" s="96">
        <v>136</v>
      </c>
      <c r="T660" s="96">
        <v>5</v>
      </c>
      <c r="U660" s="96">
        <v>14</v>
      </c>
      <c r="V660" s="96">
        <v>1</v>
      </c>
      <c r="W660" s="185">
        <v>30</v>
      </c>
      <c r="X660" s="96">
        <v>92</v>
      </c>
      <c r="Y660" s="96">
        <v>28</v>
      </c>
      <c r="Z660" s="96">
        <v>43</v>
      </c>
      <c r="AA660" s="96">
        <v>1</v>
      </c>
      <c r="AB660" s="96">
        <v>1</v>
      </c>
      <c r="AC660" s="96">
        <v>0</v>
      </c>
      <c r="AD660" s="96">
        <v>17</v>
      </c>
      <c r="AE660" s="188">
        <v>4.72</v>
      </c>
      <c r="AF660" s="96">
        <v>26</v>
      </c>
      <c r="AG660" s="97">
        <v>7.6</v>
      </c>
      <c r="AH660" s="98">
        <v>2.1</v>
      </c>
      <c r="AI660" s="97">
        <v>8.6</v>
      </c>
      <c r="AJ660" s="97">
        <v>4.2</v>
      </c>
      <c r="AK660" s="99">
        <v>1.37</v>
      </c>
      <c r="AL660" s="100">
        <v>0.28999999999999998</v>
      </c>
      <c r="AM660" s="99">
        <v>1.43</v>
      </c>
      <c r="AN660" s="99">
        <v>1.99</v>
      </c>
      <c r="AO660" s="99">
        <v>0.08</v>
      </c>
      <c r="AP660" s="101">
        <v>38</v>
      </c>
      <c r="AQ660" s="102">
        <v>112</v>
      </c>
      <c r="AR660" s="103">
        <v>12</v>
      </c>
      <c r="AS660" s="102">
        <v>1</v>
      </c>
      <c r="AT660" s="191">
        <v>0</v>
      </c>
      <c r="AU660" s="84">
        <v>274</v>
      </c>
      <c r="AV660" s="84">
        <v>22</v>
      </c>
      <c r="AW660" s="94">
        <v>0.19</v>
      </c>
      <c r="AX660" s="84" t="s">
        <v>1945</v>
      </c>
      <c r="AY660" s="97">
        <v>39.700000000000003</v>
      </c>
      <c r="AZ660" s="94">
        <v>4.8</v>
      </c>
      <c r="BA660" s="96">
        <v>88</v>
      </c>
      <c r="BB660" s="96">
        <v>13</v>
      </c>
      <c r="BC660" s="84" t="s">
        <v>1955</v>
      </c>
      <c r="BD660" s="97">
        <v>45.5</v>
      </c>
      <c r="BE660" s="94">
        <v>4.92</v>
      </c>
      <c r="BF660" s="96">
        <v>97</v>
      </c>
      <c r="BG660" s="96">
        <v>13</v>
      </c>
      <c r="BH660" s="97">
        <v>13.7</v>
      </c>
      <c r="BI660" s="94">
        <v>2.63</v>
      </c>
      <c r="BJ660" s="94">
        <v>4.7699999999999996</v>
      </c>
      <c r="BK660" s="96">
        <v>8</v>
      </c>
      <c r="BL660" s="94">
        <v>2.09</v>
      </c>
      <c r="BM660" s="36">
        <v>4</v>
      </c>
      <c r="BN660" s="70" t="s">
        <v>1065</v>
      </c>
      <c r="BO660" s="104">
        <v>32</v>
      </c>
      <c r="BP660" s="84" t="s">
        <v>3281</v>
      </c>
      <c r="BQ660" s="84">
        <v>599998</v>
      </c>
      <c r="BR660" s="36" t="s">
        <v>3766</v>
      </c>
      <c r="BS660" s="36" t="s">
        <v>4888</v>
      </c>
      <c r="BT660" s="36" t="s">
        <v>4397</v>
      </c>
      <c r="BU660" s="84" t="s">
        <v>3523</v>
      </c>
      <c r="BV660" s="84" t="s">
        <v>4674</v>
      </c>
    </row>
    <row r="661" spans="1:74" x14ac:dyDescent="0.3">
      <c r="A661" s="84" t="s">
        <v>6188</v>
      </c>
      <c r="B661" s="84" t="s">
        <v>6189</v>
      </c>
      <c r="C661" s="84" t="s">
        <v>1065</v>
      </c>
      <c r="D661" s="84">
        <v>2018</v>
      </c>
      <c r="E661" s="84">
        <v>26</v>
      </c>
      <c r="F661" s="84" t="s">
        <v>1377</v>
      </c>
      <c r="G661" s="84" t="s">
        <v>1373</v>
      </c>
      <c r="H661" s="93" t="s">
        <v>1955</v>
      </c>
      <c r="I661" s="94">
        <v>0.2</v>
      </c>
      <c r="J661" s="93" t="s">
        <v>1064</v>
      </c>
      <c r="K661" s="184">
        <v>32.1</v>
      </c>
      <c r="L661" s="185">
        <v>1</v>
      </c>
      <c r="M661" s="96">
        <v>26</v>
      </c>
      <c r="N661" s="96">
        <v>0</v>
      </c>
      <c r="O661" s="96">
        <v>0</v>
      </c>
      <c r="P661" s="96">
        <v>0</v>
      </c>
      <c r="Q661" s="185">
        <v>0</v>
      </c>
      <c r="R661" s="96">
        <v>7</v>
      </c>
      <c r="S661" s="96">
        <v>135</v>
      </c>
      <c r="T661" s="96">
        <v>5</v>
      </c>
      <c r="U661" s="96">
        <v>12</v>
      </c>
      <c r="V661" s="96">
        <v>1</v>
      </c>
      <c r="W661" s="185">
        <v>26</v>
      </c>
      <c r="X661" s="96">
        <v>89</v>
      </c>
      <c r="Y661" s="96">
        <v>37</v>
      </c>
      <c r="Z661" s="96">
        <v>43</v>
      </c>
      <c r="AA661" s="96">
        <v>2</v>
      </c>
      <c r="AB661" s="96">
        <v>1</v>
      </c>
      <c r="AC661" s="96">
        <v>1</v>
      </c>
      <c r="AD661" s="96">
        <v>20</v>
      </c>
      <c r="AE661" s="188">
        <v>4.79</v>
      </c>
      <c r="AF661" s="96">
        <v>29</v>
      </c>
      <c r="AG661" s="97">
        <v>8.8000000000000007</v>
      </c>
      <c r="AH661" s="98">
        <v>2.2000000000000002</v>
      </c>
      <c r="AI661" s="97">
        <v>7.9</v>
      </c>
      <c r="AJ661" s="97">
        <v>3.7</v>
      </c>
      <c r="AK661" s="99">
        <v>1.52</v>
      </c>
      <c r="AL661" s="100">
        <v>0.34100000000000003</v>
      </c>
      <c r="AM661" s="99">
        <v>1.67</v>
      </c>
      <c r="AN661" s="99">
        <v>2.1</v>
      </c>
      <c r="AO661" s="99">
        <v>0.09</v>
      </c>
      <c r="AP661" s="101">
        <v>26</v>
      </c>
      <c r="AQ661" s="102">
        <v>113</v>
      </c>
      <c r="AR661" s="103">
        <v>11</v>
      </c>
      <c r="AS661" s="102">
        <v>1</v>
      </c>
      <c r="AT661" s="191">
        <v>0</v>
      </c>
      <c r="AU661" s="84">
        <v>282</v>
      </c>
      <c r="AV661" s="84">
        <v>23</v>
      </c>
      <c r="AW661" s="94">
        <v>-0.03</v>
      </c>
      <c r="AX661" s="84" t="s">
        <v>1945</v>
      </c>
      <c r="AY661" s="97">
        <v>41.8</v>
      </c>
      <c r="AZ661" s="94">
        <v>4.91</v>
      </c>
      <c r="BA661" s="96">
        <v>90</v>
      </c>
      <c r="BB661" s="96">
        <v>12</v>
      </c>
      <c r="BC661" s="84" t="s">
        <v>1955</v>
      </c>
      <c r="BD661" s="97">
        <v>47.2</v>
      </c>
      <c r="BE661" s="94">
        <v>4.76</v>
      </c>
      <c r="BF661" s="96">
        <v>94</v>
      </c>
      <c r="BG661" s="96">
        <v>15</v>
      </c>
      <c r="BH661" s="97">
        <v>12.3</v>
      </c>
      <c r="BI661" s="94">
        <v>8.0299999999999994</v>
      </c>
      <c r="BJ661" s="94">
        <v>4.6500000000000004</v>
      </c>
      <c r="BK661" s="96">
        <v>9</v>
      </c>
      <c r="BL661" s="94">
        <v>-3.23</v>
      </c>
      <c r="BM661" s="36">
        <v>2</v>
      </c>
      <c r="BN661" s="70" t="s">
        <v>1065</v>
      </c>
      <c r="BO661" s="104">
        <v>35</v>
      </c>
      <c r="BP661" s="84" t="s">
        <v>6190</v>
      </c>
      <c r="BQ661" s="84">
        <v>592233</v>
      </c>
      <c r="BR661" s="36" t="s">
        <v>3761</v>
      </c>
      <c r="BS661" s="36" t="s">
        <v>5918</v>
      </c>
      <c r="BT661" s="36" t="s">
        <v>5930</v>
      </c>
      <c r="BU661" s="84" t="s">
        <v>5877</v>
      </c>
      <c r="BV661" s="84" t="s">
        <v>4689</v>
      </c>
    </row>
    <row r="662" spans="1:74" x14ac:dyDescent="0.3">
      <c r="A662" s="84" t="s">
        <v>3363</v>
      </c>
      <c r="B662" s="84" t="s">
        <v>5532</v>
      </c>
      <c r="C662" s="84" t="s">
        <v>1103</v>
      </c>
      <c r="D662" s="84">
        <v>2018</v>
      </c>
      <c r="E662" s="84">
        <v>23</v>
      </c>
      <c r="F662" s="84" t="s">
        <v>1375</v>
      </c>
      <c r="G662" s="84" t="s">
        <v>1373</v>
      </c>
      <c r="H662" s="93" t="s">
        <v>1955</v>
      </c>
      <c r="I662" s="94">
        <v>0.15</v>
      </c>
      <c r="J662" s="93" t="s">
        <v>1064</v>
      </c>
      <c r="K662" s="184">
        <v>37.4</v>
      </c>
      <c r="L662" s="185">
        <v>1</v>
      </c>
      <c r="M662" s="96">
        <v>27</v>
      </c>
      <c r="N662" s="96">
        <v>0</v>
      </c>
      <c r="O662" s="96">
        <v>0</v>
      </c>
      <c r="P662" s="96">
        <v>0</v>
      </c>
      <c r="Q662" s="185">
        <v>0</v>
      </c>
      <c r="R662" s="96">
        <v>7</v>
      </c>
      <c r="S662" s="96">
        <v>141</v>
      </c>
      <c r="T662" s="96">
        <v>6</v>
      </c>
      <c r="U662" s="96">
        <v>14</v>
      </c>
      <c r="V662" s="96">
        <v>1</v>
      </c>
      <c r="W662" s="185">
        <v>28</v>
      </c>
      <c r="X662" s="96">
        <v>94</v>
      </c>
      <c r="Y662" s="96">
        <v>35</v>
      </c>
      <c r="Z662" s="96">
        <v>44</v>
      </c>
      <c r="AA662" s="96">
        <v>1</v>
      </c>
      <c r="AB662" s="96">
        <v>1</v>
      </c>
      <c r="AC662" s="96">
        <v>0</v>
      </c>
      <c r="AD662" s="96">
        <v>23</v>
      </c>
      <c r="AE662" s="188">
        <v>4.91</v>
      </c>
      <c r="AF662" s="96">
        <v>28</v>
      </c>
      <c r="AG662" s="97">
        <v>8.1999999999999993</v>
      </c>
      <c r="AH662" s="98">
        <v>2</v>
      </c>
      <c r="AI662" s="97">
        <v>8.1</v>
      </c>
      <c r="AJ662" s="97">
        <v>4</v>
      </c>
      <c r="AK662" s="99">
        <v>1.63</v>
      </c>
      <c r="AL662" s="100">
        <v>0.307</v>
      </c>
      <c r="AM662" s="99">
        <v>1.56</v>
      </c>
      <c r="AN662" s="99">
        <v>2.2599999999999998</v>
      </c>
      <c r="AO662" s="99">
        <v>0.09</v>
      </c>
      <c r="AP662" s="101">
        <v>23</v>
      </c>
      <c r="AQ662" s="102">
        <v>116</v>
      </c>
      <c r="AR662" s="103">
        <v>11</v>
      </c>
      <c r="AS662" s="102">
        <v>0</v>
      </c>
      <c r="AT662" s="191">
        <v>0</v>
      </c>
      <c r="AU662" s="84">
        <v>289</v>
      </c>
      <c r="AV662" s="84">
        <v>24</v>
      </c>
      <c r="AW662" s="94">
        <v>0.01</v>
      </c>
      <c r="AX662" s="84" t="s">
        <v>1945</v>
      </c>
      <c r="AY662" s="97">
        <v>43.6</v>
      </c>
      <c r="AZ662" s="94">
        <v>5.12</v>
      </c>
      <c r="BA662" s="96">
        <v>94</v>
      </c>
      <c r="BB662" s="96">
        <v>11</v>
      </c>
      <c r="BC662" s="84" t="s">
        <v>1955</v>
      </c>
      <c r="BD662" s="97">
        <v>48.4</v>
      </c>
      <c r="BE662" s="94">
        <v>4.92</v>
      </c>
      <c r="BF662" s="96">
        <v>97</v>
      </c>
      <c r="BG662" s="96">
        <v>13</v>
      </c>
      <c r="BH662" s="97">
        <v>12.3</v>
      </c>
      <c r="BI662" s="94">
        <v>5.1100000000000003</v>
      </c>
      <c r="BJ662" s="94">
        <v>6.11</v>
      </c>
      <c r="BK662" s="96">
        <v>3</v>
      </c>
      <c r="BL662" s="94">
        <v>-0.19</v>
      </c>
      <c r="BM662" s="36">
        <v>8</v>
      </c>
      <c r="BN662" s="70" t="s">
        <v>1065</v>
      </c>
      <c r="BO662" s="104">
        <v>36</v>
      </c>
      <c r="BP662" s="84" t="s">
        <v>5533</v>
      </c>
      <c r="BQ662" s="84">
        <v>622795</v>
      </c>
      <c r="BR662" s="36" t="s">
        <v>3787</v>
      </c>
      <c r="BS662" s="36" t="s">
        <v>4948</v>
      </c>
      <c r="BT662" s="36" t="s">
        <v>5484</v>
      </c>
      <c r="BU662" s="84" t="s">
        <v>6101</v>
      </c>
      <c r="BV662" s="84" t="s">
        <v>4689</v>
      </c>
    </row>
    <row r="663" spans="1:74" x14ac:dyDescent="0.3">
      <c r="A663" s="84" t="s">
        <v>6191</v>
      </c>
      <c r="B663" s="84" t="s">
        <v>6192</v>
      </c>
      <c r="C663" s="84" t="s">
        <v>1103</v>
      </c>
      <c r="D663" s="84">
        <v>2018</v>
      </c>
      <c r="E663" s="84">
        <v>26</v>
      </c>
      <c r="F663" s="84" t="s">
        <v>1554</v>
      </c>
      <c r="G663" s="84" t="s">
        <v>1373</v>
      </c>
      <c r="H663" s="93" t="s">
        <v>1955</v>
      </c>
      <c r="I663" s="94">
        <v>0.24</v>
      </c>
      <c r="J663" s="93" t="s">
        <v>1064</v>
      </c>
      <c r="K663" s="184">
        <v>31.5</v>
      </c>
      <c r="L663" s="185">
        <v>1</v>
      </c>
      <c r="M663" s="96">
        <v>32</v>
      </c>
      <c r="N663" s="96">
        <v>0</v>
      </c>
      <c r="O663" s="96">
        <v>0</v>
      </c>
      <c r="P663" s="96">
        <v>0</v>
      </c>
      <c r="Q663" s="185">
        <v>0</v>
      </c>
      <c r="R663" s="96">
        <v>8</v>
      </c>
      <c r="S663" s="96">
        <v>146</v>
      </c>
      <c r="T663" s="96">
        <v>5</v>
      </c>
      <c r="U663" s="96">
        <v>16</v>
      </c>
      <c r="V663" s="96">
        <v>1</v>
      </c>
      <c r="W663" s="185">
        <v>30</v>
      </c>
      <c r="X663" s="96">
        <v>95</v>
      </c>
      <c r="Y663" s="96">
        <v>33</v>
      </c>
      <c r="Z663" s="96">
        <v>44</v>
      </c>
      <c r="AA663" s="96">
        <v>2</v>
      </c>
      <c r="AB663" s="96">
        <v>1</v>
      </c>
      <c r="AC663" s="96">
        <v>0</v>
      </c>
      <c r="AD663" s="96">
        <v>20</v>
      </c>
      <c r="AE663" s="188">
        <v>4.91</v>
      </c>
      <c r="AF663" s="96">
        <v>28</v>
      </c>
      <c r="AG663" s="97">
        <v>7.9</v>
      </c>
      <c r="AH663" s="98">
        <v>1.9</v>
      </c>
      <c r="AI663" s="97">
        <v>8.6</v>
      </c>
      <c r="AJ663" s="97">
        <v>4.5</v>
      </c>
      <c r="AK663" s="99">
        <v>1.3</v>
      </c>
      <c r="AL663" s="100">
        <v>0.34</v>
      </c>
      <c r="AM663" s="99">
        <v>1.66</v>
      </c>
      <c r="AN663" s="99">
        <v>1.95</v>
      </c>
      <c r="AO663" s="99">
        <v>0.08</v>
      </c>
      <c r="AP663" s="101">
        <v>33</v>
      </c>
      <c r="AQ663" s="102">
        <v>116</v>
      </c>
      <c r="AR663" s="103">
        <v>10</v>
      </c>
      <c r="AS663" s="102">
        <v>0</v>
      </c>
      <c r="AT663" s="191">
        <v>0</v>
      </c>
      <c r="AU663" s="84">
        <v>296</v>
      </c>
      <c r="AV663" s="84">
        <v>26</v>
      </c>
      <c r="AW663" s="94">
        <v>-0.17</v>
      </c>
      <c r="AX663" s="84" t="s">
        <v>1945</v>
      </c>
      <c r="AY663" s="97">
        <v>42.7</v>
      </c>
      <c r="AZ663" s="94">
        <v>4.8600000000000003</v>
      </c>
      <c r="BA663" s="96">
        <v>89</v>
      </c>
      <c r="BB663" s="96">
        <v>13</v>
      </c>
      <c r="BC663" s="84" t="s">
        <v>1955</v>
      </c>
      <c r="BD663" s="97">
        <v>48</v>
      </c>
      <c r="BE663" s="94">
        <v>4.74</v>
      </c>
      <c r="BF663" s="96">
        <v>94</v>
      </c>
      <c r="BG663" s="96">
        <v>15</v>
      </c>
      <c r="BH663" s="97">
        <v>16</v>
      </c>
      <c r="BI663" s="94">
        <v>7.88</v>
      </c>
      <c r="BJ663" s="94">
        <v>4.21</v>
      </c>
      <c r="BK663" s="96">
        <v>15</v>
      </c>
      <c r="BL663" s="94">
        <v>-2.96</v>
      </c>
      <c r="BM663" s="36">
        <v>-5</v>
      </c>
      <c r="BN663" s="70" t="s">
        <v>1065</v>
      </c>
      <c r="BO663" s="104">
        <v>32</v>
      </c>
      <c r="BP663" s="84" t="s">
        <v>6193</v>
      </c>
      <c r="BQ663" s="84">
        <v>594056</v>
      </c>
      <c r="BR663" s="36" t="s">
        <v>3760</v>
      </c>
      <c r="BS663" s="36" t="s">
        <v>4912</v>
      </c>
      <c r="BT663" s="36" t="s">
        <v>4501</v>
      </c>
      <c r="BU663" s="84" t="s">
        <v>5260</v>
      </c>
      <c r="BV663" s="84" t="s">
        <v>4668</v>
      </c>
    </row>
    <row r="664" spans="1:74" x14ac:dyDescent="0.3">
      <c r="A664" s="84" t="s">
        <v>2602</v>
      </c>
      <c r="B664" s="84" t="s">
        <v>2603</v>
      </c>
      <c r="C664" s="84" t="s">
        <v>1103</v>
      </c>
      <c r="D664" s="84">
        <v>2018</v>
      </c>
      <c r="E664" s="84">
        <v>30</v>
      </c>
      <c r="F664" s="84" t="s">
        <v>1377</v>
      </c>
      <c r="G664" s="84" t="s">
        <v>1373</v>
      </c>
      <c r="H664" s="93" t="s">
        <v>1955</v>
      </c>
      <c r="I664" s="94">
        <v>0.45</v>
      </c>
      <c r="J664" s="93" t="s">
        <v>1064</v>
      </c>
      <c r="K664" s="184">
        <v>32.6</v>
      </c>
      <c r="L664" s="185">
        <v>2</v>
      </c>
      <c r="M664" s="96">
        <v>23</v>
      </c>
      <c r="N664" s="96">
        <v>2</v>
      </c>
      <c r="O664" s="96">
        <v>0</v>
      </c>
      <c r="P664" s="96">
        <v>0</v>
      </c>
      <c r="Q664" s="185">
        <v>0</v>
      </c>
      <c r="R664" s="96">
        <v>6</v>
      </c>
      <c r="S664" s="96">
        <v>152</v>
      </c>
      <c r="T664" s="96">
        <v>6</v>
      </c>
      <c r="U664" s="96">
        <v>12</v>
      </c>
      <c r="V664" s="96">
        <v>1</v>
      </c>
      <c r="W664" s="185">
        <v>30</v>
      </c>
      <c r="X664" s="96">
        <v>105</v>
      </c>
      <c r="Y664" s="96">
        <v>36</v>
      </c>
      <c r="Z664" s="96">
        <v>46</v>
      </c>
      <c r="AA664" s="96">
        <v>1</v>
      </c>
      <c r="AB664" s="96">
        <v>1</v>
      </c>
      <c r="AC664" s="96">
        <v>0</v>
      </c>
      <c r="AD664" s="96">
        <v>18</v>
      </c>
      <c r="AE664" s="188">
        <v>5.0999999999999996</v>
      </c>
      <c r="AF664" s="96">
        <v>29</v>
      </c>
      <c r="AG664" s="97">
        <v>7.5</v>
      </c>
      <c r="AH664" s="98">
        <v>2.6</v>
      </c>
      <c r="AI664" s="97">
        <v>7.8</v>
      </c>
      <c r="AJ664" s="97">
        <v>3</v>
      </c>
      <c r="AK664" s="99">
        <v>1.58</v>
      </c>
      <c r="AL664" s="100">
        <v>0.29799999999999999</v>
      </c>
      <c r="AM664" s="99">
        <v>1.41</v>
      </c>
      <c r="AN664" s="99">
        <v>2.09</v>
      </c>
      <c r="AO664" s="99">
        <v>0.09</v>
      </c>
      <c r="AP664" s="101">
        <v>26</v>
      </c>
      <c r="AQ664" s="102">
        <v>120</v>
      </c>
      <c r="AR664" s="103">
        <v>9</v>
      </c>
      <c r="AS664" s="102">
        <v>0</v>
      </c>
      <c r="AT664" s="191">
        <v>0</v>
      </c>
      <c r="AU664" s="84">
        <v>300</v>
      </c>
      <c r="AV664" s="84">
        <v>27</v>
      </c>
      <c r="AW664" s="94">
        <v>-0.36</v>
      </c>
      <c r="AX664" s="84" t="s">
        <v>1859</v>
      </c>
      <c r="AY664" s="97">
        <v>67.2</v>
      </c>
      <c r="AZ664" s="94">
        <v>4.75</v>
      </c>
      <c r="BA664" s="96">
        <v>87</v>
      </c>
      <c r="BB664" s="96">
        <v>19</v>
      </c>
      <c r="BC664" s="84" t="s">
        <v>1955</v>
      </c>
      <c r="BD664" s="97">
        <v>60.5</v>
      </c>
      <c r="BE664" s="94">
        <v>4.74</v>
      </c>
      <c r="BF664" s="96">
        <v>94</v>
      </c>
      <c r="BG664" s="96">
        <v>17</v>
      </c>
      <c r="BH664" s="97">
        <v>14.7</v>
      </c>
      <c r="BI664" s="94">
        <v>10.43</v>
      </c>
      <c r="BJ664" s="94">
        <v>8.18</v>
      </c>
      <c r="BK664" s="96">
        <v>1</v>
      </c>
      <c r="BL664" s="94">
        <v>-5.33</v>
      </c>
      <c r="BM664" s="36">
        <v>9</v>
      </c>
      <c r="BN664" s="70" t="s">
        <v>1065</v>
      </c>
      <c r="BO664" s="104">
        <v>46</v>
      </c>
      <c r="BP664" s="84" t="s">
        <v>2604</v>
      </c>
      <c r="BQ664" s="84">
        <v>573064</v>
      </c>
      <c r="BR664" s="36" t="s">
        <v>3782</v>
      </c>
      <c r="BS664" s="36" t="s">
        <v>5406</v>
      </c>
      <c r="BT664" s="36" t="s">
        <v>3624</v>
      </c>
      <c r="BU664" s="84" t="s">
        <v>4236</v>
      </c>
      <c r="BV664" s="84" t="s">
        <v>4674</v>
      </c>
    </row>
    <row r="665" spans="1:74" x14ac:dyDescent="0.3">
      <c r="A665" s="84" t="s">
        <v>1928</v>
      </c>
      <c r="B665" s="84" t="s">
        <v>169</v>
      </c>
      <c r="C665" s="84" t="s">
        <v>1065</v>
      </c>
      <c r="D665" s="84">
        <v>2018</v>
      </c>
      <c r="E665" s="84">
        <v>35</v>
      </c>
      <c r="F665" s="84" t="s">
        <v>1392</v>
      </c>
      <c r="G665" s="84" t="s">
        <v>1373</v>
      </c>
      <c r="H665" s="93" t="s">
        <v>1955</v>
      </c>
      <c r="I665" s="94">
        <v>0.45</v>
      </c>
      <c r="J665" s="93" t="s">
        <v>1064</v>
      </c>
      <c r="K665" s="184">
        <v>30.9</v>
      </c>
      <c r="L665" s="185">
        <v>2</v>
      </c>
      <c r="M665" s="96">
        <v>34</v>
      </c>
      <c r="N665" s="96">
        <v>1</v>
      </c>
      <c r="O665" s="96">
        <v>0</v>
      </c>
      <c r="P665" s="96">
        <v>0</v>
      </c>
      <c r="Q665" s="185">
        <v>4</v>
      </c>
      <c r="R665" s="96">
        <v>11</v>
      </c>
      <c r="S665" s="96">
        <v>165</v>
      </c>
      <c r="T665" s="96">
        <v>4</v>
      </c>
      <c r="U665" s="96">
        <v>18</v>
      </c>
      <c r="V665" s="96">
        <v>1</v>
      </c>
      <c r="W665" s="185">
        <v>34</v>
      </c>
      <c r="X665" s="96">
        <v>111</v>
      </c>
      <c r="Y665" s="96">
        <v>34</v>
      </c>
      <c r="Z665" s="96">
        <v>46</v>
      </c>
      <c r="AA665" s="96">
        <v>2</v>
      </c>
      <c r="AB665" s="96">
        <v>1</v>
      </c>
      <c r="AC665" s="96">
        <v>0</v>
      </c>
      <c r="AD665" s="96">
        <v>18</v>
      </c>
      <c r="AE665" s="188">
        <v>5.16</v>
      </c>
      <c r="AF665" s="96">
        <v>33</v>
      </c>
      <c r="AG665" s="97">
        <v>7.9</v>
      </c>
      <c r="AH665" s="98">
        <v>1.9</v>
      </c>
      <c r="AI665" s="97">
        <v>7.9</v>
      </c>
      <c r="AJ665" s="97">
        <v>4.2</v>
      </c>
      <c r="AK665" s="99">
        <v>1.03</v>
      </c>
      <c r="AL665" s="100">
        <v>0.30299999999999999</v>
      </c>
      <c r="AM665" s="99">
        <v>1.47</v>
      </c>
      <c r="AN665" s="99">
        <v>1.61</v>
      </c>
      <c r="AO665" s="99">
        <v>0.06</v>
      </c>
      <c r="AP665" s="101">
        <v>26</v>
      </c>
      <c r="AQ665" s="102">
        <v>122</v>
      </c>
      <c r="AR665" s="103">
        <v>9</v>
      </c>
      <c r="AS665" s="102">
        <v>0</v>
      </c>
      <c r="AT665" s="191">
        <v>0</v>
      </c>
      <c r="AU665" s="84">
        <v>309</v>
      </c>
      <c r="AV665" s="84">
        <v>28</v>
      </c>
      <c r="AW665" s="94">
        <v>-0.65</v>
      </c>
      <c r="AX665" s="84" t="s">
        <v>1859</v>
      </c>
      <c r="AY665" s="97">
        <v>67.099999999999994</v>
      </c>
      <c r="AZ665" s="94">
        <v>4.47</v>
      </c>
      <c r="BA665" s="96">
        <v>82</v>
      </c>
      <c r="BB665" s="96">
        <v>23</v>
      </c>
      <c r="BC665" s="84" t="s">
        <v>1955</v>
      </c>
      <c r="BD665" s="97">
        <v>60.2</v>
      </c>
      <c r="BE665" s="94">
        <v>4.5199999999999996</v>
      </c>
      <c r="BF665" s="96">
        <v>89</v>
      </c>
      <c r="BG665" s="96">
        <v>21</v>
      </c>
      <c r="BH665" s="97">
        <v>21</v>
      </c>
      <c r="BI665" s="94">
        <v>6.43</v>
      </c>
      <c r="BJ665" s="94">
        <v>5.41</v>
      </c>
      <c r="BK665" s="96">
        <v>6</v>
      </c>
      <c r="BL665" s="94">
        <v>-1.27</v>
      </c>
      <c r="BM665" s="36">
        <v>3</v>
      </c>
      <c r="BN665" s="70" t="s">
        <v>1065</v>
      </c>
      <c r="BO665" s="104">
        <v>39</v>
      </c>
      <c r="BP665" s="84" t="s">
        <v>1929</v>
      </c>
      <c r="BQ665" s="84">
        <v>446099</v>
      </c>
      <c r="BR665" s="36" t="s">
        <v>4696</v>
      </c>
      <c r="BS665" s="36" t="s">
        <v>7067</v>
      </c>
      <c r="BT665" s="36" t="s">
        <v>4279</v>
      </c>
      <c r="BU665" s="84" t="s">
        <v>5462</v>
      </c>
      <c r="BV665" s="84" t="s">
        <v>4697</v>
      </c>
    </row>
    <row r="666" spans="1:74" x14ac:dyDescent="0.3">
      <c r="A666" s="84" t="s">
        <v>5511</v>
      </c>
      <c r="B666" s="84" t="s">
        <v>107</v>
      </c>
      <c r="C666" s="84" t="s">
        <v>1065</v>
      </c>
      <c r="D666" s="84">
        <v>2018</v>
      </c>
      <c r="E666" s="84">
        <v>26</v>
      </c>
      <c r="F666" s="84" t="s">
        <v>1383</v>
      </c>
      <c r="G666" s="84" t="s">
        <v>1373</v>
      </c>
      <c r="H666" s="93" t="s">
        <v>1955</v>
      </c>
      <c r="I666" s="94">
        <v>0.16</v>
      </c>
      <c r="J666" s="93" t="s">
        <v>1064</v>
      </c>
      <c r="K666" s="184">
        <v>31.2</v>
      </c>
      <c r="L666" s="185">
        <v>1</v>
      </c>
      <c r="M666" s="96">
        <v>28</v>
      </c>
      <c r="N666" s="96">
        <v>0</v>
      </c>
      <c r="O666" s="96">
        <v>0</v>
      </c>
      <c r="P666" s="96">
        <v>0</v>
      </c>
      <c r="Q666" s="185">
        <v>0</v>
      </c>
      <c r="R666" s="96">
        <v>9</v>
      </c>
      <c r="S666" s="96">
        <v>135</v>
      </c>
      <c r="T666" s="96">
        <v>5</v>
      </c>
      <c r="U666" s="96">
        <v>15</v>
      </c>
      <c r="V666" s="96">
        <v>1</v>
      </c>
      <c r="W666" s="185">
        <v>26</v>
      </c>
      <c r="X666" s="96">
        <v>89</v>
      </c>
      <c r="Y666" s="96">
        <v>31</v>
      </c>
      <c r="Z666" s="96">
        <v>46</v>
      </c>
      <c r="AA666" s="96">
        <v>2</v>
      </c>
      <c r="AB666" s="96">
        <v>1</v>
      </c>
      <c r="AC666" s="96">
        <v>0</v>
      </c>
      <c r="AD666" s="96">
        <v>18</v>
      </c>
      <c r="AE666" s="188">
        <v>5.07</v>
      </c>
      <c r="AF666" s="96">
        <v>28</v>
      </c>
      <c r="AG666" s="97">
        <v>8.4</v>
      </c>
      <c r="AH666" s="98">
        <v>1.8</v>
      </c>
      <c r="AI666" s="97">
        <v>8.1</v>
      </c>
      <c r="AJ666" s="97">
        <v>4.5</v>
      </c>
      <c r="AK666" s="99">
        <v>1.45</v>
      </c>
      <c r="AL666" s="100">
        <v>0.30299999999999999</v>
      </c>
      <c r="AM666" s="99">
        <v>1.57</v>
      </c>
      <c r="AN666" s="99">
        <v>2.11</v>
      </c>
      <c r="AO666" s="99">
        <v>0.08</v>
      </c>
      <c r="AP666" s="101">
        <v>22</v>
      </c>
      <c r="AQ666" s="102">
        <v>120</v>
      </c>
      <c r="AR666" s="103">
        <v>9</v>
      </c>
      <c r="AS666" s="102">
        <v>0</v>
      </c>
      <c r="AT666" s="191">
        <v>0</v>
      </c>
      <c r="AU666" s="84">
        <v>313</v>
      </c>
      <c r="AV666" s="84">
        <v>29</v>
      </c>
      <c r="AW666" s="94">
        <v>-0.28999999999999998</v>
      </c>
      <c r="AX666" s="84" t="s">
        <v>1945</v>
      </c>
      <c r="AY666" s="97">
        <v>40.799999999999997</v>
      </c>
      <c r="AZ666" s="94">
        <v>4.99</v>
      </c>
      <c r="BA666" s="96">
        <v>92</v>
      </c>
      <c r="BB666" s="96">
        <v>12</v>
      </c>
      <c r="BC666" s="84" t="s">
        <v>1955</v>
      </c>
      <c r="BD666" s="97">
        <v>46.4</v>
      </c>
      <c r="BE666" s="94">
        <v>4.78</v>
      </c>
      <c r="BF666" s="96">
        <v>94</v>
      </c>
      <c r="BG666" s="96">
        <v>15</v>
      </c>
      <c r="BH666" s="97">
        <v>11</v>
      </c>
      <c r="BI666" s="94">
        <v>0.82</v>
      </c>
      <c r="BJ666" s="94">
        <v>3.35</v>
      </c>
      <c r="BK666" s="96">
        <v>34</v>
      </c>
      <c r="BL666" s="94">
        <v>4.25</v>
      </c>
      <c r="BM666" s="36">
        <v>-25</v>
      </c>
      <c r="BN666" s="70" t="s">
        <v>1086</v>
      </c>
      <c r="BO666" s="104">
        <v>35</v>
      </c>
      <c r="BP666" s="84" t="s">
        <v>5512</v>
      </c>
      <c r="BQ666" s="84">
        <v>621294</v>
      </c>
      <c r="BR666" s="36" t="s">
        <v>3766</v>
      </c>
      <c r="BS666" s="36" t="s">
        <v>5962</v>
      </c>
      <c r="BT666" s="36" t="s">
        <v>5323</v>
      </c>
      <c r="BU666" s="84" t="s">
        <v>4439</v>
      </c>
      <c r="BV666" s="84" t="s">
        <v>4715</v>
      </c>
    </row>
    <row r="667" spans="1:74" x14ac:dyDescent="0.3">
      <c r="A667" s="84" t="s">
        <v>6194</v>
      </c>
      <c r="B667" s="84" t="s">
        <v>369</v>
      </c>
      <c r="C667" s="84" t="s">
        <v>1065</v>
      </c>
      <c r="D667" s="84">
        <v>2018</v>
      </c>
      <c r="E667" s="84">
        <v>26</v>
      </c>
      <c r="F667" s="84" t="s">
        <v>1377</v>
      </c>
      <c r="G667" s="84" t="s">
        <v>1373</v>
      </c>
      <c r="H667" s="93" t="s">
        <v>1955</v>
      </c>
      <c r="I667" s="94">
        <v>0.28999999999999998</v>
      </c>
      <c r="J667" s="93" t="s">
        <v>1064</v>
      </c>
      <c r="K667" s="184">
        <v>34.299999999999997</v>
      </c>
      <c r="L667" s="185">
        <v>1</v>
      </c>
      <c r="M667" s="96">
        <v>29</v>
      </c>
      <c r="N667" s="96">
        <v>0</v>
      </c>
      <c r="O667" s="96">
        <v>0</v>
      </c>
      <c r="P667" s="96">
        <v>0</v>
      </c>
      <c r="Q667" s="185">
        <v>0</v>
      </c>
      <c r="R667" s="96">
        <v>10</v>
      </c>
      <c r="S667" s="96">
        <v>150</v>
      </c>
      <c r="T667" s="96">
        <v>5</v>
      </c>
      <c r="U667" s="96">
        <v>17</v>
      </c>
      <c r="V667" s="96">
        <v>1</v>
      </c>
      <c r="W667" s="185">
        <v>27</v>
      </c>
      <c r="X667" s="96">
        <v>102</v>
      </c>
      <c r="Y667" s="96">
        <v>32</v>
      </c>
      <c r="Z667" s="96">
        <v>47</v>
      </c>
      <c r="AA667" s="96">
        <v>1</v>
      </c>
      <c r="AB667" s="96">
        <v>1</v>
      </c>
      <c r="AC667" s="96">
        <v>0</v>
      </c>
      <c r="AD667" s="96">
        <v>19</v>
      </c>
      <c r="AE667" s="188">
        <v>5.18</v>
      </c>
      <c r="AF667" s="96">
        <v>30</v>
      </c>
      <c r="AG667" s="97">
        <v>8</v>
      </c>
      <c r="AH667" s="98">
        <v>1.5</v>
      </c>
      <c r="AI667" s="97">
        <v>7.2</v>
      </c>
      <c r="AJ667" s="97">
        <v>4.5999999999999996</v>
      </c>
      <c r="AK667" s="99">
        <v>1.38</v>
      </c>
      <c r="AL667" s="100">
        <v>0.28799999999999998</v>
      </c>
      <c r="AM667" s="99">
        <v>1.55</v>
      </c>
      <c r="AN667" s="99">
        <v>2.0499999999999998</v>
      </c>
      <c r="AO667" s="99">
        <v>7.0000000000000007E-2</v>
      </c>
      <c r="AP667" s="101">
        <v>7</v>
      </c>
      <c r="AQ667" s="102">
        <v>122</v>
      </c>
      <c r="AR667" s="103">
        <v>9</v>
      </c>
      <c r="AS667" s="102">
        <v>-1</v>
      </c>
      <c r="AT667" s="191">
        <v>0</v>
      </c>
      <c r="AU667" s="84">
        <v>314</v>
      </c>
      <c r="AV667" s="84">
        <v>30</v>
      </c>
      <c r="AW667" s="94">
        <v>-0.3</v>
      </c>
      <c r="AX667" s="84" t="s">
        <v>1945</v>
      </c>
      <c r="AY667" s="97">
        <v>43</v>
      </c>
      <c r="AZ667" s="94">
        <v>5.0599999999999996</v>
      </c>
      <c r="BA667" s="96">
        <v>93</v>
      </c>
      <c r="BB667" s="96">
        <v>11</v>
      </c>
      <c r="BC667" s="84" t="s">
        <v>1955</v>
      </c>
      <c r="BD667" s="97">
        <v>47.7</v>
      </c>
      <c r="BE667" s="94">
        <v>4.88</v>
      </c>
      <c r="BF667" s="96">
        <v>96</v>
      </c>
      <c r="BG667" s="96">
        <v>14</v>
      </c>
      <c r="BH667" s="97">
        <v>20.7</v>
      </c>
      <c r="BI667" s="94">
        <v>4.3499999999999996</v>
      </c>
      <c r="BJ667" s="94">
        <v>5.81</v>
      </c>
      <c r="BK667" s="96">
        <v>4</v>
      </c>
      <c r="BL667" s="94">
        <v>0.82</v>
      </c>
      <c r="BM667" s="36">
        <v>4</v>
      </c>
      <c r="BN667" s="70" t="s">
        <v>1065</v>
      </c>
      <c r="BO667" s="104">
        <v>27</v>
      </c>
      <c r="BP667" s="84" t="s">
        <v>6195</v>
      </c>
      <c r="BQ667" s="84">
        <v>642231</v>
      </c>
      <c r="BR667" s="36" t="s">
        <v>3761</v>
      </c>
      <c r="BS667" s="36" t="s">
        <v>6000</v>
      </c>
      <c r="BT667" s="36" t="s">
        <v>6196</v>
      </c>
      <c r="BU667" s="84" t="s">
        <v>5857</v>
      </c>
      <c r="BV667" s="84" t="s">
        <v>4668</v>
      </c>
    </row>
    <row r="668" spans="1:74" x14ac:dyDescent="0.3">
      <c r="A668" s="84" t="s">
        <v>2271</v>
      </c>
      <c r="B668" s="84" t="s">
        <v>1792</v>
      </c>
      <c r="C668" s="84" t="s">
        <v>1103</v>
      </c>
      <c r="D668" s="84">
        <v>2018</v>
      </c>
      <c r="E668" s="84">
        <v>33</v>
      </c>
      <c r="F668" s="84" t="s">
        <v>1383</v>
      </c>
      <c r="G668" s="84" t="s">
        <v>1373</v>
      </c>
      <c r="H668" s="93" t="s">
        <v>1955</v>
      </c>
      <c r="I668" s="94">
        <v>0.37</v>
      </c>
      <c r="J668" s="93" t="s">
        <v>1064</v>
      </c>
      <c r="K668" s="184">
        <v>26.5</v>
      </c>
      <c r="L668" s="185">
        <v>1</v>
      </c>
      <c r="M668" s="96">
        <v>29</v>
      </c>
      <c r="N668" s="96">
        <v>2</v>
      </c>
      <c r="O668" s="96">
        <v>0</v>
      </c>
      <c r="P668" s="96">
        <v>0</v>
      </c>
      <c r="Q668" s="185">
        <v>0</v>
      </c>
      <c r="R668" s="96">
        <v>6</v>
      </c>
      <c r="S668" s="96">
        <v>138</v>
      </c>
      <c r="T668" s="96">
        <v>4</v>
      </c>
      <c r="U668" s="96">
        <v>14</v>
      </c>
      <c r="V668" s="96">
        <v>1</v>
      </c>
      <c r="W668" s="185">
        <v>26</v>
      </c>
      <c r="X668" s="96">
        <v>96</v>
      </c>
      <c r="Y668" s="96">
        <v>28</v>
      </c>
      <c r="Z668" s="96">
        <v>46</v>
      </c>
      <c r="AA668" s="96">
        <v>1</v>
      </c>
      <c r="AB668" s="96">
        <v>1</v>
      </c>
      <c r="AC668" s="96">
        <v>0</v>
      </c>
      <c r="AD668" s="96">
        <v>15</v>
      </c>
      <c r="AE668" s="188">
        <v>5.1100000000000003</v>
      </c>
      <c r="AF668" s="96">
        <v>25</v>
      </c>
      <c r="AG668" s="97">
        <v>7.1</v>
      </c>
      <c r="AH668" s="98">
        <v>1.9</v>
      </c>
      <c r="AI668" s="97">
        <v>7.5</v>
      </c>
      <c r="AJ668" s="97">
        <v>3.9</v>
      </c>
      <c r="AK668" s="99">
        <v>0.99</v>
      </c>
      <c r="AL668" s="100">
        <v>0.29299999999999998</v>
      </c>
      <c r="AM668" s="99">
        <v>1.41</v>
      </c>
      <c r="AN668" s="99">
        <v>1.54</v>
      </c>
      <c r="AO668" s="99">
        <v>0.05</v>
      </c>
      <c r="AP668" s="101">
        <v>22</v>
      </c>
      <c r="AQ668" s="102">
        <v>121</v>
      </c>
      <c r="AR668" s="103">
        <v>9</v>
      </c>
      <c r="AS668" s="102">
        <v>0</v>
      </c>
      <c r="AT668" s="191">
        <v>0</v>
      </c>
      <c r="AU668" s="84">
        <v>316</v>
      </c>
      <c r="AV668" s="84">
        <v>31</v>
      </c>
      <c r="AW668" s="94">
        <v>-0.59</v>
      </c>
      <c r="AX668" s="84" t="s">
        <v>1859</v>
      </c>
      <c r="AY668" s="97">
        <v>64</v>
      </c>
      <c r="AZ668" s="94">
        <v>4.46</v>
      </c>
      <c r="BA668" s="96">
        <v>82</v>
      </c>
      <c r="BB668" s="96">
        <v>22</v>
      </c>
      <c r="BC668" s="84" t="s">
        <v>1955</v>
      </c>
      <c r="BD668" s="97">
        <v>58</v>
      </c>
      <c r="BE668" s="94">
        <v>4.5199999999999996</v>
      </c>
      <c r="BF668" s="96">
        <v>89</v>
      </c>
      <c r="BG668" s="96">
        <v>20</v>
      </c>
      <c r="BH668" s="97">
        <v>13</v>
      </c>
      <c r="BI668" s="94">
        <v>7.62</v>
      </c>
      <c r="BJ668" s="94">
        <v>4.87</v>
      </c>
      <c r="BK668" s="96">
        <v>7</v>
      </c>
      <c r="BL668" s="94">
        <v>-2.5</v>
      </c>
      <c r="BM668" s="36">
        <v>1</v>
      </c>
      <c r="BN668" s="70" t="s">
        <v>1065</v>
      </c>
      <c r="BO668" s="104">
        <v>45</v>
      </c>
      <c r="BP668" s="84" t="s">
        <v>2272</v>
      </c>
      <c r="BQ668" s="84">
        <v>518927</v>
      </c>
      <c r="BR668" s="36" t="s">
        <v>3776</v>
      </c>
      <c r="BS668" s="36" t="s">
        <v>3662</v>
      </c>
      <c r="BT668" s="36" t="s">
        <v>3736</v>
      </c>
      <c r="BU668" s="84" t="s">
        <v>3606</v>
      </c>
      <c r="BV668" s="84" t="s">
        <v>4697</v>
      </c>
    </row>
    <row r="669" spans="1:74" x14ac:dyDescent="0.3">
      <c r="A669" s="84" t="s">
        <v>2126</v>
      </c>
      <c r="B669" s="84" t="s">
        <v>334</v>
      </c>
      <c r="C669" s="84" t="s">
        <v>1103</v>
      </c>
      <c r="D669" s="84">
        <v>2018</v>
      </c>
      <c r="E669" s="84">
        <v>35</v>
      </c>
      <c r="F669" s="84" t="s">
        <v>1386</v>
      </c>
      <c r="G669" s="84" t="s">
        <v>1373</v>
      </c>
      <c r="H669" s="93" t="s">
        <v>1955</v>
      </c>
      <c r="I669" s="94">
        <v>0.37</v>
      </c>
      <c r="J669" s="93" t="s">
        <v>1064</v>
      </c>
      <c r="K669" s="184">
        <v>25.1</v>
      </c>
      <c r="L669" s="185">
        <v>2</v>
      </c>
      <c r="M669" s="96">
        <v>28</v>
      </c>
      <c r="N669" s="96">
        <v>2</v>
      </c>
      <c r="O669" s="96">
        <v>0</v>
      </c>
      <c r="P669" s="96">
        <v>0</v>
      </c>
      <c r="Q669" s="185">
        <v>0</v>
      </c>
      <c r="R669" s="96">
        <v>6</v>
      </c>
      <c r="S669" s="96">
        <v>135</v>
      </c>
      <c r="T669" s="96">
        <v>4</v>
      </c>
      <c r="U669" s="96">
        <v>12</v>
      </c>
      <c r="V669" s="96">
        <v>1</v>
      </c>
      <c r="W669" s="185">
        <v>25</v>
      </c>
      <c r="X669" s="96">
        <v>93</v>
      </c>
      <c r="Y669" s="96">
        <v>29</v>
      </c>
      <c r="Z669" s="96">
        <v>46</v>
      </c>
      <c r="AA669" s="96">
        <v>1</v>
      </c>
      <c r="AB669" s="96">
        <v>1</v>
      </c>
      <c r="AC669" s="96">
        <v>0</v>
      </c>
      <c r="AD669" s="96">
        <v>14</v>
      </c>
      <c r="AE669" s="188">
        <v>5.13</v>
      </c>
      <c r="AF669" s="96">
        <v>25</v>
      </c>
      <c r="AG669" s="97">
        <v>7.2</v>
      </c>
      <c r="AH669" s="98">
        <v>2.1</v>
      </c>
      <c r="AI669" s="97">
        <v>7.2</v>
      </c>
      <c r="AJ669" s="97">
        <v>3.3</v>
      </c>
      <c r="AK669" s="99">
        <v>1.07</v>
      </c>
      <c r="AL669" s="100">
        <v>0.30099999999999999</v>
      </c>
      <c r="AM669" s="99">
        <v>1.41</v>
      </c>
      <c r="AN669" s="99">
        <v>1.55</v>
      </c>
      <c r="AO669" s="99">
        <v>0.06</v>
      </c>
      <c r="AP669" s="101">
        <v>20</v>
      </c>
      <c r="AQ669" s="102">
        <v>121</v>
      </c>
      <c r="AR669" s="103">
        <v>8</v>
      </c>
      <c r="AS669" s="102">
        <v>0</v>
      </c>
      <c r="AT669" s="191">
        <v>0</v>
      </c>
      <c r="AU669" s="84">
        <v>321</v>
      </c>
      <c r="AV669" s="84">
        <v>32</v>
      </c>
      <c r="AW669" s="94">
        <v>-0.59</v>
      </c>
      <c r="AX669" s="84" t="s">
        <v>1859</v>
      </c>
      <c r="AY669" s="97">
        <v>63.1</v>
      </c>
      <c r="AZ669" s="94">
        <v>4.45</v>
      </c>
      <c r="BA669" s="96">
        <v>82</v>
      </c>
      <c r="BB669" s="96">
        <v>22</v>
      </c>
      <c r="BC669" s="84" t="s">
        <v>1955</v>
      </c>
      <c r="BD669" s="97">
        <v>57.1</v>
      </c>
      <c r="BE669" s="94">
        <v>4.54</v>
      </c>
      <c r="BF669" s="96">
        <v>90</v>
      </c>
      <c r="BG669" s="96">
        <v>20</v>
      </c>
      <c r="BH669" s="97">
        <v>11</v>
      </c>
      <c r="BI669" s="94">
        <v>7.36</v>
      </c>
      <c r="BJ669" s="94">
        <v>6.27</v>
      </c>
      <c r="BK669" s="96">
        <v>2</v>
      </c>
      <c r="BL669" s="94">
        <v>-2.23</v>
      </c>
      <c r="BM669" s="36">
        <v>6</v>
      </c>
      <c r="BN669" s="70" t="s">
        <v>1065</v>
      </c>
      <c r="BO669" s="104">
        <v>46</v>
      </c>
      <c r="BP669" s="84" t="s">
        <v>2127</v>
      </c>
      <c r="BQ669" s="84">
        <v>434442</v>
      </c>
      <c r="BR669" s="36" t="s">
        <v>3768</v>
      </c>
      <c r="BS669" s="36" t="s">
        <v>4566</v>
      </c>
      <c r="BT669" s="36" t="s">
        <v>3612</v>
      </c>
      <c r="BU669" s="84" t="s">
        <v>3515</v>
      </c>
      <c r="BV669" s="84" t="s">
        <v>4697</v>
      </c>
    </row>
    <row r="670" spans="1:74" x14ac:dyDescent="0.3">
      <c r="A670" s="84" t="s">
        <v>957</v>
      </c>
      <c r="B670" s="84" t="s">
        <v>22</v>
      </c>
      <c r="C670" s="84" t="s">
        <v>1065</v>
      </c>
      <c r="D670" s="84">
        <v>2018</v>
      </c>
      <c r="E670" s="84">
        <v>23</v>
      </c>
      <c r="F670" s="84" t="s">
        <v>1381</v>
      </c>
      <c r="G670" s="84" t="s">
        <v>1373</v>
      </c>
      <c r="H670" s="93" t="s">
        <v>1955</v>
      </c>
      <c r="I670" s="94">
        <v>0.28000000000000003</v>
      </c>
      <c r="J670" s="93" t="s">
        <v>1064</v>
      </c>
      <c r="K670" s="184">
        <v>37.4</v>
      </c>
      <c r="L670" s="185">
        <v>1</v>
      </c>
      <c r="M670" s="96">
        <v>34</v>
      </c>
      <c r="N670" s="96">
        <v>0</v>
      </c>
      <c r="O670" s="96">
        <v>0</v>
      </c>
      <c r="P670" s="96">
        <v>0</v>
      </c>
      <c r="Q670" s="185">
        <v>0</v>
      </c>
      <c r="R670" s="96">
        <v>9</v>
      </c>
      <c r="S670" s="96">
        <v>162</v>
      </c>
      <c r="T670" s="96">
        <v>7</v>
      </c>
      <c r="U670" s="96">
        <v>16</v>
      </c>
      <c r="V670" s="96">
        <v>1</v>
      </c>
      <c r="W670" s="185">
        <v>33</v>
      </c>
      <c r="X670" s="96">
        <v>104</v>
      </c>
      <c r="Y670" s="96">
        <v>38</v>
      </c>
      <c r="Z670" s="96">
        <v>48</v>
      </c>
      <c r="AA670" s="96">
        <v>1</v>
      </c>
      <c r="AB670" s="96">
        <v>2</v>
      </c>
      <c r="AC670" s="96">
        <v>0</v>
      </c>
      <c r="AD670" s="96">
        <v>27</v>
      </c>
      <c r="AE670" s="188">
        <v>5.28</v>
      </c>
      <c r="AF670" s="96">
        <v>25</v>
      </c>
      <c r="AG670" s="97">
        <v>6.5</v>
      </c>
      <c r="AH670" s="98">
        <v>2.1</v>
      </c>
      <c r="AI670" s="97">
        <v>8.5</v>
      </c>
      <c r="AJ670" s="97">
        <v>4</v>
      </c>
      <c r="AK670" s="99">
        <v>1.66</v>
      </c>
      <c r="AL670" s="100">
        <v>0.34100000000000003</v>
      </c>
      <c r="AM670" s="99">
        <v>1.66</v>
      </c>
      <c r="AN670" s="99">
        <v>2.29</v>
      </c>
      <c r="AO670" s="99">
        <v>0.1</v>
      </c>
      <c r="AP670" s="101">
        <v>28</v>
      </c>
      <c r="AQ670" s="102">
        <v>125</v>
      </c>
      <c r="AR670" s="103">
        <v>8</v>
      </c>
      <c r="AS670" s="102">
        <v>-1</v>
      </c>
      <c r="AT670" s="191">
        <v>0</v>
      </c>
      <c r="AU670" s="84">
        <v>322</v>
      </c>
      <c r="AV670" s="84">
        <v>33</v>
      </c>
      <c r="AW670" s="94">
        <v>-0.44</v>
      </c>
      <c r="AX670" s="84" t="s">
        <v>1945</v>
      </c>
      <c r="AY670" s="97">
        <v>46.3</v>
      </c>
      <c r="AZ670" s="94">
        <v>5</v>
      </c>
      <c r="BA670" s="96">
        <v>92</v>
      </c>
      <c r="BB670" s="96">
        <v>12</v>
      </c>
      <c r="BC670" s="84" t="s">
        <v>1955</v>
      </c>
      <c r="BD670" s="97">
        <v>51.1</v>
      </c>
      <c r="BE670" s="94">
        <v>4.84</v>
      </c>
      <c r="BF670" s="96">
        <v>96</v>
      </c>
      <c r="BG670" s="96">
        <v>15</v>
      </c>
      <c r="BH670" s="97">
        <v>19</v>
      </c>
      <c r="BI670" s="94">
        <v>12.32</v>
      </c>
      <c r="BJ670" s="94">
        <v>5.31</v>
      </c>
      <c r="BK670" s="96">
        <v>6</v>
      </c>
      <c r="BL670" s="94">
        <v>-7.03</v>
      </c>
      <c r="BM670" s="36">
        <v>2</v>
      </c>
      <c r="BN670" s="70" t="s">
        <v>1065</v>
      </c>
      <c r="BO670" s="104">
        <v>32</v>
      </c>
      <c r="BP670" s="84" t="s">
        <v>6197</v>
      </c>
      <c r="BQ670" s="84">
        <v>641729</v>
      </c>
      <c r="BR670" s="36" t="s">
        <v>4683</v>
      </c>
      <c r="BS670" s="36" t="s">
        <v>5791</v>
      </c>
      <c r="BT670" s="36" t="s">
        <v>5918</v>
      </c>
      <c r="BU670" s="84" t="s">
        <v>5917</v>
      </c>
      <c r="BV670" s="84" t="s">
        <v>4668</v>
      </c>
    </row>
    <row r="671" spans="1:74" x14ac:dyDescent="0.3">
      <c r="A671" s="84" t="s">
        <v>6198</v>
      </c>
      <c r="B671" s="84" t="s">
        <v>217</v>
      </c>
      <c r="C671" s="84" t="s">
        <v>1065</v>
      </c>
      <c r="D671" s="84">
        <v>2018</v>
      </c>
      <c r="E671" s="84">
        <v>28</v>
      </c>
      <c r="F671" s="84" t="s">
        <v>1390</v>
      </c>
      <c r="G671" s="84" t="s">
        <v>1373</v>
      </c>
      <c r="H671" s="93" t="s">
        <v>1955</v>
      </c>
      <c r="I671" s="94">
        <v>0.19</v>
      </c>
      <c r="J671" s="93" t="s">
        <v>1064</v>
      </c>
      <c r="K671" s="184">
        <v>27.8</v>
      </c>
      <c r="L671" s="185">
        <v>1</v>
      </c>
      <c r="M671" s="96">
        <v>27</v>
      </c>
      <c r="N671" s="96">
        <v>0</v>
      </c>
      <c r="O671" s="96">
        <v>0</v>
      </c>
      <c r="P671" s="96">
        <v>0</v>
      </c>
      <c r="Q671" s="185">
        <v>0</v>
      </c>
      <c r="R671" s="96">
        <v>8</v>
      </c>
      <c r="S671" s="96">
        <v>131</v>
      </c>
      <c r="T671" s="96">
        <v>5</v>
      </c>
      <c r="U671" s="96">
        <v>16</v>
      </c>
      <c r="V671" s="96">
        <v>1</v>
      </c>
      <c r="W671" s="185">
        <v>23</v>
      </c>
      <c r="X671" s="96">
        <v>85</v>
      </c>
      <c r="Y671" s="96">
        <v>30</v>
      </c>
      <c r="Z671" s="96">
        <v>52</v>
      </c>
      <c r="AA671" s="96">
        <v>1</v>
      </c>
      <c r="AB671" s="96">
        <v>2</v>
      </c>
      <c r="AC671" s="96">
        <v>0</v>
      </c>
      <c r="AD671" s="96">
        <v>19</v>
      </c>
      <c r="AE671" s="188">
        <v>5.75</v>
      </c>
      <c r="AF671" s="96">
        <v>27</v>
      </c>
      <c r="AG671" s="97">
        <v>8.5</v>
      </c>
      <c r="AH671" s="98">
        <v>1.4</v>
      </c>
      <c r="AI671" s="97">
        <v>7.3</v>
      </c>
      <c r="AJ671" s="97">
        <v>5.2</v>
      </c>
      <c r="AK671" s="99">
        <v>1.54</v>
      </c>
      <c r="AL671" s="100">
        <v>0.29899999999999999</v>
      </c>
      <c r="AM671" s="99">
        <v>1.67</v>
      </c>
      <c r="AN671" s="99">
        <v>2.29</v>
      </c>
      <c r="AO671" s="99">
        <v>0.08</v>
      </c>
      <c r="AP671" s="101">
        <v>2</v>
      </c>
      <c r="AQ671" s="102">
        <v>136</v>
      </c>
      <c r="AR671" s="103">
        <v>5</v>
      </c>
      <c r="AS671" s="102">
        <v>-2</v>
      </c>
      <c r="AT671" s="191">
        <v>0</v>
      </c>
      <c r="AU671" s="84">
        <v>362</v>
      </c>
      <c r="AV671" s="84">
        <v>34</v>
      </c>
      <c r="AW671" s="94">
        <v>-0.48</v>
      </c>
      <c r="AX671" s="84" t="s">
        <v>1945</v>
      </c>
      <c r="AY671" s="97">
        <v>39</v>
      </c>
      <c r="AZ671" s="94">
        <v>5.37</v>
      </c>
      <c r="BA671" s="96">
        <v>99</v>
      </c>
      <c r="BB671" s="96">
        <v>9</v>
      </c>
      <c r="BC671" s="84" t="s">
        <v>1955</v>
      </c>
      <c r="BD671" s="97">
        <v>44.9</v>
      </c>
      <c r="BE671" s="94">
        <v>5.27</v>
      </c>
      <c r="BF671" s="96">
        <v>104</v>
      </c>
      <c r="BG671" s="96">
        <v>10</v>
      </c>
      <c r="BH671" s="97">
        <v>12</v>
      </c>
      <c r="BI671" s="94">
        <v>8.25</v>
      </c>
      <c r="BJ671" s="94">
        <v>9.2100000000000009</v>
      </c>
      <c r="BK671" s="96">
        <v>0</v>
      </c>
      <c r="BL671" s="94">
        <v>-2.5</v>
      </c>
      <c r="BM671" s="36">
        <v>5</v>
      </c>
      <c r="BN671" s="70" t="s">
        <v>1065</v>
      </c>
      <c r="BO671" s="104">
        <v>33</v>
      </c>
      <c r="BP671" s="84" t="s">
        <v>6199</v>
      </c>
      <c r="BQ671" s="84">
        <v>643329</v>
      </c>
      <c r="BR671" s="36" t="s">
        <v>3795</v>
      </c>
      <c r="BS671" s="36" t="s">
        <v>6200</v>
      </c>
      <c r="BT671" s="36" t="s">
        <v>5443</v>
      </c>
      <c r="BU671" s="84" t="s">
        <v>5357</v>
      </c>
      <c r="BV671" s="84" t="s">
        <v>4689</v>
      </c>
    </row>
    <row r="672" spans="1:74" x14ac:dyDescent="0.3">
      <c r="A672" s="84" t="s">
        <v>5528</v>
      </c>
      <c r="B672" s="84" t="s">
        <v>5529</v>
      </c>
      <c r="C672" s="84" t="s">
        <v>1065</v>
      </c>
      <c r="D672" s="84">
        <v>2018</v>
      </c>
      <c r="E672" s="84">
        <v>27</v>
      </c>
      <c r="F672" s="84" t="s">
        <v>1381</v>
      </c>
      <c r="G672" s="84" t="s">
        <v>1373</v>
      </c>
      <c r="H672" s="93" t="s">
        <v>1967</v>
      </c>
      <c r="I672" s="94">
        <v>0.04</v>
      </c>
      <c r="J672" s="93" t="s">
        <v>1064</v>
      </c>
      <c r="K672" s="184">
        <v>28.3</v>
      </c>
      <c r="L672" s="185">
        <v>1</v>
      </c>
      <c r="M672" s="96">
        <v>27</v>
      </c>
      <c r="N672" s="96">
        <v>0</v>
      </c>
      <c r="O672" s="96">
        <v>0</v>
      </c>
      <c r="P672" s="96">
        <v>0</v>
      </c>
      <c r="Q672" s="185">
        <v>0</v>
      </c>
      <c r="R672" s="96">
        <v>9</v>
      </c>
      <c r="S672" s="96">
        <v>134</v>
      </c>
      <c r="T672" s="96">
        <v>4</v>
      </c>
      <c r="U672" s="96">
        <v>17</v>
      </c>
      <c r="V672" s="96">
        <v>1</v>
      </c>
      <c r="W672" s="185">
        <v>21</v>
      </c>
      <c r="X672" s="96">
        <v>83</v>
      </c>
      <c r="Y672" s="96">
        <v>34</v>
      </c>
      <c r="Z672" s="96">
        <v>34</v>
      </c>
      <c r="AA672" s="96">
        <v>2</v>
      </c>
      <c r="AB672" s="96">
        <v>2</v>
      </c>
      <c r="AC672" s="96">
        <v>0</v>
      </c>
      <c r="AD672" s="96">
        <v>22</v>
      </c>
      <c r="AE672" s="188">
        <v>3.79</v>
      </c>
      <c r="AF672" s="96">
        <v>29</v>
      </c>
      <c r="AG672" s="97">
        <v>9.1999999999999993</v>
      </c>
      <c r="AH672" s="98">
        <v>1.2</v>
      </c>
      <c r="AI672" s="97">
        <v>7.4</v>
      </c>
      <c r="AJ672" s="97">
        <v>5.5</v>
      </c>
      <c r="AK672" s="99">
        <v>1.34</v>
      </c>
      <c r="AL672" s="100">
        <v>0.33200000000000002</v>
      </c>
      <c r="AM672" s="99">
        <v>1.86</v>
      </c>
      <c r="AN672" s="99">
        <v>2.1</v>
      </c>
      <c r="AO672" s="99">
        <v>7.0000000000000007E-2</v>
      </c>
      <c r="AP672" s="101">
        <v>13</v>
      </c>
      <c r="AQ672" s="102">
        <v>90</v>
      </c>
      <c r="AR672" s="103">
        <v>27</v>
      </c>
      <c r="AS672" s="102">
        <v>4</v>
      </c>
      <c r="AT672" s="191">
        <v>0</v>
      </c>
      <c r="AU672" s="84">
        <v>128</v>
      </c>
      <c r="AV672" s="84">
        <v>1</v>
      </c>
      <c r="AW672" s="94">
        <v>1.34</v>
      </c>
      <c r="AX672" s="84" t="s">
        <v>1945</v>
      </c>
      <c r="AY672" s="97">
        <v>39</v>
      </c>
      <c r="AZ672" s="94">
        <v>5.18</v>
      </c>
      <c r="BA672" s="96">
        <v>95</v>
      </c>
      <c r="BB672" s="96">
        <v>10</v>
      </c>
      <c r="BC672" s="84" t="s">
        <v>1967</v>
      </c>
      <c r="BD672" s="97">
        <v>49.5</v>
      </c>
      <c r="BE672" s="94">
        <v>5.13</v>
      </c>
      <c r="BF672" s="96">
        <v>101</v>
      </c>
      <c r="BG672" s="96">
        <v>12</v>
      </c>
      <c r="BH672" s="97">
        <v>0.3</v>
      </c>
      <c r="BI672" s="94">
        <v>108</v>
      </c>
      <c r="BJ672" s="94">
        <v>4.07</v>
      </c>
      <c r="BK672" s="96">
        <v>9</v>
      </c>
      <c r="BL672" s="94">
        <v>-104.21</v>
      </c>
      <c r="BM672" s="36">
        <v>17</v>
      </c>
      <c r="BN672" s="70" t="s">
        <v>1076</v>
      </c>
      <c r="BO672" s="104">
        <v>49</v>
      </c>
      <c r="BP672" s="84" t="s">
        <v>5530</v>
      </c>
      <c r="BQ672" s="84">
        <v>571035</v>
      </c>
      <c r="BR672" s="36" t="s">
        <v>4434</v>
      </c>
      <c r="BS672" s="36" t="s">
        <v>5356</v>
      </c>
      <c r="BT672" s="36" t="s">
        <v>5072</v>
      </c>
      <c r="BU672" s="84" t="s">
        <v>5539</v>
      </c>
      <c r="BV672" s="84" t="s">
        <v>4693</v>
      </c>
    </row>
    <row r="673" spans="1:74" x14ac:dyDescent="0.3">
      <c r="A673" s="84" t="s">
        <v>4267</v>
      </c>
      <c r="B673" s="84" t="s">
        <v>178</v>
      </c>
      <c r="C673" s="84" t="s">
        <v>1065</v>
      </c>
      <c r="D673" s="84">
        <v>2018</v>
      </c>
      <c r="E673" s="84">
        <v>28</v>
      </c>
      <c r="F673" s="84" t="s">
        <v>1377</v>
      </c>
      <c r="G673" s="84" t="s">
        <v>1373</v>
      </c>
      <c r="H673" s="93" t="s">
        <v>1967</v>
      </c>
      <c r="I673" s="94">
        <v>0.47</v>
      </c>
      <c r="J673" s="93" t="s">
        <v>1064</v>
      </c>
      <c r="K673" s="184">
        <v>43.8</v>
      </c>
      <c r="L673" s="185">
        <v>2</v>
      </c>
      <c r="M673" s="96">
        <v>20</v>
      </c>
      <c r="N673" s="96">
        <v>4</v>
      </c>
      <c r="O673" s="96">
        <v>0</v>
      </c>
      <c r="P673" s="96">
        <v>0</v>
      </c>
      <c r="Q673" s="185">
        <v>0</v>
      </c>
      <c r="R673" s="96">
        <v>5</v>
      </c>
      <c r="S673" s="96">
        <v>179</v>
      </c>
      <c r="T673" s="96">
        <v>6</v>
      </c>
      <c r="U673" s="96">
        <v>16</v>
      </c>
      <c r="V673" s="96">
        <v>2</v>
      </c>
      <c r="W673" s="185">
        <v>33</v>
      </c>
      <c r="X673" s="96">
        <v>124</v>
      </c>
      <c r="Y673" s="96">
        <v>44</v>
      </c>
      <c r="Z673" s="96">
        <v>42</v>
      </c>
      <c r="AA673" s="96">
        <v>2</v>
      </c>
      <c r="AB673" s="96">
        <v>2</v>
      </c>
      <c r="AC673" s="96">
        <v>0</v>
      </c>
      <c r="AD673" s="96">
        <v>24</v>
      </c>
      <c r="AE673" s="188">
        <v>4.7</v>
      </c>
      <c r="AF673" s="96">
        <v>39</v>
      </c>
      <c r="AG673" s="97">
        <v>8.5</v>
      </c>
      <c r="AH673" s="98">
        <v>2</v>
      </c>
      <c r="AI673" s="97">
        <v>7.4</v>
      </c>
      <c r="AJ673" s="97">
        <v>3.6</v>
      </c>
      <c r="AK673" s="99">
        <v>1.42</v>
      </c>
      <c r="AL673" s="100">
        <v>0.28499999999999998</v>
      </c>
      <c r="AM673" s="99">
        <v>1.43</v>
      </c>
      <c r="AN673" s="99">
        <v>1.98</v>
      </c>
      <c r="AO673" s="99">
        <v>0.08</v>
      </c>
      <c r="AP673" s="101">
        <v>20</v>
      </c>
      <c r="AQ673" s="102">
        <v>111</v>
      </c>
      <c r="AR673" s="103">
        <v>15</v>
      </c>
      <c r="AS673" s="102">
        <v>2</v>
      </c>
      <c r="AT673" s="191">
        <v>0.74</v>
      </c>
      <c r="AU673" s="84">
        <v>236</v>
      </c>
      <c r="AV673" s="84">
        <v>2</v>
      </c>
      <c r="AW673" s="94">
        <v>-0.05</v>
      </c>
      <c r="AX673" s="84" t="s">
        <v>1739</v>
      </c>
      <c r="AY673" s="97">
        <v>47.7</v>
      </c>
      <c r="AZ673" s="94">
        <v>4.74</v>
      </c>
      <c r="BA673" s="96">
        <v>87</v>
      </c>
      <c r="BB673" s="96">
        <v>15</v>
      </c>
      <c r="BC673" s="84" t="s">
        <v>1967</v>
      </c>
      <c r="BD673" s="97">
        <v>53.1</v>
      </c>
      <c r="BE673" s="94">
        <v>4.6500000000000004</v>
      </c>
      <c r="BF673" s="96">
        <v>92</v>
      </c>
      <c r="BG673" s="96">
        <v>17</v>
      </c>
      <c r="BH673" s="97">
        <v>10.7</v>
      </c>
      <c r="BI673" s="94">
        <v>4.22</v>
      </c>
      <c r="BJ673" s="94">
        <v>5.95</v>
      </c>
      <c r="BK673" s="96">
        <v>3</v>
      </c>
      <c r="BL673" s="94">
        <v>0.49</v>
      </c>
      <c r="BM673" s="36">
        <v>12</v>
      </c>
      <c r="BN673" s="70" t="s">
        <v>1065</v>
      </c>
      <c r="BO673" s="104">
        <v>42</v>
      </c>
      <c r="BP673" s="84" t="s">
        <v>4268</v>
      </c>
      <c r="BQ673" s="84">
        <v>548337</v>
      </c>
      <c r="BR673" s="36" t="s">
        <v>3761</v>
      </c>
      <c r="BS673" s="36" t="s">
        <v>6121</v>
      </c>
      <c r="BT673" s="36" t="s">
        <v>3489</v>
      </c>
      <c r="BU673" s="84" t="s">
        <v>3557</v>
      </c>
      <c r="BV673" s="84" t="s">
        <v>4716</v>
      </c>
    </row>
    <row r="674" spans="1:74" x14ac:dyDescent="0.3">
      <c r="A674" s="84" t="s">
        <v>6201</v>
      </c>
      <c r="B674" s="84" t="s">
        <v>6202</v>
      </c>
      <c r="C674" s="84" t="s">
        <v>1065</v>
      </c>
      <c r="D674" s="84">
        <v>2018</v>
      </c>
      <c r="E674" s="84">
        <v>24</v>
      </c>
      <c r="F674" s="84" t="s">
        <v>1390</v>
      </c>
      <c r="G674" s="84" t="s">
        <v>1373</v>
      </c>
      <c r="H674" s="93" t="s">
        <v>1967</v>
      </c>
      <c r="I674" s="94">
        <v>0.02</v>
      </c>
      <c r="J674" s="93" t="s">
        <v>1064</v>
      </c>
      <c r="K674" s="184">
        <v>32</v>
      </c>
      <c r="L674" s="185">
        <v>1</v>
      </c>
      <c r="M674" s="96">
        <v>27</v>
      </c>
      <c r="N674" s="96">
        <v>0</v>
      </c>
      <c r="O674" s="96">
        <v>0</v>
      </c>
      <c r="P674" s="96">
        <v>0</v>
      </c>
      <c r="Q674" s="185">
        <v>0</v>
      </c>
      <c r="R674" s="96">
        <v>10</v>
      </c>
      <c r="S674" s="96">
        <v>138</v>
      </c>
      <c r="T674" s="96">
        <v>6</v>
      </c>
      <c r="U674" s="96">
        <v>16</v>
      </c>
      <c r="V674" s="96">
        <v>1</v>
      </c>
      <c r="W674" s="185">
        <v>25</v>
      </c>
      <c r="X674" s="96">
        <v>86</v>
      </c>
      <c r="Y674" s="96">
        <v>36</v>
      </c>
      <c r="Z674" s="96">
        <v>40</v>
      </c>
      <c r="AA674" s="96">
        <v>2</v>
      </c>
      <c r="AB674" s="96">
        <v>2</v>
      </c>
      <c r="AC674" s="96">
        <v>0</v>
      </c>
      <c r="AD674" s="96">
        <v>23</v>
      </c>
      <c r="AE674" s="188">
        <v>4.45</v>
      </c>
      <c r="AF674" s="96">
        <v>29</v>
      </c>
      <c r="AG674" s="97">
        <v>9</v>
      </c>
      <c r="AH674" s="98">
        <v>1.5</v>
      </c>
      <c r="AI674" s="97">
        <v>8.1999999999999993</v>
      </c>
      <c r="AJ674" s="97">
        <v>5</v>
      </c>
      <c r="AK674" s="99">
        <v>1.81</v>
      </c>
      <c r="AL674" s="100">
        <v>0.33700000000000002</v>
      </c>
      <c r="AM674" s="99">
        <v>1.83</v>
      </c>
      <c r="AN674" s="99">
        <v>2.56</v>
      </c>
      <c r="AO674" s="99">
        <v>0.1</v>
      </c>
      <c r="AP674" s="101">
        <v>18</v>
      </c>
      <c r="AQ674" s="102">
        <v>105</v>
      </c>
      <c r="AR674" s="103">
        <v>15</v>
      </c>
      <c r="AS674" s="102">
        <v>2</v>
      </c>
      <c r="AT674" s="191">
        <v>0</v>
      </c>
      <c r="AU674" s="84">
        <v>237</v>
      </c>
      <c r="AV674" s="84">
        <v>3</v>
      </c>
      <c r="AW674" s="94">
        <v>0.49</v>
      </c>
      <c r="AX674" s="84" t="s">
        <v>1945</v>
      </c>
      <c r="AY674" s="97">
        <v>40.700000000000003</v>
      </c>
      <c r="AZ674" s="94">
        <v>5.21</v>
      </c>
      <c r="BA674" s="96">
        <v>96</v>
      </c>
      <c r="BB674" s="96">
        <v>10</v>
      </c>
      <c r="BC674" s="84" t="s">
        <v>1967</v>
      </c>
      <c r="BD674" s="97">
        <v>51</v>
      </c>
      <c r="BE674" s="94">
        <v>4.9400000000000004</v>
      </c>
      <c r="BF674" s="96">
        <v>98</v>
      </c>
      <c r="BG674" s="96">
        <v>14</v>
      </c>
      <c r="BH674" s="97">
        <v>1</v>
      </c>
      <c r="BI674" s="94">
        <v>0</v>
      </c>
      <c r="BJ674" s="94">
        <v>0.93</v>
      </c>
      <c r="BK674" s="96">
        <v>5774</v>
      </c>
      <c r="BL674" s="94">
        <v>4.45</v>
      </c>
      <c r="BM674" s="36">
        <v>-5760</v>
      </c>
      <c r="BN674" s="70" t="s">
        <v>1086</v>
      </c>
      <c r="BO674" s="104">
        <v>50</v>
      </c>
      <c r="BP674" s="84" t="s">
        <v>6203</v>
      </c>
      <c r="BQ674" s="84">
        <v>600986</v>
      </c>
      <c r="BR674" s="36" t="s">
        <v>4711</v>
      </c>
      <c r="BS674" s="36" t="s">
        <v>5938</v>
      </c>
      <c r="BT674" s="36" t="s">
        <v>5891</v>
      </c>
      <c r="BU674" s="84" t="s">
        <v>6162</v>
      </c>
      <c r="BV674" s="84" t="s">
        <v>4715</v>
      </c>
    </row>
    <row r="675" spans="1:74" x14ac:dyDescent="0.3">
      <c r="A675" s="84" t="s">
        <v>1975</v>
      </c>
      <c r="B675" s="84" t="s">
        <v>896</v>
      </c>
      <c r="C675" s="84" t="s">
        <v>1065</v>
      </c>
      <c r="D675" s="84">
        <v>2018</v>
      </c>
      <c r="E675" s="84">
        <v>30</v>
      </c>
      <c r="F675" s="84" t="s">
        <v>1390</v>
      </c>
      <c r="G675" s="84" t="s">
        <v>1373</v>
      </c>
      <c r="H675" s="93" t="s">
        <v>1967</v>
      </c>
      <c r="I675" s="94">
        <v>0.3</v>
      </c>
      <c r="J675" s="93" t="s">
        <v>1064</v>
      </c>
      <c r="K675" s="184">
        <v>26.5</v>
      </c>
      <c r="L675" s="185">
        <v>1</v>
      </c>
      <c r="M675" s="96">
        <v>28</v>
      </c>
      <c r="N675" s="96">
        <v>1</v>
      </c>
      <c r="O675" s="96">
        <v>0</v>
      </c>
      <c r="P675" s="96">
        <v>0</v>
      </c>
      <c r="Q675" s="185">
        <v>0</v>
      </c>
      <c r="R675" s="96">
        <v>7</v>
      </c>
      <c r="S675" s="96">
        <v>141</v>
      </c>
      <c r="T675" s="96">
        <v>4</v>
      </c>
      <c r="U675" s="96">
        <v>13</v>
      </c>
      <c r="V675" s="96">
        <v>1</v>
      </c>
      <c r="W675" s="185">
        <v>31</v>
      </c>
      <c r="X675" s="96">
        <v>98</v>
      </c>
      <c r="Y675" s="96">
        <v>26</v>
      </c>
      <c r="Z675" s="96">
        <v>41</v>
      </c>
      <c r="AA675" s="96">
        <v>2</v>
      </c>
      <c r="AB675" s="96">
        <v>1</v>
      </c>
      <c r="AC675" s="96">
        <v>0</v>
      </c>
      <c r="AD675" s="96">
        <v>13</v>
      </c>
      <c r="AE675" s="188">
        <v>4.54</v>
      </c>
      <c r="AF675" s="96">
        <v>24</v>
      </c>
      <c r="AG675" s="97">
        <v>6.4</v>
      </c>
      <c r="AH675" s="98">
        <v>2.4</v>
      </c>
      <c r="AI675" s="97">
        <v>8.6</v>
      </c>
      <c r="AJ675" s="97">
        <v>3.6</v>
      </c>
      <c r="AK675" s="99">
        <v>1.1399999999999999</v>
      </c>
      <c r="AL675" s="100">
        <v>0.30399999999999999</v>
      </c>
      <c r="AM675" s="99">
        <v>1.35</v>
      </c>
      <c r="AN675" s="99">
        <v>1.67</v>
      </c>
      <c r="AO675" s="99">
        <v>7.0000000000000007E-2</v>
      </c>
      <c r="AP675" s="101">
        <v>54</v>
      </c>
      <c r="AQ675" s="102">
        <v>107</v>
      </c>
      <c r="AR675" s="103">
        <v>13</v>
      </c>
      <c r="AS675" s="102">
        <v>1</v>
      </c>
      <c r="AT675" s="191">
        <v>0</v>
      </c>
      <c r="AU675" s="84">
        <v>249</v>
      </c>
      <c r="AV675" s="84">
        <v>4</v>
      </c>
      <c r="AW675" s="94">
        <v>-0.15</v>
      </c>
      <c r="AX675" s="84" t="s">
        <v>1859</v>
      </c>
      <c r="AY675" s="97">
        <v>65.900000000000006</v>
      </c>
      <c r="AZ675" s="94">
        <v>4.34</v>
      </c>
      <c r="BA675" s="96">
        <v>80</v>
      </c>
      <c r="BB675" s="96">
        <v>25</v>
      </c>
      <c r="BC675" s="84" t="s">
        <v>1967</v>
      </c>
      <c r="BD675" s="97">
        <v>63.8</v>
      </c>
      <c r="BE675" s="94">
        <v>4.3899999999999997</v>
      </c>
      <c r="BF675" s="96">
        <v>87</v>
      </c>
      <c r="BG675" s="96">
        <v>23</v>
      </c>
      <c r="BH675" s="97">
        <v>8.6999999999999993</v>
      </c>
      <c r="BI675" s="94">
        <v>1.04</v>
      </c>
      <c r="BJ675" s="94">
        <v>1.33</v>
      </c>
      <c r="BK675" s="96">
        <v>1368</v>
      </c>
      <c r="BL675" s="94">
        <v>3.5</v>
      </c>
      <c r="BM675" s="36">
        <v>-1355</v>
      </c>
      <c r="BN675" s="70" t="s">
        <v>1086</v>
      </c>
      <c r="BO675" s="104">
        <v>55</v>
      </c>
      <c r="BP675" s="84" t="s">
        <v>1976</v>
      </c>
      <c r="BQ675" s="84">
        <v>474029</v>
      </c>
      <c r="BR675" s="36" t="s">
        <v>3766</v>
      </c>
      <c r="BS675" s="36" t="s">
        <v>3582</v>
      </c>
      <c r="BT675" s="36" t="s">
        <v>3533</v>
      </c>
      <c r="BU675" s="84" t="s">
        <v>5727</v>
      </c>
      <c r="BV675" s="84" t="s">
        <v>4737</v>
      </c>
    </row>
    <row r="676" spans="1:74" x14ac:dyDescent="0.3">
      <c r="A676" s="84" t="s">
        <v>6204</v>
      </c>
      <c r="B676" s="84" t="s">
        <v>67</v>
      </c>
      <c r="C676" s="84" t="s">
        <v>1065</v>
      </c>
      <c r="D676" s="84">
        <v>2018</v>
      </c>
      <c r="E676" s="84">
        <v>31</v>
      </c>
      <c r="F676" s="84" t="s">
        <v>1397</v>
      </c>
      <c r="G676" s="84" t="s">
        <v>1373</v>
      </c>
      <c r="H676" s="93" t="s">
        <v>1967</v>
      </c>
      <c r="I676" s="94">
        <v>0.02</v>
      </c>
      <c r="J676" s="93" t="s">
        <v>1064</v>
      </c>
      <c r="K676" s="184">
        <v>24.9</v>
      </c>
      <c r="L676" s="185">
        <v>1</v>
      </c>
      <c r="M676" s="96">
        <v>26</v>
      </c>
      <c r="N676" s="96">
        <v>0</v>
      </c>
      <c r="O676" s="96">
        <v>0</v>
      </c>
      <c r="P676" s="96">
        <v>0</v>
      </c>
      <c r="Q676" s="185">
        <v>0</v>
      </c>
      <c r="R676" s="96">
        <v>9</v>
      </c>
      <c r="S676" s="96">
        <v>126</v>
      </c>
      <c r="T676" s="96">
        <v>5</v>
      </c>
      <c r="U676" s="96">
        <v>15</v>
      </c>
      <c r="V676" s="96">
        <v>1</v>
      </c>
      <c r="W676" s="185">
        <v>21</v>
      </c>
      <c r="X676" s="96">
        <v>78</v>
      </c>
      <c r="Y676" s="96">
        <v>33</v>
      </c>
      <c r="Z676" s="96">
        <v>45</v>
      </c>
      <c r="AA676" s="96">
        <v>2</v>
      </c>
      <c r="AB676" s="96">
        <v>2</v>
      </c>
      <c r="AC676" s="96">
        <v>0</v>
      </c>
      <c r="AD676" s="96">
        <v>21</v>
      </c>
      <c r="AE676" s="188">
        <v>4.95</v>
      </c>
      <c r="AF676" s="96">
        <v>27</v>
      </c>
      <c r="AG676" s="97">
        <v>9.1</v>
      </c>
      <c r="AH676" s="98">
        <v>1.5</v>
      </c>
      <c r="AI676" s="97">
        <v>7.7</v>
      </c>
      <c r="AJ676" s="97">
        <v>4.9000000000000004</v>
      </c>
      <c r="AK676" s="99">
        <v>1.73</v>
      </c>
      <c r="AL676" s="100">
        <v>0.33500000000000002</v>
      </c>
      <c r="AM676" s="99">
        <v>1.83</v>
      </c>
      <c r="AN676" s="99">
        <v>2.46</v>
      </c>
      <c r="AO676" s="99">
        <v>0.1</v>
      </c>
      <c r="AP676" s="101">
        <v>9</v>
      </c>
      <c r="AQ676" s="102">
        <v>117</v>
      </c>
      <c r="AR676" s="103">
        <v>9</v>
      </c>
      <c r="AS676" s="102">
        <v>0</v>
      </c>
      <c r="AT676" s="191">
        <v>0</v>
      </c>
      <c r="AU676" s="84">
        <v>306</v>
      </c>
      <c r="AV676" s="84">
        <v>6</v>
      </c>
      <c r="AW676" s="94">
        <v>0.2</v>
      </c>
      <c r="AX676" s="84" t="s">
        <v>1945</v>
      </c>
      <c r="AY676" s="97">
        <v>37.299999999999997</v>
      </c>
      <c r="AZ676" s="94">
        <v>5.2</v>
      </c>
      <c r="BA676" s="96">
        <v>96</v>
      </c>
      <c r="BB676" s="96">
        <v>9</v>
      </c>
      <c r="BC676" s="84" t="s">
        <v>1967</v>
      </c>
      <c r="BD676" s="97">
        <v>47.9</v>
      </c>
      <c r="BE676" s="94">
        <v>5.16</v>
      </c>
      <c r="BF676" s="96">
        <v>102</v>
      </c>
      <c r="BG676" s="96">
        <v>11</v>
      </c>
      <c r="BH676" s="97">
        <v>1</v>
      </c>
      <c r="BI676" s="94">
        <v>0</v>
      </c>
      <c r="BJ676" s="94">
        <v>1.49</v>
      </c>
      <c r="BK676" s="96">
        <v>800</v>
      </c>
      <c r="BL676" s="94">
        <v>4.95</v>
      </c>
      <c r="BM676" s="36">
        <v>-791</v>
      </c>
      <c r="BN676" s="70" t="s">
        <v>1086</v>
      </c>
      <c r="BO676" s="104">
        <v>47</v>
      </c>
      <c r="BP676" s="84" t="s">
        <v>6205</v>
      </c>
      <c r="BQ676" s="84">
        <v>543031</v>
      </c>
      <c r="BR676" s="36" t="s">
        <v>3792</v>
      </c>
      <c r="BS676" s="36" t="s">
        <v>5972</v>
      </c>
      <c r="BT676" s="36" t="s">
        <v>4426</v>
      </c>
      <c r="BU676" s="84" t="s">
        <v>1227</v>
      </c>
      <c r="BV676" s="84" t="s">
        <v>4737</v>
      </c>
    </row>
    <row r="677" spans="1:74" x14ac:dyDescent="0.3">
      <c r="A677" s="84" t="s">
        <v>6206</v>
      </c>
      <c r="B677" s="84" t="s">
        <v>2596</v>
      </c>
      <c r="C677" s="84" t="s">
        <v>1065</v>
      </c>
      <c r="D677" s="84">
        <v>2018</v>
      </c>
      <c r="E677" s="84">
        <v>30</v>
      </c>
      <c r="F677" s="84" t="s">
        <v>1375</v>
      </c>
      <c r="G677" s="84" t="s">
        <v>1373</v>
      </c>
      <c r="H677" s="93" t="s">
        <v>1967</v>
      </c>
      <c r="I677" s="94">
        <v>0.04</v>
      </c>
      <c r="J677" s="93" t="s">
        <v>1064</v>
      </c>
      <c r="K677" s="184">
        <v>26.1</v>
      </c>
      <c r="L677" s="185">
        <v>1</v>
      </c>
      <c r="M677" s="96">
        <v>26</v>
      </c>
      <c r="N677" s="96">
        <v>0</v>
      </c>
      <c r="O677" s="96">
        <v>0</v>
      </c>
      <c r="P677" s="96">
        <v>0</v>
      </c>
      <c r="Q677" s="185">
        <v>0</v>
      </c>
      <c r="R677" s="96">
        <v>10</v>
      </c>
      <c r="S677" s="96">
        <v>130</v>
      </c>
      <c r="T677" s="96">
        <v>5</v>
      </c>
      <c r="U677" s="96">
        <v>15</v>
      </c>
      <c r="V677" s="96">
        <v>1</v>
      </c>
      <c r="W677" s="185">
        <v>22</v>
      </c>
      <c r="X677" s="96">
        <v>80</v>
      </c>
      <c r="Y677" s="96">
        <v>35</v>
      </c>
      <c r="Z677" s="96">
        <v>45</v>
      </c>
      <c r="AA677" s="96">
        <v>2</v>
      </c>
      <c r="AB677" s="96">
        <v>2</v>
      </c>
      <c r="AC677" s="96">
        <v>0</v>
      </c>
      <c r="AD677" s="96">
        <v>23</v>
      </c>
      <c r="AE677" s="188">
        <v>4.99</v>
      </c>
      <c r="AF677" s="96">
        <v>27</v>
      </c>
      <c r="AG677" s="97">
        <v>8.9</v>
      </c>
      <c r="AH677" s="98">
        <v>1.5</v>
      </c>
      <c r="AI677" s="97">
        <v>7.7</v>
      </c>
      <c r="AJ677" s="97">
        <v>4.7</v>
      </c>
      <c r="AK677" s="99">
        <v>1.69</v>
      </c>
      <c r="AL677" s="100">
        <v>0.34200000000000003</v>
      </c>
      <c r="AM677" s="99">
        <v>1.85</v>
      </c>
      <c r="AN677" s="99">
        <v>2.41</v>
      </c>
      <c r="AO677" s="99">
        <v>0.09</v>
      </c>
      <c r="AP677" s="101">
        <v>11</v>
      </c>
      <c r="AQ677" s="102">
        <v>118</v>
      </c>
      <c r="AR677" s="103">
        <v>9</v>
      </c>
      <c r="AS677" s="102">
        <v>0</v>
      </c>
      <c r="AT677" s="191">
        <v>0</v>
      </c>
      <c r="AU677" s="84">
        <v>308</v>
      </c>
      <c r="AV677" s="84">
        <v>7</v>
      </c>
      <c r="AW677" s="94">
        <v>0.14000000000000001</v>
      </c>
      <c r="AX677" s="84" t="s">
        <v>1945</v>
      </c>
      <c r="AY677" s="97">
        <v>38.1</v>
      </c>
      <c r="AZ677" s="94">
        <v>5.16</v>
      </c>
      <c r="BA677" s="96">
        <v>95</v>
      </c>
      <c r="BB677" s="96">
        <v>10</v>
      </c>
      <c r="BC677" s="84" t="s">
        <v>1967</v>
      </c>
      <c r="BD677" s="97">
        <v>48.7</v>
      </c>
      <c r="BE677" s="94">
        <v>5.13</v>
      </c>
      <c r="BF677" s="96">
        <v>101</v>
      </c>
      <c r="BG677" s="96">
        <v>12</v>
      </c>
      <c r="BH677" s="97">
        <v>2</v>
      </c>
      <c r="BI677" s="94">
        <v>13.5</v>
      </c>
      <c r="BJ677" s="94">
        <v>1.85</v>
      </c>
      <c r="BK677" s="96">
        <v>334</v>
      </c>
      <c r="BL677" s="94">
        <v>-8.51</v>
      </c>
      <c r="BM677" s="36">
        <v>-325</v>
      </c>
      <c r="BN677" s="70" t="s">
        <v>1065</v>
      </c>
      <c r="BO677" s="104">
        <v>47</v>
      </c>
      <c r="BP677" s="84" t="s">
        <v>6207</v>
      </c>
      <c r="BQ677" s="84">
        <v>502011</v>
      </c>
      <c r="BR677" s="36" t="s">
        <v>3792</v>
      </c>
      <c r="BS677" s="36" t="s">
        <v>5973</v>
      </c>
      <c r="BT677" s="36" t="s">
        <v>1227</v>
      </c>
      <c r="BU677" s="84" t="s">
        <v>6108</v>
      </c>
      <c r="BV677" s="84" t="s">
        <v>4719</v>
      </c>
    </row>
    <row r="678" spans="1:74" x14ac:dyDescent="0.3">
      <c r="A678" s="84" t="s">
        <v>1768</v>
      </c>
      <c r="B678" s="84" t="s">
        <v>1769</v>
      </c>
      <c r="C678" s="84" t="s">
        <v>1065</v>
      </c>
      <c r="D678" s="84">
        <v>2018</v>
      </c>
      <c r="E678" s="84">
        <v>34</v>
      </c>
      <c r="F678" s="84" t="s">
        <v>1381</v>
      </c>
      <c r="G678" s="84" t="s">
        <v>1373</v>
      </c>
      <c r="H678" s="93" t="s">
        <v>1967</v>
      </c>
      <c r="I678" s="94">
        <v>0.25</v>
      </c>
      <c r="J678" s="93" t="s">
        <v>1064</v>
      </c>
      <c r="K678" s="184">
        <v>21.3</v>
      </c>
      <c r="L678" s="185">
        <v>1</v>
      </c>
      <c r="M678" s="96">
        <v>21</v>
      </c>
      <c r="N678" s="96">
        <v>2</v>
      </c>
      <c r="O678" s="96">
        <v>0</v>
      </c>
      <c r="P678" s="96">
        <v>0</v>
      </c>
      <c r="Q678" s="185">
        <v>0</v>
      </c>
      <c r="R678" s="96">
        <v>5</v>
      </c>
      <c r="S678" s="96">
        <v>123</v>
      </c>
      <c r="T678" s="96">
        <v>5</v>
      </c>
      <c r="U678" s="96">
        <v>9</v>
      </c>
      <c r="V678" s="96">
        <v>1</v>
      </c>
      <c r="W678" s="185">
        <v>22</v>
      </c>
      <c r="X678" s="96">
        <v>84</v>
      </c>
      <c r="Y678" s="96">
        <v>26</v>
      </c>
      <c r="Z678" s="96">
        <v>44</v>
      </c>
      <c r="AA678" s="96">
        <v>1</v>
      </c>
      <c r="AB678" s="96">
        <v>1</v>
      </c>
      <c r="AC678" s="96">
        <v>0</v>
      </c>
      <c r="AD678" s="96">
        <v>14</v>
      </c>
      <c r="AE678" s="188">
        <v>4.91</v>
      </c>
      <c r="AF678" s="96">
        <v>19</v>
      </c>
      <c r="AG678" s="97">
        <v>5.9</v>
      </c>
      <c r="AH678" s="98">
        <v>2.2999999999999998</v>
      </c>
      <c r="AI678" s="97">
        <v>7.1</v>
      </c>
      <c r="AJ678" s="97">
        <v>2.9</v>
      </c>
      <c r="AK678" s="99">
        <v>1.67</v>
      </c>
      <c r="AL678" s="100">
        <v>0.30199999999999999</v>
      </c>
      <c r="AM678" s="99">
        <v>1.45</v>
      </c>
      <c r="AN678" s="99">
        <v>2.1800000000000002</v>
      </c>
      <c r="AO678" s="99">
        <v>0.09</v>
      </c>
      <c r="AP678" s="101">
        <v>15</v>
      </c>
      <c r="AQ678" s="102">
        <v>116</v>
      </c>
      <c r="AR678" s="103">
        <v>9</v>
      </c>
      <c r="AS678" s="102">
        <v>0</v>
      </c>
      <c r="AT678" s="191">
        <v>0</v>
      </c>
      <c r="AU678" s="84">
        <v>311</v>
      </c>
      <c r="AV678" s="84">
        <v>8</v>
      </c>
      <c r="AW678" s="94">
        <v>-0.17</v>
      </c>
      <c r="AX678" s="84" t="s">
        <v>1859</v>
      </c>
      <c r="AY678" s="97">
        <v>65.5</v>
      </c>
      <c r="AZ678" s="94">
        <v>4.88</v>
      </c>
      <c r="BA678" s="96">
        <v>90</v>
      </c>
      <c r="BB678" s="96">
        <v>17</v>
      </c>
      <c r="BC678" s="84" t="s">
        <v>1967</v>
      </c>
      <c r="BD678" s="97">
        <v>62.4</v>
      </c>
      <c r="BE678" s="94">
        <v>4.74</v>
      </c>
      <c r="BF678" s="96">
        <v>94</v>
      </c>
      <c r="BG678" s="96">
        <v>18</v>
      </c>
      <c r="BH678" s="97">
        <v>6.3</v>
      </c>
      <c r="BI678" s="94">
        <v>9.9499999999999993</v>
      </c>
      <c r="BJ678" s="94">
        <v>7.72</v>
      </c>
      <c r="BK678" s="96">
        <v>0</v>
      </c>
      <c r="BL678" s="94">
        <v>-5.04</v>
      </c>
      <c r="BM678" s="36">
        <v>9</v>
      </c>
      <c r="BN678" s="70" t="s">
        <v>1065</v>
      </c>
      <c r="BO678" s="104">
        <v>56</v>
      </c>
      <c r="BP678" s="84" t="s">
        <v>1770</v>
      </c>
      <c r="BQ678" s="84">
        <v>465629</v>
      </c>
      <c r="BR678" s="36" t="s">
        <v>4667</v>
      </c>
      <c r="BS678" s="36" t="s">
        <v>3527</v>
      </c>
      <c r="BT678" s="36" t="s">
        <v>4278</v>
      </c>
      <c r="BU678" s="84" t="s">
        <v>6086</v>
      </c>
      <c r="BV678" s="84" t="s">
        <v>4712</v>
      </c>
    </row>
    <row r="679" spans="1:74" x14ac:dyDescent="0.3">
      <c r="A679" s="84" t="s">
        <v>5454</v>
      </c>
      <c r="B679" s="84" t="s">
        <v>518</v>
      </c>
      <c r="C679" s="84" t="s">
        <v>1065</v>
      </c>
      <c r="D679" s="84">
        <v>2018</v>
      </c>
      <c r="E679" s="84">
        <v>27</v>
      </c>
      <c r="F679" s="84" t="s">
        <v>1384</v>
      </c>
      <c r="G679" s="84" t="s">
        <v>1373</v>
      </c>
      <c r="H679" s="93" t="s">
        <v>1967</v>
      </c>
      <c r="I679" s="94">
        <v>0.18</v>
      </c>
      <c r="J679" s="93" t="s">
        <v>1064</v>
      </c>
      <c r="K679" s="184">
        <v>30.7</v>
      </c>
      <c r="L679" s="185">
        <v>1</v>
      </c>
      <c r="M679" s="96">
        <v>33</v>
      </c>
      <c r="N679" s="96">
        <v>0</v>
      </c>
      <c r="O679" s="96">
        <v>0</v>
      </c>
      <c r="P679" s="96">
        <v>0</v>
      </c>
      <c r="Q679" s="185">
        <v>0</v>
      </c>
      <c r="R679" s="96">
        <v>13</v>
      </c>
      <c r="S679" s="96">
        <v>158</v>
      </c>
      <c r="T679" s="96">
        <v>7</v>
      </c>
      <c r="U679" s="96">
        <v>17</v>
      </c>
      <c r="V679" s="96">
        <v>2</v>
      </c>
      <c r="W679" s="185">
        <v>31</v>
      </c>
      <c r="X679" s="96">
        <v>101</v>
      </c>
      <c r="Y679" s="96">
        <v>36</v>
      </c>
      <c r="Z679" s="96">
        <v>46</v>
      </c>
      <c r="AA679" s="96">
        <v>1</v>
      </c>
      <c r="AB679" s="96">
        <v>2</v>
      </c>
      <c r="AC679" s="96">
        <v>1</v>
      </c>
      <c r="AD679" s="96">
        <v>23</v>
      </c>
      <c r="AE679" s="188">
        <v>5.12</v>
      </c>
      <c r="AF679" s="96">
        <v>27</v>
      </c>
      <c r="AG679" s="97">
        <v>7</v>
      </c>
      <c r="AH679" s="98">
        <v>1.8</v>
      </c>
      <c r="AI679" s="97">
        <v>8.3000000000000007</v>
      </c>
      <c r="AJ679" s="97">
        <v>4.3</v>
      </c>
      <c r="AK679" s="99">
        <v>1.95</v>
      </c>
      <c r="AL679" s="100">
        <v>0.33700000000000002</v>
      </c>
      <c r="AM679" s="99">
        <v>1.73</v>
      </c>
      <c r="AN679" s="99">
        <v>2.65</v>
      </c>
      <c r="AO679" s="99">
        <v>0.11</v>
      </c>
      <c r="AP679" s="101">
        <v>18</v>
      </c>
      <c r="AQ679" s="102">
        <v>121</v>
      </c>
      <c r="AR679" s="103">
        <v>9</v>
      </c>
      <c r="AS679" s="102">
        <v>0</v>
      </c>
      <c r="AT679" s="191">
        <v>0</v>
      </c>
      <c r="AU679" s="84">
        <v>315</v>
      </c>
      <c r="AV679" s="84">
        <v>10</v>
      </c>
      <c r="AW679" s="94">
        <v>-0.1</v>
      </c>
      <c r="AX679" s="84" t="s">
        <v>1945</v>
      </c>
      <c r="AY679" s="97">
        <v>42.3</v>
      </c>
      <c r="AZ679" s="94">
        <v>5.31</v>
      </c>
      <c r="BA679" s="96">
        <v>98</v>
      </c>
      <c r="BB679" s="96">
        <v>9</v>
      </c>
      <c r="BC679" s="84" t="s">
        <v>1967</v>
      </c>
      <c r="BD679" s="97">
        <v>52.3</v>
      </c>
      <c r="BE679" s="94">
        <v>5.0199999999999996</v>
      </c>
      <c r="BF679" s="96">
        <v>99</v>
      </c>
      <c r="BG679" s="96">
        <v>13</v>
      </c>
      <c r="BH679" s="97">
        <v>10.3</v>
      </c>
      <c r="BI679" s="94">
        <v>10.45</v>
      </c>
      <c r="BJ679" s="94">
        <v>6.32</v>
      </c>
      <c r="BK679" s="96">
        <v>2</v>
      </c>
      <c r="BL679" s="94">
        <v>-5.34</v>
      </c>
      <c r="BM679" s="36">
        <v>7</v>
      </c>
      <c r="BN679" s="70" t="s">
        <v>1065</v>
      </c>
      <c r="BO679" s="104">
        <v>42</v>
      </c>
      <c r="BP679" s="84" t="s">
        <v>5455</v>
      </c>
      <c r="BQ679" s="84">
        <v>572044</v>
      </c>
      <c r="BR679" s="36" t="s">
        <v>3766</v>
      </c>
      <c r="BS679" s="36" t="s">
        <v>5952</v>
      </c>
      <c r="BT679" s="36" t="s">
        <v>4210</v>
      </c>
      <c r="BU679" s="84" t="s">
        <v>5923</v>
      </c>
      <c r="BV679" s="84" t="s">
        <v>4718</v>
      </c>
    </row>
    <row r="680" spans="1:74" x14ac:dyDescent="0.3">
      <c r="A680" s="84" t="s">
        <v>1727</v>
      </c>
      <c r="B680" s="84" t="s">
        <v>40</v>
      </c>
      <c r="C680" s="84" t="s">
        <v>1065</v>
      </c>
      <c r="D680" s="84">
        <v>2018</v>
      </c>
      <c r="E680" s="84">
        <v>34</v>
      </c>
      <c r="F680" s="84" t="s">
        <v>1384</v>
      </c>
      <c r="G680" s="84" t="s">
        <v>1373</v>
      </c>
      <c r="H680" s="93" t="s">
        <v>1967</v>
      </c>
      <c r="I680" s="94">
        <v>0.26</v>
      </c>
      <c r="J680" s="93" t="s">
        <v>1064</v>
      </c>
      <c r="K680" s="184">
        <v>23.7</v>
      </c>
      <c r="L680" s="185">
        <v>1</v>
      </c>
      <c r="M680" s="96">
        <v>32</v>
      </c>
      <c r="N680" s="96">
        <v>0</v>
      </c>
      <c r="O680" s="96">
        <v>0</v>
      </c>
      <c r="P680" s="96">
        <v>0</v>
      </c>
      <c r="Q680" s="185">
        <v>6</v>
      </c>
      <c r="R680" s="96">
        <v>13</v>
      </c>
      <c r="S680" s="96">
        <v>132</v>
      </c>
      <c r="T680" s="96">
        <v>4</v>
      </c>
      <c r="U680" s="96">
        <v>12</v>
      </c>
      <c r="V680" s="96">
        <v>1</v>
      </c>
      <c r="W680" s="185">
        <v>30</v>
      </c>
      <c r="X680" s="96">
        <v>93</v>
      </c>
      <c r="Y680" s="96">
        <v>23</v>
      </c>
      <c r="Z680" s="96">
        <v>46</v>
      </c>
      <c r="AA680" s="96">
        <v>2</v>
      </c>
      <c r="AB680" s="96">
        <v>1</v>
      </c>
      <c r="AC680" s="96">
        <v>0</v>
      </c>
      <c r="AD680" s="96">
        <v>12</v>
      </c>
      <c r="AE680" s="188">
        <v>5.07</v>
      </c>
      <c r="AF680" s="96">
        <v>21</v>
      </c>
      <c r="AG680" s="97">
        <v>6</v>
      </c>
      <c r="AH680" s="98">
        <v>2.5</v>
      </c>
      <c r="AI680" s="97">
        <v>8.1999999999999993</v>
      </c>
      <c r="AJ680" s="97">
        <v>3.4</v>
      </c>
      <c r="AK680" s="99">
        <v>1.1200000000000001</v>
      </c>
      <c r="AL680" s="100">
        <v>0.28799999999999998</v>
      </c>
      <c r="AM680" s="99">
        <v>1.28</v>
      </c>
      <c r="AN680" s="99">
        <v>1.62</v>
      </c>
      <c r="AO680" s="99">
        <v>0.06</v>
      </c>
      <c r="AP680" s="101">
        <v>38</v>
      </c>
      <c r="AQ680" s="102">
        <v>120</v>
      </c>
      <c r="AR680" s="103">
        <v>8</v>
      </c>
      <c r="AS680" s="102">
        <v>0</v>
      </c>
      <c r="AT680" s="191">
        <v>0</v>
      </c>
      <c r="AU680" s="84">
        <v>319</v>
      </c>
      <c r="AV680" s="84">
        <v>11</v>
      </c>
      <c r="AW680" s="94">
        <v>-1.46</v>
      </c>
      <c r="AX680" s="84" t="s">
        <v>1762</v>
      </c>
      <c r="AY680" s="97">
        <v>29.1</v>
      </c>
      <c r="AZ680" s="94">
        <v>3.69</v>
      </c>
      <c r="BA680" s="96">
        <v>68</v>
      </c>
      <c r="BB680" s="96">
        <v>30</v>
      </c>
      <c r="BC680" s="84" t="s">
        <v>1967</v>
      </c>
      <c r="BD680" s="97">
        <v>44.2</v>
      </c>
      <c r="BE680" s="94">
        <v>3.6</v>
      </c>
      <c r="BF680" s="96">
        <v>71</v>
      </c>
      <c r="BG680" s="96">
        <v>39</v>
      </c>
      <c r="BH680" s="97">
        <v>4</v>
      </c>
      <c r="BI680" s="94">
        <v>0</v>
      </c>
      <c r="BJ680" s="94">
        <v>2.19</v>
      </c>
      <c r="BK680" s="96">
        <v>170</v>
      </c>
      <c r="BL680" s="94">
        <v>5.07</v>
      </c>
      <c r="BM680" s="36">
        <v>-162</v>
      </c>
      <c r="BN680" s="70" t="s">
        <v>1086</v>
      </c>
      <c r="BO680" s="104">
        <v>40</v>
      </c>
      <c r="BP680" s="84" t="s">
        <v>2222</v>
      </c>
      <c r="BQ680" s="84">
        <v>457732</v>
      </c>
      <c r="BR680" s="36" t="s">
        <v>4698</v>
      </c>
      <c r="BS680" s="36" t="s">
        <v>3591</v>
      </c>
      <c r="BT680" s="36" t="s">
        <v>3513</v>
      </c>
      <c r="BU680" s="84" t="s">
        <v>3607</v>
      </c>
      <c r="BV680" s="84" t="s">
        <v>6208</v>
      </c>
    </row>
    <row r="681" spans="1:74" x14ac:dyDescent="0.3">
      <c r="A681" s="84" t="s">
        <v>216</v>
      </c>
      <c r="B681" s="84" t="s">
        <v>57</v>
      </c>
      <c r="C681" s="84" t="s">
        <v>1065</v>
      </c>
      <c r="D681" s="84">
        <v>2018</v>
      </c>
      <c r="E681" s="84">
        <v>28</v>
      </c>
      <c r="F681" s="84" t="s">
        <v>1394</v>
      </c>
      <c r="G681" s="84" t="s">
        <v>1373</v>
      </c>
      <c r="H681" s="93" t="s">
        <v>1967</v>
      </c>
      <c r="I681" s="94">
        <v>0.24</v>
      </c>
      <c r="J681" s="93" t="s">
        <v>1064</v>
      </c>
      <c r="K681" s="184">
        <v>25.2</v>
      </c>
      <c r="L681" s="185">
        <v>1</v>
      </c>
      <c r="M681" s="96">
        <v>30</v>
      </c>
      <c r="N681" s="96">
        <v>0</v>
      </c>
      <c r="O681" s="96">
        <v>0</v>
      </c>
      <c r="P681" s="96">
        <v>0</v>
      </c>
      <c r="Q681" s="185">
        <v>7</v>
      </c>
      <c r="R681" s="96">
        <v>13</v>
      </c>
      <c r="S681" s="96">
        <v>127</v>
      </c>
      <c r="T681" s="96">
        <v>3</v>
      </c>
      <c r="U681" s="96">
        <v>11</v>
      </c>
      <c r="V681" s="96">
        <v>1</v>
      </c>
      <c r="W681" s="185">
        <v>32</v>
      </c>
      <c r="X681" s="96">
        <v>90</v>
      </c>
      <c r="Y681" s="96">
        <v>22</v>
      </c>
      <c r="Z681" s="96">
        <v>45</v>
      </c>
      <c r="AA681" s="96">
        <v>1</v>
      </c>
      <c r="AB681" s="96">
        <v>1</v>
      </c>
      <c r="AC681" s="96">
        <v>0</v>
      </c>
      <c r="AD681" s="96">
        <v>10</v>
      </c>
      <c r="AE681" s="188">
        <v>5.04</v>
      </c>
      <c r="AF681" s="96">
        <v>22</v>
      </c>
      <c r="AG681" s="97">
        <v>6.4</v>
      </c>
      <c r="AH681" s="98">
        <v>2.9</v>
      </c>
      <c r="AI681" s="97">
        <v>9.1999999999999993</v>
      </c>
      <c r="AJ681" s="97">
        <v>3.3</v>
      </c>
      <c r="AK681" s="99">
        <v>0.8</v>
      </c>
      <c r="AL681" s="100">
        <v>0.316</v>
      </c>
      <c r="AM681" s="99">
        <v>1.26</v>
      </c>
      <c r="AN681" s="99">
        <v>1.25</v>
      </c>
      <c r="AO681" s="99">
        <v>0.05</v>
      </c>
      <c r="AP681" s="101">
        <v>76</v>
      </c>
      <c r="AQ681" s="102">
        <v>119</v>
      </c>
      <c r="AR681" s="103">
        <v>8</v>
      </c>
      <c r="AS681" s="102">
        <v>0</v>
      </c>
      <c r="AT681" s="191">
        <v>0.24</v>
      </c>
      <c r="AU681" s="84">
        <v>320</v>
      </c>
      <c r="AV681" s="84">
        <v>12</v>
      </c>
      <c r="AW681" s="94">
        <v>-1.52</v>
      </c>
      <c r="AX681" s="84" t="s">
        <v>1762</v>
      </c>
      <c r="AY681" s="97">
        <v>31.2</v>
      </c>
      <c r="AZ681" s="94">
        <v>3.64</v>
      </c>
      <c r="BA681" s="96">
        <v>67</v>
      </c>
      <c r="BB681" s="96">
        <v>33</v>
      </c>
      <c r="BC681" s="84" t="s">
        <v>1967</v>
      </c>
      <c r="BD681" s="97">
        <v>45.9</v>
      </c>
      <c r="BE681" s="94">
        <v>3.52</v>
      </c>
      <c r="BF681" s="96">
        <v>70</v>
      </c>
      <c r="BG681" s="96">
        <v>43</v>
      </c>
      <c r="BH681" s="97">
        <v>6.7</v>
      </c>
      <c r="BI681" s="94">
        <v>1.35</v>
      </c>
      <c r="BJ681" s="94">
        <v>2.16</v>
      </c>
      <c r="BK681" s="96">
        <v>188</v>
      </c>
      <c r="BL681" s="94">
        <v>3.69</v>
      </c>
      <c r="BM681" s="36">
        <v>-179</v>
      </c>
      <c r="BN681" s="70" t="s">
        <v>1086</v>
      </c>
      <c r="BO681" s="104">
        <v>39</v>
      </c>
      <c r="BP681" s="84" t="s">
        <v>3404</v>
      </c>
      <c r="BQ681" s="84">
        <v>605476</v>
      </c>
      <c r="BR681" s="36" t="s">
        <v>3766</v>
      </c>
      <c r="BS681" s="36" t="s">
        <v>3657</v>
      </c>
      <c r="BT681" s="36" t="s">
        <v>5362</v>
      </c>
      <c r="BU681" s="84" t="s">
        <v>3727</v>
      </c>
      <c r="BV681" s="84" t="s">
        <v>4716</v>
      </c>
    </row>
    <row r="682" spans="1:74" x14ac:dyDescent="0.3">
      <c r="A682" s="84" t="s">
        <v>6209</v>
      </c>
      <c r="B682" s="84" t="s">
        <v>169</v>
      </c>
      <c r="C682" s="84" t="s">
        <v>1065</v>
      </c>
      <c r="D682" s="84">
        <v>2018</v>
      </c>
      <c r="E682" s="84">
        <v>25</v>
      </c>
      <c r="F682" s="84" t="s">
        <v>1400</v>
      </c>
      <c r="G682" s="84" t="s">
        <v>1373</v>
      </c>
      <c r="H682" s="93" t="s">
        <v>1967</v>
      </c>
      <c r="I682" s="94">
        <v>0.15</v>
      </c>
      <c r="J682" s="93" t="s">
        <v>1064</v>
      </c>
      <c r="K682" s="184">
        <v>31.4</v>
      </c>
      <c r="L682" s="185">
        <v>1</v>
      </c>
      <c r="M682" s="96">
        <v>31</v>
      </c>
      <c r="N682" s="96">
        <v>0</v>
      </c>
      <c r="O682" s="96">
        <v>0</v>
      </c>
      <c r="P682" s="96">
        <v>0</v>
      </c>
      <c r="Q682" s="185">
        <v>0</v>
      </c>
      <c r="R682" s="96">
        <v>11</v>
      </c>
      <c r="S682" s="96">
        <v>155</v>
      </c>
      <c r="T682" s="96">
        <v>7</v>
      </c>
      <c r="U682" s="96">
        <v>17</v>
      </c>
      <c r="V682" s="96">
        <v>1</v>
      </c>
      <c r="W682" s="185">
        <v>29</v>
      </c>
      <c r="X682" s="96">
        <v>97</v>
      </c>
      <c r="Y682" s="96">
        <v>35</v>
      </c>
      <c r="Z682" s="96">
        <v>47</v>
      </c>
      <c r="AA682" s="96">
        <v>3</v>
      </c>
      <c r="AB682" s="96">
        <v>2</v>
      </c>
      <c r="AC682" s="96">
        <v>0</v>
      </c>
      <c r="AD682" s="96">
        <v>24</v>
      </c>
      <c r="AE682" s="188">
        <v>5.19</v>
      </c>
      <c r="AF682" s="96">
        <v>26</v>
      </c>
      <c r="AG682" s="97">
        <v>7</v>
      </c>
      <c r="AH682" s="98">
        <v>1.7</v>
      </c>
      <c r="AI682" s="97">
        <v>8.4</v>
      </c>
      <c r="AJ682" s="97">
        <v>4.5999999999999996</v>
      </c>
      <c r="AK682" s="99">
        <v>1.87</v>
      </c>
      <c r="AL682" s="100">
        <v>0.34200000000000003</v>
      </c>
      <c r="AM682" s="99">
        <v>1.77</v>
      </c>
      <c r="AN682" s="99">
        <v>2.59</v>
      </c>
      <c r="AO682" s="99">
        <v>0.11</v>
      </c>
      <c r="AP682" s="101">
        <v>18</v>
      </c>
      <c r="AQ682" s="102">
        <v>123</v>
      </c>
      <c r="AR682" s="103">
        <v>8</v>
      </c>
      <c r="AS682" s="102">
        <v>-1</v>
      </c>
      <c r="AT682" s="191">
        <v>0</v>
      </c>
      <c r="AU682" s="84">
        <v>323</v>
      </c>
      <c r="AV682" s="84">
        <v>13</v>
      </c>
      <c r="AW682" s="94">
        <v>-0.24</v>
      </c>
      <c r="AX682" s="84" t="s">
        <v>1945</v>
      </c>
      <c r="AY682" s="97">
        <v>42.5</v>
      </c>
      <c r="AZ682" s="94">
        <v>5.22</v>
      </c>
      <c r="BA682" s="96">
        <v>96</v>
      </c>
      <c r="BB682" s="96">
        <v>10</v>
      </c>
      <c r="BC682" s="84" t="s">
        <v>1967</v>
      </c>
      <c r="BD682" s="97">
        <v>52.5</v>
      </c>
      <c r="BE682" s="94">
        <v>4.96</v>
      </c>
      <c r="BF682" s="96">
        <v>98</v>
      </c>
      <c r="BG682" s="96">
        <v>14</v>
      </c>
      <c r="BH682" s="97">
        <v>8.6999999999999993</v>
      </c>
      <c r="BI682" s="94">
        <v>8.31</v>
      </c>
      <c r="BJ682" s="94">
        <v>4.58</v>
      </c>
      <c r="BK682" s="96">
        <v>8</v>
      </c>
      <c r="BL682" s="94">
        <v>-3.12</v>
      </c>
      <c r="BM682" s="36">
        <v>0</v>
      </c>
      <c r="BN682" s="70" t="s">
        <v>1065</v>
      </c>
      <c r="BO682" s="104">
        <v>44</v>
      </c>
      <c r="BP682" s="84" t="s">
        <v>6210</v>
      </c>
      <c r="BQ682" s="84">
        <v>595928</v>
      </c>
      <c r="BR682" s="36" t="s">
        <v>4711</v>
      </c>
      <c r="BS682" s="36" t="s">
        <v>6162</v>
      </c>
      <c r="BT682" s="36" t="s">
        <v>6211</v>
      </c>
      <c r="BU682" s="84" t="s">
        <v>5792</v>
      </c>
      <c r="BV682" s="84" t="s">
        <v>4718</v>
      </c>
    </row>
    <row r="683" spans="1:74" x14ac:dyDescent="0.3">
      <c r="A683" s="84" t="s">
        <v>6212</v>
      </c>
      <c r="B683" s="84" t="s">
        <v>6213</v>
      </c>
      <c r="C683" s="84" t="s">
        <v>1065</v>
      </c>
      <c r="D683" s="84">
        <v>2018</v>
      </c>
      <c r="E683" s="84">
        <v>26</v>
      </c>
      <c r="F683" s="84" t="s">
        <v>1386</v>
      </c>
      <c r="G683" s="84" t="s">
        <v>1373</v>
      </c>
      <c r="H683" s="93" t="s">
        <v>1967</v>
      </c>
      <c r="I683" s="94">
        <v>0.02</v>
      </c>
      <c r="J683" s="93" t="s">
        <v>1064</v>
      </c>
      <c r="K683" s="184">
        <v>29.4</v>
      </c>
      <c r="L683" s="185">
        <v>0</v>
      </c>
      <c r="M683" s="96">
        <v>27</v>
      </c>
      <c r="N683" s="96">
        <v>0</v>
      </c>
      <c r="O683" s="96">
        <v>0</v>
      </c>
      <c r="P683" s="96">
        <v>0</v>
      </c>
      <c r="Q683" s="185">
        <v>0</v>
      </c>
      <c r="R683" s="96">
        <v>10</v>
      </c>
      <c r="S683" s="96">
        <v>139</v>
      </c>
      <c r="T683" s="96">
        <v>6</v>
      </c>
      <c r="U683" s="96">
        <v>16</v>
      </c>
      <c r="V683" s="96">
        <v>1</v>
      </c>
      <c r="W683" s="185">
        <v>24</v>
      </c>
      <c r="X683" s="96">
        <v>83</v>
      </c>
      <c r="Y683" s="96">
        <v>38</v>
      </c>
      <c r="Z683" s="96">
        <v>47</v>
      </c>
      <c r="AA683" s="96">
        <v>2</v>
      </c>
      <c r="AB683" s="96">
        <v>2</v>
      </c>
      <c r="AC683" s="96">
        <v>0</v>
      </c>
      <c r="AD683" s="96">
        <v>25</v>
      </c>
      <c r="AE683" s="188">
        <v>5.18</v>
      </c>
      <c r="AF683" s="96">
        <v>29</v>
      </c>
      <c r="AG683" s="97">
        <v>8.9</v>
      </c>
      <c r="AH683" s="98">
        <v>1.5</v>
      </c>
      <c r="AI683" s="97">
        <v>7.9</v>
      </c>
      <c r="AJ683" s="97">
        <v>5</v>
      </c>
      <c r="AK683" s="99">
        <v>1.75</v>
      </c>
      <c r="AL683" s="100">
        <v>0.36399999999999999</v>
      </c>
      <c r="AM683" s="99">
        <v>1.98</v>
      </c>
      <c r="AN683" s="99">
        <v>2.5</v>
      </c>
      <c r="AO683" s="99">
        <v>0.1</v>
      </c>
      <c r="AP683" s="101">
        <v>10</v>
      </c>
      <c r="AQ683" s="102">
        <v>122</v>
      </c>
      <c r="AR683" s="103">
        <v>8</v>
      </c>
      <c r="AS683" s="102">
        <v>-1</v>
      </c>
      <c r="AT683" s="191">
        <v>0</v>
      </c>
      <c r="AU683" s="84">
        <v>324</v>
      </c>
      <c r="AV683" s="84">
        <v>14</v>
      </c>
      <c r="AW683" s="94">
        <v>-0.25</v>
      </c>
      <c r="AX683" s="84" t="s">
        <v>1945</v>
      </c>
      <c r="AY683" s="97">
        <v>40.200000000000003</v>
      </c>
      <c r="AZ683" s="94">
        <v>5.2</v>
      </c>
      <c r="BA683" s="96">
        <v>96</v>
      </c>
      <c r="BB683" s="96">
        <v>10</v>
      </c>
      <c r="BC683" s="84" t="s">
        <v>1967</v>
      </c>
      <c r="BD683" s="97">
        <v>50.6</v>
      </c>
      <c r="BE683" s="94">
        <v>4.93</v>
      </c>
      <c r="BF683" s="96">
        <v>97</v>
      </c>
      <c r="BG683" s="96">
        <v>14</v>
      </c>
      <c r="BH683" s="97">
        <v>1</v>
      </c>
      <c r="BI683" s="94">
        <v>63</v>
      </c>
      <c r="BJ683" s="94">
        <v>3.78</v>
      </c>
      <c r="BK683" s="96">
        <v>14</v>
      </c>
      <c r="BL683" s="94">
        <v>-57.82</v>
      </c>
      <c r="BM683" s="36">
        <v>-6</v>
      </c>
      <c r="BN683" s="70" t="s">
        <v>1065</v>
      </c>
      <c r="BO683" s="104">
        <v>50</v>
      </c>
      <c r="BP683" s="84" t="s">
        <v>6214</v>
      </c>
      <c r="BQ683" s="84">
        <v>642098</v>
      </c>
      <c r="BR683" s="36" t="s">
        <v>4434</v>
      </c>
      <c r="BS683" s="36" t="s">
        <v>4833</v>
      </c>
      <c r="BT683" s="36" t="s">
        <v>5958</v>
      </c>
      <c r="BU683" s="84" t="s">
        <v>5978</v>
      </c>
      <c r="BV683" s="84" t="s">
        <v>4718</v>
      </c>
    </row>
    <row r="684" spans="1:74" x14ac:dyDescent="0.3">
      <c r="A684" s="84" t="s">
        <v>2212</v>
      </c>
      <c r="B684" s="84" t="s">
        <v>419</v>
      </c>
      <c r="C684" s="84" t="s">
        <v>1065</v>
      </c>
      <c r="D684" s="84">
        <v>2018</v>
      </c>
      <c r="E684" s="84">
        <v>32</v>
      </c>
      <c r="F684" s="84" t="s">
        <v>1397</v>
      </c>
      <c r="G684" s="84" t="s">
        <v>1373</v>
      </c>
      <c r="H684" s="93" t="s">
        <v>1967</v>
      </c>
      <c r="I684" s="94">
        <v>0.27</v>
      </c>
      <c r="J684" s="93" t="s">
        <v>1064</v>
      </c>
      <c r="K684" s="184">
        <v>23.9</v>
      </c>
      <c r="L684" s="185">
        <v>1</v>
      </c>
      <c r="M684" s="96">
        <v>24</v>
      </c>
      <c r="N684" s="96">
        <v>1</v>
      </c>
      <c r="O684" s="96">
        <v>0</v>
      </c>
      <c r="P684" s="96">
        <v>0</v>
      </c>
      <c r="Q684" s="185">
        <v>0</v>
      </c>
      <c r="R684" s="96">
        <v>6</v>
      </c>
      <c r="S684" s="96">
        <v>130</v>
      </c>
      <c r="T684" s="96">
        <v>5</v>
      </c>
      <c r="U684" s="96">
        <v>10</v>
      </c>
      <c r="V684" s="96">
        <v>1</v>
      </c>
      <c r="W684" s="185">
        <v>26</v>
      </c>
      <c r="X684" s="96">
        <v>91</v>
      </c>
      <c r="Y684" s="96">
        <v>26</v>
      </c>
      <c r="Z684" s="96">
        <v>46</v>
      </c>
      <c r="AA684" s="96">
        <v>1</v>
      </c>
      <c r="AB684" s="96">
        <v>1</v>
      </c>
      <c r="AC684" s="96">
        <v>0</v>
      </c>
      <c r="AD684" s="96">
        <v>14</v>
      </c>
      <c r="AE684" s="188">
        <v>5.14</v>
      </c>
      <c r="AF684" s="96">
        <v>19</v>
      </c>
      <c r="AG684" s="97">
        <v>5.7</v>
      </c>
      <c r="AH684" s="98">
        <v>2.7</v>
      </c>
      <c r="AI684" s="97">
        <v>7.8</v>
      </c>
      <c r="AJ684" s="97">
        <v>2.9</v>
      </c>
      <c r="AK684" s="99">
        <v>1.4</v>
      </c>
      <c r="AL684" s="100">
        <v>0.30199999999999999</v>
      </c>
      <c r="AM684" s="99">
        <v>1.36</v>
      </c>
      <c r="AN684" s="99">
        <v>1.88</v>
      </c>
      <c r="AO684" s="99">
        <v>0.08</v>
      </c>
      <c r="AP684" s="101">
        <v>31</v>
      </c>
      <c r="AQ684" s="102">
        <v>121</v>
      </c>
      <c r="AR684" s="103">
        <v>8</v>
      </c>
      <c r="AS684" s="102">
        <v>0</v>
      </c>
      <c r="AT684" s="191">
        <v>0</v>
      </c>
      <c r="AU684" s="84">
        <v>325</v>
      </c>
      <c r="AV684" s="84">
        <v>15</v>
      </c>
      <c r="AW684" s="94">
        <v>-0.56999999999999995</v>
      </c>
      <c r="AX684" s="84" t="s">
        <v>1859</v>
      </c>
      <c r="AY684" s="97">
        <v>65.400000000000006</v>
      </c>
      <c r="AZ684" s="94">
        <v>4.6100000000000003</v>
      </c>
      <c r="BA684" s="96">
        <v>85</v>
      </c>
      <c r="BB684" s="96">
        <v>20</v>
      </c>
      <c r="BC684" s="84" t="s">
        <v>1967</v>
      </c>
      <c r="BD684" s="97">
        <v>63.1</v>
      </c>
      <c r="BE684" s="94">
        <v>4.58</v>
      </c>
      <c r="BF684" s="96">
        <v>90</v>
      </c>
      <c r="BG684" s="96">
        <v>20</v>
      </c>
      <c r="BH684" s="97">
        <v>7.3</v>
      </c>
      <c r="BI684" s="94">
        <v>11.05</v>
      </c>
      <c r="BJ684" s="94">
        <v>6</v>
      </c>
      <c r="BK684" s="96">
        <v>2</v>
      </c>
      <c r="BL684" s="94">
        <v>-5.9</v>
      </c>
      <c r="BM684" s="36">
        <v>6</v>
      </c>
      <c r="BN684" s="70" t="s">
        <v>1065</v>
      </c>
      <c r="BO684" s="104">
        <v>56</v>
      </c>
      <c r="BP684" s="84" t="s">
        <v>2213</v>
      </c>
      <c r="BQ684" s="84">
        <v>519267</v>
      </c>
      <c r="BR684" s="36" t="s">
        <v>3759</v>
      </c>
      <c r="BS684" s="36" t="s">
        <v>5893</v>
      </c>
      <c r="BT684" s="36" t="s">
        <v>3623</v>
      </c>
      <c r="BU684" s="84" t="s">
        <v>3666</v>
      </c>
      <c r="BV684" s="84" t="s">
        <v>4697</v>
      </c>
    </row>
    <row r="685" spans="1:74" x14ac:dyDescent="0.3">
      <c r="A685" s="84" t="s">
        <v>2564</v>
      </c>
      <c r="B685" s="84" t="s">
        <v>2565</v>
      </c>
      <c r="C685" s="84" t="s">
        <v>1065</v>
      </c>
      <c r="D685" s="84">
        <v>2018</v>
      </c>
      <c r="E685" s="84">
        <v>31</v>
      </c>
      <c r="F685" s="84" t="s">
        <v>1402</v>
      </c>
      <c r="G685" s="84" t="s">
        <v>1373</v>
      </c>
      <c r="H685" s="93" t="s">
        <v>1967</v>
      </c>
      <c r="I685" s="94">
        <v>0.31</v>
      </c>
      <c r="J685" s="93" t="s">
        <v>1064</v>
      </c>
      <c r="K685" s="184">
        <v>26.9</v>
      </c>
      <c r="L685" s="185">
        <v>1</v>
      </c>
      <c r="M685" s="96">
        <v>31</v>
      </c>
      <c r="N685" s="96">
        <v>1</v>
      </c>
      <c r="O685" s="96">
        <v>0</v>
      </c>
      <c r="P685" s="96">
        <v>0</v>
      </c>
      <c r="Q685" s="185">
        <v>0</v>
      </c>
      <c r="R685" s="96">
        <v>8</v>
      </c>
      <c r="S685" s="96">
        <v>147</v>
      </c>
      <c r="T685" s="96">
        <v>4</v>
      </c>
      <c r="U685" s="96">
        <v>15</v>
      </c>
      <c r="V685" s="96">
        <v>1</v>
      </c>
      <c r="W685" s="185">
        <v>32</v>
      </c>
      <c r="X685" s="96">
        <v>101</v>
      </c>
      <c r="Y685" s="96">
        <v>27</v>
      </c>
      <c r="Z685" s="96">
        <v>47</v>
      </c>
      <c r="AA685" s="96">
        <v>1</v>
      </c>
      <c r="AB685" s="96">
        <v>1</v>
      </c>
      <c r="AC685" s="96">
        <v>0</v>
      </c>
      <c r="AD685" s="96">
        <v>15</v>
      </c>
      <c r="AE685" s="188">
        <v>5.25</v>
      </c>
      <c r="AF685" s="96">
        <v>25</v>
      </c>
      <c r="AG685" s="97">
        <v>6.6</v>
      </c>
      <c r="AH685" s="98">
        <v>2.2000000000000002</v>
      </c>
      <c r="AI685" s="97">
        <v>8.5</v>
      </c>
      <c r="AJ685" s="97">
        <v>3.9</v>
      </c>
      <c r="AK685" s="99">
        <v>1.1499999999999999</v>
      </c>
      <c r="AL685" s="100">
        <v>0.308</v>
      </c>
      <c r="AM685" s="99">
        <v>1.41</v>
      </c>
      <c r="AN685" s="99">
        <v>1.71</v>
      </c>
      <c r="AO685" s="99">
        <v>7.0000000000000007E-2</v>
      </c>
      <c r="AP685" s="101">
        <v>38</v>
      </c>
      <c r="AQ685" s="102">
        <v>124</v>
      </c>
      <c r="AR685" s="103">
        <v>8</v>
      </c>
      <c r="AS685" s="102">
        <v>-1</v>
      </c>
      <c r="AT685" s="191">
        <v>0</v>
      </c>
      <c r="AU685" s="84">
        <v>327</v>
      </c>
      <c r="AV685" s="84">
        <v>16</v>
      </c>
      <c r="AW685" s="94">
        <v>-0.78</v>
      </c>
      <c r="AX685" s="84" t="s">
        <v>1859</v>
      </c>
      <c r="AY685" s="97">
        <v>66.3</v>
      </c>
      <c r="AZ685" s="94">
        <v>4.4400000000000004</v>
      </c>
      <c r="BA685" s="96">
        <v>82</v>
      </c>
      <c r="BB685" s="96">
        <v>23</v>
      </c>
      <c r="BC685" s="84" t="s">
        <v>1967</v>
      </c>
      <c r="BD685" s="97">
        <v>64.099999999999994</v>
      </c>
      <c r="BE685" s="94">
        <v>4.47</v>
      </c>
      <c r="BF685" s="96">
        <v>88</v>
      </c>
      <c r="BG685" s="96">
        <v>22</v>
      </c>
      <c r="BH685" s="97">
        <v>10.7</v>
      </c>
      <c r="BI685" s="94">
        <v>2.5299999999999998</v>
      </c>
      <c r="BJ685" s="94">
        <v>3.63</v>
      </c>
      <c r="BK685" s="96">
        <v>24</v>
      </c>
      <c r="BL685" s="94">
        <v>2.72</v>
      </c>
      <c r="BM685" s="36">
        <v>-17</v>
      </c>
      <c r="BN685" s="70" t="s">
        <v>1065</v>
      </c>
      <c r="BO685" s="104">
        <v>53</v>
      </c>
      <c r="BP685" s="84" t="s">
        <v>2566</v>
      </c>
      <c r="BQ685" s="84">
        <v>475054</v>
      </c>
      <c r="BR685" s="36" t="s">
        <v>3766</v>
      </c>
      <c r="BS685" s="36" t="s">
        <v>3634</v>
      </c>
      <c r="BT685" s="36" t="s">
        <v>4888</v>
      </c>
      <c r="BU685" s="84" t="s">
        <v>3605</v>
      </c>
      <c r="BV685" s="84" t="s">
        <v>4688</v>
      </c>
    </row>
    <row r="686" spans="1:74" x14ac:dyDescent="0.3">
      <c r="A686" s="84" t="s">
        <v>1723</v>
      </c>
      <c r="B686" s="84" t="s">
        <v>93</v>
      </c>
      <c r="C686" s="84" t="s">
        <v>1065</v>
      </c>
      <c r="D686" s="84">
        <v>2018</v>
      </c>
      <c r="E686" s="84">
        <v>33</v>
      </c>
      <c r="F686" s="84" t="s">
        <v>1386</v>
      </c>
      <c r="G686" s="84" t="s">
        <v>1373</v>
      </c>
      <c r="H686" s="93" t="s">
        <v>1967</v>
      </c>
      <c r="I686" s="94">
        <v>0.31</v>
      </c>
      <c r="J686" s="93" t="s">
        <v>1064</v>
      </c>
      <c r="K686" s="184">
        <v>37.200000000000003</v>
      </c>
      <c r="L686" s="185">
        <v>2</v>
      </c>
      <c r="M686" s="96">
        <v>16</v>
      </c>
      <c r="N686" s="96">
        <v>4</v>
      </c>
      <c r="O686" s="96">
        <v>0</v>
      </c>
      <c r="P686" s="96">
        <v>0</v>
      </c>
      <c r="Q686" s="185">
        <v>0</v>
      </c>
      <c r="R686" s="96">
        <v>3</v>
      </c>
      <c r="S686" s="96">
        <v>146</v>
      </c>
      <c r="T686" s="96">
        <v>4</v>
      </c>
      <c r="U686" s="96">
        <v>15</v>
      </c>
      <c r="V686" s="96">
        <v>1</v>
      </c>
      <c r="W686" s="185">
        <v>27</v>
      </c>
      <c r="X686" s="96">
        <v>98</v>
      </c>
      <c r="Y686" s="96">
        <v>42</v>
      </c>
      <c r="Z686" s="96">
        <v>50</v>
      </c>
      <c r="AA686" s="96">
        <v>3</v>
      </c>
      <c r="AB686" s="96">
        <v>2</v>
      </c>
      <c r="AC686" s="96">
        <v>0</v>
      </c>
      <c r="AD686" s="96">
        <v>23</v>
      </c>
      <c r="AE686" s="188">
        <v>5.58</v>
      </c>
      <c r="AF686" s="96">
        <v>39</v>
      </c>
      <c r="AG686" s="97">
        <v>10.6</v>
      </c>
      <c r="AH686" s="98">
        <v>1.8</v>
      </c>
      <c r="AI686" s="97">
        <v>7.4</v>
      </c>
      <c r="AJ686" s="97">
        <v>4</v>
      </c>
      <c r="AK686" s="99">
        <v>1.1499999999999999</v>
      </c>
      <c r="AL686" s="100">
        <v>0.28999999999999998</v>
      </c>
      <c r="AM686" s="99">
        <v>1.5</v>
      </c>
      <c r="AN686" s="99">
        <v>1.72</v>
      </c>
      <c r="AO686" s="99">
        <v>0.06</v>
      </c>
      <c r="AP686" s="101">
        <v>14</v>
      </c>
      <c r="AQ686" s="102">
        <v>132</v>
      </c>
      <c r="AR686" s="103">
        <v>8</v>
      </c>
      <c r="AS686" s="102">
        <v>-2</v>
      </c>
      <c r="AT686" s="191">
        <v>0</v>
      </c>
      <c r="AU686" s="84">
        <v>328</v>
      </c>
      <c r="AV686" s="84">
        <v>17</v>
      </c>
      <c r="AW686" s="94">
        <v>-0.99</v>
      </c>
      <c r="AX686" s="84" t="s">
        <v>1859</v>
      </c>
      <c r="AY686" s="97">
        <v>66.2</v>
      </c>
      <c r="AZ686" s="94">
        <v>4.5999999999999996</v>
      </c>
      <c r="BA686" s="96">
        <v>85</v>
      </c>
      <c r="BB686" s="96">
        <v>20</v>
      </c>
      <c r="BC686" s="84" t="s">
        <v>1967</v>
      </c>
      <c r="BD686" s="97">
        <v>62.7</v>
      </c>
      <c r="BE686" s="94">
        <v>4.59</v>
      </c>
      <c r="BF686" s="96">
        <v>91</v>
      </c>
      <c r="BG686" s="96">
        <v>20</v>
      </c>
      <c r="BH686" s="97">
        <v>6.3</v>
      </c>
      <c r="BI686" s="94">
        <v>7.11</v>
      </c>
      <c r="BJ686" s="94">
        <v>4.8600000000000003</v>
      </c>
      <c r="BK686" s="96">
        <v>6</v>
      </c>
      <c r="BL686" s="94">
        <v>-1.53</v>
      </c>
      <c r="BM686" s="36">
        <v>2</v>
      </c>
      <c r="BN686" s="70" t="s">
        <v>1065</v>
      </c>
      <c r="BO686" s="104">
        <v>56</v>
      </c>
      <c r="BP686" s="84" t="s">
        <v>1724</v>
      </c>
      <c r="BQ686" s="84">
        <v>449173</v>
      </c>
      <c r="BR686" s="36" t="s">
        <v>3761</v>
      </c>
      <c r="BS686" s="36" t="s">
        <v>3581</v>
      </c>
      <c r="BT686" s="36" t="s">
        <v>1322</v>
      </c>
      <c r="BU686" s="84" t="s">
        <v>5522</v>
      </c>
      <c r="BV686" s="84" t="s">
        <v>4697</v>
      </c>
    </row>
    <row r="687" spans="1:74" x14ac:dyDescent="0.3">
      <c r="A687" s="84" t="s">
        <v>3393</v>
      </c>
      <c r="B687" s="84" t="s">
        <v>223</v>
      </c>
      <c r="C687" s="84" t="s">
        <v>1065</v>
      </c>
      <c r="D687" s="84">
        <v>2018</v>
      </c>
      <c r="E687" s="84">
        <v>29</v>
      </c>
      <c r="F687" s="84" t="s">
        <v>1400</v>
      </c>
      <c r="G687" s="84" t="s">
        <v>1373</v>
      </c>
      <c r="H687" s="93" t="s">
        <v>1967</v>
      </c>
      <c r="I687" s="94">
        <v>0.09</v>
      </c>
      <c r="J687" s="93" t="s">
        <v>1064</v>
      </c>
      <c r="K687" s="184">
        <v>27.7</v>
      </c>
      <c r="L687" s="185">
        <v>1</v>
      </c>
      <c r="M687" s="96">
        <v>21</v>
      </c>
      <c r="N687" s="96">
        <v>2</v>
      </c>
      <c r="O687" s="96">
        <v>0</v>
      </c>
      <c r="P687" s="96">
        <v>0</v>
      </c>
      <c r="Q687" s="185">
        <v>0</v>
      </c>
      <c r="R687" s="96">
        <v>7</v>
      </c>
      <c r="S687" s="96">
        <v>134</v>
      </c>
      <c r="T687" s="96">
        <v>6</v>
      </c>
      <c r="U687" s="96">
        <v>15</v>
      </c>
      <c r="V687" s="96">
        <v>1</v>
      </c>
      <c r="W687" s="185">
        <v>23</v>
      </c>
      <c r="X687" s="96">
        <v>84</v>
      </c>
      <c r="Y687" s="96">
        <v>36</v>
      </c>
      <c r="Z687" s="96">
        <v>48</v>
      </c>
      <c r="AA687" s="96">
        <v>2</v>
      </c>
      <c r="AB687" s="96">
        <v>2</v>
      </c>
      <c r="AC687" s="96">
        <v>0</v>
      </c>
      <c r="AD687" s="96">
        <v>22</v>
      </c>
      <c r="AE687" s="188">
        <v>5.35</v>
      </c>
      <c r="AF687" s="96">
        <v>29</v>
      </c>
      <c r="AG687" s="97">
        <v>9</v>
      </c>
      <c r="AH687" s="98">
        <v>1.6</v>
      </c>
      <c r="AI687" s="97">
        <v>7.7</v>
      </c>
      <c r="AJ687" s="97">
        <v>4.5999999999999996</v>
      </c>
      <c r="AK687" s="99">
        <v>1.73</v>
      </c>
      <c r="AL687" s="100">
        <v>0.33400000000000002</v>
      </c>
      <c r="AM687" s="99">
        <v>1.79</v>
      </c>
      <c r="AN687" s="99">
        <v>2.42</v>
      </c>
      <c r="AO687" s="99">
        <v>0.1</v>
      </c>
      <c r="AP687" s="101">
        <v>9</v>
      </c>
      <c r="AQ687" s="102">
        <v>126</v>
      </c>
      <c r="AR687" s="103">
        <v>7</v>
      </c>
      <c r="AS687" s="102">
        <v>-1</v>
      </c>
      <c r="AT687" s="191">
        <v>0</v>
      </c>
      <c r="AU687" s="84">
        <v>330</v>
      </c>
      <c r="AV687" s="84">
        <v>18</v>
      </c>
      <c r="AW687" s="94">
        <v>-0.56000000000000005</v>
      </c>
      <c r="AX687" s="84" t="s">
        <v>1859</v>
      </c>
      <c r="AY687" s="97">
        <v>67.400000000000006</v>
      </c>
      <c r="AZ687" s="94">
        <v>4.91</v>
      </c>
      <c r="BA687" s="96">
        <v>90</v>
      </c>
      <c r="BB687" s="96">
        <v>17</v>
      </c>
      <c r="BC687" s="84" t="s">
        <v>1967</v>
      </c>
      <c r="BD687" s="97">
        <v>64.099999999999994</v>
      </c>
      <c r="BE687" s="94">
        <v>4.78</v>
      </c>
      <c r="BF687" s="96">
        <v>95</v>
      </c>
      <c r="BG687" s="96">
        <v>18</v>
      </c>
      <c r="BH687" s="97">
        <v>4.3</v>
      </c>
      <c r="BI687" s="94">
        <v>10.38</v>
      </c>
      <c r="BJ687" s="94">
        <v>6.92</v>
      </c>
      <c r="BK687" s="96">
        <v>1</v>
      </c>
      <c r="BL687" s="94">
        <v>-5.04</v>
      </c>
      <c r="BM687" s="36">
        <v>6</v>
      </c>
      <c r="BN687" s="70" t="s">
        <v>1065</v>
      </c>
      <c r="BO687" s="104">
        <v>60</v>
      </c>
      <c r="BP687" s="84" t="s">
        <v>3392</v>
      </c>
      <c r="BQ687" s="84">
        <v>607968</v>
      </c>
      <c r="BR687" s="36" t="s">
        <v>3792</v>
      </c>
      <c r="BS687" s="36" t="s">
        <v>1231</v>
      </c>
      <c r="BT687" s="36" t="s">
        <v>6215</v>
      </c>
      <c r="BU687" s="84" t="s">
        <v>5083</v>
      </c>
      <c r="BV687" s="84" t="s">
        <v>4721</v>
      </c>
    </row>
    <row r="688" spans="1:74" x14ac:dyDescent="0.3">
      <c r="A688" s="84" t="s">
        <v>3292</v>
      </c>
      <c r="B688" s="84" t="s">
        <v>29</v>
      </c>
      <c r="C688" s="84" t="s">
        <v>1103</v>
      </c>
      <c r="D688" s="84">
        <v>2018</v>
      </c>
      <c r="E688" s="84">
        <v>26</v>
      </c>
      <c r="F688" s="84" t="s">
        <v>1372</v>
      </c>
      <c r="G688" s="84" t="s">
        <v>1373</v>
      </c>
      <c r="H688" s="93" t="s">
        <v>1967</v>
      </c>
      <c r="I688" s="94">
        <v>0.15</v>
      </c>
      <c r="J688" s="93" t="s">
        <v>1064</v>
      </c>
      <c r="K688" s="184">
        <v>26.2</v>
      </c>
      <c r="L688" s="185">
        <v>1</v>
      </c>
      <c r="M688" s="96">
        <v>33</v>
      </c>
      <c r="N688" s="96">
        <v>0</v>
      </c>
      <c r="O688" s="96">
        <v>0</v>
      </c>
      <c r="P688" s="96">
        <v>0</v>
      </c>
      <c r="Q688" s="185">
        <v>0</v>
      </c>
      <c r="R688" s="96">
        <v>8</v>
      </c>
      <c r="S688" s="96">
        <v>135</v>
      </c>
      <c r="T688" s="96">
        <v>4</v>
      </c>
      <c r="U688" s="96">
        <v>14</v>
      </c>
      <c r="V688" s="96">
        <v>2</v>
      </c>
      <c r="W688" s="185">
        <v>27</v>
      </c>
      <c r="X688" s="96">
        <v>90</v>
      </c>
      <c r="Y688" s="96">
        <v>26</v>
      </c>
      <c r="Z688" s="96">
        <v>47</v>
      </c>
      <c r="AA688" s="96">
        <v>1</v>
      </c>
      <c r="AB688" s="96">
        <v>1</v>
      </c>
      <c r="AC688" s="96">
        <v>0</v>
      </c>
      <c r="AD688" s="96">
        <v>15</v>
      </c>
      <c r="AE688" s="188">
        <v>5.25</v>
      </c>
      <c r="AF688" s="96">
        <v>22</v>
      </c>
      <c r="AG688" s="97">
        <v>6.6</v>
      </c>
      <c r="AH688" s="98">
        <v>2</v>
      </c>
      <c r="AI688" s="97">
        <v>8.3000000000000007</v>
      </c>
      <c r="AJ688" s="97">
        <v>4.2</v>
      </c>
      <c r="AK688" s="99">
        <v>1.2</v>
      </c>
      <c r="AL688" s="100">
        <v>0.33</v>
      </c>
      <c r="AM688" s="99">
        <v>1.55</v>
      </c>
      <c r="AN688" s="99">
        <v>1.8</v>
      </c>
      <c r="AO688" s="99">
        <v>7.0000000000000007E-2</v>
      </c>
      <c r="AP688" s="101">
        <v>29</v>
      </c>
      <c r="AQ688" s="102">
        <v>124</v>
      </c>
      <c r="AR688" s="103">
        <v>7</v>
      </c>
      <c r="AS688" s="102">
        <v>-1</v>
      </c>
      <c r="AT688" s="191">
        <v>0</v>
      </c>
      <c r="AU688" s="84">
        <v>331</v>
      </c>
      <c r="AV688" s="84">
        <v>19</v>
      </c>
      <c r="AW688" s="94">
        <v>-0.28999999999999998</v>
      </c>
      <c r="AX688" s="84" t="s">
        <v>1945</v>
      </c>
      <c r="AY688" s="97">
        <v>39.1</v>
      </c>
      <c r="AZ688" s="94">
        <v>4.82</v>
      </c>
      <c r="BA688" s="96">
        <v>89</v>
      </c>
      <c r="BB688" s="96">
        <v>13</v>
      </c>
      <c r="BC688" s="84" t="s">
        <v>1967</v>
      </c>
      <c r="BD688" s="97">
        <v>50.2</v>
      </c>
      <c r="BE688" s="94">
        <v>4.96</v>
      </c>
      <c r="BF688" s="96">
        <v>98</v>
      </c>
      <c r="BG688" s="96">
        <v>13</v>
      </c>
      <c r="BH688" s="97">
        <v>1.7</v>
      </c>
      <c r="BI688" s="94">
        <v>10.8</v>
      </c>
      <c r="BJ688" s="94">
        <v>4.1399999999999997</v>
      </c>
      <c r="BK688" s="96">
        <v>10</v>
      </c>
      <c r="BL688" s="94">
        <v>-5.55</v>
      </c>
      <c r="BM688" s="36">
        <v>-3</v>
      </c>
      <c r="BN688" s="70" t="s">
        <v>1065</v>
      </c>
      <c r="BO688" s="104">
        <v>49</v>
      </c>
      <c r="BP688" s="84" t="s">
        <v>3291</v>
      </c>
      <c r="BQ688" s="84">
        <v>641490</v>
      </c>
      <c r="BR688" s="36" t="s">
        <v>3789</v>
      </c>
      <c r="BS688" s="36" t="s">
        <v>4370</v>
      </c>
      <c r="BT688" s="36" t="s">
        <v>4912</v>
      </c>
      <c r="BU688" s="84" t="s">
        <v>6159</v>
      </c>
      <c r="BV688" s="84" t="s">
        <v>4718</v>
      </c>
    </row>
    <row r="689" spans="1:74" x14ac:dyDescent="0.3">
      <c r="A689" s="84" t="s">
        <v>3990</v>
      </c>
      <c r="B689" s="84" t="s">
        <v>42</v>
      </c>
      <c r="C689" s="84" t="s">
        <v>1065</v>
      </c>
      <c r="D689" s="84">
        <v>2018</v>
      </c>
      <c r="E689" s="84">
        <v>29</v>
      </c>
      <c r="F689" s="84" t="s">
        <v>1554</v>
      </c>
      <c r="G689" s="84" t="s">
        <v>1373</v>
      </c>
      <c r="H689" s="93" t="s">
        <v>1967</v>
      </c>
      <c r="I689" s="94">
        <v>0.08</v>
      </c>
      <c r="J689" s="93" t="s">
        <v>1064</v>
      </c>
      <c r="K689" s="184">
        <v>26.6</v>
      </c>
      <c r="L689" s="185">
        <v>1</v>
      </c>
      <c r="M689" s="96">
        <v>27</v>
      </c>
      <c r="N689" s="96">
        <v>0</v>
      </c>
      <c r="O689" s="96">
        <v>0</v>
      </c>
      <c r="P689" s="96">
        <v>0</v>
      </c>
      <c r="Q689" s="185">
        <v>0</v>
      </c>
      <c r="R689" s="96">
        <v>10</v>
      </c>
      <c r="S689" s="96">
        <v>137</v>
      </c>
      <c r="T689" s="96">
        <v>7</v>
      </c>
      <c r="U689" s="96">
        <v>16</v>
      </c>
      <c r="V689" s="96">
        <v>1</v>
      </c>
      <c r="W689" s="185">
        <v>24</v>
      </c>
      <c r="X689" s="96">
        <v>84</v>
      </c>
      <c r="Y689" s="96">
        <v>35</v>
      </c>
      <c r="Z689" s="96">
        <v>48</v>
      </c>
      <c r="AA689" s="96">
        <v>2</v>
      </c>
      <c r="AB689" s="96">
        <v>2</v>
      </c>
      <c r="AC689" s="96">
        <v>0</v>
      </c>
      <c r="AD689" s="96">
        <v>23</v>
      </c>
      <c r="AE689" s="188">
        <v>5.33</v>
      </c>
      <c r="AF689" s="96">
        <v>27</v>
      </c>
      <c r="AG689" s="97">
        <v>8.1999999999999993</v>
      </c>
      <c r="AH689" s="98">
        <v>1.5</v>
      </c>
      <c r="AI689" s="97">
        <v>7.9</v>
      </c>
      <c r="AJ689" s="97">
        <v>4.8</v>
      </c>
      <c r="AK689" s="99">
        <v>2.11</v>
      </c>
      <c r="AL689" s="100">
        <v>0.33400000000000002</v>
      </c>
      <c r="AM689" s="99">
        <v>1.84</v>
      </c>
      <c r="AN689" s="99">
        <v>2.88</v>
      </c>
      <c r="AO689" s="99">
        <v>0.12</v>
      </c>
      <c r="AP689" s="101">
        <v>7</v>
      </c>
      <c r="AQ689" s="102">
        <v>126</v>
      </c>
      <c r="AR689" s="103">
        <v>7</v>
      </c>
      <c r="AS689" s="102">
        <v>-1</v>
      </c>
      <c r="AT689" s="191">
        <v>0</v>
      </c>
      <c r="AU689" s="84">
        <v>333</v>
      </c>
      <c r="AV689" s="84">
        <v>21</v>
      </c>
      <c r="AW689" s="94">
        <v>0</v>
      </c>
      <c r="AX689" s="84" t="s">
        <v>1945</v>
      </c>
      <c r="AY689" s="97">
        <v>38.9</v>
      </c>
      <c r="AZ689" s="94">
        <v>5.46</v>
      </c>
      <c r="BA689" s="96">
        <v>100</v>
      </c>
      <c r="BB689" s="96">
        <v>8</v>
      </c>
      <c r="BC689" s="84" t="s">
        <v>1967</v>
      </c>
      <c r="BD689" s="97">
        <v>49.4</v>
      </c>
      <c r="BE689" s="94">
        <v>5.32</v>
      </c>
      <c r="BF689" s="96">
        <v>105</v>
      </c>
      <c r="BG689" s="96">
        <v>10</v>
      </c>
      <c r="BH689" s="97">
        <v>4.3</v>
      </c>
      <c r="BI689" s="94">
        <v>12.46</v>
      </c>
      <c r="BJ689" s="94">
        <v>9.6999999999999993</v>
      </c>
      <c r="BK689" s="96">
        <v>0</v>
      </c>
      <c r="BL689" s="94">
        <v>-7.13</v>
      </c>
      <c r="BM689" s="36">
        <v>7</v>
      </c>
      <c r="BN689" s="70" t="s">
        <v>1065</v>
      </c>
      <c r="BO689" s="104">
        <v>45</v>
      </c>
      <c r="BP689" s="84" t="s">
        <v>6216</v>
      </c>
      <c r="BQ689" s="84">
        <v>543357</v>
      </c>
      <c r="BR689" s="36" t="s">
        <v>3792</v>
      </c>
      <c r="BS689" s="36" t="s">
        <v>4210</v>
      </c>
      <c r="BT689" s="36" t="s">
        <v>6013</v>
      </c>
      <c r="BU689" s="84" t="s">
        <v>6109</v>
      </c>
      <c r="BV689" s="84" t="s">
        <v>4721</v>
      </c>
    </row>
    <row r="690" spans="1:74" x14ac:dyDescent="0.3">
      <c r="A690" s="84" t="s">
        <v>206</v>
      </c>
      <c r="B690" s="84" t="s">
        <v>464</v>
      </c>
      <c r="C690" s="84" t="s">
        <v>1103</v>
      </c>
      <c r="D690" s="84">
        <v>2018</v>
      </c>
      <c r="E690" s="84">
        <v>29</v>
      </c>
      <c r="F690" s="84" t="s">
        <v>1394</v>
      </c>
      <c r="G690" s="84" t="s">
        <v>1373</v>
      </c>
      <c r="H690" s="93" t="s">
        <v>1967</v>
      </c>
      <c r="I690" s="94">
        <v>0.4</v>
      </c>
      <c r="J690" s="93" t="s">
        <v>1064</v>
      </c>
      <c r="K690" s="184">
        <v>29.3</v>
      </c>
      <c r="L690" s="185">
        <v>2</v>
      </c>
      <c r="M690" s="96">
        <v>29</v>
      </c>
      <c r="N690" s="96">
        <v>1</v>
      </c>
      <c r="O690" s="96">
        <v>0</v>
      </c>
      <c r="P690" s="96">
        <v>0</v>
      </c>
      <c r="Q690" s="185">
        <v>3</v>
      </c>
      <c r="R690" s="96">
        <v>8</v>
      </c>
      <c r="S690" s="96">
        <v>156</v>
      </c>
      <c r="T690" s="96">
        <v>4</v>
      </c>
      <c r="U690" s="96">
        <v>14</v>
      </c>
      <c r="V690" s="96">
        <v>1</v>
      </c>
      <c r="W690" s="185">
        <v>34</v>
      </c>
      <c r="X690" s="96">
        <v>108</v>
      </c>
      <c r="Y690" s="96">
        <v>28</v>
      </c>
      <c r="Z690" s="96">
        <v>49</v>
      </c>
      <c r="AA690" s="96">
        <v>2</v>
      </c>
      <c r="AB690" s="96">
        <v>2</v>
      </c>
      <c r="AC690" s="96">
        <v>0</v>
      </c>
      <c r="AD690" s="96">
        <v>14</v>
      </c>
      <c r="AE690" s="188">
        <v>5.41</v>
      </c>
      <c r="AF690" s="96">
        <v>26</v>
      </c>
      <c r="AG690" s="97">
        <v>6.4</v>
      </c>
      <c r="AH690" s="98">
        <v>2.4</v>
      </c>
      <c r="AI690" s="97">
        <v>8.3000000000000007</v>
      </c>
      <c r="AJ690" s="97">
        <v>3.5</v>
      </c>
      <c r="AK690" s="99">
        <v>0.87</v>
      </c>
      <c r="AL690" s="100">
        <v>0.314</v>
      </c>
      <c r="AM690" s="99">
        <v>1.35</v>
      </c>
      <c r="AN690" s="99">
        <v>1.36</v>
      </c>
      <c r="AO690" s="99">
        <v>0.05</v>
      </c>
      <c r="AP690" s="101">
        <v>43</v>
      </c>
      <c r="AQ690" s="102">
        <v>128</v>
      </c>
      <c r="AR690" s="103">
        <v>7</v>
      </c>
      <c r="AS690" s="102">
        <v>-1</v>
      </c>
      <c r="AT690" s="191">
        <v>0</v>
      </c>
      <c r="AU690" s="84">
        <v>334</v>
      </c>
      <c r="AV690" s="84">
        <v>22</v>
      </c>
      <c r="AW690" s="94">
        <v>-1.01</v>
      </c>
      <c r="AX690" s="84" t="s">
        <v>1859</v>
      </c>
      <c r="AY690" s="97">
        <v>66.900000000000006</v>
      </c>
      <c r="AZ690" s="94">
        <v>4.3</v>
      </c>
      <c r="BA690" s="96">
        <v>79</v>
      </c>
      <c r="BB690" s="96">
        <v>26</v>
      </c>
      <c r="BC690" s="84" t="s">
        <v>1967</v>
      </c>
      <c r="BD690" s="97">
        <v>65.2</v>
      </c>
      <c r="BE690" s="94">
        <v>4.4000000000000004</v>
      </c>
      <c r="BF690" s="96">
        <v>87</v>
      </c>
      <c r="BG690" s="96">
        <v>24</v>
      </c>
      <c r="BH690" s="97">
        <v>9</v>
      </c>
      <c r="BI690" s="94">
        <v>7</v>
      </c>
      <c r="BJ690" s="94">
        <v>3.63</v>
      </c>
      <c r="BK690" s="96">
        <v>23</v>
      </c>
      <c r="BL690" s="94">
        <v>-1.59</v>
      </c>
      <c r="BM690" s="36">
        <v>-16</v>
      </c>
      <c r="BN690" s="70" t="s">
        <v>1065</v>
      </c>
      <c r="BO690" s="104">
        <v>56</v>
      </c>
      <c r="BP690" s="84" t="s">
        <v>2051</v>
      </c>
      <c r="BQ690" s="84">
        <v>543726</v>
      </c>
      <c r="BR690" s="36" t="s">
        <v>3760</v>
      </c>
      <c r="BS690" s="36" t="s">
        <v>4998</v>
      </c>
      <c r="BT690" s="36" t="s">
        <v>3538</v>
      </c>
      <c r="BU690" s="84" t="s">
        <v>6217</v>
      </c>
      <c r="BV690" s="84" t="s">
        <v>4721</v>
      </c>
    </row>
    <row r="691" spans="1:74" x14ac:dyDescent="0.3">
      <c r="A691" s="84" t="s">
        <v>2626</v>
      </c>
      <c r="B691" s="84" t="s">
        <v>15</v>
      </c>
      <c r="C691" s="84" t="s">
        <v>1065</v>
      </c>
      <c r="D691" s="84">
        <v>2018</v>
      </c>
      <c r="E691" s="84">
        <v>25</v>
      </c>
      <c r="F691" s="84" t="s">
        <v>1402</v>
      </c>
      <c r="G691" s="84" t="s">
        <v>1373</v>
      </c>
      <c r="H691" s="93" t="s">
        <v>1967</v>
      </c>
      <c r="I691" s="94">
        <v>0.14000000000000001</v>
      </c>
      <c r="J691" s="93" t="s">
        <v>1064</v>
      </c>
      <c r="K691" s="184">
        <v>39</v>
      </c>
      <c r="L691" s="185">
        <v>1</v>
      </c>
      <c r="M691" s="96">
        <v>13</v>
      </c>
      <c r="N691" s="96">
        <v>4</v>
      </c>
      <c r="O691" s="96">
        <v>0</v>
      </c>
      <c r="P691" s="96">
        <v>0</v>
      </c>
      <c r="Q691" s="185">
        <v>0</v>
      </c>
      <c r="R691" s="96">
        <v>3</v>
      </c>
      <c r="S691" s="96">
        <v>145</v>
      </c>
      <c r="T691" s="96">
        <v>7</v>
      </c>
      <c r="U691" s="96">
        <v>15</v>
      </c>
      <c r="V691" s="96">
        <v>1</v>
      </c>
      <c r="W691" s="185">
        <v>26</v>
      </c>
      <c r="X691" s="96">
        <v>93</v>
      </c>
      <c r="Y691" s="96">
        <v>42</v>
      </c>
      <c r="Z691" s="96">
        <v>50</v>
      </c>
      <c r="AA691" s="96">
        <v>2</v>
      </c>
      <c r="AB691" s="96">
        <v>2</v>
      </c>
      <c r="AC691" s="96">
        <v>0</v>
      </c>
      <c r="AD691" s="96">
        <v>28</v>
      </c>
      <c r="AE691" s="188">
        <v>5.58</v>
      </c>
      <c r="AF691" s="96">
        <v>35</v>
      </c>
      <c r="AG691" s="97">
        <v>10.1</v>
      </c>
      <c r="AH691" s="98">
        <v>1.7</v>
      </c>
      <c r="AI691" s="97">
        <v>7.9</v>
      </c>
      <c r="AJ691" s="97">
        <v>4.3</v>
      </c>
      <c r="AK691" s="99">
        <v>1.93</v>
      </c>
      <c r="AL691" s="100">
        <v>0.309</v>
      </c>
      <c r="AM691" s="99">
        <v>1.69</v>
      </c>
      <c r="AN691" s="99">
        <v>2.63</v>
      </c>
      <c r="AO691" s="99">
        <v>0.11</v>
      </c>
      <c r="AP691" s="101">
        <v>10</v>
      </c>
      <c r="AQ691" s="102">
        <v>132</v>
      </c>
      <c r="AR691" s="103">
        <v>7</v>
      </c>
      <c r="AS691" s="102">
        <v>-1</v>
      </c>
      <c r="AT691" s="191">
        <v>0</v>
      </c>
      <c r="AU691" s="84">
        <v>335</v>
      </c>
      <c r="AV691" s="84">
        <v>23</v>
      </c>
      <c r="AW691" s="94">
        <v>-0.73</v>
      </c>
      <c r="AX691" s="84" t="s">
        <v>1859</v>
      </c>
      <c r="AY691" s="97">
        <v>69.7</v>
      </c>
      <c r="AZ691" s="94">
        <v>5.01</v>
      </c>
      <c r="BA691" s="96">
        <v>92</v>
      </c>
      <c r="BB691" s="96">
        <v>16</v>
      </c>
      <c r="BC691" s="84" t="s">
        <v>1967</v>
      </c>
      <c r="BD691" s="97">
        <v>65.8</v>
      </c>
      <c r="BE691" s="94">
        <v>4.8499999999999996</v>
      </c>
      <c r="BF691" s="96">
        <v>96</v>
      </c>
      <c r="BG691" s="96">
        <v>17</v>
      </c>
      <c r="BH691" s="97">
        <v>2.7</v>
      </c>
      <c r="BI691" s="94">
        <v>10.130000000000001</v>
      </c>
      <c r="BJ691" s="94">
        <v>8.9600000000000009</v>
      </c>
      <c r="BK691" s="96">
        <v>0</v>
      </c>
      <c r="BL691" s="94">
        <v>-4.54</v>
      </c>
      <c r="BM691" s="36">
        <v>7</v>
      </c>
      <c r="BN691" s="70" t="s">
        <v>1065</v>
      </c>
      <c r="BO691" s="104">
        <v>63</v>
      </c>
      <c r="BP691" s="84" t="s">
        <v>4930</v>
      </c>
      <c r="BQ691" s="84">
        <v>592254</v>
      </c>
      <c r="BR691" s="36" t="s">
        <v>4694</v>
      </c>
      <c r="BS691" s="36" t="s">
        <v>5285</v>
      </c>
      <c r="BT691" s="36" t="s">
        <v>5898</v>
      </c>
      <c r="BU691" s="84" t="s">
        <v>5808</v>
      </c>
      <c r="BV691" s="84" t="s">
        <v>4718</v>
      </c>
    </row>
    <row r="692" spans="1:74" x14ac:dyDescent="0.3">
      <c r="A692" s="84" t="s">
        <v>362</v>
      </c>
      <c r="B692" s="84" t="s">
        <v>1925</v>
      </c>
      <c r="C692" s="84" t="s">
        <v>1065</v>
      </c>
      <c r="D692" s="84">
        <v>2018</v>
      </c>
      <c r="E692" s="84">
        <v>23</v>
      </c>
      <c r="F692" s="84" t="s">
        <v>1375</v>
      </c>
      <c r="G692" s="84" t="s">
        <v>1373</v>
      </c>
      <c r="H692" s="93" t="s">
        <v>1967</v>
      </c>
      <c r="I692" s="94">
        <v>0.06</v>
      </c>
      <c r="J692" s="93" t="s">
        <v>1064</v>
      </c>
      <c r="K692" s="184">
        <v>33.9</v>
      </c>
      <c r="L692" s="185">
        <v>1</v>
      </c>
      <c r="M692" s="96">
        <v>27</v>
      </c>
      <c r="N692" s="96">
        <v>0</v>
      </c>
      <c r="O692" s="96">
        <v>0</v>
      </c>
      <c r="P692" s="96">
        <v>0</v>
      </c>
      <c r="Q692" s="185">
        <v>0</v>
      </c>
      <c r="R692" s="96">
        <v>10</v>
      </c>
      <c r="S692" s="96">
        <v>146</v>
      </c>
      <c r="T692" s="96">
        <v>7</v>
      </c>
      <c r="U692" s="96">
        <v>17</v>
      </c>
      <c r="V692" s="96">
        <v>1</v>
      </c>
      <c r="W692" s="185">
        <v>27</v>
      </c>
      <c r="X692" s="96">
        <v>91</v>
      </c>
      <c r="Y692" s="96">
        <v>37</v>
      </c>
      <c r="Z692" s="96">
        <v>49</v>
      </c>
      <c r="AA692" s="96">
        <v>2</v>
      </c>
      <c r="AB692" s="96">
        <v>2</v>
      </c>
      <c r="AC692" s="96">
        <v>0</v>
      </c>
      <c r="AD692" s="96">
        <v>24</v>
      </c>
      <c r="AE692" s="188">
        <v>5.42</v>
      </c>
      <c r="AF692" s="96">
        <v>30</v>
      </c>
      <c r="AG692" s="97">
        <v>8.8000000000000007</v>
      </c>
      <c r="AH692" s="98">
        <v>1.6</v>
      </c>
      <c r="AI692" s="97">
        <v>8.3000000000000007</v>
      </c>
      <c r="AJ692" s="97">
        <v>5</v>
      </c>
      <c r="AK692" s="99">
        <v>1.92</v>
      </c>
      <c r="AL692" s="100">
        <v>0.33900000000000002</v>
      </c>
      <c r="AM692" s="99">
        <v>1.85</v>
      </c>
      <c r="AN692" s="99">
        <v>2.69</v>
      </c>
      <c r="AO692" s="99">
        <v>0.11</v>
      </c>
      <c r="AP692" s="101">
        <v>12</v>
      </c>
      <c r="AQ692" s="102">
        <v>128</v>
      </c>
      <c r="AR692" s="103">
        <v>7</v>
      </c>
      <c r="AS692" s="102">
        <v>-1</v>
      </c>
      <c r="AT692" s="191">
        <v>0</v>
      </c>
      <c r="AU692" s="84">
        <v>336</v>
      </c>
      <c r="AV692" s="84">
        <v>24</v>
      </c>
      <c r="AW692" s="94">
        <v>-0.4</v>
      </c>
      <c r="AX692" s="84" t="s">
        <v>1945</v>
      </c>
      <c r="AY692" s="97">
        <v>42.1</v>
      </c>
      <c r="AZ692" s="94">
        <v>5.31</v>
      </c>
      <c r="BA692" s="96">
        <v>98</v>
      </c>
      <c r="BB692" s="96">
        <v>9</v>
      </c>
      <c r="BC692" s="84" t="s">
        <v>1967</v>
      </c>
      <c r="BD692" s="97">
        <v>52.2</v>
      </c>
      <c r="BE692" s="94">
        <v>5.0199999999999996</v>
      </c>
      <c r="BF692" s="96">
        <v>99</v>
      </c>
      <c r="BG692" s="96">
        <v>13</v>
      </c>
      <c r="BH692" s="97">
        <v>3</v>
      </c>
      <c r="BI692" s="94">
        <v>6</v>
      </c>
      <c r="BJ692" s="94">
        <v>7.02</v>
      </c>
      <c r="BK692" s="96">
        <v>1</v>
      </c>
      <c r="BL692" s="94">
        <v>-0.57999999999999996</v>
      </c>
      <c r="BM692" s="36">
        <v>6</v>
      </c>
      <c r="BN692" s="70" t="s">
        <v>1065</v>
      </c>
      <c r="BO692" s="104">
        <v>49</v>
      </c>
      <c r="BP692" s="84" t="s">
        <v>6218</v>
      </c>
      <c r="BQ692" s="84">
        <v>622703</v>
      </c>
      <c r="BR692" s="36" t="s">
        <v>4711</v>
      </c>
      <c r="BS692" s="36" t="s">
        <v>5967</v>
      </c>
      <c r="BT692" s="36" t="s">
        <v>5968</v>
      </c>
      <c r="BU692" s="84" t="s">
        <v>5946</v>
      </c>
      <c r="BV692" s="84" t="s">
        <v>4718</v>
      </c>
    </row>
    <row r="693" spans="1:74" x14ac:dyDescent="0.3">
      <c r="A693" s="84" t="s">
        <v>1907</v>
      </c>
      <c r="B693" s="84" t="s">
        <v>1908</v>
      </c>
      <c r="C693" s="84" t="s">
        <v>1065</v>
      </c>
      <c r="D693" s="84">
        <v>2018</v>
      </c>
      <c r="E693" s="84">
        <v>34</v>
      </c>
      <c r="F693" s="84" t="s">
        <v>1384</v>
      </c>
      <c r="G693" s="84" t="s">
        <v>1373</v>
      </c>
      <c r="H693" s="93" t="s">
        <v>1967</v>
      </c>
      <c r="I693" s="94">
        <v>0.28000000000000003</v>
      </c>
      <c r="J693" s="93" t="s">
        <v>1064</v>
      </c>
      <c r="K693" s="184">
        <v>21.6</v>
      </c>
      <c r="L693" s="185">
        <v>1</v>
      </c>
      <c r="M693" s="96">
        <v>30</v>
      </c>
      <c r="N693" s="96">
        <v>0</v>
      </c>
      <c r="O693" s="96">
        <v>0</v>
      </c>
      <c r="P693" s="96">
        <v>0</v>
      </c>
      <c r="Q693" s="185">
        <v>10</v>
      </c>
      <c r="R693" s="96">
        <v>17</v>
      </c>
      <c r="S693" s="96">
        <v>122</v>
      </c>
      <c r="T693" s="96">
        <v>3</v>
      </c>
      <c r="U693" s="96">
        <v>11</v>
      </c>
      <c r="V693" s="96">
        <v>1</v>
      </c>
      <c r="W693" s="185">
        <v>27</v>
      </c>
      <c r="X693" s="96">
        <v>87</v>
      </c>
      <c r="Y693" s="96">
        <v>21</v>
      </c>
      <c r="Z693" s="96">
        <v>48</v>
      </c>
      <c r="AA693" s="96">
        <v>1</v>
      </c>
      <c r="AB693" s="96">
        <v>1</v>
      </c>
      <c r="AC693" s="96">
        <v>0</v>
      </c>
      <c r="AD693" s="96">
        <v>10</v>
      </c>
      <c r="AE693" s="188">
        <v>5.28</v>
      </c>
      <c r="AF693" s="96">
        <v>20</v>
      </c>
      <c r="AG693" s="97">
        <v>6.3</v>
      </c>
      <c r="AH693" s="98">
        <v>2.5</v>
      </c>
      <c r="AI693" s="97">
        <v>7.9</v>
      </c>
      <c r="AJ693" s="97">
        <v>3.3</v>
      </c>
      <c r="AK693" s="99">
        <v>1</v>
      </c>
      <c r="AL693" s="100">
        <v>0.29299999999999998</v>
      </c>
      <c r="AM693" s="99">
        <v>1.27</v>
      </c>
      <c r="AN693" s="99">
        <v>1.48</v>
      </c>
      <c r="AO693" s="99">
        <v>0.06</v>
      </c>
      <c r="AP693" s="101">
        <v>34</v>
      </c>
      <c r="AQ693" s="102">
        <v>125</v>
      </c>
      <c r="AR693" s="103">
        <v>7</v>
      </c>
      <c r="AS693" s="102">
        <v>-1</v>
      </c>
      <c r="AT693" s="191">
        <v>0.36</v>
      </c>
      <c r="AU693" s="84">
        <v>337</v>
      </c>
      <c r="AV693" s="84">
        <v>25</v>
      </c>
      <c r="AW693" s="94">
        <v>-1.7</v>
      </c>
      <c r="AX693" s="84" t="s">
        <v>1762</v>
      </c>
      <c r="AY693" s="97">
        <v>28.4</v>
      </c>
      <c r="AZ693" s="94">
        <v>3.72</v>
      </c>
      <c r="BA693" s="96">
        <v>68</v>
      </c>
      <c r="BB693" s="96">
        <v>29</v>
      </c>
      <c r="BC693" s="84" t="s">
        <v>1967</v>
      </c>
      <c r="BD693" s="97">
        <v>43.7</v>
      </c>
      <c r="BE693" s="94">
        <v>3.58</v>
      </c>
      <c r="BF693" s="96">
        <v>71</v>
      </c>
      <c r="BG693" s="96">
        <v>40</v>
      </c>
      <c r="BH693" s="97">
        <v>4</v>
      </c>
      <c r="BI693" s="94">
        <v>0</v>
      </c>
      <c r="BJ693" s="94">
        <v>2.5499999999999998</v>
      </c>
      <c r="BK693" s="96">
        <v>91</v>
      </c>
      <c r="BL693" s="94">
        <v>5.28</v>
      </c>
      <c r="BM693" s="36">
        <v>-85</v>
      </c>
      <c r="BN693" s="70" t="s">
        <v>1086</v>
      </c>
      <c r="BO693" s="104">
        <v>40</v>
      </c>
      <c r="BP693" s="84" t="s">
        <v>1909</v>
      </c>
      <c r="BQ693" s="84">
        <v>434718</v>
      </c>
      <c r="BR693" s="36" t="s">
        <v>4696</v>
      </c>
      <c r="BS693" s="36" t="s">
        <v>3513</v>
      </c>
      <c r="BT693" s="36" t="s">
        <v>3607</v>
      </c>
      <c r="BU693" s="84" t="s">
        <v>3592</v>
      </c>
      <c r="BV693" s="84" t="s">
        <v>6208</v>
      </c>
    </row>
    <row r="694" spans="1:74" x14ac:dyDescent="0.3">
      <c r="A694" s="84" t="s">
        <v>4545</v>
      </c>
      <c r="B694" s="84" t="s">
        <v>4546</v>
      </c>
      <c r="C694" s="84" t="s">
        <v>1065</v>
      </c>
      <c r="D694" s="84">
        <v>2018</v>
      </c>
      <c r="E694" s="84">
        <v>30</v>
      </c>
      <c r="F694" s="84" t="s">
        <v>1402</v>
      </c>
      <c r="G694" s="84" t="s">
        <v>1373</v>
      </c>
      <c r="H694" s="93" t="s">
        <v>1967</v>
      </c>
      <c r="I694" s="94">
        <v>0.12</v>
      </c>
      <c r="J694" s="93" t="s">
        <v>1064</v>
      </c>
      <c r="K694" s="184">
        <v>25.9</v>
      </c>
      <c r="L694" s="185">
        <v>1</v>
      </c>
      <c r="M694" s="96">
        <v>28</v>
      </c>
      <c r="N694" s="96">
        <v>0</v>
      </c>
      <c r="O694" s="96">
        <v>0</v>
      </c>
      <c r="P694" s="96">
        <v>0</v>
      </c>
      <c r="Q694" s="185">
        <v>0</v>
      </c>
      <c r="R694" s="96">
        <v>10</v>
      </c>
      <c r="S694" s="96">
        <v>135</v>
      </c>
      <c r="T694" s="96">
        <v>5</v>
      </c>
      <c r="U694" s="96">
        <v>15</v>
      </c>
      <c r="V694" s="96">
        <v>1</v>
      </c>
      <c r="W694" s="185">
        <v>24</v>
      </c>
      <c r="X694" s="96">
        <v>86</v>
      </c>
      <c r="Y694" s="96">
        <v>32</v>
      </c>
      <c r="Z694" s="96">
        <v>48</v>
      </c>
      <c r="AA694" s="96">
        <v>2</v>
      </c>
      <c r="AB694" s="96">
        <v>2</v>
      </c>
      <c r="AC694" s="96">
        <v>0</v>
      </c>
      <c r="AD694" s="96">
        <v>20</v>
      </c>
      <c r="AE694" s="188">
        <v>5.39</v>
      </c>
      <c r="AF694" s="96">
        <v>25</v>
      </c>
      <c r="AG694" s="97">
        <v>7.8</v>
      </c>
      <c r="AH694" s="98">
        <v>1.6</v>
      </c>
      <c r="AI694" s="97">
        <v>7.7</v>
      </c>
      <c r="AJ694" s="97">
        <v>4.5</v>
      </c>
      <c r="AK694" s="99">
        <v>1.68</v>
      </c>
      <c r="AL694" s="100">
        <v>0.32200000000000001</v>
      </c>
      <c r="AM694" s="99">
        <v>1.7</v>
      </c>
      <c r="AN694" s="99">
        <v>2.36</v>
      </c>
      <c r="AO694" s="99">
        <v>0.09</v>
      </c>
      <c r="AP694" s="101">
        <v>10</v>
      </c>
      <c r="AQ694" s="102">
        <v>127</v>
      </c>
      <c r="AR694" s="103">
        <v>7</v>
      </c>
      <c r="AS694" s="102">
        <v>-1</v>
      </c>
      <c r="AT694" s="191">
        <v>0</v>
      </c>
      <c r="AU694" s="84">
        <v>338</v>
      </c>
      <c r="AV694" s="84">
        <v>26</v>
      </c>
      <c r="AW694" s="94">
        <v>-0.24</v>
      </c>
      <c r="AX694" s="84" t="s">
        <v>1945</v>
      </c>
      <c r="AY694" s="97">
        <v>38.700000000000003</v>
      </c>
      <c r="AZ694" s="94">
        <v>5.2</v>
      </c>
      <c r="BA694" s="96">
        <v>96</v>
      </c>
      <c r="BB694" s="96">
        <v>10</v>
      </c>
      <c r="BC694" s="84" t="s">
        <v>1967</v>
      </c>
      <c r="BD694" s="97">
        <v>49.2</v>
      </c>
      <c r="BE694" s="94">
        <v>5.15</v>
      </c>
      <c r="BF694" s="96">
        <v>102</v>
      </c>
      <c r="BG694" s="96">
        <v>12</v>
      </c>
      <c r="BH694" s="97">
        <v>5.7</v>
      </c>
      <c r="BI694" s="94">
        <v>4.76</v>
      </c>
      <c r="BJ694" s="94">
        <v>4.68</v>
      </c>
      <c r="BK694" s="96">
        <v>7</v>
      </c>
      <c r="BL694" s="94">
        <v>0.62</v>
      </c>
      <c r="BM694" s="36">
        <v>0</v>
      </c>
      <c r="BN694" s="70" t="s">
        <v>1065</v>
      </c>
      <c r="BO694" s="104">
        <v>44</v>
      </c>
      <c r="BP694" s="84" t="s">
        <v>4547</v>
      </c>
      <c r="BQ694" s="84">
        <v>514981</v>
      </c>
      <c r="BR694" s="36" t="s">
        <v>3795</v>
      </c>
      <c r="BS694" s="36" t="s">
        <v>3615</v>
      </c>
      <c r="BT694" s="36" t="s">
        <v>5083</v>
      </c>
      <c r="BU694" s="84" t="s">
        <v>5976</v>
      </c>
      <c r="BV694" s="84" t="s">
        <v>4688</v>
      </c>
    </row>
    <row r="695" spans="1:74" x14ac:dyDescent="0.3">
      <c r="A695" s="84" t="s">
        <v>6221</v>
      </c>
      <c r="B695" s="84" t="s">
        <v>7</v>
      </c>
      <c r="C695" s="84" t="s">
        <v>1065</v>
      </c>
      <c r="D695" s="84">
        <v>2018</v>
      </c>
      <c r="E695" s="84">
        <v>26</v>
      </c>
      <c r="F695" s="84" t="s">
        <v>1392</v>
      </c>
      <c r="G695" s="84" t="s">
        <v>1373</v>
      </c>
      <c r="H695" s="93" t="s">
        <v>1967</v>
      </c>
      <c r="I695" s="94">
        <v>0.13</v>
      </c>
      <c r="J695" s="93" t="s">
        <v>1064</v>
      </c>
      <c r="K695" s="184">
        <v>30.3</v>
      </c>
      <c r="L695" s="185">
        <v>1</v>
      </c>
      <c r="M695" s="96">
        <v>30</v>
      </c>
      <c r="N695" s="96">
        <v>0</v>
      </c>
      <c r="O695" s="96">
        <v>0</v>
      </c>
      <c r="P695" s="96">
        <v>0</v>
      </c>
      <c r="Q695" s="185">
        <v>0</v>
      </c>
      <c r="R695" s="96">
        <v>10</v>
      </c>
      <c r="S695" s="96">
        <v>151</v>
      </c>
      <c r="T695" s="96">
        <v>6</v>
      </c>
      <c r="U695" s="96">
        <v>18</v>
      </c>
      <c r="V695" s="96">
        <v>1</v>
      </c>
      <c r="W695" s="185">
        <v>28</v>
      </c>
      <c r="X695" s="96">
        <v>94</v>
      </c>
      <c r="Y695" s="96">
        <v>35</v>
      </c>
      <c r="Z695" s="96">
        <v>49</v>
      </c>
      <c r="AA695" s="96">
        <v>3</v>
      </c>
      <c r="AB695" s="96">
        <v>2</v>
      </c>
      <c r="AC695" s="96">
        <v>0</v>
      </c>
      <c r="AD695" s="96">
        <v>22</v>
      </c>
      <c r="AE695" s="188">
        <v>5.47</v>
      </c>
      <c r="AF695" s="96">
        <v>29</v>
      </c>
      <c r="AG695" s="97">
        <v>8</v>
      </c>
      <c r="AH695" s="98">
        <v>1.6</v>
      </c>
      <c r="AI695" s="97">
        <v>8.1999999999999993</v>
      </c>
      <c r="AJ695" s="97">
        <v>5</v>
      </c>
      <c r="AK695" s="99">
        <v>1.57</v>
      </c>
      <c r="AL695" s="100">
        <v>0.34499999999999997</v>
      </c>
      <c r="AM695" s="99">
        <v>1.81</v>
      </c>
      <c r="AN695" s="99">
        <v>2.29</v>
      </c>
      <c r="AO695" s="99">
        <v>0.09</v>
      </c>
      <c r="AP695" s="101">
        <v>14</v>
      </c>
      <c r="AQ695" s="102">
        <v>129</v>
      </c>
      <c r="AR695" s="103">
        <v>7</v>
      </c>
      <c r="AS695" s="102">
        <v>-1</v>
      </c>
      <c r="AT695" s="191">
        <v>0</v>
      </c>
      <c r="AU695" s="84">
        <v>339</v>
      </c>
      <c r="AV695" s="84">
        <v>27</v>
      </c>
      <c r="AW695" s="94">
        <v>-0.59</v>
      </c>
      <c r="AX695" s="84" t="s">
        <v>1945</v>
      </c>
      <c r="AY695" s="97">
        <v>41.7</v>
      </c>
      <c r="AZ695" s="94">
        <v>5.1100000000000003</v>
      </c>
      <c r="BA695" s="96">
        <v>94</v>
      </c>
      <c r="BB695" s="96">
        <v>11</v>
      </c>
      <c r="BC695" s="84" t="s">
        <v>1967</v>
      </c>
      <c r="BD695" s="97">
        <v>51.8</v>
      </c>
      <c r="BE695" s="94">
        <v>4.88</v>
      </c>
      <c r="BF695" s="96">
        <v>96</v>
      </c>
      <c r="BG695" s="96">
        <v>14</v>
      </c>
      <c r="BH695" s="97">
        <v>7.7</v>
      </c>
      <c r="BI695" s="94">
        <v>4.7</v>
      </c>
      <c r="BJ695" s="94">
        <v>3.2</v>
      </c>
      <c r="BK695" s="96">
        <v>38</v>
      </c>
      <c r="BL695" s="94">
        <v>0.77</v>
      </c>
      <c r="BM695" s="36">
        <v>-32</v>
      </c>
      <c r="BN695" s="70" t="s">
        <v>1065</v>
      </c>
      <c r="BO695" s="104">
        <v>44</v>
      </c>
      <c r="BP695" s="84" t="s">
        <v>6222</v>
      </c>
      <c r="BQ695" s="84">
        <v>592833</v>
      </c>
      <c r="BR695" s="36" t="s">
        <v>3806</v>
      </c>
      <c r="BS695" s="36" t="s">
        <v>5498</v>
      </c>
      <c r="BT695" s="36" t="s">
        <v>5983</v>
      </c>
      <c r="BU695" s="84" t="s">
        <v>5337</v>
      </c>
      <c r="BV695" s="84" t="s">
        <v>4718</v>
      </c>
    </row>
    <row r="696" spans="1:74" x14ac:dyDescent="0.3">
      <c r="A696" s="84" t="s">
        <v>915</v>
      </c>
      <c r="B696" s="84" t="s">
        <v>3403</v>
      </c>
      <c r="C696" s="84" t="s">
        <v>1065</v>
      </c>
      <c r="D696" s="84">
        <v>2018</v>
      </c>
      <c r="E696" s="84">
        <v>27</v>
      </c>
      <c r="F696" s="84" t="s">
        <v>1397</v>
      </c>
      <c r="G696" s="84" t="s">
        <v>1373</v>
      </c>
      <c r="H696" s="93" t="s">
        <v>1967</v>
      </c>
      <c r="I696" s="94">
        <v>0.13</v>
      </c>
      <c r="J696" s="93" t="s">
        <v>1064</v>
      </c>
      <c r="K696" s="184">
        <v>29.1</v>
      </c>
      <c r="L696" s="185">
        <v>1</v>
      </c>
      <c r="M696" s="96">
        <v>31</v>
      </c>
      <c r="N696" s="96">
        <v>0</v>
      </c>
      <c r="O696" s="96">
        <v>0</v>
      </c>
      <c r="P696" s="96">
        <v>0</v>
      </c>
      <c r="Q696" s="185">
        <v>0</v>
      </c>
      <c r="R696" s="96">
        <v>11</v>
      </c>
      <c r="S696" s="96">
        <v>149</v>
      </c>
      <c r="T696" s="96">
        <v>5</v>
      </c>
      <c r="U696" s="96">
        <v>17</v>
      </c>
      <c r="V696" s="96">
        <v>1</v>
      </c>
      <c r="W696" s="185">
        <v>26</v>
      </c>
      <c r="X696" s="96">
        <v>95</v>
      </c>
      <c r="Y696" s="96">
        <v>33</v>
      </c>
      <c r="Z696" s="96">
        <v>49</v>
      </c>
      <c r="AA696" s="96">
        <v>2</v>
      </c>
      <c r="AB696" s="96">
        <v>1</v>
      </c>
      <c r="AC696" s="96">
        <v>0</v>
      </c>
      <c r="AD696" s="96">
        <v>22</v>
      </c>
      <c r="AE696" s="188">
        <v>5.46</v>
      </c>
      <c r="AF696" s="96">
        <v>27</v>
      </c>
      <c r="AG696" s="97">
        <v>7.4</v>
      </c>
      <c r="AH696" s="98">
        <v>1.5</v>
      </c>
      <c r="AI696" s="97">
        <v>7.7</v>
      </c>
      <c r="AJ696" s="97">
        <v>4.9000000000000004</v>
      </c>
      <c r="AK696" s="99">
        <v>1.54</v>
      </c>
      <c r="AL696" s="100">
        <v>0.32700000000000001</v>
      </c>
      <c r="AM696" s="99">
        <v>1.74</v>
      </c>
      <c r="AN696" s="99">
        <v>2.25</v>
      </c>
      <c r="AO696" s="99">
        <v>0.08</v>
      </c>
      <c r="AP696" s="101">
        <v>9</v>
      </c>
      <c r="AQ696" s="102">
        <v>129</v>
      </c>
      <c r="AR696" s="103">
        <v>6</v>
      </c>
      <c r="AS696" s="102">
        <v>-1</v>
      </c>
      <c r="AT696" s="191">
        <v>0</v>
      </c>
      <c r="AU696" s="84">
        <v>340</v>
      </c>
      <c r="AV696" s="84">
        <v>28</v>
      </c>
      <c r="AW696" s="94">
        <v>-0.56000000000000005</v>
      </c>
      <c r="AX696" s="84" t="s">
        <v>1945</v>
      </c>
      <c r="AY696" s="97">
        <v>40.6</v>
      </c>
      <c r="AZ696" s="94">
        <v>5.14</v>
      </c>
      <c r="BA696" s="96">
        <v>95</v>
      </c>
      <c r="BB696" s="96">
        <v>10</v>
      </c>
      <c r="BC696" s="84" t="s">
        <v>1967</v>
      </c>
      <c r="BD696" s="97">
        <v>50.8</v>
      </c>
      <c r="BE696" s="94">
        <v>4.91</v>
      </c>
      <c r="BF696" s="96">
        <v>97</v>
      </c>
      <c r="BG696" s="96">
        <v>14</v>
      </c>
      <c r="BH696" s="97">
        <v>7.7</v>
      </c>
      <c r="BI696" s="94">
        <v>7.04</v>
      </c>
      <c r="BJ696" s="94">
        <v>4.38</v>
      </c>
      <c r="BK696" s="96">
        <v>10</v>
      </c>
      <c r="BL696" s="94">
        <v>-1.58</v>
      </c>
      <c r="BM696" s="36">
        <v>-3</v>
      </c>
      <c r="BN696" s="70" t="s">
        <v>1065</v>
      </c>
      <c r="BO696" s="104">
        <v>43</v>
      </c>
      <c r="BP696" s="84" t="s">
        <v>3402</v>
      </c>
      <c r="BQ696" s="84">
        <v>623406</v>
      </c>
      <c r="BR696" s="36" t="s">
        <v>4434</v>
      </c>
      <c r="BS696" s="36" t="s">
        <v>5498</v>
      </c>
      <c r="BT696" s="36" t="s">
        <v>5242</v>
      </c>
      <c r="BU696" s="84" t="s">
        <v>3198</v>
      </c>
      <c r="BV696" s="84" t="s">
        <v>4718</v>
      </c>
    </row>
    <row r="697" spans="1:74" x14ac:dyDescent="0.3">
      <c r="A697" s="84" t="s">
        <v>2269</v>
      </c>
      <c r="B697" s="84" t="s">
        <v>424</v>
      </c>
      <c r="C697" s="84" t="s">
        <v>1103</v>
      </c>
      <c r="D697" s="84">
        <v>2018</v>
      </c>
      <c r="E697" s="84">
        <v>31</v>
      </c>
      <c r="F697" s="84" t="s">
        <v>1375</v>
      </c>
      <c r="G697" s="84" t="s">
        <v>1373</v>
      </c>
      <c r="H697" s="93" t="s">
        <v>1967</v>
      </c>
      <c r="I697" s="94">
        <v>0.4</v>
      </c>
      <c r="J697" s="93" t="s">
        <v>1064</v>
      </c>
      <c r="K697" s="184">
        <v>28</v>
      </c>
      <c r="L697" s="185">
        <v>2</v>
      </c>
      <c r="M697" s="96">
        <v>30</v>
      </c>
      <c r="N697" s="96">
        <v>2</v>
      </c>
      <c r="O697" s="96">
        <v>0</v>
      </c>
      <c r="P697" s="96">
        <v>0</v>
      </c>
      <c r="Q697" s="185">
        <v>1</v>
      </c>
      <c r="R697" s="96">
        <v>6</v>
      </c>
      <c r="S697" s="96">
        <v>156</v>
      </c>
      <c r="T697" s="96">
        <v>4</v>
      </c>
      <c r="U697" s="96">
        <v>17</v>
      </c>
      <c r="V697" s="96">
        <v>1</v>
      </c>
      <c r="W697" s="185">
        <v>34</v>
      </c>
      <c r="X697" s="96">
        <v>108</v>
      </c>
      <c r="Y697" s="96">
        <v>26</v>
      </c>
      <c r="Z697" s="96">
        <v>50</v>
      </c>
      <c r="AA697" s="96">
        <v>1</v>
      </c>
      <c r="AB697" s="96">
        <v>1</v>
      </c>
      <c r="AC697" s="96">
        <v>0</v>
      </c>
      <c r="AD697" s="96">
        <v>15</v>
      </c>
      <c r="AE697" s="188">
        <v>5.52</v>
      </c>
      <c r="AF697" s="96">
        <v>26</v>
      </c>
      <c r="AG697" s="97">
        <v>6.5</v>
      </c>
      <c r="AH697" s="98">
        <v>2</v>
      </c>
      <c r="AI697" s="97">
        <v>8.6999999999999993</v>
      </c>
      <c r="AJ697" s="97">
        <v>4.2</v>
      </c>
      <c r="AK697" s="99">
        <v>1.04</v>
      </c>
      <c r="AL697" s="100">
        <v>0.29699999999999999</v>
      </c>
      <c r="AM697" s="99">
        <v>1.38</v>
      </c>
      <c r="AN697" s="99">
        <v>1.62</v>
      </c>
      <c r="AO697" s="99">
        <v>0.06</v>
      </c>
      <c r="AP697" s="101">
        <v>38</v>
      </c>
      <c r="AQ697" s="102">
        <v>130</v>
      </c>
      <c r="AR697" s="103">
        <v>6</v>
      </c>
      <c r="AS697" s="102">
        <v>-1</v>
      </c>
      <c r="AT697" s="191">
        <v>0</v>
      </c>
      <c r="AU697" s="84">
        <v>341</v>
      </c>
      <c r="AV697" s="84">
        <v>29</v>
      </c>
      <c r="AW697" s="94">
        <v>-1.01</v>
      </c>
      <c r="AX697" s="84" t="s">
        <v>1859</v>
      </c>
      <c r="AY697" s="97">
        <v>65.599999999999994</v>
      </c>
      <c r="AZ697" s="94">
        <v>4.45</v>
      </c>
      <c r="BA697" s="96">
        <v>82</v>
      </c>
      <c r="BB697" s="96">
        <v>23</v>
      </c>
      <c r="BC697" s="84" t="s">
        <v>1967</v>
      </c>
      <c r="BD697" s="97">
        <v>63.9</v>
      </c>
      <c r="BE697" s="94">
        <v>4.51</v>
      </c>
      <c r="BF697" s="96">
        <v>89</v>
      </c>
      <c r="BG697" s="96">
        <v>21</v>
      </c>
      <c r="BH697" s="97">
        <v>10.7</v>
      </c>
      <c r="BI697" s="94">
        <v>2.5299999999999998</v>
      </c>
      <c r="BJ697" s="94">
        <v>4.6500000000000004</v>
      </c>
      <c r="BK697" s="96">
        <v>8</v>
      </c>
      <c r="BL697" s="94">
        <v>2.99</v>
      </c>
      <c r="BM697" s="36">
        <v>-2</v>
      </c>
      <c r="BN697" s="70" t="s">
        <v>1065</v>
      </c>
      <c r="BO697" s="104">
        <v>53</v>
      </c>
      <c r="BP697" s="84" t="s">
        <v>2270</v>
      </c>
      <c r="BQ697" s="84">
        <v>518617</v>
      </c>
      <c r="BR697" s="36" t="s">
        <v>3760</v>
      </c>
      <c r="BS697" s="36" t="s">
        <v>3612</v>
      </c>
      <c r="BT697" s="36" t="s">
        <v>4273</v>
      </c>
      <c r="BU697" s="84" t="s">
        <v>3701</v>
      </c>
      <c r="BV697" s="84" t="s">
        <v>4688</v>
      </c>
    </row>
    <row r="698" spans="1:74" x14ac:dyDescent="0.3">
      <c r="A698" s="84" t="s">
        <v>6223</v>
      </c>
      <c r="B698" s="84" t="s">
        <v>221</v>
      </c>
      <c r="C698" s="84" t="s">
        <v>1065</v>
      </c>
      <c r="D698" s="84">
        <v>2018</v>
      </c>
      <c r="E698" s="84">
        <v>28</v>
      </c>
      <c r="F698" s="84" t="s">
        <v>1375</v>
      </c>
      <c r="G698" s="84" t="s">
        <v>1373</v>
      </c>
      <c r="H698" s="93" t="s">
        <v>1967</v>
      </c>
      <c r="I698" s="94">
        <v>0.14000000000000001</v>
      </c>
      <c r="J698" s="93" t="s">
        <v>1064</v>
      </c>
      <c r="K698" s="184">
        <v>29.2</v>
      </c>
      <c r="L698" s="185">
        <v>1</v>
      </c>
      <c r="M698" s="96">
        <v>28</v>
      </c>
      <c r="N698" s="96">
        <v>0</v>
      </c>
      <c r="O698" s="96">
        <v>0</v>
      </c>
      <c r="P698" s="96">
        <v>0</v>
      </c>
      <c r="Q698" s="185">
        <v>0</v>
      </c>
      <c r="R698" s="96">
        <v>10</v>
      </c>
      <c r="S698" s="96">
        <v>148</v>
      </c>
      <c r="T698" s="96">
        <v>8</v>
      </c>
      <c r="U698" s="96">
        <v>16</v>
      </c>
      <c r="V698" s="96">
        <v>1</v>
      </c>
      <c r="W698" s="185">
        <v>26</v>
      </c>
      <c r="X698" s="96">
        <v>91</v>
      </c>
      <c r="Y698" s="96">
        <v>38</v>
      </c>
      <c r="Z698" s="96">
        <v>50</v>
      </c>
      <c r="AA698" s="96">
        <v>2</v>
      </c>
      <c r="AB698" s="96">
        <v>2</v>
      </c>
      <c r="AC698" s="96">
        <v>0</v>
      </c>
      <c r="AD698" s="96">
        <v>25</v>
      </c>
      <c r="AE698" s="188">
        <v>5.51</v>
      </c>
      <c r="AF698" s="96">
        <v>28</v>
      </c>
      <c r="AG698" s="97">
        <v>8</v>
      </c>
      <c r="AH698" s="98">
        <v>1.6</v>
      </c>
      <c r="AI698" s="97">
        <v>7.8</v>
      </c>
      <c r="AJ698" s="97">
        <v>4.5999999999999996</v>
      </c>
      <c r="AK698" s="99">
        <v>2.2999999999999998</v>
      </c>
      <c r="AL698" s="100">
        <v>0.33700000000000002</v>
      </c>
      <c r="AM698" s="99">
        <v>1.86</v>
      </c>
      <c r="AN698" s="99">
        <v>3.06</v>
      </c>
      <c r="AO698" s="99">
        <v>0.13</v>
      </c>
      <c r="AP698" s="101">
        <v>5</v>
      </c>
      <c r="AQ698" s="102">
        <v>130</v>
      </c>
      <c r="AR698" s="103">
        <v>6</v>
      </c>
      <c r="AS698" s="102">
        <v>-2</v>
      </c>
      <c r="AT698" s="191">
        <v>0</v>
      </c>
      <c r="AU698" s="84">
        <v>342</v>
      </c>
      <c r="AV698" s="84">
        <v>30</v>
      </c>
      <c r="AW698" s="94">
        <v>-0.3</v>
      </c>
      <c r="AX698" s="84" t="s">
        <v>1945</v>
      </c>
      <c r="AY698" s="97">
        <v>40.6</v>
      </c>
      <c r="AZ698" s="94">
        <v>5.6</v>
      </c>
      <c r="BA698" s="96">
        <v>103</v>
      </c>
      <c r="BB698" s="96">
        <v>7</v>
      </c>
      <c r="BC698" s="84" t="s">
        <v>1967</v>
      </c>
      <c r="BD698" s="97">
        <v>50.6</v>
      </c>
      <c r="BE698" s="94">
        <v>5.21</v>
      </c>
      <c r="BF698" s="96">
        <v>103</v>
      </c>
      <c r="BG698" s="96">
        <v>11</v>
      </c>
      <c r="BH698" s="97">
        <v>8</v>
      </c>
      <c r="BI698" s="94">
        <v>11.25</v>
      </c>
      <c r="BJ698" s="94">
        <v>9.4700000000000006</v>
      </c>
      <c r="BK698" s="96">
        <v>0</v>
      </c>
      <c r="BL698" s="94">
        <v>-5.74</v>
      </c>
      <c r="BM698" s="36">
        <v>6</v>
      </c>
      <c r="BN698" s="70" t="s">
        <v>1065</v>
      </c>
      <c r="BO698" s="104">
        <v>43</v>
      </c>
      <c r="BP698" s="84" t="s">
        <v>6224</v>
      </c>
      <c r="BQ698" s="84">
        <v>623434</v>
      </c>
      <c r="BR698" s="36" t="s">
        <v>4434</v>
      </c>
      <c r="BS698" s="36" t="s">
        <v>6013</v>
      </c>
      <c r="BT698" s="36" t="s">
        <v>4210</v>
      </c>
      <c r="BU698" s="84" t="s">
        <v>5952</v>
      </c>
      <c r="BV698" s="84" t="s">
        <v>4718</v>
      </c>
    </row>
    <row r="699" spans="1:74" x14ac:dyDescent="0.3">
      <c r="A699" s="84" t="s">
        <v>6225</v>
      </c>
      <c r="B699" s="84" t="s">
        <v>6226</v>
      </c>
      <c r="C699" s="84" t="s">
        <v>1065</v>
      </c>
      <c r="D699" s="84">
        <v>2018</v>
      </c>
      <c r="E699" s="84">
        <v>24</v>
      </c>
      <c r="F699" s="84" t="s">
        <v>1402</v>
      </c>
      <c r="G699" s="84" t="s">
        <v>1373</v>
      </c>
      <c r="H699" s="93" t="s">
        <v>1967</v>
      </c>
      <c r="I699" s="94">
        <v>0.17</v>
      </c>
      <c r="J699" s="93" t="s">
        <v>1064</v>
      </c>
      <c r="K699" s="184">
        <v>34.299999999999997</v>
      </c>
      <c r="L699" s="185">
        <v>1</v>
      </c>
      <c r="M699" s="96">
        <v>29</v>
      </c>
      <c r="N699" s="96">
        <v>0</v>
      </c>
      <c r="O699" s="96">
        <v>0</v>
      </c>
      <c r="P699" s="96">
        <v>0</v>
      </c>
      <c r="Q699" s="185">
        <v>0</v>
      </c>
      <c r="R699" s="96">
        <v>10</v>
      </c>
      <c r="S699" s="96">
        <v>158</v>
      </c>
      <c r="T699" s="96">
        <v>7</v>
      </c>
      <c r="U699" s="96">
        <v>18</v>
      </c>
      <c r="V699" s="96">
        <v>1</v>
      </c>
      <c r="W699" s="185">
        <v>29</v>
      </c>
      <c r="X699" s="96">
        <v>101</v>
      </c>
      <c r="Y699" s="96">
        <v>35</v>
      </c>
      <c r="Z699" s="96">
        <v>50</v>
      </c>
      <c r="AA699" s="96">
        <v>2</v>
      </c>
      <c r="AB699" s="96">
        <v>2</v>
      </c>
      <c r="AC699" s="96">
        <v>0</v>
      </c>
      <c r="AD699" s="96">
        <v>23</v>
      </c>
      <c r="AE699" s="188">
        <v>5.56</v>
      </c>
      <c r="AF699" s="96">
        <v>29</v>
      </c>
      <c r="AG699" s="97">
        <v>7.8</v>
      </c>
      <c r="AH699" s="98">
        <v>1.6</v>
      </c>
      <c r="AI699" s="97">
        <v>8.3000000000000007</v>
      </c>
      <c r="AJ699" s="97">
        <v>4.9000000000000004</v>
      </c>
      <c r="AK699" s="99">
        <v>1.86</v>
      </c>
      <c r="AL699" s="100">
        <v>0.32</v>
      </c>
      <c r="AM699" s="99">
        <v>1.73</v>
      </c>
      <c r="AN699" s="99">
        <v>2.61</v>
      </c>
      <c r="AO699" s="99">
        <v>0.11</v>
      </c>
      <c r="AP699" s="101">
        <v>12</v>
      </c>
      <c r="AQ699" s="102">
        <v>131</v>
      </c>
      <c r="AR699" s="103">
        <v>6</v>
      </c>
      <c r="AS699" s="102">
        <v>-2</v>
      </c>
      <c r="AT699" s="191">
        <v>0</v>
      </c>
      <c r="AU699" s="84">
        <v>343</v>
      </c>
      <c r="AV699" s="84">
        <v>31</v>
      </c>
      <c r="AW699" s="94">
        <v>-0.55000000000000004</v>
      </c>
      <c r="AX699" s="84" t="s">
        <v>1945</v>
      </c>
      <c r="AY699" s="97">
        <v>43.3</v>
      </c>
      <c r="AZ699" s="94">
        <v>5.28</v>
      </c>
      <c r="BA699" s="96">
        <v>97</v>
      </c>
      <c r="BB699" s="96">
        <v>10</v>
      </c>
      <c r="BC699" s="84" t="s">
        <v>1967</v>
      </c>
      <c r="BD699" s="97">
        <v>53</v>
      </c>
      <c r="BE699" s="94">
        <v>5</v>
      </c>
      <c r="BF699" s="96">
        <v>99</v>
      </c>
      <c r="BG699" s="96">
        <v>13</v>
      </c>
      <c r="BH699" s="97">
        <v>10</v>
      </c>
      <c r="BI699" s="94">
        <v>2.7</v>
      </c>
      <c r="BJ699" s="94">
        <v>5.13</v>
      </c>
      <c r="BK699" s="96">
        <v>5</v>
      </c>
      <c r="BL699" s="94">
        <v>2.86</v>
      </c>
      <c r="BM699" s="36">
        <v>1</v>
      </c>
      <c r="BN699" s="70" t="s">
        <v>1065</v>
      </c>
      <c r="BO699" s="104">
        <v>43</v>
      </c>
      <c r="BP699" s="84" t="s">
        <v>6227</v>
      </c>
      <c r="BQ699" s="84">
        <v>629496</v>
      </c>
      <c r="BR699" s="36" t="s">
        <v>4683</v>
      </c>
      <c r="BS699" s="36" t="s">
        <v>6001</v>
      </c>
      <c r="BT699" s="36" t="s">
        <v>5896</v>
      </c>
      <c r="BU699" s="84" t="s">
        <v>5967</v>
      </c>
      <c r="BV699" s="84" t="s">
        <v>4718</v>
      </c>
    </row>
    <row r="700" spans="1:74" x14ac:dyDescent="0.3">
      <c r="A700" s="84" t="s">
        <v>5986</v>
      </c>
      <c r="B700" s="84" t="s">
        <v>112</v>
      </c>
      <c r="C700" s="84" t="s">
        <v>1103</v>
      </c>
      <c r="D700" s="84">
        <v>2018</v>
      </c>
      <c r="E700" s="84">
        <v>26</v>
      </c>
      <c r="F700" s="84" t="s">
        <v>1397</v>
      </c>
      <c r="G700" s="84" t="s">
        <v>1373</v>
      </c>
      <c r="H700" s="93" t="s">
        <v>1967</v>
      </c>
      <c r="I700" s="94">
        <v>0.12</v>
      </c>
      <c r="J700" s="93" t="s">
        <v>1064</v>
      </c>
      <c r="K700" s="184">
        <v>28.6</v>
      </c>
      <c r="L700" s="185">
        <v>1</v>
      </c>
      <c r="M700" s="96">
        <v>32</v>
      </c>
      <c r="N700" s="96">
        <v>0</v>
      </c>
      <c r="O700" s="96">
        <v>0</v>
      </c>
      <c r="P700" s="96">
        <v>0</v>
      </c>
      <c r="Q700" s="185">
        <v>0</v>
      </c>
      <c r="R700" s="96">
        <v>10</v>
      </c>
      <c r="S700" s="96">
        <v>151</v>
      </c>
      <c r="T700" s="96">
        <v>7</v>
      </c>
      <c r="U700" s="96">
        <v>17</v>
      </c>
      <c r="V700" s="96">
        <v>1</v>
      </c>
      <c r="W700" s="185">
        <v>27</v>
      </c>
      <c r="X700" s="96">
        <v>92</v>
      </c>
      <c r="Y700" s="96">
        <v>36</v>
      </c>
      <c r="Z700" s="96">
        <v>49</v>
      </c>
      <c r="AA700" s="96">
        <v>2</v>
      </c>
      <c r="AB700" s="96">
        <v>1</v>
      </c>
      <c r="AC700" s="96">
        <v>0</v>
      </c>
      <c r="AD700" s="96">
        <v>23</v>
      </c>
      <c r="AE700" s="188">
        <v>5.48</v>
      </c>
      <c r="AF700" s="96">
        <v>27</v>
      </c>
      <c r="AG700" s="97">
        <v>7.6</v>
      </c>
      <c r="AH700" s="98">
        <v>1.6</v>
      </c>
      <c r="AI700" s="97">
        <v>8.1</v>
      </c>
      <c r="AJ700" s="97">
        <v>4.9000000000000004</v>
      </c>
      <c r="AK700" s="99">
        <v>1.9</v>
      </c>
      <c r="AL700" s="100">
        <v>0.35899999999999999</v>
      </c>
      <c r="AM700" s="99">
        <v>1.9</v>
      </c>
      <c r="AN700" s="99">
        <v>2.65</v>
      </c>
      <c r="AO700" s="99">
        <v>0.11</v>
      </c>
      <c r="AP700" s="101">
        <v>10</v>
      </c>
      <c r="AQ700" s="102">
        <v>129</v>
      </c>
      <c r="AR700" s="103">
        <v>6</v>
      </c>
      <c r="AS700" s="102">
        <v>-1</v>
      </c>
      <c r="AT700" s="191">
        <v>0</v>
      </c>
      <c r="AU700" s="84">
        <v>345</v>
      </c>
      <c r="AV700" s="84">
        <v>32</v>
      </c>
      <c r="AW700" s="94">
        <v>-0.44</v>
      </c>
      <c r="AX700" s="84" t="s">
        <v>1945</v>
      </c>
      <c r="AY700" s="97">
        <v>41.3</v>
      </c>
      <c r="AZ700" s="94">
        <v>5.34</v>
      </c>
      <c r="BA700" s="96">
        <v>98</v>
      </c>
      <c r="BB700" s="96">
        <v>9</v>
      </c>
      <c r="BC700" s="84" t="s">
        <v>1967</v>
      </c>
      <c r="BD700" s="97">
        <v>51.7</v>
      </c>
      <c r="BE700" s="94">
        <v>5.04</v>
      </c>
      <c r="BF700" s="96">
        <v>100</v>
      </c>
      <c r="BG700" s="96">
        <v>13</v>
      </c>
      <c r="BH700" s="97">
        <v>6.7</v>
      </c>
      <c r="BI700" s="94">
        <v>10.8</v>
      </c>
      <c r="BJ700" s="94">
        <v>5.57</v>
      </c>
      <c r="BK700" s="96">
        <v>3</v>
      </c>
      <c r="BL700" s="94">
        <v>-5.32</v>
      </c>
      <c r="BM700" s="36">
        <v>3</v>
      </c>
      <c r="BN700" s="70" t="s">
        <v>1065</v>
      </c>
      <c r="BO700" s="104">
        <v>45</v>
      </c>
      <c r="BP700" s="84" t="s">
        <v>5987</v>
      </c>
      <c r="BQ700" s="84">
        <v>594580</v>
      </c>
      <c r="BR700" s="36" t="s">
        <v>3760</v>
      </c>
      <c r="BS700" s="36" t="s">
        <v>5941</v>
      </c>
      <c r="BT700" s="36" t="s">
        <v>5985</v>
      </c>
      <c r="BU700" s="84" t="s">
        <v>5988</v>
      </c>
      <c r="BV700" s="84" t="s">
        <v>4718</v>
      </c>
    </row>
    <row r="701" spans="1:74" x14ac:dyDescent="0.3">
      <c r="A701" s="84" t="s">
        <v>5464</v>
      </c>
      <c r="B701" s="84" t="s">
        <v>122</v>
      </c>
      <c r="C701" s="84" t="s">
        <v>1065</v>
      </c>
      <c r="D701" s="84">
        <v>2018</v>
      </c>
      <c r="E701" s="84">
        <v>29</v>
      </c>
      <c r="F701" s="84" t="s">
        <v>1400</v>
      </c>
      <c r="G701" s="84" t="s">
        <v>1373</v>
      </c>
      <c r="H701" s="93" t="s">
        <v>1967</v>
      </c>
      <c r="I701" s="94">
        <v>0.18</v>
      </c>
      <c r="J701" s="93" t="s">
        <v>1064</v>
      </c>
      <c r="K701" s="184">
        <v>27.1</v>
      </c>
      <c r="L701" s="185">
        <v>1</v>
      </c>
      <c r="M701" s="96">
        <v>31</v>
      </c>
      <c r="N701" s="96">
        <v>0</v>
      </c>
      <c r="O701" s="96">
        <v>0</v>
      </c>
      <c r="P701" s="96">
        <v>0</v>
      </c>
      <c r="Q701" s="185">
        <v>0</v>
      </c>
      <c r="R701" s="96">
        <v>9</v>
      </c>
      <c r="S701" s="96">
        <v>144</v>
      </c>
      <c r="T701" s="96">
        <v>5</v>
      </c>
      <c r="U701" s="96">
        <v>18</v>
      </c>
      <c r="V701" s="96">
        <v>1</v>
      </c>
      <c r="W701" s="185">
        <v>27</v>
      </c>
      <c r="X701" s="96">
        <v>94</v>
      </c>
      <c r="Y701" s="96">
        <v>30</v>
      </c>
      <c r="Z701" s="96">
        <v>50</v>
      </c>
      <c r="AA701" s="96">
        <v>1</v>
      </c>
      <c r="AB701" s="96">
        <v>1</v>
      </c>
      <c r="AC701" s="96">
        <v>0</v>
      </c>
      <c r="AD701" s="96">
        <v>18</v>
      </c>
      <c r="AE701" s="188">
        <v>5.53</v>
      </c>
      <c r="AF701" s="96">
        <v>28</v>
      </c>
      <c r="AG701" s="97">
        <v>7.8</v>
      </c>
      <c r="AH701" s="98">
        <v>1.5</v>
      </c>
      <c r="AI701" s="97">
        <v>7.9</v>
      </c>
      <c r="AJ701" s="97">
        <v>5</v>
      </c>
      <c r="AK701" s="99">
        <v>1.47</v>
      </c>
      <c r="AL701" s="100">
        <v>0.312</v>
      </c>
      <c r="AM701" s="99">
        <v>1.65</v>
      </c>
      <c r="AN701" s="99">
        <v>2.19</v>
      </c>
      <c r="AO701" s="99">
        <v>0.08</v>
      </c>
      <c r="AP701" s="101">
        <v>10</v>
      </c>
      <c r="AQ701" s="102">
        <v>131</v>
      </c>
      <c r="AR701" s="103">
        <v>6</v>
      </c>
      <c r="AS701" s="102">
        <v>-2</v>
      </c>
      <c r="AT701" s="191">
        <v>0</v>
      </c>
      <c r="AU701" s="84">
        <v>346</v>
      </c>
      <c r="AV701" s="84">
        <v>33</v>
      </c>
      <c r="AW701" s="94">
        <v>-0.37</v>
      </c>
      <c r="AX701" s="84" t="s">
        <v>1945</v>
      </c>
      <c r="AY701" s="97">
        <v>39.299999999999997</v>
      </c>
      <c r="AZ701" s="94">
        <v>5.17</v>
      </c>
      <c r="BA701" s="96">
        <v>95</v>
      </c>
      <c r="BB701" s="96">
        <v>10</v>
      </c>
      <c r="BC701" s="84" t="s">
        <v>1967</v>
      </c>
      <c r="BD701" s="97">
        <v>49.9</v>
      </c>
      <c r="BE701" s="94">
        <v>5.16</v>
      </c>
      <c r="BF701" s="96">
        <v>102</v>
      </c>
      <c r="BG701" s="96">
        <v>12</v>
      </c>
      <c r="BH701" s="97">
        <v>7.3</v>
      </c>
      <c r="BI701" s="94">
        <v>4.91</v>
      </c>
      <c r="BJ701" s="94">
        <v>7.64</v>
      </c>
      <c r="BK701" s="96">
        <v>1</v>
      </c>
      <c r="BL701" s="94">
        <v>0.62</v>
      </c>
      <c r="BM701" s="36">
        <v>6</v>
      </c>
      <c r="BN701" s="70" t="s">
        <v>1065</v>
      </c>
      <c r="BO701" s="104">
        <v>43</v>
      </c>
      <c r="BP701" s="84" t="s">
        <v>5465</v>
      </c>
      <c r="BQ701" s="84">
        <v>592872</v>
      </c>
      <c r="BR701" s="36" t="s">
        <v>3761</v>
      </c>
      <c r="BS701" s="36" t="s">
        <v>6196</v>
      </c>
      <c r="BT701" s="36" t="s">
        <v>5026</v>
      </c>
      <c r="BU701" s="84" t="s">
        <v>6200</v>
      </c>
      <c r="BV701" s="84" t="s">
        <v>4721</v>
      </c>
    </row>
    <row r="702" spans="1:74" x14ac:dyDescent="0.3">
      <c r="A702" s="84" t="s">
        <v>2977</v>
      </c>
      <c r="B702" s="84" t="s">
        <v>4592</v>
      </c>
      <c r="C702" s="84" t="s">
        <v>1103</v>
      </c>
      <c r="D702" s="84">
        <v>2018</v>
      </c>
      <c r="E702" s="84">
        <v>23</v>
      </c>
      <c r="F702" s="84" t="s">
        <v>1400</v>
      </c>
      <c r="G702" s="84" t="s">
        <v>1373</v>
      </c>
      <c r="H702" s="93" t="s">
        <v>1967</v>
      </c>
      <c r="I702" s="94">
        <v>0.11</v>
      </c>
      <c r="J702" s="93" t="s">
        <v>1064</v>
      </c>
      <c r="K702" s="184">
        <v>33</v>
      </c>
      <c r="L702" s="185">
        <v>1</v>
      </c>
      <c r="M702" s="96">
        <v>30</v>
      </c>
      <c r="N702" s="96">
        <v>0</v>
      </c>
      <c r="O702" s="96">
        <v>0</v>
      </c>
      <c r="P702" s="96">
        <v>0</v>
      </c>
      <c r="Q702" s="185">
        <v>1</v>
      </c>
      <c r="R702" s="96">
        <v>12</v>
      </c>
      <c r="S702" s="96">
        <v>153</v>
      </c>
      <c r="T702" s="96">
        <v>7</v>
      </c>
      <c r="U702" s="96">
        <v>18</v>
      </c>
      <c r="V702" s="96">
        <v>1</v>
      </c>
      <c r="W702" s="185">
        <v>28</v>
      </c>
      <c r="X702" s="96">
        <v>96</v>
      </c>
      <c r="Y702" s="96">
        <v>35</v>
      </c>
      <c r="Z702" s="96">
        <v>50</v>
      </c>
      <c r="AA702" s="96">
        <v>2</v>
      </c>
      <c r="AB702" s="96">
        <v>2</v>
      </c>
      <c r="AC702" s="96">
        <v>1</v>
      </c>
      <c r="AD702" s="96">
        <v>23</v>
      </c>
      <c r="AE702" s="188">
        <v>5.57</v>
      </c>
      <c r="AF702" s="96">
        <v>28</v>
      </c>
      <c r="AG702" s="97">
        <v>7.8</v>
      </c>
      <c r="AH702" s="98">
        <v>1.6</v>
      </c>
      <c r="AI702" s="97">
        <v>8.1999999999999993</v>
      </c>
      <c r="AJ702" s="97">
        <v>4.9000000000000004</v>
      </c>
      <c r="AK702" s="99">
        <v>1.99</v>
      </c>
      <c r="AL702" s="100">
        <v>0.33300000000000002</v>
      </c>
      <c r="AM702" s="99">
        <v>1.8</v>
      </c>
      <c r="AN702" s="99">
        <v>2.75</v>
      </c>
      <c r="AO702" s="99">
        <v>0.11</v>
      </c>
      <c r="AP702" s="101">
        <v>9</v>
      </c>
      <c r="AQ702" s="102">
        <v>131</v>
      </c>
      <c r="AR702" s="103">
        <v>6</v>
      </c>
      <c r="AS702" s="102">
        <v>-2</v>
      </c>
      <c r="AT702" s="191">
        <v>0</v>
      </c>
      <c r="AU702" s="84">
        <v>347</v>
      </c>
      <c r="AV702" s="84">
        <v>34</v>
      </c>
      <c r="AW702" s="94">
        <v>-0.47</v>
      </c>
      <c r="AX702" s="84" t="s">
        <v>1945</v>
      </c>
      <c r="AY702" s="97">
        <v>42.6</v>
      </c>
      <c r="AZ702" s="94">
        <v>5.39</v>
      </c>
      <c r="BA702" s="96">
        <v>99</v>
      </c>
      <c r="BB702" s="96">
        <v>9</v>
      </c>
      <c r="BC702" s="84" t="s">
        <v>1967</v>
      </c>
      <c r="BD702" s="97">
        <v>52.7</v>
      </c>
      <c r="BE702" s="94">
        <v>5.09</v>
      </c>
      <c r="BF702" s="96">
        <v>101</v>
      </c>
      <c r="BG702" s="96">
        <v>13</v>
      </c>
      <c r="BH702" s="97">
        <v>6.3</v>
      </c>
      <c r="BI702" s="94">
        <v>4.26</v>
      </c>
      <c r="BJ702" s="94">
        <v>6.53</v>
      </c>
      <c r="BK702" s="96">
        <v>1</v>
      </c>
      <c r="BL702" s="94">
        <v>1.3</v>
      </c>
      <c r="BM702" s="36">
        <v>5</v>
      </c>
      <c r="BN702" s="70" t="s">
        <v>1065</v>
      </c>
      <c r="BO702" s="104">
        <v>46</v>
      </c>
      <c r="BP702" s="84" t="s">
        <v>6228</v>
      </c>
      <c r="BQ702" s="84">
        <v>622382</v>
      </c>
      <c r="BR702" s="36" t="s">
        <v>3787</v>
      </c>
      <c r="BS702" s="36" t="s">
        <v>6166</v>
      </c>
      <c r="BT702" s="36" t="s">
        <v>5985</v>
      </c>
      <c r="BU702" s="84" t="s">
        <v>5942</v>
      </c>
      <c r="BV702" s="84" t="s">
        <v>4718</v>
      </c>
    </row>
    <row r="703" spans="1:74" x14ac:dyDescent="0.3">
      <c r="A703" s="84" t="s">
        <v>2217</v>
      </c>
      <c r="B703" s="84" t="s">
        <v>2218</v>
      </c>
      <c r="C703" s="84" t="s">
        <v>1065</v>
      </c>
      <c r="D703" s="84">
        <v>2018</v>
      </c>
      <c r="E703" s="84">
        <v>31</v>
      </c>
      <c r="F703" s="84" t="s">
        <v>1375</v>
      </c>
      <c r="G703" s="84" t="s">
        <v>1373</v>
      </c>
      <c r="H703" s="93" t="s">
        <v>1967</v>
      </c>
      <c r="I703" s="94">
        <v>0.18</v>
      </c>
      <c r="J703" s="93" t="s">
        <v>1064</v>
      </c>
      <c r="K703" s="184">
        <v>23.1</v>
      </c>
      <c r="L703" s="185">
        <v>1</v>
      </c>
      <c r="M703" s="96">
        <v>31</v>
      </c>
      <c r="N703" s="96">
        <v>0</v>
      </c>
      <c r="O703" s="96">
        <v>0</v>
      </c>
      <c r="P703" s="96">
        <v>0</v>
      </c>
      <c r="Q703" s="185">
        <v>0</v>
      </c>
      <c r="R703" s="96">
        <v>8</v>
      </c>
      <c r="S703" s="96">
        <v>130</v>
      </c>
      <c r="T703" s="96">
        <v>4</v>
      </c>
      <c r="U703" s="96">
        <v>15</v>
      </c>
      <c r="V703" s="96">
        <v>1</v>
      </c>
      <c r="W703" s="185">
        <v>24</v>
      </c>
      <c r="X703" s="96">
        <v>85</v>
      </c>
      <c r="Y703" s="96">
        <v>25</v>
      </c>
      <c r="Z703" s="96">
        <v>49</v>
      </c>
      <c r="AA703" s="96">
        <v>1</v>
      </c>
      <c r="AB703" s="96">
        <v>1</v>
      </c>
      <c r="AC703" s="96">
        <v>0</v>
      </c>
      <c r="AD703" s="96">
        <v>15</v>
      </c>
      <c r="AE703" s="188">
        <v>5.49</v>
      </c>
      <c r="AF703" s="96">
        <v>23</v>
      </c>
      <c r="AG703" s="97">
        <v>7.1</v>
      </c>
      <c r="AH703" s="98">
        <v>1.6</v>
      </c>
      <c r="AI703" s="97">
        <v>7.5</v>
      </c>
      <c r="AJ703" s="97">
        <v>4.5</v>
      </c>
      <c r="AK703" s="99">
        <v>1.1200000000000001</v>
      </c>
      <c r="AL703" s="100">
        <v>0.312</v>
      </c>
      <c r="AM703" s="99">
        <v>1.57</v>
      </c>
      <c r="AN703" s="99">
        <v>1.74</v>
      </c>
      <c r="AO703" s="99">
        <v>0.06</v>
      </c>
      <c r="AP703" s="101">
        <v>13</v>
      </c>
      <c r="AQ703" s="102">
        <v>130</v>
      </c>
      <c r="AR703" s="103">
        <v>6</v>
      </c>
      <c r="AS703" s="102">
        <v>-1</v>
      </c>
      <c r="AT703" s="191">
        <v>0</v>
      </c>
      <c r="AU703" s="84">
        <v>348</v>
      </c>
      <c r="AV703" s="84">
        <v>35</v>
      </c>
      <c r="AW703" s="94">
        <v>-0.5</v>
      </c>
      <c r="AX703" s="84" t="s">
        <v>1945</v>
      </c>
      <c r="AY703" s="97">
        <v>37.4</v>
      </c>
      <c r="AZ703" s="94">
        <v>4.9800000000000004</v>
      </c>
      <c r="BA703" s="96">
        <v>92</v>
      </c>
      <c r="BB703" s="96">
        <v>11</v>
      </c>
      <c r="BC703" s="84" t="s">
        <v>1967</v>
      </c>
      <c r="BD703" s="97">
        <v>48.5</v>
      </c>
      <c r="BE703" s="94">
        <v>4.99</v>
      </c>
      <c r="BF703" s="96">
        <v>99</v>
      </c>
      <c r="BG703" s="96">
        <v>13</v>
      </c>
      <c r="BH703" s="97">
        <v>4</v>
      </c>
      <c r="BI703" s="94">
        <v>6.75</v>
      </c>
      <c r="BJ703" s="94">
        <v>3.72</v>
      </c>
      <c r="BK703" s="96">
        <v>18</v>
      </c>
      <c r="BL703" s="94">
        <v>-1.26</v>
      </c>
      <c r="BM703" s="36">
        <v>-12</v>
      </c>
      <c r="BN703" s="70" t="s">
        <v>1065</v>
      </c>
      <c r="BO703" s="104">
        <v>45</v>
      </c>
      <c r="BP703" s="84" t="s">
        <v>2219</v>
      </c>
      <c r="BQ703" s="84">
        <v>489294</v>
      </c>
      <c r="BR703" s="36" t="s">
        <v>3792</v>
      </c>
      <c r="BS703" s="36" t="s">
        <v>3729</v>
      </c>
      <c r="BT703" s="36" t="s">
        <v>3581</v>
      </c>
      <c r="BU703" s="84" t="s">
        <v>6229</v>
      </c>
      <c r="BV703" s="84" t="s">
        <v>4688</v>
      </c>
    </row>
    <row r="704" spans="1:74" x14ac:dyDescent="0.3">
      <c r="A704" s="84" t="s">
        <v>68</v>
      </c>
      <c r="B704" s="84" t="s">
        <v>2218</v>
      </c>
      <c r="C704" s="84" t="s">
        <v>1103</v>
      </c>
      <c r="D704" s="84">
        <v>2018</v>
      </c>
      <c r="E704" s="84">
        <v>23</v>
      </c>
      <c r="F704" s="84" t="s">
        <v>1377</v>
      </c>
      <c r="G704" s="84" t="s">
        <v>1373</v>
      </c>
      <c r="H704" s="93" t="s">
        <v>1967</v>
      </c>
      <c r="I704" s="94">
        <v>0.03</v>
      </c>
      <c r="J704" s="93" t="s">
        <v>1064</v>
      </c>
      <c r="K704" s="184">
        <v>33.1</v>
      </c>
      <c r="L704" s="185">
        <v>1</v>
      </c>
      <c r="M704" s="96">
        <v>27</v>
      </c>
      <c r="N704" s="96">
        <v>0</v>
      </c>
      <c r="O704" s="96">
        <v>0</v>
      </c>
      <c r="P704" s="96">
        <v>0</v>
      </c>
      <c r="Q704" s="185">
        <v>0</v>
      </c>
      <c r="R704" s="96">
        <v>10</v>
      </c>
      <c r="S704" s="96">
        <v>144</v>
      </c>
      <c r="T704" s="96">
        <v>6</v>
      </c>
      <c r="U704" s="96">
        <v>18</v>
      </c>
      <c r="V704" s="96">
        <v>1</v>
      </c>
      <c r="W704" s="185">
        <v>26</v>
      </c>
      <c r="X704" s="96">
        <v>89</v>
      </c>
      <c r="Y704" s="96">
        <v>36</v>
      </c>
      <c r="Z704" s="96">
        <v>51</v>
      </c>
      <c r="AA704" s="96">
        <v>2</v>
      </c>
      <c r="AB704" s="96">
        <v>2</v>
      </c>
      <c r="AC704" s="96">
        <v>0</v>
      </c>
      <c r="AD704" s="96">
        <v>24</v>
      </c>
      <c r="AE704" s="188">
        <v>5.62</v>
      </c>
      <c r="AF704" s="96">
        <v>30</v>
      </c>
      <c r="AG704" s="97">
        <v>9</v>
      </c>
      <c r="AH704" s="98">
        <v>1.5</v>
      </c>
      <c r="AI704" s="97">
        <v>8.3000000000000007</v>
      </c>
      <c r="AJ704" s="97">
        <v>5.3</v>
      </c>
      <c r="AK704" s="99">
        <v>1.79</v>
      </c>
      <c r="AL704" s="100">
        <v>0.34499999999999997</v>
      </c>
      <c r="AM704" s="99">
        <v>1.89</v>
      </c>
      <c r="AN704" s="99">
        <v>2.58</v>
      </c>
      <c r="AO704" s="99">
        <v>0.1</v>
      </c>
      <c r="AP704" s="101">
        <v>10</v>
      </c>
      <c r="AQ704" s="102">
        <v>133</v>
      </c>
      <c r="AR704" s="103">
        <v>6</v>
      </c>
      <c r="AS704" s="102">
        <v>-2</v>
      </c>
      <c r="AT704" s="191">
        <v>0</v>
      </c>
      <c r="AU704" s="84">
        <v>349</v>
      </c>
      <c r="AV704" s="84">
        <v>36</v>
      </c>
      <c r="AW704" s="94">
        <v>-0.61</v>
      </c>
      <c r="AX704" s="84" t="s">
        <v>1945</v>
      </c>
      <c r="AY704" s="97">
        <v>41.6</v>
      </c>
      <c r="AZ704" s="94">
        <v>5.28</v>
      </c>
      <c r="BA704" s="96">
        <v>97</v>
      </c>
      <c r="BB704" s="96">
        <v>9</v>
      </c>
      <c r="BC704" s="84" t="s">
        <v>1967</v>
      </c>
      <c r="BD704" s="97">
        <v>51.8</v>
      </c>
      <c r="BE704" s="94">
        <v>5.01</v>
      </c>
      <c r="BF704" s="96">
        <v>99</v>
      </c>
      <c r="BG704" s="96">
        <v>13</v>
      </c>
      <c r="BH704" s="97">
        <v>1.7</v>
      </c>
      <c r="BI704" s="94">
        <v>10.8</v>
      </c>
      <c r="BJ704" s="94">
        <v>4.43</v>
      </c>
      <c r="BK704" s="96">
        <v>7</v>
      </c>
      <c r="BL704" s="94">
        <v>-5.18</v>
      </c>
      <c r="BM704" s="36">
        <v>-1</v>
      </c>
      <c r="BN704" s="70" t="s">
        <v>1065</v>
      </c>
      <c r="BO704" s="104">
        <v>50</v>
      </c>
      <c r="BP704" s="84" t="s">
        <v>6230</v>
      </c>
      <c r="BQ704" s="84">
        <v>656945</v>
      </c>
      <c r="BR704" s="36" t="s">
        <v>3787</v>
      </c>
      <c r="BS704" s="36" t="s">
        <v>5988</v>
      </c>
      <c r="BT704" s="36" t="s">
        <v>5985</v>
      </c>
      <c r="BU704" s="84" t="s">
        <v>5942</v>
      </c>
      <c r="BV704" s="84" t="s">
        <v>4718</v>
      </c>
    </row>
    <row r="705" spans="1:74" x14ac:dyDescent="0.3">
      <c r="A705" s="84" t="s">
        <v>4528</v>
      </c>
      <c r="B705" s="84" t="s">
        <v>109</v>
      </c>
      <c r="C705" s="84" t="s">
        <v>1065</v>
      </c>
      <c r="D705" s="84">
        <v>2018</v>
      </c>
      <c r="E705" s="84">
        <v>27</v>
      </c>
      <c r="F705" s="84" t="s">
        <v>1381</v>
      </c>
      <c r="G705" s="84" t="s">
        <v>1373</v>
      </c>
      <c r="H705" s="93" t="s">
        <v>1967</v>
      </c>
      <c r="I705" s="94">
        <v>0.16</v>
      </c>
      <c r="J705" s="93" t="s">
        <v>1064</v>
      </c>
      <c r="K705" s="184">
        <v>29.1</v>
      </c>
      <c r="L705" s="185">
        <v>1</v>
      </c>
      <c r="M705" s="96">
        <v>31</v>
      </c>
      <c r="N705" s="96">
        <v>0</v>
      </c>
      <c r="O705" s="96">
        <v>0</v>
      </c>
      <c r="P705" s="96">
        <v>0</v>
      </c>
      <c r="Q705" s="185">
        <v>0</v>
      </c>
      <c r="R705" s="96">
        <v>11</v>
      </c>
      <c r="S705" s="96">
        <v>152</v>
      </c>
      <c r="T705" s="96">
        <v>6</v>
      </c>
      <c r="U705" s="96">
        <v>17</v>
      </c>
      <c r="V705" s="96">
        <v>2</v>
      </c>
      <c r="W705" s="185">
        <v>26</v>
      </c>
      <c r="X705" s="96">
        <v>95</v>
      </c>
      <c r="Y705" s="96">
        <v>35</v>
      </c>
      <c r="Z705" s="96">
        <v>51</v>
      </c>
      <c r="AA705" s="96">
        <v>2</v>
      </c>
      <c r="AB705" s="96">
        <v>1</v>
      </c>
      <c r="AC705" s="96">
        <v>0</v>
      </c>
      <c r="AD705" s="96">
        <v>21</v>
      </c>
      <c r="AE705" s="188">
        <v>5.63</v>
      </c>
      <c r="AF705" s="96">
        <v>28</v>
      </c>
      <c r="AG705" s="97">
        <v>7.8</v>
      </c>
      <c r="AH705" s="98">
        <v>1.6</v>
      </c>
      <c r="AI705" s="97">
        <v>7.5</v>
      </c>
      <c r="AJ705" s="97">
        <v>4.5999999999999996</v>
      </c>
      <c r="AK705" s="99">
        <v>1.76</v>
      </c>
      <c r="AL705" s="100">
        <v>0.33800000000000002</v>
      </c>
      <c r="AM705" s="99">
        <v>1.79</v>
      </c>
      <c r="AN705" s="99">
        <v>2.4700000000000002</v>
      </c>
      <c r="AO705" s="99">
        <v>0.1</v>
      </c>
      <c r="AP705" s="101">
        <v>5</v>
      </c>
      <c r="AQ705" s="102">
        <v>133</v>
      </c>
      <c r="AR705" s="103">
        <v>6</v>
      </c>
      <c r="AS705" s="102">
        <v>-2</v>
      </c>
      <c r="AT705" s="191">
        <v>0</v>
      </c>
      <c r="AU705" s="84">
        <v>350</v>
      </c>
      <c r="AV705" s="84">
        <v>37</v>
      </c>
      <c r="AW705" s="94">
        <v>-0.66</v>
      </c>
      <c r="AX705" s="84" t="s">
        <v>1945</v>
      </c>
      <c r="AY705" s="97">
        <v>41.7</v>
      </c>
      <c r="AZ705" s="94">
        <v>5.26</v>
      </c>
      <c r="BA705" s="96">
        <v>97</v>
      </c>
      <c r="BB705" s="96">
        <v>10</v>
      </c>
      <c r="BC705" s="84" t="s">
        <v>1967</v>
      </c>
      <c r="BD705" s="97">
        <v>51.7</v>
      </c>
      <c r="BE705" s="94">
        <v>4.9800000000000004</v>
      </c>
      <c r="BF705" s="96">
        <v>98</v>
      </c>
      <c r="BG705" s="96">
        <v>13</v>
      </c>
      <c r="BH705" s="97">
        <v>9.3000000000000007</v>
      </c>
      <c r="BI705" s="94">
        <v>6.75</v>
      </c>
      <c r="BJ705" s="94">
        <v>5.44</v>
      </c>
      <c r="BK705" s="96">
        <v>4</v>
      </c>
      <c r="BL705" s="94">
        <v>-1.1200000000000001</v>
      </c>
      <c r="BM705" s="36">
        <v>2</v>
      </c>
      <c r="BN705" s="70" t="s">
        <v>1065</v>
      </c>
      <c r="BO705" s="104">
        <v>42</v>
      </c>
      <c r="BP705" s="84" t="s">
        <v>4529</v>
      </c>
      <c r="BQ705" s="84">
        <v>594815</v>
      </c>
      <c r="BR705" s="36" t="s">
        <v>3761</v>
      </c>
      <c r="BS705" s="36" t="s">
        <v>4438</v>
      </c>
      <c r="BT705" s="36" t="s">
        <v>6018</v>
      </c>
      <c r="BU705" s="84" t="s">
        <v>1231</v>
      </c>
      <c r="BV705" s="84" t="s">
        <v>4718</v>
      </c>
    </row>
    <row r="706" spans="1:74" x14ac:dyDescent="0.3">
      <c r="A706" s="84" t="s">
        <v>6231</v>
      </c>
      <c r="B706" s="84" t="s">
        <v>2001</v>
      </c>
      <c r="C706" s="84" t="s">
        <v>1065</v>
      </c>
      <c r="D706" s="84">
        <v>2018</v>
      </c>
      <c r="E706" s="84">
        <v>24</v>
      </c>
      <c r="F706" s="84" t="s">
        <v>1397</v>
      </c>
      <c r="G706" s="84" t="s">
        <v>1373</v>
      </c>
      <c r="H706" s="93" t="s">
        <v>1967</v>
      </c>
      <c r="I706" s="94">
        <v>7.0000000000000007E-2</v>
      </c>
      <c r="J706" s="93" t="s">
        <v>1064</v>
      </c>
      <c r="K706" s="184">
        <v>32.6</v>
      </c>
      <c r="L706" s="185">
        <v>1</v>
      </c>
      <c r="M706" s="96">
        <v>28</v>
      </c>
      <c r="N706" s="96">
        <v>0</v>
      </c>
      <c r="O706" s="96">
        <v>0</v>
      </c>
      <c r="P706" s="96">
        <v>0</v>
      </c>
      <c r="Q706" s="185">
        <v>0</v>
      </c>
      <c r="R706" s="96">
        <v>10</v>
      </c>
      <c r="S706" s="96">
        <v>148</v>
      </c>
      <c r="T706" s="96">
        <v>6</v>
      </c>
      <c r="U706" s="96">
        <v>17</v>
      </c>
      <c r="V706" s="96">
        <v>1</v>
      </c>
      <c r="W706" s="185">
        <v>25</v>
      </c>
      <c r="X706" s="96">
        <v>91</v>
      </c>
      <c r="Y706" s="96">
        <v>39</v>
      </c>
      <c r="Z706" s="96">
        <v>51</v>
      </c>
      <c r="AA706" s="96">
        <v>2</v>
      </c>
      <c r="AB706" s="96">
        <v>2</v>
      </c>
      <c r="AC706" s="96">
        <v>0</v>
      </c>
      <c r="AD706" s="96">
        <v>25</v>
      </c>
      <c r="AE706" s="188">
        <v>5.67</v>
      </c>
      <c r="AF706" s="96">
        <v>31</v>
      </c>
      <c r="AG706" s="97">
        <v>9.1</v>
      </c>
      <c r="AH706" s="98">
        <v>1.5</v>
      </c>
      <c r="AI706" s="97">
        <v>7.9</v>
      </c>
      <c r="AJ706" s="97">
        <v>4.9000000000000004</v>
      </c>
      <c r="AK706" s="99">
        <v>1.87</v>
      </c>
      <c r="AL706" s="100">
        <v>0.35199999999999998</v>
      </c>
      <c r="AM706" s="99">
        <v>1.91</v>
      </c>
      <c r="AN706" s="99">
        <v>2.61</v>
      </c>
      <c r="AO706" s="99">
        <v>0.11</v>
      </c>
      <c r="AP706" s="101">
        <v>7</v>
      </c>
      <c r="AQ706" s="102">
        <v>134</v>
      </c>
      <c r="AR706" s="103">
        <v>6</v>
      </c>
      <c r="AS706" s="102">
        <v>-2</v>
      </c>
      <c r="AT706" s="191">
        <v>0</v>
      </c>
      <c r="AU706" s="84">
        <v>351</v>
      </c>
      <c r="AV706" s="84">
        <v>38</v>
      </c>
      <c r="AW706" s="94">
        <v>-0.68</v>
      </c>
      <c r="AX706" s="84" t="s">
        <v>1945</v>
      </c>
      <c r="AY706" s="97">
        <v>42.1</v>
      </c>
      <c r="AZ706" s="94">
        <v>5.27</v>
      </c>
      <c r="BA706" s="96">
        <v>97</v>
      </c>
      <c r="BB706" s="96">
        <v>10</v>
      </c>
      <c r="BC706" s="84" t="s">
        <v>1967</v>
      </c>
      <c r="BD706" s="97">
        <v>52.3</v>
      </c>
      <c r="BE706" s="94">
        <v>4.99</v>
      </c>
      <c r="BF706" s="96">
        <v>99</v>
      </c>
      <c r="BG706" s="96">
        <v>13</v>
      </c>
      <c r="BH706" s="97">
        <v>3.7</v>
      </c>
      <c r="BI706" s="94">
        <v>7.36</v>
      </c>
      <c r="BJ706" s="94">
        <v>5.51</v>
      </c>
      <c r="BK706" s="96">
        <v>3</v>
      </c>
      <c r="BL706" s="94">
        <v>-1.69</v>
      </c>
      <c r="BM706" s="36">
        <v>3</v>
      </c>
      <c r="BN706" s="70" t="s">
        <v>1065</v>
      </c>
      <c r="BO706" s="104">
        <v>49</v>
      </c>
      <c r="BP706" s="84" t="s">
        <v>6232</v>
      </c>
      <c r="BQ706" s="84">
        <v>605428</v>
      </c>
      <c r="BR706" s="36" t="s">
        <v>4733</v>
      </c>
      <c r="BS706" s="36" t="s">
        <v>6004</v>
      </c>
      <c r="BT706" s="36" t="s">
        <v>5968</v>
      </c>
      <c r="BU706" s="84" t="s">
        <v>6001</v>
      </c>
      <c r="BV706" s="84" t="s">
        <v>4718</v>
      </c>
    </row>
    <row r="707" spans="1:74" x14ac:dyDescent="0.3">
      <c r="A707" s="84" t="s">
        <v>329</v>
      </c>
      <c r="B707" s="84" t="s">
        <v>15</v>
      </c>
      <c r="C707" s="84" t="s">
        <v>1065</v>
      </c>
      <c r="D707" s="84">
        <v>2018</v>
      </c>
      <c r="E707" s="84">
        <v>23</v>
      </c>
      <c r="F707" s="84" t="s">
        <v>1390</v>
      </c>
      <c r="G707" s="84" t="s">
        <v>1373</v>
      </c>
      <c r="H707" s="93" t="s">
        <v>1967</v>
      </c>
      <c r="I707" s="94">
        <v>0.02</v>
      </c>
      <c r="J707" s="93" t="s">
        <v>1064</v>
      </c>
      <c r="K707" s="184">
        <v>33.299999999999997</v>
      </c>
      <c r="L707" s="185">
        <v>1</v>
      </c>
      <c r="M707" s="96">
        <v>27</v>
      </c>
      <c r="N707" s="96">
        <v>0</v>
      </c>
      <c r="O707" s="96">
        <v>0</v>
      </c>
      <c r="P707" s="96">
        <v>0</v>
      </c>
      <c r="Q707" s="185">
        <v>0</v>
      </c>
      <c r="R707" s="96">
        <v>10</v>
      </c>
      <c r="S707" s="96">
        <v>141</v>
      </c>
      <c r="T707" s="96">
        <v>6</v>
      </c>
      <c r="U707" s="96">
        <v>17</v>
      </c>
      <c r="V707" s="96">
        <v>1</v>
      </c>
      <c r="W707" s="185">
        <v>25</v>
      </c>
      <c r="X707" s="96">
        <v>88</v>
      </c>
      <c r="Y707" s="96">
        <v>36</v>
      </c>
      <c r="Z707" s="96">
        <v>51</v>
      </c>
      <c r="AA707" s="96">
        <v>2</v>
      </c>
      <c r="AB707" s="96">
        <v>2</v>
      </c>
      <c r="AC707" s="96">
        <v>0</v>
      </c>
      <c r="AD707" s="96">
        <v>23</v>
      </c>
      <c r="AE707" s="188">
        <v>5.67</v>
      </c>
      <c r="AF707" s="96">
        <v>30</v>
      </c>
      <c r="AG707" s="97">
        <v>9.1999999999999993</v>
      </c>
      <c r="AH707" s="98">
        <v>1.5</v>
      </c>
      <c r="AI707" s="97">
        <v>8.3000000000000007</v>
      </c>
      <c r="AJ707" s="97">
        <v>5.2</v>
      </c>
      <c r="AK707" s="99">
        <v>1.82</v>
      </c>
      <c r="AL707" s="100">
        <v>0.33800000000000002</v>
      </c>
      <c r="AM707" s="99">
        <v>1.86</v>
      </c>
      <c r="AN707" s="99">
        <v>2.6</v>
      </c>
      <c r="AO707" s="99">
        <v>0.1</v>
      </c>
      <c r="AP707" s="101">
        <v>10</v>
      </c>
      <c r="AQ707" s="102">
        <v>134</v>
      </c>
      <c r="AR707" s="103">
        <v>6</v>
      </c>
      <c r="AS707" s="102">
        <v>-2</v>
      </c>
      <c r="AT707" s="191">
        <v>0</v>
      </c>
      <c r="AU707" s="84">
        <v>334</v>
      </c>
      <c r="AV707" s="84">
        <v>38</v>
      </c>
      <c r="AW707" s="94">
        <v>-0.7</v>
      </c>
      <c r="AX707" s="84" t="s">
        <v>1945</v>
      </c>
      <c r="AY707" s="97">
        <v>41.4</v>
      </c>
      <c r="AZ707" s="94">
        <v>5.24</v>
      </c>
      <c r="BA707" s="96">
        <v>96</v>
      </c>
      <c r="BB707" s="96">
        <v>10</v>
      </c>
      <c r="BC707" s="84" t="s">
        <v>1967</v>
      </c>
      <c r="BD707" s="97">
        <v>51.6</v>
      </c>
      <c r="BE707" s="94">
        <v>4.97</v>
      </c>
      <c r="BF707" s="96">
        <v>98</v>
      </c>
      <c r="BG707" s="96">
        <v>14</v>
      </c>
      <c r="BH707" s="97">
        <v>1</v>
      </c>
      <c r="BI707" s="94">
        <v>0</v>
      </c>
      <c r="BJ707" s="94">
        <v>4.54</v>
      </c>
      <c r="BK707" s="96">
        <v>6</v>
      </c>
      <c r="BL707" s="94">
        <v>5.67</v>
      </c>
      <c r="BM707" s="36">
        <v>0</v>
      </c>
      <c r="BN707" s="70" t="s">
        <v>1065</v>
      </c>
      <c r="BO707" s="104">
        <v>51</v>
      </c>
      <c r="BP707" s="84" t="s">
        <v>5995</v>
      </c>
      <c r="BQ707" s="84">
        <v>614179</v>
      </c>
      <c r="BR707" s="36" t="s">
        <v>4683</v>
      </c>
      <c r="BS707" s="36" t="s">
        <v>5968</v>
      </c>
      <c r="BT707" s="36" t="s">
        <v>5897</v>
      </c>
      <c r="BU707" s="84" t="s">
        <v>5792</v>
      </c>
      <c r="BV707" s="84" t="s">
        <v>4718</v>
      </c>
    </row>
    <row r="708" spans="1:74" x14ac:dyDescent="0.3">
      <c r="A708" s="84" t="s">
        <v>267</v>
      </c>
      <c r="B708" s="84" t="s">
        <v>1744</v>
      </c>
      <c r="C708" s="84" t="s">
        <v>1065</v>
      </c>
      <c r="D708" s="84">
        <v>2018</v>
      </c>
      <c r="E708" s="84">
        <v>28</v>
      </c>
      <c r="F708" s="84" t="s">
        <v>1377</v>
      </c>
      <c r="G708" s="84" t="s">
        <v>1373</v>
      </c>
      <c r="H708" s="93" t="s">
        <v>1967</v>
      </c>
      <c r="I708" s="94">
        <v>0.1</v>
      </c>
      <c r="J708" s="93" t="s">
        <v>1064</v>
      </c>
      <c r="K708" s="184">
        <v>27.6</v>
      </c>
      <c r="L708" s="185">
        <v>1</v>
      </c>
      <c r="M708" s="96">
        <v>28</v>
      </c>
      <c r="N708" s="96">
        <v>0</v>
      </c>
      <c r="O708" s="96">
        <v>0</v>
      </c>
      <c r="P708" s="96">
        <v>0</v>
      </c>
      <c r="Q708" s="185">
        <v>0</v>
      </c>
      <c r="R708" s="96">
        <v>10</v>
      </c>
      <c r="S708" s="96">
        <v>144</v>
      </c>
      <c r="T708" s="96">
        <v>7</v>
      </c>
      <c r="U708" s="96">
        <v>17</v>
      </c>
      <c r="V708" s="96">
        <v>2</v>
      </c>
      <c r="W708" s="185">
        <v>24</v>
      </c>
      <c r="X708" s="96">
        <v>88</v>
      </c>
      <c r="Y708" s="96">
        <v>37</v>
      </c>
      <c r="Z708" s="96">
        <v>51</v>
      </c>
      <c r="AA708" s="96">
        <v>2</v>
      </c>
      <c r="AB708" s="96">
        <v>2</v>
      </c>
      <c r="AC708" s="96">
        <v>0</v>
      </c>
      <c r="AD708" s="96">
        <v>24</v>
      </c>
      <c r="AE708" s="188">
        <v>5.64</v>
      </c>
      <c r="AF708" s="96">
        <v>27</v>
      </c>
      <c r="AG708" s="97">
        <v>8.1</v>
      </c>
      <c r="AH708" s="98">
        <v>1.4</v>
      </c>
      <c r="AI708" s="97">
        <v>7.5</v>
      </c>
      <c r="AJ708" s="97">
        <v>4.9000000000000004</v>
      </c>
      <c r="AK708" s="99">
        <v>2.23</v>
      </c>
      <c r="AL708" s="100">
        <v>0.33900000000000002</v>
      </c>
      <c r="AM708" s="99">
        <v>1.91</v>
      </c>
      <c r="AN708" s="99">
        <v>3.02</v>
      </c>
      <c r="AO708" s="99">
        <v>0.13</v>
      </c>
      <c r="AP708" s="101">
        <v>2</v>
      </c>
      <c r="AQ708" s="102">
        <v>133</v>
      </c>
      <c r="AR708" s="103">
        <v>6</v>
      </c>
      <c r="AS708" s="102">
        <v>-2</v>
      </c>
      <c r="AT708" s="191">
        <v>0</v>
      </c>
      <c r="AU708" s="84">
        <v>353</v>
      </c>
      <c r="AV708" s="84">
        <v>40</v>
      </c>
      <c r="AW708" s="94">
        <v>-0.21</v>
      </c>
      <c r="AX708" s="84" t="s">
        <v>1945</v>
      </c>
      <c r="AY708" s="97">
        <v>39.799999999999997</v>
      </c>
      <c r="AZ708" s="94">
        <v>5.61</v>
      </c>
      <c r="BA708" s="96">
        <v>103</v>
      </c>
      <c r="BB708" s="96">
        <v>7</v>
      </c>
      <c r="BC708" s="84" t="s">
        <v>1967</v>
      </c>
      <c r="BD708" s="97">
        <v>50.1</v>
      </c>
      <c r="BE708" s="94">
        <v>5.43</v>
      </c>
      <c r="BF708" s="96">
        <v>107</v>
      </c>
      <c r="BG708" s="96">
        <v>10</v>
      </c>
      <c r="BH708" s="97">
        <v>5.7</v>
      </c>
      <c r="BI708" s="94">
        <v>14.29</v>
      </c>
      <c r="BJ708" s="94">
        <v>11.37</v>
      </c>
      <c r="BK708" s="96">
        <v>0</v>
      </c>
      <c r="BL708" s="94">
        <v>-8.66</v>
      </c>
      <c r="BM708" s="36">
        <v>6</v>
      </c>
      <c r="BN708" s="70" t="s">
        <v>1065</v>
      </c>
      <c r="BO708" s="104">
        <v>44</v>
      </c>
      <c r="BP708" s="84" t="s">
        <v>6234</v>
      </c>
      <c r="BQ708" s="84">
        <v>593144</v>
      </c>
      <c r="BR708" s="36" t="s">
        <v>3792</v>
      </c>
      <c r="BS708" s="36" t="s">
        <v>5923</v>
      </c>
      <c r="BT708" s="36" t="s">
        <v>4210</v>
      </c>
      <c r="BU708" s="84" t="s">
        <v>1231</v>
      </c>
      <c r="BV708" s="84" t="s">
        <v>4718</v>
      </c>
    </row>
    <row r="709" spans="1:74" x14ac:dyDescent="0.3">
      <c r="A709" s="84" t="s">
        <v>939</v>
      </c>
      <c r="B709" s="84" t="s">
        <v>486</v>
      </c>
      <c r="C709" s="84" t="s">
        <v>1065</v>
      </c>
      <c r="D709" s="84">
        <v>2018</v>
      </c>
      <c r="E709" s="84">
        <v>28</v>
      </c>
      <c r="F709" s="84" t="s">
        <v>1390</v>
      </c>
      <c r="G709" s="84" t="s">
        <v>1373</v>
      </c>
      <c r="H709" s="93" t="s">
        <v>1967</v>
      </c>
      <c r="I709" s="94">
        <v>0.02</v>
      </c>
      <c r="J709" s="93" t="s">
        <v>1064</v>
      </c>
      <c r="K709" s="184">
        <v>27.1</v>
      </c>
      <c r="L709" s="185">
        <v>1</v>
      </c>
      <c r="M709" s="96">
        <v>26</v>
      </c>
      <c r="N709" s="96">
        <v>0</v>
      </c>
      <c r="O709" s="96">
        <v>0</v>
      </c>
      <c r="P709" s="96">
        <v>0</v>
      </c>
      <c r="Q709" s="185">
        <v>0</v>
      </c>
      <c r="R709" s="96">
        <v>10</v>
      </c>
      <c r="S709" s="96">
        <v>130</v>
      </c>
      <c r="T709" s="96">
        <v>6</v>
      </c>
      <c r="U709" s="96">
        <v>15</v>
      </c>
      <c r="V709" s="96">
        <v>1</v>
      </c>
      <c r="W709" s="185">
        <v>22</v>
      </c>
      <c r="X709" s="96">
        <v>81</v>
      </c>
      <c r="Y709" s="96">
        <v>34</v>
      </c>
      <c r="Z709" s="96">
        <v>51</v>
      </c>
      <c r="AA709" s="96">
        <v>2</v>
      </c>
      <c r="AB709" s="96">
        <v>2</v>
      </c>
      <c r="AC709" s="96">
        <v>0</v>
      </c>
      <c r="AD709" s="96">
        <v>22</v>
      </c>
      <c r="AE709" s="188">
        <v>5.64</v>
      </c>
      <c r="AF709" s="96">
        <v>27</v>
      </c>
      <c r="AG709" s="97">
        <v>8.8000000000000007</v>
      </c>
      <c r="AH709" s="98">
        <v>1.5</v>
      </c>
      <c r="AI709" s="97">
        <v>7.7</v>
      </c>
      <c r="AJ709" s="97">
        <v>4.9000000000000004</v>
      </c>
      <c r="AK709" s="99">
        <v>1.93</v>
      </c>
      <c r="AL709" s="100">
        <v>0.33</v>
      </c>
      <c r="AM709" s="99">
        <v>1.83</v>
      </c>
      <c r="AN709" s="99">
        <v>2.68</v>
      </c>
      <c r="AO709" s="99">
        <v>0.11</v>
      </c>
      <c r="AP709" s="101">
        <v>5</v>
      </c>
      <c r="AQ709" s="102">
        <v>133</v>
      </c>
      <c r="AR709" s="103">
        <v>6</v>
      </c>
      <c r="AS709" s="102">
        <v>-2</v>
      </c>
      <c r="AT709" s="191">
        <v>0</v>
      </c>
      <c r="AU709" s="84">
        <v>354</v>
      </c>
      <c r="AV709" s="84">
        <v>41</v>
      </c>
      <c r="AW709" s="94">
        <v>-0.39</v>
      </c>
      <c r="AX709" s="84" t="s">
        <v>1945</v>
      </c>
      <c r="AY709" s="97">
        <v>38.200000000000003</v>
      </c>
      <c r="AZ709" s="94">
        <v>5.33</v>
      </c>
      <c r="BA709" s="96">
        <v>98</v>
      </c>
      <c r="BB709" s="96">
        <v>9</v>
      </c>
      <c r="BC709" s="84" t="s">
        <v>1967</v>
      </c>
      <c r="BD709" s="97">
        <v>48.8</v>
      </c>
      <c r="BE709" s="94">
        <v>5.24</v>
      </c>
      <c r="BF709" s="96">
        <v>104</v>
      </c>
      <c r="BG709" s="96">
        <v>11</v>
      </c>
      <c r="BH709" s="97">
        <v>1</v>
      </c>
      <c r="BI709" s="94">
        <v>9</v>
      </c>
      <c r="BJ709" s="94">
        <v>18.5</v>
      </c>
      <c r="BK709" s="96">
        <v>0</v>
      </c>
      <c r="BL709" s="94">
        <v>-3.36</v>
      </c>
      <c r="BM709" s="36">
        <v>6</v>
      </c>
      <c r="BN709" s="70" t="s">
        <v>1065</v>
      </c>
      <c r="BO709" s="104">
        <v>48</v>
      </c>
      <c r="BP709" s="84" t="s">
        <v>1272</v>
      </c>
      <c r="BQ709" s="84">
        <v>542963</v>
      </c>
      <c r="BR709" s="36" t="s">
        <v>3792</v>
      </c>
      <c r="BS709" s="36" t="s">
        <v>3702</v>
      </c>
      <c r="BT709" s="36" t="s">
        <v>6215</v>
      </c>
      <c r="BU709" s="84" t="s">
        <v>4438</v>
      </c>
      <c r="BV709" s="84" t="s">
        <v>4718</v>
      </c>
    </row>
    <row r="710" spans="1:74" x14ac:dyDescent="0.3">
      <c r="A710" s="84" t="s">
        <v>418</v>
      </c>
      <c r="B710" s="84" t="s">
        <v>221</v>
      </c>
      <c r="C710" s="84" t="s">
        <v>1065</v>
      </c>
      <c r="D710" s="84">
        <v>2018</v>
      </c>
      <c r="E710" s="84">
        <v>30</v>
      </c>
      <c r="F710" s="84" t="s">
        <v>1397</v>
      </c>
      <c r="G710" s="84" t="s">
        <v>1373</v>
      </c>
      <c r="H710" s="93" t="s">
        <v>1967</v>
      </c>
      <c r="I710" s="94">
        <v>0.02</v>
      </c>
      <c r="J710" s="93" t="s">
        <v>1064</v>
      </c>
      <c r="K710" s="184">
        <v>25.5</v>
      </c>
      <c r="L710" s="185">
        <v>1</v>
      </c>
      <c r="M710" s="96">
        <v>26</v>
      </c>
      <c r="N710" s="96">
        <v>0</v>
      </c>
      <c r="O710" s="96">
        <v>0</v>
      </c>
      <c r="P710" s="96">
        <v>0</v>
      </c>
      <c r="Q710" s="185">
        <v>0</v>
      </c>
      <c r="R710" s="96">
        <v>10</v>
      </c>
      <c r="S710" s="96">
        <v>128</v>
      </c>
      <c r="T710" s="96">
        <v>5</v>
      </c>
      <c r="U710" s="96">
        <v>15</v>
      </c>
      <c r="V710" s="96">
        <v>1</v>
      </c>
      <c r="W710" s="185">
        <v>21</v>
      </c>
      <c r="X710" s="96">
        <v>79</v>
      </c>
      <c r="Y710" s="96">
        <v>34</v>
      </c>
      <c r="Z710" s="96">
        <v>51</v>
      </c>
      <c r="AA710" s="96">
        <v>2</v>
      </c>
      <c r="AB710" s="96">
        <v>2</v>
      </c>
      <c r="AC710" s="96">
        <v>0</v>
      </c>
      <c r="AD710" s="96">
        <v>22</v>
      </c>
      <c r="AE710" s="188">
        <v>5.63</v>
      </c>
      <c r="AF710" s="96">
        <v>27</v>
      </c>
      <c r="AG710" s="97">
        <v>9.1</v>
      </c>
      <c r="AH710" s="98">
        <v>1.5</v>
      </c>
      <c r="AI710" s="97">
        <v>7.5</v>
      </c>
      <c r="AJ710" s="97">
        <v>4.8</v>
      </c>
      <c r="AK710" s="99">
        <v>1.73</v>
      </c>
      <c r="AL710" s="100">
        <v>0.33700000000000002</v>
      </c>
      <c r="AM710" s="99">
        <v>1.85</v>
      </c>
      <c r="AN710" s="99">
        <v>2.46</v>
      </c>
      <c r="AO710" s="99">
        <v>0.09</v>
      </c>
      <c r="AP710" s="101">
        <v>5</v>
      </c>
      <c r="AQ710" s="102">
        <v>133</v>
      </c>
      <c r="AR710" s="103">
        <v>6</v>
      </c>
      <c r="AS710" s="102">
        <v>-2</v>
      </c>
      <c r="AT710" s="191">
        <v>0</v>
      </c>
      <c r="AU710" s="84">
        <v>355</v>
      </c>
      <c r="AV710" s="84">
        <v>42</v>
      </c>
      <c r="AW710" s="94">
        <v>-0.47</v>
      </c>
      <c r="AX710" s="84" t="s">
        <v>1945</v>
      </c>
      <c r="AY710" s="97">
        <v>37.700000000000003</v>
      </c>
      <c r="AZ710" s="94">
        <v>5.21</v>
      </c>
      <c r="BA710" s="96">
        <v>96</v>
      </c>
      <c r="BB710" s="96">
        <v>9</v>
      </c>
      <c r="BC710" s="84" t="s">
        <v>1967</v>
      </c>
      <c r="BD710" s="97">
        <v>48.4</v>
      </c>
      <c r="BE710" s="94">
        <v>5.16</v>
      </c>
      <c r="BF710" s="96">
        <v>102</v>
      </c>
      <c r="BG710" s="96">
        <v>11</v>
      </c>
      <c r="BH710" s="97">
        <v>1</v>
      </c>
      <c r="BI710" s="94">
        <v>9</v>
      </c>
      <c r="BJ710" s="94">
        <v>3.49</v>
      </c>
      <c r="BK710" s="96">
        <v>21</v>
      </c>
      <c r="BL710" s="94">
        <v>-3.37</v>
      </c>
      <c r="BM710" s="36">
        <v>-15</v>
      </c>
      <c r="BN710" s="70" t="s">
        <v>1065</v>
      </c>
      <c r="BO710" s="104">
        <v>47</v>
      </c>
      <c r="BP710" s="84" t="s">
        <v>5219</v>
      </c>
      <c r="BQ710" s="84">
        <v>502273</v>
      </c>
      <c r="BR710" s="36" t="s">
        <v>3792</v>
      </c>
      <c r="BS710" s="36" t="s">
        <v>5976</v>
      </c>
      <c r="BT710" s="36" t="s">
        <v>4426</v>
      </c>
      <c r="BU710" s="84" t="s">
        <v>3702</v>
      </c>
      <c r="BV710" s="84" t="s">
        <v>4688</v>
      </c>
    </row>
    <row r="711" spans="1:74" x14ac:dyDescent="0.3">
      <c r="A711" s="84" t="s">
        <v>3344</v>
      </c>
      <c r="B711" s="84" t="s">
        <v>2498</v>
      </c>
      <c r="C711" s="84" t="s">
        <v>1103</v>
      </c>
      <c r="D711" s="84">
        <v>2018</v>
      </c>
      <c r="E711" s="84">
        <v>28</v>
      </c>
      <c r="F711" s="84" t="s">
        <v>1386</v>
      </c>
      <c r="G711" s="84" t="s">
        <v>1373</v>
      </c>
      <c r="H711" s="93" t="s">
        <v>1967</v>
      </c>
      <c r="I711" s="94">
        <v>0.08</v>
      </c>
      <c r="J711" s="93" t="s">
        <v>1064</v>
      </c>
      <c r="K711" s="184">
        <v>28.9</v>
      </c>
      <c r="L711" s="185">
        <v>1</v>
      </c>
      <c r="M711" s="96">
        <v>18</v>
      </c>
      <c r="N711" s="96">
        <v>3</v>
      </c>
      <c r="O711" s="96">
        <v>0</v>
      </c>
      <c r="P711" s="96">
        <v>0</v>
      </c>
      <c r="Q711" s="185">
        <v>0</v>
      </c>
      <c r="R711" s="96">
        <v>5</v>
      </c>
      <c r="S711" s="96">
        <v>130</v>
      </c>
      <c r="T711" s="96">
        <v>4</v>
      </c>
      <c r="U711" s="96">
        <v>14</v>
      </c>
      <c r="V711" s="96">
        <v>1</v>
      </c>
      <c r="W711" s="185">
        <v>21</v>
      </c>
      <c r="X711" s="96">
        <v>83</v>
      </c>
      <c r="Y711" s="96">
        <v>34</v>
      </c>
      <c r="Z711" s="96">
        <v>51</v>
      </c>
      <c r="AA711" s="96">
        <v>1</v>
      </c>
      <c r="AB711" s="96">
        <v>2</v>
      </c>
      <c r="AC711" s="96">
        <v>0</v>
      </c>
      <c r="AD711" s="96">
        <v>21</v>
      </c>
      <c r="AE711" s="188">
        <v>5.72</v>
      </c>
      <c r="AF711" s="96">
        <v>29</v>
      </c>
      <c r="AG711" s="97">
        <v>9.1</v>
      </c>
      <c r="AH711" s="98">
        <v>1.5</v>
      </c>
      <c r="AI711" s="97">
        <v>7.3</v>
      </c>
      <c r="AJ711" s="97">
        <v>4.5</v>
      </c>
      <c r="AK711" s="99">
        <v>1.34</v>
      </c>
      <c r="AL711" s="100">
        <v>0.32300000000000001</v>
      </c>
      <c r="AM711" s="99">
        <v>1.71</v>
      </c>
      <c r="AN711" s="99">
        <v>1.98</v>
      </c>
      <c r="AO711" s="99">
        <v>7.0000000000000007E-2</v>
      </c>
      <c r="AP711" s="101">
        <v>7</v>
      </c>
      <c r="AQ711" s="102">
        <v>135</v>
      </c>
      <c r="AR711" s="103">
        <v>5</v>
      </c>
      <c r="AS711" s="102">
        <v>-2</v>
      </c>
      <c r="AT711" s="191">
        <v>0</v>
      </c>
      <c r="AU711" s="84">
        <v>356</v>
      </c>
      <c r="AV711" s="84">
        <v>43</v>
      </c>
      <c r="AW711" s="94">
        <v>-1.03</v>
      </c>
      <c r="AX711" s="84" t="s">
        <v>1859</v>
      </c>
      <c r="AY711" s="97">
        <v>67.3</v>
      </c>
      <c r="AZ711" s="94">
        <v>4.75</v>
      </c>
      <c r="BA711" s="96">
        <v>87</v>
      </c>
      <c r="BB711" s="96">
        <v>19</v>
      </c>
      <c r="BC711" s="84" t="s">
        <v>1967</v>
      </c>
      <c r="BD711" s="97">
        <v>63.8</v>
      </c>
      <c r="BE711" s="94">
        <v>4.6900000000000004</v>
      </c>
      <c r="BF711" s="96">
        <v>93</v>
      </c>
      <c r="BG711" s="96">
        <v>19</v>
      </c>
      <c r="BH711" s="97">
        <v>2</v>
      </c>
      <c r="BI711" s="94">
        <v>4.5</v>
      </c>
      <c r="BJ711" s="94">
        <v>3.89</v>
      </c>
      <c r="BK711" s="96">
        <v>13</v>
      </c>
      <c r="BL711" s="94">
        <v>1.22</v>
      </c>
      <c r="BM711" s="36">
        <v>-8</v>
      </c>
      <c r="BN711" s="70" t="s">
        <v>1065</v>
      </c>
      <c r="BO711" s="104">
        <v>62</v>
      </c>
      <c r="BP711" s="84" t="s">
        <v>3343</v>
      </c>
      <c r="BQ711" s="84">
        <v>543334</v>
      </c>
      <c r="BR711" s="36" t="s">
        <v>3776</v>
      </c>
      <c r="BS711" s="36" t="s">
        <v>4355</v>
      </c>
      <c r="BT711" s="36" t="s">
        <v>4380</v>
      </c>
      <c r="BU711" s="84" t="s">
        <v>4420</v>
      </c>
      <c r="BV711" s="84" t="s">
        <v>4718</v>
      </c>
    </row>
    <row r="712" spans="1:74" x14ac:dyDescent="0.3">
      <c r="A712" s="84" t="s">
        <v>1906</v>
      </c>
      <c r="B712" s="84" t="s">
        <v>419</v>
      </c>
      <c r="C712" s="84" t="s">
        <v>1065</v>
      </c>
      <c r="D712" s="84">
        <v>2018</v>
      </c>
      <c r="E712" s="84">
        <v>28</v>
      </c>
      <c r="F712" s="84" t="s">
        <v>1397</v>
      </c>
      <c r="G712" s="84" t="s">
        <v>1373</v>
      </c>
      <c r="H712" s="93" t="s">
        <v>1967</v>
      </c>
      <c r="I712" s="94">
        <v>0.18</v>
      </c>
      <c r="J712" s="93" t="s">
        <v>1064</v>
      </c>
      <c r="K712" s="184">
        <v>28.7</v>
      </c>
      <c r="L712" s="185">
        <v>1</v>
      </c>
      <c r="M712" s="96">
        <v>31</v>
      </c>
      <c r="N712" s="96">
        <v>0</v>
      </c>
      <c r="O712" s="96">
        <v>0</v>
      </c>
      <c r="P712" s="96">
        <v>0</v>
      </c>
      <c r="Q712" s="185">
        <v>0</v>
      </c>
      <c r="R712" s="96">
        <v>10</v>
      </c>
      <c r="S712" s="96">
        <v>149</v>
      </c>
      <c r="T712" s="96">
        <v>5</v>
      </c>
      <c r="U712" s="96">
        <v>16</v>
      </c>
      <c r="V712" s="96">
        <v>2</v>
      </c>
      <c r="W712" s="185">
        <v>26</v>
      </c>
      <c r="X712" s="96">
        <v>96</v>
      </c>
      <c r="Y712" s="96">
        <v>34</v>
      </c>
      <c r="Z712" s="96">
        <v>51</v>
      </c>
      <c r="AA712" s="96">
        <v>2</v>
      </c>
      <c r="AB712" s="96">
        <v>1</v>
      </c>
      <c r="AC712" s="96">
        <v>0</v>
      </c>
      <c r="AD712" s="96">
        <v>21</v>
      </c>
      <c r="AE712" s="188">
        <v>5.72</v>
      </c>
      <c r="AF712" s="96">
        <v>28</v>
      </c>
      <c r="AG712" s="97">
        <v>7.6</v>
      </c>
      <c r="AH712" s="98">
        <v>1.6</v>
      </c>
      <c r="AI712" s="97">
        <v>7.3</v>
      </c>
      <c r="AJ712" s="97">
        <v>4.4000000000000004</v>
      </c>
      <c r="AK712" s="99">
        <v>1.44</v>
      </c>
      <c r="AL712" s="100">
        <v>0.33300000000000002</v>
      </c>
      <c r="AM712" s="99">
        <v>1.71</v>
      </c>
      <c r="AN712" s="99">
        <v>2.09</v>
      </c>
      <c r="AO712" s="99">
        <v>0.08</v>
      </c>
      <c r="AP712" s="101">
        <v>7</v>
      </c>
      <c r="AQ712" s="102">
        <v>135</v>
      </c>
      <c r="AR712" s="103">
        <v>5</v>
      </c>
      <c r="AS712" s="102">
        <v>-2</v>
      </c>
      <c r="AT712" s="191">
        <v>0</v>
      </c>
      <c r="AU712" s="84">
        <v>357</v>
      </c>
      <c r="AV712" s="84">
        <v>44</v>
      </c>
      <c r="AW712" s="94">
        <v>-0.86</v>
      </c>
      <c r="AX712" s="84" t="s">
        <v>1945</v>
      </c>
      <c r="AY712" s="97">
        <v>40.700000000000003</v>
      </c>
      <c r="AZ712" s="94">
        <v>5.0599999999999996</v>
      </c>
      <c r="BA712" s="96">
        <v>93</v>
      </c>
      <c r="BB712" s="96">
        <v>11</v>
      </c>
      <c r="BC712" s="84" t="s">
        <v>1967</v>
      </c>
      <c r="BD712" s="97">
        <v>51</v>
      </c>
      <c r="BE712" s="94">
        <v>4.8600000000000003</v>
      </c>
      <c r="BF712" s="96">
        <v>96</v>
      </c>
      <c r="BG712" s="96">
        <v>14</v>
      </c>
      <c r="BH712" s="97">
        <v>7.7</v>
      </c>
      <c r="BI712" s="94">
        <v>9.39</v>
      </c>
      <c r="BJ712" s="94">
        <v>5.24</v>
      </c>
      <c r="BK712" s="96">
        <v>4</v>
      </c>
      <c r="BL712" s="94">
        <v>-3.67</v>
      </c>
      <c r="BM712" s="36">
        <v>1</v>
      </c>
      <c r="BN712" s="70" t="s">
        <v>1065</v>
      </c>
      <c r="BO712" s="104">
        <v>43</v>
      </c>
      <c r="BP712" s="84" t="s">
        <v>3359</v>
      </c>
      <c r="BQ712" s="84">
        <v>605359</v>
      </c>
      <c r="BR712" s="36" t="s">
        <v>3761</v>
      </c>
      <c r="BS712" s="36" t="s">
        <v>1097</v>
      </c>
      <c r="BT712" s="36" t="s">
        <v>4426</v>
      </c>
      <c r="BU712" s="84" t="s">
        <v>3617</v>
      </c>
      <c r="BV712" s="84" t="s">
        <v>4718</v>
      </c>
    </row>
    <row r="713" spans="1:74" x14ac:dyDescent="0.3">
      <c r="A713" s="84" t="s">
        <v>2555</v>
      </c>
      <c r="B713" s="84" t="s">
        <v>30</v>
      </c>
      <c r="C713" s="84" t="s">
        <v>1103</v>
      </c>
      <c r="D713" s="84">
        <v>2018</v>
      </c>
      <c r="E713" s="84">
        <v>28</v>
      </c>
      <c r="F713" s="84" t="s">
        <v>1388</v>
      </c>
      <c r="G713" s="84" t="s">
        <v>1373</v>
      </c>
      <c r="H713" s="93" t="s">
        <v>1967</v>
      </c>
      <c r="I713" s="94">
        <v>0.32</v>
      </c>
      <c r="J713" s="93" t="s">
        <v>1064</v>
      </c>
      <c r="K713" s="184">
        <v>28.7</v>
      </c>
      <c r="L713" s="185">
        <v>1</v>
      </c>
      <c r="M713" s="96">
        <v>19</v>
      </c>
      <c r="N713" s="96">
        <v>2</v>
      </c>
      <c r="O713" s="96">
        <v>0</v>
      </c>
      <c r="P713" s="96">
        <v>0</v>
      </c>
      <c r="Q713" s="185">
        <v>0</v>
      </c>
      <c r="R713" s="96">
        <v>4</v>
      </c>
      <c r="S713" s="96">
        <v>140</v>
      </c>
      <c r="T713" s="96">
        <v>4</v>
      </c>
      <c r="U713" s="96">
        <v>13</v>
      </c>
      <c r="V713" s="96">
        <v>1</v>
      </c>
      <c r="W713" s="185">
        <v>28</v>
      </c>
      <c r="X713" s="96">
        <v>100</v>
      </c>
      <c r="Y713" s="96">
        <v>26</v>
      </c>
      <c r="Z713" s="96">
        <v>52</v>
      </c>
      <c r="AA713" s="96">
        <v>2</v>
      </c>
      <c r="AB713" s="96">
        <v>1</v>
      </c>
      <c r="AC713" s="96">
        <v>0</v>
      </c>
      <c r="AD713" s="96">
        <v>14</v>
      </c>
      <c r="AE713" s="188">
        <v>5.73</v>
      </c>
      <c r="AF713" s="96">
        <v>24</v>
      </c>
      <c r="AG713" s="97">
        <v>6.7</v>
      </c>
      <c r="AH713" s="98">
        <v>2.2000000000000002</v>
      </c>
      <c r="AI713" s="97">
        <v>7.7</v>
      </c>
      <c r="AJ713" s="97">
        <v>3.5</v>
      </c>
      <c r="AK713" s="99">
        <v>1.1000000000000001</v>
      </c>
      <c r="AL713" s="100">
        <v>0.28499999999999998</v>
      </c>
      <c r="AM713" s="99">
        <v>1.33</v>
      </c>
      <c r="AN713" s="99">
        <v>1.6</v>
      </c>
      <c r="AO713" s="99">
        <v>0.06</v>
      </c>
      <c r="AP713" s="101">
        <v>23</v>
      </c>
      <c r="AQ713" s="102">
        <v>135</v>
      </c>
      <c r="AR713" s="103">
        <v>5</v>
      </c>
      <c r="AS713" s="102">
        <v>-2</v>
      </c>
      <c r="AT713" s="191">
        <v>0</v>
      </c>
      <c r="AU713" s="84">
        <v>358</v>
      </c>
      <c r="AV713" s="84">
        <v>45</v>
      </c>
      <c r="AW713" s="94">
        <v>-1.23</v>
      </c>
      <c r="AX713" s="84" t="s">
        <v>1859</v>
      </c>
      <c r="AY713" s="97">
        <v>64.2</v>
      </c>
      <c r="AZ713" s="94">
        <v>4.4400000000000004</v>
      </c>
      <c r="BA713" s="96">
        <v>82</v>
      </c>
      <c r="BB713" s="96">
        <v>23</v>
      </c>
      <c r="BC713" s="84" t="s">
        <v>1967</v>
      </c>
      <c r="BD713" s="97">
        <v>63</v>
      </c>
      <c r="BE713" s="94">
        <v>4.5</v>
      </c>
      <c r="BF713" s="96">
        <v>89</v>
      </c>
      <c r="BG713" s="96">
        <v>21</v>
      </c>
      <c r="BH713" s="97">
        <v>2.2999999999999998</v>
      </c>
      <c r="BI713" s="94">
        <v>3.86</v>
      </c>
      <c r="BJ713" s="94">
        <v>3.55</v>
      </c>
      <c r="BK713" s="96">
        <v>21</v>
      </c>
      <c r="BL713" s="94">
        <v>1.87</v>
      </c>
      <c r="BM713" s="36">
        <v>-15</v>
      </c>
      <c r="BN713" s="70" t="s">
        <v>1065</v>
      </c>
      <c r="BO713" s="104">
        <v>61</v>
      </c>
      <c r="BP713" s="84" t="s">
        <v>2556</v>
      </c>
      <c r="BQ713" s="84">
        <v>543169</v>
      </c>
      <c r="BR713" s="36" t="s">
        <v>3776</v>
      </c>
      <c r="BS713" s="36" t="s">
        <v>3725</v>
      </c>
      <c r="BT713" s="36" t="s">
        <v>3701</v>
      </c>
      <c r="BU713" s="84" t="s">
        <v>3499</v>
      </c>
      <c r="BV713" s="84" t="s">
        <v>4716</v>
      </c>
    </row>
    <row r="714" spans="1:74" x14ac:dyDescent="0.3">
      <c r="A714" s="84" t="s">
        <v>2544</v>
      </c>
      <c r="B714" s="84" t="s">
        <v>215</v>
      </c>
      <c r="C714" s="84" t="s">
        <v>1065</v>
      </c>
      <c r="D714" s="84">
        <v>2018</v>
      </c>
      <c r="E714" s="84">
        <v>29</v>
      </c>
      <c r="F714" s="84" t="s">
        <v>1388</v>
      </c>
      <c r="G714" s="84" t="s">
        <v>1373</v>
      </c>
      <c r="H714" s="93" t="s">
        <v>1967</v>
      </c>
      <c r="I714" s="94">
        <v>0.34</v>
      </c>
      <c r="J714" s="93" t="s">
        <v>1064</v>
      </c>
      <c r="K714" s="184">
        <v>27.6</v>
      </c>
      <c r="L714" s="185">
        <v>1</v>
      </c>
      <c r="M714" s="96">
        <v>30</v>
      </c>
      <c r="N714" s="96">
        <v>1</v>
      </c>
      <c r="O714" s="96">
        <v>0</v>
      </c>
      <c r="P714" s="96">
        <v>0</v>
      </c>
      <c r="Q714" s="185">
        <v>0</v>
      </c>
      <c r="R714" s="96">
        <v>8</v>
      </c>
      <c r="S714" s="96">
        <v>149</v>
      </c>
      <c r="T714" s="96">
        <v>5</v>
      </c>
      <c r="U714" s="96">
        <v>12</v>
      </c>
      <c r="V714" s="96">
        <v>1</v>
      </c>
      <c r="W714" s="185">
        <v>26</v>
      </c>
      <c r="X714" s="96">
        <v>102</v>
      </c>
      <c r="Y714" s="96">
        <v>30</v>
      </c>
      <c r="Z714" s="96">
        <v>52</v>
      </c>
      <c r="AA714" s="96">
        <v>1</v>
      </c>
      <c r="AB714" s="96">
        <v>1</v>
      </c>
      <c r="AC714" s="96">
        <v>0</v>
      </c>
      <c r="AD714" s="96">
        <v>15</v>
      </c>
      <c r="AE714" s="188">
        <v>5.75</v>
      </c>
      <c r="AF714" s="96">
        <v>25</v>
      </c>
      <c r="AG714" s="97">
        <v>6.6</v>
      </c>
      <c r="AH714" s="98">
        <v>2.2999999999999998</v>
      </c>
      <c r="AI714" s="97">
        <v>7</v>
      </c>
      <c r="AJ714" s="97">
        <v>3.1</v>
      </c>
      <c r="AK714" s="99">
        <v>1.23</v>
      </c>
      <c r="AL714" s="100">
        <v>0.312</v>
      </c>
      <c r="AM714" s="99">
        <v>1.44</v>
      </c>
      <c r="AN714" s="99">
        <v>1.71</v>
      </c>
      <c r="AO714" s="99">
        <v>7.0000000000000007E-2</v>
      </c>
      <c r="AP714" s="101">
        <v>12</v>
      </c>
      <c r="AQ714" s="102">
        <v>136</v>
      </c>
      <c r="AR714" s="103">
        <v>5</v>
      </c>
      <c r="AS714" s="102">
        <v>-2</v>
      </c>
      <c r="AT714" s="191">
        <v>0</v>
      </c>
      <c r="AU714" s="84">
        <v>359</v>
      </c>
      <c r="AV714" s="84">
        <v>46</v>
      </c>
      <c r="AW714" s="94">
        <v>-1.1599999999999999</v>
      </c>
      <c r="AX714" s="84" t="s">
        <v>1859</v>
      </c>
      <c r="AY714" s="97">
        <v>67.2</v>
      </c>
      <c r="AZ714" s="94">
        <v>4.6100000000000003</v>
      </c>
      <c r="BA714" s="96">
        <v>85</v>
      </c>
      <c r="BB714" s="96">
        <v>21</v>
      </c>
      <c r="BC714" s="84" t="s">
        <v>1967</v>
      </c>
      <c r="BD714" s="97">
        <v>65.099999999999994</v>
      </c>
      <c r="BE714" s="94">
        <v>4.59</v>
      </c>
      <c r="BF714" s="96">
        <v>91</v>
      </c>
      <c r="BG714" s="96">
        <v>20</v>
      </c>
      <c r="BH714" s="97">
        <v>9.6999999999999993</v>
      </c>
      <c r="BI714" s="94">
        <v>3.72</v>
      </c>
      <c r="BJ714" s="94">
        <v>6.5</v>
      </c>
      <c r="BK714" s="96">
        <v>2</v>
      </c>
      <c r="BL714" s="94">
        <v>2.02</v>
      </c>
      <c r="BM714" s="36">
        <v>4</v>
      </c>
      <c r="BN714" s="70" t="s">
        <v>1065</v>
      </c>
      <c r="BO714" s="104">
        <v>55</v>
      </c>
      <c r="BP714" s="84" t="s">
        <v>2545</v>
      </c>
      <c r="BQ714" s="84">
        <v>595307</v>
      </c>
      <c r="BR714" s="36" t="s">
        <v>3798</v>
      </c>
      <c r="BS714" s="36" t="s">
        <v>3609</v>
      </c>
      <c r="BT714" s="36" t="s">
        <v>3690</v>
      </c>
      <c r="BU714" s="84" t="s">
        <v>5456</v>
      </c>
      <c r="BV714" s="84" t="s">
        <v>4721</v>
      </c>
    </row>
    <row r="715" spans="1:74" x14ac:dyDescent="0.3">
      <c r="A715" s="84" t="s">
        <v>1806</v>
      </c>
      <c r="B715" s="84" t="s">
        <v>339</v>
      </c>
      <c r="C715" s="84" t="s">
        <v>1065</v>
      </c>
      <c r="D715" s="84">
        <v>2018</v>
      </c>
      <c r="E715" s="84">
        <v>30</v>
      </c>
      <c r="F715" s="84" t="s">
        <v>1375</v>
      </c>
      <c r="G715" s="84" t="s">
        <v>1373</v>
      </c>
      <c r="H715" s="93" t="s">
        <v>1967</v>
      </c>
      <c r="I715" s="94">
        <v>0.28999999999999998</v>
      </c>
      <c r="J715" s="93" t="s">
        <v>1064</v>
      </c>
      <c r="K715" s="184">
        <v>24.4</v>
      </c>
      <c r="L715" s="185">
        <v>1</v>
      </c>
      <c r="M715" s="96">
        <v>17</v>
      </c>
      <c r="N715" s="96">
        <v>2</v>
      </c>
      <c r="O715" s="96">
        <v>0</v>
      </c>
      <c r="P715" s="96">
        <v>0</v>
      </c>
      <c r="Q715" s="185">
        <v>0</v>
      </c>
      <c r="R715" s="96">
        <v>4</v>
      </c>
      <c r="S715" s="96">
        <v>126</v>
      </c>
      <c r="T715" s="96">
        <v>4</v>
      </c>
      <c r="U715" s="96">
        <v>10</v>
      </c>
      <c r="V715" s="96">
        <v>1</v>
      </c>
      <c r="W715" s="185">
        <v>21</v>
      </c>
      <c r="X715" s="96">
        <v>86</v>
      </c>
      <c r="Y715" s="96">
        <v>28</v>
      </c>
      <c r="Z715" s="96">
        <v>51</v>
      </c>
      <c r="AA715" s="96">
        <v>1</v>
      </c>
      <c r="AB715" s="96">
        <v>1</v>
      </c>
      <c r="AC715" s="96">
        <v>0</v>
      </c>
      <c r="AD715" s="96">
        <v>15</v>
      </c>
      <c r="AE715" s="188">
        <v>5.66</v>
      </c>
      <c r="AF715" s="96">
        <v>21</v>
      </c>
      <c r="AG715" s="97">
        <v>6.5</v>
      </c>
      <c r="AH715" s="98">
        <v>2.2000000000000002</v>
      </c>
      <c r="AI715" s="97">
        <v>6.8</v>
      </c>
      <c r="AJ715" s="97">
        <v>3</v>
      </c>
      <c r="AK715" s="99">
        <v>1.0900000000000001</v>
      </c>
      <c r="AL715" s="100">
        <v>0.314</v>
      </c>
      <c r="AM715" s="99">
        <v>1.46</v>
      </c>
      <c r="AN715" s="99">
        <v>1.55</v>
      </c>
      <c r="AO715" s="99">
        <v>0.06</v>
      </c>
      <c r="AP715" s="101">
        <v>12</v>
      </c>
      <c r="AQ715" s="102">
        <v>134</v>
      </c>
      <c r="AR715" s="103">
        <v>5</v>
      </c>
      <c r="AS715" s="102">
        <v>-2</v>
      </c>
      <c r="AT715" s="191">
        <v>0</v>
      </c>
      <c r="AU715" s="84">
        <v>360</v>
      </c>
      <c r="AV715" s="84">
        <v>47</v>
      </c>
      <c r="AW715" s="94">
        <v>-1.1200000000000001</v>
      </c>
      <c r="AX715" s="84" t="s">
        <v>1859</v>
      </c>
      <c r="AY715" s="97">
        <v>67.2</v>
      </c>
      <c r="AZ715" s="94">
        <v>4.62</v>
      </c>
      <c r="BA715" s="96">
        <v>85</v>
      </c>
      <c r="BB715" s="96">
        <v>20</v>
      </c>
      <c r="BC715" s="84" t="s">
        <v>1967</v>
      </c>
      <c r="BD715" s="97">
        <v>64.099999999999994</v>
      </c>
      <c r="BE715" s="94">
        <v>4.55</v>
      </c>
      <c r="BF715" s="96">
        <v>90</v>
      </c>
      <c r="BG715" s="96">
        <v>21</v>
      </c>
      <c r="BH715" s="97">
        <v>5.7</v>
      </c>
      <c r="BI715" s="94">
        <v>14.29</v>
      </c>
      <c r="BJ715" s="94">
        <v>4.6900000000000004</v>
      </c>
      <c r="BK715" s="96">
        <v>7</v>
      </c>
      <c r="BL715" s="94">
        <v>-8.6300000000000008</v>
      </c>
      <c r="BM715" s="36">
        <v>-1</v>
      </c>
      <c r="BN715" s="70" t="s">
        <v>1065</v>
      </c>
      <c r="BO715" s="104">
        <v>58</v>
      </c>
      <c r="BP715" s="84" t="s">
        <v>1807</v>
      </c>
      <c r="BQ715" s="84">
        <v>542914</v>
      </c>
      <c r="BR715" s="36" t="s">
        <v>3759</v>
      </c>
      <c r="BS715" s="36" t="s">
        <v>3733</v>
      </c>
      <c r="BT715" s="36" t="s">
        <v>3597</v>
      </c>
      <c r="BU715" s="84" t="s">
        <v>3500</v>
      </c>
      <c r="BV715" s="84" t="s">
        <v>4688</v>
      </c>
    </row>
    <row r="716" spans="1:74" x14ac:dyDescent="0.3">
      <c r="A716" s="84" t="s">
        <v>5508</v>
      </c>
      <c r="B716" s="84" t="s">
        <v>5509</v>
      </c>
      <c r="C716" s="84" t="s">
        <v>1103</v>
      </c>
      <c r="D716" s="84">
        <v>2018</v>
      </c>
      <c r="E716" s="84">
        <v>30</v>
      </c>
      <c r="F716" s="84" t="s">
        <v>1554</v>
      </c>
      <c r="G716" s="84" t="s">
        <v>1373</v>
      </c>
      <c r="H716" s="93" t="s">
        <v>1967</v>
      </c>
      <c r="I716" s="94">
        <v>0.09</v>
      </c>
      <c r="J716" s="93" t="s">
        <v>1064</v>
      </c>
      <c r="K716" s="184">
        <v>26.3</v>
      </c>
      <c r="L716" s="185">
        <v>1</v>
      </c>
      <c r="M716" s="96">
        <v>28</v>
      </c>
      <c r="N716" s="96">
        <v>0</v>
      </c>
      <c r="O716" s="96">
        <v>0</v>
      </c>
      <c r="P716" s="96">
        <v>0</v>
      </c>
      <c r="Q716" s="185">
        <v>0</v>
      </c>
      <c r="R716" s="96">
        <v>9</v>
      </c>
      <c r="S716" s="96">
        <v>138</v>
      </c>
      <c r="T716" s="96">
        <v>5</v>
      </c>
      <c r="U716" s="96">
        <v>17</v>
      </c>
      <c r="V716" s="96">
        <v>1</v>
      </c>
      <c r="W716" s="185">
        <v>23</v>
      </c>
      <c r="X716" s="96">
        <v>86</v>
      </c>
      <c r="Y716" s="96">
        <v>33</v>
      </c>
      <c r="Z716" s="96">
        <v>52</v>
      </c>
      <c r="AA716" s="96">
        <v>2</v>
      </c>
      <c r="AB716" s="96">
        <v>2</v>
      </c>
      <c r="AC716" s="96">
        <v>0</v>
      </c>
      <c r="AD716" s="96">
        <v>21</v>
      </c>
      <c r="AE716" s="188">
        <v>5.73</v>
      </c>
      <c r="AF716" s="96">
        <v>28</v>
      </c>
      <c r="AG716" s="97">
        <v>8.6</v>
      </c>
      <c r="AH716" s="98">
        <v>1.4</v>
      </c>
      <c r="AI716" s="97">
        <v>7.7</v>
      </c>
      <c r="AJ716" s="97">
        <v>5.2</v>
      </c>
      <c r="AK716" s="99">
        <v>1.53</v>
      </c>
      <c r="AL716" s="100">
        <v>0.33</v>
      </c>
      <c r="AM716" s="99">
        <v>1.81</v>
      </c>
      <c r="AN716" s="99">
        <v>2.2799999999999998</v>
      </c>
      <c r="AO716" s="99">
        <v>0.08</v>
      </c>
      <c r="AP716" s="101">
        <v>5</v>
      </c>
      <c r="AQ716" s="102">
        <v>135</v>
      </c>
      <c r="AR716" s="103">
        <v>5</v>
      </c>
      <c r="AS716" s="102">
        <v>-2</v>
      </c>
      <c r="AT716" s="191">
        <v>0</v>
      </c>
      <c r="AU716" s="84">
        <v>361</v>
      </c>
      <c r="AV716" s="84">
        <v>48</v>
      </c>
      <c r="AW716" s="94">
        <v>-0.53</v>
      </c>
      <c r="AX716" s="84" t="s">
        <v>1945</v>
      </c>
      <c r="AY716" s="97">
        <v>38.5</v>
      </c>
      <c r="AZ716" s="94">
        <v>5.26</v>
      </c>
      <c r="BA716" s="96">
        <v>97</v>
      </c>
      <c r="BB716" s="96">
        <v>9</v>
      </c>
      <c r="BC716" s="84" t="s">
        <v>1967</v>
      </c>
      <c r="BD716" s="97">
        <v>48.9</v>
      </c>
      <c r="BE716" s="94">
        <v>5.21</v>
      </c>
      <c r="BF716" s="96">
        <v>103</v>
      </c>
      <c r="BG716" s="96">
        <v>11</v>
      </c>
      <c r="BH716" s="97">
        <v>5</v>
      </c>
      <c r="BI716" s="94">
        <v>3.6</v>
      </c>
      <c r="BJ716" s="94">
        <v>4.41</v>
      </c>
      <c r="BK716" s="96">
        <v>9</v>
      </c>
      <c r="BL716" s="94">
        <v>2.13</v>
      </c>
      <c r="BM716" s="36">
        <v>-3</v>
      </c>
      <c r="BN716" s="70" t="s">
        <v>1065</v>
      </c>
      <c r="BO716" s="104">
        <v>44</v>
      </c>
      <c r="BP716" s="84" t="s">
        <v>5510</v>
      </c>
      <c r="BQ716" s="84">
        <v>572208</v>
      </c>
      <c r="BR716" s="36" t="s">
        <v>3790</v>
      </c>
      <c r="BS716" s="36" t="s">
        <v>3636</v>
      </c>
      <c r="BT716" s="36" t="s">
        <v>4172</v>
      </c>
      <c r="BU716" s="84" t="s">
        <v>5536</v>
      </c>
      <c r="BV716" s="84" t="s">
        <v>4688</v>
      </c>
    </row>
    <row r="717" spans="1:74" x14ac:dyDescent="0.3">
      <c r="A717" s="84" t="s">
        <v>2966</v>
      </c>
      <c r="B717" s="84" t="s">
        <v>356</v>
      </c>
      <c r="C717" s="84" t="s">
        <v>1065</v>
      </c>
      <c r="D717" s="84">
        <v>2018</v>
      </c>
      <c r="E717" s="84">
        <v>25</v>
      </c>
      <c r="F717" s="84" t="s">
        <v>1381</v>
      </c>
      <c r="G717" s="84" t="s">
        <v>1373</v>
      </c>
      <c r="H717" s="93" t="s">
        <v>1967</v>
      </c>
      <c r="I717" s="94">
        <v>0.13</v>
      </c>
      <c r="J717" s="93" t="s">
        <v>1064</v>
      </c>
      <c r="K717" s="184">
        <v>31.9</v>
      </c>
      <c r="L717" s="185">
        <v>1</v>
      </c>
      <c r="M717" s="96">
        <v>29</v>
      </c>
      <c r="N717" s="96">
        <v>0</v>
      </c>
      <c r="O717" s="96">
        <v>0</v>
      </c>
      <c r="P717" s="96">
        <v>0</v>
      </c>
      <c r="Q717" s="185">
        <v>0</v>
      </c>
      <c r="R717" s="96">
        <v>10</v>
      </c>
      <c r="S717" s="96">
        <v>155</v>
      </c>
      <c r="T717" s="96">
        <v>6</v>
      </c>
      <c r="U717" s="96">
        <v>18</v>
      </c>
      <c r="V717" s="96">
        <v>1</v>
      </c>
      <c r="W717" s="185">
        <v>27</v>
      </c>
      <c r="X717" s="96">
        <v>95</v>
      </c>
      <c r="Y717" s="96">
        <v>38</v>
      </c>
      <c r="Z717" s="96">
        <v>52</v>
      </c>
      <c r="AA717" s="96">
        <v>2</v>
      </c>
      <c r="AB717" s="96">
        <v>3</v>
      </c>
      <c r="AC717" s="96">
        <v>0</v>
      </c>
      <c r="AD717" s="96">
        <v>24</v>
      </c>
      <c r="AE717" s="188">
        <v>5.81</v>
      </c>
      <c r="AF717" s="96">
        <v>30</v>
      </c>
      <c r="AG717" s="97">
        <v>8.3000000000000007</v>
      </c>
      <c r="AH717" s="98">
        <v>1.5</v>
      </c>
      <c r="AI717" s="97">
        <v>7.8</v>
      </c>
      <c r="AJ717" s="97">
        <v>5</v>
      </c>
      <c r="AK717" s="99">
        <v>1.74</v>
      </c>
      <c r="AL717" s="100">
        <v>0.35</v>
      </c>
      <c r="AM717" s="99">
        <v>1.89</v>
      </c>
      <c r="AN717" s="99">
        <v>2.4900000000000002</v>
      </c>
      <c r="AO717" s="99">
        <v>0.1</v>
      </c>
      <c r="AP717" s="101">
        <v>6</v>
      </c>
      <c r="AQ717" s="102">
        <v>137</v>
      </c>
      <c r="AR717" s="103">
        <v>5</v>
      </c>
      <c r="AS717" s="102">
        <v>-3</v>
      </c>
      <c r="AT717" s="191">
        <v>0</v>
      </c>
      <c r="AU717" s="84">
        <v>363</v>
      </c>
      <c r="AV717" s="84">
        <v>49</v>
      </c>
      <c r="AW717" s="94">
        <v>-0.8</v>
      </c>
      <c r="AX717" s="84" t="s">
        <v>1945</v>
      </c>
      <c r="AY717" s="97">
        <v>42.5</v>
      </c>
      <c r="AZ717" s="94">
        <v>5.3</v>
      </c>
      <c r="BA717" s="96">
        <v>97</v>
      </c>
      <c r="BB717" s="96">
        <v>9</v>
      </c>
      <c r="BC717" s="84" t="s">
        <v>1967</v>
      </c>
      <c r="BD717" s="97">
        <v>52.4</v>
      </c>
      <c r="BE717" s="94">
        <v>5.01</v>
      </c>
      <c r="BF717" s="96">
        <v>99</v>
      </c>
      <c r="BG717" s="96">
        <v>13</v>
      </c>
      <c r="BH717" s="97">
        <v>7.3</v>
      </c>
      <c r="BI717" s="94">
        <v>8.59</v>
      </c>
      <c r="BJ717" s="94">
        <v>5.63</v>
      </c>
      <c r="BK717" s="96">
        <v>3</v>
      </c>
      <c r="BL717" s="94">
        <v>-2.78</v>
      </c>
      <c r="BM717" s="36">
        <v>2</v>
      </c>
      <c r="BN717" s="70" t="s">
        <v>1065</v>
      </c>
      <c r="BO717" s="104">
        <v>45</v>
      </c>
      <c r="BP717" s="84" t="s">
        <v>6235</v>
      </c>
      <c r="BQ717" s="84">
        <v>622505</v>
      </c>
      <c r="BR717" s="36" t="s">
        <v>4738</v>
      </c>
      <c r="BS717" s="36" t="s">
        <v>5498</v>
      </c>
      <c r="BT717" s="36" t="s">
        <v>6211</v>
      </c>
      <c r="BU717" s="84" t="s">
        <v>5961</v>
      </c>
      <c r="BV717" s="84" t="s">
        <v>4718</v>
      </c>
    </row>
    <row r="718" spans="1:74" x14ac:dyDescent="0.3">
      <c r="A718" s="84" t="s">
        <v>360</v>
      </c>
      <c r="B718" s="84" t="s">
        <v>140</v>
      </c>
      <c r="C718" s="84" t="s">
        <v>1065</v>
      </c>
      <c r="D718" s="84">
        <v>2018</v>
      </c>
      <c r="E718" s="84">
        <v>24</v>
      </c>
      <c r="F718" s="84" t="s">
        <v>1402</v>
      </c>
      <c r="G718" s="84" t="s">
        <v>1373</v>
      </c>
      <c r="H718" s="93" t="s">
        <v>1967</v>
      </c>
      <c r="I718" s="94">
        <v>0.01</v>
      </c>
      <c r="J718" s="93" t="s">
        <v>1064</v>
      </c>
      <c r="K718" s="184">
        <v>31.6</v>
      </c>
      <c r="L718" s="185">
        <v>1</v>
      </c>
      <c r="M718" s="96">
        <v>27</v>
      </c>
      <c r="N718" s="96">
        <v>0</v>
      </c>
      <c r="O718" s="96">
        <v>0</v>
      </c>
      <c r="P718" s="96">
        <v>0</v>
      </c>
      <c r="Q718" s="185">
        <v>0</v>
      </c>
      <c r="R718" s="96">
        <v>10</v>
      </c>
      <c r="S718" s="96">
        <v>137</v>
      </c>
      <c r="T718" s="96">
        <v>6</v>
      </c>
      <c r="U718" s="96">
        <v>16</v>
      </c>
      <c r="V718" s="96">
        <v>1</v>
      </c>
      <c r="W718" s="185">
        <v>24</v>
      </c>
      <c r="X718" s="96">
        <v>85</v>
      </c>
      <c r="Y718" s="96">
        <v>36</v>
      </c>
      <c r="Z718" s="96">
        <v>52</v>
      </c>
      <c r="AA718" s="96">
        <v>2</v>
      </c>
      <c r="AB718" s="96">
        <v>2</v>
      </c>
      <c r="AC718" s="96">
        <v>0</v>
      </c>
      <c r="AD718" s="96">
        <v>23</v>
      </c>
      <c r="AE718" s="188">
        <v>5.78</v>
      </c>
      <c r="AF718" s="96">
        <v>29</v>
      </c>
      <c r="AG718" s="97">
        <v>9.1</v>
      </c>
      <c r="AH718" s="98">
        <v>1.5</v>
      </c>
      <c r="AI718" s="97">
        <v>8.1</v>
      </c>
      <c r="AJ718" s="97">
        <v>5.0999999999999996</v>
      </c>
      <c r="AK718" s="99">
        <v>1.83</v>
      </c>
      <c r="AL718" s="100">
        <v>0.33900000000000002</v>
      </c>
      <c r="AM718" s="99">
        <v>1.86</v>
      </c>
      <c r="AN718" s="99">
        <v>2.59</v>
      </c>
      <c r="AO718" s="99">
        <v>0.1</v>
      </c>
      <c r="AP718" s="101">
        <v>8</v>
      </c>
      <c r="AQ718" s="102">
        <v>136</v>
      </c>
      <c r="AR718" s="103">
        <v>5</v>
      </c>
      <c r="AS718" s="102">
        <v>-2</v>
      </c>
      <c r="AT718" s="191">
        <v>0</v>
      </c>
      <c r="AU718" s="84">
        <v>364</v>
      </c>
      <c r="AV718" s="84">
        <v>50</v>
      </c>
      <c r="AW718" s="94">
        <v>-0.82</v>
      </c>
      <c r="AX718" s="84" t="s">
        <v>1945</v>
      </c>
      <c r="AY718" s="97">
        <v>40.5</v>
      </c>
      <c r="AZ718" s="94">
        <v>5.23</v>
      </c>
      <c r="BA718" s="96">
        <v>96</v>
      </c>
      <c r="BB718" s="96">
        <v>10</v>
      </c>
      <c r="BC718" s="84" t="s">
        <v>1967</v>
      </c>
      <c r="BD718" s="97">
        <v>50.9</v>
      </c>
      <c r="BE718" s="94">
        <v>4.96</v>
      </c>
      <c r="BF718" s="96">
        <v>98</v>
      </c>
      <c r="BG718" s="96">
        <v>13</v>
      </c>
      <c r="BH718" s="97">
        <v>0.3</v>
      </c>
      <c r="BI718" s="94">
        <v>0</v>
      </c>
      <c r="BJ718" s="94">
        <v>3.49</v>
      </c>
      <c r="BK718" s="96">
        <v>19</v>
      </c>
      <c r="BL718" s="94">
        <v>5.78</v>
      </c>
      <c r="BM718" s="36">
        <v>-14</v>
      </c>
      <c r="BN718" s="70" t="s">
        <v>1065</v>
      </c>
      <c r="BO718" s="104">
        <v>51</v>
      </c>
      <c r="BP718" s="84" t="s">
        <v>6236</v>
      </c>
      <c r="BQ718" s="84">
        <v>621056</v>
      </c>
      <c r="BR718" s="36" t="s">
        <v>4711</v>
      </c>
      <c r="BS718" s="36" t="s">
        <v>5967</v>
      </c>
      <c r="BT718" s="36" t="s">
        <v>6004</v>
      </c>
      <c r="BU718" s="84" t="s">
        <v>5969</v>
      </c>
      <c r="BV718" s="84" t="s">
        <v>4718</v>
      </c>
    </row>
    <row r="719" spans="1:74" x14ac:dyDescent="0.3">
      <c r="A719" s="84" t="s">
        <v>2189</v>
      </c>
      <c r="B719" s="84" t="s">
        <v>2190</v>
      </c>
      <c r="C719" s="84" t="s">
        <v>1065</v>
      </c>
      <c r="D719" s="84">
        <v>2018</v>
      </c>
      <c r="E719" s="84">
        <v>32</v>
      </c>
      <c r="F719" s="84" t="s">
        <v>1375</v>
      </c>
      <c r="G719" s="84" t="s">
        <v>1373</v>
      </c>
      <c r="H719" s="93" t="s">
        <v>1967</v>
      </c>
      <c r="I719" s="94">
        <v>0.18</v>
      </c>
      <c r="J719" s="93" t="s">
        <v>1064</v>
      </c>
      <c r="K719" s="184">
        <v>23.6</v>
      </c>
      <c r="L719" s="185">
        <v>1</v>
      </c>
      <c r="M719" s="96">
        <v>30</v>
      </c>
      <c r="N719" s="96">
        <v>0</v>
      </c>
      <c r="O719" s="96">
        <v>0</v>
      </c>
      <c r="P719" s="96">
        <v>0</v>
      </c>
      <c r="Q719" s="185">
        <v>0</v>
      </c>
      <c r="R719" s="96">
        <v>9</v>
      </c>
      <c r="S719" s="96">
        <v>131</v>
      </c>
      <c r="T719" s="96">
        <v>4</v>
      </c>
      <c r="U719" s="96">
        <v>15</v>
      </c>
      <c r="V719" s="96">
        <v>2</v>
      </c>
      <c r="W719" s="185">
        <v>24</v>
      </c>
      <c r="X719" s="96">
        <v>86</v>
      </c>
      <c r="Y719" s="96">
        <v>27</v>
      </c>
      <c r="Z719" s="96">
        <v>51</v>
      </c>
      <c r="AA719" s="96">
        <v>1</v>
      </c>
      <c r="AB719" s="96">
        <v>1</v>
      </c>
      <c r="AC719" s="96">
        <v>0</v>
      </c>
      <c r="AD719" s="96">
        <v>16</v>
      </c>
      <c r="AE719" s="188">
        <v>5.69</v>
      </c>
      <c r="AF719" s="96">
        <v>24</v>
      </c>
      <c r="AG719" s="97">
        <v>7.5</v>
      </c>
      <c r="AH719" s="98">
        <v>1.6</v>
      </c>
      <c r="AI719" s="97">
        <v>7.5</v>
      </c>
      <c r="AJ719" s="97">
        <v>4.7</v>
      </c>
      <c r="AK719" s="99">
        <v>1.32</v>
      </c>
      <c r="AL719" s="100">
        <v>0.307</v>
      </c>
      <c r="AM719" s="99">
        <v>1.6</v>
      </c>
      <c r="AN719" s="99">
        <v>1.99</v>
      </c>
      <c r="AO719" s="99">
        <v>7.0000000000000007E-2</v>
      </c>
      <c r="AP719" s="101">
        <v>8</v>
      </c>
      <c r="AQ719" s="102">
        <v>134</v>
      </c>
      <c r="AR719" s="103">
        <v>5</v>
      </c>
      <c r="AS719" s="102">
        <v>-2</v>
      </c>
      <c r="AT719" s="191">
        <v>0</v>
      </c>
      <c r="AU719" s="84">
        <v>365</v>
      </c>
      <c r="AV719" s="84">
        <v>51</v>
      </c>
      <c r="AW719" s="94">
        <v>-0.65</v>
      </c>
      <c r="AX719" s="84" t="s">
        <v>1945</v>
      </c>
      <c r="AY719" s="97">
        <v>37.9</v>
      </c>
      <c r="AZ719" s="94">
        <v>5.0599999999999996</v>
      </c>
      <c r="BA719" s="96">
        <v>93</v>
      </c>
      <c r="BB719" s="96">
        <v>11</v>
      </c>
      <c r="BC719" s="84" t="s">
        <v>1967</v>
      </c>
      <c r="BD719" s="97">
        <v>48.5</v>
      </c>
      <c r="BE719" s="94">
        <v>5.04</v>
      </c>
      <c r="BF719" s="96">
        <v>100</v>
      </c>
      <c r="BG719" s="96">
        <v>12</v>
      </c>
      <c r="BH719" s="97">
        <v>7</v>
      </c>
      <c r="BI719" s="94">
        <v>5.14</v>
      </c>
      <c r="BJ719" s="94">
        <v>3.66</v>
      </c>
      <c r="BK719" s="96">
        <v>21</v>
      </c>
      <c r="BL719" s="94">
        <v>0.55000000000000004</v>
      </c>
      <c r="BM719" s="36">
        <v>-16</v>
      </c>
      <c r="BN719" s="70" t="s">
        <v>1065</v>
      </c>
      <c r="BO719" s="104">
        <v>42</v>
      </c>
      <c r="BP719" s="84" t="s">
        <v>2191</v>
      </c>
      <c r="BQ719" s="84">
        <v>457117</v>
      </c>
      <c r="BR719" s="36" t="s">
        <v>3792</v>
      </c>
      <c r="BS719" s="36" t="s">
        <v>3697</v>
      </c>
      <c r="BT719" s="36" t="s">
        <v>5014</v>
      </c>
      <c r="BU719" s="84" t="s">
        <v>1073</v>
      </c>
      <c r="BV719" s="84" t="s">
        <v>4722</v>
      </c>
    </row>
    <row r="720" spans="1:74" x14ac:dyDescent="0.3">
      <c r="A720" s="84" t="s">
        <v>6237</v>
      </c>
      <c r="B720" s="84" t="s">
        <v>5326</v>
      </c>
      <c r="C720" s="84" t="s">
        <v>1065</v>
      </c>
      <c r="D720" s="84">
        <v>2018</v>
      </c>
      <c r="E720" s="84">
        <v>25</v>
      </c>
      <c r="F720" s="84" t="s">
        <v>1381</v>
      </c>
      <c r="G720" s="84" t="s">
        <v>1373</v>
      </c>
      <c r="H720" s="93" t="s">
        <v>1967</v>
      </c>
      <c r="I720" s="94">
        <v>0.16</v>
      </c>
      <c r="J720" s="93" t="s">
        <v>1064</v>
      </c>
      <c r="K720" s="184">
        <v>31.8</v>
      </c>
      <c r="L720" s="185">
        <v>1</v>
      </c>
      <c r="M720" s="96">
        <v>31</v>
      </c>
      <c r="N720" s="96">
        <v>0</v>
      </c>
      <c r="O720" s="96">
        <v>0</v>
      </c>
      <c r="P720" s="96">
        <v>0</v>
      </c>
      <c r="Q720" s="185">
        <v>0</v>
      </c>
      <c r="R720" s="96">
        <v>11</v>
      </c>
      <c r="S720" s="96">
        <v>159</v>
      </c>
      <c r="T720" s="96">
        <v>7</v>
      </c>
      <c r="U720" s="96">
        <v>17</v>
      </c>
      <c r="V720" s="96">
        <v>1</v>
      </c>
      <c r="W720" s="185">
        <v>26</v>
      </c>
      <c r="X720" s="96">
        <v>99</v>
      </c>
      <c r="Y720" s="96">
        <v>38</v>
      </c>
      <c r="Z720" s="96">
        <v>52</v>
      </c>
      <c r="AA720" s="96">
        <v>3</v>
      </c>
      <c r="AB720" s="96">
        <v>2</v>
      </c>
      <c r="AC720" s="96">
        <v>0</v>
      </c>
      <c r="AD720" s="96">
        <v>24</v>
      </c>
      <c r="AE720" s="188">
        <v>5.81</v>
      </c>
      <c r="AF720" s="96">
        <v>29</v>
      </c>
      <c r="AG720" s="97">
        <v>7.7</v>
      </c>
      <c r="AH720" s="98">
        <v>1.5</v>
      </c>
      <c r="AI720" s="97">
        <v>7.5</v>
      </c>
      <c r="AJ720" s="97">
        <v>4.7</v>
      </c>
      <c r="AK720" s="99">
        <v>1.98</v>
      </c>
      <c r="AL720" s="100">
        <v>0.34200000000000003</v>
      </c>
      <c r="AM720" s="99">
        <v>1.85</v>
      </c>
      <c r="AN720" s="99">
        <v>2.72</v>
      </c>
      <c r="AO720" s="99">
        <v>0.11</v>
      </c>
      <c r="AP720" s="101">
        <v>3</v>
      </c>
      <c r="AQ720" s="102">
        <v>137</v>
      </c>
      <c r="AR720" s="103">
        <v>5</v>
      </c>
      <c r="AS720" s="102">
        <v>-3</v>
      </c>
      <c r="AT720" s="191">
        <v>0</v>
      </c>
      <c r="AU720" s="84">
        <v>366</v>
      </c>
      <c r="AV720" s="84">
        <v>52</v>
      </c>
      <c r="AW720" s="94">
        <v>-0.72</v>
      </c>
      <c r="AX720" s="84" t="s">
        <v>1945</v>
      </c>
      <c r="AY720" s="97">
        <v>43</v>
      </c>
      <c r="AZ720" s="94">
        <v>5.41</v>
      </c>
      <c r="BA720" s="96">
        <v>99</v>
      </c>
      <c r="BB720" s="96">
        <v>9</v>
      </c>
      <c r="BC720" s="84" t="s">
        <v>1967</v>
      </c>
      <c r="BD720" s="97">
        <v>53</v>
      </c>
      <c r="BE720" s="94">
        <v>5.09</v>
      </c>
      <c r="BF720" s="96">
        <v>101</v>
      </c>
      <c r="BG720" s="96">
        <v>13</v>
      </c>
      <c r="BH720" s="97">
        <v>9.6999999999999993</v>
      </c>
      <c r="BI720" s="94">
        <v>7.45</v>
      </c>
      <c r="BJ720" s="94">
        <v>6.49</v>
      </c>
      <c r="BK720" s="96">
        <v>2</v>
      </c>
      <c r="BL720" s="94">
        <v>-1.64</v>
      </c>
      <c r="BM720" s="36">
        <v>3</v>
      </c>
      <c r="BN720" s="70" t="s">
        <v>1065</v>
      </c>
      <c r="BO720" s="104">
        <v>43</v>
      </c>
      <c r="BP720" s="84" t="s">
        <v>6238</v>
      </c>
      <c r="BQ720" s="84">
        <v>643617</v>
      </c>
      <c r="BR720" s="36" t="s">
        <v>4738</v>
      </c>
      <c r="BS720" s="36" t="s">
        <v>6004</v>
      </c>
      <c r="BT720" s="36" t="s">
        <v>4400</v>
      </c>
      <c r="BU720" s="84" t="s">
        <v>5982</v>
      </c>
      <c r="BV720" s="84" t="s">
        <v>4718</v>
      </c>
    </row>
    <row r="721" spans="1:74" x14ac:dyDescent="0.3">
      <c r="A721" s="84" t="s">
        <v>3358</v>
      </c>
      <c r="B721" s="84" t="s">
        <v>63</v>
      </c>
      <c r="C721" s="84" t="s">
        <v>1103</v>
      </c>
      <c r="D721" s="84">
        <v>2018</v>
      </c>
      <c r="E721" s="84">
        <v>30</v>
      </c>
      <c r="F721" s="84" t="s">
        <v>1402</v>
      </c>
      <c r="G721" s="84" t="s">
        <v>1373</v>
      </c>
      <c r="H721" s="93" t="s">
        <v>1967</v>
      </c>
      <c r="I721" s="94">
        <v>0.08</v>
      </c>
      <c r="J721" s="93" t="s">
        <v>1064</v>
      </c>
      <c r="K721" s="184">
        <v>25.8</v>
      </c>
      <c r="L721" s="185">
        <v>1</v>
      </c>
      <c r="M721" s="96">
        <v>27</v>
      </c>
      <c r="N721" s="96">
        <v>0</v>
      </c>
      <c r="O721" s="96">
        <v>0</v>
      </c>
      <c r="P721" s="96">
        <v>0</v>
      </c>
      <c r="Q721" s="185">
        <v>0</v>
      </c>
      <c r="R721" s="96">
        <v>8</v>
      </c>
      <c r="S721" s="96">
        <v>132</v>
      </c>
      <c r="T721" s="96">
        <v>5</v>
      </c>
      <c r="U721" s="96">
        <v>17</v>
      </c>
      <c r="V721" s="96">
        <v>1</v>
      </c>
      <c r="W721" s="185">
        <v>20</v>
      </c>
      <c r="X721" s="96">
        <v>82</v>
      </c>
      <c r="Y721" s="96">
        <v>32</v>
      </c>
      <c r="Z721" s="96">
        <v>52</v>
      </c>
      <c r="AA721" s="96">
        <v>2</v>
      </c>
      <c r="AB721" s="96">
        <v>1</v>
      </c>
      <c r="AC721" s="96">
        <v>0</v>
      </c>
      <c r="AD721" s="96">
        <v>20</v>
      </c>
      <c r="AE721" s="188">
        <v>5.76</v>
      </c>
      <c r="AF721" s="96">
        <v>29</v>
      </c>
      <c r="AG721" s="97">
        <v>9.4</v>
      </c>
      <c r="AH721" s="98">
        <v>1.2</v>
      </c>
      <c r="AI721" s="97">
        <v>7.2</v>
      </c>
      <c r="AJ721" s="97">
        <v>5.5</v>
      </c>
      <c r="AK721" s="99">
        <v>1.47</v>
      </c>
      <c r="AL721" s="100">
        <v>0.31900000000000001</v>
      </c>
      <c r="AM721" s="99">
        <v>1.83</v>
      </c>
      <c r="AN721" s="99">
        <v>2.25</v>
      </c>
      <c r="AO721" s="99">
        <v>0.08</v>
      </c>
      <c r="AP721" s="101">
        <v>2</v>
      </c>
      <c r="AQ721" s="102">
        <v>136</v>
      </c>
      <c r="AR721" s="103">
        <v>5</v>
      </c>
      <c r="AS721" s="102">
        <v>-2</v>
      </c>
      <c r="AT721" s="191">
        <v>0</v>
      </c>
      <c r="AU721" s="84">
        <v>367</v>
      </c>
      <c r="AV721" s="84">
        <v>53</v>
      </c>
      <c r="AW721" s="94">
        <v>-0.5</v>
      </c>
      <c r="AX721" s="84" t="s">
        <v>1945</v>
      </c>
      <c r="AY721" s="97">
        <v>37.6</v>
      </c>
      <c r="AZ721" s="94">
        <v>5.35</v>
      </c>
      <c r="BA721" s="96">
        <v>98</v>
      </c>
      <c r="BB721" s="96">
        <v>8</v>
      </c>
      <c r="BC721" s="84" t="s">
        <v>1967</v>
      </c>
      <c r="BD721" s="97">
        <v>48.2</v>
      </c>
      <c r="BE721" s="94">
        <v>5.26</v>
      </c>
      <c r="BF721" s="96">
        <v>104</v>
      </c>
      <c r="BG721" s="96">
        <v>11</v>
      </c>
      <c r="BH721" s="97">
        <v>1.3</v>
      </c>
      <c r="BI721" s="94">
        <v>6.75</v>
      </c>
      <c r="BJ721" s="94">
        <v>12.6</v>
      </c>
      <c r="BK721" s="96">
        <v>0</v>
      </c>
      <c r="BL721" s="94">
        <v>-0.99</v>
      </c>
      <c r="BM721" s="36">
        <v>5</v>
      </c>
      <c r="BN721" s="70" t="s">
        <v>1065</v>
      </c>
      <c r="BO721" s="104">
        <v>47</v>
      </c>
      <c r="BP721" s="84" t="s">
        <v>3357</v>
      </c>
      <c r="BQ721" s="84">
        <v>476123</v>
      </c>
      <c r="BR721" s="36" t="s">
        <v>3790</v>
      </c>
      <c r="BS721" s="36" t="s">
        <v>5536</v>
      </c>
      <c r="BT721" s="36" t="s">
        <v>5382</v>
      </c>
      <c r="BU721" s="84" t="s">
        <v>4172</v>
      </c>
      <c r="BV721" s="84" t="s">
        <v>4688</v>
      </c>
    </row>
    <row r="722" spans="1:74" x14ac:dyDescent="0.3">
      <c r="A722" s="84" t="s">
        <v>159</v>
      </c>
      <c r="B722" s="84" t="s">
        <v>205</v>
      </c>
      <c r="C722" s="84" t="s">
        <v>1065</v>
      </c>
      <c r="D722" s="84">
        <v>2018</v>
      </c>
      <c r="E722" s="84">
        <v>28</v>
      </c>
      <c r="F722" s="84" t="s">
        <v>1397</v>
      </c>
      <c r="G722" s="84" t="s">
        <v>1373</v>
      </c>
      <c r="H722" s="93" t="s">
        <v>1967</v>
      </c>
      <c r="I722" s="94">
        <v>0.23</v>
      </c>
      <c r="J722" s="93" t="s">
        <v>1064</v>
      </c>
      <c r="K722" s="184">
        <v>29.3</v>
      </c>
      <c r="L722" s="185">
        <v>1</v>
      </c>
      <c r="M722" s="96">
        <v>12</v>
      </c>
      <c r="N722" s="96">
        <v>4</v>
      </c>
      <c r="O722" s="96">
        <v>0</v>
      </c>
      <c r="P722" s="96">
        <v>0</v>
      </c>
      <c r="Q722" s="185">
        <v>0</v>
      </c>
      <c r="R722" s="96">
        <v>3</v>
      </c>
      <c r="S722" s="96">
        <v>136</v>
      </c>
      <c r="T722" s="96">
        <v>6</v>
      </c>
      <c r="U722" s="96">
        <v>13</v>
      </c>
      <c r="V722" s="96">
        <v>1</v>
      </c>
      <c r="W722" s="185">
        <v>23</v>
      </c>
      <c r="X722" s="96">
        <v>90</v>
      </c>
      <c r="Y722" s="96">
        <v>34</v>
      </c>
      <c r="Z722" s="96">
        <v>53</v>
      </c>
      <c r="AA722" s="96">
        <v>1</v>
      </c>
      <c r="AB722" s="96">
        <v>1</v>
      </c>
      <c r="AC722" s="96">
        <v>0</v>
      </c>
      <c r="AD722" s="96">
        <v>20</v>
      </c>
      <c r="AE722" s="188">
        <v>5.86</v>
      </c>
      <c r="AF722" s="96">
        <v>27</v>
      </c>
      <c r="AG722" s="97">
        <v>8.1</v>
      </c>
      <c r="AH722" s="98">
        <v>1.7</v>
      </c>
      <c r="AI722" s="97">
        <v>7.2</v>
      </c>
      <c r="AJ722" s="97">
        <v>3.9</v>
      </c>
      <c r="AK722" s="99">
        <v>1.64</v>
      </c>
      <c r="AL722" s="100">
        <v>0.311</v>
      </c>
      <c r="AM722" s="99">
        <v>1.62</v>
      </c>
      <c r="AN722" s="99">
        <v>2.2599999999999998</v>
      </c>
      <c r="AO722" s="99">
        <v>0.09</v>
      </c>
      <c r="AP722" s="101">
        <v>6</v>
      </c>
      <c r="AQ722" s="102">
        <v>138</v>
      </c>
      <c r="AR722" s="103">
        <v>5</v>
      </c>
      <c r="AS722" s="102">
        <v>-2</v>
      </c>
      <c r="AT722" s="191">
        <v>0</v>
      </c>
      <c r="AU722" s="84">
        <v>368</v>
      </c>
      <c r="AV722" s="84">
        <v>54</v>
      </c>
      <c r="AW722" s="94">
        <v>-1.1100000000000001</v>
      </c>
      <c r="AX722" s="84" t="s">
        <v>1859</v>
      </c>
      <c r="AY722" s="97">
        <v>66.099999999999994</v>
      </c>
      <c r="AZ722" s="94">
        <v>4.92</v>
      </c>
      <c r="BA722" s="96">
        <v>91</v>
      </c>
      <c r="BB722" s="96">
        <v>16</v>
      </c>
      <c r="BC722" s="84" t="s">
        <v>1967</v>
      </c>
      <c r="BD722" s="97">
        <v>63.7</v>
      </c>
      <c r="BE722" s="94">
        <v>4.75</v>
      </c>
      <c r="BF722" s="96">
        <v>94</v>
      </c>
      <c r="BG722" s="96">
        <v>18</v>
      </c>
      <c r="BH722" s="97">
        <v>2</v>
      </c>
      <c r="BI722" s="94">
        <v>13.5</v>
      </c>
      <c r="BJ722" s="94">
        <v>5.73</v>
      </c>
      <c r="BK722" s="96">
        <v>2</v>
      </c>
      <c r="BL722" s="94">
        <v>-7.64</v>
      </c>
      <c r="BM722" s="36">
        <v>3</v>
      </c>
      <c r="BN722" s="70" t="s">
        <v>1065</v>
      </c>
      <c r="BO722" s="104">
        <v>62</v>
      </c>
      <c r="BP722" s="84" t="s">
        <v>4494</v>
      </c>
      <c r="BQ722" s="84">
        <v>592533</v>
      </c>
      <c r="BR722" s="36" t="s">
        <v>3767</v>
      </c>
      <c r="BS722" s="36" t="s">
        <v>6023</v>
      </c>
      <c r="BT722" s="36" t="s">
        <v>3561</v>
      </c>
      <c r="BU722" s="84" t="s">
        <v>4965</v>
      </c>
      <c r="BV722" s="84" t="s">
        <v>4716</v>
      </c>
    </row>
    <row r="723" spans="1:74" x14ac:dyDescent="0.3">
      <c r="A723" s="84" t="s">
        <v>897</v>
      </c>
      <c r="B723" s="84" t="s">
        <v>228</v>
      </c>
      <c r="C723" s="84" t="s">
        <v>1065</v>
      </c>
      <c r="D723" s="84">
        <v>2018</v>
      </c>
      <c r="E723" s="84">
        <v>25</v>
      </c>
      <c r="F723" s="84" t="s">
        <v>1388</v>
      </c>
      <c r="G723" s="84" t="s">
        <v>1373</v>
      </c>
      <c r="H723" s="93" t="s">
        <v>1967</v>
      </c>
      <c r="I723" s="94">
        <v>7.0000000000000007E-2</v>
      </c>
      <c r="J723" s="93" t="s">
        <v>1064</v>
      </c>
      <c r="K723" s="184">
        <v>32</v>
      </c>
      <c r="L723" s="185">
        <v>0</v>
      </c>
      <c r="M723" s="96">
        <v>27</v>
      </c>
      <c r="N723" s="96">
        <v>0</v>
      </c>
      <c r="O723" s="96">
        <v>0</v>
      </c>
      <c r="P723" s="96">
        <v>0</v>
      </c>
      <c r="Q723" s="185">
        <v>0</v>
      </c>
      <c r="R723" s="96">
        <v>10</v>
      </c>
      <c r="S723" s="96">
        <v>147</v>
      </c>
      <c r="T723" s="96">
        <v>7</v>
      </c>
      <c r="U723" s="96">
        <v>18</v>
      </c>
      <c r="V723" s="96">
        <v>1</v>
      </c>
      <c r="W723" s="185">
        <v>24</v>
      </c>
      <c r="X723" s="96">
        <v>89</v>
      </c>
      <c r="Y723" s="96">
        <v>39</v>
      </c>
      <c r="Z723" s="96">
        <v>53</v>
      </c>
      <c r="AA723" s="96">
        <v>2</v>
      </c>
      <c r="AB723" s="96">
        <v>2</v>
      </c>
      <c r="AC723" s="96">
        <v>0</v>
      </c>
      <c r="AD723" s="96">
        <v>27</v>
      </c>
      <c r="AE723" s="188">
        <v>5.9</v>
      </c>
      <c r="AF723" s="96">
        <v>30</v>
      </c>
      <c r="AG723" s="97">
        <v>8.8000000000000007</v>
      </c>
      <c r="AH723" s="98">
        <v>1.4</v>
      </c>
      <c r="AI723" s="97">
        <v>7.6</v>
      </c>
      <c r="AJ723" s="97">
        <v>5.2</v>
      </c>
      <c r="AK723" s="99">
        <v>2.02</v>
      </c>
      <c r="AL723" s="100">
        <v>0.34699999999999998</v>
      </c>
      <c r="AM723" s="99">
        <v>1.96</v>
      </c>
      <c r="AN723" s="99">
        <v>2.82</v>
      </c>
      <c r="AO723" s="99">
        <v>0.11</v>
      </c>
      <c r="AP723" s="101">
        <v>2</v>
      </c>
      <c r="AQ723" s="102">
        <v>139</v>
      </c>
      <c r="AR723" s="103">
        <v>5</v>
      </c>
      <c r="AS723" s="102">
        <v>-3</v>
      </c>
      <c r="AT723" s="191">
        <v>0</v>
      </c>
      <c r="AU723" s="84">
        <v>369</v>
      </c>
      <c r="AV723" s="84">
        <v>55</v>
      </c>
      <c r="AW723" s="94">
        <v>-0.79</v>
      </c>
      <c r="AX723" s="84" t="s">
        <v>1945</v>
      </c>
      <c r="AY723" s="97">
        <v>41.5</v>
      </c>
      <c r="AZ723" s="94">
        <v>5.46</v>
      </c>
      <c r="BA723" s="96">
        <v>100</v>
      </c>
      <c r="BB723" s="96">
        <v>8</v>
      </c>
      <c r="BC723" s="84" t="s">
        <v>1967</v>
      </c>
      <c r="BD723" s="97">
        <v>51.6</v>
      </c>
      <c r="BE723" s="94">
        <v>5.12</v>
      </c>
      <c r="BF723" s="96">
        <v>101</v>
      </c>
      <c r="BG723" s="96">
        <v>12</v>
      </c>
      <c r="BH723" s="97">
        <v>3.7</v>
      </c>
      <c r="BI723" s="94">
        <v>22.09</v>
      </c>
      <c r="BJ723" s="94">
        <v>9.6</v>
      </c>
      <c r="BK723" s="96">
        <v>0</v>
      </c>
      <c r="BL723" s="94">
        <v>-16.190000000000001</v>
      </c>
      <c r="BM723" s="36">
        <v>5</v>
      </c>
      <c r="BN723" s="70" t="s">
        <v>1065</v>
      </c>
      <c r="BO723" s="104">
        <v>48</v>
      </c>
      <c r="BP723" s="84" t="s">
        <v>6239</v>
      </c>
      <c r="BQ723" s="84">
        <v>600921</v>
      </c>
      <c r="BR723" s="36" t="s">
        <v>4733</v>
      </c>
      <c r="BS723" s="36" t="s">
        <v>6004</v>
      </c>
      <c r="BT723" s="36" t="s">
        <v>5969</v>
      </c>
      <c r="BU723" s="84" t="s">
        <v>6000</v>
      </c>
      <c r="BV723" s="84" t="s">
        <v>4718</v>
      </c>
    </row>
    <row r="724" spans="1:74" x14ac:dyDescent="0.3">
      <c r="A724" s="84" t="s">
        <v>164</v>
      </c>
      <c r="B724" s="84" t="s">
        <v>34</v>
      </c>
      <c r="C724" s="84" t="s">
        <v>1065</v>
      </c>
      <c r="D724" s="84">
        <v>2018</v>
      </c>
      <c r="E724" s="84">
        <v>35</v>
      </c>
      <c r="F724" s="84" t="s">
        <v>1372</v>
      </c>
      <c r="G724" s="84" t="s">
        <v>1373</v>
      </c>
      <c r="H724" s="93" t="s">
        <v>1967</v>
      </c>
      <c r="I724" s="94">
        <v>0.02</v>
      </c>
      <c r="J724" s="93" t="s">
        <v>1064</v>
      </c>
      <c r="K724" s="184">
        <v>22.7</v>
      </c>
      <c r="L724" s="185">
        <v>1</v>
      </c>
      <c r="M724" s="96">
        <v>26</v>
      </c>
      <c r="N724" s="96">
        <v>0</v>
      </c>
      <c r="O724" s="96">
        <v>0</v>
      </c>
      <c r="P724" s="96">
        <v>0</v>
      </c>
      <c r="Q724" s="185">
        <v>0</v>
      </c>
      <c r="R724" s="96">
        <v>9</v>
      </c>
      <c r="S724" s="96">
        <v>122</v>
      </c>
      <c r="T724" s="96">
        <v>5</v>
      </c>
      <c r="U724" s="96">
        <v>14</v>
      </c>
      <c r="V724" s="96">
        <v>1</v>
      </c>
      <c r="W724" s="185">
        <v>20</v>
      </c>
      <c r="X724" s="96">
        <v>76</v>
      </c>
      <c r="Y724" s="96">
        <v>32</v>
      </c>
      <c r="Z724" s="96">
        <v>52</v>
      </c>
      <c r="AA724" s="96">
        <v>2</v>
      </c>
      <c r="AB724" s="96">
        <v>2</v>
      </c>
      <c r="AC724" s="96">
        <v>0</v>
      </c>
      <c r="AD724" s="96">
        <v>20</v>
      </c>
      <c r="AE724" s="188">
        <v>5.79</v>
      </c>
      <c r="AF724" s="96">
        <v>26</v>
      </c>
      <c r="AG724" s="97">
        <v>9</v>
      </c>
      <c r="AH724" s="98">
        <v>1.4</v>
      </c>
      <c r="AI724" s="97">
        <v>7.2</v>
      </c>
      <c r="AJ724" s="97">
        <v>5</v>
      </c>
      <c r="AK724" s="99">
        <v>1.73</v>
      </c>
      <c r="AL724" s="100">
        <v>0.32600000000000001</v>
      </c>
      <c r="AM724" s="99">
        <v>1.82</v>
      </c>
      <c r="AN724" s="99">
        <v>2.4700000000000002</v>
      </c>
      <c r="AO724" s="99">
        <v>0.09</v>
      </c>
      <c r="AP724" s="101">
        <v>2</v>
      </c>
      <c r="AQ724" s="102">
        <v>137</v>
      </c>
      <c r="AR724" s="103">
        <v>5</v>
      </c>
      <c r="AS724" s="102">
        <v>-2</v>
      </c>
      <c r="AT724" s="191">
        <v>0</v>
      </c>
      <c r="AU724" s="84">
        <v>370</v>
      </c>
      <c r="AV724" s="84">
        <v>56</v>
      </c>
      <c r="AW724" s="94">
        <v>-0.61</v>
      </c>
      <c r="AX724" s="84" t="s">
        <v>1945</v>
      </c>
      <c r="AY724" s="97">
        <v>36</v>
      </c>
      <c r="AZ724" s="94">
        <v>5.24</v>
      </c>
      <c r="BA724" s="96">
        <v>96</v>
      </c>
      <c r="BB724" s="96">
        <v>9</v>
      </c>
      <c r="BC724" s="84" t="s">
        <v>1967</v>
      </c>
      <c r="BD724" s="97">
        <v>46.7</v>
      </c>
      <c r="BE724" s="94">
        <v>5.18</v>
      </c>
      <c r="BF724" s="96">
        <v>102</v>
      </c>
      <c r="BG724" s="96">
        <v>11</v>
      </c>
      <c r="BH724" s="97">
        <v>1</v>
      </c>
      <c r="BI724" s="94">
        <v>0</v>
      </c>
      <c r="BJ724" s="94">
        <v>3.49</v>
      </c>
      <c r="BK724" s="96">
        <v>21</v>
      </c>
      <c r="BL724" s="94">
        <v>5.79</v>
      </c>
      <c r="BM724" s="36">
        <v>-16</v>
      </c>
      <c r="BN724" s="70" t="s">
        <v>1065</v>
      </c>
      <c r="BO724" s="104">
        <v>46</v>
      </c>
      <c r="BP724" s="84" t="s">
        <v>1353</v>
      </c>
      <c r="BQ724" s="84">
        <v>492841</v>
      </c>
      <c r="BR724" s="36" t="s">
        <v>4717</v>
      </c>
      <c r="BS724" s="36" t="s">
        <v>4188</v>
      </c>
      <c r="BT724" s="36" t="s">
        <v>3157</v>
      </c>
      <c r="BU724" s="84" t="s">
        <v>4402</v>
      </c>
      <c r="BV724" s="84" t="s">
        <v>4720</v>
      </c>
    </row>
    <row r="725" spans="1:74" x14ac:dyDescent="0.3">
      <c r="A725" s="84" t="s">
        <v>216</v>
      </c>
      <c r="B725" s="84" t="s">
        <v>58</v>
      </c>
      <c r="C725" s="84" t="s">
        <v>1065</v>
      </c>
      <c r="D725" s="84">
        <v>2018</v>
      </c>
      <c r="E725" s="84">
        <v>29</v>
      </c>
      <c r="F725" s="84" t="s">
        <v>1386</v>
      </c>
      <c r="G725" s="84" t="s">
        <v>1373</v>
      </c>
      <c r="H725" s="93" t="s">
        <v>1967</v>
      </c>
      <c r="I725" s="94">
        <v>0.09</v>
      </c>
      <c r="J725" s="93" t="s">
        <v>1064</v>
      </c>
      <c r="K725" s="184">
        <v>26.4</v>
      </c>
      <c r="L725" s="185">
        <v>1</v>
      </c>
      <c r="M725" s="96">
        <v>28</v>
      </c>
      <c r="N725" s="96">
        <v>0</v>
      </c>
      <c r="O725" s="96">
        <v>0</v>
      </c>
      <c r="P725" s="96">
        <v>0</v>
      </c>
      <c r="Q725" s="185">
        <v>0</v>
      </c>
      <c r="R725" s="96">
        <v>11</v>
      </c>
      <c r="S725" s="96">
        <v>137</v>
      </c>
      <c r="T725" s="96">
        <v>6</v>
      </c>
      <c r="U725" s="96">
        <v>15</v>
      </c>
      <c r="V725" s="96">
        <v>1</v>
      </c>
      <c r="W725" s="185">
        <v>22</v>
      </c>
      <c r="X725" s="96">
        <v>85</v>
      </c>
      <c r="Y725" s="96">
        <v>34</v>
      </c>
      <c r="Z725" s="96">
        <v>53</v>
      </c>
      <c r="AA725" s="96">
        <v>2</v>
      </c>
      <c r="AB725" s="96">
        <v>2</v>
      </c>
      <c r="AC725" s="96">
        <v>0</v>
      </c>
      <c r="AD725" s="96">
        <v>21</v>
      </c>
      <c r="AE725" s="188">
        <v>5.85</v>
      </c>
      <c r="AF725" s="96">
        <v>27</v>
      </c>
      <c r="AG725" s="97">
        <v>8.3000000000000007</v>
      </c>
      <c r="AH725" s="98">
        <v>1.5</v>
      </c>
      <c r="AI725" s="97">
        <v>7.2</v>
      </c>
      <c r="AJ725" s="97">
        <v>4.5999999999999996</v>
      </c>
      <c r="AK725" s="99">
        <v>1.77</v>
      </c>
      <c r="AL725" s="100">
        <v>0.33200000000000002</v>
      </c>
      <c r="AM725" s="99">
        <v>1.81</v>
      </c>
      <c r="AN725" s="99">
        <v>2.48</v>
      </c>
      <c r="AO725" s="99">
        <v>0.1</v>
      </c>
      <c r="AP725" s="101">
        <v>2</v>
      </c>
      <c r="AQ725" s="102">
        <v>138</v>
      </c>
      <c r="AR725" s="103">
        <v>5</v>
      </c>
      <c r="AS725" s="102">
        <v>-2</v>
      </c>
      <c r="AT725" s="191">
        <v>0</v>
      </c>
      <c r="AU725" s="84">
        <v>371</v>
      </c>
      <c r="AV725" s="84">
        <v>57</v>
      </c>
      <c r="AW725" s="94">
        <v>-0.64</v>
      </c>
      <c r="AX725" s="84" t="s">
        <v>1945</v>
      </c>
      <c r="AY725" s="97">
        <v>39</v>
      </c>
      <c r="AZ725" s="94">
        <v>5.29</v>
      </c>
      <c r="BA725" s="96">
        <v>97</v>
      </c>
      <c r="BB725" s="96">
        <v>9</v>
      </c>
      <c r="BC725" s="84" t="s">
        <v>1967</v>
      </c>
      <c r="BD725" s="97">
        <v>49.5</v>
      </c>
      <c r="BE725" s="94">
        <v>5.21</v>
      </c>
      <c r="BF725" s="96">
        <v>103</v>
      </c>
      <c r="BG725" s="96">
        <v>11</v>
      </c>
      <c r="BH725" s="97">
        <v>5</v>
      </c>
      <c r="BI725" s="94">
        <v>5.4</v>
      </c>
      <c r="BJ725" s="94">
        <v>5.77</v>
      </c>
      <c r="BK725" s="96">
        <v>2</v>
      </c>
      <c r="BL725" s="94">
        <v>0.45</v>
      </c>
      <c r="BM725" s="36">
        <v>3</v>
      </c>
      <c r="BN725" s="70" t="s">
        <v>1065</v>
      </c>
      <c r="BO725" s="104">
        <v>44</v>
      </c>
      <c r="BP725" s="84" t="s">
        <v>6240</v>
      </c>
      <c r="BQ725" s="84">
        <v>627262</v>
      </c>
      <c r="BR725" s="36" t="s">
        <v>3792</v>
      </c>
      <c r="BS725" s="36" t="s">
        <v>5083</v>
      </c>
      <c r="BT725" s="36" t="s">
        <v>3702</v>
      </c>
      <c r="BU725" s="84" t="s">
        <v>4400</v>
      </c>
      <c r="BV725" s="84" t="s">
        <v>4721</v>
      </c>
    </row>
    <row r="726" spans="1:74" x14ac:dyDescent="0.3">
      <c r="A726" s="84" t="s">
        <v>6241</v>
      </c>
      <c r="B726" s="84" t="s">
        <v>3002</v>
      </c>
      <c r="C726" s="84" t="s">
        <v>1103</v>
      </c>
      <c r="D726" s="84">
        <v>2018</v>
      </c>
      <c r="E726" s="84">
        <v>24</v>
      </c>
      <c r="F726" s="84" t="s">
        <v>1390</v>
      </c>
      <c r="G726" s="84" t="s">
        <v>1373</v>
      </c>
      <c r="H726" s="93" t="s">
        <v>1967</v>
      </c>
      <c r="I726" s="94">
        <v>0.12</v>
      </c>
      <c r="J726" s="93" t="s">
        <v>1064</v>
      </c>
      <c r="K726" s="184">
        <v>31</v>
      </c>
      <c r="L726" s="185">
        <v>1</v>
      </c>
      <c r="M726" s="96">
        <v>32</v>
      </c>
      <c r="N726" s="96">
        <v>0</v>
      </c>
      <c r="O726" s="96">
        <v>0</v>
      </c>
      <c r="P726" s="96">
        <v>0</v>
      </c>
      <c r="Q726" s="185">
        <v>0</v>
      </c>
      <c r="R726" s="96">
        <v>11</v>
      </c>
      <c r="S726" s="96">
        <v>156</v>
      </c>
      <c r="T726" s="96">
        <v>6</v>
      </c>
      <c r="U726" s="96">
        <v>19</v>
      </c>
      <c r="V726" s="96">
        <v>2</v>
      </c>
      <c r="W726" s="185">
        <v>26</v>
      </c>
      <c r="X726" s="96">
        <v>95</v>
      </c>
      <c r="Y726" s="96">
        <v>36</v>
      </c>
      <c r="Z726" s="96">
        <v>53</v>
      </c>
      <c r="AA726" s="96">
        <v>3</v>
      </c>
      <c r="AB726" s="96">
        <v>2</v>
      </c>
      <c r="AC726" s="96">
        <v>0</v>
      </c>
      <c r="AD726" s="96">
        <v>24</v>
      </c>
      <c r="AE726" s="188">
        <v>5.88</v>
      </c>
      <c r="AF726" s="96">
        <v>28</v>
      </c>
      <c r="AG726" s="97">
        <v>7.8</v>
      </c>
      <c r="AH726" s="98">
        <v>1.4</v>
      </c>
      <c r="AI726" s="97">
        <v>7.6</v>
      </c>
      <c r="AJ726" s="97">
        <v>5.2</v>
      </c>
      <c r="AK726" s="99">
        <v>1.77</v>
      </c>
      <c r="AL726" s="100">
        <v>0.35399999999999998</v>
      </c>
      <c r="AM726" s="99">
        <v>1.93</v>
      </c>
      <c r="AN726" s="99">
        <v>2.56</v>
      </c>
      <c r="AO726" s="99">
        <v>0.1</v>
      </c>
      <c r="AP726" s="101">
        <v>3</v>
      </c>
      <c r="AQ726" s="102">
        <v>139</v>
      </c>
      <c r="AR726" s="103">
        <v>5</v>
      </c>
      <c r="AS726" s="102">
        <v>-3</v>
      </c>
      <c r="AT726" s="191">
        <v>0</v>
      </c>
      <c r="AU726" s="84">
        <v>372</v>
      </c>
      <c r="AV726" s="84">
        <v>58</v>
      </c>
      <c r="AW726" s="94">
        <v>-0.82</v>
      </c>
      <c r="AX726" s="84" t="s">
        <v>1945</v>
      </c>
      <c r="AY726" s="97">
        <v>42.5</v>
      </c>
      <c r="AZ726" s="94">
        <v>5.35</v>
      </c>
      <c r="BA726" s="96">
        <v>98</v>
      </c>
      <c r="BB726" s="96">
        <v>9</v>
      </c>
      <c r="BC726" s="84" t="s">
        <v>1967</v>
      </c>
      <c r="BD726" s="97">
        <v>52.9</v>
      </c>
      <c r="BE726" s="94">
        <v>5.0599999999999996</v>
      </c>
      <c r="BF726" s="96">
        <v>100</v>
      </c>
      <c r="BG726" s="96">
        <v>13</v>
      </c>
      <c r="BH726" s="97">
        <v>6.7</v>
      </c>
      <c r="BI726" s="94">
        <v>10.8</v>
      </c>
      <c r="BJ726" s="94">
        <v>5.72</v>
      </c>
      <c r="BK726" s="96">
        <v>3</v>
      </c>
      <c r="BL726" s="94">
        <v>-4.92</v>
      </c>
      <c r="BM726" s="36">
        <v>2</v>
      </c>
      <c r="BN726" s="70" t="s">
        <v>1065</v>
      </c>
      <c r="BO726" s="104">
        <v>46</v>
      </c>
      <c r="BP726" s="84" t="s">
        <v>6242</v>
      </c>
      <c r="BQ726" s="84">
        <v>605240</v>
      </c>
      <c r="BR726" s="36" t="s">
        <v>5344</v>
      </c>
      <c r="BS726" s="36" t="s">
        <v>6219</v>
      </c>
      <c r="BT726" s="36" t="s">
        <v>5470</v>
      </c>
      <c r="BU726" s="84" t="s">
        <v>4389</v>
      </c>
      <c r="BV726" s="84" t="s">
        <v>4718</v>
      </c>
    </row>
    <row r="727" spans="1:74" x14ac:dyDescent="0.3">
      <c r="A727" s="84" t="s">
        <v>329</v>
      </c>
      <c r="B727" s="84" t="s">
        <v>20</v>
      </c>
      <c r="C727" s="84" t="s">
        <v>1065</v>
      </c>
      <c r="D727" s="84">
        <v>2018</v>
      </c>
      <c r="E727" s="84">
        <v>39</v>
      </c>
      <c r="F727" s="84" t="s">
        <v>1397</v>
      </c>
      <c r="G727" s="84" t="s">
        <v>1373</v>
      </c>
      <c r="H727" s="93" t="s">
        <v>1967</v>
      </c>
      <c r="I727" s="94">
        <v>0.02</v>
      </c>
      <c r="J727" s="93" t="s">
        <v>1064</v>
      </c>
      <c r="K727" s="184">
        <v>20.6</v>
      </c>
      <c r="L727" s="185">
        <v>1</v>
      </c>
      <c r="M727" s="96">
        <v>25</v>
      </c>
      <c r="N727" s="96">
        <v>0</v>
      </c>
      <c r="O727" s="96">
        <v>0</v>
      </c>
      <c r="P727" s="96">
        <v>0</v>
      </c>
      <c r="Q727" s="185">
        <v>0</v>
      </c>
      <c r="R727" s="96">
        <v>9</v>
      </c>
      <c r="S727" s="96">
        <v>119</v>
      </c>
      <c r="T727" s="96">
        <v>5</v>
      </c>
      <c r="U727" s="96">
        <v>15</v>
      </c>
      <c r="V727" s="96">
        <v>1</v>
      </c>
      <c r="W727" s="185">
        <v>19</v>
      </c>
      <c r="X727" s="96">
        <v>73</v>
      </c>
      <c r="Y727" s="96">
        <v>31</v>
      </c>
      <c r="Z727" s="96">
        <v>52</v>
      </c>
      <c r="AA727" s="96">
        <v>2</v>
      </c>
      <c r="AB727" s="96">
        <v>2</v>
      </c>
      <c r="AC727" s="96">
        <v>0</v>
      </c>
      <c r="AD727" s="96">
        <v>20</v>
      </c>
      <c r="AE727" s="188">
        <v>5.82</v>
      </c>
      <c r="AF727" s="96">
        <v>27</v>
      </c>
      <c r="AG727" s="97">
        <v>9.5</v>
      </c>
      <c r="AH727" s="98">
        <v>1.2</v>
      </c>
      <c r="AI727" s="97">
        <v>7.1</v>
      </c>
      <c r="AJ727" s="97">
        <v>5.4</v>
      </c>
      <c r="AK727" s="99">
        <v>1.89</v>
      </c>
      <c r="AL727" s="100">
        <v>0.32400000000000001</v>
      </c>
      <c r="AM727" s="99">
        <v>1.88</v>
      </c>
      <c r="AN727" s="99">
        <v>2.7</v>
      </c>
      <c r="AO727" s="99">
        <v>0.1</v>
      </c>
      <c r="AP727" s="101">
        <v>0</v>
      </c>
      <c r="AQ727" s="102">
        <v>137</v>
      </c>
      <c r="AR727" s="103">
        <v>5</v>
      </c>
      <c r="AS727" s="102">
        <v>-2</v>
      </c>
      <c r="AT727" s="191">
        <v>0</v>
      </c>
      <c r="AU727" s="84">
        <v>373</v>
      </c>
      <c r="AV727" s="84">
        <v>59</v>
      </c>
      <c r="AW727" s="94">
        <v>-0.66</v>
      </c>
      <c r="AX727" s="84" t="s">
        <v>1955</v>
      </c>
      <c r="AY727" s="97">
        <v>39.1</v>
      </c>
      <c r="AZ727" s="94">
        <v>5.1100000000000003</v>
      </c>
      <c r="BA727" s="96">
        <v>94</v>
      </c>
      <c r="BB727" s="96">
        <v>10</v>
      </c>
      <c r="BC727" s="84" t="s">
        <v>1967</v>
      </c>
      <c r="BD727" s="97">
        <v>48.9</v>
      </c>
      <c r="BE727" s="94">
        <v>5.15</v>
      </c>
      <c r="BF727" s="96">
        <v>102</v>
      </c>
      <c r="BG727" s="96">
        <v>11</v>
      </c>
      <c r="BH727" s="97">
        <v>1</v>
      </c>
      <c r="BI727" s="94">
        <v>9</v>
      </c>
      <c r="BJ727" s="94">
        <v>17.350000000000001</v>
      </c>
      <c r="BK727" s="96">
        <v>0</v>
      </c>
      <c r="BL727" s="94">
        <v>-3.18</v>
      </c>
      <c r="BM727" s="36">
        <v>5</v>
      </c>
      <c r="BN727" s="70" t="s">
        <v>1065</v>
      </c>
      <c r="BO727" s="104">
        <v>48</v>
      </c>
      <c r="BP727" s="84" t="s">
        <v>1256</v>
      </c>
      <c r="BQ727" s="84">
        <v>434563</v>
      </c>
      <c r="BR727" s="36" t="s">
        <v>5350</v>
      </c>
      <c r="BS727" s="36" t="s">
        <v>4402</v>
      </c>
      <c r="BT727" s="36" t="s">
        <v>3194</v>
      </c>
      <c r="BU727" s="84" t="s">
        <v>3157</v>
      </c>
      <c r="BV727" s="84" t="s">
        <v>4720</v>
      </c>
    </row>
    <row r="728" spans="1:74" x14ac:dyDescent="0.3">
      <c r="A728" s="84" t="s">
        <v>6243</v>
      </c>
      <c r="B728" s="84" t="s">
        <v>148</v>
      </c>
      <c r="C728" s="84" t="s">
        <v>1103</v>
      </c>
      <c r="D728" s="84">
        <v>2018</v>
      </c>
      <c r="E728" s="84">
        <v>29</v>
      </c>
      <c r="F728" s="84" t="s">
        <v>1402</v>
      </c>
      <c r="G728" s="84" t="s">
        <v>1373</v>
      </c>
      <c r="H728" s="93" t="s">
        <v>1967</v>
      </c>
      <c r="I728" s="94">
        <v>0.14000000000000001</v>
      </c>
      <c r="J728" s="93" t="s">
        <v>1064</v>
      </c>
      <c r="K728" s="184">
        <v>25.5</v>
      </c>
      <c r="L728" s="185">
        <v>1</v>
      </c>
      <c r="M728" s="96">
        <v>32</v>
      </c>
      <c r="N728" s="96">
        <v>0</v>
      </c>
      <c r="O728" s="96">
        <v>0</v>
      </c>
      <c r="P728" s="96">
        <v>0</v>
      </c>
      <c r="Q728" s="185">
        <v>0</v>
      </c>
      <c r="R728" s="96">
        <v>12</v>
      </c>
      <c r="S728" s="96">
        <v>146</v>
      </c>
      <c r="T728" s="96">
        <v>6</v>
      </c>
      <c r="U728" s="96">
        <v>17</v>
      </c>
      <c r="V728" s="96">
        <v>2</v>
      </c>
      <c r="W728" s="185">
        <v>24</v>
      </c>
      <c r="X728" s="96">
        <v>90</v>
      </c>
      <c r="Y728" s="96">
        <v>32</v>
      </c>
      <c r="Z728" s="96">
        <v>53</v>
      </c>
      <c r="AA728" s="96">
        <v>2</v>
      </c>
      <c r="AB728" s="96">
        <v>3</v>
      </c>
      <c r="AC728" s="96">
        <v>0</v>
      </c>
      <c r="AD728" s="96">
        <v>21</v>
      </c>
      <c r="AE728" s="188">
        <v>5.87</v>
      </c>
      <c r="AF728" s="96">
        <v>25</v>
      </c>
      <c r="AG728" s="97">
        <v>7.3</v>
      </c>
      <c r="AH728" s="98">
        <v>1.4</v>
      </c>
      <c r="AI728" s="97">
        <v>7.3</v>
      </c>
      <c r="AJ728" s="97">
        <v>4.9000000000000004</v>
      </c>
      <c r="AK728" s="99">
        <v>1.83</v>
      </c>
      <c r="AL728" s="100">
        <v>0.32800000000000001</v>
      </c>
      <c r="AM728" s="99">
        <v>1.8</v>
      </c>
      <c r="AN728" s="99">
        <v>2.57</v>
      </c>
      <c r="AO728" s="99">
        <v>0.1</v>
      </c>
      <c r="AP728" s="101">
        <v>2</v>
      </c>
      <c r="AQ728" s="102">
        <v>139</v>
      </c>
      <c r="AR728" s="103">
        <v>5</v>
      </c>
      <c r="AS728" s="102">
        <v>-2</v>
      </c>
      <c r="AT728" s="191">
        <v>0</v>
      </c>
      <c r="AU728" s="84">
        <v>374</v>
      </c>
      <c r="AV728" s="84">
        <v>60</v>
      </c>
      <c r="AW728" s="94">
        <v>-0.52</v>
      </c>
      <c r="AX728" s="84" t="s">
        <v>1945</v>
      </c>
      <c r="AY728" s="97">
        <v>39.4</v>
      </c>
      <c r="AZ728" s="94">
        <v>5.48</v>
      </c>
      <c r="BA728" s="96">
        <v>101</v>
      </c>
      <c r="BB728" s="96">
        <v>8</v>
      </c>
      <c r="BC728" s="84" t="s">
        <v>1967</v>
      </c>
      <c r="BD728" s="97">
        <v>49.9</v>
      </c>
      <c r="BE728" s="94">
        <v>5.35</v>
      </c>
      <c r="BF728" s="96">
        <v>106</v>
      </c>
      <c r="BG728" s="96">
        <v>10</v>
      </c>
      <c r="BH728" s="97">
        <v>8.3000000000000007</v>
      </c>
      <c r="BI728" s="94">
        <v>6.48</v>
      </c>
      <c r="BJ728" s="94">
        <v>7.51</v>
      </c>
      <c r="BK728" s="96">
        <v>1</v>
      </c>
      <c r="BL728" s="94">
        <v>-0.61</v>
      </c>
      <c r="BM728" s="36">
        <v>4</v>
      </c>
      <c r="BN728" s="70" t="s">
        <v>1065</v>
      </c>
      <c r="BO728" s="104">
        <v>42</v>
      </c>
      <c r="BP728" s="84" t="s">
        <v>6244</v>
      </c>
      <c r="BQ728" s="84">
        <v>592473</v>
      </c>
      <c r="BR728" s="36" t="s">
        <v>3790</v>
      </c>
      <c r="BS728" s="36" t="s">
        <v>6219</v>
      </c>
      <c r="BT728" s="36" t="s">
        <v>5527</v>
      </c>
      <c r="BU728" s="84" t="s">
        <v>5365</v>
      </c>
      <c r="BV728" s="84" t="s">
        <v>4721</v>
      </c>
    </row>
    <row r="729" spans="1:74" x14ac:dyDescent="0.3">
      <c r="A729" s="84" t="s">
        <v>399</v>
      </c>
      <c r="B729" s="84" t="s">
        <v>58</v>
      </c>
      <c r="C729" s="84" t="s">
        <v>1065</v>
      </c>
      <c r="D729" s="84">
        <v>2018</v>
      </c>
      <c r="E729" s="84">
        <v>35</v>
      </c>
      <c r="F729" s="84" t="s">
        <v>1400</v>
      </c>
      <c r="G729" s="84" t="s">
        <v>1373</v>
      </c>
      <c r="H729" s="93" t="s">
        <v>1967</v>
      </c>
      <c r="I729" s="94">
        <v>0.08</v>
      </c>
      <c r="J729" s="93" t="s">
        <v>1064</v>
      </c>
      <c r="K729" s="184">
        <v>23.1</v>
      </c>
      <c r="L729" s="185">
        <v>1</v>
      </c>
      <c r="M729" s="96">
        <v>28</v>
      </c>
      <c r="N729" s="96">
        <v>0</v>
      </c>
      <c r="O729" s="96">
        <v>0</v>
      </c>
      <c r="P729" s="96">
        <v>0</v>
      </c>
      <c r="Q729" s="185">
        <v>0</v>
      </c>
      <c r="R729" s="96">
        <v>11</v>
      </c>
      <c r="S729" s="96">
        <v>132</v>
      </c>
      <c r="T729" s="96">
        <v>5</v>
      </c>
      <c r="U729" s="96">
        <v>15</v>
      </c>
      <c r="V729" s="96">
        <v>1</v>
      </c>
      <c r="W729" s="185">
        <v>19</v>
      </c>
      <c r="X729" s="96">
        <v>82</v>
      </c>
      <c r="Y729" s="96">
        <v>32</v>
      </c>
      <c r="Z729" s="96">
        <v>53</v>
      </c>
      <c r="AA729" s="96">
        <v>2</v>
      </c>
      <c r="AB729" s="96">
        <v>1</v>
      </c>
      <c r="AC729" s="96">
        <v>0</v>
      </c>
      <c r="AD729" s="96">
        <v>21</v>
      </c>
      <c r="AE729" s="188">
        <v>5.88</v>
      </c>
      <c r="AF729" s="96">
        <v>25</v>
      </c>
      <c r="AG729" s="97">
        <v>8</v>
      </c>
      <c r="AH729" s="98">
        <v>1.3</v>
      </c>
      <c r="AI729" s="97">
        <v>6.6</v>
      </c>
      <c r="AJ729" s="97">
        <v>4.8</v>
      </c>
      <c r="AK729" s="99">
        <v>1.67</v>
      </c>
      <c r="AL729" s="100">
        <v>0.32200000000000001</v>
      </c>
      <c r="AM729" s="99">
        <v>1.8</v>
      </c>
      <c r="AN729" s="99">
        <v>2.39</v>
      </c>
      <c r="AO729" s="99">
        <v>0.09</v>
      </c>
      <c r="AP729" s="101">
        <v>0</v>
      </c>
      <c r="AQ729" s="102">
        <v>139</v>
      </c>
      <c r="AR729" s="103">
        <v>5</v>
      </c>
      <c r="AS729" s="102">
        <v>-2</v>
      </c>
      <c r="AT729" s="191">
        <v>0</v>
      </c>
      <c r="AU729" s="84">
        <v>375</v>
      </c>
      <c r="AV729" s="84">
        <v>61</v>
      </c>
      <c r="AW729" s="94">
        <v>-0.66</v>
      </c>
      <c r="AX729" s="84" t="s">
        <v>1945</v>
      </c>
      <c r="AY729" s="97">
        <v>36.9</v>
      </c>
      <c r="AZ729" s="94">
        <v>5.3</v>
      </c>
      <c r="BA729" s="96">
        <v>97</v>
      </c>
      <c r="BB729" s="96">
        <v>9</v>
      </c>
      <c r="BC729" s="84" t="s">
        <v>1967</v>
      </c>
      <c r="BD729" s="97">
        <v>47.6</v>
      </c>
      <c r="BE729" s="94">
        <v>5.21</v>
      </c>
      <c r="BF729" s="96">
        <v>103</v>
      </c>
      <c r="BG729" s="96">
        <v>11</v>
      </c>
      <c r="BH729" s="97">
        <v>5</v>
      </c>
      <c r="BI729" s="94">
        <v>7.2</v>
      </c>
      <c r="BJ729" s="94">
        <v>5.66</v>
      </c>
      <c r="BK729" s="96">
        <v>3</v>
      </c>
      <c r="BL729" s="94">
        <v>-1.32</v>
      </c>
      <c r="BM729" s="36">
        <v>2</v>
      </c>
      <c r="BN729" s="70" t="s">
        <v>1065</v>
      </c>
      <c r="BO729" s="104">
        <v>43</v>
      </c>
      <c r="BP729" s="84" t="s">
        <v>1495</v>
      </c>
      <c r="BQ729" s="84">
        <v>460269</v>
      </c>
      <c r="BR729" s="36" t="s">
        <v>5350</v>
      </c>
      <c r="BS729" s="36" t="s">
        <v>3194</v>
      </c>
      <c r="BT729" s="36" t="s">
        <v>4402</v>
      </c>
      <c r="BU729" s="84" t="s">
        <v>4188</v>
      </c>
      <c r="BV729" s="84" t="s">
        <v>4720</v>
      </c>
    </row>
    <row r="730" spans="1:74" x14ac:dyDescent="0.3">
      <c r="A730" s="84" t="s">
        <v>6245</v>
      </c>
      <c r="B730" s="84" t="s">
        <v>3301</v>
      </c>
      <c r="C730" s="84" t="s">
        <v>1103</v>
      </c>
      <c r="D730" s="84">
        <v>2018</v>
      </c>
      <c r="E730" s="84">
        <v>24</v>
      </c>
      <c r="F730" s="84" t="s">
        <v>1381</v>
      </c>
      <c r="G730" s="84" t="s">
        <v>1373</v>
      </c>
      <c r="H730" s="93" t="s">
        <v>1967</v>
      </c>
      <c r="I730" s="94">
        <v>0.11</v>
      </c>
      <c r="J730" s="93" t="s">
        <v>1064</v>
      </c>
      <c r="K730" s="184">
        <v>32</v>
      </c>
      <c r="L730" s="185">
        <v>1</v>
      </c>
      <c r="M730" s="96">
        <v>29</v>
      </c>
      <c r="N730" s="96">
        <v>0</v>
      </c>
      <c r="O730" s="96">
        <v>0</v>
      </c>
      <c r="P730" s="96">
        <v>0</v>
      </c>
      <c r="Q730" s="185">
        <v>0</v>
      </c>
      <c r="R730" s="96">
        <v>12</v>
      </c>
      <c r="S730" s="96">
        <v>152</v>
      </c>
      <c r="T730" s="96">
        <v>6</v>
      </c>
      <c r="U730" s="96">
        <v>20</v>
      </c>
      <c r="V730" s="96">
        <v>2</v>
      </c>
      <c r="W730" s="185">
        <v>27</v>
      </c>
      <c r="X730" s="96">
        <v>94</v>
      </c>
      <c r="Y730" s="96">
        <v>34</v>
      </c>
      <c r="Z730" s="96">
        <v>54</v>
      </c>
      <c r="AA730" s="96">
        <v>4</v>
      </c>
      <c r="AB730" s="96">
        <v>2</v>
      </c>
      <c r="AC730" s="96">
        <v>0</v>
      </c>
      <c r="AD730" s="96">
        <v>23</v>
      </c>
      <c r="AE730" s="188">
        <v>6</v>
      </c>
      <c r="AF730" s="96">
        <v>30</v>
      </c>
      <c r="AG730" s="97">
        <v>8.6</v>
      </c>
      <c r="AH730" s="98">
        <v>1.3</v>
      </c>
      <c r="AI730" s="97">
        <v>8</v>
      </c>
      <c r="AJ730" s="97">
        <v>5.7</v>
      </c>
      <c r="AK730" s="99">
        <v>1.65</v>
      </c>
      <c r="AL730" s="100">
        <v>0.33600000000000002</v>
      </c>
      <c r="AM730" s="99">
        <v>1.88</v>
      </c>
      <c r="AN730" s="99">
        <v>2.4700000000000002</v>
      </c>
      <c r="AO730" s="99">
        <v>0.09</v>
      </c>
      <c r="AP730" s="101">
        <v>4</v>
      </c>
      <c r="AQ730" s="102">
        <v>142</v>
      </c>
      <c r="AR730" s="103">
        <v>4</v>
      </c>
      <c r="AS730" s="102">
        <v>-3</v>
      </c>
      <c r="AT730" s="191">
        <v>0</v>
      </c>
      <c r="AU730" s="84">
        <v>376</v>
      </c>
      <c r="AV730" s="84">
        <v>62</v>
      </c>
      <c r="AW730" s="94">
        <v>-0.97</v>
      </c>
      <c r="AX730" s="84" t="s">
        <v>1945</v>
      </c>
      <c r="AY730" s="97">
        <v>41.9</v>
      </c>
      <c r="AZ730" s="94">
        <v>5.31</v>
      </c>
      <c r="BA730" s="96">
        <v>98</v>
      </c>
      <c r="BB730" s="96">
        <v>9</v>
      </c>
      <c r="BC730" s="84" t="s">
        <v>1967</v>
      </c>
      <c r="BD730" s="97">
        <v>52.1</v>
      </c>
      <c r="BE730" s="94">
        <v>5.03</v>
      </c>
      <c r="BF730" s="96">
        <v>100</v>
      </c>
      <c r="BG730" s="96">
        <v>13</v>
      </c>
      <c r="BH730" s="97">
        <v>6</v>
      </c>
      <c r="BI730" s="94">
        <v>4.5</v>
      </c>
      <c r="BJ730" s="94">
        <v>5.23</v>
      </c>
      <c r="BK730" s="96">
        <v>4</v>
      </c>
      <c r="BL730" s="94">
        <v>1.5</v>
      </c>
      <c r="BM730" s="36">
        <v>0</v>
      </c>
      <c r="BN730" s="70" t="s">
        <v>1065</v>
      </c>
      <c r="BO730" s="104">
        <v>46</v>
      </c>
      <c r="BP730" s="84" t="s">
        <v>6246</v>
      </c>
      <c r="BQ730" s="84">
        <v>607951</v>
      </c>
      <c r="BR730" s="36" t="s">
        <v>3808</v>
      </c>
      <c r="BS730" s="36" t="s">
        <v>5470</v>
      </c>
      <c r="BT730" s="36" t="s">
        <v>6220</v>
      </c>
      <c r="BU730" s="84" t="s">
        <v>5359</v>
      </c>
      <c r="BV730" s="84" t="s">
        <v>4723</v>
      </c>
    </row>
    <row r="731" spans="1:74" x14ac:dyDescent="0.3">
      <c r="A731" s="84" t="s">
        <v>4773</v>
      </c>
      <c r="B731" s="84" t="s">
        <v>4774</v>
      </c>
      <c r="C731" s="84" t="s">
        <v>1065</v>
      </c>
      <c r="D731" s="84">
        <v>2018</v>
      </c>
      <c r="E731" s="84">
        <v>25</v>
      </c>
      <c r="F731" s="84" t="s">
        <v>1554</v>
      </c>
      <c r="G731" s="84" t="s">
        <v>1373</v>
      </c>
      <c r="H731" s="93" t="s">
        <v>1967</v>
      </c>
      <c r="I731" s="94">
        <v>0.15</v>
      </c>
      <c r="J731" s="93" t="s">
        <v>1064</v>
      </c>
      <c r="K731" s="184">
        <v>30.7</v>
      </c>
      <c r="L731" s="185">
        <v>1</v>
      </c>
      <c r="M731" s="96">
        <v>31</v>
      </c>
      <c r="N731" s="96">
        <v>0</v>
      </c>
      <c r="O731" s="96">
        <v>0</v>
      </c>
      <c r="P731" s="96">
        <v>0</v>
      </c>
      <c r="Q731" s="185">
        <v>0</v>
      </c>
      <c r="R731" s="96">
        <v>10</v>
      </c>
      <c r="S731" s="96">
        <v>145</v>
      </c>
      <c r="T731" s="96">
        <v>5</v>
      </c>
      <c r="U731" s="96">
        <v>17</v>
      </c>
      <c r="V731" s="96">
        <v>1</v>
      </c>
      <c r="W731" s="185">
        <v>28</v>
      </c>
      <c r="X731" s="96">
        <v>96</v>
      </c>
      <c r="Y731" s="96">
        <v>30</v>
      </c>
      <c r="Z731" s="96">
        <v>54</v>
      </c>
      <c r="AA731" s="96">
        <v>2</v>
      </c>
      <c r="AB731" s="96">
        <v>1</v>
      </c>
      <c r="AC731" s="96">
        <v>0</v>
      </c>
      <c r="AD731" s="96">
        <v>18</v>
      </c>
      <c r="AE731" s="188">
        <v>5.99</v>
      </c>
      <c r="AF731" s="96">
        <v>27</v>
      </c>
      <c r="AG731" s="97">
        <v>7.7</v>
      </c>
      <c r="AH731" s="98">
        <v>1.7</v>
      </c>
      <c r="AI731" s="97">
        <v>8.1999999999999993</v>
      </c>
      <c r="AJ731" s="97">
        <v>4.7</v>
      </c>
      <c r="AK731" s="99">
        <v>1.36</v>
      </c>
      <c r="AL731" s="100">
        <v>0.32100000000000001</v>
      </c>
      <c r="AM731" s="99">
        <v>1.63</v>
      </c>
      <c r="AN731" s="99">
        <v>2.04</v>
      </c>
      <c r="AO731" s="99">
        <v>0.08</v>
      </c>
      <c r="AP731" s="101">
        <v>15</v>
      </c>
      <c r="AQ731" s="102">
        <v>141</v>
      </c>
      <c r="AR731" s="103">
        <v>4</v>
      </c>
      <c r="AS731" s="102">
        <v>-3</v>
      </c>
      <c r="AT731" s="191">
        <v>0</v>
      </c>
      <c r="AU731" s="84">
        <v>377</v>
      </c>
      <c r="AV731" s="84">
        <v>63</v>
      </c>
      <c r="AW731" s="94">
        <v>-1.1499999999999999</v>
      </c>
      <c r="AX731" s="84" t="s">
        <v>1945</v>
      </c>
      <c r="AY731" s="97">
        <v>41</v>
      </c>
      <c r="AZ731" s="94">
        <v>5.01</v>
      </c>
      <c r="BA731" s="96">
        <v>92</v>
      </c>
      <c r="BB731" s="96">
        <v>11</v>
      </c>
      <c r="BC731" s="84" t="s">
        <v>1967</v>
      </c>
      <c r="BD731" s="97">
        <v>51.4</v>
      </c>
      <c r="BE731" s="94">
        <v>4.84</v>
      </c>
      <c r="BF731" s="96">
        <v>96</v>
      </c>
      <c r="BG731" s="96">
        <v>15</v>
      </c>
      <c r="BH731" s="97">
        <v>5</v>
      </c>
      <c r="BI731" s="94">
        <v>5.4</v>
      </c>
      <c r="BJ731" s="94">
        <v>7.11</v>
      </c>
      <c r="BK731" s="96">
        <v>1</v>
      </c>
      <c r="BL731" s="94">
        <v>0.59</v>
      </c>
      <c r="BM731" s="36">
        <v>4</v>
      </c>
      <c r="BN731" s="70" t="s">
        <v>1065</v>
      </c>
      <c r="BO731" s="104">
        <v>46</v>
      </c>
      <c r="BP731" s="84" t="s">
        <v>5447</v>
      </c>
      <c r="BQ731" s="84">
        <v>594311</v>
      </c>
      <c r="BR731" s="36" t="s">
        <v>4683</v>
      </c>
      <c r="BS731" s="36" t="s">
        <v>5323</v>
      </c>
      <c r="BT731" s="36" t="s">
        <v>3617</v>
      </c>
      <c r="BU731" s="84" t="s">
        <v>6010</v>
      </c>
      <c r="BV731" s="84" t="s">
        <v>4718</v>
      </c>
    </row>
    <row r="732" spans="1:74" x14ac:dyDescent="0.3">
      <c r="A732" s="84" t="s">
        <v>38</v>
      </c>
      <c r="B732" s="84" t="s">
        <v>29</v>
      </c>
      <c r="C732" s="84" t="s">
        <v>1103</v>
      </c>
      <c r="D732" s="84">
        <v>2018</v>
      </c>
      <c r="E732" s="84">
        <v>26</v>
      </c>
      <c r="F732" s="84" t="s">
        <v>1381</v>
      </c>
      <c r="G732" s="84" t="s">
        <v>1373</v>
      </c>
      <c r="H732" s="93" t="s">
        <v>1967</v>
      </c>
      <c r="I732" s="94">
        <v>0.38</v>
      </c>
      <c r="J732" s="93" t="s">
        <v>1064</v>
      </c>
      <c r="K732" s="184">
        <v>32.4</v>
      </c>
      <c r="L732" s="185">
        <v>1</v>
      </c>
      <c r="M732" s="96">
        <v>23</v>
      </c>
      <c r="N732" s="96">
        <v>3</v>
      </c>
      <c r="O732" s="96">
        <v>0</v>
      </c>
      <c r="P732" s="96">
        <v>0</v>
      </c>
      <c r="Q732" s="185">
        <v>0</v>
      </c>
      <c r="R732" s="96">
        <v>5</v>
      </c>
      <c r="S732" s="96">
        <v>155</v>
      </c>
      <c r="T732" s="96">
        <v>4</v>
      </c>
      <c r="U732" s="96">
        <v>14</v>
      </c>
      <c r="V732" s="96">
        <v>2</v>
      </c>
      <c r="W732" s="185">
        <v>27</v>
      </c>
      <c r="X732" s="96">
        <v>108</v>
      </c>
      <c r="Y732" s="96">
        <v>31</v>
      </c>
      <c r="Z732" s="96">
        <v>56</v>
      </c>
      <c r="AA732" s="96">
        <v>1</v>
      </c>
      <c r="AB732" s="96">
        <v>1</v>
      </c>
      <c r="AC732" s="96">
        <v>0</v>
      </c>
      <c r="AD732" s="96">
        <v>15</v>
      </c>
      <c r="AE732" s="188">
        <v>6.19</v>
      </c>
      <c r="AF732" s="96">
        <v>27</v>
      </c>
      <c r="AG732" s="97">
        <v>6.8</v>
      </c>
      <c r="AH732" s="98">
        <v>2</v>
      </c>
      <c r="AI732" s="97">
        <v>7</v>
      </c>
      <c r="AJ732" s="97">
        <v>3.5</v>
      </c>
      <c r="AK732" s="99">
        <v>1.01</v>
      </c>
      <c r="AL732" s="100">
        <v>0.3</v>
      </c>
      <c r="AM732" s="99">
        <v>1.41</v>
      </c>
      <c r="AN732" s="99">
        <v>1.5</v>
      </c>
      <c r="AO732" s="99">
        <v>0.05</v>
      </c>
      <c r="AP732" s="101">
        <v>10</v>
      </c>
      <c r="AQ732" s="102">
        <v>146</v>
      </c>
      <c r="AR732" s="103">
        <v>4</v>
      </c>
      <c r="AS732" s="102">
        <v>-4</v>
      </c>
      <c r="AT732" s="191">
        <v>0</v>
      </c>
      <c r="AU732" s="84">
        <v>378</v>
      </c>
      <c r="AV732" s="84">
        <v>64</v>
      </c>
      <c r="AW732" s="94">
        <v>-1.68</v>
      </c>
      <c r="AX732" s="84" t="s">
        <v>1859</v>
      </c>
      <c r="AY732" s="97">
        <v>67.599999999999994</v>
      </c>
      <c r="AZ732" s="94">
        <v>4.42</v>
      </c>
      <c r="BA732" s="96">
        <v>81</v>
      </c>
      <c r="BB732" s="96">
        <v>24</v>
      </c>
      <c r="BC732" s="84" t="s">
        <v>1967</v>
      </c>
      <c r="BD732" s="97">
        <v>65.8</v>
      </c>
      <c r="BE732" s="94">
        <v>4.51</v>
      </c>
      <c r="BF732" s="96">
        <v>89</v>
      </c>
      <c r="BG732" s="96">
        <v>22</v>
      </c>
      <c r="BH732" s="97">
        <v>5.7</v>
      </c>
      <c r="BI732" s="94">
        <v>7.94</v>
      </c>
      <c r="BJ732" s="94">
        <v>6.45</v>
      </c>
      <c r="BK732" s="96">
        <v>1</v>
      </c>
      <c r="BL732" s="94">
        <v>-1.75</v>
      </c>
      <c r="BM732" s="36">
        <v>3</v>
      </c>
      <c r="BN732" s="70" t="s">
        <v>1065</v>
      </c>
      <c r="BO732" s="104">
        <v>60</v>
      </c>
      <c r="BP732" s="84" t="s">
        <v>3394</v>
      </c>
      <c r="BQ732" s="84">
        <v>594986</v>
      </c>
      <c r="BR732" s="36" t="s">
        <v>4300</v>
      </c>
      <c r="BS732" s="36" t="s">
        <v>3687</v>
      </c>
      <c r="BT732" s="36" t="s">
        <v>3499</v>
      </c>
      <c r="BU732" s="84" t="s">
        <v>3701</v>
      </c>
      <c r="BV732" s="84" t="s">
        <v>4724</v>
      </c>
    </row>
    <row r="733" spans="1:74" x14ac:dyDescent="0.3">
      <c r="A733" s="84" t="s">
        <v>465</v>
      </c>
      <c r="B733" s="84" t="s">
        <v>384</v>
      </c>
      <c r="C733" s="84" t="s">
        <v>1103</v>
      </c>
      <c r="D733" s="84">
        <v>2018</v>
      </c>
      <c r="E733" s="84">
        <v>31</v>
      </c>
      <c r="F733" s="84" t="s">
        <v>1402</v>
      </c>
      <c r="G733" s="84" t="s">
        <v>1373</v>
      </c>
      <c r="H733" s="93" t="s">
        <v>1967</v>
      </c>
      <c r="I733" s="94">
        <v>0.31</v>
      </c>
      <c r="J733" s="93" t="s">
        <v>1064</v>
      </c>
      <c r="K733" s="184">
        <v>23.7</v>
      </c>
      <c r="L733" s="185">
        <v>1</v>
      </c>
      <c r="M733" s="96">
        <v>26</v>
      </c>
      <c r="N733" s="96">
        <v>2</v>
      </c>
      <c r="O733" s="96">
        <v>0</v>
      </c>
      <c r="P733" s="96">
        <v>0</v>
      </c>
      <c r="Q733" s="185">
        <v>0</v>
      </c>
      <c r="R733" s="96">
        <v>4</v>
      </c>
      <c r="S733" s="96">
        <v>135</v>
      </c>
      <c r="T733" s="96">
        <v>4</v>
      </c>
      <c r="U733" s="96">
        <v>12</v>
      </c>
      <c r="V733" s="96">
        <v>1</v>
      </c>
      <c r="W733" s="185">
        <v>27</v>
      </c>
      <c r="X733" s="96">
        <v>93</v>
      </c>
      <c r="Y733" s="96">
        <v>24</v>
      </c>
      <c r="Z733" s="96">
        <v>54</v>
      </c>
      <c r="AA733" s="96">
        <v>1</v>
      </c>
      <c r="AB733" s="96">
        <v>1</v>
      </c>
      <c r="AC733" s="96">
        <v>0</v>
      </c>
      <c r="AD733" s="96">
        <v>12</v>
      </c>
      <c r="AE733" s="188">
        <v>6.01</v>
      </c>
      <c r="AF733" s="96">
        <v>21</v>
      </c>
      <c r="AG733" s="97">
        <v>6.1</v>
      </c>
      <c r="AH733" s="98">
        <v>2.2999999999999998</v>
      </c>
      <c r="AI733" s="97">
        <v>7.9</v>
      </c>
      <c r="AJ733" s="97">
        <v>3.3</v>
      </c>
      <c r="AK733" s="99">
        <v>1.1399999999999999</v>
      </c>
      <c r="AL733" s="100">
        <v>0.30499999999999999</v>
      </c>
      <c r="AM733" s="99">
        <v>1.36</v>
      </c>
      <c r="AN733" s="99">
        <v>1.64</v>
      </c>
      <c r="AO733" s="99">
        <v>0.06</v>
      </c>
      <c r="AP733" s="101">
        <v>24</v>
      </c>
      <c r="AQ733" s="102">
        <v>142</v>
      </c>
      <c r="AR733" s="103">
        <v>4</v>
      </c>
      <c r="AS733" s="102">
        <v>-3</v>
      </c>
      <c r="AT733" s="191">
        <v>0</v>
      </c>
      <c r="AU733" s="84">
        <v>379</v>
      </c>
      <c r="AV733" s="84">
        <v>65</v>
      </c>
      <c r="AW733" s="94">
        <v>-1.44</v>
      </c>
      <c r="AX733" s="84" t="s">
        <v>1859</v>
      </c>
      <c r="AY733" s="97">
        <v>64.099999999999994</v>
      </c>
      <c r="AZ733" s="94">
        <v>4.49</v>
      </c>
      <c r="BA733" s="96">
        <v>83</v>
      </c>
      <c r="BB733" s="96">
        <v>22</v>
      </c>
      <c r="BC733" s="84" t="s">
        <v>1967</v>
      </c>
      <c r="BD733" s="97">
        <v>62.8</v>
      </c>
      <c r="BE733" s="94">
        <v>4.58</v>
      </c>
      <c r="BF733" s="96">
        <v>90</v>
      </c>
      <c r="BG733" s="96">
        <v>20</v>
      </c>
      <c r="BH733" s="97">
        <v>3</v>
      </c>
      <c r="BI733" s="94">
        <v>12</v>
      </c>
      <c r="BJ733" s="94">
        <v>15.88</v>
      </c>
      <c r="BK733" s="96">
        <v>0</v>
      </c>
      <c r="BL733" s="94">
        <v>-5.99</v>
      </c>
      <c r="BM733" s="36">
        <v>4</v>
      </c>
      <c r="BN733" s="70" t="s">
        <v>1065</v>
      </c>
      <c r="BO733" s="104">
        <v>60</v>
      </c>
      <c r="BP733" s="84" t="s">
        <v>1953</v>
      </c>
      <c r="BQ733" s="84">
        <v>458584</v>
      </c>
      <c r="BR733" s="36" t="s">
        <v>3776</v>
      </c>
      <c r="BS733" s="36" t="s">
        <v>3687</v>
      </c>
      <c r="BT733" s="36" t="s">
        <v>4566</v>
      </c>
      <c r="BU733" s="84" t="s">
        <v>3499</v>
      </c>
      <c r="BV733" s="84" t="s">
        <v>5383</v>
      </c>
    </row>
    <row r="734" spans="1:74" x14ac:dyDescent="0.3">
      <c r="A734" s="84" t="s">
        <v>2283</v>
      </c>
      <c r="B734" s="84" t="s">
        <v>913</v>
      </c>
      <c r="C734" s="84" t="s">
        <v>1065</v>
      </c>
      <c r="D734" s="84">
        <v>2018</v>
      </c>
      <c r="E734" s="84">
        <v>36</v>
      </c>
      <c r="F734" s="84" t="s">
        <v>1397</v>
      </c>
      <c r="G734" s="84" t="s">
        <v>1373</v>
      </c>
      <c r="H734" s="93" t="s">
        <v>1967</v>
      </c>
      <c r="I734" s="94">
        <v>0.28999999999999998</v>
      </c>
      <c r="J734" s="93" t="s">
        <v>1064</v>
      </c>
      <c r="K734" s="184">
        <v>20.5</v>
      </c>
      <c r="L734" s="185">
        <v>1</v>
      </c>
      <c r="M734" s="96">
        <v>21</v>
      </c>
      <c r="N734" s="96">
        <v>2</v>
      </c>
      <c r="O734" s="96">
        <v>0</v>
      </c>
      <c r="P734" s="96">
        <v>0</v>
      </c>
      <c r="Q734" s="185">
        <v>1</v>
      </c>
      <c r="R734" s="96">
        <v>5</v>
      </c>
      <c r="S734" s="96">
        <v>123</v>
      </c>
      <c r="T734" s="96">
        <v>4</v>
      </c>
      <c r="U734" s="96">
        <v>12</v>
      </c>
      <c r="V734" s="96">
        <v>1</v>
      </c>
      <c r="W734" s="185">
        <v>21</v>
      </c>
      <c r="X734" s="96">
        <v>84</v>
      </c>
      <c r="Y734" s="96">
        <v>24</v>
      </c>
      <c r="Z734" s="96">
        <v>54</v>
      </c>
      <c r="AA734" s="96">
        <v>1</v>
      </c>
      <c r="AB734" s="96">
        <v>1</v>
      </c>
      <c r="AC734" s="96">
        <v>0</v>
      </c>
      <c r="AD734" s="96">
        <v>13</v>
      </c>
      <c r="AE734" s="188">
        <v>6.01</v>
      </c>
      <c r="AF734" s="96">
        <v>21</v>
      </c>
      <c r="AG734" s="97">
        <v>6.6</v>
      </c>
      <c r="AH734" s="98">
        <v>1.8</v>
      </c>
      <c r="AI734" s="97">
        <v>6.7</v>
      </c>
      <c r="AJ734" s="97">
        <v>3.7</v>
      </c>
      <c r="AK734" s="99">
        <v>1.24</v>
      </c>
      <c r="AL734" s="100">
        <v>0.29399999999999998</v>
      </c>
      <c r="AM734" s="99">
        <v>1.46</v>
      </c>
      <c r="AN734" s="99">
        <v>1.79</v>
      </c>
      <c r="AO734" s="99">
        <v>0.06</v>
      </c>
      <c r="AP734" s="101">
        <v>5</v>
      </c>
      <c r="AQ734" s="102">
        <v>142</v>
      </c>
      <c r="AR734" s="103">
        <v>4</v>
      </c>
      <c r="AS734" s="102">
        <v>-2</v>
      </c>
      <c r="AT734" s="191">
        <v>0</v>
      </c>
      <c r="AU734" s="84">
        <v>380</v>
      </c>
      <c r="AV734" s="84">
        <v>66</v>
      </c>
      <c r="AW734" s="94">
        <v>-1.34</v>
      </c>
      <c r="AX734" s="84" t="s">
        <v>1859</v>
      </c>
      <c r="AY734" s="97">
        <v>64.3</v>
      </c>
      <c r="AZ734" s="94">
        <v>4.8</v>
      </c>
      <c r="BA734" s="96">
        <v>88</v>
      </c>
      <c r="BB734" s="96">
        <v>17</v>
      </c>
      <c r="BC734" s="84" t="s">
        <v>1967</v>
      </c>
      <c r="BD734" s="97">
        <v>61.3</v>
      </c>
      <c r="BE734" s="94">
        <v>4.67</v>
      </c>
      <c r="BF734" s="96">
        <v>92</v>
      </c>
      <c r="BG734" s="96">
        <v>19</v>
      </c>
      <c r="BH734" s="97">
        <v>7.7</v>
      </c>
      <c r="BI734" s="94">
        <v>1.17</v>
      </c>
      <c r="BJ734" s="94">
        <v>5.63</v>
      </c>
      <c r="BK734" s="96">
        <v>3</v>
      </c>
      <c r="BL734" s="94">
        <v>4.84</v>
      </c>
      <c r="BM734" s="36">
        <v>1</v>
      </c>
      <c r="BN734" s="70" t="s">
        <v>1065</v>
      </c>
      <c r="BO734" s="104">
        <v>54</v>
      </c>
      <c r="BP734" s="84" t="s">
        <v>2284</v>
      </c>
      <c r="BQ734" s="84">
        <v>466948</v>
      </c>
      <c r="BR734" s="36" t="s">
        <v>4709</v>
      </c>
      <c r="BS734" s="36" t="s">
        <v>4279</v>
      </c>
      <c r="BT734" s="36" t="s">
        <v>3500</v>
      </c>
      <c r="BU734" s="84" t="s">
        <v>3709</v>
      </c>
      <c r="BV734" s="84" t="s">
        <v>4695</v>
      </c>
    </row>
    <row r="735" spans="1:74" x14ac:dyDescent="0.3">
      <c r="A735" s="84" t="s">
        <v>961</v>
      </c>
      <c r="B735" s="84" t="s">
        <v>6247</v>
      </c>
      <c r="C735" s="84" t="s">
        <v>1065</v>
      </c>
      <c r="D735" s="84">
        <v>2018</v>
      </c>
      <c r="E735" s="84">
        <v>31</v>
      </c>
      <c r="F735" s="84" t="s">
        <v>1381</v>
      </c>
      <c r="G735" s="84" t="s">
        <v>1373</v>
      </c>
      <c r="H735" s="93" t="s">
        <v>1967</v>
      </c>
      <c r="I735" s="94">
        <v>0.12</v>
      </c>
      <c r="J735" s="93" t="s">
        <v>1064</v>
      </c>
      <c r="K735" s="184">
        <v>25.2</v>
      </c>
      <c r="L735" s="185">
        <v>1</v>
      </c>
      <c r="M735" s="96">
        <v>28</v>
      </c>
      <c r="N735" s="96">
        <v>0</v>
      </c>
      <c r="O735" s="96">
        <v>0</v>
      </c>
      <c r="P735" s="96">
        <v>0</v>
      </c>
      <c r="Q735" s="185">
        <v>0</v>
      </c>
      <c r="R735" s="96">
        <v>11</v>
      </c>
      <c r="S735" s="96">
        <v>139</v>
      </c>
      <c r="T735" s="96">
        <v>5</v>
      </c>
      <c r="U735" s="96">
        <v>18</v>
      </c>
      <c r="V735" s="96">
        <v>2</v>
      </c>
      <c r="W735" s="185">
        <v>22</v>
      </c>
      <c r="X735" s="96">
        <v>87</v>
      </c>
      <c r="Y735" s="96">
        <v>33</v>
      </c>
      <c r="Z735" s="96">
        <v>56</v>
      </c>
      <c r="AA735" s="96">
        <v>2</v>
      </c>
      <c r="AB735" s="96">
        <v>1</v>
      </c>
      <c r="AC735" s="96">
        <v>0</v>
      </c>
      <c r="AD735" s="96">
        <v>23</v>
      </c>
      <c r="AE735" s="188">
        <v>6.18</v>
      </c>
      <c r="AF735" s="96">
        <v>25</v>
      </c>
      <c r="AG735" s="97">
        <v>7.7</v>
      </c>
      <c r="AH735" s="98">
        <v>1.2</v>
      </c>
      <c r="AI735" s="97">
        <v>7</v>
      </c>
      <c r="AJ735" s="97">
        <v>5.3</v>
      </c>
      <c r="AK735" s="99">
        <v>1.57</v>
      </c>
      <c r="AL735" s="100">
        <v>0.32900000000000001</v>
      </c>
      <c r="AM735" s="99">
        <v>1.85</v>
      </c>
      <c r="AN735" s="99">
        <v>2.33</v>
      </c>
      <c r="AO735" s="99">
        <v>0.08</v>
      </c>
      <c r="AP735" s="101">
        <v>0</v>
      </c>
      <c r="AQ735" s="102">
        <v>146</v>
      </c>
      <c r="AR735" s="103">
        <v>4</v>
      </c>
      <c r="AS735" s="102">
        <v>-3</v>
      </c>
      <c r="AT735" s="191">
        <v>0</v>
      </c>
      <c r="AU735" s="84">
        <v>381</v>
      </c>
      <c r="AV735" s="84">
        <v>67</v>
      </c>
      <c r="AW735" s="94">
        <v>-0.98</v>
      </c>
      <c r="AX735" s="84" t="s">
        <v>1945</v>
      </c>
      <c r="AY735" s="97">
        <v>38.6</v>
      </c>
      <c r="AZ735" s="94">
        <v>5.27</v>
      </c>
      <c r="BA735" s="96">
        <v>97</v>
      </c>
      <c r="BB735" s="96">
        <v>9</v>
      </c>
      <c r="BC735" s="84" t="s">
        <v>1967</v>
      </c>
      <c r="BD735" s="97">
        <v>49</v>
      </c>
      <c r="BE735" s="94">
        <v>5.2</v>
      </c>
      <c r="BF735" s="96">
        <v>103</v>
      </c>
      <c r="BG735" s="96">
        <v>11</v>
      </c>
      <c r="BH735" s="97">
        <v>6.7</v>
      </c>
      <c r="BI735" s="94">
        <v>12.15</v>
      </c>
      <c r="BJ735" s="94">
        <v>5.17</v>
      </c>
      <c r="BK735" s="96">
        <v>4</v>
      </c>
      <c r="BL735" s="94">
        <v>-5.97</v>
      </c>
      <c r="BM735" s="36">
        <v>-1</v>
      </c>
      <c r="BN735" s="70" t="s">
        <v>1065</v>
      </c>
      <c r="BO735" s="104">
        <v>42</v>
      </c>
      <c r="BP735" s="84" t="s">
        <v>6248</v>
      </c>
      <c r="BQ735" s="84">
        <v>455376</v>
      </c>
      <c r="BR735" s="36" t="s">
        <v>5334</v>
      </c>
      <c r="BS735" s="36" t="s">
        <v>3706</v>
      </c>
      <c r="BT735" s="36" t="s">
        <v>5167</v>
      </c>
      <c r="BU735" s="84" t="s">
        <v>2930</v>
      </c>
      <c r="BV735" s="84" t="s">
        <v>5383</v>
      </c>
    </row>
    <row r="736" spans="1:74" x14ac:dyDescent="0.3">
      <c r="A736" s="84" t="s">
        <v>10</v>
      </c>
      <c r="B736" s="84" t="s">
        <v>258</v>
      </c>
      <c r="C736" s="84" t="s">
        <v>1065</v>
      </c>
      <c r="D736" s="84">
        <v>2018</v>
      </c>
      <c r="E736" s="84">
        <v>25</v>
      </c>
      <c r="F736" s="84" t="s">
        <v>1388</v>
      </c>
      <c r="G736" s="84" t="s">
        <v>1373</v>
      </c>
      <c r="H736" s="93" t="s">
        <v>1967</v>
      </c>
      <c r="I736" s="94">
        <v>7.0000000000000007E-2</v>
      </c>
      <c r="J736" s="93" t="s">
        <v>1064</v>
      </c>
      <c r="K736" s="184">
        <v>29.8</v>
      </c>
      <c r="L736" s="185">
        <v>1</v>
      </c>
      <c r="M736" s="96">
        <v>28</v>
      </c>
      <c r="N736" s="96">
        <v>0</v>
      </c>
      <c r="O736" s="96">
        <v>0</v>
      </c>
      <c r="P736" s="96">
        <v>0</v>
      </c>
      <c r="Q736" s="185">
        <v>0</v>
      </c>
      <c r="R736" s="96">
        <v>10</v>
      </c>
      <c r="S736" s="96">
        <v>137</v>
      </c>
      <c r="T736" s="96">
        <v>6</v>
      </c>
      <c r="U736" s="96">
        <v>16</v>
      </c>
      <c r="V736" s="96">
        <v>1</v>
      </c>
      <c r="W736" s="185">
        <v>24</v>
      </c>
      <c r="X736" s="96">
        <v>86</v>
      </c>
      <c r="Y736" s="96">
        <v>33</v>
      </c>
      <c r="Z736" s="96">
        <v>56</v>
      </c>
      <c r="AA736" s="96">
        <v>2</v>
      </c>
      <c r="AB736" s="96">
        <v>2</v>
      </c>
      <c r="AC736" s="96">
        <v>0</v>
      </c>
      <c r="AD736" s="96">
        <v>21</v>
      </c>
      <c r="AE736" s="188">
        <v>6.2</v>
      </c>
      <c r="AF736" s="96">
        <v>27</v>
      </c>
      <c r="AG736" s="97">
        <v>8.4</v>
      </c>
      <c r="AH736" s="98">
        <v>1.5</v>
      </c>
      <c r="AI736" s="97">
        <v>7.8</v>
      </c>
      <c r="AJ736" s="97">
        <v>4.9000000000000004</v>
      </c>
      <c r="AK736" s="99">
        <v>1.81</v>
      </c>
      <c r="AL736" s="100">
        <v>0.32700000000000001</v>
      </c>
      <c r="AM736" s="99">
        <v>1.78</v>
      </c>
      <c r="AN736" s="99">
        <v>2.5499999999999998</v>
      </c>
      <c r="AO736" s="99">
        <v>0.1</v>
      </c>
      <c r="AP736" s="101">
        <v>4</v>
      </c>
      <c r="AQ736" s="102">
        <v>146</v>
      </c>
      <c r="AR736" s="103">
        <v>4</v>
      </c>
      <c r="AS736" s="102">
        <v>-4</v>
      </c>
      <c r="AT736" s="191">
        <v>0</v>
      </c>
      <c r="AU736" s="84">
        <v>382</v>
      </c>
      <c r="AV736" s="84">
        <v>68</v>
      </c>
      <c r="AW736" s="94">
        <v>-1.24</v>
      </c>
      <c r="AX736" s="84" t="s">
        <v>1945</v>
      </c>
      <c r="AY736" s="97">
        <v>40.200000000000003</v>
      </c>
      <c r="AZ736" s="94">
        <v>5.25</v>
      </c>
      <c r="BA736" s="96">
        <v>97</v>
      </c>
      <c r="BB736" s="96">
        <v>9</v>
      </c>
      <c r="BC736" s="84" t="s">
        <v>1967</v>
      </c>
      <c r="BD736" s="97">
        <v>50.7</v>
      </c>
      <c r="BE736" s="94">
        <v>4.96</v>
      </c>
      <c r="BF736" s="96">
        <v>98</v>
      </c>
      <c r="BG736" s="96">
        <v>13</v>
      </c>
      <c r="BH736" s="97">
        <v>2</v>
      </c>
      <c r="BI736" s="94">
        <v>13.5</v>
      </c>
      <c r="BJ736" s="94">
        <v>5.96</v>
      </c>
      <c r="BK736" s="96">
        <v>1</v>
      </c>
      <c r="BL736" s="94">
        <v>-7.3</v>
      </c>
      <c r="BM736" s="36">
        <v>2</v>
      </c>
      <c r="BN736" s="70" t="s">
        <v>1065</v>
      </c>
      <c r="BO736" s="104">
        <v>49</v>
      </c>
      <c r="BP736" s="84" t="s">
        <v>4559</v>
      </c>
      <c r="BQ736" s="84">
        <v>602083</v>
      </c>
      <c r="BR736" s="36" t="s">
        <v>4733</v>
      </c>
      <c r="BS736" s="36" t="s">
        <v>6010</v>
      </c>
      <c r="BT736" s="36" t="s">
        <v>6018</v>
      </c>
      <c r="BU736" s="84" t="s">
        <v>1113</v>
      </c>
      <c r="BV736" s="84" t="s">
        <v>4723</v>
      </c>
    </row>
    <row r="737" spans="1:74" x14ac:dyDescent="0.3">
      <c r="A737" s="84" t="s">
        <v>159</v>
      </c>
      <c r="B737" s="84" t="s">
        <v>29</v>
      </c>
      <c r="C737" s="84" t="s">
        <v>1065</v>
      </c>
      <c r="D737" s="84">
        <v>2018</v>
      </c>
      <c r="E737" s="84">
        <v>27</v>
      </c>
      <c r="F737" s="84" t="s">
        <v>1394</v>
      </c>
      <c r="G737" s="84" t="s">
        <v>1373</v>
      </c>
      <c r="H737" s="93" t="s">
        <v>1967</v>
      </c>
      <c r="I737" s="94">
        <v>0.04</v>
      </c>
      <c r="J737" s="93" t="s">
        <v>1064</v>
      </c>
      <c r="K737" s="184">
        <v>28.3</v>
      </c>
      <c r="L737" s="185">
        <v>1</v>
      </c>
      <c r="M737" s="96">
        <v>27</v>
      </c>
      <c r="N737" s="96">
        <v>0</v>
      </c>
      <c r="O737" s="96">
        <v>0</v>
      </c>
      <c r="P737" s="96">
        <v>0</v>
      </c>
      <c r="Q737" s="185">
        <v>0</v>
      </c>
      <c r="R737" s="96">
        <v>9</v>
      </c>
      <c r="S737" s="96">
        <v>136</v>
      </c>
      <c r="T737" s="96">
        <v>6</v>
      </c>
      <c r="U737" s="96">
        <v>16</v>
      </c>
      <c r="V737" s="96">
        <v>1</v>
      </c>
      <c r="W737" s="185">
        <v>23</v>
      </c>
      <c r="X737" s="96">
        <v>84</v>
      </c>
      <c r="Y737" s="96">
        <v>34</v>
      </c>
      <c r="Z737" s="96">
        <v>56</v>
      </c>
      <c r="AA737" s="96">
        <v>2</v>
      </c>
      <c r="AB737" s="96">
        <v>2</v>
      </c>
      <c r="AC737" s="96">
        <v>0</v>
      </c>
      <c r="AD737" s="96">
        <v>22</v>
      </c>
      <c r="AE737" s="188">
        <v>6.23</v>
      </c>
      <c r="AF737" s="96">
        <v>28</v>
      </c>
      <c r="AG737" s="97">
        <v>8.9</v>
      </c>
      <c r="AH737" s="98">
        <v>1.4</v>
      </c>
      <c r="AI737" s="97">
        <v>7.8</v>
      </c>
      <c r="AJ737" s="97">
        <v>5.0999999999999996</v>
      </c>
      <c r="AK737" s="99">
        <v>1.89</v>
      </c>
      <c r="AL737" s="100">
        <v>0.33</v>
      </c>
      <c r="AM737" s="99">
        <v>1.85</v>
      </c>
      <c r="AN737" s="99">
        <v>2.67</v>
      </c>
      <c r="AO737" s="99">
        <v>0.11</v>
      </c>
      <c r="AP737" s="101">
        <v>3</v>
      </c>
      <c r="AQ737" s="102">
        <v>147</v>
      </c>
      <c r="AR737" s="103">
        <v>4</v>
      </c>
      <c r="AS737" s="102">
        <v>-4</v>
      </c>
      <c r="AT737" s="191">
        <v>0</v>
      </c>
      <c r="AU737" s="84">
        <v>383</v>
      </c>
      <c r="AV737" s="84">
        <v>69</v>
      </c>
      <c r="AW737" s="94">
        <v>-0.97</v>
      </c>
      <c r="AX737" s="84" t="s">
        <v>1945</v>
      </c>
      <c r="AY737" s="97">
        <v>39.200000000000003</v>
      </c>
      <c r="AZ737" s="94">
        <v>5.36</v>
      </c>
      <c r="BA737" s="96">
        <v>99</v>
      </c>
      <c r="BB737" s="96">
        <v>9</v>
      </c>
      <c r="BC737" s="84" t="s">
        <v>1967</v>
      </c>
      <c r="BD737" s="97">
        <v>49.5</v>
      </c>
      <c r="BE737" s="94">
        <v>5.26</v>
      </c>
      <c r="BF737" s="96">
        <v>104</v>
      </c>
      <c r="BG737" s="96">
        <v>11</v>
      </c>
      <c r="BH737" s="97">
        <v>2.2999999999999998</v>
      </c>
      <c r="BI737" s="94">
        <v>3.86</v>
      </c>
      <c r="BJ737" s="94">
        <v>10.75</v>
      </c>
      <c r="BK737" s="96">
        <v>0</v>
      </c>
      <c r="BL737" s="94">
        <v>2.38</v>
      </c>
      <c r="BM737" s="36">
        <v>4</v>
      </c>
      <c r="BN737" s="70" t="s">
        <v>1065</v>
      </c>
      <c r="BO737" s="104">
        <v>47</v>
      </c>
      <c r="BP737" s="84" t="s">
        <v>6249</v>
      </c>
      <c r="BQ737" s="84">
        <v>573016</v>
      </c>
      <c r="BR737" s="36" t="s">
        <v>4434</v>
      </c>
      <c r="BS737" s="36" t="s">
        <v>4400</v>
      </c>
      <c r="BT737" s="36" t="s">
        <v>1113</v>
      </c>
      <c r="BU737" s="84" t="s">
        <v>4405</v>
      </c>
      <c r="BV737" s="84" t="s">
        <v>4723</v>
      </c>
    </row>
    <row r="738" spans="1:74" x14ac:dyDescent="0.3">
      <c r="A738" s="84" t="s">
        <v>2193</v>
      </c>
      <c r="B738" s="84" t="s">
        <v>2194</v>
      </c>
      <c r="C738" s="84" t="s">
        <v>1103</v>
      </c>
      <c r="D738" s="84">
        <v>2018</v>
      </c>
      <c r="E738" s="84">
        <v>35</v>
      </c>
      <c r="F738" s="84" t="s">
        <v>1400</v>
      </c>
      <c r="G738" s="84" t="s">
        <v>1373</v>
      </c>
      <c r="H738" s="93" t="s">
        <v>1967</v>
      </c>
      <c r="I738" s="94">
        <v>0.21</v>
      </c>
      <c r="J738" s="93" t="s">
        <v>1064</v>
      </c>
      <c r="K738" s="184">
        <v>21</v>
      </c>
      <c r="L738" s="185">
        <v>1</v>
      </c>
      <c r="M738" s="96">
        <v>29</v>
      </c>
      <c r="N738" s="96">
        <v>0</v>
      </c>
      <c r="O738" s="96">
        <v>0</v>
      </c>
      <c r="P738" s="96">
        <v>0</v>
      </c>
      <c r="Q738" s="185">
        <v>8</v>
      </c>
      <c r="R738" s="96">
        <v>15</v>
      </c>
      <c r="S738" s="96">
        <v>121</v>
      </c>
      <c r="T738" s="96">
        <v>3</v>
      </c>
      <c r="U738" s="96">
        <v>11</v>
      </c>
      <c r="V738" s="96">
        <v>1</v>
      </c>
      <c r="W738" s="185">
        <v>25</v>
      </c>
      <c r="X738" s="96">
        <v>83</v>
      </c>
      <c r="Y738" s="96">
        <v>22</v>
      </c>
      <c r="Z738" s="96">
        <v>55</v>
      </c>
      <c r="AA738" s="96">
        <v>2</v>
      </c>
      <c r="AB738" s="96">
        <v>1</v>
      </c>
      <c r="AC738" s="96">
        <v>0</v>
      </c>
      <c r="AD738" s="96">
        <v>11</v>
      </c>
      <c r="AE738" s="188">
        <v>6.12</v>
      </c>
      <c r="AF738" s="96">
        <v>20</v>
      </c>
      <c r="AG738" s="97">
        <v>6.5</v>
      </c>
      <c r="AH738" s="98">
        <v>2.2999999999999998</v>
      </c>
      <c r="AI738" s="97">
        <v>7.8</v>
      </c>
      <c r="AJ738" s="97">
        <v>3.5</v>
      </c>
      <c r="AK738" s="99">
        <v>0.98</v>
      </c>
      <c r="AL738" s="100">
        <v>0.30499999999999999</v>
      </c>
      <c r="AM738" s="99">
        <v>1.35</v>
      </c>
      <c r="AN738" s="99">
        <v>1.48</v>
      </c>
      <c r="AO738" s="99">
        <v>0.05</v>
      </c>
      <c r="AP738" s="101">
        <v>23</v>
      </c>
      <c r="AQ738" s="102">
        <v>144</v>
      </c>
      <c r="AR738" s="103">
        <v>4</v>
      </c>
      <c r="AS738" s="102">
        <v>-3</v>
      </c>
      <c r="AT738" s="191">
        <v>0</v>
      </c>
      <c r="AU738" s="84">
        <v>384</v>
      </c>
      <c r="AV738" s="84">
        <v>70</v>
      </c>
      <c r="AW738" s="94">
        <v>-1.48</v>
      </c>
      <c r="AX738" s="84" t="s">
        <v>1955</v>
      </c>
      <c r="AY738" s="97">
        <v>40.1</v>
      </c>
      <c r="AZ738" s="94">
        <v>4.79</v>
      </c>
      <c r="BA738" s="96">
        <v>88</v>
      </c>
      <c r="BB738" s="96">
        <v>13</v>
      </c>
      <c r="BC738" s="84" t="s">
        <v>1967</v>
      </c>
      <c r="BD738" s="97">
        <v>50.5</v>
      </c>
      <c r="BE738" s="94">
        <v>4.6399999999999997</v>
      </c>
      <c r="BF738" s="96">
        <v>92</v>
      </c>
      <c r="BG738" s="96">
        <v>17</v>
      </c>
      <c r="BH738" s="97">
        <v>5.7</v>
      </c>
      <c r="BI738" s="94">
        <v>9.5299999999999994</v>
      </c>
      <c r="BJ738" s="94">
        <v>6.45</v>
      </c>
      <c r="BK738" s="96">
        <v>1</v>
      </c>
      <c r="BL738" s="94">
        <v>-3.41</v>
      </c>
      <c r="BM738" s="36">
        <v>2</v>
      </c>
      <c r="BN738" s="70" t="s">
        <v>1065</v>
      </c>
      <c r="BO738" s="104">
        <v>45</v>
      </c>
      <c r="BP738" s="84" t="s">
        <v>2195</v>
      </c>
      <c r="BQ738" s="84">
        <v>450282</v>
      </c>
      <c r="BR738" s="36" t="s">
        <v>3768</v>
      </c>
      <c r="BS738" s="36" t="s">
        <v>3591</v>
      </c>
      <c r="BT738" s="36" t="s">
        <v>3513</v>
      </c>
      <c r="BU738" s="84" t="s">
        <v>3592</v>
      </c>
      <c r="BV738" s="84" t="s">
        <v>4695</v>
      </c>
    </row>
    <row r="739" spans="1:74" x14ac:dyDescent="0.3">
      <c r="A739" s="84" t="s">
        <v>6250</v>
      </c>
      <c r="B739" s="84" t="s">
        <v>161</v>
      </c>
      <c r="C739" s="84" t="s">
        <v>1065</v>
      </c>
      <c r="D739" s="84">
        <v>2018</v>
      </c>
      <c r="E739" s="84">
        <v>24</v>
      </c>
      <c r="F739" s="84" t="s">
        <v>1375</v>
      </c>
      <c r="G739" s="84" t="s">
        <v>1373</v>
      </c>
      <c r="H739" s="93" t="s">
        <v>1967</v>
      </c>
      <c r="I739" s="94">
        <v>0.14000000000000001</v>
      </c>
      <c r="J739" s="93" t="s">
        <v>1064</v>
      </c>
      <c r="K739" s="184">
        <v>31.3</v>
      </c>
      <c r="L739" s="185">
        <v>1</v>
      </c>
      <c r="M739" s="96">
        <v>33</v>
      </c>
      <c r="N739" s="96">
        <v>0</v>
      </c>
      <c r="O739" s="96">
        <v>0</v>
      </c>
      <c r="P739" s="96">
        <v>0</v>
      </c>
      <c r="Q739" s="185">
        <v>0</v>
      </c>
      <c r="R739" s="96">
        <v>10</v>
      </c>
      <c r="S739" s="96">
        <v>158</v>
      </c>
      <c r="T739" s="96">
        <v>6</v>
      </c>
      <c r="U739" s="96">
        <v>20</v>
      </c>
      <c r="V739" s="96">
        <v>1</v>
      </c>
      <c r="W739" s="185">
        <v>26</v>
      </c>
      <c r="X739" s="96">
        <v>98</v>
      </c>
      <c r="Y739" s="96">
        <v>35</v>
      </c>
      <c r="Z739" s="96">
        <v>57</v>
      </c>
      <c r="AA739" s="96">
        <v>2</v>
      </c>
      <c r="AB739" s="96">
        <v>2</v>
      </c>
      <c r="AC739" s="96">
        <v>0</v>
      </c>
      <c r="AD739" s="96">
        <v>24</v>
      </c>
      <c r="AE739" s="188">
        <v>6.37</v>
      </c>
      <c r="AF739" s="96">
        <v>30</v>
      </c>
      <c r="AG739" s="97">
        <v>8.1999999999999993</v>
      </c>
      <c r="AH739" s="98">
        <v>1.3</v>
      </c>
      <c r="AI739" s="97">
        <v>7.5</v>
      </c>
      <c r="AJ739" s="97">
        <v>5.5</v>
      </c>
      <c r="AK739" s="99">
        <v>1.75</v>
      </c>
      <c r="AL739" s="100">
        <v>0.34200000000000003</v>
      </c>
      <c r="AM739" s="99">
        <v>1.91</v>
      </c>
      <c r="AN739" s="99">
        <v>2.5499999999999998</v>
      </c>
      <c r="AO739" s="99">
        <v>0.1</v>
      </c>
      <c r="AP739" s="101">
        <v>1</v>
      </c>
      <c r="AQ739" s="102">
        <v>150</v>
      </c>
      <c r="AR739" s="103">
        <v>3</v>
      </c>
      <c r="AS739" s="102">
        <v>-4</v>
      </c>
      <c r="AT739" s="191">
        <v>0</v>
      </c>
      <c r="AU739" s="84">
        <v>385</v>
      </c>
      <c r="AV739" s="84">
        <v>71</v>
      </c>
      <c r="AW739" s="94">
        <v>-1.3</v>
      </c>
      <c r="AX739" s="84" t="s">
        <v>1945</v>
      </c>
      <c r="AY739" s="97">
        <v>42.6</v>
      </c>
      <c r="AZ739" s="94">
        <v>5.38</v>
      </c>
      <c r="BA739" s="96">
        <v>99</v>
      </c>
      <c r="BB739" s="96">
        <v>9</v>
      </c>
      <c r="BC739" s="84" t="s">
        <v>1967</v>
      </c>
      <c r="BD739" s="97">
        <v>52.9</v>
      </c>
      <c r="BE739" s="94">
        <v>5.07</v>
      </c>
      <c r="BF739" s="96">
        <v>100</v>
      </c>
      <c r="BG739" s="96">
        <v>13</v>
      </c>
      <c r="BH739" s="97">
        <v>8</v>
      </c>
      <c r="BI739" s="94">
        <v>5.63</v>
      </c>
      <c r="BJ739" s="94">
        <v>6.64</v>
      </c>
      <c r="BK739" s="96">
        <v>1</v>
      </c>
      <c r="BL739" s="94">
        <v>0.75</v>
      </c>
      <c r="BM739" s="36">
        <v>2</v>
      </c>
      <c r="BN739" s="70" t="s">
        <v>1065</v>
      </c>
      <c r="BO739" s="104">
        <v>45</v>
      </c>
      <c r="BP739" s="84" t="s">
        <v>6251</v>
      </c>
      <c r="BQ739" s="84">
        <v>643320</v>
      </c>
      <c r="BR739" s="36" t="s">
        <v>4738</v>
      </c>
      <c r="BS739" s="36" t="s">
        <v>3198</v>
      </c>
      <c r="BT739" s="36" t="s">
        <v>4405</v>
      </c>
      <c r="BU739" s="84" t="s">
        <v>6252</v>
      </c>
      <c r="BV739" s="84" t="s">
        <v>4723</v>
      </c>
    </row>
    <row r="740" spans="1:74" x14ac:dyDescent="0.3">
      <c r="A740" s="84" t="s">
        <v>114</v>
      </c>
      <c r="B740" s="84" t="s">
        <v>227</v>
      </c>
      <c r="C740" s="84" t="s">
        <v>1065</v>
      </c>
      <c r="D740" s="84">
        <v>2018</v>
      </c>
      <c r="E740" s="84">
        <v>28</v>
      </c>
      <c r="F740" s="84" t="s">
        <v>1386</v>
      </c>
      <c r="G740" s="84" t="s">
        <v>1373</v>
      </c>
      <c r="H740" s="93" t="s">
        <v>1967</v>
      </c>
      <c r="I740" s="94">
        <v>0.02</v>
      </c>
      <c r="J740" s="93" t="s">
        <v>1064</v>
      </c>
      <c r="K740" s="184">
        <v>27.4</v>
      </c>
      <c r="L740" s="185">
        <v>1</v>
      </c>
      <c r="M740" s="96">
        <v>26</v>
      </c>
      <c r="N740" s="96">
        <v>0</v>
      </c>
      <c r="O740" s="96">
        <v>0</v>
      </c>
      <c r="P740" s="96">
        <v>0</v>
      </c>
      <c r="Q740" s="185">
        <v>0</v>
      </c>
      <c r="R740" s="96">
        <v>9</v>
      </c>
      <c r="S740" s="96">
        <v>133</v>
      </c>
      <c r="T740" s="96">
        <v>5</v>
      </c>
      <c r="U740" s="96">
        <v>15</v>
      </c>
      <c r="V740" s="96">
        <v>1</v>
      </c>
      <c r="W740" s="185">
        <v>23</v>
      </c>
      <c r="X740" s="96">
        <v>81</v>
      </c>
      <c r="Y740" s="96">
        <v>36</v>
      </c>
      <c r="Z740" s="96">
        <v>59</v>
      </c>
      <c r="AA740" s="96">
        <v>2</v>
      </c>
      <c r="AB740" s="96">
        <v>2</v>
      </c>
      <c r="AC740" s="96">
        <v>0</v>
      </c>
      <c r="AD740" s="96">
        <v>24</v>
      </c>
      <c r="AE740" s="188">
        <v>6.55</v>
      </c>
      <c r="AF740" s="96">
        <v>29</v>
      </c>
      <c r="AG740" s="97">
        <v>9.1999999999999993</v>
      </c>
      <c r="AH740" s="98">
        <v>1.5</v>
      </c>
      <c r="AI740" s="97">
        <v>7.8</v>
      </c>
      <c r="AJ740" s="97">
        <v>5</v>
      </c>
      <c r="AK740" s="99">
        <v>1.73</v>
      </c>
      <c r="AL740" s="100">
        <v>0.35099999999999998</v>
      </c>
      <c r="AM740" s="99">
        <v>1.92</v>
      </c>
      <c r="AN740" s="99">
        <v>2.48</v>
      </c>
      <c r="AO740" s="99">
        <v>0.1</v>
      </c>
      <c r="AP740" s="101">
        <v>3</v>
      </c>
      <c r="AQ740" s="102">
        <v>155</v>
      </c>
      <c r="AR740" s="103">
        <v>3</v>
      </c>
      <c r="AS740" s="102">
        <v>-5</v>
      </c>
      <c r="AT740" s="191">
        <v>0</v>
      </c>
      <c r="AU740" s="84">
        <v>386</v>
      </c>
      <c r="AV740" s="84">
        <v>72</v>
      </c>
      <c r="AW740" s="94">
        <v>-1.37</v>
      </c>
      <c r="AX740" s="84" t="s">
        <v>1945</v>
      </c>
      <c r="AY740" s="97">
        <v>38.799999999999997</v>
      </c>
      <c r="AZ740" s="94">
        <v>5.23</v>
      </c>
      <c r="BA740" s="96">
        <v>96</v>
      </c>
      <c r="BB740" s="96">
        <v>9</v>
      </c>
      <c r="BC740" s="84" t="s">
        <v>1967</v>
      </c>
      <c r="BD740" s="97">
        <v>49.3</v>
      </c>
      <c r="BE740" s="94">
        <v>5.18</v>
      </c>
      <c r="BF740" s="96">
        <v>102</v>
      </c>
      <c r="BG740" s="96">
        <v>11</v>
      </c>
      <c r="BH740" s="97">
        <v>1</v>
      </c>
      <c r="BI740" s="94">
        <v>36</v>
      </c>
      <c r="BJ740" s="94">
        <v>5.24</v>
      </c>
      <c r="BK740" s="96">
        <v>3</v>
      </c>
      <c r="BL740" s="94">
        <v>-29.45</v>
      </c>
      <c r="BM740" s="36">
        <v>0</v>
      </c>
      <c r="BN740" s="70" t="s">
        <v>1065</v>
      </c>
      <c r="BO740" s="104">
        <v>48</v>
      </c>
      <c r="BP740" s="84" t="s">
        <v>6253</v>
      </c>
      <c r="BQ740" s="84">
        <v>518566</v>
      </c>
      <c r="BR740" s="36" t="s">
        <v>3792</v>
      </c>
      <c r="BS740" s="36" t="s">
        <v>4855</v>
      </c>
      <c r="BT740" s="36" t="s">
        <v>1113</v>
      </c>
      <c r="BU740" s="84" t="s">
        <v>4807</v>
      </c>
      <c r="BV740" s="84" t="s">
        <v>4723</v>
      </c>
    </row>
    <row r="741" spans="1:74" x14ac:dyDescent="0.3">
      <c r="A741" s="84" t="s">
        <v>5747</v>
      </c>
      <c r="B741" s="84" t="s">
        <v>17</v>
      </c>
      <c r="C741" s="84" t="s">
        <v>1103</v>
      </c>
      <c r="D741" s="84">
        <v>2018</v>
      </c>
      <c r="E741" s="84">
        <v>27</v>
      </c>
      <c r="F741" s="84" t="s">
        <v>1400</v>
      </c>
      <c r="G741" s="84" t="s">
        <v>1373</v>
      </c>
      <c r="H741" s="93" t="s">
        <v>1967</v>
      </c>
      <c r="I741" s="94">
        <v>0.06</v>
      </c>
      <c r="J741" s="93" t="s">
        <v>1064</v>
      </c>
      <c r="K741" s="184">
        <v>28.8</v>
      </c>
      <c r="L741" s="185">
        <v>1</v>
      </c>
      <c r="M741" s="96">
        <v>27</v>
      </c>
      <c r="N741" s="96">
        <v>0</v>
      </c>
      <c r="O741" s="96">
        <v>0</v>
      </c>
      <c r="P741" s="96">
        <v>0</v>
      </c>
      <c r="Q741" s="185">
        <v>0</v>
      </c>
      <c r="R741" s="96">
        <v>10</v>
      </c>
      <c r="S741" s="96">
        <v>139</v>
      </c>
      <c r="T741" s="96">
        <v>6</v>
      </c>
      <c r="U741" s="96">
        <v>17</v>
      </c>
      <c r="V741" s="96">
        <v>1</v>
      </c>
      <c r="W741" s="185">
        <v>23</v>
      </c>
      <c r="X741" s="96">
        <v>85</v>
      </c>
      <c r="Y741" s="96">
        <v>36</v>
      </c>
      <c r="Z741" s="96">
        <v>60</v>
      </c>
      <c r="AA741" s="96">
        <v>2</v>
      </c>
      <c r="AB741" s="96">
        <v>2</v>
      </c>
      <c r="AC741" s="96">
        <v>0</v>
      </c>
      <c r="AD741" s="96">
        <v>24</v>
      </c>
      <c r="AE741" s="188">
        <v>6.63</v>
      </c>
      <c r="AF741" s="96">
        <v>30</v>
      </c>
      <c r="AG741" s="97">
        <v>9.4</v>
      </c>
      <c r="AH741" s="98">
        <v>1.3</v>
      </c>
      <c r="AI741" s="97">
        <v>7.5</v>
      </c>
      <c r="AJ741" s="97">
        <v>5.4</v>
      </c>
      <c r="AK741" s="99">
        <v>1.87</v>
      </c>
      <c r="AL741" s="100">
        <v>0.33900000000000002</v>
      </c>
      <c r="AM741" s="99">
        <v>1.93</v>
      </c>
      <c r="AN741" s="99">
        <v>2.67</v>
      </c>
      <c r="AO741" s="99">
        <v>0.1</v>
      </c>
      <c r="AP741" s="101">
        <v>0</v>
      </c>
      <c r="AQ741" s="102">
        <v>156</v>
      </c>
      <c r="AR741" s="103">
        <v>3</v>
      </c>
      <c r="AS741" s="102">
        <v>-5</v>
      </c>
      <c r="AT741" s="191">
        <v>0</v>
      </c>
      <c r="AU741" s="84">
        <v>387</v>
      </c>
      <c r="AV741" s="84">
        <v>73</v>
      </c>
      <c r="AW741" s="94">
        <v>-1.27</v>
      </c>
      <c r="AX741" s="84" t="s">
        <v>1945</v>
      </c>
      <c r="AY741" s="97">
        <v>39.5</v>
      </c>
      <c r="AZ741" s="94">
        <v>5.47</v>
      </c>
      <c r="BA741" s="96">
        <v>101</v>
      </c>
      <c r="BB741" s="96">
        <v>8</v>
      </c>
      <c r="BC741" s="84" t="s">
        <v>1967</v>
      </c>
      <c r="BD741" s="97">
        <v>49.7</v>
      </c>
      <c r="BE741" s="94">
        <v>5.35</v>
      </c>
      <c r="BF741" s="96">
        <v>106</v>
      </c>
      <c r="BG741" s="96">
        <v>10</v>
      </c>
      <c r="BH741" s="97">
        <v>3</v>
      </c>
      <c r="BI741" s="94">
        <v>9</v>
      </c>
      <c r="BJ741" s="94">
        <v>10.85</v>
      </c>
      <c r="BK741" s="96">
        <v>0</v>
      </c>
      <c r="BL741" s="94">
        <v>-2.37</v>
      </c>
      <c r="BM741" s="36">
        <v>3</v>
      </c>
      <c r="BN741" s="70" t="s">
        <v>1065</v>
      </c>
      <c r="BO741" s="104">
        <v>47</v>
      </c>
      <c r="BP741" s="84" t="s">
        <v>6254</v>
      </c>
      <c r="BQ741" s="84">
        <v>605528</v>
      </c>
      <c r="BR741" s="36" t="s">
        <v>4526</v>
      </c>
      <c r="BS741" s="36" t="s">
        <v>3569</v>
      </c>
      <c r="BT741" s="36" t="s">
        <v>4389</v>
      </c>
      <c r="BU741" s="84" t="s">
        <v>5329</v>
      </c>
      <c r="BV741" s="84" t="s">
        <v>4723</v>
      </c>
    </row>
    <row r="742" spans="1:74" x14ac:dyDescent="0.3">
      <c r="A742" s="84" t="s">
        <v>3307</v>
      </c>
      <c r="B742" s="84" t="s">
        <v>3306</v>
      </c>
      <c r="C742" s="84" t="s">
        <v>1103</v>
      </c>
      <c r="D742" s="84">
        <v>2018</v>
      </c>
      <c r="E742" s="84">
        <v>29</v>
      </c>
      <c r="F742" s="84" t="s">
        <v>1394</v>
      </c>
      <c r="G742" s="84" t="s">
        <v>1373</v>
      </c>
      <c r="H742" s="93" t="s">
        <v>1967</v>
      </c>
      <c r="I742" s="94">
        <v>0.31</v>
      </c>
      <c r="J742" s="93" t="s">
        <v>1064</v>
      </c>
      <c r="K742" s="184">
        <v>35.200000000000003</v>
      </c>
      <c r="L742" s="185">
        <v>2</v>
      </c>
      <c r="M742" s="96">
        <v>11</v>
      </c>
      <c r="N742" s="96">
        <v>3</v>
      </c>
      <c r="O742" s="96">
        <v>0</v>
      </c>
      <c r="P742" s="96">
        <v>0</v>
      </c>
      <c r="Q742" s="185">
        <v>0</v>
      </c>
      <c r="R742" s="96">
        <v>2</v>
      </c>
      <c r="S742" s="96">
        <v>116</v>
      </c>
      <c r="T742" s="96">
        <v>4</v>
      </c>
      <c r="U742" s="96">
        <v>10</v>
      </c>
      <c r="V742" s="96">
        <v>1</v>
      </c>
      <c r="W742" s="185">
        <v>22</v>
      </c>
      <c r="X742" s="96">
        <v>81</v>
      </c>
      <c r="Y742" s="96">
        <v>36</v>
      </c>
      <c r="Z742" s="96">
        <v>63</v>
      </c>
      <c r="AA742" s="96">
        <v>1</v>
      </c>
      <c r="AB742" s="96">
        <v>2</v>
      </c>
      <c r="AC742" s="96">
        <v>0</v>
      </c>
      <c r="AD742" s="96">
        <v>19</v>
      </c>
      <c r="AE742" s="188">
        <v>6.98</v>
      </c>
      <c r="AF742" s="96">
        <v>32</v>
      </c>
      <c r="AG742" s="97">
        <v>10.8</v>
      </c>
      <c r="AH742" s="98">
        <v>2.2000000000000002</v>
      </c>
      <c r="AI742" s="97">
        <v>7.5</v>
      </c>
      <c r="AJ742" s="97">
        <v>3.3</v>
      </c>
      <c r="AK742" s="99">
        <v>1.18</v>
      </c>
      <c r="AL742" s="100">
        <v>0.27900000000000003</v>
      </c>
      <c r="AM742" s="99">
        <v>1.39</v>
      </c>
      <c r="AN742" s="99">
        <v>1.68</v>
      </c>
      <c r="AO742" s="99">
        <v>0.06</v>
      </c>
      <c r="AP742" s="101">
        <v>11</v>
      </c>
      <c r="AQ742" s="102">
        <v>165</v>
      </c>
      <c r="AR742" s="103">
        <v>3</v>
      </c>
      <c r="AS742" s="102">
        <v>-7</v>
      </c>
      <c r="AT742" s="191">
        <v>0</v>
      </c>
      <c r="AU742" s="84">
        <v>388</v>
      </c>
      <c r="AV742" s="84">
        <v>74</v>
      </c>
      <c r="AW742" s="94">
        <v>-2.36</v>
      </c>
      <c r="AX742" s="84" t="s">
        <v>1859</v>
      </c>
      <c r="AY742" s="97">
        <v>66.099999999999994</v>
      </c>
      <c r="AZ742" s="94">
        <v>4.7</v>
      </c>
      <c r="BA742" s="96">
        <v>86</v>
      </c>
      <c r="BB742" s="96">
        <v>19</v>
      </c>
      <c r="BC742" s="84" t="s">
        <v>1967</v>
      </c>
      <c r="BD742" s="97">
        <v>62</v>
      </c>
      <c r="BE742" s="94">
        <v>4.6100000000000003</v>
      </c>
      <c r="BF742" s="96">
        <v>91</v>
      </c>
      <c r="BG742" s="96">
        <v>19</v>
      </c>
      <c r="BH742" s="97">
        <v>0.3</v>
      </c>
      <c r="BI742" s="94">
        <v>0</v>
      </c>
      <c r="BK742" s="96"/>
      <c r="BL742" s="94">
        <v>6.98</v>
      </c>
      <c r="BM742" s="36"/>
      <c r="BN742" s="70" t="s">
        <v>1086</v>
      </c>
      <c r="BO742" s="104">
        <v>62</v>
      </c>
      <c r="BP742" s="84" t="s">
        <v>3305</v>
      </c>
      <c r="BQ742" s="84">
        <v>606273</v>
      </c>
      <c r="BR742" s="36" t="s">
        <v>4442</v>
      </c>
      <c r="BS742" s="36" t="s">
        <v>3725</v>
      </c>
      <c r="BT742" s="36" t="s">
        <v>3701</v>
      </c>
      <c r="BU742" s="84" t="s">
        <v>3687</v>
      </c>
      <c r="BV742" s="84" t="s">
        <v>6255</v>
      </c>
    </row>
    <row r="743" spans="1:74" x14ac:dyDescent="0.3">
      <c r="A743" s="84" t="s">
        <v>4415</v>
      </c>
      <c r="B743" s="84" t="s">
        <v>17</v>
      </c>
      <c r="C743" s="84" t="s">
        <v>1103</v>
      </c>
      <c r="D743" s="84">
        <v>2018</v>
      </c>
      <c r="E743" s="84">
        <v>30</v>
      </c>
      <c r="F743" s="84" t="s">
        <v>1384</v>
      </c>
      <c r="G743" s="84" t="s">
        <v>1373</v>
      </c>
      <c r="H743" s="93" t="s">
        <v>1967</v>
      </c>
      <c r="I743" s="94">
        <v>0.09</v>
      </c>
      <c r="J743" s="93" t="s">
        <v>1064</v>
      </c>
      <c r="K743" s="184">
        <v>24.5</v>
      </c>
      <c r="L743" s="185">
        <v>1</v>
      </c>
      <c r="M743" s="96">
        <v>28</v>
      </c>
      <c r="N743" s="96">
        <v>0</v>
      </c>
      <c r="O743" s="96">
        <v>0</v>
      </c>
      <c r="P743" s="96">
        <v>0</v>
      </c>
      <c r="Q743" s="185">
        <v>0</v>
      </c>
      <c r="R743" s="96">
        <v>9</v>
      </c>
      <c r="S743" s="96">
        <v>130</v>
      </c>
      <c r="T743" s="96">
        <v>4</v>
      </c>
      <c r="U743" s="96">
        <v>15</v>
      </c>
      <c r="V743" s="96">
        <v>1</v>
      </c>
      <c r="W743" s="185">
        <v>20</v>
      </c>
      <c r="X743" s="96">
        <v>81</v>
      </c>
      <c r="Y743" s="96">
        <v>31</v>
      </c>
      <c r="Z743" s="96">
        <v>59</v>
      </c>
      <c r="AA743" s="96">
        <v>2</v>
      </c>
      <c r="AB743" s="96">
        <v>1</v>
      </c>
      <c r="AC743" s="96">
        <v>0</v>
      </c>
      <c r="AD743" s="96">
        <v>19</v>
      </c>
      <c r="AE743" s="188">
        <v>6.59</v>
      </c>
      <c r="AF743" s="96">
        <v>26</v>
      </c>
      <c r="AG743" s="97">
        <v>8.1999999999999993</v>
      </c>
      <c r="AH743" s="98">
        <v>1.4</v>
      </c>
      <c r="AI743" s="97">
        <v>7.1</v>
      </c>
      <c r="AJ743" s="97">
        <v>4.8</v>
      </c>
      <c r="AK743" s="99">
        <v>1.4</v>
      </c>
      <c r="AL743" s="100">
        <v>0.33300000000000002</v>
      </c>
      <c r="AM743" s="99">
        <v>1.79</v>
      </c>
      <c r="AN743" s="99">
        <v>2.08</v>
      </c>
      <c r="AO743" s="99">
        <v>7.0000000000000007E-2</v>
      </c>
      <c r="AP743" s="101">
        <v>2</v>
      </c>
      <c r="AQ743" s="102">
        <v>156</v>
      </c>
      <c r="AR743" s="103">
        <v>3</v>
      </c>
      <c r="AS743" s="102">
        <v>-4</v>
      </c>
      <c r="AT743" s="191">
        <v>0</v>
      </c>
      <c r="AU743" s="84">
        <v>390</v>
      </c>
      <c r="AV743" s="84">
        <v>76</v>
      </c>
      <c r="AW743" s="94">
        <v>-1.44</v>
      </c>
      <c r="AX743" s="84" t="s">
        <v>1945</v>
      </c>
      <c r="AY743" s="97">
        <v>37.4</v>
      </c>
      <c r="AZ743" s="94">
        <v>5.17</v>
      </c>
      <c r="BA743" s="96">
        <v>95</v>
      </c>
      <c r="BB743" s="96">
        <v>10</v>
      </c>
      <c r="BC743" s="84" t="s">
        <v>1967</v>
      </c>
      <c r="BD743" s="97">
        <v>48.3</v>
      </c>
      <c r="BE743" s="94">
        <v>5.15</v>
      </c>
      <c r="BF743" s="96">
        <v>102</v>
      </c>
      <c r="BG743" s="96">
        <v>11</v>
      </c>
      <c r="BH743" s="97">
        <v>0.7</v>
      </c>
      <c r="BI743" s="94">
        <v>0</v>
      </c>
      <c r="BJ743" s="94">
        <v>6.64</v>
      </c>
      <c r="BK743" s="96">
        <v>1</v>
      </c>
      <c r="BL743" s="94">
        <v>6.59</v>
      </c>
      <c r="BM743" s="36">
        <v>2</v>
      </c>
      <c r="BN743" s="70" t="s">
        <v>1065</v>
      </c>
      <c r="BO743" s="104">
        <v>48</v>
      </c>
      <c r="BP743" s="84" t="s">
        <v>4416</v>
      </c>
      <c r="BQ743" s="84">
        <v>543261</v>
      </c>
      <c r="BR743" s="36" t="s">
        <v>4428</v>
      </c>
      <c r="BS743" s="36" t="s">
        <v>4172</v>
      </c>
      <c r="BT743" s="36" t="s">
        <v>4153</v>
      </c>
      <c r="BU743" s="84" t="s">
        <v>5536</v>
      </c>
      <c r="BV743" s="84" t="s">
        <v>5383</v>
      </c>
    </row>
    <row r="744" spans="1:74" x14ac:dyDescent="0.3">
      <c r="A744" s="84" t="s">
        <v>933</v>
      </c>
      <c r="B744" s="84" t="s">
        <v>934</v>
      </c>
      <c r="C744" s="84" t="s">
        <v>1065</v>
      </c>
      <c r="D744" s="84">
        <v>2018</v>
      </c>
      <c r="E744" s="84">
        <v>36</v>
      </c>
      <c r="F744" s="84" t="s">
        <v>1554</v>
      </c>
      <c r="G744" s="84" t="s">
        <v>1373</v>
      </c>
      <c r="H744" s="93" t="s">
        <v>1967</v>
      </c>
      <c r="I744" s="94">
        <v>0.02</v>
      </c>
      <c r="J744" s="93" t="s">
        <v>1064</v>
      </c>
      <c r="K744" s="184">
        <v>22.1</v>
      </c>
      <c r="L744" s="185">
        <v>1</v>
      </c>
      <c r="M744" s="96">
        <v>25</v>
      </c>
      <c r="N744" s="96">
        <v>0</v>
      </c>
      <c r="O744" s="96">
        <v>0</v>
      </c>
      <c r="P744" s="96">
        <v>0</v>
      </c>
      <c r="Q744" s="185">
        <v>0</v>
      </c>
      <c r="R744" s="96">
        <v>9</v>
      </c>
      <c r="S744" s="96">
        <v>122</v>
      </c>
      <c r="T744" s="96">
        <v>5</v>
      </c>
      <c r="U744" s="96">
        <v>15</v>
      </c>
      <c r="V744" s="96">
        <v>1</v>
      </c>
      <c r="W744" s="185">
        <v>19</v>
      </c>
      <c r="X744" s="96">
        <v>75</v>
      </c>
      <c r="Y744" s="96">
        <v>31</v>
      </c>
      <c r="Z744" s="96">
        <v>64</v>
      </c>
      <c r="AA744" s="96">
        <v>2</v>
      </c>
      <c r="AB744" s="96">
        <v>2</v>
      </c>
      <c r="AC744" s="96">
        <v>0</v>
      </c>
      <c r="AD744" s="96">
        <v>21</v>
      </c>
      <c r="AE744" s="188">
        <v>7.13</v>
      </c>
      <c r="AF744" s="96">
        <v>26</v>
      </c>
      <c r="AG744" s="97">
        <v>8.9</v>
      </c>
      <c r="AH744" s="98">
        <v>1.3</v>
      </c>
      <c r="AI744" s="97">
        <v>7.1</v>
      </c>
      <c r="AJ744" s="97">
        <v>5.3</v>
      </c>
      <c r="AK744" s="99">
        <v>1.73</v>
      </c>
      <c r="AL744" s="100">
        <v>0.32500000000000001</v>
      </c>
      <c r="AM744" s="99">
        <v>1.86</v>
      </c>
      <c r="AN744" s="99">
        <v>2.5099999999999998</v>
      </c>
      <c r="AO744" s="99">
        <v>0.09</v>
      </c>
      <c r="AP744" s="101">
        <v>0</v>
      </c>
      <c r="AQ744" s="102">
        <v>168</v>
      </c>
      <c r="AR744" s="103">
        <v>2</v>
      </c>
      <c r="AS744" s="102">
        <v>-6</v>
      </c>
      <c r="AT744" s="191">
        <v>0</v>
      </c>
      <c r="AU744" s="84">
        <v>393</v>
      </c>
      <c r="AV744" s="84">
        <v>79</v>
      </c>
      <c r="AW744" s="94">
        <v>-1.91</v>
      </c>
      <c r="AX744" s="84" t="s">
        <v>1945</v>
      </c>
      <c r="AY744" s="97">
        <v>35.700000000000003</v>
      </c>
      <c r="AZ744" s="94">
        <v>5.31</v>
      </c>
      <c r="BA744" s="96">
        <v>98</v>
      </c>
      <c r="BB744" s="96">
        <v>8</v>
      </c>
      <c r="BC744" s="84" t="s">
        <v>1967</v>
      </c>
      <c r="BD744" s="97">
        <v>46.4</v>
      </c>
      <c r="BE744" s="94">
        <v>5.23</v>
      </c>
      <c r="BF744" s="96">
        <v>103</v>
      </c>
      <c r="BG744" s="96">
        <v>11</v>
      </c>
      <c r="BH744" s="97">
        <v>1</v>
      </c>
      <c r="BI744" s="94">
        <v>27</v>
      </c>
      <c r="BJ744" s="94">
        <v>9.66</v>
      </c>
      <c r="BK744" s="96">
        <v>0</v>
      </c>
      <c r="BL744" s="94">
        <v>-19.87</v>
      </c>
      <c r="BM744" s="36">
        <v>2</v>
      </c>
      <c r="BN744" s="70" t="s">
        <v>1065</v>
      </c>
      <c r="BO744" s="104">
        <v>45</v>
      </c>
      <c r="BP744" s="84" t="s">
        <v>1185</v>
      </c>
      <c r="BQ744" s="84">
        <v>493114</v>
      </c>
      <c r="BR744" s="36" t="s">
        <v>5350</v>
      </c>
      <c r="BS744" s="36" t="s">
        <v>1068</v>
      </c>
      <c r="BT744" s="36" t="s">
        <v>4402</v>
      </c>
      <c r="BU744" s="84" t="s">
        <v>5050</v>
      </c>
      <c r="BV744" s="84" t="s">
        <v>4720</v>
      </c>
    </row>
    <row r="745" spans="1:74" x14ac:dyDescent="0.3">
      <c r="A745" s="84" t="s">
        <v>5376</v>
      </c>
      <c r="B745" s="84" t="s">
        <v>5377</v>
      </c>
      <c r="C745" s="84" t="s">
        <v>1065</v>
      </c>
      <c r="D745" s="84">
        <v>2018</v>
      </c>
      <c r="E745" s="84">
        <v>27</v>
      </c>
      <c r="F745" s="84" t="s">
        <v>1384</v>
      </c>
      <c r="G745" s="84" t="s">
        <v>1373</v>
      </c>
      <c r="H745" s="93" t="s">
        <v>1967</v>
      </c>
      <c r="I745" s="94">
        <v>0.03</v>
      </c>
      <c r="J745" s="93" t="s">
        <v>1064</v>
      </c>
      <c r="K745" s="184">
        <v>27.9</v>
      </c>
      <c r="L745" s="185">
        <v>1</v>
      </c>
      <c r="M745" s="96">
        <v>27</v>
      </c>
      <c r="N745" s="96">
        <v>0</v>
      </c>
      <c r="O745" s="96">
        <v>0</v>
      </c>
      <c r="P745" s="96">
        <v>0</v>
      </c>
      <c r="Q745" s="185">
        <v>0</v>
      </c>
      <c r="R745" s="96">
        <v>9</v>
      </c>
      <c r="S745" s="96">
        <v>133</v>
      </c>
      <c r="T745" s="96">
        <v>4</v>
      </c>
      <c r="U745" s="96">
        <v>17</v>
      </c>
      <c r="V745" s="96">
        <v>1</v>
      </c>
      <c r="W745" s="185">
        <v>21</v>
      </c>
      <c r="X745" s="96">
        <v>82</v>
      </c>
      <c r="Y745" s="96">
        <v>32</v>
      </c>
      <c r="Z745" s="96">
        <v>86</v>
      </c>
      <c r="AA745" s="96">
        <v>2</v>
      </c>
      <c r="AB745" s="96">
        <v>2</v>
      </c>
      <c r="AC745" s="96">
        <v>0</v>
      </c>
      <c r="AD745" s="96">
        <v>21</v>
      </c>
      <c r="AE745" s="188">
        <v>9.5299999999999994</v>
      </c>
      <c r="AF745" s="96">
        <v>29</v>
      </c>
      <c r="AG745" s="97">
        <v>9.1999999999999993</v>
      </c>
      <c r="AH745" s="98">
        <v>1.2</v>
      </c>
      <c r="AI745" s="97">
        <v>7.4</v>
      </c>
      <c r="AJ745" s="97">
        <v>5.5</v>
      </c>
      <c r="AK745" s="99">
        <v>1.39</v>
      </c>
      <c r="AL745" s="100">
        <v>0.32400000000000001</v>
      </c>
      <c r="AM745" s="99">
        <v>1.84</v>
      </c>
      <c r="AN745" s="99">
        <v>2.16</v>
      </c>
      <c r="AO745" s="99">
        <v>7.0000000000000007E-2</v>
      </c>
      <c r="AP745" s="101">
        <v>0</v>
      </c>
      <c r="AQ745" s="102">
        <v>225</v>
      </c>
      <c r="AR745" s="103">
        <v>1</v>
      </c>
      <c r="AS745" s="102">
        <v>-13</v>
      </c>
      <c r="AT745" s="191">
        <v>0</v>
      </c>
      <c r="AU745" s="84">
        <v>394</v>
      </c>
      <c r="AV745" s="84">
        <v>80</v>
      </c>
      <c r="AW745" s="94">
        <v>-4.37</v>
      </c>
      <c r="AX745" s="84" t="s">
        <v>1945</v>
      </c>
      <c r="AY745" s="97">
        <v>38.700000000000003</v>
      </c>
      <c r="AZ745" s="94">
        <v>5.22</v>
      </c>
      <c r="BA745" s="96">
        <v>96</v>
      </c>
      <c r="BB745" s="96">
        <v>9</v>
      </c>
      <c r="BC745" s="84" t="s">
        <v>1967</v>
      </c>
      <c r="BD745" s="97">
        <v>49.2</v>
      </c>
      <c r="BE745" s="94">
        <v>5.16</v>
      </c>
      <c r="BF745" s="96">
        <v>102</v>
      </c>
      <c r="BG745" s="96">
        <v>11</v>
      </c>
      <c r="BH745" s="97">
        <v>0.3</v>
      </c>
      <c r="BI745" s="94">
        <v>0</v>
      </c>
      <c r="BK745" s="96"/>
      <c r="BL745" s="94">
        <v>9.5299999999999994</v>
      </c>
      <c r="BM745" s="36"/>
      <c r="BN745" s="70" t="s">
        <v>1086</v>
      </c>
      <c r="BO745" s="104">
        <v>49</v>
      </c>
      <c r="BP745" s="84" t="s">
        <v>5378</v>
      </c>
      <c r="BQ745" s="84">
        <v>571911</v>
      </c>
      <c r="BR745" s="36" t="s">
        <v>3792</v>
      </c>
      <c r="BS745" s="36" t="s">
        <v>5072</v>
      </c>
      <c r="BT745" s="36" t="s">
        <v>6022</v>
      </c>
      <c r="BU745" s="84" t="s">
        <v>5476</v>
      </c>
      <c r="BV745" s="84" t="s">
        <v>4723</v>
      </c>
    </row>
    <row r="746" spans="1:74" x14ac:dyDescent="0.3">
      <c r="A746" s="84" t="s">
        <v>433</v>
      </c>
      <c r="B746" s="84" t="s">
        <v>2307</v>
      </c>
      <c r="C746" s="84" t="s">
        <v>1065</v>
      </c>
      <c r="D746" s="84">
        <v>2018</v>
      </c>
      <c r="E746" s="84">
        <v>23</v>
      </c>
      <c r="F746" s="84" t="s">
        <v>1100</v>
      </c>
      <c r="G746" s="84" t="s">
        <v>1063</v>
      </c>
      <c r="H746" s="93" t="s">
        <v>1739</v>
      </c>
      <c r="I746" s="94">
        <v>0.48</v>
      </c>
      <c r="J746" s="93" t="s">
        <v>1075</v>
      </c>
      <c r="K746" s="184">
        <v>45.7</v>
      </c>
      <c r="L746" s="185">
        <v>2</v>
      </c>
      <c r="M746" s="96">
        <v>12</v>
      </c>
      <c r="N746" s="96">
        <v>3</v>
      </c>
      <c r="O746" s="96">
        <v>0</v>
      </c>
      <c r="P746" s="96">
        <v>0</v>
      </c>
      <c r="Q746" s="185">
        <v>0</v>
      </c>
      <c r="R746" s="96">
        <v>2</v>
      </c>
      <c r="S746" s="96">
        <v>133</v>
      </c>
      <c r="T746" s="96">
        <v>3</v>
      </c>
      <c r="U746" s="96">
        <v>14</v>
      </c>
      <c r="V746" s="96">
        <v>1</v>
      </c>
      <c r="W746" s="185">
        <v>33</v>
      </c>
      <c r="X746" s="96">
        <v>94</v>
      </c>
      <c r="Y746" s="96">
        <v>34</v>
      </c>
      <c r="Z746" s="96">
        <v>28</v>
      </c>
      <c r="AA746" s="96">
        <v>2</v>
      </c>
      <c r="AB746" s="96">
        <v>1</v>
      </c>
      <c r="AC746" s="96">
        <v>0</v>
      </c>
      <c r="AD746" s="96">
        <v>14</v>
      </c>
      <c r="AE746" s="188">
        <v>3.12</v>
      </c>
      <c r="AF746" s="96">
        <v>37</v>
      </c>
      <c r="AG746" s="97">
        <v>10.8</v>
      </c>
      <c r="AH746" s="98">
        <v>2.4</v>
      </c>
      <c r="AI746" s="97">
        <v>9.6</v>
      </c>
      <c r="AJ746" s="97">
        <v>4</v>
      </c>
      <c r="AK746" s="99">
        <v>0.74</v>
      </c>
      <c r="AL746" s="100">
        <v>0.27500000000000002</v>
      </c>
      <c r="AM746" s="99">
        <v>1.33</v>
      </c>
      <c r="AN746" s="99">
        <v>1.27</v>
      </c>
      <c r="AO746" s="99">
        <v>0.04</v>
      </c>
      <c r="AP746" s="101">
        <v>112</v>
      </c>
      <c r="AQ746" s="102">
        <v>74</v>
      </c>
      <c r="AR746" s="103">
        <v>63</v>
      </c>
      <c r="AS746" s="102">
        <v>9</v>
      </c>
      <c r="AT746" s="191">
        <v>3.94</v>
      </c>
      <c r="AU746" s="84">
        <v>361</v>
      </c>
      <c r="AV746" s="84">
        <v>130</v>
      </c>
      <c r="AX746" s="84" t="s">
        <v>1739</v>
      </c>
      <c r="AY746" s="97">
        <v>41.9</v>
      </c>
      <c r="AZ746" s="94">
        <v>3.91</v>
      </c>
      <c r="BA746" s="96">
        <v>72</v>
      </c>
      <c r="BB746" s="96">
        <v>28</v>
      </c>
      <c r="BC746" s="84" t="s">
        <v>1739</v>
      </c>
      <c r="BD746" s="97">
        <v>47.1</v>
      </c>
      <c r="BE746" s="94">
        <v>4.18</v>
      </c>
      <c r="BF746" s="96">
        <v>83</v>
      </c>
      <c r="BG746" s="96">
        <v>24</v>
      </c>
      <c r="BH746" s="97"/>
      <c r="BK746" s="96"/>
      <c r="BL746" s="94"/>
      <c r="BM746" s="36"/>
      <c r="BN746" s="70" t="s">
        <v>1065</v>
      </c>
      <c r="BO746" s="104"/>
      <c r="BP746" s="84" t="s">
        <v>4941</v>
      </c>
      <c r="BQ746" s="84">
        <v>621052</v>
      </c>
      <c r="BR746" s="36" t="s">
        <v>5256</v>
      </c>
      <c r="BS746" s="36" t="s">
        <v>4332</v>
      </c>
      <c r="BT746" s="36" t="s">
        <v>5304</v>
      </c>
      <c r="BU746" s="84" t="s">
        <v>3613</v>
      </c>
      <c r="BV746" s="84" t="s">
        <v>4668</v>
      </c>
    </row>
    <row r="747" spans="1:74" x14ac:dyDescent="0.3">
      <c r="A747" s="84" t="s">
        <v>216</v>
      </c>
      <c r="B747" s="84" t="s">
        <v>235</v>
      </c>
      <c r="C747" s="84" t="s">
        <v>1103</v>
      </c>
      <c r="D747" s="84">
        <v>2018</v>
      </c>
      <c r="E747" s="84">
        <v>28</v>
      </c>
      <c r="F747" s="84" t="s">
        <v>1104</v>
      </c>
      <c r="G747" s="84" t="s">
        <v>1063</v>
      </c>
      <c r="H747" s="93" t="s">
        <v>1739</v>
      </c>
      <c r="I747" s="94">
        <v>0.49</v>
      </c>
      <c r="J747" s="93" t="s">
        <v>1075</v>
      </c>
      <c r="K747" s="184">
        <v>23</v>
      </c>
      <c r="L747" s="185">
        <v>1</v>
      </c>
      <c r="M747" s="96">
        <v>25</v>
      </c>
      <c r="N747" s="96">
        <v>2</v>
      </c>
      <c r="O747" s="96">
        <v>0</v>
      </c>
      <c r="P747" s="96">
        <v>0</v>
      </c>
      <c r="Q747" s="185">
        <v>0</v>
      </c>
      <c r="R747" s="96">
        <v>3</v>
      </c>
      <c r="S747" s="96">
        <v>120</v>
      </c>
      <c r="T747" s="96">
        <v>3</v>
      </c>
      <c r="U747" s="96">
        <v>11</v>
      </c>
      <c r="V747" s="96">
        <v>1</v>
      </c>
      <c r="W747" s="185">
        <v>31</v>
      </c>
      <c r="X747" s="96">
        <v>85</v>
      </c>
      <c r="Y747" s="96">
        <v>20</v>
      </c>
      <c r="Z747" s="96">
        <v>31</v>
      </c>
      <c r="AA747" s="96">
        <v>1</v>
      </c>
      <c r="AB747" s="96">
        <v>1</v>
      </c>
      <c r="AC747" s="96">
        <v>0</v>
      </c>
      <c r="AD747" s="96">
        <v>10</v>
      </c>
      <c r="AE747" s="188">
        <v>3.43</v>
      </c>
      <c r="AF747" s="96">
        <v>19</v>
      </c>
      <c r="AG747" s="97">
        <v>6.1</v>
      </c>
      <c r="AH747" s="98">
        <v>2.8</v>
      </c>
      <c r="AI747" s="97">
        <v>9.6999999999999993</v>
      </c>
      <c r="AJ747" s="97">
        <v>3.4</v>
      </c>
      <c r="AK747" s="99">
        <v>0.91</v>
      </c>
      <c r="AL747" s="100">
        <v>0.32</v>
      </c>
      <c r="AM747" s="99">
        <v>1.28</v>
      </c>
      <c r="AN747" s="99">
        <v>1.39</v>
      </c>
      <c r="AO747" s="99">
        <v>0.06</v>
      </c>
      <c r="AP747" s="101">
        <v>118</v>
      </c>
      <c r="AQ747" s="102">
        <v>81</v>
      </c>
      <c r="AR747" s="103">
        <v>37</v>
      </c>
      <c r="AS747" s="102">
        <v>4</v>
      </c>
      <c r="AT747" s="191">
        <v>0.04</v>
      </c>
      <c r="AU747" s="84">
        <v>362</v>
      </c>
      <c r="AV747" s="84">
        <v>131</v>
      </c>
      <c r="AX747" s="84" t="s">
        <v>1859</v>
      </c>
      <c r="AY747" s="97">
        <v>63.1</v>
      </c>
      <c r="AZ747" s="94">
        <v>4.1100000000000003</v>
      </c>
      <c r="BA747" s="96">
        <v>76</v>
      </c>
      <c r="BB747" s="96">
        <v>29</v>
      </c>
      <c r="BC747" s="84" t="s">
        <v>1859</v>
      </c>
      <c r="BD747" s="97">
        <v>81</v>
      </c>
      <c r="BE747" s="94">
        <v>4.28</v>
      </c>
      <c r="BF747" s="96">
        <v>85</v>
      </c>
      <c r="BG747" s="96">
        <v>29</v>
      </c>
      <c r="BH747" s="97"/>
      <c r="BK747" s="96"/>
      <c r="BL747" s="94"/>
      <c r="BM747" s="36"/>
      <c r="BN747" s="70" t="s">
        <v>1065</v>
      </c>
      <c r="BO747" s="104"/>
      <c r="BP747" s="84" t="s">
        <v>2243</v>
      </c>
      <c r="BQ747" s="84">
        <v>519293</v>
      </c>
      <c r="BR747" s="36" t="s">
        <v>3773</v>
      </c>
      <c r="BS747" s="36" t="s">
        <v>3551</v>
      </c>
      <c r="BT747" s="36" t="s">
        <v>3683</v>
      </c>
      <c r="BU747" s="84" t="s">
        <v>3722</v>
      </c>
      <c r="BV747" s="84" t="s">
        <v>4668</v>
      </c>
    </row>
    <row r="748" spans="1:74" x14ac:dyDescent="0.3">
      <c r="A748" s="84" t="s">
        <v>3296</v>
      </c>
      <c r="B748" s="84" t="s">
        <v>339</v>
      </c>
      <c r="C748" s="84" t="s">
        <v>1065</v>
      </c>
      <c r="D748" s="84">
        <v>2018</v>
      </c>
      <c r="E748" s="84">
        <v>28</v>
      </c>
      <c r="F748" s="84" t="s">
        <v>1093</v>
      </c>
      <c r="G748" s="84" t="s">
        <v>1063</v>
      </c>
      <c r="H748" s="93" t="s">
        <v>1739</v>
      </c>
      <c r="I748" s="94">
        <v>0.74</v>
      </c>
      <c r="J748" s="93" t="s">
        <v>1075</v>
      </c>
      <c r="K748" s="184">
        <v>73.3</v>
      </c>
      <c r="L748" s="185">
        <v>3</v>
      </c>
      <c r="M748" s="96">
        <v>8</v>
      </c>
      <c r="N748" s="96">
        <v>6</v>
      </c>
      <c r="O748" s="96">
        <v>0</v>
      </c>
      <c r="P748" s="96">
        <v>0</v>
      </c>
      <c r="Q748" s="185">
        <v>0</v>
      </c>
      <c r="R748" s="96">
        <v>0</v>
      </c>
      <c r="S748" s="96">
        <v>155</v>
      </c>
      <c r="T748" s="96">
        <v>4</v>
      </c>
      <c r="U748" s="96">
        <v>10</v>
      </c>
      <c r="V748" s="96">
        <v>1</v>
      </c>
      <c r="W748" s="185">
        <v>31</v>
      </c>
      <c r="X748" s="96">
        <v>111</v>
      </c>
      <c r="Y748" s="96">
        <v>60</v>
      </c>
      <c r="Z748" s="96">
        <v>36</v>
      </c>
      <c r="AA748" s="96">
        <v>2</v>
      </c>
      <c r="AB748" s="96">
        <v>2</v>
      </c>
      <c r="AC748" s="96">
        <v>0</v>
      </c>
      <c r="AD748" s="96">
        <v>28</v>
      </c>
      <c r="AE748" s="188">
        <v>3.98</v>
      </c>
      <c r="AF748" s="96">
        <v>55</v>
      </c>
      <c r="AG748" s="97">
        <v>13.4</v>
      </c>
      <c r="AH748" s="98">
        <v>3</v>
      </c>
      <c r="AI748" s="97">
        <v>7.7</v>
      </c>
      <c r="AJ748" s="97">
        <v>2.6</v>
      </c>
      <c r="AK748" s="99">
        <v>1.05</v>
      </c>
      <c r="AL748" s="100">
        <v>0.27300000000000002</v>
      </c>
      <c r="AM748" s="99">
        <v>1.29</v>
      </c>
      <c r="AN748" s="99">
        <v>1.45</v>
      </c>
      <c r="AO748" s="99">
        <v>0.06</v>
      </c>
      <c r="AP748" s="101">
        <v>51</v>
      </c>
      <c r="AQ748" s="102">
        <v>94</v>
      </c>
      <c r="AR748" s="103">
        <v>31</v>
      </c>
      <c r="AS748" s="102">
        <v>12</v>
      </c>
      <c r="AT748" s="191">
        <v>6.43</v>
      </c>
      <c r="AU748" s="84">
        <v>364</v>
      </c>
      <c r="AV748" s="84">
        <v>132</v>
      </c>
      <c r="AX748" s="84" t="s">
        <v>1739</v>
      </c>
      <c r="AY748" s="97">
        <v>47.6</v>
      </c>
      <c r="AZ748" s="94">
        <v>4.0999999999999996</v>
      </c>
      <c r="BA748" s="96">
        <v>75</v>
      </c>
      <c r="BB748" s="96">
        <v>25</v>
      </c>
      <c r="BC748" s="84" t="s">
        <v>1739</v>
      </c>
      <c r="BD748" s="97">
        <v>46.9</v>
      </c>
      <c r="BE748" s="94">
        <v>4.2699999999999996</v>
      </c>
      <c r="BF748" s="96">
        <v>84</v>
      </c>
      <c r="BG748" s="96">
        <v>22</v>
      </c>
      <c r="BH748" s="97"/>
      <c r="BK748" s="96"/>
      <c r="BL748" s="94"/>
      <c r="BM748" s="36"/>
      <c r="BN748" s="70" t="s">
        <v>1065</v>
      </c>
      <c r="BO748" s="104"/>
      <c r="BP748" s="84" t="s">
        <v>3295</v>
      </c>
      <c r="BQ748" s="84">
        <v>543101</v>
      </c>
      <c r="BR748" s="36" t="s">
        <v>3745</v>
      </c>
      <c r="BS748" s="36" t="s">
        <v>3482</v>
      </c>
      <c r="BT748" s="36" t="s">
        <v>3644</v>
      </c>
      <c r="BU748" s="84" t="s">
        <v>3431</v>
      </c>
      <c r="BV748" s="84" t="s">
        <v>4668</v>
      </c>
    </row>
    <row r="749" spans="1:74" x14ac:dyDescent="0.3">
      <c r="A749" s="84" t="s">
        <v>1998</v>
      </c>
      <c r="B749" s="84" t="s">
        <v>424</v>
      </c>
      <c r="C749" s="84" t="s">
        <v>1065</v>
      </c>
      <c r="D749" s="84">
        <v>2018</v>
      </c>
      <c r="E749" s="84">
        <v>37</v>
      </c>
      <c r="F749" s="84" t="s">
        <v>1104</v>
      </c>
      <c r="G749" s="84" t="s">
        <v>1063</v>
      </c>
      <c r="H749" s="93" t="s">
        <v>1739</v>
      </c>
      <c r="I749" s="94">
        <v>0.7</v>
      </c>
      <c r="J749" s="93" t="s">
        <v>1075</v>
      </c>
      <c r="K749" s="184">
        <v>57.6</v>
      </c>
      <c r="L749" s="185">
        <v>3</v>
      </c>
      <c r="M749" s="96">
        <v>11</v>
      </c>
      <c r="N749" s="96">
        <v>5</v>
      </c>
      <c r="O749" s="96">
        <v>0</v>
      </c>
      <c r="P749" s="96">
        <v>0</v>
      </c>
      <c r="Q749" s="185">
        <v>0</v>
      </c>
      <c r="R749" s="96">
        <v>1</v>
      </c>
      <c r="S749" s="96">
        <v>143</v>
      </c>
      <c r="T749" s="96">
        <v>5</v>
      </c>
      <c r="U749" s="96">
        <v>10</v>
      </c>
      <c r="V749" s="96">
        <v>1</v>
      </c>
      <c r="W749" s="185">
        <v>26</v>
      </c>
      <c r="X749" s="96">
        <v>101</v>
      </c>
      <c r="Y749" s="96">
        <v>57</v>
      </c>
      <c r="Z749" s="96">
        <v>39</v>
      </c>
      <c r="AA749" s="96">
        <v>2</v>
      </c>
      <c r="AB749" s="96">
        <v>1</v>
      </c>
      <c r="AC749" s="96">
        <v>0</v>
      </c>
      <c r="AD749" s="96">
        <v>30</v>
      </c>
      <c r="AE749" s="188">
        <v>4.34</v>
      </c>
      <c r="AF749" s="96">
        <v>50</v>
      </c>
      <c r="AG749" s="97">
        <v>13.1</v>
      </c>
      <c r="AH749" s="98">
        <v>2.5</v>
      </c>
      <c r="AI749" s="97">
        <v>6.9</v>
      </c>
      <c r="AJ749" s="97">
        <v>2.8</v>
      </c>
      <c r="AK749" s="99">
        <v>1.19</v>
      </c>
      <c r="AL749" s="100">
        <v>0.27100000000000002</v>
      </c>
      <c r="AM749" s="99">
        <v>1.33</v>
      </c>
      <c r="AN749" s="99">
        <v>1.63</v>
      </c>
      <c r="AO749" s="99">
        <v>0.06</v>
      </c>
      <c r="AP749" s="101">
        <v>24</v>
      </c>
      <c r="AQ749" s="102">
        <v>102</v>
      </c>
      <c r="AR749" s="103">
        <v>22</v>
      </c>
      <c r="AS749" s="102">
        <v>7</v>
      </c>
      <c r="AT749" s="191">
        <v>4.3499999999999996</v>
      </c>
      <c r="AU749" s="84">
        <v>368</v>
      </c>
      <c r="AV749" s="84">
        <v>133</v>
      </c>
      <c r="AX749" s="84" t="s">
        <v>1739</v>
      </c>
      <c r="AY749" s="97">
        <v>43.8</v>
      </c>
      <c r="AZ749" s="94">
        <v>4.3099999999999996</v>
      </c>
      <c r="BA749" s="96">
        <v>79</v>
      </c>
      <c r="BB749" s="96">
        <v>20</v>
      </c>
      <c r="BC749" s="84" t="s">
        <v>1739</v>
      </c>
      <c r="BD749" s="97">
        <v>44.7</v>
      </c>
      <c r="BE749" s="94">
        <v>4.41</v>
      </c>
      <c r="BF749" s="96">
        <v>87</v>
      </c>
      <c r="BG749" s="96">
        <v>19</v>
      </c>
      <c r="BH749" s="97"/>
      <c r="BK749" s="96"/>
      <c r="BL749" s="94"/>
      <c r="BM749" s="36"/>
      <c r="BN749" s="70" t="s">
        <v>1065</v>
      </c>
      <c r="BO749" s="104"/>
      <c r="BP749" s="84" t="s">
        <v>1999</v>
      </c>
      <c r="BQ749" s="84">
        <v>408241</v>
      </c>
      <c r="BR749" s="36" t="s">
        <v>4690</v>
      </c>
      <c r="BS749" s="36" t="s">
        <v>3457</v>
      </c>
      <c r="BT749" s="36" t="s">
        <v>3472</v>
      </c>
      <c r="BU749" s="84" t="s">
        <v>3442</v>
      </c>
      <c r="BV749" s="84" t="s">
        <v>4679</v>
      </c>
    </row>
    <row r="750" spans="1:74" x14ac:dyDescent="0.3">
      <c r="A750" s="84" t="s">
        <v>1854</v>
      </c>
      <c r="B750" s="84" t="s">
        <v>64</v>
      </c>
      <c r="C750" s="84" t="s">
        <v>1103</v>
      </c>
      <c r="D750" s="84">
        <v>2018</v>
      </c>
      <c r="E750" s="84">
        <v>30</v>
      </c>
      <c r="F750" s="84" t="s">
        <v>1107</v>
      </c>
      <c r="G750" s="84" t="s">
        <v>1063</v>
      </c>
      <c r="H750" s="93" t="s">
        <v>1739</v>
      </c>
      <c r="I750" s="94">
        <v>0.68</v>
      </c>
      <c r="J750" s="93" t="s">
        <v>1075</v>
      </c>
      <c r="K750" s="184">
        <v>60.6</v>
      </c>
      <c r="L750" s="185">
        <v>3</v>
      </c>
      <c r="M750" s="96">
        <v>15</v>
      </c>
      <c r="N750" s="96">
        <v>5</v>
      </c>
      <c r="O750" s="96">
        <v>0</v>
      </c>
      <c r="P750" s="96">
        <v>0</v>
      </c>
      <c r="Q750" s="185">
        <v>0</v>
      </c>
      <c r="R750" s="96">
        <v>2</v>
      </c>
      <c r="S750" s="96">
        <v>161</v>
      </c>
      <c r="T750" s="96">
        <v>4</v>
      </c>
      <c r="U750" s="96">
        <v>14</v>
      </c>
      <c r="V750" s="96">
        <v>1</v>
      </c>
      <c r="W750" s="185">
        <v>29</v>
      </c>
      <c r="X750" s="96">
        <v>110</v>
      </c>
      <c r="Y750" s="96">
        <v>62</v>
      </c>
      <c r="Z750" s="96">
        <v>40</v>
      </c>
      <c r="AA750" s="96">
        <v>3</v>
      </c>
      <c r="AB750" s="96">
        <v>1</v>
      </c>
      <c r="AC750" s="96">
        <v>0</v>
      </c>
      <c r="AD750" s="96">
        <v>33</v>
      </c>
      <c r="AE750" s="188">
        <v>4.41</v>
      </c>
      <c r="AF750" s="96">
        <v>57</v>
      </c>
      <c r="AG750" s="97">
        <v>13.8</v>
      </c>
      <c r="AH750" s="98">
        <v>2</v>
      </c>
      <c r="AI750" s="97">
        <v>7.1</v>
      </c>
      <c r="AJ750" s="97">
        <v>3.5</v>
      </c>
      <c r="AK750" s="99">
        <v>0.96</v>
      </c>
      <c r="AL750" s="100">
        <v>0.27800000000000002</v>
      </c>
      <c r="AM750" s="99">
        <v>1.42</v>
      </c>
      <c r="AN750" s="99">
        <v>1.45</v>
      </c>
      <c r="AO750" s="99">
        <v>0.05</v>
      </c>
      <c r="AP750" s="101">
        <v>25</v>
      </c>
      <c r="AQ750" s="102">
        <v>104</v>
      </c>
      <c r="AR750" s="103">
        <v>22</v>
      </c>
      <c r="AS750" s="102">
        <v>6</v>
      </c>
      <c r="AT750" s="191">
        <v>4.41</v>
      </c>
      <c r="AU750" s="84">
        <v>369</v>
      </c>
      <c r="AV750" s="84">
        <v>134</v>
      </c>
      <c r="AX750" s="84" t="s">
        <v>1739</v>
      </c>
      <c r="AY750" s="97">
        <v>46.2</v>
      </c>
      <c r="AZ750" s="94">
        <v>4.29</v>
      </c>
      <c r="BA750" s="96">
        <v>79</v>
      </c>
      <c r="BB750" s="96">
        <v>21</v>
      </c>
      <c r="BC750" s="84" t="s">
        <v>1739</v>
      </c>
      <c r="BD750" s="97">
        <v>47.2</v>
      </c>
      <c r="BE750" s="94">
        <v>4.41</v>
      </c>
      <c r="BF750" s="96">
        <v>87</v>
      </c>
      <c r="BG750" s="96">
        <v>20</v>
      </c>
      <c r="BH750" s="97"/>
      <c r="BK750" s="96"/>
      <c r="BL750" s="94"/>
      <c r="BM750" s="36"/>
      <c r="BN750" s="70" t="s">
        <v>1065</v>
      </c>
      <c r="BO750" s="104"/>
      <c r="BP750" s="84" t="s">
        <v>1855</v>
      </c>
      <c r="BQ750" s="84">
        <v>543184</v>
      </c>
      <c r="BR750" s="36" t="s">
        <v>3769</v>
      </c>
      <c r="BS750" s="36" t="s">
        <v>3655</v>
      </c>
      <c r="BT750" s="36" t="s">
        <v>4557</v>
      </c>
      <c r="BU750" s="84" t="s">
        <v>4976</v>
      </c>
      <c r="BV750" s="84" t="s">
        <v>4674</v>
      </c>
    </row>
    <row r="751" spans="1:74" x14ac:dyDescent="0.3">
      <c r="A751" s="84" t="s">
        <v>2472</v>
      </c>
      <c r="B751" s="84" t="s">
        <v>3005</v>
      </c>
      <c r="C751" s="84" t="s">
        <v>1065</v>
      </c>
      <c r="D751" s="84">
        <v>2018</v>
      </c>
      <c r="E751" s="84">
        <v>27</v>
      </c>
      <c r="F751" s="84" t="s">
        <v>1116</v>
      </c>
      <c r="G751" s="84" t="s">
        <v>1063</v>
      </c>
      <c r="H751" s="93" t="s">
        <v>1739</v>
      </c>
      <c r="I751" s="94">
        <v>0.42</v>
      </c>
      <c r="J751" s="93" t="s">
        <v>1075</v>
      </c>
      <c r="K751" s="184">
        <v>24.8</v>
      </c>
      <c r="L751" s="185">
        <v>1</v>
      </c>
      <c r="M751" s="96">
        <v>23</v>
      </c>
      <c r="N751" s="96">
        <v>1</v>
      </c>
      <c r="O751" s="96">
        <v>0</v>
      </c>
      <c r="P751" s="96">
        <v>0</v>
      </c>
      <c r="Q751" s="185">
        <v>1</v>
      </c>
      <c r="R751" s="96">
        <v>7</v>
      </c>
      <c r="S751" s="96">
        <v>126</v>
      </c>
      <c r="T751" s="96">
        <v>3</v>
      </c>
      <c r="U751" s="96">
        <v>13</v>
      </c>
      <c r="V751" s="96">
        <v>2</v>
      </c>
      <c r="W751" s="185">
        <v>29</v>
      </c>
      <c r="X751" s="96">
        <v>87</v>
      </c>
      <c r="Y751" s="96">
        <v>23</v>
      </c>
      <c r="Z751" s="96">
        <v>36</v>
      </c>
      <c r="AA751" s="96">
        <v>2</v>
      </c>
      <c r="AB751" s="96">
        <v>1</v>
      </c>
      <c r="AC751" s="96">
        <v>0</v>
      </c>
      <c r="AD751" s="96">
        <v>13</v>
      </c>
      <c r="AE751" s="188">
        <v>4.0199999999999996</v>
      </c>
      <c r="AF751" s="96">
        <v>20</v>
      </c>
      <c r="AG751" s="97">
        <v>6.3</v>
      </c>
      <c r="AH751" s="98">
        <v>2.2000000000000002</v>
      </c>
      <c r="AI751" s="97">
        <v>9</v>
      </c>
      <c r="AJ751" s="97">
        <v>4.0999999999999996</v>
      </c>
      <c r="AK751" s="99">
        <v>1.07</v>
      </c>
      <c r="AL751" s="100">
        <v>0.31900000000000001</v>
      </c>
      <c r="AM751" s="99">
        <v>1.43</v>
      </c>
      <c r="AN751" s="99">
        <v>1.65</v>
      </c>
      <c r="AO751" s="99">
        <v>0.06</v>
      </c>
      <c r="AP751" s="101">
        <v>66</v>
      </c>
      <c r="AQ751" s="102">
        <v>95</v>
      </c>
      <c r="AR751" s="103">
        <v>20</v>
      </c>
      <c r="AS751" s="102">
        <v>3</v>
      </c>
      <c r="AT751" s="191">
        <v>0</v>
      </c>
      <c r="AU751" s="84">
        <v>371</v>
      </c>
      <c r="AV751" s="84">
        <v>135</v>
      </c>
      <c r="AX751" s="84" t="s">
        <v>1859</v>
      </c>
      <c r="AY751" s="97">
        <v>64.099999999999994</v>
      </c>
      <c r="AZ751" s="94">
        <v>4.29</v>
      </c>
      <c r="BA751" s="96">
        <v>79</v>
      </c>
      <c r="BB751" s="96">
        <v>25</v>
      </c>
      <c r="BC751" s="84" t="s">
        <v>1859</v>
      </c>
      <c r="BD751" s="97">
        <v>81.7</v>
      </c>
      <c r="BE751" s="94">
        <v>4.37</v>
      </c>
      <c r="BF751" s="96">
        <v>86</v>
      </c>
      <c r="BG751" s="96">
        <v>27</v>
      </c>
      <c r="BH751" s="97"/>
      <c r="BK751" s="96"/>
      <c r="BL751" s="94"/>
      <c r="BM751" s="36"/>
      <c r="BN751" s="70" t="s">
        <v>1065</v>
      </c>
      <c r="BO751" s="104"/>
      <c r="BP751" s="84" t="s">
        <v>4345</v>
      </c>
      <c r="BQ751" s="84">
        <v>542609</v>
      </c>
      <c r="BR751" s="36" t="s">
        <v>3794</v>
      </c>
      <c r="BS751" s="36" t="s">
        <v>4265</v>
      </c>
      <c r="BT751" s="36" t="s">
        <v>5307</v>
      </c>
      <c r="BU751" s="84" t="s">
        <v>3660</v>
      </c>
      <c r="BV751" s="84" t="s">
        <v>4668</v>
      </c>
    </row>
    <row r="752" spans="1:74" x14ac:dyDescent="0.3">
      <c r="A752" s="84" t="s">
        <v>4310</v>
      </c>
      <c r="B752" s="84" t="s">
        <v>4311</v>
      </c>
      <c r="C752" s="84" t="s">
        <v>1065</v>
      </c>
      <c r="D752" s="84">
        <v>2018</v>
      </c>
      <c r="E752" s="84">
        <v>27</v>
      </c>
      <c r="F752" s="84" t="s">
        <v>1107</v>
      </c>
      <c r="G752" s="84" t="s">
        <v>1063</v>
      </c>
      <c r="H752" s="93" t="s">
        <v>1739</v>
      </c>
      <c r="I752" s="94">
        <v>0.61</v>
      </c>
      <c r="J752" s="93" t="s">
        <v>1075</v>
      </c>
      <c r="K752" s="184">
        <v>59.2</v>
      </c>
      <c r="L752" s="185">
        <v>3</v>
      </c>
      <c r="M752" s="96">
        <v>11</v>
      </c>
      <c r="N752" s="96">
        <v>5</v>
      </c>
      <c r="O752" s="96">
        <v>0</v>
      </c>
      <c r="P752" s="96">
        <v>0</v>
      </c>
      <c r="Q752" s="185">
        <v>0</v>
      </c>
      <c r="R752" s="96">
        <v>1</v>
      </c>
      <c r="S752" s="96">
        <v>155</v>
      </c>
      <c r="T752" s="96">
        <v>4</v>
      </c>
      <c r="U752" s="96">
        <v>14</v>
      </c>
      <c r="V752" s="96">
        <v>1</v>
      </c>
      <c r="W752" s="185">
        <v>29</v>
      </c>
      <c r="X752" s="96">
        <v>106</v>
      </c>
      <c r="Y752" s="96">
        <v>59</v>
      </c>
      <c r="Z752" s="96">
        <v>41</v>
      </c>
      <c r="AA752" s="96">
        <v>1</v>
      </c>
      <c r="AB752" s="96">
        <v>3</v>
      </c>
      <c r="AC752" s="96">
        <v>0</v>
      </c>
      <c r="AD752" s="96">
        <v>34</v>
      </c>
      <c r="AE752" s="188">
        <v>4.5199999999999996</v>
      </c>
      <c r="AF752" s="96">
        <v>54</v>
      </c>
      <c r="AG752" s="97">
        <v>13.9</v>
      </c>
      <c r="AH752" s="98">
        <v>2</v>
      </c>
      <c r="AI752" s="97">
        <v>7.5</v>
      </c>
      <c r="AJ752" s="97">
        <v>3.6</v>
      </c>
      <c r="AK752" s="99">
        <v>1.08</v>
      </c>
      <c r="AL752" s="100">
        <v>0.27100000000000002</v>
      </c>
      <c r="AM752" s="99">
        <v>1.4</v>
      </c>
      <c r="AN752" s="99">
        <v>1.6</v>
      </c>
      <c r="AO752" s="99">
        <v>0.06</v>
      </c>
      <c r="AP752" s="101">
        <v>28</v>
      </c>
      <c r="AQ752" s="102">
        <v>107</v>
      </c>
      <c r="AR752" s="103">
        <v>20</v>
      </c>
      <c r="AS752" s="102">
        <v>6</v>
      </c>
      <c r="AT752" s="191">
        <v>4.32</v>
      </c>
      <c r="AU752" s="84">
        <v>372</v>
      </c>
      <c r="AV752" s="84">
        <v>136</v>
      </c>
      <c r="AX752" s="84" t="s">
        <v>1739</v>
      </c>
      <c r="AY752" s="97">
        <v>45.3</v>
      </c>
      <c r="AZ752" s="94">
        <v>4.42</v>
      </c>
      <c r="BA752" s="96">
        <v>81</v>
      </c>
      <c r="BB752" s="96">
        <v>19</v>
      </c>
      <c r="BC752" s="84" t="s">
        <v>1739</v>
      </c>
      <c r="BD752" s="97">
        <v>47</v>
      </c>
      <c r="BE752" s="94">
        <v>4.46</v>
      </c>
      <c r="BF752" s="96">
        <v>88</v>
      </c>
      <c r="BG752" s="96">
        <v>19</v>
      </c>
      <c r="BH752" s="97"/>
      <c r="BK752" s="96"/>
      <c r="BL752" s="94"/>
      <c r="BM752" s="36"/>
      <c r="BN752" s="70" t="s">
        <v>1065</v>
      </c>
      <c r="BO752" s="104"/>
      <c r="BP752" s="84" t="s">
        <v>4312</v>
      </c>
      <c r="BQ752" s="84">
        <v>607067</v>
      </c>
      <c r="BR752" s="36" t="s">
        <v>3748</v>
      </c>
      <c r="BS752" s="36" t="s">
        <v>4474</v>
      </c>
      <c r="BT752" s="36" t="s">
        <v>5269</v>
      </c>
      <c r="BU752" s="84" t="s">
        <v>5676</v>
      </c>
      <c r="BV752" s="84" t="s">
        <v>4668</v>
      </c>
    </row>
    <row r="753" spans="1:74" x14ac:dyDescent="0.3">
      <c r="A753" s="84" t="s">
        <v>481</v>
      </c>
      <c r="B753" s="84" t="s">
        <v>2085</v>
      </c>
      <c r="C753" s="84" t="s">
        <v>1065</v>
      </c>
      <c r="D753" s="84">
        <v>2018</v>
      </c>
      <c r="E753" s="84">
        <v>27</v>
      </c>
      <c r="F753" s="84" t="s">
        <v>1101</v>
      </c>
      <c r="G753" s="84" t="s">
        <v>1063</v>
      </c>
      <c r="H753" s="93" t="s">
        <v>1739</v>
      </c>
      <c r="I753" s="94">
        <v>0.6</v>
      </c>
      <c r="J753" s="93" t="s">
        <v>1075</v>
      </c>
      <c r="K753" s="184">
        <v>50.9</v>
      </c>
      <c r="L753" s="185">
        <v>2</v>
      </c>
      <c r="M753" s="96">
        <v>10</v>
      </c>
      <c r="N753" s="96">
        <v>5</v>
      </c>
      <c r="O753" s="96">
        <v>0</v>
      </c>
      <c r="P753" s="96">
        <v>0</v>
      </c>
      <c r="Q753" s="185">
        <v>0</v>
      </c>
      <c r="R753" s="96">
        <v>1</v>
      </c>
      <c r="S753" s="96">
        <v>132</v>
      </c>
      <c r="T753" s="96">
        <v>4</v>
      </c>
      <c r="U753" s="96">
        <v>11</v>
      </c>
      <c r="V753" s="96">
        <v>1</v>
      </c>
      <c r="W753" s="185">
        <v>21</v>
      </c>
      <c r="X753" s="96">
        <v>91</v>
      </c>
      <c r="Y753" s="96">
        <v>56</v>
      </c>
      <c r="Z753" s="96">
        <v>43</v>
      </c>
      <c r="AA753" s="96">
        <v>3</v>
      </c>
      <c r="AB753" s="96">
        <v>3</v>
      </c>
      <c r="AC753" s="96">
        <v>0</v>
      </c>
      <c r="AD753" s="96">
        <v>31</v>
      </c>
      <c r="AE753" s="188">
        <v>4.82</v>
      </c>
      <c r="AF753" s="96">
        <v>51</v>
      </c>
      <c r="AG753" s="97">
        <v>15.1</v>
      </c>
      <c r="AH753" s="98">
        <v>1.9</v>
      </c>
      <c r="AI753" s="97">
        <v>6.3</v>
      </c>
      <c r="AJ753" s="97">
        <v>3.2</v>
      </c>
      <c r="AK753" s="99">
        <v>1.1100000000000001</v>
      </c>
      <c r="AL753" s="100">
        <v>0.27500000000000002</v>
      </c>
      <c r="AM753" s="99">
        <v>1.42</v>
      </c>
      <c r="AN753" s="99">
        <v>1.59</v>
      </c>
      <c r="AO753" s="99">
        <v>0.06</v>
      </c>
      <c r="AP753" s="101">
        <v>10</v>
      </c>
      <c r="AQ753" s="102">
        <v>114</v>
      </c>
      <c r="AR753" s="103">
        <v>15</v>
      </c>
      <c r="AS753" s="102">
        <v>4</v>
      </c>
      <c r="AT753" s="191">
        <v>2.2799999999999998</v>
      </c>
      <c r="AU753" s="84">
        <v>378</v>
      </c>
      <c r="AV753" s="84">
        <v>137</v>
      </c>
      <c r="AX753" s="84" t="s">
        <v>1739</v>
      </c>
      <c r="AY753" s="97">
        <v>41.3</v>
      </c>
      <c r="AZ753" s="94">
        <v>4.49</v>
      </c>
      <c r="BA753" s="96">
        <v>82</v>
      </c>
      <c r="BB753" s="96">
        <v>17</v>
      </c>
      <c r="BC753" s="84" t="s">
        <v>1739</v>
      </c>
      <c r="BD753" s="97">
        <v>44.8</v>
      </c>
      <c r="BE753" s="94">
        <v>4.5</v>
      </c>
      <c r="BF753" s="96">
        <v>89</v>
      </c>
      <c r="BG753" s="96">
        <v>18</v>
      </c>
      <c r="BH753" s="97"/>
      <c r="BK753" s="96"/>
      <c r="BL753" s="94"/>
      <c r="BM753" s="36"/>
      <c r="BN753" s="70" t="s">
        <v>1065</v>
      </c>
      <c r="BO753" s="104"/>
      <c r="BP753" s="84" t="s">
        <v>4274</v>
      </c>
      <c r="BQ753" s="84">
        <v>554234</v>
      </c>
      <c r="BR753" s="36" t="s">
        <v>3804</v>
      </c>
      <c r="BS753" s="36" t="s">
        <v>3685</v>
      </c>
      <c r="BT753" s="36" t="s">
        <v>5765</v>
      </c>
      <c r="BU753" s="84" t="s">
        <v>4443</v>
      </c>
      <c r="BV753" s="84" t="s">
        <v>4668</v>
      </c>
    </row>
    <row r="754" spans="1:74" x14ac:dyDescent="0.3">
      <c r="A754" s="84" t="s">
        <v>1875</v>
      </c>
      <c r="B754" s="84" t="s">
        <v>2083</v>
      </c>
      <c r="C754" s="84" t="s">
        <v>1065</v>
      </c>
      <c r="D754" s="84">
        <v>2018</v>
      </c>
      <c r="E754" s="84">
        <v>32</v>
      </c>
      <c r="F754" s="84" t="s">
        <v>1567</v>
      </c>
      <c r="G754" s="84" t="s">
        <v>1063</v>
      </c>
      <c r="H754" s="93" t="s">
        <v>1739</v>
      </c>
      <c r="I754" s="94">
        <v>0.4</v>
      </c>
      <c r="J754" s="93" t="s">
        <v>1075</v>
      </c>
      <c r="K754" s="184">
        <v>21.6</v>
      </c>
      <c r="L754" s="185">
        <v>1</v>
      </c>
      <c r="M754" s="96">
        <v>23</v>
      </c>
      <c r="N754" s="96">
        <v>2</v>
      </c>
      <c r="O754" s="96">
        <v>0</v>
      </c>
      <c r="P754" s="96">
        <v>0</v>
      </c>
      <c r="Q754" s="185">
        <v>0</v>
      </c>
      <c r="R754" s="96">
        <v>4</v>
      </c>
      <c r="S754" s="96">
        <v>122</v>
      </c>
      <c r="T754" s="96">
        <v>3</v>
      </c>
      <c r="U754" s="96">
        <v>12</v>
      </c>
      <c r="V754" s="96">
        <v>1</v>
      </c>
      <c r="W754" s="185">
        <v>24</v>
      </c>
      <c r="X754" s="96">
        <v>84</v>
      </c>
      <c r="Y754" s="96">
        <v>22</v>
      </c>
      <c r="Z754" s="96">
        <v>39</v>
      </c>
      <c r="AA754" s="96">
        <v>1</v>
      </c>
      <c r="AB754" s="96">
        <v>1</v>
      </c>
      <c r="AC754" s="96">
        <v>0</v>
      </c>
      <c r="AD754" s="96">
        <v>12</v>
      </c>
      <c r="AE754" s="188">
        <v>4.38</v>
      </c>
      <c r="AF754" s="96">
        <v>20</v>
      </c>
      <c r="AG754" s="97">
        <v>6.4</v>
      </c>
      <c r="AH754" s="98">
        <v>2</v>
      </c>
      <c r="AI754" s="97">
        <v>7.8</v>
      </c>
      <c r="AJ754" s="97">
        <v>3.8</v>
      </c>
      <c r="AK754" s="99">
        <v>1.08</v>
      </c>
      <c r="AL754" s="100">
        <v>0.29899999999999999</v>
      </c>
      <c r="AM754" s="99">
        <v>1.4</v>
      </c>
      <c r="AN754" s="99">
        <v>1.62</v>
      </c>
      <c r="AO754" s="99">
        <v>0.06</v>
      </c>
      <c r="AP754" s="101">
        <v>34</v>
      </c>
      <c r="AQ754" s="102">
        <v>103</v>
      </c>
      <c r="AR754" s="103">
        <v>14</v>
      </c>
      <c r="AS754" s="102">
        <v>2</v>
      </c>
      <c r="AT754" s="191">
        <v>0</v>
      </c>
      <c r="AU754" s="84">
        <v>380</v>
      </c>
      <c r="AV754" s="84">
        <v>138</v>
      </c>
      <c r="AX754" s="84" t="s">
        <v>1859</v>
      </c>
      <c r="AY754" s="97">
        <v>61.7</v>
      </c>
      <c r="AZ754" s="94">
        <v>4.37</v>
      </c>
      <c r="BA754" s="96">
        <v>80</v>
      </c>
      <c r="BB754" s="96">
        <v>23</v>
      </c>
      <c r="BC754" s="84" t="s">
        <v>1859</v>
      </c>
      <c r="BD754" s="97">
        <v>79.5</v>
      </c>
      <c r="BE754" s="94">
        <v>4.4400000000000004</v>
      </c>
      <c r="BF754" s="96">
        <v>88</v>
      </c>
      <c r="BG754" s="96">
        <v>26</v>
      </c>
      <c r="BH754" s="97"/>
      <c r="BK754" s="96"/>
      <c r="BL754" s="94"/>
      <c r="BM754" s="36"/>
      <c r="BN754" s="70" t="s">
        <v>1065</v>
      </c>
      <c r="BO754" s="104"/>
      <c r="BP754" s="84" t="s">
        <v>2084</v>
      </c>
      <c r="BQ754" s="84">
        <v>488786</v>
      </c>
      <c r="BR754" s="36" t="s">
        <v>3761</v>
      </c>
      <c r="BS754" s="36" t="s">
        <v>3543</v>
      </c>
      <c r="BT754" s="36" t="s">
        <v>4348</v>
      </c>
      <c r="BU754" s="84" t="s">
        <v>5309</v>
      </c>
      <c r="BV754" s="84" t="s">
        <v>4679</v>
      </c>
    </row>
    <row r="755" spans="1:74" x14ac:dyDescent="0.3">
      <c r="A755" s="84" t="s">
        <v>3000</v>
      </c>
      <c r="B755" s="84" t="s">
        <v>169</v>
      </c>
      <c r="C755" s="84" t="s">
        <v>1103</v>
      </c>
      <c r="D755" s="84">
        <v>2018</v>
      </c>
      <c r="E755" s="84">
        <v>27</v>
      </c>
      <c r="F755" s="84" t="s">
        <v>1093</v>
      </c>
      <c r="G755" s="84" t="s">
        <v>1063</v>
      </c>
      <c r="H755" s="93" t="s">
        <v>1739</v>
      </c>
      <c r="I755" s="94">
        <v>0.56000000000000005</v>
      </c>
      <c r="J755" s="93" t="s">
        <v>1075</v>
      </c>
      <c r="K755" s="184">
        <v>43.8</v>
      </c>
      <c r="L755" s="185">
        <v>2</v>
      </c>
      <c r="M755" s="96">
        <v>11</v>
      </c>
      <c r="N755" s="96">
        <v>5</v>
      </c>
      <c r="O755" s="96">
        <v>0</v>
      </c>
      <c r="P755" s="96">
        <v>0</v>
      </c>
      <c r="Q755" s="185">
        <v>0</v>
      </c>
      <c r="R755" s="96">
        <v>1</v>
      </c>
      <c r="S755" s="96">
        <v>141</v>
      </c>
      <c r="T755" s="96">
        <v>5</v>
      </c>
      <c r="U755" s="96">
        <v>13</v>
      </c>
      <c r="V755" s="96">
        <v>0</v>
      </c>
      <c r="W755" s="185">
        <v>29</v>
      </c>
      <c r="X755" s="96">
        <v>96</v>
      </c>
      <c r="Y755" s="96">
        <v>61</v>
      </c>
      <c r="Z755" s="96">
        <v>45</v>
      </c>
      <c r="AA755" s="96">
        <v>1</v>
      </c>
      <c r="AB755" s="96">
        <v>2</v>
      </c>
      <c r="AC755" s="96">
        <v>0</v>
      </c>
      <c r="AD755" s="96">
        <v>35</v>
      </c>
      <c r="AE755" s="188">
        <v>4.9800000000000004</v>
      </c>
      <c r="AF755" s="96">
        <v>55</v>
      </c>
      <c r="AG755" s="97">
        <v>15.3</v>
      </c>
      <c r="AH755" s="98">
        <v>2.2999999999999998</v>
      </c>
      <c r="AI755" s="97">
        <v>8.1999999999999993</v>
      </c>
      <c r="AJ755" s="97">
        <v>3.6</v>
      </c>
      <c r="AK755" s="99">
        <v>1.47</v>
      </c>
      <c r="AL755" s="100">
        <v>0.28999999999999998</v>
      </c>
      <c r="AM755" s="99">
        <v>1.5</v>
      </c>
      <c r="AN755" s="99">
        <v>2.0299999999999998</v>
      </c>
      <c r="AO755" s="99">
        <v>0.08</v>
      </c>
      <c r="AP755" s="101">
        <v>32</v>
      </c>
      <c r="AQ755" s="102">
        <v>117</v>
      </c>
      <c r="AR755" s="103">
        <v>14</v>
      </c>
      <c r="AS755" s="102">
        <v>3</v>
      </c>
      <c r="AT755" s="191">
        <v>2.16</v>
      </c>
      <c r="AU755" s="84">
        <v>383</v>
      </c>
      <c r="AV755" s="84">
        <v>139</v>
      </c>
      <c r="AX755" s="84" t="s">
        <v>1739</v>
      </c>
      <c r="AY755" s="97">
        <v>41.7</v>
      </c>
      <c r="AZ755" s="94">
        <v>4.67</v>
      </c>
      <c r="BA755" s="96">
        <v>86</v>
      </c>
      <c r="BB755" s="96">
        <v>15</v>
      </c>
      <c r="BC755" s="84" t="s">
        <v>1739</v>
      </c>
      <c r="BD755" s="97">
        <v>46.2</v>
      </c>
      <c r="BE755" s="94">
        <v>4.5999999999999996</v>
      </c>
      <c r="BF755" s="96">
        <v>91</v>
      </c>
      <c r="BG755" s="96">
        <v>17</v>
      </c>
      <c r="BH755" s="97"/>
      <c r="BK755" s="96"/>
      <c r="BL755" s="94"/>
      <c r="BM755" s="36"/>
      <c r="BN755" s="70" t="s">
        <v>1065</v>
      </c>
      <c r="BO755" s="104"/>
      <c r="BP755" s="84" t="s">
        <v>4259</v>
      </c>
      <c r="BQ755" s="84">
        <v>543424</v>
      </c>
      <c r="BR755" s="36" t="s">
        <v>4342</v>
      </c>
      <c r="BS755" s="36" t="s">
        <v>3516</v>
      </c>
      <c r="BT755" s="36" t="s">
        <v>3558</v>
      </c>
      <c r="BU755" s="84" t="s">
        <v>5406</v>
      </c>
      <c r="BV755" s="84" t="s">
        <v>4668</v>
      </c>
    </row>
    <row r="756" spans="1:74" x14ac:dyDescent="0.3">
      <c r="A756" s="84" t="s">
        <v>1732</v>
      </c>
      <c r="B756" s="84" t="s">
        <v>38</v>
      </c>
      <c r="C756" s="84" t="s">
        <v>1065</v>
      </c>
      <c r="D756" s="84">
        <v>2018</v>
      </c>
      <c r="E756" s="84">
        <v>40</v>
      </c>
      <c r="F756" s="84" t="s">
        <v>1106</v>
      </c>
      <c r="G756" s="84" t="s">
        <v>1063</v>
      </c>
      <c r="H756" s="93" t="s">
        <v>1739</v>
      </c>
      <c r="I756" s="94">
        <v>0.67</v>
      </c>
      <c r="J756" s="93" t="s">
        <v>1075</v>
      </c>
      <c r="K756" s="184">
        <v>52.6</v>
      </c>
      <c r="L756" s="185">
        <v>3</v>
      </c>
      <c r="M756" s="96">
        <v>11</v>
      </c>
      <c r="N756" s="96">
        <v>5</v>
      </c>
      <c r="O756" s="96">
        <v>0</v>
      </c>
      <c r="P756" s="96">
        <v>0</v>
      </c>
      <c r="Q756" s="185">
        <v>0</v>
      </c>
      <c r="R756" s="96">
        <v>2</v>
      </c>
      <c r="S756" s="96">
        <v>129</v>
      </c>
      <c r="T756" s="96">
        <v>4</v>
      </c>
      <c r="U756" s="96">
        <v>13</v>
      </c>
      <c r="V756" s="96">
        <v>1</v>
      </c>
      <c r="W756" s="185">
        <v>21</v>
      </c>
      <c r="X756" s="96">
        <v>88</v>
      </c>
      <c r="Y756" s="96">
        <v>50</v>
      </c>
      <c r="Z756" s="96">
        <v>44</v>
      </c>
      <c r="AA756" s="96">
        <v>2</v>
      </c>
      <c r="AB756" s="96">
        <v>2</v>
      </c>
      <c r="AC756" s="96">
        <v>0</v>
      </c>
      <c r="AD756" s="96">
        <v>28</v>
      </c>
      <c r="AE756" s="188">
        <v>4.91</v>
      </c>
      <c r="AF756" s="96">
        <v>48</v>
      </c>
      <c r="AG756" s="97">
        <v>14.6</v>
      </c>
      <c r="AH756" s="98">
        <v>1.6</v>
      </c>
      <c r="AI756" s="97">
        <v>6.5</v>
      </c>
      <c r="AJ756" s="97">
        <v>4</v>
      </c>
      <c r="AK756" s="99">
        <v>1.1399999999999999</v>
      </c>
      <c r="AL756" s="100">
        <v>0.26200000000000001</v>
      </c>
      <c r="AM756" s="99">
        <v>1.43</v>
      </c>
      <c r="AN756" s="99">
        <v>1.7</v>
      </c>
      <c r="AO756" s="99">
        <v>0.06</v>
      </c>
      <c r="AP756" s="101">
        <v>6</v>
      </c>
      <c r="AQ756" s="102">
        <v>116</v>
      </c>
      <c r="AR756" s="103">
        <v>14</v>
      </c>
      <c r="AS756" s="102">
        <v>3</v>
      </c>
      <c r="AT756" s="191">
        <v>2.04</v>
      </c>
      <c r="AU756" s="84">
        <v>385</v>
      </c>
      <c r="AV756" s="84">
        <v>140</v>
      </c>
      <c r="AX756" s="84" t="s">
        <v>1739</v>
      </c>
      <c r="AY756" s="97">
        <v>40</v>
      </c>
      <c r="AZ756" s="94">
        <v>4.5999999999999996</v>
      </c>
      <c r="BA756" s="96">
        <v>85</v>
      </c>
      <c r="BB756" s="96">
        <v>15</v>
      </c>
      <c r="BC756" s="84" t="s">
        <v>1739</v>
      </c>
      <c r="BD756" s="97">
        <v>42.1</v>
      </c>
      <c r="BE756" s="94">
        <v>4.49</v>
      </c>
      <c r="BF756" s="96">
        <v>89</v>
      </c>
      <c r="BG756" s="96">
        <v>17</v>
      </c>
      <c r="BH756" s="97"/>
      <c r="BK756" s="96"/>
      <c r="BL756" s="94"/>
      <c r="BM756" s="36"/>
      <c r="BN756" s="70" t="s">
        <v>1065</v>
      </c>
      <c r="BO756" s="104"/>
      <c r="BP756" s="84" t="s">
        <v>1733</v>
      </c>
      <c r="BQ756" s="84">
        <v>285064</v>
      </c>
      <c r="BR756" s="36" t="s">
        <v>4686</v>
      </c>
      <c r="BS756" s="36" t="s">
        <v>3716</v>
      </c>
      <c r="BT756" s="36" t="s">
        <v>3689</v>
      </c>
      <c r="BU756" s="84" t="s">
        <v>1359</v>
      </c>
      <c r="BV756" s="84" t="s">
        <v>4679</v>
      </c>
    </row>
    <row r="757" spans="1:74" x14ac:dyDescent="0.3">
      <c r="A757" s="84" t="s">
        <v>175</v>
      </c>
      <c r="B757" s="84" t="s">
        <v>63</v>
      </c>
      <c r="C757" s="84" t="s">
        <v>1065</v>
      </c>
      <c r="D757" s="84">
        <v>2018</v>
      </c>
      <c r="E757" s="84">
        <v>31</v>
      </c>
      <c r="F757" s="84" t="s">
        <v>1074</v>
      </c>
      <c r="G757" s="84" t="s">
        <v>1063</v>
      </c>
      <c r="H757" s="93" t="s">
        <v>1739</v>
      </c>
      <c r="I757" s="94">
        <v>0.44</v>
      </c>
      <c r="J757" s="93" t="s">
        <v>1075</v>
      </c>
      <c r="K757" s="184">
        <v>21.9</v>
      </c>
      <c r="L757" s="185">
        <v>1</v>
      </c>
      <c r="M757" s="96">
        <v>22</v>
      </c>
      <c r="N757" s="96">
        <v>1</v>
      </c>
      <c r="O757" s="96">
        <v>0</v>
      </c>
      <c r="P757" s="96">
        <v>0</v>
      </c>
      <c r="Q757" s="185">
        <v>0</v>
      </c>
      <c r="R757" s="96">
        <v>6</v>
      </c>
      <c r="S757" s="96">
        <v>121</v>
      </c>
      <c r="T757" s="96">
        <v>3</v>
      </c>
      <c r="U757" s="96">
        <v>11</v>
      </c>
      <c r="V757" s="96">
        <v>0</v>
      </c>
      <c r="W757" s="185">
        <v>26</v>
      </c>
      <c r="X757" s="96">
        <v>83</v>
      </c>
      <c r="Y757" s="96">
        <v>23</v>
      </c>
      <c r="Z757" s="96">
        <v>40</v>
      </c>
      <c r="AA757" s="96">
        <v>1</v>
      </c>
      <c r="AB757" s="96">
        <v>1</v>
      </c>
      <c r="AC757" s="96">
        <v>0</v>
      </c>
      <c r="AD757" s="96">
        <v>12</v>
      </c>
      <c r="AE757" s="188">
        <v>4.41</v>
      </c>
      <c r="AF757" s="96">
        <v>19</v>
      </c>
      <c r="AG757" s="97">
        <v>6.2</v>
      </c>
      <c r="AH757" s="98">
        <v>2.2999999999999998</v>
      </c>
      <c r="AI757" s="97">
        <v>8.5</v>
      </c>
      <c r="AJ757" s="97">
        <v>3.6</v>
      </c>
      <c r="AK757" s="99">
        <v>1.08</v>
      </c>
      <c r="AL757" s="100">
        <v>0.317</v>
      </c>
      <c r="AM757" s="99">
        <v>1.4</v>
      </c>
      <c r="AN757" s="99">
        <v>1.6</v>
      </c>
      <c r="AO757" s="99">
        <v>0.06</v>
      </c>
      <c r="AP757" s="101">
        <v>52</v>
      </c>
      <c r="AQ757" s="102">
        <v>104</v>
      </c>
      <c r="AR757" s="103">
        <v>14</v>
      </c>
      <c r="AS757" s="102">
        <v>2</v>
      </c>
      <c r="AT757" s="191">
        <v>0</v>
      </c>
      <c r="AU757" s="84">
        <v>386</v>
      </c>
      <c r="AV757" s="84">
        <v>141</v>
      </c>
      <c r="AX757" s="84" t="s">
        <v>1859</v>
      </c>
      <c r="AY757" s="97">
        <v>62.6</v>
      </c>
      <c r="AZ757" s="94">
        <v>4.34</v>
      </c>
      <c r="BA757" s="96">
        <v>80</v>
      </c>
      <c r="BB757" s="96">
        <v>24</v>
      </c>
      <c r="BC757" s="84" t="s">
        <v>1859</v>
      </c>
      <c r="BD757" s="97">
        <v>80.099999999999994</v>
      </c>
      <c r="BE757" s="94">
        <v>4.4000000000000004</v>
      </c>
      <c r="BF757" s="96">
        <v>87</v>
      </c>
      <c r="BG757" s="96">
        <v>27</v>
      </c>
      <c r="BH757" s="97"/>
      <c r="BK757" s="96"/>
      <c r="BL757" s="94"/>
      <c r="BM757" s="36"/>
      <c r="BN757" s="70" t="s">
        <v>1065</v>
      </c>
      <c r="BO757" s="104"/>
      <c r="BP757" s="84" t="s">
        <v>3364</v>
      </c>
      <c r="BQ757" s="84">
        <v>502522</v>
      </c>
      <c r="BR757" s="36" t="s">
        <v>3766</v>
      </c>
      <c r="BS757" s="36" t="s">
        <v>4518</v>
      </c>
      <c r="BT757" s="36" t="s">
        <v>3505</v>
      </c>
      <c r="BU757" s="84" t="s">
        <v>3595</v>
      </c>
      <c r="BV757" s="84" t="s">
        <v>4682</v>
      </c>
    </row>
    <row r="758" spans="1:74" x14ac:dyDescent="0.3">
      <c r="A758" s="84" t="s">
        <v>1715</v>
      </c>
      <c r="B758" s="84" t="s">
        <v>1716</v>
      </c>
      <c r="C758" s="84" t="s">
        <v>1103</v>
      </c>
      <c r="D758" s="84">
        <v>2018</v>
      </c>
      <c r="E758" s="84">
        <v>31</v>
      </c>
      <c r="F758" s="84" t="s">
        <v>1089</v>
      </c>
      <c r="G758" s="84" t="s">
        <v>1063</v>
      </c>
      <c r="H758" s="93" t="s">
        <v>1739</v>
      </c>
      <c r="I758" s="94">
        <v>0.74</v>
      </c>
      <c r="J758" s="93" t="s">
        <v>1075</v>
      </c>
      <c r="K758" s="184">
        <v>54.5</v>
      </c>
      <c r="L758" s="185">
        <v>3</v>
      </c>
      <c r="M758" s="96">
        <v>11</v>
      </c>
      <c r="N758" s="96">
        <v>5</v>
      </c>
      <c r="O758" s="96">
        <v>0</v>
      </c>
      <c r="P758" s="96">
        <v>0</v>
      </c>
      <c r="Q758" s="185">
        <v>0</v>
      </c>
      <c r="R758" s="96">
        <v>1</v>
      </c>
      <c r="S758" s="96">
        <v>156</v>
      </c>
      <c r="T758" s="96">
        <v>6</v>
      </c>
      <c r="U758" s="96">
        <v>13</v>
      </c>
      <c r="V758" s="96">
        <v>1</v>
      </c>
      <c r="W758" s="185">
        <v>25</v>
      </c>
      <c r="X758" s="96">
        <v>107</v>
      </c>
      <c r="Y758" s="96">
        <v>64</v>
      </c>
      <c r="Z758" s="96">
        <v>46</v>
      </c>
      <c r="AA758" s="96">
        <v>3</v>
      </c>
      <c r="AB758" s="96">
        <v>2</v>
      </c>
      <c r="AC758" s="96">
        <v>0</v>
      </c>
      <c r="AD758" s="96">
        <v>33</v>
      </c>
      <c r="AE758" s="188">
        <v>5.1100000000000003</v>
      </c>
      <c r="AF758" s="96">
        <v>58</v>
      </c>
      <c r="AG758" s="97">
        <v>14.6</v>
      </c>
      <c r="AH758" s="98">
        <v>2</v>
      </c>
      <c r="AI758" s="97">
        <v>6.5</v>
      </c>
      <c r="AJ758" s="97">
        <v>3.2</v>
      </c>
      <c r="AK758" s="99">
        <v>1.39</v>
      </c>
      <c r="AL758" s="100">
        <v>0.28199999999999997</v>
      </c>
      <c r="AM758" s="99">
        <v>1.46</v>
      </c>
      <c r="AN758" s="99">
        <v>1.9</v>
      </c>
      <c r="AO758" s="99">
        <v>7.0000000000000007E-2</v>
      </c>
      <c r="AP758" s="101">
        <v>8</v>
      </c>
      <c r="AQ758" s="102">
        <v>121</v>
      </c>
      <c r="AR758" s="103">
        <v>13</v>
      </c>
      <c r="AS758" s="102">
        <v>3</v>
      </c>
      <c r="AT758" s="191">
        <v>2.44</v>
      </c>
      <c r="AU758" s="84">
        <v>390</v>
      </c>
      <c r="AV758" s="84">
        <v>142</v>
      </c>
      <c r="AX758" s="84" t="s">
        <v>1739</v>
      </c>
      <c r="AY758" s="97">
        <v>44.6</v>
      </c>
      <c r="AZ758" s="94">
        <v>4.8099999999999996</v>
      </c>
      <c r="BA758" s="96">
        <v>88</v>
      </c>
      <c r="BB758" s="96">
        <v>14</v>
      </c>
      <c r="BC758" s="84" t="s">
        <v>1739</v>
      </c>
      <c r="BD758" s="97">
        <v>46.6</v>
      </c>
      <c r="BE758" s="94">
        <v>4.67</v>
      </c>
      <c r="BF758" s="96">
        <v>92</v>
      </c>
      <c r="BG758" s="96">
        <v>16</v>
      </c>
      <c r="BH758" s="97"/>
      <c r="BK758" s="96"/>
      <c r="BL758" s="94"/>
      <c r="BM758" s="36"/>
      <c r="BN758" s="70" t="s">
        <v>1065</v>
      </c>
      <c r="BO758" s="104"/>
      <c r="BP758" s="84" t="s">
        <v>1717</v>
      </c>
      <c r="BQ758" s="84">
        <v>477003</v>
      </c>
      <c r="BR758" s="36" t="s">
        <v>6263</v>
      </c>
      <c r="BS758" s="36" t="s">
        <v>5412</v>
      </c>
      <c r="BT758" s="36" t="s">
        <v>3650</v>
      </c>
      <c r="BU758" s="84" t="s">
        <v>3544</v>
      </c>
      <c r="BV758" s="84" t="s">
        <v>4682</v>
      </c>
    </row>
    <row r="759" spans="1:74" x14ac:dyDescent="0.3">
      <c r="A759" s="84" t="s">
        <v>2493</v>
      </c>
      <c r="B759" s="84" t="s">
        <v>277</v>
      </c>
      <c r="C759" s="84" t="s">
        <v>1065</v>
      </c>
      <c r="D759" s="84">
        <v>2018</v>
      </c>
      <c r="E759" s="84">
        <v>30</v>
      </c>
      <c r="F759" s="84" t="s">
        <v>1107</v>
      </c>
      <c r="G759" s="84" t="s">
        <v>1063</v>
      </c>
      <c r="H759" s="93" t="s">
        <v>1739</v>
      </c>
      <c r="I759" s="94">
        <v>0.59</v>
      </c>
      <c r="J759" s="93" t="s">
        <v>1075</v>
      </c>
      <c r="K759" s="184">
        <v>56.4</v>
      </c>
      <c r="L759" s="185">
        <v>3</v>
      </c>
      <c r="M759" s="96">
        <v>11</v>
      </c>
      <c r="N759" s="96">
        <v>5</v>
      </c>
      <c r="O759" s="96">
        <v>0</v>
      </c>
      <c r="P759" s="96">
        <v>0</v>
      </c>
      <c r="Q759" s="185">
        <v>0</v>
      </c>
      <c r="R759" s="96">
        <v>2</v>
      </c>
      <c r="S759" s="96">
        <v>135</v>
      </c>
      <c r="T759" s="96">
        <v>5</v>
      </c>
      <c r="U759" s="96">
        <v>13</v>
      </c>
      <c r="V759" s="96">
        <v>0</v>
      </c>
      <c r="W759" s="185">
        <v>24</v>
      </c>
      <c r="X759" s="96">
        <v>93</v>
      </c>
      <c r="Y759" s="96">
        <v>54</v>
      </c>
      <c r="Z759" s="96">
        <v>47</v>
      </c>
      <c r="AA759" s="96">
        <v>3</v>
      </c>
      <c r="AB759" s="96">
        <v>3</v>
      </c>
      <c r="AC759" s="96">
        <v>1</v>
      </c>
      <c r="AD759" s="96">
        <v>29</v>
      </c>
      <c r="AE759" s="188">
        <v>5.2</v>
      </c>
      <c r="AF759" s="96">
        <v>52</v>
      </c>
      <c r="AG759" s="97">
        <v>15.2</v>
      </c>
      <c r="AH759" s="98">
        <v>1.9</v>
      </c>
      <c r="AI759" s="97">
        <v>7.2</v>
      </c>
      <c r="AJ759" s="97">
        <v>3.7</v>
      </c>
      <c r="AK759" s="99">
        <v>1.53</v>
      </c>
      <c r="AL759" s="100">
        <v>0.26500000000000001</v>
      </c>
      <c r="AM759" s="99">
        <v>1.42</v>
      </c>
      <c r="AN759" s="99">
        <v>2.11</v>
      </c>
      <c r="AO759" s="99">
        <v>0.08</v>
      </c>
      <c r="AP759" s="101">
        <v>11</v>
      </c>
      <c r="AQ759" s="102">
        <v>123</v>
      </c>
      <c r="AR759" s="103">
        <v>12</v>
      </c>
      <c r="AS759" s="102">
        <v>1</v>
      </c>
      <c r="AT759" s="191">
        <v>2.15</v>
      </c>
      <c r="AU759" s="84">
        <v>395</v>
      </c>
      <c r="AV759" s="84">
        <v>143</v>
      </c>
      <c r="AX759" s="84" t="s">
        <v>1739</v>
      </c>
      <c r="AY759" s="97">
        <v>41.7</v>
      </c>
      <c r="AZ759" s="94">
        <v>4.8099999999999996</v>
      </c>
      <c r="BA759" s="96">
        <v>88</v>
      </c>
      <c r="BB759" s="96">
        <v>13</v>
      </c>
      <c r="BC759" s="84" t="s">
        <v>1739</v>
      </c>
      <c r="BD759" s="97">
        <v>44.1</v>
      </c>
      <c r="BE759" s="94">
        <v>4.67</v>
      </c>
      <c r="BF759" s="96">
        <v>92</v>
      </c>
      <c r="BG759" s="96">
        <v>15</v>
      </c>
      <c r="BH759" s="97"/>
      <c r="BK759" s="96"/>
      <c r="BL759" s="94"/>
      <c r="BM759" s="36"/>
      <c r="BN759" s="70" t="s">
        <v>1065</v>
      </c>
      <c r="BO759" s="104"/>
      <c r="BP759" s="84" t="s">
        <v>2600</v>
      </c>
      <c r="BQ759" s="84">
        <v>518560</v>
      </c>
      <c r="BR759" s="36" t="s">
        <v>3748</v>
      </c>
      <c r="BS759" s="36" t="s">
        <v>3686</v>
      </c>
      <c r="BT759" s="36" t="s">
        <v>3491</v>
      </c>
      <c r="BU759" s="84" t="s">
        <v>3734</v>
      </c>
      <c r="BV759" s="84" t="s">
        <v>4674</v>
      </c>
    </row>
    <row r="760" spans="1:74" x14ac:dyDescent="0.3">
      <c r="A760" s="84" t="s">
        <v>5024</v>
      </c>
      <c r="B760" s="84" t="s">
        <v>1903</v>
      </c>
      <c r="C760" s="84" t="s">
        <v>1065</v>
      </c>
      <c r="D760" s="84">
        <v>2018</v>
      </c>
      <c r="E760" s="84">
        <v>29</v>
      </c>
      <c r="F760" s="84" t="s">
        <v>1101</v>
      </c>
      <c r="G760" s="84" t="s">
        <v>1063</v>
      </c>
      <c r="H760" s="93" t="s">
        <v>1739</v>
      </c>
      <c r="I760" s="94">
        <v>0.56000000000000005</v>
      </c>
      <c r="J760" s="93" t="s">
        <v>1075</v>
      </c>
      <c r="K760" s="184">
        <v>39.6</v>
      </c>
      <c r="L760" s="185">
        <v>2</v>
      </c>
      <c r="M760" s="96">
        <v>13</v>
      </c>
      <c r="N760" s="96">
        <v>4</v>
      </c>
      <c r="O760" s="96">
        <v>0</v>
      </c>
      <c r="P760" s="96">
        <v>0</v>
      </c>
      <c r="Q760" s="185">
        <v>0</v>
      </c>
      <c r="R760" s="96">
        <v>2</v>
      </c>
      <c r="S760" s="96">
        <v>132</v>
      </c>
      <c r="T760" s="96">
        <v>4</v>
      </c>
      <c r="U760" s="96">
        <v>11</v>
      </c>
      <c r="V760" s="96">
        <v>0</v>
      </c>
      <c r="W760" s="185">
        <v>21</v>
      </c>
      <c r="X760" s="96">
        <v>91</v>
      </c>
      <c r="Y760" s="96">
        <v>41</v>
      </c>
      <c r="Z760" s="96">
        <v>46</v>
      </c>
      <c r="AA760" s="96">
        <v>1</v>
      </c>
      <c r="AB760" s="96">
        <v>1</v>
      </c>
      <c r="AC760" s="96">
        <v>0</v>
      </c>
      <c r="AD760" s="96">
        <v>23</v>
      </c>
      <c r="AE760" s="188">
        <v>5.0999999999999996</v>
      </c>
      <c r="AF760" s="96">
        <v>36</v>
      </c>
      <c r="AG760" s="97">
        <v>10.6</v>
      </c>
      <c r="AH760" s="98">
        <v>2</v>
      </c>
      <c r="AI760" s="97">
        <v>6.5</v>
      </c>
      <c r="AJ760" s="97">
        <v>3.2</v>
      </c>
      <c r="AK760" s="99">
        <v>1.32</v>
      </c>
      <c r="AL760" s="100">
        <v>0.27100000000000002</v>
      </c>
      <c r="AM760" s="99">
        <v>1.38</v>
      </c>
      <c r="AN760" s="99">
        <v>1.82</v>
      </c>
      <c r="AO760" s="99">
        <v>7.0000000000000007E-2</v>
      </c>
      <c r="AP760" s="101">
        <v>8</v>
      </c>
      <c r="AQ760" s="102">
        <v>120</v>
      </c>
      <c r="AR760" s="103">
        <v>10</v>
      </c>
      <c r="AS760" s="102">
        <v>1</v>
      </c>
      <c r="AT760" s="191">
        <v>0</v>
      </c>
      <c r="AU760" s="84">
        <v>399</v>
      </c>
      <c r="AV760" s="84">
        <v>144</v>
      </c>
      <c r="AX760" s="84" t="s">
        <v>1859</v>
      </c>
      <c r="AY760" s="97">
        <v>63.3</v>
      </c>
      <c r="AZ760" s="94">
        <v>4.6500000000000004</v>
      </c>
      <c r="BA760" s="96">
        <v>85</v>
      </c>
      <c r="BB760" s="96">
        <v>19</v>
      </c>
      <c r="BC760" s="84" t="s">
        <v>1859</v>
      </c>
      <c r="BD760" s="97">
        <v>78.599999999999994</v>
      </c>
      <c r="BE760" s="94">
        <v>4.5999999999999996</v>
      </c>
      <c r="BF760" s="96">
        <v>91</v>
      </c>
      <c r="BG760" s="96">
        <v>23</v>
      </c>
      <c r="BH760" s="97"/>
      <c r="BK760" s="96"/>
      <c r="BL760" s="94"/>
      <c r="BM760" s="36"/>
      <c r="BN760" s="70" t="s">
        <v>1065</v>
      </c>
      <c r="BO760" s="104"/>
      <c r="BP760" s="84" t="s">
        <v>5025</v>
      </c>
      <c r="BQ760" s="84">
        <v>503444</v>
      </c>
      <c r="BR760" s="36" t="s">
        <v>5313</v>
      </c>
      <c r="BS760" s="36" t="s">
        <v>3439</v>
      </c>
      <c r="BT760" s="36" t="s">
        <v>3474</v>
      </c>
      <c r="BU760" s="84" t="s">
        <v>4289</v>
      </c>
      <c r="BV760" s="84" t="s">
        <v>4677</v>
      </c>
    </row>
    <row r="761" spans="1:74" x14ac:dyDescent="0.3">
      <c r="A761" s="84" t="s">
        <v>2562</v>
      </c>
      <c r="B761" s="84" t="s">
        <v>121</v>
      </c>
      <c r="C761" s="84" t="s">
        <v>1065</v>
      </c>
      <c r="D761" s="84">
        <v>2018</v>
      </c>
      <c r="E761" s="84">
        <v>30</v>
      </c>
      <c r="F761" s="84" t="s">
        <v>1074</v>
      </c>
      <c r="G761" s="84" t="s">
        <v>1063</v>
      </c>
      <c r="H761" s="93" t="s">
        <v>1739</v>
      </c>
      <c r="I761" s="94">
        <v>0.44</v>
      </c>
      <c r="J761" s="93" t="s">
        <v>1075</v>
      </c>
      <c r="K761" s="184">
        <v>22.2</v>
      </c>
      <c r="L761" s="185">
        <v>1</v>
      </c>
      <c r="M761" s="96">
        <v>19</v>
      </c>
      <c r="N761" s="96">
        <v>2</v>
      </c>
      <c r="O761" s="96">
        <v>0</v>
      </c>
      <c r="P761" s="96">
        <v>0</v>
      </c>
      <c r="Q761" s="185">
        <v>0</v>
      </c>
      <c r="R761" s="96">
        <v>3</v>
      </c>
      <c r="S761" s="96">
        <v>123</v>
      </c>
      <c r="T761" s="96">
        <v>4</v>
      </c>
      <c r="U761" s="96">
        <v>14</v>
      </c>
      <c r="V761" s="96">
        <v>1</v>
      </c>
      <c r="W761" s="185">
        <v>23</v>
      </c>
      <c r="X761" s="96">
        <v>84</v>
      </c>
      <c r="Y761" s="96">
        <v>23</v>
      </c>
      <c r="Z761" s="96">
        <v>44</v>
      </c>
      <c r="AA761" s="96">
        <v>2</v>
      </c>
      <c r="AB761" s="96">
        <v>1</v>
      </c>
      <c r="AC761" s="96">
        <v>0</v>
      </c>
      <c r="AD761" s="96">
        <v>13</v>
      </c>
      <c r="AE761" s="188">
        <v>4.8899999999999997</v>
      </c>
      <c r="AF761" s="96">
        <v>22</v>
      </c>
      <c r="AG761" s="97">
        <v>7.1</v>
      </c>
      <c r="AH761" s="98">
        <v>1.6</v>
      </c>
      <c r="AI761" s="97">
        <v>7.4</v>
      </c>
      <c r="AJ761" s="97">
        <v>4.4000000000000004</v>
      </c>
      <c r="AK761" s="99">
        <v>1.1399999999999999</v>
      </c>
      <c r="AL761" s="100">
        <v>0.30499999999999999</v>
      </c>
      <c r="AM761" s="99">
        <v>1.52</v>
      </c>
      <c r="AN761" s="99">
        <v>1.75</v>
      </c>
      <c r="AO761" s="99">
        <v>0.06</v>
      </c>
      <c r="AP761" s="101">
        <v>16</v>
      </c>
      <c r="AQ761" s="102">
        <v>115</v>
      </c>
      <c r="AR761" s="103">
        <v>9</v>
      </c>
      <c r="AS761" s="102">
        <v>1</v>
      </c>
      <c r="AT761" s="191">
        <v>0</v>
      </c>
      <c r="AU761" s="84">
        <v>407</v>
      </c>
      <c r="AV761" s="84">
        <v>145</v>
      </c>
      <c r="AX761" s="84" t="s">
        <v>1859</v>
      </c>
      <c r="AY761" s="97">
        <v>62.4</v>
      </c>
      <c r="AZ761" s="94">
        <v>4.53</v>
      </c>
      <c r="BA761" s="96">
        <v>83</v>
      </c>
      <c r="BB761" s="96">
        <v>21</v>
      </c>
      <c r="BC761" s="84" t="s">
        <v>1859</v>
      </c>
      <c r="BD761" s="97">
        <v>80.099999999999994</v>
      </c>
      <c r="BE761" s="94">
        <v>4.53</v>
      </c>
      <c r="BF761" s="96">
        <v>90</v>
      </c>
      <c r="BG761" s="96">
        <v>24</v>
      </c>
      <c r="BH761" s="97"/>
      <c r="BK761" s="96"/>
      <c r="BL761" s="94"/>
      <c r="BM761" s="36"/>
      <c r="BN761" s="70" t="s">
        <v>1065</v>
      </c>
      <c r="BO761" s="104"/>
      <c r="BP761" s="84" t="s">
        <v>2563</v>
      </c>
      <c r="BQ761" s="84">
        <v>542674</v>
      </c>
      <c r="BR761" s="36" t="s">
        <v>3761</v>
      </c>
      <c r="BS761" s="36" t="s">
        <v>3729</v>
      </c>
      <c r="BT761" s="36" t="s">
        <v>5353</v>
      </c>
      <c r="BU761" s="84" t="s">
        <v>3581</v>
      </c>
      <c r="BV761" s="84" t="s">
        <v>4674</v>
      </c>
    </row>
    <row r="762" spans="1:74" x14ac:dyDescent="0.3">
      <c r="A762" s="84" t="s">
        <v>1856</v>
      </c>
      <c r="B762" s="84" t="s">
        <v>206</v>
      </c>
      <c r="C762" s="84" t="s">
        <v>1065</v>
      </c>
      <c r="D762" s="84">
        <v>2018</v>
      </c>
      <c r="E762" s="84">
        <v>35</v>
      </c>
      <c r="F762" s="84" t="s">
        <v>1093</v>
      </c>
      <c r="G762" s="84" t="s">
        <v>1063</v>
      </c>
      <c r="H762" s="93" t="s">
        <v>1739</v>
      </c>
      <c r="I762" s="94">
        <v>0.5</v>
      </c>
      <c r="J762" s="93" t="s">
        <v>1075</v>
      </c>
      <c r="K762" s="184">
        <v>21.5</v>
      </c>
      <c r="L762" s="185">
        <v>1</v>
      </c>
      <c r="M762" s="96">
        <v>23</v>
      </c>
      <c r="N762" s="96">
        <v>1</v>
      </c>
      <c r="O762" s="96">
        <v>0</v>
      </c>
      <c r="P762" s="96">
        <v>0</v>
      </c>
      <c r="Q762" s="185">
        <v>1</v>
      </c>
      <c r="R762" s="96">
        <v>9</v>
      </c>
      <c r="S762" s="96">
        <v>127</v>
      </c>
      <c r="T762" s="96">
        <v>5</v>
      </c>
      <c r="U762" s="96">
        <v>13</v>
      </c>
      <c r="V762" s="96">
        <v>1</v>
      </c>
      <c r="W762" s="185">
        <v>26</v>
      </c>
      <c r="X762" s="96">
        <v>87</v>
      </c>
      <c r="Y762" s="96">
        <v>23</v>
      </c>
      <c r="Z762" s="96">
        <v>44</v>
      </c>
      <c r="AA762" s="96">
        <v>1</v>
      </c>
      <c r="AB762" s="96">
        <v>1</v>
      </c>
      <c r="AC762" s="96">
        <v>0</v>
      </c>
      <c r="AD762" s="96">
        <v>12</v>
      </c>
      <c r="AE762" s="188">
        <v>4.93</v>
      </c>
      <c r="AF762" s="96">
        <v>21</v>
      </c>
      <c r="AG762" s="97">
        <v>6.4</v>
      </c>
      <c r="AH762" s="98">
        <v>2.1</v>
      </c>
      <c r="AI762" s="97">
        <v>8.1</v>
      </c>
      <c r="AJ762" s="97">
        <v>3.9</v>
      </c>
      <c r="AK762" s="99">
        <v>1.56</v>
      </c>
      <c r="AL762" s="100">
        <v>0.28399999999999997</v>
      </c>
      <c r="AM762" s="99">
        <v>1.4</v>
      </c>
      <c r="AN762" s="99">
        <v>2.16</v>
      </c>
      <c r="AO762" s="99">
        <v>0.09</v>
      </c>
      <c r="AP762" s="101">
        <v>26</v>
      </c>
      <c r="AQ762" s="102">
        <v>116</v>
      </c>
      <c r="AR762" s="103">
        <v>9</v>
      </c>
      <c r="AS762" s="102">
        <v>0</v>
      </c>
      <c r="AT762" s="191">
        <v>0</v>
      </c>
      <c r="AU762" s="84">
        <v>408</v>
      </c>
      <c r="AV762" s="84">
        <v>146</v>
      </c>
      <c r="AX762" s="84" t="s">
        <v>1859</v>
      </c>
      <c r="AY762" s="97">
        <v>60.5</v>
      </c>
      <c r="AZ762" s="94">
        <v>4.68</v>
      </c>
      <c r="BA762" s="96">
        <v>86</v>
      </c>
      <c r="BB762" s="96">
        <v>18</v>
      </c>
      <c r="BC762" s="84" t="s">
        <v>1859</v>
      </c>
      <c r="BD762" s="97">
        <v>78.5</v>
      </c>
      <c r="BE762" s="94">
        <v>4.62</v>
      </c>
      <c r="BF762" s="96">
        <v>91</v>
      </c>
      <c r="BG762" s="96">
        <v>22</v>
      </c>
      <c r="BH762" s="97"/>
      <c r="BK762" s="96"/>
      <c r="BL762" s="94"/>
      <c r="BM762" s="36"/>
      <c r="BN762" s="70" t="s">
        <v>1065</v>
      </c>
      <c r="BO762" s="104"/>
      <c r="BP762" s="84" t="s">
        <v>1857</v>
      </c>
      <c r="BQ762" s="84">
        <v>456027</v>
      </c>
      <c r="BR762" s="36" t="s">
        <v>4708</v>
      </c>
      <c r="BS762" s="36" t="s">
        <v>4361</v>
      </c>
      <c r="BT762" s="36" t="s">
        <v>3692</v>
      </c>
      <c r="BU762" s="84" t="s">
        <v>3531</v>
      </c>
      <c r="BV762" s="84" t="s">
        <v>4679</v>
      </c>
    </row>
    <row r="763" spans="1:74" x14ac:dyDescent="0.3">
      <c r="A763" s="84" t="s">
        <v>1828</v>
      </c>
      <c r="B763" s="84" t="s">
        <v>408</v>
      </c>
      <c r="C763" s="84" t="s">
        <v>1065</v>
      </c>
      <c r="D763" s="84">
        <v>2018</v>
      </c>
      <c r="E763" s="84">
        <v>37</v>
      </c>
      <c r="F763" s="84" t="s">
        <v>1093</v>
      </c>
      <c r="G763" s="84" t="s">
        <v>1063</v>
      </c>
      <c r="H763" s="93" t="s">
        <v>1739</v>
      </c>
      <c r="I763" s="94">
        <v>0.67</v>
      </c>
      <c r="J763" s="93" t="s">
        <v>1075</v>
      </c>
      <c r="K763" s="184">
        <v>31.8</v>
      </c>
      <c r="L763" s="185">
        <v>2</v>
      </c>
      <c r="M763" s="96">
        <v>7</v>
      </c>
      <c r="N763" s="96">
        <v>5</v>
      </c>
      <c r="O763" s="96">
        <v>0</v>
      </c>
      <c r="P763" s="96">
        <v>0</v>
      </c>
      <c r="Q763" s="185">
        <v>0</v>
      </c>
      <c r="R763" s="96">
        <v>0</v>
      </c>
      <c r="S763" s="96">
        <v>126</v>
      </c>
      <c r="T763" s="96">
        <v>4</v>
      </c>
      <c r="U763" s="96">
        <v>11</v>
      </c>
      <c r="V763" s="96">
        <v>1</v>
      </c>
      <c r="W763" s="185">
        <v>19</v>
      </c>
      <c r="X763" s="96">
        <v>84</v>
      </c>
      <c r="Y763" s="96">
        <v>57</v>
      </c>
      <c r="Z763" s="96">
        <v>53</v>
      </c>
      <c r="AA763" s="96">
        <v>3</v>
      </c>
      <c r="AB763" s="96">
        <v>3</v>
      </c>
      <c r="AC763" s="96">
        <v>0</v>
      </c>
      <c r="AD763" s="96">
        <v>34</v>
      </c>
      <c r="AE763" s="188">
        <v>5.91</v>
      </c>
      <c r="AF763" s="96">
        <v>50</v>
      </c>
      <c r="AG763" s="97">
        <v>15.8</v>
      </c>
      <c r="AH763" s="98">
        <v>1.6</v>
      </c>
      <c r="AI763" s="97">
        <v>5.9</v>
      </c>
      <c r="AJ763" s="97">
        <v>3.6</v>
      </c>
      <c r="AK763" s="99">
        <v>1.39</v>
      </c>
      <c r="AL763" s="100">
        <v>0.28499999999999998</v>
      </c>
      <c r="AM763" s="99">
        <v>1.53</v>
      </c>
      <c r="AN763" s="99">
        <v>1.95</v>
      </c>
      <c r="AO763" s="99">
        <v>7.0000000000000007E-2</v>
      </c>
      <c r="AP763" s="101">
        <v>0</v>
      </c>
      <c r="AQ763" s="102">
        <v>140</v>
      </c>
      <c r="AR763" s="103">
        <v>7</v>
      </c>
      <c r="AS763" s="102">
        <v>-1</v>
      </c>
      <c r="AT763" s="191">
        <v>0</v>
      </c>
      <c r="AU763" s="84">
        <v>419</v>
      </c>
      <c r="AV763" s="84">
        <v>147</v>
      </c>
      <c r="AX763" s="84" t="s">
        <v>1859</v>
      </c>
      <c r="AY763" s="97">
        <v>61.4</v>
      </c>
      <c r="AZ763" s="94">
        <v>4.99</v>
      </c>
      <c r="BA763" s="96">
        <v>92</v>
      </c>
      <c r="BB763" s="96">
        <v>15</v>
      </c>
      <c r="BC763" s="84" t="s">
        <v>1859</v>
      </c>
      <c r="BD763" s="97">
        <v>76.3</v>
      </c>
      <c r="BE763" s="94">
        <v>4.78</v>
      </c>
      <c r="BF763" s="96">
        <v>95</v>
      </c>
      <c r="BG763" s="96">
        <v>20</v>
      </c>
      <c r="BH763" s="97"/>
      <c r="BK763" s="96"/>
      <c r="BL763" s="94"/>
      <c r="BM763" s="36"/>
      <c r="BN763" s="70" t="s">
        <v>1065</v>
      </c>
      <c r="BO763" s="104"/>
      <c r="BP763" s="84" t="s">
        <v>1829</v>
      </c>
      <c r="BQ763" s="84">
        <v>430580</v>
      </c>
      <c r="BR763" s="36" t="s">
        <v>4678</v>
      </c>
      <c r="BS763" s="36" t="s">
        <v>3438</v>
      </c>
      <c r="BT763" s="36" t="s">
        <v>4564</v>
      </c>
      <c r="BU763" s="84" t="s">
        <v>3652</v>
      </c>
      <c r="BV763" s="84" t="s">
        <v>4697</v>
      </c>
    </row>
    <row r="764" spans="1:74" x14ac:dyDescent="0.3">
      <c r="A764" s="84" t="s">
        <v>2247</v>
      </c>
      <c r="B764" s="84" t="s">
        <v>4746</v>
      </c>
      <c r="C764" s="84" t="s">
        <v>1065</v>
      </c>
      <c r="D764" s="84">
        <v>2018</v>
      </c>
      <c r="E764" s="84">
        <v>25</v>
      </c>
      <c r="F764" s="84" t="s">
        <v>1101</v>
      </c>
      <c r="G764" s="84" t="s">
        <v>1063</v>
      </c>
      <c r="H764" s="93" t="s">
        <v>1739</v>
      </c>
      <c r="I764" s="94">
        <v>0.51</v>
      </c>
      <c r="J764" s="93" t="s">
        <v>1075</v>
      </c>
      <c r="K764" s="184">
        <v>42.7</v>
      </c>
      <c r="L764" s="185">
        <v>2</v>
      </c>
      <c r="M764" s="96">
        <v>12</v>
      </c>
      <c r="N764" s="96">
        <v>4</v>
      </c>
      <c r="O764" s="96">
        <v>0</v>
      </c>
      <c r="P764" s="96">
        <v>0</v>
      </c>
      <c r="Q764" s="185">
        <v>0</v>
      </c>
      <c r="R764" s="96">
        <v>2</v>
      </c>
      <c r="S764" s="96">
        <v>138</v>
      </c>
      <c r="T764" s="96">
        <v>5</v>
      </c>
      <c r="U764" s="96">
        <v>16</v>
      </c>
      <c r="V764" s="96">
        <v>1</v>
      </c>
      <c r="W764" s="185">
        <v>22</v>
      </c>
      <c r="X764" s="96">
        <v>93</v>
      </c>
      <c r="Y764" s="96">
        <v>57</v>
      </c>
      <c r="Z764" s="96">
        <v>55</v>
      </c>
      <c r="AA764" s="96">
        <v>2</v>
      </c>
      <c r="AB764" s="96">
        <v>2</v>
      </c>
      <c r="AC764" s="96">
        <v>0</v>
      </c>
      <c r="AD764" s="96">
        <v>33</v>
      </c>
      <c r="AE764" s="188">
        <v>6.12</v>
      </c>
      <c r="AF764" s="96">
        <v>55</v>
      </c>
      <c r="AG764" s="97">
        <v>16.2</v>
      </c>
      <c r="AH764" s="98">
        <v>1.4</v>
      </c>
      <c r="AI764" s="97">
        <v>6.5</v>
      </c>
      <c r="AJ764" s="97">
        <v>4.7</v>
      </c>
      <c r="AK764" s="99">
        <v>1.62</v>
      </c>
      <c r="AL764" s="100">
        <v>0.26900000000000002</v>
      </c>
      <c r="AM764" s="99">
        <v>1.58</v>
      </c>
      <c r="AN764" s="99">
        <v>2.3199999999999998</v>
      </c>
      <c r="AO764" s="99">
        <v>0.09</v>
      </c>
      <c r="AP764" s="101">
        <v>0</v>
      </c>
      <c r="AQ764" s="102">
        <v>144</v>
      </c>
      <c r="AR764" s="103">
        <v>7</v>
      </c>
      <c r="AS764" s="102">
        <v>-5</v>
      </c>
      <c r="AT764" s="191">
        <v>0</v>
      </c>
      <c r="AU764" s="84">
        <v>422</v>
      </c>
      <c r="AV764" s="84">
        <v>148</v>
      </c>
      <c r="AX764" s="84" t="s">
        <v>1739</v>
      </c>
      <c r="AY764" s="97">
        <v>40.6</v>
      </c>
      <c r="AZ764" s="94">
        <v>5.07</v>
      </c>
      <c r="BA764" s="96">
        <v>93</v>
      </c>
      <c r="BB764" s="96">
        <v>11</v>
      </c>
      <c r="BC764" s="84" t="s">
        <v>1739</v>
      </c>
      <c r="BD764" s="97">
        <v>45.9</v>
      </c>
      <c r="BE764" s="94">
        <v>4.8099999999999996</v>
      </c>
      <c r="BF764" s="96">
        <v>95</v>
      </c>
      <c r="BG764" s="96">
        <v>14</v>
      </c>
      <c r="BH764" s="97"/>
      <c r="BK764" s="96"/>
      <c r="BL764" s="94"/>
      <c r="BM764" s="36"/>
      <c r="BN764" s="70" t="s">
        <v>1065</v>
      </c>
      <c r="BO764" s="104"/>
      <c r="BP764" s="84" t="s">
        <v>5000</v>
      </c>
      <c r="BQ764" s="84">
        <v>592433</v>
      </c>
      <c r="BR764" s="36" t="s">
        <v>6256</v>
      </c>
      <c r="BS764" s="36" t="s">
        <v>5277</v>
      </c>
      <c r="BT764" s="36" t="s">
        <v>3561</v>
      </c>
      <c r="BU764" s="84" t="s">
        <v>5840</v>
      </c>
      <c r="BV764" s="84" t="s">
        <v>4724</v>
      </c>
    </row>
    <row r="765" spans="1:74" x14ac:dyDescent="0.3">
      <c r="A765" s="84" t="s">
        <v>2482</v>
      </c>
      <c r="B765" s="84" t="s">
        <v>2306</v>
      </c>
      <c r="C765" s="84" t="s">
        <v>1103</v>
      </c>
      <c r="D765" s="84">
        <v>2018</v>
      </c>
      <c r="E765" s="84">
        <v>27</v>
      </c>
      <c r="F765" s="84" t="s">
        <v>1107</v>
      </c>
      <c r="G765" s="84" t="s">
        <v>1063</v>
      </c>
      <c r="H765" s="93" t="s">
        <v>1859</v>
      </c>
      <c r="I765" s="94">
        <v>0.24</v>
      </c>
      <c r="J765" s="93" t="s">
        <v>1075</v>
      </c>
      <c r="K765" s="184">
        <v>69.900000000000006</v>
      </c>
      <c r="L765" s="185">
        <v>2</v>
      </c>
      <c r="M765" s="96">
        <v>14</v>
      </c>
      <c r="N765" s="96">
        <v>7</v>
      </c>
      <c r="O765" s="96">
        <v>0</v>
      </c>
      <c r="P765" s="96">
        <v>0</v>
      </c>
      <c r="Q765" s="185">
        <v>0</v>
      </c>
      <c r="R765" s="96">
        <v>2</v>
      </c>
      <c r="S765" s="96">
        <v>205</v>
      </c>
      <c r="T765" s="96">
        <v>8</v>
      </c>
      <c r="U765" s="96">
        <v>18</v>
      </c>
      <c r="V765" s="96">
        <v>1</v>
      </c>
      <c r="W765" s="185">
        <v>37</v>
      </c>
      <c r="X765" s="96">
        <v>141</v>
      </c>
      <c r="Y765" s="96">
        <v>57</v>
      </c>
      <c r="Z765" s="96">
        <v>41</v>
      </c>
      <c r="AA765" s="96">
        <v>3</v>
      </c>
      <c r="AB765" s="96">
        <v>2</v>
      </c>
      <c r="AC765" s="96">
        <v>0</v>
      </c>
      <c r="AD765" s="96">
        <v>34</v>
      </c>
      <c r="AE765" s="188">
        <v>4.59</v>
      </c>
      <c r="AF765" s="96">
        <v>46</v>
      </c>
      <c r="AG765" s="97">
        <v>8.9</v>
      </c>
      <c r="AH765" s="98">
        <v>2.1</v>
      </c>
      <c r="AI765" s="97">
        <v>7.5</v>
      </c>
      <c r="AJ765" s="97">
        <v>3.4</v>
      </c>
      <c r="AK765" s="99">
        <v>1.54</v>
      </c>
      <c r="AL765" s="100">
        <v>0.28999999999999998</v>
      </c>
      <c r="AM765" s="99">
        <v>1.47</v>
      </c>
      <c r="AN765" s="99">
        <v>2.09</v>
      </c>
      <c r="AO765" s="99">
        <v>0.08</v>
      </c>
      <c r="AP765" s="101">
        <v>23</v>
      </c>
      <c r="AQ765" s="102">
        <v>108</v>
      </c>
      <c r="AR765" s="103">
        <v>18</v>
      </c>
      <c r="AS765" s="102">
        <v>5</v>
      </c>
      <c r="AT765" s="191">
        <v>2.19</v>
      </c>
      <c r="AU765" s="84">
        <v>374</v>
      </c>
      <c r="AV765" s="84">
        <v>40</v>
      </c>
      <c r="AX765" s="84" t="s">
        <v>1739</v>
      </c>
      <c r="AY765" s="97">
        <v>48.1</v>
      </c>
      <c r="AZ765" s="94">
        <v>4.7300000000000004</v>
      </c>
      <c r="BA765" s="96">
        <v>87</v>
      </c>
      <c r="BB765" s="96">
        <v>15</v>
      </c>
      <c r="BC765" s="84" t="s">
        <v>1739</v>
      </c>
      <c r="BD765" s="97">
        <v>49.6</v>
      </c>
      <c r="BE765" s="94">
        <v>4.67</v>
      </c>
      <c r="BF765" s="96">
        <v>92</v>
      </c>
      <c r="BG765" s="96">
        <v>16</v>
      </c>
      <c r="BH765" s="97"/>
      <c r="BK765" s="96"/>
      <c r="BL765" s="94"/>
      <c r="BM765" s="36"/>
      <c r="BN765" s="70" t="s">
        <v>1065</v>
      </c>
      <c r="BO765" s="104"/>
      <c r="BP765" s="84" t="s">
        <v>2546</v>
      </c>
      <c r="BQ765" s="84">
        <v>572362</v>
      </c>
      <c r="BR765" s="36" t="s">
        <v>3771</v>
      </c>
      <c r="BS765" s="36" t="s">
        <v>3564</v>
      </c>
      <c r="BT765" s="36" t="s">
        <v>3558</v>
      </c>
      <c r="BU765" s="84" t="s">
        <v>4903</v>
      </c>
      <c r="BV765" s="84" t="s">
        <v>4668</v>
      </c>
    </row>
    <row r="766" spans="1:74" x14ac:dyDescent="0.3">
      <c r="A766" s="84" t="s">
        <v>2011</v>
      </c>
      <c r="B766" s="84" t="s">
        <v>367</v>
      </c>
      <c r="C766" s="84" t="s">
        <v>1065</v>
      </c>
      <c r="D766" s="84">
        <v>2018</v>
      </c>
      <c r="E766" s="84">
        <v>26</v>
      </c>
      <c r="F766" s="84" t="s">
        <v>1107</v>
      </c>
      <c r="G766" s="84" t="s">
        <v>1063</v>
      </c>
      <c r="H766" s="93" t="s">
        <v>1859</v>
      </c>
      <c r="I766" s="94">
        <v>0.4</v>
      </c>
      <c r="J766" s="93" t="s">
        <v>1075</v>
      </c>
      <c r="K766" s="184">
        <v>65.7</v>
      </c>
      <c r="L766" s="185">
        <v>3</v>
      </c>
      <c r="M766" s="96">
        <v>14</v>
      </c>
      <c r="N766" s="96">
        <v>9</v>
      </c>
      <c r="O766" s="96">
        <v>0</v>
      </c>
      <c r="P766" s="96">
        <v>0</v>
      </c>
      <c r="Q766" s="185">
        <v>0</v>
      </c>
      <c r="R766" s="96">
        <v>2</v>
      </c>
      <c r="S766" s="96">
        <v>227</v>
      </c>
      <c r="T766" s="96">
        <v>9</v>
      </c>
      <c r="U766" s="96">
        <v>22</v>
      </c>
      <c r="V766" s="96">
        <v>1</v>
      </c>
      <c r="W766" s="185">
        <v>41</v>
      </c>
      <c r="X766" s="96">
        <v>149</v>
      </c>
      <c r="Y766" s="96">
        <v>66</v>
      </c>
      <c r="Z766" s="96">
        <v>42</v>
      </c>
      <c r="AA766" s="96">
        <v>1</v>
      </c>
      <c r="AB766" s="96">
        <v>2</v>
      </c>
      <c r="AC766" s="96">
        <v>0</v>
      </c>
      <c r="AD766" s="96">
        <v>37</v>
      </c>
      <c r="AE766" s="188">
        <v>4.72</v>
      </c>
      <c r="AF766" s="96">
        <v>58</v>
      </c>
      <c r="AG766" s="97">
        <v>10.3</v>
      </c>
      <c r="AH766" s="98">
        <v>1.8</v>
      </c>
      <c r="AI766" s="97">
        <v>7.7</v>
      </c>
      <c r="AJ766" s="97">
        <v>4</v>
      </c>
      <c r="AK766" s="99">
        <v>1.59</v>
      </c>
      <c r="AL766" s="100">
        <v>0.312</v>
      </c>
      <c r="AM766" s="99">
        <v>1.63</v>
      </c>
      <c r="AN766" s="99">
        <v>2.21</v>
      </c>
      <c r="AO766" s="99">
        <v>0.09</v>
      </c>
      <c r="AP766" s="101">
        <v>18</v>
      </c>
      <c r="AQ766" s="102">
        <v>111</v>
      </c>
      <c r="AR766" s="103">
        <v>17</v>
      </c>
      <c r="AS766" s="102">
        <v>6</v>
      </c>
      <c r="AT766" s="191">
        <v>1.29</v>
      </c>
      <c r="AU766" s="84">
        <v>375</v>
      </c>
      <c r="AV766" s="84">
        <v>41</v>
      </c>
      <c r="AX766" s="84" t="s">
        <v>1739</v>
      </c>
      <c r="AY766" s="97">
        <v>51</v>
      </c>
      <c r="AZ766" s="94">
        <v>4.79</v>
      </c>
      <c r="BA766" s="96">
        <v>88</v>
      </c>
      <c r="BB766" s="96">
        <v>15</v>
      </c>
      <c r="BC766" s="84" t="s">
        <v>1739</v>
      </c>
      <c r="BD766" s="97">
        <v>52.8</v>
      </c>
      <c r="BE766" s="94">
        <v>4.7</v>
      </c>
      <c r="BF766" s="96">
        <v>93</v>
      </c>
      <c r="BG766" s="96">
        <v>17</v>
      </c>
      <c r="BH766" s="97"/>
      <c r="BK766" s="96"/>
      <c r="BL766" s="94"/>
      <c r="BM766" s="36"/>
      <c r="BN766" s="70" t="s">
        <v>1065</v>
      </c>
      <c r="BO766" s="104"/>
      <c r="BP766" s="84" t="s">
        <v>4991</v>
      </c>
      <c r="BQ766" s="84">
        <v>570714</v>
      </c>
      <c r="BR766" s="36" t="s">
        <v>3748</v>
      </c>
      <c r="BS766" s="36" t="s">
        <v>3686</v>
      </c>
      <c r="BT766" s="36" t="s">
        <v>5833</v>
      </c>
      <c r="BU766" s="84" t="s">
        <v>5823</v>
      </c>
      <c r="BV766" s="84" t="s">
        <v>4668</v>
      </c>
    </row>
    <row r="767" spans="1:74" x14ac:dyDescent="0.3">
      <c r="A767" s="84" t="s">
        <v>2129</v>
      </c>
      <c r="B767" s="84" t="s">
        <v>223</v>
      </c>
      <c r="C767" s="84" t="s">
        <v>1065</v>
      </c>
      <c r="D767" s="84">
        <v>2018</v>
      </c>
      <c r="E767" s="84">
        <v>27</v>
      </c>
      <c r="F767" s="84" t="s">
        <v>1106</v>
      </c>
      <c r="G767" s="84" t="s">
        <v>1063</v>
      </c>
      <c r="H767" s="93" t="s">
        <v>1859</v>
      </c>
      <c r="I767" s="94">
        <v>0.56999999999999995</v>
      </c>
      <c r="J767" s="93" t="s">
        <v>1075</v>
      </c>
      <c r="K767" s="184">
        <v>57.9</v>
      </c>
      <c r="L767" s="185">
        <v>3</v>
      </c>
      <c r="M767" s="96">
        <v>11</v>
      </c>
      <c r="N767" s="96">
        <v>8</v>
      </c>
      <c r="O767" s="96">
        <v>0</v>
      </c>
      <c r="P767" s="96">
        <v>0</v>
      </c>
      <c r="Q767" s="185">
        <v>0</v>
      </c>
      <c r="R767" s="96">
        <v>1</v>
      </c>
      <c r="S767" s="96">
        <v>208</v>
      </c>
      <c r="T767" s="96">
        <v>7</v>
      </c>
      <c r="U767" s="96">
        <v>15</v>
      </c>
      <c r="V767" s="96">
        <v>0</v>
      </c>
      <c r="W767" s="185">
        <v>42</v>
      </c>
      <c r="X767" s="96">
        <v>144</v>
      </c>
      <c r="Y767" s="96">
        <v>60</v>
      </c>
      <c r="Z767" s="96">
        <v>45</v>
      </c>
      <c r="AA767" s="96">
        <v>2</v>
      </c>
      <c r="AB767" s="96">
        <v>3</v>
      </c>
      <c r="AC767" s="96">
        <v>0</v>
      </c>
      <c r="AD767" s="96">
        <v>33</v>
      </c>
      <c r="AE767" s="188">
        <v>4.95</v>
      </c>
      <c r="AF767" s="96">
        <v>49</v>
      </c>
      <c r="AG767" s="97">
        <v>9.1</v>
      </c>
      <c r="AH767" s="98">
        <v>2.8</v>
      </c>
      <c r="AI767" s="97">
        <v>7.9</v>
      </c>
      <c r="AJ767" s="97">
        <v>2.8</v>
      </c>
      <c r="AK767" s="99">
        <v>1.39</v>
      </c>
      <c r="AL767" s="100">
        <v>0.30299999999999999</v>
      </c>
      <c r="AM767" s="99">
        <v>1.41</v>
      </c>
      <c r="AN767" s="99">
        <v>1.86</v>
      </c>
      <c r="AO767" s="99">
        <v>0.08</v>
      </c>
      <c r="AP767" s="101">
        <v>36</v>
      </c>
      <c r="AQ767" s="102">
        <v>117</v>
      </c>
      <c r="AR767" s="103">
        <v>14</v>
      </c>
      <c r="AS767" s="102">
        <v>5</v>
      </c>
      <c r="AT767" s="191">
        <v>2.9</v>
      </c>
      <c r="AU767" s="84">
        <v>382</v>
      </c>
      <c r="AV767" s="84">
        <v>42</v>
      </c>
      <c r="AX767" s="84" t="s">
        <v>1739</v>
      </c>
      <c r="AY767" s="97">
        <v>48.5</v>
      </c>
      <c r="AZ767" s="94">
        <v>4.57</v>
      </c>
      <c r="BA767" s="96">
        <v>84</v>
      </c>
      <c r="BB767" s="96">
        <v>17</v>
      </c>
      <c r="BC767" s="84" t="s">
        <v>1739</v>
      </c>
      <c r="BD767" s="97">
        <v>51.5</v>
      </c>
      <c r="BE767" s="94">
        <v>4.5</v>
      </c>
      <c r="BF767" s="96">
        <v>89</v>
      </c>
      <c r="BG767" s="96">
        <v>19</v>
      </c>
      <c r="BH767" s="97"/>
      <c r="BK767" s="96"/>
      <c r="BL767" s="94"/>
      <c r="BM767" s="36"/>
      <c r="BN767" s="70" t="s">
        <v>1065</v>
      </c>
      <c r="BO767" s="104"/>
      <c r="BP767" s="84" t="s">
        <v>2130</v>
      </c>
      <c r="BQ767" s="84">
        <v>571800</v>
      </c>
      <c r="BR767" s="36" t="s">
        <v>3745</v>
      </c>
      <c r="BS767" s="36" t="s">
        <v>3571</v>
      </c>
      <c r="BT767" s="36" t="s">
        <v>4962</v>
      </c>
      <c r="BU767" s="84" t="s">
        <v>3570</v>
      </c>
      <c r="BV767" s="84" t="s">
        <v>4668</v>
      </c>
    </row>
    <row r="768" spans="1:74" x14ac:dyDescent="0.3">
      <c r="A768" s="84" t="s">
        <v>3347</v>
      </c>
      <c r="B768" s="84" t="s">
        <v>2116</v>
      </c>
      <c r="C768" s="84" t="s">
        <v>1065</v>
      </c>
      <c r="D768" s="84">
        <v>2018</v>
      </c>
      <c r="E768" s="84">
        <v>29</v>
      </c>
      <c r="F768" s="84" t="s">
        <v>1081</v>
      </c>
      <c r="G768" s="84" t="s">
        <v>1063</v>
      </c>
      <c r="H768" s="93" t="s">
        <v>1859</v>
      </c>
      <c r="I768" s="94">
        <v>0.27</v>
      </c>
      <c r="J768" s="93" t="s">
        <v>1075</v>
      </c>
      <c r="K768" s="184">
        <v>29.9</v>
      </c>
      <c r="L768" s="185">
        <v>2</v>
      </c>
      <c r="M768" s="96">
        <v>19</v>
      </c>
      <c r="N768" s="96">
        <v>7</v>
      </c>
      <c r="O768" s="96">
        <v>0</v>
      </c>
      <c r="P768" s="96">
        <v>0</v>
      </c>
      <c r="Q768" s="185">
        <v>0</v>
      </c>
      <c r="R768" s="96">
        <v>5</v>
      </c>
      <c r="S768" s="96">
        <v>210</v>
      </c>
      <c r="T768" s="96">
        <v>8</v>
      </c>
      <c r="U768" s="96">
        <v>21</v>
      </c>
      <c r="V768" s="96">
        <v>1</v>
      </c>
      <c r="W768" s="185">
        <v>37</v>
      </c>
      <c r="X768" s="96">
        <v>138</v>
      </c>
      <c r="Y768" s="96">
        <v>35</v>
      </c>
      <c r="Z768" s="96">
        <v>41</v>
      </c>
      <c r="AA768" s="96">
        <v>1</v>
      </c>
      <c r="AB768" s="96">
        <v>1</v>
      </c>
      <c r="AC768" s="96">
        <v>0</v>
      </c>
      <c r="AD768" s="96">
        <v>22</v>
      </c>
      <c r="AE768" s="188">
        <v>4.55</v>
      </c>
      <c r="AF768" s="96">
        <v>25</v>
      </c>
      <c r="AG768" s="97">
        <v>4.7</v>
      </c>
      <c r="AH768" s="98">
        <v>1.8</v>
      </c>
      <c r="AI768" s="97">
        <v>7.5</v>
      </c>
      <c r="AJ768" s="97">
        <v>4</v>
      </c>
      <c r="AK768" s="99">
        <v>1.49</v>
      </c>
      <c r="AL768" s="100">
        <v>0.34100000000000003</v>
      </c>
      <c r="AM768" s="99">
        <v>1.61</v>
      </c>
      <c r="AN768" s="99">
        <v>2.1</v>
      </c>
      <c r="AO768" s="99">
        <v>0.08</v>
      </c>
      <c r="AP768" s="101">
        <v>17</v>
      </c>
      <c r="AQ768" s="102">
        <v>107</v>
      </c>
      <c r="AR768" s="103">
        <v>14</v>
      </c>
      <c r="AS768" s="102">
        <v>3</v>
      </c>
      <c r="AT768" s="191">
        <v>0</v>
      </c>
      <c r="AU768" s="84">
        <v>384</v>
      </c>
      <c r="AV768" s="84">
        <v>43</v>
      </c>
      <c r="AX768" s="84" t="s">
        <v>1859</v>
      </c>
      <c r="AY768" s="97">
        <v>75.5</v>
      </c>
      <c r="AZ768" s="94">
        <v>4.75</v>
      </c>
      <c r="BA768" s="96">
        <v>87</v>
      </c>
      <c r="BB768" s="96">
        <v>20</v>
      </c>
      <c r="BC768" s="84" t="s">
        <v>1859</v>
      </c>
      <c r="BD768" s="97">
        <v>91.5</v>
      </c>
      <c r="BE768" s="94">
        <v>4.68</v>
      </c>
      <c r="BF768" s="96">
        <v>93</v>
      </c>
      <c r="BG768" s="96">
        <v>24</v>
      </c>
      <c r="BH768" s="97"/>
      <c r="BK768" s="96"/>
      <c r="BL768" s="94"/>
      <c r="BM768" s="36"/>
      <c r="BN768" s="70" t="s">
        <v>1065</v>
      </c>
      <c r="BO768" s="104"/>
      <c r="BP768" s="84" t="s">
        <v>3346</v>
      </c>
      <c r="BQ768" s="84">
        <v>607309</v>
      </c>
      <c r="BR768" s="36" t="s">
        <v>3767</v>
      </c>
      <c r="BS768" s="36" t="s">
        <v>5852</v>
      </c>
      <c r="BT768" s="36" t="s">
        <v>4995</v>
      </c>
      <c r="BU768" s="84" t="s">
        <v>6121</v>
      </c>
      <c r="BV768" s="84" t="s">
        <v>4677</v>
      </c>
    </row>
    <row r="769" spans="1:74" x14ac:dyDescent="0.3">
      <c r="A769" s="84" t="s">
        <v>4295</v>
      </c>
      <c r="B769" s="84" t="s">
        <v>67</v>
      </c>
      <c r="C769" s="84" t="s">
        <v>1065</v>
      </c>
      <c r="D769" s="84">
        <v>2018</v>
      </c>
      <c r="E769" s="84">
        <v>28</v>
      </c>
      <c r="F769" s="84" t="s">
        <v>1111</v>
      </c>
      <c r="G769" s="84" t="s">
        <v>1063</v>
      </c>
      <c r="H769" s="93" t="s">
        <v>1859</v>
      </c>
      <c r="I769" s="94">
        <v>0.4</v>
      </c>
      <c r="J769" s="93" t="s">
        <v>1075</v>
      </c>
      <c r="K769" s="184">
        <v>32.299999999999997</v>
      </c>
      <c r="L769" s="185">
        <v>2</v>
      </c>
      <c r="M769" s="96">
        <v>22</v>
      </c>
      <c r="N769" s="96">
        <v>6</v>
      </c>
      <c r="O769" s="96">
        <v>0</v>
      </c>
      <c r="P769" s="96">
        <v>0</v>
      </c>
      <c r="Q769" s="185">
        <v>0</v>
      </c>
      <c r="R769" s="96">
        <v>4</v>
      </c>
      <c r="S769" s="96">
        <v>208</v>
      </c>
      <c r="T769" s="96">
        <v>7</v>
      </c>
      <c r="U769" s="96">
        <v>20</v>
      </c>
      <c r="V769" s="96">
        <v>1</v>
      </c>
      <c r="W769" s="185">
        <v>38</v>
      </c>
      <c r="X769" s="96">
        <v>143</v>
      </c>
      <c r="Y769" s="96">
        <v>32</v>
      </c>
      <c r="Z769" s="96">
        <v>42</v>
      </c>
      <c r="AA769" s="96">
        <v>1</v>
      </c>
      <c r="AB769" s="96">
        <v>1</v>
      </c>
      <c r="AC769" s="96">
        <v>0</v>
      </c>
      <c r="AD769" s="96">
        <v>18</v>
      </c>
      <c r="AE769" s="188">
        <v>4.67</v>
      </c>
      <c r="AF769" s="96">
        <v>27</v>
      </c>
      <c r="AG769" s="97">
        <v>5.0999999999999996</v>
      </c>
      <c r="AH769" s="98">
        <v>1.9</v>
      </c>
      <c r="AI769" s="97">
        <v>7.4</v>
      </c>
      <c r="AJ769" s="97">
        <v>3.8</v>
      </c>
      <c r="AK769" s="99">
        <v>1.27</v>
      </c>
      <c r="AL769" s="100">
        <v>0.312</v>
      </c>
      <c r="AM769" s="99">
        <v>1.45</v>
      </c>
      <c r="AN769" s="99">
        <v>1.84</v>
      </c>
      <c r="AO769" s="99">
        <v>7.0000000000000007E-2</v>
      </c>
      <c r="AP769" s="101">
        <v>20</v>
      </c>
      <c r="AQ769" s="102">
        <v>110</v>
      </c>
      <c r="AR769" s="103">
        <v>13</v>
      </c>
      <c r="AS769" s="102">
        <v>2</v>
      </c>
      <c r="AT769" s="191">
        <v>0</v>
      </c>
      <c r="AU769" s="84">
        <v>391</v>
      </c>
      <c r="AV769" s="84">
        <v>44</v>
      </c>
      <c r="AX769" s="84" t="s">
        <v>1859</v>
      </c>
      <c r="AY769" s="97">
        <v>74.400000000000006</v>
      </c>
      <c r="AZ769" s="94">
        <v>4.67</v>
      </c>
      <c r="BA769" s="96">
        <v>86</v>
      </c>
      <c r="BB769" s="96">
        <v>21</v>
      </c>
      <c r="BC769" s="84" t="s">
        <v>1859</v>
      </c>
      <c r="BD769" s="97">
        <v>90.8</v>
      </c>
      <c r="BE769" s="94">
        <v>4.5999999999999996</v>
      </c>
      <c r="BF769" s="96">
        <v>91</v>
      </c>
      <c r="BG769" s="96">
        <v>25</v>
      </c>
      <c r="BH769" s="97"/>
      <c r="BK769" s="96"/>
      <c r="BL769" s="94"/>
      <c r="BM769" s="36"/>
      <c r="BN769" s="70" t="s">
        <v>1065</v>
      </c>
      <c r="BO769" s="104"/>
      <c r="BP769" s="84" t="s">
        <v>4296</v>
      </c>
      <c r="BQ769" s="84">
        <v>572788</v>
      </c>
      <c r="BR769" s="36" t="s">
        <v>3767</v>
      </c>
      <c r="BS769" s="36" t="s">
        <v>4327</v>
      </c>
      <c r="BT769" s="36" t="s">
        <v>5844</v>
      </c>
      <c r="BU769" s="84" t="s">
        <v>5857</v>
      </c>
      <c r="BV769" s="84" t="s">
        <v>4668</v>
      </c>
    </row>
    <row r="770" spans="1:74" x14ac:dyDescent="0.3">
      <c r="A770" s="84" t="s">
        <v>448</v>
      </c>
      <c r="B770" s="84" t="s">
        <v>292</v>
      </c>
      <c r="C770" s="84" t="s">
        <v>1065</v>
      </c>
      <c r="D770" s="84">
        <v>2018</v>
      </c>
      <c r="E770" s="84">
        <v>28</v>
      </c>
      <c r="F770" s="84" t="s">
        <v>1101</v>
      </c>
      <c r="G770" s="84" t="s">
        <v>1063</v>
      </c>
      <c r="H770" s="93" t="s">
        <v>1859</v>
      </c>
      <c r="I770" s="94">
        <v>0.27</v>
      </c>
      <c r="J770" s="93" t="s">
        <v>1075</v>
      </c>
      <c r="K770" s="184">
        <v>32.200000000000003</v>
      </c>
      <c r="L770" s="185">
        <v>2</v>
      </c>
      <c r="M770" s="96">
        <v>17</v>
      </c>
      <c r="N770" s="96">
        <v>6</v>
      </c>
      <c r="O770" s="96">
        <v>0</v>
      </c>
      <c r="P770" s="96">
        <v>0</v>
      </c>
      <c r="Q770" s="185">
        <v>0</v>
      </c>
      <c r="R770" s="96">
        <v>4</v>
      </c>
      <c r="S770" s="96">
        <v>217</v>
      </c>
      <c r="T770" s="96">
        <v>7</v>
      </c>
      <c r="U770" s="96">
        <v>19</v>
      </c>
      <c r="V770" s="96">
        <v>2</v>
      </c>
      <c r="W770" s="185">
        <v>32</v>
      </c>
      <c r="X770" s="96">
        <v>141</v>
      </c>
      <c r="Y770" s="96">
        <v>38</v>
      </c>
      <c r="Z770" s="96">
        <v>44</v>
      </c>
      <c r="AA770" s="96">
        <v>1</v>
      </c>
      <c r="AB770" s="96">
        <v>2</v>
      </c>
      <c r="AC770" s="96">
        <v>0</v>
      </c>
      <c r="AD770" s="96">
        <v>22</v>
      </c>
      <c r="AE770" s="188">
        <v>4.87</v>
      </c>
      <c r="AF770" s="96">
        <v>26</v>
      </c>
      <c r="AG770" s="97">
        <v>4.9000000000000004</v>
      </c>
      <c r="AH770" s="98">
        <v>1.7</v>
      </c>
      <c r="AI770" s="97">
        <v>6.3</v>
      </c>
      <c r="AJ770" s="97">
        <v>3.6</v>
      </c>
      <c r="AK770" s="99">
        <v>1.32</v>
      </c>
      <c r="AL770" s="100">
        <v>0.33500000000000002</v>
      </c>
      <c r="AM770" s="99">
        <v>1.62</v>
      </c>
      <c r="AN770" s="99">
        <v>1.86</v>
      </c>
      <c r="AO770" s="99">
        <v>7.0000000000000007E-2</v>
      </c>
      <c r="AP770" s="101">
        <v>5</v>
      </c>
      <c r="AQ770" s="102">
        <v>115</v>
      </c>
      <c r="AR770" s="103">
        <v>11</v>
      </c>
      <c r="AS770" s="102">
        <v>2</v>
      </c>
      <c r="AT770" s="191">
        <v>0</v>
      </c>
      <c r="AU770" s="84">
        <v>397</v>
      </c>
      <c r="AV770" s="84">
        <v>45</v>
      </c>
      <c r="AX770" s="84" t="s">
        <v>1859</v>
      </c>
      <c r="AY770" s="97">
        <v>76.599999999999994</v>
      </c>
      <c r="AZ770" s="94">
        <v>4.71</v>
      </c>
      <c r="BA770" s="96">
        <v>87</v>
      </c>
      <c r="BB770" s="96">
        <v>21</v>
      </c>
      <c r="BC770" s="84" t="s">
        <v>1859</v>
      </c>
      <c r="BD770" s="97">
        <v>92.4</v>
      </c>
      <c r="BE770" s="94">
        <v>4.6500000000000004</v>
      </c>
      <c r="BF770" s="96">
        <v>92</v>
      </c>
      <c r="BG770" s="96">
        <v>25</v>
      </c>
      <c r="BH770" s="97"/>
      <c r="BK770" s="96"/>
      <c r="BL770" s="94"/>
      <c r="BM770" s="36"/>
      <c r="BN770" s="70" t="s">
        <v>1065</v>
      </c>
      <c r="BO770" s="104"/>
      <c r="BP770" s="84" t="s">
        <v>4337</v>
      </c>
      <c r="BQ770" s="84">
        <v>543391</v>
      </c>
      <c r="BR770" s="36" t="s">
        <v>3775</v>
      </c>
      <c r="BS770" s="36" t="s">
        <v>5006</v>
      </c>
      <c r="BT770" s="36" t="s">
        <v>5845</v>
      </c>
      <c r="BU770" s="84" t="s">
        <v>3562</v>
      </c>
      <c r="BV770" s="84" t="s">
        <v>4668</v>
      </c>
    </row>
    <row r="771" spans="1:74" x14ac:dyDescent="0.3">
      <c r="A771" s="84" t="s">
        <v>4290</v>
      </c>
      <c r="B771" s="84" t="s">
        <v>4291</v>
      </c>
      <c r="C771" s="84" t="s">
        <v>1065</v>
      </c>
      <c r="D771" s="84">
        <v>2018</v>
      </c>
      <c r="E771" s="84">
        <v>27</v>
      </c>
      <c r="F771" s="84" t="s">
        <v>1093</v>
      </c>
      <c r="G771" s="84" t="s">
        <v>1063</v>
      </c>
      <c r="H771" s="93" t="s">
        <v>1859</v>
      </c>
      <c r="I771" s="94">
        <v>0.47</v>
      </c>
      <c r="J771" s="93" t="s">
        <v>1075</v>
      </c>
      <c r="K771" s="184">
        <v>40.1</v>
      </c>
      <c r="L771" s="185">
        <v>2</v>
      </c>
      <c r="M771" s="96">
        <v>19</v>
      </c>
      <c r="N771" s="96">
        <v>6</v>
      </c>
      <c r="O771" s="96">
        <v>0</v>
      </c>
      <c r="P771" s="96">
        <v>0</v>
      </c>
      <c r="Q771" s="185">
        <v>0</v>
      </c>
      <c r="R771" s="96">
        <v>3</v>
      </c>
      <c r="S771" s="96">
        <v>228</v>
      </c>
      <c r="T771" s="96">
        <v>9</v>
      </c>
      <c r="U771" s="96">
        <v>25</v>
      </c>
      <c r="V771" s="96">
        <v>1</v>
      </c>
      <c r="W771" s="185">
        <v>44</v>
      </c>
      <c r="X771" s="96">
        <v>149</v>
      </c>
      <c r="Y771" s="96">
        <v>42</v>
      </c>
      <c r="Z771" s="96">
        <v>46</v>
      </c>
      <c r="AA771" s="96">
        <v>2</v>
      </c>
      <c r="AB771" s="96">
        <v>1</v>
      </c>
      <c r="AC771" s="96">
        <v>0</v>
      </c>
      <c r="AD771" s="96">
        <v>25</v>
      </c>
      <c r="AE771" s="188">
        <v>5.14</v>
      </c>
      <c r="AF771" s="96">
        <v>38</v>
      </c>
      <c r="AG771" s="97">
        <v>6.7</v>
      </c>
      <c r="AH771" s="98">
        <v>1.8</v>
      </c>
      <c r="AI771" s="97">
        <v>8.1</v>
      </c>
      <c r="AJ771" s="97">
        <v>4.4000000000000004</v>
      </c>
      <c r="AK771" s="99">
        <v>1.58</v>
      </c>
      <c r="AL771" s="100">
        <v>0.32100000000000001</v>
      </c>
      <c r="AM771" s="99">
        <v>1.59</v>
      </c>
      <c r="AN771" s="99">
        <v>2.2400000000000002</v>
      </c>
      <c r="AO771" s="99">
        <v>0.09</v>
      </c>
      <c r="AP771" s="101">
        <v>18</v>
      </c>
      <c r="AQ771" s="102">
        <v>121</v>
      </c>
      <c r="AR771" s="103">
        <v>10</v>
      </c>
      <c r="AS771" s="102">
        <v>1</v>
      </c>
      <c r="AT771" s="191">
        <v>0</v>
      </c>
      <c r="AU771" s="84">
        <v>404</v>
      </c>
      <c r="AV771" s="84">
        <v>46</v>
      </c>
      <c r="AX771" s="84" t="s">
        <v>1739</v>
      </c>
      <c r="AY771" s="97">
        <v>48</v>
      </c>
      <c r="AZ771" s="94">
        <v>4.92</v>
      </c>
      <c r="BA771" s="96">
        <v>91</v>
      </c>
      <c r="BB771" s="96">
        <v>13</v>
      </c>
      <c r="BC771" s="84" t="s">
        <v>1739</v>
      </c>
      <c r="BD771" s="97">
        <v>54.1</v>
      </c>
      <c r="BE771" s="94">
        <v>4.7300000000000004</v>
      </c>
      <c r="BF771" s="96">
        <v>93</v>
      </c>
      <c r="BG771" s="96">
        <v>17</v>
      </c>
      <c r="BH771" s="97"/>
      <c r="BK771" s="96"/>
      <c r="BL771" s="94"/>
      <c r="BM771" s="36"/>
      <c r="BN771" s="70" t="s">
        <v>1065</v>
      </c>
      <c r="BO771" s="104"/>
      <c r="BP771" s="84" t="s">
        <v>4292</v>
      </c>
      <c r="BQ771" s="84">
        <v>572102</v>
      </c>
      <c r="BR771" s="36" t="s">
        <v>3764</v>
      </c>
      <c r="BS771" s="36" t="s">
        <v>4995</v>
      </c>
      <c r="BT771" s="36" t="s">
        <v>4327</v>
      </c>
      <c r="BU771" s="84" t="s">
        <v>4918</v>
      </c>
      <c r="BV771" s="84" t="s">
        <v>4668</v>
      </c>
    </row>
    <row r="772" spans="1:74" x14ac:dyDescent="0.3">
      <c r="A772" s="84" t="s">
        <v>3372</v>
      </c>
      <c r="B772" s="84" t="s">
        <v>254</v>
      </c>
      <c r="C772" s="84" t="s">
        <v>1103</v>
      </c>
      <c r="D772" s="84">
        <v>2018</v>
      </c>
      <c r="E772" s="84">
        <v>25</v>
      </c>
      <c r="F772" s="84" t="s">
        <v>1567</v>
      </c>
      <c r="G772" s="84" t="s">
        <v>1063</v>
      </c>
      <c r="H772" s="93" t="s">
        <v>1859</v>
      </c>
      <c r="I772" s="94">
        <v>0.42</v>
      </c>
      <c r="J772" s="93" t="s">
        <v>1075</v>
      </c>
      <c r="K772" s="184">
        <v>60.5</v>
      </c>
      <c r="L772" s="185">
        <v>3</v>
      </c>
      <c r="M772" s="96">
        <v>16</v>
      </c>
      <c r="N772" s="96">
        <v>7</v>
      </c>
      <c r="O772" s="96">
        <v>0</v>
      </c>
      <c r="P772" s="96">
        <v>0</v>
      </c>
      <c r="Q772" s="185">
        <v>0</v>
      </c>
      <c r="R772" s="96">
        <v>2</v>
      </c>
      <c r="S772" s="96">
        <v>218</v>
      </c>
      <c r="T772" s="96">
        <v>8</v>
      </c>
      <c r="U772" s="96">
        <v>23</v>
      </c>
      <c r="V772" s="96">
        <v>1</v>
      </c>
      <c r="W772" s="185">
        <v>42</v>
      </c>
      <c r="X772" s="96">
        <v>148</v>
      </c>
      <c r="Y772" s="96">
        <v>58</v>
      </c>
      <c r="Z772" s="96">
        <v>51</v>
      </c>
      <c r="AA772" s="96">
        <v>3</v>
      </c>
      <c r="AB772" s="96">
        <v>3</v>
      </c>
      <c r="AC772" s="96">
        <v>0</v>
      </c>
      <c r="AD772" s="96">
        <v>34</v>
      </c>
      <c r="AE772" s="188">
        <v>5.68</v>
      </c>
      <c r="AF772" s="96">
        <v>53</v>
      </c>
      <c r="AG772" s="97">
        <v>9.8000000000000007</v>
      </c>
      <c r="AH772" s="98">
        <v>1.8</v>
      </c>
      <c r="AI772" s="97">
        <v>8</v>
      </c>
      <c r="AJ772" s="97">
        <v>4.3</v>
      </c>
      <c r="AK772" s="99">
        <v>1.42</v>
      </c>
      <c r="AL772" s="100">
        <v>0.29199999999999998</v>
      </c>
      <c r="AM772" s="99">
        <v>1.54</v>
      </c>
      <c r="AN772" s="99">
        <v>2.06</v>
      </c>
      <c r="AO772" s="99">
        <v>0.08</v>
      </c>
      <c r="AP772" s="101">
        <v>16</v>
      </c>
      <c r="AQ772" s="102">
        <v>134</v>
      </c>
      <c r="AR772" s="103">
        <v>9</v>
      </c>
      <c r="AS772" s="102">
        <v>-1</v>
      </c>
      <c r="AT772" s="191">
        <v>0.73</v>
      </c>
      <c r="AU772" s="84">
        <v>430</v>
      </c>
      <c r="AV772" s="84">
        <v>51</v>
      </c>
      <c r="AX772" s="84" t="s">
        <v>1739</v>
      </c>
      <c r="AY772" s="97">
        <v>51</v>
      </c>
      <c r="AZ772" s="94">
        <v>4.88</v>
      </c>
      <c r="BA772" s="96">
        <v>90</v>
      </c>
      <c r="BB772" s="96">
        <v>14</v>
      </c>
      <c r="BC772" s="84" t="s">
        <v>1739</v>
      </c>
      <c r="BD772" s="97">
        <v>55.1</v>
      </c>
      <c r="BE772" s="94">
        <v>4.72</v>
      </c>
      <c r="BF772" s="96">
        <v>93</v>
      </c>
      <c r="BG772" s="96">
        <v>17</v>
      </c>
      <c r="BH772" s="97"/>
      <c r="BK772" s="96"/>
      <c r="BL772" s="94"/>
      <c r="BM772" s="36"/>
      <c r="BN772" s="70" t="s">
        <v>1065</v>
      </c>
      <c r="BO772" s="104"/>
      <c r="BP772" s="84" t="s">
        <v>4470</v>
      </c>
      <c r="BQ772" s="84">
        <v>596064</v>
      </c>
      <c r="BR772" s="36" t="s">
        <v>3780</v>
      </c>
      <c r="BS772" s="36" t="s">
        <v>5827</v>
      </c>
      <c r="BT772" s="36" t="s">
        <v>5837</v>
      </c>
      <c r="BU772" s="84" t="s">
        <v>5819</v>
      </c>
      <c r="BV772" s="84" t="s">
        <v>4668</v>
      </c>
    </row>
    <row r="773" spans="1:74" x14ac:dyDescent="0.3">
      <c r="A773" s="84" t="s">
        <v>4953</v>
      </c>
      <c r="B773" s="84" t="s">
        <v>2310</v>
      </c>
      <c r="C773" s="84" t="s">
        <v>1065</v>
      </c>
      <c r="D773" s="84">
        <v>2018</v>
      </c>
      <c r="E773" s="84">
        <v>28</v>
      </c>
      <c r="F773" s="84" t="s">
        <v>1106</v>
      </c>
      <c r="G773" s="84" t="s">
        <v>1063</v>
      </c>
      <c r="H773" s="93" t="s">
        <v>1859</v>
      </c>
      <c r="I773" s="94">
        <v>0.23</v>
      </c>
      <c r="J773" s="93" t="s">
        <v>1075</v>
      </c>
      <c r="K773" s="184">
        <v>31.1</v>
      </c>
      <c r="L773" s="185">
        <v>1</v>
      </c>
      <c r="M773" s="96">
        <v>16</v>
      </c>
      <c r="N773" s="96">
        <v>6</v>
      </c>
      <c r="O773" s="96">
        <v>0</v>
      </c>
      <c r="P773" s="96">
        <v>0</v>
      </c>
      <c r="Q773" s="185">
        <v>0</v>
      </c>
      <c r="R773" s="96">
        <v>3</v>
      </c>
      <c r="S773" s="96">
        <v>210</v>
      </c>
      <c r="T773" s="96">
        <v>8</v>
      </c>
      <c r="U773" s="96">
        <v>21</v>
      </c>
      <c r="V773" s="96">
        <v>1</v>
      </c>
      <c r="W773" s="185">
        <v>34</v>
      </c>
      <c r="X773" s="96">
        <v>139</v>
      </c>
      <c r="Y773" s="96">
        <v>34</v>
      </c>
      <c r="Z773" s="96">
        <v>47</v>
      </c>
      <c r="AA773" s="96">
        <v>1</v>
      </c>
      <c r="AB773" s="96">
        <v>1</v>
      </c>
      <c r="AC773" s="96">
        <v>1</v>
      </c>
      <c r="AD773" s="96">
        <v>22</v>
      </c>
      <c r="AE773" s="188">
        <v>5.25</v>
      </c>
      <c r="AF773" s="96">
        <v>23</v>
      </c>
      <c r="AG773" s="97">
        <v>4.5</v>
      </c>
      <c r="AH773" s="98">
        <v>1.6</v>
      </c>
      <c r="AI773" s="97">
        <v>6.8</v>
      </c>
      <c r="AJ773" s="97">
        <v>4</v>
      </c>
      <c r="AK773" s="99">
        <v>1.61</v>
      </c>
      <c r="AL773" s="100">
        <v>0.313</v>
      </c>
      <c r="AM773" s="99">
        <v>1.58</v>
      </c>
      <c r="AN773" s="99">
        <v>2.2400000000000002</v>
      </c>
      <c r="AO773" s="99">
        <v>0.09</v>
      </c>
      <c r="AP773" s="101">
        <v>5</v>
      </c>
      <c r="AQ773" s="102">
        <v>124</v>
      </c>
      <c r="AR773" s="103">
        <v>8</v>
      </c>
      <c r="AS773" s="102">
        <v>1</v>
      </c>
      <c r="AT773" s="191">
        <v>0</v>
      </c>
      <c r="AU773" s="84">
        <v>411</v>
      </c>
      <c r="AV773" s="84">
        <v>47</v>
      </c>
      <c r="AX773" s="84" t="s">
        <v>1859</v>
      </c>
      <c r="AY773" s="97">
        <v>75.599999999999994</v>
      </c>
      <c r="AZ773" s="94">
        <v>4.92</v>
      </c>
      <c r="BA773" s="96">
        <v>90</v>
      </c>
      <c r="BB773" s="96">
        <v>18</v>
      </c>
      <c r="BC773" s="84" t="s">
        <v>1859</v>
      </c>
      <c r="BD773" s="97">
        <v>91.4</v>
      </c>
      <c r="BE773" s="94">
        <v>4.8</v>
      </c>
      <c r="BF773" s="96">
        <v>95</v>
      </c>
      <c r="BG773" s="96">
        <v>22</v>
      </c>
      <c r="BH773" s="97"/>
      <c r="BK773" s="96"/>
      <c r="BL773" s="94"/>
      <c r="BM773" s="36"/>
      <c r="BN773" s="70" t="s">
        <v>1065</v>
      </c>
      <c r="BO773" s="104"/>
      <c r="BP773" s="84" t="s">
        <v>4954</v>
      </c>
      <c r="BQ773" s="84">
        <v>517448</v>
      </c>
      <c r="BR773" s="36" t="s">
        <v>3775</v>
      </c>
      <c r="BS773" s="36" t="s">
        <v>3561</v>
      </c>
      <c r="BT773" s="36" t="s">
        <v>5840</v>
      </c>
      <c r="BU773" s="84" t="s">
        <v>4483</v>
      </c>
      <c r="BV773" s="84" t="s">
        <v>4668</v>
      </c>
    </row>
    <row r="774" spans="1:74" x14ac:dyDescent="0.3">
      <c r="A774" s="84" t="s">
        <v>2161</v>
      </c>
      <c r="B774" s="84" t="s">
        <v>2162</v>
      </c>
      <c r="C774" s="84" t="s">
        <v>1065</v>
      </c>
      <c r="D774" s="84">
        <v>2018</v>
      </c>
      <c r="E774" s="84">
        <v>34</v>
      </c>
      <c r="F774" s="84" t="s">
        <v>1101</v>
      </c>
      <c r="G774" s="84" t="s">
        <v>1063</v>
      </c>
      <c r="H774" s="93" t="s">
        <v>1859</v>
      </c>
      <c r="I774" s="94">
        <v>0.41</v>
      </c>
      <c r="J774" s="93" t="s">
        <v>1075</v>
      </c>
      <c r="K774" s="184">
        <v>59.8</v>
      </c>
      <c r="L774" s="185">
        <v>3</v>
      </c>
      <c r="M774" s="96">
        <v>17</v>
      </c>
      <c r="N774" s="96">
        <v>6</v>
      </c>
      <c r="O774" s="96">
        <v>0</v>
      </c>
      <c r="P774" s="96">
        <v>0</v>
      </c>
      <c r="Q774" s="185">
        <v>0</v>
      </c>
      <c r="R774" s="96">
        <v>3</v>
      </c>
      <c r="S774" s="96">
        <v>184</v>
      </c>
      <c r="T774" s="96">
        <v>6</v>
      </c>
      <c r="U774" s="96">
        <v>14</v>
      </c>
      <c r="V774" s="96">
        <v>1</v>
      </c>
      <c r="W774" s="185">
        <v>29</v>
      </c>
      <c r="X774" s="96">
        <v>129</v>
      </c>
      <c r="Y774" s="96">
        <v>52</v>
      </c>
      <c r="Z774" s="96">
        <v>52</v>
      </c>
      <c r="AA774" s="96">
        <v>1</v>
      </c>
      <c r="AB774" s="96">
        <v>1</v>
      </c>
      <c r="AC774" s="96">
        <v>0</v>
      </c>
      <c r="AD774" s="96">
        <v>28</v>
      </c>
      <c r="AE774" s="188">
        <v>5.81</v>
      </c>
      <c r="AF774" s="96">
        <v>44</v>
      </c>
      <c r="AG774" s="97">
        <v>9.1</v>
      </c>
      <c r="AH774" s="98">
        <v>2</v>
      </c>
      <c r="AI774" s="97">
        <v>6.1</v>
      </c>
      <c r="AJ774" s="97">
        <v>2.9</v>
      </c>
      <c r="AK774" s="99">
        <v>1.29</v>
      </c>
      <c r="AL774" s="100">
        <v>0.28000000000000003</v>
      </c>
      <c r="AM774" s="99">
        <v>1.39</v>
      </c>
      <c r="AN774" s="99">
        <v>1.76</v>
      </c>
      <c r="AO774" s="99">
        <v>7.0000000000000007E-2</v>
      </c>
      <c r="AP774" s="101">
        <v>4</v>
      </c>
      <c r="AQ774" s="102">
        <v>137</v>
      </c>
      <c r="AR774" s="103">
        <v>7</v>
      </c>
      <c r="AS774" s="102">
        <v>-3</v>
      </c>
      <c r="AT774" s="191">
        <v>0.18</v>
      </c>
      <c r="AU774" s="84">
        <v>415</v>
      </c>
      <c r="AV774" s="84">
        <v>48</v>
      </c>
      <c r="AX774" s="84" t="s">
        <v>1739</v>
      </c>
      <c r="AY774" s="97">
        <v>44.6</v>
      </c>
      <c r="AZ774" s="94">
        <v>4.6399999999999997</v>
      </c>
      <c r="BA774" s="96">
        <v>85</v>
      </c>
      <c r="BB774" s="96">
        <v>16</v>
      </c>
      <c r="BC774" s="84" t="s">
        <v>1739</v>
      </c>
      <c r="BD774" s="97">
        <v>47.1</v>
      </c>
      <c r="BE774" s="94">
        <v>4.5599999999999996</v>
      </c>
      <c r="BF774" s="96">
        <v>90</v>
      </c>
      <c r="BG774" s="96">
        <v>17</v>
      </c>
      <c r="BH774" s="97"/>
      <c r="BK774" s="96"/>
      <c r="BL774" s="94"/>
      <c r="BM774" s="36"/>
      <c r="BN774" s="70" t="s">
        <v>1065</v>
      </c>
      <c r="BO774" s="104"/>
      <c r="BP774" s="84" t="s">
        <v>2163</v>
      </c>
      <c r="BQ774" s="84">
        <v>433584</v>
      </c>
      <c r="BR774" s="36" t="s">
        <v>4690</v>
      </c>
      <c r="BS774" s="36" t="s">
        <v>3500</v>
      </c>
      <c r="BT774" s="36" t="s">
        <v>4992</v>
      </c>
      <c r="BU774" s="84" t="s">
        <v>3442</v>
      </c>
      <c r="BV774" s="84" t="s">
        <v>4697</v>
      </c>
    </row>
    <row r="775" spans="1:74" x14ac:dyDescent="0.3">
      <c r="A775" s="84" t="s">
        <v>349</v>
      </c>
      <c r="B775" s="84" t="s">
        <v>364</v>
      </c>
      <c r="C775" s="84" t="s">
        <v>1103</v>
      </c>
      <c r="D775" s="84">
        <v>2018</v>
      </c>
      <c r="E775" s="84">
        <v>26</v>
      </c>
      <c r="F775" s="84" t="s">
        <v>1116</v>
      </c>
      <c r="G775" s="84" t="s">
        <v>1063</v>
      </c>
      <c r="H775" s="93" t="s">
        <v>1859</v>
      </c>
      <c r="I775" s="94">
        <v>0.32</v>
      </c>
      <c r="J775" s="93" t="s">
        <v>1075</v>
      </c>
      <c r="K775" s="184">
        <v>30.7</v>
      </c>
      <c r="L775" s="185">
        <v>1</v>
      </c>
      <c r="M775" s="96">
        <v>27</v>
      </c>
      <c r="N775" s="96">
        <v>7</v>
      </c>
      <c r="O775" s="96">
        <v>0</v>
      </c>
      <c r="P775" s="96">
        <v>0</v>
      </c>
      <c r="Q775" s="185">
        <v>0</v>
      </c>
      <c r="R775" s="96">
        <v>4</v>
      </c>
      <c r="S775" s="96">
        <v>228</v>
      </c>
      <c r="T775" s="96">
        <v>9</v>
      </c>
      <c r="U775" s="96">
        <v>23</v>
      </c>
      <c r="V775" s="96">
        <v>3</v>
      </c>
      <c r="W775" s="185">
        <v>38</v>
      </c>
      <c r="X775" s="96">
        <v>146</v>
      </c>
      <c r="Y775" s="96">
        <v>35</v>
      </c>
      <c r="Z775" s="96">
        <v>48</v>
      </c>
      <c r="AA775" s="96">
        <v>1</v>
      </c>
      <c r="AB775" s="96">
        <v>3</v>
      </c>
      <c r="AC775" s="96">
        <v>0</v>
      </c>
      <c r="AD775" s="96">
        <v>22</v>
      </c>
      <c r="AE775" s="188">
        <v>5.33</v>
      </c>
      <c r="AF775" s="96">
        <v>23</v>
      </c>
      <c r="AG775" s="97">
        <v>4.2</v>
      </c>
      <c r="AH775" s="98">
        <v>1.7</v>
      </c>
      <c r="AI775" s="97">
        <v>7.2</v>
      </c>
      <c r="AJ775" s="97">
        <v>4.2</v>
      </c>
      <c r="AK775" s="99">
        <v>1.68</v>
      </c>
      <c r="AL775" s="100">
        <v>0.35599999999999998</v>
      </c>
      <c r="AM775" s="99">
        <v>1.7</v>
      </c>
      <c r="AN775" s="99">
        <v>2.33</v>
      </c>
      <c r="AO775" s="99">
        <v>0.09</v>
      </c>
      <c r="AP775" s="101">
        <v>6</v>
      </c>
      <c r="AQ775" s="102">
        <v>126</v>
      </c>
      <c r="AR775" s="103">
        <v>7</v>
      </c>
      <c r="AS775" s="102">
        <v>0</v>
      </c>
      <c r="AT775" s="191">
        <v>0</v>
      </c>
      <c r="AU775" s="84">
        <v>418</v>
      </c>
      <c r="AV775" s="84">
        <v>49</v>
      </c>
      <c r="AX775" s="84" t="s">
        <v>1859</v>
      </c>
      <c r="AY775" s="97">
        <v>78.400000000000006</v>
      </c>
      <c r="AZ775" s="94">
        <v>4.99</v>
      </c>
      <c r="BA775" s="96">
        <v>92</v>
      </c>
      <c r="BB775" s="96">
        <v>17</v>
      </c>
      <c r="BC775" s="84" t="s">
        <v>1859</v>
      </c>
      <c r="BD775" s="97">
        <v>94.9</v>
      </c>
      <c r="BE775" s="94">
        <v>4.8600000000000003</v>
      </c>
      <c r="BF775" s="96">
        <v>96</v>
      </c>
      <c r="BG775" s="96">
        <v>22</v>
      </c>
      <c r="BH775" s="97"/>
      <c r="BK775" s="96"/>
      <c r="BL775" s="94"/>
      <c r="BM775" s="36"/>
      <c r="BN775" s="70" t="s">
        <v>1065</v>
      </c>
      <c r="BO775" s="104"/>
      <c r="BP775" s="84" t="s">
        <v>3308</v>
      </c>
      <c r="BQ775" s="84">
        <v>546276</v>
      </c>
      <c r="BR775" s="36" t="s">
        <v>3799</v>
      </c>
      <c r="BS775" s="36" t="s">
        <v>6093</v>
      </c>
      <c r="BT775" s="36" t="s">
        <v>5527</v>
      </c>
      <c r="BU775" s="84" t="s">
        <v>4482</v>
      </c>
      <c r="BV775" s="84" t="s">
        <v>4668</v>
      </c>
    </row>
    <row r="776" spans="1:74" x14ac:dyDescent="0.3">
      <c r="A776" s="84" t="s">
        <v>147</v>
      </c>
      <c r="B776" s="84" t="s">
        <v>403</v>
      </c>
      <c r="C776" s="84" t="s">
        <v>1065</v>
      </c>
      <c r="D776" s="84">
        <v>2018</v>
      </c>
      <c r="E776" s="84">
        <v>28</v>
      </c>
      <c r="F776" s="84" t="s">
        <v>1107</v>
      </c>
      <c r="G776" s="84" t="s">
        <v>1063</v>
      </c>
      <c r="H776" s="93" t="s">
        <v>1859</v>
      </c>
      <c r="I776" s="94">
        <v>0.39</v>
      </c>
      <c r="J776" s="93" t="s">
        <v>1075</v>
      </c>
      <c r="K776" s="184">
        <v>50.7</v>
      </c>
      <c r="L776" s="185">
        <v>2</v>
      </c>
      <c r="M776" s="96">
        <v>13</v>
      </c>
      <c r="N776" s="96">
        <v>8</v>
      </c>
      <c r="O776" s="96">
        <v>0</v>
      </c>
      <c r="P776" s="96">
        <v>0</v>
      </c>
      <c r="Q776" s="185">
        <v>0</v>
      </c>
      <c r="R776" s="96">
        <v>2</v>
      </c>
      <c r="S776" s="96">
        <v>217</v>
      </c>
      <c r="T776" s="96">
        <v>12</v>
      </c>
      <c r="U776" s="96">
        <v>20</v>
      </c>
      <c r="V776" s="96">
        <v>1</v>
      </c>
      <c r="W776" s="185">
        <v>37</v>
      </c>
      <c r="X776" s="96">
        <v>144</v>
      </c>
      <c r="Y776" s="96">
        <v>65</v>
      </c>
      <c r="Z776" s="96">
        <v>54</v>
      </c>
      <c r="AA776" s="96">
        <v>3</v>
      </c>
      <c r="AB776" s="96">
        <v>2</v>
      </c>
      <c r="AC776" s="96">
        <v>0</v>
      </c>
      <c r="AD776" s="96">
        <v>38</v>
      </c>
      <c r="AE776" s="188">
        <v>6.03</v>
      </c>
      <c r="AF776" s="96">
        <v>52</v>
      </c>
      <c r="AG776" s="97">
        <v>9.8000000000000007</v>
      </c>
      <c r="AH776" s="98">
        <v>1.8</v>
      </c>
      <c r="AI776" s="97">
        <v>7.2</v>
      </c>
      <c r="AJ776" s="97">
        <v>3.8</v>
      </c>
      <c r="AK776" s="99">
        <v>2.27</v>
      </c>
      <c r="AL776" s="100">
        <v>0.29699999999999999</v>
      </c>
      <c r="AM776" s="99">
        <v>1.62</v>
      </c>
      <c r="AN776" s="99">
        <v>2.94</v>
      </c>
      <c r="AO776" s="99">
        <v>0.13</v>
      </c>
      <c r="AP776" s="101">
        <v>2</v>
      </c>
      <c r="AQ776" s="102">
        <v>142</v>
      </c>
      <c r="AR776" s="103">
        <v>7</v>
      </c>
      <c r="AS776" s="102">
        <v>-2</v>
      </c>
      <c r="AT776" s="191">
        <v>0</v>
      </c>
      <c r="AU776" s="84">
        <v>421</v>
      </c>
      <c r="AV776" s="84">
        <v>50</v>
      </c>
      <c r="AX776" s="84" t="s">
        <v>1739</v>
      </c>
      <c r="AY776" s="97">
        <v>47.6</v>
      </c>
      <c r="AZ776" s="94">
        <v>5.44</v>
      </c>
      <c r="BA776" s="96">
        <v>100</v>
      </c>
      <c r="BB776" s="96">
        <v>9</v>
      </c>
      <c r="BC776" s="84" t="s">
        <v>1739</v>
      </c>
      <c r="BD776" s="97">
        <v>51.7</v>
      </c>
      <c r="BE776" s="94">
        <v>5.0599999999999996</v>
      </c>
      <c r="BF776" s="96">
        <v>100</v>
      </c>
      <c r="BG776" s="96">
        <v>13</v>
      </c>
      <c r="BH776" s="97"/>
      <c r="BK776" s="96"/>
      <c r="BL776" s="94"/>
      <c r="BM776" s="36"/>
      <c r="BN776" s="70" t="s">
        <v>1065</v>
      </c>
      <c r="BO776" s="104"/>
      <c r="BP776" s="84" t="s">
        <v>2605</v>
      </c>
      <c r="BQ776" s="84">
        <v>605304</v>
      </c>
      <c r="BR776" s="36" t="s">
        <v>3748</v>
      </c>
      <c r="BS776" s="36" t="s">
        <v>4272</v>
      </c>
      <c r="BT776" s="36" t="s">
        <v>3491</v>
      </c>
      <c r="BU776" s="84" t="s">
        <v>5270</v>
      </c>
      <c r="BV776" s="84" t="s">
        <v>4724</v>
      </c>
    </row>
    <row r="777" spans="1:74" x14ac:dyDescent="0.3">
      <c r="A777" s="84" t="s">
        <v>4335</v>
      </c>
      <c r="B777" s="84" t="s">
        <v>143</v>
      </c>
      <c r="C777" s="84" t="s">
        <v>1065</v>
      </c>
      <c r="D777" s="84">
        <v>2018</v>
      </c>
      <c r="E777" s="84">
        <v>26</v>
      </c>
      <c r="F777" s="84" t="s">
        <v>1093</v>
      </c>
      <c r="G777" s="84" t="s">
        <v>1063</v>
      </c>
      <c r="H777" s="93" t="s">
        <v>1859</v>
      </c>
      <c r="I777" s="94">
        <v>0.27</v>
      </c>
      <c r="J777" s="93" t="s">
        <v>1075</v>
      </c>
      <c r="K777" s="184">
        <v>52.4</v>
      </c>
      <c r="L777" s="185">
        <v>2</v>
      </c>
      <c r="M777" s="96">
        <v>15</v>
      </c>
      <c r="N777" s="96">
        <v>9</v>
      </c>
      <c r="O777" s="96">
        <v>0</v>
      </c>
      <c r="P777" s="96">
        <v>0</v>
      </c>
      <c r="Q777" s="185">
        <v>0</v>
      </c>
      <c r="R777" s="96">
        <v>2</v>
      </c>
      <c r="S777" s="96">
        <v>224</v>
      </c>
      <c r="T777" s="96">
        <v>12</v>
      </c>
      <c r="U777" s="96">
        <v>22</v>
      </c>
      <c r="V777" s="96">
        <v>1</v>
      </c>
      <c r="W777" s="185">
        <v>35</v>
      </c>
      <c r="X777" s="96">
        <v>145</v>
      </c>
      <c r="Y777" s="96">
        <v>63</v>
      </c>
      <c r="Z777" s="96">
        <v>55</v>
      </c>
      <c r="AA777" s="96">
        <v>2</v>
      </c>
      <c r="AB777" s="96">
        <v>3</v>
      </c>
      <c r="AC777" s="96">
        <v>0</v>
      </c>
      <c r="AD777" s="96">
        <v>42</v>
      </c>
      <c r="AE777" s="188">
        <v>6.13</v>
      </c>
      <c r="AF777" s="96">
        <v>51</v>
      </c>
      <c r="AG777" s="97">
        <v>9.5</v>
      </c>
      <c r="AH777" s="98">
        <v>1.6</v>
      </c>
      <c r="AI777" s="97">
        <v>6.9</v>
      </c>
      <c r="AJ777" s="97">
        <v>4</v>
      </c>
      <c r="AK777" s="99">
        <v>2.21</v>
      </c>
      <c r="AL777" s="100">
        <v>0.28699999999999998</v>
      </c>
      <c r="AM777" s="99">
        <v>1.62</v>
      </c>
      <c r="AN777" s="99">
        <v>2.9</v>
      </c>
      <c r="AO777" s="99">
        <v>0.12</v>
      </c>
      <c r="AP777" s="101">
        <v>0</v>
      </c>
      <c r="AQ777" s="102">
        <v>145</v>
      </c>
      <c r="AR777" s="103">
        <v>7</v>
      </c>
      <c r="AS777" s="102">
        <v>-3</v>
      </c>
      <c r="AT777" s="191">
        <v>0</v>
      </c>
      <c r="AU777" s="84">
        <v>423</v>
      </c>
      <c r="AV777" s="84">
        <v>51</v>
      </c>
      <c r="AX777" s="84" t="s">
        <v>1739</v>
      </c>
      <c r="AY777" s="97">
        <v>48.6</v>
      </c>
      <c r="AZ777" s="94">
        <v>5.44</v>
      </c>
      <c r="BA777" s="96">
        <v>100</v>
      </c>
      <c r="BB777" s="96">
        <v>9</v>
      </c>
      <c r="BC777" s="84" t="s">
        <v>1739</v>
      </c>
      <c r="BD777" s="97">
        <v>52.7</v>
      </c>
      <c r="BE777" s="94">
        <v>5.09</v>
      </c>
      <c r="BF777" s="96">
        <v>101</v>
      </c>
      <c r="BG777" s="96">
        <v>13</v>
      </c>
      <c r="BH777" s="97"/>
      <c r="BK777" s="96"/>
      <c r="BL777" s="94"/>
      <c r="BM777" s="36"/>
      <c r="BN777" s="70" t="s">
        <v>1065</v>
      </c>
      <c r="BO777" s="104"/>
      <c r="BP777" s="84" t="s">
        <v>4336</v>
      </c>
      <c r="BQ777" s="84">
        <v>621209</v>
      </c>
      <c r="BR777" s="36" t="s">
        <v>3756</v>
      </c>
      <c r="BS777" s="36" t="s">
        <v>3560</v>
      </c>
      <c r="BT777" s="36" t="s">
        <v>5286</v>
      </c>
      <c r="BU777" s="84" t="s">
        <v>3491</v>
      </c>
      <c r="BV777" s="84" t="s">
        <v>4724</v>
      </c>
    </row>
    <row r="778" spans="1:74" x14ac:dyDescent="0.3">
      <c r="A778" s="84" t="s">
        <v>2147</v>
      </c>
      <c r="B778" s="84" t="s">
        <v>30</v>
      </c>
      <c r="C778" s="84" t="s">
        <v>1103</v>
      </c>
      <c r="D778" s="84">
        <v>2018</v>
      </c>
      <c r="E778" s="84">
        <v>31</v>
      </c>
      <c r="F778" s="84" t="s">
        <v>1070</v>
      </c>
      <c r="G778" s="84" t="s">
        <v>1063</v>
      </c>
      <c r="H778" s="93" t="s">
        <v>1859</v>
      </c>
      <c r="I778" s="94">
        <v>0.31</v>
      </c>
      <c r="J778" s="93" t="s">
        <v>1075</v>
      </c>
      <c r="K778" s="184">
        <v>23</v>
      </c>
      <c r="L778" s="185">
        <v>2</v>
      </c>
      <c r="M778" s="96">
        <v>30</v>
      </c>
      <c r="N778" s="96">
        <v>4</v>
      </c>
      <c r="O778" s="96">
        <v>0</v>
      </c>
      <c r="P778" s="96">
        <v>0</v>
      </c>
      <c r="Q778" s="185">
        <v>0</v>
      </c>
      <c r="R778" s="96">
        <v>7</v>
      </c>
      <c r="S778" s="96">
        <v>196</v>
      </c>
      <c r="T778" s="96">
        <v>8</v>
      </c>
      <c r="U778" s="96">
        <v>19</v>
      </c>
      <c r="V778" s="96">
        <v>1</v>
      </c>
      <c r="W778" s="185">
        <v>37</v>
      </c>
      <c r="X778" s="96">
        <v>132</v>
      </c>
      <c r="Y778" s="96">
        <v>25</v>
      </c>
      <c r="Z778" s="96">
        <v>65</v>
      </c>
      <c r="AA778" s="96">
        <v>1</v>
      </c>
      <c r="AB778" s="96">
        <v>1</v>
      </c>
      <c r="AC778" s="96">
        <v>0</v>
      </c>
      <c r="AD778" s="96">
        <v>14</v>
      </c>
      <c r="AE778" s="188">
        <v>7.19</v>
      </c>
      <c r="AF778" s="96">
        <v>19</v>
      </c>
      <c r="AG778" s="97">
        <v>3.9</v>
      </c>
      <c r="AH778" s="98">
        <v>1.9</v>
      </c>
      <c r="AI778" s="97">
        <v>7.5</v>
      </c>
      <c r="AJ778" s="97">
        <v>3.8</v>
      </c>
      <c r="AK778" s="99">
        <v>1.54</v>
      </c>
      <c r="AL778" s="100">
        <v>0.33300000000000002</v>
      </c>
      <c r="AM778" s="99">
        <v>1.47</v>
      </c>
      <c r="AN778" s="99">
        <v>2.14</v>
      </c>
      <c r="AO778" s="99">
        <v>0.09</v>
      </c>
      <c r="AP778" s="101">
        <v>5</v>
      </c>
      <c r="AQ778" s="102">
        <v>170</v>
      </c>
      <c r="AR778" s="103">
        <v>2</v>
      </c>
      <c r="AS778" s="102">
        <v>-5</v>
      </c>
      <c r="AT778" s="191">
        <v>0</v>
      </c>
      <c r="AU778" s="84">
        <v>437</v>
      </c>
      <c r="AV778" s="84">
        <v>52</v>
      </c>
      <c r="AX778" s="84" t="s">
        <v>1859</v>
      </c>
      <c r="AY778" s="97">
        <v>75</v>
      </c>
      <c r="AZ778" s="94">
        <v>5</v>
      </c>
      <c r="BA778" s="96">
        <v>92</v>
      </c>
      <c r="BB778" s="96">
        <v>17</v>
      </c>
      <c r="BC778" s="84" t="s">
        <v>1859</v>
      </c>
      <c r="BD778" s="97">
        <v>91</v>
      </c>
      <c r="BE778" s="94">
        <v>4.8</v>
      </c>
      <c r="BF778" s="96">
        <v>95</v>
      </c>
      <c r="BG778" s="96">
        <v>22</v>
      </c>
      <c r="BH778" s="97"/>
      <c r="BK778" s="96"/>
      <c r="BL778" s="94"/>
      <c r="BM778" s="36"/>
      <c r="BN778" s="70" t="s">
        <v>1065</v>
      </c>
      <c r="BO778" s="104"/>
      <c r="BP778" s="84" t="s">
        <v>2148</v>
      </c>
      <c r="BQ778" s="84">
        <v>451085</v>
      </c>
      <c r="BR778" s="36" t="s">
        <v>3776</v>
      </c>
      <c r="BS778" s="36" t="s">
        <v>4420</v>
      </c>
      <c r="BT778" s="36" t="s">
        <v>3499</v>
      </c>
      <c r="BU778" s="84" t="s">
        <v>3511</v>
      </c>
      <c r="BV778" s="84" t="s">
        <v>5383</v>
      </c>
    </row>
    <row r="779" spans="1:74" x14ac:dyDescent="0.3">
      <c r="A779" s="84" t="s">
        <v>490</v>
      </c>
      <c r="B779" s="84" t="s">
        <v>489</v>
      </c>
      <c r="C779" s="84" t="s">
        <v>1065</v>
      </c>
      <c r="D779" s="84">
        <v>2018</v>
      </c>
      <c r="E779" s="84">
        <v>26</v>
      </c>
      <c r="F779" s="84" t="s">
        <v>1062</v>
      </c>
      <c r="G779" s="84" t="s">
        <v>1063</v>
      </c>
      <c r="H779" s="93" t="s">
        <v>1859</v>
      </c>
      <c r="I779" s="94">
        <v>0.11</v>
      </c>
      <c r="J779" s="93" t="s">
        <v>1075</v>
      </c>
      <c r="K779" s="184">
        <v>73</v>
      </c>
      <c r="L779" s="185">
        <v>2</v>
      </c>
      <c r="M779" s="96">
        <v>16</v>
      </c>
      <c r="N779" s="96">
        <v>7</v>
      </c>
      <c r="O779" s="96">
        <v>0</v>
      </c>
      <c r="P779" s="96">
        <v>0</v>
      </c>
      <c r="Q779" s="185">
        <v>0</v>
      </c>
      <c r="R779" s="96">
        <v>3</v>
      </c>
      <c r="S779" s="96">
        <v>209</v>
      </c>
      <c r="T779" s="96">
        <v>7</v>
      </c>
      <c r="U779" s="96">
        <v>21</v>
      </c>
      <c r="V779" s="96">
        <v>1</v>
      </c>
      <c r="W779" s="185">
        <v>36</v>
      </c>
      <c r="X779" s="96">
        <v>140</v>
      </c>
      <c r="Y779" s="96">
        <v>59</v>
      </c>
      <c r="AA779" s="96">
        <v>2</v>
      </c>
      <c r="AB779" s="96">
        <v>2</v>
      </c>
      <c r="AC779" s="96">
        <v>0</v>
      </c>
      <c r="AD779" s="96">
        <v>34</v>
      </c>
      <c r="AE779" s="188"/>
      <c r="AF779" s="96">
        <v>52</v>
      </c>
      <c r="AG779" s="97">
        <v>10</v>
      </c>
      <c r="AH779" s="98">
        <v>1.7</v>
      </c>
      <c r="AI779" s="97">
        <v>7.4</v>
      </c>
      <c r="AJ779" s="97">
        <v>4</v>
      </c>
      <c r="AK779" s="99">
        <v>1.29</v>
      </c>
      <c r="AL779" s="100">
        <v>0.3</v>
      </c>
      <c r="AM779" s="99">
        <v>1.56</v>
      </c>
      <c r="AN779" s="99">
        <v>1.87</v>
      </c>
      <c r="AO779" s="99">
        <v>7.0000000000000007E-2</v>
      </c>
      <c r="AP779" s="101">
        <v>0</v>
      </c>
      <c r="AT779" s="191">
        <v>0</v>
      </c>
      <c r="AU779" s="84">
        <v>443</v>
      </c>
      <c r="AV779" s="84">
        <v>53</v>
      </c>
      <c r="AX779" s="84" t="s">
        <v>1739</v>
      </c>
      <c r="AY779" s="97">
        <v>48.6</v>
      </c>
      <c r="AZ779" s="94">
        <v>4.62</v>
      </c>
      <c r="BA779" s="96">
        <v>85</v>
      </c>
      <c r="BB779" s="96">
        <v>17</v>
      </c>
      <c r="BC779" s="84" t="s">
        <v>1739</v>
      </c>
      <c r="BD779" s="97">
        <v>50</v>
      </c>
      <c r="BE779" s="94">
        <v>4.58</v>
      </c>
      <c r="BF779" s="96">
        <v>91</v>
      </c>
      <c r="BG779" s="96">
        <v>18</v>
      </c>
      <c r="BH779" s="97"/>
      <c r="BK779" s="96"/>
      <c r="BL779" s="94"/>
      <c r="BM779" s="36"/>
      <c r="BN779" s="70" t="s">
        <v>1065</v>
      </c>
      <c r="BO779" s="104"/>
      <c r="BP779" s="84" t="s">
        <v>4334</v>
      </c>
      <c r="BQ779" s="84">
        <v>572309</v>
      </c>
      <c r="BR779" s="36" t="s">
        <v>3748</v>
      </c>
      <c r="BS779" s="36" t="s">
        <v>5269</v>
      </c>
      <c r="BT779" s="36" t="s">
        <v>4907</v>
      </c>
      <c r="BU779" s="84" t="s">
        <v>4917</v>
      </c>
      <c r="BV779" s="84" t="s">
        <v>4689</v>
      </c>
    </row>
    <row r="780" spans="1:74" x14ac:dyDescent="0.3">
      <c r="A780" s="84" t="s">
        <v>49</v>
      </c>
      <c r="B780" s="84" t="s">
        <v>4754</v>
      </c>
      <c r="C780" s="84" t="s">
        <v>1065</v>
      </c>
      <c r="D780" s="84">
        <v>2018</v>
      </c>
      <c r="E780" s="84">
        <v>24</v>
      </c>
      <c r="F780" s="84" t="s">
        <v>1101</v>
      </c>
      <c r="G780" s="84" t="s">
        <v>1063</v>
      </c>
      <c r="H780" s="93" t="s">
        <v>1762</v>
      </c>
      <c r="I780" s="94">
        <v>0.43</v>
      </c>
      <c r="J780" s="93" t="s">
        <v>1075</v>
      </c>
      <c r="K780" s="184">
        <v>27.5</v>
      </c>
      <c r="L780" s="185">
        <v>1</v>
      </c>
      <c r="M780" s="96">
        <v>30</v>
      </c>
      <c r="N780" s="96">
        <v>0</v>
      </c>
      <c r="O780" s="96">
        <v>0</v>
      </c>
      <c r="P780" s="96">
        <v>0</v>
      </c>
      <c r="Q780" s="185">
        <v>6</v>
      </c>
      <c r="R780" s="96">
        <v>11</v>
      </c>
      <c r="S780" s="96">
        <v>130</v>
      </c>
      <c r="T780" s="96">
        <v>2</v>
      </c>
      <c r="U780" s="96">
        <v>13</v>
      </c>
      <c r="V780" s="96">
        <v>1</v>
      </c>
      <c r="W780" s="185">
        <v>32</v>
      </c>
      <c r="X780" s="96">
        <v>94</v>
      </c>
      <c r="Y780" s="96">
        <v>20</v>
      </c>
      <c r="Z780" s="96">
        <v>32</v>
      </c>
      <c r="AA780" s="96">
        <v>1</v>
      </c>
      <c r="AB780" s="96">
        <v>1</v>
      </c>
      <c r="AC780" s="96">
        <v>0</v>
      </c>
      <c r="AD780" s="96">
        <v>9</v>
      </c>
      <c r="AE780" s="188">
        <v>3.56</v>
      </c>
      <c r="AF780" s="96">
        <v>22</v>
      </c>
      <c r="AG780" s="97">
        <v>6.6</v>
      </c>
      <c r="AH780" s="98">
        <v>2.5</v>
      </c>
      <c r="AI780" s="97">
        <v>8.9</v>
      </c>
      <c r="AJ780" s="97">
        <v>3.8</v>
      </c>
      <c r="AK780" s="99">
        <v>0.52</v>
      </c>
      <c r="AL780" s="100">
        <v>0.314</v>
      </c>
      <c r="AM780" s="99">
        <v>1.26</v>
      </c>
      <c r="AN780" s="99">
        <v>1</v>
      </c>
      <c r="AO780" s="99">
        <v>0.03</v>
      </c>
      <c r="AP780" s="101">
        <v>88</v>
      </c>
      <c r="AQ780" s="102">
        <v>84</v>
      </c>
      <c r="AR780" s="103">
        <v>32</v>
      </c>
      <c r="AS780" s="102">
        <v>4</v>
      </c>
      <c r="AT780" s="191">
        <v>2.02</v>
      </c>
      <c r="AU780" s="84">
        <v>363</v>
      </c>
      <c r="AV780" s="84">
        <v>34</v>
      </c>
      <c r="AX780" s="84" t="s">
        <v>1762</v>
      </c>
      <c r="AY780" s="97">
        <v>42.4</v>
      </c>
      <c r="AZ780" s="94">
        <v>3.3</v>
      </c>
      <c r="BA780" s="96">
        <v>61</v>
      </c>
      <c r="BB780" s="96">
        <v>53</v>
      </c>
      <c r="BC780" s="84" t="s">
        <v>1762</v>
      </c>
      <c r="BD780" s="97">
        <v>51.4</v>
      </c>
      <c r="BE780" s="94">
        <v>3.37</v>
      </c>
      <c r="BF780" s="96">
        <v>67</v>
      </c>
      <c r="BG780" s="96">
        <v>53</v>
      </c>
      <c r="BH780" s="97"/>
      <c r="BK780" s="96"/>
      <c r="BL780" s="94"/>
      <c r="BM780" s="36"/>
      <c r="BN780" s="70" t="s">
        <v>1065</v>
      </c>
      <c r="BO780" s="104"/>
      <c r="BP780" s="84" t="s">
        <v>5297</v>
      </c>
      <c r="BQ780" s="84">
        <v>606291</v>
      </c>
      <c r="BR780" s="36" t="s">
        <v>4683</v>
      </c>
      <c r="BS780" s="36" t="s">
        <v>3589</v>
      </c>
      <c r="BT780" s="36" t="s">
        <v>3657</v>
      </c>
      <c r="BU780" s="84" t="s">
        <v>3638</v>
      </c>
      <c r="BV780" s="84" t="s">
        <v>4703</v>
      </c>
    </row>
    <row r="781" spans="1:74" x14ac:dyDescent="0.3">
      <c r="A781" s="84" t="s">
        <v>1913</v>
      </c>
      <c r="B781" s="84" t="s">
        <v>234</v>
      </c>
      <c r="C781" s="84" t="s">
        <v>1065</v>
      </c>
      <c r="D781" s="84">
        <v>2018</v>
      </c>
      <c r="E781" s="84">
        <v>37</v>
      </c>
      <c r="F781" s="84" t="s">
        <v>1085</v>
      </c>
      <c r="G781" s="84" t="s">
        <v>1063</v>
      </c>
      <c r="H781" s="93" t="s">
        <v>1762</v>
      </c>
      <c r="I781" s="94">
        <v>0.47</v>
      </c>
      <c r="J781" s="93" t="s">
        <v>1075</v>
      </c>
      <c r="K781" s="184">
        <v>18.3</v>
      </c>
      <c r="L781" s="185">
        <v>1</v>
      </c>
      <c r="M781" s="96">
        <v>28</v>
      </c>
      <c r="N781" s="96">
        <v>0</v>
      </c>
      <c r="O781" s="96">
        <v>0</v>
      </c>
      <c r="P781" s="96">
        <v>0</v>
      </c>
      <c r="Q781" s="185">
        <v>10</v>
      </c>
      <c r="R781" s="96">
        <v>18</v>
      </c>
      <c r="S781" s="96">
        <v>111</v>
      </c>
      <c r="T781" s="96">
        <v>2</v>
      </c>
      <c r="U781" s="96">
        <v>9</v>
      </c>
      <c r="V781" s="96">
        <v>1</v>
      </c>
      <c r="W781" s="185">
        <v>25</v>
      </c>
      <c r="X781" s="96">
        <v>80</v>
      </c>
      <c r="Y781" s="96">
        <v>18</v>
      </c>
      <c r="Z781" s="96">
        <v>32</v>
      </c>
      <c r="AA781" s="96">
        <v>1</v>
      </c>
      <c r="AB781" s="96">
        <v>1</v>
      </c>
      <c r="AC781" s="96">
        <v>0</v>
      </c>
      <c r="AD781" s="96">
        <v>8</v>
      </c>
      <c r="AE781" s="188">
        <v>3.58</v>
      </c>
      <c r="AF781" s="96">
        <v>18</v>
      </c>
      <c r="AG781" s="97">
        <v>5.9</v>
      </c>
      <c r="AH781" s="98">
        <v>2.8</v>
      </c>
      <c r="AI781" s="97">
        <v>7.8</v>
      </c>
      <c r="AJ781" s="97">
        <v>2.9</v>
      </c>
      <c r="AK781" s="99">
        <v>0.83</v>
      </c>
      <c r="AL781" s="100">
        <v>0.29199999999999998</v>
      </c>
      <c r="AM781" s="99">
        <v>1.19</v>
      </c>
      <c r="AN781" s="99">
        <v>1.25</v>
      </c>
      <c r="AO781" s="99">
        <v>0.05</v>
      </c>
      <c r="AP781" s="101">
        <v>60</v>
      </c>
      <c r="AQ781" s="102">
        <v>84</v>
      </c>
      <c r="AR781" s="103">
        <v>31</v>
      </c>
      <c r="AS781" s="102">
        <v>3</v>
      </c>
      <c r="AT781" s="191">
        <v>2.82</v>
      </c>
      <c r="AU781" s="84">
        <v>365</v>
      </c>
      <c r="AV781" s="84">
        <v>35</v>
      </c>
      <c r="AX781" s="84" t="s">
        <v>1762</v>
      </c>
      <c r="AY781" s="97">
        <v>37.5</v>
      </c>
      <c r="AZ781" s="94">
        <v>3.41</v>
      </c>
      <c r="BA781" s="96">
        <v>63</v>
      </c>
      <c r="BB781" s="96">
        <v>45</v>
      </c>
      <c r="BC781" s="84" t="s">
        <v>1762</v>
      </c>
      <c r="BD781" s="97">
        <v>46.6</v>
      </c>
      <c r="BE781" s="94">
        <v>3.44</v>
      </c>
      <c r="BF781" s="96">
        <v>68</v>
      </c>
      <c r="BG781" s="96">
        <v>47</v>
      </c>
      <c r="BH781" s="97"/>
      <c r="BK781" s="96"/>
      <c r="BL781" s="94"/>
      <c r="BM781" s="36"/>
      <c r="BN781" s="70" t="s">
        <v>1065</v>
      </c>
      <c r="BO781" s="104"/>
      <c r="BP781" s="84" t="s">
        <v>1914</v>
      </c>
      <c r="BQ781" s="84">
        <v>449097</v>
      </c>
      <c r="BR781" s="36" t="s">
        <v>4667</v>
      </c>
      <c r="BS781" s="36" t="s">
        <v>3719</v>
      </c>
      <c r="BT781" s="36" t="s">
        <v>3721</v>
      </c>
      <c r="BU781" s="84" t="s">
        <v>3607</v>
      </c>
      <c r="BV781" s="84" t="s">
        <v>5540</v>
      </c>
    </row>
    <row r="782" spans="1:74" x14ac:dyDescent="0.3">
      <c r="A782" s="84" t="s">
        <v>2079</v>
      </c>
      <c r="B782" s="84" t="s">
        <v>20</v>
      </c>
      <c r="C782" s="84" t="s">
        <v>1065</v>
      </c>
      <c r="D782" s="84">
        <v>2018</v>
      </c>
      <c r="E782" s="84">
        <v>34</v>
      </c>
      <c r="F782" s="84" t="s">
        <v>1107</v>
      </c>
      <c r="G782" s="84" t="s">
        <v>1063</v>
      </c>
      <c r="H782" s="93" t="s">
        <v>1762</v>
      </c>
      <c r="I782" s="94">
        <v>0.57999999999999996</v>
      </c>
      <c r="J782" s="93" t="s">
        <v>1075</v>
      </c>
      <c r="K782" s="184">
        <v>23.2</v>
      </c>
      <c r="L782" s="185">
        <v>1</v>
      </c>
      <c r="M782" s="96">
        <v>24</v>
      </c>
      <c r="N782" s="96">
        <v>0</v>
      </c>
      <c r="O782" s="96">
        <v>0</v>
      </c>
      <c r="P782" s="96">
        <v>0</v>
      </c>
      <c r="Q782" s="185">
        <v>3</v>
      </c>
      <c r="R782" s="96">
        <v>8</v>
      </c>
      <c r="S782" s="96">
        <v>131</v>
      </c>
      <c r="T782" s="96">
        <v>5</v>
      </c>
      <c r="U782" s="96">
        <v>9</v>
      </c>
      <c r="V782" s="96">
        <v>1</v>
      </c>
      <c r="W782" s="185">
        <v>27</v>
      </c>
      <c r="X782" s="96">
        <v>93</v>
      </c>
      <c r="Y782" s="96">
        <v>25</v>
      </c>
      <c r="Z782" s="96">
        <v>41</v>
      </c>
      <c r="AA782" s="96">
        <v>1</v>
      </c>
      <c r="AB782" s="96">
        <v>1</v>
      </c>
      <c r="AC782" s="96">
        <v>0</v>
      </c>
      <c r="AD782" s="96">
        <v>13</v>
      </c>
      <c r="AE782" s="188">
        <v>4.59</v>
      </c>
      <c r="AF782" s="96">
        <v>18</v>
      </c>
      <c r="AG782" s="97">
        <v>5.3</v>
      </c>
      <c r="AH782" s="98">
        <v>3.1</v>
      </c>
      <c r="AI782" s="97">
        <v>7.6</v>
      </c>
      <c r="AJ782" s="97">
        <v>2.5</v>
      </c>
      <c r="AK782" s="99">
        <v>1.37</v>
      </c>
      <c r="AL782" s="100">
        <v>0.29499999999999998</v>
      </c>
      <c r="AM782" s="99">
        <v>1.27</v>
      </c>
      <c r="AN782" s="99">
        <v>1.81</v>
      </c>
      <c r="AO782" s="99">
        <v>0.08</v>
      </c>
      <c r="AP782" s="101">
        <v>36</v>
      </c>
      <c r="AQ782" s="102">
        <v>108</v>
      </c>
      <c r="AR782" s="103">
        <v>12</v>
      </c>
      <c r="AS782" s="102">
        <v>1</v>
      </c>
      <c r="AT782" s="191">
        <v>0</v>
      </c>
      <c r="AU782" s="84">
        <v>393</v>
      </c>
      <c r="AV782" s="84">
        <v>36</v>
      </c>
      <c r="AX782" s="84" t="s">
        <v>1859</v>
      </c>
      <c r="AY782" s="97">
        <v>62.1</v>
      </c>
      <c r="AZ782" s="94">
        <v>4.16</v>
      </c>
      <c r="BA782" s="96">
        <v>77</v>
      </c>
      <c r="BB782" s="96">
        <v>28</v>
      </c>
      <c r="BC782" s="84" t="s">
        <v>1859</v>
      </c>
      <c r="BD782" s="97">
        <v>79.900000000000006</v>
      </c>
      <c r="BE782" s="94">
        <v>3.93</v>
      </c>
      <c r="BF782" s="96">
        <v>78</v>
      </c>
      <c r="BG782" s="96">
        <v>38</v>
      </c>
      <c r="BH782" s="97"/>
      <c r="BK782" s="96"/>
      <c r="BL782" s="94"/>
      <c r="BM782" s="36"/>
      <c r="BN782" s="70" t="s">
        <v>1065</v>
      </c>
      <c r="BO782" s="104"/>
      <c r="BP782" s="84" t="s">
        <v>2080</v>
      </c>
      <c r="BQ782" s="84">
        <v>453646</v>
      </c>
      <c r="BR782" s="36" t="s">
        <v>4704</v>
      </c>
      <c r="BS782" s="36" t="s">
        <v>5893</v>
      </c>
      <c r="BT782" s="36" t="s">
        <v>3604</v>
      </c>
      <c r="BU782" s="84" t="s">
        <v>3525</v>
      </c>
      <c r="BV782" s="84" t="s">
        <v>4740</v>
      </c>
    </row>
    <row r="783" spans="1:74" x14ac:dyDescent="0.3">
      <c r="A783" s="84" t="s">
        <v>121</v>
      </c>
      <c r="B783" s="84" t="s">
        <v>4087</v>
      </c>
      <c r="C783" s="84" t="s">
        <v>1065</v>
      </c>
      <c r="D783" s="84">
        <v>2018</v>
      </c>
      <c r="E783" s="84">
        <v>25</v>
      </c>
      <c r="F783" s="84" t="s">
        <v>1062</v>
      </c>
      <c r="G783" s="84" t="s">
        <v>1063</v>
      </c>
      <c r="H783" s="93" t="s">
        <v>1945</v>
      </c>
      <c r="I783" s="94">
        <v>0.4</v>
      </c>
      <c r="J783" s="93" t="s">
        <v>1075</v>
      </c>
      <c r="K783" s="184">
        <v>30.5</v>
      </c>
      <c r="L783" s="185">
        <v>1</v>
      </c>
      <c r="M783" s="96">
        <v>19</v>
      </c>
      <c r="N783" s="96">
        <v>1</v>
      </c>
      <c r="O783" s="96">
        <v>0</v>
      </c>
      <c r="P783" s="96">
        <v>0</v>
      </c>
      <c r="Q783" s="185">
        <v>0</v>
      </c>
      <c r="R783" s="96">
        <v>6</v>
      </c>
      <c r="S783" s="96">
        <v>119</v>
      </c>
      <c r="T783" s="96">
        <v>4</v>
      </c>
      <c r="U783" s="96">
        <v>9</v>
      </c>
      <c r="V783" s="96">
        <v>1</v>
      </c>
      <c r="W783" s="185">
        <v>26</v>
      </c>
      <c r="X783" s="96">
        <v>82</v>
      </c>
      <c r="Y783" s="96">
        <v>30</v>
      </c>
      <c r="Z783" s="96">
        <v>34</v>
      </c>
      <c r="AA783" s="96">
        <v>1</v>
      </c>
      <c r="AB783" s="96">
        <v>1</v>
      </c>
      <c r="AC783" s="96">
        <v>0</v>
      </c>
      <c r="AD783" s="96">
        <v>17</v>
      </c>
      <c r="AE783" s="188">
        <v>3.75</v>
      </c>
      <c r="AF783" s="96">
        <v>22</v>
      </c>
      <c r="AG783" s="97">
        <v>7.4</v>
      </c>
      <c r="AH783" s="98">
        <v>2.8</v>
      </c>
      <c r="AI783" s="97">
        <v>8.5</v>
      </c>
      <c r="AJ783" s="97">
        <v>3</v>
      </c>
      <c r="AK783" s="99">
        <v>1.26</v>
      </c>
      <c r="AL783" s="100">
        <v>0.317</v>
      </c>
      <c r="AM783" s="99">
        <v>1.42</v>
      </c>
      <c r="AN783" s="99">
        <v>1.73</v>
      </c>
      <c r="AO783" s="99">
        <v>7.0000000000000007E-2</v>
      </c>
      <c r="AP783" s="101">
        <v>65</v>
      </c>
      <c r="AQ783" s="102">
        <v>88</v>
      </c>
      <c r="AR783" s="103">
        <v>28</v>
      </c>
      <c r="AS783" s="102">
        <v>4</v>
      </c>
      <c r="AT783" s="191">
        <v>0</v>
      </c>
      <c r="AU783" s="84">
        <v>367</v>
      </c>
      <c r="AV783" s="84">
        <v>32</v>
      </c>
      <c r="AX783" s="84" t="s">
        <v>1859</v>
      </c>
      <c r="AY783" s="97">
        <v>64.900000000000006</v>
      </c>
      <c r="AZ783" s="94">
        <v>4.28</v>
      </c>
      <c r="BA783" s="96">
        <v>79</v>
      </c>
      <c r="BB783" s="96">
        <v>26</v>
      </c>
      <c r="BC783" s="84" t="s">
        <v>1859</v>
      </c>
      <c r="BD783" s="97">
        <v>81.599999999999994</v>
      </c>
      <c r="BE783" s="94">
        <v>4.38</v>
      </c>
      <c r="BF783" s="96">
        <v>87</v>
      </c>
      <c r="BG783" s="96">
        <v>27</v>
      </c>
      <c r="BH783" s="97"/>
      <c r="BK783" s="96"/>
      <c r="BL783" s="94"/>
      <c r="BM783" s="36"/>
      <c r="BN783" s="70" t="s">
        <v>1065</v>
      </c>
      <c r="BO783" s="104"/>
      <c r="BP783" s="84" t="s">
        <v>4317</v>
      </c>
      <c r="BQ783" s="84">
        <v>605894</v>
      </c>
      <c r="BR783" s="36" t="s">
        <v>5300</v>
      </c>
      <c r="BS783" s="36" t="s">
        <v>5724</v>
      </c>
      <c r="BT783" s="36" t="s">
        <v>5251</v>
      </c>
      <c r="BU783" s="84" t="s">
        <v>5295</v>
      </c>
      <c r="BV783" s="84" t="s">
        <v>4668</v>
      </c>
    </row>
    <row r="784" spans="1:74" x14ac:dyDescent="0.3">
      <c r="A784" s="84" t="s">
        <v>4996</v>
      </c>
      <c r="B784" s="84" t="s">
        <v>2970</v>
      </c>
      <c r="C784" s="84" t="s">
        <v>1103</v>
      </c>
      <c r="D784" s="84">
        <v>2018</v>
      </c>
      <c r="E784" s="84">
        <v>29</v>
      </c>
      <c r="F784" s="84" t="s">
        <v>1100</v>
      </c>
      <c r="G784" s="84" t="s">
        <v>1063</v>
      </c>
      <c r="H784" s="93" t="s">
        <v>1945</v>
      </c>
      <c r="I784" s="94">
        <v>0.31</v>
      </c>
      <c r="J784" s="93" t="s">
        <v>1075</v>
      </c>
      <c r="K784" s="184">
        <v>21.2</v>
      </c>
      <c r="L784" s="185">
        <v>1</v>
      </c>
      <c r="M784" s="96">
        <v>26</v>
      </c>
      <c r="N784" s="96">
        <v>0</v>
      </c>
      <c r="O784" s="96">
        <v>0</v>
      </c>
      <c r="P784" s="96">
        <v>0</v>
      </c>
      <c r="Q784" s="185">
        <v>0</v>
      </c>
      <c r="R784" s="96">
        <v>8</v>
      </c>
      <c r="S784" s="96">
        <v>106</v>
      </c>
      <c r="T784" s="96">
        <v>3</v>
      </c>
      <c r="U784" s="96">
        <v>9</v>
      </c>
      <c r="V784" s="96">
        <v>2</v>
      </c>
      <c r="W784" s="185">
        <v>21</v>
      </c>
      <c r="X784" s="96">
        <v>73</v>
      </c>
      <c r="Y784" s="96">
        <v>21</v>
      </c>
      <c r="Z784" s="96">
        <v>38</v>
      </c>
      <c r="AA784" s="96">
        <v>1</v>
      </c>
      <c r="AB784" s="96">
        <v>1</v>
      </c>
      <c r="AC784" s="96">
        <v>0</v>
      </c>
      <c r="AD784" s="96">
        <v>12</v>
      </c>
      <c r="AE784" s="188">
        <v>4.2699999999999996</v>
      </c>
      <c r="AF784" s="96">
        <v>18</v>
      </c>
      <c r="AG784" s="97">
        <v>6.5</v>
      </c>
      <c r="AH784" s="98">
        <v>2.2999999999999998</v>
      </c>
      <c r="AI784" s="97">
        <v>7.5</v>
      </c>
      <c r="AJ784" s="97">
        <v>3.4</v>
      </c>
      <c r="AK784" s="99">
        <v>1.1399999999999999</v>
      </c>
      <c r="AL784" s="100">
        <v>0.29499999999999998</v>
      </c>
      <c r="AM784" s="99">
        <v>1.37</v>
      </c>
      <c r="AN784" s="99">
        <v>1.65</v>
      </c>
      <c r="AO784" s="99">
        <v>0.06</v>
      </c>
      <c r="AP784" s="101">
        <v>32</v>
      </c>
      <c r="AQ784" s="102">
        <v>101</v>
      </c>
      <c r="AR784" s="103">
        <v>15</v>
      </c>
      <c r="AS784" s="102">
        <v>2</v>
      </c>
      <c r="AT784" s="191">
        <v>0</v>
      </c>
      <c r="AU784" s="84">
        <v>377</v>
      </c>
      <c r="AV784" s="84">
        <v>33</v>
      </c>
      <c r="AX784" s="84" t="s">
        <v>1955</v>
      </c>
      <c r="AY784" s="97">
        <v>38.200000000000003</v>
      </c>
      <c r="AZ784" s="94">
        <v>4.53</v>
      </c>
      <c r="BA784" s="96">
        <v>83</v>
      </c>
      <c r="BB784" s="96">
        <v>16</v>
      </c>
      <c r="BC784" s="84" t="s">
        <v>1955</v>
      </c>
      <c r="BD784" s="97">
        <v>45.5</v>
      </c>
      <c r="BE784" s="94">
        <v>4.79</v>
      </c>
      <c r="BF784" s="96">
        <v>95</v>
      </c>
      <c r="BG784" s="96">
        <v>14</v>
      </c>
      <c r="BH784" s="97"/>
      <c r="BK784" s="96"/>
      <c r="BL784" s="94"/>
      <c r="BM784" s="36"/>
      <c r="BN784" s="70" t="s">
        <v>1065</v>
      </c>
      <c r="BO784" s="104"/>
      <c r="BP784" s="84" t="s">
        <v>4997</v>
      </c>
      <c r="BQ784" s="84">
        <v>518883</v>
      </c>
      <c r="BR784" s="36" t="s">
        <v>3776</v>
      </c>
      <c r="BS784" s="36" t="s">
        <v>4409</v>
      </c>
      <c r="BT784" s="36" t="s">
        <v>4364</v>
      </c>
      <c r="BU784" s="84" t="s">
        <v>4566</v>
      </c>
      <c r="BV784" s="84" t="s">
        <v>4677</v>
      </c>
    </row>
    <row r="785" spans="1:74" x14ac:dyDescent="0.3">
      <c r="A785" s="84" t="s">
        <v>2046</v>
      </c>
      <c r="B785" s="84" t="s">
        <v>439</v>
      </c>
      <c r="C785" s="84" t="s">
        <v>1065</v>
      </c>
      <c r="D785" s="84">
        <v>2018</v>
      </c>
      <c r="E785" s="84">
        <v>34</v>
      </c>
      <c r="F785" s="84" t="s">
        <v>1101</v>
      </c>
      <c r="G785" s="84" t="s">
        <v>1063</v>
      </c>
      <c r="H785" s="93" t="s">
        <v>1945</v>
      </c>
      <c r="I785" s="94">
        <v>0.46</v>
      </c>
      <c r="J785" s="93" t="s">
        <v>1075</v>
      </c>
      <c r="K785" s="184">
        <v>18.899999999999999</v>
      </c>
      <c r="L785" s="185">
        <v>1</v>
      </c>
      <c r="M785" s="96">
        <v>22</v>
      </c>
      <c r="N785" s="96">
        <v>1</v>
      </c>
      <c r="O785" s="96">
        <v>0</v>
      </c>
      <c r="P785" s="96">
        <v>0</v>
      </c>
      <c r="Q785" s="185">
        <v>0</v>
      </c>
      <c r="R785" s="96">
        <v>6</v>
      </c>
      <c r="S785" s="96">
        <v>105</v>
      </c>
      <c r="T785" s="96">
        <v>3</v>
      </c>
      <c r="U785" s="96">
        <v>11</v>
      </c>
      <c r="V785" s="96">
        <v>2</v>
      </c>
      <c r="W785" s="185">
        <v>20</v>
      </c>
      <c r="X785" s="96">
        <v>73</v>
      </c>
      <c r="Y785" s="96">
        <v>20</v>
      </c>
      <c r="Z785" s="96">
        <v>39</v>
      </c>
      <c r="AA785" s="96">
        <v>1</v>
      </c>
      <c r="AB785" s="96">
        <v>1</v>
      </c>
      <c r="AC785" s="96">
        <v>0</v>
      </c>
      <c r="AD785" s="96">
        <v>10</v>
      </c>
      <c r="AE785" s="188">
        <v>4.33</v>
      </c>
      <c r="AF785" s="96">
        <v>20</v>
      </c>
      <c r="AG785" s="97">
        <v>7.4</v>
      </c>
      <c r="AH785" s="98">
        <v>1.8</v>
      </c>
      <c r="AI785" s="97">
        <v>7.5</v>
      </c>
      <c r="AJ785" s="97">
        <v>4.2</v>
      </c>
      <c r="AK785" s="99">
        <v>1.1399999999999999</v>
      </c>
      <c r="AL785" s="100">
        <v>0.28699999999999998</v>
      </c>
      <c r="AM785" s="99">
        <v>1.43</v>
      </c>
      <c r="AN785" s="99">
        <v>1.73</v>
      </c>
      <c r="AO785" s="99">
        <v>0.06</v>
      </c>
      <c r="AP785" s="101">
        <v>22</v>
      </c>
      <c r="AQ785" s="102">
        <v>102</v>
      </c>
      <c r="AR785" s="103">
        <v>14</v>
      </c>
      <c r="AS785" s="102">
        <v>2</v>
      </c>
      <c r="AT785" s="191">
        <v>0</v>
      </c>
      <c r="AU785" s="84">
        <v>379</v>
      </c>
      <c r="AV785" s="84">
        <v>34</v>
      </c>
      <c r="AX785" s="84" t="s">
        <v>1859</v>
      </c>
      <c r="AY785" s="97">
        <v>60.4</v>
      </c>
      <c r="AZ785" s="94">
        <v>4.4400000000000004</v>
      </c>
      <c r="BA785" s="96">
        <v>82</v>
      </c>
      <c r="BB785" s="96">
        <v>22</v>
      </c>
      <c r="BC785" s="84" t="s">
        <v>1859</v>
      </c>
      <c r="BD785" s="97">
        <v>77.599999999999994</v>
      </c>
      <c r="BE785" s="94">
        <v>4.4800000000000004</v>
      </c>
      <c r="BF785" s="96">
        <v>89</v>
      </c>
      <c r="BG785" s="96">
        <v>25</v>
      </c>
      <c r="BH785" s="97"/>
      <c r="BK785" s="96"/>
      <c r="BL785" s="94"/>
      <c r="BM785" s="36"/>
      <c r="BN785" s="70" t="s">
        <v>1065</v>
      </c>
      <c r="BO785" s="104"/>
      <c r="BP785" s="84" t="s">
        <v>2047</v>
      </c>
      <c r="BQ785" s="84">
        <v>468396</v>
      </c>
      <c r="BR785" s="36" t="s">
        <v>4710</v>
      </c>
      <c r="BS785" s="36" t="s">
        <v>3586</v>
      </c>
      <c r="BT785" s="36" t="s">
        <v>5308</v>
      </c>
      <c r="BU785" s="84" t="s">
        <v>5522</v>
      </c>
      <c r="BV785" s="84" t="s">
        <v>4679</v>
      </c>
    </row>
    <row r="786" spans="1:74" x14ac:dyDescent="0.3">
      <c r="A786" s="84" t="s">
        <v>2033</v>
      </c>
      <c r="B786" s="84" t="s">
        <v>98</v>
      </c>
      <c r="C786" s="84" t="s">
        <v>1065</v>
      </c>
      <c r="D786" s="84">
        <v>2018</v>
      </c>
      <c r="E786" s="84">
        <v>35</v>
      </c>
      <c r="F786" s="84" t="s">
        <v>1089</v>
      </c>
      <c r="G786" s="84" t="s">
        <v>1063</v>
      </c>
      <c r="H786" s="93" t="s">
        <v>1945</v>
      </c>
      <c r="I786" s="94">
        <v>0.41</v>
      </c>
      <c r="J786" s="93" t="s">
        <v>1075</v>
      </c>
      <c r="K786" s="184">
        <v>18.8</v>
      </c>
      <c r="L786" s="185">
        <v>1</v>
      </c>
      <c r="M786" s="96">
        <v>28</v>
      </c>
      <c r="N786" s="96">
        <v>0</v>
      </c>
      <c r="O786" s="96">
        <v>0</v>
      </c>
      <c r="P786" s="96">
        <v>0</v>
      </c>
      <c r="Q786" s="185">
        <v>0</v>
      </c>
      <c r="R786" s="96">
        <v>6</v>
      </c>
      <c r="S786" s="96">
        <v>106</v>
      </c>
      <c r="T786" s="96">
        <v>4</v>
      </c>
      <c r="U786" s="96">
        <v>10</v>
      </c>
      <c r="V786" s="96">
        <v>1</v>
      </c>
      <c r="W786" s="185">
        <v>24</v>
      </c>
      <c r="X786" s="96">
        <v>73</v>
      </c>
      <c r="Y786" s="96">
        <v>20</v>
      </c>
      <c r="Z786" s="96">
        <v>40</v>
      </c>
      <c r="AA786" s="96">
        <v>1</v>
      </c>
      <c r="AB786" s="96">
        <v>1</v>
      </c>
      <c r="AC786" s="96">
        <v>0</v>
      </c>
      <c r="AD786" s="96">
        <v>10</v>
      </c>
      <c r="AE786" s="188">
        <v>4.41</v>
      </c>
      <c r="AF786" s="96">
        <v>18</v>
      </c>
      <c r="AG786" s="97">
        <v>6.6</v>
      </c>
      <c r="AH786" s="98">
        <v>2.4</v>
      </c>
      <c r="AI786" s="97">
        <v>8.6</v>
      </c>
      <c r="AJ786" s="97">
        <v>3.7</v>
      </c>
      <c r="AK786" s="99">
        <v>1.49</v>
      </c>
      <c r="AL786" s="100">
        <v>0.29399999999999998</v>
      </c>
      <c r="AM786" s="99">
        <v>1.38</v>
      </c>
      <c r="AN786" s="99">
        <v>2.06</v>
      </c>
      <c r="AO786" s="99">
        <v>0.09</v>
      </c>
      <c r="AP786" s="101">
        <v>46</v>
      </c>
      <c r="AQ786" s="102">
        <v>104</v>
      </c>
      <c r="AR786" s="103">
        <v>13</v>
      </c>
      <c r="AS786" s="102">
        <v>1</v>
      </c>
      <c r="AT786" s="191">
        <v>0</v>
      </c>
      <c r="AU786" s="84">
        <v>387</v>
      </c>
      <c r="AV786" s="84">
        <v>35</v>
      </c>
      <c r="AX786" s="84" t="s">
        <v>1955</v>
      </c>
      <c r="AY786" s="97">
        <v>36.1</v>
      </c>
      <c r="AZ786" s="94">
        <v>4.5999999999999996</v>
      </c>
      <c r="BA786" s="96">
        <v>85</v>
      </c>
      <c r="BB786" s="96">
        <v>15</v>
      </c>
      <c r="BC786" s="84" t="s">
        <v>1955</v>
      </c>
      <c r="BD786" s="97">
        <v>43.8</v>
      </c>
      <c r="BE786" s="94">
        <v>4.83</v>
      </c>
      <c r="BF786" s="96">
        <v>95</v>
      </c>
      <c r="BG786" s="96">
        <v>14</v>
      </c>
      <c r="BH786" s="97"/>
      <c r="BK786" s="96"/>
      <c r="BL786" s="94"/>
      <c r="BM786" s="36"/>
      <c r="BN786" s="70" t="s">
        <v>1065</v>
      </c>
      <c r="BO786" s="104"/>
      <c r="BP786" s="84" t="s">
        <v>2264</v>
      </c>
      <c r="BQ786" s="84">
        <v>449104</v>
      </c>
      <c r="BR786" s="36" t="s">
        <v>4698</v>
      </c>
      <c r="BS786" s="36" t="s">
        <v>3531</v>
      </c>
      <c r="BT786" s="36" t="s">
        <v>3717</v>
      </c>
      <c r="BU786" s="84" t="s">
        <v>3667</v>
      </c>
      <c r="BV786" s="84" t="s">
        <v>4679</v>
      </c>
    </row>
    <row r="787" spans="1:74" x14ac:dyDescent="0.3">
      <c r="A787" s="84" t="s">
        <v>4362</v>
      </c>
      <c r="B787" s="84" t="s">
        <v>413</v>
      </c>
      <c r="C787" s="84" t="s">
        <v>1103</v>
      </c>
      <c r="D787" s="84">
        <v>2018</v>
      </c>
      <c r="E787" s="84">
        <v>26</v>
      </c>
      <c r="F787" s="84" t="s">
        <v>1081</v>
      </c>
      <c r="G787" s="84" t="s">
        <v>1063</v>
      </c>
      <c r="H787" s="93" t="s">
        <v>1945</v>
      </c>
      <c r="I787" s="94">
        <v>0.37</v>
      </c>
      <c r="J787" s="93" t="s">
        <v>1075</v>
      </c>
      <c r="K787" s="184">
        <v>24.2</v>
      </c>
      <c r="L787" s="185">
        <v>1</v>
      </c>
      <c r="M787" s="96">
        <v>28</v>
      </c>
      <c r="N787" s="96">
        <v>0</v>
      </c>
      <c r="O787" s="96">
        <v>0</v>
      </c>
      <c r="P787" s="96">
        <v>0</v>
      </c>
      <c r="Q787" s="185">
        <v>0</v>
      </c>
      <c r="R787" s="96">
        <v>7</v>
      </c>
      <c r="S787" s="96">
        <v>116</v>
      </c>
      <c r="T787" s="96">
        <v>3</v>
      </c>
      <c r="U787" s="96">
        <v>13</v>
      </c>
      <c r="V787" s="96">
        <v>1</v>
      </c>
      <c r="W787" s="185">
        <v>26</v>
      </c>
      <c r="X787" s="96">
        <v>78</v>
      </c>
      <c r="Y787" s="96">
        <v>22</v>
      </c>
      <c r="Z787" s="96">
        <v>40</v>
      </c>
      <c r="AA787" s="96">
        <v>1</v>
      </c>
      <c r="AB787" s="96">
        <v>1</v>
      </c>
      <c r="AC787" s="96">
        <v>0</v>
      </c>
      <c r="AD787" s="96">
        <v>13</v>
      </c>
      <c r="AE787" s="188">
        <v>4.45</v>
      </c>
      <c r="AF787" s="96">
        <v>22</v>
      </c>
      <c r="AG787" s="97">
        <v>7.6</v>
      </c>
      <c r="AH787" s="98">
        <v>2</v>
      </c>
      <c r="AI787" s="97">
        <v>8.8000000000000007</v>
      </c>
      <c r="AJ787" s="97">
        <v>4.4000000000000004</v>
      </c>
      <c r="AK787" s="99">
        <v>1.08</v>
      </c>
      <c r="AL787" s="100">
        <v>0.32200000000000001</v>
      </c>
      <c r="AM787" s="99">
        <v>1.5</v>
      </c>
      <c r="AN787" s="99">
        <v>1.68</v>
      </c>
      <c r="AO787" s="99">
        <v>0.06</v>
      </c>
      <c r="AP787" s="101">
        <v>49</v>
      </c>
      <c r="AQ787" s="102">
        <v>105</v>
      </c>
      <c r="AR787" s="103">
        <v>13</v>
      </c>
      <c r="AS787" s="102">
        <v>1</v>
      </c>
      <c r="AT787" s="191">
        <v>0</v>
      </c>
      <c r="AU787" s="84">
        <v>389</v>
      </c>
      <c r="AV787" s="84">
        <v>36</v>
      </c>
      <c r="AX787" s="84" t="s">
        <v>1945</v>
      </c>
      <c r="AY787" s="97">
        <v>37.1</v>
      </c>
      <c r="AZ787" s="94">
        <v>4.72</v>
      </c>
      <c r="BA787" s="96">
        <v>87</v>
      </c>
      <c r="BB787" s="96">
        <v>13</v>
      </c>
      <c r="BC787" s="84" t="s">
        <v>1945</v>
      </c>
      <c r="BD787" s="97">
        <v>44.4</v>
      </c>
      <c r="BE787" s="94">
        <v>4.9000000000000004</v>
      </c>
      <c r="BF787" s="96">
        <v>97</v>
      </c>
      <c r="BG787" s="96">
        <v>13</v>
      </c>
      <c r="BH787" s="97"/>
      <c r="BK787" s="96"/>
      <c r="BL787" s="94"/>
      <c r="BM787" s="36"/>
      <c r="BN787" s="70" t="s">
        <v>1065</v>
      </c>
      <c r="BO787" s="104"/>
      <c r="BP787" s="84" t="s">
        <v>4363</v>
      </c>
      <c r="BQ787" s="84">
        <v>542587</v>
      </c>
      <c r="BR787" s="36" t="s">
        <v>3760</v>
      </c>
      <c r="BS787" s="36" t="s">
        <v>5310</v>
      </c>
      <c r="BT787" s="36" t="s">
        <v>6100</v>
      </c>
      <c r="BU787" s="84" t="s">
        <v>5010</v>
      </c>
      <c r="BV787" s="84" t="s">
        <v>4668</v>
      </c>
    </row>
    <row r="788" spans="1:74" x14ac:dyDescent="0.3">
      <c r="A788" s="84" t="s">
        <v>4410</v>
      </c>
      <c r="B788" s="84" t="s">
        <v>4411</v>
      </c>
      <c r="C788" s="84" t="s">
        <v>1065</v>
      </c>
      <c r="D788" s="84">
        <v>2018</v>
      </c>
      <c r="E788" s="84">
        <v>28</v>
      </c>
      <c r="F788" s="84" t="s">
        <v>1081</v>
      </c>
      <c r="G788" s="84" t="s">
        <v>1063</v>
      </c>
      <c r="H788" s="93" t="s">
        <v>1945</v>
      </c>
      <c r="I788" s="94">
        <v>0.32</v>
      </c>
      <c r="J788" s="93" t="s">
        <v>1075</v>
      </c>
      <c r="K788" s="184">
        <v>23.9</v>
      </c>
      <c r="L788" s="185">
        <v>1</v>
      </c>
      <c r="M788" s="96">
        <v>24</v>
      </c>
      <c r="N788" s="96">
        <v>0</v>
      </c>
      <c r="O788" s="96">
        <v>0</v>
      </c>
      <c r="P788" s="96">
        <v>0</v>
      </c>
      <c r="Q788" s="185">
        <v>0</v>
      </c>
      <c r="R788" s="96">
        <v>6</v>
      </c>
      <c r="S788" s="96">
        <v>113</v>
      </c>
      <c r="T788" s="96">
        <v>4</v>
      </c>
      <c r="U788" s="96">
        <v>11</v>
      </c>
      <c r="V788" s="96">
        <v>1</v>
      </c>
      <c r="W788" s="185">
        <v>25</v>
      </c>
      <c r="X788" s="96">
        <v>77</v>
      </c>
      <c r="Y788" s="96">
        <v>24</v>
      </c>
      <c r="Z788" s="96">
        <v>41</v>
      </c>
      <c r="AA788" s="96">
        <v>2</v>
      </c>
      <c r="AB788" s="96">
        <v>1</v>
      </c>
      <c r="AC788" s="96">
        <v>0</v>
      </c>
      <c r="AD788" s="96">
        <v>14</v>
      </c>
      <c r="AE788" s="188">
        <v>4.58</v>
      </c>
      <c r="AF788" s="96">
        <v>20</v>
      </c>
      <c r="AG788" s="97">
        <v>6.8</v>
      </c>
      <c r="AH788" s="98">
        <v>2.4</v>
      </c>
      <c r="AI788" s="97">
        <v>8.5</v>
      </c>
      <c r="AJ788" s="97">
        <v>3.7</v>
      </c>
      <c r="AK788" s="99">
        <v>1.48</v>
      </c>
      <c r="AL788" s="100">
        <v>0.30199999999999999</v>
      </c>
      <c r="AM788" s="99">
        <v>1.43</v>
      </c>
      <c r="AN788" s="99">
        <v>2.0499999999999998</v>
      </c>
      <c r="AO788" s="99">
        <v>0.09</v>
      </c>
      <c r="AP788" s="101">
        <v>42</v>
      </c>
      <c r="AQ788" s="102">
        <v>108</v>
      </c>
      <c r="AR788" s="103">
        <v>12</v>
      </c>
      <c r="AS788" s="102">
        <v>1</v>
      </c>
      <c r="AT788" s="191">
        <v>0</v>
      </c>
      <c r="AU788" s="84">
        <v>394</v>
      </c>
      <c r="AV788" s="84">
        <v>37</v>
      </c>
      <c r="AX788" s="84" t="s">
        <v>1945</v>
      </c>
      <c r="AY788" s="97">
        <v>36.200000000000003</v>
      </c>
      <c r="AZ788" s="94">
        <v>4.7699999999999996</v>
      </c>
      <c r="BA788" s="96">
        <v>88</v>
      </c>
      <c r="BB788" s="96">
        <v>13</v>
      </c>
      <c r="BC788" s="84" t="s">
        <v>1945</v>
      </c>
      <c r="BD788" s="97">
        <v>43.5</v>
      </c>
      <c r="BE788" s="94">
        <v>4.93</v>
      </c>
      <c r="BF788" s="96">
        <v>97</v>
      </c>
      <c r="BG788" s="96">
        <v>13</v>
      </c>
      <c r="BH788" s="97"/>
      <c r="BK788" s="96"/>
      <c r="BL788" s="94"/>
      <c r="BM788" s="36"/>
      <c r="BN788" s="70" t="s">
        <v>1065</v>
      </c>
      <c r="BO788" s="104"/>
      <c r="BP788" s="84" t="s">
        <v>6257</v>
      </c>
      <c r="BQ788" s="84">
        <v>605396</v>
      </c>
      <c r="BR788" s="36" t="s">
        <v>3766</v>
      </c>
      <c r="BS788" s="36" t="s">
        <v>4384</v>
      </c>
      <c r="BT788" s="36" t="s">
        <v>5873</v>
      </c>
      <c r="BU788" s="84" t="s">
        <v>5478</v>
      </c>
      <c r="BV788" s="84" t="s">
        <v>4668</v>
      </c>
    </row>
    <row r="789" spans="1:74" x14ac:dyDescent="0.3">
      <c r="A789" s="84" t="s">
        <v>3354</v>
      </c>
      <c r="B789" s="84" t="s">
        <v>29</v>
      </c>
      <c r="C789" s="84" t="s">
        <v>1103</v>
      </c>
      <c r="D789" s="84">
        <v>2018</v>
      </c>
      <c r="E789" s="84">
        <v>28</v>
      </c>
      <c r="F789" s="84" t="s">
        <v>1106</v>
      </c>
      <c r="G789" s="84" t="s">
        <v>1063</v>
      </c>
      <c r="H789" s="93" t="s">
        <v>1945</v>
      </c>
      <c r="I789" s="94">
        <v>0.43</v>
      </c>
      <c r="J789" s="93" t="s">
        <v>1075</v>
      </c>
      <c r="K789" s="184">
        <v>30.2</v>
      </c>
      <c r="L789" s="185">
        <v>1</v>
      </c>
      <c r="M789" s="96">
        <v>14</v>
      </c>
      <c r="N789" s="96">
        <v>2</v>
      </c>
      <c r="O789" s="96">
        <v>0</v>
      </c>
      <c r="P789" s="96">
        <v>0</v>
      </c>
      <c r="Q789" s="185">
        <v>0</v>
      </c>
      <c r="R789" s="96">
        <v>3</v>
      </c>
      <c r="S789" s="96">
        <v>108</v>
      </c>
      <c r="T789" s="96">
        <v>3</v>
      </c>
      <c r="U789" s="96">
        <v>10</v>
      </c>
      <c r="V789" s="96">
        <v>1</v>
      </c>
      <c r="W789" s="185">
        <v>18</v>
      </c>
      <c r="X789" s="96">
        <v>75</v>
      </c>
      <c r="Y789" s="96">
        <v>31</v>
      </c>
      <c r="Z789" s="96">
        <v>44</v>
      </c>
      <c r="AA789" s="96">
        <v>1</v>
      </c>
      <c r="AB789" s="96">
        <v>1</v>
      </c>
      <c r="AC789" s="96">
        <v>0</v>
      </c>
      <c r="AD789" s="96">
        <v>16</v>
      </c>
      <c r="AE789" s="188">
        <v>4.8600000000000003</v>
      </c>
      <c r="AF789" s="96">
        <v>28</v>
      </c>
      <c r="AG789" s="97">
        <v>10</v>
      </c>
      <c r="AH789" s="98">
        <v>1.9</v>
      </c>
      <c r="AI789" s="97">
        <v>6.7</v>
      </c>
      <c r="AJ789" s="97">
        <v>3.5</v>
      </c>
      <c r="AK789" s="99">
        <v>1.04</v>
      </c>
      <c r="AL789" s="100">
        <v>0.28599999999999998</v>
      </c>
      <c r="AM789" s="99">
        <v>1.43</v>
      </c>
      <c r="AN789" s="99">
        <v>1.55</v>
      </c>
      <c r="AO789" s="99">
        <v>0.05</v>
      </c>
      <c r="AP789" s="101">
        <v>13</v>
      </c>
      <c r="AQ789" s="102">
        <v>115</v>
      </c>
      <c r="AR789" s="103">
        <v>11</v>
      </c>
      <c r="AS789" s="102">
        <v>1</v>
      </c>
      <c r="AT789" s="191">
        <v>0</v>
      </c>
      <c r="AU789" s="84">
        <v>398</v>
      </c>
      <c r="AV789" s="84">
        <v>38</v>
      </c>
      <c r="AX789" s="84" t="s">
        <v>1859</v>
      </c>
      <c r="AY789" s="97">
        <v>61.8</v>
      </c>
      <c r="AZ789" s="94">
        <v>4.5599999999999996</v>
      </c>
      <c r="BA789" s="96">
        <v>84</v>
      </c>
      <c r="BB789" s="96">
        <v>20</v>
      </c>
      <c r="BC789" s="84" t="s">
        <v>1859</v>
      </c>
      <c r="BD789" s="97">
        <v>77.900000000000006</v>
      </c>
      <c r="BE789" s="94">
        <v>4.5599999999999996</v>
      </c>
      <c r="BF789" s="96">
        <v>90</v>
      </c>
      <c r="BG789" s="96">
        <v>23</v>
      </c>
      <c r="BH789" s="97"/>
      <c r="BK789" s="96"/>
      <c r="BL789" s="94"/>
      <c r="BM789" s="36"/>
      <c r="BN789" s="70" t="s">
        <v>1065</v>
      </c>
      <c r="BO789" s="104"/>
      <c r="BP789" s="84" t="s">
        <v>3353</v>
      </c>
      <c r="BQ789" s="84">
        <v>543456</v>
      </c>
      <c r="BR789" s="36" t="s">
        <v>4300</v>
      </c>
      <c r="BS789" s="36" t="s">
        <v>3545</v>
      </c>
      <c r="BT789" s="36" t="s">
        <v>4409</v>
      </c>
      <c r="BU789" s="84" t="s">
        <v>3544</v>
      </c>
      <c r="BV789" s="84" t="s">
        <v>4668</v>
      </c>
    </row>
    <row r="790" spans="1:74" x14ac:dyDescent="0.3">
      <c r="A790" s="84" t="s">
        <v>444</v>
      </c>
      <c r="B790" s="84" t="s">
        <v>1903</v>
      </c>
      <c r="C790" s="84" t="s">
        <v>1065</v>
      </c>
      <c r="D790" s="84">
        <v>2018</v>
      </c>
      <c r="E790" s="84">
        <v>42</v>
      </c>
      <c r="F790" s="84" t="s">
        <v>1070</v>
      </c>
      <c r="G790" s="84" t="s">
        <v>1063</v>
      </c>
      <c r="H790" s="93" t="s">
        <v>1945</v>
      </c>
      <c r="I790" s="94">
        <v>0.36</v>
      </c>
      <c r="J790" s="93" t="s">
        <v>1075</v>
      </c>
      <c r="K790" s="184">
        <v>15.6</v>
      </c>
      <c r="L790" s="185">
        <v>1</v>
      </c>
      <c r="M790" s="96">
        <v>26</v>
      </c>
      <c r="N790" s="96">
        <v>0</v>
      </c>
      <c r="O790" s="96">
        <v>0</v>
      </c>
      <c r="P790" s="96">
        <v>0</v>
      </c>
      <c r="Q790" s="185">
        <v>0</v>
      </c>
      <c r="R790" s="96">
        <v>6</v>
      </c>
      <c r="S790" s="96">
        <v>96</v>
      </c>
      <c r="T790" s="96">
        <v>4</v>
      </c>
      <c r="U790" s="96">
        <v>9</v>
      </c>
      <c r="V790" s="96">
        <v>1</v>
      </c>
      <c r="W790" s="185">
        <v>20</v>
      </c>
      <c r="X790" s="96">
        <v>66</v>
      </c>
      <c r="Y790" s="96">
        <v>19</v>
      </c>
      <c r="Z790" s="96">
        <v>42</v>
      </c>
      <c r="AA790" s="96">
        <v>1</v>
      </c>
      <c r="AB790" s="96">
        <v>1</v>
      </c>
      <c r="AC790" s="96">
        <v>0</v>
      </c>
      <c r="AD790" s="96">
        <v>11</v>
      </c>
      <c r="AE790" s="188">
        <v>4.67</v>
      </c>
      <c r="AF790" s="96">
        <v>16</v>
      </c>
      <c r="AG790" s="97">
        <v>6.4</v>
      </c>
      <c r="AH790" s="98">
        <v>2.2000000000000002</v>
      </c>
      <c r="AI790" s="97">
        <v>7.7</v>
      </c>
      <c r="AJ790" s="97">
        <v>3.5</v>
      </c>
      <c r="AK790" s="99">
        <v>1.65</v>
      </c>
      <c r="AL790" s="100">
        <v>0.27800000000000002</v>
      </c>
      <c r="AM790" s="99">
        <v>1.37</v>
      </c>
      <c r="AN790" s="99">
        <v>2.2200000000000002</v>
      </c>
      <c r="AO790" s="99">
        <v>0.09</v>
      </c>
      <c r="AP790" s="101">
        <v>22</v>
      </c>
      <c r="AQ790" s="102">
        <v>110</v>
      </c>
      <c r="AR790" s="103">
        <v>10</v>
      </c>
      <c r="AS790" s="102">
        <v>1</v>
      </c>
      <c r="AT790" s="191">
        <v>0</v>
      </c>
      <c r="AU790" s="84">
        <v>401</v>
      </c>
      <c r="AV790" s="84">
        <v>39</v>
      </c>
      <c r="AX790" s="84" t="s">
        <v>1955</v>
      </c>
      <c r="AY790" s="97">
        <v>34.1</v>
      </c>
      <c r="AZ790" s="94">
        <v>4.75</v>
      </c>
      <c r="BA790" s="96">
        <v>87</v>
      </c>
      <c r="BB790" s="96">
        <v>13</v>
      </c>
      <c r="BC790" s="84" t="s">
        <v>1955</v>
      </c>
      <c r="BD790" s="97">
        <v>41.6</v>
      </c>
      <c r="BE790" s="94">
        <v>4.91</v>
      </c>
      <c r="BF790" s="96">
        <v>97</v>
      </c>
      <c r="BG790" s="96">
        <v>12</v>
      </c>
      <c r="BH790" s="97"/>
      <c r="BK790" s="96"/>
      <c r="BL790" s="94"/>
      <c r="BM790" s="36"/>
      <c r="BN790" s="70" t="s">
        <v>1065</v>
      </c>
      <c r="BO790" s="104"/>
      <c r="BP790" s="84" t="s">
        <v>2045</v>
      </c>
      <c r="BQ790" s="84">
        <v>407908</v>
      </c>
      <c r="BR790" s="36" t="s">
        <v>4696</v>
      </c>
      <c r="BS790" s="36" t="s">
        <v>3531</v>
      </c>
      <c r="BT790" s="36" t="s">
        <v>3593</v>
      </c>
      <c r="BU790" s="84" t="s">
        <v>3596</v>
      </c>
      <c r="BV790" s="84" t="s">
        <v>4679</v>
      </c>
    </row>
    <row r="791" spans="1:74" x14ac:dyDescent="0.3">
      <c r="A791" s="84" t="s">
        <v>4537</v>
      </c>
      <c r="B791" s="84" t="s">
        <v>2510</v>
      </c>
      <c r="C791" s="84" t="s">
        <v>1065</v>
      </c>
      <c r="D791" s="84">
        <v>2018</v>
      </c>
      <c r="E791" s="84">
        <v>30</v>
      </c>
      <c r="F791" s="84" t="s">
        <v>1093</v>
      </c>
      <c r="G791" s="84" t="s">
        <v>1063</v>
      </c>
      <c r="H791" s="93" t="s">
        <v>1945</v>
      </c>
      <c r="I791" s="94">
        <v>0.28000000000000003</v>
      </c>
      <c r="J791" s="93" t="s">
        <v>1075</v>
      </c>
      <c r="K791" s="184">
        <v>21.7</v>
      </c>
      <c r="L791" s="185">
        <v>1</v>
      </c>
      <c r="M791" s="96">
        <v>25</v>
      </c>
      <c r="N791" s="96">
        <v>0</v>
      </c>
      <c r="O791" s="96">
        <v>0</v>
      </c>
      <c r="P791" s="96">
        <v>0</v>
      </c>
      <c r="Q791" s="185">
        <v>0</v>
      </c>
      <c r="R791" s="96">
        <v>6</v>
      </c>
      <c r="S791" s="96">
        <v>109</v>
      </c>
      <c r="T791" s="96">
        <v>4</v>
      </c>
      <c r="U791" s="96">
        <v>10</v>
      </c>
      <c r="V791" s="96">
        <v>1</v>
      </c>
      <c r="W791" s="185">
        <v>22</v>
      </c>
      <c r="X791" s="96">
        <v>73</v>
      </c>
      <c r="Y791" s="96">
        <v>24</v>
      </c>
      <c r="Z791" s="96">
        <v>43</v>
      </c>
      <c r="AA791" s="96">
        <v>1</v>
      </c>
      <c r="AB791" s="96">
        <v>1</v>
      </c>
      <c r="AC791" s="96">
        <v>0</v>
      </c>
      <c r="AD791" s="96">
        <v>14</v>
      </c>
      <c r="AE791" s="188">
        <v>4.74</v>
      </c>
      <c r="AF791" s="96">
        <v>19</v>
      </c>
      <c r="AG791" s="97">
        <v>7.1</v>
      </c>
      <c r="AH791" s="98">
        <v>2.2000000000000002</v>
      </c>
      <c r="AI791" s="97">
        <v>8</v>
      </c>
      <c r="AJ791" s="97">
        <v>3.8</v>
      </c>
      <c r="AK791" s="99">
        <v>1.39</v>
      </c>
      <c r="AL791" s="100">
        <v>0.312</v>
      </c>
      <c r="AM791" s="99">
        <v>1.49</v>
      </c>
      <c r="AN791" s="99">
        <v>1.96</v>
      </c>
      <c r="AO791" s="99">
        <v>0.08</v>
      </c>
      <c r="AP791" s="101">
        <v>30</v>
      </c>
      <c r="AQ791" s="102">
        <v>112</v>
      </c>
      <c r="AR791" s="103">
        <v>10</v>
      </c>
      <c r="AS791" s="102">
        <v>1</v>
      </c>
      <c r="AT791" s="191">
        <v>0</v>
      </c>
      <c r="AU791" s="84">
        <v>402</v>
      </c>
      <c r="AV791" s="84">
        <v>40</v>
      </c>
      <c r="AX791" s="84" t="s">
        <v>1955</v>
      </c>
      <c r="AY791" s="97">
        <v>38.299999999999997</v>
      </c>
      <c r="AZ791" s="94">
        <v>4.62</v>
      </c>
      <c r="BA791" s="96">
        <v>85</v>
      </c>
      <c r="BB791" s="96">
        <v>15</v>
      </c>
      <c r="BC791" s="84" t="s">
        <v>1955</v>
      </c>
      <c r="BD791" s="97">
        <v>45.5</v>
      </c>
      <c r="BE791" s="94">
        <v>4.83</v>
      </c>
      <c r="BF791" s="96">
        <v>95</v>
      </c>
      <c r="BG791" s="96">
        <v>14</v>
      </c>
      <c r="BH791" s="97"/>
      <c r="BK791" s="96"/>
      <c r="BL791" s="94"/>
      <c r="BM791" s="36"/>
      <c r="BN791" s="70" t="s">
        <v>1065</v>
      </c>
      <c r="BO791" s="104"/>
      <c r="BP791" s="84" t="s">
        <v>4538</v>
      </c>
      <c r="BQ791" s="84">
        <v>571584</v>
      </c>
      <c r="BR791" s="36" t="s">
        <v>3794</v>
      </c>
      <c r="BS791" s="36" t="s">
        <v>3728</v>
      </c>
      <c r="BT791" s="36" t="s">
        <v>4396</v>
      </c>
      <c r="BU791" s="84" t="s">
        <v>3605</v>
      </c>
      <c r="BV791" s="84" t="s">
        <v>4674</v>
      </c>
    </row>
    <row r="792" spans="1:74" x14ac:dyDescent="0.3">
      <c r="A792" s="84" t="s">
        <v>2478</v>
      </c>
      <c r="B792" s="84" t="s">
        <v>58</v>
      </c>
      <c r="C792" s="84" t="s">
        <v>1065</v>
      </c>
      <c r="D792" s="84">
        <v>2018</v>
      </c>
      <c r="E792" s="84">
        <v>29</v>
      </c>
      <c r="F792" s="84" t="s">
        <v>1101</v>
      </c>
      <c r="G792" s="84" t="s">
        <v>1063</v>
      </c>
      <c r="H792" s="93" t="s">
        <v>1945</v>
      </c>
      <c r="I792" s="94">
        <v>0.43</v>
      </c>
      <c r="J792" s="93" t="s">
        <v>1075</v>
      </c>
      <c r="K792" s="184">
        <v>21.4</v>
      </c>
      <c r="L792" s="185">
        <v>1</v>
      </c>
      <c r="M792" s="96">
        <v>29</v>
      </c>
      <c r="N792" s="96">
        <v>0</v>
      </c>
      <c r="O792" s="96">
        <v>0</v>
      </c>
      <c r="P792" s="96">
        <v>0</v>
      </c>
      <c r="Q792" s="185">
        <v>0</v>
      </c>
      <c r="R792" s="96">
        <v>6</v>
      </c>
      <c r="S792" s="96">
        <v>110</v>
      </c>
      <c r="T792" s="96">
        <v>4</v>
      </c>
      <c r="U792" s="96">
        <v>11</v>
      </c>
      <c r="V792" s="96">
        <v>1</v>
      </c>
      <c r="W792" s="185">
        <v>22</v>
      </c>
      <c r="X792" s="96">
        <v>77</v>
      </c>
      <c r="Y792" s="96">
        <v>19</v>
      </c>
      <c r="Z792" s="96">
        <v>43</v>
      </c>
      <c r="AA792" s="96">
        <v>1</v>
      </c>
      <c r="AB792" s="96">
        <v>1</v>
      </c>
      <c r="AC792" s="96">
        <v>0</v>
      </c>
      <c r="AD792" s="96">
        <v>10</v>
      </c>
      <c r="AE792" s="188">
        <v>4.76</v>
      </c>
      <c r="AF792" s="96">
        <v>18</v>
      </c>
      <c r="AG792" s="97">
        <v>6.5</v>
      </c>
      <c r="AH792" s="98">
        <v>2</v>
      </c>
      <c r="AI792" s="97">
        <v>7.8</v>
      </c>
      <c r="AJ792" s="97">
        <v>3.9</v>
      </c>
      <c r="AK792" s="99">
        <v>1.27</v>
      </c>
      <c r="AL792" s="100">
        <v>0.27</v>
      </c>
      <c r="AM792" s="99">
        <v>1.32</v>
      </c>
      <c r="AN792" s="99">
        <v>1.84</v>
      </c>
      <c r="AO792" s="99">
        <v>7.0000000000000007E-2</v>
      </c>
      <c r="AP792" s="101">
        <v>25</v>
      </c>
      <c r="AQ792" s="102">
        <v>112</v>
      </c>
      <c r="AR792" s="103">
        <v>10</v>
      </c>
      <c r="AS792" s="102">
        <v>1</v>
      </c>
      <c r="AT792" s="191">
        <v>0</v>
      </c>
      <c r="AU792" s="84">
        <v>403</v>
      </c>
      <c r="AV792" s="84">
        <v>41</v>
      </c>
      <c r="AX792" s="84" t="s">
        <v>1955</v>
      </c>
      <c r="AY792" s="97">
        <v>37.200000000000003</v>
      </c>
      <c r="AZ792" s="94">
        <v>4.62</v>
      </c>
      <c r="BA792" s="96">
        <v>85</v>
      </c>
      <c r="BB792" s="96">
        <v>15</v>
      </c>
      <c r="BC792" s="84" t="s">
        <v>1955</v>
      </c>
      <c r="BD792" s="97">
        <v>45.2</v>
      </c>
      <c r="BE792" s="94">
        <v>4.82</v>
      </c>
      <c r="BF792" s="96">
        <v>95</v>
      </c>
      <c r="BG792" s="96">
        <v>14</v>
      </c>
      <c r="BH792" s="97"/>
      <c r="BK792" s="96"/>
      <c r="BL792" s="94"/>
      <c r="BM792" s="36"/>
      <c r="BN792" s="70" t="s">
        <v>1065</v>
      </c>
      <c r="BO792" s="104"/>
      <c r="BP792" s="84" t="s">
        <v>2561</v>
      </c>
      <c r="BQ792" s="84">
        <v>519437</v>
      </c>
      <c r="BR792" s="36" t="s">
        <v>3761</v>
      </c>
      <c r="BS792" s="36" t="s">
        <v>4384</v>
      </c>
      <c r="BT792" s="36" t="s">
        <v>4361</v>
      </c>
      <c r="BU792" s="84" t="s">
        <v>3814</v>
      </c>
      <c r="BV792" s="84" t="s">
        <v>4677</v>
      </c>
    </row>
    <row r="793" spans="1:74" x14ac:dyDescent="0.3">
      <c r="A793" s="84" t="s">
        <v>1741</v>
      </c>
      <c r="B793" s="84" t="s">
        <v>58</v>
      </c>
      <c r="C793" s="84" t="s">
        <v>1103</v>
      </c>
      <c r="D793" s="84">
        <v>2018</v>
      </c>
      <c r="E793" s="84">
        <v>39</v>
      </c>
      <c r="F793" s="84" t="s">
        <v>1111</v>
      </c>
      <c r="G793" s="84" t="s">
        <v>1063</v>
      </c>
      <c r="H793" s="93" t="s">
        <v>1945</v>
      </c>
      <c r="I793" s="94">
        <v>0.37</v>
      </c>
      <c r="J793" s="93" t="s">
        <v>1075</v>
      </c>
      <c r="K793" s="184">
        <v>18.7</v>
      </c>
      <c r="L793" s="185">
        <v>1</v>
      </c>
      <c r="M793" s="96">
        <v>17</v>
      </c>
      <c r="N793" s="96">
        <v>1</v>
      </c>
      <c r="O793" s="96">
        <v>0</v>
      </c>
      <c r="P793" s="96">
        <v>0</v>
      </c>
      <c r="Q793" s="185">
        <v>0</v>
      </c>
      <c r="R793" s="96">
        <v>4</v>
      </c>
      <c r="S793" s="96">
        <v>99</v>
      </c>
      <c r="T793" s="96">
        <v>4</v>
      </c>
      <c r="U793" s="96">
        <v>11</v>
      </c>
      <c r="V793" s="96">
        <v>1</v>
      </c>
      <c r="W793" s="185">
        <v>19</v>
      </c>
      <c r="X793" s="96">
        <v>67</v>
      </c>
      <c r="Y793" s="96">
        <v>22</v>
      </c>
      <c r="Z793" s="96">
        <v>46</v>
      </c>
      <c r="AA793" s="96">
        <v>1</v>
      </c>
      <c r="AB793" s="96">
        <v>1</v>
      </c>
      <c r="AC793" s="96">
        <v>0</v>
      </c>
      <c r="AD793" s="96">
        <v>12</v>
      </c>
      <c r="AE793" s="188">
        <v>5.0599999999999996</v>
      </c>
      <c r="AF793" s="96">
        <v>21</v>
      </c>
      <c r="AG793" s="97">
        <v>8.1</v>
      </c>
      <c r="AH793" s="98">
        <v>1.8</v>
      </c>
      <c r="AI793" s="97">
        <v>7.7</v>
      </c>
      <c r="AJ793" s="97">
        <v>4.2</v>
      </c>
      <c r="AK793" s="99">
        <v>1.48</v>
      </c>
      <c r="AL793" s="100">
        <v>0.28499999999999998</v>
      </c>
      <c r="AM793" s="99">
        <v>1.48</v>
      </c>
      <c r="AN793" s="99">
        <v>2.11</v>
      </c>
      <c r="AO793" s="99">
        <v>0.08</v>
      </c>
      <c r="AP793" s="101">
        <v>16</v>
      </c>
      <c r="AQ793" s="102">
        <v>119</v>
      </c>
      <c r="AR793" s="103">
        <v>8</v>
      </c>
      <c r="AS793" s="102">
        <v>0</v>
      </c>
      <c r="AT793" s="191">
        <v>0</v>
      </c>
      <c r="AU793" s="84">
        <v>413</v>
      </c>
      <c r="AV793" s="84">
        <v>42</v>
      </c>
      <c r="AX793" s="84" t="s">
        <v>1859</v>
      </c>
      <c r="AY793" s="97">
        <v>58.7</v>
      </c>
      <c r="AZ793" s="94">
        <v>4.76</v>
      </c>
      <c r="BA793" s="96">
        <v>88</v>
      </c>
      <c r="BB793" s="96">
        <v>17</v>
      </c>
      <c r="BC793" s="84" t="s">
        <v>1859</v>
      </c>
      <c r="BD793" s="97">
        <v>75</v>
      </c>
      <c r="BE793" s="94">
        <v>4.68</v>
      </c>
      <c r="BF793" s="96">
        <v>92</v>
      </c>
      <c r="BG793" s="96">
        <v>21</v>
      </c>
      <c r="BH793" s="97"/>
      <c r="BK793" s="96"/>
      <c r="BL793" s="94"/>
      <c r="BM793" s="36"/>
      <c r="BN793" s="70" t="s">
        <v>1065</v>
      </c>
      <c r="BO793" s="104"/>
      <c r="BP793" s="84" t="s">
        <v>1742</v>
      </c>
      <c r="BQ793" s="84">
        <v>425626</v>
      </c>
      <c r="BR793" s="36" t="s">
        <v>3786</v>
      </c>
      <c r="BS793" s="36" t="s">
        <v>5043</v>
      </c>
      <c r="BT793" s="36" t="s">
        <v>3601</v>
      </c>
      <c r="BU793" s="84" t="s">
        <v>3730</v>
      </c>
      <c r="BV793" s="84" t="s">
        <v>4679</v>
      </c>
    </row>
    <row r="794" spans="1:74" x14ac:dyDescent="0.3">
      <c r="A794" s="84" t="s">
        <v>517</v>
      </c>
      <c r="B794" s="84" t="s">
        <v>15</v>
      </c>
      <c r="C794" s="84" t="s">
        <v>1065</v>
      </c>
      <c r="D794" s="84">
        <v>2018</v>
      </c>
      <c r="E794" s="84">
        <v>27</v>
      </c>
      <c r="F794" s="84" t="s">
        <v>1107</v>
      </c>
      <c r="G794" s="84" t="s">
        <v>1063</v>
      </c>
      <c r="H794" s="93" t="s">
        <v>1945</v>
      </c>
      <c r="I794" s="94">
        <v>0.34</v>
      </c>
      <c r="J794" s="93" t="s">
        <v>1075</v>
      </c>
      <c r="K794" s="184">
        <v>24.3</v>
      </c>
      <c r="L794" s="185">
        <v>1</v>
      </c>
      <c r="M794" s="96">
        <v>26</v>
      </c>
      <c r="N794" s="96">
        <v>0</v>
      </c>
      <c r="O794" s="96">
        <v>0</v>
      </c>
      <c r="P794" s="96">
        <v>0</v>
      </c>
      <c r="Q794" s="185">
        <v>0</v>
      </c>
      <c r="R794" s="96">
        <v>6</v>
      </c>
      <c r="S794" s="96">
        <v>114</v>
      </c>
      <c r="T794" s="96">
        <v>4</v>
      </c>
      <c r="U794" s="96">
        <v>12</v>
      </c>
      <c r="V794" s="96">
        <v>1</v>
      </c>
      <c r="W794" s="185">
        <v>22</v>
      </c>
      <c r="X794" s="96">
        <v>79</v>
      </c>
      <c r="Y794" s="96">
        <v>22</v>
      </c>
      <c r="Z794" s="96">
        <v>46</v>
      </c>
      <c r="AA794" s="96">
        <v>1</v>
      </c>
      <c r="AB794" s="96">
        <v>2</v>
      </c>
      <c r="AC794" s="96">
        <v>0</v>
      </c>
      <c r="AD794" s="96">
        <v>13</v>
      </c>
      <c r="AE794" s="188">
        <v>5.15</v>
      </c>
      <c r="AF794" s="96">
        <v>20</v>
      </c>
      <c r="AG794" s="97">
        <v>7</v>
      </c>
      <c r="AH794" s="98">
        <v>1.9</v>
      </c>
      <c r="AI794" s="97">
        <v>7.5</v>
      </c>
      <c r="AJ794" s="97">
        <v>4</v>
      </c>
      <c r="AK794" s="99">
        <v>1.31</v>
      </c>
      <c r="AL794" s="100">
        <v>0.28399999999999997</v>
      </c>
      <c r="AM794" s="99">
        <v>1.41</v>
      </c>
      <c r="AN794" s="99">
        <v>1.9</v>
      </c>
      <c r="AO794" s="99">
        <v>7.0000000000000007E-2</v>
      </c>
      <c r="AP794" s="101">
        <v>17</v>
      </c>
      <c r="AQ794" s="102">
        <v>121</v>
      </c>
      <c r="AR794" s="103">
        <v>7</v>
      </c>
      <c r="AS794" s="102">
        <v>0</v>
      </c>
      <c r="AT794" s="191">
        <v>0</v>
      </c>
      <c r="AU794" s="84">
        <v>416</v>
      </c>
      <c r="AV794" s="84">
        <v>43</v>
      </c>
      <c r="AX794" s="84" t="s">
        <v>1945</v>
      </c>
      <c r="AY794" s="97">
        <v>36</v>
      </c>
      <c r="AZ794" s="94">
        <v>4.8899999999999997</v>
      </c>
      <c r="BA794" s="96">
        <v>90</v>
      </c>
      <c r="BB794" s="96">
        <v>12</v>
      </c>
      <c r="BC794" s="84" t="s">
        <v>1945</v>
      </c>
      <c r="BD794" s="97">
        <v>43.5</v>
      </c>
      <c r="BE794" s="94">
        <v>4.9800000000000004</v>
      </c>
      <c r="BF794" s="96">
        <v>98</v>
      </c>
      <c r="BG794" s="96">
        <v>12</v>
      </c>
      <c r="BH794" s="97"/>
      <c r="BK794" s="96"/>
      <c r="BL794" s="94"/>
      <c r="BM794" s="36"/>
      <c r="BN794" s="70" t="s">
        <v>1065</v>
      </c>
      <c r="BO794" s="104"/>
      <c r="BP794" s="84" t="s">
        <v>2580</v>
      </c>
      <c r="BQ794" s="84">
        <v>523848</v>
      </c>
      <c r="BR794" s="36" t="s">
        <v>3795</v>
      </c>
      <c r="BS794" s="36" t="s">
        <v>5305</v>
      </c>
      <c r="BT794" s="36" t="s">
        <v>5337</v>
      </c>
      <c r="BU794" s="84" t="s">
        <v>5961</v>
      </c>
      <c r="BV794" s="84" t="s">
        <v>4668</v>
      </c>
    </row>
    <row r="795" spans="1:74" x14ac:dyDescent="0.3">
      <c r="A795" s="84" t="s">
        <v>296</v>
      </c>
      <c r="B795" s="84" t="s">
        <v>1937</v>
      </c>
      <c r="C795" s="84" t="s">
        <v>1103</v>
      </c>
      <c r="D795" s="84">
        <v>2018</v>
      </c>
      <c r="E795" s="84">
        <v>40</v>
      </c>
      <c r="F795" s="84" t="s">
        <v>1104</v>
      </c>
      <c r="G795" s="84" t="s">
        <v>1063</v>
      </c>
      <c r="H795" s="93" t="s">
        <v>1945</v>
      </c>
      <c r="I795" s="94">
        <v>0.38</v>
      </c>
      <c r="J795" s="93" t="s">
        <v>1075</v>
      </c>
      <c r="K795" s="184">
        <v>15.3</v>
      </c>
      <c r="L795" s="185">
        <v>1</v>
      </c>
      <c r="M795" s="96">
        <v>37</v>
      </c>
      <c r="N795" s="96">
        <v>0</v>
      </c>
      <c r="O795" s="96">
        <v>0</v>
      </c>
      <c r="P795" s="96">
        <v>0</v>
      </c>
      <c r="Q795" s="185">
        <v>0</v>
      </c>
      <c r="R795" s="96">
        <v>6</v>
      </c>
      <c r="S795" s="96">
        <v>96</v>
      </c>
      <c r="T795" s="96">
        <v>2</v>
      </c>
      <c r="U795" s="96">
        <v>11</v>
      </c>
      <c r="V795" s="96">
        <v>1</v>
      </c>
      <c r="W795" s="185">
        <v>17</v>
      </c>
      <c r="X795" s="96">
        <v>67</v>
      </c>
      <c r="Y795" s="96">
        <v>16</v>
      </c>
      <c r="Z795" s="96">
        <v>46</v>
      </c>
      <c r="AA795" s="96">
        <v>1</v>
      </c>
      <c r="AB795" s="96">
        <v>1</v>
      </c>
      <c r="AC795" s="96">
        <v>0</v>
      </c>
      <c r="AD795" s="96">
        <v>9</v>
      </c>
      <c r="AE795" s="188">
        <v>5.16</v>
      </c>
      <c r="AF795" s="96">
        <v>17</v>
      </c>
      <c r="AG795" s="97">
        <v>6.9</v>
      </c>
      <c r="AH795" s="98">
        <v>1.5</v>
      </c>
      <c r="AI795" s="97">
        <v>6.5</v>
      </c>
      <c r="AJ795" s="97">
        <v>4.3</v>
      </c>
      <c r="AK795" s="99">
        <v>0.97</v>
      </c>
      <c r="AL795" s="100">
        <v>0.26200000000000001</v>
      </c>
      <c r="AM795" s="99">
        <v>1.35</v>
      </c>
      <c r="AN795" s="99">
        <v>1.56</v>
      </c>
      <c r="AO795" s="99">
        <v>0.05</v>
      </c>
      <c r="AP795" s="101">
        <v>6</v>
      </c>
      <c r="AQ795" s="102">
        <v>122</v>
      </c>
      <c r="AR795" s="103">
        <v>7</v>
      </c>
      <c r="AS795" s="102">
        <v>0</v>
      </c>
      <c r="AT795" s="191">
        <v>0</v>
      </c>
      <c r="AU795" s="84">
        <v>424</v>
      </c>
      <c r="AV795" s="84">
        <v>44</v>
      </c>
      <c r="AX795" s="84" t="s">
        <v>1955</v>
      </c>
      <c r="AY795" s="97">
        <v>33.9</v>
      </c>
      <c r="AZ795" s="94">
        <v>4.72</v>
      </c>
      <c r="BA795" s="96">
        <v>87</v>
      </c>
      <c r="BB795" s="96">
        <v>13</v>
      </c>
      <c r="BC795" s="84" t="s">
        <v>1955</v>
      </c>
      <c r="BD795" s="97">
        <v>41.6</v>
      </c>
      <c r="BE795" s="94">
        <v>4.91</v>
      </c>
      <c r="BF795" s="96">
        <v>97</v>
      </c>
      <c r="BG795" s="96">
        <v>12</v>
      </c>
      <c r="BH795" s="97"/>
      <c r="BK795" s="96"/>
      <c r="BL795" s="94"/>
      <c r="BM795" s="36"/>
      <c r="BN795" s="70" t="s">
        <v>1065</v>
      </c>
      <c r="BO795" s="104"/>
      <c r="BP795" s="84" t="s">
        <v>1938</v>
      </c>
      <c r="BQ795" s="84">
        <v>425657</v>
      </c>
      <c r="BR795" s="36" t="s">
        <v>4567</v>
      </c>
      <c r="BS795" s="36" t="s">
        <v>3515</v>
      </c>
      <c r="BT795" s="36" t="s">
        <v>3730</v>
      </c>
      <c r="BU795" s="84" t="s">
        <v>3708</v>
      </c>
      <c r="BV795" s="84" t="s">
        <v>4697</v>
      </c>
    </row>
    <row r="796" spans="1:74" x14ac:dyDescent="0.3">
      <c r="A796" s="84" t="s">
        <v>5316</v>
      </c>
      <c r="B796" s="84" t="s">
        <v>400</v>
      </c>
      <c r="C796" s="84" t="s">
        <v>1103</v>
      </c>
      <c r="D796" s="84">
        <v>2018</v>
      </c>
      <c r="E796" s="84">
        <v>27</v>
      </c>
      <c r="F796" s="84" t="s">
        <v>1116</v>
      </c>
      <c r="G796" s="84" t="s">
        <v>1063</v>
      </c>
      <c r="H796" s="93" t="s">
        <v>1955</v>
      </c>
      <c r="I796" s="94">
        <v>0.23</v>
      </c>
      <c r="J796" s="93" t="s">
        <v>1075</v>
      </c>
      <c r="K796" s="184">
        <v>22.4</v>
      </c>
      <c r="L796" s="185">
        <v>1</v>
      </c>
      <c r="M796" s="96">
        <v>28</v>
      </c>
      <c r="N796" s="96">
        <v>0</v>
      </c>
      <c r="O796" s="96">
        <v>0</v>
      </c>
      <c r="P796" s="96">
        <v>0</v>
      </c>
      <c r="Q796" s="185">
        <v>0</v>
      </c>
      <c r="R796" s="96">
        <v>5</v>
      </c>
      <c r="S796" s="96">
        <v>108</v>
      </c>
      <c r="T796" s="96">
        <v>3</v>
      </c>
      <c r="U796" s="96">
        <v>11</v>
      </c>
      <c r="V796" s="96">
        <v>1</v>
      </c>
      <c r="W796" s="185">
        <v>22</v>
      </c>
      <c r="X796" s="96">
        <v>73</v>
      </c>
      <c r="Y796" s="96">
        <v>23</v>
      </c>
      <c r="Z796" s="96">
        <v>37</v>
      </c>
      <c r="AA796" s="96">
        <v>1</v>
      </c>
      <c r="AB796" s="96">
        <v>1</v>
      </c>
      <c r="AC796" s="96">
        <v>0</v>
      </c>
      <c r="AD796" s="96">
        <v>13</v>
      </c>
      <c r="AE796" s="188">
        <v>4.08</v>
      </c>
      <c r="AF796" s="96">
        <v>20</v>
      </c>
      <c r="AG796" s="97">
        <v>7.5</v>
      </c>
      <c r="AH796" s="98">
        <v>2</v>
      </c>
      <c r="AI796" s="97">
        <v>8.3000000000000007</v>
      </c>
      <c r="AJ796" s="97">
        <v>4</v>
      </c>
      <c r="AK796" s="99">
        <v>1.1000000000000001</v>
      </c>
      <c r="AL796" s="100">
        <v>0.32700000000000001</v>
      </c>
      <c r="AM796" s="99">
        <v>1.53</v>
      </c>
      <c r="AN796" s="99">
        <v>1.67</v>
      </c>
      <c r="AO796" s="99">
        <v>0.06</v>
      </c>
      <c r="AP796" s="101">
        <v>47</v>
      </c>
      <c r="AQ796" s="102">
        <v>96</v>
      </c>
      <c r="AR796" s="103">
        <v>18</v>
      </c>
      <c r="AS796" s="102">
        <v>2</v>
      </c>
      <c r="AT796" s="191">
        <v>0</v>
      </c>
      <c r="AU796" s="84">
        <v>373</v>
      </c>
      <c r="AV796" s="84">
        <v>26</v>
      </c>
      <c r="AX796" s="84" t="s">
        <v>1945</v>
      </c>
      <c r="AY796" s="97">
        <v>36</v>
      </c>
      <c r="AZ796" s="94">
        <v>4.7699999999999996</v>
      </c>
      <c r="BA796" s="96">
        <v>88</v>
      </c>
      <c r="BB796" s="96">
        <v>13</v>
      </c>
      <c r="BC796" s="84" t="s">
        <v>1945</v>
      </c>
      <c r="BD796" s="97">
        <v>43.4</v>
      </c>
      <c r="BE796" s="94">
        <v>4.93</v>
      </c>
      <c r="BF796" s="96">
        <v>97</v>
      </c>
      <c r="BG796" s="96">
        <v>13</v>
      </c>
      <c r="BH796" s="97"/>
      <c r="BK796" s="96"/>
      <c r="BL796" s="94"/>
      <c r="BM796" s="36"/>
      <c r="BN796" s="70" t="s">
        <v>1065</v>
      </c>
      <c r="BO796" s="104"/>
      <c r="BP796" s="84" t="s">
        <v>5317</v>
      </c>
      <c r="BQ796" s="84">
        <v>643355</v>
      </c>
      <c r="BR796" s="36" t="s">
        <v>3760</v>
      </c>
      <c r="BS796" s="36" t="s">
        <v>4501</v>
      </c>
      <c r="BT796" s="36" t="s">
        <v>5010</v>
      </c>
      <c r="BU796" s="84" t="s">
        <v>4565</v>
      </c>
      <c r="BV796" s="84" t="s">
        <v>4668</v>
      </c>
    </row>
    <row r="797" spans="1:74" x14ac:dyDescent="0.3">
      <c r="A797" s="84" t="s">
        <v>4358</v>
      </c>
      <c r="B797" s="84" t="s">
        <v>4359</v>
      </c>
      <c r="C797" s="84" t="s">
        <v>1065</v>
      </c>
      <c r="D797" s="84">
        <v>2018</v>
      </c>
      <c r="E797" s="84">
        <v>32</v>
      </c>
      <c r="F797" s="84" t="s">
        <v>1081</v>
      </c>
      <c r="G797" s="84" t="s">
        <v>1063</v>
      </c>
      <c r="H797" s="93" t="s">
        <v>1955</v>
      </c>
      <c r="I797" s="94">
        <v>0.24</v>
      </c>
      <c r="J797" s="93" t="s">
        <v>1075</v>
      </c>
      <c r="K797" s="184">
        <v>20.100000000000001</v>
      </c>
      <c r="L797" s="185">
        <v>1</v>
      </c>
      <c r="M797" s="96">
        <v>23</v>
      </c>
      <c r="N797" s="96">
        <v>0</v>
      </c>
      <c r="O797" s="96">
        <v>0</v>
      </c>
      <c r="P797" s="96">
        <v>0</v>
      </c>
      <c r="Q797" s="185">
        <v>0</v>
      </c>
      <c r="R797" s="96">
        <v>6</v>
      </c>
      <c r="S797" s="96">
        <v>97</v>
      </c>
      <c r="T797" s="96">
        <v>2</v>
      </c>
      <c r="U797" s="96">
        <v>10</v>
      </c>
      <c r="V797" s="96">
        <v>1</v>
      </c>
      <c r="W797" s="185">
        <v>19</v>
      </c>
      <c r="X797" s="96">
        <v>68</v>
      </c>
      <c r="Y797" s="96">
        <v>20</v>
      </c>
      <c r="Z797" s="96">
        <v>38</v>
      </c>
      <c r="AA797" s="96">
        <v>1</v>
      </c>
      <c r="AB797" s="96">
        <v>1</v>
      </c>
      <c r="AC797" s="96">
        <v>0</v>
      </c>
      <c r="AD797" s="96">
        <v>10</v>
      </c>
      <c r="AE797" s="188">
        <v>4.21</v>
      </c>
      <c r="AF797" s="96">
        <v>20</v>
      </c>
      <c r="AG797" s="97">
        <v>7.8</v>
      </c>
      <c r="AH797" s="98">
        <v>2</v>
      </c>
      <c r="AI797" s="97">
        <v>7.6</v>
      </c>
      <c r="AJ797" s="97">
        <v>3.9</v>
      </c>
      <c r="AK797" s="99">
        <v>0.96</v>
      </c>
      <c r="AL797" s="100">
        <v>0.28499999999999998</v>
      </c>
      <c r="AM797" s="99">
        <v>1.37</v>
      </c>
      <c r="AN797" s="99">
        <v>1.5</v>
      </c>
      <c r="AO797" s="99">
        <v>0.05</v>
      </c>
      <c r="AP797" s="101">
        <v>33</v>
      </c>
      <c r="AQ797" s="102">
        <v>99</v>
      </c>
      <c r="AR797" s="103">
        <v>16</v>
      </c>
      <c r="AS797" s="102">
        <v>2</v>
      </c>
      <c r="AT797" s="191">
        <v>0</v>
      </c>
      <c r="AU797" s="84">
        <v>376</v>
      </c>
      <c r="AV797" s="84">
        <v>27</v>
      </c>
      <c r="AX797" s="84" t="s">
        <v>1955</v>
      </c>
      <c r="AY797" s="97">
        <v>37.6</v>
      </c>
      <c r="AZ797" s="94">
        <v>4.58</v>
      </c>
      <c r="BA797" s="96">
        <v>84</v>
      </c>
      <c r="BB797" s="96">
        <v>15</v>
      </c>
      <c r="BC797" s="84" t="s">
        <v>1955</v>
      </c>
      <c r="BD797" s="97">
        <v>44.5</v>
      </c>
      <c r="BE797" s="94">
        <v>4.78</v>
      </c>
      <c r="BF797" s="96">
        <v>94</v>
      </c>
      <c r="BG797" s="96">
        <v>14</v>
      </c>
      <c r="BH797" s="97"/>
      <c r="BK797" s="96"/>
      <c r="BL797" s="94"/>
      <c r="BM797" s="36"/>
      <c r="BN797" s="70" t="s">
        <v>1065</v>
      </c>
      <c r="BO797" s="104"/>
      <c r="BP797" s="84" t="s">
        <v>4360</v>
      </c>
      <c r="BQ797" s="84">
        <v>648737</v>
      </c>
      <c r="BR797" s="36" t="s">
        <v>3761</v>
      </c>
      <c r="BS797" s="36" t="s">
        <v>5309</v>
      </c>
      <c r="BT797" s="36" t="s">
        <v>3619</v>
      </c>
      <c r="BU797" s="84" t="s">
        <v>5279</v>
      </c>
      <c r="BV797" s="84" t="s">
        <v>4712</v>
      </c>
    </row>
    <row r="798" spans="1:74" x14ac:dyDescent="0.3">
      <c r="A798" s="84" t="s">
        <v>2046</v>
      </c>
      <c r="B798" s="84" t="s">
        <v>4429</v>
      </c>
      <c r="C798" s="84" t="s">
        <v>1065</v>
      </c>
      <c r="D798" s="84">
        <v>2018</v>
      </c>
      <c r="E798" s="84">
        <v>29</v>
      </c>
      <c r="F798" s="84" t="s">
        <v>1062</v>
      </c>
      <c r="G798" s="84" t="s">
        <v>1063</v>
      </c>
      <c r="H798" s="93" t="s">
        <v>1955</v>
      </c>
      <c r="I798" s="94">
        <v>0.19</v>
      </c>
      <c r="J798" s="93" t="s">
        <v>1075</v>
      </c>
      <c r="K798" s="184">
        <v>22.5</v>
      </c>
      <c r="L798" s="185">
        <v>1</v>
      </c>
      <c r="M798" s="96">
        <v>24</v>
      </c>
      <c r="N798" s="96">
        <v>0</v>
      </c>
      <c r="O798" s="96">
        <v>0</v>
      </c>
      <c r="P798" s="96">
        <v>0</v>
      </c>
      <c r="Q798" s="185">
        <v>0</v>
      </c>
      <c r="R798" s="96">
        <v>7</v>
      </c>
      <c r="S798" s="96">
        <v>105</v>
      </c>
      <c r="T798" s="96">
        <v>3</v>
      </c>
      <c r="U798" s="96">
        <v>11</v>
      </c>
      <c r="V798" s="96">
        <v>1</v>
      </c>
      <c r="W798" s="185">
        <v>19</v>
      </c>
      <c r="X798" s="96">
        <v>71</v>
      </c>
      <c r="Y798" s="96">
        <v>23</v>
      </c>
      <c r="Z798" s="96">
        <v>41</v>
      </c>
      <c r="AA798" s="96">
        <v>1</v>
      </c>
      <c r="AB798" s="96">
        <v>1</v>
      </c>
      <c r="AC798" s="96">
        <v>0</v>
      </c>
      <c r="AD798" s="96">
        <v>13</v>
      </c>
      <c r="AE798" s="188">
        <v>4.5199999999999996</v>
      </c>
      <c r="AF798" s="96">
        <v>21</v>
      </c>
      <c r="AG798" s="97">
        <v>8</v>
      </c>
      <c r="AH798" s="98">
        <v>1.7</v>
      </c>
      <c r="AI798" s="97">
        <v>7.3</v>
      </c>
      <c r="AJ798" s="97">
        <v>4.2</v>
      </c>
      <c r="AK798" s="99">
        <v>1.04</v>
      </c>
      <c r="AL798" s="100">
        <v>0.28999999999999998</v>
      </c>
      <c r="AM798" s="99">
        <v>1.47</v>
      </c>
      <c r="AN798" s="99">
        <v>1.62</v>
      </c>
      <c r="AO798" s="99">
        <v>0.06</v>
      </c>
      <c r="AP798" s="101">
        <v>19</v>
      </c>
      <c r="AQ798" s="102">
        <v>107</v>
      </c>
      <c r="AR798" s="103">
        <v>12</v>
      </c>
      <c r="AS798" s="102">
        <v>1</v>
      </c>
      <c r="AT798" s="191">
        <v>0</v>
      </c>
      <c r="AU798" s="84">
        <v>392</v>
      </c>
      <c r="AV798" s="84">
        <v>28</v>
      </c>
      <c r="AX798" s="84" t="s">
        <v>1945</v>
      </c>
      <c r="AY798" s="97">
        <v>35.1</v>
      </c>
      <c r="AZ798" s="94">
        <v>4.82</v>
      </c>
      <c r="BA798" s="96">
        <v>89</v>
      </c>
      <c r="BB798" s="96">
        <v>12</v>
      </c>
      <c r="BC798" s="84" t="s">
        <v>1945</v>
      </c>
      <c r="BD798" s="97">
        <v>42.5</v>
      </c>
      <c r="BE798" s="94">
        <v>4.9400000000000004</v>
      </c>
      <c r="BF798" s="96">
        <v>98</v>
      </c>
      <c r="BG798" s="96">
        <v>12</v>
      </c>
      <c r="BH798" s="97"/>
      <c r="BK798" s="96"/>
      <c r="BL798" s="94"/>
      <c r="BM798" s="36"/>
      <c r="BN798" s="70" t="s">
        <v>1065</v>
      </c>
      <c r="BO798" s="104"/>
      <c r="BP798" s="84" t="s">
        <v>4430</v>
      </c>
      <c r="BQ798" s="84">
        <v>596331</v>
      </c>
      <c r="BR798" s="36" t="s">
        <v>3761</v>
      </c>
      <c r="BS798" s="36" t="s">
        <v>5279</v>
      </c>
      <c r="BT798" s="36" t="s">
        <v>6258</v>
      </c>
      <c r="BU798" s="84" t="s">
        <v>6019</v>
      </c>
      <c r="BV798" s="84" t="s">
        <v>4677</v>
      </c>
    </row>
    <row r="799" spans="1:74" x14ac:dyDescent="0.3">
      <c r="A799" s="84" t="s">
        <v>4365</v>
      </c>
      <c r="B799" s="84" t="s">
        <v>18</v>
      </c>
      <c r="C799" s="84" t="s">
        <v>1065</v>
      </c>
      <c r="D799" s="84">
        <v>2018</v>
      </c>
      <c r="E799" s="84">
        <v>29</v>
      </c>
      <c r="F799" s="84" t="s">
        <v>1101</v>
      </c>
      <c r="G799" s="84" t="s">
        <v>1063</v>
      </c>
      <c r="H799" s="93" t="s">
        <v>1955</v>
      </c>
      <c r="I799" s="94">
        <v>0.32</v>
      </c>
      <c r="J799" s="93" t="s">
        <v>1075</v>
      </c>
      <c r="K799" s="184">
        <v>20.7</v>
      </c>
      <c r="L799" s="185">
        <v>1</v>
      </c>
      <c r="M799" s="96">
        <v>25</v>
      </c>
      <c r="N799" s="96">
        <v>0</v>
      </c>
      <c r="O799" s="96">
        <v>0</v>
      </c>
      <c r="P799" s="96">
        <v>0</v>
      </c>
      <c r="Q799" s="185">
        <v>0</v>
      </c>
      <c r="R799" s="96">
        <v>6</v>
      </c>
      <c r="S799" s="96">
        <v>104</v>
      </c>
      <c r="T799" s="96">
        <v>3</v>
      </c>
      <c r="U799" s="96">
        <v>12</v>
      </c>
      <c r="V799" s="96">
        <v>1</v>
      </c>
      <c r="W799" s="185">
        <v>22</v>
      </c>
      <c r="X799" s="96">
        <v>71</v>
      </c>
      <c r="Y799" s="96">
        <v>20</v>
      </c>
      <c r="Z799" s="96">
        <v>41</v>
      </c>
      <c r="AA799" s="96">
        <v>1</v>
      </c>
      <c r="AB799" s="96">
        <v>1</v>
      </c>
      <c r="AC799" s="96">
        <v>0</v>
      </c>
      <c r="AD799" s="96">
        <v>12</v>
      </c>
      <c r="AE799" s="188">
        <v>4.57</v>
      </c>
      <c r="AF799" s="96">
        <v>19</v>
      </c>
      <c r="AG799" s="97">
        <v>7.2</v>
      </c>
      <c r="AH799" s="98">
        <v>1.9</v>
      </c>
      <c r="AI799" s="97">
        <v>8.3000000000000007</v>
      </c>
      <c r="AJ799" s="97">
        <v>4.4000000000000004</v>
      </c>
      <c r="AK799" s="99">
        <v>1.07</v>
      </c>
      <c r="AL799" s="100">
        <v>0.29299999999999998</v>
      </c>
      <c r="AM799" s="99">
        <v>1.43</v>
      </c>
      <c r="AN799" s="99">
        <v>1.68</v>
      </c>
      <c r="AO799" s="99">
        <v>0.06</v>
      </c>
      <c r="AP799" s="101">
        <v>36</v>
      </c>
      <c r="AQ799" s="102">
        <v>108</v>
      </c>
      <c r="AR799" s="103">
        <v>12</v>
      </c>
      <c r="AS799" s="102">
        <v>1</v>
      </c>
      <c r="AT799" s="191">
        <v>0</v>
      </c>
      <c r="AU799" s="84">
        <v>396</v>
      </c>
      <c r="AV799" s="84">
        <v>29</v>
      </c>
      <c r="AX799" s="84" t="s">
        <v>1955</v>
      </c>
      <c r="AY799" s="97">
        <v>38.1</v>
      </c>
      <c r="AZ799" s="94">
        <v>4.62</v>
      </c>
      <c r="BA799" s="96">
        <v>85</v>
      </c>
      <c r="BB799" s="96">
        <v>15</v>
      </c>
      <c r="BC799" s="84" t="s">
        <v>1955</v>
      </c>
      <c r="BD799" s="97">
        <v>45.3</v>
      </c>
      <c r="BE799" s="94">
        <v>4.8</v>
      </c>
      <c r="BF799" s="96">
        <v>95</v>
      </c>
      <c r="BG799" s="96">
        <v>14</v>
      </c>
      <c r="BH799" s="97"/>
      <c r="BK799" s="96"/>
      <c r="BL799" s="94"/>
      <c r="BM799" s="36"/>
      <c r="BN799" s="70" t="s">
        <v>1065</v>
      </c>
      <c r="BO799" s="104"/>
      <c r="BP799" s="84" t="s">
        <v>4366</v>
      </c>
      <c r="BQ799" s="84">
        <v>594792</v>
      </c>
      <c r="BR799" s="36" t="s">
        <v>3794</v>
      </c>
      <c r="BS799" s="36" t="s">
        <v>4888</v>
      </c>
      <c r="BT799" s="36" t="s">
        <v>6258</v>
      </c>
      <c r="BU799" s="84" t="s">
        <v>4280</v>
      </c>
      <c r="BV799" s="84" t="s">
        <v>4677</v>
      </c>
    </row>
    <row r="800" spans="1:74" x14ac:dyDescent="0.3">
      <c r="A800" s="84" t="s">
        <v>5324</v>
      </c>
      <c r="B800" s="84" t="s">
        <v>14</v>
      </c>
      <c r="C800" s="84" t="s">
        <v>1065</v>
      </c>
      <c r="D800" s="84">
        <v>2018</v>
      </c>
      <c r="E800" s="84">
        <v>26</v>
      </c>
      <c r="F800" s="84" t="s">
        <v>1074</v>
      </c>
      <c r="G800" s="84" t="s">
        <v>1063</v>
      </c>
      <c r="H800" s="93" t="s">
        <v>1955</v>
      </c>
      <c r="I800" s="94">
        <v>0.24</v>
      </c>
      <c r="J800" s="93" t="s">
        <v>1075</v>
      </c>
      <c r="K800" s="184">
        <v>24.4</v>
      </c>
      <c r="L800" s="185">
        <v>1</v>
      </c>
      <c r="M800" s="96">
        <v>26</v>
      </c>
      <c r="N800" s="96">
        <v>0</v>
      </c>
      <c r="O800" s="96">
        <v>0</v>
      </c>
      <c r="P800" s="96">
        <v>0</v>
      </c>
      <c r="Q800" s="185">
        <v>0</v>
      </c>
      <c r="R800" s="96">
        <v>8</v>
      </c>
      <c r="S800" s="96">
        <v>115</v>
      </c>
      <c r="T800" s="96">
        <v>3</v>
      </c>
      <c r="U800" s="96">
        <v>13</v>
      </c>
      <c r="V800" s="96">
        <v>1</v>
      </c>
      <c r="W800" s="185">
        <v>23</v>
      </c>
      <c r="X800" s="96">
        <v>74</v>
      </c>
      <c r="Y800" s="96">
        <v>26</v>
      </c>
      <c r="Z800" s="96">
        <v>43</v>
      </c>
      <c r="AA800" s="96">
        <v>2</v>
      </c>
      <c r="AB800" s="96">
        <v>2</v>
      </c>
      <c r="AC800" s="96">
        <v>0</v>
      </c>
      <c r="AD800" s="96">
        <v>16</v>
      </c>
      <c r="AE800" s="188">
        <v>4.74</v>
      </c>
      <c r="AF800" s="96">
        <v>22</v>
      </c>
      <c r="AG800" s="97">
        <v>7.9</v>
      </c>
      <c r="AH800" s="98">
        <v>1.8</v>
      </c>
      <c r="AI800" s="97">
        <v>8.5</v>
      </c>
      <c r="AJ800" s="97">
        <v>4.5999999999999996</v>
      </c>
      <c r="AK800" s="99">
        <v>1.08</v>
      </c>
      <c r="AL800" s="100">
        <v>0.34499999999999997</v>
      </c>
      <c r="AM800" s="99">
        <v>1.68</v>
      </c>
      <c r="AN800" s="99">
        <v>1.71</v>
      </c>
      <c r="AO800" s="99">
        <v>0.06</v>
      </c>
      <c r="AP800" s="101">
        <v>36</v>
      </c>
      <c r="AQ800" s="102">
        <v>112</v>
      </c>
      <c r="AR800" s="103">
        <v>10</v>
      </c>
      <c r="AS800" s="102">
        <v>1</v>
      </c>
      <c r="AT800" s="191">
        <v>0</v>
      </c>
      <c r="AU800" s="84">
        <v>400</v>
      </c>
      <c r="AV800" s="84">
        <v>30</v>
      </c>
      <c r="AX800" s="84" t="s">
        <v>1945</v>
      </c>
      <c r="AY800" s="97">
        <v>37.200000000000003</v>
      </c>
      <c r="AZ800" s="94">
        <v>4.83</v>
      </c>
      <c r="BA800" s="96">
        <v>89</v>
      </c>
      <c r="BB800" s="96">
        <v>12</v>
      </c>
      <c r="BC800" s="84" t="s">
        <v>1945</v>
      </c>
      <c r="BD800" s="97">
        <v>44.4</v>
      </c>
      <c r="BE800" s="94">
        <v>4.93</v>
      </c>
      <c r="BF800" s="96">
        <v>98</v>
      </c>
      <c r="BG800" s="96">
        <v>13</v>
      </c>
      <c r="BH800" s="97"/>
      <c r="BK800" s="96"/>
      <c r="BL800" s="94"/>
      <c r="BM800" s="36"/>
      <c r="BN800" s="70" t="s">
        <v>1065</v>
      </c>
      <c r="BO800" s="104"/>
      <c r="BP800" s="84" t="s">
        <v>5325</v>
      </c>
      <c r="BQ800" s="84">
        <v>571539</v>
      </c>
      <c r="BR800" s="36" t="s">
        <v>3791</v>
      </c>
      <c r="BS800" s="36" t="s">
        <v>5306</v>
      </c>
      <c r="BT800" s="36" t="s">
        <v>5785</v>
      </c>
      <c r="BU800" s="84" t="s">
        <v>4517</v>
      </c>
      <c r="BV800" s="84" t="s">
        <v>4668</v>
      </c>
    </row>
    <row r="801" spans="1:74" x14ac:dyDescent="0.3">
      <c r="A801" s="84" t="s">
        <v>2068</v>
      </c>
      <c r="B801" s="84" t="s">
        <v>3375</v>
      </c>
      <c r="C801" s="84" t="s">
        <v>1065</v>
      </c>
      <c r="D801" s="84">
        <v>2018</v>
      </c>
      <c r="E801" s="84">
        <v>30</v>
      </c>
      <c r="F801" s="84" t="s">
        <v>1070</v>
      </c>
      <c r="G801" s="84" t="s">
        <v>1063</v>
      </c>
      <c r="H801" s="93" t="s">
        <v>1955</v>
      </c>
      <c r="I801" s="94">
        <v>0.31</v>
      </c>
      <c r="J801" s="93" t="s">
        <v>1075</v>
      </c>
      <c r="K801" s="184">
        <v>21.2</v>
      </c>
      <c r="L801" s="185">
        <v>1</v>
      </c>
      <c r="M801" s="96">
        <v>24</v>
      </c>
      <c r="N801" s="96">
        <v>0</v>
      </c>
      <c r="O801" s="96">
        <v>0</v>
      </c>
      <c r="P801" s="96">
        <v>0</v>
      </c>
      <c r="Q801" s="185">
        <v>0</v>
      </c>
      <c r="R801" s="96">
        <v>7</v>
      </c>
      <c r="S801" s="96">
        <v>108</v>
      </c>
      <c r="T801" s="96">
        <v>3</v>
      </c>
      <c r="U801" s="96">
        <v>12</v>
      </c>
      <c r="V801" s="96">
        <v>1</v>
      </c>
      <c r="W801" s="185">
        <v>22</v>
      </c>
      <c r="X801" s="96">
        <v>72</v>
      </c>
      <c r="Y801" s="96">
        <v>21</v>
      </c>
      <c r="Z801" s="96">
        <v>43</v>
      </c>
      <c r="AA801" s="96">
        <v>1</v>
      </c>
      <c r="AB801" s="96">
        <v>1</v>
      </c>
      <c r="AC801" s="96">
        <v>0</v>
      </c>
      <c r="AD801" s="96">
        <v>14</v>
      </c>
      <c r="AE801" s="188">
        <v>4.8099999999999996</v>
      </c>
      <c r="AF801" s="96">
        <v>19</v>
      </c>
      <c r="AG801" s="97">
        <v>7</v>
      </c>
      <c r="AH801" s="98">
        <v>1.9</v>
      </c>
      <c r="AI801" s="97">
        <v>8.4</v>
      </c>
      <c r="AJ801" s="97">
        <v>4.4000000000000004</v>
      </c>
      <c r="AK801" s="99">
        <v>1.23</v>
      </c>
      <c r="AL801" s="100">
        <v>0.3</v>
      </c>
      <c r="AM801" s="99">
        <v>1.49</v>
      </c>
      <c r="AN801" s="99">
        <v>1.86</v>
      </c>
      <c r="AO801" s="99">
        <v>7.0000000000000007E-2</v>
      </c>
      <c r="AP801" s="101">
        <v>32</v>
      </c>
      <c r="AQ801" s="102">
        <v>114</v>
      </c>
      <c r="AR801" s="103">
        <v>10</v>
      </c>
      <c r="AS801" s="102">
        <v>0</v>
      </c>
      <c r="AT801" s="191">
        <v>0</v>
      </c>
      <c r="AU801" s="84">
        <v>405</v>
      </c>
      <c r="AV801" s="84">
        <v>31</v>
      </c>
      <c r="AX801" s="84" t="s">
        <v>1955</v>
      </c>
      <c r="AY801" s="97">
        <v>38.1</v>
      </c>
      <c r="AZ801" s="94">
        <v>4.6900000000000004</v>
      </c>
      <c r="BA801" s="96">
        <v>86</v>
      </c>
      <c r="BB801" s="96">
        <v>14</v>
      </c>
      <c r="BC801" s="84" t="s">
        <v>1955</v>
      </c>
      <c r="BD801" s="97">
        <v>45.3</v>
      </c>
      <c r="BE801" s="94">
        <v>4.8499999999999996</v>
      </c>
      <c r="BF801" s="96">
        <v>96</v>
      </c>
      <c r="BG801" s="96">
        <v>14</v>
      </c>
      <c r="BH801" s="97"/>
      <c r="BK801" s="96"/>
      <c r="BL801" s="94"/>
      <c r="BM801" s="36"/>
      <c r="BN801" s="70" t="s">
        <v>1065</v>
      </c>
      <c r="BO801" s="104"/>
      <c r="BP801" s="84" t="s">
        <v>3374</v>
      </c>
      <c r="BQ801" s="84">
        <v>607359</v>
      </c>
      <c r="BR801" s="36" t="s">
        <v>3766</v>
      </c>
      <c r="BS801" s="36" t="s">
        <v>4281</v>
      </c>
      <c r="BT801" s="36" t="s">
        <v>3704</v>
      </c>
      <c r="BU801" s="84" t="s">
        <v>3635</v>
      </c>
      <c r="BV801" s="84" t="s">
        <v>4674</v>
      </c>
    </row>
    <row r="802" spans="1:74" x14ac:dyDescent="0.3">
      <c r="A802" s="84" t="s">
        <v>3356</v>
      </c>
      <c r="B802" s="84" t="s">
        <v>34</v>
      </c>
      <c r="C802" s="84" t="s">
        <v>1065</v>
      </c>
      <c r="D802" s="84">
        <v>2018</v>
      </c>
      <c r="E802" s="84">
        <v>29</v>
      </c>
      <c r="F802" s="84" t="s">
        <v>1081</v>
      </c>
      <c r="G802" s="84" t="s">
        <v>1063</v>
      </c>
      <c r="H802" s="93" t="s">
        <v>1955</v>
      </c>
      <c r="I802" s="94">
        <v>0.24</v>
      </c>
      <c r="J802" s="93" t="s">
        <v>1075</v>
      </c>
      <c r="K802" s="184">
        <v>21.8</v>
      </c>
      <c r="L802" s="185">
        <v>1</v>
      </c>
      <c r="M802" s="96">
        <v>25</v>
      </c>
      <c r="N802" s="96">
        <v>0</v>
      </c>
      <c r="O802" s="96">
        <v>0</v>
      </c>
      <c r="P802" s="96">
        <v>0</v>
      </c>
      <c r="Q802" s="185">
        <v>1</v>
      </c>
      <c r="R802" s="96">
        <v>7</v>
      </c>
      <c r="S802" s="96">
        <v>107</v>
      </c>
      <c r="T802" s="96">
        <v>4</v>
      </c>
      <c r="U802" s="96">
        <v>12</v>
      </c>
      <c r="V802" s="96">
        <v>1</v>
      </c>
      <c r="W802" s="185">
        <v>22</v>
      </c>
      <c r="X802" s="96">
        <v>72</v>
      </c>
      <c r="Y802" s="96">
        <v>22</v>
      </c>
      <c r="Z802" s="96">
        <v>45</v>
      </c>
      <c r="AA802" s="96">
        <v>1</v>
      </c>
      <c r="AB802" s="96">
        <v>1</v>
      </c>
      <c r="AC802" s="96">
        <v>0</v>
      </c>
      <c r="AD802" s="96">
        <v>14</v>
      </c>
      <c r="AE802" s="188">
        <v>5</v>
      </c>
      <c r="AF802" s="96">
        <v>20</v>
      </c>
      <c r="AG802" s="97">
        <v>7.4</v>
      </c>
      <c r="AH802" s="98">
        <v>1.8</v>
      </c>
      <c r="AI802" s="97">
        <v>8.1999999999999993</v>
      </c>
      <c r="AJ802" s="97">
        <v>4.5</v>
      </c>
      <c r="AK802" s="99">
        <v>1.47</v>
      </c>
      <c r="AL802" s="100">
        <v>0.29099999999999998</v>
      </c>
      <c r="AM802" s="99">
        <v>1.51</v>
      </c>
      <c r="AN802" s="99">
        <v>2.14</v>
      </c>
      <c r="AO802" s="99">
        <v>0.08</v>
      </c>
      <c r="AP802" s="101">
        <v>23</v>
      </c>
      <c r="AQ802" s="102">
        <v>118</v>
      </c>
      <c r="AR802" s="103">
        <v>8</v>
      </c>
      <c r="AS802" s="102">
        <v>0</v>
      </c>
      <c r="AT802" s="191">
        <v>0</v>
      </c>
      <c r="AU802" s="84">
        <v>410</v>
      </c>
      <c r="AV802" s="84">
        <v>32</v>
      </c>
      <c r="AX802" s="84" t="s">
        <v>1955</v>
      </c>
      <c r="AY802" s="97">
        <v>38.1</v>
      </c>
      <c r="AZ802" s="94">
        <v>4.8099999999999996</v>
      </c>
      <c r="BA802" s="96">
        <v>88</v>
      </c>
      <c r="BB802" s="96">
        <v>13</v>
      </c>
      <c r="BC802" s="84" t="s">
        <v>1955</v>
      </c>
      <c r="BD802" s="97">
        <v>45.4</v>
      </c>
      <c r="BE802" s="94">
        <v>4.91</v>
      </c>
      <c r="BF802" s="96">
        <v>97</v>
      </c>
      <c r="BG802" s="96">
        <v>13</v>
      </c>
      <c r="BH802" s="97"/>
      <c r="BK802" s="96"/>
      <c r="BL802" s="94"/>
      <c r="BM802" s="36"/>
      <c r="BN802" s="70" t="s">
        <v>1065</v>
      </c>
      <c r="BO802" s="104"/>
      <c r="BP802" s="84" t="s">
        <v>3355</v>
      </c>
      <c r="BQ802" s="84">
        <v>592527</v>
      </c>
      <c r="BR802" s="36" t="s">
        <v>3794</v>
      </c>
      <c r="BS802" s="36" t="s">
        <v>3637</v>
      </c>
      <c r="BT802" s="36" t="s">
        <v>6163</v>
      </c>
      <c r="BU802" s="84" t="s">
        <v>4397</v>
      </c>
      <c r="BV802" s="84" t="s">
        <v>4721</v>
      </c>
    </row>
    <row r="803" spans="1:74" x14ac:dyDescent="0.3">
      <c r="A803" s="84" t="s">
        <v>2061</v>
      </c>
      <c r="B803" s="84" t="s">
        <v>14</v>
      </c>
      <c r="C803" s="84" t="s">
        <v>1103</v>
      </c>
      <c r="D803" s="84">
        <v>2018</v>
      </c>
      <c r="E803" s="84">
        <v>41</v>
      </c>
      <c r="F803" s="84" t="s">
        <v>1107</v>
      </c>
      <c r="G803" s="84" t="s">
        <v>1063</v>
      </c>
      <c r="H803" s="93" t="s">
        <v>1955</v>
      </c>
      <c r="I803" s="94">
        <v>0.33</v>
      </c>
      <c r="J803" s="93" t="s">
        <v>1075</v>
      </c>
      <c r="K803" s="184">
        <v>15.2</v>
      </c>
      <c r="L803" s="185">
        <v>1</v>
      </c>
      <c r="M803" s="96">
        <v>21</v>
      </c>
      <c r="N803" s="96">
        <v>1</v>
      </c>
      <c r="O803" s="96">
        <v>0</v>
      </c>
      <c r="P803" s="96">
        <v>0</v>
      </c>
      <c r="Q803" s="185">
        <v>0</v>
      </c>
      <c r="R803" s="96">
        <v>6</v>
      </c>
      <c r="S803" s="96">
        <v>93</v>
      </c>
      <c r="T803" s="96">
        <v>2</v>
      </c>
      <c r="U803" s="96">
        <v>8</v>
      </c>
      <c r="V803" s="96">
        <v>1</v>
      </c>
      <c r="W803" s="185">
        <v>14</v>
      </c>
      <c r="X803" s="96">
        <v>64</v>
      </c>
      <c r="Y803" s="96">
        <v>19</v>
      </c>
      <c r="Z803" s="96">
        <v>45</v>
      </c>
      <c r="AA803" s="96">
        <v>1</v>
      </c>
      <c r="AB803" s="96">
        <v>1</v>
      </c>
      <c r="AC803" s="96">
        <v>0</v>
      </c>
      <c r="AD803" s="96">
        <v>9</v>
      </c>
      <c r="AE803" s="188">
        <v>4.96</v>
      </c>
      <c r="AF803" s="96">
        <v>16</v>
      </c>
      <c r="AG803" s="97">
        <v>6.8</v>
      </c>
      <c r="AH803" s="98">
        <v>1.7</v>
      </c>
      <c r="AI803" s="97">
        <v>6</v>
      </c>
      <c r="AJ803" s="97">
        <v>3.4</v>
      </c>
      <c r="AK803" s="99">
        <v>0.97</v>
      </c>
      <c r="AL803" s="100">
        <v>0.28299999999999997</v>
      </c>
      <c r="AM803" s="99">
        <v>1.38</v>
      </c>
      <c r="AN803" s="99">
        <v>1.46</v>
      </c>
      <c r="AO803" s="99">
        <v>0.05</v>
      </c>
      <c r="AP803" s="101">
        <v>6</v>
      </c>
      <c r="AQ803" s="102">
        <v>117</v>
      </c>
      <c r="AR803" s="103">
        <v>8</v>
      </c>
      <c r="AS803" s="102">
        <v>0</v>
      </c>
      <c r="AT803" s="191">
        <v>0</v>
      </c>
      <c r="AU803" s="84">
        <v>412</v>
      </c>
      <c r="AV803" s="84">
        <v>33</v>
      </c>
      <c r="AX803" s="84" t="s">
        <v>1859</v>
      </c>
      <c r="AY803" s="97">
        <v>58.8</v>
      </c>
      <c r="AZ803" s="94">
        <v>4.5999999999999996</v>
      </c>
      <c r="BA803" s="96">
        <v>85</v>
      </c>
      <c r="BB803" s="96">
        <v>19</v>
      </c>
      <c r="BC803" s="84" t="s">
        <v>1859</v>
      </c>
      <c r="BD803" s="97">
        <v>74.8</v>
      </c>
      <c r="BE803" s="94">
        <v>4.57</v>
      </c>
      <c r="BF803" s="96">
        <v>90</v>
      </c>
      <c r="BG803" s="96">
        <v>23</v>
      </c>
      <c r="BH803" s="97"/>
      <c r="BK803" s="96"/>
      <c r="BL803" s="94"/>
      <c r="BM803" s="36"/>
      <c r="BN803" s="70" t="s">
        <v>1065</v>
      </c>
      <c r="BO803" s="104"/>
      <c r="BP803" s="84" t="s">
        <v>2062</v>
      </c>
      <c r="BQ803" s="84">
        <v>407819</v>
      </c>
      <c r="BR803" s="36" t="s">
        <v>4567</v>
      </c>
      <c r="BS803" s="36" t="s">
        <v>3730</v>
      </c>
      <c r="BT803" s="36" t="s">
        <v>3601</v>
      </c>
      <c r="BU803" s="84" t="s">
        <v>3736</v>
      </c>
      <c r="BV803" s="84" t="s">
        <v>4712</v>
      </c>
    </row>
    <row r="804" spans="1:74" x14ac:dyDescent="0.3">
      <c r="A804" s="84" t="s">
        <v>4387</v>
      </c>
      <c r="B804" s="84" t="s">
        <v>2573</v>
      </c>
      <c r="C804" s="84" t="s">
        <v>1103</v>
      </c>
      <c r="D804" s="84">
        <v>2018</v>
      </c>
      <c r="E804" s="84">
        <v>29</v>
      </c>
      <c r="F804" s="84" t="s">
        <v>1107</v>
      </c>
      <c r="G804" s="84" t="s">
        <v>1063</v>
      </c>
      <c r="H804" s="93" t="s">
        <v>1955</v>
      </c>
      <c r="I804" s="94">
        <v>0.27</v>
      </c>
      <c r="J804" s="93" t="s">
        <v>1075</v>
      </c>
      <c r="K804" s="184">
        <v>22.1</v>
      </c>
      <c r="L804" s="185">
        <v>1</v>
      </c>
      <c r="M804" s="96">
        <v>24</v>
      </c>
      <c r="N804" s="96">
        <v>0</v>
      </c>
      <c r="O804" s="96">
        <v>0</v>
      </c>
      <c r="P804" s="96">
        <v>0</v>
      </c>
      <c r="Q804" s="185">
        <v>0</v>
      </c>
      <c r="R804" s="96">
        <v>7</v>
      </c>
      <c r="S804" s="96">
        <v>110</v>
      </c>
      <c r="T804" s="96">
        <v>3</v>
      </c>
      <c r="U804" s="96">
        <v>12</v>
      </c>
      <c r="V804" s="96">
        <v>1</v>
      </c>
      <c r="W804" s="185">
        <v>19</v>
      </c>
      <c r="X804" s="96">
        <v>73</v>
      </c>
      <c r="Y804" s="96">
        <v>24</v>
      </c>
      <c r="Z804" s="96">
        <v>47</v>
      </c>
      <c r="AA804" s="96">
        <v>1</v>
      </c>
      <c r="AB804" s="96">
        <v>1</v>
      </c>
      <c r="AC804" s="96">
        <v>0</v>
      </c>
      <c r="AD804" s="96">
        <v>13</v>
      </c>
      <c r="AE804" s="188">
        <v>5.19</v>
      </c>
      <c r="AF804" s="96">
        <v>21</v>
      </c>
      <c r="AG804" s="97">
        <v>7.9</v>
      </c>
      <c r="AH804" s="98">
        <v>1.7</v>
      </c>
      <c r="AI804" s="97">
        <v>7.2</v>
      </c>
      <c r="AJ804" s="97">
        <v>4.3</v>
      </c>
      <c r="AK804" s="99">
        <v>1.28</v>
      </c>
      <c r="AL804" s="100">
        <v>0.30099999999999999</v>
      </c>
      <c r="AM804" s="99">
        <v>1.54</v>
      </c>
      <c r="AN804" s="99">
        <v>1.89</v>
      </c>
      <c r="AO804" s="99">
        <v>7.0000000000000007E-2</v>
      </c>
      <c r="AP804" s="101">
        <v>11</v>
      </c>
      <c r="AQ804" s="102">
        <v>123</v>
      </c>
      <c r="AR804" s="103">
        <v>7</v>
      </c>
      <c r="AS804" s="102">
        <v>0</v>
      </c>
      <c r="AT804" s="191">
        <v>0</v>
      </c>
      <c r="AU804" s="84">
        <v>420</v>
      </c>
      <c r="AV804" s="84">
        <v>34</v>
      </c>
      <c r="AX804" s="84" t="s">
        <v>1945</v>
      </c>
      <c r="AY804" s="97">
        <v>35.5</v>
      </c>
      <c r="AZ804" s="94">
        <v>4.95</v>
      </c>
      <c r="BA804" s="96">
        <v>91</v>
      </c>
      <c r="BB804" s="96">
        <v>11</v>
      </c>
      <c r="BC804" s="84" t="s">
        <v>1945</v>
      </c>
      <c r="BD804" s="97">
        <v>42.9</v>
      </c>
      <c r="BE804" s="94">
        <v>5.04</v>
      </c>
      <c r="BF804" s="96">
        <v>100</v>
      </c>
      <c r="BG804" s="96">
        <v>11</v>
      </c>
      <c r="BH804" s="97"/>
      <c r="BK804" s="96"/>
      <c r="BL804" s="94"/>
      <c r="BM804" s="36"/>
      <c r="BN804" s="70" t="s">
        <v>1065</v>
      </c>
      <c r="BO804" s="104"/>
      <c r="BP804" s="84" t="s">
        <v>4388</v>
      </c>
      <c r="BQ804" s="84">
        <v>594857</v>
      </c>
      <c r="BR804" s="36" t="s">
        <v>3807</v>
      </c>
      <c r="BS804" s="36" t="s">
        <v>4355</v>
      </c>
      <c r="BT804" s="36" t="s">
        <v>5287</v>
      </c>
      <c r="BU804" s="84" t="s">
        <v>3616</v>
      </c>
      <c r="BV804" s="84" t="s">
        <v>4721</v>
      </c>
    </row>
    <row r="805" spans="1:74" x14ac:dyDescent="0.3">
      <c r="A805" s="84" t="s">
        <v>2085</v>
      </c>
      <c r="B805" s="84" t="s">
        <v>109</v>
      </c>
      <c r="C805" s="84" t="s">
        <v>1103</v>
      </c>
      <c r="D805" s="84">
        <v>2018</v>
      </c>
      <c r="E805" s="84">
        <v>46</v>
      </c>
      <c r="F805" s="84" t="s">
        <v>1100</v>
      </c>
      <c r="G805" s="84" t="s">
        <v>1063</v>
      </c>
      <c r="H805" s="93" t="s">
        <v>1955</v>
      </c>
      <c r="I805" s="94">
        <v>0.26</v>
      </c>
      <c r="J805" s="93" t="s">
        <v>1075</v>
      </c>
      <c r="K805" s="184">
        <v>15.1</v>
      </c>
      <c r="L805" s="185">
        <v>1</v>
      </c>
      <c r="M805" s="96">
        <v>21</v>
      </c>
      <c r="N805" s="96">
        <v>0</v>
      </c>
      <c r="O805" s="96">
        <v>0</v>
      </c>
      <c r="P805" s="96">
        <v>0</v>
      </c>
      <c r="Q805" s="185">
        <v>0</v>
      </c>
      <c r="R805" s="96">
        <v>8</v>
      </c>
      <c r="S805" s="96">
        <v>93</v>
      </c>
      <c r="T805" s="96">
        <v>3</v>
      </c>
      <c r="U805" s="96">
        <v>10</v>
      </c>
      <c r="V805" s="96">
        <v>1</v>
      </c>
      <c r="W805" s="185">
        <v>13</v>
      </c>
      <c r="X805" s="96">
        <v>62</v>
      </c>
      <c r="Y805" s="96">
        <v>22</v>
      </c>
      <c r="Z805" s="96">
        <v>50</v>
      </c>
      <c r="AA805" s="96">
        <v>1</v>
      </c>
      <c r="AB805" s="96">
        <v>1</v>
      </c>
      <c r="AC805" s="96">
        <v>0</v>
      </c>
      <c r="AD805" s="96">
        <v>13</v>
      </c>
      <c r="AE805" s="188">
        <v>5.54</v>
      </c>
      <c r="AF805" s="96">
        <v>19</v>
      </c>
      <c r="AG805" s="97">
        <v>8.1999999999999993</v>
      </c>
      <c r="AH805" s="98">
        <v>1.4</v>
      </c>
      <c r="AI805" s="97">
        <v>5.8</v>
      </c>
      <c r="AJ805" s="97">
        <v>4.0999999999999996</v>
      </c>
      <c r="AK805" s="99">
        <v>1.41</v>
      </c>
      <c r="AL805" s="100">
        <v>0.28199999999999997</v>
      </c>
      <c r="AM805" s="99">
        <v>1.54</v>
      </c>
      <c r="AN805" s="99">
        <v>2.0299999999999998</v>
      </c>
      <c r="AO805" s="99">
        <v>7.0000000000000007E-2</v>
      </c>
      <c r="AP805" s="101">
        <v>0</v>
      </c>
      <c r="AQ805" s="102">
        <v>131</v>
      </c>
      <c r="AR805" s="103">
        <v>5</v>
      </c>
      <c r="AS805" s="102">
        <v>-1</v>
      </c>
      <c r="AT805" s="191">
        <v>0</v>
      </c>
      <c r="AU805" s="84">
        <v>427</v>
      </c>
      <c r="AV805" s="84">
        <v>35</v>
      </c>
      <c r="AX805" s="84" t="s">
        <v>1955</v>
      </c>
      <c r="AY805" s="97">
        <v>33.799999999999997</v>
      </c>
      <c r="AZ805" s="94">
        <v>4.9400000000000004</v>
      </c>
      <c r="BA805" s="96">
        <v>91</v>
      </c>
      <c r="BB805" s="96">
        <v>11</v>
      </c>
      <c r="BC805" s="84" t="s">
        <v>1955</v>
      </c>
      <c r="BD805" s="97">
        <v>40.6</v>
      </c>
      <c r="BE805" s="94">
        <v>5.04</v>
      </c>
      <c r="BF805" s="96">
        <v>100</v>
      </c>
      <c r="BG805" s="96">
        <v>11</v>
      </c>
      <c r="BH805" s="97"/>
      <c r="BK805" s="96"/>
      <c r="BL805" s="94"/>
      <c r="BM805" s="36"/>
      <c r="BN805" s="70" t="s">
        <v>1065</v>
      </c>
      <c r="BO805" s="104"/>
      <c r="BP805" s="84" t="s">
        <v>5046</v>
      </c>
      <c r="BQ805" s="84">
        <v>237796</v>
      </c>
      <c r="BR805" s="36" t="s">
        <v>4567</v>
      </c>
      <c r="BS805" s="36" t="s">
        <v>3730</v>
      </c>
      <c r="BT805" s="36" t="s">
        <v>3515</v>
      </c>
      <c r="BU805" s="84" t="s">
        <v>3601</v>
      </c>
      <c r="BV805" s="84" t="s">
        <v>4697</v>
      </c>
    </row>
    <row r="806" spans="1:74" x14ac:dyDescent="0.3">
      <c r="A806" s="84" t="s">
        <v>952</v>
      </c>
      <c r="B806" s="84" t="s">
        <v>1940</v>
      </c>
      <c r="C806" s="84" t="s">
        <v>1065</v>
      </c>
      <c r="D806" s="84">
        <v>2018</v>
      </c>
      <c r="E806" s="84">
        <v>34</v>
      </c>
      <c r="F806" s="84" t="s">
        <v>1081</v>
      </c>
      <c r="G806" s="84" t="s">
        <v>1063</v>
      </c>
      <c r="H806" s="93" t="s">
        <v>1955</v>
      </c>
      <c r="I806" s="94">
        <v>0.23</v>
      </c>
      <c r="J806" s="93" t="s">
        <v>1075</v>
      </c>
      <c r="K806" s="184">
        <v>19.399999999999999</v>
      </c>
      <c r="L806" s="185">
        <v>1</v>
      </c>
      <c r="M806" s="96">
        <v>23</v>
      </c>
      <c r="N806" s="96">
        <v>0</v>
      </c>
      <c r="O806" s="96">
        <v>0</v>
      </c>
      <c r="P806" s="96">
        <v>0</v>
      </c>
      <c r="Q806" s="185">
        <v>0</v>
      </c>
      <c r="R806" s="96">
        <v>7</v>
      </c>
      <c r="S806" s="96">
        <v>101</v>
      </c>
      <c r="T806" s="96">
        <v>5</v>
      </c>
      <c r="U806" s="96">
        <v>10</v>
      </c>
      <c r="V806" s="96">
        <v>1</v>
      </c>
      <c r="W806" s="185">
        <v>19</v>
      </c>
      <c r="X806" s="96">
        <v>68</v>
      </c>
      <c r="Y806" s="96">
        <v>23</v>
      </c>
      <c r="Z806" s="96">
        <v>51</v>
      </c>
      <c r="AA806" s="96">
        <v>2</v>
      </c>
      <c r="AB806" s="96">
        <v>1</v>
      </c>
      <c r="AC806" s="96">
        <v>0</v>
      </c>
      <c r="AD806" s="96">
        <v>15</v>
      </c>
      <c r="AE806" s="188">
        <v>5.71</v>
      </c>
      <c r="AF806" s="96">
        <v>18</v>
      </c>
      <c r="AG806" s="97">
        <v>7.3</v>
      </c>
      <c r="AH806" s="98">
        <v>1.9</v>
      </c>
      <c r="AI806" s="97">
        <v>7.7</v>
      </c>
      <c r="AJ806" s="97">
        <v>3.9</v>
      </c>
      <c r="AK806" s="99">
        <v>1.9</v>
      </c>
      <c r="AL806" s="100">
        <v>0.29599999999999999</v>
      </c>
      <c r="AM806" s="99">
        <v>1.54</v>
      </c>
      <c r="AN806" s="99">
        <v>2.54</v>
      </c>
      <c r="AO806" s="99">
        <v>0.11</v>
      </c>
      <c r="AP806" s="101">
        <v>9</v>
      </c>
      <c r="AQ806" s="102">
        <v>135</v>
      </c>
      <c r="AR806" s="103">
        <v>5</v>
      </c>
      <c r="AS806" s="102">
        <v>-2</v>
      </c>
      <c r="AT806" s="191">
        <v>0</v>
      </c>
      <c r="AU806" s="84">
        <v>430</v>
      </c>
      <c r="AV806" s="84">
        <v>36</v>
      </c>
      <c r="AX806" s="84" t="s">
        <v>1955</v>
      </c>
      <c r="AY806" s="97">
        <v>37.1</v>
      </c>
      <c r="AZ806" s="94">
        <v>5.01</v>
      </c>
      <c r="BA806" s="96">
        <v>92</v>
      </c>
      <c r="BB806" s="96">
        <v>11</v>
      </c>
      <c r="BC806" s="84" t="s">
        <v>1955</v>
      </c>
      <c r="BD806" s="97">
        <v>44</v>
      </c>
      <c r="BE806" s="94">
        <v>5.03</v>
      </c>
      <c r="BF806" s="96">
        <v>99</v>
      </c>
      <c r="BG806" s="96">
        <v>12</v>
      </c>
      <c r="BH806" s="97"/>
      <c r="BK806" s="96"/>
      <c r="BL806" s="94"/>
      <c r="BM806" s="36"/>
      <c r="BN806" s="70" t="s">
        <v>1065</v>
      </c>
      <c r="BO806" s="104"/>
      <c r="BP806" s="84" t="s">
        <v>5018</v>
      </c>
      <c r="BQ806" s="84">
        <v>497807</v>
      </c>
      <c r="BR806" s="36" t="s">
        <v>4710</v>
      </c>
      <c r="BS806" s="36" t="s">
        <v>4431</v>
      </c>
      <c r="BT806" s="36" t="s">
        <v>4568</v>
      </c>
      <c r="BU806" s="84" t="s">
        <v>3194</v>
      </c>
      <c r="BV806" s="84" t="s">
        <v>4697</v>
      </c>
    </row>
    <row r="807" spans="1:74" x14ac:dyDescent="0.3">
      <c r="A807" s="84" t="s">
        <v>1809</v>
      </c>
      <c r="B807" s="84" t="s">
        <v>22</v>
      </c>
      <c r="C807" s="84" t="s">
        <v>1065</v>
      </c>
      <c r="D807" s="84">
        <v>2018</v>
      </c>
      <c r="E807" s="84">
        <v>43</v>
      </c>
      <c r="F807" s="84" t="s">
        <v>1104</v>
      </c>
      <c r="G807" s="84" t="s">
        <v>1063</v>
      </c>
      <c r="H807" s="93" t="s">
        <v>1967</v>
      </c>
      <c r="I807" s="94">
        <v>0.08</v>
      </c>
      <c r="J807" s="93" t="s">
        <v>1075</v>
      </c>
      <c r="K807" s="184">
        <v>16.8</v>
      </c>
      <c r="L807" s="185">
        <v>1</v>
      </c>
      <c r="M807" s="96">
        <v>27</v>
      </c>
      <c r="N807" s="96">
        <v>0</v>
      </c>
      <c r="O807" s="96">
        <v>0</v>
      </c>
      <c r="P807" s="96">
        <v>0</v>
      </c>
      <c r="Q807" s="185">
        <v>0</v>
      </c>
      <c r="R807" s="96">
        <v>8</v>
      </c>
      <c r="S807" s="96">
        <v>113</v>
      </c>
      <c r="T807" s="96">
        <v>3</v>
      </c>
      <c r="U807" s="96">
        <v>15</v>
      </c>
      <c r="V807" s="96">
        <v>1</v>
      </c>
      <c r="W807" s="185">
        <v>17</v>
      </c>
      <c r="X807" s="96">
        <v>71</v>
      </c>
      <c r="Y807" s="96">
        <v>25</v>
      </c>
      <c r="Z807" s="96">
        <v>32</v>
      </c>
      <c r="AA807" s="96">
        <v>2</v>
      </c>
      <c r="AB807" s="96">
        <v>1</v>
      </c>
      <c r="AC807" s="96">
        <v>0</v>
      </c>
      <c r="AD807" s="96">
        <v>15</v>
      </c>
      <c r="AE807" s="188">
        <v>3.6</v>
      </c>
      <c r="AF807" s="96">
        <v>23</v>
      </c>
      <c r="AG807" s="97">
        <v>8.6</v>
      </c>
      <c r="AH807" s="98">
        <v>1.1000000000000001</v>
      </c>
      <c r="AI807" s="97">
        <v>6.7</v>
      </c>
      <c r="AJ807" s="97">
        <v>5.5</v>
      </c>
      <c r="AK807" s="99">
        <v>1.23</v>
      </c>
      <c r="AL807" s="100">
        <v>0.315</v>
      </c>
      <c r="AM807" s="99">
        <v>1.79</v>
      </c>
      <c r="AN807" s="99">
        <v>1.98</v>
      </c>
      <c r="AO807" s="99">
        <v>0.06</v>
      </c>
      <c r="AP807" s="101">
        <v>6</v>
      </c>
      <c r="AQ807" s="102">
        <v>85</v>
      </c>
      <c r="AR807" s="103">
        <v>30</v>
      </c>
      <c r="AS807" s="102">
        <v>3</v>
      </c>
      <c r="AT807" s="191">
        <v>0</v>
      </c>
      <c r="AU807" s="84">
        <v>366</v>
      </c>
      <c r="AV807" s="84">
        <v>62</v>
      </c>
      <c r="AX807" s="84" t="s">
        <v>1955</v>
      </c>
      <c r="AY807" s="97">
        <v>37</v>
      </c>
      <c r="AZ807" s="94">
        <v>4.9000000000000004</v>
      </c>
      <c r="BA807" s="96">
        <v>90</v>
      </c>
      <c r="BB807" s="96">
        <v>12</v>
      </c>
      <c r="BC807" s="84" t="s">
        <v>1955</v>
      </c>
      <c r="BD807" s="97">
        <v>43.3</v>
      </c>
      <c r="BE807" s="94">
        <v>5</v>
      </c>
      <c r="BF807" s="96">
        <v>99</v>
      </c>
      <c r="BG807" s="96">
        <v>12</v>
      </c>
      <c r="BH807" s="97"/>
      <c r="BK807" s="96"/>
      <c r="BL807" s="94"/>
      <c r="BM807" s="36"/>
      <c r="BN807" s="70" t="s">
        <v>1065</v>
      </c>
      <c r="BO807" s="104"/>
      <c r="BP807" s="84" t="s">
        <v>2198</v>
      </c>
      <c r="BQ807" s="84">
        <v>150274</v>
      </c>
      <c r="BR807" s="36" t="s">
        <v>4717</v>
      </c>
      <c r="BS807" s="36" t="s">
        <v>5522</v>
      </c>
      <c r="BT807" s="36" t="s">
        <v>1322</v>
      </c>
      <c r="BU807" s="84" t="s">
        <v>3543</v>
      </c>
      <c r="BV807" s="84" t="s">
        <v>4720</v>
      </c>
    </row>
    <row r="808" spans="1:74" x14ac:dyDescent="0.3">
      <c r="A808" s="84" t="s">
        <v>2309</v>
      </c>
      <c r="B808" s="84" t="s">
        <v>67</v>
      </c>
      <c r="C808" s="84" t="s">
        <v>1065</v>
      </c>
      <c r="D808" s="84">
        <v>2018</v>
      </c>
      <c r="E808" s="84">
        <v>27</v>
      </c>
      <c r="F808" s="84" t="s">
        <v>1116</v>
      </c>
      <c r="G808" s="84" t="s">
        <v>1063</v>
      </c>
      <c r="H808" s="93" t="s">
        <v>1967</v>
      </c>
      <c r="I808" s="94">
        <v>0.18</v>
      </c>
      <c r="J808" s="93" t="s">
        <v>1075</v>
      </c>
      <c r="K808" s="184">
        <v>30.9</v>
      </c>
      <c r="L808" s="185">
        <v>1</v>
      </c>
      <c r="M808" s="96">
        <v>18</v>
      </c>
      <c r="N808" s="96">
        <v>2</v>
      </c>
      <c r="O808" s="96">
        <v>0</v>
      </c>
      <c r="P808" s="96">
        <v>0</v>
      </c>
      <c r="Q808" s="185">
        <v>0</v>
      </c>
      <c r="R808" s="96">
        <v>5</v>
      </c>
      <c r="S808" s="96">
        <v>129</v>
      </c>
      <c r="T808" s="96">
        <v>4</v>
      </c>
      <c r="U808" s="96">
        <v>14</v>
      </c>
      <c r="V808" s="96">
        <v>1</v>
      </c>
      <c r="W808" s="185">
        <v>20</v>
      </c>
      <c r="X808" s="96">
        <v>84</v>
      </c>
      <c r="Y808" s="96">
        <v>35</v>
      </c>
      <c r="Z808" s="96">
        <v>37</v>
      </c>
      <c r="AA808" s="96">
        <v>2</v>
      </c>
      <c r="AB808" s="96">
        <v>1</v>
      </c>
      <c r="AC808" s="96">
        <v>0</v>
      </c>
      <c r="AD808" s="96">
        <v>20</v>
      </c>
      <c r="AE808" s="188">
        <v>4.08</v>
      </c>
      <c r="AF808" s="96">
        <v>30</v>
      </c>
      <c r="AG808" s="97">
        <v>9.6</v>
      </c>
      <c r="AH808" s="98">
        <v>1.5</v>
      </c>
      <c r="AI808" s="97">
        <v>7</v>
      </c>
      <c r="AJ808" s="97">
        <v>4.4000000000000004</v>
      </c>
      <c r="AK808" s="99">
        <v>1.1399999999999999</v>
      </c>
      <c r="AL808" s="100">
        <v>0.316</v>
      </c>
      <c r="AM808" s="99">
        <v>1.67</v>
      </c>
      <c r="AN808" s="99">
        <v>1.75</v>
      </c>
      <c r="AO808" s="99">
        <v>0.06</v>
      </c>
      <c r="AP808" s="101">
        <v>16</v>
      </c>
      <c r="AQ808" s="102">
        <v>96</v>
      </c>
      <c r="AR808" s="103">
        <v>21</v>
      </c>
      <c r="AS808" s="102">
        <v>3</v>
      </c>
      <c r="AT808" s="191">
        <v>0</v>
      </c>
      <c r="AU808" s="84">
        <v>370</v>
      </c>
      <c r="AV808" s="84">
        <v>63</v>
      </c>
      <c r="AX808" s="84" t="s">
        <v>1859</v>
      </c>
      <c r="AY808" s="97">
        <v>66</v>
      </c>
      <c r="AZ808" s="94">
        <v>4.63</v>
      </c>
      <c r="BA808" s="96">
        <v>85</v>
      </c>
      <c r="BB808" s="96">
        <v>20</v>
      </c>
      <c r="BC808" s="84" t="s">
        <v>1859</v>
      </c>
      <c r="BD808" s="97">
        <v>81.400000000000006</v>
      </c>
      <c r="BE808" s="94">
        <v>4.5999999999999996</v>
      </c>
      <c r="BF808" s="96">
        <v>91</v>
      </c>
      <c r="BG808" s="96">
        <v>23</v>
      </c>
      <c r="BH808" s="97"/>
      <c r="BK808" s="96"/>
      <c r="BL808" s="94"/>
      <c r="BM808" s="36"/>
      <c r="BN808" s="70" t="s">
        <v>1065</v>
      </c>
      <c r="BO808" s="104"/>
      <c r="BP808" s="84" t="s">
        <v>4338</v>
      </c>
      <c r="BQ808" s="84">
        <v>621281</v>
      </c>
      <c r="BR808" s="36" t="s">
        <v>3761</v>
      </c>
      <c r="BS808" s="36" t="s">
        <v>5356</v>
      </c>
      <c r="BT808" s="36" t="s">
        <v>5357</v>
      </c>
      <c r="BU808" s="84" t="s">
        <v>5333</v>
      </c>
      <c r="BV808" s="84" t="s">
        <v>4718</v>
      </c>
    </row>
    <row r="809" spans="1:74" x14ac:dyDescent="0.3">
      <c r="A809" s="84" t="s">
        <v>949</v>
      </c>
      <c r="B809" s="84" t="s">
        <v>3321</v>
      </c>
      <c r="C809" s="84" t="s">
        <v>1065</v>
      </c>
      <c r="D809" s="84">
        <v>2018</v>
      </c>
      <c r="E809" s="84">
        <v>27</v>
      </c>
      <c r="F809" s="84" t="s">
        <v>1567</v>
      </c>
      <c r="G809" s="84" t="s">
        <v>1063</v>
      </c>
      <c r="H809" s="93" t="s">
        <v>1967</v>
      </c>
      <c r="I809" s="94">
        <v>0.33</v>
      </c>
      <c r="J809" s="93" t="s">
        <v>1075</v>
      </c>
      <c r="K809" s="184">
        <v>22.5</v>
      </c>
      <c r="L809" s="185">
        <v>1</v>
      </c>
      <c r="M809" s="96">
        <v>21</v>
      </c>
      <c r="N809" s="96">
        <v>2</v>
      </c>
      <c r="O809" s="96">
        <v>0</v>
      </c>
      <c r="P809" s="96">
        <v>0</v>
      </c>
      <c r="Q809" s="185">
        <v>0</v>
      </c>
      <c r="R809" s="96">
        <v>5</v>
      </c>
      <c r="S809" s="96">
        <v>118</v>
      </c>
      <c r="T809" s="96">
        <v>3</v>
      </c>
      <c r="U809" s="96">
        <v>9</v>
      </c>
      <c r="V809" s="96">
        <v>1</v>
      </c>
      <c r="W809" s="185">
        <v>25</v>
      </c>
      <c r="X809" s="96">
        <v>83</v>
      </c>
      <c r="Y809" s="96">
        <v>21</v>
      </c>
      <c r="Z809" s="96">
        <v>39</v>
      </c>
      <c r="AA809" s="96">
        <v>1</v>
      </c>
      <c r="AB809" s="96">
        <v>1</v>
      </c>
      <c r="AC809" s="96">
        <v>0</v>
      </c>
      <c r="AD809" s="96">
        <v>11</v>
      </c>
      <c r="AE809" s="188">
        <v>4.3499999999999996</v>
      </c>
      <c r="AF809" s="96">
        <v>17</v>
      </c>
      <c r="AG809" s="97">
        <v>5.4</v>
      </c>
      <c r="AH809" s="98">
        <v>2.8</v>
      </c>
      <c r="AI809" s="97">
        <v>8.1999999999999993</v>
      </c>
      <c r="AJ809" s="97">
        <v>2.9</v>
      </c>
      <c r="AK809" s="99">
        <v>1.08</v>
      </c>
      <c r="AL809" s="100">
        <v>0.311</v>
      </c>
      <c r="AM809" s="99">
        <v>1.3</v>
      </c>
      <c r="AN809" s="99">
        <v>1.52</v>
      </c>
      <c r="AO809" s="99">
        <v>0.06</v>
      </c>
      <c r="AP809" s="101">
        <v>56</v>
      </c>
      <c r="AQ809" s="102">
        <v>103</v>
      </c>
      <c r="AR809" s="103">
        <v>14</v>
      </c>
      <c r="AS809" s="102">
        <v>2</v>
      </c>
      <c r="AT809" s="191">
        <v>0</v>
      </c>
      <c r="AU809" s="84">
        <v>381</v>
      </c>
      <c r="AV809" s="84">
        <v>64</v>
      </c>
      <c r="AX809" s="84" t="s">
        <v>1859</v>
      </c>
      <c r="AY809" s="97">
        <v>66.400000000000006</v>
      </c>
      <c r="AZ809" s="94">
        <v>4.43</v>
      </c>
      <c r="BA809" s="96">
        <v>81</v>
      </c>
      <c r="BB809" s="96">
        <v>23</v>
      </c>
      <c r="BC809" s="84" t="s">
        <v>1859</v>
      </c>
      <c r="BD809" s="97">
        <v>82.8</v>
      </c>
      <c r="BE809" s="94">
        <v>4.42</v>
      </c>
      <c r="BF809" s="96">
        <v>87</v>
      </c>
      <c r="BG809" s="96">
        <v>27</v>
      </c>
      <c r="BH809" s="97"/>
      <c r="BK809" s="96"/>
      <c r="BL809" s="94"/>
      <c r="BM809" s="36"/>
      <c r="BN809" s="70" t="s">
        <v>1065</v>
      </c>
      <c r="BO809" s="104"/>
      <c r="BP809" s="84" t="s">
        <v>3320</v>
      </c>
      <c r="BQ809" s="84">
        <v>554340</v>
      </c>
      <c r="BR809" s="36" t="s">
        <v>3759</v>
      </c>
      <c r="BS809" s="36" t="s">
        <v>4943</v>
      </c>
      <c r="BT809" s="36" t="s">
        <v>5884</v>
      </c>
      <c r="BU809" s="84" t="s">
        <v>7062</v>
      </c>
      <c r="BV809" s="84" t="s">
        <v>4716</v>
      </c>
    </row>
    <row r="810" spans="1:74" x14ac:dyDescent="0.3">
      <c r="A810" s="84" t="s">
        <v>298</v>
      </c>
      <c r="B810" s="84" t="s">
        <v>5335</v>
      </c>
      <c r="C810" s="84" t="s">
        <v>1103</v>
      </c>
      <c r="D810" s="84">
        <v>2018</v>
      </c>
      <c r="E810" s="84">
        <v>31</v>
      </c>
      <c r="F810" s="84" t="s">
        <v>1106</v>
      </c>
      <c r="G810" s="84" t="s">
        <v>1063</v>
      </c>
      <c r="H810" s="93" t="s">
        <v>1967</v>
      </c>
      <c r="I810" s="94">
        <v>0.12</v>
      </c>
      <c r="J810" s="93" t="s">
        <v>1075</v>
      </c>
      <c r="K810" s="184">
        <v>22.1</v>
      </c>
      <c r="L810" s="185">
        <v>1</v>
      </c>
      <c r="M810" s="96">
        <v>27</v>
      </c>
      <c r="N810" s="96">
        <v>0</v>
      </c>
      <c r="O810" s="96">
        <v>0</v>
      </c>
      <c r="P810" s="96">
        <v>0</v>
      </c>
      <c r="Q810" s="185">
        <v>0</v>
      </c>
      <c r="R810" s="96">
        <v>7</v>
      </c>
      <c r="S810" s="96">
        <v>125</v>
      </c>
      <c r="T810" s="96">
        <v>4</v>
      </c>
      <c r="U810" s="96">
        <v>14</v>
      </c>
      <c r="V810" s="96">
        <v>1</v>
      </c>
      <c r="W810" s="185">
        <v>20</v>
      </c>
      <c r="X810" s="96">
        <v>79</v>
      </c>
      <c r="Y810" s="96">
        <v>28</v>
      </c>
      <c r="Z810" s="96">
        <v>40</v>
      </c>
      <c r="AA810" s="96">
        <v>2</v>
      </c>
      <c r="AB810" s="96">
        <v>1</v>
      </c>
      <c r="AC810" s="96">
        <v>0</v>
      </c>
      <c r="AD810" s="96">
        <v>17</v>
      </c>
      <c r="AE810" s="188">
        <v>4.46</v>
      </c>
      <c r="AF810" s="96">
        <v>24</v>
      </c>
      <c r="AG810" s="97">
        <v>7.9</v>
      </c>
      <c r="AH810" s="98">
        <v>1.3</v>
      </c>
      <c r="AI810" s="97">
        <v>7.2</v>
      </c>
      <c r="AJ810" s="97">
        <v>4.8</v>
      </c>
      <c r="AK810" s="99">
        <v>1.34</v>
      </c>
      <c r="AL810" s="100">
        <v>0.32800000000000001</v>
      </c>
      <c r="AM810" s="99">
        <v>1.76</v>
      </c>
      <c r="AN810" s="99">
        <v>2.02</v>
      </c>
      <c r="AO810" s="99">
        <v>7.0000000000000007E-2</v>
      </c>
      <c r="AP810" s="101">
        <v>10</v>
      </c>
      <c r="AQ810" s="102">
        <v>105</v>
      </c>
      <c r="AR810" s="103">
        <v>13</v>
      </c>
      <c r="AS810" s="102">
        <v>1</v>
      </c>
      <c r="AT810" s="191">
        <v>0</v>
      </c>
      <c r="AU810" s="84">
        <v>388</v>
      </c>
      <c r="AV810" s="84">
        <v>65</v>
      </c>
      <c r="AX810" s="84" t="s">
        <v>1945</v>
      </c>
      <c r="AY810" s="97">
        <v>36.6</v>
      </c>
      <c r="AZ810" s="94">
        <v>5.15</v>
      </c>
      <c r="BA810" s="96">
        <v>95</v>
      </c>
      <c r="BB810" s="96">
        <v>10</v>
      </c>
      <c r="BC810" s="84" t="s">
        <v>1945</v>
      </c>
      <c r="BD810" s="97">
        <v>43.7</v>
      </c>
      <c r="BE810" s="94">
        <v>5.14</v>
      </c>
      <c r="BF810" s="96">
        <v>102</v>
      </c>
      <c r="BG810" s="96">
        <v>11</v>
      </c>
      <c r="BH810" s="97"/>
      <c r="BK810" s="96"/>
      <c r="BL810" s="94"/>
      <c r="BM810" s="36"/>
      <c r="BN810" s="70" t="s">
        <v>1065</v>
      </c>
      <c r="BO810" s="104"/>
      <c r="BP810" s="84" t="s">
        <v>5336</v>
      </c>
      <c r="BQ810" s="84">
        <v>452061</v>
      </c>
      <c r="BR810" s="36" t="s">
        <v>3790</v>
      </c>
      <c r="BS810" s="36" t="s">
        <v>4153</v>
      </c>
      <c r="BT810" s="36" t="s">
        <v>3699</v>
      </c>
      <c r="BU810" s="84" t="s">
        <v>4401</v>
      </c>
      <c r="BV810" s="84" t="s">
        <v>4719</v>
      </c>
    </row>
    <row r="811" spans="1:74" x14ac:dyDescent="0.3">
      <c r="A811" s="84" t="s">
        <v>36</v>
      </c>
      <c r="B811" s="84" t="s">
        <v>429</v>
      </c>
      <c r="C811" s="84" t="s">
        <v>1103</v>
      </c>
      <c r="D811" s="84">
        <v>2018</v>
      </c>
      <c r="E811" s="84">
        <v>28</v>
      </c>
      <c r="F811" s="84" t="s">
        <v>1101</v>
      </c>
      <c r="G811" s="84" t="s">
        <v>1063</v>
      </c>
      <c r="H811" s="93" t="s">
        <v>1967</v>
      </c>
      <c r="I811" s="94">
        <v>0.12</v>
      </c>
      <c r="J811" s="93" t="s">
        <v>1075</v>
      </c>
      <c r="K811" s="184">
        <v>25</v>
      </c>
      <c r="L811" s="185">
        <v>1</v>
      </c>
      <c r="M811" s="96">
        <v>27</v>
      </c>
      <c r="N811" s="96">
        <v>0</v>
      </c>
      <c r="O811" s="96">
        <v>0</v>
      </c>
      <c r="P811" s="96">
        <v>0</v>
      </c>
      <c r="Q811" s="185">
        <v>0</v>
      </c>
      <c r="R811" s="96">
        <v>8</v>
      </c>
      <c r="S811" s="96">
        <v>131</v>
      </c>
      <c r="T811" s="96">
        <v>4</v>
      </c>
      <c r="U811" s="96">
        <v>17</v>
      </c>
      <c r="V811" s="96">
        <v>2</v>
      </c>
      <c r="W811" s="185">
        <v>20</v>
      </c>
      <c r="X811" s="96">
        <v>81</v>
      </c>
      <c r="Y811" s="96">
        <v>29</v>
      </c>
      <c r="Z811" s="96">
        <v>44</v>
      </c>
      <c r="AA811" s="96">
        <v>2</v>
      </c>
      <c r="AB811" s="96">
        <v>1</v>
      </c>
      <c r="AC811" s="96">
        <v>0</v>
      </c>
      <c r="AD811" s="96">
        <v>19</v>
      </c>
      <c r="AE811" s="188">
        <v>4.93</v>
      </c>
      <c r="AF811" s="96">
        <v>26</v>
      </c>
      <c r="AG811" s="97">
        <v>8.5</v>
      </c>
      <c r="AH811" s="98">
        <v>1.1000000000000001</v>
      </c>
      <c r="AI811" s="97">
        <v>7</v>
      </c>
      <c r="AJ811" s="97">
        <v>5.6</v>
      </c>
      <c r="AK811" s="99">
        <v>1.19</v>
      </c>
      <c r="AL811" s="100">
        <v>0.32400000000000001</v>
      </c>
      <c r="AM811" s="99">
        <v>1.82</v>
      </c>
      <c r="AN811" s="99">
        <v>1.94</v>
      </c>
      <c r="AO811" s="99">
        <v>0.06</v>
      </c>
      <c r="AP811" s="101">
        <v>4</v>
      </c>
      <c r="AQ811" s="102">
        <v>116</v>
      </c>
      <c r="AR811" s="103">
        <v>9</v>
      </c>
      <c r="AS811" s="102">
        <v>0</v>
      </c>
      <c r="AT811" s="191">
        <v>0</v>
      </c>
      <c r="AU811" s="84">
        <v>406</v>
      </c>
      <c r="AV811" s="84">
        <v>66</v>
      </c>
      <c r="AX811" s="84" t="s">
        <v>1945</v>
      </c>
      <c r="AY811" s="97">
        <v>37.799999999999997</v>
      </c>
      <c r="AZ811" s="94">
        <v>5.15</v>
      </c>
      <c r="BA811" s="96">
        <v>95</v>
      </c>
      <c r="BB811" s="96">
        <v>10</v>
      </c>
      <c r="BC811" s="84" t="s">
        <v>1945</v>
      </c>
      <c r="BD811" s="97">
        <v>44.6</v>
      </c>
      <c r="BE811" s="94">
        <v>5.14</v>
      </c>
      <c r="BF811" s="96">
        <v>102</v>
      </c>
      <c r="BG811" s="96">
        <v>11</v>
      </c>
      <c r="BH811" s="97"/>
      <c r="BK811" s="96"/>
      <c r="BL811" s="94"/>
      <c r="BM811" s="36"/>
      <c r="BN811" s="70" t="s">
        <v>1065</v>
      </c>
      <c r="BO811" s="104"/>
      <c r="BP811" s="84" t="s">
        <v>5358</v>
      </c>
      <c r="BQ811" s="84">
        <v>605152</v>
      </c>
      <c r="BR811" s="36" t="s">
        <v>4428</v>
      </c>
      <c r="BS811" s="36" t="s">
        <v>4172</v>
      </c>
      <c r="BT811" s="36" t="s">
        <v>5382</v>
      </c>
      <c r="BU811" s="84" t="s">
        <v>4153</v>
      </c>
      <c r="BV811" s="84" t="s">
        <v>4718</v>
      </c>
    </row>
    <row r="812" spans="1:74" x14ac:dyDescent="0.3">
      <c r="A812" s="84" t="s">
        <v>505</v>
      </c>
      <c r="B812" s="84" t="s">
        <v>14</v>
      </c>
      <c r="C812" s="84" t="s">
        <v>1103</v>
      </c>
      <c r="D812" s="84">
        <v>2018</v>
      </c>
      <c r="E812" s="84">
        <v>33</v>
      </c>
      <c r="F812" s="84" t="s">
        <v>1104</v>
      </c>
      <c r="G812" s="84" t="s">
        <v>1063</v>
      </c>
      <c r="H812" s="93" t="s">
        <v>1967</v>
      </c>
      <c r="I812" s="94">
        <v>0.15</v>
      </c>
      <c r="J812" s="93" t="s">
        <v>1075</v>
      </c>
      <c r="K812" s="184">
        <v>20.3</v>
      </c>
      <c r="L812" s="185">
        <v>1</v>
      </c>
      <c r="M812" s="96">
        <v>28</v>
      </c>
      <c r="N812" s="96">
        <v>0</v>
      </c>
      <c r="O812" s="96">
        <v>0</v>
      </c>
      <c r="P812" s="96">
        <v>0</v>
      </c>
      <c r="Q812" s="185">
        <v>0</v>
      </c>
      <c r="R812" s="96">
        <v>9</v>
      </c>
      <c r="S812" s="96">
        <v>120</v>
      </c>
      <c r="T812" s="96">
        <v>4</v>
      </c>
      <c r="U812" s="96">
        <v>14</v>
      </c>
      <c r="V812" s="96">
        <v>2</v>
      </c>
      <c r="W812" s="185">
        <v>21</v>
      </c>
      <c r="X812" s="96">
        <v>77</v>
      </c>
      <c r="Y812" s="96">
        <v>24</v>
      </c>
      <c r="Z812" s="96">
        <v>45</v>
      </c>
      <c r="AA812" s="96">
        <v>2</v>
      </c>
      <c r="AB812" s="96">
        <v>1</v>
      </c>
      <c r="AC812" s="96">
        <v>0</v>
      </c>
      <c r="AD812" s="96">
        <v>15</v>
      </c>
      <c r="AE812" s="188">
        <v>4.95</v>
      </c>
      <c r="AF812" s="96">
        <v>21</v>
      </c>
      <c r="AG812" s="97">
        <v>7.3</v>
      </c>
      <c r="AH812" s="98">
        <v>1.5</v>
      </c>
      <c r="AI812" s="97">
        <v>7.3</v>
      </c>
      <c r="AJ812" s="97">
        <v>4.8</v>
      </c>
      <c r="AK812" s="99">
        <v>1.5</v>
      </c>
      <c r="AL812" s="100">
        <v>0.312</v>
      </c>
      <c r="AM812" s="99">
        <v>1.67</v>
      </c>
      <c r="AN812" s="99">
        <v>2.21</v>
      </c>
      <c r="AO812" s="99">
        <v>0.08</v>
      </c>
      <c r="AP812" s="101">
        <v>8</v>
      </c>
      <c r="AQ812" s="102">
        <v>117</v>
      </c>
      <c r="AR812" s="103">
        <v>9</v>
      </c>
      <c r="AS812" s="102">
        <v>0</v>
      </c>
      <c r="AT812" s="191">
        <v>0</v>
      </c>
      <c r="AU812" s="84">
        <v>409</v>
      </c>
      <c r="AV812" s="84">
        <v>67</v>
      </c>
      <c r="AX812" s="84" t="s">
        <v>1955</v>
      </c>
      <c r="AY812" s="97">
        <v>39.700000000000003</v>
      </c>
      <c r="AZ812" s="94">
        <v>4.92</v>
      </c>
      <c r="BA812" s="96">
        <v>90</v>
      </c>
      <c r="BB812" s="96">
        <v>12</v>
      </c>
      <c r="BC812" s="84" t="s">
        <v>1955</v>
      </c>
      <c r="BD812" s="97">
        <v>46.1</v>
      </c>
      <c r="BE812" s="94">
        <v>5.01</v>
      </c>
      <c r="BF812" s="96">
        <v>99</v>
      </c>
      <c r="BG812" s="96">
        <v>12</v>
      </c>
      <c r="BH812" s="97"/>
      <c r="BK812" s="96"/>
      <c r="BL812" s="94"/>
      <c r="BM812" s="36"/>
      <c r="BN812" s="70" t="s">
        <v>1065</v>
      </c>
      <c r="BO812" s="104"/>
      <c r="BP812" s="84" t="s">
        <v>1837</v>
      </c>
      <c r="BQ812" s="84">
        <v>519186</v>
      </c>
      <c r="BR812" s="36" t="s">
        <v>3790</v>
      </c>
      <c r="BS812" s="36" t="s">
        <v>5444</v>
      </c>
      <c r="BT812" s="36" t="s">
        <v>4401</v>
      </c>
      <c r="BU812" s="84" t="s">
        <v>3698</v>
      </c>
      <c r="BV812" s="84" t="s">
        <v>4734</v>
      </c>
    </row>
    <row r="813" spans="1:74" x14ac:dyDescent="0.3">
      <c r="A813" s="84" t="s">
        <v>5360</v>
      </c>
      <c r="B813" s="84" t="s">
        <v>1692</v>
      </c>
      <c r="C813" s="84" t="s">
        <v>1065</v>
      </c>
      <c r="D813" s="84">
        <v>2018</v>
      </c>
      <c r="E813" s="84">
        <v>27</v>
      </c>
      <c r="F813" s="84" t="s">
        <v>1101</v>
      </c>
      <c r="G813" s="84" t="s">
        <v>1063</v>
      </c>
      <c r="H813" s="93" t="s">
        <v>1967</v>
      </c>
      <c r="I813" s="94">
        <v>0.12</v>
      </c>
      <c r="J813" s="93" t="s">
        <v>1075</v>
      </c>
      <c r="K813" s="184">
        <v>25.5</v>
      </c>
      <c r="L813" s="185">
        <v>1</v>
      </c>
      <c r="M813" s="96">
        <v>28</v>
      </c>
      <c r="N813" s="96">
        <v>0</v>
      </c>
      <c r="O813" s="96">
        <v>0</v>
      </c>
      <c r="P813" s="96">
        <v>0</v>
      </c>
      <c r="Q813" s="185">
        <v>0</v>
      </c>
      <c r="R813" s="96">
        <v>8</v>
      </c>
      <c r="S813" s="96">
        <v>135</v>
      </c>
      <c r="T813" s="96">
        <v>4</v>
      </c>
      <c r="U813" s="96">
        <v>17</v>
      </c>
      <c r="V813" s="96">
        <v>1</v>
      </c>
      <c r="W813" s="185">
        <v>20</v>
      </c>
      <c r="X813" s="96">
        <v>83</v>
      </c>
      <c r="Y813" s="96">
        <v>31</v>
      </c>
      <c r="Z813" s="96">
        <v>46</v>
      </c>
      <c r="AA813" s="96">
        <v>2</v>
      </c>
      <c r="AB813" s="96">
        <v>2</v>
      </c>
      <c r="AC813" s="96">
        <v>0</v>
      </c>
      <c r="AD813" s="96">
        <v>19</v>
      </c>
      <c r="AE813" s="188">
        <v>5.16</v>
      </c>
      <c r="AF813" s="96">
        <v>27</v>
      </c>
      <c r="AG813" s="97">
        <v>8.4</v>
      </c>
      <c r="AH813" s="98">
        <v>1.2</v>
      </c>
      <c r="AI813" s="97">
        <v>7</v>
      </c>
      <c r="AJ813" s="97">
        <v>5.2</v>
      </c>
      <c r="AK813" s="99">
        <v>1.19</v>
      </c>
      <c r="AL813" s="100">
        <v>0.34200000000000003</v>
      </c>
      <c r="AM813" s="99">
        <v>1.87</v>
      </c>
      <c r="AN813" s="99">
        <v>1.9</v>
      </c>
      <c r="AO813" s="99">
        <v>0.06</v>
      </c>
      <c r="AP813" s="101">
        <v>4</v>
      </c>
      <c r="AQ813" s="102">
        <v>122</v>
      </c>
      <c r="AR813" s="103">
        <v>8</v>
      </c>
      <c r="AS813" s="102">
        <v>0</v>
      </c>
      <c r="AT813" s="191">
        <v>0</v>
      </c>
      <c r="AU813" s="84">
        <v>414</v>
      </c>
      <c r="AV813" s="84">
        <v>68</v>
      </c>
      <c r="AX813" s="84" t="s">
        <v>1945</v>
      </c>
      <c r="AY813" s="97">
        <v>38.6</v>
      </c>
      <c r="AZ813" s="94">
        <v>5.1100000000000003</v>
      </c>
      <c r="BA813" s="96">
        <v>94</v>
      </c>
      <c r="BB813" s="96">
        <v>10</v>
      </c>
      <c r="BC813" s="84" t="s">
        <v>1945</v>
      </c>
      <c r="BD813" s="97">
        <v>45.4</v>
      </c>
      <c r="BE813" s="94">
        <v>5.09</v>
      </c>
      <c r="BF813" s="96">
        <v>101</v>
      </c>
      <c r="BG813" s="96">
        <v>11</v>
      </c>
      <c r="BH813" s="97"/>
      <c r="BK813" s="96"/>
      <c r="BL813" s="94"/>
      <c r="BM813" s="36"/>
      <c r="BN813" s="70" t="s">
        <v>1065</v>
      </c>
      <c r="BO813" s="104"/>
      <c r="BP813" s="84" t="s">
        <v>5361</v>
      </c>
      <c r="BQ813" s="84">
        <v>572283</v>
      </c>
      <c r="BR813" s="36" t="s">
        <v>5334</v>
      </c>
      <c r="BS813" s="36" t="s">
        <v>5356</v>
      </c>
      <c r="BT813" s="36" t="s">
        <v>5072</v>
      </c>
      <c r="BU813" s="84" t="s">
        <v>3141</v>
      </c>
      <c r="BV813" s="84" t="s">
        <v>4718</v>
      </c>
    </row>
    <row r="814" spans="1:74" x14ac:dyDescent="0.3">
      <c r="A814" s="84" t="s">
        <v>1748</v>
      </c>
      <c r="B814" s="84" t="s">
        <v>388</v>
      </c>
      <c r="C814" s="84" t="s">
        <v>1103</v>
      </c>
      <c r="D814" s="84">
        <v>2018</v>
      </c>
      <c r="E814" s="84">
        <v>35</v>
      </c>
      <c r="F814" s="84" t="s">
        <v>1085</v>
      </c>
      <c r="G814" s="84" t="s">
        <v>1063</v>
      </c>
      <c r="H814" s="93" t="s">
        <v>1967</v>
      </c>
      <c r="I814" s="94">
        <v>0.1</v>
      </c>
      <c r="J814" s="93" t="s">
        <v>1075</v>
      </c>
      <c r="K814" s="184">
        <v>19.5</v>
      </c>
      <c r="L814" s="185">
        <v>1</v>
      </c>
      <c r="M814" s="96">
        <v>28</v>
      </c>
      <c r="N814" s="96">
        <v>0</v>
      </c>
      <c r="O814" s="96">
        <v>0</v>
      </c>
      <c r="P814" s="96">
        <v>0</v>
      </c>
      <c r="Q814" s="185">
        <v>0</v>
      </c>
      <c r="R814" s="96">
        <v>8</v>
      </c>
      <c r="S814" s="96">
        <v>120</v>
      </c>
      <c r="T814" s="96">
        <v>4</v>
      </c>
      <c r="U814" s="96">
        <v>15</v>
      </c>
      <c r="V814" s="96">
        <v>1</v>
      </c>
      <c r="W814" s="185">
        <v>17</v>
      </c>
      <c r="X814" s="96">
        <v>76</v>
      </c>
      <c r="Y814" s="96">
        <v>26</v>
      </c>
      <c r="Z814" s="96">
        <v>46</v>
      </c>
      <c r="AA814" s="96">
        <v>2</v>
      </c>
      <c r="AB814" s="96">
        <v>1</v>
      </c>
      <c r="AC814" s="96">
        <v>0</v>
      </c>
      <c r="AD814" s="96">
        <v>16</v>
      </c>
      <c r="AE814" s="188">
        <v>5.13</v>
      </c>
      <c r="AF814" s="96">
        <v>22</v>
      </c>
      <c r="AG814" s="97">
        <v>7.6</v>
      </c>
      <c r="AH814" s="98">
        <v>1.2</v>
      </c>
      <c r="AI814" s="97">
        <v>6.6</v>
      </c>
      <c r="AJ814" s="97">
        <v>5</v>
      </c>
      <c r="AK814" s="99">
        <v>1.37</v>
      </c>
      <c r="AL814" s="100">
        <v>0.315</v>
      </c>
      <c r="AM814" s="99">
        <v>1.75</v>
      </c>
      <c r="AN814" s="99">
        <v>2.08</v>
      </c>
      <c r="AO814" s="99">
        <v>7.0000000000000007E-2</v>
      </c>
      <c r="AP814" s="101">
        <v>2</v>
      </c>
      <c r="AQ814" s="102">
        <v>121</v>
      </c>
      <c r="AR814" s="103">
        <v>7</v>
      </c>
      <c r="AS814" s="102">
        <v>0</v>
      </c>
      <c r="AT814" s="191">
        <v>0</v>
      </c>
      <c r="AU814" s="84">
        <v>417</v>
      </c>
      <c r="AV814" s="84">
        <v>69</v>
      </c>
      <c r="AX814" s="84" t="s">
        <v>1955</v>
      </c>
      <c r="AY814" s="97">
        <v>38.9</v>
      </c>
      <c r="AZ814" s="94">
        <v>5</v>
      </c>
      <c r="BA814" s="96">
        <v>92</v>
      </c>
      <c r="BB814" s="96">
        <v>11</v>
      </c>
      <c r="BC814" s="84" t="s">
        <v>1955</v>
      </c>
      <c r="BD814" s="97">
        <v>45.4</v>
      </c>
      <c r="BE814" s="94">
        <v>5.07</v>
      </c>
      <c r="BF814" s="96">
        <v>100</v>
      </c>
      <c r="BG814" s="96">
        <v>12</v>
      </c>
      <c r="BH814" s="97"/>
      <c r="BK814" s="96"/>
      <c r="BL814" s="94"/>
      <c r="BM814" s="36"/>
      <c r="BN814" s="70" t="s">
        <v>1065</v>
      </c>
      <c r="BO814" s="104"/>
      <c r="BP814" s="84" t="s">
        <v>1783</v>
      </c>
      <c r="BQ814" s="84">
        <v>430634</v>
      </c>
      <c r="BR814" s="36" t="s">
        <v>5354</v>
      </c>
      <c r="BS814" s="36" t="s">
        <v>4401</v>
      </c>
      <c r="BT814" s="36" t="s">
        <v>3665</v>
      </c>
      <c r="BU814" s="84" t="s">
        <v>3699</v>
      </c>
      <c r="BV814" s="84" t="s">
        <v>4720</v>
      </c>
    </row>
    <row r="815" spans="1:74" x14ac:dyDescent="0.3">
      <c r="A815" s="84" t="s">
        <v>4394</v>
      </c>
      <c r="B815" s="84" t="s">
        <v>34</v>
      </c>
      <c r="C815" s="84" t="s">
        <v>1065</v>
      </c>
      <c r="D815" s="84">
        <v>2018</v>
      </c>
      <c r="E815" s="84">
        <v>31</v>
      </c>
      <c r="F815" s="84" t="s">
        <v>1104</v>
      </c>
      <c r="G815" s="84" t="s">
        <v>1063</v>
      </c>
      <c r="H815" s="93" t="s">
        <v>1967</v>
      </c>
      <c r="I815" s="94">
        <v>0.16</v>
      </c>
      <c r="J815" s="93" t="s">
        <v>1075</v>
      </c>
      <c r="K815" s="184">
        <v>21.6</v>
      </c>
      <c r="L815" s="185">
        <v>1</v>
      </c>
      <c r="M815" s="96">
        <v>27</v>
      </c>
      <c r="N815" s="96">
        <v>0</v>
      </c>
      <c r="O815" s="96">
        <v>0</v>
      </c>
      <c r="P815" s="96">
        <v>0</v>
      </c>
      <c r="Q815" s="185">
        <v>0</v>
      </c>
      <c r="R815" s="96">
        <v>8</v>
      </c>
      <c r="S815" s="96">
        <v>120</v>
      </c>
      <c r="T815" s="96">
        <v>4</v>
      </c>
      <c r="U815" s="96">
        <v>13</v>
      </c>
      <c r="V815" s="96">
        <v>1</v>
      </c>
      <c r="W815" s="185">
        <v>21</v>
      </c>
      <c r="X815" s="96">
        <v>78</v>
      </c>
      <c r="Y815" s="96">
        <v>26</v>
      </c>
      <c r="Z815" s="96">
        <v>48</v>
      </c>
      <c r="AA815" s="96">
        <v>1</v>
      </c>
      <c r="AB815" s="96">
        <v>1</v>
      </c>
      <c r="AC815" s="96">
        <v>0</v>
      </c>
      <c r="AD815" s="96">
        <v>16</v>
      </c>
      <c r="AE815" s="188">
        <v>5.31</v>
      </c>
      <c r="AF815" s="96">
        <v>21</v>
      </c>
      <c r="AG815" s="97">
        <v>6.9</v>
      </c>
      <c r="AH815" s="98">
        <v>1.7</v>
      </c>
      <c r="AI815" s="97">
        <v>7.3</v>
      </c>
      <c r="AJ815" s="97">
        <v>4.3</v>
      </c>
      <c r="AK815" s="99">
        <v>1.45</v>
      </c>
      <c r="AL815" s="100">
        <v>0.32</v>
      </c>
      <c r="AM815" s="99">
        <v>1.63</v>
      </c>
      <c r="AN815" s="99">
        <v>2.08</v>
      </c>
      <c r="AO815" s="99">
        <v>0.08</v>
      </c>
      <c r="AP815" s="101">
        <v>9</v>
      </c>
      <c r="AQ815" s="102">
        <v>125</v>
      </c>
      <c r="AR815" s="103">
        <v>6</v>
      </c>
      <c r="AS815" s="102">
        <v>-1</v>
      </c>
      <c r="AT815" s="191">
        <v>0</v>
      </c>
      <c r="AU815" s="84">
        <v>425</v>
      </c>
      <c r="AV815" s="84">
        <v>70</v>
      </c>
      <c r="AX815" s="84" t="s">
        <v>1955</v>
      </c>
      <c r="AY815" s="97">
        <v>40.4</v>
      </c>
      <c r="AZ815" s="94">
        <v>4.87</v>
      </c>
      <c r="BA815" s="96">
        <v>90</v>
      </c>
      <c r="BB815" s="96">
        <v>13</v>
      </c>
      <c r="BC815" s="84" t="s">
        <v>1955</v>
      </c>
      <c r="BD815" s="97">
        <v>46.8</v>
      </c>
      <c r="BE815" s="94">
        <v>4.71</v>
      </c>
      <c r="BF815" s="96">
        <v>93</v>
      </c>
      <c r="BG815" s="96">
        <v>15</v>
      </c>
      <c r="BH815" s="97"/>
      <c r="BK815" s="96"/>
      <c r="BL815" s="94"/>
      <c r="BM815" s="36"/>
      <c r="BN815" s="70" t="s">
        <v>1065</v>
      </c>
      <c r="BO815" s="104"/>
      <c r="BP815" s="84" t="s">
        <v>4395</v>
      </c>
      <c r="BQ815" s="84">
        <v>458678</v>
      </c>
      <c r="BR815" s="36" t="s">
        <v>3795</v>
      </c>
      <c r="BS815" s="36" t="s">
        <v>3615</v>
      </c>
      <c r="BT815" s="36" t="s">
        <v>3194</v>
      </c>
      <c r="BU815" s="84" t="s">
        <v>3677</v>
      </c>
      <c r="BV815" s="84" t="s">
        <v>4688</v>
      </c>
    </row>
    <row r="816" spans="1:74" x14ac:dyDescent="0.3">
      <c r="A816" s="84" t="s">
        <v>485</v>
      </c>
      <c r="B816" s="84" t="s">
        <v>223</v>
      </c>
      <c r="C816" s="84" t="s">
        <v>1065</v>
      </c>
      <c r="D816" s="84">
        <v>2018</v>
      </c>
      <c r="E816" s="84">
        <v>30</v>
      </c>
      <c r="F816" s="84" t="s">
        <v>1093</v>
      </c>
      <c r="G816" s="84" t="s">
        <v>1063</v>
      </c>
      <c r="H816" s="93" t="s">
        <v>1967</v>
      </c>
      <c r="I816" s="94">
        <v>0.16</v>
      </c>
      <c r="J816" s="93" t="s">
        <v>1075</v>
      </c>
      <c r="K816" s="184">
        <v>23.8</v>
      </c>
      <c r="L816" s="185">
        <v>1</v>
      </c>
      <c r="M816" s="96">
        <v>26</v>
      </c>
      <c r="N816" s="96">
        <v>0</v>
      </c>
      <c r="O816" s="96">
        <v>0</v>
      </c>
      <c r="P816" s="96">
        <v>0</v>
      </c>
      <c r="Q816" s="185">
        <v>0</v>
      </c>
      <c r="R816" s="96">
        <v>8</v>
      </c>
      <c r="S816" s="96">
        <v>130</v>
      </c>
      <c r="T816" s="96">
        <v>5</v>
      </c>
      <c r="U816" s="96">
        <v>16</v>
      </c>
      <c r="V816" s="96">
        <v>2</v>
      </c>
      <c r="W816" s="185">
        <v>20</v>
      </c>
      <c r="X816" s="96">
        <v>80</v>
      </c>
      <c r="Y816" s="96">
        <v>31</v>
      </c>
      <c r="Z816" s="96">
        <v>51</v>
      </c>
      <c r="AA816" s="96">
        <v>2</v>
      </c>
      <c r="AB816" s="96">
        <v>1</v>
      </c>
      <c r="AC816" s="96">
        <v>0</v>
      </c>
      <c r="AD816" s="96">
        <v>20</v>
      </c>
      <c r="AE816" s="188">
        <v>5.67</v>
      </c>
      <c r="AF816" s="96">
        <v>26</v>
      </c>
      <c r="AG816" s="97">
        <v>8.4</v>
      </c>
      <c r="AH816" s="98">
        <v>1.2</v>
      </c>
      <c r="AI816" s="97">
        <v>7.1</v>
      </c>
      <c r="AJ816" s="97">
        <v>5.3</v>
      </c>
      <c r="AK816" s="99">
        <v>1.56</v>
      </c>
      <c r="AL816" s="100">
        <v>0.33100000000000002</v>
      </c>
      <c r="AM816" s="99">
        <v>1.86</v>
      </c>
      <c r="AN816" s="99">
        <v>2.3199999999999998</v>
      </c>
      <c r="AO816" s="99">
        <v>0.08</v>
      </c>
      <c r="AP816" s="101">
        <v>2</v>
      </c>
      <c r="AQ816" s="102">
        <v>134</v>
      </c>
      <c r="AR816" s="103">
        <v>5</v>
      </c>
      <c r="AS816" s="102">
        <v>-2</v>
      </c>
      <c r="AT816" s="191">
        <v>0</v>
      </c>
      <c r="AU816" s="84">
        <v>426</v>
      </c>
      <c r="AV816" s="84">
        <v>71</v>
      </c>
      <c r="AX816" s="84" t="s">
        <v>1945</v>
      </c>
      <c r="AY816" s="97">
        <v>37.4</v>
      </c>
      <c r="AZ816" s="94">
        <v>5.28</v>
      </c>
      <c r="BA816" s="96">
        <v>97</v>
      </c>
      <c r="BB816" s="96">
        <v>9</v>
      </c>
      <c r="BC816" s="84" t="s">
        <v>1945</v>
      </c>
      <c r="BD816" s="97">
        <v>44.3</v>
      </c>
      <c r="BE816" s="94">
        <v>5.19</v>
      </c>
      <c r="BF816" s="96">
        <v>103</v>
      </c>
      <c r="BG816" s="96">
        <v>10</v>
      </c>
      <c r="BH816" s="97"/>
      <c r="BK816" s="96"/>
      <c r="BL816" s="94"/>
      <c r="BM816" s="36"/>
      <c r="BN816" s="70" t="s">
        <v>1065</v>
      </c>
      <c r="BO816" s="104"/>
      <c r="BP816" s="84" t="s">
        <v>5013</v>
      </c>
      <c r="BQ816" s="84">
        <v>502457</v>
      </c>
      <c r="BR816" s="36" t="s">
        <v>5334</v>
      </c>
      <c r="BS816" s="36" t="s">
        <v>6200</v>
      </c>
      <c r="BT816" s="36" t="s">
        <v>3706</v>
      </c>
      <c r="BU816" s="84" t="s">
        <v>5089</v>
      </c>
      <c r="BV816" s="84" t="s">
        <v>4688</v>
      </c>
    </row>
    <row r="817" spans="1:74" x14ac:dyDescent="0.3">
      <c r="A817" s="84" t="s">
        <v>1864</v>
      </c>
      <c r="B817" s="84" t="s">
        <v>58</v>
      </c>
      <c r="C817" s="84" t="s">
        <v>1103</v>
      </c>
      <c r="D817" s="84">
        <v>2018</v>
      </c>
      <c r="E817" s="84">
        <v>36</v>
      </c>
      <c r="F817" s="84" t="s">
        <v>1062</v>
      </c>
      <c r="G817" s="84" t="s">
        <v>1063</v>
      </c>
      <c r="H817" s="93" t="s">
        <v>1967</v>
      </c>
      <c r="I817" s="94">
        <v>0.24</v>
      </c>
      <c r="J817" s="93" t="s">
        <v>1075</v>
      </c>
      <c r="K817" s="184">
        <v>20.5</v>
      </c>
      <c r="L817" s="185">
        <v>1</v>
      </c>
      <c r="M817" s="96">
        <v>15</v>
      </c>
      <c r="N817" s="96">
        <v>2</v>
      </c>
      <c r="O817" s="96">
        <v>0</v>
      </c>
      <c r="P817" s="96">
        <v>0</v>
      </c>
      <c r="Q817" s="185">
        <v>0</v>
      </c>
      <c r="R817" s="96">
        <v>4</v>
      </c>
      <c r="S817" s="96">
        <v>114</v>
      </c>
      <c r="T817" s="96">
        <v>4</v>
      </c>
      <c r="U817" s="96">
        <v>11</v>
      </c>
      <c r="V817" s="96">
        <v>1</v>
      </c>
      <c r="W817" s="185">
        <v>19</v>
      </c>
      <c r="X817" s="96">
        <v>76</v>
      </c>
      <c r="Y817" s="96">
        <v>25</v>
      </c>
      <c r="Z817" s="96">
        <v>51</v>
      </c>
      <c r="AA817" s="96">
        <v>1</v>
      </c>
      <c r="AB817" s="96">
        <v>1</v>
      </c>
      <c r="AC817" s="96">
        <v>0</v>
      </c>
      <c r="AD817" s="96">
        <v>15</v>
      </c>
      <c r="AE817" s="188">
        <v>5.72</v>
      </c>
      <c r="AF817" s="96">
        <v>20</v>
      </c>
      <c r="AG817" s="97">
        <v>7</v>
      </c>
      <c r="AH817" s="98">
        <v>1.7</v>
      </c>
      <c r="AI817" s="97">
        <v>7.1</v>
      </c>
      <c r="AJ817" s="97">
        <v>4</v>
      </c>
      <c r="AK817" s="99">
        <v>1.57</v>
      </c>
      <c r="AL817" s="100">
        <v>0.29399999999999998</v>
      </c>
      <c r="AM817" s="99">
        <v>1.54</v>
      </c>
      <c r="AN817" s="99">
        <v>2.19</v>
      </c>
      <c r="AO817" s="99">
        <v>0.08</v>
      </c>
      <c r="AP817" s="101">
        <v>6</v>
      </c>
      <c r="AQ817" s="102">
        <v>135</v>
      </c>
      <c r="AR817" s="103">
        <v>5</v>
      </c>
      <c r="AS817" s="102">
        <v>-1</v>
      </c>
      <c r="AT817" s="191">
        <v>0</v>
      </c>
      <c r="AU817" s="84">
        <v>428</v>
      </c>
      <c r="AV817" s="84">
        <v>72</v>
      </c>
      <c r="AX817" s="84" t="s">
        <v>1859</v>
      </c>
      <c r="AY817" s="97">
        <v>63.1</v>
      </c>
      <c r="AZ817" s="94">
        <v>4.8899999999999997</v>
      </c>
      <c r="BA817" s="96">
        <v>90</v>
      </c>
      <c r="BB817" s="96">
        <v>16</v>
      </c>
      <c r="BC817" s="84" t="s">
        <v>1859</v>
      </c>
      <c r="BD817" s="97">
        <v>78.400000000000006</v>
      </c>
      <c r="BE817" s="94">
        <v>4.76</v>
      </c>
      <c r="BF817" s="96">
        <v>94</v>
      </c>
      <c r="BG817" s="96">
        <v>20</v>
      </c>
      <c r="BH817" s="97"/>
      <c r="BK817" s="96"/>
      <c r="BL817" s="94"/>
      <c r="BM817" s="36"/>
      <c r="BN817" s="70" t="s">
        <v>1065</v>
      </c>
      <c r="BO817" s="104"/>
      <c r="BP817" s="84" t="s">
        <v>1865</v>
      </c>
      <c r="BQ817" s="84">
        <v>429780</v>
      </c>
      <c r="BR817" s="36" t="s">
        <v>4567</v>
      </c>
      <c r="BS817" s="36" t="s">
        <v>3497</v>
      </c>
      <c r="BT817" s="36" t="s">
        <v>3606</v>
      </c>
      <c r="BU817" s="84" t="s">
        <v>6161</v>
      </c>
      <c r="BV817" s="84" t="s">
        <v>4695</v>
      </c>
    </row>
    <row r="818" spans="1:74" x14ac:dyDescent="0.3">
      <c r="A818" s="84" t="s">
        <v>1977</v>
      </c>
      <c r="B818" s="84" t="s">
        <v>5027</v>
      </c>
      <c r="C818" s="84" t="s">
        <v>1065</v>
      </c>
      <c r="D818" s="84">
        <v>2018</v>
      </c>
      <c r="E818" s="84">
        <v>31</v>
      </c>
      <c r="F818" s="84" t="s">
        <v>1093</v>
      </c>
      <c r="G818" s="84" t="s">
        <v>1063</v>
      </c>
      <c r="H818" s="93" t="s">
        <v>1967</v>
      </c>
      <c r="I818" s="94">
        <v>0.17</v>
      </c>
      <c r="J818" s="93" t="s">
        <v>1075</v>
      </c>
      <c r="K818" s="184">
        <v>22.7</v>
      </c>
      <c r="L818" s="185">
        <v>1</v>
      </c>
      <c r="M818" s="96">
        <v>26</v>
      </c>
      <c r="N818" s="96">
        <v>0</v>
      </c>
      <c r="O818" s="96">
        <v>0</v>
      </c>
      <c r="P818" s="96">
        <v>0</v>
      </c>
      <c r="Q818" s="185">
        <v>0</v>
      </c>
      <c r="R818" s="96">
        <v>8</v>
      </c>
      <c r="S818" s="96">
        <v>128</v>
      </c>
      <c r="T818" s="96">
        <v>4</v>
      </c>
      <c r="U818" s="96">
        <v>17</v>
      </c>
      <c r="V818" s="96">
        <v>1</v>
      </c>
      <c r="W818" s="185">
        <v>20</v>
      </c>
      <c r="X818" s="96">
        <v>80</v>
      </c>
      <c r="Y818" s="96">
        <v>28</v>
      </c>
      <c r="Z818" s="96">
        <v>52</v>
      </c>
      <c r="AA818" s="96">
        <v>2</v>
      </c>
      <c r="AB818" s="96">
        <v>1</v>
      </c>
      <c r="AC818" s="96">
        <v>0</v>
      </c>
      <c r="AD818" s="96">
        <v>18</v>
      </c>
      <c r="AE818" s="188">
        <v>5.75</v>
      </c>
      <c r="AF818" s="96">
        <v>25</v>
      </c>
      <c r="AG818" s="97">
        <v>8.1</v>
      </c>
      <c r="AH818" s="98">
        <v>1.2</v>
      </c>
      <c r="AI818" s="97">
        <v>7.2</v>
      </c>
      <c r="AJ818" s="97">
        <v>5.6</v>
      </c>
      <c r="AK818" s="99">
        <v>1.41</v>
      </c>
      <c r="AL818" s="100">
        <v>0.316</v>
      </c>
      <c r="AM818" s="99">
        <v>1.8</v>
      </c>
      <c r="AN818" s="99">
        <v>2.19</v>
      </c>
      <c r="AO818" s="99">
        <v>7.0000000000000007E-2</v>
      </c>
      <c r="AP818" s="101">
        <v>2</v>
      </c>
      <c r="AQ818" s="102">
        <v>136</v>
      </c>
      <c r="AR818" s="103">
        <v>5</v>
      </c>
      <c r="AS818" s="102">
        <v>-2</v>
      </c>
      <c r="AT818" s="191">
        <v>0</v>
      </c>
      <c r="AU818" s="84">
        <v>429</v>
      </c>
      <c r="AV818" s="84">
        <v>73</v>
      </c>
      <c r="AX818" s="84" t="s">
        <v>1945</v>
      </c>
      <c r="AY818" s="97">
        <v>36.700000000000003</v>
      </c>
      <c r="AZ818" s="94">
        <v>5.26</v>
      </c>
      <c r="BA818" s="96">
        <v>97</v>
      </c>
      <c r="BB818" s="96">
        <v>9</v>
      </c>
      <c r="BC818" s="84" t="s">
        <v>1945</v>
      </c>
      <c r="BD818" s="97">
        <v>43.8</v>
      </c>
      <c r="BE818" s="94">
        <v>5.18</v>
      </c>
      <c r="BF818" s="96">
        <v>102</v>
      </c>
      <c r="BG818" s="96">
        <v>11</v>
      </c>
      <c r="BH818" s="97"/>
      <c r="BK818" s="96"/>
      <c r="BL818" s="94"/>
      <c r="BM818" s="36"/>
      <c r="BN818" s="70" t="s">
        <v>1065</v>
      </c>
      <c r="BO818" s="104"/>
      <c r="BP818" s="84" t="s">
        <v>5028</v>
      </c>
      <c r="BQ818" s="84">
        <v>571963</v>
      </c>
      <c r="BR818" s="36" t="s">
        <v>3792</v>
      </c>
      <c r="BS818" s="36" t="s">
        <v>5167</v>
      </c>
      <c r="BT818" s="36" t="s">
        <v>3706</v>
      </c>
      <c r="BU818" s="84" t="s">
        <v>6259</v>
      </c>
      <c r="BV818" s="84" t="s">
        <v>4688</v>
      </c>
    </row>
    <row r="819" spans="1:74" x14ac:dyDescent="0.3">
      <c r="A819" s="84" t="s">
        <v>2115</v>
      </c>
      <c r="B819" s="84" t="s">
        <v>2116</v>
      </c>
      <c r="C819" s="84" t="s">
        <v>1103</v>
      </c>
      <c r="D819" s="84">
        <v>2018</v>
      </c>
      <c r="E819" s="84">
        <v>35</v>
      </c>
      <c r="F819" s="84" t="s">
        <v>1106</v>
      </c>
      <c r="G819" s="84" t="s">
        <v>1063</v>
      </c>
      <c r="H819" s="93" t="s">
        <v>1967</v>
      </c>
      <c r="I819" s="94">
        <v>0.18</v>
      </c>
      <c r="J819" s="93" t="s">
        <v>1075</v>
      </c>
      <c r="K819" s="184">
        <v>19.899999999999999</v>
      </c>
      <c r="L819" s="185">
        <v>1</v>
      </c>
      <c r="M819" s="96">
        <v>26</v>
      </c>
      <c r="N819" s="96">
        <v>0</v>
      </c>
      <c r="O819" s="96">
        <v>0</v>
      </c>
      <c r="P819" s="96">
        <v>0</v>
      </c>
      <c r="Q819" s="185">
        <v>0</v>
      </c>
      <c r="R819" s="96">
        <v>8</v>
      </c>
      <c r="S819" s="96">
        <v>120</v>
      </c>
      <c r="T819" s="96">
        <v>4</v>
      </c>
      <c r="U819" s="96">
        <v>15</v>
      </c>
      <c r="V819" s="96">
        <v>2</v>
      </c>
      <c r="W819" s="185">
        <v>19</v>
      </c>
      <c r="X819" s="96">
        <v>77</v>
      </c>
      <c r="Y819" s="96">
        <v>25</v>
      </c>
      <c r="Z819" s="96">
        <v>53</v>
      </c>
      <c r="AA819" s="96">
        <v>1</v>
      </c>
      <c r="AB819" s="96">
        <v>1</v>
      </c>
      <c r="AC819" s="96">
        <v>0</v>
      </c>
      <c r="AD819" s="96">
        <v>15</v>
      </c>
      <c r="AE819" s="188">
        <v>5.85</v>
      </c>
      <c r="AF819" s="96">
        <v>23</v>
      </c>
      <c r="AG819" s="97">
        <v>7.8</v>
      </c>
      <c r="AH819" s="98">
        <v>1.3</v>
      </c>
      <c r="AI819" s="97">
        <v>6.7</v>
      </c>
      <c r="AJ819" s="97">
        <v>5</v>
      </c>
      <c r="AK819" s="99">
        <v>1.34</v>
      </c>
      <c r="AL819" s="100">
        <v>0.311</v>
      </c>
      <c r="AM819" s="99">
        <v>1.7</v>
      </c>
      <c r="AN819" s="99">
        <v>2.04</v>
      </c>
      <c r="AO819" s="99">
        <v>7.0000000000000007E-2</v>
      </c>
      <c r="AP819" s="101">
        <v>1</v>
      </c>
      <c r="AQ819" s="102">
        <v>138</v>
      </c>
      <c r="AR819" s="103">
        <v>4</v>
      </c>
      <c r="AS819" s="102">
        <v>-2</v>
      </c>
      <c r="AT819" s="191">
        <v>0</v>
      </c>
      <c r="AU819" s="84">
        <v>431</v>
      </c>
      <c r="AV819" s="84">
        <v>74</v>
      </c>
      <c r="AX819" s="84" t="s">
        <v>1955</v>
      </c>
      <c r="AY819" s="97">
        <v>38.700000000000003</v>
      </c>
      <c r="AZ819" s="94">
        <v>5</v>
      </c>
      <c r="BA819" s="96">
        <v>92</v>
      </c>
      <c r="BB819" s="96">
        <v>11</v>
      </c>
      <c r="BC819" s="84" t="s">
        <v>1955</v>
      </c>
      <c r="BD819" s="97">
        <v>45.3</v>
      </c>
      <c r="BE819" s="94">
        <v>5.04</v>
      </c>
      <c r="BF819" s="96">
        <v>100</v>
      </c>
      <c r="BG819" s="96">
        <v>12</v>
      </c>
      <c r="BH819" s="97"/>
      <c r="BK819" s="96"/>
      <c r="BL819" s="94"/>
      <c r="BM819" s="36"/>
      <c r="BN819" s="70" t="s">
        <v>1065</v>
      </c>
      <c r="BO819" s="104"/>
      <c r="BP819" s="84" t="s">
        <v>2117</v>
      </c>
      <c r="BQ819" s="84">
        <v>457435</v>
      </c>
      <c r="BR819" s="36" t="s">
        <v>5354</v>
      </c>
      <c r="BS819" s="36" t="s">
        <v>4401</v>
      </c>
      <c r="BT819" s="36" t="s">
        <v>3698</v>
      </c>
      <c r="BU819" s="84" t="s">
        <v>3699</v>
      </c>
      <c r="BV819" s="84" t="s">
        <v>4720</v>
      </c>
    </row>
    <row r="820" spans="1:74" x14ac:dyDescent="0.3">
      <c r="A820" s="84" t="s">
        <v>4791</v>
      </c>
      <c r="B820" s="84" t="s">
        <v>1858</v>
      </c>
      <c r="C820" s="84" t="s">
        <v>1103</v>
      </c>
      <c r="D820" s="84">
        <v>2018</v>
      </c>
      <c r="E820" s="84">
        <v>33</v>
      </c>
      <c r="F820" s="84" t="s">
        <v>1106</v>
      </c>
      <c r="G820" s="84" t="s">
        <v>1063</v>
      </c>
      <c r="H820" s="93" t="s">
        <v>1967</v>
      </c>
      <c r="I820" s="94">
        <v>0.15</v>
      </c>
      <c r="J820" s="93" t="s">
        <v>1075</v>
      </c>
      <c r="K820" s="184">
        <v>21.4</v>
      </c>
      <c r="L820" s="185">
        <v>1</v>
      </c>
      <c r="M820" s="96">
        <v>27</v>
      </c>
      <c r="N820" s="96">
        <v>0</v>
      </c>
      <c r="O820" s="96">
        <v>0</v>
      </c>
      <c r="P820" s="96">
        <v>0</v>
      </c>
      <c r="Q820" s="185">
        <v>0</v>
      </c>
      <c r="R820" s="96">
        <v>9</v>
      </c>
      <c r="S820" s="96">
        <v>130</v>
      </c>
      <c r="T820" s="96">
        <v>4</v>
      </c>
      <c r="U820" s="96">
        <v>19</v>
      </c>
      <c r="V820" s="96">
        <v>2</v>
      </c>
      <c r="W820" s="185">
        <v>20</v>
      </c>
      <c r="X820" s="96">
        <v>78</v>
      </c>
      <c r="Y820" s="96">
        <v>29</v>
      </c>
      <c r="Z820" s="96">
        <v>53</v>
      </c>
      <c r="AA820" s="96">
        <v>1</v>
      </c>
      <c r="AB820" s="96">
        <v>1</v>
      </c>
      <c r="AC820" s="96">
        <v>0</v>
      </c>
      <c r="AD820" s="96">
        <v>18</v>
      </c>
      <c r="AE820" s="188">
        <v>5.9</v>
      </c>
      <c r="AF820" s="96">
        <v>27</v>
      </c>
      <c r="AG820" s="97">
        <v>8.8000000000000007</v>
      </c>
      <c r="AH820" s="98">
        <v>1.1000000000000001</v>
      </c>
      <c r="AI820" s="97">
        <v>7.1</v>
      </c>
      <c r="AJ820" s="97">
        <v>6.1</v>
      </c>
      <c r="AK820" s="99">
        <v>1.42</v>
      </c>
      <c r="AL820" s="100">
        <v>0.33800000000000002</v>
      </c>
      <c r="AM820" s="99">
        <v>1.96</v>
      </c>
      <c r="AN820" s="99">
        <v>2.2599999999999998</v>
      </c>
      <c r="AO820" s="99">
        <v>7.0000000000000007E-2</v>
      </c>
      <c r="AP820" s="101">
        <v>0</v>
      </c>
      <c r="AQ820" s="102">
        <v>139</v>
      </c>
      <c r="AR820" s="103">
        <v>4</v>
      </c>
      <c r="AS820" s="102">
        <v>-2</v>
      </c>
      <c r="AT820" s="191">
        <v>0</v>
      </c>
      <c r="AU820" s="84">
        <v>432</v>
      </c>
      <c r="AV820" s="84">
        <v>75</v>
      </c>
      <c r="AX820" s="84" t="s">
        <v>1955</v>
      </c>
      <c r="AY820" s="97">
        <v>40.299999999999997</v>
      </c>
      <c r="AZ820" s="94">
        <v>5.12</v>
      </c>
      <c r="BA820" s="96">
        <v>94</v>
      </c>
      <c r="BB820" s="96">
        <v>10</v>
      </c>
      <c r="BC820" s="84" t="s">
        <v>1955</v>
      </c>
      <c r="BD820" s="97">
        <v>46.6</v>
      </c>
      <c r="BE820" s="94">
        <v>4.8899999999999997</v>
      </c>
      <c r="BF820" s="96">
        <v>97</v>
      </c>
      <c r="BG820" s="96">
        <v>13</v>
      </c>
      <c r="BH820" s="97"/>
      <c r="BK820" s="96"/>
      <c r="BL820" s="94"/>
      <c r="BM820" s="36"/>
      <c r="BN820" s="70" t="s">
        <v>1065</v>
      </c>
      <c r="BO820" s="104"/>
      <c r="BP820" s="84" t="s">
        <v>5366</v>
      </c>
      <c r="BQ820" s="84">
        <v>458537</v>
      </c>
      <c r="BR820" s="36" t="s">
        <v>4428</v>
      </c>
      <c r="BS820" s="36" t="s">
        <v>5382</v>
      </c>
      <c r="BT820" s="36" t="s">
        <v>4153</v>
      </c>
      <c r="BU820" s="84" t="s">
        <v>4401</v>
      </c>
      <c r="BV820" s="84" t="s">
        <v>4722</v>
      </c>
    </row>
    <row r="821" spans="1:74" x14ac:dyDescent="0.3">
      <c r="A821" s="84" t="s">
        <v>5371</v>
      </c>
      <c r="B821" s="84" t="s">
        <v>3821</v>
      </c>
      <c r="C821" s="84" t="s">
        <v>1103</v>
      </c>
      <c r="D821" s="84">
        <v>2018</v>
      </c>
      <c r="E821" s="84">
        <v>27</v>
      </c>
      <c r="F821" s="84" t="s">
        <v>1081</v>
      </c>
      <c r="G821" s="84" t="s">
        <v>1063</v>
      </c>
      <c r="H821" s="93" t="s">
        <v>1967</v>
      </c>
      <c r="I821" s="94">
        <v>0.15</v>
      </c>
      <c r="J821" s="93" t="s">
        <v>1075</v>
      </c>
      <c r="K821" s="184">
        <v>24.9</v>
      </c>
      <c r="L821" s="185">
        <v>0</v>
      </c>
      <c r="M821" s="96">
        <v>29</v>
      </c>
      <c r="N821" s="96">
        <v>0</v>
      </c>
      <c r="O821" s="96">
        <v>0</v>
      </c>
      <c r="P821" s="96">
        <v>0</v>
      </c>
      <c r="Q821" s="185">
        <v>0</v>
      </c>
      <c r="R821" s="96">
        <v>9</v>
      </c>
      <c r="S821" s="96">
        <v>140</v>
      </c>
      <c r="T821" s="96">
        <v>4</v>
      </c>
      <c r="U821" s="96">
        <v>19</v>
      </c>
      <c r="V821" s="96">
        <v>1</v>
      </c>
      <c r="W821" s="185">
        <v>22</v>
      </c>
      <c r="X821" s="96">
        <v>83</v>
      </c>
      <c r="Y821" s="96">
        <v>30</v>
      </c>
      <c r="Z821" s="96">
        <v>53</v>
      </c>
      <c r="AA821" s="96">
        <v>2</v>
      </c>
      <c r="AB821" s="96">
        <v>2</v>
      </c>
      <c r="AC821" s="96">
        <v>0</v>
      </c>
      <c r="AD821" s="96">
        <v>23</v>
      </c>
      <c r="AE821" s="188">
        <v>5.94</v>
      </c>
      <c r="AF821" s="96">
        <v>23</v>
      </c>
      <c r="AG821" s="97">
        <v>7.1</v>
      </c>
      <c r="AH821" s="98">
        <v>1.1000000000000001</v>
      </c>
      <c r="AI821" s="97">
        <v>7.4</v>
      </c>
      <c r="AJ821" s="97">
        <v>6</v>
      </c>
      <c r="AK821" s="99">
        <v>1.3</v>
      </c>
      <c r="AL821" s="100">
        <v>0.34799999999999998</v>
      </c>
      <c r="AM821" s="99">
        <v>1.95</v>
      </c>
      <c r="AN821" s="99">
        <v>2.1</v>
      </c>
      <c r="AO821" s="99">
        <v>7.0000000000000007E-2</v>
      </c>
      <c r="AP821" s="101">
        <v>2</v>
      </c>
      <c r="AQ821" s="102">
        <v>140</v>
      </c>
      <c r="AR821" s="103">
        <v>4</v>
      </c>
      <c r="AS821" s="102">
        <v>-2</v>
      </c>
      <c r="AT821" s="191">
        <v>0</v>
      </c>
      <c r="AU821" s="84">
        <v>433</v>
      </c>
      <c r="AV821" s="84">
        <v>76</v>
      </c>
      <c r="AX821" s="84" t="s">
        <v>1945</v>
      </c>
      <c r="AY821" s="97">
        <v>38.700000000000003</v>
      </c>
      <c r="AZ821" s="94">
        <v>5.3</v>
      </c>
      <c r="BA821" s="96">
        <v>98</v>
      </c>
      <c r="BB821" s="96">
        <v>9</v>
      </c>
      <c r="BC821" s="84" t="s">
        <v>1945</v>
      </c>
      <c r="BD821" s="97">
        <v>45.5</v>
      </c>
      <c r="BE821" s="94">
        <v>5.22</v>
      </c>
      <c r="BF821" s="96">
        <v>103</v>
      </c>
      <c r="BG821" s="96">
        <v>10</v>
      </c>
      <c r="BH821" s="97"/>
      <c r="BK821" s="96"/>
      <c r="BL821" s="94"/>
      <c r="BM821" s="36"/>
      <c r="BN821" s="70" t="s">
        <v>1065</v>
      </c>
      <c r="BO821" s="104"/>
      <c r="BP821" s="84" t="s">
        <v>5372</v>
      </c>
      <c r="BQ821" s="84">
        <v>572119</v>
      </c>
      <c r="BR821" s="36" t="s">
        <v>3790</v>
      </c>
      <c r="BS821" s="36" t="s">
        <v>5341</v>
      </c>
      <c r="BT821" s="36" t="s">
        <v>5345</v>
      </c>
      <c r="BU821" s="84" t="s">
        <v>4172</v>
      </c>
      <c r="BV821" s="84" t="s">
        <v>4718</v>
      </c>
    </row>
    <row r="822" spans="1:74" x14ac:dyDescent="0.3">
      <c r="A822" s="84" t="s">
        <v>2102</v>
      </c>
      <c r="B822" s="84" t="s">
        <v>400</v>
      </c>
      <c r="C822" s="84" t="s">
        <v>1065</v>
      </c>
      <c r="D822" s="84">
        <v>2018</v>
      </c>
      <c r="E822" s="84">
        <v>34</v>
      </c>
      <c r="F822" s="84" t="s">
        <v>1093</v>
      </c>
      <c r="G822" s="84" t="s">
        <v>1063</v>
      </c>
      <c r="H822" s="93" t="s">
        <v>1967</v>
      </c>
      <c r="I822" s="94">
        <v>0.23</v>
      </c>
      <c r="J822" s="93" t="s">
        <v>1075</v>
      </c>
      <c r="K822" s="184">
        <v>19.3</v>
      </c>
      <c r="L822" s="185">
        <v>1</v>
      </c>
      <c r="M822" s="96">
        <v>28</v>
      </c>
      <c r="N822" s="96">
        <v>0</v>
      </c>
      <c r="O822" s="96">
        <v>0</v>
      </c>
      <c r="P822" s="96">
        <v>0</v>
      </c>
      <c r="Q822" s="185">
        <v>0</v>
      </c>
      <c r="R822" s="96">
        <v>7</v>
      </c>
      <c r="S822" s="96">
        <v>117</v>
      </c>
      <c r="T822" s="96">
        <v>3</v>
      </c>
      <c r="U822" s="96">
        <v>15</v>
      </c>
      <c r="V822" s="96">
        <v>1</v>
      </c>
      <c r="W822" s="185">
        <v>22</v>
      </c>
      <c r="X822" s="96">
        <v>77</v>
      </c>
      <c r="Y822" s="96">
        <v>21</v>
      </c>
      <c r="Z822" s="96">
        <v>53</v>
      </c>
      <c r="AA822" s="96">
        <v>2</v>
      </c>
      <c r="AB822" s="96">
        <v>1</v>
      </c>
      <c r="AC822" s="96">
        <v>0</v>
      </c>
      <c r="AD822" s="96">
        <v>13</v>
      </c>
      <c r="AE822" s="188">
        <v>5.93</v>
      </c>
      <c r="AF822" s="96">
        <v>20</v>
      </c>
      <c r="AG822" s="97">
        <v>7</v>
      </c>
      <c r="AH822" s="98">
        <v>1.5</v>
      </c>
      <c r="AI822" s="97">
        <v>7.8</v>
      </c>
      <c r="AJ822" s="97">
        <v>5</v>
      </c>
      <c r="AK822" s="99">
        <v>1.1499999999999999</v>
      </c>
      <c r="AL822" s="100">
        <v>0.30499999999999999</v>
      </c>
      <c r="AM822" s="99">
        <v>1.56</v>
      </c>
      <c r="AN822" s="99">
        <v>1.83</v>
      </c>
      <c r="AO822" s="99">
        <v>0.06</v>
      </c>
      <c r="AP822" s="101">
        <v>11</v>
      </c>
      <c r="AQ822" s="102">
        <v>140</v>
      </c>
      <c r="AR822" s="103">
        <v>4</v>
      </c>
      <c r="AS822" s="102">
        <v>-2</v>
      </c>
      <c r="AT822" s="191">
        <v>0</v>
      </c>
      <c r="AU822" s="84">
        <v>434</v>
      </c>
      <c r="AV822" s="84">
        <v>77</v>
      </c>
      <c r="AX822" s="84" t="s">
        <v>1955</v>
      </c>
      <c r="AY822" s="97">
        <v>38.9</v>
      </c>
      <c r="AZ822" s="94">
        <v>4.84</v>
      </c>
      <c r="BA822" s="96">
        <v>89</v>
      </c>
      <c r="BB822" s="96">
        <v>13</v>
      </c>
      <c r="BC822" s="84" t="s">
        <v>1955</v>
      </c>
      <c r="BD822" s="97">
        <v>45.6</v>
      </c>
      <c r="BE822" s="94">
        <v>4.91</v>
      </c>
      <c r="BF822" s="96">
        <v>97</v>
      </c>
      <c r="BG822" s="96">
        <v>13</v>
      </c>
      <c r="BH822" s="97"/>
      <c r="BK822" s="96"/>
      <c r="BL822" s="94"/>
      <c r="BM822" s="36"/>
      <c r="BN822" s="70" t="s">
        <v>1065</v>
      </c>
      <c r="BO822" s="104"/>
      <c r="BP822" s="84" t="s">
        <v>2103</v>
      </c>
      <c r="BQ822" s="84">
        <v>447755</v>
      </c>
      <c r="BR822" s="36" t="s">
        <v>4717</v>
      </c>
      <c r="BS822" s="36" t="s">
        <v>5353</v>
      </c>
      <c r="BT822" s="36" t="s">
        <v>3581</v>
      </c>
      <c r="BU822" s="84" t="s">
        <v>6260</v>
      </c>
      <c r="BV822" s="84" t="s">
        <v>4697</v>
      </c>
    </row>
    <row r="823" spans="1:74" x14ac:dyDescent="0.3">
      <c r="A823" s="84" t="s">
        <v>7071</v>
      </c>
      <c r="B823" s="84" t="s">
        <v>4403</v>
      </c>
      <c r="C823" s="84" t="s">
        <v>1065</v>
      </c>
      <c r="D823" s="84">
        <v>2018</v>
      </c>
      <c r="E823" s="84">
        <v>25</v>
      </c>
      <c r="F823" s="84" t="s">
        <v>1093</v>
      </c>
      <c r="G823" s="84" t="s">
        <v>1063</v>
      </c>
      <c r="H823" s="93" t="s">
        <v>1967</v>
      </c>
      <c r="I823" s="94">
        <v>0.08</v>
      </c>
      <c r="J823" s="93" t="s">
        <v>1075</v>
      </c>
      <c r="K823" s="184">
        <v>29.1</v>
      </c>
      <c r="L823" s="185">
        <v>1</v>
      </c>
      <c r="M823" s="96">
        <v>27</v>
      </c>
      <c r="N823" s="96">
        <v>0</v>
      </c>
      <c r="O823" s="96">
        <v>0</v>
      </c>
      <c r="P823" s="96">
        <v>0</v>
      </c>
      <c r="Q823" s="185">
        <v>0</v>
      </c>
      <c r="R823" s="96">
        <v>9</v>
      </c>
      <c r="S823" s="96">
        <v>136</v>
      </c>
      <c r="T823" s="96">
        <v>5</v>
      </c>
      <c r="U823" s="96">
        <v>17</v>
      </c>
      <c r="V823" s="96">
        <v>1</v>
      </c>
      <c r="W823" s="185">
        <v>21</v>
      </c>
      <c r="X823" s="96">
        <v>85</v>
      </c>
      <c r="Y823" s="96">
        <v>32</v>
      </c>
      <c r="Z823" s="96">
        <v>58</v>
      </c>
      <c r="AA823" s="96">
        <v>2</v>
      </c>
      <c r="AB823" s="96">
        <v>2</v>
      </c>
      <c r="AC823" s="96">
        <v>0</v>
      </c>
      <c r="AD823" s="96">
        <v>21</v>
      </c>
      <c r="AE823" s="188">
        <v>6.4</v>
      </c>
      <c r="AF823" s="96">
        <v>27</v>
      </c>
      <c r="AG823" s="97">
        <v>8.4</v>
      </c>
      <c r="AH823" s="98">
        <v>1.3</v>
      </c>
      <c r="AI823" s="97">
        <v>7.4</v>
      </c>
      <c r="AJ823" s="97">
        <v>5.3</v>
      </c>
      <c r="AK823" s="99">
        <v>1.48</v>
      </c>
      <c r="AL823" s="100">
        <v>0.32600000000000001</v>
      </c>
      <c r="AM823" s="99">
        <v>1.83</v>
      </c>
      <c r="AN823" s="99">
        <v>2.2400000000000002</v>
      </c>
      <c r="AO823" s="99">
        <v>0.08</v>
      </c>
      <c r="AP823" s="101">
        <v>1</v>
      </c>
      <c r="AQ823" s="102">
        <v>151</v>
      </c>
      <c r="AR823" s="103">
        <v>3</v>
      </c>
      <c r="AS823" s="102">
        <v>-4</v>
      </c>
      <c r="AT823" s="191">
        <v>0</v>
      </c>
      <c r="AU823" s="84">
        <v>435</v>
      </c>
      <c r="AV823" s="84">
        <v>78</v>
      </c>
      <c r="AX823" s="84" t="s">
        <v>1945</v>
      </c>
      <c r="AY823" s="97">
        <v>39.5</v>
      </c>
      <c r="AZ823" s="94">
        <v>5.26</v>
      </c>
      <c r="BA823" s="96">
        <v>97</v>
      </c>
      <c r="BB823" s="96">
        <v>9</v>
      </c>
      <c r="BC823" s="84" t="s">
        <v>1945</v>
      </c>
      <c r="BD823" s="97">
        <v>46.1</v>
      </c>
      <c r="BE823" s="94">
        <v>5.18</v>
      </c>
      <c r="BF823" s="96">
        <v>102</v>
      </c>
      <c r="BG823" s="96">
        <v>11</v>
      </c>
      <c r="BH823" s="97"/>
      <c r="BK823" s="96"/>
      <c r="BL823" s="94"/>
      <c r="BM823" s="36"/>
      <c r="BN823" s="70" t="s">
        <v>1065</v>
      </c>
      <c r="BO823" s="104"/>
      <c r="BP823" s="84" t="s">
        <v>4404</v>
      </c>
      <c r="BQ823" s="84">
        <v>593582</v>
      </c>
      <c r="BR823" s="36" t="s">
        <v>4738</v>
      </c>
      <c r="BS823" s="36" t="s">
        <v>6022</v>
      </c>
      <c r="BT823" s="36" t="s">
        <v>5242</v>
      </c>
      <c r="BU823" s="84" t="s">
        <v>5356</v>
      </c>
      <c r="BV823" s="84" t="s">
        <v>4723</v>
      </c>
    </row>
    <row r="824" spans="1:74" x14ac:dyDescent="0.3">
      <c r="A824" s="84" t="s">
        <v>4398</v>
      </c>
      <c r="B824" s="84" t="s">
        <v>148</v>
      </c>
      <c r="C824" s="84" t="s">
        <v>1103</v>
      </c>
      <c r="D824" s="84">
        <v>2018</v>
      </c>
      <c r="E824" s="84">
        <v>34</v>
      </c>
      <c r="F824" s="84" t="s">
        <v>1116</v>
      </c>
      <c r="G824" s="84" t="s">
        <v>1063</v>
      </c>
      <c r="H824" s="93" t="s">
        <v>1967</v>
      </c>
      <c r="I824" s="94">
        <v>0.17</v>
      </c>
      <c r="J824" s="93" t="s">
        <v>1075</v>
      </c>
      <c r="K824" s="184">
        <v>19.600000000000001</v>
      </c>
      <c r="L824" s="185">
        <v>1</v>
      </c>
      <c r="M824" s="96">
        <v>27</v>
      </c>
      <c r="N824" s="96">
        <v>0</v>
      </c>
      <c r="O824" s="96">
        <v>0</v>
      </c>
      <c r="P824" s="96">
        <v>0</v>
      </c>
      <c r="Q824" s="185">
        <v>0</v>
      </c>
      <c r="R824" s="96">
        <v>9</v>
      </c>
      <c r="S824" s="96">
        <v>119</v>
      </c>
      <c r="T824" s="96">
        <v>4</v>
      </c>
      <c r="U824" s="96">
        <v>15</v>
      </c>
      <c r="V824" s="96">
        <v>1</v>
      </c>
      <c r="W824" s="185">
        <v>21</v>
      </c>
      <c r="X824" s="96">
        <v>77</v>
      </c>
      <c r="Y824" s="96">
        <v>24</v>
      </c>
      <c r="Z824" s="96">
        <v>59</v>
      </c>
      <c r="AA824" s="96">
        <v>2</v>
      </c>
      <c r="AB824" s="96">
        <v>1</v>
      </c>
      <c r="AC824" s="96">
        <v>0</v>
      </c>
      <c r="AD824" s="96">
        <v>16</v>
      </c>
      <c r="AE824" s="188">
        <v>6.59</v>
      </c>
      <c r="AF824" s="96">
        <v>20</v>
      </c>
      <c r="AG824" s="97">
        <v>7</v>
      </c>
      <c r="AH824" s="98">
        <v>1.4</v>
      </c>
      <c r="AI824" s="97">
        <v>7.3</v>
      </c>
      <c r="AJ824" s="97">
        <v>5.3</v>
      </c>
      <c r="AK824" s="99">
        <v>1.43</v>
      </c>
      <c r="AL824" s="100">
        <v>0.314</v>
      </c>
      <c r="AM824" s="99">
        <v>1.71</v>
      </c>
      <c r="AN824" s="99">
        <v>2.17</v>
      </c>
      <c r="AO824" s="99">
        <v>0.08</v>
      </c>
      <c r="AP824" s="101">
        <v>1</v>
      </c>
      <c r="AQ824" s="102">
        <v>156</v>
      </c>
      <c r="AR824" s="103">
        <v>2</v>
      </c>
      <c r="AS824" s="102">
        <v>-4</v>
      </c>
      <c r="AT824" s="191">
        <v>0</v>
      </c>
      <c r="AU824" s="84">
        <v>436</v>
      </c>
      <c r="AV824" s="84">
        <v>79</v>
      </c>
      <c r="AX824" s="84" t="s">
        <v>1955</v>
      </c>
      <c r="AY824" s="97">
        <v>39.1</v>
      </c>
      <c r="AZ824" s="94">
        <v>5.03</v>
      </c>
      <c r="BA824" s="96">
        <v>93</v>
      </c>
      <c r="BB824" s="96">
        <v>11</v>
      </c>
      <c r="BC824" s="84" t="s">
        <v>1955</v>
      </c>
      <c r="BD824" s="97">
        <v>45.6</v>
      </c>
      <c r="BE824" s="94">
        <v>5.0599999999999996</v>
      </c>
      <c r="BF824" s="96">
        <v>100</v>
      </c>
      <c r="BG824" s="96">
        <v>12</v>
      </c>
      <c r="BH824" s="97"/>
      <c r="BK824" s="96"/>
      <c r="BL824" s="94"/>
      <c r="BM824" s="36"/>
      <c r="BN824" s="70" t="s">
        <v>1065</v>
      </c>
      <c r="BO824" s="104"/>
      <c r="BP824" s="84" t="s">
        <v>4399</v>
      </c>
      <c r="BQ824" s="84">
        <v>429400</v>
      </c>
      <c r="BR824" s="36" t="s">
        <v>3797</v>
      </c>
      <c r="BS824" s="36" t="s">
        <v>3665</v>
      </c>
      <c r="BT824" s="36" t="s">
        <v>4401</v>
      </c>
      <c r="BU824" s="84" t="s">
        <v>4153</v>
      </c>
      <c r="BV824" s="84" t="s">
        <v>6261</v>
      </c>
    </row>
    <row r="825" spans="1:74" x14ac:dyDescent="0.3">
      <c r="A825" s="84" t="s">
        <v>4417</v>
      </c>
      <c r="B825" s="84" t="s">
        <v>4418</v>
      </c>
      <c r="C825" s="84" t="s">
        <v>1065</v>
      </c>
      <c r="D825" s="84">
        <v>2018</v>
      </c>
      <c r="E825" s="84">
        <v>37</v>
      </c>
      <c r="F825" s="84" t="s">
        <v>1567</v>
      </c>
      <c r="G825" s="84" t="s">
        <v>1063</v>
      </c>
      <c r="H825" s="93" t="s">
        <v>1967</v>
      </c>
      <c r="I825" s="94">
        <v>0.06</v>
      </c>
      <c r="J825" s="93" t="s">
        <v>1075</v>
      </c>
      <c r="K825" s="184">
        <v>20.6</v>
      </c>
      <c r="L825" s="185">
        <v>1</v>
      </c>
      <c r="M825" s="96">
        <v>26</v>
      </c>
      <c r="N825" s="96">
        <v>0</v>
      </c>
      <c r="O825" s="96">
        <v>0</v>
      </c>
      <c r="P825" s="96">
        <v>0</v>
      </c>
      <c r="Q825" s="185">
        <v>0</v>
      </c>
      <c r="R825" s="96">
        <v>9</v>
      </c>
      <c r="S825" s="96">
        <v>116</v>
      </c>
      <c r="T825" s="96">
        <v>5</v>
      </c>
      <c r="U825" s="96">
        <v>14</v>
      </c>
      <c r="V825" s="96">
        <v>1</v>
      </c>
      <c r="W825" s="185">
        <v>18</v>
      </c>
      <c r="X825" s="96">
        <v>73</v>
      </c>
      <c r="Y825" s="96">
        <v>28</v>
      </c>
      <c r="AA825" s="96">
        <v>1</v>
      </c>
      <c r="AB825" s="96">
        <v>1</v>
      </c>
      <c r="AC825" s="96">
        <v>0</v>
      </c>
      <c r="AD825" s="96">
        <v>18</v>
      </c>
      <c r="AE825" s="188"/>
      <c r="AF825" s="96">
        <v>24</v>
      </c>
      <c r="AG825" s="97">
        <v>8.6</v>
      </c>
      <c r="AH825" s="98">
        <v>1.3</v>
      </c>
      <c r="AI825" s="97">
        <v>6.8</v>
      </c>
      <c r="AJ825" s="97">
        <v>4.9000000000000004</v>
      </c>
      <c r="AK825" s="99">
        <v>1.61</v>
      </c>
      <c r="AL825" s="100">
        <v>0.309</v>
      </c>
      <c r="AM825" s="99">
        <v>1.74</v>
      </c>
      <c r="AN825" s="99">
        <v>2.33</v>
      </c>
      <c r="AO825" s="99">
        <v>0.08</v>
      </c>
      <c r="AP825" s="101">
        <v>0</v>
      </c>
      <c r="AT825" s="191">
        <v>0</v>
      </c>
      <c r="AU825" s="84">
        <v>465</v>
      </c>
      <c r="AV825" s="84">
        <v>106</v>
      </c>
      <c r="AX825" s="84" t="s">
        <v>1955</v>
      </c>
      <c r="AY825" s="97">
        <v>39.1</v>
      </c>
      <c r="AZ825" s="94">
        <v>4.99</v>
      </c>
      <c r="BA825" s="96">
        <v>92</v>
      </c>
      <c r="BB825" s="96">
        <v>11</v>
      </c>
      <c r="BC825" s="84" t="s">
        <v>1955</v>
      </c>
      <c r="BD825" s="97">
        <v>45.1</v>
      </c>
      <c r="BE825" s="94">
        <v>5.05</v>
      </c>
      <c r="BF825" s="96">
        <v>100</v>
      </c>
      <c r="BG825" s="96">
        <v>12</v>
      </c>
      <c r="BH825" s="97"/>
      <c r="BK825" s="96"/>
      <c r="BL825" s="94"/>
      <c r="BM825" s="36"/>
      <c r="BN825" s="70" t="s">
        <v>1065</v>
      </c>
      <c r="BO825" s="104"/>
      <c r="BP825" s="84" t="s">
        <v>4419</v>
      </c>
      <c r="BQ825" s="84">
        <v>425835</v>
      </c>
      <c r="BR825" s="36" t="s">
        <v>4717</v>
      </c>
      <c r="BS825" s="36" t="s">
        <v>4188</v>
      </c>
      <c r="BT825" s="36" t="s">
        <v>3157</v>
      </c>
      <c r="BU825" s="84" t="s">
        <v>1435</v>
      </c>
      <c r="BV825" s="84" t="s">
        <v>4720</v>
      </c>
    </row>
    <row r="826" spans="1:74" x14ac:dyDescent="0.3">
      <c r="A826" s="84" t="s">
        <v>3315</v>
      </c>
      <c r="B826" s="84" t="s">
        <v>3314</v>
      </c>
      <c r="C826" s="84" t="s">
        <v>1103</v>
      </c>
      <c r="D826" s="84">
        <v>2018</v>
      </c>
      <c r="E826" s="84">
        <v>32</v>
      </c>
      <c r="F826" s="84" t="s">
        <v>1074</v>
      </c>
      <c r="G826" s="84" t="s">
        <v>1063</v>
      </c>
      <c r="H826" s="93" t="s">
        <v>1967</v>
      </c>
      <c r="I826" s="94">
        <v>0.34</v>
      </c>
      <c r="J826" s="93" t="s">
        <v>1075</v>
      </c>
      <c r="K826" s="184">
        <v>28.9</v>
      </c>
      <c r="L826" s="185">
        <v>1</v>
      </c>
      <c r="M826" s="96">
        <v>13</v>
      </c>
      <c r="N826" s="96">
        <v>3</v>
      </c>
      <c r="O826" s="96">
        <v>0</v>
      </c>
      <c r="P826" s="96">
        <v>0</v>
      </c>
      <c r="Q826" s="185">
        <v>0</v>
      </c>
      <c r="R826" s="96">
        <v>2</v>
      </c>
      <c r="S826" s="96">
        <v>112</v>
      </c>
      <c r="T826" s="96">
        <v>4</v>
      </c>
      <c r="U826" s="96">
        <v>10</v>
      </c>
      <c r="V826" s="96">
        <v>1</v>
      </c>
      <c r="W826" s="185">
        <v>18</v>
      </c>
      <c r="X826" s="96">
        <v>77</v>
      </c>
      <c r="Y826" s="96">
        <v>32</v>
      </c>
      <c r="AA826" s="96">
        <v>1</v>
      </c>
      <c r="AB826" s="96">
        <v>1</v>
      </c>
      <c r="AC826" s="96">
        <v>0</v>
      </c>
      <c r="AD826" s="96">
        <v>17</v>
      </c>
      <c r="AE826" s="188"/>
      <c r="AF826" s="96">
        <v>28</v>
      </c>
      <c r="AG826" s="97">
        <v>9.9</v>
      </c>
      <c r="AH826" s="98">
        <v>1.9</v>
      </c>
      <c r="AI826" s="97">
        <v>6.5</v>
      </c>
      <c r="AJ826" s="97">
        <v>3.4</v>
      </c>
      <c r="AK826" s="99">
        <v>1.26</v>
      </c>
      <c r="AL826" s="100">
        <v>0.28299999999999997</v>
      </c>
      <c r="AM826" s="99">
        <v>1.44</v>
      </c>
      <c r="AN826" s="99">
        <v>1.78</v>
      </c>
      <c r="AO826" s="99">
        <v>7.0000000000000007E-2</v>
      </c>
      <c r="AP826" s="101">
        <v>0</v>
      </c>
      <c r="AT826" s="191">
        <v>0</v>
      </c>
      <c r="AU826" s="84">
        <v>442</v>
      </c>
      <c r="AV826" s="84">
        <v>84</v>
      </c>
      <c r="AX826" s="84" t="s">
        <v>1859</v>
      </c>
      <c r="AY826" s="97">
        <v>63.6</v>
      </c>
      <c r="AZ826" s="94">
        <v>4.68</v>
      </c>
      <c r="BA826" s="96">
        <v>86</v>
      </c>
      <c r="BB826" s="96">
        <v>19</v>
      </c>
      <c r="BC826" s="84" t="s">
        <v>1859</v>
      </c>
      <c r="BD826" s="97">
        <v>78.2</v>
      </c>
      <c r="BE826" s="94">
        <v>4.63</v>
      </c>
      <c r="BF826" s="96">
        <v>91</v>
      </c>
      <c r="BG826" s="96">
        <v>22</v>
      </c>
      <c r="BH826" s="97"/>
      <c r="BK826" s="96"/>
      <c r="BL826" s="94"/>
      <c r="BM826" s="36"/>
      <c r="BN826" s="70" t="s">
        <v>1065</v>
      </c>
      <c r="BO826" s="104"/>
      <c r="BP826" s="84" t="s">
        <v>3313</v>
      </c>
      <c r="BQ826" s="84">
        <v>456071</v>
      </c>
      <c r="BR826" s="36" t="s">
        <v>3770</v>
      </c>
      <c r="BS826" s="36" t="s">
        <v>5273</v>
      </c>
      <c r="BT826" s="36" t="s">
        <v>3544</v>
      </c>
      <c r="BU826" s="84" t="s">
        <v>3643</v>
      </c>
      <c r="BV826" s="84" t="s">
        <v>4697</v>
      </c>
    </row>
    <row r="827" spans="1:74" x14ac:dyDescent="0.3">
      <c r="A827" s="84" t="s">
        <v>404</v>
      </c>
      <c r="B827" s="84" t="s">
        <v>403</v>
      </c>
      <c r="C827" s="84" t="s">
        <v>1065</v>
      </c>
      <c r="D827" s="84">
        <v>2018</v>
      </c>
      <c r="E827" s="84">
        <v>38</v>
      </c>
      <c r="F827" s="84" t="s">
        <v>1106</v>
      </c>
      <c r="G827" s="84" t="s">
        <v>1063</v>
      </c>
      <c r="H827" s="93" t="s">
        <v>1967</v>
      </c>
      <c r="I827" s="94">
        <v>0.04</v>
      </c>
      <c r="J827" s="93" t="s">
        <v>1075</v>
      </c>
      <c r="K827" s="184">
        <v>20.7</v>
      </c>
      <c r="L827" s="185">
        <v>1</v>
      </c>
      <c r="M827" s="96">
        <v>26</v>
      </c>
      <c r="N827" s="96">
        <v>0</v>
      </c>
      <c r="O827" s="96">
        <v>0</v>
      </c>
      <c r="P827" s="96">
        <v>0</v>
      </c>
      <c r="Q827" s="185">
        <v>0</v>
      </c>
      <c r="R827" s="96">
        <v>9</v>
      </c>
      <c r="S827" s="96">
        <v>118</v>
      </c>
      <c r="T827" s="96">
        <v>4</v>
      </c>
      <c r="U827" s="96">
        <v>15</v>
      </c>
      <c r="V827" s="96">
        <v>1</v>
      </c>
      <c r="W827" s="185">
        <v>16</v>
      </c>
      <c r="X827" s="96">
        <v>73</v>
      </c>
      <c r="Y827" s="96">
        <v>30</v>
      </c>
      <c r="AA827" s="96">
        <v>3</v>
      </c>
      <c r="AB827" s="96">
        <v>1</v>
      </c>
      <c r="AC827" s="96">
        <v>0</v>
      </c>
      <c r="AD827" s="96">
        <v>19</v>
      </c>
      <c r="AE827" s="188"/>
      <c r="AF827" s="96">
        <v>26</v>
      </c>
      <c r="AG827" s="97">
        <v>9.4</v>
      </c>
      <c r="AH827" s="98">
        <v>1.1000000000000001</v>
      </c>
      <c r="AI827" s="97">
        <v>6.5</v>
      </c>
      <c r="AJ827" s="97">
        <v>5.2</v>
      </c>
      <c r="AK827" s="99">
        <v>1.27</v>
      </c>
      <c r="AL827" s="100">
        <v>0.32400000000000001</v>
      </c>
      <c r="AM827" s="99">
        <v>1.83</v>
      </c>
      <c r="AN827" s="99">
        <v>1.99</v>
      </c>
      <c r="AO827" s="99">
        <v>0.06</v>
      </c>
      <c r="AP827" s="101">
        <v>0</v>
      </c>
      <c r="AT827" s="191">
        <v>0</v>
      </c>
      <c r="AU827" s="84">
        <v>450</v>
      </c>
      <c r="AV827" s="84">
        <v>91</v>
      </c>
      <c r="AX827" s="84" t="s">
        <v>1955</v>
      </c>
      <c r="AY827" s="97">
        <v>39.200000000000003</v>
      </c>
      <c r="AZ827" s="94">
        <v>4.9000000000000004</v>
      </c>
      <c r="BA827" s="96">
        <v>90</v>
      </c>
      <c r="BB827" s="96">
        <v>12</v>
      </c>
      <c r="BC827" s="84" t="s">
        <v>1955</v>
      </c>
      <c r="BD827" s="97">
        <v>45</v>
      </c>
      <c r="BE827" s="94">
        <v>5</v>
      </c>
      <c r="BF827" s="96">
        <v>99</v>
      </c>
      <c r="BG827" s="96">
        <v>12</v>
      </c>
      <c r="BH827" s="97"/>
      <c r="BK827" s="96"/>
      <c r="BL827" s="94"/>
      <c r="BM827" s="36"/>
      <c r="BN827" s="70" t="s">
        <v>1065</v>
      </c>
      <c r="BO827" s="104"/>
      <c r="BP827" s="84" t="s">
        <v>1293</v>
      </c>
      <c r="BQ827" s="84">
        <v>456124</v>
      </c>
      <c r="BR827" s="36" t="s">
        <v>4717</v>
      </c>
      <c r="BS827" s="36" t="s">
        <v>5522</v>
      </c>
      <c r="BT827" s="36" t="s">
        <v>3586</v>
      </c>
      <c r="BU827" s="84" t="s">
        <v>5014</v>
      </c>
      <c r="BV827" s="84" t="s">
        <v>4720</v>
      </c>
    </row>
    <row r="828" spans="1:74" x14ac:dyDescent="0.3">
      <c r="A828" s="84" t="s">
        <v>433</v>
      </c>
      <c r="B828" s="84" t="s">
        <v>4551</v>
      </c>
      <c r="C828" s="84" t="s">
        <v>1103</v>
      </c>
      <c r="D828" s="84">
        <v>2018</v>
      </c>
      <c r="E828" s="84">
        <v>33</v>
      </c>
      <c r="F828" s="84" t="s">
        <v>1062</v>
      </c>
      <c r="G828" s="84" t="s">
        <v>1063</v>
      </c>
      <c r="H828" s="93" t="s">
        <v>1967</v>
      </c>
      <c r="I828" s="94">
        <v>0.03</v>
      </c>
      <c r="J828" s="93" t="s">
        <v>1075</v>
      </c>
      <c r="K828" s="184">
        <v>23.7</v>
      </c>
      <c r="L828" s="185">
        <v>1</v>
      </c>
      <c r="M828" s="96">
        <v>26</v>
      </c>
      <c r="N828" s="96">
        <v>0</v>
      </c>
      <c r="O828" s="96">
        <v>0</v>
      </c>
      <c r="P828" s="96">
        <v>0</v>
      </c>
      <c r="Q828" s="185">
        <v>0</v>
      </c>
      <c r="R828" s="96">
        <v>8</v>
      </c>
      <c r="S828" s="96">
        <v>122</v>
      </c>
      <c r="T828" s="96">
        <v>4</v>
      </c>
      <c r="U828" s="96">
        <v>15</v>
      </c>
      <c r="V828" s="96">
        <v>1</v>
      </c>
      <c r="W828" s="185">
        <v>18</v>
      </c>
      <c r="X828" s="96">
        <v>76</v>
      </c>
      <c r="Y828" s="96">
        <v>31</v>
      </c>
      <c r="AA828" s="96">
        <v>2</v>
      </c>
      <c r="AB828" s="96">
        <v>1</v>
      </c>
      <c r="AC828" s="96">
        <v>0</v>
      </c>
      <c r="AD828" s="96">
        <v>20</v>
      </c>
      <c r="AE828" s="188"/>
      <c r="AF828" s="96">
        <v>27</v>
      </c>
      <c r="AG828" s="97">
        <v>9.1999999999999993</v>
      </c>
      <c r="AH828" s="98">
        <v>1.2</v>
      </c>
      <c r="AI828" s="97">
        <v>6.8</v>
      </c>
      <c r="AJ828" s="97">
        <v>5.2</v>
      </c>
      <c r="AK828" s="99">
        <v>1.32</v>
      </c>
      <c r="AL828" s="100">
        <v>0.318</v>
      </c>
      <c r="AM828" s="99">
        <v>1.8</v>
      </c>
      <c r="AN828" s="99">
        <v>2.0499999999999998</v>
      </c>
      <c r="AO828" s="99">
        <v>7.0000000000000007E-2</v>
      </c>
      <c r="AP828" s="101">
        <v>0</v>
      </c>
      <c r="AT828" s="191">
        <v>0</v>
      </c>
      <c r="AU828" s="84">
        <v>458</v>
      </c>
      <c r="AV828" s="84">
        <v>99</v>
      </c>
      <c r="AX828" s="84" t="s">
        <v>1945</v>
      </c>
      <c r="AY828" s="97">
        <v>36.4</v>
      </c>
      <c r="AZ828" s="94">
        <v>5.23</v>
      </c>
      <c r="BA828" s="96">
        <v>96</v>
      </c>
      <c r="BB828" s="96">
        <v>9</v>
      </c>
      <c r="BC828" s="84" t="s">
        <v>1945</v>
      </c>
      <c r="BD828" s="97">
        <v>43</v>
      </c>
      <c r="BE828" s="94">
        <v>5.19</v>
      </c>
      <c r="BF828" s="96">
        <v>103</v>
      </c>
      <c r="BG828" s="96">
        <v>10</v>
      </c>
      <c r="BH828" s="97"/>
      <c r="BK828" s="96"/>
      <c r="BL828" s="94"/>
      <c r="BM828" s="36"/>
      <c r="BN828" s="70" t="s">
        <v>1065</v>
      </c>
      <c r="BO828" s="104"/>
      <c r="BP828" s="84" t="s">
        <v>4552</v>
      </c>
      <c r="BQ828" s="84">
        <v>457456</v>
      </c>
      <c r="BR828" s="36" t="s">
        <v>3790</v>
      </c>
      <c r="BS828" s="36" t="s">
        <v>3699</v>
      </c>
      <c r="BT828" s="36" t="s">
        <v>4153</v>
      </c>
      <c r="BU828" s="84" t="s">
        <v>3698</v>
      </c>
      <c r="BV828" s="84" t="s">
        <v>4722</v>
      </c>
    </row>
    <row r="829" spans="1:74" x14ac:dyDescent="0.3">
      <c r="A829" s="84" t="s">
        <v>2215</v>
      </c>
      <c r="B829" s="84" t="s">
        <v>34</v>
      </c>
      <c r="C829" s="84" t="s">
        <v>1103</v>
      </c>
      <c r="D829" s="84">
        <v>2018</v>
      </c>
      <c r="E829" s="84">
        <v>31</v>
      </c>
      <c r="F829" s="84" t="s">
        <v>1111</v>
      </c>
      <c r="G829" s="84" t="s">
        <v>1063</v>
      </c>
      <c r="H829" s="93" t="s">
        <v>1967</v>
      </c>
      <c r="I829" s="94">
        <v>0.04</v>
      </c>
      <c r="J829" s="93" t="s">
        <v>1075</v>
      </c>
      <c r="K829" s="184">
        <v>24.5</v>
      </c>
      <c r="L829" s="185">
        <v>1</v>
      </c>
      <c r="M829" s="96">
        <v>26</v>
      </c>
      <c r="N829" s="96">
        <v>0</v>
      </c>
      <c r="O829" s="96">
        <v>0</v>
      </c>
      <c r="P829" s="96">
        <v>0</v>
      </c>
      <c r="Q829" s="185">
        <v>0</v>
      </c>
      <c r="R829" s="96">
        <v>8</v>
      </c>
      <c r="S829" s="96">
        <v>126</v>
      </c>
      <c r="T829" s="96">
        <v>4</v>
      </c>
      <c r="U829" s="96">
        <v>15</v>
      </c>
      <c r="V829" s="96">
        <v>1</v>
      </c>
      <c r="W829" s="185">
        <v>18</v>
      </c>
      <c r="X829" s="96">
        <v>77</v>
      </c>
      <c r="Y829" s="96">
        <v>33</v>
      </c>
      <c r="AA829" s="96">
        <v>2</v>
      </c>
      <c r="AB829" s="96">
        <v>1</v>
      </c>
      <c r="AC829" s="96">
        <v>0</v>
      </c>
      <c r="AD829" s="96">
        <v>21</v>
      </c>
      <c r="AE829" s="188"/>
      <c r="AF829" s="96">
        <v>27</v>
      </c>
      <c r="AG829" s="97">
        <v>9</v>
      </c>
      <c r="AH829" s="98">
        <v>1.2</v>
      </c>
      <c r="AI829" s="97">
        <v>6.9</v>
      </c>
      <c r="AJ829" s="97">
        <v>5.2</v>
      </c>
      <c r="AK829" s="99">
        <v>1.27</v>
      </c>
      <c r="AL829" s="100">
        <v>0.33500000000000002</v>
      </c>
      <c r="AM829" s="99">
        <v>1.87</v>
      </c>
      <c r="AN829" s="99">
        <v>1.98</v>
      </c>
      <c r="AO829" s="99">
        <v>0.06</v>
      </c>
      <c r="AP829" s="101">
        <v>0</v>
      </c>
      <c r="AT829" s="191">
        <v>0</v>
      </c>
      <c r="AU829" s="84">
        <v>449</v>
      </c>
      <c r="AV829" s="84">
        <v>90</v>
      </c>
      <c r="AX829" s="84" t="s">
        <v>1945</v>
      </c>
      <c r="AY829" s="97">
        <v>37.200000000000003</v>
      </c>
      <c r="AZ829" s="94">
        <v>5.18</v>
      </c>
      <c r="BA829" s="96">
        <v>95</v>
      </c>
      <c r="BB829" s="96">
        <v>9</v>
      </c>
      <c r="BC829" s="84" t="s">
        <v>1945</v>
      </c>
      <c r="BD829" s="97">
        <v>43.8</v>
      </c>
      <c r="BE829" s="94">
        <v>5.16</v>
      </c>
      <c r="BF829" s="96">
        <v>102</v>
      </c>
      <c r="BG829" s="96">
        <v>11</v>
      </c>
      <c r="BH829" s="97"/>
      <c r="BK829" s="96"/>
      <c r="BL829" s="94"/>
      <c r="BM829" s="36"/>
      <c r="BN829" s="70" t="s">
        <v>1065</v>
      </c>
      <c r="BO829" s="104"/>
      <c r="BP829" s="84" t="s">
        <v>2216</v>
      </c>
      <c r="BQ829" s="84">
        <v>457779</v>
      </c>
      <c r="BR829" s="36" t="s">
        <v>3790</v>
      </c>
      <c r="BS829" s="36" t="s">
        <v>4153</v>
      </c>
      <c r="BT829" s="36" t="s">
        <v>5382</v>
      </c>
      <c r="BU829" s="84" t="s">
        <v>4401</v>
      </c>
      <c r="BV829" s="84" t="s">
        <v>4688</v>
      </c>
    </row>
    <row r="830" spans="1:74" x14ac:dyDescent="0.3">
      <c r="A830" s="84" t="s">
        <v>282</v>
      </c>
      <c r="B830" s="84" t="s">
        <v>331</v>
      </c>
      <c r="C830" s="84" t="s">
        <v>1103</v>
      </c>
      <c r="D830" s="84">
        <v>2018</v>
      </c>
      <c r="E830" s="84">
        <v>32</v>
      </c>
      <c r="F830" s="84" t="s">
        <v>1081</v>
      </c>
      <c r="G830" s="84" t="s">
        <v>1063</v>
      </c>
      <c r="H830" s="93" t="s">
        <v>1967</v>
      </c>
      <c r="I830" s="94">
        <v>0.22</v>
      </c>
      <c r="J830" s="93" t="s">
        <v>1075</v>
      </c>
      <c r="K830" s="184">
        <v>19.2</v>
      </c>
      <c r="L830" s="185">
        <v>1</v>
      </c>
      <c r="M830" s="96">
        <v>30</v>
      </c>
      <c r="N830" s="96">
        <v>0</v>
      </c>
      <c r="O830" s="96">
        <v>0</v>
      </c>
      <c r="P830" s="96">
        <v>0</v>
      </c>
      <c r="Q830" s="185">
        <v>0</v>
      </c>
      <c r="R830" s="96">
        <v>7</v>
      </c>
      <c r="S830" s="96">
        <v>116</v>
      </c>
      <c r="T830" s="96">
        <v>3</v>
      </c>
      <c r="U830" s="96">
        <v>12</v>
      </c>
      <c r="V830" s="96">
        <v>1</v>
      </c>
      <c r="W830" s="185">
        <v>21</v>
      </c>
      <c r="X830" s="96">
        <v>77</v>
      </c>
      <c r="Y830" s="96">
        <v>22</v>
      </c>
      <c r="AA830" s="96">
        <v>1</v>
      </c>
      <c r="AB830" s="96">
        <v>1</v>
      </c>
      <c r="AC830" s="96">
        <v>0</v>
      </c>
      <c r="AD830" s="96">
        <v>13</v>
      </c>
      <c r="AE830" s="188"/>
      <c r="AF830" s="96">
        <v>18</v>
      </c>
      <c r="AG830" s="97">
        <v>6.3</v>
      </c>
      <c r="AH830" s="98">
        <v>1.7</v>
      </c>
      <c r="AI830" s="97">
        <v>7.1</v>
      </c>
      <c r="AJ830" s="97">
        <v>4.0999999999999996</v>
      </c>
      <c r="AK830" s="99">
        <v>1.1100000000000001</v>
      </c>
      <c r="AL830" s="100">
        <v>0.32100000000000001</v>
      </c>
      <c r="AM830" s="99">
        <v>1.55</v>
      </c>
      <c r="AN830" s="99">
        <v>1.69</v>
      </c>
      <c r="AO830" s="99">
        <v>0.06</v>
      </c>
      <c r="AP830" s="101">
        <v>0</v>
      </c>
      <c r="AT830" s="191">
        <v>0</v>
      </c>
      <c r="AU830" s="84">
        <v>461</v>
      </c>
      <c r="AV830" s="84">
        <v>102</v>
      </c>
      <c r="AX830" s="84" t="s">
        <v>1955</v>
      </c>
      <c r="AY830" s="97">
        <v>39.700000000000003</v>
      </c>
      <c r="AZ830" s="94">
        <v>4.84</v>
      </c>
      <c r="BA830" s="96">
        <v>89</v>
      </c>
      <c r="BB830" s="96">
        <v>13</v>
      </c>
      <c r="BC830" s="84" t="s">
        <v>1955</v>
      </c>
      <c r="BD830" s="97">
        <v>46.3</v>
      </c>
      <c r="BE830" s="94">
        <v>4.91</v>
      </c>
      <c r="BF830" s="96">
        <v>97</v>
      </c>
      <c r="BG830" s="96">
        <v>13</v>
      </c>
      <c r="BH830" s="97"/>
      <c r="BK830" s="96"/>
      <c r="BL830" s="94"/>
      <c r="BM830" s="36"/>
      <c r="BN830" s="70" t="s">
        <v>1065</v>
      </c>
      <c r="BO830" s="104"/>
      <c r="BP830" s="84" t="s">
        <v>1813</v>
      </c>
      <c r="BQ830" s="84">
        <v>460701</v>
      </c>
      <c r="BR830" s="36" t="s">
        <v>3776</v>
      </c>
      <c r="BS830" s="36" t="s">
        <v>3612</v>
      </c>
      <c r="BT830" s="36" t="s">
        <v>3606</v>
      </c>
      <c r="BU830" s="84" t="s">
        <v>5926</v>
      </c>
      <c r="BV830" s="84" t="s">
        <v>4697</v>
      </c>
    </row>
    <row r="831" spans="1:74" x14ac:dyDescent="0.3">
      <c r="A831" s="84" t="s">
        <v>2141</v>
      </c>
      <c r="B831" s="84" t="s">
        <v>29</v>
      </c>
      <c r="C831" s="84" t="s">
        <v>1065</v>
      </c>
      <c r="D831" s="84">
        <v>2018</v>
      </c>
      <c r="E831" s="84">
        <v>30</v>
      </c>
      <c r="F831" s="84" t="s">
        <v>1116</v>
      </c>
      <c r="G831" s="84" t="s">
        <v>1063</v>
      </c>
      <c r="H831" s="93" t="s">
        <v>1967</v>
      </c>
      <c r="I831" s="94">
        <v>0.06</v>
      </c>
      <c r="J831" s="93" t="s">
        <v>1075</v>
      </c>
      <c r="K831" s="184">
        <v>25</v>
      </c>
      <c r="L831" s="185">
        <v>1</v>
      </c>
      <c r="M831" s="96">
        <v>26</v>
      </c>
      <c r="N831" s="96">
        <v>0</v>
      </c>
      <c r="O831" s="96">
        <v>0</v>
      </c>
      <c r="P831" s="96">
        <v>0</v>
      </c>
      <c r="Q831" s="185">
        <v>0</v>
      </c>
      <c r="R831" s="96">
        <v>9</v>
      </c>
      <c r="S831" s="96">
        <v>123</v>
      </c>
      <c r="T831" s="96">
        <v>4</v>
      </c>
      <c r="U831" s="96">
        <v>15</v>
      </c>
      <c r="V831" s="96">
        <v>1</v>
      </c>
      <c r="W831" s="185">
        <v>20</v>
      </c>
      <c r="X831" s="96">
        <v>78</v>
      </c>
      <c r="Y831" s="96">
        <v>30</v>
      </c>
      <c r="AA831" s="96">
        <v>2</v>
      </c>
      <c r="AB831" s="96">
        <v>1</v>
      </c>
      <c r="AC831" s="96">
        <v>0</v>
      </c>
      <c r="AD831" s="96">
        <v>19</v>
      </c>
      <c r="AE831" s="188"/>
      <c r="AF831" s="96">
        <v>27</v>
      </c>
      <c r="AG831" s="97">
        <v>9</v>
      </c>
      <c r="AH831" s="98">
        <v>1.4</v>
      </c>
      <c r="AI831" s="97">
        <v>7.3</v>
      </c>
      <c r="AJ831" s="97">
        <v>5</v>
      </c>
      <c r="AK831" s="99">
        <v>1.49</v>
      </c>
      <c r="AL831" s="100">
        <v>0.314</v>
      </c>
      <c r="AM831" s="99">
        <v>1.73</v>
      </c>
      <c r="AN831" s="99">
        <v>2.21</v>
      </c>
      <c r="AO831" s="99">
        <v>0.08</v>
      </c>
      <c r="AP831" s="101">
        <v>0</v>
      </c>
      <c r="AT831" s="191">
        <v>0</v>
      </c>
      <c r="AU831" s="84">
        <v>441</v>
      </c>
      <c r="AV831" s="84">
        <v>83</v>
      </c>
      <c r="AX831" s="84" t="s">
        <v>1945</v>
      </c>
      <c r="AY831" s="97">
        <v>37.1</v>
      </c>
      <c r="AZ831" s="94">
        <v>5.2</v>
      </c>
      <c r="BA831" s="96">
        <v>96</v>
      </c>
      <c r="BB831" s="96">
        <v>9</v>
      </c>
      <c r="BC831" s="84" t="s">
        <v>1945</v>
      </c>
      <c r="BD831" s="97">
        <v>43.8</v>
      </c>
      <c r="BE831" s="94">
        <v>5.15</v>
      </c>
      <c r="BF831" s="96">
        <v>102</v>
      </c>
      <c r="BG831" s="96">
        <v>11</v>
      </c>
      <c r="BH831" s="97"/>
      <c r="BK831" s="96"/>
      <c r="BL831" s="94"/>
      <c r="BM831" s="36"/>
      <c r="BN831" s="70" t="s">
        <v>1065</v>
      </c>
      <c r="BO831" s="104"/>
      <c r="BP831" s="84" t="s">
        <v>2142</v>
      </c>
      <c r="BQ831" s="84">
        <v>475138</v>
      </c>
      <c r="BR831" s="36" t="s">
        <v>3792</v>
      </c>
      <c r="BS831" s="36" t="s">
        <v>6259</v>
      </c>
      <c r="BT831" s="36" t="s">
        <v>5167</v>
      </c>
      <c r="BU831" s="84" t="s">
        <v>4426</v>
      </c>
      <c r="BV831" s="84" t="s">
        <v>4688</v>
      </c>
    </row>
    <row r="832" spans="1:74" x14ac:dyDescent="0.3">
      <c r="A832" s="84" t="s">
        <v>2157</v>
      </c>
      <c r="B832" s="84" t="s">
        <v>2158</v>
      </c>
      <c r="C832" s="84" t="s">
        <v>1065</v>
      </c>
      <c r="D832" s="84">
        <v>2018</v>
      </c>
      <c r="E832" s="84">
        <v>31</v>
      </c>
      <c r="F832" s="84" t="s">
        <v>1104</v>
      </c>
      <c r="G832" s="84" t="s">
        <v>1063</v>
      </c>
      <c r="H832" s="93" t="s">
        <v>1967</v>
      </c>
      <c r="I832" s="94">
        <v>0.09</v>
      </c>
      <c r="J832" s="93" t="s">
        <v>1075</v>
      </c>
      <c r="K832" s="184">
        <v>23.1</v>
      </c>
      <c r="L832" s="185">
        <v>1</v>
      </c>
      <c r="M832" s="96">
        <v>26</v>
      </c>
      <c r="N832" s="96">
        <v>0</v>
      </c>
      <c r="O832" s="96">
        <v>0</v>
      </c>
      <c r="P832" s="96">
        <v>0</v>
      </c>
      <c r="Q832" s="185">
        <v>0</v>
      </c>
      <c r="R832" s="96">
        <v>8</v>
      </c>
      <c r="S832" s="96">
        <v>119</v>
      </c>
      <c r="T832" s="96">
        <v>4</v>
      </c>
      <c r="U832" s="96">
        <v>13</v>
      </c>
      <c r="V832" s="96">
        <v>1</v>
      </c>
      <c r="W832" s="185">
        <v>21</v>
      </c>
      <c r="X832" s="96">
        <v>77</v>
      </c>
      <c r="Y832" s="96">
        <v>28</v>
      </c>
      <c r="AA832" s="96">
        <v>2</v>
      </c>
      <c r="AB832" s="96">
        <v>1</v>
      </c>
      <c r="AC832" s="96">
        <v>0</v>
      </c>
      <c r="AD832" s="96">
        <v>17</v>
      </c>
      <c r="AE832" s="188"/>
      <c r="AF832" s="96">
        <v>23</v>
      </c>
      <c r="AG832" s="97">
        <v>7.8</v>
      </c>
      <c r="AH832" s="98">
        <v>1.7</v>
      </c>
      <c r="AI832" s="97">
        <v>7.2</v>
      </c>
      <c r="AJ832" s="97">
        <v>4.3</v>
      </c>
      <c r="AK832" s="99">
        <v>1.33</v>
      </c>
      <c r="AL832" s="100">
        <v>0.32</v>
      </c>
      <c r="AM832" s="99">
        <v>1.64</v>
      </c>
      <c r="AN832" s="99">
        <v>1.95</v>
      </c>
      <c r="AO832" s="99">
        <v>7.0000000000000007E-2</v>
      </c>
      <c r="AP832" s="101">
        <v>0</v>
      </c>
      <c r="AT832" s="191">
        <v>0</v>
      </c>
      <c r="AU832" s="84">
        <v>455</v>
      </c>
      <c r="AV832" s="84">
        <v>96</v>
      </c>
      <c r="AX832" s="84" t="s">
        <v>1945</v>
      </c>
      <c r="AY832" s="97">
        <v>36.9</v>
      </c>
      <c r="AZ832" s="94">
        <v>5.03</v>
      </c>
      <c r="BA832" s="96">
        <v>92</v>
      </c>
      <c r="BB832" s="96">
        <v>11</v>
      </c>
      <c r="BC832" s="84" t="s">
        <v>1945</v>
      </c>
      <c r="BD832" s="97">
        <v>43.7</v>
      </c>
      <c r="BE832" s="94">
        <v>5.03</v>
      </c>
      <c r="BF832" s="96">
        <v>99</v>
      </c>
      <c r="BG832" s="96">
        <v>12</v>
      </c>
      <c r="BH832" s="97"/>
      <c r="BK832" s="96"/>
      <c r="BL832" s="94"/>
      <c r="BM832" s="36"/>
      <c r="BN832" s="70" t="s">
        <v>1065</v>
      </c>
      <c r="BO832" s="104"/>
      <c r="BP832" s="84" t="s">
        <v>2159</v>
      </c>
      <c r="BQ832" s="84">
        <v>476570</v>
      </c>
      <c r="BR832" s="36" t="s">
        <v>3795</v>
      </c>
      <c r="BS832" s="36" t="s">
        <v>4568</v>
      </c>
      <c r="BT832" s="36" t="s">
        <v>5050</v>
      </c>
      <c r="BU832" s="84" t="s">
        <v>5014</v>
      </c>
      <c r="BV832" s="84" t="s">
        <v>4688</v>
      </c>
    </row>
    <row r="833" spans="1:74" x14ac:dyDescent="0.3">
      <c r="A833" s="84" t="s">
        <v>2570</v>
      </c>
      <c r="B833" s="84" t="s">
        <v>82</v>
      </c>
      <c r="C833" s="84" t="s">
        <v>1065</v>
      </c>
      <c r="D833" s="84">
        <v>2018</v>
      </c>
      <c r="E833" s="84">
        <v>31</v>
      </c>
      <c r="F833" s="84" t="s">
        <v>1106</v>
      </c>
      <c r="G833" s="84" t="s">
        <v>1063</v>
      </c>
      <c r="H833" s="93" t="s">
        <v>1967</v>
      </c>
      <c r="I833" s="94">
        <v>0.01</v>
      </c>
      <c r="J833" s="93" t="s">
        <v>1075</v>
      </c>
      <c r="K833" s="184">
        <v>24.1</v>
      </c>
      <c r="L833" s="185">
        <v>1</v>
      </c>
      <c r="M833" s="96">
        <v>27</v>
      </c>
      <c r="N833" s="96">
        <v>0</v>
      </c>
      <c r="O833" s="96">
        <v>0</v>
      </c>
      <c r="P833" s="96">
        <v>0</v>
      </c>
      <c r="Q833" s="185">
        <v>0</v>
      </c>
      <c r="R833" s="96">
        <v>8</v>
      </c>
      <c r="S833" s="96">
        <v>125</v>
      </c>
      <c r="T833" s="96">
        <v>4</v>
      </c>
      <c r="U833" s="96">
        <v>16</v>
      </c>
      <c r="V833" s="96">
        <v>1</v>
      </c>
      <c r="W833" s="185">
        <v>18</v>
      </c>
      <c r="X833" s="96">
        <v>77</v>
      </c>
      <c r="Y833" s="96">
        <v>31</v>
      </c>
      <c r="AA833" s="96">
        <v>2</v>
      </c>
      <c r="AB833" s="96">
        <v>1</v>
      </c>
      <c r="AC833" s="96">
        <v>0</v>
      </c>
      <c r="AD833" s="96">
        <v>21</v>
      </c>
      <c r="AE833" s="188"/>
      <c r="AF833" s="96">
        <v>27</v>
      </c>
      <c r="AG833" s="97">
        <v>9</v>
      </c>
      <c r="AH833" s="98">
        <v>1.1000000000000001</v>
      </c>
      <c r="AI833" s="97">
        <v>7</v>
      </c>
      <c r="AJ833" s="97">
        <v>5.5</v>
      </c>
      <c r="AK833" s="99">
        <v>1.32</v>
      </c>
      <c r="AL833" s="100">
        <v>0.32500000000000001</v>
      </c>
      <c r="AM833" s="99">
        <v>1.86</v>
      </c>
      <c r="AN833" s="99">
        <v>2.08</v>
      </c>
      <c r="AO833" s="99">
        <v>7.0000000000000007E-2</v>
      </c>
      <c r="AP833" s="101">
        <v>0</v>
      </c>
      <c r="AT833" s="191">
        <v>0</v>
      </c>
      <c r="AU833" s="84">
        <v>456</v>
      </c>
      <c r="AV833" s="84">
        <v>97</v>
      </c>
      <c r="AX833" s="84" t="s">
        <v>1945</v>
      </c>
      <c r="AY833" s="97">
        <v>37</v>
      </c>
      <c r="AZ833" s="94">
        <v>5.21</v>
      </c>
      <c r="BA833" s="96">
        <v>96</v>
      </c>
      <c r="BB833" s="96">
        <v>9</v>
      </c>
      <c r="BC833" s="84" t="s">
        <v>1945</v>
      </c>
      <c r="BD833" s="97">
        <v>43.7</v>
      </c>
      <c r="BE833" s="94">
        <v>5.16</v>
      </c>
      <c r="BF833" s="96">
        <v>102</v>
      </c>
      <c r="BG833" s="96">
        <v>11</v>
      </c>
      <c r="BH833" s="97"/>
      <c r="BK833" s="96"/>
      <c r="BL833" s="94"/>
      <c r="BM833" s="36"/>
      <c r="BN833" s="70" t="s">
        <v>1065</v>
      </c>
      <c r="BO833" s="104"/>
      <c r="BP833" s="84" t="s">
        <v>2571</v>
      </c>
      <c r="BQ833" s="84">
        <v>489197</v>
      </c>
      <c r="BR833" s="36" t="s">
        <v>3792</v>
      </c>
      <c r="BS833" s="36" t="s">
        <v>3246</v>
      </c>
      <c r="BT833" s="36" t="s">
        <v>1283</v>
      </c>
      <c r="BU833" s="84" t="s">
        <v>2940</v>
      </c>
      <c r="BV833" s="84" t="s">
        <v>4688</v>
      </c>
    </row>
    <row r="834" spans="1:74" x14ac:dyDescent="0.3">
      <c r="A834" s="84" t="s">
        <v>5015</v>
      </c>
      <c r="B834" s="84" t="s">
        <v>14</v>
      </c>
      <c r="C834" s="84" t="s">
        <v>1065</v>
      </c>
      <c r="D834" s="84">
        <v>2018</v>
      </c>
      <c r="E834" s="84">
        <v>34</v>
      </c>
      <c r="F834" s="84" t="s">
        <v>1116</v>
      </c>
      <c r="G834" s="84" t="s">
        <v>1063</v>
      </c>
      <c r="H834" s="93" t="s">
        <v>1967</v>
      </c>
      <c r="I834" s="94">
        <v>0.08</v>
      </c>
      <c r="J834" s="93" t="s">
        <v>1075</v>
      </c>
      <c r="K834" s="184">
        <v>22.2</v>
      </c>
      <c r="L834" s="185">
        <v>1</v>
      </c>
      <c r="M834" s="96">
        <v>26</v>
      </c>
      <c r="N834" s="96">
        <v>0</v>
      </c>
      <c r="O834" s="96">
        <v>0</v>
      </c>
      <c r="P834" s="96">
        <v>0</v>
      </c>
      <c r="Q834" s="185">
        <v>0</v>
      </c>
      <c r="R834" s="96">
        <v>8</v>
      </c>
      <c r="S834" s="96">
        <v>120</v>
      </c>
      <c r="T834" s="96">
        <v>4</v>
      </c>
      <c r="U834" s="96">
        <v>15</v>
      </c>
      <c r="V834" s="96">
        <v>2</v>
      </c>
      <c r="W834" s="185">
        <v>18</v>
      </c>
      <c r="X834" s="96">
        <v>76</v>
      </c>
      <c r="Y834" s="96">
        <v>28</v>
      </c>
      <c r="AA834" s="96">
        <v>2</v>
      </c>
      <c r="AB834" s="96">
        <v>1</v>
      </c>
      <c r="AC834" s="96">
        <v>0</v>
      </c>
      <c r="AD834" s="96">
        <v>18</v>
      </c>
      <c r="AE834" s="188"/>
      <c r="AF834" s="96">
        <v>25</v>
      </c>
      <c r="AG834" s="97">
        <v>8.5</v>
      </c>
      <c r="AH834" s="98">
        <v>1.2</v>
      </c>
      <c r="AI834" s="97">
        <v>6.9</v>
      </c>
      <c r="AJ834" s="97">
        <v>5.0999999999999996</v>
      </c>
      <c r="AK834" s="99">
        <v>1.4</v>
      </c>
      <c r="AL834" s="100">
        <v>0.308</v>
      </c>
      <c r="AM834" s="99">
        <v>1.74</v>
      </c>
      <c r="AN834" s="99">
        <v>2.12</v>
      </c>
      <c r="AO834" s="99">
        <v>7.0000000000000007E-2</v>
      </c>
      <c r="AP834" s="101">
        <v>0</v>
      </c>
      <c r="AT834" s="191">
        <v>0</v>
      </c>
      <c r="AU834" s="84">
        <v>439</v>
      </c>
      <c r="AV834" s="84">
        <v>81</v>
      </c>
      <c r="AX834" s="84" t="s">
        <v>1945</v>
      </c>
      <c r="AY834" s="97">
        <v>35.799999999999997</v>
      </c>
      <c r="AZ834" s="94">
        <v>5.19</v>
      </c>
      <c r="BA834" s="96">
        <v>95</v>
      </c>
      <c r="BB834" s="96">
        <v>9</v>
      </c>
      <c r="BC834" s="84" t="s">
        <v>1945</v>
      </c>
      <c r="BD834" s="97">
        <v>42.7</v>
      </c>
      <c r="BE834" s="94">
        <v>5.14</v>
      </c>
      <c r="BF834" s="96">
        <v>102</v>
      </c>
      <c r="BG834" s="96">
        <v>11</v>
      </c>
      <c r="BH834" s="97"/>
      <c r="BK834" s="96"/>
      <c r="BL834" s="94"/>
      <c r="BM834" s="36"/>
      <c r="BN834" s="70" t="s">
        <v>1065</v>
      </c>
      <c r="BO834" s="104"/>
      <c r="BP834" s="84" t="s">
        <v>5016</v>
      </c>
      <c r="BQ834" s="84">
        <v>501936</v>
      </c>
      <c r="BR834" s="36" t="s">
        <v>4717</v>
      </c>
      <c r="BS834" s="36" t="s">
        <v>3697</v>
      </c>
      <c r="BT834" s="36" t="s">
        <v>5050</v>
      </c>
      <c r="BU834" s="84" t="s">
        <v>3611</v>
      </c>
      <c r="BV834" s="84" t="s">
        <v>4722</v>
      </c>
    </row>
    <row r="835" spans="1:74" x14ac:dyDescent="0.3">
      <c r="A835" s="84" t="s">
        <v>2475</v>
      </c>
      <c r="B835" s="84" t="s">
        <v>284</v>
      </c>
      <c r="C835" s="84" t="s">
        <v>1065</v>
      </c>
      <c r="D835" s="84">
        <v>2018</v>
      </c>
      <c r="E835" s="84">
        <v>30</v>
      </c>
      <c r="F835" s="84" t="s">
        <v>1106</v>
      </c>
      <c r="G835" s="84" t="s">
        <v>1063</v>
      </c>
      <c r="H835" s="93" t="s">
        <v>1967</v>
      </c>
      <c r="I835" s="94">
        <v>0.13</v>
      </c>
      <c r="J835" s="93" t="s">
        <v>1075</v>
      </c>
      <c r="K835" s="184">
        <v>23.9</v>
      </c>
      <c r="L835" s="185">
        <v>1</v>
      </c>
      <c r="M835" s="96">
        <v>25</v>
      </c>
      <c r="N835" s="96">
        <v>0</v>
      </c>
      <c r="O835" s="96">
        <v>0</v>
      </c>
      <c r="P835" s="96">
        <v>0</v>
      </c>
      <c r="Q835" s="185">
        <v>0</v>
      </c>
      <c r="R835" s="96">
        <v>8</v>
      </c>
      <c r="S835" s="96">
        <v>124</v>
      </c>
      <c r="T835" s="96">
        <v>4</v>
      </c>
      <c r="U835" s="96">
        <v>13</v>
      </c>
      <c r="V835" s="96">
        <v>1</v>
      </c>
      <c r="W835" s="185">
        <v>22</v>
      </c>
      <c r="X835" s="96">
        <v>78</v>
      </c>
      <c r="Y835" s="96">
        <v>30</v>
      </c>
      <c r="AA835" s="96">
        <v>2</v>
      </c>
      <c r="AB835" s="96">
        <v>1</v>
      </c>
      <c r="AC835" s="96">
        <v>0</v>
      </c>
      <c r="AD835" s="96">
        <v>20</v>
      </c>
      <c r="AE835" s="188"/>
      <c r="AF835" s="96">
        <v>23</v>
      </c>
      <c r="AG835" s="97">
        <v>7.6</v>
      </c>
      <c r="AH835" s="98">
        <v>1.6</v>
      </c>
      <c r="AI835" s="97">
        <v>7.4</v>
      </c>
      <c r="AJ835" s="97">
        <v>4.4000000000000004</v>
      </c>
      <c r="AK835" s="99">
        <v>1.49</v>
      </c>
      <c r="AL835" s="100">
        <v>0.33100000000000002</v>
      </c>
      <c r="AM835" s="99">
        <v>1.72</v>
      </c>
      <c r="AN835" s="99">
        <v>2.15</v>
      </c>
      <c r="AO835" s="99">
        <v>0.08</v>
      </c>
      <c r="AP835" s="101">
        <v>0</v>
      </c>
      <c r="AT835" s="191">
        <v>0</v>
      </c>
      <c r="AU835" s="84">
        <v>459</v>
      </c>
      <c r="AV835" s="84">
        <v>100</v>
      </c>
      <c r="AX835" s="84" t="s">
        <v>1945</v>
      </c>
      <c r="AY835" s="97">
        <v>37.299999999999997</v>
      </c>
      <c r="AZ835" s="94">
        <v>5.08</v>
      </c>
      <c r="BA835" s="96">
        <v>94</v>
      </c>
      <c r="BB835" s="96">
        <v>10</v>
      </c>
      <c r="BC835" s="84" t="s">
        <v>1945</v>
      </c>
      <c r="BD835" s="97">
        <v>44.2</v>
      </c>
      <c r="BE835" s="94">
        <v>5.07</v>
      </c>
      <c r="BF835" s="96">
        <v>100</v>
      </c>
      <c r="BG835" s="96">
        <v>11</v>
      </c>
      <c r="BH835" s="97"/>
      <c r="BK835" s="96"/>
      <c r="BL835" s="94"/>
      <c r="BM835" s="36"/>
      <c r="BN835" s="70" t="s">
        <v>1065</v>
      </c>
      <c r="BO835" s="104"/>
      <c r="BP835" s="84" t="s">
        <v>3389</v>
      </c>
      <c r="BQ835" s="84">
        <v>504083</v>
      </c>
      <c r="BR835" s="36" t="s">
        <v>3795</v>
      </c>
      <c r="BS835" s="36" t="s">
        <v>4426</v>
      </c>
      <c r="BT835" s="36" t="s">
        <v>4568</v>
      </c>
      <c r="BU835" s="84" t="s">
        <v>3705</v>
      </c>
      <c r="BV835" s="84" t="s">
        <v>4688</v>
      </c>
    </row>
    <row r="836" spans="1:74" x14ac:dyDescent="0.3">
      <c r="A836" s="84" t="s">
        <v>531</v>
      </c>
      <c r="B836" s="84" t="s">
        <v>439</v>
      </c>
      <c r="C836" s="84" t="s">
        <v>1065</v>
      </c>
      <c r="D836" s="84">
        <v>2018</v>
      </c>
      <c r="E836" s="84">
        <v>29</v>
      </c>
      <c r="F836" s="84" t="s">
        <v>1107</v>
      </c>
      <c r="G836" s="84" t="s">
        <v>1063</v>
      </c>
      <c r="H836" s="93" t="s">
        <v>1967</v>
      </c>
      <c r="I836" s="94">
        <v>0.01</v>
      </c>
      <c r="J836" s="93" t="s">
        <v>1075</v>
      </c>
      <c r="K836" s="184">
        <v>25.8</v>
      </c>
      <c r="L836" s="185">
        <v>1</v>
      </c>
      <c r="M836" s="96">
        <v>27</v>
      </c>
      <c r="N836" s="96">
        <v>0</v>
      </c>
      <c r="O836" s="96">
        <v>0</v>
      </c>
      <c r="P836" s="96">
        <v>0</v>
      </c>
      <c r="Q836" s="185">
        <v>0</v>
      </c>
      <c r="R836" s="96">
        <v>9</v>
      </c>
      <c r="S836" s="96">
        <v>124</v>
      </c>
      <c r="T836" s="96">
        <v>4</v>
      </c>
      <c r="U836" s="96">
        <v>14</v>
      </c>
      <c r="V836" s="96">
        <v>1</v>
      </c>
      <c r="W836" s="185">
        <v>20</v>
      </c>
      <c r="X836" s="96">
        <v>78</v>
      </c>
      <c r="Y836" s="96">
        <v>31</v>
      </c>
      <c r="AA836" s="96">
        <v>2</v>
      </c>
      <c r="AB836" s="96">
        <v>2</v>
      </c>
      <c r="AC836" s="96">
        <v>0</v>
      </c>
      <c r="AD836" s="96">
        <v>20</v>
      </c>
      <c r="AE836" s="188"/>
      <c r="AF836" s="96">
        <v>26</v>
      </c>
      <c r="AG836" s="97">
        <v>8.9</v>
      </c>
      <c r="AH836" s="98">
        <v>1.4</v>
      </c>
      <c r="AI836" s="97">
        <v>7.3</v>
      </c>
      <c r="AJ836" s="97">
        <v>4.9000000000000004</v>
      </c>
      <c r="AK836" s="99">
        <v>1.44</v>
      </c>
      <c r="AL836" s="100">
        <v>0.316</v>
      </c>
      <c r="AM836" s="99">
        <v>1.74</v>
      </c>
      <c r="AN836" s="99">
        <v>2.14</v>
      </c>
      <c r="AO836" s="99">
        <v>0.08</v>
      </c>
      <c r="AP836" s="101">
        <v>0</v>
      </c>
      <c r="AT836" s="191">
        <v>0</v>
      </c>
      <c r="AU836" s="84">
        <v>438</v>
      </c>
      <c r="AV836" s="84">
        <v>80</v>
      </c>
      <c r="AX836" s="84" t="s">
        <v>1945</v>
      </c>
      <c r="AY836" s="97">
        <v>37.4</v>
      </c>
      <c r="AZ836" s="94">
        <v>5.16</v>
      </c>
      <c r="BA836" s="96">
        <v>95</v>
      </c>
      <c r="BB836" s="96">
        <v>10</v>
      </c>
      <c r="BC836" s="84" t="s">
        <v>1945</v>
      </c>
      <c r="BD836" s="97">
        <v>44</v>
      </c>
      <c r="BE836" s="94">
        <v>5.13</v>
      </c>
      <c r="BF836" s="96">
        <v>101</v>
      </c>
      <c r="BG836" s="96">
        <v>11</v>
      </c>
      <c r="BH836" s="97"/>
      <c r="BK836" s="96"/>
      <c r="BL836" s="94"/>
      <c r="BM836" s="36"/>
      <c r="BN836" s="70" t="s">
        <v>1065</v>
      </c>
      <c r="BO836" s="104"/>
      <c r="BP836" s="84" t="s">
        <v>1346</v>
      </c>
      <c r="BQ836" s="84">
        <v>506560</v>
      </c>
      <c r="BR836" s="36" t="s">
        <v>3792</v>
      </c>
      <c r="BS836" s="36" t="s">
        <v>5089</v>
      </c>
      <c r="BT836" s="36" t="s">
        <v>5476</v>
      </c>
      <c r="BU836" s="84" t="s">
        <v>4426</v>
      </c>
      <c r="BV836" s="84" t="s">
        <v>4721</v>
      </c>
    </row>
    <row r="837" spans="1:74" x14ac:dyDescent="0.3">
      <c r="A837" s="84" t="s">
        <v>159</v>
      </c>
      <c r="B837" s="84" t="s">
        <v>380</v>
      </c>
      <c r="C837" s="84" t="s">
        <v>1065</v>
      </c>
      <c r="D837" s="84">
        <v>2018</v>
      </c>
      <c r="E837" s="84">
        <v>34</v>
      </c>
      <c r="F837" s="84" t="s">
        <v>1085</v>
      </c>
      <c r="G837" s="84" t="s">
        <v>1063</v>
      </c>
      <c r="H837" s="93" t="s">
        <v>1967</v>
      </c>
      <c r="I837" s="94">
        <v>0.12</v>
      </c>
      <c r="J837" s="93" t="s">
        <v>1075</v>
      </c>
      <c r="K837" s="184">
        <v>20</v>
      </c>
      <c r="L837" s="185">
        <v>1</v>
      </c>
      <c r="M837" s="96">
        <v>28</v>
      </c>
      <c r="N837" s="96">
        <v>0</v>
      </c>
      <c r="O837" s="96">
        <v>0</v>
      </c>
      <c r="P837" s="96">
        <v>0</v>
      </c>
      <c r="Q837" s="185">
        <v>0</v>
      </c>
      <c r="R837" s="96">
        <v>8</v>
      </c>
      <c r="S837" s="96">
        <v>115</v>
      </c>
      <c r="T837" s="96">
        <v>4</v>
      </c>
      <c r="U837" s="96">
        <v>13</v>
      </c>
      <c r="V837" s="96">
        <v>1</v>
      </c>
      <c r="W837" s="185">
        <v>23</v>
      </c>
      <c r="X837" s="96">
        <v>76</v>
      </c>
      <c r="Y837" s="96">
        <v>23</v>
      </c>
      <c r="AA837" s="96">
        <v>1</v>
      </c>
      <c r="AB837" s="96">
        <v>1</v>
      </c>
      <c r="AC837" s="96">
        <v>0</v>
      </c>
      <c r="AD837" s="96">
        <v>15</v>
      </c>
      <c r="AE837" s="188"/>
      <c r="AF837" s="96">
        <v>20</v>
      </c>
      <c r="AG837" s="97">
        <v>6.8</v>
      </c>
      <c r="AH837" s="98">
        <v>1.8</v>
      </c>
      <c r="AI837" s="97">
        <v>8.1</v>
      </c>
      <c r="AJ837" s="97">
        <v>4.4000000000000004</v>
      </c>
      <c r="AK837" s="99">
        <v>1.47</v>
      </c>
      <c r="AL837" s="100">
        <v>0.31</v>
      </c>
      <c r="AM837" s="99">
        <v>1.56</v>
      </c>
      <c r="AN837" s="99">
        <v>2.12</v>
      </c>
      <c r="AO837" s="99">
        <v>0.08</v>
      </c>
      <c r="AP837" s="101">
        <v>0</v>
      </c>
      <c r="AT837" s="191">
        <v>0</v>
      </c>
      <c r="AU837" s="84">
        <v>454</v>
      </c>
      <c r="AV837" s="84">
        <v>95</v>
      </c>
      <c r="AX837" s="84" t="s">
        <v>1955</v>
      </c>
      <c r="AY837" s="97">
        <v>39.4</v>
      </c>
      <c r="AZ837" s="94">
        <v>4.78</v>
      </c>
      <c r="BA837" s="96">
        <v>88</v>
      </c>
      <c r="BB837" s="96">
        <v>13</v>
      </c>
      <c r="BC837" s="84" t="s">
        <v>1955</v>
      </c>
      <c r="BD837" s="97">
        <v>45.8</v>
      </c>
      <c r="BE837" s="94">
        <v>4.91</v>
      </c>
      <c r="BF837" s="96">
        <v>97</v>
      </c>
      <c r="BG837" s="96">
        <v>13</v>
      </c>
      <c r="BH837" s="97"/>
      <c r="BK837" s="96"/>
      <c r="BL837" s="94"/>
      <c r="BM837" s="36"/>
      <c r="BN837" s="70" t="s">
        <v>1065</v>
      </c>
      <c r="BO837" s="104"/>
      <c r="BP837" s="84" t="s">
        <v>4373</v>
      </c>
      <c r="BQ837" s="84">
        <v>514669</v>
      </c>
      <c r="BR837" s="36" t="s">
        <v>4708</v>
      </c>
      <c r="BS837" s="36" t="s">
        <v>4568</v>
      </c>
      <c r="BT837" s="36" t="s">
        <v>6229</v>
      </c>
      <c r="BU837" s="84" t="s">
        <v>3194</v>
      </c>
      <c r="BV837" s="84" t="s">
        <v>4722</v>
      </c>
    </row>
    <row r="838" spans="1:74" x14ac:dyDescent="0.3">
      <c r="A838" s="84" t="s">
        <v>300</v>
      </c>
      <c r="B838" s="84" t="s">
        <v>328</v>
      </c>
      <c r="C838" s="84" t="s">
        <v>1065</v>
      </c>
      <c r="D838" s="84">
        <v>2018</v>
      </c>
      <c r="E838" s="84">
        <v>28</v>
      </c>
      <c r="F838" s="84" t="s">
        <v>1100</v>
      </c>
      <c r="G838" s="84" t="s">
        <v>1063</v>
      </c>
      <c r="H838" s="93" t="s">
        <v>1967</v>
      </c>
      <c r="I838" s="94">
        <v>0.02</v>
      </c>
      <c r="J838" s="93" t="s">
        <v>1075</v>
      </c>
      <c r="K838" s="184">
        <v>26.9</v>
      </c>
      <c r="L838" s="185">
        <v>1</v>
      </c>
      <c r="M838" s="96">
        <v>27</v>
      </c>
      <c r="N838" s="96">
        <v>0</v>
      </c>
      <c r="O838" s="96">
        <v>0</v>
      </c>
      <c r="P838" s="96">
        <v>0</v>
      </c>
      <c r="Q838" s="185">
        <v>0</v>
      </c>
      <c r="R838" s="96">
        <v>9</v>
      </c>
      <c r="S838" s="96">
        <v>128</v>
      </c>
      <c r="T838" s="96">
        <v>5</v>
      </c>
      <c r="U838" s="96">
        <v>16</v>
      </c>
      <c r="V838" s="96">
        <v>1</v>
      </c>
      <c r="W838" s="185">
        <v>19</v>
      </c>
      <c r="X838" s="96">
        <v>80</v>
      </c>
      <c r="Y838" s="96">
        <v>33</v>
      </c>
      <c r="AA838" s="96">
        <v>2</v>
      </c>
      <c r="AB838" s="96">
        <v>1</v>
      </c>
      <c r="AC838" s="96">
        <v>0</v>
      </c>
      <c r="AD838" s="96">
        <v>21</v>
      </c>
      <c r="AE838" s="188"/>
      <c r="AF838" s="96">
        <v>27</v>
      </c>
      <c r="AG838" s="97">
        <v>9.1</v>
      </c>
      <c r="AH838" s="98">
        <v>1.2</v>
      </c>
      <c r="AI838" s="97">
        <v>7.2</v>
      </c>
      <c r="AJ838" s="97">
        <v>5.2</v>
      </c>
      <c r="AK838" s="99">
        <v>1.68</v>
      </c>
      <c r="AL838" s="100">
        <v>0.31900000000000001</v>
      </c>
      <c r="AM838" s="99">
        <v>1.83</v>
      </c>
      <c r="AN838" s="99">
        <v>2.44</v>
      </c>
      <c r="AO838" s="99">
        <v>0.09</v>
      </c>
      <c r="AP838" s="101">
        <v>0</v>
      </c>
      <c r="AT838" s="191">
        <v>0</v>
      </c>
      <c r="AU838" s="84">
        <v>464</v>
      </c>
      <c r="AV838" s="84">
        <v>105</v>
      </c>
      <c r="AX838" s="84" t="s">
        <v>1945</v>
      </c>
      <c r="AY838" s="97">
        <v>37.9</v>
      </c>
      <c r="AZ838" s="94">
        <v>5.35</v>
      </c>
      <c r="BA838" s="96">
        <v>98</v>
      </c>
      <c r="BB838" s="96">
        <v>9</v>
      </c>
      <c r="BC838" s="84" t="s">
        <v>1945</v>
      </c>
      <c r="BD838" s="97">
        <v>44.4</v>
      </c>
      <c r="BE838" s="94">
        <v>5.23</v>
      </c>
      <c r="BF838" s="96">
        <v>103</v>
      </c>
      <c r="BG838" s="96">
        <v>10</v>
      </c>
      <c r="BH838" s="97"/>
      <c r="BK838" s="96"/>
      <c r="BL838" s="94"/>
      <c r="BM838" s="36"/>
      <c r="BN838" s="70" t="s">
        <v>1065</v>
      </c>
      <c r="BO838" s="104"/>
      <c r="BP838" s="84" t="s">
        <v>1090</v>
      </c>
      <c r="BQ838" s="84">
        <v>514913</v>
      </c>
      <c r="BR838" s="36" t="s">
        <v>3792</v>
      </c>
      <c r="BS838" s="36" t="s">
        <v>6200</v>
      </c>
      <c r="BT838" s="36" t="s">
        <v>5349</v>
      </c>
      <c r="BU838" s="84" t="s">
        <v>5089</v>
      </c>
      <c r="BV838" s="84" t="s">
        <v>4718</v>
      </c>
    </row>
    <row r="839" spans="1:74" x14ac:dyDescent="0.3">
      <c r="A839" s="84" t="s">
        <v>352</v>
      </c>
      <c r="B839" s="84" t="s">
        <v>4313</v>
      </c>
      <c r="C839" s="84" t="s">
        <v>1065</v>
      </c>
      <c r="D839" s="84">
        <v>2018</v>
      </c>
      <c r="E839" s="84">
        <v>29</v>
      </c>
      <c r="F839" s="84" t="s">
        <v>1111</v>
      </c>
      <c r="G839" s="84" t="s">
        <v>1063</v>
      </c>
      <c r="H839" s="93" t="s">
        <v>1967</v>
      </c>
      <c r="I839" s="94">
        <v>0.17</v>
      </c>
      <c r="J839" s="93" t="s">
        <v>1075</v>
      </c>
      <c r="K839" s="184">
        <v>30</v>
      </c>
      <c r="L839" s="185">
        <v>1</v>
      </c>
      <c r="M839" s="96">
        <v>10</v>
      </c>
      <c r="N839" s="96">
        <v>4</v>
      </c>
      <c r="O839" s="96">
        <v>0</v>
      </c>
      <c r="P839" s="96">
        <v>0</v>
      </c>
      <c r="Q839" s="185">
        <v>0</v>
      </c>
      <c r="R839" s="96">
        <v>2</v>
      </c>
      <c r="S839" s="96">
        <v>118</v>
      </c>
      <c r="T839" s="96">
        <v>4</v>
      </c>
      <c r="U839" s="96">
        <v>12</v>
      </c>
      <c r="V839" s="96">
        <v>1</v>
      </c>
      <c r="W839" s="185">
        <v>21</v>
      </c>
      <c r="X839" s="96">
        <v>79</v>
      </c>
      <c r="Y839" s="96">
        <v>34</v>
      </c>
      <c r="AA839" s="96">
        <v>1</v>
      </c>
      <c r="AB839" s="96">
        <v>1</v>
      </c>
      <c r="AC839" s="96">
        <v>0</v>
      </c>
      <c r="AD839" s="96">
        <v>20</v>
      </c>
      <c r="AE839" s="188"/>
      <c r="AF839" s="96">
        <v>29</v>
      </c>
      <c r="AG839" s="97">
        <v>9.9</v>
      </c>
      <c r="AH839" s="98">
        <v>1.7</v>
      </c>
      <c r="AI839" s="97">
        <v>7.5</v>
      </c>
      <c r="AJ839" s="97">
        <v>4.0999999999999996</v>
      </c>
      <c r="AK839" s="99">
        <v>1.46</v>
      </c>
      <c r="AL839" s="100">
        <v>0.29699999999999999</v>
      </c>
      <c r="AM839" s="99">
        <v>1.58</v>
      </c>
      <c r="AN839" s="99">
        <v>2.08</v>
      </c>
      <c r="AO839" s="99">
        <v>0.08</v>
      </c>
      <c r="AP839" s="101">
        <v>0</v>
      </c>
      <c r="AT839" s="191">
        <v>0</v>
      </c>
      <c r="AU839" s="84">
        <v>457</v>
      </c>
      <c r="AV839" s="84">
        <v>98</v>
      </c>
      <c r="AX839" s="84" t="s">
        <v>1859</v>
      </c>
      <c r="AY839" s="97">
        <v>64.7</v>
      </c>
      <c r="AZ839" s="94">
        <v>4.83</v>
      </c>
      <c r="BA839" s="96">
        <v>89</v>
      </c>
      <c r="BB839" s="96">
        <v>17</v>
      </c>
      <c r="BC839" s="84" t="s">
        <v>1859</v>
      </c>
      <c r="BD839" s="97">
        <v>79.7</v>
      </c>
      <c r="BE839" s="94">
        <v>4.7</v>
      </c>
      <c r="BF839" s="96">
        <v>93</v>
      </c>
      <c r="BG839" s="96">
        <v>22</v>
      </c>
      <c r="BH839" s="97"/>
      <c r="BK839" s="96"/>
      <c r="BL839" s="94"/>
      <c r="BM839" s="36"/>
      <c r="BN839" s="70" t="s">
        <v>1065</v>
      </c>
      <c r="BO839" s="104"/>
      <c r="BP839" s="84" t="s">
        <v>4314</v>
      </c>
      <c r="BQ839" s="84">
        <v>516414</v>
      </c>
      <c r="BR839" s="36" t="s">
        <v>3767</v>
      </c>
      <c r="BS839" s="36" t="s">
        <v>5033</v>
      </c>
      <c r="BT839" s="36" t="s">
        <v>5856</v>
      </c>
      <c r="BU839" s="84" t="s">
        <v>3715</v>
      </c>
      <c r="BV839" s="84" t="s">
        <v>4721</v>
      </c>
    </row>
    <row r="840" spans="1:74" x14ac:dyDescent="0.3">
      <c r="A840" s="84" t="s">
        <v>3319</v>
      </c>
      <c r="B840" s="84" t="s">
        <v>20</v>
      </c>
      <c r="C840" s="84" t="s">
        <v>1065</v>
      </c>
      <c r="D840" s="84">
        <v>2018</v>
      </c>
      <c r="E840" s="84">
        <v>28</v>
      </c>
      <c r="F840" s="84" t="s">
        <v>1567</v>
      </c>
      <c r="G840" s="84" t="s">
        <v>1063</v>
      </c>
      <c r="H840" s="93" t="s">
        <v>1967</v>
      </c>
      <c r="I840" s="94">
        <v>0.36</v>
      </c>
      <c r="J840" s="93" t="s">
        <v>1075</v>
      </c>
      <c r="K840" s="184">
        <v>37.200000000000003</v>
      </c>
      <c r="L840" s="185">
        <v>2</v>
      </c>
      <c r="M840" s="96">
        <v>12</v>
      </c>
      <c r="N840" s="96">
        <v>3</v>
      </c>
      <c r="O840" s="96">
        <v>0</v>
      </c>
      <c r="P840" s="96">
        <v>0</v>
      </c>
      <c r="Q840" s="185">
        <v>0</v>
      </c>
      <c r="R840" s="96">
        <v>2</v>
      </c>
      <c r="S840" s="96">
        <v>115</v>
      </c>
      <c r="T840" s="96">
        <v>3</v>
      </c>
      <c r="U840" s="96">
        <v>9</v>
      </c>
      <c r="V840" s="96">
        <v>1</v>
      </c>
      <c r="W840" s="185">
        <v>20</v>
      </c>
      <c r="X840" s="96">
        <v>81</v>
      </c>
      <c r="Y840" s="96">
        <v>38</v>
      </c>
      <c r="AA840" s="96">
        <v>1</v>
      </c>
      <c r="AB840" s="96">
        <v>1</v>
      </c>
      <c r="AC840" s="96">
        <v>0</v>
      </c>
      <c r="AD840" s="96">
        <v>18</v>
      </c>
      <c r="AE840" s="188"/>
      <c r="AF840" s="96">
        <v>35</v>
      </c>
      <c r="AG840" s="97">
        <v>11.7</v>
      </c>
      <c r="AH840" s="98">
        <v>2.1</v>
      </c>
      <c r="AI840" s="97">
        <v>6.8</v>
      </c>
      <c r="AJ840" s="97">
        <v>3.1</v>
      </c>
      <c r="AK840" s="99">
        <v>0.96</v>
      </c>
      <c r="AL840" s="100">
        <v>0.28100000000000003</v>
      </c>
      <c r="AM840" s="99">
        <v>1.39</v>
      </c>
      <c r="AN840" s="99">
        <v>1.41</v>
      </c>
      <c r="AO840" s="99">
        <v>0.05</v>
      </c>
      <c r="AP840" s="101">
        <v>0</v>
      </c>
      <c r="AT840" s="191">
        <v>0</v>
      </c>
      <c r="AU840" s="84">
        <v>444</v>
      </c>
      <c r="AV840" s="84">
        <v>85</v>
      </c>
      <c r="AX840" s="84" t="s">
        <v>1859</v>
      </c>
      <c r="AY840" s="97">
        <v>64</v>
      </c>
      <c r="AZ840" s="94">
        <v>4.5</v>
      </c>
      <c r="BA840" s="96">
        <v>83</v>
      </c>
      <c r="BB840" s="96">
        <v>22</v>
      </c>
      <c r="BC840" s="84" t="s">
        <v>1859</v>
      </c>
      <c r="BD840" s="97">
        <v>78.400000000000006</v>
      </c>
      <c r="BE840" s="94">
        <v>4.49</v>
      </c>
      <c r="BF840" s="96">
        <v>89</v>
      </c>
      <c r="BG840" s="96">
        <v>25</v>
      </c>
      <c r="BH840" s="97"/>
      <c r="BK840" s="96"/>
      <c r="BL840" s="94"/>
      <c r="BM840" s="36"/>
      <c r="BN840" s="70" t="s">
        <v>1065</v>
      </c>
      <c r="BO840" s="104"/>
      <c r="BP840" s="84" t="s">
        <v>3318</v>
      </c>
      <c r="BQ840" s="84">
        <v>516910</v>
      </c>
      <c r="BR840" s="36" t="s">
        <v>3809</v>
      </c>
      <c r="BS840" s="36" t="s">
        <v>4443</v>
      </c>
      <c r="BT840" s="36" t="s">
        <v>4258</v>
      </c>
      <c r="BU840" s="84" t="s">
        <v>3609</v>
      </c>
      <c r="BV840" s="84" t="s">
        <v>4716</v>
      </c>
    </row>
    <row r="841" spans="1:74" x14ac:dyDescent="0.3">
      <c r="A841" s="84" t="s">
        <v>461</v>
      </c>
      <c r="B841" s="84" t="s">
        <v>2185</v>
      </c>
      <c r="C841" s="84" t="s">
        <v>1103</v>
      </c>
      <c r="D841" s="84">
        <v>2018</v>
      </c>
      <c r="E841" s="84">
        <v>30</v>
      </c>
      <c r="F841" s="84" t="s">
        <v>1106</v>
      </c>
      <c r="G841" s="84" t="s">
        <v>1063</v>
      </c>
      <c r="H841" s="93" t="s">
        <v>1967</v>
      </c>
      <c r="I841" s="94">
        <v>0.06</v>
      </c>
      <c r="J841" s="93" t="s">
        <v>1075</v>
      </c>
      <c r="K841" s="184">
        <v>24.8</v>
      </c>
      <c r="L841" s="185">
        <v>1</v>
      </c>
      <c r="M841" s="96">
        <v>26</v>
      </c>
      <c r="N841" s="96">
        <v>0</v>
      </c>
      <c r="O841" s="96">
        <v>0</v>
      </c>
      <c r="P841" s="96">
        <v>0</v>
      </c>
      <c r="Q841" s="185">
        <v>0</v>
      </c>
      <c r="R841" s="96">
        <v>8</v>
      </c>
      <c r="S841" s="96">
        <v>127</v>
      </c>
      <c r="T841" s="96">
        <v>5</v>
      </c>
      <c r="U841" s="96">
        <v>16</v>
      </c>
      <c r="V841" s="96">
        <v>1</v>
      </c>
      <c r="W841" s="185">
        <v>18</v>
      </c>
      <c r="X841" s="96">
        <v>78</v>
      </c>
      <c r="Y841" s="96">
        <v>31</v>
      </c>
      <c r="AA841" s="96">
        <v>2</v>
      </c>
      <c r="AB841" s="96">
        <v>1</v>
      </c>
      <c r="AC841" s="96">
        <v>0</v>
      </c>
      <c r="AD841" s="96">
        <v>21</v>
      </c>
      <c r="AE841" s="188"/>
      <c r="AF841" s="96">
        <v>29</v>
      </c>
      <c r="AG841" s="97">
        <v>9.6</v>
      </c>
      <c r="AH841" s="98">
        <v>1.2</v>
      </c>
      <c r="AI841" s="97">
        <v>6.9</v>
      </c>
      <c r="AJ841" s="97">
        <v>5.3</v>
      </c>
      <c r="AK841" s="99">
        <v>1.59</v>
      </c>
      <c r="AL841" s="100">
        <v>0.318</v>
      </c>
      <c r="AM841" s="99">
        <v>1.83</v>
      </c>
      <c r="AN841" s="99">
        <v>2.35</v>
      </c>
      <c r="AO841" s="99">
        <v>0.08</v>
      </c>
      <c r="AP841" s="101">
        <v>0</v>
      </c>
      <c r="AT841" s="191">
        <v>0</v>
      </c>
      <c r="AU841" s="84">
        <v>453</v>
      </c>
      <c r="AV841" s="84">
        <v>94</v>
      </c>
      <c r="AX841" s="84" t="s">
        <v>1945</v>
      </c>
      <c r="AY841" s="97">
        <v>37.1</v>
      </c>
      <c r="AZ841" s="94">
        <v>5.39</v>
      </c>
      <c r="BA841" s="96">
        <v>99</v>
      </c>
      <c r="BB841" s="96">
        <v>8</v>
      </c>
      <c r="BC841" s="84" t="s">
        <v>1945</v>
      </c>
      <c r="BD841" s="97">
        <v>43.8</v>
      </c>
      <c r="BE841" s="94">
        <v>5.28</v>
      </c>
      <c r="BF841" s="96">
        <v>104</v>
      </c>
      <c r="BG841" s="96">
        <v>10</v>
      </c>
      <c r="BH841" s="97"/>
      <c r="BK841" s="96"/>
      <c r="BL841" s="94"/>
      <c r="BM841" s="36"/>
      <c r="BN841" s="70" t="s">
        <v>1065</v>
      </c>
      <c r="BO841" s="104"/>
      <c r="BP841" s="84" t="s">
        <v>5381</v>
      </c>
      <c r="BQ841" s="84">
        <v>517629</v>
      </c>
      <c r="BR841" s="36" t="s">
        <v>3790</v>
      </c>
      <c r="BS841" s="36" t="s">
        <v>3636</v>
      </c>
      <c r="BT841" s="36" t="s">
        <v>4420</v>
      </c>
      <c r="BU841" s="84" t="s">
        <v>5367</v>
      </c>
      <c r="BV841" s="84" t="s">
        <v>4688</v>
      </c>
    </row>
    <row r="842" spans="1:74" x14ac:dyDescent="0.3">
      <c r="A842" s="84" t="s">
        <v>892</v>
      </c>
      <c r="B842" s="84" t="s">
        <v>67</v>
      </c>
      <c r="C842" s="84" t="s">
        <v>1065</v>
      </c>
      <c r="D842" s="84">
        <v>2018</v>
      </c>
      <c r="E842" s="84">
        <v>29</v>
      </c>
      <c r="F842" s="84" t="s">
        <v>1093</v>
      </c>
      <c r="G842" s="84" t="s">
        <v>1063</v>
      </c>
      <c r="H842" s="93" t="s">
        <v>1967</v>
      </c>
      <c r="I842" s="94">
        <v>0.02</v>
      </c>
      <c r="J842" s="93" t="s">
        <v>1075</v>
      </c>
      <c r="K842" s="184">
        <v>25.8</v>
      </c>
      <c r="L842" s="185">
        <v>1</v>
      </c>
      <c r="M842" s="96">
        <v>26</v>
      </c>
      <c r="N842" s="96">
        <v>0</v>
      </c>
      <c r="O842" s="96">
        <v>0</v>
      </c>
      <c r="P842" s="96">
        <v>0</v>
      </c>
      <c r="Q842" s="185">
        <v>0</v>
      </c>
      <c r="R842" s="96">
        <v>9</v>
      </c>
      <c r="S842" s="96">
        <v>125</v>
      </c>
      <c r="T842" s="96">
        <v>4</v>
      </c>
      <c r="U842" s="96">
        <v>15</v>
      </c>
      <c r="V842" s="96">
        <v>1</v>
      </c>
      <c r="W842" s="185">
        <v>19</v>
      </c>
      <c r="X842" s="96">
        <v>78</v>
      </c>
      <c r="Y842" s="96">
        <v>31</v>
      </c>
      <c r="AA842" s="96">
        <v>2</v>
      </c>
      <c r="AB842" s="96">
        <v>1</v>
      </c>
      <c r="AC842" s="96">
        <v>0</v>
      </c>
      <c r="AD842" s="96">
        <v>20</v>
      </c>
      <c r="AE842" s="188"/>
      <c r="AF842" s="96">
        <v>27</v>
      </c>
      <c r="AG842" s="97">
        <v>9.1</v>
      </c>
      <c r="AH842" s="98">
        <v>1.2</v>
      </c>
      <c r="AI842" s="97">
        <v>7.1</v>
      </c>
      <c r="AJ842" s="97">
        <v>5.2</v>
      </c>
      <c r="AK842" s="99">
        <v>1.32</v>
      </c>
      <c r="AL842" s="100">
        <v>0.318</v>
      </c>
      <c r="AM842" s="99">
        <v>1.78</v>
      </c>
      <c r="AN842" s="99">
        <v>2.04</v>
      </c>
      <c r="AO842" s="99">
        <v>7.0000000000000007E-2</v>
      </c>
      <c r="AP842" s="101">
        <v>0</v>
      </c>
      <c r="AT842" s="191">
        <v>0</v>
      </c>
      <c r="AU842" s="84">
        <v>448</v>
      </c>
      <c r="AV842" s="84">
        <v>89</v>
      </c>
      <c r="AX842" s="84" t="s">
        <v>1945</v>
      </c>
      <c r="AY842" s="97">
        <v>37.4</v>
      </c>
      <c r="AZ842" s="94">
        <v>5.16</v>
      </c>
      <c r="BA842" s="96">
        <v>95</v>
      </c>
      <c r="BB842" s="96">
        <v>10</v>
      </c>
      <c r="BC842" s="84" t="s">
        <v>1945</v>
      </c>
      <c r="BD842" s="97">
        <v>44.1</v>
      </c>
      <c r="BE842" s="94">
        <v>5.13</v>
      </c>
      <c r="BF842" s="96">
        <v>101</v>
      </c>
      <c r="BG842" s="96">
        <v>11</v>
      </c>
      <c r="BH842" s="97"/>
      <c r="BK842" s="96"/>
      <c r="BL842" s="94"/>
      <c r="BM842" s="36"/>
      <c r="BN842" s="70" t="s">
        <v>1065</v>
      </c>
      <c r="BO842" s="104"/>
      <c r="BP842" s="84" t="s">
        <v>3221</v>
      </c>
      <c r="BQ842" s="84">
        <v>534627</v>
      </c>
      <c r="BR842" s="36" t="s">
        <v>3792</v>
      </c>
      <c r="BS842" s="36" t="s">
        <v>1568</v>
      </c>
      <c r="BT842" s="36" t="s">
        <v>4166</v>
      </c>
      <c r="BU842" s="84" t="s">
        <v>6019</v>
      </c>
      <c r="BV842" s="84" t="s">
        <v>4721</v>
      </c>
    </row>
    <row r="843" spans="1:74" x14ac:dyDescent="0.3">
      <c r="A843" s="84" t="s">
        <v>5374</v>
      </c>
      <c r="B843" s="84" t="s">
        <v>14</v>
      </c>
      <c r="C843" s="84" t="s">
        <v>1065</v>
      </c>
      <c r="D843" s="84">
        <v>2018</v>
      </c>
      <c r="E843" s="84">
        <v>28</v>
      </c>
      <c r="F843" s="84" t="s">
        <v>1093</v>
      </c>
      <c r="G843" s="84" t="s">
        <v>1063</v>
      </c>
      <c r="H843" s="93" t="s">
        <v>1967</v>
      </c>
      <c r="I843" s="94">
        <v>0.08</v>
      </c>
      <c r="J843" s="93" t="s">
        <v>1075</v>
      </c>
      <c r="K843" s="184">
        <v>24.9</v>
      </c>
      <c r="L843" s="185">
        <v>1</v>
      </c>
      <c r="M843" s="96">
        <v>27</v>
      </c>
      <c r="N843" s="96">
        <v>0</v>
      </c>
      <c r="O843" s="96">
        <v>0</v>
      </c>
      <c r="P843" s="96">
        <v>0</v>
      </c>
      <c r="Q843" s="185">
        <v>0</v>
      </c>
      <c r="R843" s="96">
        <v>9</v>
      </c>
      <c r="S843" s="96">
        <v>129</v>
      </c>
      <c r="T843" s="96">
        <v>4</v>
      </c>
      <c r="U843" s="96">
        <v>17</v>
      </c>
      <c r="V843" s="96">
        <v>1</v>
      </c>
      <c r="W843" s="185">
        <v>19</v>
      </c>
      <c r="X843" s="96">
        <v>81</v>
      </c>
      <c r="Y843" s="96">
        <v>30</v>
      </c>
      <c r="AA843" s="96">
        <v>2</v>
      </c>
      <c r="AB843" s="96">
        <v>1</v>
      </c>
      <c r="AC843" s="96">
        <v>0</v>
      </c>
      <c r="AD843" s="96">
        <v>19</v>
      </c>
      <c r="AE843" s="188"/>
      <c r="AF843" s="96">
        <v>27</v>
      </c>
      <c r="AG843" s="97">
        <v>8.9</v>
      </c>
      <c r="AH843" s="98">
        <v>1.1000000000000001</v>
      </c>
      <c r="AI843" s="97">
        <v>6.9</v>
      </c>
      <c r="AJ843" s="97">
        <v>5.7</v>
      </c>
      <c r="AK843" s="99">
        <v>1.42</v>
      </c>
      <c r="AL843" s="100">
        <v>0.32300000000000001</v>
      </c>
      <c r="AM843" s="99">
        <v>1.87</v>
      </c>
      <c r="AN843" s="99">
        <v>2.21</v>
      </c>
      <c r="AO843" s="99">
        <v>7.0000000000000007E-2</v>
      </c>
      <c r="AP843" s="101">
        <v>0</v>
      </c>
      <c r="AT843" s="191">
        <v>0</v>
      </c>
      <c r="AU843" s="84">
        <v>451</v>
      </c>
      <c r="AV843" s="84">
        <v>92</v>
      </c>
      <c r="AX843" s="84" t="s">
        <v>1945</v>
      </c>
      <c r="AY843" s="97">
        <v>37.5</v>
      </c>
      <c r="AZ843" s="94">
        <v>5.32</v>
      </c>
      <c r="BA843" s="96">
        <v>98</v>
      </c>
      <c r="BB843" s="96">
        <v>9</v>
      </c>
      <c r="BC843" s="84" t="s">
        <v>1945</v>
      </c>
      <c r="BD843" s="97">
        <v>44.4</v>
      </c>
      <c r="BE843" s="94">
        <v>5.21</v>
      </c>
      <c r="BF843" s="96">
        <v>103</v>
      </c>
      <c r="BG843" s="96">
        <v>10</v>
      </c>
      <c r="BH843" s="97"/>
      <c r="BK843" s="96"/>
      <c r="BL843" s="94"/>
      <c r="BM843" s="36"/>
      <c r="BN843" s="70" t="s">
        <v>1065</v>
      </c>
      <c r="BO843" s="104"/>
      <c r="BP843" s="84" t="s">
        <v>5375</v>
      </c>
      <c r="BQ843" s="84">
        <v>543483</v>
      </c>
      <c r="BR843" s="36" t="s">
        <v>3792</v>
      </c>
      <c r="BS843" s="36" t="s">
        <v>5349</v>
      </c>
      <c r="BT843" s="36" t="s">
        <v>5356</v>
      </c>
      <c r="BU843" s="84" t="s">
        <v>5072</v>
      </c>
      <c r="BV843" s="84" t="s">
        <v>4718</v>
      </c>
    </row>
    <row r="844" spans="1:74" x14ac:dyDescent="0.3">
      <c r="A844" s="84" t="s">
        <v>2480</v>
      </c>
      <c r="B844" s="84" t="s">
        <v>88</v>
      </c>
      <c r="C844" s="84" t="s">
        <v>1065</v>
      </c>
      <c r="D844" s="84">
        <v>2018</v>
      </c>
      <c r="E844" s="84">
        <v>30</v>
      </c>
      <c r="F844" s="84" t="s">
        <v>1074</v>
      </c>
      <c r="G844" s="84" t="s">
        <v>1063</v>
      </c>
      <c r="H844" s="93" t="s">
        <v>1967</v>
      </c>
      <c r="I844" s="94">
        <v>0.35</v>
      </c>
      <c r="J844" s="93" t="s">
        <v>1075</v>
      </c>
      <c r="K844" s="184">
        <v>33.1</v>
      </c>
      <c r="L844" s="185">
        <v>1</v>
      </c>
      <c r="M844" s="96">
        <v>12</v>
      </c>
      <c r="N844" s="96">
        <v>3</v>
      </c>
      <c r="O844" s="96">
        <v>0</v>
      </c>
      <c r="P844" s="96">
        <v>0</v>
      </c>
      <c r="Q844" s="185">
        <v>0</v>
      </c>
      <c r="R844" s="96">
        <v>2</v>
      </c>
      <c r="S844" s="96">
        <v>113</v>
      </c>
      <c r="T844" s="96">
        <v>4</v>
      </c>
      <c r="U844" s="96">
        <v>8</v>
      </c>
      <c r="V844" s="96">
        <v>1</v>
      </c>
      <c r="W844" s="185">
        <v>20</v>
      </c>
      <c r="X844" s="96">
        <v>78</v>
      </c>
      <c r="Y844" s="96">
        <v>36</v>
      </c>
      <c r="AA844" s="96">
        <v>3</v>
      </c>
      <c r="AB844" s="96">
        <v>1</v>
      </c>
      <c r="AC844" s="96">
        <v>0</v>
      </c>
      <c r="AD844" s="96">
        <v>20</v>
      </c>
      <c r="AE844" s="188"/>
      <c r="AF844" s="96">
        <v>30</v>
      </c>
      <c r="AG844" s="97">
        <v>10.4</v>
      </c>
      <c r="AH844" s="98">
        <v>2.4</v>
      </c>
      <c r="AI844" s="97">
        <v>7.2</v>
      </c>
      <c r="AJ844" s="97">
        <v>2.9</v>
      </c>
      <c r="AK844" s="99">
        <v>1.29</v>
      </c>
      <c r="AL844" s="100">
        <v>0.28799999999999998</v>
      </c>
      <c r="AM844" s="99">
        <v>1.4</v>
      </c>
      <c r="AN844" s="99">
        <v>1.75</v>
      </c>
      <c r="AO844" s="99">
        <v>7.0000000000000007E-2</v>
      </c>
      <c r="AP844" s="101">
        <v>0</v>
      </c>
      <c r="AT844" s="191">
        <v>0</v>
      </c>
      <c r="AU844" s="84">
        <v>446</v>
      </c>
      <c r="AV844" s="84">
        <v>87</v>
      </c>
      <c r="AX844" s="84" t="s">
        <v>1859</v>
      </c>
      <c r="AY844" s="97">
        <v>64.099999999999994</v>
      </c>
      <c r="AZ844" s="94">
        <v>4.5999999999999996</v>
      </c>
      <c r="BA844" s="96">
        <v>85</v>
      </c>
      <c r="BB844" s="96">
        <v>20</v>
      </c>
      <c r="BC844" s="84" t="s">
        <v>1859</v>
      </c>
      <c r="BD844" s="97">
        <v>78.599999999999994</v>
      </c>
      <c r="BE844" s="94">
        <v>4.55</v>
      </c>
      <c r="BF844" s="96">
        <v>90</v>
      </c>
      <c r="BG844" s="96">
        <v>24</v>
      </c>
      <c r="BH844" s="97"/>
      <c r="BK844" s="96"/>
      <c r="BL844" s="94"/>
      <c r="BM844" s="36"/>
      <c r="BN844" s="70" t="s">
        <v>1065</v>
      </c>
      <c r="BO844" s="104"/>
      <c r="BP844" s="84" t="s">
        <v>2551</v>
      </c>
      <c r="BQ844" s="84">
        <v>571735</v>
      </c>
      <c r="BR844" s="36" t="s">
        <v>3772</v>
      </c>
      <c r="BS844" s="36" t="s">
        <v>3487</v>
      </c>
      <c r="BT844" s="36" t="s">
        <v>3562</v>
      </c>
      <c r="BU844" s="84" t="s">
        <v>3501</v>
      </c>
      <c r="BV844" s="84" t="s">
        <v>4688</v>
      </c>
    </row>
    <row r="845" spans="1:74" x14ac:dyDescent="0.3">
      <c r="A845" s="84" t="s">
        <v>3003</v>
      </c>
      <c r="B845" s="84" t="s">
        <v>4749</v>
      </c>
      <c r="C845" s="84" t="s">
        <v>1065</v>
      </c>
      <c r="D845" s="84">
        <v>2018</v>
      </c>
      <c r="E845" s="84">
        <v>27</v>
      </c>
      <c r="F845" s="84" t="s">
        <v>1062</v>
      </c>
      <c r="G845" s="84" t="s">
        <v>1063</v>
      </c>
      <c r="H845" s="93" t="s">
        <v>1967</v>
      </c>
      <c r="I845" s="94">
        <v>0.04</v>
      </c>
      <c r="J845" s="93" t="s">
        <v>1075</v>
      </c>
      <c r="K845" s="184">
        <v>28.3</v>
      </c>
      <c r="L845" s="185">
        <v>1</v>
      </c>
      <c r="M845" s="96">
        <v>26</v>
      </c>
      <c r="N845" s="96">
        <v>0</v>
      </c>
      <c r="O845" s="96">
        <v>0</v>
      </c>
      <c r="P845" s="96">
        <v>0</v>
      </c>
      <c r="Q845" s="185">
        <v>0</v>
      </c>
      <c r="R845" s="96">
        <v>9</v>
      </c>
      <c r="S845" s="96">
        <v>130</v>
      </c>
      <c r="T845" s="96">
        <v>4</v>
      </c>
      <c r="U845" s="96">
        <v>16</v>
      </c>
      <c r="V845" s="96">
        <v>1</v>
      </c>
      <c r="W845" s="185">
        <v>20</v>
      </c>
      <c r="X845" s="96">
        <v>81</v>
      </c>
      <c r="Y845" s="96">
        <v>33</v>
      </c>
      <c r="AA845" s="96">
        <v>2</v>
      </c>
      <c r="AB845" s="96">
        <v>1</v>
      </c>
      <c r="AC845" s="96">
        <v>0</v>
      </c>
      <c r="AD845" s="96">
        <v>21</v>
      </c>
      <c r="AE845" s="188"/>
      <c r="AF845" s="96">
        <v>29</v>
      </c>
      <c r="AG845" s="97">
        <v>9.5</v>
      </c>
      <c r="AH845" s="98">
        <v>1.2</v>
      </c>
      <c r="AI845" s="97">
        <v>7.1</v>
      </c>
      <c r="AJ845" s="97">
        <v>5.3</v>
      </c>
      <c r="AK845" s="99">
        <v>1.31</v>
      </c>
      <c r="AL845" s="100">
        <v>0.32600000000000001</v>
      </c>
      <c r="AM845" s="99">
        <v>1.83</v>
      </c>
      <c r="AN845" s="99">
        <v>2.04</v>
      </c>
      <c r="AO845" s="99">
        <v>7.0000000000000007E-2</v>
      </c>
      <c r="AP845" s="101">
        <v>0</v>
      </c>
      <c r="AT845" s="191">
        <v>0</v>
      </c>
      <c r="AU845" s="84">
        <v>445</v>
      </c>
      <c r="AV845" s="84">
        <v>86</v>
      </c>
      <c r="AX845" s="84" t="s">
        <v>1945</v>
      </c>
      <c r="AY845" s="97">
        <v>38.5</v>
      </c>
      <c r="AZ845" s="94">
        <v>5.17</v>
      </c>
      <c r="BA845" s="96">
        <v>95</v>
      </c>
      <c r="BB845" s="96">
        <v>10</v>
      </c>
      <c r="BC845" s="84" t="s">
        <v>1945</v>
      </c>
      <c r="BD845" s="97">
        <v>44.9</v>
      </c>
      <c r="BE845" s="94">
        <v>5.13</v>
      </c>
      <c r="BF845" s="96">
        <v>101</v>
      </c>
      <c r="BG845" s="96">
        <v>11</v>
      </c>
      <c r="BH845" s="97"/>
      <c r="BK845" s="96"/>
      <c r="BL845" s="94"/>
      <c r="BM845" s="36"/>
      <c r="BN845" s="70" t="s">
        <v>1065</v>
      </c>
      <c r="BO845" s="104"/>
      <c r="BP845" s="84" t="s">
        <v>5370</v>
      </c>
      <c r="BQ845" s="84">
        <v>594027</v>
      </c>
      <c r="BR845" s="36" t="s">
        <v>4434</v>
      </c>
      <c r="BS845" s="36" t="s">
        <v>5333</v>
      </c>
      <c r="BT845" s="36" t="s">
        <v>5072</v>
      </c>
      <c r="BU845" s="84" t="s">
        <v>5379</v>
      </c>
      <c r="BV845" s="84" t="s">
        <v>4718</v>
      </c>
    </row>
    <row r="846" spans="1:74" x14ac:dyDescent="0.3">
      <c r="A846" s="84" t="s">
        <v>3391</v>
      </c>
      <c r="B846" s="84" t="s">
        <v>107</v>
      </c>
      <c r="C846" s="84" t="s">
        <v>1065</v>
      </c>
      <c r="D846" s="84">
        <v>2018</v>
      </c>
      <c r="E846" s="84">
        <v>29</v>
      </c>
      <c r="F846" s="84" t="s">
        <v>1111</v>
      </c>
      <c r="G846" s="84" t="s">
        <v>1063</v>
      </c>
      <c r="H846" s="93" t="s">
        <v>1967</v>
      </c>
      <c r="I846" s="94">
        <v>0.06</v>
      </c>
      <c r="J846" s="93" t="s">
        <v>1075</v>
      </c>
      <c r="K846" s="184">
        <v>24.7</v>
      </c>
      <c r="L846" s="185">
        <v>1</v>
      </c>
      <c r="M846" s="96">
        <v>27</v>
      </c>
      <c r="N846" s="96">
        <v>0</v>
      </c>
      <c r="O846" s="96">
        <v>0</v>
      </c>
      <c r="P846" s="96">
        <v>0</v>
      </c>
      <c r="Q846" s="185">
        <v>0</v>
      </c>
      <c r="R846" s="96">
        <v>8</v>
      </c>
      <c r="S846" s="96">
        <v>129</v>
      </c>
      <c r="T846" s="96">
        <v>4</v>
      </c>
      <c r="U846" s="96">
        <v>15</v>
      </c>
      <c r="V846" s="96">
        <v>1</v>
      </c>
      <c r="W846" s="185">
        <v>19</v>
      </c>
      <c r="X846" s="96">
        <v>79</v>
      </c>
      <c r="Y846" s="96">
        <v>33</v>
      </c>
      <c r="AA846" s="96">
        <v>2</v>
      </c>
      <c r="AB846" s="96">
        <v>1</v>
      </c>
      <c r="AC846" s="96">
        <v>0</v>
      </c>
      <c r="AD846" s="96">
        <v>21</v>
      </c>
      <c r="AE846" s="188"/>
      <c r="AF846" s="96">
        <v>26</v>
      </c>
      <c r="AG846" s="97">
        <v>8.6</v>
      </c>
      <c r="AH846" s="98">
        <v>1.3</v>
      </c>
      <c r="AI846" s="97">
        <v>7</v>
      </c>
      <c r="AJ846" s="97">
        <v>4.9000000000000004</v>
      </c>
      <c r="AK846" s="99">
        <v>1.25</v>
      </c>
      <c r="AL846" s="100">
        <v>0.34499999999999997</v>
      </c>
      <c r="AM846" s="99">
        <v>1.86</v>
      </c>
      <c r="AN846" s="99">
        <v>1.93</v>
      </c>
      <c r="AO846" s="99">
        <v>0.06</v>
      </c>
      <c r="AP846" s="101">
        <v>0</v>
      </c>
      <c r="AT846" s="191">
        <v>0</v>
      </c>
      <c r="AU846" s="84">
        <v>460</v>
      </c>
      <c r="AV846" s="84">
        <v>101</v>
      </c>
      <c r="AX846" s="84" t="s">
        <v>1945</v>
      </c>
      <c r="AY846" s="97">
        <v>38</v>
      </c>
      <c r="AZ846" s="94">
        <v>5.07</v>
      </c>
      <c r="BA846" s="96">
        <v>93</v>
      </c>
      <c r="BB846" s="96">
        <v>10</v>
      </c>
      <c r="BC846" s="84" t="s">
        <v>1945</v>
      </c>
      <c r="BD846" s="97">
        <v>44.7</v>
      </c>
      <c r="BE846" s="94">
        <v>5.07</v>
      </c>
      <c r="BF846" s="96">
        <v>100</v>
      </c>
      <c r="BG846" s="96">
        <v>11</v>
      </c>
      <c r="BH846" s="97"/>
      <c r="BK846" s="96"/>
      <c r="BL846" s="94"/>
      <c r="BM846" s="36"/>
      <c r="BN846" s="70" t="s">
        <v>1065</v>
      </c>
      <c r="BO846" s="104"/>
      <c r="BP846" s="84" t="s">
        <v>3390</v>
      </c>
      <c r="BQ846" s="84">
        <v>594985</v>
      </c>
      <c r="BR846" s="36" t="s">
        <v>3792</v>
      </c>
      <c r="BS846" s="36" t="s">
        <v>1283</v>
      </c>
      <c r="BT846" s="36" t="s">
        <v>1568</v>
      </c>
      <c r="BU846" s="84" t="s">
        <v>3141</v>
      </c>
      <c r="BV846" s="84" t="s">
        <v>4721</v>
      </c>
    </row>
    <row r="847" spans="1:74" x14ac:dyDescent="0.3">
      <c r="A847" s="84" t="s">
        <v>4421</v>
      </c>
      <c r="B847" s="84" t="s">
        <v>205</v>
      </c>
      <c r="C847" s="84" t="s">
        <v>1065</v>
      </c>
      <c r="D847" s="84">
        <v>2018</v>
      </c>
      <c r="E847" s="84">
        <v>30</v>
      </c>
      <c r="F847" s="84" t="s">
        <v>1062</v>
      </c>
      <c r="G847" s="84" t="s">
        <v>1063</v>
      </c>
      <c r="H847" s="93" t="s">
        <v>1967</v>
      </c>
      <c r="I847" s="94">
        <v>0.09</v>
      </c>
      <c r="J847" s="93" t="s">
        <v>1075</v>
      </c>
      <c r="K847" s="184">
        <v>24.1</v>
      </c>
      <c r="L847" s="185">
        <v>1</v>
      </c>
      <c r="M847" s="96">
        <v>26</v>
      </c>
      <c r="N847" s="96">
        <v>0</v>
      </c>
      <c r="O847" s="96">
        <v>0</v>
      </c>
      <c r="P847" s="96">
        <v>0</v>
      </c>
      <c r="Q847" s="185">
        <v>0</v>
      </c>
      <c r="R847" s="96">
        <v>9</v>
      </c>
      <c r="S847" s="96">
        <v>124</v>
      </c>
      <c r="T847" s="96">
        <v>5</v>
      </c>
      <c r="U847" s="96">
        <v>14</v>
      </c>
      <c r="V847" s="96">
        <v>1</v>
      </c>
      <c r="W847" s="185">
        <v>21</v>
      </c>
      <c r="X847" s="96">
        <v>78</v>
      </c>
      <c r="Y847" s="96">
        <v>29</v>
      </c>
      <c r="AA847" s="96">
        <v>2</v>
      </c>
      <c r="AB847" s="96">
        <v>1</v>
      </c>
      <c r="AC847" s="96">
        <v>0</v>
      </c>
      <c r="AD847" s="96">
        <v>19</v>
      </c>
      <c r="AE847" s="188"/>
      <c r="AF847" s="96">
        <v>24</v>
      </c>
      <c r="AG847" s="97">
        <v>8.1</v>
      </c>
      <c r="AH847" s="98">
        <v>1.4</v>
      </c>
      <c r="AI847" s="97">
        <v>7.3</v>
      </c>
      <c r="AJ847" s="97">
        <v>4.8</v>
      </c>
      <c r="AK847" s="99">
        <v>1.55</v>
      </c>
      <c r="AL847" s="100">
        <v>0.315</v>
      </c>
      <c r="AM847" s="99">
        <v>1.72</v>
      </c>
      <c r="AN847" s="99">
        <v>2.25</v>
      </c>
      <c r="AO847" s="99">
        <v>0.08</v>
      </c>
      <c r="AP847" s="101">
        <v>0</v>
      </c>
      <c r="AT847" s="191">
        <v>0</v>
      </c>
      <c r="AU847" s="84">
        <v>447</v>
      </c>
      <c r="AV847" s="84">
        <v>88</v>
      </c>
      <c r="AX847" s="84" t="s">
        <v>1945</v>
      </c>
      <c r="AY847" s="97">
        <v>37.1</v>
      </c>
      <c r="AZ847" s="94">
        <v>5.19</v>
      </c>
      <c r="BA847" s="96">
        <v>96</v>
      </c>
      <c r="BB847" s="96">
        <v>9</v>
      </c>
      <c r="BC847" s="84" t="s">
        <v>1945</v>
      </c>
      <c r="BD847" s="97">
        <v>43.9</v>
      </c>
      <c r="BE847" s="94">
        <v>5.14</v>
      </c>
      <c r="BF847" s="96">
        <v>102</v>
      </c>
      <c r="BG847" s="96">
        <v>11</v>
      </c>
      <c r="BH847" s="97"/>
      <c r="BK847" s="96"/>
      <c r="BL847" s="94"/>
      <c r="BM847" s="36"/>
      <c r="BN847" s="70" t="s">
        <v>1065</v>
      </c>
      <c r="BO847" s="104"/>
      <c r="BP847" s="84" t="s">
        <v>4422</v>
      </c>
      <c r="BQ847" s="84">
        <v>595235</v>
      </c>
      <c r="BR847" s="36" t="s">
        <v>3792</v>
      </c>
      <c r="BS847" s="36" t="s">
        <v>3705</v>
      </c>
      <c r="BT847" s="36" t="s">
        <v>3706</v>
      </c>
      <c r="BU847" s="84" t="s">
        <v>3615</v>
      </c>
      <c r="BV847" s="84" t="s">
        <v>4688</v>
      </c>
    </row>
    <row r="848" spans="1:74" x14ac:dyDescent="0.3">
      <c r="A848" s="84" t="s">
        <v>216</v>
      </c>
      <c r="B848" s="84" t="s">
        <v>424</v>
      </c>
      <c r="C848" s="84" t="s">
        <v>1065</v>
      </c>
      <c r="D848" s="84">
        <v>2018</v>
      </c>
      <c r="E848" s="84">
        <v>28</v>
      </c>
      <c r="F848" s="84" t="s">
        <v>1107</v>
      </c>
      <c r="G848" s="84" t="s">
        <v>1063</v>
      </c>
      <c r="H848" s="93" t="s">
        <v>1967</v>
      </c>
      <c r="I848" s="94">
        <v>7.0000000000000007E-2</v>
      </c>
      <c r="J848" s="93" t="s">
        <v>1075</v>
      </c>
      <c r="K848" s="184">
        <v>25.4</v>
      </c>
      <c r="L848" s="185">
        <v>1</v>
      </c>
      <c r="M848" s="96">
        <v>27</v>
      </c>
      <c r="N848" s="96">
        <v>0</v>
      </c>
      <c r="O848" s="96">
        <v>0</v>
      </c>
      <c r="P848" s="96">
        <v>0</v>
      </c>
      <c r="Q848" s="185">
        <v>0</v>
      </c>
      <c r="R848" s="96">
        <v>8</v>
      </c>
      <c r="S848" s="96">
        <v>128</v>
      </c>
      <c r="T848" s="96">
        <v>4</v>
      </c>
      <c r="U848" s="96">
        <v>15</v>
      </c>
      <c r="V848" s="96">
        <v>1</v>
      </c>
      <c r="W848" s="185">
        <v>20</v>
      </c>
      <c r="X848" s="96">
        <v>81</v>
      </c>
      <c r="Y848" s="96">
        <v>31</v>
      </c>
      <c r="AA848" s="96">
        <v>2</v>
      </c>
      <c r="AB848" s="96">
        <v>2</v>
      </c>
      <c r="AC848" s="96">
        <v>0</v>
      </c>
      <c r="AD848" s="96">
        <v>19</v>
      </c>
      <c r="AE848" s="188"/>
      <c r="AF848" s="96">
        <v>26</v>
      </c>
      <c r="AG848" s="97">
        <v>8.6</v>
      </c>
      <c r="AH848" s="98">
        <v>1.3</v>
      </c>
      <c r="AI848" s="97">
        <v>7.3</v>
      </c>
      <c r="AJ848" s="97">
        <v>5.0999999999999996</v>
      </c>
      <c r="AK848" s="99">
        <v>1.42</v>
      </c>
      <c r="AL848" s="100">
        <v>0.32700000000000001</v>
      </c>
      <c r="AM848" s="99">
        <v>1.8</v>
      </c>
      <c r="AN848" s="99">
        <v>2.14</v>
      </c>
      <c r="AO848" s="99">
        <v>7.0000000000000007E-2</v>
      </c>
      <c r="AP848" s="101">
        <v>0</v>
      </c>
      <c r="AT848" s="191">
        <v>0</v>
      </c>
      <c r="AU848" s="84">
        <v>462</v>
      </c>
      <c r="AV848" s="84">
        <v>103</v>
      </c>
      <c r="AX848" s="84" t="s">
        <v>1945</v>
      </c>
      <c r="AY848" s="97">
        <v>37.700000000000003</v>
      </c>
      <c r="AZ848" s="94">
        <v>5.2</v>
      </c>
      <c r="BA848" s="96">
        <v>96</v>
      </c>
      <c r="BB848" s="96">
        <v>9</v>
      </c>
      <c r="BC848" s="84" t="s">
        <v>1945</v>
      </c>
      <c r="BD848" s="97">
        <v>44.5</v>
      </c>
      <c r="BE848" s="94">
        <v>5.15</v>
      </c>
      <c r="BF848" s="96">
        <v>102</v>
      </c>
      <c r="BG848" s="96">
        <v>11</v>
      </c>
      <c r="BH848" s="97"/>
      <c r="BK848" s="96"/>
      <c r="BL848" s="94"/>
      <c r="BM848" s="36"/>
      <c r="BN848" s="70" t="s">
        <v>1065</v>
      </c>
      <c r="BO848" s="104"/>
      <c r="BP848" s="84" t="s">
        <v>5351</v>
      </c>
      <c r="BQ848" s="84">
        <v>607727</v>
      </c>
      <c r="BR848" s="36" t="s">
        <v>3792</v>
      </c>
      <c r="BS848" s="36" t="s">
        <v>5507</v>
      </c>
      <c r="BT848" s="36" t="s">
        <v>5072</v>
      </c>
      <c r="BU848" s="84" t="s">
        <v>5089</v>
      </c>
      <c r="BV848" s="84" t="s">
        <v>4718</v>
      </c>
    </row>
    <row r="849" spans="1:74" x14ac:dyDescent="0.3">
      <c r="A849" s="84" t="s">
        <v>5342</v>
      </c>
      <c r="B849" s="84" t="s">
        <v>186</v>
      </c>
      <c r="C849" s="84" t="s">
        <v>1103</v>
      </c>
      <c r="D849" s="84">
        <v>2018</v>
      </c>
      <c r="E849" s="84">
        <v>26</v>
      </c>
      <c r="F849" s="84" t="s">
        <v>1070</v>
      </c>
      <c r="G849" s="84" t="s">
        <v>1063</v>
      </c>
      <c r="H849" s="93" t="s">
        <v>1967</v>
      </c>
      <c r="I849" s="94">
        <v>0.04</v>
      </c>
      <c r="J849" s="93" t="s">
        <v>1075</v>
      </c>
      <c r="K849" s="184">
        <v>28.1</v>
      </c>
      <c r="L849" s="185">
        <v>1</v>
      </c>
      <c r="M849" s="96">
        <v>27</v>
      </c>
      <c r="N849" s="96">
        <v>0</v>
      </c>
      <c r="O849" s="96">
        <v>0</v>
      </c>
      <c r="P849" s="96">
        <v>0</v>
      </c>
      <c r="Q849" s="185">
        <v>0</v>
      </c>
      <c r="R849" s="96">
        <v>9</v>
      </c>
      <c r="S849" s="96">
        <v>132</v>
      </c>
      <c r="T849" s="96">
        <v>4</v>
      </c>
      <c r="U849" s="96">
        <v>16</v>
      </c>
      <c r="V849" s="96">
        <v>1</v>
      </c>
      <c r="W849" s="185">
        <v>21</v>
      </c>
      <c r="X849" s="96">
        <v>83</v>
      </c>
      <c r="Y849" s="96">
        <v>32</v>
      </c>
      <c r="AA849" s="96">
        <v>2</v>
      </c>
      <c r="AB849" s="96">
        <v>1</v>
      </c>
      <c r="AC849" s="96">
        <v>0</v>
      </c>
      <c r="AD849" s="96">
        <v>20</v>
      </c>
      <c r="AE849" s="188"/>
      <c r="AF849" s="96">
        <v>27</v>
      </c>
      <c r="AG849" s="97">
        <v>8.8000000000000007</v>
      </c>
      <c r="AH849" s="98">
        <v>1.3</v>
      </c>
      <c r="AI849" s="97">
        <v>7.5</v>
      </c>
      <c r="AJ849" s="97">
        <v>5.3</v>
      </c>
      <c r="AK849" s="99">
        <v>1.31</v>
      </c>
      <c r="AL849" s="100">
        <v>0.32800000000000001</v>
      </c>
      <c r="AM849" s="99">
        <v>1.81</v>
      </c>
      <c r="AN849" s="99">
        <v>2.0499999999999998</v>
      </c>
      <c r="AO849" s="99">
        <v>7.0000000000000007E-2</v>
      </c>
      <c r="AP849" s="101">
        <v>0</v>
      </c>
      <c r="AT849" s="191">
        <v>0</v>
      </c>
      <c r="AU849" s="84">
        <v>440</v>
      </c>
      <c r="AV849" s="84">
        <v>82</v>
      </c>
      <c r="AX849" s="84" t="s">
        <v>1945</v>
      </c>
      <c r="AY849" s="97">
        <v>38.9</v>
      </c>
      <c r="AZ849" s="94">
        <v>5.17</v>
      </c>
      <c r="BA849" s="96">
        <v>95</v>
      </c>
      <c r="BB849" s="96">
        <v>10</v>
      </c>
      <c r="BC849" s="84" t="s">
        <v>1945</v>
      </c>
      <c r="BD849" s="97">
        <v>45.4</v>
      </c>
      <c r="BE849" s="94">
        <v>5.16</v>
      </c>
      <c r="BF849" s="96">
        <v>102</v>
      </c>
      <c r="BG849" s="96">
        <v>11</v>
      </c>
      <c r="BH849" s="97"/>
      <c r="BK849" s="96"/>
      <c r="BL849" s="94"/>
      <c r="BM849" s="36"/>
      <c r="BN849" s="70" t="s">
        <v>1065</v>
      </c>
      <c r="BO849" s="104"/>
      <c r="BP849" s="84" t="s">
        <v>5343</v>
      </c>
      <c r="BQ849" s="84">
        <v>615868</v>
      </c>
      <c r="BR849" s="36" t="s">
        <v>3790</v>
      </c>
      <c r="BS849" s="36" t="s">
        <v>5345</v>
      </c>
      <c r="BT849" s="36" t="s">
        <v>4172</v>
      </c>
      <c r="BU849" s="84" t="s">
        <v>5329</v>
      </c>
      <c r="BV849" s="84" t="s">
        <v>4718</v>
      </c>
    </row>
    <row r="850" spans="1:74" x14ac:dyDescent="0.3">
      <c r="A850" s="84" t="s">
        <v>2174</v>
      </c>
      <c r="B850" s="84" t="s">
        <v>4340</v>
      </c>
      <c r="C850" s="84" t="s">
        <v>1065</v>
      </c>
      <c r="D850" s="84">
        <v>2018</v>
      </c>
      <c r="E850" s="84">
        <v>26</v>
      </c>
      <c r="F850" s="84" t="s">
        <v>1070</v>
      </c>
      <c r="G850" s="84" t="s">
        <v>1063</v>
      </c>
      <c r="H850" s="93" t="s">
        <v>1967</v>
      </c>
      <c r="I850" s="94">
        <v>0.06</v>
      </c>
      <c r="J850" s="93" t="s">
        <v>1075</v>
      </c>
      <c r="K850" s="184">
        <v>28.3</v>
      </c>
      <c r="L850" s="185">
        <v>1</v>
      </c>
      <c r="M850" s="96">
        <v>27</v>
      </c>
      <c r="N850" s="96">
        <v>0</v>
      </c>
      <c r="O850" s="96">
        <v>0</v>
      </c>
      <c r="P850" s="96">
        <v>0</v>
      </c>
      <c r="Q850" s="185">
        <v>0</v>
      </c>
      <c r="R850" s="96">
        <v>9</v>
      </c>
      <c r="S850" s="96">
        <v>135</v>
      </c>
      <c r="T850" s="96">
        <v>4</v>
      </c>
      <c r="U850" s="96">
        <v>18</v>
      </c>
      <c r="V850" s="96">
        <v>1</v>
      </c>
      <c r="W850" s="185">
        <v>22</v>
      </c>
      <c r="X850" s="96">
        <v>83</v>
      </c>
      <c r="Y850" s="96">
        <v>32</v>
      </c>
      <c r="AA850" s="96">
        <v>2</v>
      </c>
      <c r="AB850" s="96">
        <v>2</v>
      </c>
      <c r="AC850" s="96">
        <v>0</v>
      </c>
      <c r="AD850" s="96">
        <v>22</v>
      </c>
      <c r="AE850" s="188"/>
      <c r="AF850" s="96">
        <v>28</v>
      </c>
      <c r="AG850" s="97">
        <v>8.8000000000000007</v>
      </c>
      <c r="AH850" s="98">
        <v>1.2</v>
      </c>
      <c r="AI850" s="97">
        <v>7.7</v>
      </c>
      <c r="AJ850" s="97">
        <v>5.8</v>
      </c>
      <c r="AK850" s="99">
        <v>1.29</v>
      </c>
      <c r="AL850" s="100">
        <v>0.32900000000000001</v>
      </c>
      <c r="AM850" s="99">
        <v>1.87</v>
      </c>
      <c r="AN850" s="99">
        <v>2.08</v>
      </c>
      <c r="AO850" s="99">
        <v>7.0000000000000007E-2</v>
      </c>
      <c r="AP850" s="101">
        <v>0</v>
      </c>
      <c r="AT850" s="191">
        <v>0</v>
      </c>
      <c r="AU850" s="84">
        <v>476</v>
      </c>
      <c r="AV850" s="84">
        <v>110</v>
      </c>
      <c r="AX850" s="84" t="s">
        <v>1945</v>
      </c>
      <c r="AY850" s="97">
        <v>39</v>
      </c>
      <c r="AZ850" s="94">
        <v>5.2</v>
      </c>
      <c r="BA850" s="96">
        <v>96</v>
      </c>
      <c r="BB850" s="96">
        <v>10</v>
      </c>
      <c r="BC850" s="84" t="s">
        <v>1945</v>
      </c>
      <c r="BD850" s="97">
        <v>45.5</v>
      </c>
      <c r="BE850" s="94">
        <v>5.15</v>
      </c>
      <c r="BF850" s="96">
        <v>102</v>
      </c>
      <c r="BG850" s="96">
        <v>11</v>
      </c>
      <c r="BH850" s="97"/>
      <c r="BK850" s="96"/>
      <c r="BL850" s="94"/>
      <c r="BM850" s="36"/>
      <c r="BN850" s="70" t="s">
        <v>1065</v>
      </c>
      <c r="BO850" s="104"/>
      <c r="BP850" s="84" t="s">
        <v>5521</v>
      </c>
      <c r="BQ850" s="84">
        <v>621219</v>
      </c>
      <c r="BR850" s="36" t="s">
        <v>4434</v>
      </c>
      <c r="BS850" s="36" t="s">
        <v>5333</v>
      </c>
      <c r="BT850" s="36" t="s">
        <v>5507</v>
      </c>
      <c r="BU850" s="84" t="s">
        <v>5356</v>
      </c>
      <c r="BV850" s="84" t="s">
        <v>4718</v>
      </c>
    </row>
    <row r="851" spans="1:74" x14ac:dyDescent="0.3">
      <c r="A851" s="84" t="s">
        <v>4371</v>
      </c>
      <c r="B851" s="84" t="s">
        <v>14</v>
      </c>
      <c r="C851" s="84" t="s">
        <v>1103</v>
      </c>
      <c r="D851" s="84">
        <v>2018</v>
      </c>
      <c r="E851" s="84">
        <v>27</v>
      </c>
      <c r="F851" s="84" t="s">
        <v>1101</v>
      </c>
      <c r="G851" s="84" t="s">
        <v>1063</v>
      </c>
      <c r="H851" s="93" t="s">
        <v>1967</v>
      </c>
      <c r="I851" s="94">
        <v>0.17</v>
      </c>
      <c r="J851" s="93" t="s">
        <v>1075</v>
      </c>
      <c r="K851" s="184">
        <v>23.5</v>
      </c>
      <c r="L851" s="185">
        <v>1</v>
      </c>
      <c r="M851" s="96">
        <v>30</v>
      </c>
      <c r="N851" s="96">
        <v>0</v>
      </c>
      <c r="O851" s="96">
        <v>0</v>
      </c>
      <c r="P851" s="96">
        <v>0</v>
      </c>
      <c r="Q851" s="185">
        <v>0</v>
      </c>
      <c r="R851" s="96">
        <v>7</v>
      </c>
      <c r="S851" s="96">
        <v>123</v>
      </c>
      <c r="T851" s="96">
        <v>3</v>
      </c>
      <c r="U851" s="96">
        <v>13</v>
      </c>
      <c r="V851" s="96">
        <v>1</v>
      </c>
      <c r="W851" s="185">
        <v>24</v>
      </c>
      <c r="X851" s="96">
        <v>82</v>
      </c>
      <c r="Y851" s="96">
        <v>23</v>
      </c>
      <c r="AA851" s="96">
        <v>1</v>
      </c>
      <c r="AB851" s="96">
        <v>1</v>
      </c>
      <c r="AC851" s="96">
        <v>0</v>
      </c>
      <c r="AD851" s="96">
        <v>13</v>
      </c>
      <c r="AE851" s="188"/>
      <c r="AF851" s="96">
        <v>22</v>
      </c>
      <c r="AG851" s="97">
        <v>7.1</v>
      </c>
      <c r="AH851" s="98">
        <v>1.8</v>
      </c>
      <c r="AI851" s="97">
        <v>7.8</v>
      </c>
      <c r="AJ851" s="97">
        <v>4.4000000000000004</v>
      </c>
      <c r="AK851" s="99">
        <v>1.07</v>
      </c>
      <c r="AL851" s="100">
        <v>0.316</v>
      </c>
      <c r="AM851" s="99">
        <v>1.53</v>
      </c>
      <c r="AN851" s="99">
        <v>1.68</v>
      </c>
      <c r="AO851" s="99">
        <v>0.06</v>
      </c>
      <c r="AP851" s="101">
        <v>0</v>
      </c>
      <c r="AT851" s="191">
        <v>0</v>
      </c>
      <c r="AU851" s="84">
        <v>452</v>
      </c>
      <c r="AV851" s="84">
        <v>93</v>
      </c>
      <c r="AX851" s="84" t="s">
        <v>1945</v>
      </c>
      <c r="AY851" s="97">
        <v>37.6</v>
      </c>
      <c r="AZ851" s="94">
        <v>4.99</v>
      </c>
      <c r="BA851" s="96">
        <v>92</v>
      </c>
      <c r="BB851" s="96">
        <v>11</v>
      </c>
      <c r="BC851" s="84" t="s">
        <v>1945</v>
      </c>
      <c r="BD851" s="97">
        <v>44.7</v>
      </c>
      <c r="BE851" s="94">
        <v>5</v>
      </c>
      <c r="BF851" s="96">
        <v>99</v>
      </c>
      <c r="BG851" s="96">
        <v>12</v>
      </c>
      <c r="BH851" s="97"/>
      <c r="BK851" s="96"/>
      <c r="BL851" s="94"/>
      <c r="BM851" s="36"/>
      <c r="BN851" s="70" t="s">
        <v>1065</v>
      </c>
      <c r="BO851" s="104"/>
      <c r="BP851" s="84" t="s">
        <v>4372</v>
      </c>
      <c r="BQ851" s="84">
        <v>621408</v>
      </c>
      <c r="BR851" s="36" t="s">
        <v>3807</v>
      </c>
      <c r="BS851" s="36" t="s">
        <v>5981</v>
      </c>
      <c r="BT851" s="36" t="s">
        <v>6262</v>
      </c>
      <c r="BU851" s="84" t="s">
        <v>3812</v>
      </c>
      <c r="BV851" s="84" t="s">
        <v>4718</v>
      </c>
    </row>
    <row r="852" spans="1:74" x14ac:dyDescent="0.3">
      <c r="A852" s="84" t="s">
        <v>5347</v>
      </c>
      <c r="B852" s="84" t="s">
        <v>2271</v>
      </c>
      <c r="C852" s="84" t="s">
        <v>1065</v>
      </c>
      <c r="D852" s="84">
        <v>2018</v>
      </c>
      <c r="E852" s="84">
        <v>29</v>
      </c>
      <c r="F852" s="84" t="s">
        <v>1093</v>
      </c>
      <c r="G852" s="84" t="s">
        <v>1063</v>
      </c>
      <c r="H852" s="93" t="s">
        <v>1967</v>
      </c>
      <c r="I852" s="94">
        <v>0.04</v>
      </c>
      <c r="J852" s="93" t="s">
        <v>1075</v>
      </c>
      <c r="K852" s="184">
        <v>25.5</v>
      </c>
      <c r="L852" s="185">
        <v>1</v>
      </c>
      <c r="M852" s="96">
        <v>26</v>
      </c>
      <c r="N852" s="96">
        <v>0</v>
      </c>
      <c r="O852" s="96">
        <v>0</v>
      </c>
      <c r="P852" s="96">
        <v>0</v>
      </c>
      <c r="Q852" s="185">
        <v>0</v>
      </c>
      <c r="R852" s="96">
        <v>8</v>
      </c>
      <c r="S852" s="96">
        <v>129</v>
      </c>
      <c r="T852" s="96">
        <v>5</v>
      </c>
      <c r="U852" s="96">
        <v>17</v>
      </c>
      <c r="V852" s="96">
        <v>1</v>
      </c>
      <c r="W852" s="185">
        <v>20</v>
      </c>
      <c r="X852" s="96">
        <v>79</v>
      </c>
      <c r="Y852" s="96">
        <v>33</v>
      </c>
      <c r="AA852" s="96">
        <v>2</v>
      </c>
      <c r="AB852" s="96">
        <v>1</v>
      </c>
      <c r="AC852" s="96">
        <v>0</v>
      </c>
      <c r="AD852" s="96">
        <v>22</v>
      </c>
      <c r="AE852" s="188"/>
      <c r="AF852" s="96">
        <v>28</v>
      </c>
      <c r="AG852" s="97">
        <v>9.1</v>
      </c>
      <c r="AH852" s="98">
        <v>1.2</v>
      </c>
      <c r="AI852" s="97">
        <v>7.2</v>
      </c>
      <c r="AJ852" s="97">
        <v>5.5</v>
      </c>
      <c r="AK852" s="99">
        <v>1.61</v>
      </c>
      <c r="AL852" s="100">
        <v>0.32800000000000001</v>
      </c>
      <c r="AM852" s="99">
        <v>1.89</v>
      </c>
      <c r="AN852" s="99">
        <v>2.4</v>
      </c>
      <c r="AO852" s="99">
        <v>0.09</v>
      </c>
      <c r="AP852" s="101">
        <v>0</v>
      </c>
      <c r="AT852" s="191">
        <v>0</v>
      </c>
      <c r="AU852" s="84">
        <v>463</v>
      </c>
      <c r="AV852" s="84">
        <v>104</v>
      </c>
      <c r="AX852" s="84" t="s">
        <v>1945</v>
      </c>
      <c r="AY852" s="97">
        <v>37.700000000000003</v>
      </c>
      <c r="AZ852" s="94">
        <v>5.35</v>
      </c>
      <c r="BA852" s="96">
        <v>98</v>
      </c>
      <c r="BB852" s="96">
        <v>8</v>
      </c>
      <c r="BC852" s="84" t="s">
        <v>1945</v>
      </c>
      <c r="BD852" s="97">
        <v>44.3</v>
      </c>
      <c r="BE852" s="94">
        <v>5.23</v>
      </c>
      <c r="BF852" s="96">
        <v>103</v>
      </c>
      <c r="BG852" s="96">
        <v>10</v>
      </c>
      <c r="BH852" s="97"/>
      <c r="BK852" s="96"/>
      <c r="BL852" s="94"/>
      <c r="BM852" s="36"/>
      <c r="BN852" s="70" t="s">
        <v>1065</v>
      </c>
      <c r="BO852" s="104"/>
      <c r="BP852" s="84" t="s">
        <v>5348</v>
      </c>
      <c r="BQ852" s="84">
        <v>643550</v>
      </c>
      <c r="BR852" s="36" t="s">
        <v>3792</v>
      </c>
      <c r="BS852" s="36" t="s">
        <v>5167</v>
      </c>
      <c r="BT852" s="36" t="s">
        <v>5349</v>
      </c>
      <c r="BU852" s="84" t="s">
        <v>4807</v>
      </c>
      <c r="BV852" s="84" t="s">
        <v>4721</v>
      </c>
    </row>
    <row r="853" spans="1:74" x14ac:dyDescent="0.3">
      <c r="A853" s="84" t="s">
        <v>3362</v>
      </c>
      <c r="B853" s="84" t="s">
        <v>77</v>
      </c>
      <c r="C853" s="84" t="s">
        <v>1065</v>
      </c>
      <c r="D853" s="84">
        <v>2018</v>
      </c>
      <c r="E853" s="84">
        <v>28</v>
      </c>
      <c r="F853" s="84" t="s">
        <v>1400</v>
      </c>
      <c r="G853" s="84" t="s">
        <v>1373</v>
      </c>
      <c r="H853" s="93" t="s">
        <v>1739</v>
      </c>
      <c r="I853" s="94">
        <v>0.56999999999999995</v>
      </c>
      <c r="J853" s="93" t="s">
        <v>1075</v>
      </c>
      <c r="K853" s="184">
        <v>27.2</v>
      </c>
      <c r="L853" s="185">
        <v>1</v>
      </c>
      <c r="M853" s="96">
        <v>19</v>
      </c>
      <c r="N853" s="96">
        <v>3</v>
      </c>
      <c r="O853" s="96">
        <v>0</v>
      </c>
      <c r="P853" s="96">
        <v>0</v>
      </c>
      <c r="Q853" s="185">
        <v>0</v>
      </c>
      <c r="R853" s="96">
        <v>4</v>
      </c>
      <c r="S853" s="96">
        <v>132</v>
      </c>
      <c r="T853" s="96">
        <v>4</v>
      </c>
      <c r="U853" s="96">
        <v>10</v>
      </c>
      <c r="V853" s="96">
        <v>1</v>
      </c>
      <c r="W853" s="185">
        <v>31</v>
      </c>
      <c r="X853" s="96">
        <v>92</v>
      </c>
      <c r="Y853" s="96">
        <v>26</v>
      </c>
      <c r="Z853" s="96">
        <v>33</v>
      </c>
      <c r="AA853" s="96">
        <v>2</v>
      </c>
      <c r="AB853" s="96">
        <v>1</v>
      </c>
      <c r="AC853" s="96">
        <v>0</v>
      </c>
      <c r="AD853" s="96">
        <v>13</v>
      </c>
      <c r="AE853" s="188">
        <v>3.62</v>
      </c>
      <c r="AF853" s="96">
        <v>21</v>
      </c>
      <c r="AG853" s="97">
        <v>6.1</v>
      </c>
      <c r="AH853" s="98">
        <v>3.2</v>
      </c>
      <c r="AI853" s="97">
        <v>9.1</v>
      </c>
      <c r="AJ853" s="97">
        <v>2.8</v>
      </c>
      <c r="AK853" s="99">
        <v>1.1000000000000001</v>
      </c>
      <c r="AL853" s="100">
        <v>0.32100000000000001</v>
      </c>
      <c r="AM853" s="99">
        <v>1.31</v>
      </c>
      <c r="AN853" s="99">
        <v>1.54</v>
      </c>
      <c r="AO853" s="99">
        <v>7.0000000000000007E-2</v>
      </c>
      <c r="AP853" s="101">
        <v>98</v>
      </c>
      <c r="AQ853" s="102">
        <v>85</v>
      </c>
      <c r="AR853" s="103">
        <v>32</v>
      </c>
      <c r="AS853" s="102">
        <v>4</v>
      </c>
      <c r="AT853" s="191">
        <v>0.41</v>
      </c>
      <c r="AU853" s="84">
        <v>397</v>
      </c>
      <c r="AV853" s="84">
        <v>128</v>
      </c>
      <c r="AX853" s="84" t="s">
        <v>1859</v>
      </c>
      <c r="AY853" s="97">
        <v>65.3</v>
      </c>
      <c r="AZ853" s="94">
        <v>4.16</v>
      </c>
      <c r="BA853" s="96">
        <v>76</v>
      </c>
      <c r="BB853" s="96">
        <v>28</v>
      </c>
      <c r="BC853" s="84" t="s">
        <v>1859</v>
      </c>
      <c r="BD853" s="97">
        <v>82.4</v>
      </c>
      <c r="BE853" s="94">
        <v>4.28</v>
      </c>
      <c r="BF853" s="96">
        <v>85</v>
      </c>
      <c r="BG853" s="96">
        <v>29</v>
      </c>
      <c r="BH853" s="97"/>
      <c r="BK853" s="96"/>
      <c r="BL853" s="94"/>
      <c r="BM853" s="36"/>
      <c r="BN853" s="70" t="s">
        <v>1065</v>
      </c>
      <c r="BO853" s="104"/>
      <c r="BP853" s="84" t="s">
        <v>3361</v>
      </c>
      <c r="BQ853" s="84">
        <v>543507</v>
      </c>
      <c r="BR853" s="36" t="s">
        <v>3762</v>
      </c>
      <c r="BS853" s="36" t="s">
        <v>7062</v>
      </c>
      <c r="BT853" s="36" t="s">
        <v>4535</v>
      </c>
      <c r="BU853" s="84" t="s">
        <v>6047</v>
      </c>
      <c r="BV853" s="84" t="s">
        <v>4668</v>
      </c>
    </row>
    <row r="854" spans="1:74" x14ac:dyDescent="0.3">
      <c r="A854" s="84" t="s">
        <v>13</v>
      </c>
      <c r="B854" s="84" t="s">
        <v>205</v>
      </c>
      <c r="C854" s="84" t="s">
        <v>1065</v>
      </c>
      <c r="D854" s="84">
        <v>2018</v>
      </c>
      <c r="E854" s="84">
        <v>27</v>
      </c>
      <c r="F854" s="84" t="s">
        <v>1372</v>
      </c>
      <c r="G854" s="84" t="s">
        <v>1373</v>
      </c>
      <c r="H854" s="93" t="s">
        <v>1739</v>
      </c>
      <c r="I854" s="94">
        <v>0.59</v>
      </c>
      <c r="J854" s="93" t="s">
        <v>1075</v>
      </c>
      <c r="K854" s="184">
        <v>54.4</v>
      </c>
      <c r="L854" s="185">
        <v>2</v>
      </c>
      <c r="M854" s="96">
        <v>12</v>
      </c>
      <c r="N854" s="96">
        <v>4</v>
      </c>
      <c r="O854" s="96">
        <v>0</v>
      </c>
      <c r="P854" s="96">
        <v>0</v>
      </c>
      <c r="Q854" s="185">
        <v>0</v>
      </c>
      <c r="R854" s="96">
        <v>2</v>
      </c>
      <c r="S854" s="96">
        <v>141</v>
      </c>
      <c r="T854" s="96">
        <v>5</v>
      </c>
      <c r="U854" s="96">
        <v>9</v>
      </c>
      <c r="V854" s="96">
        <v>1</v>
      </c>
      <c r="W854" s="185">
        <v>26</v>
      </c>
      <c r="X854" s="96">
        <v>99</v>
      </c>
      <c r="Y854" s="96">
        <v>56</v>
      </c>
      <c r="Z854" s="96">
        <v>39</v>
      </c>
      <c r="AA854" s="96">
        <v>2</v>
      </c>
      <c r="AB854" s="96">
        <v>1</v>
      </c>
      <c r="AC854" s="96">
        <v>0</v>
      </c>
      <c r="AD854" s="96">
        <v>28</v>
      </c>
      <c r="AE854" s="188">
        <v>4.3600000000000003</v>
      </c>
      <c r="AF854" s="96">
        <v>48</v>
      </c>
      <c r="AG854" s="97">
        <v>13.1</v>
      </c>
      <c r="AH854" s="98">
        <v>2.7</v>
      </c>
      <c r="AI854" s="97">
        <v>7.1</v>
      </c>
      <c r="AJ854" s="97">
        <v>2.5</v>
      </c>
      <c r="AK854" s="99">
        <v>1.35</v>
      </c>
      <c r="AL854" s="100">
        <v>0.28599999999999998</v>
      </c>
      <c r="AM854" s="99">
        <v>1.38</v>
      </c>
      <c r="AN854" s="99">
        <v>1.78</v>
      </c>
      <c r="AO854" s="99">
        <v>7.0000000000000007E-2</v>
      </c>
      <c r="AP854" s="101">
        <v>28</v>
      </c>
      <c r="AQ854" s="102">
        <v>103</v>
      </c>
      <c r="AR854" s="103">
        <v>21</v>
      </c>
      <c r="AS854" s="102">
        <v>6</v>
      </c>
      <c r="AT854" s="191">
        <v>2.95</v>
      </c>
      <c r="AU854" s="84">
        <v>400</v>
      </c>
      <c r="AV854" s="84">
        <v>129</v>
      </c>
      <c r="AX854" s="84" t="s">
        <v>1739</v>
      </c>
      <c r="AY854" s="97">
        <v>45.3</v>
      </c>
      <c r="AZ854" s="94">
        <v>4.3899999999999997</v>
      </c>
      <c r="BA854" s="96">
        <v>81</v>
      </c>
      <c r="BB854" s="96">
        <v>19</v>
      </c>
      <c r="BC854" s="84" t="s">
        <v>1739</v>
      </c>
      <c r="BD854" s="97">
        <v>48.9</v>
      </c>
      <c r="BE854" s="94">
        <v>4.43</v>
      </c>
      <c r="BF854" s="96">
        <v>88</v>
      </c>
      <c r="BG854" s="96">
        <v>19</v>
      </c>
      <c r="BH854" s="97"/>
      <c r="BK854" s="96"/>
      <c r="BL854" s="94"/>
      <c r="BM854" s="36"/>
      <c r="BN854" s="70" t="s">
        <v>1065</v>
      </c>
      <c r="BO854" s="104"/>
      <c r="BP854" s="84" t="s">
        <v>4464</v>
      </c>
      <c r="BQ854" s="84">
        <v>594736</v>
      </c>
      <c r="BR854" s="36" t="s">
        <v>3745</v>
      </c>
      <c r="BS854" s="36" t="s">
        <v>5038</v>
      </c>
      <c r="BT854" s="36" t="s">
        <v>4974</v>
      </c>
      <c r="BU854" s="84" t="s">
        <v>3485</v>
      </c>
      <c r="BV854" s="84" t="s">
        <v>4668</v>
      </c>
    </row>
    <row r="855" spans="1:74" x14ac:dyDescent="0.3">
      <c r="A855" s="84" t="s">
        <v>267</v>
      </c>
      <c r="B855" s="84" t="s">
        <v>163</v>
      </c>
      <c r="C855" s="84" t="s">
        <v>1065</v>
      </c>
      <c r="D855" s="84">
        <v>2018</v>
      </c>
      <c r="E855" s="84">
        <v>34</v>
      </c>
      <c r="F855" s="84" t="s">
        <v>1392</v>
      </c>
      <c r="G855" s="84" t="s">
        <v>1373</v>
      </c>
      <c r="H855" s="93" t="s">
        <v>1739</v>
      </c>
      <c r="I855" s="94">
        <v>0.48</v>
      </c>
      <c r="J855" s="93" t="s">
        <v>1075</v>
      </c>
      <c r="K855" s="184">
        <v>20.100000000000001</v>
      </c>
      <c r="L855" s="185">
        <v>1</v>
      </c>
      <c r="M855" s="96">
        <v>21</v>
      </c>
      <c r="N855" s="96">
        <v>2</v>
      </c>
      <c r="O855" s="96">
        <v>0</v>
      </c>
      <c r="P855" s="96">
        <v>0</v>
      </c>
      <c r="Q855" s="185">
        <v>0</v>
      </c>
      <c r="R855" s="96">
        <v>3</v>
      </c>
      <c r="S855" s="96">
        <v>120</v>
      </c>
      <c r="T855" s="96">
        <v>3</v>
      </c>
      <c r="U855" s="96">
        <v>11</v>
      </c>
      <c r="V855" s="96">
        <v>1</v>
      </c>
      <c r="W855" s="185">
        <v>25</v>
      </c>
      <c r="X855" s="96">
        <v>87</v>
      </c>
      <c r="Y855" s="96">
        <v>19</v>
      </c>
      <c r="Z855" s="96">
        <v>36</v>
      </c>
      <c r="AA855" s="96">
        <v>1</v>
      </c>
      <c r="AB855" s="96">
        <v>1</v>
      </c>
      <c r="AC855" s="96">
        <v>0</v>
      </c>
      <c r="AD855" s="96">
        <v>11</v>
      </c>
      <c r="AE855" s="188">
        <v>3.96</v>
      </c>
      <c r="AF855" s="96">
        <v>17</v>
      </c>
      <c r="AG855" s="97">
        <v>5.3</v>
      </c>
      <c r="AH855" s="98">
        <v>2.2999999999999998</v>
      </c>
      <c r="AI855" s="97">
        <v>8</v>
      </c>
      <c r="AJ855" s="97">
        <v>3.5</v>
      </c>
      <c r="AK855" s="99">
        <v>0.89</v>
      </c>
      <c r="AL855" s="100">
        <v>0.28899999999999998</v>
      </c>
      <c r="AM855" s="99">
        <v>1.27</v>
      </c>
      <c r="AN855" s="99">
        <v>1.38</v>
      </c>
      <c r="AO855" s="99">
        <v>0.05</v>
      </c>
      <c r="AP855" s="101">
        <v>50</v>
      </c>
      <c r="AQ855" s="102">
        <v>93</v>
      </c>
      <c r="AR855" s="103">
        <v>21</v>
      </c>
      <c r="AS855" s="102">
        <v>3</v>
      </c>
      <c r="AT855" s="191">
        <v>0</v>
      </c>
      <c r="AU855" s="84">
        <v>401</v>
      </c>
      <c r="AV855" s="84">
        <v>130</v>
      </c>
      <c r="AX855" s="84" t="s">
        <v>1859</v>
      </c>
      <c r="AY855" s="97">
        <v>61.3</v>
      </c>
      <c r="AZ855" s="94">
        <v>4.24</v>
      </c>
      <c r="BA855" s="96">
        <v>78</v>
      </c>
      <c r="BB855" s="96">
        <v>26</v>
      </c>
      <c r="BC855" s="84" t="s">
        <v>1859</v>
      </c>
      <c r="BD855" s="97">
        <v>79.099999999999994</v>
      </c>
      <c r="BE855" s="94">
        <v>4.3499999999999996</v>
      </c>
      <c r="BF855" s="96">
        <v>86</v>
      </c>
      <c r="BG855" s="96">
        <v>27</v>
      </c>
      <c r="BH855" s="97"/>
      <c r="BK855" s="96"/>
      <c r="BL855" s="94"/>
      <c r="BM855" s="36"/>
      <c r="BN855" s="70" t="s">
        <v>1065</v>
      </c>
      <c r="BO855" s="104"/>
      <c r="BP855" s="84" t="s">
        <v>1943</v>
      </c>
      <c r="BQ855" s="84">
        <v>451775</v>
      </c>
      <c r="BR855" s="36" t="s">
        <v>4698</v>
      </c>
      <c r="BS855" s="36" t="s">
        <v>3823</v>
      </c>
      <c r="BT855" s="36" t="s">
        <v>5694</v>
      </c>
      <c r="BU855" s="84" t="s">
        <v>5265</v>
      </c>
      <c r="BV855" s="84" t="s">
        <v>4679</v>
      </c>
    </row>
    <row r="856" spans="1:74" x14ac:dyDescent="0.3">
      <c r="A856" s="84" t="s">
        <v>1808</v>
      </c>
      <c r="B856" s="84" t="s">
        <v>1809</v>
      </c>
      <c r="C856" s="84" t="s">
        <v>1065</v>
      </c>
      <c r="D856" s="84">
        <v>2018</v>
      </c>
      <c r="E856" s="84">
        <v>28</v>
      </c>
      <c r="F856" s="84" t="s">
        <v>1402</v>
      </c>
      <c r="G856" s="84" t="s">
        <v>1373</v>
      </c>
      <c r="H856" s="93" t="s">
        <v>1739</v>
      </c>
      <c r="I856" s="94">
        <v>0.73</v>
      </c>
      <c r="J856" s="93" t="s">
        <v>1075</v>
      </c>
      <c r="K856" s="184">
        <v>65.099999999999994</v>
      </c>
      <c r="L856" s="185">
        <v>3</v>
      </c>
      <c r="M856" s="96">
        <v>9</v>
      </c>
      <c r="N856" s="96">
        <v>6</v>
      </c>
      <c r="O856" s="96">
        <v>0</v>
      </c>
      <c r="P856" s="96">
        <v>0</v>
      </c>
      <c r="Q856" s="185">
        <v>0</v>
      </c>
      <c r="R856" s="96">
        <v>1</v>
      </c>
      <c r="S856" s="96">
        <v>167</v>
      </c>
      <c r="T856" s="96">
        <v>5</v>
      </c>
      <c r="U856" s="96">
        <v>13</v>
      </c>
      <c r="V856" s="96">
        <v>0</v>
      </c>
      <c r="W856" s="185">
        <v>32</v>
      </c>
      <c r="X856" s="96">
        <v>117</v>
      </c>
      <c r="Y856" s="96">
        <v>62</v>
      </c>
      <c r="Z856" s="96">
        <v>42</v>
      </c>
      <c r="AA856" s="96">
        <v>3</v>
      </c>
      <c r="AB856" s="96">
        <v>1</v>
      </c>
      <c r="AC856" s="96">
        <v>0</v>
      </c>
      <c r="AD856" s="96">
        <v>30</v>
      </c>
      <c r="AE856" s="188">
        <v>4.6500000000000004</v>
      </c>
      <c r="AF856" s="96">
        <v>55</v>
      </c>
      <c r="AG856" s="97">
        <v>12.8</v>
      </c>
      <c r="AH856" s="98">
        <v>2.5</v>
      </c>
      <c r="AI856" s="97">
        <v>7.3</v>
      </c>
      <c r="AJ856" s="97">
        <v>2.9</v>
      </c>
      <c r="AK856" s="99">
        <v>1.22</v>
      </c>
      <c r="AL856" s="100">
        <v>0.27600000000000002</v>
      </c>
      <c r="AM856" s="99">
        <v>1.35</v>
      </c>
      <c r="AN856" s="99">
        <v>1.68</v>
      </c>
      <c r="AO856" s="99">
        <v>7.0000000000000007E-2</v>
      </c>
      <c r="AP856" s="101">
        <v>28</v>
      </c>
      <c r="AQ856" s="102">
        <v>110</v>
      </c>
      <c r="AR856" s="103">
        <v>19</v>
      </c>
      <c r="AS856" s="102">
        <v>7</v>
      </c>
      <c r="AT856" s="191">
        <v>4.82</v>
      </c>
      <c r="AU856" s="84">
        <v>403</v>
      </c>
      <c r="AV856" s="84">
        <v>131</v>
      </c>
      <c r="AX856" s="84" t="s">
        <v>1739</v>
      </c>
      <c r="AY856" s="97">
        <v>48.9</v>
      </c>
      <c r="AZ856" s="94">
        <v>4.47</v>
      </c>
      <c r="BA856" s="96">
        <v>82</v>
      </c>
      <c r="BB856" s="96">
        <v>19</v>
      </c>
      <c r="BC856" s="84" t="s">
        <v>1739</v>
      </c>
      <c r="BD856" s="97">
        <v>50.6</v>
      </c>
      <c r="BE856" s="94">
        <v>4.4400000000000004</v>
      </c>
      <c r="BF856" s="96">
        <v>88</v>
      </c>
      <c r="BG856" s="96">
        <v>20</v>
      </c>
      <c r="BH856" s="97"/>
      <c r="BK856" s="96"/>
      <c r="BL856" s="94"/>
      <c r="BM856" s="36"/>
      <c r="BN856" s="70" t="s">
        <v>1065</v>
      </c>
      <c r="BO856" s="104"/>
      <c r="BP856" s="84" t="s">
        <v>1810</v>
      </c>
      <c r="BQ856" s="84">
        <v>543135</v>
      </c>
      <c r="BR856" s="36" t="s">
        <v>3757</v>
      </c>
      <c r="BS856" s="36" t="s">
        <v>3507</v>
      </c>
      <c r="BT856" s="36" t="s">
        <v>3495</v>
      </c>
      <c r="BU856" s="84" t="s">
        <v>6032</v>
      </c>
      <c r="BV856" s="84" t="s">
        <v>4668</v>
      </c>
    </row>
    <row r="857" spans="1:74" x14ac:dyDescent="0.3">
      <c r="A857" s="84" t="s">
        <v>482</v>
      </c>
      <c r="B857" s="84" t="s">
        <v>195</v>
      </c>
      <c r="C857" s="84" t="s">
        <v>1065</v>
      </c>
      <c r="D857" s="84">
        <v>2018</v>
      </c>
      <c r="E857" s="84">
        <v>38</v>
      </c>
      <c r="F857" s="84" t="s">
        <v>1375</v>
      </c>
      <c r="G857" s="84" t="s">
        <v>1373</v>
      </c>
      <c r="H857" s="93" t="s">
        <v>1739</v>
      </c>
      <c r="I857" s="94">
        <v>0.74</v>
      </c>
      <c r="J857" s="93" t="s">
        <v>1075</v>
      </c>
      <c r="K857" s="184">
        <v>63</v>
      </c>
      <c r="L857" s="185">
        <v>3</v>
      </c>
      <c r="M857" s="96">
        <v>8</v>
      </c>
      <c r="N857" s="96">
        <v>6</v>
      </c>
      <c r="O857" s="96">
        <v>0</v>
      </c>
      <c r="P857" s="96">
        <v>0</v>
      </c>
      <c r="Q857" s="185">
        <v>0</v>
      </c>
      <c r="R857" s="96">
        <v>0</v>
      </c>
      <c r="S857" s="96">
        <v>145</v>
      </c>
      <c r="T857" s="96">
        <v>5</v>
      </c>
      <c r="U857" s="96">
        <v>9</v>
      </c>
      <c r="V857" s="96">
        <v>0</v>
      </c>
      <c r="W857" s="185">
        <v>23</v>
      </c>
      <c r="X857" s="96">
        <v>105</v>
      </c>
      <c r="Y857" s="96">
        <v>52</v>
      </c>
      <c r="Z857" s="96">
        <v>42</v>
      </c>
      <c r="AA857" s="96">
        <v>1</v>
      </c>
      <c r="AB857" s="96">
        <v>2</v>
      </c>
      <c r="AC857" s="96">
        <v>0</v>
      </c>
      <c r="AD857" s="96">
        <v>27</v>
      </c>
      <c r="AE857" s="188">
        <v>4.6900000000000004</v>
      </c>
      <c r="AF857" s="96">
        <v>45</v>
      </c>
      <c r="AG857" s="97">
        <v>11.7</v>
      </c>
      <c r="AH857" s="98">
        <v>2.5</v>
      </c>
      <c r="AI857" s="97">
        <v>6</v>
      </c>
      <c r="AJ857" s="97">
        <v>2.4</v>
      </c>
      <c r="AK857" s="99">
        <v>1.26</v>
      </c>
      <c r="AL857" s="100">
        <v>0.253</v>
      </c>
      <c r="AM857" s="99">
        <v>1.22</v>
      </c>
      <c r="AN857" s="99">
        <v>1.66</v>
      </c>
      <c r="AO857" s="99">
        <v>0.06</v>
      </c>
      <c r="AP857" s="101">
        <v>10</v>
      </c>
      <c r="AQ857" s="102">
        <v>111</v>
      </c>
      <c r="AR857" s="103">
        <v>17</v>
      </c>
      <c r="AS857" s="102">
        <v>6</v>
      </c>
      <c r="AT857" s="191">
        <v>4.29</v>
      </c>
      <c r="AU857" s="84">
        <v>406</v>
      </c>
      <c r="AV857" s="84">
        <v>132</v>
      </c>
      <c r="AX857" s="84" t="s">
        <v>1739</v>
      </c>
      <c r="AY857" s="97">
        <v>44.7</v>
      </c>
      <c r="AZ857" s="94">
        <v>4.54</v>
      </c>
      <c r="BA857" s="96">
        <v>83</v>
      </c>
      <c r="BB857" s="96">
        <v>17</v>
      </c>
      <c r="BC857" s="84" t="s">
        <v>1739</v>
      </c>
      <c r="BD857" s="97">
        <v>46.2</v>
      </c>
      <c r="BE857" s="94">
        <v>4.5199999999999996</v>
      </c>
      <c r="BF857" s="96">
        <v>89</v>
      </c>
      <c r="BG857" s="96">
        <v>18</v>
      </c>
      <c r="BH857" s="97"/>
      <c r="BK857" s="96"/>
      <c r="BL857" s="94"/>
      <c r="BM857" s="36"/>
      <c r="BN857" s="70" t="s">
        <v>1065</v>
      </c>
      <c r="BO857" s="104"/>
      <c r="BP857" s="84" t="s">
        <v>2056</v>
      </c>
      <c r="BQ857" s="84">
        <v>407890</v>
      </c>
      <c r="BR857" s="36" t="s">
        <v>4672</v>
      </c>
      <c r="BS857" s="36" t="s">
        <v>3457</v>
      </c>
      <c r="BT857" s="36" t="s">
        <v>3476</v>
      </c>
      <c r="BU857" s="84" t="s">
        <v>3472</v>
      </c>
      <c r="BV857" s="84" t="s">
        <v>4679</v>
      </c>
    </row>
    <row r="858" spans="1:74" x14ac:dyDescent="0.3">
      <c r="A858" s="84" t="s">
        <v>3414</v>
      </c>
      <c r="B858" s="84" t="s">
        <v>161</v>
      </c>
      <c r="C858" s="84" t="s">
        <v>1065</v>
      </c>
      <c r="D858" s="84">
        <v>2018</v>
      </c>
      <c r="E858" s="84">
        <v>27</v>
      </c>
      <c r="F858" s="84" t="s">
        <v>1384</v>
      </c>
      <c r="G858" s="84" t="s">
        <v>1373</v>
      </c>
      <c r="H858" s="93" t="s">
        <v>1739</v>
      </c>
      <c r="I858" s="94">
        <v>0.54</v>
      </c>
      <c r="J858" s="93" t="s">
        <v>1075</v>
      </c>
      <c r="K858" s="184">
        <v>67.5</v>
      </c>
      <c r="L858" s="185">
        <v>3</v>
      </c>
      <c r="M858" s="96">
        <v>11</v>
      </c>
      <c r="N858" s="96">
        <v>5</v>
      </c>
      <c r="O858" s="96">
        <v>0</v>
      </c>
      <c r="P858" s="96">
        <v>0</v>
      </c>
      <c r="Q858" s="185">
        <v>0</v>
      </c>
      <c r="R858" s="96">
        <v>1</v>
      </c>
      <c r="S858" s="96">
        <v>147</v>
      </c>
      <c r="T858" s="96">
        <v>5</v>
      </c>
      <c r="U858" s="96">
        <v>13</v>
      </c>
      <c r="V858" s="96">
        <v>1</v>
      </c>
      <c r="W858" s="185">
        <v>32</v>
      </c>
      <c r="X858" s="96">
        <v>102</v>
      </c>
      <c r="Y858" s="96">
        <v>57</v>
      </c>
      <c r="Z858" s="96">
        <v>43</v>
      </c>
      <c r="AA858" s="96">
        <v>2</v>
      </c>
      <c r="AB858" s="96">
        <v>2</v>
      </c>
      <c r="AC858" s="96">
        <v>0</v>
      </c>
      <c r="AD858" s="96">
        <v>26</v>
      </c>
      <c r="AE858" s="188">
        <v>4.72</v>
      </c>
      <c r="AF858" s="96">
        <v>55</v>
      </c>
      <c r="AG858" s="97">
        <v>14.7</v>
      </c>
      <c r="AH858" s="98">
        <v>2.4</v>
      </c>
      <c r="AI858" s="97">
        <v>8.6</v>
      </c>
      <c r="AJ858" s="97">
        <v>3.6</v>
      </c>
      <c r="AK858" s="99">
        <v>1.41</v>
      </c>
      <c r="AL858" s="100">
        <v>0.27900000000000003</v>
      </c>
      <c r="AM858" s="99">
        <v>1.43</v>
      </c>
      <c r="AN858" s="99">
        <v>1.96</v>
      </c>
      <c r="AO858" s="99">
        <v>0.08</v>
      </c>
      <c r="AP858" s="101">
        <v>46</v>
      </c>
      <c r="AQ858" s="102">
        <v>112</v>
      </c>
      <c r="AR858" s="103">
        <v>17</v>
      </c>
      <c r="AS858" s="102">
        <v>5</v>
      </c>
      <c r="AT858" s="191">
        <v>3.61</v>
      </c>
      <c r="AU858" s="84">
        <v>407</v>
      </c>
      <c r="AV858" s="84">
        <v>133</v>
      </c>
      <c r="AX858" s="84" t="s">
        <v>1739</v>
      </c>
      <c r="AY858" s="97">
        <v>46.3</v>
      </c>
      <c r="AZ858" s="94">
        <v>4.55</v>
      </c>
      <c r="BA858" s="96">
        <v>84</v>
      </c>
      <c r="BB858" s="96">
        <v>17</v>
      </c>
      <c r="BC858" s="84" t="s">
        <v>1739</v>
      </c>
      <c r="BD858" s="97">
        <v>48.1</v>
      </c>
      <c r="BE858" s="94">
        <v>4.5</v>
      </c>
      <c r="BF858" s="96">
        <v>89</v>
      </c>
      <c r="BG858" s="96">
        <v>18</v>
      </c>
      <c r="BH858" s="97"/>
      <c r="BK858" s="96"/>
      <c r="BL858" s="94"/>
      <c r="BM858" s="36"/>
      <c r="BN858" s="70" t="s">
        <v>1065</v>
      </c>
      <c r="BO858" s="104"/>
      <c r="BP858" s="84" t="s">
        <v>3413</v>
      </c>
      <c r="BQ858" s="84">
        <v>607374</v>
      </c>
      <c r="BR858" s="36" t="s">
        <v>3765</v>
      </c>
      <c r="BS858" s="36" t="s">
        <v>6088</v>
      </c>
      <c r="BT858" s="36" t="s">
        <v>5269</v>
      </c>
      <c r="BU858" s="84" t="s">
        <v>4256</v>
      </c>
      <c r="BV858" s="84" t="s">
        <v>4668</v>
      </c>
    </row>
    <row r="859" spans="1:74" x14ac:dyDescent="0.3">
      <c r="A859" s="84" t="s">
        <v>2970</v>
      </c>
      <c r="B859" s="84" t="s">
        <v>336</v>
      </c>
      <c r="C859" s="84" t="s">
        <v>1103</v>
      </c>
      <c r="D859" s="84">
        <v>2018</v>
      </c>
      <c r="E859" s="84">
        <v>29</v>
      </c>
      <c r="F859" s="84" t="s">
        <v>1400</v>
      </c>
      <c r="G859" s="84" t="s">
        <v>1373</v>
      </c>
      <c r="H859" s="93" t="s">
        <v>1739</v>
      </c>
      <c r="I859" s="94">
        <v>0.56999999999999995</v>
      </c>
      <c r="J859" s="93" t="s">
        <v>1075</v>
      </c>
      <c r="K859" s="184">
        <v>43.2</v>
      </c>
      <c r="L859" s="185">
        <v>2</v>
      </c>
      <c r="M859" s="96">
        <v>12</v>
      </c>
      <c r="N859" s="96">
        <v>4</v>
      </c>
      <c r="O859" s="96">
        <v>0</v>
      </c>
      <c r="P859" s="96">
        <v>0</v>
      </c>
      <c r="Q859" s="185">
        <v>0</v>
      </c>
      <c r="R859" s="96">
        <v>2</v>
      </c>
      <c r="S859" s="96">
        <v>144</v>
      </c>
      <c r="T859" s="96">
        <v>5</v>
      </c>
      <c r="U859" s="96">
        <v>11</v>
      </c>
      <c r="V859" s="96">
        <v>1</v>
      </c>
      <c r="W859" s="185">
        <v>26</v>
      </c>
      <c r="X859" s="96">
        <v>98</v>
      </c>
      <c r="Y859" s="96">
        <v>51</v>
      </c>
      <c r="Z859" s="96">
        <v>44</v>
      </c>
      <c r="AA859" s="96">
        <v>1</v>
      </c>
      <c r="AB859" s="96">
        <v>1</v>
      </c>
      <c r="AC859" s="96">
        <v>0</v>
      </c>
      <c r="AD859" s="96">
        <v>27</v>
      </c>
      <c r="AE859" s="188">
        <v>4.93</v>
      </c>
      <c r="AF859" s="96">
        <v>42</v>
      </c>
      <c r="AG859" s="97">
        <v>11.5</v>
      </c>
      <c r="AH859" s="98">
        <v>2.2999999999999998</v>
      </c>
      <c r="AI859" s="97">
        <v>7.2</v>
      </c>
      <c r="AJ859" s="97">
        <v>3.1</v>
      </c>
      <c r="AK859" s="99">
        <v>1.49</v>
      </c>
      <c r="AL859" s="100">
        <v>0.30299999999999999</v>
      </c>
      <c r="AM859" s="99">
        <v>1.52</v>
      </c>
      <c r="AN859" s="99">
        <v>2</v>
      </c>
      <c r="AO859" s="99">
        <v>0.08</v>
      </c>
      <c r="AP859" s="101">
        <v>17</v>
      </c>
      <c r="AQ859" s="102">
        <v>116</v>
      </c>
      <c r="AR859" s="103">
        <v>12</v>
      </c>
      <c r="AS859" s="102">
        <v>2</v>
      </c>
      <c r="AT859" s="191">
        <v>0</v>
      </c>
      <c r="AU859" s="84">
        <v>415</v>
      </c>
      <c r="AV859" s="84">
        <v>134</v>
      </c>
      <c r="AX859" s="84" t="s">
        <v>1739</v>
      </c>
      <c r="AY859" s="97">
        <v>43.4</v>
      </c>
      <c r="AZ859" s="94">
        <v>4.6100000000000003</v>
      </c>
      <c r="BA859" s="96">
        <v>85</v>
      </c>
      <c r="BB859" s="96">
        <v>16</v>
      </c>
      <c r="BC859" s="84" t="s">
        <v>1739</v>
      </c>
      <c r="BD859" s="97">
        <v>48.9</v>
      </c>
      <c r="BE859" s="94">
        <v>4.59</v>
      </c>
      <c r="BF859" s="96">
        <v>91</v>
      </c>
      <c r="BG859" s="96">
        <v>17</v>
      </c>
      <c r="BH859" s="97"/>
      <c r="BK859" s="96"/>
      <c r="BL859" s="94"/>
      <c r="BM859" s="36"/>
      <c r="BN859" s="70" t="s">
        <v>1065</v>
      </c>
      <c r="BO859" s="104"/>
      <c r="BP859" s="84" t="s">
        <v>5408</v>
      </c>
      <c r="BQ859" s="84">
        <v>534737</v>
      </c>
      <c r="BR859" s="36" t="s">
        <v>3802</v>
      </c>
      <c r="BS859" s="36" t="s">
        <v>3651</v>
      </c>
      <c r="BT859" s="36" t="s">
        <v>3648</v>
      </c>
      <c r="BU859" s="84" t="s">
        <v>3453</v>
      </c>
      <c r="BV859" s="84" t="s">
        <v>4677</v>
      </c>
    </row>
    <row r="860" spans="1:74" x14ac:dyDescent="0.3">
      <c r="A860" s="84" t="s">
        <v>1872</v>
      </c>
      <c r="B860" s="84" t="s">
        <v>5410</v>
      </c>
      <c r="C860" s="84" t="s">
        <v>1065</v>
      </c>
      <c r="D860" s="84">
        <v>2018</v>
      </c>
      <c r="E860" s="84">
        <v>38</v>
      </c>
      <c r="F860" s="84" t="s">
        <v>1388</v>
      </c>
      <c r="G860" s="84" t="s">
        <v>1373</v>
      </c>
      <c r="H860" s="93" t="s">
        <v>1739</v>
      </c>
      <c r="I860" s="94">
        <v>0.52</v>
      </c>
      <c r="J860" s="93" t="s">
        <v>1075</v>
      </c>
      <c r="K860" s="184">
        <v>19.600000000000001</v>
      </c>
      <c r="L860" s="185">
        <v>1</v>
      </c>
      <c r="M860" s="96">
        <v>19</v>
      </c>
      <c r="N860" s="96">
        <v>2</v>
      </c>
      <c r="O860" s="96">
        <v>0</v>
      </c>
      <c r="P860" s="96">
        <v>0</v>
      </c>
      <c r="Q860" s="185">
        <v>0</v>
      </c>
      <c r="R860" s="96">
        <v>8</v>
      </c>
      <c r="S860" s="96">
        <v>125</v>
      </c>
      <c r="T860" s="96">
        <v>4</v>
      </c>
      <c r="U860" s="96">
        <v>11</v>
      </c>
      <c r="V860" s="96">
        <v>0</v>
      </c>
      <c r="W860" s="185">
        <v>19</v>
      </c>
      <c r="X860" s="96">
        <v>87</v>
      </c>
      <c r="Y860" s="96">
        <v>24</v>
      </c>
      <c r="Z860" s="96">
        <v>42</v>
      </c>
      <c r="AA860" s="96">
        <v>1</v>
      </c>
      <c r="AB860" s="96">
        <v>1</v>
      </c>
      <c r="AC860" s="96">
        <v>0</v>
      </c>
      <c r="AD860" s="96">
        <v>12</v>
      </c>
      <c r="AE860" s="188">
        <v>4.72</v>
      </c>
      <c r="AF860" s="96">
        <v>21</v>
      </c>
      <c r="AG860" s="97">
        <v>6.3</v>
      </c>
      <c r="AH860" s="98">
        <v>1.8</v>
      </c>
      <c r="AI860" s="97">
        <v>5.9</v>
      </c>
      <c r="AJ860" s="97">
        <v>3.3</v>
      </c>
      <c r="AK860" s="99">
        <v>1.0900000000000001</v>
      </c>
      <c r="AL860" s="100">
        <v>0.29499999999999998</v>
      </c>
      <c r="AM860" s="99">
        <v>1.42</v>
      </c>
      <c r="AN860" s="99">
        <v>1.57</v>
      </c>
      <c r="AO860" s="99">
        <v>0.05</v>
      </c>
      <c r="AP860" s="101">
        <v>6</v>
      </c>
      <c r="AQ860" s="102">
        <v>111</v>
      </c>
      <c r="AR860" s="103">
        <v>11</v>
      </c>
      <c r="AS860" s="102">
        <v>1</v>
      </c>
      <c r="AT860" s="191">
        <v>0</v>
      </c>
      <c r="AU860" s="84">
        <v>421</v>
      </c>
      <c r="AV860" s="84">
        <v>135</v>
      </c>
      <c r="AX860" s="84" t="s">
        <v>1859</v>
      </c>
      <c r="AY860" s="97">
        <v>60.3</v>
      </c>
      <c r="AZ860" s="94">
        <v>4.49</v>
      </c>
      <c r="BA860" s="96">
        <v>83</v>
      </c>
      <c r="BB860" s="96">
        <v>21</v>
      </c>
      <c r="BC860" s="84" t="s">
        <v>1859</v>
      </c>
      <c r="BD860" s="97">
        <v>77.900000000000006</v>
      </c>
      <c r="BE860" s="94">
        <v>4.5199999999999996</v>
      </c>
      <c r="BF860" s="96">
        <v>89</v>
      </c>
      <c r="BG860" s="96">
        <v>24</v>
      </c>
      <c r="BH860" s="97"/>
      <c r="BK860" s="96"/>
      <c r="BL860" s="94"/>
      <c r="BM860" s="36"/>
      <c r="BN860" s="70" t="s">
        <v>1065</v>
      </c>
      <c r="BO860" s="104"/>
      <c r="BP860" s="84" t="s">
        <v>5411</v>
      </c>
      <c r="BQ860" s="84">
        <v>425426</v>
      </c>
      <c r="BR860" s="36" t="s">
        <v>4687</v>
      </c>
      <c r="BS860" s="36" t="s">
        <v>3542</v>
      </c>
      <c r="BT860" s="36" t="s">
        <v>3593</v>
      </c>
      <c r="BU860" s="84" t="s">
        <v>3630</v>
      </c>
      <c r="BV860" s="84" t="s">
        <v>4679</v>
      </c>
    </row>
    <row r="861" spans="1:74" x14ac:dyDescent="0.3">
      <c r="A861" s="84" t="s">
        <v>1773</v>
      </c>
      <c r="B861" s="84" t="s">
        <v>206</v>
      </c>
      <c r="C861" s="84" t="s">
        <v>1103</v>
      </c>
      <c r="D861" s="84">
        <v>2018</v>
      </c>
      <c r="E861" s="84">
        <v>32</v>
      </c>
      <c r="F861" s="84" t="s">
        <v>1392</v>
      </c>
      <c r="G861" s="84" t="s">
        <v>1373</v>
      </c>
      <c r="H861" s="93" t="s">
        <v>1739</v>
      </c>
      <c r="I861" s="94">
        <v>0.51</v>
      </c>
      <c r="J861" s="93" t="s">
        <v>1075</v>
      </c>
      <c r="K861" s="184">
        <v>31.2</v>
      </c>
      <c r="L861" s="185">
        <v>1</v>
      </c>
      <c r="M861" s="96">
        <v>15</v>
      </c>
      <c r="N861" s="96">
        <v>4</v>
      </c>
      <c r="O861" s="96">
        <v>0</v>
      </c>
      <c r="P861" s="96">
        <v>0</v>
      </c>
      <c r="Q861" s="185">
        <v>0</v>
      </c>
      <c r="R861" s="96">
        <v>2</v>
      </c>
      <c r="S861" s="96">
        <v>135</v>
      </c>
      <c r="T861" s="96">
        <v>4</v>
      </c>
      <c r="U861" s="96">
        <v>13</v>
      </c>
      <c r="V861" s="96">
        <v>0</v>
      </c>
      <c r="W861" s="185">
        <v>21</v>
      </c>
      <c r="X861" s="96">
        <v>90</v>
      </c>
      <c r="Y861" s="96">
        <v>37</v>
      </c>
      <c r="Z861" s="96">
        <v>45</v>
      </c>
      <c r="AA861" s="96">
        <v>2</v>
      </c>
      <c r="AB861" s="96">
        <v>1</v>
      </c>
      <c r="AC861" s="96">
        <v>0</v>
      </c>
      <c r="AD861" s="96">
        <v>21</v>
      </c>
      <c r="AE861" s="188">
        <v>4.96</v>
      </c>
      <c r="AF861" s="96">
        <v>32</v>
      </c>
      <c r="AG861" s="97">
        <v>9.3000000000000007</v>
      </c>
      <c r="AH861" s="98">
        <v>1.7</v>
      </c>
      <c r="AI861" s="97">
        <v>6.3</v>
      </c>
      <c r="AJ861" s="97">
        <v>3.7</v>
      </c>
      <c r="AK861" s="99">
        <v>1.1299999999999999</v>
      </c>
      <c r="AL861" s="100">
        <v>0.30099999999999999</v>
      </c>
      <c r="AM861" s="99">
        <v>1.55</v>
      </c>
      <c r="AN861" s="99">
        <v>1.67</v>
      </c>
      <c r="AO861" s="99">
        <v>0.06</v>
      </c>
      <c r="AP861" s="101">
        <v>6</v>
      </c>
      <c r="AQ861" s="102">
        <v>117</v>
      </c>
      <c r="AR861" s="103">
        <v>10</v>
      </c>
      <c r="AS861" s="102">
        <v>1</v>
      </c>
      <c r="AT861" s="191">
        <v>0</v>
      </c>
      <c r="AU861" s="84">
        <v>423</v>
      </c>
      <c r="AV861" s="84">
        <v>136</v>
      </c>
      <c r="AX861" s="84" t="s">
        <v>1859</v>
      </c>
      <c r="AY861" s="97">
        <v>63.3</v>
      </c>
      <c r="AZ861" s="94">
        <v>4.6100000000000003</v>
      </c>
      <c r="BA861" s="96">
        <v>85</v>
      </c>
      <c r="BB861" s="96">
        <v>20</v>
      </c>
      <c r="BC861" s="84" t="s">
        <v>1859</v>
      </c>
      <c r="BD861" s="97">
        <v>79.2</v>
      </c>
      <c r="BE861" s="94">
        <v>4.6100000000000003</v>
      </c>
      <c r="BF861" s="96">
        <v>91</v>
      </c>
      <c r="BG861" s="96">
        <v>23</v>
      </c>
      <c r="BH861" s="97"/>
      <c r="BK861" s="96"/>
      <c r="BL861" s="94"/>
      <c r="BM861" s="36"/>
      <c r="BN861" s="70" t="s">
        <v>1065</v>
      </c>
      <c r="BO861" s="104"/>
      <c r="BP861" s="84" t="s">
        <v>1774</v>
      </c>
      <c r="BQ861" s="84">
        <v>446321</v>
      </c>
      <c r="BR861" s="36" t="s">
        <v>3796</v>
      </c>
      <c r="BS861" s="36" t="s">
        <v>5412</v>
      </c>
      <c r="BT861" s="36" t="s">
        <v>3662</v>
      </c>
      <c r="BU861" s="84" t="s">
        <v>3517</v>
      </c>
      <c r="BV861" s="84" t="s">
        <v>4679</v>
      </c>
    </row>
    <row r="862" spans="1:74" x14ac:dyDescent="0.3">
      <c r="A862" s="84" t="s">
        <v>2232</v>
      </c>
      <c r="B862" s="84" t="s">
        <v>109</v>
      </c>
      <c r="C862" s="84" t="s">
        <v>1065</v>
      </c>
      <c r="D862" s="84">
        <v>2018</v>
      </c>
      <c r="E862" s="84">
        <v>33</v>
      </c>
      <c r="F862" s="84" t="s">
        <v>1372</v>
      </c>
      <c r="G862" s="84" t="s">
        <v>1373</v>
      </c>
      <c r="H862" s="93" t="s">
        <v>1739</v>
      </c>
      <c r="I862" s="94">
        <v>0.46</v>
      </c>
      <c r="J862" s="93" t="s">
        <v>1075</v>
      </c>
      <c r="K862" s="184">
        <v>20.7</v>
      </c>
      <c r="L862" s="185">
        <v>1</v>
      </c>
      <c r="M862" s="96">
        <v>26</v>
      </c>
      <c r="N862" s="96">
        <v>1</v>
      </c>
      <c r="O862" s="96">
        <v>0</v>
      </c>
      <c r="P862" s="96">
        <v>0</v>
      </c>
      <c r="Q862" s="185">
        <v>0</v>
      </c>
      <c r="R862" s="96">
        <v>5</v>
      </c>
      <c r="S862" s="96">
        <v>124</v>
      </c>
      <c r="T862" s="96">
        <v>4</v>
      </c>
      <c r="U862" s="96">
        <v>12</v>
      </c>
      <c r="V862" s="96">
        <v>1</v>
      </c>
      <c r="W862" s="185">
        <v>24</v>
      </c>
      <c r="X862" s="96">
        <v>88</v>
      </c>
      <c r="Y862" s="96">
        <v>20</v>
      </c>
      <c r="Z862" s="96">
        <v>43</v>
      </c>
      <c r="AA862" s="96">
        <v>1</v>
      </c>
      <c r="AB862" s="96">
        <v>1</v>
      </c>
      <c r="AC862" s="96">
        <v>0</v>
      </c>
      <c r="AD862" s="96">
        <v>10</v>
      </c>
      <c r="AE862" s="188">
        <v>4.75</v>
      </c>
      <c r="AF862" s="96">
        <v>21</v>
      </c>
      <c r="AG862" s="97">
        <v>6.4</v>
      </c>
      <c r="AH862" s="98">
        <v>2</v>
      </c>
      <c r="AI862" s="97">
        <v>7.5</v>
      </c>
      <c r="AJ862" s="97">
        <v>3.7</v>
      </c>
      <c r="AK862" s="99">
        <v>1.0900000000000001</v>
      </c>
      <c r="AL862" s="100">
        <v>0.28199999999999997</v>
      </c>
      <c r="AM862" s="99">
        <v>1.32</v>
      </c>
      <c r="AN862" s="99">
        <v>1.63</v>
      </c>
      <c r="AO862" s="99">
        <v>0.06</v>
      </c>
      <c r="AP862" s="101">
        <v>25</v>
      </c>
      <c r="AQ862" s="102">
        <v>112</v>
      </c>
      <c r="AR862" s="103">
        <v>10</v>
      </c>
      <c r="AS862" s="102">
        <v>1</v>
      </c>
      <c r="AT862" s="191">
        <v>0</v>
      </c>
      <c r="AU862" s="84">
        <v>424</v>
      </c>
      <c r="AV862" s="84">
        <v>137</v>
      </c>
      <c r="AX862" s="84" t="s">
        <v>1859</v>
      </c>
      <c r="AY862" s="97">
        <v>62</v>
      </c>
      <c r="AZ862" s="94">
        <v>4.46</v>
      </c>
      <c r="BA862" s="96">
        <v>82</v>
      </c>
      <c r="BB862" s="96">
        <v>22</v>
      </c>
      <c r="BC862" s="84" t="s">
        <v>1859</v>
      </c>
      <c r="BD862" s="97">
        <v>79.8</v>
      </c>
      <c r="BE862" s="94">
        <v>4.47</v>
      </c>
      <c r="BF862" s="96">
        <v>88</v>
      </c>
      <c r="BG862" s="96">
        <v>25</v>
      </c>
      <c r="BH862" s="97"/>
      <c r="BK862" s="96"/>
      <c r="BL862" s="94"/>
      <c r="BM862" s="36"/>
      <c r="BN862" s="70" t="s">
        <v>1065</v>
      </c>
      <c r="BO862" s="104"/>
      <c r="BP862" s="84" t="s">
        <v>2233</v>
      </c>
      <c r="BQ862" s="84">
        <v>453249</v>
      </c>
      <c r="BR862" s="36" t="s">
        <v>3761</v>
      </c>
      <c r="BS862" s="36" t="s">
        <v>7067</v>
      </c>
      <c r="BT862" s="36" t="s">
        <v>5265</v>
      </c>
      <c r="BU862" s="84" t="s">
        <v>3689</v>
      </c>
      <c r="BV862" s="84" t="s">
        <v>4679</v>
      </c>
    </row>
    <row r="863" spans="1:74" x14ac:dyDescent="0.3">
      <c r="A863" s="84" t="s">
        <v>2574</v>
      </c>
      <c r="B863" s="84" t="s">
        <v>2575</v>
      </c>
      <c r="C863" s="84" t="s">
        <v>1065</v>
      </c>
      <c r="D863" s="84">
        <v>2018</v>
      </c>
      <c r="E863" s="84">
        <v>31</v>
      </c>
      <c r="F863" s="84" t="s">
        <v>1397</v>
      </c>
      <c r="G863" s="84" t="s">
        <v>1373</v>
      </c>
      <c r="H863" s="93" t="s">
        <v>1739</v>
      </c>
      <c r="I863" s="94">
        <v>0.56999999999999995</v>
      </c>
      <c r="J863" s="93" t="s">
        <v>1075</v>
      </c>
      <c r="K863" s="184">
        <v>23.3</v>
      </c>
      <c r="L863" s="185">
        <v>1</v>
      </c>
      <c r="M863" s="96">
        <v>27</v>
      </c>
      <c r="N863" s="96">
        <v>1</v>
      </c>
      <c r="O863" s="96">
        <v>0</v>
      </c>
      <c r="P863" s="96">
        <v>0</v>
      </c>
      <c r="Q863" s="185">
        <v>2</v>
      </c>
      <c r="R863" s="96">
        <v>7</v>
      </c>
      <c r="S863" s="96">
        <v>138</v>
      </c>
      <c r="T863" s="96">
        <v>3</v>
      </c>
      <c r="U863" s="96">
        <v>14</v>
      </c>
      <c r="V863" s="96">
        <v>1</v>
      </c>
      <c r="W863" s="185">
        <v>28</v>
      </c>
      <c r="X863" s="96">
        <v>95</v>
      </c>
      <c r="Y863" s="96">
        <v>23</v>
      </c>
      <c r="Z863" s="96">
        <v>44</v>
      </c>
      <c r="AA863" s="96">
        <v>1</v>
      </c>
      <c r="AB863" s="96">
        <v>1</v>
      </c>
      <c r="AC863" s="96">
        <v>0</v>
      </c>
      <c r="AD863" s="96">
        <v>11</v>
      </c>
      <c r="AE863" s="188">
        <v>4.84</v>
      </c>
      <c r="AF863" s="96">
        <v>24</v>
      </c>
      <c r="AG863" s="97">
        <v>6.8</v>
      </c>
      <c r="AH863" s="98">
        <v>2.1</v>
      </c>
      <c r="AI863" s="97">
        <v>7.9</v>
      </c>
      <c r="AJ863" s="97">
        <v>3.8</v>
      </c>
      <c r="AK863" s="99">
        <v>0.98</v>
      </c>
      <c r="AL863" s="100">
        <v>0.31</v>
      </c>
      <c r="AM863" s="99">
        <v>1.39</v>
      </c>
      <c r="AN863" s="99">
        <v>1.51</v>
      </c>
      <c r="AO863" s="99">
        <v>0.05</v>
      </c>
      <c r="AP863" s="101">
        <v>33</v>
      </c>
      <c r="AQ863" s="102">
        <v>114</v>
      </c>
      <c r="AR863" s="103">
        <v>10</v>
      </c>
      <c r="AS863" s="102">
        <v>1</v>
      </c>
      <c r="AT863" s="191">
        <v>0</v>
      </c>
      <c r="AU863" s="84">
        <v>426</v>
      </c>
      <c r="AV863" s="84">
        <v>138</v>
      </c>
      <c r="AX863" s="84" t="s">
        <v>1859</v>
      </c>
      <c r="AY863" s="97">
        <v>63.4</v>
      </c>
      <c r="AZ863" s="94">
        <v>4.41</v>
      </c>
      <c r="BA863" s="96">
        <v>81</v>
      </c>
      <c r="BB863" s="96">
        <v>23</v>
      </c>
      <c r="BC863" s="84" t="s">
        <v>1859</v>
      </c>
      <c r="BD863" s="97">
        <v>81.400000000000006</v>
      </c>
      <c r="BE863" s="94">
        <v>4.43</v>
      </c>
      <c r="BF863" s="96">
        <v>88</v>
      </c>
      <c r="BG863" s="96">
        <v>26</v>
      </c>
      <c r="BH863" s="97"/>
      <c r="BK863" s="96"/>
      <c r="BL863" s="94"/>
      <c r="BM863" s="36"/>
      <c r="BN863" s="70" t="s">
        <v>1065</v>
      </c>
      <c r="BO863" s="104"/>
      <c r="BP863" s="84" t="s">
        <v>2576</v>
      </c>
      <c r="BQ863" s="84">
        <v>491708</v>
      </c>
      <c r="BR863" s="36" t="s">
        <v>3795</v>
      </c>
      <c r="BS863" s="36" t="s">
        <v>5279</v>
      </c>
      <c r="BT863" s="36" t="s">
        <v>3550</v>
      </c>
      <c r="BU863" s="84" t="s">
        <v>5309</v>
      </c>
      <c r="BV863" s="84" t="s">
        <v>4682</v>
      </c>
    </row>
    <row r="864" spans="1:74" x14ac:dyDescent="0.3">
      <c r="A864" s="84" t="s">
        <v>2086</v>
      </c>
      <c r="B864" s="84" t="s">
        <v>155</v>
      </c>
      <c r="C864" s="84" t="s">
        <v>1065</v>
      </c>
      <c r="D864" s="84">
        <v>2018</v>
      </c>
      <c r="E864" s="84">
        <v>35</v>
      </c>
      <c r="F864" s="84" t="s">
        <v>1381</v>
      </c>
      <c r="G864" s="84" t="s">
        <v>1373</v>
      </c>
      <c r="H864" s="93" t="s">
        <v>1739</v>
      </c>
      <c r="I864" s="94">
        <v>0.51</v>
      </c>
      <c r="J864" s="93" t="s">
        <v>1075</v>
      </c>
      <c r="K864" s="184">
        <v>20.399999999999999</v>
      </c>
      <c r="L864" s="185">
        <v>1</v>
      </c>
      <c r="M864" s="96">
        <v>24</v>
      </c>
      <c r="N864" s="96">
        <v>2</v>
      </c>
      <c r="O864" s="96">
        <v>0</v>
      </c>
      <c r="P864" s="96">
        <v>0</v>
      </c>
      <c r="Q864" s="185">
        <v>0</v>
      </c>
      <c r="R864" s="96">
        <v>8</v>
      </c>
      <c r="S864" s="96">
        <v>126</v>
      </c>
      <c r="T864" s="96">
        <v>5</v>
      </c>
      <c r="U864" s="96">
        <v>11</v>
      </c>
      <c r="V864" s="96">
        <v>1</v>
      </c>
      <c r="W864" s="185">
        <v>26</v>
      </c>
      <c r="X864" s="96">
        <v>88</v>
      </c>
      <c r="Y864" s="96">
        <v>23</v>
      </c>
      <c r="Z864" s="96">
        <v>44</v>
      </c>
      <c r="AA864" s="96">
        <v>1</v>
      </c>
      <c r="AB864" s="96">
        <v>1</v>
      </c>
      <c r="AC864" s="96">
        <v>0</v>
      </c>
      <c r="AD864" s="96">
        <v>13</v>
      </c>
      <c r="AE864" s="188">
        <v>4.92</v>
      </c>
      <c r="AF864" s="96">
        <v>18</v>
      </c>
      <c r="AG864" s="97">
        <v>5.3</v>
      </c>
      <c r="AH864" s="98">
        <v>2.5</v>
      </c>
      <c r="AI864" s="97">
        <v>8</v>
      </c>
      <c r="AJ864" s="97">
        <v>3.2</v>
      </c>
      <c r="AK864" s="99">
        <v>1.37</v>
      </c>
      <c r="AL864" s="100">
        <v>0.30599999999999999</v>
      </c>
      <c r="AM864" s="99">
        <v>1.36</v>
      </c>
      <c r="AN864" s="99">
        <v>1.88</v>
      </c>
      <c r="AO864" s="99">
        <v>0.08</v>
      </c>
      <c r="AP864" s="101">
        <v>34</v>
      </c>
      <c r="AQ864" s="102">
        <v>116</v>
      </c>
      <c r="AR864" s="103">
        <v>9</v>
      </c>
      <c r="AS864" s="102">
        <v>0</v>
      </c>
      <c r="AT864" s="191">
        <v>0</v>
      </c>
      <c r="AU864" s="84">
        <v>429</v>
      </c>
      <c r="AV864" s="84">
        <v>139</v>
      </c>
      <c r="AX864" s="84" t="s">
        <v>1859</v>
      </c>
      <c r="AY864" s="97">
        <v>62.1</v>
      </c>
      <c r="AZ864" s="94">
        <v>4.5199999999999996</v>
      </c>
      <c r="BA864" s="96">
        <v>83</v>
      </c>
      <c r="BB864" s="96">
        <v>21</v>
      </c>
      <c r="BC864" s="84" t="s">
        <v>1859</v>
      </c>
      <c r="BD864" s="97">
        <v>79.599999999999994</v>
      </c>
      <c r="BE864" s="94">
        <v>4.5</v>
      </c>
      <c r="BF864" s="96">
        <v>89</v>
      </c>
      <c r="BG864" s="96">
        <v>25</v>
      </c>
      <c r="BH864" s="97"/>
      <c r="BK864" s="96"/>
      <c r="BL864" s="94"/>
      <c r="BM864" s="36"/>
      <c r="BN864" s="70" t="s">
        <v>1065</v>
      </c>
      <c r="BO864" s="104"/>
      <c r="BP864" s="84" t="s">
        <v>2211</v>
      </c>
      <c r="BQ864" s="84">
        <v>450275</v>
      </c>
      <c r="BR864" s="36" t="s">
        <v>4698</v>
      </c>
      <c r="BS864" s="36" t="s">
        <v>4261</v>
      </c>
      <c r="BT864" s="36" t="s">
        <v>3556</v>
      </c>
      <c r="BU864" s="84" t="s">
        <v>3630</v>
      </c>
      <c r="BV864" s="84" t="s">
        <v>4679</v>
      </c>
    </row>
    <row r="865" spans="1:74" x14ac:dyDescent="0.3">
      <c r="A865" s="84" t="s">
        <v>2494</v>
      </c>
      <c r="B865" s="84" t="s">
        <v>55</v>
      </c>
      <c r="C865" s="84" t="s">
        <v>1103</v>
      </c>
      <c r="D865" s="84">
        <v>2018</v>
      </c>
      <c r="E865" s="84">
        <v>28</v>
      </c>
      <c r="F865" s="84" t="s">
        <v>1384</v>
      </c>
      <c r="G865" s="84" t="s">
        <v>1373</v>
      </c>
      <c r="H865" s="93" t="s">
        <v>1739</v>
      </c>
      <c r="I865" s="94">
        <v>0.54</v>
      </c>
      <c r="J865" s="93" t="s">
        <v>1075</v>
      </c>
      <c r="K865" s="184">
        <v>31.5</v>
      </c>
      <c r="L865" s="185">
        <v>1</v>
      </c>
      <c r="M865" s="96">
        <v>15</v>
      </c>
      <c r="N865" s="96">
        <v>3</v>
      </c>
      <c r="O865" s="96">
        <v>0</v>
      </c>
      <c r="P865" s="96">
        <v>0</v>
      </c>
      <c r="Q865" s="185">
        <v>0</v>
      </c>
      <c r="R865" s="96">
        <v>4</v>
      </c>
      <c r="S865" s="96">
        <v>149</v>
      </c>
      <c r="T865" s="96">
        <v>6</v>
      </c>
      <c r="U865" s="96">
        <v>13</v>
      </c>
      <c r="V865" s="96">
        <v>1</v>
      </c>
      <c r="W865" s="185">
        <v>27</v>
      </c>
      <c r="X865" s="96">
        <v>101</v>
      </c>
      <c r="Y865" s="96">
        <v>34</v>
      </c>
      <c r="Z865" s="96">
        <v>48</v>
      </c>
      <c r="AA865" s="96">
        <v>1</v>
      </c>
      <c r="AB865" s="96">
        <v>1</v>
      </c>
      <c r="AC865" s="96">
        <v>0</v>
      </c>
      <c r="AD865" s="96">
        <v>18</v>
      </c>
      <c r="AE865" s="188">
        <v>5.38</v>
      </c>
      <c r="AF865" s="96">
        <v>28</v>
      </c>
      <c r="AG865" s="97">
        <v>7.6</v>
      </c>
      <c r="AH865" s="98">
        <v>2</v>
      </c>
      <c r="AI865" s="97">
        <v>7.3</v>
      </c>
      <c r="AJ865" s="97">
        <v>3.6</v>
      </c>
      <c r="AK865" s="99">
        <v>1.64</v>
      </c>
      <c r="AL865" s="100">
        <v>0.30199999999999999</v>
      </c>
      <c r="AM865" s="99">
        <v>1.51</v>
      </c>
      <c r="AN865" s="99">
        <v>2.2200000000000002</v>
      </c>
      <c r="AO865" s="99">
        <v>0.09</v>
      </c>
      <c r="AP865" s="101">
        <v>11</v>
      </c>
      <c r="AQ865" s="102">
        <v>127</v>
      </c>
      <c r="AR865" s="103">
        <v>7</v>
      </c>
      <c r="AS865" s="102">
        <v>-1</v>
      </c>
      <c r="AT865" s="191">
        <v>0</v>
      </c>
      <c r="AU865" s="84">
        <v>438</v>
      </c>
      <c r="AV865" s="84">
        <v>140</v>
      </c>
      <c r="AX865" s="84" t="s">
        <v>1859</v>
      </c>
      <c r="AY865" s="97">
        <v>65</v>
      </c>
      <c r="AZ865" s="94">
        <v>4.8899999999999997</v>
      </c>
      <c r="BA865" s="96">
        <v>90</v>
      </c>
      <c r="BB865" s="96">
        <v>16</v>
      </c>
      <c r="BC865" s="84" t="s">
        <v>1859</v>
      </c>
      <c r="BD865" s="97">
        <v>82.1</v>
      </c>
      <c r="BE865" s="94">
        <v>4.76</v>
      </c>
      <c r="BF865" s="96">
        <v>94</v>
      </c>
      <c r="BG865" s="96">
        <v>21</v>
      </c>
      <c r="BH865" s="97"/>
      <c r="BK865" s="96"/>
      <c r="BL865" s="94"/>
      <c r="BM865" s="36"/>
      <c r="BN865" s="70" t="s">
        <v>1065</v>
      </c>
      <c r="BO865" s="104"/>
      <c r="BP865" s="84" t="s">
        <v>2588</v>
      </c>
      <c r="BQ865" s="84">
        <v>519085</v>
      </c>
      <c r="BR865" s="36" t="s">
        <v>3776</v>
      </c>
      <c r="BS865" s="36" t="s">
        <v>5406</v>
      </c>
      <c r="BT865" s="36" t="s">
        <v>5780</v>
      </c>
      <c r="BU865" s="84" t="s">
        <v>3453</v>
      </c>
      <c r="BV865" s="84" t="s">
        <v>4668</v>
      </c>
    </row>
    <row r="866" spans="1:74" x14ac:dyDescent="0.3">
      <c r="A866" s="84" t="s">
        <v>503</v>
      </c>
      <c r="B866" s="84" t="s">
        <v>367</v>
      </c>
      <c r="C866" s="84" t="s">
        <v>1103</v>
      </c>
      <c r="D866" s="84">
        <v>2018</v>
      </c>
      <c r="E866" s="84">
        <v>34</v>
      </c>
      <c r="F866" s="84" t="s">
        <v>1375</v>
      </c>
      <c r="G866" s="84" t="s">
        <v>1373</v>
      </c>
      <c r="H866" s="93" t="s">
        <v>1739</v>
      </c>
      <c r="I866" s="94">
        <v>0.5</v>
      </c>
      <c r="J866" s="93" t="s">
        <v>1075</v>
      </c>
      <c r="K866" s="184">
        <v>22.8</v>
      </c>
      <c r="L866" s="185">
        <v>1</v>
      </c>
      <c r="M866" s="96">
        <v>18</v>
      </c>
      <c r="N866" s="96">
        <v>2</v>
      </c>
      <c r="O866" s="96">
        <v>0</v>
      </c>
      <c r="P866" s="96">
        <v>0</v>
      </c>
      <c r="Q866" s="185">
        <v>0</v>
      </c>
      <c r="R866" s="96">
        <v>4</v>
      </c>
      <c r="S866" s="96">
        <v>128</v>
      </c>
      <c r="T866" s="96">
        <v>4</v>
      </c>
      <c r="U866" s="96">
        <v>11</v>
      </c>
      <c r="V866" s="96">
        <v>1</v>
      </c>
      <c r="W866" s="185">
        <v>21</v>
      </c>
      <c r="X866" s="96">
        <v>89</v>
      </c>
      <c r="Y866" s="96">
        <v>27</v>
      </c>
      <c r="Z866" s="96">
        <v>51</v>
      </c>
      <c r="AA866" s="96">
        <v>1</v>
      </c>
      <c r="AB866" s="96">
        <v>1</v>
      </c>
      <c r="AC866" s="96">
        <v>0</v>
      </c>
      <c r="AD866" s="96">
        <v>13</v>
      </c>
      <c r="AE866" s="188">
        <v>5.72</v>
      </c>
      <c r="AF866" s="96">
        <v>23</v>
      </c>
      <c r="AG866" s="97">
        <v>6.9</v>
      </c>
      <c r="AH866" s="98">
        <v>1.9</v>
      </c>
      <c r="AI866" s="97">
        <v>6.6</v>
      </c>
      <c r="AJ866" s="97">
        <v>3.3</v>
      </c>
      <c r="AK866" s="99">
        <v>1.35</v>
      </c>
      <c r="AL866" s="100">
        <v>0.29899999999999999</v>
      </c>
      <c r="AM866" s="99">
        <v>1.46</v>
      </c>
      <c r="AN866" s="99">
        <v>1.87</v>
      </c>
      <c r="AO866" s="99">
        <v>7.0000000000000007E-2</v>
      </c>
      <c r="AP866" s="101">
        <v>5</v>
      </c>
      <c r="AQ866" s="102">
        <v>135</v>
      </c>
      <c r="AR866" s="103">
        <v>5</v>
      </c>
      <c r="AS866" s="102">
        <v>-2</v>
      </c>
      <c r="AT866" s="191">
        <v>0</v>
      </c>
      <c r="AU866" s="84">
        <v>451</v>
      </c>
      <c r="AV866" s="84">
        <v>141</v>
      </c>
      <c r="AX866" s="84" t="s">
        <v>1859</v>
      </c>
      <c r="AY866" s="97">
        <v>61.6</v>
      </c>
      <c r="AZ866" s="94">
        <v>4.83</v>
      </c>
      <c r="BA866" s="96">
        <v>89</v>
      </c>
      <c r="BB866" s="96">
        <v>17</v>
      </c>
      <c r="BC866" s="84" t="s">
        <v>1859</v>
      </c>
      <c r="BD866" s="97">
        <v>79</v>
      </c>
      <c r="BE866" s="94">
        <v>4.6900000000000004</v>
      </c>
      <c r="BF866" s="96">
        <v>93</v>
      </c>
      <c r="BG866" s="96">
        <v>21</v>
      </c>
      <c r="BH866" s="97"/>
      <c r="BK866" s="96"/>
      <c r="BL866" s="94"/>
      <c r="BM866" s="36"/>
      <c r="BN866" s="70" t="s">
        <v>1065</v>
      </c>
      <c r="BO866" s="104"/>
      <c r="BP866" s="84" t="s">
        <v>2164</v>
      </c>
      <c r="BQ866" s="84">
        <v>459987</v>
      </c>
      <c r="BR866" s="36" t="s">
        <v>6264</v>
      </c>
      <c r="BS866" s="36" t="s">
        <v>5412</v>
      </c>
      <c r="BT866" s="36" t="s">
        <v>5043</v>
      </c>
      <c r="BU866" s="84" t="s">
        <v>3544</v>
      </c>
      <c r="BV866" s="84" t="s">
        <v>4697</v>
      </c>
    </row>
    <row r="867" spans="1:74" x14ac:dyDescent="0.3">
      <c r="A867" s="84" t="s">
        <v>2294</v>
      </c>
      <c r="B867" s="84" t="s">
        <v>388</v>
      </c>
      <c r="C867" s="84" t="s">
        <v>1065</v>
      </c>
      <c r="D867" s="84">
        <v>2018</v>
      </c>
      <c r="E867" s="84">
        <v>30</v>
      </c>
      <c r="F867" s="84" t="s">
        <v>1394</v>
      </c>
      <c r="G867" s="84" t="s">
        <v>1373</v>
      </c>
      <c r="H867" s="93" t="s">
        <v>1859</v>
      </c>
      <c r="I867" s="94">
        <v>0.43</v>
      </c>
      <c r="J867" s="93" t="s">
        <v>1075</v>
      </c>
      <c r="K867" s="184">
        <v>53.7</v>
      </c>
      <c r="L867" s="185">
        <v>2</v>
      </c>
      <c r="M867" s="96">
        <v>16</v>
      </c>
      <c r="N867" s="96">
        <v>7</v>
      </c>
      <c r="O867" s="96">
        <v>0</v>
      </c>
      <c r="P867" s="96">
        <v>0</v>
      </c>
      <c r="Q867" s="185">
        <v>0</v>
      </c>
      <c r="R867" s="96">
        <v>3</v>
      </c>
      <c r="S867" s="96">
        <v>205</v>
      </c>
      <c r="T867" s="96">
        <v>8</v>
      </c>
      <c r="U867" s="96">
        <v>15</v>
      </c>
      <c r="V867" s="96">
        <v>1</v>
      </c>
      <c r="W867" s="185">
        <v>31</v>
      </c>
      <c r="X867" s="96">
        <v>137</v>
      </c>
      <c r="Y867" s="96">
        <v>61</v>
      </c>
      <c r="Z867" s="96">
        <v>44</v>
      </c>
      <c r="AA867" s="96">
        <v>3</v>
      </c>
      <c r="AB867" s="96">
        <v>3</v>
      </c>
      <c r="AC867" s="96">
        <v>0</v>
      </c>
      <c r="AD867" s="96">
        <v>33</v>
      </c>
      <c r="AE867" s="188">
        <v>4.88</v>
      </c>
      <c r="AF867" s="96">
        <v>49</v>
      </c>
      <c r="AG867" s="97">
        <v>9.4</v>
      </c>
      <c r="AH867" s="98">
        <v>2</v>
      </c>
      <c r="AI867" s="97">
        <v>6.3</v>
      </c>
      <c r="AJ867" s="97">
        <v>3</v>
      </c>
      <c r="AK867" s="99">
        <v>1.47</v>
      </c>
      <c r="AL867" s="100">
        <v>0.3</v>
      </c>
      <c r="AM867" s="99">
        <v>1.5</v>
      </c>
      <c r="AN867" s="99">
        <v>1.96</v>
      </c>
      <c r="AO867" s="99">
        <v>0.08</v>
      </c>
      <c r="AP867" s="101">
        <v>7</v>
      </c>
      <c r="AQ867" s="102">
        <v>115</v>
      </c>
      <c r="AR867" s="103">
        <v>14</v>
      </c>
      <c r="AS867" s="102">
        <v>3</v>
      </c>
      <c r="AT867" s="191">
        <v>1.1000000000000001</v>
      </c>
      <c r="AU867" s="84">
        <v>411</v>
      </c>
      <c r="AV867" s="84">
        <v>46</v>
      </c>
      <c r="AX867" s="84" t="s">
        <v>1739</v>
      </c>
      <c r="AY867" s="97">
        <v>48.8</v>
      </c>
      <c r="AZ867" s="94">
        <v>4.72</v>
      </c>
      <c r="BA867" s="96">
        <v>87</v>
      </c>
      <c r="BB867" s="96">
        <v>16</v>
      </c>
      <c r="BC867" s="84" t="s">
        <v>1739</v>
      </c>
      <c r="BD867" s="97">
        <v>53.2</v>
      </c>
      <c r="BE867" s="94">
        <v>4.6399999999999997</v>
      </c>
      <c r="BF867" s="96">
        <v>92</v>
      </c>
      <c r="BG867" s="96">
        <v>17</v>
      </c>
      <c r="BH867" s="97"/>
      <c r="BK867" s="96"/>
      <c r="BL867" s="94"/>
      <c r="BM867" s="36"/>
      <c r="BN867" s="70" t="s">
        <v>1065</v>
      </c>
      <c r="BO867" s="104"/>
      <c r="BP867" s="84" t="s">
        <v>2295</v>
      </c>
      <c r="BQ867" s="84">
        <v>457711</v>
      </c>
      <c r="BR867" s="36" t="s">
        <v>3757</v>
      </c>
      <c r="BS867" s="36" t="s">
        <v>3658</v>
      </c>
      <c r="BT867" s="36" t="s">
        <v>3478</v>
      </c>
      <c r="BU867" s="84" t="s">
        <v>7065</v>
      </c>
      <c r="BV867" s="84" t="s">
        <v>4674</v>
      </c>
    </row>
    <row r="868" spans="1:74" x14ac:dyDescent="0.3">
      <c r="A868" s="84" t="s">
        <v>3264</v>
      </c>
      <c r="B868" s="84" t="s">
        <v>58</v>
      </c>
      <c r="C868" s="84" t="s">
        <v>1065</v>
      </c>
      <c r="D868" s="84">
        <v>2018</v>
      </c>
      <c r="E868" s="84">
        <v>29</v>
      </c>
      <c r="F868" s="84" t="s">
        <v>1392</v>
      </c>
      <c r="G868" s="84" t="s">
        <v>1373</v>
      </c>
      <c r="H868" s="93" t="s">
        <v>1859</v>
      </c>
      <c r="I868" s="94">
        <v>0.49</v>
      </c>
      <c r="J868" s="93" t="s">
        <v>1075</v>
      </c>
      <c r="K868" s="184">
        <v>67.3</v>
      </c>
      <c r="L868" s="185">
        <v>3</v>
      </c>
      <c r="M868" s="96">
        <v>15</v>
      </c>
      <c r="N868" s="96">
        <v>7</v>
      </c>
      <c r="O868" s="96">
        <v>0</v>
      </c>
      <c r="P868" s="96">
        <v>0</v>
      </c>
      <c r="Q868" s="185">
        <v>0</v>
      </c>
      <c r="R868" s="96">
        <v>2</v>
      </c>
      <c r="S868" s="96">
        <v>206</v>
      </c>
      <c r="T868" s="96">
        <v>6</v>
      </c>
      <c r="U868" s="96">
        <v>18</v>
      </c>
      <c r="V868" s="96">
        <v>1</v>
      </c>
      <c r="W868" s="185">
        <v>37</v>
      </c>
      <c r="X868" s="96">
        <v>140</v>
      </c>
      <c r="Y868" s="96">
        <v>55</v>
      </c>
      <c r="Z868" s="96">
        <v>45</v>
      </c>
      <c r="AA868" s="96">
        <v>3</v>
      </c>
      <c r="AB868" s="96">
        <v>3</v>
      </c>
      <c r="AC868" s="96">
        <v>0</v>
      </c>
      <c r="AD868" s="96">
        <v>29</v>
      </c>
      <c r="AE868" s="188">
        <v>5.04</v>
      </c>
      <c r="AF868" s="96">
        <v>49</v>
      </c>
      <c r="AG868" s="97">
        <v>9.4</v>
      </c>
      <c r="AH868" s="98">
        <v>2</v>
      </c>
      <c r="AI868" s="97">
        <v>7.3</v>
      </c>
      <c r="AJ868" s="97">
        <v>3.5</v>
      </c>
      <c r="AK868" s="99">
        <v>1.1299999999999999</v>
      </c>
      <c r="AL868" s="100">
        <v>0.28999999999999998</v>
      </c>
      <c r="AM868" s="99">
        <v>1.44</v>
      </c>
      <c r="AN868" s="99">
        <v>1.65</v>
      </c>
      <c r="AO868" s="99">
        <v>0.06</v>
      </c>
      <c r="AP868" s="101">
        <v>20</v>
      </c>
      <c r="AQ868" s="102">
        <v>119</v>
      </c>
      <c r="AR868" s="103">
        <v>13</v>
      </c>
      <c r="AS868" s="102">
        <v>2</v>
      </c>
      <c r="AT868" s="191">
        <v>2.09</v>
      </c>
      <c r="AU868" s="84">
        <v>414</v>
      </c>
      <c r="AV868" s="84">
        <v>47</v>
      </c>
      <c r="AX868" s="84" t="s">
        <v>1739</v>
      </c>
      <c r="AY868" s="97">
        <v>50.3</v>
      </c>
      <c r="AZ868" s="94">
        <v>4.58</v>
      </c>
      <c r="BA868" s="96">
        <v>84</v>
      </c>
      <c r="BB868" s="96">
        <v>18</v>
      </c>
      <c r="BC868" s="84" t="s">
        <v>1739</v>
      </c>
      <c r="BD868" s="97">
        <v>52.6</v>
      </c>
      <c r="BE868" s="94">
        <v>4.5199999999999996</v>
      </c>
      <c r="BF868" s="96">
        <v>89</v>
      </c>
      <c r="BG868" s="96">
        <v>19</v>
      </c>
      <c r="BH868" s="97"/>
      <c r="BK868" s="96"/>
      <c r="BL868" s="94"/>
      <c r="BM868" s="195"/>
      <c r="BN868" s="70" t="s">
        <v>1065</v>
      </c>
      <c r="BO868" s="104"/>
      <c r="BP868" s="84" t="s">
        <v>3263</v>
      </c>
      <c r="BQ868" s="84">
        <v>605135</v>
      </c>
      <c r="BR868" s="195" t="s">
        <v>3748</v>
      </c>
      <c r="BS868" s="195" t="s">
        <v>3468</v>
      </c>
      <c r="BT868" s="195" t="s">
        <v>3439</v>
      </c>
      <c r="BU868" s="84" t="s">
        <v>3450</v>
      </c>
      <c r="BV868" s="84" t="s">
        <v>4677</v>
      </c>
    </row>
    <row r="869" spans="1:74" x14ac:dyDescent="0.3">
      <c r="A869" s="84" t="s">
        <v>1757</v>
      </c>
      <c r="B869" s="84" t="s">
        <v>1758</v>
      </c>
      <c r="C869" s="84" t="s">
        <v>1065</v>
      </c>
      <c r="D869" s="84">
        <v>2018</v>
      </c>
      <c r="E869" s="84">
        <v>32</v>
      </c>
      <c r="F869" s="84" t="s">
        <v>1388</v>
      </c>
      <c r="G869" s="84" t="s">
        <v>1373</v>
      </c>
      <c r="H869" s="93" t="s">
        <v>1859</v>
      </c>
      <c r="I869" s="94">
        <v>0.42</v>
      </c>
      <c r="J869" s="93" t="s">
        <v>1075</v>
      </c>
      <c r="K869" s="184">
        <v>56.9</v>
      </c>
      <c r="L869" s="185">
        <v>2</v>
      </c>
      <c r="M869" s="96">
        <v>17</v>
      </c>
      <c r="N869" s="96">
        <v>7</v>
      </c>
      <c r="O869" s="96">
        <v>0</v>
      </c>
      <c r="P869" s="96">
        <v>0</v>
      </c>
      <c r="Q869" s="185">
        <v>0</v>
      </c>
      <c r="R869" s="96">
        <v>2</v>
      </c>
      <c r="S869" s="96">
        <v>201</v>
      </c>
      <c r="T869" s="96">
        <v>6</v>
      </c>
      <c r="U869" s="96">
        <v>21</v>
      </c>
      <c r="V869" s="96">
        <v>1</v>
      </c>
      <c r="W869" s="185">
        <v>34</v>
      </c>
      <c r="X869" s="96">
        <v>136</v>
      </c>
      <c r="Y869" s="96">
        <v>55</v>
      </c>
      <c r="Z869" s="96">
        <v>48</v>
      </c>
      <c r="AA869" s="96">
        <v>2</v>
      </c>
      <c r="AB869" s="96">
        <v>2</v>
      </c>
      <c r="AC869" s="96">
        <v>0</v>
      </c>
      <c r="AD869" s="96">
        <v>34</v>
      </c>
      <c r="AE869" s="188">
        <v>5.28</v>
      </c>
      <c r="AF869" s="96">
        <v>49</v>
      </c>
      <c r="AG869" s="97">
        <v>9.6999999999999993</v>
      </c>
      <c r="AH869" s="98">
        <v>1.6</v>
      </c>
      <c r="AI869" s="97">
        <v>6.9</v>
      </c>
      <c r="AJ869" s="97">
        <v>4.0999999999999996</v>
      </c>
      <c r="AK869" s="99">
        <v>1.1299999999999999</v>
      </c>
      <c r="AL869" s="100">
        <v>0.29099999999999998</v>
      </c>
      <c r="AM869" s="99">
        <v>1.53</v>
      </c>
      <c r="AN869" s="99">
        <v>1.71</v>
      </c>
      <c r="AO869" s="99">
        <v>0.06</v>
      </c>
      <c r="AP869" s="101">
        <v>9</v>
      </c>
      <c r="AQ869" s="102">
        <v>125</v>
      </c>
      <c r="AR869" s="103">
        <v>11</v>
      </c>
      <c r="AS869" s="102">
        <v>1</v>
      </c>
      <c r="AT869" s="191">
        <v>0.46</v>
      </c>
      <c r="AU869" s="84">
        <v>419</v>
      </c>
      <c r="AV869" s="84">
        <v>48</v>
      </c>
      <c r="AX869" s="84" t="s">
        <v>1739</v>
      </c>
      <c r="AY869" s="97">
        <v>48.2</v>
      </c>
      <c r="AZ869" s="94">
        <v>4.68</v>
      </c>
      <c r="BA869" s="96">
        <v>86</v>
      </c>
      <c r="BB869" s="96">
        <v>16</v>
      </c>
      <c r="BC869" s="84" t="s">
        <v>1739</v>
      </c>
      <c r="BD869" s="97">
        <v>51.9</v>
      </c>
      <c r="BE869" s="94">
        <v>4.59</v>
      </c>
      <c r="BF869" s="96">
        <v>91</v>
      </c>
      <c r="BG869" s="96">
        <v>18</v>
      </c>
      <c r="BH869" s="97"/>
      <c r="BK869" s="96"/>
      <c r="BL869" s="94"/>
      <c r="BM869" s="195"/>
      <c r="BN869" s="70" t="s">
        <v>1065</v>
      </c>
      <c r="BO869" s="104"/>
      <c r="BP869" s="84" t="s">
        <v>1759</v>
      </c>
      <c r="BQ869" s="84">
        <v>450665</v>
      </c>
      <c r="BR869" s="195" t="s">
        <v>3756</v>
      </c>
      <c r="BS869" s="195" t="s">
        <v>3450</v>
      </c>
      <c r="BT869" s="195" t="s">
        <v>3456</v>
      </c>
      <c r="BU869" s="84" t="s">
        <v>3645</v>
      </c>
      <c r="BV869" s="84" t="s">
        <v>4676</v>
      </c>
    </row>
    <row r="870" spans="1:74" x14ac:dyDescent="0.3">
      <c r="A870" s="84" t="s">
        <v>121</v>
      </c>
      <c r="B870" s="84" t="s">
        <v>4477</v>
      </c>
      <c r="C870" s="84" t="s">
        <v>1065</v>
      </c>
      <c r="D870" s="84">
        <v>2018</v>
      </c>
      <c r="E870" s="84">
        <v>26</v>
      </c>
      <c r="F870" s="84" t="s">
        <v>1375</v>
      </c>
      <c r="G870" s="84" t="s">
        <v>1373</v>
      </c>
      <c r="H870" s="93" t="s">
        <v>1859</v>
      </c>
      <c r="I870" s="94">
        <v>0.37</v>
      </c>
      <c r="J870" s="93" t="s">
        <v>1075</v>
      </c>
      <c r="K870" s="184">
        <v>63.4</v>
      </c>
      <c r="L870" s="185">
        <v>3</v>
      </c>
      <c r="M870" s="96">
        <v>18</v>
      </c>
      <c r="N870" s="96">
        <v>7</v>
      </c>
      <c r="O870" s="96">
        <v>0</v>
      </c>
      <c r="P870" s="96">
        <v>0</v>
      </c>
      <c r="Q870" s="185">
        <v>0</v>
      </c>
      <c r="R870" s="96">
        <v>3</v>
      </c>
      <c r="S870" s="96">
        <v>210</v>
      </c>
      <c r="T870" s="96">
        <v>6</v>
      </c>
      <c r="U870" s="96">
        <v>21</v>
      </c>
      <c r="V870" s="96">
        <v>1</v>
      </c>
      <c r="W870" s="185">
        <v>34</v>
      </c>
      <c r="X870" s="96">
        <v>142</v>
      </c>
      <c r="Y870" s="96">
        <v>55</v>
      </c>
      <c r="Z870" s="96">
        <v>48</v>
      </c>
      <c r="AA870" s="96">
        <v>2</v>
      </c>
      <c r="AB870" s="96">
        <v>2</v>
      </c>
      <c r="AC870" s="96">
        <v>0</v>
      </c>
      <c r="AD870" s="96">
        <v>32</v>
      </c>
      <c r="AE870" s="188">
        <v>5.34</v>
      </c>
      <c r="AF870" s="96">
        <v>51</v>
      </c>
      <c r="AG870" s="97">
        <v>9.8000000000000007</v>
      </c>
      <c r="AH870" s="98">
        <v>1.6</v>
      </c>
      <c r="AI870" s="97">
        <v>6.6</v>
      </c>
      <c r="AJ870" s="97">
        <v>4</v>
      </c>
      <c r="AK870" s="99">
        <v>1.0900000000000001</v>
      </c>
      <c r="AL870" s="100">
        <v>0.28399999999999997</v>
      </c>
      <c r="AM870" s="99">
        <v>1.49</v>
      </c>
      <c r="AN870" s="99">
        <v>1.65</v>
      </c>
      <c r="AO870" s="99">
        <v>0.06</v>
      </c>
      <c r="AP870" s="101">
        <v>7</v>
      </c>
      <c r="AQ870" s="102">
        <v>126</v>
      </c>
      <c r="AR870" s="103">
        <v>11</v>
      </c>
      <c r="AS870" s="102">
        <v>0</v>
      </c>
      <c r="AT870" s="191">
        <v>1.02</v>
      </c>
      <c r="AU870" s="84">
        <v>420</v>
      </c>
      <c r="AV870" s="84">
        <v>49</v>
      </c>
      <c r="AX870" s="84" t="s">
        <v>1739</v>
      </c>
      <c r="AY870" s="97">
        <v>50.5</v>
      </c>
      <c r="AZ870" s="94">
        <v>4.5999999999999996</v>
      </c>
      <c r="BA870" s="96">
        <v>85</v>
      </c>
      <c r="BB870" s="96">
        <v>17</v>
      </c>
      <c r="BC870" s="84" t="s">
        <v>1739</v>
      </c>
      <c r="BD870" s="97">
        <v>53.9</v>
      </c>
      <c r="BE870" s="94">
        <v>4.5599999999999996</v>
      </c>
      <c r="BF870" s="96">
        <v>90</v>
      </c>
      <c r="BG870" s="96">
        <v>19</v>
      </c>
      <c r="BH870" s="97"/>
      <c r="BK870" s="96"/>
      <c r="BL870" s="94"/>
      <c r="BM870" s="195"/>
      <c r="BN870" s="70" t="s">
        <v>1065</v>
      </c>
      <c r="BO870" s="104"/>
      <c r="BP870" s="84" t="s">
        <v>4478</v>
      </c>
      <c r="BQ870" s="84">
        <v>592346</v>
      </c>
      <c r="BR870" s="195" t="s">
        <v>3804</v>
      </c>
      <c r="BS870" s="195" t="s">
        <v>3466</v>
      </c>
      <c r="BT870" s="195" t="s">
        <v>3647</v>
      </c>
      <c r="BU870" s="84" t="s">
        <v>3685</v>
      </c>
      <c r="BV870" s="84" t="s">
        <v>4668</v>
      </c>
    </row>
    <row r="871" spans="1:74" x14ac:dyDescent="0.3">
      <c r="A871" s="84" t="s">
        <v>868</v>
      </c>
      <c r="B871" s="84" t="s">
        <v>169</v>
      </c>
      <c r="C871" s="84" t="s">
        <v>1103</v>
      </c>
      <c r="D871" s="84">
        <v>2018</v>
      </c>
      <c r="E871" s="84">
        <v>33</v>
      </c>
      <c r="F871" s="84" t="s">
        <v>1390</v>
      </c>
      <c r="G871" s="84" t="s">
        <v>1373</v>
      </c>
      <c r="H871" s="93" t="s">
        <v>1859</v>
      </c>
      <c r="I871" s="94">
        <v>0.6</v>
      </c>
      <c r="J871" s="93" t="s">
        <v>1075</v>
      </c>
      <c r="K871" s="184">
        <v>55.7</v>
      </c>
      <c r="L871" s="185">
        <v>3</v>
      </c>
      <c r="M871" s="96">
        <v>8</v>
      </c>
      <c r="N871" s="96">
        <v>8</v>
      </c>
      <c r="O871" s="96">
        <v>0</v>
      </c>
      <c r="P871" s="96">
        <v>0</v>
      </c>
      <c r="Q871" s="185">
        <v>0</v>
      </c>
      <c r="R871" s="96">
        <v>0</v>
      </c>
      <c r="S871" s="96">
        <v>193</v>
      </c>
      <c r="T871" s="96">
        <v>6</v>
      </c>
      <c r="U871" s="96">
        <v>15</v>
      </c>
      <c r="V871" s="96">
        <v>0</v>
      </c>
      <c r="W871" s="185">
        <v>33</v>
      </c>
      <c r="X871" s="96">
        <v>134</v>
      </c>
      <c r="Y871" s="96">
        <v>54</v>
      </c>
      <c r="Z871" s="96">
        <v>49</v>
      </c>
      <c r="AA871" s="96">
        <v>2</v>
      </c>
      <c r="AB871" s="96">
        <v>1</v>
      </c>
      <c r="AC871" s="96">
        <v>0</v>
      </c>
      <c r="AD871" s="96">
        <v>30</v>
      </c>
      <c r="AE871" s="188">
        <v>5.49</v>
      </c>
      <c r="AF871" s="96">
        <v>46</v>
      </c>
      <c r="AG871" s="97">
        <v>9.1999999999999993</v>
      </c>
      <c r="AH871" s="98">
        <v>2.1</v>
      </c>
      <c r="AI871" s="97">
        <v>6.6</v>
      </c>
      <c r="AJ871" s="97">
        <v>3.1</v>
      </c>
      <c r="AK871" s="99">
        <v>1.28</v>
      </c>
      <c r="AL871" s="100">
        <v>0.28699999999999998</v>
      </c>
      <c r="AM871" s="99">
        <v>1.42</v>
      </c>
      <c r="AN871" s="99">
        <v>1.76</v>
      </c>
      <c r="AO871" s="99">
        <v>7.0000000000000007E-2</v>
      </c>
      <c r="AP871" s="101">
        <v>9</v>
      </c>
      <c r="AQ871" s="102">
        <v>130</v>
      </c>
      <c r="AR871" s="103">
        <v>9</v>
      </c>
      <c r="AS871" s="102">
        <v>2</v>
      </c>
      <c r="AT871" s="191">
        <v>1.01</v>
      </c>
      <c r="AU871" s="84">
        <v>428</v>
      </c>
      <c r="AV871" s="84">
        <v>50</v>
      </c>
      <c r="AX871" s="84" t="s">
        <v>1739</v>
      </c>
      <c r="AY871" s="97">
        <v>47.3</v>
      </c>
      <c r="AZ871" s="94">
        <v>4.7</v>
      </c>
      <c r="BA871" s="96">
        <v>86</v>
      </c>
      <c r="BB871" s="96">
        <v>16</v>
      </c>
      <c r="BC871" s="84" t="s">
        <v>1739</v>
      </c>
      <c r="BD871" s="97">
        <v>51.2</v>
      </c>
      <c r="BE871" s="94">
        <v>4.5999999999999996</v>
      </c>
      <c r="BF871" s="96">
        <v>91</v>
      </c>
      <c r="BG871" s="96">
        <v>18</v>
      </c>
      <c r="BH871" s="97"/>
      <c r="BK871" s="96"/>
      <c r="BL871" s="94"/>
      <c r="BM871" s="195"/>
      <c r="BN871" s="70" t="s">
        <v>1065</v>
      </c>
      <c r="BO871" s="104"/>
      <c r="BP871" s="84" t="s">
        <v>2095</v>
      </c>
      <c r="BQ871" s="84">
        <v>433579</v>
      </c>
      <c r="BR871" s="195" t="s">
        <v>5416</v>
      </c>
      <c r="BS871" s="195" t="s">
        <v>3682</v>
      </c>
      <c r="BT871" s="195" t="s">
        <v>3475</v>
      </c>
      <c r="BU871" s="84" t="s">
        <v>5258</v>
      </c>
      <c r="BV871" s="84" t="s">
        <v>4676</v>
      </c>
    </row>
    <row r="872" spans="1:74" x14ac:dyDescent="0.3">
      <c r="A872" s="84" t="s">
        <v>1711</v>
      </c>
      <c r="B872" s="84" t="s">
        <v>320</v>
      </c>
      <c r="C872" s="84" t="s">
        <v>1065</v>
      </c>
      <c r="D872" s="84">
        <v>2018</v>
      </c>
      <c r="E872" s="84">
        <v>34</v>
      </c>
      <c r="F872" s="84" t="s">
        <v>1384</v>
      </c>
      <c r="G872" s="84" t="s">
        <v>1373</v>
      </c>
      <c r="H872" s="93" t="s">
        <v>1859</v>
      </c>
      <c r="I872" s="94">
        <v>0.5</v>
      </c>
      <c r="J872" s="93" t="s">
        <v>1075</v>
      </c>
      <c r="K872" s="184">
        <v>47.4</v>
      </c>
      <c r="L872" s="185">
        <v>3</v>
      </c>
      <c r="M872" s="96">
        <v>15</v>
      </c>
      <c r="N872" s="96">
        <v>8</v>
      </c>
      <c r="O872" s="96">
        <v>0</v>
      </c>
      <c r="P872" s="96">
        <v>0</v>
      </c>
      <c r="Q872" s="185">
        <v>0</v>
      </c>
      <c r="R872" s="96">
        <v>2</v>
      </c>
      <c r="S872" s="96">
        <v>211</v>
      </c>
      <c r="T872" s="96">
        <v>8</v>
      </c>
      <c r="U872" s="96">
        <v>22</v>
      </c>
      <c r="V872" s="96">
        <v>1</v>
      </c>
      <c r="W872" s="185">
        <v>35</v>
      </c>
      <c r="X872" s="96">
        <v>138</v>
      </c>
      <c r="Y872" s="96">
        <v>63</v>
      </c>
      <c r="Z872" s="96">
        <v>51</v>
      </c>
      <c r="AA872" s="96">
        <v>3</v>
      </c>
      <c r="AB872" s="96">
        <v>2</v>
      </c>
      <c r="AC872" s="96">
        <v>0</v>
      </c>
      <c r="AD872" s="96">
        <v>36</v>
      </c>
      <c r="AE872" s="188">
        <v>5.65</v>
      </c>
      <c r="AF872" s="96">
        <v>56</v>
      </c>
      <c r="AG872" s="97">
        <v>10.7</v>
      </c>
      <c r="AH872" s="98">
        <v>1.6</v>
      </c>
      <c r="AI872" s="97">
        <v>7</v>
      </c>
      <c r="AJ872" s="97">
        <v>4.2</v>
      </c>
      <c r="AK872" s="99">
        <v>1.51</v>
      </c>
      <c r="AL872" s="100">
        <v>0.312</v>
      </c>
      <c r="AM872" s="99">
        <v>1.68</v>
      </c>
      <c r="AN872" s="99">
        <v>2.15</v>
      </c>
      <c r="AO872" s="99">
        <v>0.08</v>
      </c>
      <c r="AP872" s="101">
        <v>4</v>
      </c>
      <c r="AQ872" s="102">
        <v>133</v>
      </c>
      <c r="AR872" s="103">
        <v>9</v>
      </c>
      <c r="AS872" s="102">
        <v>-1</v>
      </c>
      <c r="AT872" s="191">
        <v>0</v>
      </c>
      <c r="AU872" s="84">
        <v>432</v>
      </c>
      <c r="AV872" s="84">
        <v>52</v>
      </c>
      <c r="AX872" s="84" t="s">
        <v>1739</v>
      </c>
      <c r="AY872" s="97">
        <v>48.6</v>
      </c>
      <c r="AZ872" s="94">
        <v>5.0599999999999996</v>
      </c>
      <c r="BA872" s="96">
        <v>93</v>
      </c>
      <c r="BB872" s="96">
        <v>12</v>
      </c>
      <c r="BC872" s="84" t="s">
        <v>1739</v>
      </c>
      <c r="BD872" s="97">
        <v>53.3</v>
      </c>
      <c r="BE872" s="94">
        <v>4.8</v>
      </c>
      <c r="BF872" s="96">
        <v>95</v>
      </c>
      <c r="BG872" s="96">
        <v>16</v>
      </c>
      <c r="BH872" s="97"/>
      <c r="BK872" s="96"/>
      <c r="BL872" s="94"/>
      <c r="BM872" s="195"/>
      <c r="BN872" s="70" t="s">
        <v>1065</v>
      </c>
      <c r="BO872" s="104"/>
      <c r="BP872" s="84" t="s">
        <v>1712</v>
      </c>
      <c r="BQ872" s="84">
        <v>453311</v>
      </c>
      <c r="BR872" s="195" t="s">
        <v>4686</v>
      </c>
      <c r="BS872" s="195" t="s">
        <v>3678</v>
      </c>
      <c r="BT872" s="195" t="s">
        <v>3471</v>
      </c>
      <c r="BU872" s="84" t="s">
        <v>6092</v>
      </c>
      <c r="BV872" s="84" t="s">
        <v>4697</v>
      </c>
    </row>
    <row r="873" spans="1:74" x14ac:dyDescent="0.3">
      <c r="A873" s="84" t="s">
        <v>2289</v>
      </c>
      <c r="B873" s="84" t="s">
        <v>47</v>
      </c>
      <c r="C873" s="84" t="s">
        <v>1103</v>
      </c>
      <c r="D873" s="84">
        <v>2018</v>
      </c>
      <c r="E873" s="84">
        <v>30</v>
      </c>
      <c r="F873" s="84" t="s">
        <v>1392</v>
      </c>
      <c r="G873" s="84" t="s">
        <v>1373</v>
      </c>
      <c r="H873" s="93" t="s">
        <v>1859</v>
      </c>
      <c r="I873" s="94">
        <v>0.35</v>
      </c>
      <c r="J873" s="93" t="s">
        <v>1075</v>
      </c>
      <c r="K873" s="184">
        <v>51.4</v>
      </c>
      <c r="L873" s="185">
        <v>2</v>
      </c>
      <c r="M873" s="96">
        <v>15</v>
      </c>
      <c r="N873" s="96">
        <v>9</v>
      </c>
      <c r="O873" s="96">
        <v>0</v>
      </c>
      <c r="P873" s="96">
        <v>0</v>
      </c>
      <c r="Q873" s="185">
        <v>0</v>
      </c>
      <c r="R873" s="96">
        <v>2</v>
      </c>
      <c r="S873" s="96">
        <v>226</v>
      </c>
      <c r="T873" s="96">
        <v>10</v>
      </c>
      <c r="U873" s="96">
        <v>23</v>
      </c>
      <c r="V873" s="96">
        <v>1</v>
      </c>
      <c r="W873" s="185">
        <v>34</v>
      </c>
      <c r="X873" s="96">
        <v>142</v>
      </c>
      <c r="Y873" s="96">
        <v>67</v>
      </c>
      <c r="Z873" s="96">
        <v>52</v>
      </c>
      <c r="AA873" s="96">
        <v>2</v>
      </c>
      <c r="AB873" s="96">
        <v>5</v>
      </c>
      <c r="AC873" s="96">
        <v>0</v>
      </c>
      <c r="AD873" s="96">
        <v>41</v>
      </c>
      <c r="AE873" s="188">
        <v>5.79</v>
      </c>
      <c r="AF873" s="96">
        <v>56</v>
      </c>
      <c r="AG873" s="97">
        <v>10.3</v>
      </c>
      <c r="AH873" s="98">
        <v>1.5</v>
      </c>
      <c r="AI873" s="97">
        <v>6.6</v>
      </c>
      <c r="AJ873" s="97">
        <v>4.2</v>
      </c>
      <c r="AK873" s="99">
        <v>1.79</v>
      </c>
      <c r="AL873" s="100">
        <v>0.308</v>
      </c>
      <c r="AM873" s="99">
        <v>1.7</v>
      </c>
      <c r="AN873" s="99">
        <v>2.46</v>
      </c>
      <c r="AO873" s="99">
        <v>0.09</v>
      </c>
      <c r="AP873" s="101">
        <v>1</v>
      </c>
      <c r="AQ873" s="102">
        <v>137</v>
      </c>
      <c r="AR873" s="103">
        <v>8</v>
      </c>
      <c r="AS873" s="102">
        <v>-1</v>
      </c>
      <c r="AT873" s="191">
        <v>0</v>
      </c>
      <c r="AU873" s="84">
        <v>435</v>
      </c>
      <c r="AV873" s="84">
        <v>53</v>
      </c>
      <c r="AX873" s="84" t="s">
        <v>1739</v>
      </c>
      <c r="AY873" s="97">
        <v>50.2</v>
      </c>
      <c r="AZ873" s="94">
        <v>5.28</v>
      </c>
      <c r="BA873" s="96">
        <v>97</v>
      </c>
      <c r="BB873" s="96">
        <v>11</v>
      </c>
      <c r="BC873" s="84" t="s">
        <v>1739</v>
      </c>
      <c r="BD873" s="97">
        <v>54.7</v>
      </c>
      <c r="BE873" s="94">
        <v>5.01</v>
      </c>
      <c r="BF873" s="96">
        <v>99</v>
      </c>
      <c r="BG873" s="96">
        <v>14</v>
      </c>
      <c r="BH873" s="97"/>
      <c r="BK873" s="96"/>
      <c r="BL873" s="94"/>
      <c r="BM873" s="195"/>
      <c r="BN873" s="70" t="s">
        <v>1065</v>
      </c>
      <c r="BO873" s="104"/>
      <c r="BP873" s="84" t="s">
        <v>2290</v>
      </c>
      <c r="BQ873" s="84">
        <v>474668</v>
      </c>
      <c r="BR873" s="195" t="s">
        <v>3781</v>
      </c>
      <c r="BS873" s="195" t="s">
        <v>4414</v>
      </c>
      <c r="BT873" s="195" t="s">
        <v>6093</v>
      </c>
      <c r="BU873" s="84" t="s">
        <v>3650</v>
      </c>
      <c r="BV873" s="84" t="s">
        <v>4688</v>
      </c>
    </row>
    <row r="874" spans="1:74" x14ac:dyDescent="0.3">
      <c r="A874" s="84" t="s">
        <v>3382</v>
      </c>
      <c r="B874" s="84" t="s">
        <v>339</v>
      </c>
      <c r="C874" s="84" t="s">
        <v>1065</v>
      </c>
      <c r="D874" s="84">
        <v>2018</v>
      </c>
      <c r="E874" s="84">
        <v>28</v>
      </c>
      <c r="F874" s="84" t="s">
        <v>1390</v>
      </c>
      <c r="G874" s="84" t="s">
        <v>1373</v>
      </c>
      <c r="H874" s="93" t="s">
        <v>1859</v>
      </c>
      <c r="I874" s="94">
        <v>0.34</v>
      </c>
      <c r="J874" s="93" t="s">
        <v>1075</v>
      </c>
      <c r="K874" s="184">
        <v>42.8</v>
      </c>
      <c r="L874" s="185">
        <v>2</v>
      </c>
      <c r="M874" s="96">
        <v>15</v>
      </c>
      <c r="N874" s="96">
        <v>8</v>
      </c>
      <c r="O874" s="96">
        <v>0</v>
      </c>
      <c r="P874" s="96">
        <v>0</v>
      </c>
      <c r="Q874" s="185">
        <v>0</v>
      </c>
      <c r="R874" s="96">
        <v>3</v>
      </c>
      <c r="S874" s="96">
        <v>223</v>
      </c>
      <c r="T874" s="96">
        <v>10</v>
      </c>
      <c r="U874" s="96">
        <v>24</v>
      </c>
      <c r="V874" s="96">
        <v>1</v>
      </c>
      <c r="W874" s="185">
        <v>35</v>
      </c>
      <c r="X874" s="96">
        <v>144</v>
      </c>
      <c r="Y874" s="96">
        <v>62</v>
      </c>
      <c r="Z874" s="96">
        <v>56</v>
      </c>
      <c r="AA874" s="96">
        <v>2</v>
      </c>
      <c r="AB874" s="96">
        <v>2</v>
      </c>
      <c r="AC874" s="96">
        <v>0</v>
      </c>
      <c r="AD874" s="96">
        <v>44</v>
      </c>
      <c r="AE874" s="188">
        <v>6.25</v>
      </c>
      <c r="AF874" s="96">
        <v>49</v>
      </c>
      <c r="AG874" s="97">
        <v>9.1999999999999993</v>
      </c>
      <c r="AH874" s="98">
        <v>1.4</v>
      </c>
      <c r="AI874" s="97">
        <v>6.9</v>
      </c>
      <c r="AJ874" s="97">
        <v>4.5</v>
      </c>
      <c r="AK874" s="99">
        <v>1.95</v>
      </c>
      <c r="AL874" s="100">
        <v>0.29099999999999998</v>
      </c>
      <c r="AM874" s="99">
        <v>1.66</v>
      </c>
      <c r="AN874" s="99">
        <v>2.67</v>
      </c>
      <c r="AO874" s="99">
        <v>0.11</v>
      </c>
      <c r="AP874" s="101">
        <v>0</v>
      </c>
      <c r="AQ874" s="102">
        <v>148</v>
      </c>
      <c r="AR874" s="103">
        <v>6</v>
      </c>
      <c r="AS874" s="102">
        <v>-4</v>
      </c>
      <c r="AT874" s="191">
        <v>0</v>
      </c>
      <c r="AU874" s="84">
        <v>444</v>
      </c>
      <c r="AV874" s="84">
        <v>54</v>
      </c>
      <c r="AX874" s="84" t="s">
        <v>1739</v>
      </c>
      <c r="AY874" s="97">
        <v>48.9</v>
      </c>
      <c r="AZ874" s="94">
        <v>5.39</v>
      </c>
      <c r="BA874" s="96">
        <v>99</v>
      </c>
      <c r="BB874" s="96">
        <v>10</v>
      </c>
      <c r="BC874" s="84" t="s">
        <v>1739</v>
      </c>
      <c r="BD874" s="97">
        <v>55.4</v>
      </c>
      <c r="BE874" s="94">
        <v>5.04</v>
      </c>
      <c r="BF874" s="96">
        <v>100</v>
      </c>
      <c r="BG874" s="96">
        <v>13</v>
      </c>
      <c r="BH874" s="97"/>
      <c r="BK874" s="96"/>
      <c r="BL874" s="94"/>
      <c r="BM874" s="195"/>
      <c r="BN874" s="70" t="s">
        <v>1065</v>
      </c>
      <c r="BO874" s="104"/>
      <c r="BP874" s="84" t="s">
        <v>3381</v>
      </c>
      <c r="BQ874" s="84">
        <v>519168</v>
      </c>
      <c r="BR874" s="195" t="s">
        <v>3775</v>
      </c>
      <c r="BS874" s="195" t="s">
        <v>3491</v>
      </c>
      <c r="BT874" s="195" t="s">
        <v>4965</v>
      </c>
      <c r="BU874" s="84" t="s">
        <v>4483</v>
      </c>
      <c r="BV874" s="84" t="s">
        <v>4724</v>
      </c>
    </row>
    <row r="875" spans="1:74" x14ac:dyDescent="0.3">
      <c r="A875" s="84" t="s">
        <v>4586</v>
      </c>
      <c r="B875" s="84" t="s">
        <v>5423</v>
      </c>
      <c r="C875" s="84" t="s">
        <v>1065</v>
      </c>
      <c r="D875" s="84">
        <v>2018</v>
      </c>
      <c r="E875" s="84">
        <v>27</v>
      </c>
      <c r="F875" s="84" t="s">
        <v>1554</v>
      </c>
      <c r="G875" s="84" t="s">
        <v>1373</v>
      </c>
      <c r="H875" s="93" t="s">
        <v>1859</v>
      </c>
      <c r="I875" s="94">
        <v>0.14000000000000001</v>
      </c>
      <c r="J875" s="93" t="s">
        <v>1075</v>
      </c>
      <c r="K875" s="184">
        <v>32.9</v>
      </c>
      <c r="L875" s="185">
        <v>1</v>
      </c>
      <c r="M875" s="96">
        <v>17</v>
      </c>
      <c r="N875" s="96">
        <v>7</v>
      </c>
      <c r="O875" s="96">
        <v>0</v>
      </c>
      <c r="P875" s="96">
        <v>0</v>
      </c>
      <c r="Q875" s="185">
        <v>0</v>
      </c>
      <c r="R875" s="96">
        <v>4</v>
      </c>
      <c r="S875" s="96">
        <v>220</v>
      </c>
      <c r="T875" s="96">
        <v>8</v>
      </c>
      <c r="U875" s="96">
        <v>23</v>
      </c>
      <c r="V875" s="96">
        <v>1</v>
      </c>
      <c r="W875" s="185">
        <v>34</v>
      </c>
      <c r="X875" s="96">
        <v>139</v>
      </c>
      <c r="Y875" s="96">
        <v>39</v>
      </c>
      <c r="Z875" s="96">
        <v>51</v>
      </c>
      <c r="AA875" s="96">
        <v>1</v>
      </c>
      <c r="AB875" s="96">
        <v>2</v>
      </c>
      <c r="AC875" s="96">
        <v>0</v>
      </c>
      <c r="AD875" s="96">
        <v>27</v>
      </c>
      <c r="AE875" s="188">
        <v>5.63</v>
      </c>
      <c r="AF875" s="96">
        <v>24</v>
      </c>
      <c r="AG875" s="97">
        <v>4.5999999999999996</v>
      </c>
      <c r="AH875" s="98">
        <v>1.5</v>
      </c>
      <c r="AI875" s="97">
        <v>6.8</v>
      </c>
      <c r="AJ875" s="97">
        <v>4.5</v>
      </c>
      <c r="AK875" s="99">
        <v>1.48</v>
      </c>
      <c r="AL875" s="100">
        <v>0.34399999999999997</v>
      </c>
      <c r="AM875" s="99">
        <v>1.75</v>
      </c>
      <c r="AN875" s="99">
        <v>2.14</v>
      </c>
      <c r="AO875" s="99">
        <v>0.08</v>
      </c>
      <c r="AP875" s="101">
        <v>3</v>
      </c>
      <c r="AQ875" s="102">
        <v>133</v>
      </c>
      <c r="AR875" s="103">
        <v>6</v>
      </c>
      <c r="AS875" s="102">
        <v>-1</v>
      </c>
      <c r="AT875" s="191">
        <v>0</v>
      </c>
      <c r="AU875" s="84">
        <v>445</v>
      </c>
      <c r="AV875" s="84">
        <v>55</v>
      </c>
      <c r="AX875" s="84" t="s">
        <v>1859</v>
      </c>
      <c r="AY875" s="97">
        <v>78.099999999999994</v>
      </c>
      <c r="AZ875" s="94">
        <v>4.88</v>
      </c>
      <c r="BA875" s="96">
        <v>90</v>
      </c>
      <c r="BB875" s="96">
        <v>19</v>
      </c>
      <c r="BC875" s="84" t="s">
        <v>1859</v>
      </c>
      <c r="BD875" s="97">
        <v>93.2</v>
      </c>
      <c r="BE875" s="94">
        <v>4.79</v>
      </c>
      <c r="BF875" s="96">
        <v>95</v>
      </c>
      <c r="BG875" s="96">
        <v>23</v>
      </c>
      <c r="BH875" s="97"/>
      <c r="BK875" s="96"/>
      <c r="BL875" s="94"/>
      <c r="BM875" s="195"/>
      <c r="BN875" s="70" t="s">
        <v>1065</v>
      </c>
      <c r="BO875" s="104"/>
      <c r="BP875" s="84" t="s">
        <v>5424</v>
      </c>
      <c r="BQ875" s="84">
        <v>572086</v>
      </c>
      <c r="BR875" s="195" t="s">
        <v>3775</v>
      </c>
      <c r="BS875" s="195" t="s">
        <v>4994</v>
      </c>
      <c r="BT875" s="195" t="s">
        <v>4965</v>
      </c>
      <c r="BU875" s="84" t="s">
        <v>5856</v>
      </c>
      <c r="BV875" s="84" t="s">
        <v>4689</v>
      </c>
    </row>
    <row r="876" spans="1:74" x14ac:dyDescent="0.3">
      <c r="A876" s="84" t="s">
        <v>196</v>
      </c>
      <c r="B876" s="84" t="s">
        <v>1858</v>
      </c>
      <c r="C876" s="84" t="s">
        <v>1065</v>
      </c>
      <c r="D876" s="84">
        <v>2018</v>
      </c>
      <c r="E876" s="84">
        <v>30</v>
      </c>
      <c r="F876" s="84" t="s">
        <v>1384</v>
      </c>
      <c r="G876" s="84" t="s">
        <v>1373</v>
      </c>
      <c r="H876" s="93" t="s">
        <v>1859</v>
      </c>
      <c r="I876" s="94">
        <v>0.32</v>
      </c>
      <c r="J876" s="93" t="s">
        <v>1075</v>
      </c>
      <c r="K876" s="184">
        <v>26.3</v>
      </c>
      <c r="L876" s="185">
        <v>2</v>
      </c>
      <c r="M876" s="96">
        <v>22</v>
      </c>
      <c r="N876" s="96">
        <v>6</v>
      </c>
      <c r="O876" s="96">
        <v>0</v>
      </c>
      <c r="P876" s="96">
        <v>0</v>
      </c>
      <c r="Q876" s="185">
        <v>0</v>
      </c>
      <c r="R876" s="96">
        <v>4</v>
      </c>
      <c r="S876" s="96">
        <v>209</v>
      </c>
      <c r="T876" s="96">
        <v>8</v>
      </c>
      <c r="U876" s="96">
        <v>23</v>
      </c>
      <c r="V876" s="96">
        <v>2</v>
      </c>
      <c r="W876" s="185">
        <v>37</v>
      </c>
      <c r="X876" s="96">
        <v>138</v>
      </c>
      <c r="Y876" s="96">
        <v>29</v>
      </c>
      <c r="Z876" s="96">
        <v>50</v>
      </c>
      <c r="AA876" s="96">
        <v>1</v>
      </c>
      <c r="AB876" s="96">
        <v>1</v>
      </c>
      <c r="AC876" s="96">
        <v>1</v>
      </c>
      <c r="AD876" s="96">
        <v>18</v>
      </c>
      <c r="AE876" s="188">
        <v>5.57</v>
      </c>
      <c r="AF876" s="96">
        <v>22</v>
      </c>
      <c r="AG876" s="97">
        <v>4.3</v>
      </c>
      <c r="AH876" s="98">
        <v>1.6</v>
      </c>
      <c r="AI876" s="97">
        <v>7.4</v>
      </c>
      <c r="AJ876" s="97">
        <v>4.4000000000000004</v>
      </c>
      <c r="AK876" s="99">
        <v>1.53</v>
      </c>
      <c r="AL876" s="100">
        <v>0.32700000000000001</v>
      </c>
      <c r="AM876" s="99">
        <v>1.57</v>
      </c>
      <c r="AN876" s="99">
        <v>2.19</v>
      </c>
      <c r="AO876" s="99">
        <v>0.08</v>
      </c>
      <c r="AP876" s="101">
        <v>7</v>
      </c>
      <c r="AQ876" s="102">
        <v>132</v>
      </c>
      <c r="AR876" s="103">
        <v>6</v>
      </c>
      <c r="AS876" s="102">
        <v>-1</v>
      </c>
      <c r="AT876" s="191">
        <v>0</v>
      </c>
      <c r="AU876" s="84">
        <v>447</v>
      </c>
      <c r="AV876" s="84">
        <v>56</v>
      </c>
      <c r="AX876" s="84" t="s">
        <v>1859</v>
      </c>
      <c r="AY876" s="97">
        <v>74.400000000000006</v>
      </c>
      <c r="AZ876" s="94">
        <v>4.9400000000000004</v>
      </c>
      <c r="BA876" s="96">
        <v>91</v>
      </c>
      <c r="BB876" s="96">
        <v>17</v>
      </c>
      <c r="BC876" s="84" t="s">
        <v>1859</v>
      </c>
      <c r="BD876" s="97">
        <v>91.2</v>
      </c>
      <c r="BE876" s="94">
        <v>4.78</v>
      </c>
      <c r="BF876" s="96">
        <v>95</v>
      </c>
      <c r="BG876" s="96">
        <v>22</v>
      </c>
      <c r="BH876" s="97"/>
      <c r="BK876" s="96"/>
      <c r="BL876" s="94"/>
      <c r="BM876" s="195"/>
      <c r="BN876" s="70" t="s">
        <v>1065</v>
      </c>
      <c r="BO876" s="104"/>
      <c r="BP876" s="84" t="s">
        <v>3383</v>
      </c>
      <c r="BQ876" s="84">
        <v>474284</v>
      </c>
      <c r="BR876" s="195" t="s">
        <v>3795</v>
      </c>
      <c r="BS876" s="195" t="s">
        <v>5852</v>
      </c>
      <c r="BT876" s="195" t="s">
        <v>1435</v>
      </c>
      <c r="BU876" s="84" t="s">
        <v>1068</v>
      </c>
      <c r="BV876" s="84" t="s">
        <v>4688</v>
      </c>
    </row>
    <row r="877" spans="1:74" x14ac:dyDescent="0.3">
      <c r="A877" s="84" t="s">
        <v>276</v>
      </c>
      <c r="B877" s="84" t="s">
        <v>88</v>
      </c>
      <c r="C877" s="84" t="s">
        <v>1103</v>
      </c>
      <c r="D877" s="84">
        <v>2018</v>
      </c>
      <c r="E877" s="84">
        <v>33</v>
      </c>
      <c r="F877" s="84" t="s">
        <v>1384</v>
      </c>
      <c r="G877" s="84" t="s">
        <v>1373</v>
      </c>
      <c r="H877" s="93" t="s">
        <v>1859</v>
      </c>
      <c r="I877" s="94">
        <v>0.1</v>
      </c>
      <c r="J877" s="93" t="s">
        <v>1075</v>
      </c>
      <c r="K877" s="184">
        <v>53.4</v>
      </c>
      <c r="L877" s="185">
        <v>2</v>
      </c>
      <c r="M877" s="96">
        <v>15</v>
      </c>
      <c r="N877" s="96">
        <v>8</v>
      </c>
      <c r="O877" s="96">
        <v>0</v>
      </c>
      <c r="P877" s="96">
        <v>0</v>
      </c>
      <c r="Q877" s="185">
        <v>0</v>
      </c>
      <c r="R877" s="96">
        <v>2</v>
      </c>
      <c r="S877" s="96">
        <v>200</v>
      </c>
      <c r="T877" s="96">
        <v>9</v>
      </c>
      <c r="U877" s="96">
        <v>19</v>
      </c>
      <c r="V877" s="96">
        <v>1</v>
      </c>
      <c r="W877" s="185">
        <v>32</v>
      </c>
      <c r="X877" s="96">
        <v>129</v>
      </c>
      <c r="Y877" s="96">
        <v>61</v>
      </c>
      <c r="Z877" s="96">
        <v>57</v>
      </c>
      <c r="AA877" s="96">
        <v>2</v>
      </c>
      <c r="AB877" s="96">
        <v>2</v>
      </c>
      <c r="AC877" s="96">
        <v>0</v>
      </c>
      <c r="AD877" s="96">
        <v>38</v>
      </c>
      <c r="AE877" s="188">
        <v>6.35</v>
      </c>
      <c r="AF877" s="96">
        <v>50</v>
      </c>
      <c r="AG877" s="97">
        <v>10.1</v>
      </c>
      <c r="AH877" s="98">
        <v>1.7</v>
      </c>
      <c r="AI877" s="97">
        <v>7</v>
      </c>
      <c r="AJ877" s="97">
        <v>3.8</v>
      </c>
      <c r="AK877" s="99">
        <v>1.91</v>
      </c>
      <c r="AL877" s="100">
        <v>0.308</v>
      </c>
      <c r="AM877" s="99">
        <v>1.66</v>
      </c>
      <c r="AN877" s="99">
        <v>2.5499999999999998</v>
      </c>
      <c r="AO877" s="99">
        <v>0.1</v>
      </c>
      <c r="AP877" s="101">
        <v>2</v>
      </c>
      <c r="AQ877" s="102">
        <v>150</v>
      </c>
      <c r="AR877" s="103">
        <v>6</v>
      </c>
      <c r="AS877" s="102">
        <v>-5</v>
      </c>
      <c r="AT877" s="191">
        <v>0</v>
      </c>
      <c r="AU877" s="84">
        <v>449</v>
      </c>
      <c r="AV877" s="84">
        <v>57</v>
      </c>
      <c r="AX877" s="84" t="s">
        <v>1739</v>
      </c>
      <c r="AY877" s="97">
        <v>47</v>
      </c>
      <c r="AZ877" s="94">
        <v>5.1100000000000003</v>
      </c>
      <c r="BA877" s="96">
        <v>94</v>
      </c>
      <c r="BB877" s="96">
        <v>12</v>
      </c>
      <c r="BC877" s="84" t="s">
        <v>1739</v>
      </c>
      <c r="BD877" s="97">
        <v>51.3</v>
      </c>
      <c r="BE877" s="94">
        <v>4.92</v>
      </c>
      <c r="BF877" s="96">
        <v>97</v>
      </c>
      <c r="BG877" s="96">
        <v>14</v>
      </c>
      <c r="BH877" s="97"/>
      <c r="BK877" s="96"/>
      <c r="BL877" s="94"/>
      <c r="BM877" s="195"/>
      <c r="BN877" s="70" t="s">
        <v>1065</v>
      </c>
      <c r="BO877" s="104"/>
      <c r="BP877" s="84" t="s">
        <v>2167</v>
      </c>
      <c r="BQ877" s="84">
        <v>453307</v>
      </c>
      <c r="BR877" s="195" t="s">
        <v>3781</v>
      </c>
      <c r="BS877" s="195" t="s">
        <v>6124</v>
      </c>
      <c r="BT877" s="195" t="s">
        <v>4414</v>
      </c>
      <c r="BU877" s="84" t="s">
        <v>3811</v>
      </c>
      <c r="BV877" s="84" t="s">
        <v>6261</v>
      </c>
    </row>
    <row r="878" spans="1:74" x14ac:dyDescent="0.3">
      <c r="A878" s="84" t="s">
        <v>1713</v>
      </c>
      <c r="B878" s="84" t="s">
        <v>29</v>
      </c>
      <c r="C878" s="84" t="s">
        <v>1065</v>
      </c>
      <c r="D878" s="84">
        <v>2018</v>
      </c>
      <c r="E878" s="84">
        <v>39</v>
      </c>
      <c r="F878" s="84" t="s">
        <v>1375</v>
      </c>
      <c r="G878" s="84" t="s">
        <v>1373</v>
      </c>
      <c r="H878" s="93" t="s">
        <v>1859</v>
      </c>
      <c r="I878" s="94">
        <v>0.53</v>
      </c>
      <c r="J878" s="93" t="s">
        <v>1075</v>
      </c>
      <c r="K878" s="184">
        <v>45.5</v>
      </c>
      <c r="L878" s="185">
        <v>2</v>
      </c>
      <c r="M878" s="96">
        <v>16</v>
      </c>
      <c r="N878" s="96">
        <v>6</v>
      </c>
      <c r="O878" s="96">
        <v>0</v>
      </c>
      <c r="P878" s="96">
        <v>0</v>
      </c>
      <c r="Q878" s="185">
        <v>0</v>
      </c>
      <c r="R878" s="96">
        <v>3</v>
      </c>
      <c r="S878" s="96">
        <v>181</v>
      </c>
      <c r="T878" s="96">
        <v>7</v>
      </c>
      <c r="U878" s="96">
        <v>14</v>
      </c>
      <c r="V878" s="96">
        <v>1</v>
      </c>
      <c r="W878" s="185">
        <v>28</v>
      </c>
      <c r="X878" s="96">
        <v>124</v>
      </c>
      <c r="Y878" s="96">
        <v>53</v>
      </c>
      <c r="Z878" s="96">
        <v>61</v>
      </c>
      <c r="AA878" s="96">
        <v>2</v>
      </c>
      <c r="AB878" s="96">
        <v>1</v>
      </c>
      <c r="AC878" s="96">
        <v>0</v>
      </c>
      <c r="AD878" s="96">
        <v>29</v>
      </c>
      <c r="AE878" s="188">
        <v>6.72</v>
      </c>
      <c r="AF878" s="96">
        <v>41</v>
      </c>
      <c r="AG878" s="97">
        <v>8.9</v>
      </c>
      <c r="AH878" s="98">
        <v>2</v>
      </c>
      <c r="AI878" s="97">
        <v>6.1</v>
      </c>
      <c r="AJ878" s="97">
        <v>3</v>
      </c>
      <c r="AK878" s="99">
        <v>1.53</v>
      </c>
      <c r="AL878" s="100">
        <v>0.28399999999999997</v>
      </c>
      <c r="AM878" s="99">
        <v>1.44</v>
      </c>
      <c r="AN878" s="99">
        <v>2.04</v>
      </c>
      <c r="AO878" s="99">
        <v>0.08</v>
      </c>
      <c r="AP878" s="101">
        <v>0</v>
      </c>
      <c r="AQ878" s="102">
        <v>159</v>
      </c>
      <c r="AR878" s="103">
        <v>4</v>
      </c>
      <c r="AS878" s="102">
        <v>-7</v>
      </c>
      <c r="AT878" s="191">
        <v>0</v>
      </c>
      <c r="AU878" s="84">
        <v>454</v>
      </c>
      <c r="AV878" s="84">
        <v>58</v>
      </c>
      <c r="AX878" s="84" t="s">
        <v>1739</v>
      </c>
      <c r="AY878" s="97">
        <v>44.4</v>
      </c>
      <c r="AZ878" s="94">
        <v>4.82</v>
      </c>
      <c r="BA878" s="96">
        <v>89</v>
      </c>
      <c r="BB878" s="96">
        <v>14</v>
      </c>
      <c r="BC878" s="84" t="s">
        <v>1739</v>
      </c>
      <c r="BD878" s="97">
        <v>49.4</v>
      </c>
      <c r="BE878" s="94">
        <v>4.67</v>
      </c>
      <c r="BF878" s="96">
        <v>92</v>
      </c>
      <c r="BG878" s="96">
        <v>16</v>
      </c>
      <c r="BH878" s="97"/>
      <c r="BK878" s="96"/>
      <c r="BL878" s="94"/>
      <c r="BM878" s="195"/>
      <c r="BN878" s="70" t="s">
        <v>1065</v>
      </c>
      <c r="BO878" s="104"/>
      <c r="BP878" s="84" t="s">
        <v>1714</v>
      </c>
      <c r="BQ878" s="84">
        <v>346798</v>
      </c>
      <c r="BR878" s="195" t="s">
        <v>4690</v>
      </c>
      <c r="BS878" s="195" t="s">
        <v>3474</v>
      </c>
      <c r="BT878" s="195" t="s">
        <v>3716</v>
      </c>
      <c r="BU878" s="84" t="s">
        <v>3597</v>
      </c>
      <c r="BV878" s="84" t="s">
        <v>4695</v>
      </c>
    </row>
    <row r="879" spans="1:74" x14ac:dyDescent="0.3">
      <c r="A879" s="84" t="s">
        <v>1878</v>
      </c>
      <c r="B879" s="84" t="s">
        <v>22</v>
      </c>
      <c r="C879" s="84" t="s">
        <v>1065</v>
      </c>
      <c r="D879" s="84">
        <v>2018</v>
      </c>
      <c r="E879" s="84">
        <v>28</v>
      </c>
      <c r="F879" s="84" t="s">
        <v>1397</v>
      </c>
      <c r="G879" s="84" t="s">
        <v>1373</v>
      </c>
      <c r="H879" s="93" t="s">
        <v>1859</v>
      </c>
      <c r="I879" s="94">
        <v>0.11</v>
      </c>
      <c r="J879" s="93" t="s">
        <v>1075</v>
      </c>
      <c r="K879" s="184">
        <v>60.8</v>
      </c>
      <c r="L879" s="185">
        <v>2</v>
      </c>
      <c r="M879" s="96">
        <v>14</v>
      </c>
      <c r="N879" s="96">
        <v>8</v>
      </c>
      <c r="O879" s="96">
        <v>0</v>
      </c>
      <c r="P879" s="96">
        <v>0</v>
      </c>
      <c r="Q879" s="185">
        <v>0</v>
      </c>
      <c r="R879" s="96">
        <v>2</v>
      </c>
      <c r="S879" s="96">
        <v>205</v>
      </c>
      <c r="T879" s="96">
        <v>8</v>
      </c>
      <c r="U879" s="96">
        <v>19</v>
      </c>
      <c r="V879" s="96">
        <v>1</v>
      </c>
      <c r="W879" s="185">
        <v>34</v>
      </c>
      <c r="X879" s="96">
        <v>136</v>
      </c>
      <c r="Y879" s="96">
        <v>61</v>
      </c>
      <c r="AA879" s="96">
        <v>2</v>
      </c>
      <c r="AB879" s="96">
        <v>2</v>
      </c>
      <c r="AC879" s="96">
        <v>0</v>
      </c>
      <c r="AD879" s="96">
        <v>37</v>
      </c>
      <c r="AE879" s="188"/>
      <c r="AF879" s="96">
        <v>49</v>
      </c>
      <c r="AG879" s="97">
        <v>9.5</v>
      </c>
      <c r="AH879" s="98">
        <v>1.8</v>
      </c>
      <c r="AI879" s="97">
        <v>7.2</v>
      </c>
      <c r="AJ879" s="97">
        <v>3.7</v>
      </c>
      <c r="AK879" s="99">
        <v>1.56</v>
      </c>
      <c r="AL879" s="100">
        <v>0.30599999999999999</v>
      </c>
      <c r="AM879" s="99">
        <v>1.59</v>
      </c>
      <c r="AN879" s="99">
        <v>2.15</v>
      </c>
      <c r="AO879" s="99">
        <v>0.08</v>
      </c>
      <c r="AP879" s="101">
        <v>0</v>
      </c>
      <c r="AT879" s="191">
        <v>0</v>
      </c>
      <c r="AU879" s="84">
        <v>489</v>
      </c>
      <c r="AV879" s="84">
        <v>60</v>
      </c>
      <c r="AX879" s="84" t="s">
        <v>1739</v>
      </c>
      <c r="AY879" s="97">
        <v>48.9</v>
      </c>
      <c r="AZ879" s="94">
        <v>4.72</v>
      </c>
      <c r="BA879" s="96">
        <v>87</v>
      </c>
      <c r="BB879" s="96">
        <v>16</v>
      </c>
      <c r="BC879" s="84" t="s">
        <v>1739</v>
      </c>
      <c r="BD879" s="97">
        <v>52.6</v>
      </c>
      <c r="BE879" s="94">
        <v>4.67</v>
      </c>
      <c r="BF879" s="96">
        <v>92</v>
      </c>
      <c r="BG879" s="96">
        <v>17</v>
      </c>
      <c r="BH879" s="97"/>
      <c r="BK879" s="96"/>
      <c r="BL879" s="94"/>
      <c r="BM879" s="195"/>
      <c r="BN879" s="70" t="s">
        <v>1065</v>
      </c>
      <c r="BO879" s="104"/>
      <c r="BP879" s="84" t="s">
        <v>1879</v>
      </c>
      <c r="BQ879" s="84">
        <v>543921</v>
      </c>
      <c r="BR879" s="195" t="s">
        <v>3748</v>
      </c>
      <c r="BS879" s="195" t="s">
        <v>4907</v>
      </c>
      <c r="BT879" s="195" t="s">
        <v>5092</v>
      </c>
      <c r="BU879" s="84" t="s">
        <v>6098</v>
      </c>
      <c r="BV879" s="84" t="s">
        <v>4689</v>
      </c>
    </row>
    <row r="880" spans="1:74" x14ac:dyDescent="0.3">
      <c r="A880" s="84" t="s">
        <v>4290</v>
      </c>
      <c r="B880" s="84" t="s">
        <v>306</v>
      </c>
      <c r="C880" s="84" t="s">
        <v>1065</v>
      </c>
      <c r="D880" s="84">
        <v>2018</v>
      </c>
      <c r="E880" s="84">
        <v>26</v>
      </c>
      <c r="F880" s="84" t="s">
        <v>1397</v>
      </c>
      <c r="G880" s="84" t="s">
        <v>1373</v>
      </c>
      <c r="H880" s="93" t="s">
        <v>1859</v>
      </c>
      <c r="I880" s="94">
        <v>0.09</v>
      </c>
      <c r="J880" s="93" t="s">
        <v>1075</v>
      </c>
      <c r="K880" s="184">
        <v>62.7</v>
      </c>
      <c r="L880" s="185">
        <v>2</v>
      </c>
      <c r="M880" s="96">
        <v>15</v>
      </c>
      <c r="N880" s="96">
        <v>8</v>
      </c>
      <c r="O880" s="96">
        <v>0</v>
      </c>
      <c r="P880" s="96">
        <v>0</v>
      </c>
      <c r="Q880" s="185">
        <v>0</v>
      </c>
      <c r="R880" s="96">
        <v>2</v>
      </c>
      <c r="S880" s="96">
        <v>214</v>
      </c>
      <c r="T880" s="96">
        <v>10</v>
      </c>
      <c r="U880" s="96">
        <v>20</v>
      </c>
      <c r="V880" s="96">
        <v>1</v>
      </c>
      <c r="W880" s="185">
        <v>36</v>
      </c>
      <c r="X880" s="96">
        <v>140</v>
      </c>
      <c r="Y880" s="96">
        <v>65</v>
      </c>
      <c r="AA880" s="96">
        <v>2</v>
      </c>
      <c r="AB880" s="96">
        <v>3</v>
      </c>
      <c r="AC880" s="96">
        <v>0</v>
      </c>
      <c r="AD880" s="96">
        <v>39</v>
      </c>
      <c r="AE880" s="188"/>
      <c r="AF880" s="96">
        <v>53</v>
      </c>
      <c r="AG880" s="97">
        <v>10.1</v>
      </c>
      <c r="AH880" s="98">
        <v>1.8</v>
      </c>
      <c r="AI880" s="97">
        <v>7.5</v>
      </c>
      <c r="AJ880" s="97">
        <v>3.9</v>
      </c>
      <c r="AK880" s="99">
        <v>1.95</v>
      </c>
      <c r="AL880" s="100">
        <v>0.309</v>
      </c>
      <c r="AM880" s="99">
        <v>1.66</v>
      </c>
      <c r="AN880" s="99">
        <v>2.59</v>
      </c>
      <c r="AO880" s="99">
        <v>0.11</v>
      </c>
      <c r="AP880" s="101">
        <v>0</v>
      </c>
      <c r="AT880" s="191">
        <v>0</v>
      </c>
      <c r="AU880" s="84">
        <v>485</v>
      </c>
      <c r="AV880" s="84">
        <v>59</v>
      </c>
      <c r="AX880" s="84" t="s">
        <v>1739</v>
      </c>
      <c r="AY880" s="97">
        <v>50</v>
      </c>
      <c r="AZ880" s="94">
        <v>5</v>
      </c>
      <c r="BA880" s="96">
        <v>92</v>
      </c>
      <c r="BB880" s="96">
        <v>13</v>
      </c>
      <c r="BC880" s="84" t="s">
        <v>1739</v>
      </c>
      <c r="BD880" s="97">
        <v>53.8</v>
      </c>
      <c r="BE880" s="94">
        <v>4.8600000000000003</v>
      </c>
      <c r="BF880" s="96">
        <v>96</v>
      </c>
      <c r="BG880" s="96">
        <v>15</v>
      </c>
      <c r="BH880" s="97"/>
      <c r="BK880" s="96"/>
      <c r="BL880" s="94"/>
      <c r="BM880" s="195"/>
      <c r="BN880" s="70" t="s">
        <v>1065</v>
      </c>
      <c r="BO880" s="104"/>
      <c r="BP880" s="84" t="s">
        <v>5418</v>
      </c>
      <c r="BQ880" s="84">
        <v>592716</v>
      </c>
      <c r="BR880" s="195" t="s">
        <v>3748</v>
      </c>
      <c r="BS880" s="195" t="s">
        <v>4272</v>
      </c>
      <c r="BT880" s="195" t="s">
        <v>5823</v>
      </c>
      <c r="BU880" s="84" t="s">
        <v>6103</v>
      </c>
      <c r="BV880" s="84" t="s">
        <v>4689</v>
      </c>
    </row>
    <row r="881" spans="1:74" x14ac:dyDescent="0.3">
      <c r="A881" s="84" t="s">
        <v>1873</v>
      </c>
      <c r="B881" s="84" t="s">
        <v>67</v>
      </c>
      <c r="C881" s="84" t="s">
        <v>1065</v>
      </c>
      <c r="D881" s="84">
        <v>2018</v>
      </c>
      <c r="E881" s="84">
        <v>29</v>
      </c>
      <c r="F881" s="84" t="s">
        <v>1394</v>
      </c>
      <c r="G881" s="84" t="s">
        <v>1373</v>
      </c>
      <c r="H881" s="93" t="s">
        <v>1762</v>
      </c>
      <c r="I881" s="94">
        <v>0.53</v>
      </c>
      <c r="J881" s="93" t="s">
        <v>1075</v>
      </c>
      <c r="K881" s="184">
        <v>24.8</v>
      </c>
      <c r="L881" s="185">
        <v>1</v>
      </c>
      <c r="M881" s="96">
        <v>31</v>
      </c>
      <c r="N881" s="96">
        <v>0</v>
      </c>
      <c r="O881" s="96">
        <v>0</v>
      </c>
      <c r="P881" s="96">
        <v>0</v>
      </c>
      <c r="Q881" s="185">
        <v>6</v>
      </c>
      <c r="R881" s="96">
        <v>12</v>
      </c>
      <c r="S881" s="96">
        <v>130</v>
      </c>
      <c r="T881" s="96">
        <v>3</v>
      </c>
      <c r="U881" s="96">
        <v>12</v>
      </c>
      <c r="V881" s="96">
        <v>1</v>
      </c>
      <c r="W881" s="185">
        <v>37</v>
      </c>
      <c r="X881" s="96">
        <v>95</v>
      </c>
      <c r="Y881" s="96">
        <v>19</v>
      </c>
      <c r="Z881" s="96">
        <v>25</v>
      </c>
      <c r="AA881" s="96">
        <v>2</v>
      </c>
      <c r="AB881" s="96">
        <v>1</v>
      </c>
      <c r="AC881" s="96">
        <v>0</v>
      </c>
      <c r="AD881" s="96">
        <v>10</v>
      </c>
      <c r="AE881" s="188">
        <v>2.79</v>
      </c>
      <c r="AF881" s="96">
        <v>20</v>
      </c>
      <c r="AG881" s="97">
        <v>5.7</v>
      </c>
      <c r="AH881" s="98">
        <v>3.2</v>
      </c>
      <c r="AI881" s="97">
        <v>10.3</v>
      </c>
      <c r="AJ881" s="97">
        <v>3.3</v>
      </c>
      <c r="AK881" s="99">
        <v>0.96</v>
      </c>
      <c r="AL881" s="100">
        <v>0.28799999999999998</v>
      </c>
      <c r="AM881" s="99">
        <v>1.1100000000000001</v>
      </c>
      <c r="AN881" s="99">
        <v>1.44</v>
      </c>
      <c r="AO881" s="99">
        <v>0.06</v>
      </c>
      <c r="AP881" s="101">
        <v>156</v>
      </c>
      <c r="AQ881" s="102">
        <v>66</v>
      </c>
      <c r="AR881" s="103">
        <v>84</v>
      </c>
      <c r="AS881" s="102">
        <v>6</v>
      </c>
      <c r="AT881" s="191">
        <v>4.26</v>
      </c>
      <c r="AU881" s="84">
        <v>360</v>
      </c>
      <c r="AV881" s="84">
        <v>33</v>
      </c>
      <c r="AX881" s="84" t="s">
        <v>1762</v>
      </c>
      <c r="AY881" s="97">
        <v>40.200000000000003</v>
      </c>
      <c r="AZ881" s="94">
        <v>3.24</v>
      </c>
      <c r="BA881" s="96">
        <v>60</v>
      </c>
      <c r="BB881" s="96">
        <v>55</v>
      </c>
      <c r="BC881" s="84" t="s">
        <v>1762</v>
      </c>
      <c r="BD881" s="97">
        <v>49.5</v>
      </c>
      <c r="BE881" s="94">
        <v>3.37</v>
      </c>
      <c r="BF881" s="96">
        <v>67</v>
      </c>
      <c r="BG881" s="96">
        <v>52</v>
      </c>
      <c r="BH881" s="97"/>
      <c r="BK881" s="96"/>
      <c r="BL881" s="94"/>
      <c r="BM881" s="195"/>
      <c r="BN881" s="70" t="s">
        <v>1065</v>
      </c>
      <c r="BO881" s="104"/>
      <c r="BP881" s="84" t="s">
        <v>1874</v>
      </c>
      <c r="BQ881" s="84">
        <v>592804</v>
      </c>
      <c r="BR881" s="195" t="s">
        <v>3762</v>
      </c>
      <c r="BS881" s="195" t="s">
        <v>3574</v>
      </c>
      <c r="BT881" s="195" t="s">
        <v>3703</v>
      </c>
      <c r="BU881" s="84" t="s">
        <v>3492</v>
      </c>
      <c r="BV881" s="84" t="s">
        <v>6265</v>
      </c>
    </row>
    <row r="882" spans="1:74" x14ac:dyDescent="0.3">
      <c r="A882" s="84" t="s">
        <v>488</v>
      </c>
      <c r="B882" s="84" t="s">
        <v>1939</v>
      </c>
      <c r="C882" s="84" t="s">
        <v>1065</v>
      </c>
      <c r="D882" s="84">
        <v>2018</v>
      </c>
      <c r="E882" s="84">
        <v>30</v>
      </c>
      <c r="F882" s="84" t="s">
        <v>1375</v>
      </c>
      <c r="G882" s="84" t="s">
        <v>1373</v>
      </c>
      <c r="H882" s="93" t="s">
        <v>1762</v>
      </c>
      <c r="I882" s="94">
        <v>0.49</v>
      </c>
      <c r="J882" s="93" t="s">
        <v>1075</v>
      </c>
      <c r="K882" s="184">
        <v>20.100000000000001</v>
      </c>
      <c r="L882" s="185">
        <v>1</v>
      </c>
      <c r="M882" s="96">
        <v>19</v>
      </c>
      <c r="N882" s="96">
        <v>0</v>
      </c>
      <c r="O882" s="96">
        <v>0</v>
      </c>
      <c r="P882" s="96">
        <v>0</v>
      </c>
      <c r="Q882" s="185">
        <v>6</v>
      </c>
      <c r="R882" s="96">
        <v>10</v>
      </c>
      <c r="S882" s="96">
        <v>78</v>
      </c>
      <c r="T882" s="96">
        <v>2</v>
      </c>
      <c r="U882" s="96">
        <v>5</v>
      </c>
      <c r="V882" s="96">
        <v>1</v>
      </c>
      <c r="W882" s="185">
        <v>18</v>
      </c>
      <c r="X882" s="96">
        <v>55</v>
      </c>
      <c r="Y882" s="96">
        <v>20</v>
      </c>
      <c r="Z882" s="96">
        <v>41</v>
      </c>
      <c r="AA882" s="96">
        <v>1</v>
      </c>
      <c r="AB882" s="96">
        <v>0</v>
      </c>
      <c r="AC882" s="96">
        <v>0</v>
      </c>
      <c r="AD882" s="96">
        <v>10</v>
      </c>
      <c r="AE882" s="188">
        <v>4.57</v>
      </c>
      <c r="AF882" s="96">
        <v>17</v>
      </c>
      <c r="AG882" s="97">
        <v>8.1999999999999993</v>
      </c>
      <c r="AH882" s="98">
        <v>3.4</v>
      </c>
      <c r="AI882" s="97">
        <v>8.3000000000000007</v>
      </c>
      <c r="AJ882" s="97">
        <v>2.6</v>
      </c>
      <c r="AK882" s="99">
        <v>1.1499999999999999</v>
      </c>
      <c r="AL882" s="100">
        <v>0.29199999999999998</v>
      </c>
      <c r="AM882" s="99">
        <v>1.27</v>
      </c>
      <c r="AN882" s="99">
        <v>1.57</v>
      </c>
      <c r="AO882" s="99">
        <v>7.0000000000000007E-2</v>
      </c>
      <c r="AP882" s="101">
        <v>59</v>
      </c>
      <c r="AQ882" s="102">
        <v>108</v>
      </c>
      <c r="AR882" s="103">
        <v>12</v>
      </c>
      <c r="AS882" s="102">
        <v>1</v>
      </c>
      <c r="AT882" s="191">
        <v>0</v>
      </c>
      <c r="AU882" s="84">
        <v>418</v>
      </c>
      <c r="AV882" s="84">
        <v>35</v>
      </c>
      <c r="AX882" s="84" t="s">
        <v>1762</v>
      </c>
      <c r="AY882" s="97">
        <v>25.8</v>
      </c>
      <c r="AZ882" s="94">
        <v>3.6</v>
      </c>
      <c r="BA882" s="96">
        <v>66</v>
      </c>
      <c r="BB882" s="96">
        <v>32</v>
      </c>
      <c r="BC882" s="84" t="s">
        <v>1762</v>
      </c>
      <c r="BD882" s="97">
        <v>30</v>
      </c>
      <c r="BE882" s="94">
        <v>3.5</v>
      </c>
      <c r="BF882" s="96">
        <v>69</v>
      </c>
      <c r="BG882" s="96">
        <v>38</v>
      </c>
      <c r="BH882" s="97"/>
      <c r="BK882" s="96"/>
      <c r="BL882" s="94"/>
      <c r="BM882" s="195"/>
      <c r="BN882" s="70" t="s">
        <v>1065</v>
      </c>
      <c r="BO882" s="104"/>
      <c r="BP882" s="84" t="s">
        <v>1954</v>
      </c>
      <c r="BQ882" s="84">
        <v>474521</v>
      </c>
      <c r="BR882" s="195" t="s">
        <v>3762</v>
      </c>
      <c r="BS882" s="195" t="s">
        <v>3674</v>
      </c>
      <c r="BT882" s="195" t="s">
        <v>3587</v>
      </c>
      <c r="BU882" s="84" t="s">
        <v>3546</v>
      </c>
      <c r="BV882" s="84" t="s">
        <v>5299</v>
      </c>
    </row>
    <row r="883" spans="1:74" x14ac:dyDescent="0.3">
      <c r="A883" s="84" t="s">
        <v>2120</v>
      </c>
      <c r="B883" s="84" t="s">
        <v>174</v>
      </c>
      <c r="C883" s="84" t="s">
        <v>1065</v>
      </c>
      <c r="D883" s="84">
        <v>2018</v>
      </c>
      <c r="E883" s="84">
        <v>33</v>
      </c>
      <c r="F883" s="84" t="s">
        <v>1402</v>
      </c>
      <c r="G883" s="84" t="s">
        <v>1373</v>
      </c>
      <c r="H883" s="93" t="s">
        <v>1762</v>
      </c>
      <c r="I883" s="94">
        <v>0.53</v>
      </c>
      <c r="J883" s="93" t="s">
        <v>1075</v>
      </c>
      <c r="K883" s="184">
        <v>19.5</v>
      </c>
      <c r="L883" s="185">
        <v>1</v>
      </c>
      <c r="M883" s="96">
        <v>21</v>
      </c>
      <c r="N883" s="96">
        <v>0</v>
      </c>
      <c r="O883" s="96">
        <v>0</v>
      </c>
      <c r="P883" s="96">
        <v>0</v>
      </c>
      <c r="Q883" s="185">
        <v>4</v>
      </c>
      <c r="R883" s="96">
        <v>9</v>
      </c>
      <c r="S883" s="96">
        <v>82</v>
      </c>
      <c r="T883" s="96">
        <v>3</v>
      </c>
      <c r="U883" s="96">
        <v>7</v>
      </c>
      <c r="V883" s="96">
        <v>1</v>
      </c>
      <c r="W883" s="185">
        <v>17</v>
      </c>
      <c r="X883" s="96">
        <v>58</v>
      </c>
      <c r="Y883" s="96">
        <v>19</v>
      </c>
      <c r="Z883" s="96">
        <v>47</v>
      </c>
      <c r="AA883" s="96">
        <v>1</v>
      </c>
      <c r="AB883" s="96">
        <v>0</v>
      </c>
      <c r="AC883" s="96">
        <v>0</v>
      </c>
      <c r="AD883" s="96">
        <v>9</v>
      </c>
      <c r="AE883" s="188">
        <v>5.27</v>
      </c>
      <c r="AF883" s="96">
        <v>19</v>
      </c>
      <c r="AG883" s="97">
        <v>8.6</v>
      </c>
      <c r="AH883" s="98">
        <v>2.2999999999999998</v>
      </c>
      <c r="AI883" s="97">
        <v>7.5</v>
      </c>
      <c r="AJ883" s="97">
        <v>3.4</v>
      </c>
      <c r="AK883" s="99">
        <v>1.2</v>
      </c>
      <c r="AL883" s="100">
        <v>0.27100000000000002</v>
      </c>
      <c r="AM883" s="99">
        <v>1.31</v>
      </c>
      <c r="AN883" s="99">
        <v>1.71</v>
      </c>
      <c r="AO883" s="99">
        <v>7.0000000000000007E-2</v>
      </c>
      <c r="AP883" s="101">
        <v>22</v>
      </c>
      <c r="AQ883" s="102">
        <v>124</v>
      </c>
      <c r="AR883" s="103">
        <v>6</v>
      </c>
      <c r="AS883" s="102">
        <v>-1</v>
      </c>
      <c r="AT883" s="191">
        <v>0</v>
      </c>
      <c r="AU883" s="84">
        <v>443</v>
      </c>
      <c r="AV883" s="84">
        <v>36</v>
      </c>
      <c r="AX883" s="84" t="s">
        <v>1859</v>
      </c>
      <c r="AY883" s="97">
        <v>56.7</v>
      </c>
      <c r="AZ883" s="94">
        <v>4.33</v>
      </c>
      <c r="BA883" s="96">
        <v>80</v>
      </c>
      <c r="BB883" s="96">
        <v>23</v>
      </c>
      <c r="BC883" s="84" t="s">
        <v>1859</v>
      </c>
      <c r="BD883" s="97">
        <v>74.400000000000006</v>
      </c>
      <c r="BE883" s="94">
        <v>3.97</v>
      </c>
      <c r="BF883" s="96">
        <v>79</v>
      </c>
      <c r="BG883" s="96">
        <v>36</v>
      </c>
      <c r="BH883" s="97"/>
      <c r="BK883" s="96"/>
      <c r="BL883" s="94"/>
      <c r="BM883" s="195"/>
      <c r="BN883" s="70" t="s">
        <v>1065</v>
      </c>
      <c r="BO883" s="104"/>
      <c r="BP883" s="84" t="s">
        <v>2121</v>
      </c>
      <c r="BQ883" s="84">
        <v>448178</v>
      </c>
      <c r="BR883" s="195" t="s">
        <v>3761</v>
      </c>
      <c r="BS883" s="195" t="s">
        <v>3591</v>
      </c>
      <c r="BT883" s="195" t="s">
        <v>3592</v>
      </c>
      <c r="BU883" s="84" t="s">
        <v>3607</v>
      </c>
      <c r="BV883" s="84" t="s">
        <v>4697</v>
      </c>
    </row>
    <row r="884" spans="1:74" x14ac:dyDescent="0.3">
      <c r="A884" s="84" t="s">
        <v>216</v>
      </c>
      <c r="B884" s="84" t="s">
        <v>139</v>
      </c>
      <c r="C884" s="84" t="s">
        <v>1065</v>
      </c>
      <c r="D884" s="84">
        <v>2018</v>
      </c>
      <c r="E884" s="84">
        <v>28</v>
      </c>
      <c r="F884" s="84" t="s">
        <v>1392</v>
      </c>
      <c r="G884" s="84" t="s">
        <v>1373</v>
      </c>
      <c r="H884" s="93" t="s">
        <v>1945</v>
      </c>
      <c r="I884" s="94">
        <v>0.25</v>
      </c>
      <c r="J884" s="93" t="s">
        <v>1075</v>
      </c>
      <c r="K884" s="184">
        <v>24.7</v>
      </c>
      <c r="L884" s="185">
        <v>1</v>
      </c>
      <c r="M884" s="96">
        <v>23</v>
      </c>
      <c r="N884" s="96">
        <v>0</v>
      </c>
      <c r="O884" s="96">
        <v>0</v>
      </c>
      <c r="P884" s="96">
        <v>0</v>
      </c>
      <c r="Q884" s="185">
        <v>0</v>
      </c>
      <c r="R884" s="96">
        <v>7</v>
      </c>
      <c r="S884" s="96">
        <v>107</v>
      </c>
      <c r="T884" s="96">
        <v>3</v>
      </c>
      <c r="U884" s="96">
        <v>11</v>
      </c>
      <c r="V884" s="96">
        <v>1</v>
      </c>
      <c r="W884" s="185">
        <v>25</v>
      </c>
      <c r="X884" s="96">
        <v>75</v>
      </c>
      <c r="Y884" s="96">
        <v>21</v>
      </c>
      <c r="Z884" s="96">
        <v>35</v>
      </c>
      <c r="AA884" s="96">
        <v>1</v>
      </c>
      <c r="AB884" s="96">
        <v>1</v>
      </c>
      <c r="AC884" s="96">
        <v>0</v>
      </c>
      <c r="AD884" s="96">
        <v>12</v>
      </c>
      <c r="AE884" s="188">
        <v>3.86</v>
      </c>
      <c r="AF884" s="96">
        <v>21</v>
      </c>
      <c r="AG884" s="97">
        <v>7.5</v>
      </c>
      <c r="AH884" s="98">
        <v>2.2999999999999998</v>
      </c>
      <c r="AI884" s="97">
        <v>9</v>
      </c>
      <c r="AJ884" s="97">
        <v>4.0999999999999996</v>
      </c>
      <c r="AK884" s="99">
        <v>1.17</v>
      </c>
      <c r="AL884" s="100">
        <v>0.28100000000000003</v>
      </c>
      <c r="AM884" s="99">
        <v>1.35</v>
      </c>
      <c r="AN884" s="99">
        <v>1.76</v>
      </c>
      <c r="AO884" s="99">
        <v>7.0000000000000007E-2</v>
      </c>
      <c r="AP884" s="101">
        <v>67</v>
      </c>
      <c r="AQ884" s="102">
        <v>91</v>
      </c>
      <c r="AR884" s="103">
        <v>24</v>
      </c>
      <c r="AS884" s="102">
        <v>3</v>
      </c>
      <c r="AT884" s="191">
        <v>0</v>
      </c>
      <c r="AU884" s="84">
        <v>398</v>
      </c>
      <c r="AV884" s="84">
        <v>29</v>
      </c>
      <c r="AX884" s="84" t="s">
        <v>1945</v>
      </c>
      <c r="AY884" s="97">
        <v>35.799999999999997</v>
      </c>
      <c r="AZ884" s="94">
        <v>4.62</v>
      </c>
      <c r="BA884" s="96">
        <v>85</v>
      </c>
      <c r="BB884" s="96">
        <v>14</v>
      </c>
      <c r="BC884" s="84" t="s">
        <v>1945</v>
      </c>
      <c r="BD884" s="97">
        <v>42.9</v>
      </c>
      <c r="BE884" s="94">
        <v>4.8499999999999996</v>
      </c>
      <c r="BF884" s="96">
        <v>96</v>
      </c>
      <c r="BG884" s="96">
        <v>13</v>
      </c>
      <c r="BH884" s="97"/>
      <c r="BK884" s="96"/>
      <c r="BL884" s="94"/>
      <c r="BM884" s="195"/>
      <c r="BN884" s="70" t="s">
        <v>1065</v>
      </c>
      <c r="BO884" s="104"/>
      <c r="BP884" s="84" t="s">
        <v>6266</v>
      </c>
      <c r="BQ884" s="84">
        <v>605477</v>
      </c>
      <c r="BR884" s="195" t="s">
        <v>3766</v>
      </c>
      <c r="BS884" s="195" t="s">
        <v>7061</v>
      </c>
      <c r="BT884" s="195" t="s">
        <v>3540</v>
      </c>
      <c r="BU884" s="84" t="s">
        <v>3483</v>
      </c>
      <c r="BV884" s="84" t="s">
        <v>4668</v>
      </c>
    </row>
    <row r="885" spans="1:74" x14ac:dyDescent="0.3">
      <c r="A885" s="84" t="s">
        <v>2028</v>
      </c>
      <c r="B885" s="84" t="s">
        <v>213</v>
      </c>
      <c r="C885" s="84" t="s">
        <v>1065</v>
      </c>
      <c r="D885" s="84">
        <v>2018</v>
      </c>
      <c r="E885" s="84">
        <v>34</v>
      </c>
      <c r="F885" s="84" t="s">
        <v>1388</v>
      </c>
      <c r="G885" s="84" t="s">
        <v>1373</v>
      </c>
      <c r="H885" s="93" t="s">
        <v>1945</v>
      </c>
      <c r="I885" s="94">
        <v>0.46</v>
      </c>
      <c r="J885" s="93" t="s">
        <v>1075</v>
      </c>
      <c r="K885" s="184">
        <v>19.3</v>
      </c>
      <c r="L885" s="185">
        <v>1</v>
      </c>
      <c r="M885" s="96">
        <v>23</v>
      </c>
      <c r="N885" s="96">
        <v>1</v>
      </c>
      <c r="O885" s="96">
        <v>0</v>
      </c>
      <c r="P885" s="96">
        <v>0</v>
      </c>
      <c r="Q885" s="185">
        <v>0</v>
      </c>
      <c r="R885" s="96">
        <v>4</v>
      </c>
      <c r="S885" s="96">
        <v>104</v>
      </c>
      <c r="T885" s="96">
        <v>3</v>
      </c>
      <c r="U885" s="96">
        <v>8</v>
      </c>
      <c r="V885" s="96">
        <v>1</v>
      </c>
      <c r="W885" s="185">
        <v>23</v>
      </c>
      <c r="X885" s="96">
        <v>74</v>
      </c>
      <c r="Y885" s="96">
        <v>19</v>
      </c>
      <c r="Z885" s="96">
        <v>35</v>
      </c>
      <c r="AA885" s="96">
        <v>1</v>
      </c>
      <c r="AB885" s="96">
        <v>1</v>
      </c>
      <c r="AC885" s="96">
        <v>0</v>
      </c>
      <c r="AD885" s="96">
        <v>10</v>
      </c>
      <c r="AE885" s="188">
        <v>3.92</v>
      </c>
      <c r="AF885" s="96">
        <v>17</v>
      </c>
      <c r="AG885" s="97">
        <v>6</v>
      </c>
      <c r="AH885" s="98">
        <v>2.7</v>
      </c>
      <c r="AI885" s="97">
        <v>8.1999999999999993</v>
      </c>
      <c r="AJ885" s="97">
        <v>3</v>
      </c>
      <c r="AK885" s="99">
        <v>1.27</v>
      </c>
      <c r="AL885" s="100">
        <v>0.28599999999999998</v>
      </c>
      <c r="AM885" s="99">
        <v>1.27</v>
      </c>
      <c r="AN885" s="99">
        <v>1.75</v>
      </c>
      <c r="AO885" s="99">
        <v>7.0000000000000007E-2</v>
      </c>
      <c r="AP885" s="101">
        <v>55</v>
      </c>
      <c r="AQ885" s="102">
        <v>93</v>
      </c>
      <c r="AR885" s="103">
        <v>21</v>
      </c>
      <c r="AS885" s="102">
        <v>3</v>
      </c>
      <c r="AT885" s="191">
        <v>0</v>
      </c>
      <c r="AU885" s="84">
        <v>399</v>
      </c>
      <c r="AV885" s="84">
        <v>30</v>
      </c>
      <c r="AX885" s="84" t="s">
        <v>1859</v>
      </c>
      <c r="AY885" s="97">
        <v>59.8</v>
      </c>
      <c r="AZ885" s="94">
        <v>4.3600000000000003</v>
      </c>
      <c r="BA885" s="96">
        <v>80</v>
      </c>
      <c r="BB885" s="96">
        <v>23</v>
      </c>
      <c r="BC885" s="84" t="s">
        <v>1859</v>
      </c>
      <c r="BD885" s="97">
        <v>77.3</v>
      </c>
      <c r="BE885" s="94">
        <v>4.43</v>
      </c>
      <c r="BF885" s="96">
        <v>88</v>
      </c>
      <c r="BG885" s="96">
        <v>25</v>
      </c>
      <c r="BH885" s="97"/>
      <c r="BK885" s="96"/>
      <c r="BL885" s="94"/>
      <c r="BM885" s="195"/>
      <c r="BN885" s="70" t="s">
        <v>1065</v>
      </c>
      <c r="BO885" s="104"/>
      <c r="BP885" s="84" t="s">
        <v>2029</v>
      </c>
      <c r="BQ885" s="84">
        <v>460024</v>
      </c>
      <c r="BR885" s="195" t="s">
        <v>4667</v>
      </c>
      <c r="BS885" s="195" t="s">
        <v>3691</v>
      </c>
      <c r="BT885" s="195" t="s">
        <v>3676</v>
      </c>
      <c r="BU885" s="84" t="s">
        <v>3667</v>
      </c>
      <c r="BV885" s="84" t="s">
        <v>4707</v>
      </c>
    </row>
    <row r="886" spans="1:74" x14ac:dyDescent="0.3">
      <c r="A886" s="84" t="s">
        <v>2013</v>
      </c>
      <c r="B886" s="84" t="s">
        <v>2014</v>
      </c>
      <c r="C886" s="84" t="s">
        <v>1065</v>
      </c>
      <c r="D886" s="84">
        <v>2018</v>
      </c>
      <c r="E886" s="84">
        <v>35</v>
      </c>
      <c r="F886" s="84" t="s">
        <v>1386</v>
      </c>
      <c r="G886" s="84" t="s">
        <v>1373</v>
      </c>
      <c r="H886" s="93" t="s">
        <v>1945</v>
      </c>
      <c r="I886" s="94">
        <v>0.33</v>
      </c>
      <c r="J886" s="93" t="s">
        <v>1075</v>
      </c>
      <c r="K886" s="184">
        <v>19.399999999999999</v>
      </c>
      <c r="L886" s="185">
        <v>1</v>
      </c>
      <c r="M886" s="96">
        <v>24</v>
      </c>
      <c r="N886" s="96">
        <v>0</v>
      </c>
      <c r="O886" s="96">
        <v>0</v>
      </c>
      <c r="P886" s="96">
        <v>0</v>
      </c>
      <c r="Q886" s="185">
        <v>0</v>
      </c>
      <c r="R886" s="96">
        <v>7</v>
      </c>
      <c r="S886" s="96">
        <v>101</v>
      </c>
      <c r="T886" s="96">
        <v>3</v>
      </c>
      <c r="U886" s="96">
        <v>9</v>
      </c>
      <c r="V886" s="96">
        <v>1</v>
      </c>
      <c r="W886" s="185">
        <v>21</v>
      </c>
      <c r="X886" s="96">
        <v>72</v>
      </c>
      <c r="Y886" s="96">
        <v>19</v>
      </c>
      <c r="Z886" s="96">
        <v>36</v>
      </c>
      <c r="AA886" s="96">
        <v>2</v>
      </c>
      <c r="AB886" s="96">
        <v>1</v>
      </c>
      <c r="AC886" s="96">
        <v>0</v>
      </c>
      <c r="AD886" s="96">
        <v>11</v>
      </c>
      <c r="AE886" s="188">
        <v>4.01</v>
      </c>
      <c r="AF886" s="96">
        <v>17</v>
      </c>
      <c r="AG886" s="97">
        <v>6.3</v>
      </c>
      <c r="AH886" s="98">
        <v>2.2999999999999998</v>
      </c>
      <c r="AI886" s="97">
        <v>7.8</v>
      </c>
      <c r="AJ886" s="97">
        <v>3.4</v>
      </c>
      <c r="AK886" s="99">
        <v>1.21</v>
      </c>
      <c r="AL886" s="100">
        <v>0.27300000000000002</v>
      </c>
      <c r="AM886" s="99">
        <v>1.28</v>
      </c>
      <c r="AN886" s="99">
        <v>1.72</v>
      </c>
      <c r="AO886" s="99">
        <v>7.0000000000000007E-2</v>
      </c>
      <c r="AP886" s="101">
        <v>39</v>
      </c>
      <c r="AQ886" s="102">
        <v>95</v>
      </c>
      <c r="AR886" s="103">
        <v>20</v>
      </c>
      <c r="AS886" s="102">
        <v>2</v>
      </c>
      <c r="AT886" s="191">
        <v>0</v>
      </c>
      <c r="AU886" s="84">
        <v>402</v>
      </c>
      <c r="AV886" s="84">
        <v>31</v>
      </c>
      <c r="AX886" s="84" t="s">
        <v>1955</v>
      </c>
      <c r="AY886" s="97">
        <v>35.9</v>
      </c>
      <c r="AZ886" s="94">
        <v>4.4800000000000004</v>
      </c>
      <c r="BA886" s="96">
        <v>82</v>
      </c>
      <c r="BB886" s="96">
        <v>16</v>
      </c>
      <c r="BC886" s="84" t="s">
        <v>1955</v>
      </c>
      <c r="BD886" s="97">
        <v>43.5</v>
      </c>
      <c r="BE886" s="94">
        <v>4.7699999999999996</v>
      </c>
      <c r="BF886" s="96">
        <v>94</v>
      </c>
      <c r="BG886" s="96">
        <v>14</v>
      </c>
      <c r="BH886" s="97"/>
      <c r="BK886" s="96"/>
      <c r="BL886" s="94"/>
      <c r="BM886" s="195"/>
      <c r="BN886" s="70" t="s">
        <v>1065</v>
      </c>
      <c r="BO886" s="104"/>
      <c r="BP886" s="84" t="s">
        <v>2015</v>
      </c>
      <c r="BQ886" s="84">
        <v>425856</v>
      </c>
      <c r="BR886" s="195" t="s">
        <v>4696</v>
      </c>
      <c r="BS886" s="195" t="s">
        <v>3728</v>
      </c>
      <c r="BT886" s="195" t="s">
        <v>3549</v>
      </c>
      <c r="BU886" s="84" t="s">
        <v>3550</v>
      </c>
      <c r="BV886" s="84" t="s">
        <v>4679</v>
      </c>
    </row>
    <row r="887" spans="1:74" x14ac:dyDescent="0.3">
      <c r="A887" s="84" t="s">
        <v>5440</v>
      </c>
      <c r="B887" s="84" t="s">
        <v>5441</v>
      </c>
      <c r="C887" s="84" t="s">
        <v>1065</v>
      </c>
      <c r="D887" s="84">
        <v>2018</v>
      </c>
      <c r="E887" s="84">
        <v>27</v>
      </c>
      <c r="F887" s="84" t="s">
        <v>1400</v>
      </c>
      <c r="G887" s="84" t="s">
        <v>1373</v>
      </c>
      <c r="H887" s="93" t="s">
        <v>1945</v>
      </c>
      <c r="I887" s="94">
        <v>0.32</v>
      </c>
      <c r="J887" s="93" t="s">
        <v>1075</v>
      </c>
      <c r="K887" s="184">
        <v>23.1</v>
      </c>
      <c r="L887" s="185">
        <v>1</v>
      </c>
      <c r="M887" s="96">
        <v>26</v>
      </c>
      <c r="N887" s="96">
        <v>0</v>
      </c>
      <c r="O887" s="96">
        <v>0</v>
      </c>
      <c r="P887" s="96">
        <v>0</v>
      </c>
      <c r="Q887" s="185">
        <v>0</v>
      </c>
      <c r="R887" s="96">
        <v>8</v>
      </c>
      <c r="S887" s="96">
        <v>109</v>
      </c>
      <c r="T887" s="96">
        <v>3</v>
      </c>
      <c r="U887" s="96">
        <v>11</v>
      </c>
      <c r="V887" s="96">
        <v>1</v>
      </c>
      <c r="W887" s="185">
        <v>23</v>
      </c>
      <c r="X887" s="96">
        <v>75</v>
      </c>
      <c r="Y887" s="96">
        <v>22</v>
      </c>
      <c r="Z887" s="96">
        <v>38</v>
      </c>
      <c r="AA887" s="96">
        <v>2</v>
      </c>
      <c r="AB887" s="96">
        <v>1</v>
      </c>
      <c r="AC887" s="96">
        <v>0</v>
      </c>
      <c r="AD887" s="96">
        <v>12</v>
      </c>
      <c r="AE887" s="188">
        <v>4.24</v>
      </c>
      <c r="AF887" s="96">
        <v>21</v>
      </c>
      <c r="AG887" s="97">
        <v>7.4</v>
      </c>
      <c r="AH887" s="98">
        <v>2</v>
      </c>
      <c r="AI887" s="97">
        <v>8</v>
      </c>
      <c r="AJ887" s="97">
        <v>4.0999999999999996</v>
      </c>
      <c r="AK887" s="99">
        <v>0.91</v>
      </c>
      <c r="AL887" s="100">
        <v>0.313</v>
      </c>
      <c r="AM887" s="99">
        <v>1.46</v>
      </c>
      <c r="AN887" s="99">
        <v>1.46</v>
      </c>
      <c r="AO887" s="99">
        <v>0.05</v>
      </c>
      <c r="AP887" s="101">
        <v>40</v>
      </c>
      <c r="AQ887" s="102">
        <v>100</v>
      </c>
      <c r="AR887" s="103">
        <v>16</v>
      </c>
      <c r="AS887" s="102">
        <v>2</v>
      </c>
      <c r="AT887" s="191">
        <v>0</v>
      </c>
      <c r="AU887" s="84">
        <v>409</v>
      </c>
      <c r="AV887" s="84">
        <v>32</v>
      </c>
      <c r="AX887" s="84" t="s">
        <v>1945</v>
      </c>
      <c r="AY887" s="97">
        <v>35.9</v>
      </c>
      <c r="AZ887" s="94">
        <v>4.5999999999999996</v>
      </c>
      <c r="BA887" s="96">
        <v>85</v>
      </c>
      <c r="BB887" s="96">
        <v>14</v>
      </c>
      <c r="BC887" s="84" t="s">
        <v>1945</v>
      </c>
      <c r="BD887" s="97">
        <v>43.4</v>
      </c>
      <c r="BE887" s="94">
        <v>4.83</v>
      </c>
      <c r="BF887" s="96">
        <v>95</v>
      </c>
      <c r="BG887" s="96">
        <v>13</v>
      </c>
      <c r="BH887" s="97"/>
      <c r="BK887" s="96"/>
      <c r="BL887" s="94"/>
      <c r="BM887" s="195"/>
      <c r="BN887" s="70" t="s">
        <v>1065</v>
      </c>
      <c r="BO887" s="104"/>
      <c r="BP887" s="84" t="s">
        <v>5442</v>
      </c>
      <c r="BQ887" s="84">
        <v>608638</v>
      </c>
      <c r="BR887" s="195" t="s">
        <v>3794</v>
      </c>
      <c r="BS887" s="195" t="s">
        <v>5314</v>
      </c>
      <c r="BT887" s="195" t="s">
        <v>4241</v>
      </c>
      <c r="BU887" s="84" t="s">
        <v>4281</v>
      </c>
      <c r="BV887" s="84" t="s">
        <v>4668</v>
      </c>
    </row>
    <row r="888" spans="1:74" x14ac:dyDescent="0.3">
      <c r="A888" s="84" t="s">
        <v>4512</v>
      </c>
      <c r="B888" s="84" t="s">
        <v>38</v>
      </c>
      <c r="C888" s="84" t="s">
        <v>1103</v>
      </c>
      <c r="D888" s="84">
        <v>2018</v>
      </c>
      <c r="E888" s="84">
        <v>30</v>
      </c>
      <c r="F888" s="84" t="s">
        <v>1400</v>
      </c>
      <c r="G888" s="84" t="s">
        <v>1373</v>
      </c>
      <c r="H888" s="93" t="s">
        <v>1945</v>
      </c>
      <c r="I888" s="94">
        <v>0.32</v>
      </c>
      <c r="J888" s="93" t="s">
        <v>1075</v>
      </c>
      <c r="K888" s="184">
        <v>20.6</v>
      </c>
      <c r="L888" s="185">
        <v>1</v>
      </c>
      <c r="M888" s="96">
        <v>26</v>
      </c>
      <c r="N888" s="96">
        <v>0</v>
      </c>
      <c r="O888" s="96">
        <v>0</v>
      </c>
      <c r="P888" s="96">
        <v>0</v>
      </c>
      <c r="Q888" s="185">
        <v>0</v>
      </c>
      <c r="R888" s="96">
        <v>6</v>
      </c>
      <c r="S888" s="96">
        <v>104</v>
      </c>
      <c r="T888" s="96">
        <v>3</v>
      </c>
      <c r="U888" s="96">
        <v>11</v>
      </c>
      <c r="V888" s="96">
        <v>1</v>
      </c>
      <c r="W888" s="185">
        <v>23</v>
      </c>
      <c r="X888" s="96">
        <v>73</v>
      </c>
      <c r="Y888" s="96">
        <v>19</v>
      </c>
      <c r="Z888" s="96">
        <v>39</v>
      </c>
      <c r="AA888" s="96">
        <v>1</v>
      </c>
      <c r="AB888" s="96">
        <v>1</v>
      </c>
      <c r="AC888" s="96">
        <v>0</v>
      </c>
      <c r="AD888" s="96">
        <v>11</v>
      </c>
      <c r="AE888" s="188">
        <v>4.32</v>
      </c>
      <c r="AF888" s="96">
        <v>17</v>
      </c>
      <c r="AG888" s="97">
        <v>6.4</v>
      </c>
      <c r="AH888" s="98">
        <v>2.2000000000000002</v>
      </c>
      <c r="AI888" s="97">
        <v>8.5</v>
      </c>
      <c r="AJ888" s="97">
        <v>4</v>
      </c>
      <c r="AK888" s="99">
        <v>1.18</v>
      </c>
      <c r="AL888" s="100">
        <v>0.28100000000000003</v>
      </c>
      <c r="AM888" s="99">
        <v>1.33</v>
      </c>
      <c r="AN888" s="99">
        <v>1.75</v>
      </c>
      <c r="AO888" s="99">
        <v>7.0000000000000007E-2</v>
      </c>
      <c r="AP888" s="101">
        <v>46</v>
      </c>
      <c r="AQ888" s="102">
        <v>102</v>
      </c>
      <c r="AR888" s="103">
        <v>15</v>
      </c>
      <c r="AS888" s="102">
        <v>2</v>
      </c>
      <c r="AT888" s="191">
        <v>0</v>
      </c>
      <c r="AU888" s="84">
        <v>410</v>
      </c>
      <c r="AV888" s="84">
        <v>33</v>
      </c>
      <c r="AX888" s="84" t="s">
        <v>1955</v>
      </c>
      <c r="AY888" s="97">
        <v>37.200000000000003</v>
      </c>
      <c r="AZ888" s="94">
        <v>4.57</v>
      </c>
      <c r="BA888" s="96">
        <v>84</v>
      </c>
      <c r="BB888" s="96">
        <v>15</v>
      </c>
      <c r="BC888" s="84" t="s">
        <v>1955</v>
      </c>
      <c r="BD888" s="97">
        <v>44.8</v>
      </c>
      <c r="BE888" s="94">
        <v>4.8099999999999996</v>
      </c>
      <c r="BF888" s="96">
        <v>95</v>
      </c>
      <c r="BG888" s="96">
        <v>14</v>
      </c>
      <c r="BH888" s="97"/>
      <c r="BK888" s="96"/>
      <c r="BL888" s="94"/>
      <c r="BM888" s="195"/>
      <c r="BN888" s="70" t="s">
        <v>1065</v>
      </c>
      <c r="BO888" s="104"/>
      <c r="BP888" s="84" t="s">
        <v>4513</v>
      </c>
      <c r="BQ888" s="84">
        <v>594951</v>
      </c>
      <c r="BR888" s="195" t="s">
        <v>3789</v>
      </c>
      <c r="BS888" s="195" t="s">
        <v>3816</v>
      </c>
      <c r="BT888" s="195" t="s">
        <v>5010</v>
      </c>
      <c r="BU888" s="84" t="s">
        <v>5497</v>
      </c>
      <c r="BV888" s="84" t="s">
        <v>4674</v>
      </c>
    </row>
    <row r="889" spans="1:74" x14ac:dyDescent="0.3">
      <c r="A889" s="84" t="s">
        <v>4510</v>
      </c>
      <c r="B889" s="84" t="s">
        <v>336</v>
      </c>
      <c r="C889" s="84" t="s">
        <v>1103</v>
      </c>
      <c r="D889" s="84">
        <v>2018</v>
      </c>
      <c r="E889" s="84">
        <v>33</v>
      </c>
      <c r="F889" s="84" t="s">
        <v>1397</v>
      </c>
      <c r="G889" s="84" t="s">
        <v>1373</v>
      </c>
      <c r="H889" s="93" t="s">
        <v>1945</v>
      </c>
      <c r="I889" s="94">
        <v>0.33</v>
      </c>
      <c r="J889" s="93" t="s">
        <v>1075</v>
      </c>
      <c r="K889" s="184">
        <v>19.8</v>
      </c>
      <c r="L889" s="185">
        <v>1</v>
      </c>
      <c r="M889" s="96">
        <v>23</v>
      </c>
      <c r="N889" s="96">
        <v>0</v>
      </c>
      <c r="O889" s="96">
        <v>0</v>
      </c>
      <c r="P889" s="96">
        <v>0</v>
      </c>
      <c r="Q889" s="185">
        <v>0</v>
      </c>
      <c r="R889" s="96">
        <v>6</v>
      </c>
      <c r="S889" s="96">
        <v>102</v>
      </c>
      <c r="T889" s="96">
        <v>3</v>
      </c>
      <c r="U889" s="96">
        <v>10</v>
      </c>
      <c r="V889" s="96">
        <v>1</v>
      </c>
      <c r="W889" s="185">
        <v>21</v>
      </c>
      <c r="X889" s="96">
        <v>70</v>
      </c>
      <c r="Y889" s="96">
        <v>20</v>
      </c>
      <c r="Z889" s="96">
        <v>45</v>
      </c>
      <c r="AA889" s="96">
        <v>1</v>
      </c>
      <c r="AB889" s="96">
        <v>1</v>
      </c>
      <c r="AC889" s="96">
        <v>0</v>
      </c>
      <c r="AD889" s="96">
        <v>12</v>
      </c>
      <c r="AE889" s="188">
        <v>5</v>
      </c>
      <c r="AF889" s="96">
        <v>19</v>
      </c>
      <c r="AG889" s="97">
        <v>7.1</v>
      </c>
      <c r="AH889" s="98">
        <v>2</v>
      </c>
      <c r="AI889" s="97">
        <v>7.7</v>
      </c>
      <c r="AJ889" s="97">
        <v>4</v>
      </c>
      <c r="AK889" s="99">
        <v>1.3</v>
      </c>
      <c r="AL889" s="100">
        <v>0.28299999999999997</v>
      </c>
      <c r="AM889" s="99">
        <v>1.4</v>
      </c>
      <c r="AN889" s="99">
        <v>1.89</v>
      </c>
      <c r="AO889" s="99">
        <v>7.0000000000000007E-2</v>
      </c>
      <c r="AP889" s="101">
        <v>21</v>
      </c>
      <c r="AQ889" s="102">
        <v>118</v>
      </c>
      <c r="AR889" s="103">
        <v>8</v>
      </c>
      <c r="AS889" s="102">
        <v>0</v>
      </c>
      <c r="AT889" s="191">
        <v>0</v>
      </c>
      <c r="AU889" s="84">
        <v>436</v>
      </c>
      <c r="AV889" s="84">
        <v>34</v>
      </c>
      <c r="AX889" s="84" t="s">
        <v>1955</v>
      </c>
      <c r="AY889" s="97">
        <v>36.9</v>
      </c>
      <c r="AZ889" s="94">
        <v>4.76</v>
      </c>
      <c r="BA889" s="96">
        <v>88</v>
      </c>
      <c r="BB889" s="96">
        <v>13</v>
      </c>
      <c r="BC889" s="84" t="s">
        <v>1955</v>
      </c>
      <c r="BD889" s="97">
        <v>44.1</v>
      </c>
      <c r="BE889" s="94">
        <v>4.91</v>
      </c>
      <c r="BF889" s="96">
        <v>97</v>
      </c>
      <c r="BG889" s="96">
        <v>13</v>
      </c>
      <c r="BH889" s="97"/>
      <c r="BK889" s="96"/>
      <c r="BL889" s="94"/>
      <c r="BM889" s="195"/>
      <c r="BN889" s="70" t="s">
        <v>1065</v>
      </c>
      <c r="BO889" s="104"/>
      <c r="BP889" s="84" t="s">
        <v>4511</v>
      </c>
      <c r="BQ889" s="84">
        <v>519381</v>
      </c>
      <c r="BR889" s="195" t="s">
        <v>3776</v>
      </c>
      <c r="BS889" s="195" t="s">
        <v>3606</v>
      </c>
      <c r="BT889" s="195" t="s">
        <v>3662</v>
      </c>
      <c r="BU889" s="84" t="s">
        <v>3602</v>
      </c>
      <c r="BV889" s="84" t="s">
        <v>4679</v>
      </c>
    </row>
    <row r="890" spans="1:74" x14ac:dyDescent="0.3">
      <c r="A890" s="84" t="s">
        <v>2170</v>
      </c>
      <c r="B890" s="84" t="s">
        <v>2171</v>
      </c>
      <c r="C890" s="84" t="s">
        <v>1103</v>
      </c>
      <c r="D890" s="84">
        <v>2018</v>
      </c>
      <c r="E890" s="84">
        <v>34</v>
      </c>
      <c r="F890" s="84" t="s">
        <v>1402</v>
      </c>
      <c r="G890" s="84" t="s">
        <v>1373</v>
      </c>
      <c r="H890" s="93" t="s">
        <v>1945</v>
      </c>
      <c r="I890" s="94">
        <v>0.25</v>
      </c>
      <c r="J890" s="93" t="s">
        <v>1075</v>
      </c>
      <c r="K890" s="184">
        <v>19.2</v>
      </c>
      <c r="L890" s="185">
        <v>1</v>
      </c>
      <c r="M890" s="96">
        <v>28</v>
      </c>
      <c r="N890" s="96">
        <v>0</v>
      </c>
      <c r="O890" s="96">
        <v>0</v>
      </c>
      <c r="P890" s="96">
        <v>0</v>
      </c>
      <c r="Q890" s="185">
        <v>0</v>
      </c>
      <c r="R890" s="96">
        <v>7</v>
      </c>
      <c r="S890" s="96">
        <v>106</v>
      </c>
      <c r="T890" s="96">
        <v>3</v>
      </c>
      <c r="U890" s="96">
        <v>12</v>
      </c>
      <c r="V890" s="96">
        <v>2</v>
      </c>
      <c r="W890" s="185">
        <v>21</v>
      </c>
      <c r="X890" s="96">
        <v>70</v>
      </c>
      <c r="Y890" s="96">
        <v>22</v>
      </c>
      <c r="Z890" s="96">
        <v>45</v>
      </c>
      <c r="AA890" s="96">
        <v>1</v>
      </c>
      <c r="AB890" s="96">
        <v>1</v>
      </c>
      <c r="AC890" s="96">
        <v>0</v>
      </c>
      <c r="AD890" s="96">
        <v>13</v>
      </c>
      <c r="AE890" s="188">
        <v>5.01</v>
      </c>
      <c r="AF890" s="96">
        <v>20</v>
      </c>
      <c r="AG890" s="97">
        <v>7.5</v>
      </c>
      <c r="AH890" s="98">
        <v>1.7</v>
      </c>
      <c r="AI890" s="97">
        <v>7.9</v>
      </c>
      <c r="AJ890" s="97">
        <v>4.7</v>
      </c>
      <c r="AK890" s="99">
        <v>1.29</v>
      </c>
      <c r="AL890" s="100">
        <v>0.312</v>
      </c>
      <c r="AM890" s="99">
        <v>1.58</v>
      </c>
      <c r="AN890" s="99">
        <v>1.95</v>
      </c>
      <c r="AO890" s="99">
        <v>7.0000000000000007E-2</v>
      </c>
      <c r="AP890" s="101">
        <v>18</v>
      </c>
      <c r="AQ890" s="102">
        <v>118</v>
      </c>
      <c r="AR890" s="103">
        <v>8</v>
      </c>
      <c r="AS890" s="102">
        <v>0</v>
      </c>
      <c r="AT890" s="191">
        <v>0</v>
      </c>
      <c r="AU890" s="84">
        <v>437</v>
      </c>
      <c r="AV890" s="84">
        <v>35</v>
      </c>
      <c r="AX890" s="84" t="s">
        <v>1955</v>
      </c>
      <c r="AY890" s="97">
        <v>36.9</v>
      </c>
      <c r="AZ890" s="94">
        <v>4.75</v>
      </c>
      <c r="BA890" s="96">
        <v>87</v>
      </c>
      <c r="BB890" s="96">
        <v>13</v>
      </c>
      <c r="BC890" s="84" t="s">
        <v>1955</v>
      </c>
      <c r="BD890" s="97">
        <v>44.2</v>
      </c>
      <c r="BE890" s="94">
        <v>4.92</v>
      </c>
      <c r="BF890" s="96">
        <v>97</v>
      </c>
      <c r="BG890" s="96">
        <v>13</v>
      </c>
      <c r="BH890" s="97"/>
      <c r="BK890" s="96"/>
      <c r="BL890" s="94"/>
      <c r="BM890" s="195"/>
      <c r="BN890" s="70" t="s">
        <v>1065</v>
      </c>
      <c r="BO890" s="104"/>
      <c r="BP890" s="84" t="s">
        <v>2172</v>
      </c>
      <c r="BQ890" s="84">
        <v>445968</v>
      </c>
      <c r="BR890" s="195" t="s">
        <v>3797</v>
      </c>
      <c r="BS890" s="195" t="s">
        <v>3695</v>
      </c>
      <c r="BT890" s="195" t="s">
        <v>3610</v>
      </c>
      <c r="BU890" s="84" t="s">
        <v>3708</v>
      </c>
      <c r="BV890" s="84" t="s">
        <v>4697</v>
      </c>
    </row>
    <row r="891" spans="1:74" x14ac:dyDescent="0.3">
      <c r="A891" s="84" t="s">
        <v>3256</v>
      </c>
      <c r="B891" s="84" t="s">
        <v>269</v>
      </c>
      <c r="C891" s="84" t="s">
        <v>1065</v>
      </c>
      <c r="D891" s="84">
        <v>2018</v>
      </c>
      <c r="E891" s="84">
        <v>29</v>
      </c>
      <c r="F891" s="84" t="s">
        <v>1384</v>
      </c>
      <c r="G891" s="84" t="s">
        <v>1373</v>
      </c>
      <c r="H891" s="93" t="s">
        <v>1945</v>
      </c>
      <c r="I891" s="94">
        <v>0.37</v>
      </c>
      <c r="J891" s="93" t="s">
        <v>1075</v>
      </c>
      <c r="K891" s="184">
        <v>22.8</v>
      </c>
      <c r="L891" s="185">
        <v>1</v>
      </c>
      <c r="M891" s="96">
        <v>24</v>
      </c>
      <c r="N891" s="96">
        <v>0</v>
      </c>
      <c r="O891" s="96">
        <v>0</v>
      </c>
      <c r="P891" s="96">
        <v>0</v>
      </c>
      <c r="Q891" s="185">
        <v>0</v>
      </c>
      <c r="R891" s="96">
        <v>8</v>
      </c>
      <c r="S891" s="96">
        <v>111</v>
      </c>
      <c r="T891" s="96">
        <v>4</v>
      </c>
      <c r="U891" s="96">
        <v>10</v>
      </c>
      <c r="V891" s="96">
        <v>1</v>
      </c>
      <c r="W891" s="185">
        <v>20</v>
      </c>
      <c r="X891" s="96">
        <v>77</v>
      </c>
      <c r="Y891" s="96">
        <v>24</v>
      </c>
      <c r="Z891" s="96">
        <v>47</v>
      </c>
      <c r="AA891" s="96">
        <v>1</v>
      </c>
      <c r="AB891" s="96">
        <v>1</v>
      </c>
      <c r="AC891" s="96">
        <v>0</v>
      </c>
      <c r="AD891" s="96">
        <v>11</v>
      </c>
      <c r="AE891" s="188">
        <v>5.19</v>
      </c>
      <c r="AF891" s="96">
        <v>21</v>
      </c>
      <c r="AG891" s="97">
        <v>7.5</v>
      </c>
      <c r="AH891" s="98">
        <v>2</v>
      </c>
      <c r="AI891" s="97">
        <v>6.9</v>
      </c>
      <c r="AJ891" s="97">
        <v>3.5</v>
      </c>
      <c r="AK891" s="99">
        <v>1.52</v>
      </c>
      <c r="AL891" s="100">
        <v>0.28399999999999997</v>
      </c>
      <c r="AM891" s="99">
        <v>1.42</v>
      </c>
      <c r="AN891" s="99">
        <v>2.08</v>
      </c>
      <c r="AO891" s="99">
        <v>0.08</v>
      </c>
      <c r="AP891" s="101">
        <v>8</v>
      </c>
      <c r="AQ891" s="102">
        <v>122</v>
      </c>
      <c r="AR891" s="103">
        <v>7</v>
      </c>
      <c r="AS891" s="102">
        <v>0</v>
      </c>
      <c r="AT891" s="191">
        <v>0</v>
      </c>
      <c r="AU891" s="84">
        <v>439</v>
      </c>
      <c r="AV891" s="84">
        <v>36</v>
      </c>
      <c r="AX891" s="84" t="s">
        <v>1945</v>
      </c>
      <c r="AY891" s="97">
        <v>35.200000000000003</v>
      </c>
      <c r="AZ891" s="94">
        <v>4.95</v>
      </c>
      <c r="BA891" s="96">
        <v>91</v>
      </c>
      <c r="BB891" s="96">
        <v>11</v>
      </c>
      <c r="BC891" s="84" t="s">
        <v>1945</v>
      </c>
      <c r="BD891" s="97">
        <v>42.9</v>
      </c>
      <c r="BE891" s="94">
        <v>5.0199999999999996</v>
      </c>
      <c r="BF891" s="96">
        <v>99</v>
      </c>
      <c r="BG891" s="96">
        <v>12</v>
      </c>
      <c r="BH891" s="97"/>
      <c r="BK891" s="96"/>
      <c r="BL891" s="94"/>
      <c r="BM891" s="195"/>
      <c r="BN891" s="70" t="s">
        <v>1065</v>
      </c>
      <c r="BO891" s="104"/>
      <c r="BP891" s="84" t="s">
        <v>3255</v>
      </c>
      <c r="BQ891" s="84">
        <v>592091</v>
      </c>
      <c r="BR891" s="195" t="s">
        <v>3788</v>
      </c>
      <c r="BS891" s="195" t="s">
        <v>4968</v>
      </c>
      <c r="BT891" s="195" t="s">
        <v>5486</v>
      </c>
      <c r="BU891" s="84" t="s">
        <v>6120</v>
      </c>
      <c r="BV891" s="84" t="s">
        <v>4721</v>
      </c>
    </row>
    <row r="892" spans="1:74" x14ac:dyDescent="0.3">
      <c r="A892" s="84" t="s">
        <v>2286</v>
      </c>
      <c r="B892" s="84" t="s">
        <v>274</v>
      </c>
      <c r="C892" s="84" t="s">
        <v>1065</v>
      </c>
      <c r="D892" s="84">
        <v>2018</v>
      </c>
      <c r="E892" s="84">
        <v>30</v>
      </c>
      <c r="F892" s="84" t="s">
        <v>1402</v>
      </c>
      <c r="G892" s="84" t="s">
        <v>1373</v>
      </c>
      <c r="H892" s="93" t="s">
        <v>1945</v>
      </c>
      <c r="I892" s="94">
        <v>0.45</v>
      </c>
      <c r="J892" s="93" t="s">
        <v>1075</v>
      </c>
      <c r="K892" s="184">
        <v>20.2</v>
      </c>
      <c r="L892" s="185">
        <v>1</v>
      </c>
      <c r="M892" s="96">
        <v>22</v>
      </c>
      <c r="N892" s="96">
        <v>1</v>
      </c>
      <c r="O892" s="96">
        <v>0</v>
      </c>
      <c r="P892" s="96">
        <v>0</v>
      </c>
      <c r="Q892" s="185">
        <v>0</v>
      </c>
      <c r="R892" s="96">
        <v>5</v>
      </c>
      <c r="S892" s="96">
        <v>103</v>
      </c>
      <c r="T892" s="96">
        <v>4</v>
      </c>
      <c r="U892" s="96">
        <v>9</v>
      </c>
      <c r="V892" s="96">
        <v>1</v>
      </c>
      <c r="W892" s="185">
        <v>21</v>
      </c>
      <c r="X892" s="96">
        <v>73</v>
      </c>
      <c r="Y892" s="96">
        <v>18</v>
      </c>
      <c r="Z892" s="96">
        <v>54</v>
      </c>
      <c r="AA892" s="96">
        <v>1</v>
      </c>
      <c r="AB892" s="96">
        <v>1</v>
      </c>
      <c r="AC892" s="96">
        <v>0</v>
      </c>
      <c r="AD892" s="96">
        <v>11</v>
      </c>
      <c r="AE892" s="188">
        <v>6.06</v>
      </c>
      <c r="AF892" s="96">
        <v>15</v>
      </c>
      <c r="AG892" s="97">
        <v>5.7</v>
      </c>
      <c r="AH892" s="98">
        <v>2.4</v>
      </c>
      <c r="AI892" s="97">
        <v>8</v>
      </c>
      <c r="AJ892" s="97">
        <v>3.3</v>
      </c>
      <c r="AK892" s="99">
        <v>1.66</v>
      </c>
      <c r="AL892" s="100">
        <v>0.25800000000000001</v>
      </c>
      <c r="AM892" s="99">
        <v>1.27</v>
      </c>
      <c r="AN892" s="99">
        <v>2.21</v>
      </c>
      <c r="AO892" s="99">
        <v>0.1</v>
      </c>
      <c r="AP892" s="101">
        <v>18</v>
      </c>
      <c r="AQ892" s="102">
        <v>143</v>
      </c>
      <c r="AR892" s="103">
        <v>4</v>
      </c>
      <c r="AS892" s="102">
        <v>-2</v>
      </c>
      <c r="AT892" s="191">
        <v>0</v>
      </c>
      <c r="AU892" s="84">
        <v>456</v>
      </c>
      <c r="AV892" s="84">
        <v>37</v>
      </c>
      <c r="AX892" s="84" t="s">
        <v>1859</v>
      </c>
      <c r="AY892" s="97">
        <v>60.7</v>
      </c>
      <c r="AZ892" s="94">
        <v>4.82</v>
      </c>
      <c r="BA892" s="96">
        <v>89</v>
      </c>
      <c r="BB892" s="96">
        <v>17</v>
      </c>
      <c r="BC892" s="84" t="s">
        <v>1859</v>
      </c>
      <c r="BD892" s="97">
        <v>78.3</v>
      </c>
      <c r="BE892" s="94">
        <v>4.66</v>
      </c>
      <c r="BF892" s="96">
        <v>92</v>
      </c>
      <c r="BG892" s="96">
        <v>22</v>
      </c>
      <c r="BH892" s="97"/>
      <c r="BK892" s="96"/>
      <c r="BL892" s="94"/>
      <c r="BM892" s="195"/>
      <c r="BN892" s="70" t="s">
        <v>1065</v>
      </c>
      <c r="BO892" s="104"/>
      <c r="BP892" s="84" t="s">
        <v>2287</v>
      </c>
      <c r="BQ892" s="84">
        <v>544993</v>
      </c>
      <c r="BR892" s="195" t="s">
        <v>3766</v>
      </c>
      <c r="BS892" s="195" t="s">
        <v>5486</v>
      </c>
      <c r="BT892" s="195" t="s">
        <v>3733</v>
      </c>
      <c r="BU892" s="84" t="s">
        <v>3553</v>
      </c>
      <c r="BV892" s="84" t="s">
        <v>5383</v>
      </c>
    </row>
    <row r="893" spans="1:74" x14ac:dyDescent="0.3">
      <c r="A893" s="84" t="s">
        <v>2223</v>
      </c>
      <c r="B893" s="84" t="s">
        <v>2224</v>
      </c>
      <c r="C893" s="84" t="s">
        <v>1065</v>
      </c>
      <c r="D893" s="84">
        <v>2018</v>
      </c>
      <c r="E893" s="84">
        <v>32</v>
      </c>
      <c r="F893" s="84" t="s">
        <v>1372</v>
      </c>
      <c r="G893" s="84" t="s">
        <v>1373</v>
      </c>
      <c r="H893" s="93" t="s">
        <v>1955</v>
      </c>
      <c r="I893" s="94">
        <v>0.31</v>
      </c>
      <c r="J893" s="93" t="s">
        <v>1075</v>
      </c>
      <c r="K893" s="184">
        <v>19.5</v>
      </c>
      <c r="L893" s="185">
        <v>1</v>
      </c>
      <c r="M893" s="96">
        <v>26</v>
      </c>
      <c r="N893" s="96">
        <v>0</v>
      </c>
      <c r="O893" s="96">
        <v>0</v>
      </c>
      <c r="P893" s="96">
        <v>0</v>
      </c>
      <c r="Q893" s="185">
        <v>0</v>
      </c>
      <c r="R893" s="96">
        <v>7</v>
      </c>
      <c r="S893" s="96">
        <v>103</v>
      </c>
      <c r="T893" s="96">
        <v>3</v>
      </c>
      <c r="U893" s="96">
        <v>11</v>
      </c>
      <c r="V893" s="96">
        <v>1</v>
      </c>
      <c r="W893" s="185">
        <v>20</v>
      </c>
      <c r="X893" s="96">
        <v>70</v>
      </c>
      <c r="Y893" s="96">
        <v>20</v>
      </c>
      <c r="Z893" s="96">
        <v>37</v>
      </c>
      <c r="AA893" s="96">
        <v>1</v>
      </c>
      <c r="AB893" s="96">
        <v>1</v>
      </c>
      <c r="AC893" s="96">
        <v>0</v>
      </c>
      <c r="AD893" s="96">
        <v>11</v>
      </c>
      <c r="AE893" s="188">
        <v>4.07</v>
      </c>
      <c r="AF893" s="96">
        <v>20</v>
      </c>
      <c r="AG893" s="97">
        <v>7.4</v>
      </c>
      <c r="AH893" s="98">
        <v>1.9</v>
      </c>
      <c r="AI893" s="97">
        <v>7.7</v>
      </c>
      <c r="AJ893" s="97">
        <v>4.0999999999999996</v>
      </c>
      <c r="AK893" s="99">
        <v>1.0900000000000001</v>
      </c>
      <c r="AL893" s="100">
        <v>0.29399999999999998</v>
      </c>
      <c r="AM893" s="99">
        <v>1.43</v>
      </c>
      <c r="AN893" s="99">
        <v>1.67</v>
      </c>
      <c r="AO893" s="99">
        <v>0.06</v>
      </c>
      <c r="AP893" s="101">
        <v>31</v>
      </c>
      <c r="AQ893" s="102">
        <v>96</v>
      </c>
      <c r="AR893" s="103">
        <v>18</v>
      </c>
      <c r="AS893" s="102">
        <v>2</v>
      </c>
      <c r="AT893" s="191">
        <v>0</v>
      </c>
      <c r="AU893" s="84">
        <v>404</v>
      </c>
      <c r="AV893" s="84">
        <v>35</v>
      </c>
      <c r="AX893" s="84" t="s">
        <v>1955</v>
      </c>
      <c r="AY893" s="97">
        <v>37.1</v>
      </c>
      <c r="AZ893" s="94">
        <v>4.55</v>
      </c>
      <c r="BA893" s="96">
        <v>84</v>
      </c>
      <c r="BB893" s="96">
        <v>15</v>
      </c>
      <c r="BC893" s="84" t="s">
        <v>1955</v>
      </c>
      <c r="BD893" s="97">
        <v>44.5</v>
      </c>
      <c r="BE893" s="94">
        <v>4.79</v>
      </c>
      <c r="BF893" s="96">
        <v>95</v>
      </c>
      <c r="BG893" s="96">
        <v>14</v>
      </c>
      <c r="BH893" s="97"/>
      <c r="BK893" s="96"/>
      <c r="BL893" s="94"/>
      <c r="BM893" s="195"/>
      <c r="BN893" s="70" t="s">
        <v>1065</v>
      </c>
      <c r="BO893" s="104"/>
      <c r="BP893" s="84" t="s">
        <v>2225</v>
      </c>
      <c r="BQ893" s="84">
        <v>501955</v>
      </c>
      <c r="BR893" s="195" t="s">
        <v>3795</v>
      </c>
      <c r="BS893" s="195" t="s">
        <v>5309</v>
      </c>
      <c r="BT893" s="195" t="s">
        <v>3543</v>
      </c>
      <c r="BU893" s="84" t="s">
        <v>3550</v>
      </c>
      <c r="BV893" s="84" t="s">
        <v>4712</v>
      </c>
    </row>
    <row r="894" spans="1:74" x14ac:dyDescent="0.3">
      <c r="A894" s="84" t="s">
        <v>5457</v>
      </c>
      <c r="B894" s="84" t="s">
        <v>67</v>
      </c>
      <c r="C894" s="84" t="s">
        <v>1065</v>
      </c>
      <c r="D894" s="84">
        <v>2018</v>
      </c>
      <c r="E894" s="84">
        <v>32</v>
      </c>
      <c r="F894" s="84" t="s">
        <v>1402</v>
      </c>
      <c r="G894" s="84" t="s">
        <v>1373</v>
      </c>
      <c r="H894" s="93" t="s">
        <v>1955</v>
      </c>
      <c r="I894" s="94">
        <v>0.27</v>
      </c>
      <c r="J894" s="93" t="s">
        <v>1075</v>
      </c>
      <c r="K894" s="184">
        <v>20.3</v>
      </c>
      <c r="L894" s="185">
        <v>1</v>
      </c>
      <c r="M894" s="96">
        <v>23</v>
      </c>
      <c r="N894" s="96">
        <v>0</v>
      </c>
      <c r="O894" s="96">
        <v>0</v>
      </c>
      <c r="P894" s="96">
        <v>0</v>
      </c>
      <c r="Q894" s="185">
        <v>0</v>
      </c>
      <c r="R894" s="96">
        <v>7</v>
      </c>
      <c r="S894" s="96">
        <v>101</v>
      </c>
      <c r="T894" s="96">
        <v>3</v>
      </c>
      <c r="U894" s="96">
        <v>10</v>
      </c>
      <c r="V894" s="96">
        <v>1</v>
      </c>
      <c r="W894" s="185">
        <v>19</v>
      </c>
      <c r="X894" s="96">
        <v>70</v>
      </c>
      <c r="Y894" s="96">
        <v>22</v>
      </c>
      <c r="Z894" s="96">
        <v>37</v>
      </c>
      <c r="AA894" s="96">
        <v>1</v>
      </c>
      <c r="AB894" s="96">
        <v>1</v>
      </c>
      <c r="AC894" s="96">
        <v>0</v>
      </c>
      <c r="AD894" s="96">
        <v>12</v>
      </c>
      <c r="AE894" s="188">
        <v>4.1500000000000004</v>
      </c>
      <c r="AF894" s="96">
        <v>19</v>
      </c>
      <c r="AG894" s="97">
        <v>7.5</v>
      </c>
      <c r="AH894" s="98">
        <v>1.9</v>
      </c>
      <c r="AI894" s="97">
        <v>7.5</v>
      </c>
      <c r="AJ894" s="97">
        <v>3.8</v>
      </c>
      <c r="AK894" s="99">
        <v>1.03</v>
      </c>
      <c r="AL894" s="100">
        <v>0.30099999999999999</v>
      </c>
      <c r="AM894" s="99">
        <v>1.46</v>
      </c>
      <c r="AN894" s="99">
        <v>1.57</v>
      </c>
      <c r="AO894" s="99">
        <v>0.06</v>
      </c>
      <c r="AP894" s="101">
        <v>29</v>
      </c>
      <c r="AQ894" s="102">
        <v>98</v>
      </c>
      <c r="AR894" s="103">
        <v>17</v>
      </c>
      <c r="AS894" s="102">
        <v>2</v>
      </c>
      <c r="AT894" s="191">
        <v>0</v>
      </c>
      <c r="AU894" s="84">
        <v>405</v>
      </c>
      <c r="AV894" s="84">
        <v>36</v>
      </c>
      <c r="AX894" s="84" t="s">
        <v>1955</v>
      </c>
      <c r="AY894" s="97">
        <v>37.4</v>
      </c>
      <c r="AZ894" s="94">
        <v>4.55</v>
      </c>
      <c r="BA894" s="96">
        <v>84</v>
      </c>
      <c r="BB894" s="96">
        <v>15</v>
      </c>
      <c r="BC894" s="84" t="s">
        <v>1955</v>
      </c>
      <c r="BD894" s="97">
        <v>44.5</v>
      </c>
      <c r="BE894" s="94">
        <v>4.78</v>
      </c>
      <c r="BF894" s="96">
        <v>95</v>
      </c>
      <c r="BG894" s="96">
        <v>14</v>
      </c>
      <c r="BH894" s="97"/>
      <c r="BK894" s="96"/>
      <c r="BL894" s="94"/>
      <c r="BM894" s="195"/>
      <c r="BN894" s="70" t="s">
        <v>1065</v>
      </c>
      <c r="BO894" s="104"/>
      <c r="BP894" s="84" t="s">
        <v>5458</v>
      </c>
      <c r="BQ894" s="84">
        <v>573188</v>
      </c>
      <c r="BR894" s="195" t="s">
        <v>3795</v>
      </c>
      <c r="BS894" s="195" t="s">
        <v>5308</v>
      </c>
      <c r="BT894" s="195" t="s">
        <v>4348</v>
      </c>
      <c r="BU894" s="84" t="s">
        <v>3550</v>
      </c>
      <c r="BV894" s="84" t="s">
        <v>4712</v>
      </c>
    </row>
    <row r="895" spans="1:74" x14ac:dyDescent="0.3">
      <c r="A895" s="84" t="s">
        <v>1801</v>
      </c>
      <c r="B895" s="84" t="s">
        <v>38</v>
      </c>
      <c r="C895" s="84" t="s">
        <v>1065</v>
      </c>
      <c r="D895" s="84">
        <v>2018</v>
      </c>
      <c r="E895" s="84">
        <v>32</v>
      </c>
      <c r="F895" s="84" t="s">
        <v>1402</v>
      </c>
      <c r="G895" s="84" t="s">
        <v>1373</v>
      </c>
      <c r="H895" s="93" t="s">
        <v>1955</v>
      </c>
      <c r="I895" s="94">
        <v>0.36</v>
      </c>
      <c r="J895" s="93" t="s">
        <v>1075</v>
      </c>
      <c r="K895" s="184">
        <v>19.3</v>
      </c>
      <c r="L895" s="185">
        <v>1</v>
      </c>
      <c r="M895" s="96">
        <v>18</v>
      </c>
      <c r="N895" s="96">
        <v>1</v>
      </c>
      <c r="O895" s="96">
        <v>0</v>
      </c>
      <c r="P895" s="96">
        <v>0</v>
      </c>
      <c r="Q895" s="185">
        <v>0</v>
      </c>
      <c r="R895" s="96">
        <v>5</v>
      </c>
      <c r="S895" s="96">
        <v>99</v>
      </c>
      <c r="T895" s="96">
        <v>3</v>
      </c>
      <c r="U895" s="96">
        <v>8</v>
      </c>
      <c r="V895" s="96">
        <v>1</v>
      </c>
      <c r="W895" s="185">
        <v>17</v>
      </c>
      <c r="X895" s="96">
        <v>69</v>
      </c>
      <c r="Y895" s="96">
        <v>22</v>
      </c>
      <c r="Z895" s="96">
        <v>39</v>
      </c>
      <c r="AA895" s="96">
        <v>1</v>
      </c>
      <c r="AB895" s="96">
        <v>1</v>
      </c>
      <c r="AC895" s="96">
        <v>0</v>
      </c>
      <c r="AD895" s="96">
        <v>11</v>
      </c>
      <c r="AE895" s="188">
        <v>4.32</v>
      </c>
      <c r="AF895" s="96">
        <v>18</v>
      </c>
      <c r="AG895" s="97">
        <v>6.9</v>
      </c>
      <c r="AH895" s="98">
        <v>2.2999999999999998</v>
      </c>
      <c r="AI895" s="97">
        <v>6.7</v>
      </c>
      <c r="AJ895" s="97">
        <v>2.9</v>
      </c>
      <c r="AK895" s="99">
        <v>1.01</v>
      </c>
      <c r="AL895" s="100">
        <v>0.30299999999999999</v>
      </c>
      <c r="AM895" s="99">
        <v>1.39</v>
      </c>
      <c r="AN895" s="99">
        <v>1.45</v>
      </c>
      <c r="AO895" s="99">
        <v>0.05</v>
      </c>
      <c r="AP895" s="101">
        <v>23</v>
      </c>
      <c r="AQ895" s="102">
        <v>102</v>
      </c>
      <c r="AR895" s="103">
        <v>14</v>
      </c>
      <c r="AS895" s="102">
        <v>2</v>
      </c>
      <c r="AT895" s="191">
        <v>0</v>
      </c>
      <c r="AU895" s="84">
        <v>412</v>
      </c>
      <c r="AV895" s="84">
        <v>37</v>
      </c>
      <c r="AX895" s="84" t="s">
        <v>1859</v>
      </c>
      <c r="AY895" s="97">
        <v>61.7</v>
      </c>
      <c r="AZ895" s="94">
        <v>4.42</v>
      </c>
      <c r="BA895" s="96">
        <v>81</v>
      </c>
      <c r="BB895" s="96">
        <v>22</v>
      </c>
      <c r="BC895" s="84" t="s">
        <v>1859</v>
      </c>
      <c r="BD895" s="97">
        <v>78.3</v>
      </c>
      <c r="BE895" s="94">
        <v>4.4400000000000004</v>
      </c>
      <c r="BF895" s="96">
        <v>88</v>
      </c>
      <c r="BG895" s="96">
        <v>25</v>
      </c>
      <c r="BH895" s="97"/>
      <c r="BK895" s="96"/>
      <c r="BL895" s="94"/>
      <c r="BM895" s="195"/>
      <c r="BN895" s="70" t="s">
        <v>1065</v>
      </c>
      <c r="BO895" s="104"/>
      <c r="BP895" s="84" t="s">
        <v>1802</v>
      </c>
      <c r="BQ895" s="84">
        <v>444436</v>
      </c>
      <c r="BR895" s="195" t="s">
        <v>3759</v>
      </c>
      <c r="BS895" s="195" t="s">
        <v>3536</v>
      </c>
      <c r="BT895" s="195" t="s">
        <v>3547</v>
      </c>
      <c r="BU895" s="84" t="s">
        <v>3693</v>
      </c>
      <c r="BV895" s="84" t="s">
        <v>4712</v>
      </c>
    </row>
    <row r="896" spans="1:74" x14ac:dyDescent="0.3">
      <c r="A896" s="84" t="s">
        <v>4793</v>
      </c>
      <c r="B896" s="84" t="s">
        <v>14</v>
      </c>
      <c r="C896" s="84" t="s">
        <v>1103</v>
      </c>
      <c r="D896" s="84">
        <v>2018</v>
      </c>
      <c r="E896" s="84">
        <v>27</v>
      </c>
      <c r="F896" s="84" t="s">
        <v>1390</v>
      </c>
      <c r="G896" s="84" t="s">
        <v>1373</v>
      </c>
      <c r="H896" s="93" t="s">
        <v>1955</v>
      </c>
      <c r="I896" s="94">
        <v>0.26</v>
      </c>
      <c r="J896" s="93" t="s">
        <v>1075</v>
      </c>
      <c r="K896" s="184">
        <v>24.7</v>
      </c>
      <c r="L896" s="185">
        <v>1</v>
      </c>
      <c r="M896" s="96">
        <v>22</v>
      </c>
      <c r="N896" s="96">
        <v>0</v>
      </c>
      <c r="O896" s="96">
        <v>0</v>
      </c>
      <c r="P896" s="96">
        <v>0</v>
      </c>
      <c r="Q896" s="185">
        <v>0</v>
      </c>
      <c r="R896" s="96">
        <v>8</v>
      </c>
      <c r="S896" s="96">
        <v>111</v>
      </c>
      <c r="T896" s="96">
        <v>3</v>
      </c>
      <c r="U896" s="96">
        <v>13</v>
      </c>
      <c r="V896" s="96">
        <v>1</v>
      </c>
      <c r="W896" s="185">
        <v>22</v>
      </c>
      <c r="X896" s="96">
        <v>74</v>
      </c>
      <c r="Y896" s="96">
        <v>25</v>
      </c>
      <c r="Z896" s="96">
        <v>40</v>
      </c>
      <c r="AA896" s="96">
        <v>2</v>
      </c>
      <c r="AB896" s="96">
        <v>1</v>
      </c>
      <c r="AC896" s="96">
        <v>0</v>
      </c>
      <c r="AD896" s="96">
        <v>14</v>
      </c>
      <c r="AE896" s="188">
        <v>4.3899999999999997</v>
      </c>
      <c r="AF896" s="96">
        <v>23</v>
      </c>
      <c r="AG896" s="97">
        <v>8.4</v>
      </c>
      <c r="AH896" s="98">
        <v>1.7</v>
      </c>
      <c r="AI896" s="97">
        <v>7.9</v>
      </c>
      <c r="AJ896" s="97">
        <v>4.5999999999999996</v>
      </c>
      <c r="AK896" s="99">
        <v>0.91</v>
      </c>
      <c r="AL896" s="100">
        <v>0.315</v>
      </c>
      <c r="AM896" s="99">
        <v>1.57</v>
      </c>
      <c r="AN896" s="99">
        <v>1.53</v>
      </c>
      <c r="AO896" s="99">
        <v>0.05</v>
      </c>
      <c r="AP896" s="101">
        <v>30</v>
      </c>
      <c r="AQ896" s="102">
        <v>104</v>
      </c>
      <c r="AR896" s="103">
        <v>14</v>
      </c>
      <c r="AS896" s="102">
        <v>2</v>
      </c>
      <c r="AT896" s="191">
        <v>0</v>
      </c>
      <c r="AU896" s="84">
        <v>413</v>
      </c>
      <c r="AV896" s="84">
        <v>38</v>
      </c>
      <c r="AX896" s="84" t="s">
        <v>1945</v>
      </c>
      <c r="AY896" s="97">
        <v>36.5</v>
      </c>
      <c r="AZ896" s="94">
        <v>4.76</v>
      </c>
      <c r="BA896" s="96">
        <v>88</v>
      </c>
      <c r="BB896" s="96">
        <v>13</v>
      </c>
      <c r="BC896" s="84" t="s">
        <v>1945</v>
      </c>
      <c r="BD896" s="97">
        <v>43.5</v>
      </c>
      <c r="BE896" s="94">
        <v>4.93</v>
      </c>
      <c r="BF896" s="96">
        <v>97</v>
      </c>
      <c r="BG896" s="96">
        <v>13</v>
      </c>
      <c r="BH896" s="97"/>
      <c r="BK896" s="96"/>
      <c r="BL896" s="94"/>
      <c r="BM896" s="195"/>
      <c r="BN896" s="70" t="s">
        <v>1065</v>
      </c>
      <c r="BO896" s="104"/>
      <c r="BP896" s="84" t="s">
        <v>5463</v>
      </c>
      <c r="BQ896" s="84">
        <v>545357</v>
      </c>
      <c r="BR896" s="195" t="s">
        <v>3807</v>
      </c>
      <c r="BS896" s="195" t="s">
        <v>4370</v>
      </c>
      <c r="BT896" s="195" t="s">
        <v>5981</v>
      </c>
      <c r="BU896" s="84" t="s">
        <v>4501</v>
      </c>
      <c r="BV896" s="84" t="s">
        <v>4668</v>
      </c>
    </row>
    <row r="897" spans="1:74" x14ac:dyDescent="0.3">
      <c r="A897" s="84" t="s">
        <v>5466</v>
      </c>
      <c r="B897" s="84" t="s">
        <v>3280</v>
      </c>
      <c r="C897" s="84" t="s">
        <v>1065</v>
      </c>
      <c r="D897" s="84">
        <v>2018</v>
      </c>
      <c r="E897" s="84">
        <v>33</v>
      </c>
      <c r="F897" s="84" t="s">
        <v>1402</v>
      </c>
      <c r="G897" s="84" t="s">
        <v>1373</v>
      </c>
      <c r="H897" s="93" t="s">
        <v>1955</v>
      </c>
      <c r="I897" s="94">
        <v>0.21</v>
      </c>
      <c r="J897" s="93" t="s">
        <v>1075</v>
      </c>
      <c r="K897" s="184">
        <v>21.1</v>
      </c>
      <c r="L897" s="185">
        <v>1</v>
      </c>
      <c r="M897" s="96">
        <v>21</v>
      </c>
      <c r="N897" s="96">
        <v>0</v>
      </c>
      <c r="O897" s="96">
        <v>0</v>
      </c>
      <c r="P897" s="96">
        <v>0</v>
      </c>
      <c r="Q897" s="185">
        <v>0</v>
      </c>
      <c r="R897" s="96">
        <v>7</v>
      </c>
      <c r="S897" s="96">
        <v>99</v>
      </c>
      <c r="T897" s="96">
        <v>3</v>
      </c>
      <c r="U897" s="96">
        <v>11</v>
      </c>
      <c r="V897" s="96">
        <v>1</v>
      </c>
      <c r="W897" s="185">
        <v>19</v>
      </c>
      <c r="X897" s="96">
        <v>68</v>
      </c>
      <c r="Y897" s="96">
        <v>22</v>
      </c>
      <c r="Z897" s="96">
        <v>41</v>
      </c>
      <c r="AA897" s="96">
        <v>1</v>
      </c>
      <c r="AB897" s="96">
        <v>1</v>
      </c>
      <c r="AC897" s="96">
        <v>0</v>
      </c>
      <c r="AD897" s="96">
        <v>12</v>
      </c>
      <c r="AE897" s="188">
        <v>4.5999999999999996</v>
      </c>
      <c r="AF897" s="96">
        <v>22</v>
      </c>
      <c r="AG897" s="97">
        <v>8.9</v>
      </c>
      <c r="AH897" s="98">
        <v>1.7</v>
      </c>
      <c r="AI897" s="97">
        <v>7.6</v>
      </c>
      <c r="AJ897" s="97">
        <v>4.5</v>
      </c>
      <c r="AK897" s="99">
        <v>1.1200000000000001</v>
      </c>
      <c r="AL897" s="100">
        <v>0.28199999999999997</v>
      </c>
      <c r="AM897" s="99">
        <v>1.47</v>
      </c>
      <c r="AN897" s="99">
        <v>1.74</v>
      </c>
      <c r="AO897" s="99">
        <v>0.06</v>
      </c>
      <c r="AP897" s="101">
        <v>21</v>
      </c>
      <c r="AQ897" s="102">
        <v>109</v>
      </c>
      <c r="AR897" s="103">
        <v>12</v>
      </c>
      <c r="AS897" s="102">
        <v>1</v>
      </c>
      <c r="AT897" s="191">
        <v>0</v>
      </c>
      <c r="AU897" s="84">
        <v>417</v>
      </c>
      <c r="AV897" s="84">
        <v>39</v>
      </c>
      <c r="AX897" s="84" t="s">
        <v>1955</v>
      </c>
      <c r="AY897" s="97">
        <v>37.299999999999997</v>
      </c>
      <c r="AZ897" s="94">
        <v>4.6900000000000004</v>
      </c>
      <c r="BA897" s="96">
        <v>86</v>
      </c>
      <c r="BB897" s="96">
        <v>14</v>
      </c>
      <c r="BC897" s="84" t="s">
        <v>1955</v>
      </c>
      <c r="BD897" s="97">
        <v>44.1</v>
      </c>
      <c r="BE897" s="94">
        <v>4.8600000000000003</v>
      </c>
      <c r="BF897" s="96">
        <v>96</v>
      </c>
      <c r="BG897" s="96">
        <v>13</v>
      </c>
      <c r="BH897" s="97"/>
      <c r="BK897" s="96"/>
      <c r="BL897" s="94"/>
      <c r="BM897" s="195"/>
      <c r="BN897" s="70" t="s">
        <v>1065</v>
      </c>
      <c r="BO897" s="104"/>
      <c r="BP897" s="84" t="s">
        <v>5467</v>
      </c>
      <c r="BQ897" s="84">
        <v>543195</v>
      </c>
      <c r="BR897" s="195" t="s">
        <v>3761</v>
      </c>
      <c r="BS897" s="195" t="s">
        <v>3668</v>
      </c>
      <c r="BT897" s="195" t="s">
        <v>4279</v>
      </c>
      <c r="BU897" s="84" t="s">
        <v>3543</v>
      </c>
      <c r="BV897" s="84" t="s">
        <v>4712</v>
      </c>
    </row>
    <row r="898" spans="1:74" x14ac:dyDescent="0.3">
      <c r="A898" s="84" t="s">
        <v>5154</v>
      </c>
      <c r="B898" s="84" t="s">
        <v>205</v>
      </c>
      <c r="C898" s="84" t="s">
        <v>1103</v>
      </c>
      <c r="D898" s="84">
        <v>2018</v>
      </c>
      <c r="E898" s="84">
        <v>27</v>
      </c>
      <c r="F898" s="84" t="s">
        <v>1384</v>
      </c>
      <c r="G898" s="84" t="s">
        <v>1373</v>
      </c>
      <c r="H898" s="93" t="s">
        <v>1955</v>
      </c>
      <c r="I898" s="94">
        <v>0.19</v>
      </c>
      <c r="J898" s="93" t="s">
        <v>1075</v>
      </c>
      <c r="K898" s="184">
        <v>22.8</v>
      </c>
      <c r="L898" s="185">
        <v>1</v>
      </c>
      <c r="M898" s="96">
        <v>26</v>
      </c>
      <c r="N898" s="96">
        <v>0</v>
      </c>
      <c r="O898" s="96">
        <v>0</v>
      </c>
      <c r="P898" s="96">
        <v>0</v>
      </c>
      <c r="Q898" s="185">
        <v>0</v>
      </c>
      <c r="R898" s="96">
        <v>7</v>
      </c>
      <c r="S898" s="96">
        <v>108</v>
      </c>
      <c r="T898" s="96">
        <v>3</v>
      </c>
      <c r="U898" s="96">
        <v>11</v>
      </c>
      <c r="V898" s="96">
        <v>1</v>
      </c>
      <c r="W898" s="185">
        <v>22</v>
      </c>
      <c r="X898" s="96">
        <v>72</v>
      </c>
      <c r="Y898" s="96">
        <v>24</v>
      </c>
      <c r="Z898" s="96">
        <v>43</v>
      </c>
      <c r="AA898" s="96">
        <v>1</v>
      </c>
      <c r="AB898" s="96">
        <v>1</v>
      </c>
      <c r="AC898" s="96">
        <v>0</v>
      </c>
      <c r="AD898" s="96">
        <v>12</v>
      </c>
      <c r="AE898" s="188">
        <v>4.75</v>
      </c>
      <c r="AF898" s="96">
        <v>22</v>
      </c>
      <c r="AG898" s="97">
        <v>8.1</v>
      </c>
      <c r="AH898" s="98">
        <v>2</v>
      </c>
      <c r="AI898" s="97">
        <v>8.1999999999999993</v>
      </c>
      <c r="AJ898" s="97">
        <v>4.0999999999999996</v>
      </c>
      <c r="AK898" s="99">
        <v>1.3</v>
      </c>
      <c r="AL898" s="100">
        <v>0.32100000000000001</v>
      </c>
      <c r="AM898" s="99">
        <v>1.56</v>
      </c>
      <c r="AN898" s="99">
        <v>1.9</v>
      </c>
      <c r="AO898" s="99">
        <v>7.0000000000000007E-2</v>
      </c>
      <c r="AP898" s="101">
        <v>31</v>
      </c>
      <c r="AQ898" s="102">
        <v>112</v>
      </c>
      <c r="AR898" s="103">
        <v>10</v>
      </c>
      <c r="AS898" s="102">
        <v>1</v>
      </c>
      <c r="AT898" s="191">
        <v>0</v>
      </c>
      <c r="AU898" s="84">
        <v>425</v>
      </c>
      <c r="AV898" s="84">
        <v>40</v>
      </c>
      <c r="AX898" s="84" t="s">
        <v>1945</v>
      </c>
      <c r="AY898" s="97">
        <v>36.1</v>
      </c>
      <c r="AZ898" s="94">
        <v>4.95</v>
      </c>
      <c r="BA898" s="96">
        <v>91</v>
      </c>
      <c r="BB898" s="96">
        <v>11</v>
      </c>
      <c r="BC898" s="84" t="s">
        <v>1945</v>
      </c>
      <c r="BD898" s="97">
        <v>43.3</v>
      </c>
      <c r="BE898" s="94">
        <v>5.01</v>
      </c>
      <c r="BF898" s="96">
        <v>99</v>
      </c>
      <c r="BG898" s="96">
        <v>12</v>
      </c>
      <c r="BH898" s="97"/>
      <c r="BK898" s="96"/>
      <c r="BL898" s="94"/>
      <c r="BM898" s="195"/>
      <c r="BN898" s="70" t="s">
        <v>1065</v>
      </c>
      <c r="BO898" s="104"/>
      <c r="BP898" s="84" t="s">
        <v>5155</v>
      </c>
      <c r="BQ898" s="84">
        <v>643297</v>
      </c>
      <c r="BR898" s="195" t="s">
        <v>3760</v>
      </c>
      <c r="BS898" s="195" t="s">
        <v>4565</v>
      </c>
      <c r="BT898" s="195" t="s">
        <v>6100</v>
      </c>
      <c r="BU898" s="84" t="s">
        <v>5346</v>
      </c>
      <c r="BV898" s="84" t="s">
        <v>4689</v>
      </c>
    </row>
    <row r="899" spans="1:74" x14ac:dyDescent="0.3">
      <c r="A899" s="84" t="s">
        <v>3398</v>
      </c>
      <c r="B899" s="84" t="s">
        <v>3397</v>
      </c>
      <c r="C899" s="84" t="s">
        <v>1065</v>
      </c>
      <c r="D899" s="84">
        <v>2018</v>
      </c>
      <c r="E899" s="84">
        <v>32</v>
      </c>
      <c r="F899" s="84" t="s">
        <v>1386</v>
      </c>
      <c r="G899" s="84" t="s">
        <v>1373</v>
      </c>
      <c r="H899" s="93" t="s">
        <v>1955</v>
      </c>
      <c r="I899" s="94">
        <v>0.34</v>
      </c>
      <c r="J899" s="93" t="s">
        <v>1075</v>
      </c>
      <c r="K899" s="184">
        <v>19.399999999999999</v>
      </c>
      <c r="L899" s="185">
        <v>1</v>
      </c>
      <c r="M899" s="96">
        <v>18</v>
      </c>
      <c r="N899" s="96">
        <v>1</v>
      </c>
      <c r="O899" s="96">
        <v>0</v>
      </c>
      <c r="P899" s="96">
        <v>0</v>
      </c>
      <c r="Q899" s="185">
        <v>0</v>
      </c>
      <c r="R899" s="96">
        <v>6</v>
      </c>
      <c r="S899" s="96">
        <v>98</v>
      </c>
      <c r="T899" s="96">
        <v>3</v>
      </c>
      <c r="U899" s="96">
        <v>8</v>
      </c>
      <c r="V899" s="96">
        <v>1</v>
      </c>
      <c r="W899" s="185">
        <v>18</v>
      </c>
      <c r="X899" s="96">
        <v>69</v>
      </c>
      <c r="Y899" s="96">
        <v>20</v>
      </c>
      <c r="Z899" s="96">
        <v>43</v>
      </c>
      <c r="AA899" s="96">
        <v>1</v>
      </c>
      <c r="AB899" s="96">
        <v>1</v>
      </c>
      <c r="AC899" s="96">
        <v>0</v>
      </c>
      <c r="AD899" s="96">
        <v>11</v>
      </c>
      <c r="AE899" s="188">
        <v>4.76</v>
      </c>
      <c r="AF899" s="96">
        <v>16</v>
      </c>
      <c r="AG899" s="97">
        <v>6.4</v>
      </c>
      <c r="AH899" s="98">
        <v>2.2000000000000002</v>
      </c>
      <c r="AI899" s="97">
        <v>7</v>
      </c>
      <c r="AJ899" s="97">
        <v>3.2</v>
      </c>
      <c r="AK899" s="99">
        <v>1.27</v>
      </c>
      <c r="AL899" s="100">
        <v>0.27600000000000002</v>
      </c>
      <c r="AM899" s="99">
        <v>1.32</v>
      </c>
      <c r="AN899" s="99">
        <v>1.76</v>
      </c>
      <c r="AO899" s="99">
        <v>7.0000000000000007E-2</v>
      </c>
      <c r="AP899" s="101">
        <v>19</v>
      </c>
      <c r="AQ899" s="102">
        <v>112</v>
      </c>
      <c r="AR899" s="103">
        <v>10</v>
      </c>
      <c r="AS899" s="102">
        <v>1</v>
      </c>
      <c r="AT899" s="191">
        <v>0</v>
      </c>
      <c r="AU899" s="84">
        <v>427</v>
      </c>
      <c r="AV899" s="84">
        <v>41</v>
      </c>
      <c r="AX899" s="84" t="s">
        <v>1859</v>
      </c>
      <c r="AY899" s="97">
        <v>61.2</v>
      </c>
      <c r="AZ899" s="94">
        <v>4.57</v>
      </c>
      <c r="BA899" s="96">
        <v>84</v>
      </c>
      <c r="BB899" s="96">
        <v>20</v>
      </c>
      <c r="BC899" s="84" t="s">
        <v>1859</v>
      </c>
      <c r="BD899" s="97">
        <v>77.900000000000006</v>
      </c>
      <c r="BE899" s="94">
        <v>4.54</v>
      </c>
      <c r="BF899" s="96">
        <v>90</v>
      </c>
      <c r="BG899" s="96">
        <v>24</v>
      </c>
      <c r="BH899" s="97"/>
      <c r="BK899" s="96"/>
      <c r="BL899" s="94"/>
      <c r="BM899" s="195"/>
      <c r="BN899" s="70" t="s">
        <v>1065</v>
      </c>
      <c r="BO899" s="104"/>
      <c r="BP899" s="84" t="s">
        <v>3396</v>
      </c>
      <c r="BQ899" s="84">
        <v>544759</v>
      </c>
      <c r="BR899" s="195" t="s">
        <v>3774</v>
      </c>
      <c r="BS899" s="195" t="s">
        <v>3593</v>
      </c>
      <c r="BT899" s="195" t="s">
        <v>3623</v>
      </c>
      <c r="BU899" s="84" t="s">
        <v>5924</v>
      </c>
      <c r="BV899" s="84" t="s">
        <v>4712</v>
      </c>
    </row>
    <row r="900" spans="1:74" x14ac:dyDescent="0.3">
      <c r="A900" s="84" t="s">
        <v>147</v>
      </c>
      <c r="B900" s="84" t="s">
        <v>400</v>
      </c>
      <c r="C900" s="84" t="s">
        <v>1065</v>
      </c>
      <c r="D900" s="84">
        <v>2018</v>
      </c>
      <c r="E900" s="84">
        <v>30</v>
      </c>
      <c r="F900" s="84" t="s">
        <v>1397</v>
      </c>
      <c r="G900" s="84" t="s">
        <v>1373</v>
      </c>
      <c r="H900" s="93" t="s">
        <v>1955</v>
      </c>
      <c r="I900" s="94">
        <v>0.2</v>
      </c>
      <c r="J900" s="93" t="s">
        <v>1075</v>
      </c>
      <c r="K900" s="184">
        <v>21.7</v>
      </c>
      <c r="L900" s="185">
        <v>1</v>
      </c>
      <c r="M900" s="96">
        <v>24</v>
      </c>
      <c r="N900" s="96">
        <v>0</v>
      </c>
      <c r="O900" s="96">
        <v>0</v>
      </c>
      <c r="P900" s="96">
        <v>0</v>
      </c>
      <c r="Q900" s="185">
        <v>0</v>
      </c>
      <c r="R900" s="96">
        <v>9</v>
      </c>
      <c r="S900" s="96">
        <v>106</v>
      </c>
      <c r="T900" s="96">
        <v>4</v>
      </c>
      <c r="U900" s="96">
        <v>12</v>
      </c>
      <c r="V900" s="96">
        <v>1</v>
      </c>
      <c r="W900" s="185">
        <v>21</v>
      </c>
      <c r="X900" s="96">
        <v>70</v>
      </c>
      <c r="Y900" s="96">
        <v>23</v>
      </c>
      <c r="Z900" s="96">
        <v>44</v>
      </c>
      <c r="AA900" s="96">
        <v>1</v>
      </c>
      <c r="AB900" s="96">
        <v>1</v>
      </c>
      <c r="AC900" s="96">
        <v>0</v>
      </c>
      <c r="AD900" s="96">
        <v>13</v>
      </c>
      <c r="AE900" s="188">
        <v>4.93</v>
      </c>
      <c r="AF900" s="96">
        <v>21</v>
      </c>
      <c r="AG900" s="97">
        <v>8</v>
      </c>
      <c r="AH900" s="98">
        <v>1.7</v>
      </c>
      <c r="AI900" s="97">
        <v>8</v>
      </c>
      <c r="AJ900" s="97">
        <v>4.5999999999999996</v>
      </c>
      <c r="AK900" s="99">
        <v>1.4</v>
      </c>
      <c r="AL900" s="100">
        <v>0.29299999999999998</v>
      </c>
      <c r="AM900" s="99">
        <v>1.53</v>
      </c>
      <c r="AN900" s="99">
        <v>2.0699999999999998</v>
      </c>
      <c r="AO900" s="99">
        <v>0.08</v>
      </c>
      <c r="AP900" s="101">
        <v>19</v>
      </c>
      <c r="AQ900" s="102">
        <v>116</v>
      </c>
      <c r="AR900" s="103">
        <v>9</v>
      </c>
      <c r="AS900" s="102">
        <v>0</v>
      </c>
      <c r="AT900" s="191">
        <v>0</v>
      </c>
      <c r="AU900" s="84">
        <v>431</v>
      </c>
      <c r="AV900" s="84">
        <v>42</v>
      </c>
      <c r="AX900" s="84" t="s">
        <v>1955</v>
      </c>
      <c r="AY900" s="97">
        <v>38.200000000000003</v>
      </c>
      <c r="AZ900" s="94">
        <v>4.79</v>
      </c>
      <c r="BA900" s="96">
        <v>88</v>
      </c>
      <c r="BB900" s="96">
        <v>13</v>
      </c>
      <c r="BC900" s="84" t="s">
        <v>1955</v>
      </c>
      <c r="BD900" s="97">
        <v>45.2</v>
      </c>
      <c r="BE900" s="94">
        <v>4.91</v>
      </c>
      <c r="BF900" s="96">
        <v>97</v>
      </c>
      <c r="BG900" s="96">
        <v>13</v>
      </c>
      <c r="BH900" s="97"/>
      <c r="BK900" s="96"/>
      <c r="BL900" s="94"/>
      <c r="BM900" s="195"/>
      <c r="BN900" s="70" t="s">
        <v>1065</v>
      </c>
      <c r="BO900" s="104"/>
      <c r="BP900" s="84" t="s">
        <v>2244</v>
      </c>
      <c r="BQ900" s="84">
        <v>489002</v>
      </c>
      <c r="BR900" s="195" t="s">
        <v>3761</v>
      </c>
      <c r="BS900" s="195" t="s">
        <v>6267</v>
      </c>
      <c r="BT900" s="195" t="s">
        <v>3814</v>
      </c>
      <c r="BU900" s="84" t="s">
        <v>6163</v>
      </c>
      <c r="BV900" s="84" t="s">
        <v>4674</v>
      </c>
    </row>
    <row r="901" spans="1:74" x14ac:dyDescent="0.3">
      <c r="A901" s="84" t="s">
        <v>504</v>
      </c>
      <c r="B901" s="84" t="s">
        <v>141</v>
      </c>
      <c r="C901" s="84" t="s">
        <v>1065</v>
      </c>
      <c r="D901" s="84">
        <v>2018</v>
      </c>
      <c r="E901" s="84">
        <v>31</v>
      </c>
      <c r="F901" s="84" t="s">
        <v>1372</v>
      </c>
      <c r="G901" s="84" t="s">
        <v>1373</v>
      </c>
      <c r="H901" s="93" t="s">
        <v>1955</v>
      </c>
      <c r="I901" s="94">
        <v>0.32</v>
      </c>
      <c r="J901" s="93" t="s">
        <v>1075</v>
      </c>
      <c r="K901" s="184">
        <v>20.399999999999999</v>
      </c>
      <c r="L901" s="185">
        <v>1</v>
      </c>
      <c r="M901" s="96">
        <v>24</v>
      </c>
      <c r="N901" s="96">
        <v>0</v>
      </c>
      <c r="O901" s="96">
        <v>0</v>
      </c>
      <c r="P901" s="96">
        <v>0</v>
      </c>
      <c r="Q901" s="185">
        <v>0</v>
      </c>
      <c r="R901" s="96">
        <v>8</v>
      </c>
      <c r="S901" s="96">
        <v>105</v>
      </c>
      <c r="T901" s="96">
        <v>3</v>
      </c>
      <c r="U901" s="96">
        <v>10</v>
      </c>
      <c r="V901" s="96">
        <v>1</v>
      </c>
      <c r="W901" s="185">
        <v>20</v>
      </c>
      <c r="X901" s="96">
        <v>70</v>
      </c>
      <c r="Y901" s="96">
        <v>23</v>
      </c>
      <c r="Z901" s="96">
        <v>44</v>
      </c>
      <c r="AA901" s="96">
        <v>1</v>
      </c>
      <c r="AB901" s="96">
        <v>1</v>
      </c>
      <c r="AC901" s="96">
        <v>0</v>
      </c>
      <c r="AD901" s="96">
        <v>14</v>
      </c>
      <c r="AE901" s="188">
        <v>4.92</v>
      </c>
      <c r="AF901" s="96">
        <v>19</v>
      </c>
      <c r="AG901" s="97">
        <v>7.1</v>
      </c>
      <c r="AH901" s="98">
        <v>2</v>
      </c>
      <c r="AI901" s="97">
        <v>7.5</v>
      </c>
      <c r="AJ901" s="97">
        <v>3.8</v>
      </c>
      <c r="AK901" s="99">
        <v>1.22</v>
      </c>
      <c r="AL901" s="100">
        <v>0.312</v>
      </c>
      <c r="AM901" s="99">
        <v>1.51</v>
      </c>
      <c r="AN901" s="99">
        <v>1.77</v>
      </c>
      <c r="AO901" s="99">
        <v>7.0000000000000007E-2</v>
      </c>
      <c r="AP901" s="101">
        <v>21</v>
      </c>
      <c r="AQ901" s="102">
        <v>116</v>
      </c>
      <c r="AR901" s="103">
        <v>9</v>
      </c>
      <c r="AS901" s="102">
        <v>0</v>
      </c>
      <c r="AT901" s="191">
        <v>0</v>
      </c>
      <c r="AU901" s="84">
        <v>433</v>
      </c>
      <c r="AV901" s="84">
        <v>43</v>
      </c>
      <c r="AX901" s="84" t="s">
        <v>1955</v>
      </c>
      <c r="AY901" s="97">
        <v>38.1</v>
      </c>
      <c r="AZ901" s="94">
        <v>4.6900000000000004</v>
      </c>
      <c r="BA901" s="96">
        <v>86</v>
      </c>
      <c r="BB901" s="96">
        <v>14</v>
      </c>
      <c r="BC901" s="84" t="s">
        <v>1955</v>
      </c>
      <c r="BD901" s="97">
        <v>45.2</v>
      </c>
      <c r="BE901" s="94">
        <v>4.83</v>
      </c>
      <c r="BF901" s="96">
        <v>96</v>
      </c>
      <c r="BG901" s="96">
        <v>14</v>
      </c>
      <c r="BH901" s="97"/>
      <c r="BK901" s="96"/>
      <c r="BL901" s="94"/>
      <c r="BM901" s="195"/>
      <c r="BN901" s="70" t="s">
        <v>1065</v>
      </c>
      <c r="BO901" s="104"/>
      <c r="BP901" s="84" t="s">
        <v>3257</v>
      </c>
      <c r="BQ901" s="84">
        <v>542866</v>
      </c>
      <c r="BR901" s="195" t="s">
        <v>3761</v>
      </c>
      <c r="BS901" s="195" t="s">
        <v>4261</v>
      </c>
      <c r="BT901" s="195" t="s">
        <v>4279</v>
      </c>
      <c r="BU901" s="84" t="s">
        <v>3668</v>
      </c>
      <c r="BV901" s="84" t="s">
        <v>4719</v>
      </c>
    </row>
    <row r="902" spans="1:74" x14ac:dyDescent="0.3">
      <c r="A902" s="84" t="s">
        <v>5472</v>
      </c>
      <c r="B902" s="84" t="s">
        <v>5473</v>
      </c>
      <c r="C902" s="84" t="s">
        <v>1065</v>
      </c>
      <c r="D902" s="84">
        <v>2018</v>
      </c>
      <c r="E902" s="84">
        <v>25</v>
      </c>
      <c r="F902" s="84" t="s">
        <v>1392</v>
      </c>
      <c r="G902" s="84" t="s">
        <v>1373</v>
      </c>
      <c r="H902" s="93" t="s">
        <v>1955</v>
      </c>
      <c r="I902" s="94">
        <v>0.2</v>
      </c>
      <c r="J902" s="93" t="s">
        <v>1075</v>
      </c>
      <c r="K902" s="184">
        <v>27.5</v>
      </c>
      <c r="L902" s="185">
        <v>1</v>
      </c>
      <c r="M902" s="96">
        <v>23</v>
      </c>
      <c r="N902" s="96">
        <v>0</v>
      </c>
      <c r="O902" s="96">
        <v>0</v>
      </c>
      <c r="P902" s="96">
        <v>0</v>
      </c>
      <c r="Q902" s="185">
        <v>0</v>
      </c>
      <c r="R902" s="96">
        <v>7</v>
      </c>
      <c r="S902" s="96">
        <v>114</v>
      </c>
      <c r="T902" s="96">
        <v>4</v>
      </c>
      <c r="U902" s="96">
        <v>13</v>
      </c>
      <c r="V902" s="96">
        <v>1</v>
      </c>
      <c r="W902" s="185">
        <v>23</v>
      </c>
      <c r="X902" s="96">
        <v>74</v>
      </c>
      <c r="Y902" s="96">
        <v>27</v>
      </c>
      <c r="Z902" s="96">
        <v>47</v>
      </c>
      <c r="AA902" s="96">
        <v>2</v>
      </c>
      <c r="AB902" s="96">
        <v>1</v>
      </c>
      <c r="AC902" s="96">
        <v>0</v>
      </c>
      <c r="AD902" s="96">
        <v>18</v>
      </c>
      <c r="AE902" s="188">
        <v>5.28</v>
      </c>
      <c r="AF902" s="96">
        <v>23</v>
      </c>
      <c r="AG902" s="97">
        <v>8.5</v>
      </c>
      <c r="AH902" s="98">
        <v>1.8</v>
      </c>
      <c r="AI902" s="97">
        <v>8.3000000000000007</v>
      </c>
      <c r="AJ902" s="97">
        <v>4.5999999999999996</v>
      </c>
      <c r="AK902" s="99">
        <v>1.44</v>
      </c>
      <c r="AL902" s="100">
        <v>0.317</v>
      </c>
      <c r="AM902" s="99">
        <v>1.64</v>
      </c>
      <c r="AN902" s="99">
        <v>2.11</v>
      </c>
      <c r="AO902" s="99">
        <v>0.08</v>
      </c>
      <c r="AP902" s="101">
        <v>22</v>
      </c>
      <c r="AQ902" s="102">
        <v>125</v>
      </c>
      <c r="AR902" s="103">
        <v>7</v>
      </c>
      <c r="AS902" s="102">
        <v>-1</v>
      </c>
      <c r="AT902" s="191">
        <v>0</v>
      </c>
      <c r="AU902" s="84">
        <v>440</v>
      </c>
      <c r="AV902" s="84">
        <v>44</v>
      </c>
      <c r="AX902" s="84" t="s">
        <v>1945</v>
      </c>
      <c r="AY902" s="97">
        <v>37.700000000000003</v>
      </c>
      <c r="AZ902" s="94">
        <v>5.0199999999999996</v>
      </c>
      <c r="BA902" s="96">
        <v>92</v>
      </c>
      <c r="BB902" s="96">
        <v>11</v>
      </c>
      <c r="BC902" s="84" t="s">
        <v>1945</v>
      </c>
      <c r="BD902" s="97">
        <v>44.5</v>
      </c>
      <c r="BE902" s="94">
        <v>5.03</v>
      </c>
      <c r="BF902" s="96">
        <v>100</v>
      </c>
      <c r="BG902" s="96">
        <v>12</v>
      </c>
      <c r="BH902" s="97"/>
      <c r="BK902" s="96"/>
      <c r="BL902" s="94"/>
      <c r="BM902" s="195"/>
      <c r="BN902" s="70" t="s">
        <v>1065</v>
      </c>
      <c r="BO902" s="104"/>
      <c r="BP902" s="84" t="s">
        <v>5474</v>
      </c>
      <c r="BQ902" s="84">
        <v>605525</v>
      </c>
      <c r="BR902" s="195" t="s">
        <v>4683</v>
      </c>
      <c r="BS902" s="195" t="s">
        <v>5477</v>
      </c>
      <c r="BT902" s="195" t="s">
        <v>5962</v>
      </c>
      <c r="BU902" s="84" t="s">
        <v>5967</v>
      </c>
      <c r="BV902" s="84" t="s">
        <v>4668</v>
      </c>
    </row>
    <row r="903" spans="1:74" x14ac:dyDescent="0.3">
      <c r="A903" s="84" t="s">
        <v>5468</v>
      </c>
      <c r="B903" s="84" t="s">
        <v>118</v>
      </c>
      <c r="C903" s="84" t="s">
        <v>1103</v>
      </c>
      <c r="D903" s="84">
        <v>2018</v>
      </c>
      <c r="E903" s="84">
        <v>25</v>
      </c>
      <c r="F903" s="84" t="s">
        <v>1384</v>
      </c>
      <c r="G903" s="84" t="s">
        <v>1373</v>
      </c>
      <c r="H903" s="93" t="s">
        <v>1955</v>
      </c>
      <c r="I903" s="94">
        <v>0.27</v>
      </c>
      <c r="J903" s="93" t="s">
        <v>1075</v>
      </c>
      <c r="K903" s="184">
        <v>24.7</v>
      </c>
      <c r="L903" s="185">
        <v>1</v>
      </c>
      <c r="M903" s="96">
        <v>27</v>
      </c>
      <c r="N903" s="96">
        <v>0</v>
      </c>
      <c r="O903" s="96">
        <v>0</v>
      </c>
      <c r="P903" s="96">
        <v>0</v>
      </c>
      <c r="Q903" s="185">
        <v>0</v>
      </c>
      <c r="R903" s="96">
        <v>6</v>
      </c>
      <c r="S903" s="96">
        <v>115</v>
      </c>
      <c r="T903" s="96">
        <v>4</v>
      </c>
      <c r="U903" s="96">
        <v>12</v>
      </c>
      <c r="V903" s="96">
        <v>2</v>
      </c>
      <c r="W903" s="185">
        <v>22</v>
      </c>
      <c r="X903" s="96">
        <v>76</v>
      </c>
      <c r="Y903" s="96">
        <v>24</v>
      </c>
      <c r="Z903" s="96">
        <v>48</v>
      </c>
      <c r="AA903" s="96">
        <v>1</v>
      </c>
      <c r="AB903" s="96">
        <v>1</v>
      </c>
      <c r="AC903" s="96">
        <v>0</v>
      </c>
      <c r="AD903" s="96">
        <v>14</v>
      </c>
      <c r="AE903" s="188">
        <v>5.28</v>
      </c>
      <c r="AF903" s="96">
        <v>22</v>
      </c>
      <c r="AG903" s="97">
        <v>7.9</v>
      </c>
      <c r="AH903" s="98">
        <v>1.8</v>
      </c>
      <c r="AI903" s="97">
        <v>7.9</v>
      </c>
      <c r="AJ903" s="97">
        <v>4.4000000000000004</v>
      </c>
      <c r="AK903" s="99">
        <v>1.46</v>
      </c>
      <c r="AL903" s="100">
        <v>0.316</v>
      </c>
      <c r="AM903" s="99">
        <v>1.6</v>
      </c>
      <c r="AN903" s="99">
        <v>2.12</v>
      </c>
      <c r="AO903" s="99">
        <v>0.08</v>
      </c>
      <c r="AP903" s="101">
        <v>17</v>
      </c>
      <c r="AQ903" s="102">
        <v>125</v>
      </c>
      <c r="AR903" s="103">
        <v>7</v>
      </c>
      <c r="AS903" s="102">
        <v>-1</v>
      </c>
      <c r="AT903" s="191">
        <v>0</v>
      </c>
      <c r="AU903" s="84">
        <v>441</v>
      </c>
      <c r="AV903" s="84">
        <v>45</v>
      </c>
      <c r="AX903" s="84" t="s">
        <v>1945</v>
      </c>
      <c r="AY903" s="97">
        <v>37.1</v>
      </c>
      <c r="AZ903" s="94">
        <v>5.0599999999999996</v>
      </c>
      <c r="BA903" s="96">
        <v>93</v>
      </c>
      <c r="BB903" s="96">
        <v>10</v>
      </c>
      <c r="BC903" s="84" t="s">
        <v>1945</v>
      </c>
      <c r="BD903" s="97">
        <v>44.4</v>
      </c>
      <c r="BE903" s="94">
        <v>5.08</v>
      </c>
      <c r="BF903" s="96">
        <v>100</v>
      </c>
      <c r="BG903" s="96">
        <v>11</v>
      </c>
      <c r="BH903" s="97"/>
      <c r="BK903" s="96"/>
      <c r="BL903" s="94"/>
      <c r="BM903" s="195"/>
      <c r="BN903" s="70" t="s">
        <v>1065</v>
      </c>
      <c r="BO903" s="104"/>
      <c r="BP903" s="84" t="s">
        <v>5469</v>
      </c>
      <c r="BQ903" s="84">
        <v>657670</v>
      </c>
      <c r="BR903" s="195" t="s">
        <v>6268</v>
      </c>
      <c r="BS903" s="195" t="s">
        <v>6159</v>
      </c>
      <c r="BT903" s="195" t="s">
        <v>5470</v>
      </c>
      <c r="BU903" s="84" t="s">
        <v>3812</v>
      </c>
      <c r="BV903" s="84" t="s">
        <v>4668</v>
      </c>
    </row>
    <row r="904" spans="1:74" x14ac:dyDescent="0.3">
      <c r="A904" s="84" t="s">
        <v>4772</v>
      </c>
      <c r="B904" s="84" t="s">
        <v>336</v>
      </c>
      <c r="C904" s="84" t="s">
        <v>1065</v>
      </c>
      <c r="D904" s="84">
        <v>2018</v>
      </c>
      <c r="E904" s="84">
        <v>27</v>
      </c>
      <c r="F904" s="84" t="s">
        <v>1400</v>
      </c>
      <c r="G904" s="84" t="s">
        <v>1373</v>
      </c>
      <c r="H904" s="93" t="s">
        <v>1955</v>
      </c>
      <c r="I904" s="94">
        <v>0.25</v>
      </c>
      <c r="J904" s="93" t="s">
        <v>1075</v>
      </c>
      <c r="K904" s="184">
        <v>23.8</v>
      </c>
      <c r="L904" s="185">
        <v>1</v>
      </c>
      <c r="M904" s="96">
        <v>25</v>
      </c>
      <c r="N904" s="96">
        <v>0</v>
      </c>
      <c r="O904" s="96">
        <v>0</v>
      </c>
      <c r="P904" s="96">
        <v>0</v>
      </c>
      <c r="Q904" s="185">
        <v>0</v>
      </c>
      <c r="R904" s="96">
        <v>6</v>
      </c>
      <c r="S904" s="96">
        <v>115</v>
      </c>
      <c r="T904" s="96">
        <v>4</v>
      </c>
      <c r="U904" s="96">
        <v>14</v>
      </c>
      <c r="V904" s="96">
        <v>2</v>
      </c>
      <c r="W904" s="185">
        <v>22</v>
      </c>
      <c r="X904" s="96">
        <v>73</v>
      </c>
      <c r="Y904" s="96">
        <v>25</v>
      </c>
      <c r="Z904" s="96">
        <v>50</v>
      </c>
      <c r="AA904" s="96">
        <v>3</v>
      </c>
      <c r="AB904" s="96">
        <v>1</v>
      </c>
      <c r="AC904" s="96">
        <v>0</v>
      </c>
      <c r="AD904" s="96">
        <v>17</v>
      </c>
      <c r="AE904" s="188">
        <v>5.52</v>
      </c>
      <c r="AF904" s="96">
        <v>21</v>
      </c>
      <c r="AG904" s="97">
        <v>7.6</v>
      </c>
      <c r="AH904" s="98">
        <v>1.5</v>
      </c>
      <c r="AI904" s="97">
        <v>8.1</v>
      </c>
      <c r="AJ904" s="97">
        <v>5.2</v>
      </c>
      <c r="AK904" s="99">
        <v>1.46</v>
      </c>
      <c r="AL904" s="100">
        <v>0.314</v>
      </c>
      <c r="AM904" s="99">
        <v>1.68</v>
      </c>
      <c r="AN904" s="99">
        <v>2.19</v>
      </c>
      <c r="AO904" s="99">
        <v>0.08</v>
      </c>
      <c r="AP904" s="101">
        <v>13</v>
      </c>
      <c r="AQ904" s="102">
        <v>130</v>
      </c>
      <c r="AR904" s="103">
        <v>6</v>
      </c>
      <c r="AS904" s="102">
        <v>-1</v>
      </c>
      <c r="AT904" s="191">
        <v>0</v>
      </c>
      <c r="AU904" s="84">
        <v>448</v>
      </c>
      <c r="AV904" s="84">
        <v>46</v>
      </c>
      <c r="AX904" s="84" t="s">
        <v>1945</v>
      </c>
      <c r="AY904" s="97">
        <v>36.700000000000003</v>
      </c>
      <c r="AZ904" s="94">
        <v>5.09</v>
      </c>
      <c r="BA904" s="96">
        <v>94</v>
      </c>
      <c r="BB904" s="96">
        <v>10</v>
      </c>
      <c r="BC904" s="84" t="s">
        <v>1945</v>
      </c>
      <c r="BD904" s="97">
        <v>43.8</v>
      </c>
      <c r="BE904" s="94">
        <v>5.07</v>
      </c>
      <c r="BF904" s="96">
        <v>100</v>
      </c>
      <c r="BG904" s="96">
        <v>11</v>
      </c>
      <c r="BH904" s="97"/>
      <c r="BK904" s="96"/>
      <c r="BL904" s="94"/>
      <c r="BM904" s="195"/>
      <c r="BN904" s="70" t="s">
        <v>1065</v>
      </c>
      <c r="BO904" s="104"/>
      <c r="BP904" s="84" t="s">
        <v>5475</v>
      </c>
      <c r="BQ904" s="84">
        <v>572990</v>
      </c>
      <c r="BR904" s="195" t="s">
        <v>3791</v>
      </c>
      <c r="BS904" s="195" t="s">
        <v>5961</v>
      </c>
      <c r="BT904" s="195" t="s">
        <v>5476</v>
      </c>
      <c r="BU904" s="84" t="s">
        <v>5352</v>
      </c>
      <c r="BV904" s="84" t="s">
        <v>4668</v>
      </c>
    </row>
    <row r="905" spans="1:74" x14ac:dyDescent="0.3">
      <c r="A905" s="84" t="s">
        <v>5487</v>
      </c>
      <c r="B905" s="84" t="s">
        <v>5488</v>
      </c>
      <c r="C905" s="84" t="s">
        <v>1065</v>
      </c>
      <c r="D905" s="84">
        <v>2018</v>
      </c>
      <c r="E905" s="84">
        <v>29</v>
      </c>
      <c r="F905" s="84" t="s">
        <v>1372</v>
      </c>
      <c r="G905" s="84" t="s">
        <v>1373</v>
      </c>
      <c r="H905" s="93" t="s">
        <v>1967</v>
      </c>
      <c r="I905" s="94">
        <v>0.16</v>
      </c>
      <c r="J905" s="93" t="s">
        <v>1075</v>
      </c>
      <c r="K905" s="184">
        <v>23.7</v>
      </c>
      <c r="L905" s="185">
        <v>1</v>
      </c>
      <c r="M905" s="96">
        <v>27</v>
      </c>
      <c r="N905" s="96">
        <v>0</v>
      </c>
      <c r="O905" s="96">
        <v>0</v>
      </c>
      <c r="P905" s="96">
        <v>0</v>
      </c>
      <c r="Q905" s="185">
        <v>0</v>
      </c>
      <c r="R905" s="96">
        <v>7</v>
      </c>
      <c r="S905" s="96">
        <v>130</v>
      </c>
      <c r="T905" s="96">
        <v>3</v>
      </c>
      <c r="U905" s="96">
        <v>16</v>
      </c>
      <c r="V905" s="96">
        <v>2</v>
      </c>
      <c r="W905" s="185">
        <v>22</v>
      </c>
      <c r="X905" s="96">
        <v>81</v>
      </c>
      <c r="Y905" s="96">
        <v>29</v>
      </c>
      <c r="Z905" s="96">
        <v>38</v>
      </c>
      <c r="AA905" s="96">
        <v>2</v>
      </c>
      <c r="AB905" s="96">
        <v>2</v>
      </c>
      <c r="AC905" s="96">
        <v>0</v>
      </c>
      <c r="AD905" s="96">
        <v>18</v>
      </c>
      <c r="AE905" s="188">
        <v>4.26</v>
      </c>
      <c r="AF905" s="96">
        <v>25</v>
      </c>
      <c r="AG905" s="97">
        <v>8.1</v>
      </c>
      <c r="AH905" s="98">
        <v>1.4</v>
      </c>
      <c r="AI905" s="97">
        <v>7.8</v>
      </c>
      <c r="AJ905" s="97">
        <v>5.0999999999999996</v>
      </c>
      <c r="AK905" s="99">
        <v>1.1200000000000001</v>
      </c>
      <c r="AL905" s="100">
        <v>0.34300000000000003</v>
      </c>
      <c r="AM905" s="99">
        <v>1.79</v>
      </c>
      <c r="AN905" s="99">
        <v>1.81</v>
      </c>
      <c r="AO905" s="99">
        <v>0.06</v>
      </c>
      <c r="AP905" s="101">
        <v>21</v>
      </c>
      <c r="AQ905" s="102">
        <v>101</v>
      </c>
      <c r="AR905" s="103">
        <v>16</v>
      </c>
      <c r="AS905" s="102">
        <v>2</v>
      </c>
      <c r="AT905" s="191">
        <v>0</v>
      </c>
      <c r="AU905" s="84">
        <v>408</v>
      </c>
      <c r="AV905" s="84">
        <v>81</v>
      </c>
      <c r="AX905" s="84" t="s">
        <v>1945</v>
      </c>
      <c r="AY905" s="97">
        <v>37.799999999999997</v>
      </c>
      <c r="AZ905" s="94">
        <v>4.97</v>
      </c>
      <c r="BA905" s="96">
        <v>91</v>
      </c>
      <c r="BB905" s="96">
        <v>11</v>
      </c>
      <c r="BC905" s="84" t="s">
        <v>1945</v>
      </c>
      <c r="BD905" s="97">
        <v>44.8</v>
      </c>
      <c r="BE905" s="94">
        <v>5.0199999999999996</v>
      </c>
      <c r="BF905" s="96">
        <v>99</v>
      </c>
      <c r="BG905" s="96">
        <v>12</v>
      </c>
      <c r="BH905" s="97"/>
      <c r="BK905" s="96"/>
      <c r="BL905" s="94"/>
      <c r="BM905" s="195"/>
      <c r="BN905" s="70" t="s">
        <v>1065</v>
      </c>
      <c r="BO905" s="104"/>
      <c r="BP905" s="84" t="s">
        <v>5489</v>
      </c>
      <c r="BQ905" s="84">
        <v>592330</v>
      </c>
      <c r="BR905" s="195" t="s">
        <v>3792</v>
      </c>
      <c r="BS905" s="195" t="s">
        <v>5278</v>
      </c>
      <c r="BT905" s="195" t="s">
        <v>3825</v>
      </c>
      <c r="BU905" s="84" t="s">
        <v>3246</v>
      </c>
      <c r="BV905" s="84" t="s">
        <v>4736</v>
      </c>
    </row>
    <row r="906" spans="1:74" x14ac:dyDescent="0.3">
      <c r="A906" s="84" t="s">
        <v>5501</v>
      </c>
      <c r="B906" s="84" t="s">
        <v>373</v>
      </c>
      <c r="C906" s="84" t="s">
        <v>1065</v>
      </c>
      <c r="D906" s="84">
        <v>2018</v>
      </c>
      <c r="E906" s="84">
        <v>33</v>
      </c>
      <c r="F906" s="84" t="s">
        <v>1381</v>
      </c>
      <c r="G906" s="84" t="s">
        <v>1373</v>
      </c>
      <c r="H906" s="93" t="s">
        <v>1967</v>
      </c>
      <c r="I906" s="94">
        <v>0.14000000000000001</v>
      </c>
      <c r="J906" s="93" t="s">
        <v>1075</v>
      </c>
      <c r="K906" s="184">
        <v>23</v>
      </c>
      <c r="L906" s="185">
        <v>1</v>
      </c>
      <c r="M906" s="96">
        <v>25</v>
      </c>
      <c r="N906" s="96">
        <v>0</v>
      </c>
      <c r="O906" s="96">
        <v>0</v>
      </c>
      <c r="P906" s="96">
        <v>0</v>
      </c>
      <c r="Q906" s="185">
        <v>0</v>
      </c>
      <c r="R906" s="96">
        <v>8</v>
      </c>
      <c r="S906" s="96">
        <v>126</v>
      </c>
      <c r="T906" s="96">
        <v>3</v>
      </c>
      <c r="U906" s="96">
        <v>16</v>
      </c>
      <c r="V906" s="96">
        <v>1</v>
      </c>
      <c r="W906" s="185">
        <v>19</v>
      </c>
      <c r="X906" s="96">
        <v>78</v>
      </c>
      <c r="Y906" s="96">
        <v>30</v>
      </c>
      <c r="Z906" s="96">
        <v>41</v>
      </c>
      <c r="AA906" s="96">
        <v>2</v>
      </c>
      <c r="AB906" s="96">
        <v>1</v>
      </c>
      <c r="AC906" s="96">
        <v>0</v>
      </c>
      <c r="AD906" s="96">
        <v>18</v>
      </c>
      <c r="AE906" s="188">
        <v>4.6100000000000003</v>
      </c>
      <c r="AF906" s="96">
        <v>27</v>
      </c>
      <c r="AG906" s="97">
        <v>9.1</v>
      </c>
      <c r="AH906" s="98">
        <v>1.2</v>
      </c>
      <c r="AI906" s="97">
        <v>7.1</v>
      </c>
      <c r="AJ906" s="97">
        <v>5.3</v>
      </c>
      <c r="AK906" s="99">
        <v>1.1399999999999999</v>
      </c>
      <c r="AL906" s="100">
        <v>0.33300000000000002</v>
      </c>
      <c r="AM906" s="99">
        <v>1.83</v>
      </c>
      <c r="AN906" s="99">
        <v>1.85</v>
      </c>
      <c r="AO906" s="99">
        <v>0.06</v>
      </c>
      <c r="AP906" s="101">
        <v>7</v>
      </c>
      <c r="AQ906" s="102">
        <v>109</v>
      </c>
      <c r="AR906" s="103">
        <v>12</v>
      </c>
      <c r="AS906" s="102">
        <v>1</v>
      </c>
      <c r="AT906" s="191">
        <v>0</v>
      </c>
      <c r="AU906" s="84">
        <v>416</v>
      </c>
      <c r="AV906" s="84">
        <v>82</v>
      </c>
      <c r="AX906" s="84" t="s">
        <v>1945</v>
      </c>
      <c r="AY906" s="97">
        <v>36.799999999999997</v>
      </c>
      <c r="AZ906" s="94">
        <v>5.05</v>
      </c>
      <c r="BA906" s="96">
        <v>93</v>
      </c>
      <c r="BB906" s="96">
        <v>10</v>
      </c>
      <c r="BC906" s="84" t="s">
        <v>1945</v>
      </c>
      <c r="BD906" s="97">
        <v>43.5</v>
      </c>
      <c r="BE906" s="94">
        <v>5.07</v>
      </c>
      <c r="BF906" s="96">
        <v>100</v>
      </c>
      <c r="BG906" s="96">
        <v>11</v>
      </c>
      <c r="BH906" s="97"/>
      <c r="BK906" s="96"/>
      <c r="BL906" s="94"/>
      <c r="BM906" s="195"/>
      <c r="BN906" s="70" t="s">
        <v>1065</v>
      </c>
      <c r="BO906" s="104"/>
      <c r="BP906" s="84" t="s">
        <v>5502</v>
      </c>
      <c r="BQ906" s="84">
        <v>451783</v>
      </c>
      <c r="BR906" s="195" t="s">
        <v>5334</v>
      </c>
      <c r="BS906" s="195" t="s">
        <v>3697</v>
      </c>
      <c r="BT906" s="195" t="s">
        <v>3825</v>
      </c>
      <c r="BU906" s="84" t="s">
        <v>5014</v>
      </c>
      <c r="BV906" s="84" t="s">
        <v>4734</v>
      </c>
    </row>
    <row r="907" spans="1:74" x14ac:dyDescent="0.3">
      <c r="A907" s="84" t="s">
        <v>1895</v>
      </c>
      <c r="B907" s="84" t="s">
        <v>174</v>
      </c>
      <c r="C907" s="84" t="s">
        <v>1103</v>
      </c>
      <c r="D907" s="84">
        <v>2018</v>
      </c>
      <c r="E907" s="84">
        <v>30</v>
      </c>
      <c r="F907" s="84" t="s">
        <v>1554</v>
      </c>
      <c r="G907" s="84" t="s">
        <v>1373</v>
      </c>
      <c r="H907" s="93" t="s">
        <v>1967</v>
      </c>
      <c r="I907" s="94">
        <v>0.12</v>
      </c>
      <c r="J907" s="93" t="s">
        <v>1075</v>
      </c>
      <c r="K907" s="184">
        <v>23.3</v>
      </c>
      <c r="L907" s="185">
        <v>1</v>
      </c>
      <c r="M907" s="96">
        <v>27</v>
      </c>
      <c r="N907" s="96">
        <v>0</v>
      </c>
      <c r="O907" s="96">
        <v>0</v>
      </c>
      <c r="P907" s="96">
        <v>0</v>
      </c>
      <c r="Q907" s="185">
        <v>0</v>
      </c>
      <c r="R907" s="96">
        <v>8</v>
      </c>
      <c r="S907" s="96">
        <v>128</v>
      </c>
      <c r="T907" s="96">
        <v>4</v>
      </c>
      <c r="U907" s="96">
        <v>15</v>
      </c>
      <c r="V907" s="96">
        <v>1</v>
      </c>
      <c r="W907" s="185">
        <v>21</v>
      </c>
      <c r="X907" s="96">
        <v>80</v>
      </c>
      <c r="Y907" s="96">
        <v>29</v>
      </c>
      <c r="Z907" s="96">
        <v>43</v>
      </c>
      <c r="AA907" s="96">
        <v>2</v>
      </c>
      <c r="AB907" s="96">
        <v>1</v>
      </c>
      <c r="AC907" s="96">
        <v>0</v>
      </c>
      <c r="AD907" s="96">
        <v>18</v>
      </c>
      <c r="AE907" s="188">
        <v>4.75</v>
      </c>
      <c r="AF907" s="96">
        <v>25</v>
      </c>
      <c r="AG907" s="97">
        <v>8</v>
      </c>
      <c r="AH907" s="98">
        <v>1.4</v>
      </c>
      <c r="AI907" s="97">
        <v>7.3</v>
      </c>
      <c r="AJ907" s="97">
        <v>4.9000000000000004</v>
      </c>
      <c r="AK907" s="99">
        <v>1.29</v>
      </c>
      <c r="AL907" s="100">
        <v>0.33600000000000002</v>
      </c>
      <c r="AM907" s="99">
        <v>1.79</v>
      </c>
      <c r="AN907" s="99">
        <v>1.98</v>
      </c>
      <c r="AO907" s="99">
        <v>7.0000000000000007E-2</v>
      </c>
      <c r="AP907" s="101">
        <v>10</v>
      </c>
      <c r="AQ907" s="102">
        <v>112</v>
      </c>
      <c r="AR907" s="103">
        <v>10</v>
      </c>
      <c r="AS907" s="102">
        <v>1</v>
      </c>
      <c r="AT907" s="191">
        <v>0</v>
      </c>
      <c r="AU907" s="84">
        <v>422</v>
      </c>
      <c r="AV907" s="84">
        <v>83</v>
      </c>
      <c r="AX907" s="84" t="s">
        <v>1945</v>
      </c>
      <c r="AY907" s="97">
        <v>37.299999999999997</v>
      </c>
      <c r="AZ907" s="94">
        <v>5.1100000000000003</v>
      </c>
      <c r="BA907" s="96">
        <v>94</v>
      </c>
      <c r="BB907" s="96">
        <v>10</v>
      </c>
      <c r="BC907" s="84" t="s">
        <v>1945</v>
      </c>
      <c r="BD907" s="97">
        <v>44.2</v>
      </c>
      <c r="BE907" s="94">
        <v>5.12</v>
      </c>
      <c r="BF907" s="96">
        <v>101</v>
      </c>
      <c r="BG907" s="96">
        <v>11</v>
      </c>
      <c r="BH907" s="97"/>
      <c r="BK907" s="96"/>
      <c r="BL907" s="94"/>
      <c r="BM907" s="195"/>
      <c r="BN907" s="70" t="s">
        <v>1065</v>
      </c>
      <c r="BO907" s="104"/>
      <c r="BP907" s="84" t="s">
        <v>2619</v>
      </c>
      <c r="BQ907" s="84">
        <v>502087</v>
      </c>
      <c r="BR907" s="195" t="s">
        <v>3790</v>
      </c>
      <c r="BS907" s="195" t="s">
        <v>3699</v>
      </c>
      <c r="BT907" s="195" t="s">
        <v>4172</v>
      </c>
      <c r="BU907" s="84" t="s">
        <v>4153</v>
      </c>
      <c r="BV907" s="84" t="s">
        <v>4719</v>
      </c>
    </row>
    <row r="908" spans="1:74" x14ac:dyDescent="0.3">
      <c r="A908" s="84" t="s">
        <v>4514</v>
      </c>
      <c r="B908" s="84" t="s">
        <v>4515</v>
      </c>
      <c r="C908" s="84" t="s">
        <v>1065</v>
      </c>
      <c r="D908" s="84">
        <v>2018</v>
      </c>
      <c r="E908" s="84">
        <v>27</v>
      </c>
      <c r="F908" s="84" t="s">
        <v>1397</v>
      </c>
      <c r="G908" s="84" t="s">
        <v>1373</v>
      </c>
      <c r="H908" s="93" t="s">
        <v>1967</v>
      </c>
      <c r="I908" s="94">
        <v>0.22</v>
      </c>
      <c r="J908" s="93" t="s">
        <v>1075</v>
      </c>
      <c r="K908" s="184">
        <v>24.6</v>
      </c>
      <c r="L908" s="185">
        <v>1</v>
      </c>
      <c r="M908" s="96">
        <v>27</v>
      </c>
      <c r="N908" s="96">
        <v>0</v>
      </c>
      <c r="O908" s="96">
        <v>0</v>
      </c>
      <c r="P908" s="96">
        <v>0</v>
      </c>
      <c r="Q908" s="185">
        <v>0</v>
      </c>
      <c r="R908" s="96">
        <v>6</v>
      </c>
      <c r="S908" s="96">
        <v>125</v>
      </c>
      <c r="T908" s="96">
        <v>3</v>
      </c>
      <c r="U908" s="96">
        <v>14</v>
      </c>
      <c r="V908" s="96">
        <v>1</v>
      </c>
      <c r="W908" s="185">
        <v>23</v>
      </c>
      <c r="X908" s="96">
        <v>83</v>
      </c>
      <c r="Y908" s="96">
        <v>25</v>
      </c>
      <c r="Z908" s="96">
        <v>45</v>
      </c>
      <c r="AA908" s="96">
        <v>1</v>
      </c>
      <c r="AB908" s="96">
        <v>1</v>
      </c>
      <c r="AC908" s="96">
        <v>0</v>
      </c>
      <c r="AD908" s="96">
        <v>15</v>
      </c>
      <c r="AE908" s="188">
        <v>4.99</v>
      </c>
      <c r="AF908" s="96">
        <v>23</v>
      </c>
      <c r="AG908" s="97">
        <v>7.5</v>
      </c>
      <c r="AH908" s="98">
        <v>1.7</v>
      </c>
      <c r="AI908" s="97">
        <v>7.6</v>
      </c>
      <c r="AJ908" s="97">
        <v>4.4000000000000004</v>
      </c>
      <c r="AK908" s="99">
        <v>1.1000000000000001</v>
      </c>
      <c r="AL908" s="100">
        <v>0.32200000000000001</v>
      </c>
      <c r="AM908" s="99">
        <v>1.59</v>
      </c>
      <c r="AN908" s="99">
        <v>1.72</v>
      </c>
      <c r="AO908" s="99">
        <v>0.06</v>
      </c>
      <c r="AP908" s="101">
        <v>19</v>
      </c>
      <c r="AQ908" s="102">
        <v>118</v>
      </c>
      <c r="AR908" s="103">
        <v>9</v>
      </c>
      <c r="AS908" s="102">
        <v>0</v>
      </c>
      <c r="AT908" s="191">
        <v>0</v>
      </c>
      <c r="AU908" s="84">
        <v>434</v>
      </c>
      <c r="AV908" s="84">
        <v>84</v>
      </c>
      <c r="AX908" s="84" t="s">
        <v>1945</v>
      </c>
      <c r="AY908" s="97">
        <v>37.9</v>
      </c>
      <c r="AZ908" s="94">
        <v>4.92</v>
      </c>
      <c r="BA908" s="96">
        <v>91</v>
      </c>
      <c r="BB908" s="96">
        <v>12</v>
      </c>
      <c r="BC908" s="84" t="s">
        <v>1945</v>
      </c>
      <c r="BD908" s="97">
        <v>44.9</v>
      </c>
      <c r="BE908" s="94">
        <v>4.96</v>
      </c>
      <c r="BF908" s="96">
        <v>98</v>
      </c>
      <c r="BG908" s="96">
        <v>12</v>
      </c>
      <c r="BH908" s="97"/>
      <c r="BK908" s="96"/>
      <c r="BL908" s="94"/>
      <c r="BM908" s="195"/>
      <c r="BN908" s="70" t="s">
        <v>1065</v>
      </c>
      <c r="BO908" s="104"/>
      <c r="BP908" s="84" t="s">
        <v>4516</v>
      </c>
      <c r="BQ908" s="84">
        <v>515052</v>
      </c>
      <c r="BR908" s="195" t="s">
        <v>3761</v>
      </c>
      <c r="BS908" s="195" t="s">
        <v>5539</v>
      </c>
      <c r="BT908" s="195" t="s">
        <v>5379</v>
      </c>
      <c r="BU908" s="84" t="s">
        <v>6258</v>
      </c>
      <c r="BV908" s="84" t="s">
        <v>4716</v>
      </c>
    </row>
    <row r="909" spans="1:74" x14ac:dyDescent="0.3">
      <c r="A909" s="84" t="s">
        <v>2025</v>
      </c>
      <c r="B909" s="84" t="s">
        <v>2489</v>
      </c>
      <c r="C909" s="84" t="s">
        <v>1065</v>
      </c>
      <c r="D909" s="84">
        <v>2018</v>
      </c>
      <c r="E909" s="84">
        <v>28</v>
      </c>
      <c r="F909" s="84" t="s">
        <v>1372</v>
      </c>
      <c r="G909" s="84" t="s">
        <v>1373</v>
      </c>
      <c r="H909" s="93" t="s">
        <v>1967</v>
      </c>
      <c r="I909" s="94">
        <v>0.17</v>
      </c>
      <c r="J909" s="93" t="s">
        <v>1075</v>
      </c>
      <c r="K909" s="184">
        <v>23.9</v>
      </c>
      <c r="L909" s="185">
        <v>1</v>
      </c>
      <c r="M909" s="96">
        <v>28</v>
      </c>
      <c r="N909" s="96">
        <v>0</v>
      </c>
      <c r="O909" s="96">
        <v>0</v>
      </c>
      <c r="P909" s="96">
        <v>0</v>
      </c>
      <c r="Q909" s="185">
        <v>0</v>
      </c>
      <c r="R909" s="96">
        <v>9</v>
      </c>
      <c r="S909" s="96">
        <v>133</v>
      </c>
      <c r="T909" s="96">
        <v>4</v>
      </c>
      <c r="U909" s="96">
        <v>17</v>
      </c>
      <c r="V909" s="96">
        <v>2</v>
      </c>
      <c r="W909" s="185">
        <v>22</v>
      </c>
      <c r="X909" s="96">
        <v>82</v>
      </c>
      <c r="Y909" s="96">
        <v>28</v>
      </c>
      <c r="Z909" s="96">
        <v>48</v>
      </c>
      <c r="AA909" s="96">
        <v>2</v>
      </c>
      <c r="AB909" s="96">
        <v>1</v>
      </c>
      <c r="AC909" s="96">
        <v>0</v>
      </c>
      <c r="AD909" s="96">
        <v>19</v>
      </c>
      <c r="AE909" s="188">
        <v>5.33</v>
      </c>
      <c r="AF909" s="96">
        <v>24</v>
      </c>
      <c r="AG909" s="97">
        <v>7.7</v>
      </c>
      <c r="AH909" s="98">
        <v>1.3</v>
      </c>
      <c r="AI909" s="97">
        <v>7.5</v>
      </c>
      <c r="AJ909" s="97">
        <v>5.4</v>
      </c>
      <c r="AK909" s="99">
        <v>1.41</v>
      </c>
      <c r="AL909" s="100">
        <v>0.33100000000000002</v>
      </c>
      <c r="AM909" s="99">
        <v>1.82</v>
      </c>
      <c r="AN909" s="99">
        <v>2.17</v>
      </c>
      <c r="AO909" s="99">
        <v>0.08</v>
      </c>
      <c r="AP909" s="101">
        <v>5</v>
      </c>
      <c r="AQ909" s="102">
        <v>126</v>
      </c>
      <c r="AR909" s="103">
        <v>7</v>
      </c>
      <c r="AS909" s="102">
        <v>-1</v>
      </c>
      <c r="AT909" s="191">
        <v>0</v>
      </c>
      <c r="AU909" s="84">
        <v>442</v>
      </c>
      <c r="AV909" s="84">
        <v>85</v>
      </c>
      <c r="AX909" s="84" t="s">
        <v>1945</v>
      </c>
      <c r="AY909" s="97">
        <v>38</v>
      </c>
      <c r="AZ909" s="94">
        <v>5.18</v>
      </c>
      <c r="BA909" s="96">
        <v>95</v>
      </c>
      <c r="BB909" s="96">
        <v>10</v>
      </c>
      <c r="BC909" s="84" t="s">
        <v>1945</v>
      </c>
      <c r="BD909" s="97">
        <v>45.1</v>
      </c>
      <c r="BE909" s="94">
        <v>5.13</v>
      </c>
      <c r="BF909" s="96">
        <v>101</v>
      </c>
      <c r="BG909" s="96">
        <v>11</v>
      </c>
      <c r="BH909" s="97"/>
      <c r="BK909" s="96"/>
      <c r="BL909" s="94"/>
      <c r="BM909" s="195"/>
      <c r="BN909" s="70" t="s">
        <v>1065</v>
      </c>
      <c r="BO909" s="104"/>
      <c r="BP909" s="84" t="s">
        <v>5513</v>
      </c>
      <c r="BQ909" s="84">
        <v>571572</v>
      </c>
      <c r="BR909" s="195" t="s">
        <v>3792</v>
      </c>
      <c r="BS909" s="195" t="s">
        <v>5072</v>
      </c>
      <c r="BT909" s="195" t="s">
        <v>5349</v>
      </c>
      <c r="BU909" s="84" t="s">
        <v>5476</v>
      </c>
      <c r="BV909" s="84" t="s">
        <v>4718</v>
      </c>
    </row>
    <row r="910" spans="1:74" x14ac:dyDescent="0.3">
      <c r="A910" s="84" t="s">
        <v>1816</v>
      </c>
      <c r="B910" s="84" t="s">
        <v>178</v>
      </c>
      <c r="C910" s="84" t="s">
        <v>1065</v>
      </c>
      <c r="D910" s="84">
        <v>2018</v>
      </c>
      <c r="E910" s="84">
        <v>33</v>
      </c>
      <c r="F910" s="84" t="s">
        <v>1377</v>
      </c>
      <c r="G910" s="84" t="s">
        <v>1373</v>
      </c>
      <c r="H910" s="93" t="s">
        <v>1967</v>
      </c>
      <c r="I910" s="94">
        <v>0.11</v>
      </c>
      <c r="J910" s="93" t="s">
        <v>1075</v>
      </c>
      <c r="K910" s="184">
        <v>21.4</v>
      </c>
      <c r="L910" s="185">
        <v>1</v>
      </c>
      <c r="M910" s="96">
        <v>27</v>
      </c>
      <c r="N910" s="96">
        <v>0</v>
      </c>
      <c r="O910" s="96">
        <v>0</v>
      </c>
      <c r="P910" s="96">
        <v>0</v>
      </c>
      <c r="Q910" s="185">
        <v>0</v>
      </c>
      <c r="R910" s="96">
        <v>8</v>
      </c>
      <c r="S910" s="96">
        <v>124</v>
      </c>
      <c r="T910" s="96">
        <v>4</v>
      </c>
      <c r="U910" s="96">
        <v>15</v>
      </c>
      <c r="V910" s="96">
        <v>1</v>
      </c>
      <c r="W910" s="185">
        <v>18</v>
      </c>
      <c r="X910" s="96">
        <v>77</v>
      </c>
      <c r="Y910" s="96">
        <v>28</v>
      </c>
      <c r="Z910" s="96">
        <v>49</v>
      </c>
      <c r="AA910" s="96">
        <v>2</v>
      </c>
      <c r="AB910" s="96">
        <v>1</v>
      </c>
      <c r="AC910" s="96">
        <v>0</v>
      </c>
      <c r="AD910" s="96">
        <v>19</v>
      </c>
      <c r="AE910" s="188">
        <v>5.45</v>
      </c>
      <c r="AF910" s="96">
        <v>23</v>
      </c>
      <c r="AG910" s="97">
        <v>7.8</v>
      </c>
      <c r="AH910" s="98">
        <v>1.2</v>
      </c>
      <c r="AI910" s="97">
        <v>6.8</v>
      </c>
      <c r="AJ910" s="97">
        <v>5.2</v>
      </c>
      <c r="AK910" s="99">
        <v>1.34</v>
      </c>
      <c r="AL910" s="100">
        <v>0.32700000000000001</v>
      </c>
      <c r="AM910" s="99">
        <v>1.82</v>
      </c>
      <c r="AN910" s="99">
        <v>2.0699999999999998</v>
      </c>
      <c r="AO910" s="99">
        <v>7.0000000000000007E-2</v>
      </c>
      <c r="AP910" s="101">
        <v>1</v>
      </c>
      <c r="AQ910" s="102">
        <v>129</v>
      </c>
      <c r="AR910" s="103">
        <v>6</v>
      </c>
      <c r="AS910" s="102">
        <v>-1</v>
      </c>
      <c r="AT910" s="191">
        <v>0</v>
      </c>
      <c r="AU910" s="84">
        <v>446</v>
      </c>
      <c r="AV910" s="84">
        <v>86</v>
      </c>
      <c r="AX910" s="84" t="s">
        <v>1955</v>
      </c>
      <c r="AY910" s="97">
        <v>39.9</v>
      </c>
      <c r="AZ910" s="94">
        <v>4.96</v>
      </c>
      <c r="BA910" s="96">
        <v>91</v>
      </c>
      <c r="BB910" s="96">
        <v>12</v>
      </c>
      <c r="BC910" s="84" t="s">
        <v>1955</v>
      </c>
      <c r="BD910" s="97">
        <v>46.3</v>
      </c>
      <c r="BE910" s="94">
        <v>5.0199999999999996</v>
      </c>
      <c r="BF910" s="96">
        <v>99</v>
      </c>
      <c r="BG910" s="96">
        <v>12</v>
      </c>
      <c r="BH910" s="97"/>
      <c r="BK910" s="96"/>
      <c r="BL910" s="94"/>
      <c r="BM910" s="195"/>
      <c r="BN910" s="70" t="s">
        <v>1065</v>
      </c>
      <c r="BO910" s="104"/>
      <c r="BP910" s="84" t="s">
        <v>1817</v>
      </c>
      <c r="BQ910" s="84">
        <v>446185</v>
      </c>
      <c r="BR910" s="195" t="s">
        <v>5334</v>
      </c>
      <c r="BS910" s="195" t="s">
        <v>3697</v>
      </c>
      <c r="BT910" s="195" t="s">
        <v>5014</v>
      </c>
      <c r="BU910" s="84" t="s">
        <v>1073</v>
      </c>
      <c r="BV910" s="84" t="s">
        <v>4722</v>
      </c>
    </row>
    <row r="911" spans="1:74" x14ac:dyDescent="0.3">
      <c r="A911" s="84" t="s">
        <v>3388</v>
      </c>
      <c r="B911" s="84" t="s">
        <v>3387</v>
      </c>
      <c r="C911" s="84" t="s">
        <v>1065</v>
      </c>
      <c r="D911" s="84">
        <v>2018</v>
      </c>
      <c r="E911" s="84">
        <v>28</v>
      </c>
      <c r="F911" s="84" t="s">
        <v>1397</v>
      </c>
      <c r="G911" s="84" t="s">
        <v>1373</v>
      </c>
      <c r="H911" s="93" t="s">
        <v>1967</v>
      </c>
      <c r="I911" s="94">
        <v>0.09</v>
      </c>
      <c r="J911" s="93" t="s">
        <v>1075</v>
      </c>
      <c r="K911" s="184">
        <v>27.3</v>
      </c>
      <c r="L911" s="185">
        <v>1</v>
      </c>
      <c r="M911" s="96">
        <v>22</v>
      </c>
      <c r="N911" s="96">
        <v>1</v>
      </c>
      <c r="O911" s="96">
        <v>0</v>
      </c>
      <c r="P911" s="96">
        <v>0</v>
      </c>
      <c r="Q911" s="185">
        <v>0</v>
      </c>
      <c r="R911" s="96">
        <v>6</v>
      </c>
      <c r="S911" s="96">
        <v>129</v>
      </c>
      <c r="T911" s="96">
        <v>4</v>
      </c>
      <c r="U911" s="96">
        <v>15</v>
      </c>
      <c r="V911" s="96">
        <v>1</v>
      </c>
      <c r="W911" s="185">
        <v>19</v>
      </c>
      <c r="X911" s="96">
        <v>81</v>
      </c>
      <c r="Y911" s="96">
        <v>32</v>
      </c>
      <c r="Z911" s="96">
        <v>52</v>
      </c>
      <c r="AA911" s="96">
        <v>2</v>
      </c>
      <c r="AB911" s="96">
        <v>2</v>
      </c>
      <c r="AC911" s="96">
        <v>0</v>
      </c>
      <c r="AD911" s="96">
        <v>20</v>
      </c>
      <c r="AE911" s="188">
        <v>5.77</v>
      </c>
      <c r="AF911" s="96">
        <v>27</v>
      </c>
      <c r="AG911" s="97">
        <v>8.8000000000000007</v>
      </c>
      <c r="AH911" s="98">
        <v>1.3</v>
      </c>
      <c r="AI911" s="97">
        <v>7</v>
      </c>
      <c r="AJ911" s="97">
        <v>4.7</v>
      </c>
      <c r="AK911" s="99">
        <v>1.32</v>
      </c>
      <c r="AL911" s="100">
        <v>0.32100000000000001</v>
      </c>
      <c r="AM911" s="99">
        <v>1.75</v>
      </c>
      <c r="AN911" s="99">
        <v>2</v>
      </c>
      <c r="AO911" s="99">
        <v>7.0000000000000007E-2</v>
      </c>
      <c r="AP911" s="101">
        <v>3</v>
      </c>
      <c r="AQ911" s="102">
        <v>136</v>
      </c>
      <c r="AR911" s="103">
        <v>5</v>
      </c>
      <c r="AS911" s="102">
        <v>-2</v>
      </c>
      <c r="AT911" s="191">
        <v>0</v>
      </c>
      <c r="AU911" s="84">
        <v>450</v>
      </c>
      <c r="AV911" s="84">
        <v>87</v>
      </c>
      <c r="AX911" s="84" t="s">
        <v>1859</v>
      </c>
      <c r="AY911" s="97">
        <v>66.3</v>
      </c>
      <c r="AZ911" s="94">
        <v>4.8099999999999996</v>
      </c>
      <c r="BA911" s="96">
        <v>88</v>
      </c>
      <c r="BB911" s="96">
        <v>18</v>
      </c>
      <c r="BC911" s="84" t="s">
        <v>1859</v>
      </c>
      <c r="BD911" s="97">
        <v>81.8</v>
      </c>
      <c r="BE911" s="94">
        <v>4.71</v>
      </c>
      <c r="BF911" s="96">
        <v>93</v>
      </c>
      <c r="BG911" s="96">
        <v>22</v>
      </c>
      <c r="BH911" s="97"/>
      <c r="BK911" s="96"/>
      <c r="BL911" s="94"/>
      <c r="BM911" s="195"/>
      <c r="BN911" s="70" t="s">
        <v>1065</v>
      </c>
      <c r="BO911" s="104"/>
      <c r="BP911" s="84" t="s">
        <v>3386</v>
      </c>
      <c r="BQ911" s="84">
        <v>543698</v>
      </c>
      <c r="BR911" s="195" t="s">
        <v>5334</v>
      </c>
      <c r="BS911" s="195" t="s">
        <v>1568</v>
      </c>
      <c r="BT911" s="195" t="s">
        <v>3141</v>
      </c>
      <c r="BU911" s="84" t="s">
        <v>5476</v>
      </c>
      <c r="BV911" s="84" t="s">
        <v>4718</v>
      </c>
    </row>
    <row r="912" spans="1:74" x14ac:dyDescent="0.3">
      <c r="A912" s="84" t="s">
        <v>370</v>
      </c>
      <c r="B912" s="84" t="s">
        <v>88</v>
      </c>
      <c r="C912" s="84" t="s">
        <v>1103</v>
      </c>
      <c r="D912" s="84">
        <v>2018</v>
      </c>
      <c r="E912" s="84">
        <v>28</v>
      </c>
      <c r="F912" s="84" t="s">
        <v>1397</v>
      </c>
      <c r="G912" s="84" t="s">
        <v>1373</v>
      </c>
      <c r="H912" s="93" t="s">
        <v>1967</v>
      </c>
      <c r="I912" s="94">
        <v>0.23</v>
      </c>
      <c r="J912" s="93" t="s">
        <v>1075</v>
      </c>
      <c r="K912" s="184">
        <v>23.1</v>
      </c>
      <c r="L912" s="185">
        <v>1</v>
      </c>
      <c r="M912" s="96">
        <v>28</v>
      </c>
      <c r="N912" s="96">
        <v>0</v>
      </c>
      <c r="O912" s="96">
        <v>0</v>
      </c>
      <c r="P912" s="96">
        <v>0</v>
      </c>
      <c r="Q912" s="185">
        <v>0</v>
      </c>
      <c r="R912" s="96">
        <v>9</v>
      </c>
      <c r="S912" s="96">
        <v>127</v>
      </c>
      <c r="T912" s="96">
        <v>4</v>
      </c>
      <c r="U912" s="96">
        <v>14</v>
      </c>
      <c r="V912" s="96">
        <v>1</v>
      </c>
      <c r="W912" s="185">
        <v>22</v>
      </c>
      <c r="X912" s="96">
        <v>82</v>
      </c>
      <c r="Y912" s="96">
        <v>26</v>
      </c>
      <c r="Z912" s="96">
        <v>51</v>
      </c>
      <c r="AA912" s="96">
        <v>1</v>
      </c>
      <c r="AB912" s="96">
        <v>1</v>
      </c>
      <c r="AC912" s="96">
        <v>0</v>
      </c>
      <c r="AD912" s="96">
        <v>15</v>
      </c>
      <c r="AE912" s="188">
        <v>5.71</v>
      </c>
      <c r="AF912" s="96">
        <v>22</v>
      </c>
      <c r="AG912" s="97">
        <v>7</v>
      </c>
      <c r="AH912" s="98">
        <v>1.6</v>
      </c>
      <c r="AI912" s="97">
        <v>7.4</v>
      </c>
      <c r="AJ912" s="97">
        <v>4.5</v>
      </c>
      <c r="AK912" s="99">
        <v>1.18</v>
      </c>
      <c r="AL912" s="100">
        <v>0.32900000000000001</v>
      </c>
      <c r="AM912" s="99">
        <v>1.64</v>
      </c>
      <c r="AN912" s="99">
        <v>1.81</v>
      </c>
      <c r="AO912" s="99">
        <v>0.06</v>
      </c>
      <c r="AP912" s="101">
        <v>10</v>
      </c>
      <c r="AQ912" s="102">
        <v>135</v>
      </c>
      <c r="AR912" s="103">
        <v>5</v>
      </c>
      <c r="AS912" s="102">
        <v>-2</v>
      </c>
      <c r="AT912" s="191">
        <v>0</v>
      </c>
      <c r="AU912" s="84">
        <v>452</v>
      </c>
      <c r="AV912" s="84">
        <v>88</v>
      </c>
      <c r="AX912" s="84" t="s">
        <v>1945</v>
      </c>
      <c r="AY912" s="97">
        <v>37.5</v>
      </c>
      <c r="AZ912" s="94">
        <v>5.08</v>
      </c>
      <c r="BA912" s="96">
        <v>93</v>
      </c>
      <c r="BB912" s="96">
        <v>10</v>
      </c>
      <c r="BC912" s="84" t="s">
        <v>1945</v>
      </c>
      <c r="BD912" s="97">
        <v>44.7</v>
      </c>
      <c r="BE912" s="94">
        <v>5.05</v>
      </c>
      <c r="BF912" s="96">
        <v>100</v>
      </c>
      <c r="BG912" s="96">
        <v>12</v>
      </c>
      <c r="BH912" s="97"/>
      <c r="BK912" s="96"/>
      <c r="BL912" s="94"/>
      <c r="BM912" s="195"/>
      <c r="BN912" s="70" t="s">
        <v>1065</v>
      </c>
      <c r="BO912" s="104"/>
      <c r="BP912" s="84" t="s">
        <v>4509</v>
      </c>
      <c r="BQ912" s="84">
        <v>543716</v>
      </c>
      <c r="BR912" s="195" t="s">
        <v>3807</v>
      </c>
      <c r="BS912" s="195" t="s">
        <v>5287</v>
      </c>
      <c r="BT912" s="195" t="s">
        <v>4380</v>
      </c>
      <c r="BU912" s="84" t="s">
        <v>4370</v>
      </c>
      <c r="BV912" s="84" t="s">
        <v>4716</v>
      </c>
    </row>
    <row r="913" spans="1:74" x14ac:dyDescent="0.3">
      <c r="A913" s="84" t="s">
        <v>1921</v>
      </c>
      <c r="B913" s="84" t="s">
        <v>7</v>
      </c>
      <c r="C913" s="84" t="s">
        <v>1065</v>
      </c>
      <c r="D913" s="84">
        <v>2018</v>
      </c>
      <c r="E913" s="84">
        <v>33</v>
      </c>
      <c r="F913" s="84" t="s">
        <v>1381</v>
      </c>
      <c r="G913" s="84" t="s">
        <v>1373</v>
      </c>
      <c r="H913" s="93" t="s">
        <v>1967</v>
      </c>
      <c r="I913" s="94">
        <v>0.19</v>
      </c>
      <c r="J913" s="93" t="s">
        <v>1075</v>
      </c>
      <c r="K913" s="184">
        <v>19.7</v>
      </c>
      <c r="L913" s="185">
        <v>1</v>
      </c>
      <c r="M913" s="96">
        <v>29</v>
      </c>
      <c r="N913" s="96">
        <v>0</v>
      </c>
      <c r="O913" s="96">
        <v>0</v>
      </c>
      <c r="P913" s="96">
        <v>0</v>
      </c>
      <c r="Q913" s="185">
        <v>0</v>
      </c>
      <c r="R913" s="96">
        <v>8</v>
      </c>
      <c r="S913" s="96">
        <v>117</v>
      </c>
      <c r="T913" s="96">
        <v>3</v>
      </c>
      <c r="U913" s="96">
        <v>14</v>
      </c>
      <c r="V913" s="96">
        <v>1</v>
      </c>
      <c r="W913" s="185">
        <v>20</v>
      </c>
      <c r="X913" s="96">
        <v>77</v>
      </c>
      <c r="Y913" s="96">
        <v>23</v>
      </c>
      <c r="Z913" s="96">
        <v>52</v>
      </c>
      <c r="AA913" s="96">
        <v>2</v>
      </c>
      <c r="AB913" s="96">
        <v>1</v>
      </c>
      <c r="AC913" s="96">
        <v>0</v>
      </c>
      <c r="AD913" s="96">
        <v>13</v>
      </c>
      <c r="AE913" s="188">
        <v>5.78</v>
      </c>
      <c r="AF913" s="96">
        <v>22</v>
      </c>
      <c r="AG913" s="97">
        <v>7.5</v>
      </c>
      <c r="AH913" s="98">
        <v>1.4</v>
      </c>
      <c r="AI913" s="97">
        <v>7</v>
      </c>
      <c r="AJ913" s="97">
        <v>4.9000000000000004</v>
      </c>
      <c r="AK913" s="99">
        <v>0.96</v>
      </c>
      <c r="AL913" s="100">
        <v>0.317</v>
      </c>
      <c r="AM913" s="99">
        <v>1.62</v>
      </c>
      <c r="AN913" s="99">
        <v>1.6</v>
      </c>
      <c r="AO913" s="99">
        <v>0.05</v>
      </c>
      <c r="AP913" s="101">
        <v>5</v>
      </c>
      <c r="AQ913" s="102">
        <v>136</v>
      </c>
      <c r="AR913" s="103">
        <v>4</v>
      </c>
      <c r="AS913" s="102">
        <v>-2</v>
      </c>
      <c r="AT913" s="191">
        <v>0</v>
      </c>
      <c r="AU913" s="84">
        <v>453</v>
      </c>
      <c r="AV913" s="84">
        <v>89</v>
      </c>
      <c r="AX913" s="84" t="s">
        <v>1955</v>
      </c>
      <c r="AY913" s="97">
        <v>39.5</v>
      </c>
      <c r="AZ913" s="94">
        <v>4.7699999999999996</v>
      </c>
      <c r="BA913" s="96">
        <v>88</v>
      </c>
      <c r="BB913" s="96">
        <v>13</v>
      </c>
      <c r="BC913" s="84" t="s">
        <v>1955</v>
      </c>
      <c r="BD913" s="97">
        <v>46</v>
      </c>
      <c r="BE913" s="94">
        <v>4.87</v>
      </c>
      <c r="BF913" s="96">
        <v>96</v>
      </c>
      <c r="BG913" s="96">
        <v>14</v>
      </c>
      <c r="BH913" s="97"/>
      <c r="BK913" s="96"/>
      <c r="BL913" s="94"/>
      <c r="BM913" s="195"/>
      <c r="BN913" s="70" t="s">
        <v>1065</v>
      </c>
      <c r="BO913" s="104"/>
      <c r="BP913" s="84" t="s">
        <v>1922</v>
      </c>
      <c r="BQ913" s="84">
        <v>458730</v>
      </c>
      <c r="BR913" s="195" t="s">
        <v>5334</v>
      </c>
      <c r="BS913" s="195" t="s">
        <v>5353</v>
      </c>
      <c r="BT913" s="195" t="s">
        <v>3729</v>
      </c>
      <c r="BU913" s="84" t="s">
        <v>1322</v>
      </c>
      <c r="BV913" s="84" t="s">
        <v>4722</v>
      </c>
    </row>
    <row r="914" spans="1:74" x14ac:dyDescent="0.3">
      <c r="A914" s="84" t="s">
        <v>5516</v>
      </c>
      <c r="B914" s="84" t="s">
        <v>139</v>
      </c>
      <c r="C914" s="84" t="s">
        <v>1103</v>
      </c>
      <c r="D914" s="84">
        <v>2018</v>
      </c>
      <c r="E914" s="84">
        <v>27</v>
      </c>
      <c r="F914" s="84" t="s">
        <v>1386</v>
      </c>
      <c r="G914" s="84" t="s">
        <v>1373</v>
      </c>
      <c r="H914" s="93" t="s">
        <v>1967</v>
      </c>
      <c r="I914" s="94">
        <v>0.17</v>
      </c>
      <c r="J914" s="93" t="s">
        <v>1075</v>
      </c>
      <c r="K914" s="184">
        <v>23.9</v>
      </c>
      <c r="L914" s="185">
        <v>1</v>
      </c>
      <c r="M914" s="96">
        <v>29</v>
      </c>
      <c r="N914" s="96">
        <v>0</v>
      </c>
      <c r="O914" s="96">
        <v>0</v>
      </c>
      <c r="P914" s="96">
        <v>0</v>
      </c>
      <c r="Q914" s="185">
        <v>0</v>
      </c>
      <c r="R914" s="96">
        <v>8</v>
      </c>
      <c r="S914" s="96">
        <v>132</v>
      </c>
      <c r="T914" s="96">
        <v>5</v>
      </c>
      <c r="U914" s="96">
        <v>15</v>
      </c>
      <c r="V914" s="96">
        <v>1</v>
      </c>
      <c r="W914" s="185">
        <v>20</v>
      </c>
      <c r="X914" s="96">
        <v>84</v>
      </c>
      <c r="Y914" s="96">
        <v>27</v>
      </c>
      <c r="Z914" s="96">
        <v>54</v>
      </c>
      <c r="AA914" s="96">
        <v>2</v>
      </c>
      <c r="AB914" s="96">
        <v>1</v>
      </c>
      <c r="AC914" s="96">
        <v>0</v>
      </c>
      <c r="AD914" s="96">
        <v>17</v>
      </c>
      <c r="AE914" s="188">
        <v>5.98</v>
      </c>
      <c r="AF914" s="96">
        <v>22</v>
      </c>
      <c r="AG914" s="97">
        <v>7.1</v>
      </c>
      <c r="AH914" s="98">
        <v>1.3</v>
      </c>
      <c r="AI914" s="97">
        <v>6.9</v>
      </c>
      <c r="AJ914" s="97">
        <v>4.7</v>
      </c>
      <c r="AK914" s="99">
        <v>1.59</v>
      </c>
      <c r="AL914" s="100">
        <v>0.31900000000000001</v>
      </c>
      <c r="AM914" s="99">
        <v>1.74</v>
      </c>
      <c r="AN914" s="99">
        <v>2.29</v>
      </c>
      <c r="AO914" s="99">
        <v>0.08</v>
      </c>
      <c r="AP914" s="101">
        <v>1</v>
      </c>
      <c r="AQ914" s="102">
        <v>141</v>
      </c>
      <c r="AR914" s="103">
        <v>4</v>
      </c>
      <c r="AS914" s="102">
        <v>-2</v>
      </c>
      <c r="AT914" s="191">
        <v>0</v>
      </c>
      <c r="AU914" s="84">
        <v>455</v>
      </c>
      <c r="AV914" s="84">
        <v>90</v>
      </c>
      <c r="AX914" s="84" t="s">
        <v>1945</v>
      </c>
      <c r="AY914" s="97">
        <v>37.799999999999997</v>
      </c>
      <c r="AZ914" s="94">
        <v>5.34</v>
      </c>
      <c r="BA914" s="96">
        <v>98</v>
      </c>
      <c r="BB914" s="96">
        <v>9</v>
      </c>
      <c r="BC914" s="84" t="s">
        <v>1945</v>
      </c>
      <c r="BD914" s="97">
        <v>45</v>
      </c>
      <c r="BE914" s="94">
        <v>5.24</v>
      </c>
      <c r="BF914" s="96">
        <v>104</v>
      </c>
      <c r="BG914" s="96">
        <v>10</v>
      </c>
      <c r="BH914" s="97"/>
      <c r="BK914" s="96"/>
      <c r="BL914" s="94"/>
      <c r="BM914" s="195"/>
      <c r="BN914" s="70" t="s">
        <v>1065</v>
      </c>
      <c r="BO914" s="104"/>
      <c r="BP914" s="84" t="s">
        <v>5517</v>
      </c>
      <c r="BQ914" s="84">
        <v>643325</v>
      </c>
      <c r="BR914" s="195" t="s">
        <v>4428</v>
      </c>
      <c r="BS914" s="195" t="s">
        <v>3569</v>
      </c>
      <c r="BT914" s="195" t="s">
        <v>4389</v>
      </c>
      <c r="BU914" s="84" t="s">
        <v>5345</v>
      </c>
      <c r="BV914" s="84" t="s">
        <v>4718</v>
      </c>
    </row>
    <row r="915" spans="1:74" x14ac:dyDescent="0.3">
      <c r="A915" s="84" t="s">
        <v>4539</v>
      </c>
      <c r="B915" s="84" t="s">
        <v>40</v>
      </c>
      <c r="C915" s="84" t="s">
        <v>1103</v>
      </c>
      <c r="D915" s="84">
        <v>2018</v>
      </c>
      <c r="E915" s="84">
        <v>25</v>
      </c>
      <c r="F915" s="84" t="s">
        <v>1375</v>
      </c>
      <c r="G915" s="84" t="s">
        <v>1373</v>
      </c>
      <c r="H915" s="93" t="s">
        <v>1967</v>
      </c>
      <c r="I915" s="94">
        <v>0.13</v>
      </c>
      <c r="J915" s="93" t="s">
        <v>1075</v>
      </c>
      <c r="K915" s="184">
        <v>26.8</v>
      </c>
      <c r="L915" s="185">
        <v>1</v>
      </c>
      <c r="M915" s="96">
        <v>29</v>
      </c>
      <c r="N915" s="96">
        <v>0</v>
      </c>
      <c r="O915" s="96">
        <v>0</v>
      </c>
      <c r="P915" s="96">
        <v>0</v>
      </c>
      <c r="Q915" s="185">
        <v>0</v>
      </c>
      <c r="R915" s="96">
        <v>8</v>
      </c>
      <c r="S915" s="96">
        <v>134</v>
      </c>
      <c r="T915" s="96">
        <v>6</v>
      </c>
      <c r="U915" s="96">
        <v>16</v>
      </c>
      <c r="V915" s="96">
        <v>2</v>
      </c>
      <c r="W915" s="185">
        <v>22</v>
      </c>
      <c r="X915" s="96">
        <v>85</v>
      </c>
      <c r="Y915" s="96">
        <v>28</v>
      </c>
      <c r="Z915" s="96">
        <v>59</v>
      </c>
      <c r="AA915" s="96">
        <v>2</v>
      </c>
      <c r="AB915" s="96">
        <v>1</v>
      </c>
      <c r="AC915" s="96">
        <v>0</v>
      </c>
      <c r="AD915" s="96">
        <v>18</v>
      </c>
      <c r="AE915" s="188">
        <v>6.59</v>
      </c>
      <c r="AF915" s="96">
        <v>24</v>
      </c>
      <c r="AG915" s="97">
        <v>7.6</v>
      </c>
      <c r="AH915" s="98">
        <v>1.4</v>
      </c>
      <c r="AI915" s="97">
        <v>7.3</v>
      </c>
      <c r="AJ915" s="97">
        <v>4.9000000000000004</v>
      </c>
      <c r="AK915" s="99">
        <v>1.75</v>
      </c>
      <c r="AL915" s="100">
        <v>0.314</v>
      </c>
      <c r="AM915" s="99">
        <v>1.74</v>
      </c>
      <c r="AN915" s="99">
        <v>2.4900000000000002</v>
      </c>
      <c r="AO915" s="99">
        <v>0.09</v>
      </c>
      <c r="AP915" s="101">
        <v>1</v>
      </c>
      <c r="AQ915" s="102">
        <v>156</v>
      </c>
      <c r="AR915" s="103">
        <v>3</v>
      </c>
      <c r="AS915" s="102">
        <v>-4</v>
      </c>
      <c r="AT915" s="191">
        <v>0</v>
      </c>
      <c r="AU915" s="84">
        <v>457</v>
      </c>
      <c r="AV915" s="84">
        <v>91</v>
      </c>
      <c r="AX915" s="84" t="s">
        <v>1945</v>
      </c>
      <c r="AY915" s="97">
        <v>39</v>
      </c>
      <c r="AZ915" s="94">
        <v>5.4</v>
      </c>
      <c r="BA915" s="96">
        <v>99</v>
      </c>
      <c r="BB915" s="96">
        <v>8</v>
      </c>
      <c r="BC915" s="84" t="s">
        <v>1945</v>
      </c>
      <c r="BD915" s="97">
        <v>45.9</v>
      </c>
      <c r="BE915" s="94">
        <v>5.27</v>
      </c>
      <c r="BF915" s="96">
        <v>104</v>
      </c>
      <c r="BG915" s="96">
        <v>10</v>
      </c>
      <c r="BH915" s="97"/>
      <c r="BK915" s="96"/>
      <c r="BL915" s="94"/>
      <c r="BM915" s="195"/>
      <c r="BN915" s="70" t="s">
        <v>1065</v>
      </c>
      <c r="BO915" s="104"/>
      <c r="BP915" s="84" t="s">
        <v>4540</v>
      </c>
      <c r="BQ915" s="84">
        <v>605226</v>
      </c>
      <c r="BR915" s="195" t="s">
        <v>6269</v>
      </c>
      <c r="BS915" s="195" t="s">
        <v>3569</v>
      </c>
      <c r="BT915" s="195" t="s">
        <v>6270</v>
      </c>
      <c r="BU915" s="84" t="s">
        <v>5527</v>
      </c>
      <c r="BV915" s="84" t="s">
        <v>4723</v>
      </c>
    </row>
    <row r="916" spans="1:74" x14ac:dyDescent="0.3">
      <c r="A916" s="84" t="s">
        <v>2583</v>
      </c>
      <c r="B916" s="84" t="s">
        <v>178</v>
      </c>
      <c r="C916" s="84" t="s">
        <v>1065</v>
      </c>
      <c r="D916" s="84">
        <v>2018</v>
      </c>
      <c r="E916" s="84">
        <v>35</v>
      </c>
      <c r="F916" s="84" t="s">
        <v>1381</v>
      </c>
      <c r="G916" s="84" t="s">
        <v>1373</v>
      </c>
      <c r="H916" s="93" t="s">
        <v>1967</v>
      </c>
      <c r="I916" s="94">
        <v>0.14000000000000001</v>
      </c>
      <c r="J916" s="93" t="s">
        <v>1075</v>
      </c>
      <c r="K916" s="184">
        <v>19.899999999999999</v>
      </c>
      <c r="L916" s="185">
        <v>1</v>
      </c>
      <c r="M916" s="96">
        <v>26</v>
      </c>
      <c r="N916" s="96">
        <v>0</v>
      </c>
      <c r="O916" s="96">
        <v>0</v>
      </c>
      <c r="P916" s="96">
        <v>0</v>
      </c>
      <c r="Q916" s="185">
        <v>0</v>
      </c>
      <c r="R916" s="96">
        <v>8</v>
      </c>
      <c r="S916" s="96">
        <v>115</v>
      </c>
      <c r="T916" s="96">
        <v>4</v>
      </c>
      <c r="U916" s="96">
        <v>13</v>
      </c>
      <c r="V916" s="96">
        <v>1</v>
      </c>
      <c r="W916" s="185">
        <v>19</v>
      </c>
      <c r="X916" s="96">
        <v>76</v>
      </c>
      <c r="Y916" s="96">
        <v>25</v>
      </c>
      <c r="AA916" s="96">
        <v>2</v>
      </c>
      <c r="AB916" s="96">
        <v>1</v>
      </c>
      <c r="AC916" s="96">
        <v>0</v>
      </c>
      <c r="AD916" s="96">
        <v>14</v>
      </c>
      <c r="AE916" s="188"/>
      <c r="AF916" s="96">
        <v>22</v>
      </c>
      <c r="AG916" s="97">
        <v>7.6</v>
      </c>
      <c r="AH916" s="98">
        <v>1.5</v>
      </c>
      <c r="AI916" s="97">
        <v>6.9</v>
      </c>
      <c r="AJ916" s="97">
        <v>4.5</v>
      </c>
      <c r="AK916" s="99">
        <v>1.33</v>
      </c>
      <c r="AL916" s="100">
        <v>0.31</v>
      </c>
      <c r="AM916" s="99">
        <v>1.63</v>
      </c>
      <c r="AN916" s="99">
        <v>1.98</v>
      </c>
      <c r="AO916" s="99">
        <v>7.0000000000000007E-2</v>
      </c>
      <c r="AP916" s="101">
        <v>0</v>
      </c>
      <c r="AT916" s="191">
        <v>0</v>
      </c>
      <c r="AU916" s="84">
        <v>471</v>
      </c>
      <c r="AV916" s="84">
        <v>105</v>
      </c>
      <c r="AX916" s="84" t="s">
        <v>1955</v>
      </c>
      <c r="AY916" s="97">
        <v>39.1</v>
      </c>
      <c r="AZ916" s="94">
        <v>4.84</v>
      </c>
      <c r="BA916" s="96">
        <v>89</v>
      </c>
      <c r="BB916" s="96">
        <v>13</v>
      </c>
      <c r="BC916" s="84" t="s">
        <v>1955</v>
      </c>
      <c r="BD916" s="97">
        <v>45.5</v>
      </c>
      <c r="BE916" s="94">
        <v>4.9400000000000004</v>
      </c>
      <c r="BF916" s="96">
        <v>98</v>
      </c>
      <c r="BG916" s="96">
        <v>13</v>
      </c>
      <c r="BH916" s="97"/>
      <c r="BK916" s="96"/>
      <c r="BL916" s="94"/>
      <c r="BM916" s="195"/>
      <c r="BN916" s="70" t="s">
        <v>1065</v>
      </c>
      <c r="BO916" s="104"/>
      <c r="BP916" s="84" t="s">
        <v>2584</v>
      </c>
      <c r="BQ916" s="84">
        <v>434137</v>
      </c>
      <c r="BR916" s="195" t="s">
        <v>4717</v>
      </c>
      <c r="BS916" s="195" t="s">
        <v>3586</v>
      </c>
      <c r="BT916" s="195" t="s">
        <v>1322</v>
      </c>
      <c r="BU916" s="84" t="s">
        <v>4402</v>
      </c>
      <c r="BV916" s="84" t="s">
        <v>4720</v>
      </c>
    </row>
    <row r="917" spans="1:74" x14ac:dyDescent="0.3">
      <c r="A917" s="84" t="s">
        <v>478</v>
      </c>
      <c r="B917" s="84" t="s">
        <v>477</v>
      </c>
      <c r="C917" s="84" t="s">
        <v>1065</v>
      </c>
      <c r="D917" s="84">
        <v>2018</v>
      </c>
      <c r="E917" s="84">
        <v>32</v>
      </c>
      <c r="F917" s="84" t="s">
        <v>1386</v>
      </c>
      <c r="G917" s="84" t="s">
        <v>1373</v>
      </c>
      <c r="H917" s="93" t="s">
        <v>1967</v>
      </c>
      <c r="I917" s="94">
        <v>0.02</v>
      </c>
      <c r="J917" s="93" t="s">
        <v>1075</v>
      </c>
      <c r="K917" s="184">
        <v>24.1</v>
      </c>
      <c r="L917" s="185">
        <v>1</v>
      </c>
      <c r="M917" s="96">
        <v>26</v>
      </c>
      <c r="N917" s="96">
        <v>0</v>
      </c>
      <c r="O917" s="96">
        <v>0</v>
      </c>
      <c r="P917" s="96">
        <v>0</v>
      </c>
      <c r="Q917" s="185">
        <v>0</v>
      </c>
      <c r="R917" s="96">
        <v>8</v>
      </c>
      <c r="S917" s="96">
        <v>123</v>
      </c>
      <c r="T917" s="96">
        <v>4</v>
      </c>
      <c r="U917" s="96">
        <v>15</v>
      </c>
      <c r="V917" s="96">
        <v>1</v>
      </c>
      <c r="W917" s="185">
        <v>18</v>
      </c>
      <c r="X917" s="96">
        <v>76</v>
      </c>
      <c r="Y917" s="96">
        <v>31</v>
      </c>
      <c r="AA917" s="96">
        <v>2</v>
      </c>
      <c r="AB917" s="96">
        <v>1</v>
      </c>
      <c r="AC917" s="96">
        <v>0</v>
      </c>
      <c r="AD917" s="96">
        <v>20</v>
      </c>
      <c r="AE917" s="188"/>
      <c r="AF917" s="96">
        <v>27</v>
      </c>
      <c r="AG917" s="97">
        <v>9.1</v>
      </c>
      <c r="AH917" s="98">
        <v>1.2</v>
      </c>
      <c r="AI917" s="97">
        <v>7.1</v>
      </c>
      <c r="AJ917" s="97">
        <v>5.2</v>
      </c>
      <c r="AK917" s="99">
        <v>1.48</v>
      </c>
      <c r="AL917" s="100">
        <v>0.317</v>
      </c>
      <c r="AM917" s="99">
        <v>1.8</v>
      </c>
      <c r="AN917" s="99">
        <v>2.23</v>
      </c>
      <c r="AO917" s="99">
        <v>0.08</v>
      </c>
      <c r="AP917" s="101">
        <v>0</v>
      </c>
      <c r="AT917" s="191">
        <v>0</v>
      </c>
      <c r="AU917" s="84">
        <v>460</v>
      </c>
      <c r="AV917" s="84">
        <v>94</v>
      </c>
      <c r="AX917" s="84" t="s">
        <v>1945</v>
      </c>
      <c r="AY917" s="97">
        <v>36.6</v>
      </c>
      <c r="AZ917" s="94">
        <v>5.25</v>
      </c>
      <c r="BA917" s="96">
        <v>97</v>
      </c>
      <c r="BB917" s="96">
        <v>9</v>
      </c>
      <c r="BC917" s="84" t="s">
        <v>1945</v>
      </c>
      <c r="BD917" s="97">
        <v>43.3</v>
      </c>
      <c r="BE917" s="94">
        <v>5.18</v>
      </c>
      <c r="BF917" s="96">
        <v>102</v>
      </c>
      <c r="BG917" s="96">
        <v>10</v>
      </c>
      <c r="BH917" s="97"/>
      <c r="BK917" s="96"/>
      <c r="BL917" s="94"/>
      <c r="BM917" s="195"/>
      <c r="BN917" s="70" t="s">
        <v>1065</v>
      </c>
      <c r="BO917" s="104"/>
      <c r="BP917" s="84" t="s">
        <v>1336</v>
      </c>
      <c r="BQ917" s="84">
        <v>446381</v>
      </c>
      <c r="BR917" s="195" t="s">
        <v>3792</v>
      </c>
      <c r="BS917" s="195" t="s">
        <v>2930</v>
      </c>
      <c r="BT917" s="195" t="s">
        <v>3705</v>
      </c>
      <c r="BU917" s="84" t="s">
        <v>5050</v>
      </c>
      <c r="BV917" s="84" t="s">
        <v>4722</v>
      </c>
    </row>
    <row r="918" spans="1:74" x14ac:dyDescent="0.3">
      <c r="A918" s="84" t="s">
        <v>1791</v>
      </c>
      <c r="B918" s="84" t="s">
        <v>1792</v>
      </c>
      <c r="C918" s="84" t="s">
        <v>1103</v>
      </c>
      <c r="D918" s="84">
        <v>2018</v>
      </c>
      <c r="E918" s="84">
        <v>35</v>
      </c>
      <c r="F918" s="84" t="s">
        <v>1372</v>
      </c>
      <c r="G918" s="84" t="s">
        <v>1373</v>
      </c>
      <c r="H918" s="93" t="s">
        <v>1967</v>
      </c>
      <c r="I918" s="94">
        <v>0.23</v>
      </c>
      <c r="J918" s="93" t="s">
        <v>1075</v>
      </c>
      <c r="K918" s="184">
        <v>17.8</v>
      </c>
      <c r="L918" s="185">
        <v>1</v>
      </c>
      <c r="M918" s="96">
        <v>30</v>
      </c>
      <c r="N918" s="96">
        <v>0</v>
      </c>
      <c r="O918" s="96">
        <v>0</v>
      </c>
      <c r="P918" s="96">
        <v>0</v>
      </c>
      <c r="Q918" s="185">
        <v>0</v>
      </c>
      <c r="R918" s="96">
        <v>7</v>
      </c>
      <c r="S918" s="96">
        <v>113</v>
      </c>
      <c r="T918" s="96">
        <v>3</v>
      </c>
      <c r="U918" s="96">
        <v>13</v>
      </c>
      <c r="V918" s="96">
        <v>2</v>
      </c>
      <c r="W918" s="185">
        <v>21</v>
      </c>
      <c r="X918" s="96">
        <v>75</v>
      </c>
      <c r="Y918" s="96">
        <v>20</v>
      </c>
      <c r="AA918" s="96">
        <v>1</v>
      </c>
      <c r="AB918" s="96">
        <v>1</v>
      </c>
      <c r="AC918" s="96">
        <v>0</v>
      </c>
      <c r="AD918" s="96">
        <v>12</v>
      </c>
      <c r="AE918" s="188"/>
      <c r="AF918" s="96">
        <v>19</v>
      </c>
      <c r="AG918" s="97">
        <v>6.6</v>
      </c>
      <c r="AH918" s="98">
        <v>1.6</v>
      </c>
      <c r="AI918" s="97">
        <v>7.5</v>
      </c>
      <c r="AJ918" s="97">
        <v>4.7</v>
      </c>
      <c r="AK918" s="99">
        <v>1.03</v>
      </c>
      <c r="AL918" s="100">
        <v>0.316</v>
      </c>
      <c r="AM918" s="99">
        <v>1.55</v>
      </c>
      <c r="AN918" s="99">
        <v>1.66</v>
      </c>
      <c r="AO918" s="99">
        <v>0.06</v>
      </c>
      <c r="AP918" s="101">
        <v>0</v>
      </c>
      <c r="AT918" s="191">
        <v>0</v>
      </c>
      <c r="AU918" s="84">
        <v>467</v>
      </c>
      <c r="AV918" s="84">
        <v>101</v>
      </c>
      <c r="AX918" s="84" t="s">
        <v>1955</v>
      </c>
      <c r="AY918" s="97">
        <v>38.799999999999997</v>
      </c>
      <c r="AZ918" s="94">
        <v>4.79</v>
      </c>
      <c r="BA918" s="96">
        <v>88</v>
      </c>
      <c r="BB918" s="96">
        <v>13</v>
      </c>
      <c r="BC918" s="84" t="s">
        <v>1955</v>
      </c>
      <c r="BD918" s="97">
        <v>45.3</v>
      </c>
      <c r="BE918" s="94">
        <v>4.9000000000000004</v>
      </c>
      <c r="BF918" s="96">
        <v>97</v>
      </c>
      <c r="BG918" s="96">
        <v>13</v>
      </c>
      <c r="BH918" s="97"/>
      <c r="BK918" s="96"/>
      <c r="BL918" s="94"/>
      <c r="BM918" s="195"/>
      <c r="BN918" s="70" t="s">
        <v>1065</v>
      </c>
      <c r="BO918" s="104"/>
      <c r="BP918" s="84" t="s">
        <v>1793</v>
      </c>
      <c r="BQ918" s="84">
        <v>452733</v>
      </c>
      <c r="BR918" s="195" t="s">
        <v>3797</v>
      </c>
      <c r="BS918" s="195" t="s">
        <v>3694</v>
      </c>
      <c r="BT918" s="195" t="s">
        <v>3662</v>
      </c>
      <c r="BU918" s="84" t="s">
        <v>3601</v>
      </c>
      <c r="BV918" s="84" t="s">
        <v>4695</v>
      </c>
    </row>
    <row r="919" spans="1:74" x14ac:dyDescent="0.3">
      <c r="A919" s="84" t="s">
        <v>56</v>
      </c>
      <c r="B919" s="84" t="s">
        <v>68</v>
      </c>
      <c r="C919" s="84" t="s">
        <v>1065</v>
      </c>
      <c r="D919" s="84">
        <v>2018</v>
      </c>
      <c r="E919" s="84">
        <v>33</v>
      </c>
      <c r="F919" s="84" t="s">
        <v>1390</v>
      </c>
      <c r="G919" s="84" t="s">
        <v>1373</v>
      </c>
      <c r="H919" s="93" t="s">
        <v>1967</v>
      </c>
      <c r="I919" s="94">
        <v>0.22</v>
      </c>
      <c r="J919" s="93" t="s">
        <v>1075</v>
      </c>
      <c r="K919" s="184">
        <v>20.8</v>
      </c>
      <c r="L919" s="185">
        <v>1</v>
      </c>
      <c r="M919" s="96">
        <v>25</v>
      </c>
      <c r="N919" s="96">
        <v>0</v>
      </c>
      <c r="O919" s="96">
        <v>0</v>
      </c>
      <c r="P919" s="96">
        <v>0</v>
      </c>
      <c r="Q919" s="185">
        <v>0</v>
      </c>
      <c r="R919" s="96">
        <v>7</v>
      </c>
      <c r="S919" s="96">
        <v>112</v>
      </c>
      <c r="T919" s="96">
        <v>2</v>
      </c>
      <c r="U919" s="96">
        <v>11</v>
      </c>
      <c r="V919" s="96">
        <v>1</v>
      </c>
      <c r="W919" s="185">
        <v>21</v>
      </c>
      <c r="X919" s="96">
        <v>76</v>
      </c>
      <c r="Y919" s="96">
        <v>22</v>
      </c>
      <c r="AA919" s="96">
        <v>1</v>
      </c>
      <c r="AB919" s="96">
        <v>1</v>
      </c>
      <c r="AC919" s="96">
        <v>0</v>
      </c>
      <c r="AD919" s="96">
        <v>12</v>
      </c>
      <c r="AE919" s="188"/>
      <c r="AF919" s="96">
        <v>21</v>
      </c>
      <c r="AG919" s="97">
        <v>7.3</v>
      </c>
      <c r="AH919" s="98">
        <v>1.9</v>
      </c>
      <c r="AI919" s="97">
        <v>7.3</v>
      </c>
      <c r="AJ919" s="97">
        <v>3.9</v>
      </c>
      <c r="AK919" s="99">
        <v>0.86</v>
      </c>
      <c r="AL919" s="100">
        <v>0.30399999999999999</v>
      </c>
      <c r="AM919" s="99">
        <v>1.44</v>
      </c>
      <c r="AN919" s="99">
        <v>1.39</v>
      </c>
      <c r="AO919" s="99">
        <v>0.05</v>
      </c>
      <c r="AP919" s="101">
        <v>0</v>
      </c>
      <c r="AT919" s="191">
        <v>0</v>
      </c>
      <c r="AU919" s="84">
        <v>462</v>
      </c>
      <c r="AV919" s="84">
        <v>96</v>
      </c>
      <c r="AX919" s="84" t="s">
        <v>1955</v>
      </c>
      <c r="AY919" s="97">
        <v>39.700000000000003</v>
      </c>
      <c r="AZ919" s="94">
        <v>4.62</v>
      </c>
      <c r="BA919" s="96">
        <v>85</v>
      </c>
      <c r="BB919" s="96">
        <v>15</v>
      </c>
      <c r="BC919" s="84" t="s">
        <v>1955</v>
      </c>
      <c r="BD919" s="97">
        <v>46</v>
      </c>
      <c r="BE919" s="94">
        <v>4.78</v>
      </c>
      <c r="BF919" s="96">
        <v>94</v>
      </c>
      <c r="BG919" s="96">
        <v>14</v>
      </c>
      <c r="BH919" s="97"/>
      <c r="BK919" s="96"/>
      <c r="BL919" s="94"/>
      <c r="BM919" s="195"/>
      <c r="BN919" s="70" t="s">
        <v>1065</v>
      </c>
      <c r="BO919" s="104"/>
      <c r="BP919" s="84" t="s">
        <v>3284</v>
      </c>
      <c r="BQ919" s="84">
        <v>453222</v>
      </c>
      <c r="BR919" s="195" t="s">
        <v>3795</v>
      </c>
      <c r="BS919" s="195" t="s">
        <v>5308</v>
      </c>
      <c r="BT919" s="195" t="s">
        <v>5309</v>
      </c>
      <c r="BU919" s="84" t="s">
        <v>3543</v>
      </c>
      <c r="BV919" s="84" t="s">
        <v>4697</v>
      </c>
    </row>
    <row r="920" spans="1:74" x14ac:dyDescent="0.3">
      <c r="A920" s="84" t="s">
        <v>325</v>
      </c>
      <c r="B920" s="84" t="s">
        <v>125</v>
      </c>
      <c r="C920" s="84" t="s">
        <v>1103</v>
      </c>
      <c r="D920" s="84">
        <v>2018</v>
      </c>
      <c r="E920" s="84">
        <v>32</v>
      </c>
      <c r="F920" s="84" t="s">
        <v>1386</v>
      </c>
      <c r="G920" s="84" t="s">
        <v>1373</v>
      </c>
      <c r="H920" s="93" t="s">
        <v>1967</v>
      </c>
      <c r="I920" s="94">
        <v>0.32</v>
      </c>
      <c r="J920" s="93" t="s">
        <v>1075</v>
      </c>
      <c r="K920" s="184">
        <v>18.5</v>
      </c>
      <c r="L920" s="185">
        <v>1</v>
      </c>
      <c r="M920" s="96">
        <v>19</v>
      </c>
      <c r="N920" s="96">
        <v>2</v>
      </c>
      <c r="O920" s="96">
        <v>0</v>
      </c>
      <c r="P920" s="96">
        <v>0</v>
      </c>
      <c r="Q920" s="185">
        <v>0</v>
      </c>
      <c r="R920" s="96">
        <v>4</v>
      </c>
      <c r="S920" s="96">
        <v>110</v>
      </c>
      <c r="T920" s="96">
        <v>3</v>
      </c>
      <c r="U920" s="96">
        <v>9</v>
      </c>
      <c r="V920" s="96">
        <v>0</v>
      </c>
      <c r="W920" s="185">
        <v>19</v>
      </c>
      <c r="X920" s="96">
        <v>77</v>
      </c>
      <c r="Y920" s="96">
        <v>19</v>
      </c>
      <c r="AA920" s="96">
        <v>1</v>
      </c>
      <c r="AB920" s="96">
        <v>1</v>
      </c>
      <c r="AC920" s="96">
        <v>0</v>
      </c>
      <c r="AD920" s="96">
        <v>10</v>
      </c>
      <c r="AE920" s="188"/>
      <c r="AF920" s="96">
        <v>16</v>
      </c>
      <c r="AG920" s="97">
        <v>5.4</v>
      </c>
      <c r="AH920" s="98">
        <v>2.2000000000000002</v>
      </c>
      <c r="AI920" s="97">
        <v>6.8</v>
      </c>
      <c r="AJ920" s="97">
        <v>3</v>
      </c>
      <c r="AK920" s="99">
        <v>0.98</v>
      </c>
      <c r="AL920" s="100">
        <v>0.29399999999999998</v>
      </c>
      <c r="AM920" s="99">
        <v>1.32</v>
      </c>
      <c r="AN920" s="99">
        <v>1.42</v>
      </c>
      <c r="AO920" s="99">
        <v>0.05</v>
      </c>
      <c r="AP920" s="101">
        <v>0</v>
      </c>
      <c r="AT920" s="191">
        <v>0</v>
      </c>
      <c r="AU920" s="84">
        <v>477</v>
      </c>
      <c r="AV920" s="84">
        <v>111</v>
      </c>
      <c r="AX920" s="84" t="s">
        <v>1859</v>
      </c>
      <c r="AY920" s="97">
        <v>64.400000000000006</v>
      </c>
      <c r="AZ920" s="94">
        <v>4.5999999999999996</v>
      </c>
      <c r="BA920" s="96">
        <v>85</v>
      </c>
      <c r="BB920" s="96">
        <v>20</v>
      </c>
      <c r="BC920" s="84" t="s">
        <v>1859</v>
      </c>
      <c r="BD920" s="97">
        <v>80.3</v>
      </c>
      <c r="BE920" s="94">
        <v>4.54</v>
      </c>
      <c r="BF920" s="96">
        <v>90</v>
      </c>
      <c r="BG920" s="96">
        <v>24</v>
      </c>
      <c r="BH920" s="97"/>
      <c r="BK920" s="96"/>
      <c r="BL920" s="94"/>
      <c r="BM920" s="195"/>
      <c r="BN920" s="70" t="s">
        <v>1065</v>
      </c>
      <c r="BO920" s="104"/>
      <c r="BP920" s="84" t="s">
        <v>2106</v>
      </c>
      <c r="BQ920" s="84">
        <v>462985</v>
      </c>
      <c r="BR920" s="195" t="s">
        <v>3782</v>
      </c>
      <c r="BS920" s="195" t="s">
        <v>3736</v>
      </c>
      <c r="BT920" s="195" t="s">
        <v>5541</v>
      </c>
      <c r="BU920" s="84" t="s">
        <v>3539</v>
      </c>
      <c r="BV920" s="84" t="s">
        <v>4697</v>
      </c>
    </row>
    <row r="921" spans="1:74" x14ac:dyDescent="0.3">
      <c r="A921" s="84" t="s">
        <v>876</v>
      </c>
      <c r="B921" s="84" t="s">
        <v>38</v>
      </c>
      <c r="C921" s="84" t="s">
        <v>1065</v>
      </c>
      <c r="D921" s="84">
        <v>2018</v>
      </c>
      <c r="E921" s="84">
        <v>31</v>
      </c>
      <c r="F921" s="84" t="s">
        <v>1377</v>
      </c>
      <c r="G921" s="84" t="s">
        <v>1373</v>
      </c>
      <c r="H921" s="93" t="s">
        <v>1967</v>
      </c>
      <c r="I921" s="94">
        <v>0.02</v>
      </c>
      <c r="J921" s="93" t="s">
        <v>1075</v>
      </c>
      <c r="K921" s="184">
        <v>24.8</v>
      </c>
      <c r="L921" s="185">
        <v>1</v>
      </c>
      <c r="M921" s="96">
        <v>26</v>
      </c>
      <c r="N921" s="96">
        <v>0</v>
      </c>
      <c r="O921" s="96">
        <v>0</v>
      </c>
      <c r="P921" s="96">
        <v>0</v>
      </c>
      <c r="Q921" s="185">
        <v>0</v>
      </c>
      <c r="R921" s="96">
        <v>9</v>
      </c>
      <c r="S921" s="96">
        <v>125</v>
      </c>
      <c r="T921" s="96">
        <v>4</v>
      </c>
      <c r="U921" s="96">
        <v>15</v>
      </c>
      <c r="V921" s="96">
        <v>1</v>
      </c>
      <c r="W921" s="185">
        <v>18</v>
      </c>
      <c r="X921" s="96">
        <v>77</v>
      </c>
      <c r="Y921" s="96">
        <v>32</v>
      </c>
      <c r="AA921" s="96">
        <v>2</v>
      </c>
      <c r="AB921" s="96">
        <v>1</v>
      </c>
      <c r="AC921" s="96">
        <v>0</v>
      </c>
      <c r="AD921" s="96">
        <v>21</v>
      </c>
      <c r="AE921" s="188"/>
      <c r="AF921" s="96">
        <v>27</v>
      </c>
      <c r="AG921" s="97">
        <v>9.1999999999999993</v>
      </c>
      <c r="AH921" s="98">
        <v>1.2</v>
      </c>
      <c r="AI921" s="97">
        <v>7</v>
      </c>
      <c r="AJ921" s="97">
        <v>5.2</v>
      </c>
      <c r="AK921" s="99">
        <v>1.48</v>
      </c>
      <c r="AL921" s="100">
        <v>0.32200000000000001</v>
      </c>
      <c r="AM921" s="99">
        <v>1.83</v>
      </c>
      <c r="AN921" s="99">
        <v>2.21</v>
      </c>
      <c r="AO921" s="99">
        <v>0.08</v>
      </c>
      <c r="AP921" s="101">
        <v>0</v>
      </c>
      <c r="AT921" s="191">
        <v>0</v>
      </c>
      <c r="AU921" s="84">
        <v>465</v>
      </c>
      <c r="AV921" s="84">
        <v>99</v>
      </c>
      <c r="AX921" s="84" t="s">
        <v>1945</v>
      </c>
      <c r="AY921" s="97">
        <v>37.1</v>
      </c>
      <c r="AZ921" s="94">
        <v>5.25</v>
      </c>
      <c r="BA921" s="96">
        <v>97</v>
      </c>
      <c r="BB921" s="96">
        <v>9</v>
      </c>
      <c r="BC921" s="84" t="s">
        <v>1945</v>
      </c>
      <c r="BD921" s="97">
        <v>43.7</v>
      </c>
      <c r="BE921" s="94">
        <v>5.18</v>
      </c>
      <c r="BF921" s="96">
        <v>102</v>
      </c>
      <c r="BG921" s="96">
        <v>10</v>
      </c>
      <c r="BH921" s="97"/>
      <c r="BK921" s="96"/>
      <c r="BL921" s="94"/>
      <c r="BM921" s="195"/>
      <c r="BN921" s="70" t="s">
        <v>1065</v>
      </c>
      <c r="BO921" s="104"/>
      <c r="BP921" s="84" t="s">
        <v>1533</v>
      </c>
      <c r="BQ921" s="84">
        <v>475247</v>
      </c>
      <c r="BR921" s="195" t="s">
        <v>3792</v>
      </c>
      <c r="BS921" s="195" t="s">
        <v>1073</v>
      </c>
      <c r="BT921" s="195" t="s">
        <v>3705</v>
      </c>
      <c r="BU921" s="84" t="s">
        <v>1283</v>
      </c>
      <c r="BV921" s="84" t="s">
        <v>4688</v>
      </c>
    </row>
    <row r="922" spans="1:74" x14ac:dyDescent="0.3">
      <c r="A922" s="84" t="s">
        <v>4003</v>
      </c>
      <c r="B922" s="84" t="s">
        <v>67</v>
      </c>
      <c r="C922" s="84" t="s">
        <v>1065</v>
      </c>
      <c r="D922" s="84">
        <v>2018</v>
      </c>
      <c r="E922" s="84">
        <v>30</v>
      </c>
      <c r="F922" s="84" t="s">
        <v>1392</v>
      </c>
      <c r="G922" s="84" t="s">
        <v>1373</v>
      </c>
      <c r="H922" s="93" t="s">
        <v>1967</v>
      </c>
      <c r="I922" s="94">
        <v>0.02</v>
      </c>
      <c r="J922" s="93" t="s">
        <v>1075</v>
      </c>
      <c r="K922" s="184">
        <v>25.3</v>
      </c>
      <c r="L922" s="185">
        <v>1</v>
      </c>
      <c r="M922" s="96">
        <v>26</v>
      </c>
      <c r="N922" s="96">
        <v>0</v>
      </c>
      <c r="O922" s="96">
        <v>0</v>
      </c>
      <c r="P922" s="96">
        <v>0</v>
      </c>
      <c r="Q922" s="185">
        <v>0</v>
      </c>
      <c r="R922" s="96">
        <v>9</v>
      </c>
      <c r="S922" s="96">
        <v>125</v>
      </c>
      <c r="T922" s="96">
        <v>4</v>
      </c>
      <c r="U922" s="96">
        <v>16</v>
      </c>
      <c r="V922" s="96">
        <v>1</v>
      </c>
      <c r="W922" s="185">
        <v>19</v>
      </c>
      <c r="X922" s="96">
        <v>78</v>
      </c>
      <c r="Y922" s="96">
        <v>31</v>
      </c>
      <c r="AA922" s="96">
        <v>2</v>
      </c>
      <c r="AB922" s="96">
        <v>1</v>
      </c>
      <c r="AC922" s="96">
        <v>0</v>
      </c>
      <c r="AD922" s="96">
        <v>20</v>
      </c>
      <c r="AE922" s="188"/>
      <c r="AF922" s="96">
        <v>28</v>
      </c>
      <c r="AG922" s="97">
        <v>9.4</v>
      </c>
      <c r="AH922" s="98">
        <v>1.2</v>
      </c>
      <c r="AI922" s="97">
        <v>7.1</v>
      </c>
      <c r="AJ922" s="97">
        <v>5.3</v>
      </c>
      <c r="AK922" s="99">
        <v>1.31</v>
      </c>
      <c r="AL922" s="100">
        <v>0.32</v>
      </c>
      <c r="AM922" s="99">
        <v>1.82</v>
      </c>
      <c r="AN922" s="99">
        <v>2.0499999999999998</v>
      </c>
      <c r="AO922" s="99">
        <v>7.0000000000000007E-2</v>
      </c>
      <c r="AP922" s="101">
        <v>0</v>
      </c>
      <c r="AT922" s="191">
        <v>0</v>
      </c>
      <c r="AU922" s="84">
        <v>472</v>
      </c>
      <c r="AV922" s="84">
        <v>106</v>
      </c>
      <c r="AX922" s="84" t="s">
        <v>1945</v>
      </c>
      <c r="AY922" s="97">
        <v>37.200000000000003</v>
      </c>
      <c r="AZ922" s="94">
        <v>5.18</v>
      </c>
      <c r="BA922" s="96">
        <v>95</v>
      </c>
      <c r="BB922" s="96">
        <v>9</v>
      </c>
      <c r="BC922" s="84" t="s">
        <v>1945</v>
      </c>
      <c r="BD922" s="97">
        <v>43.9</v>
      </c>
      <c r="BE922" s="94">
        <v>5.14</v>
      </c>
      <c r="BF922" s="96">
        <v>102</v>
      </c>
      <c r="BG922" s="96">
        <v>11</v>
      </c>
      <c r="BH922" s="97"/>
      <c r="BK922" s="96"/>
      <c r="BL922" s="94"/>
      <c r="BM922" s="195"/>
      <c r="BN922" s="70" t="s">
        <v>1065</v>
      </c>
      <c r="BO922" s="104"/>
      <c r="BP922" s="84" t="s">
        <v>4004</v>
      </c>
      <c r="BQ922" s="84">
        <v>502285</v>
      </c>
      <c r="BR922" s="195" t="s">
        <v>3792</v>
      </c>
      <c r="BS922" s="195" t="s">
        <v>1283</v>
      </c>
      <c r="BT922" s="195" t="s">
        <v>2940</v>
      </c>
      <c r="BU922" s="84" t="s">
        <v>1568</v>
      </c>
      <c r="BV922" s="84" t="s">
        <v>4688</v>
      </c>
    </row>
    <row r="923" spans="1:74" x14ac:dyDescent="0.3">
      <c r="A923" s="84" t="s">
        <v>961</v>
      </c>
      <c r="B923" s="84" t="s">
        <v>4502</v>
      </c>
      <c r="C923" s="84" t="s">
        <v>1065</v>
      </c>
      <c r="D923" s="84">
        <v>2018</v>
      </c>
      <c r="E923" s="84">
        <v>29</v>
      </c>
      <c r="F923" s="84" t="s">
        <v>1386</v>
      </c>
      <c r="G923" s="84" t="s">
        <v>1373</v>
      </c>
      <c r="H923" s="93" t="s">
        <v>1967</v>
      </c>
      <c r="I923" s="94">
        <v>0.17</v>
      </c>
      <c r="J923" s="93" t="s">
        <v>1075</v>
      </c>
      <c r="K923" s="184">
        <v>22.8</v>
      </c>
      <c r="L923" s="185">
        <v>1</v>
      </c>
      <c r="M923" s="96">
        <v>27</v>
      </c>
      <c r="N923" s="96">
        <v>0</v>
      </c>
      <c r="O923" s="96">
        <v>0</v>
      </c>
      <c r="P923" s="96">
        <v>0</v>
      </c>
      <c r="Q923" s="185">
        <v>0</v>
      </c>
      <c r="R923" s="96">
        <v>7</v>
      </c>
      <c r="S923" s="96">
        <v>116</v>
      </c>
      <c r="T923" s="96">
        <v>3</v>
      </c>
      <c r="U923" s="96">
        <v>12</v>
      </c>
      <c r="V923" s="96">
        <v>1</v>
      </c>
      <c r="W923" s="185">
        <v>22</v>
      </c>
      <c r="X923" s="96">
        <v>79</v>
      </c>
      <c r="Y923" s="96">
        <v>23</v>
      </c>
      <c r="AA923" s="96">
        <v>1</v>
      </c>
      <c r="AB923" s="96">
        <v>1</v>
      </c>
      <c r="AC923" s="96">
        <v>0</v>
      </c>
      <c r="AD923" s="96">
        <v>13</v>
      </c>
      <c r="AE923" s="188"/>
      <c r="AF923" s="96">
        <v>21</v>
      </c>
      <c r="AG923" s="97">
        <v>7.3</v>
      </c>
      <c r="AH923" s="98">
        <v>1.9</v>
      </c>
      <c r="AI923" s="97">
        <v>7.6</v>
      </c>
      <c r="AJ923" s="97">
        <v>3.9</v>
      </c>
      <c r="AK923" s="99">
        <v>1.07</v>
      </c>
      <c r="AL923" s="100">
        <v>0.30599999999999999</v>
      </c>
      <c r="AM923" s="99">
        <v>1.46</v>
      </c>
      <c r="AN923" s="99">
        <v>1.62</v>
      </c>
      <c r="AO923" s="99">
        <v>0.06</v>
      </c>
      <c r="AP923" s="101">
        <v>0</v>
      </c>
      <c r="AT923" s="191">
        <v>0</v>
      </c>
      <c r="AU923" s="84">
        <v>474</v>
      </c>
      <c r="AV923" s="84">
        <v>108</v>
      </c>
      <c r="AX923" s="84" t="s">
        <v>1945</v>
      </c>
      <c r="AY923" s="97">
        <v>36.799999999999997</v>
      </c>
      <c r="AZ923" s="94">
        <v>4.9000000000000004</v>
      </c>
      <c r="BA923" s="96">
        <v>90</v>
      </c>
      <c r="BB923" s="96">
        <v>12</v>
      </c>
      <c r="BC923" s="84" t="s">
        <v>1945</v>
      </c>
      <c r="BD923" s="97">
        <v>43.9</v>
      </c>
      <c r="BE923" s="94">
        <v>4.92</v>
      </c>
      <c r="BF923" s="96">
        <v>97</v>
      </c>
      <c r="BG923" s="96">
        <v>13</v>
      </c>
      <c r="BH923" s="97"/>
      <c r="BK923" s="96"/>
      <c r="BL923" s="94"/>
      <c r="BM923" s="195"/>
      <c r="BN923" s="70" t="s">
        <v>1065</v>
      </c>
      <c r="BO923" s="104"/>
      <c r="BP923" s="84" t="s">
        <v>4503</v>
      </c>
      <c r="BQ923" s="84">
        <v>504186</v>
      </c>
      <c r="BR923" s="195" t="s">
        <v>3761</v>
      </c>
      <c r="BS923" s="195" t="s">
        <v>6271</v>
      </c>
      <c r="BT923" s="195" t="s">
        <v>4280</v>
      </c>
      <c r="BU923" s="84" t="s">
        <v>3634</v>
      </c>
      <c r="BV923" s="84" t="s">
        <v>4721</v>
      </c>
    </row>
    <row r="924" spans="1:74" x14ac:dyDescent="0.3">
      <c r="A924" s="84" t="s">
        <v>4001</v>
      </c>
      <c r="B924" s="84" t="s">
        <v>38</v>
      </c>
      <c r="C924" s="84" t="s">
        <v>1103</v>
      </c>
      <c r="D924" s="84">
        <v>2018</v>
      </c>
      <c r="E924" s="84">
        <v>29</v>
      </c>
      <c r="F924" s="84" t="s">
        <v>1394</v>
      </c>
      <c r="G924" s="84" t="s">
        <v>1373</v>
      </c>
      <c r="H924" s="93" t="s">
        <v>1967</v>
      </c>
      <c r="I924" s="94">
        <v>0.02</v>
      </c>
      <c r="J924" s="93" t="s">
        <v>1075</v>
      </c>
      <c r="K924" s="184">
        <v>25.9</v>
      </c>
      <c r="L924" s="185">
        <v>1</v>
      </c>
      <c r="M924" s="96">
        <v>26</v>
      </c>
      <c r="N924" s="96">
        <v>0</v>
      </c>
      <c r="O924" s="96">
        <v>0</v>
      </c>
      <c r="P924" s="96">
        <v>0</v>
      </c>
      <c r="Q924" s="185">
        <v>0</v>
      </c>
      <c r="R924" s="96">
        <v>9</v>
      </c>
      <c r="S924" s="96">
        <v>126</v>
      </c>
      <c r="T924" s="96">
        <v>4</v>
      </c>
      <c r="U924" s="96">
        <v>15</v>
      </c>
      <c r="V924" s="96">
        <v>1</v>
      </c>
      <c r="W924" s="185">
        <v>19</v>
      </c>
      <c r="X924" s="96">
        <v>78</v>
      </c>
      <c r="Y924" s="96">
        <v>32</v>
      </c>
      <c r="AA924" s="96">
        <v>2</v>
      </c>
      <c r="AB924" s="96">
        <v>1</v>
      </c>
      <c r="AC924" s="96">
        <v>0</v>
      </c>
      <c r="AD924" s="96">
        <v>20</v>
      </c>
      <c r="AE924" s="188"/>
      <c r="AF924" s="96">
        <v>28</v>
      </c>
      <c r="AG924" s="97">
        <v>9.4</v>
      </c>
      <c r="AH924" s="98">
        <v>1.2</v>
      </c>
      <c r="AI924" s="97">
        <v>7.1</v>
      </c>
      <c r="AJ924" s="97">
        <v>5.0999999999999996</v>
      </c>
      <c r="AK924" s="99">
        <v>1.31</v>
      </c>
      <c r="AL924" s="100">
        <v>0.32500000000000001</v>
      </c>
      <c r="AM924" s="99">
        <v>1.81</v>
      </c>
      <c r="AN924" s="99">
        <v>2.0299999999999998</v>
      </c>
      <c r="AO924" s="99">
        <v>7.0000000000000007E-2</v>
      </c>
      <c r="AP924" s="101">
        <v>0</v>
      </c>
      <c r="AT924" s="191">
        <v>0</v>
      </c>
      <c r="AU924" s="84">
        <v>473</v>
      </c>
      <c r="AV924" s="84">
        <v>107</v>
      </c>
      <c r="AX924" s="84" t="s">
        <v>1945</v>
      </c>
      <c r="AY924" s="97">
        <v>37.5</v>
      </c>
      <c r="AZ924" s="94">
        <v>5.2</v>
      </c>
      <c r="BA924" s="96">
        <v>96</v>
      </c>
      <c r="BB924" s="96">
        <v>9</v>
      </c>
      <c r="BC924" s="84" t="s">
        <v>1945</v>
      </c>
      <c r="BD924" s="97">
        <v>44.1</v>
      </c>
      <c r="BE924" s="94">
        <v>5.17</v>
      </c>
      <c r="BF924" s="96">
        <v>102</v>
      </c>
      <c r="BG924" s="96">
        <v>11</v>
      </c>
      <c r="BH924" s="97"/>
      <c r="BK924" s="96"/>
      <c r="BL924" s="94"/>
      <c r="BM924" s="195"/>
      <c r="BN924" s="70" t="s">
        <v>1065</v>
      </c>
      <c r="BO924" s="104"/>
      <c r="BP924" s="84" t="s">
        <v>4002</v>
      </c>
      <c r="BQ924" s="84">
        <v>534606</v>
      </c>
      <c r="BR924" s="195" t="s">
        <v>3790</v>
      </c>
      <c r="BS924" s="195" t="s">
        <v>4153</v>
      </c>
      <c r="BT924" s="195" t="s">
        <v>5382</v>
      </c>
      <c r="BU924" s="84" t="s">
        <v>3699</v>
      </c>
      <c r="BV924" s="84" t="s">
        <v>4721</v>
      </c>
    </row>
    <row r="925" spans="1:74" x14ac:dyDescent="0.3">
      <c r="A925" s="84" t="s">
        <v>5534</v>
      </c>
      <c r="B925" s="84" t="s">
        <v>68</v>
      </c>
      <c r="C925" s="84" t="s">
        <v>1103</v>
      </c>
      <c r="D925" s="84">
        <v>2018</v>
      </c>
      <c r="E925" s="84">
        <v>31</v>
      </c>
      <c r="F925" s="84" t="s">
        <v>1386</v>
      </c>
      <c r="G925" s="84" t="s">
        <v>1373</v>
      </c>
      <c r="H925" s="93" t="s">
        <v>1967</v>
      </c>
      <c r="I925" s="94">
        <v>0.02</v>
      </c>
      <c r="J925" s="93" t="s">
        <v>1075</v>
      </c>
      <c r="K925" s="184">
        <v>24.7</v>
      </c>
      <c r="L925" s="185">
        <v>1</v>
      </c>
      <c r="M925" s="96">
        <v>26</v>
      </c>
      <c r="N925" s="96">
        <v>0</v>
      </c>
      <c r="O925" s="96">
        <v>0</v>
      </c>
      <c r="P925" s="96">
        <v>0</v>
      </c>
      <c r="Q925" s="185">
        <v>0</v>
      </c>
      <c r="R925" s="96">
        <v>9</v>
      </c>
      <c r="S925" s="96">
        <v>125</v>
      </c>
      <c r="T925" s="96">
        <v>4</v>
      </c>
      <c r="U925" s="96">
        <v>16</v>
      </c>
      <c r="V925" s="96">
        <v>1</v>
      </c>
      <c r="W925" s="185">
        <v>18</v>
      </c>
      <c r="X925" s="96">
        <v>77</v>
      </c>
      <c r="Y925" s="96">
        <v>32</v>
      </c>
      <c r="AA925" s="96">
        <v>2</v>
      </c>
      <c r="AB925" s="96">
        <v>1</v>
      </c>
      <c r="AC925" s="96">
        <v>0</v>
      </c>
      <c r="AD925" s="96">
        <v>21</v>
      </c>
      <c r="AE925" s="188"/>
      <c r="AF925" s="96">
        <v>27</v>
      </c>
      <c r="AG925" s="97">
        <v>9.1999999999999993</v>
      </c>
      <c r="AH925" s="98">
        <v>1.1000000000000001</v>
      </c>
      <c r="AI925" s="97">
        <v>7</v>
      </c>
      <c r="AJ925" s="97">
        <v>5.5</v>
      </c>
      <c r="AK925" s="99">
        <v>1.31</v>
      </c>
      <c r="AL925" s="100">
        <v>0.32300000000000001</v>
      </c>
      <c r="AM925" s="99">
        <v>1.86</v>
      </c>
      <c r="AN925" s="99">
        <v>2.0699999999999998</v>
      </c>
      <c r="AO925" s="99">
        <v>7.0000000000000007E-2</v>
      </c>
      <c r="AP925" s="101">
        <v>0</v>
      </c>
      <c r="AT925" s="191">
        <v>0</v>
      </c>
      <c r="AU925" s="84">
        <v>463</v>
      </c>
      <c r="AV925" s="84">
        <v>97</v>
      </c>
      <c r="AX925" s="84" t="s">
        <v>1945</v>
      </c>
      <c r="AY925" s="97">
        <v>36.9</v>
      </c>
      <c r="AZ925" s="94">
        <v>5.26</v>
      </c>
      <c r="BA925" s="96">
        <v>97</v>
      </c>
      <c r="BB925" s="96">
        <v>9</v>
      </c>
      <c r="BC925" s="84" t="s">
        <v>1945</v>
      </c>
      <c r="BD925" s="97">
        <v>43.5</v>
      </c>
      <c r="BE925" s="94">
        <v>5.21</v>
      </c>
      <c r="BF925" s="96">
        <v>103</v>
      </c>
      <c r="BG925" s="96">
        <v>10</v>
      </c>
      <c r="BH925" s="97"/>
      <c r="BK925" s="96"/>
      <c r="BL925" s="94"/>
      <c r="BM925" s="195"/>
      <c r="BN925" s="70" t="s">
        <v>1065</v>
      </c>
      <c r="BO925" s="104"/>
      <c r="BP925" s="84" t="s">
        <v>5535</v>
      </c>
      <c r="BQ925" s="84">
        <v>539438</v>
      </c>
      <c r="BR925" s="195" t="s">
        <v>3790</v>
      </c>
      <c r="BS925" s="195" t="s">
        <v>4153</v>
      </c>
      <c r="BT925" s="195" t="s">
        <v>3699</v>
      </c>
      <c r="BU925" s="84" t="s">
        <v>5355</v>
      </c>
      <c r="BV925" s="84" t="s">
        <v>4688</v>
      </c>
    </row>
    <row r="926" spans="1:74" x14ac:dyDescent="0.3">
      <c r="A926" s="84" t="s">
        <v>5503</v>
      </c>
      <c r="B926" s="84" t="s">
        <v>373</v>
      </c>
      <c r="C926" s="84" t="s">
        <v>1065</v>
      </c>
      <c r="D926" s="84">
        <v>2018</v>
      </c>
      <c r="E926" s="84">
        <v>28</v>
      </c>
      <c r="F926" s="84" t="s">
        <v>1386</v>
      </c>
      <c r="G926" s="84" t="s">
        <v>1373</v>
      </c>
      <c r="H926" s="93" t="s">
        <v>1967</v>
      </c>
      <c r="I926" s="94">
        <v>0.04</v>
      </c>
      <c r="J926" s="93" t="s">
        <v>1075</v>
      </c>
      <c r="K926" s="184">
        <v>27.2</v>
      </c>
      <c r="L926" s="185">
        <v>1</v>
      </c>
      <c r="M926" s="96">
        <v>26</v>
      </c>
      <c r="N926" s="96">
        <v>0</v>
      </c>
      <c r="O926" s="96">
        <v>0</v>
      </c>
      <c r="P926" s="96">
        <v>0</v>
      </c>
      <c r="Q926" s="185">
        <v>0</v>
      </c>
      <c r="R926" s="96">
        <v>8</v>
      </c>
      <c r="S926" s="96">
        <v>129</v>
      </c>
      <c r="T926" s="96">
        <v>4</v>
      </c>
      <c r="U926" s="96">
        <v>16</v>
      </c>
      <c r="V926" s="96">
        <v>1</v>
      </c>
      <c r="W926" s="185">
        <v>20</v>
      </c>
      <c r="X926" s="96">
        <v>80</v>
      </c>
      <c r="Y926" s="96">
        <v>33</v>
      </c>
      <c r="AA926" s="96">
        <v>2</v>
      </c>
      <c r="AB926" s="96">
        <v>1</v>
      </c>
      <c r="AC926" s="96">
        <v>0</v>
      </c>
      <c r="AD926" s="96">
        <v>22</v>
      </c>
      <c r="AE926" s="188"/>
      <c r="AF926" s="96">
        <v>28</v>
      </c>
      <c r="AG926" s="97">
        <v>9.1999999999999993</v>
      </c>
      <c r="AH926" s="98">
        <v>1.2</v>
      </c>
      <c r="AI926" s="97">
        <v>7.2</v>
      </c>
      <c r="AJ926" s="97">
        <v>5.2</v>
      </c>
      <c r="AK926" s="99">
        <v>1.47</v>
      </c>
      <c r="AL926" s="100">
        <v>0.32500000000000001</v>
      </c>
      <c r="AM926" s="99">
        <v>1.84</v>
      </c>
      <c r="AN926" s="99">
        <v>2.21</v>
      </c>
      <c r="AO926" s="99">
        <v>0.08</v>
      </c>
      <c r="AP926" s="101">
        <v>0</v>
      </c>
      <c r="AT926" s="191">
        <v>0</v>
      </c>
      <c r="AU926" s="84">
        <v>458</v>
      </c>
      <c r="AV926" s="84">
        <v>92</v>
      </c>
      <c r="AX926" s="84" t="s">
        <v>1945</v>
      </c>
      <c r="AY926" s="97">
        <v>38.1</v>
      </c>
      <c r="AZ926" s="94">
        <v>5.24</v>
      </c>
      <c r="BA926" s="96">
        <v>96</v>
      </c>
      <c r="BB926" s="96">
        <v>9</v>
      </c>
      <c r="BC926" s="84" t="s">
        <v>1945</v>
      </c>
      <c r="BD926" s="97">
        <v>44.6</v>
      </c>
      <c r="BE926" s="94">
        <v>5.17</v>
      </c>
      <c r="BF926" s="96">
        <v>102</v>
      </c>
      <c r="BG926" s="96">
        <v>11</v>
      </c>
      <c r="BH926" s="97"/>
      <c r="BK926" s="96"/>
      <c r="BL926" s="94"/>
      <c r="BM926" s="195"/>
      <c r="BN926" s="70" t="s">
        <v>1065</v>
      </c>
      <c r="BO926" s="104"/>
      <c r="BP926" s="84" t="s">
        <v>5504</v>
      </c>
      <c r="BQ926" s="84">
        <v>542884</v>
      </c>
      <c r="BR926" s="195" t="s">
        <v>3792</v>
      </c>
      <c r="BS926" s="195" t="s">
        <v>5089</v>
      </c>
      <c r="BT926" s="195" t="s">
        <v>6200</v>
      </c>
      <c r="BU926" s="84" t="s">
        <v>5352</v>
      </c>
      <c r="BV926" s="84" t="s">
        <v>4718</v>
      </c>
    </row>
    <row r="927" spans="1:74" x14ac:dyDescent="0.3">
      <c r="A927" s="84" t="s">
        <v>4475</v>
      </c>
      <c r="B927" s="84" t="s">
        <v>412</v>
      </c>
      <c r="C927" s="84" t="s">
        <v>1065</v>
      </c>
      <c r="D927" s="84">
        <v>2018</v>
      </c>
      <c r="E927" s="84">
        <v>28</v>
      </c>
      <c r="F927" s="84" t="s">
        <v>1400</v>
      </c>
      <c r="G927" s="84" t="s">
        <v>1373</v>
      </c>
      <c r="H927" s="93" t="s">
        <v>1967</v>
      </c>
      <c r="I927" s="94">
        <v>0.31</v>
      </c>
      <c r="J927" s="93" t="s">
        <v>1075</v>
      </c>
      <c r="K927" s="184">
        <v>22.7</v>
      </c>
      <c r="L927" s="185">
        <v>1</v>
      </c>
      <c r="M927" s="96">
        <v>15</v>
      </c>
      <c r="N927" s="96">
        <v>2</v>
      </c>
      <c r="O927" s="96">
        <v>0</v>
      </c>
      <c r="P927" s="96">
        <v>0</v>
      </c>
      <c r="Q927" s="185">
        <v>0</v>
      </c>
      <c r="R927" s="96">
        <v>4</v>
      </c>
      <c r="S927" s="96">
        <v>116</v>
      </c>
      <c r="T927" s="96">
        <v>3</v>
      </c>
      <c r="U927" s="96">
        <v>9</v>
      </c>
      <c r="V927" s="96">
        <v>0</v>
      </c>
      <c r="W927" s="185">
        <v>22</v>
      </c>
      <c r="X927" s="96">
        <v>80</v>
      </c>
      <c r="Y927" s="96">
        <v>23</v>
      </c>
      <c r="AA927" s="96">
        <v>1</v>
      </c>
      <c r="AB927" s="96">
        <v>1</v>
      </c>
      <c r="AC927" s="96">
        <v>0</v>
      </c>
      <c r="AD927" s="96">
        <v>12</v>
      </c>
      <c r="AE927" s="188"/>
      <c r="AF927" s="96">
        <v>19</v>
      </c>
      <c r="AG927" s="97">
        <v>6.4</v>
      </c>
      <c r="AH927" s="98">
        <v>2.4</v>
      </c>
      <c r="AI927" s="97">
        <v>7.6</v>
      </c>
      <c r="AJ927" s="97">
        <v>3.1</v>
      </c>
      <c r="AK927" s="99">
        <v>1.1399999999999999</v>
      </c>
      <c r="AL927" s="100">
        <v>0.31</v>
      </c>
      <c r="AM927" s="99">
        <v>1.39</v>
      </c>
      <c r="AN927" s="99">
        <v>1.61</v>
      </c>
      <c r="AO927" s="99">
        <v>0.06</v>
      </c>
      <c r="AP927" s="101">
        <v>0</v>
      </c>
      <c r="AT927" s="191">
        <v>0</v>
      </c>
      <c r="AU927" s="84">
        <v>468</v>
      </c>
      <c r="AV927" s="84">
        <v>102</v>
      </c>
      <c r="AX927" s="84" t="s">
        <v>1859</v>
      </c>
      <c r="AY927" s="97">
        <v>66.2</v>
      </c>
      <c r="AZ927" s="94">
        <v>4.5</v>
      </c>
      <c r="BA927" s="96">
        <v>83</v>
      </c>
      <c r="BB927" s="96">
        <v>22</v>
      </c>
      <c r="BC927" s="84" t="s">
        <v>1859</v>
      </c>
      <c r="BD927" s="97">
        <v>82.1</v>
      </c>
      <c r="BE927" s="94">
        <v>4.4800000000000004</v>
      </c>
      <c r="BF927" s="96">
        <v>89</v>
      </c>
      <c r="BG927" s="96">
        <v>25</v>
      </c>
      <c r="BH927" s="97"/>
      <c r="BK927" s="96"/>
      <c r="BL927" s="94"/>
      <c r="BM927" s="195"/>
      <c r="BN927" s="70" t="s">
        <v>1065</v>
      </c>
      <c r="BO927" s="104"/>
      <c r="BP927" s="84" t="s">
        <v>4476</v>
      </c>
      <c r="BQ927" s="84">
        <v>543242</v>
      </c>
      <c r="BR927" s="195" t="s">
        <v>3774</v>
      </c>
      <c r="BS927" s="195" t="s">
        <v>4247</v>
      </c>
      <c r="BT927" s="195" t="s">
        <v>5869</v>
      </c>
      <c r="BU927" s="84" t="s">
        <v>3587</v>
      </c>
      <c r="BV927" s="84" t="s">
        <v>4716</v>
      </c>
    </row>
    <row r="928" spans="1:74" x14ac:dyDescent="0.3">
      <c r="A928" s="84" t="s">
        <v>214</v>
      </c>
      <c r="B928" s="84" t="s">
        <v>83</v>
      </c>
      <c r="C928" s="84" t="s">
        <v>1103</v>
      </c>
      <c r="D928" s="84">
        <v>2018</v>
      </c>
      <c r="E928" s="84">
        <v>31</v>
      </c>
      <c r="F928" s="84" t="s">
        <v>1390</v>
      </c>
      <c r="G928" s="84" t="s">
        <v>1373</v>
      </c>
      <c r="H928" s="93" t="s">
        <v>1967</v>
      </c>
      <c r="I928" s="94">
        <v>0.02</v>
      </c>
      <c r="J928" s="93" t="s">
        <v>1075</v>
      </c>
      <c r="K928" s="184">
        <v>24.7</v>
      </c>
      <c r="L928" s="185">
        <v>1</v>
      </c>
      <c r="M928" s="96">
        <v>26</v>
      </c>
      <c r="N928" s="96">
        <v>0</v>
      </c>
      <c r="O928" s="96">
        <v>0</v>
      </c>
      <c r="P928" s="96">
        <v>0</v>
      </c>
      <c r="Q928" s="185">
        <v>0</v>
      </c>
      <c r="R928" s="96">
        <v>9</v>
      </c>
      <c r="S928" s="96">
        <v>124</v>
      </c>
      <c r="T928" s="96">
        <v>4</v>
      </c>
      <c r="U928" s="96">
        <v>15</v>
      </c>
      <c r="V928" s="96">
        <v>1</v>
      </c>
      <c r="W928" s="185">
        <v>18</v>
      </c>
      <c r="X928" s="96">
        <v>77</v>
      </c>
      <c r="Y928" s="96">
        <v>31</v>
      </c>
      <c r="AA928" s="96">
        <v>2</v>
      </c>
      <c r="AB928" s="96">
        <v>1</v>
      </c>
      <c r="AC928" s="96">
        <v>0</v>
      </c>
      <c r="AD928" s="96">
        <v>20</v>
      </c>
      <c r="AE928" s="188"/>
      <c r="AF928" s="96">
        <v>27</v>
      </c>
      <c r="AG928" s="97">
        <v>9.1</v>
      </c>
      <c r="AH928" s="98">
        <v>1.2</v>
      </c>
      <c r="AI928" s="97">
        <v>7</v>
      </c>
      <c r="AJ928" s="97">
        <v>5.2</v>
      </c>
      <c r="AK928" s="99">
        <v>1.31</v>
      </c>
      <c r="AL928" s="100">
        <v>0.32</v>
      </c>
      <c r="AM928" s="99">
        <v>1.8</v>
      </c>
      <c r="AN928" s="99">
        <v>2.04</v>
      </c>
      <c r="AO928" s="99">
        <v>7.0000000000000007E-2</v>
      </c>
      <c r="AP928" s="101">
        <v>0</v>
      </c>
      <c r="AT928" s="191">
        <v>0</v>
      </c>
      <c r="AU928" s="84">
        <v>486</v>
      </c>
      <c r="AV928" s="84">
        <v>119</v>
      </c>
      <c r="AX928" s="84" t="s">
        <v>1945</v>
      </c>
      <c r="AY928" s="97">
        <v>36.799999999999997</v>
      </c>
      <c r="AZ928" s="94">
        <v>5.21</v>
      </c>
      <c r="BA928" s="96">
        <v>96</v>
      </c>
      <c r="BB928" s="96">
        <v>9</v>
      </c>
      <c r="BC928" s="84" t="s">
        <v>1945</v>
      </c>
      <c r="BD928" s="97">
        <v>43.5</v>
      </c>
      <c r="BE928" s="94">
        <v>5.18</v>
      </c>
      <c r="BF928" s="96">
        <v>102</v>
      </c>
      <c r="BG928" s="96">
        <v>10</v>
      </c>
      <c r="BH928" s="97"/>
      <c r="BK928" s="96"/>
      <c r="BL928" s="94"/>
      <c r="BM928" s="195"/>
      <c r="BN928" s="70" t="s">
        <v>1065</v>
      </c>
      <c r="BO928" s="104"/>
      <c r="BP928" s="84" t="s">
        <v>4094</v>
      </c>
      <c r="BQ928" s="84">
        <v>543776</v>
      </c>
      <c r="BR928" s="195" t="s">
        <v>3790</v>
      </c>
      <c r="BS928" s="195" t="s">
        <v>3699</v>
      </c>
      <c r="BT928" s="195" t="s">
        <v>5382</v>
      </c>
      <c r="BU928" s="84" t="s">
        <v>4401</v>
      </c>
      <c r="BV928" s="84" t="s">
        <v>4688</v>
      </c>
    </row>
    <row r="929" spans="1:74" x14ac:dyDescent="0.3">
      <c r="A929" s="84" t="s">
        <v>1801</v>
      </c>
      <c r="B929" s="84" t="s">
        <v>182</v>
      </c>
      <c r="C929" s="84" t="s">
        <v>1065</v>
      </c>
      <c r="D929" s="84">
        <v>2018</v>
      </c>
      <c r="E929" s="84">
        <v>28</v>
      </c>
      <c r="F929" s="84" t="s">
        <v>1390</v>
      </c>
      <c r="G929" s="84" t="s">
        <v>1373</v>
      </c>
      <c r="H929" s="93" t="s">
        <v>1967</v>
      </c>
      <c r="I929" s="94">
        <v>0.18</v>
      </c>
      <c r="J929" s="93" t="s">
        <v>1075</v>
      </c>
      <c r="K929" s="184">
        <v>23.2</v>
      </c>
      <c r="L929" s="185">
        <v>1</v>
      </c>
      <c r="M929" s="96">
        <v>28</v>
      </c>
      <c r="N929" s="96">
        <v>0</v>
      </c>
      <c r="O929" s="96">
        <v>0</v>
      </c>
      <c r="P929" s="96">
        <v>0</v>
      </c>
      <c r="Q929" s="185">
        <v>0</v>
      </c>
      <c r="R929" s="96">
        <v>7</v>
      </c>
      <c r="S929" s="96">
        <v>120</v>
      </c>
      <c r="T929" s="96">
        <v>3</v>
      </c>
      <c r="U929" s="96">
        <v>13</v>
      </c>
      <c r="V929" s="96">
        <v>1</v>
      </c>
      <c r="W929" s="185">
        <v>24</v>
      </c>
      <c r="X929" s="96">
        <v>80</v>
      </c>
      <c r="Y929" s="96">
        <v>24</v>
      </c>
      <c r="AA929" s="96">
        <v>1</v>
      </c>
      <c r="AB929" s="96">
        <v>1</v>
      </c>
      <c r="AC929" s="96">
        <v>0</v>
      </c>
      <c r="AD929" s="96">
        <v>13</v>
      </c>
      <c r="AE929" s="188"/>
      <c r="AF929" s="96">
        <v>23</v>
      </c>
      <c r="AG929" s="97">
        <v>7.8</v>
      </c>
      <c r="AH929" s="98">
        <v>1.8</v>
      </c>
      <c r="AI929" s="97">
        <v>7.9</v>
      </c>
      <c r="AJ929" s="97">
        <v>4.4000000000000004</v>
      </c>
      <c r="AK929" s="99">
        <v>0.94</v>
      </c>
      <c r="AL929" s="100">
        <v>0.32200000000000001</v>
      </c>
      <c r="AM929" s="99">
        <v>1.54</v>
      </c>
      <c r="AN929" s="99">
        <v>1.54</v>
      </c>
      <c r="AO929" s="99">
        <v>0.05</v>
      </c>
      <c r="AP929" s="101">
        <v>0</v>
      </c>
      <c r="AT929" s="191">
        <v>0</v>
      </c>
      <c r="AU929" s="84">
        <v>488</v>
      </c>
      <c r="AV929" s="84">
        <v>121</v>
      </c>
      <c r="AX929" s="84" t="s">
        <v>1945</v>
      </c>
      <c r="AY929" s="97">
        <v>37.299999999999997</v>
      </c>
      <c r="AZ929" s="94">
        <v>4.84</v>
      </c>
      <c r="BA929" s="96">
        <v>89</v>
      </c>
      <c r="BB929" s="96">
        <v>12</v>
      </c>
      <c r="BC929" s="84" t="s">
        <v>1945</v>
      </c>
      <c r="BD929" s="97">
        <v>44.4</v>
      </c>
      <c r="BE929" s="94">
        <v>4.9000000000000004</v>
      </c>
      <c r="BF929" s="96">
        <v>97</v>
      </c>
      <c r="BG929" s="96">
        <v>13</v>
      </c>
      <c r="BH929" s="97"/>
      <c r="BK929" s="96"/>
      <c r="BL929" s="94"/>
      <c r="BM929" s="195"/>
      <c r="BN929" s="70" t="s">
        <v>1065</v>
      </c>
      <c r="BO929" s="104"/>
      <c r="BP929" s="84" t="s">
        <v>2624</v>
      </c>
      <c r="BQ929" s="84">
        <v>543900</v>
      </c>
      <c r="BR929" s="195" t="s">
        <v>3761</v>
      </c>
      <c r="BS929" s="195" t="s">
        <v>4281</v>
      </c>
      <c r="BT929" s="195" t="s">
        <v>4280</v>
      </c>
      <c r="BU929" s="84" t="s">
        <v>5960</v>
      </c>
      <c r="BV929" s="84" t="s">
        <v>4718</v>
      </c>
    </row>
    <row r="930" spans="1:74" x14ac:dyDescent="0.3">
      <c r="A930" s="84" t="s">
        <v>216</v>
      </c>
      <c r="B930" s="84" t="s">
        <v>89</v>
      </c>
      <c r="C930" s="84" t="s">
        <v>1065</v>
      </c>
      <c r="D930" s="84">
        <v>2018</v>
      </c>
      <c r="E930" s="84">
        <v>30</v>
      </c>
      <c r="F930" s="84" t="s">
        <v>1390</v>
      </c>
      <c r="G930" s="84" t="s">
        <v>1373</v>
      </c>
      <c r="H930" s="93" t="s">
        <v>1967</v>
      </c>
      <c r="I930" s="94">
        <v>0.08</v>
      </c>
      <c r="J930" s="93" t="s">
        <v>1075</v>
      </c>
      <c r="K930" s="184">
        <v>23.6</v>
      </c>
      <c r="L930" s="185">
        <v>1</v>
      </c>
      <c r="M930" s="96">
        <v>27</v>
      </c>
      <c r="N930" s="96">
        <v>0</v>
      </c>
      <c r="O930" s="96">
        <v>0</v>
      </c>
      <c r="P930" s="96">
        <v>0</v>
      </c>
      <c r="Q930" s="185">
        <v>0</v>
      </c>
      <c r="R930" s="96">
        <v>8</v>
      </c>
      <c r="S930" s="96">
        <v>127</v>
      </c>
      <c r="T930" s="96">
        <v>4</v>
      </c>
      <c r="U930" s="96">
        <v>15</v>
      </c>
      <c r="V930" s="96">
        <v>1</v>
      </c>
      <c r="W930" s="185">
        <v>18</v>
      </c>
      <c r="X930" s="96">
        <v>79</v>
      </c>
      <c r="Y930" s="96">
        <v>30</v>
      </c>
      <c r="AA930" s="96">
        <v>2</v>
      </c>
      <c r="AB930" s="96">
        <v>2</v>
      </c>
      <c r="AC930" s="96">
        <v>0</v>
      </c>
      <c r="AD930" s="96">
        <v>19</v>
      </c>
      <c r="AE930" s="188"/>
      <c r="AF930" s="96">
        <v>25</v>
      </c>
      <c r="AG930" s="97">
        <v>8.1999999999999993</v>
      </c>
      <c r="AH930" s="98">
        <v>1.2</v>
      </c>
      <c r="AI930" s="97">
        <v>6.7</v>
      </c>
      <c r="AJ930" s="97">
        <v>4.8</v>
      </c>
      <c r="AK930" s="99">
        <v>1.39</v>
      </c>
      <c r="AL930" s="100">
        <v>0.32500000000000001</v>
      </c>
      <c r="AM930" s="99">
        <v>1.79</v>
      </c>
      <c r="AN930" s="99">
        <v>2.08</v>
      </c>
      <c r="AO930" s="99">
        <v>7.0000000000000007E-2</v>
      </c>
      <c r="AP930" s="101">
        <v>0</v>
      </c>
      <c r="AT930" s="191">
        <v>0</v>
      </c>
      <c r="AU930" s="84">
        <v>487</v>
      </c>
      <c r="AV930" s="84">
        <v>120</v>
      </c>
      <c r="AX930" s="84" t="s">
        <v>1945</v>
      </c>
      <c r="AY930" s="97">
        <v>37.200000000000003</v>
      </c>
      <c r="AZ930" s="94">
        <v>5.2</v>
      </c>
      <c r="BA930" s="96">
        <v>96</v>
      </c>
      <c r="BB930" s="96">
        <v>9</v>
      </c>
      <c r="BC930" s="84" t="s">
        <v>1945</v>
      </c>
      <c r="BD930" s="97">
        <v>44.1</v>
      </c>
      <c r="BE930" s="94">
        <v>5.15</v>
      </c>
      <c r="BF930" s="96">
        <v>102</v>
      </c>
      <c r="BG930" s="96">
        <v>11</v>
      </c>
      <c r="BH930" s="97"/>
      <c r="BK930" s="96"/>
      <c r="BL930" s="94"/>
      <c r="BM930" s="195"/>
      <c r="BN930" s="70" t="s">
        <v>1065</v>
      </c>
      <c r="BO930" s="104"/>
      <c r="BP930" s="84" t="s">
        <v>5514</v>
      </c>
      <c r="BQ930" s="84">
        <v>544930</v>
      </c>
      <c r="BR930" s="195" t="s">
        <v>3792</v>
      </c>
      <c r="BS930" s="195" t="s">
        <v>2930</v>
      </c>
      <c r="BT930" s="195" t="s">
        <v>3707</v>
      </c>
      <c r="BU930" s="84" t="s">
        <v>3825</v>
      </c>
      <c r="BV930" s="84" t="s">
        <v>4688</v>
      </c>
    </row>
    <row r="931" spans="1:74" x14ac:dyDescent="0.3">
      <c r="A931" s="84" t="s">
        <v>5525</v>
      </c>
      <c r="B931" s="84" t="s">
        <v>311</v>
      </c>
      <c r="C931" s="84" t="s">
        <v>1065</v>
      </c>
      <c r="D931" s="84">
        <v>2018</v>
      </c>
      <c r="E931" s="84">
        <v>30</v>
      </c>
      <c r="F931" s="84" t="s">
        <v>1383</v>
      </c>
      <c r="G931" s="84" t="s">
        <v>1373</v>
      </c>
      <c r="H931" s="93" t="s">
        <v>1967</v>
      </c>
      <c r="I931" s="94">
        <v>0.06</v>
      </c>
      <c r="J931" s="93" t="s">
        <v>1075</v>
      </c>
      <c r="K931" s="184">
        <v>24.2</v>
      </c>
      <c r="L931" s="185">
        <v>1</v>
      </c>
      <c r="M931" s="96">
        <v>27</v>
      </c>
      <c r="N931" s="96">
        <v>0</v>
      </c>
      <c r="O931" s="96">
        <v>0</v>
      </c>
      <c r="P931" s="96">
        <v>0</v>
      </c>
      <c r="Q931" s="185">
        <v>0</v>
      </c>
      <c r="R931" s="96">
        <v>8</v>
      </c>
      <c r="S931" s="96">
        <v>126</v>
      </c>
      <c r="T931" s="96">
        <v>4</v>
      </c>
      <c r="U931" s="96">
        <v>17</v>
      </c>
      <c r="V931" s="96">
        <v>1</v>
      </c>
      <c r="W931" s="185">
        <v>20</v>
      </c>
      <c r="X931" s="96">
        <v>78</v>
      </c>
      <c r="Y931" s="96">
        <v>29</v>
      </c>
      <c r="AA931" s="96">
        <v>2</v>
      </c>
      <c r="AB931" s="96">
        <v>2</v>
      </c>
      <c r="AC931" s="96">
        <v>0</v>
      </c>
      <c r="AD931" s="96">
        <v>19</v>
      </c>
      <c r="AE931" s="188"/>
      <c r="AF931" s="96">
        <v>26</v>
      </c>
      <c r="AG931" s="97">
        <v>8.8000000000000007</v>
      </c>
      <c r="AH931" s="98">
        <v>1.2</v>
      </c>
      <c r="AI931" s="97">
        <v>7.5</v>
      </c>
      <c r="AJ931" s="97">
        <v>5.7</v>
      </c>
      <c r="AK931" s="99">
        <v>1.27</v>
      </c>
      <c r="AL931" s="100">
        <v>0.316</v>
      </c>
      <c r="AM931" s="99">
        <v>1.79</v>
      </c>
      <c r="AN931" s="99">
        <v>2.04</v>
      </c>
      <c r="AO931" s="99">
        <v>7.0000000000000007E-2</v>
      </c>
      <c r="AP931" s="101">
        <v>0</v>
      </c>
      <c r="AT931" s="191">
        <v>0</v>
      </c>
      <c r="AU931" s="84">
        <v>480</v>
      </c>
      <c r="AV931" s="84">
        <v>114</v>
      </c>
      <c r="AX931" s="84" t="s">
        <v>1945</v>
      </c>
      <c r="AY931" s="97">
        <v>37</v>
      </c>
      <c r="AZ931" s="94">
        <v>5.19</v>
      </c>
      <c r="BA931" s="96">
        <v>95</v>
      </c>
      <c r="BB931" s="96">
        <v>9</v>
      </c>
      <c r="BC931" s="84" t="s">
        <v>1945</v>
      </c>
      <c r="BD931" s="97">
        <v>43.8</v>
      </c>
      <c r="BE931" s="94">
        <v>5.14</v>
      </c>
      <c r="BF931" s="96">
        <v>102</v>
      </c>
      <c r="BG931" s="96">
        <v>11</v>
      </c>
      <c r="BH931" s="97"/>
      <c r="BK931" s="96"/>
      <c r="BL931" s="94"/>
      <c r="BM931" s="195"/>
      <c r="BN931" s="70" t="s">
        <v>1065</v>
      </c>
      <c r="BO931" s="104"/>
      <c r="BP931" s="84" t="s">
        <v>5526</v>
      </c>
      <c r="BQ931" s="84">
        <v>571969</v>
      </c>
      <c r="BR931" s="195" t="s">
        <v>3792</v>
      </c>
      <c r="BS931" s="195" t="s">
        <v>2940</v>
      </c>
      <c r="BT931" s="195" t="s">
        <v>3246</v>
      </c>
      <c r="BU931" s="84" t="s">
        <v>4166</v>
      </c>
      <c r="BV931" s="84" t="s">
        <v>4688</v>
      </c>
    </row>
    <row r="932" spans="1:74" x14ac:dyDescent="0.3">
      <c r="A932" s="84" t="s">
        <v>4504</v>
      </c>
      <c r="B932" s="84" t="s">
        <v>4505</v>
      </c>
      <c r="C932" s="84" t="s">
        <v>1065</v>
      </c>
      <c r="D932" s="84">
        <v>2018</v>
      </c>
      <c r="E932" s="84">
        <v>29</v>
      </c>
      <c r="F932" s="84" t="s">
        <v>1383</v>
      </c>
      <c r="G932" s="84" t="s">
        <v>1373</v>
      </c>
      <c r="H932" s="93" t="s">
        <v>1967</v>
      </c>
      <c r="I932" s="94">
        <v>0.17</v>
      </c>
      <c r="J932" s="93" t="s">
        <v>1075</v>
      </c>
      <c r="K932" s="184">
        <v>22.3</v>
      </c>
      <c r="L932" s="185">
        <v>1</v>
      </c>
      <c r="M932" s="96">
        <v>28</v>
      </c>
      <c r="N932" s="96">
        <v>0</v>
      </c>
      <c r="O932" s="96">
        <v>0</v>
      </c>
      <c r="P932" s="96">
        <v>0</v>
      </c>
      <c r="Q932" s="185">
        <v>0</v>
      </c>
      <c r="R932" s="96">
        <v>7</v>
      </c>
      <c r="S932" s="96">
        <v>115</v>
      </c>
      <c r="T932" s="96">
        <v>3</v>
      </c>
      <c r="U932" s="96">
        <v>12</v>
      </c>
      <c r="V932" s="96">
        <v>1</v>
      </c>
      <c r="W932" s="185">
        <v>23</v>
      </c>
      <c r="X932" s="96">
        <v>78</v>
      </c>
      <c r="Y932" s="96">
        <v>22</v>
      </c>
      <c r="AA932" s="96">
        <v>1</v>
      </c>
      <c r="AB932" s="96">
        <v>1</v>
      </c>
      <c r="AC932" s="96">
        <v>0</v>
      </c>
      <c r="AD932" s="96">
        <v>12</v>
      </c>
      <c r="AE932" s="188"/>
      <c r="AF932" s="96">
        <v>22</v>
      </c>
      <c r="AG932" s="97">
        <v>7.5</v>
      </c>
      <c r="AH932" s="98">
        <v>1.9</v>
      </c>
      <c r="AI932" s="97">
        <v>7.9</v>
      </c>
      <c r="AJ932" s="97">
        <v>4.0999999999999996</v>
      </c>
      <c r="AK932" s="99">
        <v>1</v>
      </c>
      <c r="AL932" s="100">
        <v>0.31</v>
      </c>
      <c r="AM932" s="99">
        <v>1.46</v>
      </c>
      <c r="AN932" s="99">
        <v>1.57</v>
      </c>
      <c r="AO932" s="99">
        <v>0.06</v>
      </c>
      <c r="AP932" s="101">
        <v>0</v>
      </c>
      <c r="AT932" s="191">
        <v>0</v>
      </c>
      <c r="AU932" s="84">
        <v>482</v>
      </c>
      <c r="AV932" s="84">
        <v>116</v>
      </c>
      <c r="AX932" s="84" t="s">
        <v>1945</v>
      </c>
      <c r="AY932" s="97">
        <v>36.700000000000003</v>
      </c>
      <c r="AZ932" s="94">
        <v>4.8499999999999996</v>
      </c>
      <c r="BA932" s="96">
        <v>89</v>
      </c>
      <c r="BB932" s="96">
        <v>12</v>
      </c>
      <c r="BC932" s="84" t="s">
        <v>1945</v>
      </c>
      <c r="BD932" s="97">
        <v>43.9</v>
      </c>
      <c r="BE932" s="94">
        <v>4.9000000000000004</v>
      </c>
      <c r="BF932" s="96">
        <v>97</v>
      </c>
      <c r="BG932" s="96">
        <v>13</v>
      </c>
      <c r="BH932" s="97"/>
      <c r="BK932" s="96"/>
      <c r="BL932" s="94"/>
      <c r="BM932" s="195"/>
      <c r="BN932" s="70" t="s">
        <v>1065</v>
      </c>
      <c r="BO932" s="104"/>
      <c r="BP932" s="84" t="s">
        <v>4506</v>
      </c>
      <c r="BQ932" s="84">
        <v>572038</v>
      </c>
      <c r="BR932" s="195" t="s">
        <v>3761</v>
      </c>
      <c r="BS932" s="195" t="s">
        <v>5279</v>
      </c>
      <c r="BT932" s="195" t="s">
        <v>6258</v>
      </c>
      <c r="BU932" s="84" t="s">
        <v>4281</v>
      </c>
      <c r="BV932" s="84" t="s">
        <v>4721</v>
      </c>
    </row>
    <row r="933" spans="1:74" x14ac:dyDescent="0.3">
      <c r="A933" s="84" t="s">
        <v>2749</v>
      </c>
      <c r="B933" s="84" t="s">
        <v>38</v>
      </c>
      <c r="C933" s="84" t="s">
        <v>1065</v>
      </c>
      <c r="D933" s="84">
        <v>2018</v>
      </c>
      <c r="E933" s="84">
        <v>30</v>
      </c>
      <c r="F933" s="84" t="s">
        <v>1386</v>
      </c>
      <c r="G933" s="84" t="s">
        <v>1373</v>
      </c>
      <c r="H933" s="93" t="s">
        <v>1967</v>
      </c>
      <c r="I933" s="94">
        <v>0.02</v>
      </c>
      <c r="J933" s="93" t="s">
        <v>1075</v>
      </c>
      <c r="K933" s="184">
        <v>25.3</v>
      </c>
      <c r="L933" s="185">
        <v>1</v>
      </c>
      <c r="M933" s="96">
        <v>26</v>
      </c>
      <c r="N933" s="96">
        <v>0</v>
      </c>
      <c r="O933" s="96">
        <v>0</v>
      </c>
      <c r="P933" s="96">
        <v>0</v>
      </c>
      <c r="Q933" s="185">
        <v>0</v>
      </c>
      <c r="R933" s="96">
        <v>8</v>
      </c>
      <c r="S933" s="96">
        <v>125</v>
      </c>
      <c r="T933" s="96">
        <v>4</v>
      </c>
      <c r="U933" s="96">
        <v>16</v>
      </c>
      <c r="V933" s="96">
        <v>2</v>
      </c>
      <c r="W933" s="185">
        <v>19</v>
      </c>
      <c r="X933" s="96">
        <v>78</v>
      </c>
      <c r="Y933" s="96">
        <v>32</v>
      </c>
      <c r="AA933" s="96">
        <v>2</v>
      </c>
      <c r="AB933" s="96">
        <v>1</v>
      </c>
      <c r="AC933" s="96">
        <v>0</v>
      </c>
      <c r="AD933" s="96">
        <v>20</v>
      </c>
      <c r="AE933" s="188"/>
      <c r="AF933" s="96">
        <v>28</v>
      </c>
      <c r="AG933" s="97">
        <v>9.6</v>
      </c>
      <c r="AH933" s="98">
        <v>1.2</v>
      </c>
      <c r="AI933" s="97">
        <v>7</v>
      </c>
      <c r="AJ933" s="97">
        <v>5.3</v>
      </c>
      <c r="AK933" s="99">
        <v>1.31</v>
      </c>
      <c r="AL933" s="100">
        <v>0.32400000000000001</v>
      </c>
      <c r="AM933" s="99">
        <v>1.83</v>
      </c>
      <c r="AN933" s="99">
        <v>2.0499999999999998</v>
      </c>
      <c r="AO933" s="99">
        <v>7.0000000000000007E-2</v>
      </c>
      <c r="AP933" s="101">
        <v>0</v>
      </c>
      <c r="AT933" s="191">
        <v>0</v>
      </c>
      <c r="AU933" s="84">
        <v>466</v>
      </c>
      <c r="AV933" s="84">
        <v>100</v>
      </c>
      <c r="AX933" s="84" t="s">
        <v>1945</v>
      </c>
      <c r="AY933" s="97">
        <v>37.299999999999997</v>
      </c>
      <c r="AZ933" s="94">
        <v>5.16</v>
      </c>
      <c r="BA933" s="96">
        <v>95</v>
      </c>
      <c r="BB933" s="96">
        <v>10</v>
      </c>
      <c r="BC933" s="84" t="s">
        <v>1945</v>
      </c>
      <c r="BD933" s="97">
        <v>43.9</v>
      </c>
      <c r="BE933" s="94">
        <v>5.13</v>
      </c>
      <c r="BF933" s="96">
        <v>101</v>
      </c>
      <c r="BG933" s="96">
        <v>11</v>
      </c>
      <c r="BH933" s="97"/>
      <c r="BK933" s="96"/>
      <c r="BL933" s="94"/>
      <c r="BM933" s="195"/>
      <c r="BN933" s="70" t="s">
        <v>1065</v>
      </c>
      <c r="BO933" s="104"/>
      <c r="BP933" s="84" t="s">
        <v>2750</v>
      </c>
      <c r="BQ933" s="84">
        <v>572365</v>
      </c>
      <c r="BR933" s="195" t="s">
        <v>3792</v>
      </c>
      <c r="BS933" s="195" t="s">
        <v>3825</v>
      </c>
      <c r="BT933" s="195" t="s">
        <v>1283</v>
      </c>
      <c r="BU933" s="84" t="s">
        <v>2940</v>
      </c>
      <c r="BV933" s="84" t="s">
        <v>4688</v>
      </c>
    </row>
    <row r="934" spans="1:74" x14ac:dyDescent="0.3">
      <c r="A934" s="84" t="s">
        <v>5499</v>
      </c>
      <c r="B934" s="84" t="s">
        <v>22</v>
      </c>
      <c r="C934" s="84" t="s">
        <v>1103</v>
      </c>
      <c r="D934" s="84">
        <v>2018</v>
      </c>
      <c r="E934" s="84">
        <v>27</v>
      </c>
      <c r="F934" s="84" t="s">
        <v>1381</v>
      </c>
      <c r="G934" s="84" t="s">
        <v>1373</v>
      </c>
      <c r="H934" s="93" t="s">
        <v>1967</v>
      </c>
      <c r="I934" s="94">
        <v>0.05</v>
      </c>
      <c r="J934" s="93" t="s">
        <v>1075</v>
      </c>
      <c r="K934" s="184">
        <v>26.2</v>
      </c>
      <c r="L934" s="185">
        <v>1</v>
      </c>
      <c r="M934" s="96">
        <v>28</v>
      </c>
      <c r="N934" s="96">
        <v>0</v>
      </c>
      <c r="O934" s="96">
        <v>0</v>
      </c>
      <c r="P934" s="96">
        <v>0</v>
      </c>
      <c r="Q934" s="185">
        <v>0</v>
      </c>
      <c r="R934" s="96">
        <v>9</v>
      </c>
      <c r="S934" s="96">
        <v>133</v>
      </c>
      <c r="T934" s="96">
        <v>5</v>
      </c>
      <c r="U934" s="96">
        <v>17</v>
      </c>
      <c r="V934" s="96">
        <v>2</v>
      </c>
      <c r="W934" s="185">
        <v>20</v>
      </c>
      <c r="X934" s="96">
        <v>81</v>
      </c>
      <c r="Y934" s="96">
        <v>32</v>
      </c>
      <c r="AA934" s="96">
        <v>2</v>
      </c>
      <c r="AB934" s="96">
        <v>1</v>
      </c>
      <c r="AC934" s="96">
        <v>0</v>
      </c>
      <c r="AD934" s="96">
        <v>21</v>
      </c>
      <c r="AE934" s="188"/>
      <c r="AF934" s="96">
        <v>26</v>
      </c>
      <c r="AG934" s="97">
        <v>8.5</v>
      </c>
      <c r="AH934" s="98">
        <v>1.2</v>
      </c>
      <c r="AI934" s="97">
        <v>7.3</v>
      </c>
      <c r="AJ934" s="97">
        <v>5.3</v>
      </c>
      <c r="AK934" s="99">
        <v>1.45</v>
      </c>
      <c r="AL934" s="100">
        <v>0.33900000000000002</v>
      </c>
      <c r="AM934" s="99">
        <v>1.89</v>
      </c>
      <c r="AN934" s="99">
        <v>2.21</v>
      </c>
      <c r="AO934" s="99">
        <v>0.08</v>
      </c>
      <c r="AP934" s="101">
        <v>0</v>
      </c>
      <c r="AT934" s="191">
        <v>0</v>
      </c>
      <c r="AU934" s="84">
        <v>475</v>
      </c>
      <c r="AV934" s="84">
        <v>109</v>
      </c>
      <c r="AX934" s="84" t="s">
        <v>1945</v>
      </c>
      <c r="AY934" s="97">
        <v>38.5</v>
      </c>
      <c r="AZ934" s="94">
        <v>5.25</v>
      </c>
      <c r="BA934" s="96">
        <v>97</v>
      </c>
      <c r="BB934" s="96">
        <v>9</v>
      </c>
      <c r="BC934" s="84" t="s">
        <v>1945</v>
      </c>
      <c r="BD934" s="97">
        <v>45.1</v>
      </c>
      <c r="BE934" s="94">
        <v>5.2</v>
      </c>
      <c r="BF934" s="96">
        <v>103</v>
      </c>
      <c r="BG934" s="96">
        <v>11</v>
      </c>
      <c r="BH934" s="97"/>
      <c r="BK934" s="96"/>
      <c r="BL934" s="94"/>
      <c r="BM934" s="195"/>
      <c r="BN934" s="70" t="s">
        <v>1065</v>
      </c>
      <c r="BO934" s="104"/>
      <c r="BP934" s="84" t="s">
        <v>5500</v>
      </c>
      <c r="BQ934" s="84">
        <v>573009</v>
      </c>
      <c r="BR934" s="195" t="s">
        <v>3790</v>
      </c>
      <c r="BS934" s="195" t="s">
        <v>5328</v>
      </c>
      <c r="BT934" s="195" t="s">
        <v>4172</v>
      </c>
      <c r="BU934" s="84" t="s">
        <v>3636</v>
      </c>
      <c r="BV934" s="84" t="s">
        <v>4718</v>
      </c>
    </row>
    <row r="935" spans="1:74" x14ac:dyDescent="0.3">
      <c r="A935" s="84" t="s">
        <v>954</v>
      </c>
      <c r="B935" s="84" t="s">
        <v>156</v>
      </c>
      <c r="C935" s="84" t="s">
        <v>1065</v>
      </c>
      <c r="D935" s="84">
        <v>2018</v>
      </c>
      <c r="E935" s="84">
        <v>30</v>
      </c>
      <c r="F935" s="84" t="s">
        <v>1375</v>
      </c>
      <c r="G935" s="84" t="s">
        <v>1373</v>
      </c>
      <c r="H935" s="93" t="s">
        <v>1967</v>
      </c>
      <c r="I935" s="94">
        <v>0.03</v>
      </c>
      <c r="J935" s="93" t="s">
        <v>1075</v>
      </c>
      <c r="K935" s="184">
        <v>25.2</v>
      </c>
      <c r="L935" s="185">
        <v>1</v>
      </c>
      <c r="M935" s="96">
        <v>26</v>
      </c>
      <c r="N935" s="96">
        <v>0</v>
      </c>
      <c r="O935" s="96">
        <v>0</v>
      </c>
      <c r="P935" s="96">
        <v>0</v>
      </c>
      <c r="Q935" s="185">
        <v>0</v>
      </c>
      <c r="R935" s="96">
        <v>8</v>
      </c>
      <c r="S935" s="96">
        <v>124</v>
      </c>
      <c r="T935" s="96">
        <v>4</v>
      </c>
      <c r="U935" s="96">
        <v>15</v>
      </c>
      <c r="V935" s="96">
        <v>1</v>
      </c>
      <c r="W935" s="185">
        <v>19</v>
      </c>
      <c r="X935" s="96">
        <v>78</v>
      </c>
      <c r="Y935" s="96">
        <v>31</v>
      </c>
      <c r="AA935" s="96">
        <v>2</v>
      </c>
      <c r="AB935" s="96">
        <v>1</v>
      </c>
      <c r="AC935" s="96">
        <v>0</v>
      </c>
      <c r="AD935" s="96">
        <v>20</v>
      </c>
      <c r="AE935" s="188"/>
      <c r="AF935" s="96">
        <v>27</v>
      </c>
      <c r="AG935" s="97">
        <v>9</v>
      </c>
      <c r="AH935" s="98">
        <v>1.2</v>
      </c>
      <c r="AI935" s="97">
        <v>7</v>
      </c>
      <c r="AJ935" s="97">
        <v>5.0999999999999996</v>
      </c>
      <c r="AK935" s="99">
        <v>1.31</v>
      </c>
      <c r="AL935" s="100">
        <v>0.316</v>
      </c>
      <c r="AM935" s="99">
        <v>1.77</v>
      </c>
      <c r="AN935" s="99">
        <v>2.0299999999999998</v>
      </c>
      <c r="AO935" s="99">
        <v>7.0000000000000007E-2</v>
      </c>
      <c r="AP935" s="101">
        <v>0</v>
      </c>
      <c r="AT935" s="191">
        <v>0</v>
      </c>
      <c r="AU935" s="84">
        <v>469</v>
      </c>
      <c r="AV935" s="84">
        <v>103</v>
      </c>
      <c r="AX935" s="84" t="s">
        <v>1945</v>
      </c>
      <c r="AY935" s="97">
        <v>37.1</v>
      </c>
      <c r="AZ935" s="94">
        <v>5.16</v>
      </c>
      <c r="BA935" s="96">
        <v>95</v>
      </c>
      <c r="BB935" s="96">
        <v>10</v>
      </c>
      <c r="BC935" s="84" t="s">
        <v>1945</v>
      </c>
      <c r="BD935" s="97">
        <v>43.8</v>
      </c>
      <c r="BE935" s="94">
        <v>5.13</v>
      </c>
      <c r="BF935" s="96">
        <v>101</v>
      </c>
      <c r="BG935" s="96">
        <v>11</v>
      </c>
      <c r="BH935" s="97"/>
      <c r="BK935" s="96"/>
      <c r="BL935" s="94"/>
      <c r="BM935" s="195"/>
      <c r="BN935" s="70" t="s">
        <v>1065</v>
      </c>
      <c r="BO935" s="104"/>
      <c r="BP935" s="84" t="s">
        <v>1498</v>
      </c>
      <c r="BQ935" s="84">
        <v>592407</v>
      </c>
      <c r="BR935" s="195" t="s">
        <v>3792</v>
      </c>
      <c r="BS935" s="195" t="s">
        <v>4166</v>
      </c>
      <c r="BT935" s="195" t="s">
        <v>6019</v>
      </c>
      <c r="BU935" s="84" t="s">
        <v>2940</v>
      </c>
      <c r="BV935" s="84" t="s">
        <v>4688</v>
      </c>
    </row>
    <row r="936" spans="1:74" x14ac:dyDescent="0.3">
      <c r="A936" s="84" t="s">
        <v>5148</v>
      </c>
      <c r="B936" s="84" t="s">
        <v>1933</v>
      </c>
      <c r="C936" s="84" t="s">
        <v>1065</v>
      </c>
      <c r="D936" s="84">
        <v>2018</v>
      </c>
      <c r="E936" s="84">
        <v>29</v>
      </c>
      <c r="F936" s="84" t="s">
        <v>1375</v>
      </c>
      <c r="G936" s="84" t="s">
        <v>1373</v>
      </c>
      <c r="H936" s="93" t="s">
        <v>1967</v>
      </c>
      <c r="I936" s="94">
        <v>0.02</v>
      </c>
      <c r="J936" s="93" t="s">
        <v>1075</v>
      </c>
      <c r="K936" s="184">
        <v>25.8</v>
      </c>
      <c r="L936" s="185">
        <v>1</v>
      </c>
      <c r="M936" s="96">
        <v>26</v>
      </c>
      <c r="N936" s="96">
        <v>0</v>
      </c>
      <c r="O936" s="96">
        <v>0</v>
      </c>
      <c r="P936" s="96">
        <v>0</v>
      </c>
      <c r="Q936" s="185">
        <v>0</v>
      </c>
      <c r="R936" s="96">
        <v>9</v>
      </c>
      <c r="S936" s="96">
        <v>126</v>
      </c>
      <c r="T936" s="96">
        <v>4</v>
      </c>
      <c r="U936" s="96">
        <v>15</v>
      </c>
      <c r="V936" s="96">
        <v>1</v>
      </c>
      <c r="W936" s="185">
        <v>19</v>
      </c>
      <c r="X936" s="96">
        <v>78</v>
      </c>
      <c r="Y936" s="96">
        <v>32</v>
      </c>
      <c r="AA936" s="96">
        <v>2</v>
      </c>
      <c r="AB936" s="96">
        <v>1</v>
      </c>
      <c r="AC936" s="96">
        <v>0</v>
      </c>
      <c r="AD936" s="96">
        <v>21</v>
      </c>
      <c r="AE936" s="188"/>
      <c r="AF936" s="96">
        <v>27</v>
      </c>
      <c r="AG936" s="97">
        <v>9.1</v>
      </c>
      <c r="AH936" s="98">
        <v>1.2</v>
      </c>
      <c r="AI936" s="97">
        <v>7.1</v>
      </c>
      <c r="AJ936" s="97">
        <v>5.2</v>
      </c>
      <c r="AK936" s="99">
        <v>1.49</v>
      </c>
      <c r="AL936" s="100">
        <v>0.318</v>
      </c>
      <c r="AM936" s="99">
        <v>1.8</v>
      </c>
      <c r="AN936" s="99">
        <v>2.23</v>
      </c>
      <c r="AO936" s="99">
        <v>0.08</v>
      </c>
      <c r="AP936" s="101">
        <v>0</v>
      </c>
      <c r="AT936" s="191">
        <v>0</v>
      </c>
      <c r="AU936" s="84">
        <v>470</v>
      </c>
      <c r="AV936" s="84">
        <v>104</v>
      </c>
      <c r="AX936" s="84" t="s">
        <v>1945</v>
      </c>
      <c r="AY936" s="97">
        <v>37.4</v>
      </c>
      <c r="AZ936" s="94">
        <v>5.25</v>
      </c>
      <c r="BA936" s="96">
        <v>97</v>
      </c>
      <c r="BB936" s="96">
        <v>9</v>
      </c>
      <c r="BC936" s="84" t="s">
        <v>1945</v>
      </c>
      <c r="BD936" s="97">
        <v>44.1</v>
      </c>
      <c r="BE936" s="94">
        <v>5.18</v>
      </c>
      <c r="BF936" s="96">
        <v>102</v>
      </c>
      <c r="BG936" s="96">
        <v>11</v>
      </c>
      <c r="BH936" s="97"/>
      <c r="BK936" s="96"/>
      <c r="BL936" s="94"/>
      <c r="BM936" s="195"/>
      <c r="BN936" s="70" t="s">
        <v>1065</v>
      </c>
      <c r="BO936" s="104"/>
      <c r="BP936" s="84" t="s">
        <v>5149</v>
      </c>
      <c r="BQ936" s="84">
        <v>592419</v>
      </c>
      <c r="BR936" s="195" t="s">
        <v>3792</v>
      </c>
      <c r="BS936" s="195" t="s">
        <v>1097</v>
      </c>
      <c r="BT936" s="195" t="s">
        <v>5349</v>
      </c>
      <c r="BU936" s="84" t="s">
        <v>5476</v>
      </c>
      <c r="BV936" s="84" t="s">
        <v>4721</v>
      </c>
    </row>
    <row r="937" spans="1:74" x14ac:dyDescent="0.3">
      <c r="A937" s="84" t="s">
        <v>6272</v>
      </c>
      <c r="B937" s="84" t="s">
        <v>148</v>
      </c>
      <c r="C937" s="84" t="s">
        <v>1065</v>
      </c>
      <c r="D937" s="84">
        <v>2018</v>
      </c>
      <c r="E937" s="84">
        <v>26</v>
      </c>
      <c r="F937" s="84" t="s">
        <v>1372</v>
      </c>
      <c r="G937" s="84" t="s">
        <v>1373</v>
      </c>
      <c r="H937" s="93" t="s">
        <v>1967</v>
      </c>
      <c r="I937" s="94">
        <v>7.0000000000000007E-2</v>
      </c>
      <c r="J937" s="93" t="s">
        <v>1075</v>
      </c>
      <c r="K937" s="184">
        <v>29</v>
      </c>
      <c r="L937" s="185">
        <v>1</v>
      </c>
      <c r="M937" s="96">
        <v>26</v>
      </c>
      <c r="N937" s="96">
        <v>0</v>
      </c>
      <c r="O937" s="96">
        <v>0</v>
      </c>
      <c r="P937" s="96">
        <v>0</v>
      </c>
      <c r="Q937" s="185">
        <v>0</v>
      </c>
      <c r="R937" s="96">
        <v>8</v>
      </c>
      <c r="S937" s="96">
        <v>134</v>
      </c>
      <c r="T937" s="96">
        <v>5</v>
      </c>
      <c r="U937" s="96">
        <v>17</v>
      </c>
      <c r="V937" s="96">
        <v>1</v>
      </c>
      <c r="W937" s="185">
        <v>21</v>
      </c>
      <c r="X937" s="96">
        <v>83</v>
      </c>
      <c r="Y937" s="96">
        <v>33</v>
      </c>
      <c r="AA937" s="96">
        <v>2</v>
      </c>
      <c r="AB937" s="96">
        <v>1</v>
      </c>
      <c r="AC937" s="96">
        <v>0</v>
      </c>
      <c r="AD937" s="96">
        <v>21</v>
      </c>
      <c r="AE937" s="188"/>
      <c r="AF937" s="96">
        <v>29</v>
      </c>
      <c r="AG937" s="97">
        <v>9.1</v>
      </c>
      <c r="AH937" s="98">
        <v>1.3</v>
      </c>
      <c r="AI937" s="97">
        <v>7.5</v>
      </c>
      <c r="AJ937" s="97">
        <v>5.3</v>
      </c>
      <c r="AK937" s="99">
        <v>1.44</v>
      </c>
      <c r="AL937" s="100">
        <v>0.32800000000000001</v>
      </c>
      <c r="AM937" s="99">
        <v>1.84</v>
      </c>
      <c r="AN937" s="99">
        <v>2.2000000000000002</v>
      </c>
      <c r="AO937" s="99">
        <v>0.08</v>
      </c>
      <c r="AP937" s="101">
        <v>0</v>
      </c>
      <c r="AT937" s="191">
        <v>0</v>
      </c>
      <c r="AU937" s="84">
        <v>483</v>
      </c>
      <c r="AV937" s="84">
        <v>117</v>
      </c>
      <c r="AX937" s="84" t="s">
        <v>1945</v>
      </c>
      <c r="AY937" s="97">
        <v>39.200000000000003</v>
      </c>
      <c r="AZ937" s="94">
        <v>5.21</v>
      </c>
      <c r="BA937" s="96">
        <v>96</v>
      </c>
      <c r="BB937" s="96">
        <v>10</v>
      </c>
      <c r="BC937" s="84" t="s">
        <v>1945</v>
      </c>
      <c r="BD937" s="97">
        <v>45.6</v>
      </c>
      <c r="BE937" s="94">
        <v>5.15</v>
      </c>
      <c r="BF937" s="96">
        <v>102</v>
      </c>
      <c r="BG937" s="96">
        <v>11</v>
      </c>
      <c r="BH937" s="97"/>
      <c r="BK937" s="96"/>
      <c r="BL937" s="94"/>
      <c r="BM937" s="195"/>
      <c r="BN937" s="70" t="s">
        <v>1065</v>
      </c>
      <c r="BO937" s="104"/>
      <c r="BP937" s="84" t="s">
        <v>6273</v>
      </c>
      <c r="BQ937" s="84">
        <v>592644</v>
      </c>
      <c r="BR937" s="195" t="s">
        <v>4434</v>
      </c>
      <c r="BS937" s="195" t="s">
        <v>7072</v>
      </c>
      <c r="BT937" s="195" t="s">
        <v>5507</v>
      </c>
      <c r="BU937" s="84" t="s">
        <v>5333</v>
      </c>
      <c r="BV937" s="84" t="s">
        <v>4718</v>
      </c>
    </row>
    <row r="938" spans="1:74" x14ac:dyDescent="0.3">
      <c r="A938" s="84" t="s">
        <v>5505</v>
      </c>
      <c r="B938" s="84" t="s">
        <v>1939</v>
      </c>
      <c r="C938" s="84" t="s">
        <v>1103</v>
      </c>
      <c r="D938" s="84">
        <v>2018</v>
      </c>
      <c r="E938" s="84">
        <v>25</v>
      </c>
      <c r="F938" s="84" t="s">
        <v>1372</v>
      </c>
      <c r="G938" s="84" t="s">
        <v>1373</v>
      </c>
      <c r="H938" s="93" t="s">
        <v>1967</v>
      </c>
      <c r="I938" s="94">
        <v>0.09</v>
      </c>
      <c r="J938" s="93" t="s">
        <v>1075</v>
      </c>
      <c r="K938" s="184">
        <v>30.4</v>
      </c>
      <c r="L938" s="185">
        <v>1</v>
      </c>
      <c r="M938" s="96">
        <v>26</v>
      </c>
      <c r="N938" s="96">
        <v>0</v>
      </c>
      <c r="O938" s="96">
        <v>0</v>
      </c>
      <c r="P938" s="96">
        <v>0</v>
      </c>
      <c r="Q938" s="185">
        <v>0</v>
      </c>
      <c r="R938" s="96">
        <v>8</v>
      </c>
      <c r="S938" s="96">
        <v>139</v>
      </c>
      <c r="T938" s="96">
        <v>5</v>
      </c>
      <c r="U938" s="96">
        <v>18</v>
      </c>
      <c r="V938" s="96">
        <v>1</v>
      </c>
      <c r="W938" s="185">
        <v>22</v>
      </c>
      <c r="X938" s="96">
        <v>85</v>
      </c>
      <c r="Y938" s="96">
        <v>35</v>
      </c>
      <c r="AA938" s="96">
        <v>2</v>
      </c>
      <c r="AB938" s="96">
        <v>1</v>
      </c>
      <c r="AC938" s="96">
        <v>0</v>
      </c>
      <c r="AD938" s="96">
        <v>23</v>
      </c>
      <c r="AE938" s="188"/>
      <c r="AF938" s="96">
        <v>31</v>
      </c>
      <c r="AG938" s="97">
        <v>9.6</v>
      </c>
      <c r="AH938" s="98">
        <v>1.2</v>
      </c>
      <c r="AI938" s="97">
        <v>7.7</v>
      </c>
      <c r="AJ938" s="97">
        <v>5.7</v>
      </c>
      <c r="AK938" s="99">
        <v>1.59</v>
      </c>
      <c r="AL938" s="100">
        <v>0.33700000000000002</v>
      </c>
      <c r="AM938" s="99">
        <v>1.93</v>
      </c>
      <c r="AN938" s="99">
        <v>2.4</v>
      </c>
      <c r="AO938" s="99">
        <v>0.09</v>
      </c>
      <c r="AP938" s="101">
        <v>0</v>
      </c>
      <c r="AT938" s="191">
        <v>0</v>
      </c>
      <c r="AU938" s="84">
        <v>478</v>
      </c>
      <c r="AV938" s="84">
        <v>112</v>
      </c>
      <c r="AX938" s="84" t="s">
        <v>1945</v>
      </c>
      <c r="AY938" s="97">
        <v>39.799999999999997</v>
      </c>
      <c r="AZ938" s="94">
        <v>5.37</v>
      </c>
      <c r="BA938" s="96">
        <v>99</v>
      </c>
      <c r="BB938" s="96">
        <v>9</v>
      </c>
      <c r="BC938" s="84" t="s">
        <v>1945</v>
      </c>
      <c r="BD938" s="97">
        <v>46.1</v>
      </c>
      <c r="BE938" s="94">
        <v>5.27</v>
      </c>
      <c r="BF938" s="96">
        <v>104</v>
      </c>
      <c r="BG938" s="96">
        <v>10</v>
      </c>
      <c r="BH938" s="97"/>
      <c r="BK938" s="96"/>
      <c r="BL938" s="94"/>
      <c r="BM938" s="195"/>
      <c r="BN938" s="70" t="s">
        <v>1065</v>
      </c>
      <c r="BO938" s="104"/>
      <c r="BP938" s="84" t="s">
        <v>5506</v>
      </c>
      <c r="BQ938" s="84">
        <v>596049</v>
      </c>
      <c r="BR938" s="195" t="s">
        <v>5344</v>
      </c>
      <c r="BS938" s="195" t="s">
        <v>5328</v>
      </c>
      <c r="BT938" s="195" t="s">
        <v>6270</v>
      </c>
      <c r="BU938" s="84" t="s">
        <v>5345</v>
      </c>
      <c r="BV938" s="84" t="s">
        <v>4718</v>
      </c>
    </row>
    <row r="939" spans="1:74" x14ac:dyDescent="0.3">
      <c r="A939" s="84" t="s">
        <v>2613</v>
      </c>
      <c r="B939" s="84" t="s">
        <v>34</v>
      </c>
      <c r="C939" s="84" t="s">
        <v>1103</v>
      </c>
      <c r="D939" s="84">
        <v>2018</v>
      </c>
      <c r="E939" s="84">
        <v>28</v>
      </c>
      <c r="F939" s="84" t="s">
        <v>1375</v>
      </c>
      <c r="G939" s="84" t="s">
        <v>1373</v>
      </c>
      <c r="H939" s="93" t="s">
        <v>1967</v>
      </c>
      <c r="I939" s="94">
        <v>7.0000000000000007E-2</v>
      </c>
      <c r="J939" s="93" t="s">
        <v>1075</v>
      </c>
      <c r="K939" s="184">
        <v>27.5</v>
      </c>
      <c r="L939" s="185">
        <v>1</v>
      </c>
      <c r="M939" s="96">
        <v>26</v>
      </c>
      <c r="N939" s="96">
        <v>0</v>
      </c>
      <c r="O939" s="96">
        <v>0</v>
      </c>
      <c r="P939" s="96">
        <v>0</v>
      </c>
      <c r="Q939" s="185">
        <v>0</v>
      </c>
      <c r="R939" s="96">
        <v>8</v>
      </c>
      <c r="S939" s="96">
        <v>132</v>
      </c>
      <c r="T939" s="96">
        <v>5</v>
      </c>
      <c r="U939" s="96">
        <v>16</v>
      </c>
      <c r="V939" s="96">
        <v>1</v>
      </c>
      <c r="W939" s="185">
        <v>20</v>
      </c>
      <c r="X939" s="96">
        <v>80</v>
      </c>
      <c r="Y939" s="96">
        <v>35</v>
      </c>
      <c r="AA939" s="96">
        <v>2</v>
      </c>
      <c r="AB939" s="96">
        <v>1</v>
      </c>
      <c r="AC939" s="96">
        <v>0</v>
      </c>
      <c r="AD939" s="96">
        <v>22</v>
      </c>
      <c r="AE939" s="188"/>
      <c r="AF939" s="96">
        <v>29</v>
      </c>
      <c r="AG939" s="97">
        <v>9.4</v>
      </c>
      <c r="AH939" s="98">
        <v>1.3</v>
      </c>
      <c r="AI939" s="97">
        <v>7.3</v>
      </c>
      <c r="AJ939" s="97">
        <v>5</v>
      </c>
      <c r="AK939" s="99">
        <v>1.74</v>
      </c>
      <c r="AL939" s="100">
        <v>0.33300000000000002</v>
      </c>
      <c r="AM939" s="99">
        <v>1.88</v>
      </c>
      <c r="AN939" s="99">
        <v>2.4900000000000002</v>
      </c>
      <c r="AO939" s="99">
        <v>0.09</v>
      </c>
      <c r="AP939" s="101">
        <v>0</v>
      </c>
      <c r="AT939" s="191">
        <v>0</v>
      </c>
      <c r="AU939" s="84">
        <v>484</v>
      </c>
      <c r="AV939" s="84">
        <v>118</v>
      </c>
      <c r="AX939" s="84" t="s">
        <v>1945</v>
      </c>
      <c r="AY939" s="97">
        <v>38.299999999999997</v>
      </c>
      <c r="AZ939" s="94">
        <v>5.4</v>
      </c>
      <c r="BA939" s="96">
        <v>99</v>
      </c>
      <c r="BB939" s="96">
        <v>8</v>
      </c>
      <c r="BC939" s="84" t="s">
        <v>1945</v>
      </c>
      <c r="BD939" s="97">
        <v>44.7</v>
      </c>
      <c r="BE939" s="94">
        <v>5.28</v>
      </c>
      <c r="BF939" s="96">
        <v>104</v>
      </c>
      <c r="BG939" s="96">
        <v>10</v>
      </c>
      <c r="BH939" s="97"/>
      <c r="BK939" s="96"/>
      <c r="BL939" s="94"/>
      <c r="BM939" s="195"/>
      <c r="BN939" s="70" t="s">
        <v>1065</v>
      </c>
      <c r="BO939" s="104"/>
      <c r="BP939" s="84" t="s">
        <v>2614</v>
      </c>
      <c r="BQ939" s="84">
        <v>607706</v>
      </c>
      <c r="BR939" s="195" t="s">
        <v>3790</v>
      </c>
      <c r="BS939" s="195" t="s">
        <v>6270</v>
      </c>
      <c r="BT939" s="195" t="s">
        <v>4389</v>
      </c>
      <c r="BU939" s="84" t="s">
        <v>5536</v>
      </c>
      <c r="BV939" s="84" t="s">
        <v>4718</v>
      </c>
    </row>
    <row r="940" spans="1:74" x14ac:dyDescent="0.3">
      <c r="A940" s="84" t="s">
        <v>4548</v>
      </c>
      <c r="B940" s="84" t="s">
        <v>234</v>
      </c>
      <c r="C940" s="84" t="s">
        <v>1065</v>
      </c>
      <c r="D940" s="84">
        <v>2018</v>
      </c>
      <c r="E940" s="84">
        <v>27</v>
      </c>
      <c r="F940" s="84" t="s">
        <v>1397</v>
      </c>
      <c r="G940" s="84" t="s">
        <v>1373</v>
      </c>
      <c r="H940" s="93" t="s">
        <v>1967</v>
      </c>
      <c r="I940" s="94">
        <v>7.0000000000000007E-2</v>
      </c>
      <c r="J940" s="93" t="s">
        <v>1075</v>
      </c>
      <c r="K940" s="184">
        <v>27.2</v>
      </c>
      <c r="L940" s="185">
        <v>1</v>
      </c>
      <c r="M940" s="96">
        <v>27</v>
      </c>
      <c r="N940" s="96">
        <v>0</v>
      </c>
      <c r="O940" s="96">
        <v>0</v>
      </c>
      <c r="P940" s="96">
        <v>0</v>
      </c>
      <c r="Q940" s="185">
        <v>0</v>
      </c>
      <c r="R940" s="96">
        <v>9</v>
      </c>
      <c r="S940" s="96">
        <v>126</v>
      </c>
      <c r="T940" s="96">
        <v>5</v>
      </c>
      <c r="U940" s="96">
        <v>13</v>
      </c>
      <c r="V940" s="96">
        <v>1</v>
      </c>
      <c r="W940" s="185">
        <v>22</v>
      </c>
      <c r="X940" s="96">
        <v>81</v>
      </c>
      <c r="Y940" s="96">
        <v>30</v>
      </c>
      <c r="AA940" s="96">
        <v>2</v>
      </c>
      <c r="AB940" s="96">
        <v>1</v>
      </c>
      <c r="AC940" s="96">
        <v>0</v>
      </c>
      <c r="AD940" s="96">
        <v>18</v>
      </c>
      <c r="AE940" s="188"/>
      <c r="AF940" s="96">
        <v>26</v>
      </c>
      <c r="AG940" s="97">
        <v>8.4</v>
      </c>
      <c r="AH940" s="98">
        <v>1.6</v>
      </c>
      <c r="AI940" s="97">
        <v>7.5</v>
      </c>
      <c r="AJ940" s="97">
        <v>4.4000000000000004</v>
      </c>
      <c r="AK940" s="99">
        <v>1.64</v>
      </c>
      <c r="AL940" s="100">
        <v>0.316</v>
      </c>
      <c r="AM940" s="99">
        <v>1.68</v>
      </c>
      <c r="AN940" s="99">
        <v>2.3199999999999998</v>
      </c>
      <c r="AO940" s="99">
        <v>0.09</v>
      </c>
      <c r="AP940" s="101">
        <v>0</v>
      </c>
      <c r="AT940" s="191">
        <v>0</v>
      </c>
      <c r="AU940" s="84">
        <v>459</v>
      </c>
      <c r="AV940" s="84">
        <v>93</v>
      </c>
      <c r="AX940" s="84" t="s">
        <v>1945</v>
      </c>
      <c r="AY940" s="97">
        <v>38.200000000000003</v>
      </c>
      <c r="AZ940" s="94">
        <v>5.17</v>
      </c>
      <c r="BA940" s="96">
        <v>95</v>
      </c>
      <c r="BB940" s="96">
        <v>10</v>
      </c>
      <c r="BC940" s="84" t="s">
        <v>1945</v>
      </c>
      <c r="BD940" s="97">
        <v>44.7</v>
      </c>
      <c r="BE940" s="94">
        <v>5.13</v>
      </c>
      <c r="BF940" s="96">
        <v>101</v>
      </c>
      <c r="BG940" s="96">
        <v>11</v>
      </c>
      <c r="BH940" s="97"/>
      <c r="BK940" s="96"/>
      <c r="BL940" s="94"/>
      <c r="BM940" s="195"/>
      <c r="BN940" s="70" t="s">
        <v>1065</v>
      </c>
      <c r="BO940" s="104"/>
      <c r="BP940" s="84" t="s">
        <v>4549</v>
      </c>
      <c r="BQ940" s="84">
        <v>608167</v>
      </c>
      <c r="BR940" s="195" t="s">
        <v>3795</v>
      </c>
      <c r="BS940" s="195" t="s">
        <v>4400</v>
      </c>
      <c r="BT940" s="195" t="s">
        <v>1231</v>
      </c>
      <c r="BU940" s="84" t="s">
        <v>1113</v>
      </c>
      <c r="BV940" s="84" t="s">
        <v>4718</v>
      </c>
    </row>
    <row r="941" spans="1:74" x14ac:dyDescent="0.3">
      <c r="A941" s="84" t="s">
        <v>7073</v>
      </c>
      <c r="B941" s="84" t="s">
        <v>68</v>
      </c>
      <c r="C941" s="84" t="s">
        <v>1103</v>
      </c>
      <c r="F941" s="84" t="s">
        <v>1101</v>
      </c>
      <c r="G941" s="84" t="s">
        <v>1063</v>
      </c>
      <c r="K941" s="184"/>
      <c r="L941" s="185"/>
      <c r="Q941" s="185"/>
      <c r="W941" s="185"/>
      <c r="AE941" s="188"/>
      <c r="AT941" s="191"/>
      <c r="AV941" s="84"/>
      <c r="AX941" s="84"/>
      <c r="AY941" s="97"/>
      <c r="AZ941" s="94"/>
      <c r="BA941" s="96"/>
      <c r="BB941" s="96"/>
      <c r="BC941" s="84"/>
      <c r="BD941" s="97"/>
      <c r="BE941" s="94"/>
      <c r="BF941" s="96"/>
      <c r="BG941" s="96"/>
      <c r="BH941" s="97"/>
      <c r="BK941" s="96"/>
      <c r="BL941" s="94"/>
      <c r="BM941" s="195"/>
      <c r="BN941" s="70" t="s">
        <v>1065</v>
      </c>
      <c r="BO941" s="104"/>
      <c r="BQ941" s="84">
        <v>431148</v>
      </c>
      <c r="BR941" s="195"/>
      <c r="BS941" s="195"/>
      <c r="BT941" s="195"/>
      <c r="BV941" s="84" t="s">
        <v>4689</v>
      </c>
    </row>
    <row r="942" spans="1:74" x14ac:dyDescent="0.3">
      <c r="A942" s="84" t="s">
        <v>7074</v>
      </c>
      <c r="B942" s="84" t="s">
        <v>7075</v>
      </c>
      <c r="C942" s="84" t="s">
        <v>1065</v>
      </c>
      <c r="F942" s="84" t="s">
        <v>1100</v>
      </c>
      <c r="G942" s="84" t="s">
        <v>1063</v>
      </c>
      <c r="K942" s="184"/>
      <c r="L942" s="185"/>
      <c r="Q942" s="185"/>
      <c r="W942" s="185"/>
      <c r="AE942" s="188"/>
      <c r="AT942" s="191"/>
      <c r="AV942" s="84"/>
      <c r="AX942" s="84"/>
      <c r="AY942" s="97"/>
      <c r="AZ942" s="94"/>
      <c r="BA942" s="96"/>
      <c r="BB942" s="96"/>
      <c r="BC942" s="84"/>
      <c r="BD942" s="97"/>
      <c r="BE942" s="94"/>
      <c r="BF942" s="96"/>
      <c r="BG942" s="96"/>
      <c r="BH942" s="97"/>
      <c r="BK942" s="96"/>
      <c r="BL942" s="94"/>
      <c r="BM942" s="195"/>
      <c r="BN942" s="70" t="s">
        <v>1065</v>
      </c>
      <c r="BO942" s="104"/>
      <c r="BQ942" s="84">
        <v>571945</v>
      </c>
      <c r="BR942" s="195"/>
      <c r="BS942" s="195"/>
      <c r="BT942" s="195"/>
      <c r="BV942" s="84" t="s">
        <v>4689</v>
      </c>
    </row>
    <row r="943" spans="1:74" x14ac:dyDescent="0.3">
      <c r="A943" s="84" t="s">
        <v>7076</v>
      </c>
      <c r="B943" s="84" t="s">
        <v>2052</v>
      </c>
      <c r="C943" s="84" t="s">
        <v>1103</v>
      </c>
      <c r="F943" s="84" t="s">
        <v>1101</v>
      </c>
      <c r="G943" s="84" t="s">
        <v>1063</v>
      </c>
      <c r="K943" s="184"/>
      <c r="L943" s="185"/>
      <c r="Q943" s="185"/>
      <c r="W943" s="185"/>
      <c r="AE943" s="188"/>
      <c r="AT943" s="191"/>
      <c r="AV943" s="84"/>
      <c r="AX943" s="84"/>
      <c r="AY943" s="97"/>
      <c r="AZ943" s="94"/>
      <c r="BA943" s="96"/>
      <c r="BB943" s="96"/>
      <c r="BC943" s="84"/>
      <c r="BD943" s="97"/>
      <c r="BE943" s="94"/>
      <c r="BF943" s="96"/>
      <c r="BG943" s="96"/>
      <c r="BH943" s="97"/>
      <c r="BK943" s="96"/>
      <c r="BL943" s="94"/>
      <c r="BM943" s="195"/>
      <c r="BN943" s="70" t="s">
        <v>1065</v>
      </c>
      <c r="BO943" s="104"/>
      <c r="BQ943" s="84">
        <v>592145</v>
      </c>
      <c r="BR943" s="195"/>
      <c r="BS943" s="195"/>
      <c r="BT943" s="195"/>
      <c r="BV943" s="84" t="s">
        <v>4689</v>
      </c>
    </row>
    <row r="944" spans="1:74" x14ac:dyDescent="0.3">
      <c r="A944" s="84" t="s">
        <v>147</v>
      </c>
      <c r="B944" s="84" t="s">
        <v>371</v>
      </c>
      <c r="C944" s="84" t="s">
        <v>1065</v>
      </c>
      <c r="F944" s="84" t="s">
        <v>1104</v>
      </c>
      <c r="G944" s="84" t="s">
        <v>1063</v>
      </c>
      <c r="K944" s="184"/>
      <c r="L944" s="185"/>
      <c r="Q944" s="185"/>
      <c r="W944" s="185"/>
      <c r="AE944" s="188"/>
      <c r="AT944" s="191"/>
      <c r="AV944" s="84"/>
      <c r="AX944" s="84"/>
      <c r="AY944" s="97"/>
      <c r="AZ944" s="94"/>
      <c r="BA944" s="96"/>
      <c r="BB944" s="96"/>
      <c r="BC944" s="84"/>
      <c r="BD944" s="97"/>
      <c r="BE944" s="94"/>
      <c r="BF944" s="96"/>
      <c r="BG944" s="96"/>
      <c r="BH944" s="97"/>
      <c r="BK944" s="96"/>
      <c r="BL944" s="94"/>
      <c r="BM944" s="195"/>
      <c r="BN944" s="70" t="s">
        <v>1065</v>
      </c>
      <c r="BO944" s="104"/>
      <c r="BQ944" s="84">
        <v>592438</v>
      </c>
      <c r="BR944" s="195"/>
      <c r="BS944" s="195"/>
      <c r="BT944" s="195"/>
      <c r="BV944" s="84" t="s">
        <v>4689</v>
      </c>
    </row>
    <row r="945" spans="1:74" x14ac:dyDescent="0.3">
      <c r="A945" s="84" t="s">
        <v>7077</v>
      </c>
      <c r="B945" s="84" t="s">
        <v>161</v>
      </c>
      <c r="C945" s="84" t="s">
        <v>1065</v>
      </c>
      <c r="F945" s="84" t="s">
        <v>1106</v>
      </c>
      <c r="G945" s="84" t="s">
        <v>1063</v>
      </c>
      <c r="K945" s="184"/>
      <c r="L945" s="185"/>
      <c r="Q945" s="185"/>
      <c r="W945" s="185"/>
      <c r="AE945" s="188"/>
      <c r="AT945" s="191"/>
      <c r="AV945" s="84"/>
      <c r="AX945" s="84"/>
      <c r="AY945" s="97"/>
      <c r="AZ945" s="94"/>
      <c r="BA945" s="96"/>
      <c r="BB945" s="96"/>
      <c r="BC945" s="84"/>
      <c r="BD945" s="97"/>
      <c r="BE945" s="94"/>
      <c r="BF945" s="96"/>
      <c r="BG945" s="96"/>
      <c r="BH945" s="97"/>
      <c r="BK945" s="96"/>
      <c r="BL945" s="94"/>
      <c r="BM945" s="195"/>
      <c r="BN945" s="70" t="s">
        <v>1065</v>
      </c>
      <c r="BO945" s="104"/>
      <c r="BQ945" s="84">
        <v>592468</v>
      </c>
      <c r="BR945" s="195"/>
      <c r="BS945" s="195"/>
      <c r="BT945" s="195"/>
      <c r="BV945" s="84" t="s">
        <v>4689</v>
      </c>
    </row>
    <row r="946" spans="1:74" x14ac:dyDescent="0.3">
      <c r="A946" s="84" t="s">
        <v>7078</v>
      </c>
      <c r="B946" s="84" t="s">
        <v>7079</v>
      </c>
      <c r="C946" s="84" t="s">
        <v>1103</v>
      </c>
      <c r="F946" s="84" t="s">
        <v>1070</v>
      </c>
      <c r="G946" s="84" t="s">
        <v>1063</v>
      </c>
      <c r="K946" s="184"/>
      <c r="L946" s="185"/>
      <c r="Q946" s="185"/>
      <c r="W946" s="185"/>
      <c r="AE946" s="188"/>
      <c r="AT946" s="191"/>
      <c r="AV946" s="84"/>
      <c r="AX946" s="84"/>
      <c r="AY946" s="97"/>
      <c r="AZ946" s="94"/>
      <c r="BA946" s="96"/>
      <c r="BB946" s="96"/>
      <c r="BC946" s="84"/>
      <c r="BD946" s="97"/>
      <c r="BE946" s="94"/>
      <c r="BF946" s="96"/>
      <c r="BG946" s="96"/>
      <c r="BH946" s="97"/>
      <c r="BK946" s="96"/>
      <c r="BL946" s="94"/>
      <c r="BM946" s="195"/>
      <c r="BN946" s="70" t="s">
        <v>1065</v>
      </c>
      <c r="BO946" s="104"/>
      <c r="BQ946" s="84">
        <v>592767</v>
      </c>
      <c r="BR946" s="195"/>
      <c r="BS946" s="195"/>
      <c r="BT946" s="195"/>
      <c r="BV946" s="84" t="s">
        <v>4689</v>
      </c>
    </row>
    <row r="947" spans="1:74" x14ac:dyDescent="0.3">
      <c r="A947" s="84" t="s">
        <v>7080</v>
      </c>
      <c r="B947" s="84" t="s">
        <v>344</v>
      </c>
      <c r="C947" s="84" t="s">
        <v>1065</v>
      </c>
      <c r="F947" s="84" t="s">
        <v>1093</v>
      </c>
      <c r="G947" s="84" t="s">
        <v>1063</v>
      </c>
      <c r="K947" s="184"/>
      <c r="L947" s="185"/>
      <c r="Q947" s="185"/>
      <c r="W947" s="185"/>
      <c r="AE947" s="188"/>
      <c r="AT947" s="191"/>
      <c r="AV947" s="84"/>
      <c r="AX947" s="84"/>
      <c r="AY947" s="97"/>
      <c r="AZ947" s="94"/>
      <c r="BA947" s="96"/>
      <c r="BB947" s="96"/>
      <c r="BC947" s="84"/>
      <c r="BD947" s="97"/>
      <c r="BE947" s="94"/>
      <c r="BF947" s="96"/>
      <c r="BG947" s="96"/>
      <c r="BH947" s="97"/>
      <c r="BK947" s="96"/>
      <c r="BL947" s="94"/>
      <c r="BM947" s="195"/>
      <c r="BN947" s="70" t="s">
        <v>1065</v>
      </c>
      <c r="BO947" s="104"/>
      <c r="BQ947" s="84">
        <v>592848</v>
      </c>
      <c r="BR947" s="195"/>
      <c r="BS947" s="195"/>
      <c r="BT947" s="195"/>
      <c r="BV947" s="84" t="s">
        <v>4689</v>
      </c>
    </row>
    <row r="948" spans="1:74" x14ac:dyDescent="0.3">
      <c r="A948" s="84" t="s">
        <v>3019</v>
      </c>
      <c r="B948" s="84" t="s">
        <v>7081</v>
      </c>
      <c r="C948" s="84" t="s">
        <v>1065</v>
      </c>
      <c r="F948" s="84" t="s">
        <v>1104</v>
      </c>
      <c r="G948" s="84" t="s">
        <v>1063</v>
      </c>
      <c r="K948" s="184"/>
      <c r="L948" s="185"/>
      <c r="Q948" s="185"/>
      <c r="W948" s="185"/>
      <c r="AE948" s="188"/>
      <c r="AT948" s="191"/>
      <c r="AV948" s="84"/>
      <c r="AX948" s="84"/>
      <c r="AY948" s="97"/>
      <c r="AZ948" s="94"/>
      <c r="BA948" s="96"/>
      <c r="BB948" s="96"/>
      <c r="BC948" s="84"/>
      <c r="BD948" s="97"/>
      <c r="BE948" s="94"/>
      <c r="BF948" s="96"/>
      <c r="BG948" s="96"/>
      <c r="BH948" s="97"/>
      <c r="BK948" s="96"/>
      <c r="BL948" s="94"/>
      <c r="BM948" s="195"/>
      <c r="BN948" s="70" t="s">
        <v>1065</v>
      </c>
      <c r="BO948" s="104"/>
      <c r="BQ948" s="84">
        <v>593340</v>
      </c>
      <c r="BR948" s="195"/>
      <c r="BS948" s="195"/>
      <c r="BT948" s="195"/>
      <c r="BV948" s="84" t="s">
        <v>4689</v>
      </c>
    </row>
    <row r="949" spans="1:74" x14ac:dyDescent="0.3">
      <c r="A949" s="84" t="s">
        <v>7082</v>
      </c>
      <c r="B949" s="84" t="s">
        <v>67</v>
      </c>
      <c r="C949" s="84" t="s">
        <v>1065</v>
      </c>
      <c r="F949" s="84" t="s">
        <v>1104</v>
      </c>
      <c r="G949" s="84" t="s">
        <v>1063</v>
      </c>
      <c r="K949" s="184"/>
      <c r="L949" s="185"/>
      <c r="Q949" s="185"/>
      <c r="W949" s="185"/>
      <c r="AE949" s="188"/>
      <c r="AT949" s="191"/>
      <c r="AV949" s="84"/>
      <c r="AX949" s="84"/>
      <c r="AY949" s="97"/>
      <c r="AZ949" s="94"/>
      <c r="BA949" s="96"/>
      <c r="BB949" s="96"/>
      <c r="BC949" s="84"/>
      <c r="BD949" s="97"/>
      <c r="BE949" s="94"/>
      <c r="BF949" s="96"/>
      <c r="BG949" s="96"/>
      <c r="BH949" s="97"/>
      <c r="BK949" s="96"/>
      <c r="BL949" s="94"/>
      <c r="BM949" s="195"/>
      <c r="BN949" s="70" t="s">
        <v>1065</v>
      </c>
      <c r="BO949" s="104"/>
      <c r="BQ949" s="84">
        <v>595881</v>
      </c>
      <c r="BR949" s="195"/>
      <c r="BS949" s="195"/>
      <c r="BT949" s="195"/>
      <c r="BV949" s="84" t="s">
        <v>4689</v>
      </c>
    </row>
    <row r="950" spans="1:74" x14ac:dyDescent="0.3">
      <c r="A950" s="84" t="s">
        <v>7083</v>
      </c>
      <c r="B950" s="84" t="s">
        <v>7084</v>
      </c>
      <c r="C950" s="84" t="s">
        <v>1065</v>
      </c>
      <c r="F950" s="84" t="s">
        <v>1106</v>
      </c>
      <c r="G950" s="84" t="s">
        <v>1063</v>
      </c>
      <c r="K950" s="184"/>
      <c r="L950" s="185"/>
      <c r="Q950" s="185"/>
      <c r="W950" s="185"/>
      <c r="AE950" s="188"/>
      <c r="AT950" s="191"/>
      <c r="AV950" s="84"/>
      <c r="AX950" s="84"/>
      <c r="AY950" s="97"/>
      <c r="AZ950" s="94"/>
      <c r="BA950" s="96"/>
      <c r="BB950" s="96"/>
      <c r="BC950" s="84"/>
      <c r="BD950" s="97"/>
      <c r="BE950" s="94"/>
      <c r="BF950" s="96"/>
      <c r="BG950" s="96"/>
      <c r="BH950" s="97"/>
      <c r="BK950" s="96"/>
      <c r="BL950" s="94"/>
      <c r="BM950" s="195"/>
      <c r="BN950" s="70" t="s">
        <v>1065</v>
      </c>
      <c r="BO950" s="104"/>
      <c r="BQ950" s="84">
        <v>595897</v>
      </c>
      <c r="BR950" s="195"/>
      <c r="BS950" s="195"/>
      <c r="BT950" s="195"/>
      <c r="BV950" s="84" t="s">
        <v>4689</v>
      </c>
    </row>
    <row r="951" spans="1:74" x14ac:dyDescent="0.3">
      <c r="A951" s="84" t="s">
        <v>7085</v>
      </c>
      <c r="B951" s="84" t="s">
        <v>141</v>
      </c>
      <c r="C951" s="84" t="s">
        <v>1103</v>
      </c>
      <c r="F951" s="84" t="s">
        <v>1100</v>
      </c>
      <c r="G951" s="84" t="s">
        <v>1063</v>
      </c>
      <c r="K951" s="184"/>
      <c r="L951" s="185"/>
      <c r="Q951" s="185"/>
      <c r="W951" s="185"/>
      <c r="AE951" s="188"/>
      <c r="AT951" s="191"/>
      <c r="AV951" s="84"/>
      <c r="AX951" s="84"/>
      <c r="AY951" s="97"/>
      <c r="AZ951" s="94"/>
      <c r="BA951" s="96"/>
      <c r="BB951" s="96"/>
      <c r="BC951" s="84"/>
      <c r="BD951" s="97"/>
      <c r="BE951" s="94"/>
      <c r="BF951" s="96"/>
      <c r="BG951" s="96"/>
      <c r="BH951" s="97"/>
      <c r="BK951" s="96"/>
      <c r="BL951" s="94"/>
      <c r="BM951" s="195"/>
      <c r="BN951" s="70" t="s">
        <v>1065</v>
      </c>
      <c r="BO951" s="104"/>
      <c r="BQ951" s="84">
        <v>596295</v>
      </c>
      <c r="BR951" s="195"/>
      <c r="BS951" s="195"/>
      <c r="BT951" s="195"/>
      <c r="BV951" s="84" t="s">
        <v>4689</v>
      </c>
    </row>
    <row r="952" spans="1:74" x14ac:dyDescent="0.3">
      <c r="A952" s="84" t="s">
        <v>7086</v>
      </c>
      <c r="B952" s="84" t="s">
        <v>1836</v>
      </c>
      <c r="C952" s="84" t="s">
        <v>1065</v>
      </c>
      <c r="F952" s="84" t="s">
        <v>1106</v>
      </c>
      <c r="G952" s="84" t="s">
        <v>1063</v>
      </c>
      <c r="K952" s="184"/>
      <c r="L952" s="185"/>
      <c r="Q952" s="185"/>
      <c r="W952" s="185"/>
      <c r="AE952" s="188"/>
      <c r="AT952" s="191"/>
      <c r="AV952" s="84"/>
      <c r="AX952" s="84"/>
      <c r="AY952" s="97"/>
      <c r="AZ952" s="94"/>
      <c r="BA952" s="96"/>
      <c r="BB952" s="96"/>
      <c r="BC952" s="84"/>
      <c r="BD952" s="97"/>
      <c r="BE952" s="94"/>
      <c r="BF952" s="96"/>
      <c r="BG952" s="96"/>
      <c r="BH952" s="97"/>
      <c r="BK952" s="96"/>
      <c r="BL952" s="94"/>
      <c r="BM952" s="195"/>
      <c r="BN952" s="70" t="s">
        <v>1065</v>
      </c>
      <c r="BO952" s="104"/>
      <c r="BQ952" s="84">
        <v>605280</v>
      </c>
      <c r="BR952" s="195"/>
      <c r="BS952" s="195"/>
      <c r="BT952" s="195"/>
      <c r="BV952" s="84" t="s">
        <v>4689</v>
      </c>
    </row>
    <row r="953" spans="1:74" x14ac:dyDescent="0.3">
      <c r="A953" s="84" t="s">
        <v>7087</v>
      </c>
      <c r="B953" s="84" t="s">
        <v>306</v>
      </c>
      <c r="C953" s="84" t="s">
        <v>1065</v>
      </c>
      <c r="F953" s="84" t="s">
        <v>1111</v>
      </c>
      <c r="G953" s="84" t="s">
        <v>1063</v>
      </c>
      <c r="K953" s="184"/>
      <c r="L953" s="185"/>
      <c r="Q953" s="185"/>
      <c r="W953" s="185"/>
      <c r="AE953" s="188"/>
      <c r="AT953" s="191"/>
      <c r="AV953" s="84"/>
      <c r="AX953" s="84"/>
      <c r="AY953" s="97"/>
      <c r="AZ953" s="94"/>
      <c r="BA953" s="96"/>
      <c r="BB953" s="96"/>
      <c r="BC953" s="84"/>
      <c r="BD953" s="97"/>
      <c r="BE953" s="94"/>
      <c r="BF953" s="96"/>
      <c r="BG953" s="96"/>
      <c r="BH953" s="97"/>
      <c r="BK953" s="96"/>
      <c r="BL953" s="94"/>
      <c r="BM953" s="195"/>
      <c r="BN953" s="70" t="s">
        <v>1065</v>
      </c>
      <c r="BO953" s="104"/>
      <c r="BQ953" s="84">
        <v>605288</v>
      </c>
      <c r="BR953" s="195"/>
      <c r="BS953" s="195"/>
      <c r="BT953" s="195"/>
      <c r="BV953" s="84" t="s">
        <v>4689</v>
      </c>
    </row>
    <row r="954" spans="1:74" x14ac:dyDescent="0.3">
      <c r="A954" s="84" t="s">
        <v>7088</v>
      </c>
      <c r="B954" s="84" t="s">
        <v>947</v>
      </c>
      <c r="C954" s="84" t="s">
        <v>1103</v>
      </c>
      <c r="F954" s="84" t="s">
        <v>1101</v>
      </c>
      <c r="G954" s="84" t="s">
        <v>1063</v>
      </c>
      <c r="K954" s="184"/>
      <c r="L954" s="185"/>
      <c r="Q954" s="185"/>
      <c r="W954" s="185"/>
      <c r="AE954" s="188"/>
      <c r="AT954" s="191"/>
      <c r="AV954" s="84"/>
      <c r="AX954" s="84"/>
      <c r="AY954" s="97"/>
      <c r="AZ954" s="94"/>
      <c r="BA954" s="96"/>
      <c r="BB954" s="96"/>
      <c r="BC954" s="84"/>
      <c r="BD954" s="97"/>
      <c r="BE954" s="94"/>
      <c r="BF954" s="96"/>
      <c r="BG954" s="96"/>
      <c r="BH954" s="97"/>
      <c r="BK954" s="96"/>
      <c r="BL954" s="94"/>
      <c r="BM954" s="195"/>
      <c r="BN954" s="70" t="s">
        <v>1065</v>
      </c>
      <c r="BO954" s="104"/>
      <c r="BQ954" s="84">
        <v>605338</v>
      </c>
      <c r="BR954" s="195"/>
      <c r="BS954" s="195"/>
      <c r="BT954" s="195"/>
      <c r="BV954" s="84" t="s">
        <v>4689</v>
      </c>
    </row>
    <row r="955" spans="1:74" x14ac:dyDescent="0.3">
      <c r="A955" s="84" t="s">
        <v>3021</v>
      </c>
      <c r="B955" s="84" t="s">
        <v>40</v>
      </c>
      <c r="C955" s="84" t="s">
        <v>1103</v>
      </c>
      <c r="F955" s="84" t="s">
        <v>1104</v>
      </c>
      <c r="G955" s="84" t="s">
        <v>1063</v>
      </c>
      <c r="K955" s="184"/>
      <c r="L955" s="185"/>
      <c r="Q955" s="185"/>
      <c r="W955" s="185"/>
      <c r="AE955" s="188"/>
      <c r="AT955" s="191"/>
      <c r="AV955" s="84"/>
      <c r="AX955" s="84"/>
      <c r="AY955" s="97"/>
      <c r="AZ955" s="94"/>
      <c r="BA955" s="96"/>
      <c r="BB955" s="96"/>
      <c r="BC955" s="84"/>
      <c r="BD955" s="97"/>
      <c r="BE955" s="94"/>
      <c r="BF955" s="96"/>
      <c r="BG955" s="96"/>
      <c r="BH955" s="97"/>
      <c r="BK955" s="96"/>
      <c r="BL955" s="94"/>
      <c r="BM955" s="195"/>
      <c r="BN955" s="70" t="s">
        <v>1065</v>
      </c>
      <c r="BO955" s="104"/>
      <c r="BQ955" s="84">
        <v>605498</v>
      </c>
      <c r="BR955" s="195"/>
      <c r="BS955" s="195"/>
      <c r="BT955" s="195"/>
      <c r="BV955" s="84" t="s">
        <v>4689</v>
      </c>
    </row>
    <row r="956" spans="1:74" x14ac:dyDescent="0.3">
      <c r="A956" s="84" t="s">
        <v>7089</v>
      </c>
      <c r="B956" s="84" t="s">
        <v>141</v>
      </c>
      <c r="C956" s="84" t="s">
        <v>1065</v>
      </c>
      <c r="F956" s="84" t="s">
        <v>1085</v>
      </c>
      <c r="G956" s="84" t="s">
        <v>1063</v>
      </c>
      <c r="K956" s="184"/>
      <c r="L956" s="185"/>
      <c r="Q956" s="185"/>
      <c r="W956" s="185"/>
      <c r="AE956" s="188"/>
      <c r="AT956" s="191"/>
      <c r="AV956" s="84"/>
      <c r="AX956" s="84"/>
      <c r="AY956" s="97"/>
      <c r="AZ956" s="94"/>
      <c r="BA956" s="96"/>
      <c r="BB956" s="96"/>
      <c r="BC956" s="84"/>
      <c r="BD956" s="97"/>
      <c r="BE956" s="94"/>
      <c r="BF956" s="96"/>
      <c r="BG956" s="96"/>
      <c r="BH956" s="97"/>
      <c r="BK956" s="96"/>
      <c r="BL956" s="94"/>
      <c r="BM956" s="195"/>
      <c r="BN956" s="70" t="s">
        <v>1065</v>
      </c>
      <c r="BO956" s="104"/>
      <c r="BQ956" s="84">
        <v>608723</v>
      </c>
      <c r="BR956" s="195"/>
      <c r="BS956" s="195"/>
      <c r="BT956" s="195"/>
      <c r="BV956" s="84" t="s">
        <v>4689</v>
      </c>
    </row>
    <row r="957" spans="1:74" x14ac:dyDescent="0.3">
      <c r="A957" s="84" t="s">
        <v>7090</v>
      </c>
      <c r="B957" s="84" t="s">
        <v>7091</v>
      </c>
      <c r="C957" s="84" t="s">
        <v>1065</v>
      </c>
      <c r="F957" s="84" t="s">
        <v>1107</v>
      </c>
      <c r="G957" s="84" t="s">
        <v>1063</v>
      </c>
      <c r="K957" s="184"/>
      <c r="L957" s="185"/>
      <c r="Q957" s="185"/>
      <c r="W957" s="185"/>
      <c r="AE957" s="188"/>
      <c r="AT957" s="191"/>
      <c r="AV957" s="84"/>
      <c r="AX957" s="84"/>
      <c r="AY957" s="97"/>
      <c r="AZ957" s="94"/>
      <c r="BA957" s="96"/>
      <c r="BB957" s="96"/>
      <c r="BC957" s="84"/>
      <c r="BD957" s="97"/>
      <c r="BE957" s="94"/>
      <c r="BF957" s="96"/>
      <c r="BG957" s="96"/>
      <c r="BH957" s="97"/>
      <c r="BK957" s="96"/>
      <c r="BL957" s="94"/>
      <c r="BM957" s="195"/>
      <c r="BN957" s="70" t="s">
        <v>1065</v>
      </c>
      <c r="BO957" s="104"/>
      <c r="BQ957" s="84">
        <v>615698</v>
      </c>
      <c r="BR957" s="195"/>
      <c r="BS957" s="195"/>
      <c r="BT957" s="195"/>
      <c r="BV957" s="84" t="s">
        <v>4689</v>
      </c>
    </row>
    <row r="958" spans="1:74" x14ac:dyDescent="0.3">
      <c r="A958" s="84" t="s">
        <v>7092</v>
      </c>
      <c r="B958" s="84" t="s">
        <v>7093</v>
      </c>
      <c r="C958" s="84" t="s">
        <v>1065</v>
      </c>
      <c r="F958" s="84" t="s">
        <v>1070</v>
      </c>
      <c r="G958" s="84" t="s">
        <v>1063</v>
      </c>
      <c r="K958" s="184"/>
      <c r="L958" s="185"/>
      <c r="Q958" s="185"/>
      <c r="W958" s="185"/>
      <c r="AE958" s="188"/>
      <c r="AT958" s="191"/>
      <c r="AV958" s="84"/>
      <c r="AX958" s="84"/>
      <c r="AY958" s="97"/>
      <c r="AZ958" s="94"/>
      <c r="BA958" s="96"/>
      <c r="BB958" s="96"/>
      <c r="BC958" s="84"/>
      <c r="BD958" s="97"/>
      <c r="BE958" s="94"/>
      <c r="BF958" s="96"/>
      <c r="BG958" s="96"/>
      <c r="BH958" s="97"/>
      <c r="BK958" s="96"/>
      <c r="BL958" s="94"/>
      <c r="BM958" s="195"/>
      <c r="BN958" s="70" t="s">
        <v>1065</v>
      </c>
      <c r="BO958" s="104"/>
      <c r="BQ958" s="84">
        <v>621249</v>
      </c>
      <c r="BR958" s="195"/>
      <c r="BS958" s="195"/>
      <c r="BT958" s="195"/>
      <c r="BV958" s="84" t="s">
        <v>4689</v>
      </c>
    </row>
    <row r="959" spans="1:74" x14ac:dyDescent="0.3">
      <c r="A959" s="84" t="s">
        <v>271</v>
      </c>
      <c r="B959" s="84" t="s">
        <v>7094</v>
      </c>
      <c r="C959" s="84" t="s">
        <v>1065</v>
      </c>
      <c r="F959" s="84" t="s">
        <v>1089</v>
      </c>
      <c r="G959" s="84" t="s">
        <v>1063</v>
      </c>
      <c r="K959" s="184"/>
      <c r="L959" s="185"/>
      <c r="Q959" s="185"/>
      <c r="W959" s="185"/>
      <c r="AE959" s="188"/>
      <c r="AT959" s="191"/>
      <c r="AV959" s="84"/>
      <c r="AX959" s="84"/>
      <c r="AY959" s="97"/>
      <c r="AZ959" s="94"/>
      <c r="BA959" s="96"/>
      <c r="BB959" s="96"/>
      <c r="BC959" s="84"/>
      <c r="BD959" s="97"/>
      <c r="BE959" s="94"/>
      <c r="BF959" s="96"/>
      <c r="BG959" s="96"/>
      <c r="BH959" s="97"/>
      <c r="BK959" s="96"/>
      <c r="BL959" s="94"/>
      <c r="BM959" s="195"/>
      <c r="BN959" s="70" t="s">
        <v>1065</v>
      </c>
      <c r="BO959" s="104"/>
      <c r="BQ959" s="84">
        <v>622506</v>
      </c>
      <c r="BR959" s="195"/>
      <c r="BS959" s="195"/>
      <c r="BT959" s="195"/>
      <c r="BV959" s="84" t="s">
        <v>4689</v>
      </c>
    </row>
    <row r="960" spans="1:74" x14ac:dyDescent="0.3">
      <c r="A960" s="84" t="s">
        <v>517</v>
      </c>
      <c r="B960" s="84" t="s">
        <v>7095</v>
      </c>
      <c r="C960" s="84" t="s">
        <v>1065</v>
      </c>
      <c r="F960" s="84" t="s">
        <v>1081</v>
      </c>
      <c r="G960" s="84" t="s">
        <v>1063</v>
      </c>
      <c r="K960" s="184"/>
      <c r="L960" s="185"/>
      <c r="Q960" s="185"/>
      <c r="W960" s="185"/>
      <c r="AE960" s="188"/>
      <c r="AT960" s="191"/>
      <c r="AV960" s="84"/>
      <c r="AX960" s="84"/>
      <c r="AY960" s="97"/>
      <c r="AZ960" s="94"/>
      <c r="BA960" s="96"/>
      <c r="BB960" s="96"/>
      <c r="BC960" s="84"/>
      <c r="BD960" s="97"/>
      <c r="BE960" s="94"/>
      <c r="BF960" s="96"/>
      <c r="BG960" s="96"/>
      <c r="BH960" s="97"/>
      <c r="BK960" s="96"/>
      <c r="BL960" s="94"/>
      <c r="BM960" s="195"/>
      <c r="BN960" s="70" t="s">
        <v>1065</v>
      </c>
      <c r="BO960" s="104"/>
      <c r="BQ960" s="84">
        <v>622554</v>
      </c>
      <c r="BR960" s="195"/>
      <c r="BS960" s="195"/>
      <c r="BT960" s="195"/>
      <c r="BV960" s="84" t="s">
        <v>4689</v>
      </c>
    </row>
    <row r="961" spans="1:74" x14ac:dyDescent="0.3">
      <c r="A961" s="84" t="s">
        <v>7096</v>
      </c>
      <c r="B961" s="84" t="s">
        <v>38</v>
      </c>
      <c r="C961" s="84" t="s">
        <v>1065</v>
      </c>
      <c r="F961" s="84" t="s">
        <v>1074</v>
      </c>
      <c r="G961" s="84" t="s">
        <v>1063</v>
      </c>
      <c r="K961" s="184"/>
      <c r="L961" s="185"/>
      <c r="Q961" s="185"/>
      <c r="W961" s="185"/>
      <c r="AE961" s="188"/>
      <c r="AT961" s="191"/>
      <c r="AV961" s="84"/>
      <c r="AX961" s="84"/>
      <c r="AY961" s="97"/>
      <c r="AZ961" s="94"/>
      <c r="BA961" s="96"/>
      <c r="BB961" s="96"/>
      <c r="BC961" s="84"/>
      <c r="BD961" s="97"/>
      <c r="BE961" s="94"/>
      <c r="BF961" s="96"/>
      <c r="BG961" s="96"/>
      <c r="BH961" s="97"/>
      <c r="BK961" s="96"/>
      <c r="BL961" s="94"/>
      <c r="BM961" s="195"/>
      <c r="BN961" s="70" t="s">
        <v>1065</v>
      </c>
      <c r="BO961" s="104"/>
      <c r="BQ961" s="84">
        <v>624418</v>
      </c>
      <c r="BR961" s="195"/>
      <c r="BS961" s="195"/>
      <c r="BT961" s="195"/>
      <c r="BV961" s="84" t="s">
        <v>4689</v>
      </c>
    </row>
    <row r="962" spans="1:74" x14ac:dyDescent="0.3">
      <c r="A962" s="84" t="s">
        <v>7097</v>
      </c>
      <c r="B962" s="84" t="s">
        <v>324</v>
      </c>
      <c r="C962" s="84" t="s">
        <v>1065</v>
      </c>
      <c r="F962" s="84" t="s">
        <v>1085</v>
      </c>
      <c r="G962" s="84" t="s">
        <v>1063</v>
      </c>
      <c r="K962" s="184"/>
      <c r="L962" s="185"/>
      <c r="Q962" s="185"/>
      <c r="W962" s="185"/>
      <c r="AE962" s="188"/>
      <c r="AT962" s="191"/>
      <c r="AV962" s="84"/>
      <c r="AX962" s="84"/>
      <c r="AY962" s="97"/>
      <c r="AZ962" s="94"/>
      <c r="BA962" s="96"/>
      <c r="BB962" s="96"/>
      <c r="BC962" s="84"/>
      <c r="BD962" s="97"/>
      <c r="BE962" s="94"/>
      <c r="BF962" s="96"/>
      <c r="BG962" s="96"/>
      <c r="BH962" s="97"/>
      <c r="BK962" s="96"/>
      <c r="BL962" s="94"/>
      <c r="BM962" s="195"/>
      <c r="BN962" s="70" t="s">
        <v>1065</v>
      </c>
      <c r="BO962" s="104"/>
      <c r="BQ962" s="84">
        <v>640444</v>
      </c>
      <c r="BR962" s="195"/>
      <c r="BS962" s="195"/>
      <c r="BT962" s="195"/>
      <c r="BV962" s="84" t="s">
        <v>4689</v>
      </c>
    </row>
    <row r="963" spans="1:74" x14ac:dyDescent="0.3">
      <c r="A963" s="84" t="s">
        <v>7098</v>
      </c>
      <c r="B963" s="84" t="s">
        <v>7099</v>
      </c>
      <c r="C963" s="84" t="s">
        <v>1065</v>
      </c>
      <c r="F963" s="84" t="s">
        <v>1070</v>
      </c>
      <c r="G963" s="84" t="s">
        <v>1063</v>
      </c>
      <c r="K963" s="184"/>
      <c r="L963" s="185"/>
      <c r="Q963" s="185"/>
      <c r="W963" s="185"/>
      <c r="AE963" s="188"/>
      <c r="AT963" s="191"/>
      <c r="AV963" s="84"/>
      <c r="AX963" s="84"/>
      <c r="AY963" s="97"/>
      <c r="AZ963" s="94"/>
      <c r="BA963" s="96"/>
      <c r="BB963" s="96"/>
      <c r="BC963" s="84"/>
      <c r="BD963" s="97"/>
      <c r="BE963" s="94"/>
      <c r="BF963" s="96"/>
      <c r="BG963" s="96"/>
      <c r="BH963" s="97"/>
      <c r="BK963" s="96"/>
      <c r="BL963" s="94"/>
      <c r="BM963" s="195"/>
      <c r="BN963" s="70" t="s">
        <v>1065</v>
      </c>
      <c r="BO963" s="104"/>
      <c r="BQ963" s="84">
        <v>640470</v>
      </c>
      <c r="BR963" s="195"/>
      <c r="BS963" s="195"/>
      <c r="BT963" s="195"/>
      <c r="BV963" s="84" t="s">
        <v>4689</v>
      </c>
    </row>
    <row r="964" spans="1:74" x14ac:dyDescent="0.3">
      <c r="A964" s="84" t="s">
        <v>13</v>
      </c>
      <c r="B964" s="84" t="s">
        <v>7100</v>
      </c>
      <c r="C964" s="84" t="s">
        <v>1065</v>
      </c>
      <c r="F964" s="84" t="s">
        <v>1104</v>
      </c>
      <c r="G964" s="84" t="s">
        <v>1063</v>
      </c>
      <c r="K964" s="184"/>
      <c r="L964" s="185"/>
      <c r="Q964" s="185"/>
      <c r="W964" s="185"/>
      <c r="AE964" s="188"/>
      <c r="AT964" s="191"/>
      <c r="AV964" s="84"/>
      <c r="AX964" s="84"/>
      <c r="AY964" s="97"/>
      <c r="AZ964" s="94"/>
      <c r="BA964" s="96"/>
      <c r="BB964" s="96"/>
      <c r="BC964" s="84"/>
      <c r="BD964" s="97"/>
      <c r="BE964" s="94"/>
      <c r="BF964" s="96"/>
      <c r="BG964" s="96"/>
      <c r="BH964" s="97"/>
      <c r="BK964" s="96"/>
      <c r="BL964" s="94"/>
      <c r="BM964" s="195"/>
      <c r="BN964" s="70" t="s">
        <v>1065</v>
      </c>
      <c r="BO964" s="104"/>
      <c r="BQ964" s="84">
        <v>641312</v>
      </c>
      <c r="BR964" s="195"/>
      <c r="BS964" s="195"/>
      <c r="BT964" s="195"/>
      <c r="BV964" s="84" t="s">
        <v>4689</v>
      </c>
    </row>
    <row r="965" spans="1:74" x14ac:dyDescent="0.3">
      <c r="A965" s="84" t="s">
        <v>7101</v>
      </c>
      <c r="B965" s="84" t="s">
        <v>77</v>
      </c>
      <c r="C965" s="84" t="s">
        <v>1065</v>
      </c>
      <c r="F965" s="84" t="s">
        <v>1070</v>
      </c>
      <c r="G965" s="84" t="s">
        <v>1063</v>
      </c>
      <c r="K965" s="184"/>
      <c r="L965" s="185"/>
      <c r="Q965" s="185"/>
      <c r="W965" s="185"/>
      <c r="AE965" s="188"/>
      <c r="AT965" s="191"/>
      <c r="AV965" s="84"/>
      <c r="AX965" s="84"/>
      <c r="AY965" s="97"/>
      <c r="AZ965" s="94"/>
      <c r="BA965" s="96"/>
      <c r="BB965" s="96"/>
      <c r="BC965" s="84"/>
      <c r="BD965" s="97"/>
      <c r="BE965" s="94"/>
      <c r="BF965" s="96"/>
      <c r="BG965" s="96"/>
      <c r="BH965" s="97"/>
      <c r="BK965" s="96"/>
      <c r="BL965" s="94"/>
      <c r="BM965" s="195"/>
      <c r="BN965" s="70" t="s">
        <v>1065</v>
      </c>
      <c r="BO965" s="104"/>
      <c r="BQ965" s="84">
        <v>641461</v>
      </c>
      <c r="BR965" s="195"/>
      <c r="BS965" s="195"/>
      <c r="BT965" s="195"/>
      <c r="BV965" s="84" t="s">
        <v>4689</v>
      </c>
    </row>
    <row r="966" spans="1:74" x14ac:dyDescent="0.3">
      <c r="A966" s="84" t="s">
        <v>7102</v>
      </c>
      <c r="B966" s="84" t="s">
        <v>143</v>
      </c>
      <c r="C966" s="84" t="s">
        <v>1065</v>
      </c>
      <c r="F966" s="84" t="s">
        <v>1116</v>
      </c>
      <c r="G966" s="84" t="s">
        <v>1063</v>
      </c>
      <c r="K966" s="184"/>
      <c r="L966" s="185"/>
      <c r="Q966" s="185"/>
      <c r="W966" s="185"/>
      <c r="AE966" s="188"/>
      <c r="AT966" s="191"/>
      <c r="AV966" s="84"/>
      <c r="AX966" s="84"/>
      <c r="AY966" s="97"/>
      <c r="AZ966" s="94"/>
      <c r="BA966" s="96"/>
      <c r="BB966" s="96"/>
      <c r="BC966" s="84"/>
      <c r="BD966" s="97"/>
      <c r="BE966" s="94"/>
      <c r="BF966" s="96"/>
      <c r="BG966" s="96"/>
      <c r="BH966" s="97"/>
      <c r="BK966" s="96"/>
      <c r="BL966" s="94"/>
      <c r="BM966" s="195"/>
      <c r="BN966" s="70" t="s">
        <v>1065</v>
      </c>
      <c r="BO966" s="104"/>
      <c r="BQ966" s="84">
        <v>641541</v>
      </c>
      <c r="BR966" s="195"/>
      <c r="BS966" s="195"/>
      <c r="BT966" s="195"/>
      <c r="BV966" s="84" t="s">
        <v>4689</v>
      </c>
    </row>
    <row r="967" spans="1:74" x14ac:dyDescent="0.3">
      <c r="A967" s="84" t="s">
        <v>514</v>
      </c>
      <c r="B967" s="84" t="s">
        <v>7103</v>
      </c>
      <c r="C967" s="84" t="s">
        <v>1065</v>
      </c>
      <c r="F967" s="84" t="s">
        <v>1100</v>
      </c>
      <c r="G967" s="84" t="s">
        <v>1063</v>
      </c>
      <c r="K967" s="184"/>
      <c r="L967" s="185"/>
      <c r="Q967" s="185"/>
      <c r="W967" s="185"/>
      <c r="AE967" s="188"/>
      <c r="AT967" s="191"/>
      <c r="AV967" s="84"/>
      <c r="AX967" s="84"/>
      <c r="AY967" s="97"/>
      <c r="AZ967" s="94"/>
      <c r="BA967" s="96"/>
      <c r="BB967" s="96"/>
      <c r="BC967" s="84"/>
      <c r="BD967" s="97"/>
      <c r="BE967" s="94"/>
      <c r="BF967" s="96"/>
      <c r="BG967" s="96"/>
      <c r="BH967" s="97"/>
      <c r="BK967" s="96"/>
      <c r="BL967" s="94"/>
      <c r="BM967" s="195"/>
      <c r="BN967" s="70" t="s">
        <v>1065</v>
      </c>
      <c r="BO967" s="104"/>
      <c r="BQ967" s="84">
        <v>641632</v>
      </c>
      <c r="BR967" s="195"/>
      <c r="BS967" s="195"/>
      <c r="BT967" s="195"/>
      <c r="BV967" s="84" t="s">
        <v>4689</v>
      </c>
    </row>
    <row r="968" spans="1:74" x14ac:dyDescent="0.3">
      <c r="A968" s="84" t="s">
        <v>138</v>
      </c>
      <c r="B968" s="84" t="s">
        <v>7104</v>
      </c>
      <c r="C968" s="84" t="s">
        <v>1065</v>
      </c>
      <c r="F968" s="84" t="s">
        <v>1100</v>
      </c>
      <c r="G968" s="84" t="s">
        <v>1063</v>
      </c>
      <c r="K968" s="184"/>
      <c r="L968" s="185"/>
      <c r="Q968" s="185"/>
      <c r="W968" s="185"/>
      <c r="AE968" s="188"/>
      <c r="AT968" s="191"/>
      <c r="AV968" s="84"/>
      <c r="AX968" s="84"/>
      <c r="AY968" s="97"/>
      <c r="AZ968" s="94"/>
      <c r="BA968" s="96"/>
      <c r="BB968" s="96"/>
      <c r="BC968" s="84"/>
      <c r="BD968" s="97"/>
      <c r="BE968" s="94"/>
      <c r="BF968" s="96"/>
      <c r="BG968" s="96"/>
      <c r="BH968" s="97"/>
      <c r="BK968" s="96"/>
      <c r="BL968" s="94"/>
      <c r="BM968" s="195"/>
      <c r="BN968" s="70" t="s">
        <v>1065</v>
      </c>
      <c r="BO968" s="104"/>
      <c r="BQ968" s="84">
        <v>641712</v>
      </c>
      <c r="BR968" s="195"/>
      <c r="BS968" s="195"/>
      <c r="BT968" s="195"/>
      <c r="BV968" s="84" t="s">
        <v>4689</v>
      </c>
    </row>
    <row r="969" spans="1:74" x14ac:dyDescent="0.3">
      <c r="A969" s="84" t="s">
        <v>7105</v>
      </c>
      <c r="B969" s="84" t="s">
        <v>47</v>
      </c>
      <c r="C969" s="84" t="s">
        <v>1103</v>
      </c>
      <c r="F969" s="84" t="s">
        <v>1107</v>
      </c>
      <c r="G969" s="84" t="s">
        <v>1063</v>
      </c>
      <c r="K969" s="184"/>
      <c r="L969" s="185"/>
      <c r="Q969" s="185"/>
      <c r="W969" s="185"/>
      <c r="AE969" s="188"/>
      <c r="AT969" s="191"/>
      <c r="AV969" s="84"/>
      <c r="AX969" s="84"/>
      <c r="AY969" s="97"/>
      <c r="AZ969" s="94"/>
      <c r="BA969" s="96"/>
      <c r="BB969" s="96"/>
      <c r="BC969" s="84"/>
      <c r="BD969" s="97"/>
      <c r="BE969" s="94"/>
      <c r="BF969" s="96"/>
      <c r="BG969" s="96"/>
      <c r="BH969" s="97"/>
      <c r="BK969" s="96"/>
      <c r="BL969" s="94"/>
      <c r="BM969" s="195"/>
      <c r="BN969" s="70" t="s">
        <v>1065</v>
      </c>
      <c r="BO969" s="104"/>
      <c r="BQ969" s="84">
        <v>641778</v>
      </c>
      <c r="BR969" s="195"/>
      <c r="BS969" s="195"/>
      <c r="BT969" s="195"/>
      <c r="BV969" s="84" t="s">
        <v>4689</v>
      </c>
    </row>
    <row r="970" spans="1:74" x14ac:dyDescent="0.3">
      <c r="A970" s="84" t="s">
        <v>7106</v>
      </c>
      <c r="B970" s="84" t="s">
        <v>7107</v>
      </c>
      <c r="C970" s="84" t="s">
        <v>1103</v>
      </c>
      <c r="F970" s="84" t="s">
        <v>1093</v>
      </c>
      <c r="G970" s="84" t="s">
        <v>1063</v>
      </c>
      <c r="K970" s="184"/>
      <c r="L970" s="185"/>
      <c r="Q970" s="185"/>
      <c r="W970" s="185"/>
      <c r="AE970" s="188"/>
      <c r="AT970" s="191"/>
      <c r="AV970" s="84"/>
      <c r="AX970" s="84"/>
      <c r="AY970" s="97"/>
      <c r="AZ970" s="94"/>
      <c r="BA970" s="96"/>
      <c r="BB970" s="96"/>
      <c r="BC970" s="84"/>
      <c r="BD970" s="97"/>
      <c r="BE970" s="94"/>
      <c r="BF970" s="96"/>
      <c r="BG970" s="96"/>
      <c r="BH970" s="97"/>
      <c r="BK970" s="96"/>
      <c r="BL970" s="94"/>
      <c r="BM970" s="195"/>
      <c r="BN970" s="70" t="s">
        <v>1065</v>
      </c>
      <c r="BO970" s="104"/>
      <c r="BQ970" s="84">
        <v>642003</v>
      </c>
      <c r="BR970" s="195"/>
      <c r="BS970" s="195"/>
      <c r="BT970" s="195"/>
      <c r="BV970" s="84" t="s">
        <v>4689</v>
      </c>
    </row>
    <row r="971" spans="1:74" x14ac:dyDescent="0.3">
      <c r="A971" s="84" t="s">
        <v>7108</v>
      </c>
      <c r="B971" s="84" t="s">
        <v>42</v>
      </c>
      <c r="C971" s="84" t="s">
        <v>1065</v>
      </c>
      <c r="F971" s="84" t="s">
        <v>1567</v>
      </c>
      <c r="G971" s="84" t="s">
        <v>1063</v>
      </c>
      <c r="K971" s="184"/>
      <c r="L971" s="185"/>
      <c r="Q971" s="185"/>
      <c r="W971" s="185"/>
      <c r="AE971" s="188"/>
      <c r="AT971" s="191"/>
      <c r="AV971" s="84"/>
      <c r="AX971" s="84"/>
      <c r="AY971" s="97"/>
      <c r="AZ971" s="94"/>
      <c r="BA971" s="96"/>
      <c r="BB971" s="96"/>
      <c r="BC971" s="84"/>
      <c r="BD971" s="97"/>
      <c r="BE971" s="94"/>
      <c r="BF971" s="96"/>
      <c r="BG971" s="96"/>
      <c r="BH971" s="97"/>
      <c r="BK971" s="96"/>
      <c r="BL971" s="94"/>
      <c r="BM971" s="195"/>
      <c r="BN971" s="70" t="s">
        <v>1065</v>
      </c>
      <c r="BO971" s="104"/>
      <c r="BQ971" s="84">
        <v>642068</v>
      </c>
      <c r="BR971" s="195"/>
      <c r="BS971" s="195"/>
      <c r="BT971" s="195"/>
      <c r="BV971" s="84" t="s">
        <v>4689</v>
      </c>
    </row>
    <row r="972" spans="1:74" x14ac:dyDescent="0.3">
      <c r="A972" s="84" t="s">
        <v>444</v>
      </c>
      <c r="B972" s="84" t="s">
        <v>301</v>
      </c>
      <c r="C972" s="84" t="s">
        <v>1065</v>
      </c>
      <c r="F972" s="84" t="s">
        <v>1111</v>
      </c>
      <c r="G972" s="84" t="s">
        <v>1063</v>
      </c>
      <c r="K972" s="184"/>
      <c r="L972" s="185"/>
      <c r="Q972" s="185"/>
      <c r="W972" s="185"/>
      <c r="AE972" s="188"/>
      <c r="AT972" s="191"/>
      <c r="AV972" s="84"/>
      <c r="AX972" s="84"/>
      <c r="AY972" s="97"/>
      <c r="AZ972" s="94"/>
      <c r="BA972" s="96"/>
      <c r="BB972" s="96"/>
      <c r="BC972" s="84"/>
      <c r="BD972" s="97"/>
      <c r="BE972" s="94"/>
      <c r="BF972" s="96"/>
      <c r="BG972" s="96"/>
      <c r="BH972" s="97"/>
      <c r="BK972" s="96"/>
      <c r="BL972" s="94"/>
      <c r="BM972" s="195"/>
      <c r="BN972" s="70" t="s">
        <v>1065</v>
      </c>
      <c r="BO972" s="104"/>
      <c r="BQ972" s="84">
        <v>642547</v>
      </c>
      <c r="BR972" s="195"/>
      <c r="BS972" s="195"/>
      <c r="BT972" s="195"/>
      <c r="BV972" s="84" t="s">
        <v>4689</v>
      </c>
    </row>
    <row r="973" spans="1:74" x14ac:dyDescent="0.3">
      <c r="A973" s="84" t="s">
        <v>121</v>
      </c>
      <c r="B973" s="84" t="s">
        <v>7109</v>
      </c>
      <c r="C973" s="84" t="s">
        <v>1065</v>
      </c>
      <c r="F973" s="84" t="s">
        <v>1062</v>
      </c>
      <c r="G973" s="84" t="s">
        <v>1063</v>
      </c>
      <c r="K973" s="184"/>
      <c r="L973" s="185"/>
      <c r="Q973" s="185"/>
      <c r="W973" s="185"/>
      <c r="AE973" s="188"/>
      <c r="AT973" s="191"/>
      <c r="AV973" s="84"/>
      <c r="AX973" s="84"/>
      <c r="AY973" s="97"/>
      <c r="AZ973" s="94"/>
      <c r="BA973" s="96"/>
      <c r="BB973" s="96"/>
      <c r="BC973" s="84"/>
      <c r="BD973" s="97"/>
      <c r="BE973" s="94"/>
      <c r="BF973" s="96"/>
      <c r="BG973" s="96"/>
      <c r="BH973" s="97"/>
      <c r="BK973" s="96"/>
      <c r="BL973" s="94"/>
      <c r="BM973" s="195"/>
      <c r="BN973" s="70" t="s">
        <v>1065</v>
      </c>
      <c r="BO973" s="104"/>
      <c r="BQ973" s="84">
        <v>642571</v>
      </c>
      <c r="BR973" s="195"/>
      <c r="BS973" s="195"/>
      <c r="BT973" s="195"/>
      <c r="BV973" s="84" t="s">
        <v>4689</v>
      </c>
    </row>
    <row r="974" spans="1:74" x14ac:dyDescent="0.3">
      <c r="A974" s="84" t="s">
        <v>7110</v>
      </c>
      <c r="B974" s="84" t="s">
        <v>7111</v>
      </c>
      <c r="C974" s="84" t="s">
        <v>1065</v>
      </c>
      <c r="F974" s="84" t="s">
        <v>1081</v>
      </c>
      <c r="G974" s="84" t="s">
        <v>1063</v>
      </c>
      <c r="K974" s="184"/>
      <c r="L974" s="185"/>
      <c r="Q974" s="185"/>
      <c r="W974" s="185"/>
      <c r="AE974" s="188"/>
      <c r="AT974" s="191"/>
      <c r="AV974" s="84"/>
      <c r="AX974" s="84"/>
      <c r="AY974" s="97"/>
      <c r="AZ974" s="94"/>
      <c r="BA974" s="96"/>
      <c r="BB974" s="96"/>
      <c r="BC974" s="84"/>
      <c r="BD974" s="97"/>
      <c r="BE974" s="94"/>
      <c r="BF974" s="96"/>
      <c r="BG974" s="96"/>
      <c r="BH974" s="97"/>
      <c r="BK974" s="96"/>
      <c r="BL974" s="94"/>
      <c r="BM974" s="195"/>
      <c r="BN974" s="70" t="s">
        <v>1065</v>
      </c>
      <c r="BO974" s="104"/>
      <c r="BQ974" s="84">
        <v>642584</v>
      </c>
      <c r="BR974" s="195"/>
      <c r="BS974" s="195"/>
      <c r="BT974" s="195"/>
      <c r="BV974" s="84" t="s">
        <v>4689</v>
      </c>
    </row>
    <row r="975" spans="1:74" x14ac:dyDescent="0.3">
      <c r="A975" s="84" t="s">
        <v>7112</v>
      </c>
      <c r="B975" s="84" t="s">
        <v>3027</v>
      </c>
      <c r="C975" s="84" t="s">
        <v>1065</v>
      </c>
      <c r="F975" s="84" t="s">
        <v>1070</v>
      </c>
      <c r="G975" s="84" t="s">
        <v>1063</v>
      </c>
      <c r="K975" s="184"/>
      <c r="L975" s="185"/>
      <c r="Q975" s="185"/>
      <c r="W975" s="185"/>
      <c r="AE975" s="188"/>
      <c r="AT975" s="191"/>
      <c r="AV975" s="84"/>
      <c r="AX975" s="84"/>
      <c r="AY975" s="97"/>
      <c r="AZ975" s="94"/>
      <c r="BA975" s="96"/>
      <c r="BB975" s="96"/>
      <c r="BC975" s="84"/>
      <c r="BD975" s="97"/>
      <c r="BE975" s="94"/>
      <c r="BF975" s="96"/>
      <c r="BG975" s="96"/>
      <c r="BH975" s="97"/>
      <c r="BK975" s="96"/>
      <c r="BL975" s="94"/>
      <c r="BM975" s="195"/>
      <c r="BN975" s="70" t="s">
        <v>1065</v>
      </c>
      <c r="BO975" s="104"/>
      <c r="BQ975" s="84">
        <v>642601</v>
      </c>
      <c r="BR975" s="195"/>
      <c r="BS975" s="195"/>
      <c r="BT975" s="195"/>
      <c r="BV975" s="84" t="s">
        <v>4689</v>
      </c>
    </row>
    <row r="976" spans="1:74" x14ac:dyDescent="0.3">
      <c r="A976" s="84" t="s">
        <v>291</v>
      </c>
      <c r="B976" s="84" t="s">
        <v>7113</v>
      </c>
      <c r="C976" s="84" t="s">
        <v>1065</v>
      </c>
      <c r="F976" s="84" t="s">
        <v>1567</v>
      </c>
      <c r="G976" s="84" t="s">
        <v>1063</v>
      </c>
      <c r="K976" s="184"/>
      <c r="L976" s="185"/>
      <c r="Q976" s="185"/>
      <c r="W976" s="185"/>
      <c r="AE976" s="188"/>
      <c r="AT976" s="191"/>
      <c r="AV976" s="84"/>
      <c r="AX976" s="84"/>
      <c r="AY976" s="97"/>
      <c r="AZ976" s="94"/>
      <c r="BA976" s="96"/>
      <c r="BB976" s="96"/>
      <c r="BC976" s="84"/>
      <c r="BD976" s="97"/>
      <c r="BE976" s="94"/>
      <c r="BF976" s="96"/>
      <c r="BG976" s="96"/>
      <c r="BH976" s="97"/>
      <c r="BK976" s="96"/>
      <c r="BL976" s="94"/>
      <c r="BM976" s="195"/>
      <c r="BN976" s="70" t="s">
        <v>1065</v>
      </c>
      <c r="BO976" s="104"/>
      <c r="BQ976" s="84">
        <v>642701</v>
      </c>
      <c r="BR976" s="195"/>
      <c r="BS976" s="195"/>
      <c r="BT976" s="195"/>
      <c r="BV976" s="84" t="s">
        <v>4689</v>
      </c>
    </row>
    <row r="977" spans="1:74" x14ac:dyDescent="0.3">
      <c r="A977" s="84" t="s">
        <v>7114</v>
      </c>
      <c r="B977" s="84" t="s">
        <v>7115</v>
      </c>
      <c r="C977" s="84" t="s">
        <v>1065</v>
      </c>
      <c r="F977" s="84" t="s">
        <v>1104</v>
      </c>
      <c r="G977" s="84" t="s">
        <v>1063</v>
      </c>
      <c r="K977" s="184"/>
      <c r="L977" s="185"/>
      <c r="Q977" s="185"/>
      <c r="W977" s="185"/>
      <c r="AE977" s="188"/>
      <c r="AT977" s="191"/>
      <c r="AV977" s="84"/>
      <c r="AX977" s="84"/>
      <c r="AY977" s="97"/>
      <c r="AZ977" s="94"/>
      <c r="BA977" s="96"/>
      <c r="BB977" s="96"/>
      <c r="BC977" s="84"/>
      <c r="BD977" s="97"/>
      <c r="BE977" s="94"/>
      <c r="BF977" s="96"/>
      <c r="BG977" s="96"/>
      <c r="BH977" s="97"/>
      <c r="BK977" s="96"/>
      <c r="BL977" s="94"/>
      <c r="BM977" s="195"/>
      <c r="BN977" s="70" t="s">
        <v>1065</v>
      </c>
      <c r="BO977" s="104"/>
      <c r="BQ977" s="84">
        <v>642759</v>
      </c>
      <c r="BR977" s="195"/>
      <c r="BS977" s="195"/>
      <c r="BT977" s="195"/>
      <c r="BV977" s="84" t="s">
        <v>4689</v>
      </c>
    </row>
    <row r="978" spans="1:74" x14ac:dyDescent="0.3">
      <c r="A978" s="84" t="s">
        <v>354</v>
      </c>
      <c r="B978" s="84" t="s">
        <v>63</v>
      </c>
      <c r="C978" s="84" t="s">
        <v>1065</v>
      </c>
      <c r="F978" s="84" t="s">
        <v>1089</v>
      </c>
      <c r="G978" s="84" t="s">
        <v>1063</v>
      </c>
      <c r="K978" s="184"/>
      <c r="L978" s="185"/>
      <c r="Q978" s="185"/>
      <c r="W978" s="185"/>
      <c r="AE978" s="188"/>
      <c r="AT978" s="191"/>
      <c r="AV978" s="84"/>
      <c r="AX978" s="84"/>
      <c r="AY978" s="97"/>
      <c r="AZ978" s="94"/>
      <c r="BA978" s="96"/>
      <c r="BB978" s="96"/>
      <c r="BC978" s="84"/>
      <c r="BD978" s="97"/>
      <c r="BE978" s="94"/>
      <c r="BF978" s="96"/>
      <c r="BG978" s="96"/>
      <c r="BH978" s="97"/>
      <c r="BK978" s="96"/>
      <c r="BL978" s="94"/>
      <c r="BM978" s="195"/>
      <c r="BN978" s="70" t="s">
        <v>1065</v>
      </c>
      <c r="BO978" s="104"/>
      <c r="BQ978" s="84">
        <v>643290</v>
      </c>
      <c r="BR978" s="195"/>
      <c r="BS978" s="195"/>
      <c r="BT978" s="195"/>
      <c r="BV978" s="84" t="s">
        <v>4689</v>
      </c>
    </row>
    <row r="979" spans="1:74" x14ac:dyDescent="0.3">
      <c r="A979" s="84" t="s">
        <v>302</v>
      </c>
      <c r="B979" s="84" t="s">
        <v>5894</v>
      </c>
      <c r="C979" s="84" t="s">
        <v>1103</v>
      </c>
      <c r="F979" s="84" t="s">
        <v>1101</v>
      </c>
      <c r="G979" s="84" t="s">
        <v>1063</v>
      </c>
      <c r="K979" s="184"/>
      <c r="L979" s="185"/>
      <c r="Q979" s="185"/>
      <c r="W979" s="185"/>
      <c r="AE979" s="188"/>
      <c r="AT979" s="191"/>
      <c r="AV979" s="84"/>
      <c r="AX979" s="84"/>
      <c r="AY979" s="97"/>
      <c r="AZ979" s="94"/>
      <c r="BA979" s="96"/>
      <c r="BB979" s="96"/>
      <c r="BC979" s="84"/>
      <c r="BD979" s="97"/>
      <c r="BE979" s="94"/>
      <c r="BF979" s="96"/>
      <c r="BG979" s="96"/>
      <c r="BH979" s="97"/>
      <c r="BK979" s="96"/>
      <c r="BL979" s="94"/>
      <c r="BM979" s="195"/>
      <c r="BN979" s="70" t="s">
        <v>1065</v>
      </c>
      <c r="BO979" s="104"/>
      <c r="BQ979" s="84">
        <v>645307</v>
      </c>
      <c r="BR979" s="195"/>
      <c r="BS979" s="195"/>
      <c r="BT979" s="195"/>
      <c r="BV979" s="84" t="s">
        <v>4689</v>
      </c>
    </row>
    <row r="980" spans="1:74" x14ac:dyDescent="0.3">
      <c r="A980" s="84" t="s">
        <v>349</v>
      </c>
      <c r="B980" s="84" t="s">
        <v>95</v>
      </c>
      <c r="C980" s="84" t="s">
        <v>1065</v>
      </c>
      <c r="F980" s="84" t="s">
        <v>1106</v>
      </c>
      <c r="G980" s="84" t="s">
        <v>1063</v>
      </c>
      <c r="K980" s="184"/>
      <c r="L980" s="185"/>
      <c r="Q980" s="185"/>
      <c r="W980" s="185"/>
      <c r="AE980" s="188"/>
      <c r="AT980" s="191"/>
      <c r="AV980" s="84"/>
      <c r="AX980" s="84"/>
      <c r="AY980" s="97"/>
      <c r="AZ980" s="94"/>
      <c r="BA980" s="96"/>
      <c r="BB980" s="96"/>
      <c r="BC980" s="84"/>
      <c r="BD980" s="97"/>
      <c r="BE980" s="94"/>
      <c r="BF980" s="96"/>
      <c r="BG980" s="96"/>
      <c r="BH980" s="97"/>
      <c r="BK980" s="96"/>
      <c r="BL980" s="94"/>
      <c r="BM980" s="195"/>
      <c r="BN980" s="70" t="s">
        <v>1065</v>
      </c>
      <c r="BO980" s="104"/>
      <c r="BQ980" s="84">
        <v>650813</v>
      </c>
      <c r="BR980" s="195"/>
      <c r="BS980" s="195"/>
      <c r="BT980" s="195"/>
      <c r="BV980" s="84" t="s">
        <v>4689</v>
      </c>
    </row>
    <row r="981" spans="1:74" x14ac:dyDescent="0.3">
      <c r="A981" s="84" t="s">
        <v>7116</v>
      </c>
      <c r="B981" s="84" t="s">
        <v>7094</v>
      </c>
      <c r="C981" s="84" t="s">
        <v>1065</v>
      </c>
      <c r="F981" s="84" t="s">
        <v>1111</v>
      </c>
      <c r="G981" s="84" t="s">
        <v>1063</v>
      </c>
      <c r="K981" s="184"/>
      <c r="L981" s="185"/>
      <c r="Q981" s="185"/>
      <c r="W981" s="185"/>
      <c r="AE981" s="188"/>
      <c r="AT981" s="191"/>
      <c r="AV981" s="84"/>
      <c r="AX981" s="84"/>
      <c r="AY981" s="97"/>
      <c r="AZ981" s="94"/>
      <c r="BA981" s="96"/>
      <c r="BB981" s="96"/>
      <c r="BC981" s="84"/>
      <c r="BD981" s="97"/>
      <c r="BE981" s="94"/>
      <c r="BF981" s="96"/>
      <c r="BG981" s="96"/>
      <c r="BH981" s="97"/>
      <c r="BK981" s="96"/>
      <c r="BL981" s="94"/>
      <c r="BM981" s="195"/>
      <c r="BN981" s="70" t="s">
        <v>1065</v>
      </c>
      <c r="BO981" s="104"/>
      <c r="BQ981" s="84">
        <v>650959</v>
      </c>
      <c r="BR981" s="195"/>
      <c r="BS981" s="195"/>
      <c r="BT981" s="195"/>
      <c r="BV981" s="84" t="s">
        <v>4689</v>
      </c>
    </row>
    <row r="982" spans="1:74" x14ac:dyDescent="0.3">
      <c r="A982" s="84" t="s">
        <v>7117</v>
      </c>
      <c r="B982" s="84" t="s">
        <v>158</v>
      </c>
      <c r="C982" s="84" t="s">
        <v>1065</v>
      </c>
      <c r="F982" s="84" t="s">
        <v>1106</v>
      </c>
      <c r="G982" s="84" t="s">
        <v>1063</v>
      </c>
      <c r="K982" s="184"/>
      <c r="L982" s="185"/>
      <c r="Q982" s="185"/>
      <c r="W982" s="185"/>
      <c r="AE982" s="188"/>
      <c r="AT982" s="191"/>
      <c r="AV982" s="84"/>
      <c r="AX982" s="84"/>
      <c r="AY982" s="97"/>
      <c r="AZ982" s="94"/>
      <c r="BA982" s="96"/>
      <c r="BB982" s="96"/>
      <c r="BC982" s="84"/>
      <c r="BD982" s="97"/>
      <c r="BE982" s="94"/>
      <c r="BF982" s="96"/>
      <c r="BG982" s="96"/>
      <c r="BH982" s="97"/>
      <c r="BK982" s="96"/>
      <c r="BL982" s="94"/>
      <c r="BM982" s="195"/>
      <c r="BN982" s="70" t="s">
        <v>1065</v>
      </c>
      <c r="BO982" s="104"/>
      <c r="BQ982" s="84">
        <v>656605</v>
      </c>
      <c r="BR982" s="195"/>
      <c r="BS982" s="195"/>
      <c r="BT982" s="195"/>
      <c r="BV982" s="84" t="s">
        <v>4689</v>
      </c>
    </row>
    <row r="983" spans="1:74" x14ac:dyDescent="0.3">
      <c r="A983" s="84" t="s">
        <v>7118</v>
      </c>
      <c r="B983" s="84" t="s">
        <v>67</v>
      </c>
      <c r="C983" s="84" t="s">
        <v>1065</v>
      </c>
      <c r="F983" s="84" t="s">
        <v>1062</v>
      </c>
      <c r="G983" s="84" t="s">
        <v>1063</v>
      </c>
      <c r="K983" s="184"/>
      <c r="L983" s="185"/>
      <c r="Q983" s="185"/>
      <c r="W983" s="185"/>
      <c r="AE983" s="188"/>
      <c r="AT983" s="191"/>
      <c r="AV983" s="84"/>
      <c r="AX983" s="84"/>
      <c r="AY983" s="97"/>
      <c r="AZ983" s="94"/>
      <c r="BA983" s="96"/>
      <c r="BB983" s="96"/>
      <c r="BC983" s="84"/>
      <c r="BD983" s="97"/>
      <c r="BE983" s="94"/>
      <c r="BF983" s="96"/>
      <c r="BG983" s="96"/>
      <c r="BH983" s="97"/>
      <c r="BK983" s="96"/>
      <c r="BL983" s="94"/>
      <c r="BM983" s="195"/>
      <c r="BN983" s="70" t="s">
        <v>1065</v>
      </c>
      <c r="BO983" s="104"/>
      <c r="BQ983" s="84">
        <v>656626</v>
      </c>
      <c r="BR983" s="195"/>
      <c r="BS983" s="195"/>
      <c r="BT983" s="195"/>
      <c r="BV983" s="84" t="s">
        <v>4689</v>
      </c>
    </row>
    <row r="984" spans="1:74" x14ac:dyDescent="0.3">
      <c r="A984" s="84" t="s">
        <v>7119</v>
      </c>
      <c r="B984" s="84" t="s">
        <v>122</v>
      </c>
      <c r="C984" s="84" t="s">
        <v>1065</v>
      </c>
      <c r="F984" s="84" t="s">
        <v>1070</v>
      </c>
      <c r="G984" s="84" t="s">
        <v>1063</v>
      </c>
      <c r="K984" s="184"/>
      <c r="L984" s="185"/>
      <c r="Q984" s="185"/>
      <c r="W984" s="185"/>
      <c r="AE984" s="188"/>
      <c r="AT984" s="191"/>
      <c r="AV984" s="84"/>
      <c r="AX984" s="84"/>
      <c r="AY984" s="97"/>
      <c r="AZ984" s="94"/>
      <c r="BA984" s="96"/>
      <c r="BB984" s="96"/>
      <c r="BC984" s="84"/>
      <c r="BD984" s="97"/>
      <c r="BE984" s="94"/>
      <c r="BF984" s="96"/>
      <c r="BG984" s="96"/>
      <c r="BH984" s="97"/>
      <c r="BK984" s="96"/>
      <c r="BL984" s="94"/>
      <c r="BM984" s="195"/>
      <c r="BN984" s="70" t="s">
        <v>1065</v>
      </c>
      <c r="BO984" s="104"/>
      <c r="BQ984" s="84">
        <v>656638</v>
      </c>
      <c r="BR984" s="195"/>
      <c r="BS984" s="195"/>
      <c r="BT984" s="195"/>
      <c r="BV984" s="84" t="s">
        <v>4689</v>
      </c>
    </row>
    <row r="985" spans="1:74" x14ac:dyDescent="0.3">
      <c r="A985" s="84" t="s">
        <v>175</v>
      </c>
      <c r="B985" s="84" t="s">
        <v>1933</v>
      </c>
      <c r="C985" s="84" t="s">
        <v>1103</v>
      </c>
      <c r="F985" s="84" t="s">
        <v>1116</v>
      </c>
      <c r="G985" s="84" t="s">
        <v>1063</v>
      </c>
      <c r="K985" s="184"/>
      <c r="L985" s="185"/>
      <c r="Q985" s="185"/>
      <c r="W985" s="185"/>
      <c r="AE985" s="188"/>
      <c r="AT985" s="191"/>
      <c r="AV985" s="84"/>
      <c r="AX985" s="84"/>
      <c r="AY985" s="97"/>
      <c r="AZ985" s="94"/>
      <c r="BA985" s="96"/>
      <c r="BB985" s="96"/>
      <c r="BC985" s="84"/>
      <c r="BD985" s="97"/>
      <c r="BE985" s="94"/>
      <c r="BF985" s="96"/>
      <c r="BG985" s="96"/>
      <c r="BH985" s="97"/>
      <c r="BK985" s="96"/>
      <c r="BL985" s="94"/>
      <c r="BM985" s="195"/>
      <c r="BN985" s="70" t="s">
        <v>1065</v>
      </c>
      <c r="BO985" s="104"/>
      <c r="BQ985" s="84">
        <v>656744</v>
      </c>
      <c r="BR985" s="195"/>
      <c r="BS985" s="195"/>
      <c r="BT985" s="195"/>
      <c r="BV985" s="84" t="s">
        <v>4689</v>
      </c>
    </row>
    <row r="986" spans="1:74" x14ac:dyDescent="0.3">
      <c r="A986" s="84" t="s">
        <v>289</v>
      </c>
      <c r="B986" s="84" t="s">
        <v>95</v>
      </c>
      <c r="C986" s="84" t="s">
        <v>1065</v>
      </c>
      <c r="F986" s="84" t="s">
        <v>1111</v>
      </c>
      <c r="G986" s="84" t="s">
        <v>1063</v>
      </c>
      <c r="K986" s="184"/>
      <c r="L986" s="185"/>
      <c r="Q986" s="185"/>
      <c r="W986" s="185"/>
      <c r="AE986" s="188"/>
      <c r="AT986" s="191"/>
      <c r="AV986" s="84"/>
      <c r="AX986" s="84"/>
      <c r="AY986" s="97"/>
      <c r="AZ986" s="94"/>
      <c r="BA986" s="96"/>
      <c r="BB986" s="96"/>
      <c r="BC986" s="84"/>
      <c r="BD986" s="97"/>
      <c r="BE986" s="94"/>
      <c r="BF986" s="96"/>
      <c r="BG986" s="96"/>
      <c r="BH986" s="97"/>
      <c r="BK986" s="96"/>
      <c r="BL986" s="94"/>
      <c r="BM986" s="195"/>
      <c r="BN986" s="70" t="s">
        <v>1065</v>
      </c>
      <c r="BO986" s="104"/>
      <c r="BQ986" s="84">
        <v>656814</v>
      </c>
      <c r="BR986" s="195"/>
      <c r="BS986" s="195"/>
      <c r="BT986" s="195"/>
      <c r="BV986" s="84" t="s">
        <v>4689</v>
      </c>
    </row>
    <row r="987" spans="1:74" x14ac:dyDescent="0.3">
      <c r="A987" s="84" t="s">
        <v>2753</v>
      </c>
      <c r="B987" s="84" t="s">
        <v>88</v>
      </c>
      <c r="C987" s="84" t="s">
        <v>1103</v>
      </c>
      <c r="F987" s="84" t="s">
        <v>1089</v>
      </c>
      <c r="G987" s="84" t="s">
        <v>1063</v>
      </c>
      <c r="K987" s="184"/>
      <c r="L987" s="185"/>
      <c r="Q987" s="185"/>
      <c r="W987" s="185"/>
      <c r="AE987" s="188"/>
      <c r="AT987" s="191"/>
      <c r="AV987" s="84"/>
      <c r="AX987" s="84"/>
      <c r="AY987" s="97"/>
      <c r="AZ987" s="94"/>
      <c r="BA987" s="96"/>
      <c r="BB987" s="96"/>
      <c r="BC987" s="84"/>
      <c r="BD987" s="97"/>
      <c r="BE987" s="94"/>
      <c r="BF987" s="96"/>
      <c r="BG987" s="96"/>
      <c r="BH987" s="97"/>
      <c r="BK987" s="96"/>
      <c r="BL987" s="94"/>
      <c r="BM987" s="195"/>
      <c r="BN987" s="70" t="s">
        <v>1065</v>
      </c>
      <c r="BO987" s="104"/>
      <c r="BQ987" s="84">
        <v>656849</v>
      </c>
      <c r="BR987" s="195"/>
      <c r="BS987" s="195"/>
      <c r="BT987" s="195"/>
      <c r="BV987" s="84" t="s">
        <v>4689</v>
      </c>
    </row>
    <row r="988" spans="1:74" x14ac:dyDescent="0.3">
      <c r="A988" s="84" t="s">
        <v>2030</v>
      </c>
      <c r="B988" s="84" t="s">
        <v>215</v>
      </c>
      <c r="C988" s="84" t="s">
        <v>1103</v>
      </c>
      <c r="F988" s="84" t="s">
        <v>1085</v>
      </c>
      <c r="G988" s="84" t="s">
        <v>1063</v>
      </c>
      <c r="K988" s="184"/>
      <c r="L988" s="185"/>
      <c r="Q988" s="185"/>
      <c r="W988" s="185"/>
      <c r="AE988" s="188"/>
      <c r="AT988" s="191"/>
      <c r="AV988" s="84"/>
      <c r="AX988" s="84"/>
      <c r="AY988" s="97"/>
      <c r="AZ988" s="94"/>
      <c r="BA988" s="96"/>
      <c r="BB988" s="96"/>
      <c r="BC988" s="84"/>
      <c r="BD988" s="97"/>
      <c r="BE988" s="94"/>
      <c r="BF988" s="96"/>
      <c r="BG988" s="96"/>
      <c r="BH988" s="97"/>
      <c r="BK988" s="96"/>
      <c r="BL988" s="94"/>
      <c r="BM988" s="195"/>
      <c r="BN988" s="70" t="s">
        <v>1065</v>
      </c>
      <c r="BO988" s="104"/>
      <c r="BQ988" s="84">
        <v>656913</v>
      </c>
      <c r="BR988" s="195"/>
      <c r="BS988" s="195"/>
      <c r="BT988" s="195"/>
      <c r="BV988" s="84" t="s">
        <v>4689</v>
      </c>
    </row>
    <row r="989" spans="1:74" x14ac:dyDescent="0.3">
      <c r="A989" s="84" t="s">
        <v>7120</v>
      </c>
      <c r="B989" s="84" t="s">
        <v>63</v>
      </c>
      <c r="C989" s="84" t="s">
        <v>1103</v>
      </c>
      <c r="F989" s="84" t="s">
        <v>1070</v>
      </c>
      <c r="G989" s="84" t="s">
        <v>1063</v>
      </c>
      <c r="K989" s="184"/>
      <c r="L989" s="185"/>
      <c r="Q989" s="185"/>
      <c r="W989" s="185"/>
      <c r="AE989" s="188"/>
      <c r="AT989" s="191"/>
      <c r="AV989" s="84"/>
      <c r="AX989" s="84"/>
      <c r="AY989" s="97"/>
      <c r="AZ989" s="94"/>
      <c r="BA989" s="96"/>
      <c r="BB989" s="96"/>
      <c r="BC989" s="84"/>
      <c r="BD989" s="97"/>
      <c r="BE989" s="94"/>
      <c r="BF989" s="96"/>
      <c r="BG989" s="96"/>
      <c r="BH989" s="97"/>
      <c r="BK989" s="96"/>
      <c r="BL989" s="94"/>
      <c r="BM989" s="195"/>
      <c r="BN989" s="70" t="s">
        <v>1065</v>
      </c>
      <c r="BO989" s="104"/>
      <c r="BQ989" s="84">
        <v>657006</v>
      </c>
      <c r="BR989" s="195"/>
      <c r="BS989" s="195"/>
      <c r="BT989" s="195"/>
      <c r="BV989" s="84" t="s">
        <v>4689</v>
      </c>
    </row>
    <row r="990" spans="1:74" x14ac:dyDescent="0.3">
      <c r="A990" s="84" t="s">
        <v>7121</v>
      </c>
      <c r="B990" s="84" t="s">
        <v>7122</v>
      </c>
      <c r="C990" s="84" t="s">
        <v>1065</v>
      </c>
      <c r="F990" s="84" t="s">
        <v>1101</v>
      </c>
      <c r="G990" s="84" t="s">
        <v>1063</v>
      </c>
      <c r="K990" s="184"/>
      <c r="L990" s="185"/>
      <c r="Q990" s="185"/>
      <c r="W990" s="185"/>
      <c r="AE990" s="188"/>
      <c r="AT990" s="191"/>
      <c r="AV990" s="84"/>
      <c r="AX990" s="84"/>
      <c r="AY990" s="97"/>
      <c r="AZ990" s="94"/>
      <c r="BA990" s="96"/>
      <c r="BB990" s="96"/>
      <c r="BC990" s="84"/>
      <c r="BD990" s="97"/>
      <c r="BE990" s="94"/>
      <c r="BF990" s="96"/>
      <c r="BG990" s="96"/>
      <c r="BH990" s="97"/>
      <c r="BK990" s="96"/>
      <c r="BL990" s="94"/>
      <c r="BM990" s="195"/>
      <c r="BN990" s="70" t="s">
        <v>1065</v>
      </c>
      <c r="BO990" s="104"/>
      <c r="BQ990" s="84">
        <v>657053</v>
      </c>
      <c r="BR990" s="195"/>
      <c r="BS990" s="195"/>
      <c r="BT990" s="195"/>
      <c r="BV990" s="84" t="s">
        <v>4689</v>
      </c>
    </row>
    <row r="991" spans="1:74" x14ac:dyDescent="0.3">
      <c r="A991" s="84" t="s">
        <v>442</v>
      </c>
      <c r="B991" s="84" t="s">
        <v>29</v>
      </c>
      <c r="C991" s="84" t="s">
        <v>1065</v>
      </c>
      <c r="F991" s="84" t="s">
        <v>1101</v>
      </c>
      <c r="G991" s="84" t="s">
        <v>1063</v>
      </c>
      <c r="K991" s="184"/>
      <c r="L991" s="185"/>
      <c r="Q991" s="185"/>
      <c r="W991" s="185"/>
      <c r="AE991" s="188"/>
      <c r="AT991" s="191"/>
      <c r="AV991" s="84"/>
      <c r="AX991" s="84"/>
      <c r="AY991" s="97"/>
      <c r="AZ991" s="94"/>
      <c r="BA991" s="96"/>
      <c r="BB991" s="96"/>
      <c r="BC991" s="84"/>
      <c r="BD991" s="97"/>
      <c r="BE991" s="94"/>
      <c r="BF991" s="96"/>
      <c r="BG991" s="96"/>
      <c r="BH991" s="97"/>
      <c r="BK991" s="96"/>
      <c r="BL991" s="94"/>
      <c r="BM991" s="195"/>
      <c r="BN991" s="70" t="s">
        <v>1065</v>
      </c>
      <c r="BO991" s="104"/>
      <c r="BQ991" s="84">
        <v>657140</v>
      </c>
      <c r="BR991" s="195"/>
      <c r="BS991" s="195"/>
      <c r="BT991" s="195"/>
      <c r="BV991" s="84" t="s">
        <v>4689</v>
      </c>
    </row>
    <row r="992" spans="1:74" x14ac:dyDescent="0.3">
      <c r="A992" s="84" t="s">
        <v>7123</v>
      </c>
      <c r="B992" s="84" t="s">
        <v>3963</v>
      </c>
      <c r="C992" s="84" t="s">
        <v>1065</v>
      </c>
      <c r="F992" s="84" t="s">
        <v>1081</v>
      </c>
      <c r="G992" s="84" t="s">
        <v>1063</v>
      </c>
      <c r="K992" s="184"/>
      <c r="L992" s="185"/>
      <c r="Q992" s="185"/>
      <c r="W992" s="185"/>
      <c r="AE992" s="188"/>
      <c r="AT992" s="191"/>
      <c r="AV992" s="84"/>
      <c r="AX992" s="84"/>
      <c r="AY992" s="97"/>
      <c r="AZ992" s="94"/>
      <c r="BA992" s="96"/>
      <c r="BB992" s="96"/>
      <c r="BC992" s="84"/>
      <c r="BD992" s="97"/>
      <c r="BE992" s="94"/>
      <c r="BF992" s="96"/>
      <c r="BG992" s="96"/>
      <c r="BH992" s="97"/>
      <c r="BK992" s="96"/>
      <c r="BL992" s="94"/>
      <c r="BM992" s="195"/>
      <c r="BN992" s="70" t="s">
        <v>1065</v>
      </c>
      <c r="BO992" s="104"/>
      <c r="BQ992" s="84">
        <v>658431</v>
      </c>
      <c r="BR992" s="195"/>
      <c r="BS992" s="195"/>
      <c r="BT992" s="195"/>
      <c r="BV992" s="84" t="s">
        <v>4689</v>
      </c>
    </row>
    <row r="993" spans="1:74" x14ac:dyDescent="0.3">
      <c r="A993" s="84" t="s">
        <v>7114</v>
      </c>
      <c r="B993" s="84" t="s">
        <v>2508</v>
      </c>
      <c r="C993" s="84" t="s">
        <v>1065</v>
      </c>
      <c r="F993" s="84" t="s">
        <v>1100</v>
      </c>
      <c r="G993" s="84" t="s">
        <v>1063</v>
      </c>
      <c r="K993" s="184"/>
      <c r="L993" s="185"/>
      <c r="Q993" s="185"/>
      <c r="W993" s="185"/>
      <c r="AE993" s="188"/>
      <c r="AT993" s="191"/>
      <c r="AV993" s="84"/>
      <c r="AX993" s="84"/>
      <c r="AY993" s="97"/>
      <c r="AZ993" s="94"/>
      <c r="BA993" s="96"/>
      <c r="BB993" s="96"/>
      <c r="BC993" s="84"/>
      <c r="BD993" s="97"/>
      <c r="BE993" s="94"/>
      <c r="BF993" s="96"/>
      <c r="BG993" s="96"/>
      <c r="BH993" s="97"/>
      <c r="BK993" s="96"/>
      <c r="BL993" s="94"/>
      <c r="BM993" s="195"/>
      <c r="BN993" s="70" t="s">
        <v>1065</v>
      </c>
      <c r="BO993" s="104"/>
      <c r="BQ993" s="84">
        <v>658551</v>
      </c>
      <c r="BR993" s="195"/>
      <c r="BS993" s="195"/>
      <c r="BT993" s="195"/>
      <c r="BV993" s="84" t="s">
        <v>4689</v>
      </c>
    </row>
    <row r="994" spans="1:74" x14ac:dyDescent="0.3">
      <c r="A994" s="84" t="s">
        <v>7124</v>
      </c>
      <c r="B994" s="84" t="s">
        <v>13</v>
      </c>
      <c r="C994" s="84" t="s">
        <v>1065</v>
      </c>
      <c r="F994" s="84" t="s">
        <v>1107</v>
      </c>
      <c r="G994" s="84" t="s">
        <v>1063</v>
      </c>
      <c r="K994" s="184"/>
      <c r="L994" s="185"/>
      <c r="Q994" s="185"/>
      <c r="W994" s="185"/>
      <c r="AE994" s="188"/>
      <c r="AT994" s="191"/>
      <c r="AV994" s="84"/>
      <c r="AX994" s="84"/>
      <c r="AY994" s="97"/>
      <c r="AZ994" s="94"/>
      <c r="BA994" s="96"/>
      <c r="BB994" s="96"/>
      <c r="BC994" s="84"/>
      <c r="BD994" s="97"/>
      <c r="BE994" s="94"/>
      <c r="BF994" s="96"/>
      <c r="BG994" s="96"/>
      <c r="BH994" s="97"/>
      <c r="BK994" s="96"/>
      <c r="BL994" s="94"/>
      <c r="BM994" s="195"/>
      <c r="BN994" s="70" t="s">
        <v>1065</v>
      </c>
      <c r="BO994" s="104"/>
      <c r="BQ994" s="84">
        <v>659262</v>
      </c>
      <c r="BR994" s="195"/>
      <c r="BS994" s="195"/>
      <c r="BT994" s="195"/>
      <c r="BV994" s="84" t="s">
        <v>4689</v>
      </c>
    </row>
    <row r="995" spans="1:74" x14ac:dyDescent="0.3">
      <c r="A995" s="84" t="s">
        <v>7125</v>
      </c>
      <c r="B995" s="84" t="s">
        <v>7126</v>
      </c>
      <c r="C995" s="84" t="s">
        <v>1065</v>
      </c>
      <c r="F995" s="84" t="s">
        <v>1081</v>
      </c>
      <c r="G995" s="84" t="s">
        <v>1063</v>
      </c>
      <c r="K995" s="184"/>
      <c r="L995" s="185"/>
      <c r="Q995" s="185"/>
      <c r="W995" s="185"/>
      <c r="AE995" s="188"/>
      <c r="AT995" s="191"/>
      <c r="AV995" s="84"/>
      <c r="AX995" s="84"/>
      <c r="AY995" s="97"/>
      <c r="AZ995" s="94"/>
      <c r="BA995" s="96"/>
      <c r="BB995" s="96"/>
      <c r="BC995" s="84"/>
      <c r="BD995" s="97"/>
      <c r="BE995" s="94"/>
      <c r="BF995" s="96"/>
      <c r="BG995" s="96"/>
      <c r="BH995" s="97"/>
      <c r="BK995" s="96"/>
      <c r="BL995" s="94"/>
      <c r="BM995" s="195"/>
      <c r="BN995" s="70" t="s">
        <v>1065</v>
      </c>
      <c r="BO995" s="104"/>
      <c r="BQ995" s="84">
        <v>660853</v>
      </c>
      <c r="BR995" s="195"/>
      <c r="BS995" s="195"/>
      <c r="BT995" s="195"/>
      <c r="BV995" s="84" t="s">
        <v>4689</v>
      </c>
    </row>
    <row r="996" spans="1:74" x14ac:dyDescent="0.3">
      <c r="A996" s="84" t="s">
        <v>126</v>
      </c>
      <c r="B996" s="84" t="s">
        <v>7127</v>
      </c>
      <c r="C996" s="84" t="s">
        <v>1065</v>
      </c>
      <c r="F996" s="84" t="s">
        <v>1093</v>
      </c>
      <c r="G996" s="84" t="s">
        <v>1063</v>
      </c>
      <c r="K996" s="184"/>
      <c r="L996" s="185"/>
      <c r="Q996" s="185"/>
      <c r="W996" s="185"/>
      <c r="AE996" s="188"/>
      <c r="AT996" s="191"/>
      <c r="AV996" s="84"/>
      <c r="AX996" s="84"/>
      <c r="AY996" s="97"/>
      <c r="AZ996" s="94"/>
      <c r="BA996" s="96"/>
      <c r="BB996" s="96"/>
      <c r="BC996" s="84"/>
      <c r="BD996" s="97"/>
      <c r="BE996" s="94"/>
      <c r="BF996" s="96"/>
      <c r="BG996" s="96"/>
      <c r="BH996" s="97"/>
      <c r="BK996" s="96"/>
      <c r="BL996" s="94"/>
      <c r="BM996" s="195"/>
      <c r="BN996" s="70" t="s">
        <v>1065</v>
      </c>
      <c r="BO996" s="104"/>
      <c r="BQ996" s="84">
        <v>661269</v>
      </c>
      <c r="BR996" s="195"/>
      <c r="BS996" s="195"/>
      <c r="BT996" s="195"/>
      <c r="BV996" s="84" t="s">
        <v>4689</v>
      </c>
    </row>
    <row r="997" spans="1:74" x14ac:dyDescent="0.3">
      <c r="A997" s="84" t="s">
        <v>7128</v>
      </c>
      <c r="B997" s="84" t="s">
        <v>529</v>
      </c>
      <c r="C997" s="84" t="s">
        <v>1103</v>
      </c>
      <c r="F997" s="84" t="s">
        <v>1089</v>
      </c>
      <c r="G997" s="84" t="s">
        <v>1063</v>
      </c>
      <c r="K997" s="184"/>
      <c r="L997" s="185"/>
      <c r="Q997" s="185"/>
      <c r="W997" s="185"/>
      <c r="AE997" s="188"/>
      <c r="AT997" s="191"/>
      <c r="AV997" s="84"/>
      <c r="AX997" s="84"/>
      <c r="AY997" s="97"/>
      <c r="AZ997" s="94"/>
      <c r="BA997" s="96"/>
      <c r="BB997" s="96"/>
      <c r="BC997" s="84"/>
      <c r="BD997" s="97"/>
      <c r="BE997" s="94"/>
      <c r="BF997" s="96"/>
      <c r="BG997" s="96"/>
      <c r="BH997" s="97"/>
      <c r="BK997" s="96"/>
      <c r="BL997" s="94"/>
      <c r="BM997" s="195"/>
      <c r="BN997" s="70" t="s">
        <v>1065</v>
      </c>
      <c r="BO997" s="104"/>
      <c r="BQ997" s="84">
        <v>663378</v>
      </c>
      <c r="BR997" s="195"/>
      <c r="BS997" s="195"/>
      <c r="BT997" s="195"/>
      <c r="BV997" s="84" t="s">
        <v>4689</v>
      </c>
    </row>
    <row r="998" spans="1:74" x14ac:dyDescent="0.3">
      <c r="A998" s="84" t="s">
        <v>7129</v>
      </c>
      <c r="B998" s="84" t="s">
        <v>7130</v>
      </c>
      <c r="C998" s="84" t="s">
        <v>1103</v>
      </c>
      <c r="F998" s="84" t="s">
        <v>1101</v>
      </c>
      <c r="G998" s="84" t="s">
        <v>1063</v>
      </c>
      <c r="K998" s="184"/>
      <c r="L998" s="185"/>
      <c r="Q998" s="185"/>
      <c r="W998" s="185"/>
      <c r="AE998" s="188"/>
      <c r="AT998" s="191"/>
      <c r="AV998" s="84"/>
      <c r="AX998" s="84"/>
      <c r="AY998" s="97"/>
      <c r="AZ998" s="94"/>
      <c r="BA998" s="96"/>
      <c r="BB998" s="96"/>
      <c r="BC998" s="84"/>
      <c r="BD998" s="97"/>
      <c r="BE998" s="94"/>
      <c r="BF998" s="96"/>
      <c r="BG998" s="96"/>
      <c r="BH998" s="97"/>
      <c r="BK998" s="96"/>
      <c r="BL998" s="94"/>
      <c r="BM998" s="195"/>
      <c r="BN998" s="70" t="s">
        <v>1065</v>
      </c>
      <c r="BO998" s="104"/>
      <c r="BQ998" s="84">
        <v>663465</v>
      </c>
      <c r="BR998" s="195"/>
      <c r="BS998" s="195"/>
      <c r="BT998" s="195"/>
      <c r="BV998" s="84" t="s">
        <v>4689</v>
      </c>
    </row>
    <row r="999" spans="1:74" x14ac:dyDescent="0.3">
      <c r="A999" s="84" t="s">
        <v>7131</v>
      </c>
      <c r="B999" s="84" t="s">
        <v>32</v>
      </c>
      <c r="C999" s="84" t="s">
        <v>1065</v>
      </c>
      <c r="F999" s="84" t="s">
        <v>1074</v>
      </c>
      <c r="G999" s="84" t="s">
        <v>1063</v>
      </c>
      <c r="K999" s="184"/>
      <c r="L999" s="185"/>
      <c r="Q999" s="185"/>
      <c r="W999" s="185"/>
      <c r="AE999" s="188"/>
      <c r="AT999" s="191"/>
      <c r="AV999" s="84"/>
      <c r="AX999" s="84"/>
      <c r="AY999" s="97"/>
      <c r="AZ999" s="94"/>
      <c r="BA999" s="96"/>
      <c r="BB999" s="96"/>
      <c r="BC999" s="84"/>
      <c r="BD999" s="97"/>
      <c r="BE999" s="94"/>
      <c r="BF999" s="96"/>
      <c r="BG999" s="96"/>
      <c r="BH999" s="97"/>
      <c r="BK999" s="96"/>
      <c r="BL999" s="94"/>
      <c r="BM999" s="195"/>
      <c r="BN999" s="70" t="s">
        <v>1065</v>
      </c>
      <c r="BO999" s="104"/>
      <c r="BQ999" s="84">
        <v>663567</v>
      </c>
      <c r="BR999" s="195"/>
      <c r="BS999" s="195"/>
      <c r="BT999" s="195"/>
      <c r="BV999" s="84" t="s">
        <v>4689</v>
      </c>
    </row>
    <row r="1000" spans="1:74" x14ac:dyDescent="0.3">
      <c r="A1000" s="84" t="s">
        <v>7132</v>
      </c>
      <c r="B1000" s="84" t="s">
        <v>161</v>
      </c>
      <c r="C1000" s="84" t="s">
        <v>1065</v>
      </c>
      <c r="F1000" s="84" t="s">
        <v>1062</v>
      </c>
      <c r="G1000" s="84" t="s">
        <v>1063</v>
      </c>
      <c r="K1000" s="184"/>
      <c r="L1000" s="185"/>
      <c r="Q1000" s="185"/>
      <c r="W1000" s="185"/>
      <c r="AE1000" s="188"/>
      <c r="AT1000" s="191"/>
      <c r="AV1000" s="84"/>
      <c r="AX1000" s="84"/>
      <c r="AY1000" s="97"/>
      <c r="AZ1000" s="94"/>
      <c r="BA1000" s="96"/>
      <c r="BB1000" s="96"/>
      <c r="BC1000" s="84"/>
      <c r="BD1000" s="97"/>
      <c r="BE1000" s="94"/>
      <c r="BF1000" s="96"/>
      <c r="BG1000" s="96"/>
      <c r="BH1000" s="97"/>
      <c r="BK1000" s="96"/>
      <c r="BL1000" s="94"/>
      <c r="BM1000" s="195"/>
      <c r="BN1000" s="70" t="s">
        <v>1065</v>
      </c>
      <c r="BO1000" s="104"/>
      <c r="BQ1000" s="84">
        <v>663734</v>
      </c>
      <c r="BR1000" s="195"/>
      <c r="BS1000" s="195"/>
      <c r="BT1000" s="195"/>
      <c r="BV1000" s="84" t="s">
        <v>4689</v>
      </c>
    </row>
    <row r="1001" spans="1:74" x14ac:dyDescent="0.3">
      <c r="A1001" s="84" t="s">
        <v>7133</v>
      </c>
      <c r="B1001" s="84" t="s">
        <v>7134</v>
      </c>
      <c r="C1001" s="84" t="s">
        <v>1103</v>
      </c>
      <c r="F1001" s="84" t="s">
        <v>1070</v>
      </c>
      <c r="G1001" s="84" t="s">
        <v>1063</v>
      </c>
      <c r="K1001" s="184"/>
      <c r="L1001" s="185"/>
      <c r="Q1001" s="185"/>
      <c r="W1001" s="185"/>
      <c r="AE1001" s="188"/>
      <c r="AT1001" s="191"/>
      <c r="AV1001" s="84"/>
      <c r="AX1001" s="84"/>
      <c r="AY1001" s="97"/>
      <c r="AZ1001" s="94"/>
      <c r="BA1001" s="96"/>
      <c r="BB1001" s="96"/>
      <c r="BC1001" s="84"/>
      <c r="BD1001" s="97"/>
      <c r="BE1001" s="94"/>
      <c r="BF1001" s="96"/>
      <c r="BG1001" s="96"/>
      <c r="BH1001" s="97"/>
      <c r="BK1001" s="96"/>
      <c r="BL1001" s="94"/>
      <c r="BM1001" s="195"/>
      <c r="BN1001" s="70" t="s">
        <v>1065</v>
      </c>
      <c r="BO1001" s="104"/>
      <c r="BQ1001" s="84">
        <v>663893</v>
      </c>
      <c r="BR1001" s="195"/>
      <c r="BS1001" s="195"/>
      <c r="BT1001" s="195"/>
      <c r="BV1001" s="84" t="s">
        <v>4689</v>
      </c>
    </row>
    <row r="1002" spans="1:74" x14ac:dyDescent="0.3">
      <c r="A1002" s="84" t="s">
        <v>7135</v>
      </c>
      <c r="B1002" s="84" t="s">
        <v>115</v>
      </c>
      <c r="C1002" s="84" t="s">
        <v>1103</v>
      </c>
      <c r="F1002" s="84" t="s">
        <v>1107</v>
      </c>
      <c r="G1002" s="84" t="s">
        <v>1063</v>
      </c>
      <c r="K1002" s="184"/>
      <c r="L1002" s="185"/>
      <c r="Q1002" s="185"/>
      <c r="W1002" s="185"/>
      <c r="AE1002" s="188"/>
      <c r="AT1002" s="191"/>
      <c r="AV1002" s="84"/>
      <c r="AX1002" s="84"/>
      <c r="AY1002" s="97"/>
      <c r="AZ1002" s="94"/>
      <c r="BA1002" s="96"/>
      <c r="BB1002" s="96"/>
      <c r="BC1002" s="84"/>
      <c r="BD1002" s="97"/>
      <c r="BE1002" s="94"/>
      <c r="BF1002" s="96"/>
      <c r="BG1002" s="96"/>
      <c r="BH1002" s="97"/>
      <c r="BK1002" s="96"/>
      <c r="BL1002" s="94"/>
      <c r="BM1002" s="195"/>
      <c r="BN1002" s="70" t="s">
        <v>1065</v>
      </c>
      <c r="BO1002" s="104"/>
      <c r="BQ1002" s="84">
        <v>664192</v>
      </c>
      <c r="BR1002" s="195"/>
      <c r="BS1002" s="195"/>
      <c r="BT1002" s="195"/>
      <c r="BV1002" s="84" t="s">
        <v>4689</v>
      </c>
    </row>
    <row r="1003" spans="1:74" x14ac:dyDescent="0.3">
      <c r="A1003" s="84" t="s">
        <v>7136</v>
      </c>
      <c r="B1003" s="84" t="s">
        <v>227</v>
      </c>
      <c r="C1003" s="84" t="s">
        <v>1065</v>
      </c>
      <c r="F1003" s="84" t="s">
        <v>1116</v>
      </c>
      <c r="G1003" s="84" t="s">
        <v>1063</v>
      </c>
      <c r="K1003" s="184"/>
      <c r="L1003" s="185"/>
      <c r="Q1003" s="185"/>
      <c r="W1003" s="185"/>
      <c r="AE1003" s="188"/>
      <c r="AT1003" s="191"/>
      <c r="AV1003" s="84"/>
      <c r="AX1003" s="84"/>
      <c r="AY1003" s="97"/>
      <c r="AZ1003" s="94"/>
      <c r="BA1003" s="96"/>
      <c r="BB1003" s="96"/>
      <c r="BC1003" s="84"/>
      <c r="BD1003" s="97"/>
      <c r="BE1003" s="94"/>
      <c r="BF1003" s="96"/>
      <c r="BG1003" s="96"/>
      <c r="BH1003" s="97"/>
      <c r="BK1003" s="96"/>
      <c r="BL1003" s="94"/>
      <c r="BM1003" s="195"/>
      <c r="BN1003" s="70" t="s">
        <v>1065</v>
      </c>
      <c r="BO1003" s="104"/>
      <c r="BQ1003" s="84">
        <v>664199</v>
      </c>
      <c r="BR1003" s="195"/>
      <c r="BS1003" s="195"/>
      <c r="BT1003" s="195"/>
      <c r="BV1003" s="84" t="s">
        <v>4689</v>
      </c>
    </row>
    <row r="1004" spans="1:74" x14ac:dyDescent="0.3">
      <c r="A1004" s="84" t="s">
        <v>302</v>
      </c>
      <c r="B1004" s="84" t="s">
        <v>7137</v>
      </c>
      <c r="C1004" s="84" t="s">
        <v>1065</v>
      </c>
      <c r="F1004" s="84" t="s">
        <v>1081</v>
      </c>
      <c r="G1004" s="84" t="s">
        <v>1063</v>
      </c>
      <c r="K1004" s="184"/>
      <c r="L1004" s="185"/>
      <c r="Q1004" s="185"/>
      <c r="W1004" s="185"/>
      <c r="AE1004" s="188"/>
      <c r="AT1004" s="191"/>
      <c r="AV1004" s="84"/>
      <c r="AX1004" s="84"/>
      <c r="AY1004" s="97"/>
      <c r="AZ1004" s="94"/>
      <c r="BA1004" s="96"/>
      <c r="BB1004" s="96"/>
      <c r="BC1004" s="84"/>
      <c r="BD1004" s="97"/>
      <c r="BE1004" s="94"/>
      <c r="BF1004" s="96"/>
      <c r="BG1004" s="96"/>
      <c r="BH1004" s="97"/>
      <c r="BK1004" s="96"/>
      <c r="BL1004" s="94"/>
      <c r="BM1004" s="195"/>
      <c r="BN1004" s="70" t="s">
        <v>1065</v>
      </c>
      <c r="BO1004" s="104"/>
      <c r="BQ1004" s="84">
        <v>664350</v>
      </c>
      <c r="BR1004" s="195"/>
      <c r="BS1004" s="195"/>
      <c r="BT1004" s="195"/>
      <c r="BV1004" s="84" t="s">
        <v>4689</v>
      </c>
    </row>
    <row r="1005" spans="1:74" x14ac:dyDescent="0.3">
      <c r="A1005" s="84" t="s">
        <v>7138</v>
      </c>
      <c r="B1005" s="84" t="s">
        <v>42</v>
      </c>
      <c r="C1005" s="84" t="s">
        <v>1065</v>
      </c>
      <c r="F1005" s="84" t="s">
        <v>1089</v>
      </c>
      <c r="G1005" s="84" t="s">
        <v>1063</v>
      </c>
      <c r="K1005" s="184"/>
      <c r="L1005" s="185"/>
      <c r="Q1005" s="185"/>
      <c r="W1005" s="185"/>
      <c r="AE1005" s="188"/>
      <c r="AT1005" s="191"/>
      <c r="AV1005" s="84"/>
      <c r="AX1005" s="84"/>
      <c r="AY1005" s="97"/>
      <c r="AZ1005" s="94"/>
      <c r="BA1005" s="96"/>
      <c r="BB1005" s="96"/>
      <c r="BC1005" s="84"/>
      <c r="BD1005" s="97"/>
      <c r="BE1005" s="94"/>
      <c r="BF1005" s="96"/>
      <c r="BG1005" s="96"/>
      <c r="BH1005" s="97"/>
      <c r="BK1005" s="96"/>
      <c r="BL1005" s="94"/>
      <c r="BM1005" s="195"/>
      <c r="BN1005" s="70" t="s">
        <v>1065</v>
      </c>
      <c r="BO1005" s="104"/>
      <c r="BQ1005" s="84">
        <v>664990</v>
      </c>
      <c r="BR1005" s="195"/>
      <c r="BS1005" s="195"/>
      <c r="BT1005" s="195"/>
      <c r="BV1005" s="84" t="s">
        <v>4689</v>
      </c>
    </row>
    <row r="1006" spans="1:74" x14ac:dyDescent="0.3">
      <c r="A1006" s="84" t="s">
        <v>368</v>
      </c>
      <c r="B1006" s="84" t="s">
        <v>270</v>
      </c>
      <c r="C1006" s="84" t="s">
        <v>1065</v>
      </c>
      <c r="F1006" s="84" t="s">
        <v>1567</v>
      </c>
      <c r="G1006" s="84" t="s">
        <v>1063</v>
      </c>
      <c r="K1006" s="184"/>
      <c r="L1006" s="185"/>
      <c r="Q1006" s="185"/>
      <c r="W1006" s="185"/>
      <c r="AE1006" s="188"/>
      <c r="AT1006" s="191"/>
      <c r="AV1006" s="84"/>
      <c r="AX1006" s="84"/>
      <c r="AY1006" s="97"/>
      <c r="AZ1006" s="94"/>
      <c r="BA1006" s="96"/>
      <c r="BB1006" s="96"/>
      <c r="BC1006" s="84"/>
      <c r="BD1006" s="97"/>
      <c r="BE1006" s="94"/>
      <c r="BF1006" s="96"/>
      <c r="BG1006" s="96"/>
      <c r="BH1006" s="97"/>
      <c r="BK1006" s="96"/>
      <c r="BL1006" s="94"/>
      <c r="BM1006" s="195"/>
      <c r="BN1006" s="70" t="s">
        <v>1065</v>
      </c>
      <c r="BO1006" s="104"/>
      <c r="BQ1006" s="84">
        <v>665751</v>
      </c>
      <c r="BR1006" s="195"/>
      <c r="BS1006" s="195"/>
      <c r="BT1006" s="195"/>
      <c r="BV1006" s="84" t="s">
        <v>4689</v>
      </c>
    </row>
    <row r="1007" spans="1:74" x14ac:dyDescent="0.3">
      <c r="A1007" s="84" t="s">
        <v>7139</v>
      </c>
      <c r="B1007" s="84" t="s">
        <v>15</v>
      </c>
      <c r="C1007" s="84" t="s">
        <v>1065</v>
      </c>
      <c r="F1007" s="84" t="s">
        <v>1070</v>
      </c>
      <c r="G1007" s="84" t="s">
        <v>1063</v>
      </c>
      <c r="K1007" s="184"/>
      <c r="L1007" s="185"/>
      <c r="Q1007" s="185"/>
      <c r="W1007" s="185"/>
      <c r="AE1007" s="188"/>
      <c r="AT1007" s="191"/>
      <c r="AV1007" s="84"/>
      <c r="AX1007" s="84"/>
      <c r="AY1007" s="97"/>
      <c r="AZ1007" s="94"/>
      <c r="BA1007" s="96"/>
      <c r="BB1007" s="96"/>
      <c r="BC1007" s="84"/>
      <c r="BD1007" s="97"/>
      <c r="BE1007" s="94"/>
      <c r="BF1007" s="96"/>
      <c r="BG1007" s="96"/>
      <c r="BH1007" s="97"/>
      <c r="BK1007" s="96"/>
      <c r="BL1007" s="94"/>
      <c r="BM1007" s="195"/>
      <c r="BN1007" s="70" t="s">
        <v>1065</v>
      </c>
      <c r="BO1007" s="104"/>
      <c r="BQ1007" s="84">
        <v>666016</v>
      </c>
      <c r="BR1007" s="195"/>
      <c r="BS1007" s="195"/>
      <c r="BT1007" s="195"/>
      <c r="BV1007" s="84" t="s">
        <v>4689</v>
      </c>
    </row>
    <row r="1008" spans="1:74" x14ac:dyDescent="0.3">
      <c r="A1008" s="84" t="s">
        <v>13</v>
      </c>
      <c r="B1008" s="84" t="s">
        <v>375</v>
      </c>
      <c r="C1008" s="84" t="s">
        <v>1065</v>
      </c>
      <c r="F1008" s="84" t="s">
        <v>1101</v>
      </c>
      <c r="G1008" s="84" t="s">
        <v>1063</v>
      </c>
      <c r="K1008" s="184"/>
      <c r="L1008" s="185"/>
      <c r="Q1008" s="185"/>
      <c r="W1008" s="185"/>
      <c r="AE1008" s="188"/>
      <c r="AT1008" s="191"/>
      <c r="AV1008" s="84"/>
      <c r="AX1008" s="84"/>
      <c r="AY1008" s="97"/>
      <c r="AZ1008" s="94"/>
      <c r="BA1008" s="96"/>
      <c r="BB1008" s="96"/>
      <c r="BC1008" s="84"/>
      <c r="BD1008" s="97"/>
      <c r="BE1008" s="94"/>
      <c r="BF1008" s="96"/>
      <c r="BG1008" s="96"/>
      <c r="BH1008" s="97"/>
      <c r="BK1008" s="96"/>
      <c r="BL1008" s="94"/>
      <c r="BM1008" s="195"/>
      <c r="BN1008" s="70" t="s">
        <v>1065</v>
      </c>
      <c r="BO1008" s="104"/>
      <c r="BQ1008" s="84">
        <v>666120</v>
      </c>
      <c r="BR1008" s="195"/>
      <c r="BS1008" s="195"/>
      <c r="BT1008" s="195"/>
      <c r="BV1008" s="84" t="s">
        <v>4689</v>
      </c>
    </row>
    <row r="1009" spans="1:74" x14ac:dyDescent="0.3">
      <c r="A1009" s="84" t="s">
        <v>150</v>
      </c>
      <c r="B1009" s="84" t="s">
        <v>7140</v>
      </c>
      <c r="C1009" s="84" t="s">
        <v>1103</v>
      </c>
      <c r="F1009" s="84" t="s">
        <v>1062</v>
      </c>
      <c r="G1009" s="84" t="s">
        <v>1063</v>
      </c>
      <c r="K1009" s="184"/>
      <c r="L1009" s="185"/>
      <c r="Q1009" s="185"/>
      <c r="W1009" s="185"/>
      <c r="AE1009" s="188"/>
      <c r="AT1009" s="191"/>
      <c r="AV1009" s="84"/>
      <c r="AX1009" s="84"/>
      <c r="AY1009" s="97"/>
      <c r="AZ1009" s="94"/>
      <c r="BA1009" s="96"/>
      <c r="BB1009" s="96"/>
      <c r="BC1009" s="84"/>
      <c r="BD1009" s="97"/>
      <c r="BE1009" s="94"/>
      <c r="BF1009" s="96"/>
      <c r="BG1009" s="96"/>
      <c r="BH1009" s="97"/>
      <c r="BK1009" s="96"/>
      <c r="BL1009" s="94"/>
      <c r="BM1009" s="195"/>
      <c r="BN1009" s="70" t="s">
        <v>1065</v>
      </c>
      <c r="BO1009" s="104"/>
      <c r="BQ1009" s="84">
        <v>666129</v>
      </c>
      <c r="BR1009" s="195"/>
      <c r="BS1009" s="195"/>
      <c r="BT1009" s="195"/>
      <c r="BV1009" s="84" t="s">
        <v>4689</v>
      </c>
    </row>
    <row r="1010" spans="1:74" x14ac:dyDescent="0.3">
      <c r="A1010" s="84" t="s">
        <v>7141</v>
      </c>
      <c r="B1010" s="84" t="s">
        <v>174</v>
      </c>
      <c r="C1010" s="84" t="s">
        <v>1065</v>
      </c>
      <c r="F1010" s="84" t="s">
        <v>1081</v>
      </c>
      <c r="G1010" s="84" t="s">
        <v>1063</v>
      </c>
      <c r="K1010" s="184"/>
      <c r="L1010" s="185"/>
      <c r="Q1010" s="185"/>
      <c r="W1010" s="185"/>
      <c r="AE1010" s="188"/>
      <c r="AT1010" s="191"/>
      <c r="AV1010" s="84"/>
      <c r="AX1010" s="84"/>
      <c r="AY1010" s="97"/>
      <c r="AZ1010" s="94"/>
      <c r="BA1010" s="96"/>
      <c r="BB1010" s="96"/>
      <c r="BC1010" s="84"/>
      <c r="BD1010" s="97"/>
      <c r="BE1010" s="94"/>
      <c r="BF1010" s="96"/>
      <c r="BG1010" s="96"/>
      <c r="BH1010" s="97"/>
      <c r="BK1010" s="96"/>
      <c r="BL1010" s="94"/>
      <c r="BM1010" s="195"/>
      <c r="BN1010" s="70" t="s">
        <v>1065</v>
      </c>
      <c r="BO1010" s="104"/>
      <c r="BQ1010" s="84">
        <v>666151</v>
      </c>
      <c r="BR1010" s="195"/>
      <c r="BS1010" s="195"/>
      <c r="BT1010" s="195"/>
      <c r="BV1010" s="84" t="s">
        <v>4689</v>
      </c>
    </row>
    <row r="1011" spans="1:74" x14ac:dyDescent="0.3">
      <c r="A1011" s="84" t="s">
        <v>7142</v>
      </c>
      <c r="B1011" s="84" t="s">
        <v>29</v>
      </c>
      <c r="C1011" s="84" t="s">
        <v>1103</v>
      </c>
      <c r="F1011" s="84" t="s">
        <v>1101</v>
      </c>
      <c r="G1011" s="84" t="s">
        <v>1063</v>
      </c>
      <c r="K1011" s="184"/>
      <c r="L1011" s="185"/>
      <c r="Q1011" s="185"/>
      <c r="W1011" s="185"/>
      <c r="AE1011" s="188"/>
      <c r="AT1011" s="191"/>
      <c r="AV1011" s="84"/>
      <c r="AX1011" s="84"/>
      <c r="AY1011" s="97"/>
      <c r="AZ1011" s="94"/>
      <c r="BA1011" s="96"/>
      <c r="BB1011" s="96"/>
      <c r="BC1011" s="84"/>
      <c r="BD1011" s="97"/>
      <c r="BE1011" s="94"/>
      <c r="BF1011" s="96"/>
      <c r="BG1011" s="96"/>
      <c r="BH1011" s="97"/>
      <c r="BK1011" s="96"/>
      <c r="BL1011" s="94"/>
      <c r="BM1011" s="195"/>
      <c r="BN1011" s="70" t="s">
        <v>1065</v>
      </c>
      <c r="BO1011" s="104"/>
      <c r="BQ1011" s="84">
        <v>666205</v>
      </c>
      <c r="BR1011" s="195"/>
      <c r="BS1011" s="195"/>
      <c r="BT1011" s="195"/>
      <c r="BV1011" s="84" t="s">
        <v>4689</v>
      </c>
    </row>
    <row r="1012" spans="1:74" x14ac:dyDescent="0.3">
      <c r="A1012" s="84" t="s">
        <v>7143</v>
      </c>
      <c r="B1012" s="84" t="s">
        <v>7144</v>
      </c>
      <c r="C1012" s="84" t="s">
        <v>1065</v>
      </c>
      <c r="F1012" s="84" t="s">
        <v>1074</v>
      </c>
      <c r="G1012" s="84" t="s">
        <v>1063</v>
      </c>
      <c r="K1012" s="184"/>
      <c r="L1012" s="185"/>
      <c r="Q1012" s="185"/>
      <c r="W1012" s="185"/>
      <c r="AE1012" s="188"/>
      <c r="AT1012" s="191"/>
      <c r="AV1012" s="84"/>
      <c r="AX1012" s="84"/>
      <c r="AY1012" s="97"/>
      <c r="AZ1012" s="94"/>
      <c r="BA1012" s="96"/>
      <c r="BB1012" s="96"/>
      <c r="BC1012" s="84"/>
      <c r="BD1012" s="97"/>
      <c r="BE1012" s="94"/>
      <c r="BF1012" s="96"/>
      <c r="BG1012" s="96"/>
      <c r="BH1012" s="97"/>
      <c r="BK1012" s="96"/>
      <c r="BL1012" s="94"/>
      <c r="BM1012" s="195"/>
      <c r="BN1012" s="70" t="s">
        <v>1065</v>
      </c>
      <c r="BO1012" s="104"/>
      <c r="BQ1012" s="84">
        <v>666207</v>
      </c>
      <c r="BR1012" s="195"/>
      <c r="BS1012" s="195"/>
      <c r="BT1012" s="195"/>
      <c r="BV1012" s="84" t="s">
        <v>4689</v>
      </c>
    </row>
    <row r="1013" spans="1:74" x14ac:dyDescent="0.3">
      <c r="A1013" s="84" t="s">
        <v>7145</v>
      </c>
      <c r="B1013" s="84" t="s">
        <v>115</v>
      </c>
      <c r="C1013" s="84" t="s">
        <v>1103</v>
      </c>
      <c r="F1013" s="84" t="s">
        <v>1101</v>
      </c>
      <c r="G1013" s="84" t="s">
        <v>1063</v>
      </c>
      <c r="K1013" s="184"/>
      <c r="L1013" s="185"/>
      <c r="Q1013" s="185"/>
      <c r="W1013" s="185"/>
      <c r="AE1013" s="188"/>
      <c r="AT1013" s="191"/>
      <c r="AV1013" s="84"/>
      <c r="AX1013" s="84"/>
      <c r="AY1013" s="97"/>
      <c r="AZ1013" s="94"/>
      <c r="BA1013" s="96"/>
      <c r="BB1013" s="96"/>
      <c r="BC1013" s="84"/>
      <c r="BD1013" s="97"/>
      <c r="BE1013" s="94"/>
      <c r="BF1013" s="96"/>
      <c r="BG1013" s="96"/>
      <c r="BH1013" s="97"/>
      <c r="BK1013" s="96"/>
      <c r="BL1013" s="94"/>
      <c r="BM1013" s="195"/>
      <c r="BN1013" s="70" t="s">
        <v>1065</v>
      </c>
      <c r="BO1013" s="104"/>
      <c r="BQ1013" s="84">
        <v>666214</v>
      </c>
      <c r="BR1013" s="195"/>
      <c r="BS1013" s="195"/>
      <c r="BT1013" s="195"/>
      <c r="BV1013" s="84" t="s">
        <v>4689</v>
      </c>
    </row>
    <row r="1014" spans="1:74" x14ac:dyDescent="0.3">
      <c r="A1014" s="84" t="s">
        <v>7146</v>
      </c>
      <c r="B1014" s="84" t="s">
        <v>5326</v>
      </c>
      <c r="C1014" s="84" t="s">
        <v>1065</v>
      </c>
      <c r="F1014" s="84" t="s">
        <v>1062</v>
      </c>
      <c r="G1014" s="84" t="s">
        <v>1063</v>
      </c>
      <c r="K1014" s="184"/>
      <c r="L1014" s="185"/>
      <c r="Q1014" s="185"/>
      <c r="W1014" s="185"/>
      <c r="AE1014" s="188"/>
      <c r="AT1014" s="191"/>
      <c r="AV1014" s="84"/>
      <c r="AX1014" s="84"/>
      <c r="AY1014" s="97"/>
      <c r="AZ1014" s="94"/>
      <c r="BA1014" s="96"/>
      <c r="BB1014" s="96"/>
      <c r="BC1014" s="84"/>
      <c r="BD1014" s="97"/>
      <c r="BE1014" s="94"/>
      <c r="BF1014" s="96"/>
      <c r="BG1014" s="96"/>
      <c r="BH1014" s="97"/>
      <c r="BK1014" s="96"/>
      <c r="BL1014" s="94"/>
      <c r="BM1014" s="195"/>
      <c r="BN1014" s="70" t="s">
        <v>1065</v>
      </c>
      <c r="BO1014" s="104"/>
      <c r="BQ1014" s="84">
        <v>668678</v>
      </c>
      <c r="BR1014" s="195"/>
      <c r="BS1014" s="195"/>
      <c r="BT1014" s="195"/>
      <c r="BV1014" s="84" t="s">
        <v>4689</v>
      </c>
    </row>
    <row r="1015" spans="1:74" x14ac:dyDescent="0.3">
      <c r="A1015" s="84" t="s">
        <v>514</v>
      </c>
      <c r="B1015" s="84" t="s">
        <v>140</v>
      </c>
      <c r="C1015" s="84" t="s">
        <v>1065</v>
      </c>
      <c r="F1015" s="84" t="s">
        <v>1093</v>
      </c>
      <c r="G1015" s="84" t="s">
        <v>1063</v>
      </c>
      <c r="K1015" s="184"/>
      <c r="L1015" s="185"/>
      <c r="Q1015" s="185"/>
      <c r="W1015" s="185"/>
      <c r="AE1015" s="188"/>
      <c r="AT1015" s="191"/>
      <c r="AV1015" s="84"/>
      <c r="AX1015" s="84"/>
      <c r="AY1015" s="97"/>
      <c r="AZ1015" s="94"/>
      <c r="BA1015" s="96"/>
      <c r="BB1015" s="96"/>
      <c r="BC1015" s="84"/>
      <c r="BD1015" s="97"/>
      <c r="BE1015" s="94"/>
      <c r="BF1015" s="96"/>
      <c r="BG1015" s="96"/>
      <c r="BH1015" s="97"/>
      <c r="BK1015" s="96"/>
      <c r="BL1015" s="94"/>
      <c r="BM1015" s="195"/>
      <c r="BN1015" s="70" t="s">
        <v>1065</v>
      </c>
      <c r="BO1015" s="104"/>
      <c r="BQ1015" s="84">
        <v>668881</v>
      </c>
      <c r="BR1015" s="195"/>
      <c r="BS1015" s="195"/>
      <c r="BT1015" s="195"/>
      <c r="BV1015" s="84" t="s">
        <v>4689</v>
      </c>
    </row>
    <row r="1016" spans="1:74" x14ac:dyDescent="0.3">
      <c r="A1016" s="84" t="s">
        <v>2990</v>
      </c>
      <c r="B1016" s="84" t="s">
        <v>7147</v>
      </c>
      <c r="C1016" s="84" t="s">
        <v>1103</v>
      </c>
      <c r="F1016" s="84" t="s">
        <v>1107</v>
      </c>
      <c r="G1016" s="84" t="s">
        <v>1063</v>
      </c>
      <c r="K1016" s="184"/>
      <c r="L1016" s="185"/>
      <c r="Q1016" s="185"/>
      <c r="W1016" s="185"/>
      <c r="AE1016" s="188"/>
      <c r="AT1016" s="191"/>
      <c r="AV1016" s="84"/>
      <c r="AX1016" s="84"/>
      <c r="AY1016" s="97"/>
      <c r="AZ1016" s="94"/>
      <c r="BA1016" s="96"/>
      <c r="BB1016" s="96"/>
      <c r="BC1016" s="84"/>
      <c r="BD1016" s="97"/>
      <c r="BE1016" s="94"/>
      <c r="BF1016" s="96"/>
      <c r="BG1016" s="96"/>
      <c r="BH1016" s="97"/>
      <c r="BK1016" s="96"/>
      <c r="BL1016" s="94"/>
      <c r="BM1016" s="195"/>
      <c r="BN1016" s="70" t="s">
        <v>1065</v>
      </c>
      <c r="BO1016" s="104"/>
      <c r="BQ1016" s="84">
        <v>669022</v>
      </c>
      <c r="BR1016" s="195"/>
      <c r="BS1016" s="195"/>
      <c r="BT1016" s="195"/>
      <c r="BV1016" s="84" t="s">
        <v>4689</v>
      </c>
    </row>
    <row r="1017" spans="1:74" x14ac:dyDescent="0.3">
      <c r="A1017" s="84" t="s">
        <v>7148</v>
      </c>
      <c r="B1017" s="84" t="s">
        <v>3820</v>
      </c>
      <c r="C1017" s="84" t="s">
        <v>1065</v>
      </c>
      <c r="F1017" s="84" t="s">
        <v>1111</v>
      </c>
      <c r="G1017" s="84" t="s">
        <v>1063</v>
      </c>
      <c r="K1017" s="184"/>
      <c r="L1017" s="185"/>
      <c r="Q1017" s="185"/>
      <c r="W1017" s="185"/>
      <c r="AE1017" s="188"/>
      <c r="AT1017" s="191"/>
      <c r="AV1017" s="84"/>
      <c r="AX1017" s="84"/>
      <c r="AY1017" s="97"/>
      <c r="AZ1017" s="94"/>
      <c r="BA1017" s="96"/>
      <c r="BB1017" s="96"/>
      <c r="BC1017" s="84"/>
      <c r="BD1017" s="97"/>
      <c r="BE1017" s="94"/>
      <c r="BF1017" s="96"/>
      <c r="BG1017" s="96"/>
      <c r="BH1017" s="97"/>
      <c r="BK1017" s="96"/>
      <c r="BL1017" s="94"/>
      <c r="BM1017" s="195"/>
      <c r="BN1017" s="70" t="s">
        <v>1065</v>
      </c>
      <c r="BO1017" s="104"/>
      <c r="BQ1017" s="84">
        <v>669203</v>
      </c>
      <c r="BR1017" s="195"/>
      <c r="BS1017" s="195"/>
      <c r="BT1017" s="195"/>
      <c r="BV1017" s="84" t="s">
        <v>4689</v>
      </c>
    </row>
    <row r="1018" spans="1:74" x14ac:dyDescent="0.3">
      <c r="A1018" s="84" t="s">
        <v>7149</v>
      </c>
      <c r="B1018" s="84" t="s">
        <v>203</v>
      </c>
      <c r="C1018" s="84" t="s">
        <v>1065</v>
      </c>
      <c r="F1018" s="84" t="s">
        <v>1106</v>
      </c>
      <c r="G1018" s="84" t="s">
        <v>1063</v>
      </c>
      <c r="K1018" s="184"/>
      <c r="L1018" s="185"/>
      <c r="Q1018" s="185"/>
      <c r="W1018" s="185"/>
      <c r="AE1018" s="188"/>
      <c r="AT1018" s="191"/>
      <c r="AV1018" s="84"/>
      <c r="AX1018" s="84"/>
      <c r="AY1018" s="97"/>
      <c r="AZ1018" s="94"/>
      <c r="BA1018" s="96"/>
      <c r="BB1018" s="96"/>
      <c r="BC1018" s="84"/>
      <c r="BD1018" s="97"/>
      <c r="BE1018" s="94"/>
      <c r="BF1018" s="96"/>
      <c r="BG1018" s="96"/>
      <c r="BH1018" s="97"/>
      <c r="BK1018" s="96"/>
      <c r="BL1018" s="94"/>
      <c r="BM1018" s="195"/>
      <c r="BN1018" s="70" t="s">
        <v>1065</v>
      </c>
      <c r="BO1018" s="104"/>
      <c r="BQ1018" s="84">
        <v>669358</v>
      </c>
      <c r="BR1018" s="195"/>
      <c r="BS1018" s="195"/>
      <c r="BT1018" s="195"/>
      <c r="BV1018" s="84" t="s">
        <v>4689</v>
      </c>
    </row>
    <row r="1019" spans="1:74" x14ac:dyDescent="0.3">
      <c r="A1019" s="84" t="s">
        <v>4787</v>
      </c>
      <c r="B1019" s="84" t="s">
        <v>434</v>
      </c>
      <c r="C1019" s="84" t="s">
        <v>1065</v>
      </c>
      <c r="F1019" s="84" t="s">
        <v>1567</v>
      </c>
      <c r="G1019" s="84" t="s">
        <v>1063</v>
      </c>
      <c r="K1019" s="184"/>
      <c r="L1019" s="185"/>
      <c r="Q1019" s="185"/>
      <c r="W1019" s="185"/>
      <c r="AE1019" s="188"/>
      <c r="AT1019" s="191"/>
      <c r="AV1019" s="84"/>
      <c r="AX1019" s="84"/>
      <c r="AY1019" s="97"/>
      <c r="AZ1019" s="94"/>
      <c r="BA1019" s="96"/>
      <c r="BB1019" s="96"/>
      <c r="BC1019" s="84"/>
      <c r="BD1019" s="97"/>
      <c r="BE1019" s="94"/>
      <c r="BF1019" s="96"/>
      <c r="BG1019" s="96"/>
      <c r="BH1019" s="97"/>
      <c r="BK1019" s="96"/>
      <c r="BL1019" s="94"/>
      <c r="BM1019" s="195"/>
      <c r="BN1019" s="70" t="s">
        <v>1065</v>
      </c>
      <c r="BO1019" s="104"/>
      <c r="BQ1019" s="84">
        <v>669952</v>
      </c>
      <c r="BR1019" s="195"/>
      <c r="BS1019" s="195"/>
      <c r="BT1019" s="195"/>
      <c r="BV1019" s="84" t="s">
        <v>4689</v>
      </c>
    </row>
    <row r="1020" spans="1:74" x14ac:dyDescent="0.3">
      <c r="A1020" s="84" t="s">
        <v>7150</v>
      </c>
      <c r="B1020" s="84" t="s">
        <v>306</v>
      </c>
      <c r="C1020" s="84" t="s">
        <v>1103</v>
      </c>
      <c r="F1020" s="84" t="s">
        <v>1107</v>
      </c>
      <c r="G1020" s="84" t="s">
        <v>1063</v>
      </c>
      <c r="K1020" s="184"/>
      <c r="L1020" s="185"/>
      <c r="Q1020" s="185"/>
      <c r="W1020" s="185"/>
      <c r="AE1020" s="188"/>
      <c r="AT1020" s="191"/>
      <c r="AV1020" s="84"/>
      <c r="AX1020" s="84"/>
      <c r="AY1020" s="97"/>
      <c r="AZ1020" s="94"/>
      <c r="BA1020" s="96"/>
      <c r="BB1020" s="96"/>
      <c r="BC1020" s="84"/>
      <c r="BD1020" s="97"/>
      <c r="BE1020" s="94"/>
      <c r="BF1020" s="96"/>
      <c r="BG1020" s="96"/>
      <c r="BH1020" s="97"/>
      <c r="BK1020" s="96"/>
      <c r="BL1020" s="94"/>
      <c r="BM1020" s="195"/>
      <c r="BN1020" s="70" t="s">
        <v>1065</v>
      </c>
      <c r="BO1020" s="104"/>
      <c r="BQ1020" s="84">
        <v>670970</v>
      </c>
      <c r="BR1020" s="195"/>
      <c r="BS1020" s="195"/>
      <c r="BT1020" s="195"/>
      <c r="BV1020" s="84" t="s">
        <v>4689</v>
      </c>
    </row>
    <row r="1021" spans="1:74" x14ac:dyDescent="0.3">
      <c r="A1021" s="84" t="s">
        <v>2973</v>
      </c>
      <c r="B1021" s="84" t="s">
        <v>7151</v>
      </c>
      <c r="C1021" s="84" t="s">
        <v>1065</v>
      </c>
      <c r="F1021" s="84" t="s">
        <v>1107</v>
      </c>
      <c r="G1021" s="84" t="s">
        <v>1063</v>
      </c>
      <c r="K1021" s="184"/>
      <c r="L1021" s="185"/>
      <c r="Q1021" s="185"/>
      <c r="W1021" s="185"/>
      <c r="AE1021" s="188"/>
      <c r="AT1021" s="191"/>
      <c r="AV1021" s="84"/>
      <c r="AX1021" s="84"/>
      <c r="AY1021" s="97"/>
      <c r="AZ1021" s="94"/>
      <c r="BA1021" s="96"/>
      <c r="BB1021" s="96"/>
      <c r="BC1021" s="84"/>
      <c r="BD1021" s="97"/>
      <c r="BE1021" s="94"/>
      <c r="BF1021" s="96"/>
      <c r="BG1021" s="96"/>
      <c r="BH1021" s="97"/>
      <c r="BK1021" s="96"/>
      <c r="BL1021" s="94"/>
      <c r="BM1021" s="195"/>
      <c r="BN1021" s="70" t="s">
        <v>1065</v>
      </c>
      <c r="BO1021" s="104"/>
      <c r="BQ1021" s="84">
        <v>673258</v>
      </c>
      <c r="BR1021" s="195"/>
      <c r="BS1021" s="195"/>
      <c r="BT1021" s="195"/>
      <c r="BV1021" s="84" t="s">
        <v>4689</v>
      </c>
    </row>
    <row r="1022" spans="1:74" x14ac:dyDescent="0.3">
      <c r="A1022" s="84" t="s">
        <v>145</v>
      </c>
      <c r="B1022" s="84" t="s">
        <v>274</v>
      </c>
      <c r="C1022" s="84" t="s">
        <v>1065</v>
      </c>
      <c r="F1022" s="84" t="s">
        <v>1106</v>
      </c>
      <c r="G1022" s="84" t="s">
        <v>1063</v>
      </c>
      <c r="K1022" s="184"/>
      <c r="L1022" s="185"/>
      <c r="Q1022" s="185"/>
      <c r="W1022" s="185"/>
      <c r="AE1022" s="188"/>
      <c r="AT1022" s="191"/>
      <c r="AV1022" s="84"/>
      <c r="AX1022" s="84"/>
      <c r="AY1022" s="97"/>
      <c r="AZ1022" s="94"/>
      <c r="BA1022" s="96"/>
      <c r="BB1022" s="96"/>
      <c r="BC1022" s="84"/>
      <c r="BD1022" s="97"/>
      <c r="BE1022" s="94"/>
      <c r="BF1022" s="96"/>
      <c r="BG1022" s="96"/>
      <c r="BH1022" s="97"/>
      <c r="BK1022" s="96"/>
      <c r="BL1022" s="94"/>
      <c r="BM1022" s="195"/>
      <c r="BN1022" s="70" t="s">
        <v>1065</v>
      </c>
      <c r="BO1022" s="104"/>
      <c r="BQ1022" s="84">
        <v>675651</v>
      </c>
      <c r="BR1022" s="195"/>
      <c r="BS1022" s="195"/>
      <c r="BT1022" s="195"/>
      <c r="BV1022" s="84" t="s">
        <v>4689</v>
      </c>
    </row>
    <row r="1023" spans="1:74" x14ac:dyDescent="0.3">
      <c r="A1023" s="84" t="s">
        <v>159</v>
      </c>
      <c r="B1023" s="84" t="s">
        <v>58</v>
      </c>
      <c r="C1023" s="84" t="s">
        <v>1065</v>
      </c>
      <c r="F1023" s="84" t="s">
        <v>1375</v>
      </c>
      <c r="G1023" s="84" t="s">
        <v>1373</v>
      </c>
      <c r="K1023" s="184"/>
      <c r="L1023" s="185"/>
      <c r="Q1023" s="185"/>
      <c r="W1023" s="185"/>
      <c r="AE1023" s="188"/>
      <c r="AT1023" s="191"/>
      <c r="AV1023" s="84"/>
      <c r="AX1023" s="84"/>
      <c r="AY1023" s="97"/>
      <c r="AZ1023" s="94"/>
      <c r="BA1023" s="96"/>
      <c r="BB1023" s="96"/>
      <c r="BC1023" s="84"/>
      <c r="BD1023" s="97"/>
      <c r="BE1023" s="94"/>
      <c r="BF1023" s="96"/>
      <c r="BG1023" s="96"/>
      <c r="BH1023" s="97"/>
      <c r="BK1023" s="96"/>
      <c r="BL1023" s="94"/>
      <c r="BM1023" s="195"/>
      <c r="BN1023" s="70" t="s">
        <v>1065</v>
      </c>
      <c r="BO1023" s="104"/>
      <c r="BQ1023" s="84">
        <v>455119</v>
      </c>
      <c r="BR1023" s="195"/>
      <c r="BS1023" s="195"/>
      <c r="BT1023" s="195"/>
      <c r="BV1023" s="84" t="s">
        <v>4689</v>
      </c>
    </row>
    <row r="1024" spans="1:74" x14ac:dyDescent="0.3">
      <c r="A1024" s="84" t="s">
        <v>6096</v>
      </c>
      <c r="B1024" s="84" t="s">
        <v>332</v>
      </c>
      <c r="C1024" s="84" t="s">
        <v>1065</v>
      </c>
      <c r="F1024" s="84" t="s">
        <v>1394</v>
      </c>
      <c r="G1024" s="84" t="s">
        <v>1373</v>
      </c>
      <c r="K1024" s="184"/>
      <c r="L1024" s="185"/>
      <c r="Q1024" s="185"/>
      <c r="W1024" s="185"/>
      <c r="AE1024" s="188"/>
      <c r="AT1024" s="191"/>
      <c r="AV1024" s="84"/>
      <c r="AX1024" s="84"/>
      <c r="AY1024" s="97"/>
      <c r="AZ1024" s="94"/>
      <c r="BA1024" s="96"/>
      <c r="BB1024" s="96"/>
      <c r="BC1024" s="84"/>
      <c r="BD1024" s="97"/>
      <c r="BE1024" s="94"/>
      <c r="BF1024" s="96"/>
      <c r="BG1024" s="96"/>
      <c r="BH1024" s="97"/>
      <c r="BK1024" s="96"/>
      <c r="BL1024" s="94"/>
      <c r="BM1024" s="195"/>
      <c r="BN1024" s="70" t="s">
        <v>1065</v>
      </c>
      <c r="BO1024" s="104"/>
      <c r="BQ1024" s="84">
        <v>542261</v>
      </c>
      <c r="BR1024" s="195"/>
      <c r="BS1024" s="195"/>
      <c r="BT1024" s="195"/>
      <c r="BV1024" s="84" t="s">
        <v>4689</v>
      </c>
    </row>
    <row r="1025" spans="1:74" x14ac:dyDescent="0.3">
      <c r="A1025" s="84" t="s">
        <v>357</v>
      </c>
      <c r="B1025" s="84" t="s">
        <v>38</v>
      </c>
      <c r="C1025" s="84" t="s">
        <v>1103</v>
      </c>
      <c r="F1025" s="84" t="s">
        <v>1381</v>
      </c>
      <c r="G1025" s="84" t="s">
        <v>1373</v>
      </c>
      <c r="K1025" s="184"/>
      <c r="L1025" s="185"/>
      <c r="Q1025" s="185"/>
      <c r="W1025" s="185"/>
      <c r="AE1025" s="188"/>
      <c r="AT1025" s="191"/>
      <c r="AV1025" s="84"/>
      <c r="AX1025" s="84"/>
      <c r="AY1025" s="97"/>
      <c r="AZ1025" s="94"/>
      <c r="BA1025" s="96"/>
      <c r="BB1025" s="96"/>
      <c r="BC1025" s="84"/>
      <c r="BD1025" s="97"/>
      <c r="BE1025" s="94"/>
      <c r="BF1025" s="96"/>
      <c r="BG1025" s="96"/>
      <c r="BH1025" s="97"/>
      <c r="BK1025" s="96"/>
      <c r="BL1025" s="94"/>
      <c r="BM1025" s="195"/>
      <c r="BN1025" s="70" t="s">
        <v>1065</v>
      </c>
      <c r="BO1025" s="104"/>
      <c r="BQ1025" s="84">
        <v>543001</v>
      </c>
      <c r="BR1025" s="195"/>
      <c r="BS1025" s="195"/>
      <c r="BT1025" s="195"/>
      <c r="BV1025" s="84" t="s">
        <v>4689</v>
      </c>
    </row>
    <row r="1026" spans="1:74" x14ac:dyDescent="0.3">
      <c r="A1026" s="84" t="s">
        <v>880</v>
      </c>
      <c r="B1026" s="84" t="s">
        <v>339</v>
      </c>
      <c r="C1026" s="84" t="s">
        <v>1103</v>
      </c>
      <c r="F1026" s="84" t="s">
        <v>1554</v>
      </c>
      <c r="G1026" s="84" t="s">
        <v>1373</v>
      </c>
      <c r="K1026" s="184"/>
      <c r="L1026" s="185"/>
      <c r="Q1026" s="185"/>
      <c r="W1026" s="185"/>
      <c r="AE1026" s="188"/>
      <c r="AT1026" s="191"/>
      <c r="AV1026" s="84"/>
      <c r="AX1026" s="84"/>
      <c r="AY1026" s="97"/>
      <c r="AZ1026" s="94"/>
      <c r="BA1026" s="96"/>
      <c r="BB1026" s="96"/>
      <c r="BC1026" s="84"/>
      <c r="BD1026" s="97"/>
      <c r="BE1026" s="94"/>
      <c r="BF1026" s="96"/>
      <c r="BG1026" s="96"/>
      <c r="BH1026" s="97"/>
      <c r="BK1026" s="96"/>
      <c r="BL1026" s="94"/>
      <c r="BM1026" s="195"/>
      <c r="BN1026" s="70" t="s">
        <v>1065</v>
      </c>
      <c r="BO1026" s="104"/>
      <c r="BQ1026" s="84">
        <v>543238</v>
      </c>
      <c r="BR1026" s="195"/>
      <c r="BS1026" s="195"/>
      <c r="BT1026" s="195"/>
      <c r="BV1026" s="84" t="s">
        <v>4689</v>
      </c>
    </row>
    <row r="1027" spans="1:74" x14ac:dyDescent="0.3">
      <c r="A1027" s="84" t="s">
        <v>216</v>
      </c>
      <c r="B1027" s="84" t="s">
        <v>7152</v>
      </c>
      <c r="C1027" s="84" t="s">
        <v>1065</v>
      </c>
      <c r="F1027" s="84" t="s">
        <v>1388</v>
      </c>
      <c r="G1027" s="84" t="s">
        <v>1373</v>
      </c>
      <c r="K1027" s="184"/>
      <c r="L1027" s="185"/>
      <c r="Q1027" s="185"/>
      <c r="W1027" s="185"/>
      <c r="AE1027" s="188"/>
      <c r="AT1027" s="191"/>
      <c r="AV1027" s="84"/>
      <c r="AX1027" s="84"/>
      <c r="AY1027" s="97"/>
      <c r="AZ1027" s="94"/>
      <c r="BA1027" s="96"/>
      <c r="BB1027" s="96"/>
      <c r="BC1027" s="84"/>
      <c r="BD1027" s="97"/>
      <c r="BE1027" s="94"/>
      <c r="BF1027" s="96"/>
      <c r="BG1027" s="96"/>
      <c r="BH1027" s="97"/>
      <c r="BK1027" s="96"/>
      <c r="BL1027" s="94"/>
      <c r="BM1027" s="195"/>
      <c r="BN1027" s="70" t="s">
        <v>1065</v>
      </c>
      <c r="BO1027" s="104"/>
      <c r="BQ1027" s="84">
        <v>572143</v>
      </c>
      <c r="BR1027" s="195"/>
      <c r="BS1027" s="195"/>
      <c r="BT1027" s="195"/>
      <c r="BV1027" s="84" t="s">
        <v>4689</v>
      </c>
    </row>
    <row r="1028" spans="1:74" x14ac:dyDescent="0.3">
      <c r="A1028" s="84" t="s">
        <v>7153</v>
      </c>
      <c r="B1028" s="84" t="s">
        <v>161</v>
      </c>
      <c r="C1028" s="84" t="s">
        <v>1065</v>
      </c>
      <c r="F1028" s="84" t="s">
        <v>1397</v>
      </c>
      <c r="G1028" s="84" t="s">
        <v>1373</v>
      </c>
      <c r="K1028" s="184"/>
      <c r="L1028" s="185"/>
      <c r="Q1028" s="185"/>
      <c r="W1028" s="185"/>
      <c r="AE1028" s="188"/>
      <c r="AT1028" s="191"/>
      <c r="AV1028" s="84"/>
      <c r="AX1028" s="84"/>
      <c r="AY1028" s="97"/>
      <c r="AZ1028" s="94"/>
      <c r="BA1028" s="96"/>
      <c r="BB1028" s="96"/>
      <c r="BC1028" s="84"/>
      <c r="BD1028" s="97"/>
      <c r="BE1028" s="94"/>
      <c r="BF1028" s="96"/>
      <c r="BG1028" s="96"/>
      <c r="BH1028" s="97"/>
      <c r="BK1028" s="96"/>
      <c r="BL1028" s="94"/>
      <c r="BM1028" s="195"/>
      <c r="BN1028" s="70" t="s">
        <v>1065</v>
      </c>
      <c r="BO1028" s="104"/>
      <c r="BQ1028" s="84">
        <v>592705</v>
      </c>
      <c r="BR1028" s="195"/>
      <c r="BS1028" s="195"/>
      <c r="BT1028" s="195"/>
      <c r="BV1028" s="84" t="s">
        <v>4689</v>
      </c>
    </row>
    <row r="1029" spans="1:74" x14ac:dyDescent="0.3">
      <c r="A1029" s="84" t="s">
        <v>7154</v>
      </c>
      <c r="B1029" s="84" t="s">
        <v>7155</v>
      </c>
      <c r="C1029" s="84" t="s">
        <v>1065</v>
      </c>
      <c r="F1029" s="84" t="s">
        <v>1375</v>
      </c>
      <c r="G1029" s="84" t="s">
        <v>1373</v>
      </c>
      <c r="K1029" s="184"/>
      <c r="L1029" s="185"/>
      <c r="Q1029" s="185"/>
      <c r="W1029" s="185"/>
      <c r="AE1029" s="188"/>
      <c r="AT1029" s="191"/>
      <c r="AV1029" s="84"/>
      <c r="AX1029" s="84"/>
      <c r="AY1029" s="97"/>
      <c r="AZ1029" s="94"/>
      <c r="BA1029" s="96"/>
      <c r="BB1029" s="96"/>
      <c r="BC1029" s="84"/>
      <c r="BD1029" s="97"/>
      <c r="BE1029" s="94"/>
      <c r="BF1029" s="96"/>
      <c r="BG1029" s="96"/>
      <c r="BH1029" s="97"/>
      <c r="BK1029" s="96"/>
      <c r="BL1029" s="94"/>
      <c r="BM1029" s="195"/>
      <c r="BN1029" s="70" t="s">
        <v>1065</v>
      </c>
      <c r="BO1029" s="104"/>
      <c r="BQ1029" s="84">
        <v>592712</v>
      </c>
      <c r="BR1029" s="195"/>
      <c r="BS1029" s="195"/>
      <c r="BT1029" s="195"/>
      <c r="BV1029" s="84" t="s">
        <v>4689</v>
      </c>
    </row>
    <row r="1030" spans="1:74" x14ac:dyDescent="0.3">
      <c r="A1030" s="84" t="s">
        <v>157</v>
      </c>
      <c r="B1030" s="84" t="s">
        <v>58</v>
      </c>
      <c r="C1030" s="84" t="s">
        <v>1103</v>
      </c>
      <c r="F1030" s="84" t="s">
        <v>1377</v>
      </c>
      <c r="G1030" s="84" t="s">
        <v>1373</v>
      </c>
      <c r="K1030" s="184"/>
      <c r="L1030" s="185"/>
      <c r="Q1030" s="185"/>
      <c r="W1030" s="185"/>
      <c r="AE1030" s="188"/>
      <c r="AT1030" s="191"/>
      <c r="AV1030" s="84"/>
      <c r="AX1030" s="84"/>
      <c r="AY1030" s="97"/>
      <c r="AZ1030" s="94"/>
      <c r="BA1030" s="96"/>
      <c r="BB1030" s="96"/>
      <c r="BC1030" s="84"/>
      <c r="BD1030" s="97"/>
      <c r="BE1030" s="94"/>
      <c r="BF1030" s="96"/>
      <c r="BG1030" s="96"/>
      <c r="BH1030" s="97"/>
      <c r="BK1030" s="96"/>
      <c r="BL1030" s="94"/>
      <c r="BM1030" s="195"/>
      <c r="BN1030" s="70" t="s">
        <v>1065</v>
      </c>
      <c r="BO1030" s="104"/>
      <c r="BQ1030" s="84">
        <v>595296</v>
      </c>
      <c r="BR1030" s="195"/>
      <c r="BS1030" s="195"/>
      <c r="BT1030" s="195"/>
      <c r="BV1030" s="84" t="s">
        <v>4689</v>
      </c>
    </row>
    <row r="1031" spans="1:74" x14ac:dyDescent="0.3">
      <c r="A1031" s="84" t="s">
        <v>7156</v>
      </c>
      <c r="B1031" s="84" t="s">
        <v>227</v>
      </c>
      <c r="C1031" s="84" t="s">
        <v>1065</v>
      </c>
      <c r="F1031" s="84" t="s">
        <v>1386</v>
      </c>
      <c r="G1031" s="84" t="s">
        <v>1373</v>
      </c>
      <c r="K1031" s="184"/>
      <c r="L1031" s="185"/>
      <c r="Q1031" s="185"/>
      <c r="W1031" s="185"/>
      <c r="AE1031" s="188"/>
      <c r="AT1031" s="191"/>
      <c r="AV1031" s="84"/>
      <c r="AX1031" s="84"/>
      <c r="AY1031" s="97"/>
      <c r="AZ1031" s="94"/>
      <c r="BA1031" s="96"/>
      <c r="BB1031" s="96"/>
      <c r="BC1031" s="84"/>
      <c r="BD1031" s="97"/>
      <c r="BE1031" s="94"/>
      <c r="BF1031" s="96"/>
      <c r="BG1031" s="96"/>
      <c r="BH1031" s="97"/>
      <c r="BK1031" s="96"/>
      <c r="BL1031" s="94"/>
      <c r="BM1031" s="195"/>
      <c r="BN1031" s="70" t="s">
        <v>1065</v>
      </c>
      <c r="BO1031" s="104"/>
      <c r="BQ1031" s="84">
        <v>605260</v>
      </c>
      <c r="BR1031" s="195"/>
      <c r="BS1031" s="195"/>
      <c r="BT1031" s="195"/>
      <c r="BV1031" s="84" t="s">
        <v>4689</v>
      </c>
    </row>
    <row r="1032" spans="1:74" x14ac:dyDescent="0.3">
      <c r="A1032" s="84" t="s">
        <v>7157</v>
      </c>
      <c r="B1032" s="84" t="s">
        <v>3375</v>
      </c>
      <c r="C1032" s="84" t="s">
        <v>1065</v>
      </c>
      <c r="F1032" s="84" t="s">
        <v>1381</v>
      </c>
      <c r="G1032" s="84" t="s">
        <v>1373</v>
      </c>
      <c r="K1032" s="184"/>
      <c r="L1032" s="185"/>
      <c r="Q1032" s="185"/>
      <c r="W1032" s="185"/>
      <c r="AE1032" s="188"/>
      <c r="AT1032" s="191"/>
      <c r="AV1032" s="84"/>
      <c r="AX1032" s="84"/>
      <c r="AY1032" s="97"/>
      <c r="AZ1032" s="94"/>
      <c r="BA1032" s="96"/>
      <c r="BB1032" s="96"/>
      <c r="BC1032" s="84"/>
      <c r="BD1032" s="97"/>
      <c r="BE1032" s="94"/>
      <c r="BF1032" s="96"/>
      <c r="BG1032" s="96"/>
      <c r="BH1032" s="97"/>
      <c r="BK1032" s="96"/>
      <c r="BL1032" s="94"/>
      <c r="BM1032" s="195"/>
      <c r="BN1032" s="70" t="s">
        <v>1065</v>
      </c>
      <c r="BO1032" s="104"/>
      <c r="BQ1032" s="84">
        <v>605513</v>
      </c>
      <c r="BR1032" s="195"/>
      <c r="BS1032" s="195"/>
      <c r="BT1032" s="195"/>
      <c r="BV1032" s="84" t="s">
        <v>4689</v>
      </c>
    </row>
    <row r="1033" spans="1:74" x14ac:dyDescent="0.3">
      <c r="A1033" s="84" t="s">
        <v>194</v>
      </c>
      <c r="B1033" s="84" t="s">
        <v>7158</v>
      </c>
      <c r="C1033" s="84" t="s">
        <v>1065</v>
      </c>
      <c r="F1033" s="84" t="s">
        <v>1377</v>
      </c>
      <c r="G1033" s="84" t="s">
        <v>1373</v>
      </c>
      <c r="K1033" s="184"/>
      <c r="L1033" s="185"/>
      <c r="Q1033" s="185"/>
      <c r="W1033" s="185"/>
      <c r="AE1033" s="188"/>
      <c r="AT1033" s="191"/>
      <c r="AV1033" s="84"/>
      <c r="AX1033" s="84"/>
      <c r="AY1033" s="97"/>
      <c r="AZ1033" s="94"/>
      <c r="BA1033" s="96"/>
      <c r="BB1033" s="96"/>
      <c r="BC1033" s="84"/>
      <c r="BD1033" s="97"/>
      <c r="BE1033" s="94"/>
      <c r="BF1033" s="96"/>
      <c r="BG1033" s="96"/>
      <c r="BH1033" s="97"/>
      <c r="BK1033" s="96"/>
      <c r="BL1033" s="94"/>
      <c r="BM1033" s="195"/>
      <c r="BN1033" s="70" t="s">
        <v>1065</v>
      </c>
      <c r="BO1033" s="104"/>
      <c r="BQ1033" s="84">
        <v>606162</v>
      </c>
      <c r="BR1033" s="195"/>
      <c r="BS1033" s="195"/>
      <c r="BT1033" s="195"/>
      <c r="BV1033" s="84" t="s">
        <v>4689</v>
      </c>
    </row>
    <row r="1034" spans="1:74" x14ac:dyDescent="0.3">
      <c r="A1034" s="84" t="s">
        <v>6080</v>
      </c>
      <c r="B1034" s="84" t="s">
        <v>1682</v>
      </c>
      <c r="C1034" s="84" t="s">
        <v>1065</v>
      </c>
      <c r="F1034" s="84" t="s">
        <v>1375</v>
      </c>
      <c r="G1034" s="84" t="s">
        <v>1373</v>
      </c>
      <c r="K1034" s="184"/>
      <c r="L1034" s="185"/>
      <c r="Q1034" s="185"/>
      <c r="W1034" s="185"/>
      <c r="AE1034" s="188"/>
      <c r="AT1034" s="191"/>
      <c r="AV1034" s="84"/>
      <c r="AX1034" s="84"/>
      <c r="AY1034" s="97"/>
      <c r="AZ1034" s="94"/>
      <c r="BA1034" s="96"/>
      <c r="BB1034" s="96"/>
      <c r="BC1034" s="84"/>
      <c r="BD1034" s="97"/>
      <c r="BE1034" s="94"/>
      <c r="BF1034" s="96"/>
      <c r="BG1034" s="96"/>
      <c r="BH1034" s="97"/>
      <c r="BK1034" s="96"/>
      <c r="BL1034" s="94"/>
      <c r="BM1034" s="195"/>
      <c r="BN1034" s="70" t="s">
        <v>1065</v>
      </c>
      <c r="BO1034" s="104"/>
      <c r="BQ1034" s="84">
        <v>607185</v>
      </c>
      <c r="BR1034" s="195"/>
      <c r="BS1034" s="195"/>
      <c r="BT1034" s="195"/>
      <c r="BV1034" s="84" t="s">
        <v>4689</v>
      </c>
    </row>
    <row r="1035" spans="1:74" x14ac:dyDescent="0.3">
      <c r="A1035" s="84" t="s">
        <v>7159</v>
      </c>
      <c r="B1035" s="84" t="s">
        <v>29</v>
      </c>
      <c r="C1035" s="84" t="s">
        <v>1065</v>
      </c>
      <c r="F1035" s="84" t="s">
        <v>1381</v>
      </c>
      <c r="G1035" s="84" t="s">
        <v>1373</v>
      </c>
      <c r="K1035" s="184"/>
      <c r="L1035" s="185"/>
      <c r="Q1035" s="185"/>
      <c r="W1035" s="185"/>
      <c r="AE1035" s="188"/>
      <c r="AT1035" s="191"/>
      <c r="AV1035" s="84"/>
      <c r="AX1035" s="84"/>
      <c r="AY1035" s="97"/>
      <c r="AZ1035" s="94"/>
      <c r="BA1035" s="96"/>
      <c r="BB1035" s="96"/>
      <c r="BC1035" s="84"/>
      <c r="BD1035" s="97"/>
      <c r="BE1035" s="94"/>
      <c r="BF1035" s="96"/>
      <c r="BG1035" s="96"/>
      <c r="BH1035" s="97"/>
      <c r="BK1035" s="96"/>
      <c r="BL1035" s="94"/>
      <c r="BM1035" s="195"/>
      <c r="BN1035" s="70" t="s">
        <v>1065</v>
      </c>
      <c r="BO1035" s="104"/>
      <c r="BQ1035" s="84">
        <v>608335</v>
      </c>
      <c r="BR1035" s="195"/>
      <c r="BS1035" s="195"/>
      <c r="BT1035" s="195"/>
      <c r="BV1035" s="84" t="s">
        <v>4689</v>
      </c>
    </row>
    <row r="1036" spans="1:74" x14ac:dyDescent="0.3">
      <c r="A1036" s="84" t="s">
        <v>1768</v>
      </c>
      <c r="B1036" s="84" t="s">
        <v>15</v>
      </c>
      <c r="C1036" s="84" t="s">
        <v>1065</v>
      </c>
      <c r="F1036" s="84" t="s">
        <v>1402</v>
      </c>
      <c r="G1036" s="84" t="s">
        <v>1373</v>
      </c>
      <c r="K1036" s="184"/>
      <c r="L1036" s="185"/>
      <c r="Q1036" s="185"/>
      <c r="W1036" s="185"/>
      <c r="AE1036" s="188"/>
      <c r="AT1036" s="191"/>
      <c r="AV1036" s="84"/>
      <c r="AX1036" s="84"/>
      <c r="AY1036" s="97"/>
      <c r="AZ1036" s="94"/>
      <c r="BA1036" s="96"/>
      <c r="BB1036" s="96"/>
      <c r="BC1036" s="84"/>
      <c r="BD1036" s="97"/>
      <c r="BE1036" s="94"/>
      <c r="BF1036" s="96"/>
      <c r="BG1036" s="96"/>
      <c r="BH1036" s="97"/>
      <c r="BK1036" s="96"/>
      <c r="BL1036" s="94"/>
      <c r="BM1036" s="195"/>
      <c r="BN1036" s="70" t="s">
        <v>1065</v>
      </c>
      <c r="BO1036" s="104"/>
      <c r="BQ1036" s="84">
        <v>620445</v>
      </c>
      <c r="BR1036" s="195"/>
      <c r="BS1036" s="195"/>
      <c r="BT1036" s="195"/>
      <c r="BV1036" s="84" t="s">
        <v>4689</v>
      </c>
    </row>
    <row r="1037" spans="1:74" x14ac:dyDescent="0.3">
      <c r="A1037" s="84" t="s">
        <v>7160</v>
      </c>
      <c r="B1037" s="84" t="s">
        <v>331</v>
      </c>
      <c r="C1037" s="84" t="s">
        <v>1065</v>
      </c>
      <c r="F1037" s="84" t="s">
        <v>1392</v>
      </c>
      <c r="G1037" s="84" t="s">
        <v>1373</v>
      </c>
      <c r="K1037" s="184"/>
      <c r="L1037" s="185"/>
      <c r="Q1037" s="185"/>
      <c r="W1037" s="185"/>
      <c r="AE1037" s="188"/>
      <c r="AT1037" s="191"/>
      <c r="AV1037" s="84"/>
      <c r="AX1037" s="84"/>
      <c r="AY1037" s="97"/>
      <c r="AZ1037" s="94"/>
      <c r="BA1037" s="96"/>
      <c r="BB1037" s="96"/>
      <c r="BC1037" s="84"/>
      <c r="BD1037" s="97"/>
      <c r="BE1037" s="94"/>
      <c r="BF1037" s="96"/>
      <c r="BG1037" s="96"/>
      <c r="BH1037" s="97"/>
      <c r="BK1037" s="96"/>
      <c r="BL1037" s="94"/>
      <c r="BM1037" s="195"/>
      <c r="BN1037" s="70" t="s">
        <v>1065</v>
      </c>
      <c r="BO1037" s="104"/>
      <c r="BQ1037" s="84">
        <v>621076</v>
      </c>
      <c r="BR1037" s="195"/>
      <c r="BS1037" s="195"/>
      <c r="BT1037" s="195"/>
      <c r="BV1037" s="84" t="s">
        <v>4689</v>
      </c>
    </row>
    <row r="1038" spans="1:74" x14ac:dyDescent="0.3">
      <c r="A1038" s="84" t="s">
        <v>7161</v>
      </c>
      <c r="B1038" s="84" t="s">
        <v>4763</v>
      </c>
      <c r="C1038" s="84" t="s">
        <v>1065</v>
      </c>
      <c r="F1038" s="84" t="s">
        <v>1394</v>
      </c>
      <c r="G1038" s="84" t="s">
        <v>1373</v>
      </c>
      <c r="K1038" s="184"/>
      <c r="L1038" s="185"/>
      <c r="Q1038" s="185"/>
      <c r="W1038" s="185"/>
      <c r="AE1038" s="188"/>
      <c r="AT1038" s="191"/>
      <c r="AV1038" s="84"/>
      <c r="AX1038" s="84"/>
      <c r="AY1038" s="97"/>
      <c r="AZ1038" s="94"/>
      <c r="BA1038" s="96"/>
      <c r="BB1038" s="96"/>
      <c r="BC1038" s="84"/>
      <c r="BD1038" s="97"/>
      <c r="BE1038" s="94"/>
      <c r="BF1038" s="96"/>
      <c r="BG1038" s="96"/>
      <c r="BH1038" s="97"/>
      <c r="BK1038" s="96"/>
      <c r="BL1038" s="94"/>
      <c r="BM1038" s="195"/>
      <c r="BN1038" s="70" t="s">
        <v>1065</v>
      </c>
      <c r="BO1038" s="104"/>
      <c r="BQ1038" s="84">
        <v>621142</v>
      </c>
      <c r="BR1038" s="195"/>
      <c r="BS1038" s="195"/>
      <c r="BT1038" s="195"/>
      <c r="BV1038" s="84" t="s">
        <v>4689</v>
      </c>
    </row>
    <row r="1039" spans="1:74" x14ac:dyDescent="0.3">
      <c r="A1039" s="84" t="s">
        <v>3398</v>
      </c>
      <c r="B1039" s="84" t="s">
        <v>1763</v>
      </c>
      <c r="C1039" s="84" t="s">
        <v>1065</v>
      </c>
      <c r="F1039" s="84" t="s">
        <v>1402</v>
      </c>
      <c r="G1039" s="84" t="s">
        <v>1373</v>
      </c>
      <c r="K1039" s="184"/>
      <c r="L1039" s="185"/>
      <c r="Q1039" s="185"/>
      <c r="W1039" s="185"/>
      <c r="AE1039" s="188"/>
      <c r="AT1039" s="191"/>
      <c r="AV1039" s="84"/>
      <c r="AX1039" s="84"/>
      <c r="AY1039" s="97"/>
      <c r="AZ1039" s="94"/>
      <c r="BA1039" s="96"/>
      <c r="BB1039" s="96"/>
      <c r="BC1039" s="84"/>
      <c r="BD1039" s="97"/>
      <c r="BE1039" s="94"/>
      <c r="BF1039" s="96"/>
      <c r="BG1039" s="96"/>
      <c r="BH1039" s="97"/>
      <c r="BK1039" s="96"/>
      <c r="BL1039" s="94"/>
      <c r="BM1039" s="195"/>
      <c r="BN1039" s="70" t="s">
        <v>1065</v>
      </c>
      <c r="BO1039" s="104"/>
      <c r="BQ1039" s="84">
        <v>621289</v>
      </c>
      <c r="BR1039" s="195"/>
      <c r="BS1039" s="195"/>
      <c r="BT1039" s="195"/>
      <c r="BV1039" s="84" t="s">
        <v>4689</v>
      </c>
    </row>
    <row r="1040" spans="1:74" x14ac:dyDescent="0.3">
      <c r="A1040" s="84" t="s">
        <v>7162</v>
      </c>
      <c r="B1040" s="84" t="s">
        <v>38</v>
      </c>
      <c r="C1040" s="84" t="s">
        <v>1103</v>
      </c>
      <c r="F1040" s="84" t="s">
        <v>1386</v>
      </c>
      <c r="G1040" s="84" t="s">
        <v>1373</v>
      </c>
      <c r="K1040" s="184"/>
      <c r="L1040" s="185"/>
      <c r="Q1040" s="185"/>
      <c r="W1040" s="185"/>
      <c r="AE1040" s="188"/>
      <c r="AT1040" s="191"/>
      <c r="AV1040" s="84"/>
      <c r="AX1040" s="84"/>
      <c r="AY1040" s="97"/>
      <c r="AZ1040" s="94"/>
      <c r="BA1040" s="96"/>
      <c r="BB1040" s="96"/>
      <c r="BC1040" s="84"/>
      <c r="BD1040" s="97"/>
      <c r="BE1040" s="94"/>
      <c r="BF1040" s="96"/>
      <c r="BG1040" s="96"/>
      <c r="BH1040" s="97"/>
      <c r="BK1040" s="96"/>
      <c r="BL1040" s="94"/>
      <c r="BM1040" s="195"/>
      <c r="BN1040" s="70" t="s">
        <v>1065</v>
      </c>
      <c r="BO1040" s="104"/>
      <c r="BQ1040" s="84">
        <v>621366</v>
      </c>
      <c r="BR1040" s="195"/>
      <c r="BS1040" s="195"/>
      <c r="BT1040" s="195"/>
      <c r="BV1040" s="84" t="s">
        <v>4689</v>
      </c>
    </row>
    <row r="1041" spans="1:74" x14ac:dyDescent="0.3">
      <c r="A1041" s="84" t="s">
        <v>6600</v>
      </c>
      <c r="B1041" s="84" t="s">
        <v>29</v>
      </c>
      <c r="C1041" s="84" t="s">
        <v>1065</v>
      </c>
      <c r="F1041" s="84" t="s">
        <v>1388</v>
      </c>
      <c r="G1041" s="84" t="s">
        <v>1373</v>
      </c>
      <c r="K1041" s="184"/>
      <c r="L1041" s="185"/>
      <c r="Q1041" s="185"/>
      <c r="W1041" s="185"/>
      <c r="AE1041" s="188"/>
      <c r="AT1041" s="191"/>
      <c r="AV1041" s="84"/>
      <c r="AX1041" s="84"/>
      <c r="AY1041" s="97"/>
      <c r="AZ1041" s="94"/>
      <c r="BA1041" s="96"/>
      <c r="BB1041" s="96"/>
      <c r="BC1041" s="84"/>
      <c r="BD1041" s="97"/>
      <c r="BE1041" s="94"/>
      <c r="BF1041" s="96"/>
      <c r="BG1041" s="96"/>
      <c r="BH1041" s="97"/>
      <c r="BK1041" s="96"/>
      <c r="BL1041" s="94"/>
      <c r="BM1041" s="195"/>
      <c r="BN1041" s="70" t="s">
        <v>1065</v>
      </c>
      <c r="BO1041" s="104"/>
      <c r="BQ1041" s="84">
        <v>622092</v>
      </c>
      <c r="BR1041" s="195"/>
      <c r="BS1041" s="195"/>
      <c r="BT1041" s="195"/>
      <c r="BV1041" s="84" t="s">
        <v>4689</v>
      </c>
    </row>
    <row r="1042" spans="1:74" x14ac:dyDescent="0.3">
      <c r="A1042" s="84" t="s">
        <v>7163</v>
      </c>
      <c r="B1042" s="84" t="s">
        <v>129</v>
      </c>
      <c r="C1042" s="84" t="s">
        <v>1065</v>
      </c>
      <c r="F1042" s="84" t="s">
        <v>1388</v>
      </c>
      <c r="G1042" s="84" t="s">
        <v>1373</v>
      </c>
      <c r="K1042" s="184"/>
      <c r="L1042" s="185"/>
      <c r="Q1042" s="185"/>
      <c r="W1042" s="185"/>
      <c r="AE1042" s="188"/>
      <c r="AT1042" s="191"/>
      <c r="AV1042" s="84"/>
      <c r="AX1042" s="84"/>
      <c r="AY1042" s="97"/>
      <c r="AZ1042" s="94"/>
      <c r="BA1042" s="96"/>
      <c r="BB1042" s="96"/>
      <c r="BC1042" s="84"/>
      <c r="BD1042" s="97"/>
      <c r="BE1042" s="94"/>
      <c r="BF1042" s="96"/>
      <c r="BG1042" s="96"/>
      <c r="BH1042" s="97"/>
      <c r="BK1042" s="96"/>
      <c r="BL1042" s="94"/>
      <c r="BM1042" s="195"/>
      <c r="BN1042" s="70" t="s">
        <v>1065</v>
      </c>
      <c r="BO1042" s="104"/>
      <c r="BQ1042" s="84">
        <v>622251</v>
      </c>
      <c r="BR1042" s="195"/>
      <c r="BS1042" s="195"/>
      <c r="BT1042" s="195"/>
      <c r="BV1042" s="84" t="s">
        <v>4689</v>
      </c>
    </row>
    <row r="1043" spans="1:74" x14ac:dyDescent="0.3">
      <c r="A1043" s="84" t="s">
        <v>7164</v>
      </c>
      <c r="B1043" s="84" t="s">
        <v>1804</v>
      </c>
      <c r="C1043" s="84" t="s">
        <v>1065</v>
      </c>
      <c r="F1043" s="84" t="s">
        <v>1383</v>
      </c>
      <c r="G1043" s="84" t="s">
        <v>1373</v>
      </c>
      <c r="K1043" s="184"/>
      <c r="L1043" s="185"/>
      <c r="Q1043" s="185"/>
      <c r="W1043" s="185"/>
      <c r="AE1043" s="188"/>
      <c r="AT1043" s="191"/>
      <c r="AV1043" s="84"/>
      <c r="AX1043" s="84"/>
      <c r="AY1043" s="97"/>
      <c r="AZ1043" s="94"/>
      <c r="BA1043" s="96"/>
      <c r="BB1043" s="96"/>
      <c r="BC1043" s="84"/>
      <c r="BD1043" s="97"/>
      <c r="BE1043" s="94"/>
      <c r="BF1043" s="96"/>
      <c r="BG1043" s="96"/>
      <c r="BH1043" s="97"/>
      <c r="BK1043" s="96"/>
      <c r="BL1043" s="94"/>
      <c r="BM1043" s="195"/>
      <c r="BN1043" s="70" t="s">
        <v>1065</v>
      </c>
      <c r="BO1043" s="104"/>
      <c r="BQ1043" s="84">
        <v>622253</v>
      </c>
      <c r="BR1043" s="195"/>
      <c r="BS1043" s="195"/>
      <c r="BT1043" s="195"/>
      <c r="BV1043" s="84" t="s">
        <v>4689</v>
      </c>
    </row>
    <row r="1044" spans="1:74" x14ac:dyDescent="0.3">
      <c r="A1044" s="84" t="s">
        <v>2973</v>
      </c>
      <c r="B1044" s="84" t="s">
        <v>962</v>
      </c>
      <c r="C1044" s="84" t="s">
        <v>1065</v>
      </c>
      <c r="F1044" s="84" t="s">
        <v>1381</v>
      </c>
      <c r="G1044" s="84" t="s">
        <v>1373</v>
      </c>
      <c r="K1044" s="184"/>
      <c r="L1044" s="185"/>
      <c r="Q1044" s="185"/>
      <c r="W1044" s="185"/>
      <c r="AE1044" s="188"/>
      <c r="AT1044" s="191"/>
      <c r="AV1044" s="84"/>
      <c r="AX1044" s="84"/>
      <c r="AY1044" s="97"/>
      <c r="AZ1044" s="94"/>
      <c r="BA1044" s="96"/>
      <c r="BB1044" s="96"/>
      <c r="BC1044" s="84"/>
      <c r="BD1044" s="97"/>
      <c r="BE1044" s="94"/>
      <c r="BF1044" s="96"/>
      <c r="BG1044" s="96"/>
      <c r="BH1044" s="97"/>
      <c r="BK1044" s="96"/>
      <c r="BL1044" s="94"/>
      <c r="BM1044" s="195"/>
      <c r="BN1044" s="70" t="s">
        <v>1065</v>
      </c>
      <c r="BO1044" s="104"/>
      <c r="BQ1044" s="84">
        <v>622783</v>
      </c>
      <c r="BR1044" s="195"/>
      <c r="BS1044" s="195"/>
      <c r="BT1044" s="195"/>
      <c r="BV1044" s="84" t="s">
        <v>4689</v>
      </c>
    </row>
    <row r="1045" spans="1:74" x14ac:dyDescent="0.3">
      <c r="A1045" s="84" t="s">
        <v>2030</v>
      </c>
      <c r="B1045" s="84" t="s">
        <v>163</v>
      </c>
      <c r="C1045" s="84" t="s">
        <v>1065</v>
      </c>
      <c r="F1045" s="84" t="s">
        <v>1400</v>
      </c>
      <c r="G1045" s="84" t="s">
        <v>1373</v>
      </c>
      <c r="K1045" s="184"/>
      <c r="L1045" s="185"/>
      <c r="Q1045" s="185"/>
      <c r="W1045" s="185"/>
      <c r="AE1045" s="188"/>
      <c r="AT1045" s="191"/>
      <c r="AV1045" s="84"/>
      <c r="AX1045" s="84"/>
      <c r="AY1045" s="97"/>
      <c r="AZ1045" s="94"/>
      <c r="BA1045" s="96"/>
      <c r="BB1045" s="96"/>
      <c r="BC1045" s="84"/>
      <c r="BD1045" s="97"/>
      <c r="BE1045" s="94"/>
      <c r="BF1045" s="96"/>
      <c r="BG1045" s="96"/>
      <c r="BH1045" s="97"/>
      <c r="BK1045" s="96"/>
      <c r="BL1045" s="94"/>
      <c r="BM1045" s="195"/>
      <c r="BN1045" s="70" t="s">
        <v>1065</v>
      </c>
      <c r="BO1045" s="104"/>
      <c r="BQ1045" s="84">
        <v>622864</v>
      </c>
      <c r="BR1045" s="195"/>
      <c r="BS1045" s="195"/>
      <c r="BT1045" s="195"/>
      <c r="BV1045" s="84" t="s">
        <v>4689</v>
      </c>
    </row>
    <row r="1046" spans="1:74" x14ac:dyDescent="0.3">
      <c r="A1046" s="84" t="s">
        <v>7165</v>
      </c>
      <c r="B1046" s="84" t="s">
        <v>529</v>
      </c>
      <c r="C1046" s="84" t="s">
        <v>1103</v>
      </c>
      <c r="F1046" s="84" t="s">
        <v>1386</v>
      </c>
      <c r="G1046" s="84" t="s">
        <v>1373</v>
      </c>
      <c r="K1046" s="184"/>
      <c r="L1046" s="185"/>
      <c r="Q1046" s="185"/>
      <c r="W1046" s="185"/>
      <c r="AE1046" s="188"/>
      <c r="AT1046" s="191"/>
      <c r="AV1046" s="84"/>
      <c r="AX1046" s="84"/>
      <c r="AY1046" s="97"/>
      <c r="AZ1046" s="94"/>
      <c r="BA1046" s="96"/>
      <c r="BB1046" s="96"/>
      <c r="BC1046" s="84"/>
      <c r="BD1046" s="97"/>
      <c r="BE1046" s="94"/>
      <c r="BF1046" s="96"/>
      <c r="BG1046" s="96"/>
      <c r="BH1046" s="97"/>
      <c r="BK1046" s="96"/>
      <c r="BL1046" s="94"/>
      <c r="BM1046" s="195"/>
      <c r="BN1046" s="70" t="s">
        <v>1065</v>
      </c>
      <c r="BO1046" s="104"/>
      <c r="BQ1046" s="84">
        <v>623381</v>
      </c>
      <c r="BR1046" s="195"/>
      <c r="BS1046" s="195"/>
      <c r="BT1046" s="195"/>
      <c r="BV1046" s="84" t="s">
        <v>4689</v>
      </c>
    </row>
    <row r="1047" spans="1:74" x14ac:dyDescent="0.3">
      <c r="A1047" s="84" t="s">
        <v>7166</v>
      </c>
      <c r="B1047" s="84" t="s">
        <v>375</v>
      </c>
      <c r="C1047" s="84" t="s">
        <v>1103</v>
      </c>
      <c r="F1047" s="84" t="s">
        <v>1390</v>
      </c>
      <c r="G1047" s="84" t="s">
        <v>1373</v>
      </c>
      <c r="K1047" s="184"/>
      <c r="L1047" s="185"/>
      <c r="Q1047" s="185"/>
      <c r="W1047" s="185"/>
      <c r="AE1047" s="188"/>
      <c r="AT1047" s="191"/>
      <c r="AV1047" s="84"/>
      <c r="AX1047" s="84"/>
      <c r="AY1047" s="97"/>
      <c r="AZ1047" s="94"/>
      <c r="BA1047" s="96"/>
      <c r="BB1047" s="96"/>
      <c r="BC1047" s="84"/>
      <c r="BD1047" s="97"/>
      <c r="BE1047" s="94"/>
      <c r="BF1047" s="96"/>
      <c r="BG1047" s="96"/>
      <c r="BH1047" s="97"/>
      <c r="BK1047" s="96"/>
      <c r="BL1047" s="94"/>
      <c r="BM1047" s="195"/>
      <c r="BN1047" s="70" t="s">
        <v>1065</v>
      </c>
      <c r="BO1047" s="104"/>
      <c r="BQ1047" s="84">
        <v>624420</v>
      </c>
      <c r="BR1047" s="195"/>
      <c r="BS1047" s="195"/>
      <c r="BT1047" s="195"/>
      <c r="BV1047" s="84" t="s">
        <v>4689</v>
      </c>
    </row>
    <row r="1048" spans="1:74" x14ac:dyDescent="0.3">
      <c r="A1048" s="84" t="s">
        <v>7167</v>
      </c>
      <c r="B1048" s="84" t="s">
        <v>458</v>
      </c>
      <c r="C1048" s="84" t="s">
        <v>1103</v>
      </c>
      <c r="F1048" s="84" t="s">
        <v>1400</v>
      </c>
      <c r="G1048" s="84" t="s">
        <v>1373</v>
      </c>
      <c r="K1048" s="184"/>
      <c r="L1048" s="185"/>
      <c r="Q1048" s="185"/>
      <c r="W1048" s="185"/>
      <c r="AE1048" s="188"/>
      <c r="AT1048" s="191"/>
      <c r="AV1048" s="84"/>
      <c r="AX1048" s="84"/>
      <c r="AY1048" s="97"/>
      <c r="AZ1048" s="94"/>
      <c r="BA1048" s="96"/>
      <c r="BB1048" s="96"/>
      <c r="BC1048" s="84"/>
      <c r="BD1048" s="97"/>
      <c r="BE1048" s="94"/>
      <c r="BF1048" s="96"/>
      <c r="BG1048" s="96"/>
      <c r="BH1048" s="97"/>
      <c r="BK1048" s="96"/>
      <c r="BL1048" s="94"/>
      <c r="BM1048" s="195"/>
      <c r="BN1048" s="70" t="s">
        <v>1065</v>
      </c>
      <c r="BO1048" s="104"/>
      <c r="BQ1048" s="84">
        <v>624427</v>
      </c>
      <c r="BR1048" s="195"/>
      <c r="BS1048" s="195"/>
      <c r="BT1048" s="195"/>
      <c r="BV1048" s="84" t="s">
        <v>4689</v>
      </c>
    </row>
    <row r="1049" spans="1:74" x14ac:dyDescent="0.3">
      <c r="A1049" s="84" t="s">
        <v>7168</v>
      </c>
      <c r="B1049" s="84" t="s">
        <v>178</v>
      </c>
      <c r="C1049" s="84" t="s">
        <v>1065</v>
      </c>
      <c r="F1049" s="84" t="s">
        <v>1392</v>
      </c>
      <c r="G1049" s="84" t="s">
        <v>1373</v>
      </c>
      <c r="K1049" s="184"/>
      <c r="L1049" s="185"/>
      <c r="Q1049" s="185"/>
      <c r="W1049" s="185"/>
      <c r="AE1049" s="188"/>
      <c r="AT1049" s="191"/>
      <c r="AV1049" s="84"/>
      <c r="AX1049" s="84"/>
      <c r="AY1049" s="97"/>
      <c r="AZ1049" s="94"/>
      <c r="BA1049" s="96"/>
      <c r="BB1049" s="96"/>
      <c r="BC1049" s="84"/>
      <c r="BD1049" s="97"/>
      <c r="BE1049" s="94"/>
      <c r="BF1049" s="96"/>
      <c r="BG1049" s="96"/>
      <c r="BH1049" s="97"/>
      <c r="BK1049" s="96"/>
      <c r="BL1049" s="94"/>
      <c r="BM1049" s="195"/>
      <c r="BN1049" s="70" t="s">
        <v>1065</v>
      </c>
      <c r="BO1049" s="104"/>
      <c r="BQ1049" s="84">
        <v>624519</v>
      </c>
      <c r="BR1049" s="195"/>
      <c r="BS1049" s="195"/>
      <c r="BT1049" s="195"/>
      <c r="BV1049" s="84" t="s">
        <v>4689</v>
      </c>
    </row>
    <row r="1050" spans="1:74" x14ac:dyDescent="0.3">
      <c r="A1050" s="84" t="s">
        <v>7169</v>
      </c>
      <c r="B1050" s="84" t="s">
        <v>482</v>
      </c>
      <c r="C1050" s="84" t="s">
        <v>1103</v>
      </c>
      <c r="F1050" s="84" t="s">
        <v>1400</v>
      </c>
      <c r="G1050" s="84" t="s">
        <v>1373</v>
      </c>
      <c r="K1050" s="184"/>
      <c r="L1050" s="185"/>
      <c r="Q1050" s="185"/>
      <c r="W1050" s="185"/>
      <c r="AE1050" s="188"/>
      <c r="AT1050" s="191"/>
      <c r="AV1050" s="84"/>
      <c r="AX1050" s="84"/>
      <c r="AY1050" s="97"/>
      <c r="AZ1050" s="94"/>
      <c r="BA1050" s="96"/>
      <c r="BB1050" s="96"/>
      <c r="BC1050" s="84"/>
      <c r="BD1050" s="97"/>
      <c r="BE1050" s="94"/>
      <c r="BF1050" s="96"/>
      <c r="BG1050" s="96"/>
      <c r="BH1050" s="97"/>
      <c r="BK1050" s="96"/>
      <c r="BL1050" s="94"/>
      <c r="BM1050" s="195"/>
      <c r="BN1050" s="70" t="s">
        <v>1065</v>
      </c>
      <c r="BO1050" s="104"/>
      <c r="BQ1050" s="84">
        <v>626929</v>
      </c>
      <c r="BR1050" s="195"/>
      <c r="BS1050" s="195"/>
      <c r="BT1050" s="195"/>
      <c r="BV1050" s="84" t="s">
        <v>4689</v>
      </c>
    </row>
    <row r="1051" spans="1:74" x14ac:dyDescent="0.3">
      <c r="A1051" s="84" t="s">
        <v>456</v>
      </c>
      <c r="B1051" s="84" t="s">
        <v>7170</v>
      </c>
      <c r="C1051" s="84" t="s">
        <v>1065</v>
      </c>
      <c r="F1051" s="84" t="s">
        <v>1402</v>
      </c>
      <c r="G1051" s="84" t="s">
        <v>1373</v>
      </c>
      <c r="K1051" s="184"/>
      <c r="L1051" s="185"/>
      <c r="Q1051" s="185"/>
      <c r="W1051" s="185"/>
      <c r="AE1051" s="188"/>
      <c r="AT1051" s="191"/>
      <c r="AV1051" s="84"/>
      <c r="AX1051" s="84"/>
      <c r="AY1051" s="97"/>
      <c r="AZ1051" s="94"/>
      <c r="BA1051" s="96"/>
      <c r="BB1051" s="96"/>
      <c r="BC1051" s="84"/>
      <c r="BD1051" s="97"/>
      <c r="BE1051" s="94"/>
      <c r="BF1051" s="96"/>
      <c r="BG1051" s="96"/>
      <c r="BH1051" s="97"/>
      <c r="BK1051" s="96"/>
      <c r="BL1051" s="94"/>
      <c r="BM1051" s="195"/>
      <c r="BN1051" s="70" t="s">
        <v>1065</v>
      </c>
      <c r="BO1051" s="104"/>
      <c r="BQ1051" s="84">
        <v>630023</v>
      </c>
      <c r="BR1051" s="195"/>
      <c r="BS1051" s="195"/>
      <c r="BT1051" s="195"/>
      <c r="BV1051" s="84" t="s">
        <v>4689</v>
      </c>
    </row>
    <row r="1052" spans="1:74" x14ac:dyDescent="0.3">
      <c r="A1052" s="84" t="s">
        <v>3818</v>
      </c>
      <c r="B1052" s="84" t="s">
        <v>140</v>
      </c>
      <c r="C1052" s="84" t="s">
        <v>1065</v>
      </c>
      <c r="F1052" s="84" t="s">
        <v>1377</v>
      </c>
      <c r="G1052" s="84" t="s">
        <v>1373</v>
      </c>
      <c r="K1052" s="184"/>
      <c r="L1052" s="185"/>
      <c r="Q1052" s="185"/>
      <c r="W1052" s="185"/>
      <c r="AE1052" s="188"/>
      <c r="AT1052" s="191"/>
      <c r="AV1052" s="84"/>
      <c r="AX1052" s="84"/>
      <c r="AY1052" s="97"/>
      <c r="AZ1052" s="94"/>
      <c r="BA1052" s="96"/>
      <c r="BB1052" s="96"/>
      <c r="BC1052" s="84"/>
      <c r="BD1052" s="97"/>
      <c r="BE1052" s="94"/>
      <c r="BF1052" s="96"/>
      <c r="BG1052" s="96"/>
      <c r="BH1052" s="97"/>
      <c r="BK1052" s="96"/>
      <c r="BL1052" s="94"/>
      <c r="BM1052" s="195"/>
      <c r="BN1052" s="70" t="s">
        <v>1065</v>
      </c>
      <c r="BO1052" s="104"/>
      <c r="BQ1052" s="84">
        <v>640451</v>
      </c>
      <c r="BR1052" s="195"/>
      <c r="BS1052" s="195"/>
      <c r="BT1052" s="195"/>
      <c r="BV1052" s="84" t="s">
        <v>4689</v>
      </c>
    </row>
    <row r="1053" spans="1:74" x14ac:dyDescent="0.3">
      <c r="A1053" s="84" t="s">
        <v>389</v>
      </c>
      <c r="B1053" s="84" t="s">
        <v>7171</v>
      </c>
      <c r="C1053" s="84" t="s">
        <v>1065</v>
      </c>
      <c r="F1053" s="84" t="s">
        <v>1400</v>
      </c>
      <c r="G1053" s="84" t="s">
        <v>1373</v>
      </c>
      <c r="K1053" s="184"/>
      <c r="L1053" s="185"/>
      <c r="Q1053" s="185"/>
      <c r="W1053" s="185"/>
      <c r="AE1053" s="188"/>
      <c r="AT1053" s="191"/>
      <c r="AV1053" s="84"/>
      <c r="AX1053" s="84"/>
      <c r="AY1053" s="97"/>
      <c r="AZ1053" s="94"/>
      <c r="BA1053" s="96"/>
      <c r="BB1053" s="96"/>
      <c r="BC1053" s="84"/>
      <c r="BD1053" s="97"/>
      <c r="BE1053" s="94"/>
      <c r="BF1053" s="96"/>
      <c r="BG1053" s="96"/>
      <c r="BH1053" s="97"/>
      <c r="BK1053" s="96"/>
      <c r="BL1053" s="94"/>
      <c r="BM1053" s="195"/>
      <c r="BN1053" s="70" t="s">
        <v>1065</v>
      </c>
      <c r="BO1053" s="104"/>
      <c r="BQ1053" s="84">
        <v>640464</v>
      </c>
      <c r="BR1053" s="195"/>
      <c r="BS1053" s="195"/>
      <c r="BT1053" s="195"/>
      <c r="BV1053" s="84" t="s">
        <v>4689</v>
      </c>
    </row>
    <row r="1054" spans="1:74" x14ac:dyDescent="0.3">
      <c r="A1054" s="84" t="s">
        <v>7083</v>
      </c>
      <c r="B1054" s="84" t="s">
        <v>344</v>
      </c>
      <c r="C1054" s="84" t="s">
        <v>1065</v>
      </c>
      <c r="F1054" s="84" t="s">
        <v>1390</v>
      </c>
      <c r="G1054" s="84" t="s">
        <v>1373</v>
      </c>
      <c r="K1054" s="184"/>
      <c r="L1054" s="185"/>
      <c r="Q1054" s="185"/>
      <c r="W1054" s="185"/>
      <c r="AE1054" s="188"/>
      <c r="AT1054" s="191"/>
      <c r="AV1054" s="84"/>
      <c r="AX1054" s="84"/>
      <c r="AY1054" s="97"/>
      <c r="AZ1054" s="94"/>
      <c r="BA1054" s="96"/>
      <c r="BB1054" s="96"/>
      <c r="BC1054" s="84"/>
      <c r="BD1054" s="97"/>
      <c r="BE1054" s="94"/>
      <c r="BF1054" s="96"/>
      <c r="BG1054" s="96"/>
      <c r="BH1054" s="97"/>
      <c r="BK1054" s="96"/>
      <c r="BL1054" s="94"/>
      <c r="BM1054" s="195"/>
      <c r="BN1054" s="70" t="s">
        <v>1065</v>
      </c>
      <c r="BO1054" s="104"/>
      <c r="BQ1054" s="84">
        <v>641420</v>
      </c>
      <c r="BR1054" s="195"/>
      <c r="BS1054" s="195"/>
      <c r="BT1054" s="195"/>
      <c r="BV1054" s="84" t="s">
        <v>4689</v>
      </c>
    </row>
    <row r="1055" spans="1:74" x14ac:dyDescent="0.3">
      <c r="A1055" s="84" t="s">
        <v>7172</v>
      </c>
      <c r="B1055" s="84" t="s">
        <v>7173</v>
      </c>
      <c r="C1055" s="84" t="s">
        <v>1103</v>
      </c>
      <c r="F1055" s="84" t="s">
        <v>1377</v>
      </c>
      <c r="G1055" s="84" t="s">
        <v>1373</v>
      </c>
      <c r="K1055" s="184"/>
      <c r="L1055" s="185"/>
      <c r="Q1055" s="185"/>
      <c r="W1055" s="185"/>
      <c r="AE1055" s="188"/>
      <c r="AT1055" s="191"/>
      <c r="AV1055" s="84"/>
      <c r="AX1055" s="84"/>
      <c r="AY1055" s="97"/>
      <c r="AZ1055" s="94"/>
      <c r="BA1055" s="96"/>
      <c r="BB1055" s="96"/>
      <c r="BC1055" s="84"/>
      <c r="BD1055" s="97"/>
      <c r="BE1055" s="94"/>
      <c r="BF1055" s="96"/>
      <c r="BG1055" s="96"/>
      <c r="BH1055" s="97"/>
      <c r="BK1055" s="96"/>
      <c r="BL1055" s="94"/>
      <c r="BM1055" s="195"/>
      <c r="BN1055" s="70" t="s">
        <v>1065</v>
      </c>
      <c r="BO1055" s="104"/>
      <c r="BQ1055" s="84">
        <v>641482</v>
      </c>
      <c r="BR1055" s="195"/>
      <c r="BS1055" s="195"/>
      <c r="BT1055" s="195"/>
      <c r="BV1055" s="84" t="s">
        <v>4689</v>
      </c>
    </row>
    <row r="1056" spans="1:74" x14ac:dyDescent="0.3">
      <c r="A1056" s="84" t="s">
        <v>7174</v>
      </c>
      <c r="B1056" s="84" t="s">
        <v>7175</v>
      </c>
      <c r="C1056" s="84" t="s">
        <v>1065</v>
      </c>
      <c r="F1056" s="84" t="s">
        <v>1390</v>
      </c>
      <c r="G1056" s="84" t="s">
        <v>1373</v>
      </c>
      <c r="K1056" s="184"/>
      <c r="L1056" s="185"/>
      <c r="Q1056" s="185"/>
      <c r="W1056" s="185"/>
      <c r="AE1056" s="188"/>
      <c r="AT1056" s="191"/>
      <c r="AV1056" s="84"/>
      <c r="AX1056" s="84"/>
      <c r="AY1056" s="97"/>
      <c r="AZ1056" s="94"/>
      <c r="BA1056" s="96"/>
      <c r="BB1056" s="96"/>
      <c r="BC1056" s="84"/>
      <c r="BD1056" s="97"/>
      <c r="BE1056" s="94"/>
      <c r="BF1056" s="96"/>
      <c r="BG1056" s="96"/>
      <c r="BH1056" s="97"/>
      <c r="BK1056" s="96"/>
      <c r="BL1056" s="94"/>
      <c r="BM1056" s="195"/>
      <c r="BN1056" s="70" t="s">
        <v>1065</v>
      </c>
      <c r="BO1056" s="104"/>
      <c r="BQ1056" s="84">
        <v>641540</v>
      </c>
      <c r="BR1056" s="195"/>
      <c r="BS1056" s="195"/>
      <c r="BT1056" s="195"/>
      <c r="BV1056" s="84" t="s">
        <v>4689</v>
      </c>
    </row>
    <row r="1057" spans="1:74" x14ac:dyDescent="0.3">
      <c r="A1057" s="84" t="s">
        <v>7176</v>
      </c>
      <c r="B1057" s="84" t="s">
        <v>4340</v>
      </c>
      <c r="C1057" s="84" t="s">
        <v>1065</v>
      </c>
      <c r="F1057" s="84" t="s">
        <v>1390</v>
      </c>
      <c r="G1057" s="84" t="s">
        <v>1373</v>
      </c>
      <c r="K1057" s="184"/>
      <c r="L1057" s="185"/>
      <c r="Q1057" s="185"/>
      <c r="W1057" s="185"/>
      <c r="AE1057" s="188"/>
      <c r="AT1057" s="191"/>
      <c r="AV1057" s="84"/>
      <c r="AX1057" s="84"/>
      <c r="AY1057" s="97"/>
      <c r="AZ1057" s="94"/>
      <c r="BA1057" s="96"/>
      <c r="BB1057" s="96"/>
      <c r="BC1057" s="84"/>
      <c r="BD1057" s="97"/>
      <c r="BE1057" s="94"/>
      <c r="BF1057" s="96"/>
      <c r="BG1057" s="96"/>
      <c r="BH1057" s="97"/>
      <c r="BK1057" s="96"/>
      <c r="BL1057" s="94"/>
      <c r="BM1057" s="195"/>
      <c r="BN1057" s="70" t="s">
        <v>1065</v>
      </c>
      <c r="BO1057" s="104"/>
      <c r="BQ1057" s="84">
        <v>641662</v>
      </c>
      <c r="BR1057" s="195"/>
      <c r="BS1057" s="195"/>
      <c r="BT1057" s="195"/>
      <c r="BV1057" s="84" t="s">
        <v>4689</v>
      </c>
    </row>
    <row r="1058" spans="1:74" x14ac:dyDescent="0.3">
      <c r="A1058" s="84" t="s">
        <v>7177</v>
      </c>
      <c r="B1058" s="84" t="s">
        <v>65</v>
      </c>
      <c r="C1058" s="84" t="s">
        <v>1065</v>
      </c>
      <c r="F1058" s="84" t="s">
        <v>1402</v>
      </c>
      <c r="G1058" s="84" t="s">
        <v>1373</v>
      </c>
      <c r="K1058" s="184"/>
      <c r="L1058" s="185"/>
      <c r="Q1058" s="185"/>
      <c r="W1058" s="185"/>
      <c r="AE1058" s="188"/>
      <c r="AT1058" s="191"/>
      <c r="AV1058" s="84"/>
      <c r="AX1058" s="84"/>
      <c r="AY1058" s="97"/>
      <c r="AZ1058" s="94"/>
      <c r="BA1058" s="96"/>
      <c r="BB1058" s="96"/>
      <c r="BC1058" s="84"/>
      <c r="BD1058" s="97"/>
      <c r="BE1058" s="94"/>
      <c r="BF1058" s="96"/>
      <c r="BG1058" s="96"/>
      <c r="BH1058" s="97"/>
      <c r="BK1058" s="96"/>
      <c r="BL1058" s="94"/>
      <c r="BM1058" s="195"/>
      <c r="BN1058" s="70" t="s">
        <v>1065</v>
      </c>
      <c r="BO1058" s="104"/>
      <c r="BQ1058" s="84">
        <v>641703</v>
      </c>
      <c r="BR1058" s="195"/>
      <c r="BS1058" s="195"/>
      <c r="BT1058" s="195"/>
      <c r="BV1058" s="84" t="s">
        <v>4689</v>
      </c>
    </row>
    <row r="1059" spans="1:74" x14ac:dyDescent="0.3">
      <c r="A1059" s="84" t="s">
        <v>7117</v>
      </c>
      <c r="B1059" s="84" t="s">
        <v>217</v>
      </c>
      <c r="C1059" s="84" t="s">
        <v>1065</v>
      </c>
      <c r="F1059" s="84" t="s">
        <v>1388</v>
      </c>
      <c r="G1059" s="84" t="s">
        <v>1373</v>
      </c>
      <c r="K1059" s="184"/>
      <c r="L1059" s="185"/>
      <c r="Q1059" s="185"/>
      <c r="W1059" s="185"/>
      <c r="AE1059" s="188"/>
      <c r="AT1059" s="191"/>
      <c r="AV1059" s="84"/>
      <c r="AX1059" s="84"/>
      <c r="AY1059" s="97"/>
      <c r="AZ1059" s="94"/>
      <c r="BA1059" s="96"/>
      <c r="BB1059" s="96"/>
      <c r="BC1059" s="84"/>
      <c r="BD1059" s="97"/>
      <c r="BE1059" s="94"/>
      <c r="BF1059" s="96"/>
      <c r="BG1059" s="96"/>
      <c r="BH1059" s="97"/>
      <c r="BK1059" s="96"/>
      <c r="BL1059" s="94"/>
      <c r="BM1059" s="195"/>
      <c r="BN1059" s="70" t="s">
        <v>1065</v>
      </c>
      <c r="BO1059" s="104"/>
      <c r="BQ1059" s="84">
        <v>641745</v>
      </c>
      <c r="BR1059" s="195"/>
      <c r="BS1059" s="195"/>
      <c r="BT1059" s="195"/>
      <c r="BV1059" s="84" t="s">
        <v>4689</v>
      </c>
    </row>
    <row r="1060" spans="1:74" x14ac:dyDescent="0.3">
      <c r="A1060" s="84" t="s">
        <v>7178</v>
      </c>
      <c r="B1060" s="84" t="s">
        <v>344</v>
      </c>
      <c r="C1060" s="84" t="s">
        <v>1065</v>
      </c>
      <c r="F1060" s="84" t="s">
        <v>1400</v>
      </c>
      <c r="G1060" s="84" t="s">
        <v>1373</v>
      </c>
      <c r="K1060" s="184"/>
      <c r="L1060" s="185"/>
      <c r="Q1060" s="185"/>
      <c r="W1060" s="185"/>
      <c r="AE1060" s="188"/>
      <c r="AT1060" s="191"/>
      <c r="AV1060" s="84"/>
      <c r="AX1060" s="84"/>
      <c r="AY1060" s="97"/>
      <c r="AZ1060" s="94"/>
      <c r="BA1060" s="96"/>
      <c r="BB1060" s="96"/>
      <c r="BC1060" s="84"/>
      <c r="BD1060" s="97"/>
      <c r="BE1060" s="94"/>
      <c r="BF1060" s="96"/>
      <c r="BG1060" s="96"/>
      <c r="BH1060" s="97"/>
      <c r="BK1060" s="96"/>
      <c r="BL1060" s="94"/>
      <c r="BM1060" s="195"/>
      <c r="BN1060" s="70" t="s">
        <v>1065</v>
      </c>
      <c r="BO1060" s="104"/>
      <c r="BQ1060" s="84">
        <v>641793</v>
      </c>
      <c r="BR1060" s="195"/>
      <c r="BS1060" s="195"/>
      <c r="BT1060" s="195"/>
      <c r="BV1060" s="84" t="s">
        <v>4689</v>
      </c>
    </row>
    <row r="1061" spans="1:74" x14ac:dyDescent="0.3">
      <c r="A1061" s="84" t="s">
        <v>7179</v>
      </c>
      <c r="B1061" s="84" t="s">
        <v>205</v>
      </c>
      <c r="C1061" s="84" t="s">
        <v>1065</v>
      </c>
      <c r="F1061" s="84" t="s">
        <v>1377</v>
      </c>
      <c r="G1061" s="84" t="s">
        <v>1373</v>
      </c>
      <c r="K1061" s="184"/>
      <c r="L1061" s="185"/>
      <c r="Q1061" s="185"/>
      <c r="W1061" s="185"/>
      <c r="AE1061" s="188"/>
      <c r="AT1061" s="191"/>
      <c r="AV1061" s="84"/>
      <c r="AX1061" s="84"/>
      <c r="AY1061" s="97"/>
      <c r="AZ1061" s="94"/>
      <c r="BA1061" s="96"/>
      <c r="BB1061" s="96"/>
      <c r="BC1061" s="84"/>
      <c r="BD1061" s="97"/>
      <c r="BE1061" s="94"/>
      <c r="BF1061" s="96"/>
      <c r="BG1061" s="96"/>
      <c r="BH1061" s="97"/>
      <c r="BK1061" s="96"/>
      <c r="BL1061" s="94"/>
      <c r="BM1061" s="195"/>
      <c r="BN1061" s="70" t="s">
        <v>1065</v>
      </c>
      <c r="BO1061" s="104"/>
      <c r="BQ1061" s="84">
        <v>642060</v>
      </c>
      <c r="BR1061" s="195"/>
      <c r="BS1061" s="195"/>
      <c r="BT1061" s="195"/>
      <c r="BV1061" s="84" t="s">
        <v>4689</v>
      </c>
    </row>
    <row r="1062" spans="1:74" x14ac:dyDescent="0.3">
      <c r="A1062" s="84" t="s">
        <v>7180</v>
      </c>
      <c r="B1062" s="84" t="s">
        <v>38</v>
      </c>
      <c r="C1062" s="84" t="s">
        <v>1103</v>
      </c>
      <c r="F1062" s="84" t="s">
        <v>1402</v>
      </c>
      <c r="G1062" s="84" t="s">
        <v>1373</v>
      </c>
      <c r="K1062" s="184"/>
      <c r="L1062" s="185"/>
      <c r="Q1062" s="185"/>
      <c r="W1062" s="185"/>
      <c r="AE1062" s="188"/>
      <c r="AT1062" s="191"/>
      <c r="AV1062" s="84"/>
      <c r="AX1062" s="84"/>
      <c r="AY1062" s="97"/>
      <c r="AZ1062" s="94"/>
      <c r="BA1062" s="96"/>
      <c r="BB1062" s="96"/>
      <c r="BC1062" s="84"/>
      <c r="BD1062" s="97"/>
      <c r="BE1062" s="94"/>
      <c r="BF1062" s="96"/>
      <c r="BG1062" s="96"/>
      <c r="BH1062" s="97"/>
      <c r="BK1062" s="96"/>
      <c r="BL1062" s="94"/>
      <c r="BM1062" s="195"/>
      <c r="BN1062" s="70" t="s">
        <v>1065</v>
      </c>
      <c r="BO1062" s="104"/>
      <c r="BQ1062" s="84">
        <v>642232</v>
      </c>
      <c r="BR1062" s="195"/>
      <c r="BS1062" s="195"/>
      <c r="BT1062" s="195"/>
      <c r="BV1062" s="84" t="s">
        <v>4689</v>
      </c>
    </row>
    <row r="1063" spans="1:74" x14ac:dyDescent="0.3">
      <c r="A1063" s="84" t="s">
        <v>7181</v>
      </c>
      <c r="B1063" s="84" t="s">
        <v>1763</v>
      </c>
      <c r="C1063" s="84" t="s">
        <v>1065</v>
      </c>
      <c r="F1063" s="84" t="s">
        <v>1384</v>
      </c>
      <c r="G1063" s="84" t="s">
        <v>1373</v>
      </c>
      <c r="K1063" s="184"/>
      <c r="L1063" s="185"/>
      <c r="Q1063" s="185"/>
      <c r="W1063" s="185"/>
      <c r="AE1063" s="188"/>
      <c r="AT1063" s="191"/>
      <c r="AV1063" s="84"/>
      <c r="AX1063" s="84"/>
      <c r="AY1063" s="97"/>
      <c r="AZ1063" s="94"/>
      <c r="BA1063" s="96"/>
      <c r="BB1063" s="96"/>
      <c r="BC1063" s="84"/>
      <c r="BD1063" s="97"/>
      <c r="BE1063" s="94"/>
      <c r="BF1063" s="96"/>
      <c r="BG1063" s="96"/>
      <c r="BH1063" s="97"/>
      <c r="BK1063" s="96"/>
      <c r="BL1063" s="94"/>
      <c r="BM1063" s="195"/>
      <c r="BN1063" s="70" t="s">
        <v>1065</v>
      </c>
      <c r="BO1063" s="104"/>
      <c r="BQ1063" s="84">
        <v>642545</v>
      </c>
      <c r="BR1063" s="195"/>
      <c r="BS1063" s="195"/>
      <c r="BT1063" s="195"/>
      <c r="BV1063" s="84" t="s">
        <v>4689</v>
      </c>
    </row>
    <row r="1064" spans="1:74" x14ac:dyDescent="0.3">
      <c r="A1064" s="84" t="s">
        <v>7182</v>
      </c>
      <c r="B1064" s="84" t="s">
        <v>4313</v>
      </c>
      <c r="C1064" s="84" t="s">
        <v>1065</v>
      </c>
      <c r="F1064" s="84" t="s">
        <v>1375</v>
      </c>
      <c r="G1064" s="84" t="s">
        <v>1373</v>
      </c>
      <c r="K1064" s="184"/>
      <c r="L1064" s="185"/>
      <c r="Q1064" s="185"/>
      <c r="W1064" s="185"/>
      <c r="AE1064" s="188"/>
      <c r="AT1064" s="191"/>
      <c r="AV1064" s="84"/>
      <c r="AX1064" s="84"/>
      <c r="AY1064" s="97"/>
      <c r="AZ1064" s="94"/>
      <c r="BA1064" s="96"/>
      <c r="BB1064" s="96"/>
      <c r="BC1064" s="84"/>
      <c r="BD1064" s="97"/>
      <c r="BE1064" s="94"/>
      <c r="BF1064" s="96"/>
      <c r="BG1064" s="96"/>
      <c r="BH1064" s="97"/>
      <c r="BK1064" s="96"/>
      <c r="BL1064" s="94"/>
      <c r="BM1064" s="195"/>
      <c r="BN1064" s="70" t="s">
        <v>1065</v>
      </c>
      <c r="BO1064" s="104"/>
      <c r="BQ1064" s="84">
        <v>642558</v>
      </c>
      <c r="BR1064" s="195"/>
      <c r="BS1064" s="195"/>
      <c r="BT1064" s="195"/>
      <c r="BV1064" s="84" t="s">
        <v>4689</v>
      </c>
    </row>
    <row r="1065" spans="1:74" x14ac:dyDescent="0.3">
      <c r="A1065" s="84" t="s">
        <v>7183</v>
      </c>
      <c r="B1065" s="84" t="s">
        <v>2963</v>
      </c>
      <c r="C1065" s="84" t="s">
        <v>1065</v>
      </c>
      <c r="F1065" s="84" t="s">
        <v>1383</v>
      </c>
      <c r="G1065" s="84" t="s">
        <v>1373</v>
      </c>
      <c r="K1065" s="184"/>
      <c r="L1065" s="185"/>
      <c r="Q1065" s="185"/>
      <c r="W1065" s="185"/>
      <c r="AE1065" s="188"/>
      <c r="AT1065" s="191"/>
      <c r="AV1065" s="84"/>
      <c r="AX1065" s="84"/>
      <c r="AY1065" s="97"/>
      <c r="AZ1065" s="94"/>
      <c r="BA1065" s="96"/>
      <c r="BB1065" s="96"/>
      <c r="BC1065" s="84"/>
      <c r="BD1065" s="97"/>
      <c r="BE1065" s="94"/>
      <c r="BF1065" s="96"/>
      <c r="BG1065" s="96"/>
      <c r="BH1065" s="97"/>
      <c r="BK1065" s="96"/>
      <c r="BL1065" s="94"/>
      <c r="BM1065" s="195"/>
      <c r="BN1065" s="70" t="s">
        <v>1065</v>
      </c>
      <c r="BO1065" s="104"/>
      <c r="BQ1065" s="84">
        <v>642758</v>
      </c>
      <c r="BR1065" s="195"/>
      <c r="BS1065" s="195"/>
      <c r="BT1065" s="195"/>
      <c r="BV1065" s="84" t="s">
        <v>4689</v>
      </c>
    </row>
    <row r="1066" spans="1:74" x14ac:dyDescent="0.3">
      <c r="A1066" s="84" t="s">
        <v>7184</v>
      </c>
      <c r="B1066" s="84" t="s">
        <v>22</v>
      </c>
      <c r="C1066" s="84" t="s">
        <v>1103</v>
      </c>
      <c r="F1066" s="84" t="s">
        <v>1375</v>
      </c>
      <c r="G1066" s="84" t="s">
        <v>1373</v>
      </c>
      <c r="K1066" s="184"/>
      <c r="L1066" s="185"/>
      <c r="Q1066" s="185"/>
      <c r="W1066" s="185"/>
      <c r="AE1066" s="188"/>
      <c r="AT1066" s="191"/>
      <c r="AV1066" s="84"/>
      <c r="AX1066" s="84"/>
      <c r="AY1066" s="97"/>
      <c r="AZ1066" s="94"/>
      <c r="BA1066" s="96"/>
      <c r="BB1066" s="96"/>
      <c r="BC1066" s="84"/>
      <c r="BD1066" s="97"/>
      <c r="BE1066" s="94"/>
      <c r="BF1066" s="96"/>
      <c r="BG1066" s="96"/>
      <c r="BH1066" s="97"/>
      <c r="BK1066" s="96"/>
      <c r="BL1066" s="94"/>
      <c r="BM1066" s="195"/>
      <c r="BN1066" s="70" t="s">
        <v>1065</v>
      </c>
      <c r="BO1066" s="104"/>
      <c r="BQ1066" s="84">
        <v>643478</v>
      </c>
      <c r="BR1066" s="195"/>
      <c r="BS1066" s="195"/>
      <c r="BT1066" s="195"/>
      <c r="BV1066" s="84" t="s">
        <v>4689</v>
      </c>
    </row>
    <row r="1067" spans="1:74" x14ac:dyDescent="0.3">
      <c r="A1067" s="84" t="s">
        <v>7185</v>
      </c>
      <c r="B1067" s="84" t="s">
        <v>80</v>
      </c>
      <c r="C1067" s="84" t="s">
        <v>1065</v>
      </c>
      <c r="F1067" s="84" t="s">
        <v>1372</v>
      </c>
      <c r="G1067" s="84" t="s">
        <v>1373</v>
      </c>
      <c r="K1067" s="184"/>
      <c r="L1067" s="185"/>
      <c r="Q1067" s="185"/>
      <c r="W1067" s="185"/>
      <c r="AE1067" s="188"/>
      <c r="AT1067" s="191"/>
      <c r="AV1067" s="84"/>
      <c r="AX1067" s="84"/>
      <c r="AY1067" s="97"/>
      <c r="AZ1067" s="94"/>
      <c r="BA1067" s="96"/>
      <c r="BB1067" s="96"/>
      <c r="BC1067" s="84"/>
      <c r="BD1067" s="97"/>
      <c r="BE1067" s="94"/>
      <c r="BF1067" s="96"/>
      <c r="BG1067" s="96"/>
      <c r="BH1067" s="97"/>
      <c r="BK1067" s="96"/>
      <c r="BL1067" s="94"/>
      <c r="BM1067" s="195"/>
      <c r="BN1067" s="70" t="s">
        <v>1065</v>
      </c>
      <c r="BO1067" s="104"/>
      <c r="BQ1067" s="84">
        <v>650644</v>
      </c>
      <c r="BR1067" s="195"/>
      <c r="BS1067" s="195"/>
      <c r="BT1067" s="195"/>
      <c r="BV1067" s="84" t="s">
        <v>4689</v>
      </c>
    </row>
    <row r="1068" spans="1:74" x14ac:dyDescent="0.3">
      <c r="A1068" s="84" t="s">
        <v>8</v>
      </c>
      <c r="B1068" s="84" t="s">
        <v>405</v>
      </c>
      <c r="C1068" s="84" t="s">
        <v>1065</v>
      </c>
      <c r="F1068" s="84" t="s">
        <v>1383</v>
      </c>
      <c r="G1068" s="84" t="s">
        <v>1373</v>
      </c>
      <c r="K1068" s="184"/>
      <c r="L1068" s="185"/>
      <c r="Q1068" s="185"/>
      <c r="W1068" s="185"/>
      <c r="AE1068" s="188"/>
      <c r="AT1068" s="191"/>
      <c r="AV1068" s="84"/>
      <c r="AX1068" s="84"/>
      <c r="AY1068" s="97"/>
      <c r="AZ1068" s="94"/>
      <c r="BA1068" s="96"/>
      <c r="BB1068" s="96"/>
      <c r="BC1068" s="84"/>
      <c r="BD1068" s="97"/>
      <c r="BE1068" s="94"/>
      <c r="BF1068" s="96"/>
      <c r="BG1068" s="96"/>
      <c r="BH1068" s="97"/>
      <c r="BK1068" s="96"/>
      <c r="BL1068" s="94"/>
      <c r="BM1068" s="195"/>
      <c r="BN1068" s="70" t="s">
        <v>1065</v>
      </c>
      <c r="BO1068" s="104"/>
      <c r="BQ1068" s="84">
        <v>656061</v>
      </c>
      <c r="BR1068" s="195"/>
      <c r="BS1068" s="195"/>
      <c r="BT1068" s="195"/>
      <c r="BV1068" s="84" t="s">
        <v>4689</v>
      </c>
    </row>
    <row r="1069" spans="1:74" x14ac:dyDescent="0.3">
      <c r="A1069" s="84" t="s">
        <v>504</v>
      </c>
      <c r="B1069" s="84" t="s">
        <v>3375</v>
      </c>
      <c r="C1069" s="84" t="s">
        <v>1065</v>
      </c>
      <c r="F1069" s="84" t="s">
        <v>1390</v>
      </c>
      <c r="G1069" s="84" t="s">
        <v>1373</v>
      </c>
      <c r="K1069" s="184"/>
      <c r="L1069" s="185"/>
      <c r="Q1069" s="185"/>
      <c r="W1069" s="185"/>
      <c r="AE1069" s="188"/>
      <c r="AT1069" s="191"/>
      <c r="AV1069" s="84"/>
      <c r="AX1069" s="84"/>
      <c r="AY1069" s="97"/>
      <c r="AZ1069" s="94"/>
      <c r="BA1069" s="96"/>
      <c r="BB1069" s="96"/>
      <c r="BC1069" s="84"/>
      <c r="BD1069" s="97"/>
      <c r="BE1069" s="94"/>
      <c r="BF1069" s="96"/>
      <c r="BG1069" s="96"/>
      <c r="BH1069" s="97"/>
      <c r="BK1069" s="96"/>
      <c r="BL1069" s="94"/>
      <c r="BM1069" s="195"/>
      <c r="BN1069" s="70" t="s">
        <v>1065</v>
      </c>
      <c r="BO1069" s="104"/>
      <c r="BQ1069" s="84">
        <v>656181</v>
      </c>
      <c r="BR1069" s="195"/>
      <c r="BS1069" s="195"/>
      <c r="BT1069" s="195"/>
      <c r="BV1069" s="84" t="s">
        <v>4689</v>
      </c>
    </row>
    <row r="1070" spans="1:74" x14ac:dyDescent="0.3">
      <c r="A1070" s="84" t="s">
        <v>7186</v>
      </c>
      <c r="B1070" s="84" t="s">
        <v>7187</v>
      </c>
      <c r="C1070" s="84" t="s">
        <v>1103</v>
      </c>
      <c r="F1070" s="84" t="s">
        <v>1394</v>
      </c>
      <c r="G1070" s="84" t="s">
        <v>1373</v>
      </c>
      <c r="K1070" s="184"/>
      <c r="L1070" s="185"/>
      <c r="Q1070" s="185"/>
      <c r="W1070" s="185"/>
      <c r="AE1070" s="188"/>
      <c r="AT1070" s="191"/>
      <c r="AV1070" s="84"/>
      <c r="AX1070" s="84"/>
      <c r="AY1070" s="97"/>
      <c r="AZ1070" s="94"/>
      <c r="BA1070" s="96"/>
      <c r="BB1070" s="96"/>
      <c r="BC1070" s="84"/>
      <c r="BD1070" s="97"/>
      <c r="BE1070" s="94"/>
      <c r="BF1070" s="96"/>
      <c r="BG1070" s="96"/>
      <c r="BH1070" s="97"/>
      <c r="BK1070" s="96"/>
      <c r="BL1070" s="94"/>
      <c r="BM1070" s="195"/>
      <c r="BN1070" s="70" t="s">
        <v>1065</v>
      </c>
      <c r="BO1070" s="104"/>
      <c r="BQ1070" s="84">
        <v>656222</v>
      </c>
      <c r="BR1070" s="195"/>
      <c r="BS1070" s="195"/>
      <c r="BT1070" s="195"/>
      <c r="BV1070" s="84" t="s">
        <v>4689</v>
      </c>
    </row>
    <row r="1071" spans="1:74" x14ac:dyDescent="0.3">
      <c r="A1071" s="84" t="s">
        <v>7188</v>
      </c>
      <c r="B1071" s="84" t="s">
        <v>2152</v>
      </c>
      <c r="C1071" s="84" t="s">
        <v>1065</v>
      </c>
      <c r="F1071" s="84" t="s">
        <v>1390</v>
      </c>
      <c r="G1071" s="84" t="s">
        <v>1373</v>
      </c>
      <c r="K1071" s="184"/>
      <c r="L1071" s="185"/>
      <c r="Q1071" s="185"/>
      <c r="W1071" s="185"/>
      <c r="AE1071" s="188"/>
      <c r="AT1071" s="191"/>
      <c r="AV1071" s="84"/>
      <c r="AX1071" s="84"/>
      <c r="AY1071" s="97"/>
      <c r="AZ1071" s="94"/>
      <c r="BA1071" s="96"/>
      <c r="BB1071" s="96"/>
      <c r="BC1071" s="84"/>
      <c r="BD1071" s="97"/>
      <c r="BE1071" s="94"/>
      <c r="BF1071" s="96"/>
      <c r="BG1071" s="96"/>
      <c r="BH1071" s="97"/>
      <c r="BK1071" s="96"/>
      <c r="BL1071" s="94"/>
      <c r="BM1071" s="195"/>
      <c r="BN1071" s="70" t="s">
        <v>1065</v>
      </c>
      <c r="BO1071" s="104"/>
      <c r="BQ1071" s="84">
        <v>656302</v>
      </c>
      <c r="BR1071" s="195"/>
      <c r="BS1071" s="195"/>
      <c r="BT1071" s="195"/>
      <c r="BV1071" s="84" t="s">
        <v>4689</v>
      </c>
    </row>
    <row r="1072" spans="1:74" x14ac:dyDescent="0.3">
      <c r="A1072" s="84" t="s">
        <v>6069</v>
      </c>
      <c r="B1072" s="84" t="s">
        <v>7189</v>
      </c>
      <c r="C1072" s="84" t="s">
        <v>1103</v>
      </c>
      <c r="F1072" s="84" t="s">
        <v>1388</v>
      </c>
      <c r="G1072" s="84" t="s">
        <v>1373</v>
      </c>
      <c r="K1072" s="184"/>
      <c r="L1072" s="185"/>
      <c r="Q1072" s="185"/>
      <c r="W1072" s="185"/>
      <c r="AE1072" s="188"/>
      <c r="AT1072" s="191"/>
      <c r="AV1072" s="84"/>
      <c r="AX1072" s="84"/>
      <c r="AY1072" s="97"/>
      <c r="AZ1072" s="94"/>
      <c r="BA1072" s="96"/>
      <c r="BB1072" s="96"/>
      <c r="BC1072" s="84"/>
      <c r="BD1072" s="97"/>
      <c r="BE1072" s="94"/>
      <c r="BF1072" s="96"/>
      <c r="BG1072" s="96"/>
      <c r="BH1072" s="97"/>
      <c r="BK1072" s="96"/>
      <c r="BL1072" s="94"/>
      <c r="BM1072" s="195"/>
      <c r="BN1072" s="70" t="s">
        <v>1065</v>
      </c>
      <c r="BO1072" s="104"/>
      <c r="BQ1072" s="84">
        <v>656492</v>
      </c>
      <c r="BR1072" s="195"/>
      <c r="BS1072" s="195"/>
      <c r="BT1072" s="195"/>
      <c r="BV1072" s="84" t="s">
        <v>4689</v>
      </c>
    </row>
    <row r="1073" spans="1:74" x14ac:dyDescent="0.3">
      <c r="A1073" s="84" t="s">
        <v>7086</v>
      </c>
      <c r="B1073" s="84" t="s">
        <v>2187</v>
      </c>
      <c r="C1073" s="84" t="s">
        <v>1065</v>
      </c>
      <c r="F1073" s="84" t="s">
        <v>1392</v>
      </c>
      <c r="G1073" s="84" t="s">
        <v>1373</v>
      </c>
      <c r="K1073" s="184"/>
      <c r="L1073" s="185"/>
      <c r="Q1073" s="185"/>
      <c r="W1073" s="185"/>
      <c r="AE1073" s="188"/>
      <c r="AT1073" s="191"/>
      <c r="AV1073" s="84"/>
      <c r="AX1073" s="84"/>
      <c r="AY1073" s="97"/>
      <c r="AZ1073" s="94"/>
      <c r="BA1073" s="96"/>
      <c r="BB1073" s="96"/>
      <c r="BC1073" s="84"/>
      <c r="BD1073" s="97"/>
      <c r="BE1073" s="94"/>
      <c r="BF1073" s="96"/>
      <c r="BG1073" s="96"/>
      <c r="BH1073" s="97"/>
      <c r="BK1073" s="96"/>
      <c r="BL1073" s="94"/>
      <c r="BM1073" s="195"/>
      <c r="BN1073" s="70" t="s">
        <v>1065</v>
      </c>
      <c r="BO1073" s="104"/>
      <c r="BQ1073" s="84">
        <v>656550</v>
      </c>
      <c r="BR1073" s="195"/>
      <c r="BS1073" s="195"/>
      <c r="BT1073" s="195"/>
      <c r="BV1073" s="84" t="s">
        <v>4689</v>
      </c>
    </row>
    <row r="1074" spans="1:74" x14ac:dyDescent="0.3">
      <c r="A1074" s="84" t="s">
        <v>7190</v>
      </c>
      <c r="B1074" s="84" t="s">
        <v>2218</v>
      </c>
      <c r="C1074" s="84" t="s">
        <v>1065</v>
      </c>
      <c r="F1074" s="84" t="s">
        <v>1394</v>
      </c>
      <c r="G1074" s="84" t="s">
        <v>1373</v>
      </c>
      <c r="K1074" s="184"/>
      <c r="L1074" s="185"/>
      <c r="Q1074" s="185"/>
      <c r="W1074" s="185"/>
      <c r="AE1074" s="188"/>
      <c r="AT1074" s="191"/>
      <c r="AV1074" s="84"/>
      <c r="AX1074" s="84"/>
      <c r="AY1074" s="97"/>
      <c r="AZ1074" s="94"/>
      <c r="BA1074" s="96"/>
      <c r="BB1074" s="96"/>
      <c r="BC1074" s="84"/>
      <c r="BD1074" s="97"/>
      <c r="BE1074" s="94"/>
      <c r="BF1074" s="96"/>
      <c r="BG1074" s="96"/>
      <c r="BH1074" s="97"/>
      <c r="BK1074" s="96"/>
      <c r="BL1074" s="94"/>
      <c r="BM1074" s="195"/>
      <c r="BN1074" s="70" t="s">
        <v>1065</v>
      </c>
      <c r="BO1074" s="104"/>
      <c r="BQ1074" s="84">
        <v>656557</v>
      </c>
      <c r="BR1074" s="195"/>
      <c r="BS1074" s="195"/>
      <c r="BT1074" s="195"/>
      <c r="BV1074" s="84" t="s">
        <v>4689</v>
      </c>
    </row>
    <row r="1075" spans="1:74" x14ac:dyDescent="0.3">
      <c r="A1075" s="84" t="s">
        <v>7191</v>
      </c>
      <c r="B1075" s="84" t="s">
        <v>34</v>
      </c>
      <c r="C1075" s="84" t="s">
        <v>1065</v>
      </c>
      <c r="F1075" s="84" t="s">
        <v>1390</v>
      </c>
      <c r="G1075" s="84" t="s">
        <v>1373</v>
      </c>
      <c r="K1075" s="184"/>
      <c r="L1075" s="185"/>
      <c r="Q1075" s="185"/>
      <c r="W1075" s="185"/>
      <c r="AE1075" s="188"/>
      <c r="AT1075" s="191"/>
      <c r="AV1075" s="84"/>
      <c r="AX1075" s="84"/>
      <c r="AY1075" s="97"/>
      <c r="AZ1075" s="94"/>
      <c r="BA1075" s="96"/>
      <c r="BB1075" s="96"/>
      <c r="BC1075" s="84"/>
      <c r="BD1075" s="97"/>
      <c r="BE1075" s="94"/>
      <c r="BF1075" s="96"/>
      <c r="BG1075" s="96"/>
      <c r="BH1075" s="97"/>
      <c r="BK1075" s="96"/>
      <c r="BL1075" s="94"/>
      <c r="BM1075" s="195"/>
      <c r="BN1075" s="70" t="s">
        <v>1065</v>
      </c>
      <c r="BO1075" s="104"/>
      <c r="BQ1075" s="84">
        <v>656629</v>
      </c>
      <c r="BR1075" s="195"/>
      <c r="BS1075" s="195"/>
      <c r="BT1075" s="195"/>
      <c r="BV1075" s="84" t="s">
        <v>4689</v>
      </c>
    </row>
    <row r="1076" spans="1:74" x14ac:dyDescent="0.3">
      <c r="A1076" s="84" t="s">
        <v>159</v>
      </c>
      <c r="B1076" s="84" t="s">
        <v>55</v>
      </c>
      <c r="C1076" s="84" t="s">
        <v>1103</v>
      </c>
      <c r="F1076" s="84" t="s">
        <v>1375</v>
      </c>
      <c r="G1076" s="84" t="s">
        <v>1373</v>
      </c>
      <c r="K1076" s="184"/>
      <c r="L1076" s="185"/>
      <c r="Q1076" s="185"/>
      <c r="W1076" s="185"/>
      <c r="AE1076" s="188"/>
      <c r="AT1076" s="191"/>
      <c r="AV1076" s="84"/>
      <c r="AX1076" s="84"/>
      <c r="AY1076" s="97"/>
      <c r="AZ1076" s="94"/>
      <c r="BA1076" s="96"/>
      <c r="BB1076" s="96"/>
      <c r="BC1076" s="84"/>
      <c r="BD1076" s="97"/>
      <c r="BE1076" s="94"/>
      <c r="BF1076" s="96"/>
      <c r="BG1076" s="96"/>
      <c r="BH1076" s="97"/>
      <c r="BK1076" s="96"/>
      <c r="BL1076" s="94"/>
      <c r="BM1076" s="195"/>
      <c r="BN1076" s="70" t="s">
        <v>1065</v>
      </c>
      <c r="BO1076" s="104"/>
      <c r="BQ1076" s="84">
        <v>656685</v>
      </c>
      <c r="BR1076" s="195"/>
      <c r="BS1076" s="195"/>
      <c r="BT1076" s="195"/>
      <c r="BV1076" s="84" t="s">
        <v>4689</v>
      </c>
    </row>
    <row r="1077" spans="1:74" x14ac:dyDescent="0.3">
      <c r="A1077" s="84" t="s">
        <v>7192</v>
      </c>
      <c r="B1077" s="84" t="s">
        <v>466</v>
      </c>
      <c r="C1077" s="84" t="s">
        <v>1103</v>
      </c>
      <c r="F1077" s="84" t="s">
        <v>1402</v>
      </c>
      <c r="G1077" s="84" t="s">
        <v>1373</v>
      </c>
      <c r="K1077" s="184"/>
      <c r="L1077" s="185"/>
      <c r="Q1077" s="185"/>
      <c r="W1077" s="185"/>
      <c r="AE1077" s="188"/>
      <c r="AT1077" s="191"/>
      <c r="AV1077" s="84"/>
      <c r="AX1077" s="84"/>
      <c r="AY1077" s="97"/>
      <c r="AZ1077" s="94"/>
      <c r="BA1077" s="96"/>
      <c r="BB1077" s="96"/>
      <c r="BC1077" s="84"/>
      <c r="BD1077" s="97"/>
      <c r="BE1077" s="94"/>
      <c r="BF1077" s="96"/>
      <c r="BG1077" s="96"/>
      <c r="BH1077" s="97"/>
      <c r="BK1077" s="96"/>
      <c r="BL1077" s="94"/>
      <c r="BM1077" s="195"/>
      <c r="BN1077" s="70" t="s">
        <v>1065</v>
      </c>
      <c r="BO1077" s="104"/>
      <c r="BQ1077" s="84">
        <v>656713</v>
      </c>
      <c r="BR1077" s="195"/>
      <c r="BS1077" s="195"/>
      <c r="BT1077" s="195"/>
      <c r="BV1077" s="84" t="s">
        <v>4689</v>
      </c>
    </row>
    <row r="1078" spans="1:74" x14ac:dyDescent="0.3">
      <c r="A1078" s="84" t="s">
        <v>7193</v>
      </c>
      <c r="B1078" s="84" t="s">
        <v>77</v>
      </c>
      <c r="C1078" s="84" t="s">
        <v>1065</v>
      </c>
      <c r="F1078" s="84" t="s">
        <v>1388</v>
      </c>
      <c r="G1078" s="84" t="s">
        <v>1373</v>
      </c>
      <c r="K1078" s="184"/>
      <c r="L1078" s="185"/>
      <c r="Q1078" s="185"/>
      <c r="W1078" s="185"/>
      <c r="AE1078" s="188"/>
      <c r="AT1078" s="191"/>
      <c r="AV1078" s="84"/>
      <c r="AX1078" s="84"/>
      <c r="AY1078" s="97"/>
      <c r="AZ1078" s="94"/>
      <c r="BA1078" s="96"/>
      <c r="BB1078" s="96"/>
      <c r="BC1078" s="84"/>
      <c r="BD1078" s="97"/>
      <c r="BE1078" s="94"/>
      <c r="BF1078" s="96"/>
      <c r="BG1078" s="96"/>
      <c r="BH1078" s="97"/>
      <c r="BK1078" s="96"/>
      <c r="BL1078" s="94"/>
      <c r="BM1078" s="195"/>
      <c r="BN1078" s="70" t="s">
        <v>1065</v>
      </c>
      <c r="BO1078" s="104"/>
      <c r="BQ1078" s="84">
        <v>656805</v>
      </c>
      <c r="BR1078" s="195"/>
      <c r="BS1078" s="195"/>
      <c r="BT1078" s="195"/>
      <c r="BV1078" s="84" t="s">
        <v>4689</v>
      </c>
    </row>
    <row r="1079" spans="1:74" x14ac:dyDescent="0.3">
      <c r="A1079" s="84" t="s">
        <v>7194</v>
      </c>
      <c r="B1079" s="84" t="s">
        <v>388</v>
      </c>
      <c r="C1079" s="84" t="s">
        <v>1065</v>
      </c>
      <c r="F1079" s="84" t="s">
        <v>1386</v>
      </c>
      <c r="G1079" s="84" t="s">
        <v>1373</v>
      </c>
      <c r="K1079" s="184"/>
      <c r="L1079" s="185"/>
      <c r="Q1079" s="185"/>
      <c r="W1079" s="185"/>
      <c r="AE1079" s="188"/>
      <c r="AT1079" s="191"/>
      <c r="AV1079" s="84"/>
      <c r="AX1079" s="84"/>
      <c r="AY1079" s="97"/>
      <c r="AZ1079" s="94"/>
      <c r="BA1079" s="96"/>
      <c r="BB1079" s="96"/>
      <c r="BC1079" s="84"/>
      <c r="BD1079" s="97"/>
      <c r="BE1079" s="94"/>
      <c r="BF1079" s="96"/>
      <c r="BG1079" s="96"/>
      <c r="BH1079" s="97"/>
      <c r="BK1079" s="96"/>
      <c r="BL1079" s="94"/>
      <c r="BM1079" s="195"/>
      <c r="BN1079" s="70" t="s">
        <v>1065</v>
      </c>
      <c r="BO1079" s="104"/>
      <c r="BQ1079" s="84">
        <v>656887</v>
      </c>
      <c r="BR1079" s="195"/>
      <c r="BS1079" s="195"/>
      <c r="BT1079" s="195"/>
      <c r="BV1079" s="84" t="s">
        <v>4689</v>
      </c>
    </row>
    <row r="1080" spans="1:74" x14ac:dyDescent="0.3">
      <c r="A1080" s="84" t="s">
        <v>7108</v>
      </c>
      <c r="B1080" s="84" t="s">
        <v>7195</v>
      </c>
      <c r="C1080" s="84" t="s">
        <v>1103</v>
      </c>
      <c r="F1080" s="84" t="s">
        <v>1383</v>
      </c>
      <c r="G1080" s="84" t="s">
        <v>1373</v>
      </c>
      <c r="K1080" s="184"/>
      <c r="L1080" s="185"/>
      <c r="Q1080" s="185"/>
      <c r="W1080" s="185"/>
      <c r="AE1080" s="188"/>
      <c r="AT1080" s="191"/>
      <c r="AV1080" s="84"/>
      <c r="AX1080" s="84"/>
      <c r="AY1080" s="97"/>
      <c r="AZ1080" s="94"/>
      <c r="BA1080" s="96"/>
      <c r="BB1080" s="96"/>
      <c r="BC1080" s="84"/>
      <c r="BD1080" s="97"/>
      <c r="BE1080" s="94"/>
      <c r="BF1080" s="96"/>
      <c r="BG1080" s="96"/>
      <c r="BH1080" s="97"/>
      <c r="BK1080" s="96"/>
      <c r="BL1080" s="94"/>
      <c r="BM1080" s="195"/>
      <c r="BN1080" s="70" t="s">
        <v>1065</v>
      </c>
      <c r="BO1080" s="104"/>
      <c r="BQ1080" s="84">
        <v>656954</v>
      </c>
      <c r="BR1080" s="195"/>
      <c r="BS1080" s="195"/>
      <c r="BT1080" s="195"/>
      <c r="BV1080" s="84" t="s">
        <v>4689</v>
      </c>
    </row>
    <row r="1081" spans="1:74" x14ac:dyDescent="0.3">
      <c r="A1081" s="84" t="s">
        <v>7196</v>
      </c>
      <c r="B1081" s="84" t="s">
        <v>2970</v>
      </c>
      <c r="C1081" s="84" t="s">
        <v>1065</v>
      </c>
      <c r="F1081" s="84" t="s">
        <v>1554</v>
      </c>
      <c r="G1081" s="84" t="s">
        <v>1373</v>
      </c>
      <c r="K1081" s="184"/>
      <c r="L1081" s="185"/>
      <c r="Q1081" s="185"/>
      <c r="W1081" s="185"/>
      <c r="AE1081" s="188"/>
      <c r="AT1081" s="191"/>
      <c r="AV1081" s="84"/>
      <c r="AX1081" s="84"/>
      <c r="AY1081" s="97"/>
      <c r="AZ1081" s="94"/>
      <c r="BA1081" s="96"/>
      <c r="BB1081" s="96"/>
      <c r="BC1081" s="84"/>
      <c r="BD1081" s="97"/>
      <c r="BE1081" s="94"/>
      <c r="BF1081" s="96"/>
      <c r="BG1081" s="96"/>
      <c r="BH1081" s="97"/>
      <c r="BK1081" s="96"/>
      <c r="BL1081" s="94"/>
      <c r="BM1081" s="195"/>
      <c r="BN1081" s="70" t="s">
        <v>1065</v>
      </c>
      <c r="BO1081" s="104"/>
      <c r="BQ1081" s="84">
        <v>657209</v>
      </c>
      <c r="BR1081" s="195"/>
      <c r="BS1081" s="195"/>
      <c r="BT1081" s="195"/>
      <c r="BV1081" s="84" t="s">
        <v>4689</v>
      </c>
    </row>
    <row r="1082" spans="1:74" x14ac:dyDescent="0.3">
      <c r="A1082" s="84" t="s">
        <v>7197</v>
      </c>
      <c r="B1082" s="84" t="s">
        <v>7198</v>
      </c>
      <c r="C1082" s="84" t="s">
        <v>1065</v>
      </c>
      <c r="F1082" s="84" t="s">
        <v>1394</v>
      </c>
      <c r="G1082" s="84" t="s">
        <v>1373</v>
      </c>
      <c r="K1082" s="184"/>
      <c r="L1082" s="185"/>
      <c r="Q1082" s="185"/>
      <c r="W1082" s="185"/>
      <c r="AE1082" s="188"/>
      <c r="AT1082" s="191"/>
      <c r="AV1082" s="84"/>
      <c r="AX1082" s="84"/>
      <c r="AY1082" s="97"/>
      <c r="AZ1082" s="94"/>
      <c r="BA1082" s="96"/>
      <c r="BB1082" s="96"/>
      <c r="BC1082" s="84"/>
      <c r="BD1082" s="97"/>
      <c r="BE1082" s="94"/>
      <c r="BF1082" s="96"/>
      <c r="BG1082" s="96"/>
      <c r="BH1082" s="97"/>
      <c r="BK1082" s="96"/>
      <c r="BL1082" s="94"/>
      <c r="BM1082" s="195"/>
      <c r="BN1082" s="70" t="s">
        <v>1065</v>
      </c>
      <c r="BO1082" s="104"/>
      <c r="BQ1082" s="84">
        <v>659267</v>
      </c>
      <c r="BR1082" s="195"/>
      <c r="BS1082" s="195"/>
      <c r="BT1082" s="195"/>
      <c r="BV1082" s="84" t="s">
        <v>4689</v>
      </c>
    </row>
    <row r="1083" spans="1:74" x14ac:dyDescent="0.3">
      <c r="A1083" s="84" t="s">
        <v>481</v>
      </c>
      <c r="B1083" s="84" t="s">
        <v>7199</v>
      </c>
      <c r="C1083" s="84" t="s">
        <v>1065</v>
      </c>
      <c r="F1083" s="84" t="s">
        <v>1383</v>
      </c>
      <c r="G1083" s="84" t="s">
        <v>1373</v>
      </c>
      <c r="K1083" s="184"/>
      <c r="L1083" s="185"/>
      <c r="Q1083" s="185"/>
      <c r="W1083" s="185"/>
      <c r="AE1083" s="188"/>
      <c r="AT1083" s="191"/>
      <c r="AV1083" s="84"/>
      <c r="AX1083" s="84"/>
      <c r="AY1083" s="97"/>
      <c r="AZ1083" s="94"/>
      <c r="BA1083" s="96"/>
      <c r="BB1083" s="96"/>
      <c r="BC1083" s="84"/>
      <c r="BD1083" s="97"/>
      <c r="BE1083" s="94"/>
      <c r="BF1083" s="96"/>
      <c r="BG1083" s="96"/>
      <c r="BH1083" s="97"/>
      <c r="BK1083" s="96"/>
      <c r="BL1083" s="94"/>
      <c r="BM1083" s="195"/>
      <c r="BN1083" s="70" t="s">
        <v>1065</v>
      </c>
      <c r="BO1083" s="104"/>
      <c r="BQ1083" s="84">
        <v>661426</v>
      </c>
      <c r="BR1083" s="195"/>
      <c r="BS1083" s="195"/>
      <c r="BT1083" s="195"/>
      <c r="BV1083" s="84" t="s">
        <v>4689</v>
      </c>
    </row>
    <row r="1084" spans="1:74" x14ac:dyDescent="0.3">
      <c r="A1084" s="84" t="s">
        <v>7200</v>
      </c>
      <c r="B1084" s="84" t="s">
        <v>7201</v>
      </c>
      <c r="C1084" s="84" t="s">
        <v>1065</v>
      </c>
      <c r="F1084" s="84" t="s">
        <v>1381</v>
      </c>
      <c r="G1084" s="84" t="s">
        <v>1373</v>
      </c>
      <c r="K1084" s="184"/>
      <c r="L1084" s="185"/>
      <c r="Q1084" s="185"/>
      <c r="W1084" s="185"/>
      <c r="AE1084" s="188"/>
      <c r="AT1084" s="191"/>
      <c r="AV1084" s="84"/>
      <c r="AX1084" s="84"/>
      <c r="AY1084" s="97"/>
      <c r="AZ1084" s="94"/>
      <c r="BA1084" s="96"/>
      <c r="BB1084" s="96"/>
      <c r="BC1084" s="84"/>
      <c r="BD1084" s="97"/>
      <c r="BE1084" s="94"/>
      <c r="BF1084" s="96"/>
      <c r="BG1084" s="96"/>
      <c r="BH1084" s="97"/>
      <c r="BK1084" s="96"/>
      <c r="BL1084" s="94"/>
      <c r="BM1084" s="195"/>
      <c r="BN1084" s="70" t="s">
        <v>1065</v>
      </c>
      <c r="BO1084" s="104"/>
      <c r="BQ1084" s="84">
        <v>663366</v>
      </c>
      <c r="BR1084" s="195"/>
      <c r="BS1084" s="195"/>
      <c r="BT1084" s="195"/>
      <c r="BV1084" s="84" t="s">
        <v>4689</v>
      </c>
    </row>
    <row r="1085" spans="1:74" x14ac:dyDescent="0.3">
      <c r="A1085" s="84" t="s">
        <v>7202</v>
      </c>
      <c r="B1085" s="84" t="s">
        <v>7203</v>
      </c>
      <c r="C1085" s="84" t="s">
        <v>1065</v>
      </c>
      <c r="F1085" s="84" t="s">
        <v>1372</v>
      </c>
      <c r="G1085" s="84" t="s">
        <v>1373</v>
      </c>
      <c r="K1085" s="184"/>
      <c r="L1085" s="185"/>
      <c r="Q1085" s="185"/>
      <c r="W1085" s="185"/>
      <c r="AE1085" s="188"/>
      <c r="AT1085" s="191"/>
      <c r="AV1085" s="84"/>
      <c r="AX1085" s="84"/>
      <c r="AY1085" s="97"/>
      <c r="AZ1085" s="94"/>
      <c r="BA1085" s="96"/>
      <c r="BB1085" s="96"/>
      <c r="BC1085" s="84"/>
      <c r="BD1085" s="97"/>
      <c r="BE1085" s="94"/>
      <c r="BF1085" s="96"/>
      <c r="BG1085" s="96"/>
      <c r="BH1085" s="97"/>
      <c r="BK1085" s="96"/>
      <c r="BL1085" s="94"/>
      <c r="BM1085" s="195"/>
      <c r="BN1085" s="70" t="s">
        <v>1065</v>
      </c>
      <c r="BO1085" s="104"/>
      <c r="BQ1085" s="84">
        <v>663474</v>
      </c>
      <c r="BR1085" s="195"/>
      <c r="BS1085" s="195"/>
      <c r="BT1085" s="195"/>
      <c r="BV1085" s="84" t="s">
        <v>4689</v>
      </c>
    </row>
    <row r="1086" spans="1:74" x14ac:dyDescent="0.3">
      <c r="A1086" s="84" t="s">
        <v>7204</v>
      </c>
      <c r="B1086" s="84" t="s">
        <v>173</v>
      </c>
      <c r="C1086" s="84" t="s">
        <v>1065</v>
      </c>
      <c r="F1086" s="84" t="s">
        <v>1386</v>
      </c>
      <c r="G1086" s="84" t="s">
        <v>1373</v>
      </c>
      <c r="K1086" s="184"/>
      <c r="L1086" s="185"/>
      <c r="Q1086" s="185"/>
      <c r="W1086" s="185"/>
      <c r="AE1086" s="188"/>
      <c r="AT1086" s="191"/>
      <c r="AV1086" s="84"/>
      <c r="AX1086" s="84"/>
      <c r="AY1086" s="97"/>
      <c r="AZ1086" s="94"/>
      <c r="BA1086" s="96"/>
      <c r="BB1086" s="96"/>
      <c r="BC1086" s="84"/>
      <c r="BD1086" s="97"/>
      <c r="BE1086" s="94"/>
      <c r="BF1086" s="96"/>
      <c r="BG1086" s="96"/>
      <c r="BH1086" s="97"/>
      <c r="BK1086" s="96"/>
      <c r="BL1086" s="94"/>
      <c r="BM1086" s="195"/>
      <c r="BN1086" s="70" t="s">
        <v>1065</v>
      </c>
      <c r="BO1086" s="104"/>
      <c r="BQ1086" s="84">
        <v>663878</v>
      </c>
      <c r="BR1086" s="195"/>
      <c r="BS1086" s="195"/>
      <c r="BT1086" s="195"/>
      <c r="BV1086" s="84" t="s">
        <v>4689</v>
      </c>
    </row>
    <row r="1087" spans="1:74" x14ac:dyDescent="0.3">
      <c r="A1087" s="84" t="s">
        <v>7205</v>
      </c>
      <c r="B1087" s="84" t="s">
        <v>128</v>
      </c>
      <c r="C1087" s="84" t="s">
        <v>1065</v>
      </c>
      <c r="F1087" s="84" t="s">
        <v>1394</v>
      </c>
      <c r="G1087" s="84" t="s">
        <v>1373</v>
      </c>
      <c r="K1087" s="184"/>
      <c r="L1087" s="185"/>
      <c r="Q1087" s="185"/>
      <c r="W1087" s="185"/>
      <c r="AE1087" s="188"/>
      <c r="AT1087" s="191"/>
      <c r="AV1087" s="84"/>
      <c r="AX1087" s="84"/>
      <c r="AY1087" s="97"/>
      <c r="AZ1087" s="94"/>
      <c r="BA1087" s="96"/>
      <c r="BB1087" s="96"/>
      <c r="BC1087" s="84"/>
      <c r="BD1087" s="97"/>
      <c r="BE1087" s="94"/>
      <c r="BF1087" s="96"/>
      <c r="BG1087" s="96"/>
      <c r="BH1087" s="97"/>
      <c r="BK1087" s="96"/>
      <c r="BL1087" s="94"/>
      <c r="BM1087" s="195"/>
      <c r="BN1087" s="70" t="s">
        <v>1065</v>
      </c>
      <c r="BO1087" s="104"/>
      <c r="BQ1087" s="84">
        <v>664042</v>
      </c>
      <c r="BR1087" s="195"/>
      <c r="BS1087" s="195"/>
      <c r="BT1087" s="195"/>
      <c r="BV1087" s="84" t="s">
        <v>4689</v>
      </c>
    </row>
    <row r="1088" spans="1:74" x14ac:dyDescent="0.3">
      <c r="A1088" s="84" t="s">
        <v>43</v>
      </c>
      <c r="B1088" s="84" t="s">
        <v>67</v>
      </c>
      <c r="C1088" s="84" t="s">
        <v>1103</v>
      </c>
      <c r="F1088" s="84" t="s">
        <v>1400</v>
      </c>
      <c r="G1088" s="84" t="s">
        <v>1373</v>
      </c>
      <c r="K1088" s="184"/>
      <c r="L1088" s="185"/>
      <c r="Q1088" s="185"/>
      <c r="W1088" s="185"/>
      <c r="AE1088" s="188"/>
      <c r="AT1088" s="191"/>
      <c r="AV1088" s="84"/>
      <c r="AX1088" s="84"/>
      <c r="AY1088" s="97"/>
      <c r="AZ1088" s="94"/>
      <c r="BA1088" s="96"/>
      <c r="BB1088" s="96"/>
      <c r="BC1088" s="84"/>
      <c r="BD1088" s="97"/>
      <c r="BE1088" s="94"/>
      <c r="BF1088" s="96"/>
      <c r="BG1088" s="96"/>
      <c r="BH1088" s="97"/>
      <c r="BK1088" s="96"/>
      <c r="BL1088" s="94"/>
      <c r="BM1088" s="195"/>
      <c r="BN1088" s="70" t="s">
        <v>1065</v>
      </c>
      <c r="BO1088" s="104"/>
      <c r="BQ1088" s="84">
        <v>664079</v>
      </c>
      <c r="BR1088" s="195"/>
      <c r="BS1088" s="195"/>
      <c r="BT1088" s="195"/>
      <c r="BV1088" s="84" t="s">
        <v>4689</v>
      </c>
    </row>
    <row r="1089" spans="1:74" x14ac:dyDescent="0.3">
      <c r="A1089" s="84" t="s">
        <v>504</v>
      </c>
      <c r="B1089" s="84" t="s">
        <v>6660</v>
      </c>
      <c r="C1089" s="84" t="s">
        <v>1065</v>
      </c>
      <c r="F1089" s="84" t="s">
        <v>1383</v>
      </c>
      <c r="G1089" s="84" t="s">
        <v>1373</v>
      </c>
      <c r="K1089" s="184"/>
      <c r="L1089" s="185"/>
      <c r="Q1089" s="185"/>
      <c r="W1089" s="185"/>
      <c r="AE1089" s="188"/>
      <c r="AT1089" s="191"/>
      <c r="AV1089" s="84"/>
      <c r="AX1089" s="84"/>
      <c r="AY1089" s="97"/>
      <c r="AZ1089" s="94"/>
      <c r="BA1089" s="96"/>
      <c r="BB1089" s="96"/>
      <c r="BC1089" s="84"/>
      <c r="BD1089" s="97"/>
      <c r="BE1089" s="94"/>
      <c r="BF1089" s="96"/>
      <c r="BG1089" s="96"/>
      <c r="BH1089" s="97"/>
      <c r="BK1089" s="96"/>
      <c r="BL1089" s="94"/>
      <c r="BM1089" s="195"/>
      <c r="BN1089" s="70" t="s">
        <v>1065</v>
      </c>
      <c r="BO1089" s="104"/>
      <c r="BQ1089" s="84">
        <v>664856</v>
      </c>
      <c r="BR1089" s="195"/>
      <c r="BS1089" s="195"/>
      <c r="BT1089" s="195"/>
      <c r="BV1089" s="84" t="s">
        <v>4689</v>
      </c>
    </row>
    <row r="1090" spans="1:74" x14ac:dyDescent="0.3">
      <c r="A1090" s="84" t="s">
        <v>7206</v>
      </c>
      <c r="B1090" s="84" t="s">
        <v>17</v>
      </c>
      <c r="C1090" s="84" t="s">
        <v>1103</v>
      </c>
      <c r="F1090" s="84" t="s">
        <v>1394</v>
      </c>
      <c r="G1090" s="84" t="s">
        <v>1373</v>
      </c>
      <c r="K1090" s="184"/>
      <c r="L1090" s="185"/>
      <c r="Q1090" s="185"/>
      <c r="W1090" s="185"/>
      <c r="AE1090" s="188"/>
      <c r="AT1090" s="191"/>
      <c r="AV1090" s="84"/>
      <c r="AX1090" s="84"/>
      <c r="AY1090" s="97"/>
      <c r="AZ1090" s="94"/>
      <c r="BA1090" s="96"/>
      <c r="BB1090" s="96"/>
      <c r="BC1090" s="84"/>
      <c r="BD1090" s="97"/>
      <c r="BE1090" s="94"/>
      <c r="BF1090" s="96"/>
      <c r="BG1090" s="96"/>
      <c r="BH1090" s="97"/>
      <c r="BK1090" s="96"/>
      <c r="BL1090" s="94"/>
      <c r="BM1090" s="195"/>
      <c r="BN1090" s="70" t="s">
        <v>1065</v>
      </c>
      <c r="BO1090" s="104"/>
      <c r="BQ1090" s="84">
        <v>666130</v>
      </c>
      <c r="BR1090" s="195"/>
      <c r="BS1090" s="195"/>
      <c r="BT1090" s="195"/>
      <c r="BV1090" s="84" t="s">
        <v>4689</v>
      </c>
    </row>
    <row r="1091" spans="1:74" x14ac:dyDescent="0.3">
      <c r="A1091" s="84" t="s">
        <v>7207</v>
      </c>
      <c r="B1091" s="84" t="s">
        <v>114</v>
      </c>
      <c r="C1091" s="84" t="s">
        <v>1103</v>
      </c>
      <c r="F1091" s="84" t="s">
        <v>1375</v>
      </c>
      <c r="G1091" s="84" t="s">
        <v>1373</v>
      </c>
      <c r="K1091" s="184"/>
      <c r="L1091" s="185"/>
      <c r="Q1091" s="185"/>
      <c r="W1091" s="185"/>
      <c r="AE1091" s="188"/>
      <c r="AT1091" s="191"/>
      <c r="AV1091" s="84"/>
      <c r="AX1091" s="84"/>
      <c r="AY1091" s="97"/>
      <c r="AZ1091" s="94"/>
      <c r="BA1091" s="96"/>
      <c r="BB1091" s="96"/>
      <c r="BC1091" s="84"/>
      <c r="BD1091" s="97"/>
      <c r="BE1091" s="94"/>
      <c r="BF1091" s="96"/>
      <c r="BG1091" s="96"/>
      <c r="BH1091" s="97"/>
      <c r="BK1091" s="96"/>
      <c r="BL1091" s="94"/>
      <c r="BM1091" s="195"/>
      <c r="BN1091" s="70" t="s">
        <v>1065</v>
      </c>
      <c r="BO1091" s="104"/>
      <c r="BQ1091" s="84">
        <v>666142</v>
      </c>
      <c r="BR1091" s="195"/>
      <c r="BS1091" s="195"/>
      <c r="BT1091" s="195"/>
      <c r="BV1091" s="84" t="s">
        <v>4689</v>
      </c>
    </row>
    <row r="1092" spans="1:74" x14ac:dyDescent="0.3">
      <c r="A1092" s="84" t="s">
        <v>7208</v>
      </c>
      <c r="B1092" s="84" t="s">
        <v>14</v>
      </c>
      <c r="C1092" s="84" t="s">
        <v>1065</v>
      </c>
      <c r="F1092" s="84" t="s">
        <v>1381</v>
      </c>
      <c r="G1092" s="84" t="s">
        <v>1373</v>
      </c>
      <c r="K1092" s="184"/>
      <c r="L1092" s="185"/>
      <c r="Q1092" s="185"/>
      <c r="W1092" s="185"/>
      <c r="AE1092" s="188"/>
      <c r="AT1092" s="191"/>
      <c r="AV1092" s="84"/>
      <c r="AX1092" s="84"/>
      <c r="AY1092" s="97"/>
      <c r="AZ1092" s="94"/>
      <c r="BA1092" s="96"/>
      <c r="BB1092" s="96"/>
      <c r="BC1092" s="84"/>
      <c r="BD1092" s="97"/>
      <c r="BE1092" s="94"/>
      <c r="BF1092" s="96"/>
      <c r="BG1092" s="96"/>
      <c r="BH1092" s="97"/>
      <c r="BK1092" s="96"/>
      <c r="BL1092" s="94"/>
      <c r="BM1092" s="195"/>
      <c r="BN1092" s="70" t="s">
        <v>1065</v>
      </c>
      <c r="BO1092" s="104"/>
      <c r="BQ1092" s="84">
        <v>666159</v>
      </c>
      <c r="BR1092" s="195"/>
      <c r="BS1092" s="195"/>
      <c r="BT1092" s="195"/>
      <c r="BV1092" s="84" t="s">
        <v>4689</v>
      </c>
    </row>
    <row r="1093" spans="1:74" x14ac:dyDescent="0.3">
      <c r="A1093" s="84" t="s">
        <v>7209</v>
      </c>
      <c r="B1093" s="84" t="s">
        <v>103</v>
      </c>
      <c r="C1093" s="84" t="s">
        <v>1065</v>
      </c>
      <c r="F1093" s="84" t="s">
        <v>1392</v>
      </c>
      <c r="G1093" s="84" t="s">
        <v>1373</v>
      </c>
      <c r="K1093" s="184"/>
      <c r="L1093" s="185"/>
      <c r="Q1093" s="185"/>
      <c r="W1093" s="185"/>
      <c r="AE1093" s="188"/>
      <c r="AT1093" s="191"/>
      <c r="AV1093" s="84"/>
      <c r="AX1093" s="84"/>
      <c r="AY1093" s="97"/>
      <c r="AZ1093" s="94"/>
      <c r="BA1093" s="96"/>
      <c r="BB1093" s="96"/>
      <c r="BC1093" s="84"/>
      <c r="BD1093" s="97"/>
      <c r="BE1093" s="94"/>
      <c r="BF1093" s="96"/>
      <c r="BG1093" s="96"/>
      <c r="BH1093" s="97"/>
      <c r="BK1093" s="96"/>
      <c r="BL1093" s="94"/>
      <c r="BM1093" s="195"/>
      <c r="BN1093" s="70" t="s">
        <v>1065</v>
      </c>
      <c r="BO1093" s="104"/>
      <c r="BQ1093" s="84">
        <v>666200</v>
      </c>
      <c r="BR1093" s="195"/>
      <c r="BS1093" s="195"/>
      <c r="BT1093" s="195"/>
      <c r="BV1093" s="84" t="s">
        <v>4689</v>
      </c>
    </row>
    <row r="1094" spans="1:74" x14ac:dyDescent="0.3">
      <c r="A1094" s="84" t="s">
        <v>3423</v>
      </c>
      <c r="B1094" s="84" t="s">
        <v>7210</v>
      </c>
      <c r="C1094" s="84" t="s">
        <v>1065</v>
      </c>
      <c r="F1094" s="84" t="s">
        <v>1554</v>
      </c>
      <c r="G1094" s="84" t="s">
        <v>1373</v>
      </c>
      <c r="K1094" s="184"/>
      <c r="L1094" s="185"/>
      <c r="Q1094" s="185"/>
      <c r="W1094" s="185"/>
      <c r="AE1094" s="188"/>
      <c r="AT1094" s="191"/>
      <c r="AV1094" s="84"/>
      <c r="AX1094" s="84"/>
      <c r="AY1094" s="97"/>
      <c r="AZ1094" s="94"/>
      <c r="BA1094" s="96"/>
      <c r="BB1094" s="96"/>
      <c r="BC1094" s="84"/>
      <c r="BD1094" s="97"/>
      <c r="BE1094" s="94"/>
      <c r="BF1094" s="96"/>
      <c r="BG1094" s="96"/>
      <c r="BH1094" s="97"/>
      <c r="BK1094" s="96"/>
      <c r="BL1094" s="94"/>
      <c r="BM1094" s="195"/>
      <c r="BN1094" s="70" t="s">
        <v>1065</v>
      </c>
      <c r="BO1094" s="104"/>
      <c r="BQ1094" s="84">
        <v>666215</v>
      </c>
      <c r="BR1094" s="195"/>
      <c r="BS1094" s="195"/>
      <c r="BT1094" s="195"/>
      <c r="BV1094" s="84" t="s">
        <v>4689</v>
      </c>
    </row>
    <row r="1095" spans="1:74" x14ac:dyDescent="0.3">
      <c r="A1095" s="84" t="s">
        <v>7211</v>
      </c>
      <c r="B1095" s="84" t="s">
        <v>7212</v>
      </c>
      <c r="C1095" s="84" t="s">
        <v>1103</v>
      </c>
      <c r="F1095" s="84" t="s">
        <v>1377</v>
      </c>
      <c r="G1095" s="84" t="s">
        <v>1373</v>
      </c>
      <c r="K1095" s="184"/>
      <c r="L1095" s="185"/>
      <c r="Q1095" s="185"/>
      <c r="W1095" s="185"/>
      <c r="AE1095" s="188"/>
      <c r="AT1095" s="191"/>
      <c r="AV1095" s="84"/>
      <c r="AX1095" s="84"/>
      <c r="AY1095" s="97"/>
      <c r="AZ1095" s="94"/>
      <c r="BA1095" s="96"/>
      <c r="BB1095" s="96"/>
      <c r="BC1095" s="84"/>
      <c r="BD1095" s="97"/>
      <c r="BE1095" s="94"/>
      <c r="BF1095" s="96"/>
      <c r="BG1095" s="96"/>
      <c r="BH1095" s="97"/>
      <c r="BK1095" s="96"/>
      <c r="BL1095" s="94"/>
      <c r="BM1095" s="195"/>
      <c r="BN1095" s="70" t="s">
        <v>1065</v>
      </c>
      <c r="BO1095" s="104"/>
      <c r="BQ1095" s="84">
        <v>669211</v>
      </c>
      <c r="BR1095" s="195"/>
      <c r="BS1095" s="195"/>
      <c r="BT1095" s="195"/>
      <c r="BV1095" s="84" t="s">
        <v>4689</v>
      </c>
    </row>
    <row r="1096" spans="1:74" x14ac:dyDescent="0.3">
      <c r="A1096" s="84" t="s">
        <v>7213</v>
      </c>
      <c r="B1096" s="84" t="s">
        <v>14</v>
      </c>
      <c r="C1096" s="84" t="s">
        <v>1065</v>
      </c>
      <c r="F1096" s="84" t="s">
        <v>1383</v>
      </c>
      <c r="G1096" s="84" t="s">
        <v>1373</v>
      </c>
      <c r="K1096" s="184"/>
      <c r="L1096" s="185"/>
      <c r="Q1096" s="185"/>
      <c r="W1096" s="185"/>
      <c r="AE1096" s="188"/>
      <c r="AT1096" s="191"/>
      <c r="AV1096" s="84"/>
      <c r="AX1096" s="84"/>
      <c r="AY1096" s="97"/>
      <c r="AZ1096" s="94"/>
      <c r="BA1096" s="96"/>
      <c r="BB1096" s="96"/>
      <c r="BC1096" s="84"/>
      <c r="BD1096" s="97"/>
      <c r="BE1096" s="94"/>
      <c r="BF1096" s="96"/>
      <c r="BG1096" s="96"/>
      <c r="BH1096" s="97"/>
      <c r="BK1096" s="96"/>
      <c r="BL1096" s="94"/>
      <c r="BM1096" s="195"/>
      <c r="BN1096" s="70" t="s">
        <v>1065</v>
      </c>
      <c r="BO1096" s="104"/>
      <c r="BQ1096" s="84">
        <v>669422</v>
      </c>
      <c r="BR1096" s="195"/>
      <c r="BS1096" s="195"/>
      <c r="BT1096" s="195"/>
      <c r="BV1096" s="84" t="s">
        <v>4689</v>
      </c>
    </row>
    <row r="1097" spans="1:74" x14ac:dyDescent="0.3">
      <c r="A1097" s="84" t="s">
        <v>7214</v>
      </c>
      <c r="B1097" s="84" t="s">
        <v>203</v>
      </c>
      <c r="C1097" s="84" t="s">
        <v>1065</v>
      </c>
      <c r="F1097" s="84" t="s">
        <v>1372</v>
      </c>
      <c r="G1097" s="84" t="s">
        <v>1373</v>
      </c>
      <c r="K1097" s="184"/>
      <c r="L1097" s="185"/>
      <c r="Q1097" s="185"/>
      <c r="W1097" s="185"/>
      <c r="AE1097" s="188"/>
      <c r="AT1097" s="191"/>
      <c r="AV1097" s="84"/>
      <c r="AX1097" s="84"/>
      <c r="AY1097" s="97"/>
      <c r="AZ1097" s="94"/>
      <c r="BA1097" s="96"/>
      <c r="BB1097" s="96"/>
      <c r="BC1097" s="84"/>
      <c r="BD1097" s="97"/>
      <c r="BE1097" s="94"/>
      <c r="BF1097" s="96"/>
      <c r="BG1097" s="96"/>
      <c r="BH1097" s="97"/>
      <c r="BK1097" s="96"/>
      <c r="BL1097" s="94"/>
      <c r="BM1097" s="195"/>
      <c r="BN1097" s="70" t="s">
        <v>1065</v>
      </c>
      <c r="BO1097" s="104"/>
      <c r="BQ1097" s="84">
        <v>669456</v>
      </c>
      <c r="BR1097" s="195"/>
      <c r="BS1097" s="195"/>
      <c r="BT1097" s="195"/>
      <c r="BV1097" s="84" t="s">
        <v>4689</v>
      </c>
    </row>
    <row r="1098" spans="1:74" x14ac:dyDescent="0.3">
      <c r="A1098" s="84" t="s">
        <v>7215</v>
      </c>
      <c r="B1098" s="84" t="s">
        <v>112</v>
      </c>
      <c r="C1098" s="84" t="s">
        <v>1065</v>
      </c>
      <c r="F1098" s="84" t="s">
        <v>1397</v>
      </c>
      <c r="G1098" s="84" t="s">
        <v>1373</v>
      </c>
      <c r="K1098" s="184"/>
      <c r="L1098" s="185"/>
      <c r="Q1098" s="185"/>
      <c r="W1098" s="185"/>
      <c r="AE1098" s="188"/>
      <c r="AT1098" s="191"/>
      <c r="AV1098" s="84"/>
      <c r="AX1098" s="84"/>
      <c r="AY1098" s="97"/>
      <c r="AZ1098" s="94"/>
      <c r="BA1098" s="96"/>
      <c r="BB1098" s="96"/>
      <c r="BC1098" s="84"/>
      <c r="BD1098" s="97"/>
      <c r="BE1098" s="94"/>
      <c r="BF1098" s="96"/>
      <c r="BG1098" s="96"/>
      <c r="BH1098" s="97"/>
      <c r="BK1098" s="96"/>
      <c r="BL1098" s="94"/>
      <c r="BM1098" s="195"/>
      <c r="BN1098" s="70" t="s">
        <v>1065</v>
      </c>
      <c r="BO1098" s="104"/>
      <c r="BQ1098" s="84">
        <v>672277</v>
      </c>
      <c r="BR1098" s="195"/>
      <c r="BS1098" s="195"/>
      <c r="BT1098" s="195"/>
      <c r="BV1098" s="84" t="s">
        <v>4689</v>
      </c>
    </row>
    <row r="1099" spans="1:74" x14ac:dyDescent="0.3">
      <c r="A1099" s="84" t="s">
        <v>267</v>
      </c>
      <c r="B1099" s="84" t="s">
        <v>7216</v>
      </c>
      <c r="C1099" s="84" t="s">
        <v>1065</v>
      </c>
      <c r="F1099" s="84" t="s">
        <v>1554</v>
      </c>
      <c r="G1099" s="84" t="s">
        <v>1373</v>
      </c>
      <c r="K1099" s="184"/>
      <c r="L1099" s="185"/>
      <c r="Q1099" s="185"/>
      <c r="W1099" s="185"/>
      <c r="AE1099" s="188"/>
      <c r="AT1099" s="191"/>
      <c r="AV1099" s="84"/>
      <c r="AX1099" s="84"/>
      <c r="AY1099" s="97"/>
      <c r="AZ1099" s="94"/>
      <c r="BA1099" s="96"/>
      <c r="BB1099" s="96"/>
      <c r="BC1099" s="84"/>
      <c r="BD1099" s="97"/>
      <c r="BE1099" s="94"/>
      <c r="BF1099" s="96"/>
      <c r="BG1099" s="96"/>
      <c r="BH1099" s="97"/>
      <c r="BK1099" s="96"/>
      <c r="BL1099" s="94"/>
      <c r="BM1099" s="195"/>
      <c r="BN1099" s="70" t="s">
        <v>1065</v>
      </c>
      <c r="BO1099" s="104"/>
      <c r="BQ1099" s="84">
        <v>677080</v>
      </c>
      <c r="BR1099" s="195"/>
      <c r="BS1099" s="195"/>
      <c r="BT1099" s="195"/>
      <c r="BV1099" s="84" t="s">
        <v>4689</v>
      </c>
    </row>
  </sheetData>
  <autoFilter ref="A2:BV807"/>
  <conditionalFormatting sqref="AE3:AE1099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hyperlinks>
    <hyperlink ref="A1" r:id="rId1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K754"/>
  <sheetViews>
    <sheetView showGridLines="0" workbookViewId="0">
      <pane xSplit="10" ySplit="2" topLeftCell="K3" activePane="bottomRight" state="frozen"/>
      <selection pane="topRight" activeCell="K1" sqref="K1"/>
      <selection pane="bottomLeft" activeCell="A3" sqref="A3"/>
      <selection pane="bottomRight" activeCell="A3" sqref="A3"/>
    </sheetView>
  </sheetViews>
  <sheetFormatPr defaultColWidth="9.33203125" defaultRowHeight="14.4" x14ac:dyDescent="0.3"/>
  <cols>
    <col min="1" max="1" width="12.33203125" style="195" customWidth="1"/>
    <col min="2" max="2" width="13.6640625" style="36" bestFit="1" customWidth="1"/>
    <col min="3" max="3" width="7" style="36" customWidth="1"/>
    <col min="4" max="4" width="8.44140625" style="36" customWidth="1"/>
    <col min="5" max="5" width="6.6640625" style="36" customWidth="1"/>
    <col min="6" max="6" width="9.6640625" style="36" customWidth="1"/>
    <col min="7" max="7" width="5" style="36" customWidth="1"/>
    <col min="8" max="8" width="6.44140625" style="36" customWidth="1"/>
    <col min="9" max="9" width="7.44140625" style="69" customWidth="1"/>
    <col min="10" max="10" width="7.33203125" style="69" customWidth="1"/>
    <col min="11" max="11" width="13" style="36" hidden="1" customWidth="1"/>
    <col min="12" max="12" width="12.33203125" style="78" hidden="1" customWidth="1"/>
    <col min="13" max="13" width="11.6640625" style="36" hidden="1" customWidth="1"/>
    <col min="14" max="14" width="7.33203125" style="70" hidden="1" customWidth="1"/>
    <col min="15" max="15" width="9.6640625" style="72" hidden="1" customWidth="1"/>
    <col min="16" max="16" width="9.6640625" style="36" customWidth="1"/>
    <col min="17" max="17" width="8.6640625" style="36" customWidth="1"/>
    <col min="18" max="19" width="7.44140625" style="36" hidden="1" customWidth="1"/>
    <col min="20" max="20" width="8.6640625" style="36" hidden="1" customWidth="1"/>
    <col min="21" max="21" width="8.5546875" style="36" hidden="1" customWidth="1"/>
    <col min="22" max="22" width="8.6640625" style="36" customWidth="1"/>
    <col min="23" max="23" width="9.33203125" style="36" hidden="1" customWidth="1"/>
    <col min="24" max="24" width="8.6640625" style="36" customWidth="1"/>
    <col min="25" max="27" width="8.6640625" style="36" hidden="1" customWidth="1"/>
    <col min="28" max="28" width="9.33203125" style="36" hidden="1" customWidth="1"/>
    <col min="29" max="29" width="10" style="36" hidden="1" customWidth="1"/>
    <col min="30" max="31" width="8.6640625" style="36" hidden="1" customWidth="1"/>
    <col min="32" max="32" width="10.6640625" style="36" hidden="1" customWidth="1"/>
    <col min="33" max="33" width="10.33203125" style="201" customWidth="1"/>
    <col min="34" max="34" width="11" style="201" customWidth="1"/>
    <col min="35" max="35" width="11.44140625" style="201" customWidth="1"/>
    <col min="36" max="36" width="15.44140625" style="79" customWidth="1"/>
    <col min="37" max="37" width="11.33203125" style="36" customWidth="1"/>
    <col min="38" max="38" width="11.44140625" style="36" customWidth="1"/>
    <col min="39" max="39" width="13.5546875" style="36" customWidth="1"/>
    <col min="40" max="41" width="13.5546875" style="179" customWidth="1"/>
    <col min="42" max="42" width="12.6640625" style="77" customWidth="1"/>
    <col min="43" max="43" width="10.6640625" style="36" customWidth="1"/>
    <col min="44" max="44" width="7.33203125" style="36" customWidth="1"/>
    <col min="45" max="45" width="9" style="36" customWidth="1"/>
    <col min="46" max="46" width="14" style="36" customWidth="1"/>
    <col min="47" max="47" width="18.6640625" style="80" customWidth="1"/>
    <col min="48" max="48" width="13.6640625" style="36" customWidth="1"/>
    <col min="49" max="49" width="13.6640625" style="70" customWidth="1"/>
    <col min="50" max="50" width="11.33203125" style="36" customWidth="1"/>
    <col min="51" max="52" width="12.6640625" style="201" customWidth="1"/>
    <col min="53" max="53" width="12" style="201" customWidth="1"/>
    <col min="54" max="54" width="15" style="201" customWidth="1"/>
    <col min="55" max="55" width="13.44140625" style="72" customWidth="1"/>
    <col min="56" max="56" width="14.6640625" style="36" customWidth="1"/>
    <col min="57" max="58" width="12.6640625" style="36" customWidth="1"/>
    <col min="59" max="59" width="37.33203125" style="36" customWidth="1"/>
    <col min="60" max="61" width="20.33203125" style="36" customWidth="1"/>
    <col min="62" max="62" width="19.33203125" style="36" customWidth="1"/>
    <col min="63" max="63" width="125.5546875" style="36" customWidth="1"/>
    <col min="64" max="16384" width="9.33203125" style="36"/>
  </cols>
  <sheetData>
    <row r="1" spans="1:63" ht="91.5" customHeight="1" x14ac:dyDescent="0.3">
      <c r="A1" s="35" t="s">
        <v>928</v>
      </c>
      <c r="B1" s="47"/>
      <c r="C1" s="48" t="s">
        <v>7217</v>
      </c>
      <c r="D1" s="47"/>
      <c r="E1" s="39"/>
      <c r="F1" s="39"/>
      <c r="G1" s="39"/>
      <c r="H1" s="206" t="s">
        <v>972</v>
      </c>
      <c r="I1" s="206"/>
      <c r="J1" s="206"/>
      <c r="K1" s="49" t="s">
        <v>973</v>
      </c>
      <c r="L1" s="50" t="s">
        <v>974</v>
      </c>
      <c r="M1" s="49" t="s">
        <v>975</v>
      </c>
      <c r="N1" s="49" t="s">
        <v>976</v>
      </c>
      <c r="O1" s="51" t="s">
        <v>977</v>
      </c>
      <c r="P1" s="49" t="s">
        <v>978</v>
      </c>
      <c r="Q1" s="49" t="s">
        <v>979</v>
      </c>
      <c r="R1" s="52" t="s">
        <v>980</v>
      </c>
      <c r="S1" s="49" t="s">
        <v>981</v>
      </c>
      <c r="T1" s="49" t="s">
        <v>982</v>
      </c>
      <c r="U1" s="49" t="s">
        <v>983</v>
      </c>
      <c r="V1" s="52" t="s">
        <v>984</v>
      </c>
      <c r="W1" s="52" t="s">
        <v>985</v>
      </c>
      <c r="X1" s="52" t="s">
        <v>986</v>
      </c>
      <c r="Y1" s="49" t="s">
        <v>987</v>
      </c>
      <c r="Z1" s="49" t="s">
        <v>805</v>
      </c>
      <c r="AA1" s="49" t="s">
        <v>988</v>
      </c>
      <c r="AB1" s="49" t="s">
        <v>989</v>
      </c>
      <c r="AC1" s="49" t="s">
        <v>990</v>
      </c>
      <c r="AD1" s="49" t="s">
        <v>991</v>
      </c>
      <c r="AE1" s="49" t="s">
        <v>992</v>
      </c>
      <c r="AF1" s="49" t="s">
        <v>993</v>
      </c>
      <c r="AG1" s="199" t="s">
        <v>994</v>
      </c>
      <c r="AH1" s="50" t="s">
        <v>995</v>
      </c>
      <c r="AI1" s="50" t="s">
        <v>996</v>
      </c>
      <c r="AJ1" s="53" t="s">
        <v>997</v>
      </c>
      <c r="AK1" s="54" t="s">
        <v>998</v>
      </c>
      <c r="AL1" s="55" t="s">
        <v>999</v>
      </c>
      <c r="AM1" s="55" t="s">
        <v>1000</v>
      </c>
      <c r="AN1" s="174" t="s">
        <v>1001</v>
      </c>
      <c r="AO1" s="174" t="s">
        <v>1002</v>
      </c>
      <c r="AP1" s="51" t="s">
        <v>1003</v>
      </c>
      <c r="AQ1" s="49" t="s">
        <v>1004</v>
      </c>
      <c r="AR1" s="49" t="s">
        <v>1005</v>
      </c>
      <c r="AS1" s="49" t="s">
        <v>1006</v>
      </c>
      <c r="AT1" s="49" t="s">
        <v>1007</v>
      </c>
      <c r="AU1" s="56" t="s">
        <v>1008</v>
      </c>
      <c r="AV1" s="49" t="s">
        <v>1009</v>
      </c>
      <c r="AW1" s="49" t="s">
        <v>1010</v>
      </c>
      <c r="AX1" s="49" t="s">
        <v>1011</v>
      </c>
      <c r="AY1" s="50" t="s">
        <v>1012</v>
      </c>
      <c r="AZ1" s="50" t="s">
        <v>1013</v>
      </c>
      <c r="BA1" s="50" t="s">
        <v>1014</v>
      </c>
      <c r="BB1" s="202" t="s">
        <v>997</v>
      </c>
      <c r="BC1" s="54" t="s">
        <v>1015</v>
      </c>
      <c r="BD1" s="55" t="s">
        <v>1016</v>
      </c>
      <c r="BE1" s="57" t="s">
        <v>1017</v>
      </c>
      <c r="BF1" s="49" t="s">
        <v>1018</v>
      </c>
      <c r="BG1" s="57" t="s">
        <v>1019</v>
      </c>
      <c r="BH1" s="57" t="s">
        <v>1020</v>
      </c>
      <c r="BI1" s="57" t="s">
        <v>1021</v>
      </c>
      <c r="BJ1" s="57" t="s">
        <v>1022</v>
      </c>
      <c r="BK1" s="57" t="s">
        <v>2455</v>
      </c>
    </row>
    <row r="2" spans="1:63" s="69" customFormat="1" x14ac:dyDescent="0.3">
      <c r="A2" s="58" t="s">
        <v>6</v>
      </c>
      <c r="B2" s="58" t="s">
        <v>5</v>
      </c>
      <c r="C2" s="58" t="s">
        <v>1023</v>
      </c>
      <c r="D2" s="58" t="s">
        <v>1024</v>
      </c>
      <c r="E2" s="58" t="s">
        <v>1025</v>
      </c>
      <c r="F2" s="58" t="s">
        <v>1026</v>
      </c>
      <c r="G2" s="58" t="s">
        <v>1027</v>
      </c>
      <c r="H2" s="58" t="s">
        <v>539</v>
      </c>
      <c r="I2" s="58" t="s">
        <v>1028</v>
      </c>
      <c r="J2" s="58" t="s">
        <v>1029</v>
      </c>
      <c r="K2" s="59" t="s">
        <v>1030</v>
      </c>
      <c r="L2" s="60" t="s">
        <v>1031</v>
      </c>
      <c r="M2" s="61" t="s">
        <v>1032</v>
      </c>
      <c r="N2" s="58" t="s">
        <v>1033</v>
      </c>
      <c r="O2" s="90" t="s">
        <v>1034</v>
      </c>
      <c r="P2" s="61" t="s">
        <v>244</v>
      </c>
      <c r="Q2" s="61" t="s">
        <v>1035</v>
      </c>
      <c r="R2" s="62" t="s">
        <v>1036</v>
      </c>
      <c r="S2" s="61" t="s">
        <v>1037</v>
      </c>
      <c r="T2" s="61" t="s">
        <v>1038</v>
      </c>
      <c r="U2" s="61" t="s">
        <v>1039</v>
      </c>
      <c r="V2" s="62" t="s">
        <v>728</v>
      </c>
      <c r="W2" s="62" t="s">
        <v>1040</v>
      </c>
      <c r="X2" s="62" t="s">
        <v>729</v>
      </c>
      <c r="Y2" s="61" t="s">
        <v>1041</v>
      </c>
      <c r="Z2" s="61" t="s">
        <v>1042</v>
      </c>
      <c r="AA2" s="61" t="s">
        <v>1043</v>
      </c>
      <c r="AB2" s="61" t="s">
        <v>1044</v>
      </c>
      <c r="AC2" s="61" t="s">
        <v>1045</v>
      </c>
      <c r="AD2" s="61" t="s">
        <v>1046</v>
      </c>
      <c r="AE2" s="61" t="s">
        <v>1047</v>
      </c>
      <c r="AF2" s="61" t="s">
        <v>1048</v>
      </c>
      <c r="AG2" s="63" t="s">
        <v>730</v>
      </c>
      <c r="AH2" s="60" t="s">
        <v>731</v>
      </c>
      <c r="AI2" s="60" t="s">
        <v>732</v>
      </c>
      <c r="AJ2" s="64" t="s">
        <v>3</v>
      </c>
      <c r="AK2" s="65" t="s">
        <v>767</v>
      </c>
      <c r="AL2" s="66" t="s">
        <v>768</v>
      </c>
      <c r="AM2" s="66" t="s">
        <v>1049</v>
      </c>
      <c r="AN2" s="178" t="s">
        <v>733</v>
      </c>
      <c r="AO2" s="178" t="s">
        <v>1050</v>
      </c>
      <c r="AP2" s="61" t="s">
        <v>1051</v>
      </c>
      <c r="AQ2" s="58" t="s">
        <v>931</v>
      </c>
      <c r="AR2" s="58" t="s">
        <v>930</v>
      </c>
      <c r="AS2" s="58" t="s">
        <v>1052</v>
      </c>
      <c r="AT2" s="58" t="s">
        <v>1053</v>
      </c>
      <c r="AU2" s="59" t="s">
        <v>1054</v>
      </c>
      <c r="AV2" s="61" t="s">
        <v>1055</v>
      </c>
      <c r="AW2" s="61" t="s">
        <v>1056</v>
      </c>
      <c r="AX2" s="58" t="s">
        <v>6286</v>
      </c>
      <c r="AY2" s="60" t="s">
        <v>6287</v>
      </c>
      <c r="AZ2" s="60" t="s">
        <v>6288</v>
      </c>
      <c r="BA2" s="60" t="s">
        <v>6289</v>
      </c>
      <c r="BB2" s="64" t="s">
        <v>6290</v>
      </c>
      <c r="BC2" s="67" t="s">
        <v>6291</v>
      </c>
      <c r="BD2" s="68" t="s">
        <v>5664</v>
      </c>
      <c r="BE2" s="58" t="s">
        <v>1057</v>
      </c>
      <c r="BF2" s="58" t="s">
        <v>726</v>
      </c>
      <c r="BG2" s="58" t="s">
        <v>861</v>
      </c>
      <c r="BH2" s="58" t="s">
        <v>1058</v>
      </c>
      <c r="BI2" s="58" t="s">
        <v>1059</v>
      </c>
      <c r="BJ2" s="58" t="s">
        <v>1060</v>
      </c>
      <c r="BK2" s="58" t="s">
        <v>2456</v>
      </c>
    </row>
    <row r="3" spans="1:63" s="84" customFormat="1" x14ac:dyDescent="0.3">
      <c r="A3" s="84" t="s">
        <v>390</v>
      </c>
      <c r="B3" s="84" t="s">
        <v>131</v>
      </c>
      <c r="C3" s="84" t="s">
        <v>1103</v>
      </c>
      <c r="D3" s="84">
        <v>2018</v>
      </c>
      <c r="E3" s="84">
        <v>24</v>
      </c>
      <c r="F3" s="195" t="s">
        <v>1567</v>
      </c>
      <c r="G3" s="84" t="s">
        <v>1063</v>
      </c>
      <c r="H3" s="84" t="s">
        <v>257</v>
      </c>
      <c r="K3" s="84">
        <v>0.84</v>
      </c>
      <c r="L3" s="84">
        <v>0.33400000000000002</v>
      </c>
      <c r="M3" s="84">
        <v>56</v>
      </c>
      <c r="N3" s="84" t="s">
        <v>1064</v>
      </c>
      <c r="O3" s="84">
        <v>140</v>
      </c>
      <c r="P3" s="84">
        <v>610</v>
      </c>
      <c r="Q3" s="84">
        <v>545</v>
      </c>
      <c r="R3" s="84">
        <v>82</v>
      </c>
      <c r="S3" s="84">
        <v>153</v>
      </c>
      <c r="T3" s="84">
        <v>36</v>
      </c>
      <c r="U3" s="84">
        <v>3</v>
      </c>
      <c r="V3" s="84">
        <v>18</v>
      </c>
      <c r="W3" s="84">
        <v>67</v>
      </c>
      <c r="X3" s="84">
        <v>6</v>
      </c>
      <c r="Y3" s="84">
        <v>2</v>
      </c>
      <c r="Z3" s="84">
        <v>59</v>
      </c>
      <c r="AA3" s="84">
        <v>114</v>
      </c>
      <c r="AB3" s="84">
        <v>4</v>
      </c>
      <c r="AC3" s="84">
        <v>4</v>
      </c>
      <c r="AD3" s="84">
        <v>0</v>
      </c>
      <c r="AE3" s="84">
        <v>2</v>
      </c>
      <c r="AF3" s="84">
        <v>12</v>
      </c>
      <c r="AG3" s="200">
        <v>0.28000000000000003</v>
      </c>
      <c r="AH3" s="200">
        <v>0.35199999999999998</v>
      </c>
      <c r="AI3" s="200">
        <v>0.45700000000000002</v>
      </c>
      <c r="AJ3" s="84">
        <v>0.35399999999999998</v>
      </c>
      <c r="AK3" s="84">
        <v>216</v>
      </c>
      <c r="AL3" s="84">
        <v>72</v>
      </c>
      <c r="AM3" s="84">
        <v>83</v>
      </c>
      <c r="AN3" s="198">
        <v>24</v>
      </c>
      <c r="AO3" s="198">
        <v>28</v>
      </c>
      <c r="AP3" s="84">
        <v>34</v>
      </c>
      <c r="AQ3" s="84">
        <v>1</v>
      </c>
      <c r="AR3" s="84">
        <v>9</v>
      </c>
      <c r="AS3" s="84">
        <v>1</v>
      </c>
      <c r="AT3" s="84" t="s">
        <v>1064</v>
      </c>
      <c r="AU3" s="84">
        <v>-0.02</v>
      </c>
      <c r="AV3" s="84">
        <v>-16</v>
      </c>
      <c r="AW3" s="84" t="s">
        <v>1086</v>
      </c>
      <c r="AX3" s="84">
        <v>613</v>
      </c>
      <c r="AY3" s="200">
        <v>0.29499999999999998</v>
      </c>
      <c r="AZ3" s="200">
        <v>0.375</v>
      </c>
      <c r="BA3" s="200">
        <v>0.47899999999999998</v>
      </c>
      <c r="BB3" s="200">
        <v>0.373</v>
      </c>
      <c r="BC3" s="84">
        <v>229</v>
      </c>
      <c r="BD3" s="84">
        <v>88</v>
      </c>
      <c r="BE3" s="84" t="s">
        <v>4084</v>
      </c>
      <c r="BF3" s="84">
        <v>608369</v>
      </c>
      <c r="BG3" s="84" t="s">
        <v>2897</v>
      </c>
      <c r="BH3" s="84" t="s">
        <v>4797</v>
      </c>
      <c r="BI3" s="84" t="s">
        <v>4191</v>
      </c>
      <c r="BJ3" s="84" t="s">
        <v>4134</v>
      </c>
      <c r="BK3" s="84" t="s">
        <v>6292</v>
      </c>
    </row>
    <row r="4" spans="1:63" s="84" customFormat="1" x14ac:dyDescent="0.3">
      <c r="A4" s="84" t="s">
        <v>4582</v>
      </c>
      <c r="B4" s="84" t="s">
        <v>77</v>
      </c>
      <c r="C4" s="84" t="s">
        <v>1065</v>
      </c>
      <c r="D4" s="84">
        <v>2018</v>
      </c>
      <c r="E4" s="84">
        <v>25</v>
      </c>
      <c r="F4" s="195" t="s">
        <v>1074</v>
      </c>
      <c r="G4" s="84" t="s">
        <v>1063</v>
      </c>
      <c r="H4" s="84" t="s">
        <v>257</v>
      </c>
      <c r="K4" s="84">
        <v>0.83</v>
      </c>
      <c r="L4" s="84">
        <v>0.33400000000000002</v>
      </c>
      <c r="M4" s="84">
        <v>56</v>
      </c>
      <c r="N4" s="84" t="s">
        <v>1064</v>
      </c>
      <c r="O4" s="84">
        <v>136</v>
      </c>
      <c r="P4" s="84">
        <v>485</v>
      </c>
      <c r="Q4" s="84">
        <v>435</v>
      </c>
      <c r="R4" s="84">
        <v>60</v>
      </c>
      <c r="S4" s="84">
        <v>102</v>
      </c>
      <c r="T4" s="84">
        <v>31</v>
      </c>
      <c r="U4" s="84">
        <v>4</v>
      </c>
      <c r="V4" s="84">
        <v>23</v>
      </c>
      <c r="W4" s="84">
        <v>66</v>
      </c>
      <c r="X4" s="84">
        <v>8</v>
      </c>
      <c r="Y4" s="84">
        <v>3</v>
      </c>
      <c r="Z4" s="84">
        <v>45</v>
      </c>
      <c r="AA4" s="84">
        <v>137</v>
      </c>
      <c r="AB4" s="84">
        <v>3</v>
      </c>
      <c r="AC4" s="84">
        <v>3</v>
      </c>
      <c r="AD4" s="84">
        <v>1</v>
      </c>
      <c r="AE4" s="84">
        <v>1</v>
      </c>
      <c r="AF4" s="84">
        <v>10</v>
      </c>
      <c r="AG4" s="200">
        <v>0.23200000000000001</v>
      </c>
      <c r="AH4" s="200">
        <v>0.308</v>
      </c>
      <c r="AI4" s="200">
        <v>0.47899999999999998</v>
      </c>
      <c r="AJ4" s="84">
        <v>0.33600000000000002</v>
      </c>
      <c r="AK4" s="84">
        <v>163</v>
      </c>
      <c r="AL4" s="84">
        <v>52</v>
      </c>
      <c r="AM4" s="84">
        <v>57</v>
      </c>
      <c r="AN4" s="198">
        <v>18</v>
      </c>
      <c r="AO4" s="198">
        <v>19</v>
      </c>
      <c r="AP4" s="84">
        <v>18</v>
      </c>
      <c r="AQ4" s="84">
        <v>6</v>
      </c>
      <c r="AR4" s="84">
        <v>46</v>
      </c>
      <c r="AS4" s="84">
        <v>2</v>
      </c>
      <c r="AT4" s="84" t="s">
        <v>1064</v>
      </c>
      <c r="AU4" s="84">
        <v>0.01</v>
      </c>
      <c r="AV4" s="84">
        <v>-1</v>
      </c>
      <c r="AW4" s="84" t="s">
        <v>1065</v>
      </c>
      <c r="AX4" s="84">
        <v>555</v>
      </c>
      <c r="AY4" s="200">
        <v>0.23899999999999999</v>
      </c>
      <c r="AZ4" s="200">
        <v>0.308</v>
      </c>
      <c r="BA4" s="200">
        <v>0.45700000000000002</v>
      </c>
      <c r="BB4" s="200">
        <v>0.32900000000000001</v>
      </c>
      <c r="BC4" s="84">
        <v>183</v>
      </c>
      <c r="BD4" s="84">
        <v>53</v>
      </c>
      <c r="BE4" s="84" t="s">
        <v>4798</v>
      </c>
      <c r="BF4" s="84">
        <v>596115</v>
      </c>
      <c r="BG4" s="84" t="s">
        <v>2901</v>
      </c>
      <c r="BH4" s="84" t="s">
        <v>2627</v>
      </c>
      <c r="BI4" s="84" t="s">
        <v>6293</v>
      </c>
      <c r="BJ4" s="84" t="s">
        <v>3127</v>
      </c>
      <c r="BK4" s="84" t="s">
        <v>6911</v>
      </c>
    </row>
    <row r="5" spans="1:63" s="84" customFormat="1" x14ac:dyDescent="0.3">
      <c r="A5" s="84" t="s">
        <v>316</v>
      </c>
      <c r="B5" s="84" t="s">
        <v>4114</v>
      </c>
      <c r="C5" s="84" t="s">
        <v>1065</v>
      </c>
      <c r="D5" s="84">
        <v>2018</v>
      </c>
      <c r="E5" s="84">
        <v>24</v>
      </c>
      <c r="F5" s="195" t="s">
        <v>1085</v>
      </c>
      <c r="G5" s="84" t="s">
        <v>1063</v>
      </c>
      <c r="H5" s="84" t="s">
        <v>257</v>
      </c>
      <c r="K5" s="84">
        <v>0.75</v>
      </c>
      <c r="L5" s="84">
        <v>0.33400000000000002</v>
      </c>
      <c r="M5" s="84">
        <v>56</v>
      </c>
      <c r="N5" s="84" t="s">
        <v>1064</v>
      </c>
      <c r="O5" s="84">
        <v>96</v>
      </c>
      <c r="P5" s="84">
        <v>465</v>
      </c>
      <c r="Q5" s="84">
        <v>433</v>
      </c>
      <c r="R5" s="84">
        <v>69</v>
      </c>
      <c r="S5" s="84">
        <v>120</v>
      </c>
      <c r="T5" s="84">
        <v>20</v>
      </c>
      <c r="U5" s="84">
        <v>6</v>
      </c>
      <c r="V5" s="84">
        <v>10</v>
      </c>
      <c r="W5" s="84">
        <v>48</v>
      </c>
      <c r="X5" s="84">
        <v>41</v>
      </c>
      <c r="Y5" s="84">
        <v>7</v>
      </c>
      <c r="Z5" s="84">
        <v>27</v>
      </c>
      <c r="AA5" s="84">
        <v>83</v>
      </c>
      <c r="AB5" s="84">
        <v>0</v>
      </c>
      <c r="AC5" s="84">
        <v>3</v>
      </c>
      <c r="AD5" s="84">
        <v>0</v>
      </c>
      <c r="AE5" s="84">
        <v>2</v>
      </c>
      <c r="AF5" s="84">
        <v>4</v>
      </c>
      <c r="AG5" s="200">
        <v>0.27700000000000002</v>
      </c>
      <c r="AH5" s="200">
        <v>0.32300000000000001</v>
      </c>
      <c r="AI5" s="200">
        <v>0.42299999999999999</v>
      </c>
      <c r="AJ5" s="84">
        <v>0.32600000000000001</v>
      </c>
      <c r="AK5" s="84">
        <v>151</v>
      </c>
      <c r="AL5" s="84">
        <v>45</v>
      </c>
      <c r="AM5" s="84">
        <v>49</v>
      </c>
      <c r="AN5" s="198">
        <v>29</v>
      </c>
      <c r="AO5" s="198">
        <v>32</v>
      </c>
      <c r="AP5" s="84">
        <v>13</v>
      </c>
      <c r="AQ5" s="84">
        <v>12</v>
      </c>
      <c r="AR5" s="84">
        <v>74</v>
      </c>
      <c r="AS5" s="84">
        <v>3</v>
      </c>
      <c r="AT5" s="84" t="s">
        <v>1064</v>
      </c>
      <c r="AU5" s="84">
        <v>-0.02</v>
      </c>
      <c r="AV5" s="84">
        <v>-8</v>
      </c>
      <c r="AW5" s="84" t="s">
        <v>1065</v>
      </c>
      <c r="AX5" s="84">
        <v>447</v>
      </c>
      <c r="AY5" s="200">
        <v>0.28399999999999997</v>
      </c>
      <c r="AZ5" s="200">
        <v>0.33800000000000002</v>
      </c>
      <c r="BA5" s="200">
        <v>0.45100000000000001</v>
      </c>
      <c r="BB5" s="200">
        <v>0.34399999999999997</v>
      </c>
      <c r="BC5" s="84">
        <v>154</v>
      </c>
      <c r="BD5" s="84">
        <v>53</v>
      </c>
      <c r="BE5" s="84" t="s">
        <v>4115</v>
      </c>
      <c r="BF5" s="84">
        <v>607208</v>
      </c>
      <c r="BG5" s="84" t="s">
        <v>2873</v>
      </c>
      <c r="BH5" s="84" t="s">
        <v>4577</v>
      </c>
      <c r="BI5" s="84" t="s">
        <v>4202</v>
      </c>
      <c r="BJ5" s="84" t="s">
        <v>1113</v>
      </c>
      <c r="BK5" s="84" t="s">
        <v>7218</v>
      </c>
    </row>
    <row r="6" spans="1:63" s="84" customFormat="1" x14ac:dyDescent="0.3">
      <c r="A6" s="84" t="s">
        <v>49</v>
      </c>
      <c r="B6" s="84" t="s">
        <v>497</v>
      </c>
      <c r="C6" s="84" t="s">
        <v>1061</v>
      </c>
      <c r="D6" s="84">
        <v>2018</v>
      </c>
      <c r="E6" s="84">
        <v>32</v>
      </c>
      <c r="F6" s="195" t="s">
        <v>1089</v>
      </c>
      <c r="G6" s="84" t="s">
        <v>1063</v>
      </c>
      <c r="H6" s="84" t="s">
        <v>257</v>
      </c>
      <c r="I6" s="84" t="s">
        <v>265</v>
      </c>
      <c r="J6" s="84" t="s">
        <v>253</v>
      </c>
      <c r="K6" s="84">
        <v>0.85</v>
      </c>
      <c r="L6" s="84">
        <v>0.33400000000000002</v>
      </c>
      <c r="M6" s="84">
        <v>56</v>
      </c>
      <c r="N6" s="84" t="s">
        <v>1064</v>
      </c>
      <c r="O6" s="84">
        <v>126</v>
      </c>
      <c r="P6" s="84">
        <v>476</v>
      </c>
      <c r="Q6" s="84">
        <v>433</v>
      </c>
      <c r="R6" s="84">
        <v>56</v>
      </c>
      <c r="S6" s="84">
        <v>112</v>
      </c>
      <c r="T6" s="84">
        <v>23</v>
      </c>
      <c r="U6" s="84">
        <v>1</v>
      </c>
      <c r="V6" s="84">
        <v>15</v>
      </c>
      <c r="W6" s="84">
        <v>51</v>
      </c>
      <c r="X6" s="84">
        <v>5</v>
      </c>
      <c r="Y6" s="84">
        <v>2</v>
      </c>
      <c r="Z6" s="84">
        <v>35</v>
      </c>
      <c r="AA6" s="84">
        <v>81</v>
      </c>
      <c r="AB6" s="84">
        <v>2</v>
      </c>
      <c r="AC6" s="84">
        <v>4</v>
      </c>
      <c r="AD6" s="84">
        <v>1</v>
      </c>
      <c r="AE6" s="84">
        <v>4</v>
      </c>
      <c r="AF6" s="84">
        <v>14</v>
      </c>
      <c r="AG6" s="200">
        <v>0.26200000000000001</v>
      </c>
      <c r="AH6" s="200">
        <v>0.318</v>
      </c>
      <c r="AI6" s="200">
        <v>0.42499999999999999</v>
      </c>
      <c r="AJ6" s="84">
        <v>0.32400000000000001</v>
      </c>
      <c r="AK6" s="84">
        <v>154</v>
      </c>
      <c r="AL6" s="84">
        <v>45</v>
      </c>
      <c r="AM6" s="84">
        <v>49</v>
      </c>
      <c r="AN6" s="198">
        <v>16</v>
      </c>
      <c r="AO6" s="198">
        <v>17</v>
      </c>
      <c r="AP6" s="84">
        <v>12</v>
      </c>
      <c r="AQ6" s="84">
        <v>13</v>
      </c>
      <c r="AR6" s="84">
        <v>76</v>
      </c>
      <c r="AS6" s="84">
        <v>4</v>
      </c>
      <c r="AT6" s="84" t="s">
        <v>1064</v>
      </c>
      <c r="AU6" s="84">
        <v>-0.02</v>
      </c>
      <c r="AV6" s="84">
        <v>-16</v>
      </c>
      <c r="AW6" s="84" t="s">
        <v>1086</v>
      </c>
      <c r="AX6" s="84">
        <v>540</v>
      </c>
      <c r="AY6" s="200">
        <v>0.28000000000000003</v>
      </c>
      <c r="AZ6" s="200">
        <v>0.35099999999999998</v>
      </c>
      <c r="BA6" s="200">
        <v>0.434</v>
      </c>
      <c r="BB6" s="200">
        <v>0.34399999999999997</v>
      </c>
      <c r="BC6" s="84">
        <v>186</v>
      </c>
      <c r="BD6" s="84">
        <v>61</v>
      </c>
      <c r="BE6" s="84" t="s">
        <v>1374</v>
      </c>
      <c r="BF6" s="84">
        <v>452678</v>
      </c>
      <c r="BG6" s="84" t="s">
        <v>702</v>
      </c>
      <c r="BH6" s="84" t="s">
        <v>3168</v>
      </c>
      <c r="BI6" s="84" t="s">
        <v>1118</v>
      </c>
      <c r="BJ6" s="84" t="s">
        <v>1091</v>
      </c>
      <c r="BK6" s="84" t="s">
        <v>7219</v>
      </c>
    </row>
    <row r="7" spans="1:63" s="84" customFormat="1" x14ac:dyDescent="0.3">
      <c r="A7" s="84" t="s">
        <v>2973</v>
      </c>
      <c r="B7" s="84" t="s">
        <v>1937</v>
      </c>
      <c r="C7" s="84" t="s">
        <v>1065</v>
      </c>
      <c r="D7" s="84">
        <v>2018</v>
      </c>
      <c r="E7" s="84">
        <v>25</v>
      </c>
      <c r="F7" s="195" t="s">
        <v>1070</v>
      </c>
      <c r="G7" s="84" t="s">
        <v>1063</v>
      </c>
      <c r="H7" s="84" t="s">
        <v>257</v>
      </c>
      <c r="I7" s="84" t="s">
        <v>265</v>
      </c>
      <c r="K7" s="84">
        <v>0.79</v>
      </c>
      <c r="L7" s="84">
        <v>0.33400000000000002</v>
      </c>
      <c r="M7" s="84">
        <v>56</v>
      </c>
      <c r="N7" s="84" t="s">
        <v>1064</v>
      </c>
      <c r="O7" s="84">
        <v>150</v>
      </c>
      <c r="P7" s="84">
        <v>501</v>
      </c>
      <c r="Q7" s="84">
        <v>463</v>
      </c>
      <c r="R7" s="84">
        <v>60</v>
      </c>
      <c r="S7" s="84">
        <v>118</v>
      </c>
      <c r="T7" s="84">
        <v>26</v>
      </c>
      <c r="U7" s="84">
        <v>2</v>
      </c>
      <c r="V7" s="84">
        <v>17</v>
      </c>
      <c r="W7" s="84">
        <v>62</v>
      </c>
      <c r="X7" s="84">
        <v>11</v>
      </c>
      <c r="Y7" s="84">
        <v>3</v>
      </c>
      <c r="Z7" s="84">
        <v>29</v>
      </c>
      <c r="AA7" s="84">
        <v>117</v>
      </c>
      <c r="AB7" s="84">
        <v>9</v>
      </c>
      <c r="AC7" s="84">
        <v>5</v>
      </c>
      <c r="AD7" s="84">
        <v>3</v>
      </c>
      <c r="AE7" s="84">
        <v>2</v>
      </c>
      <c r="AF7" s="84">
        <v>9</v>
      </c>
      <c r="AG7" s="200">
        <v>0.254</v>
      </c>
      <c r="AH7" s="200">
        <v>0.30299999999999999</v>
      </c>
      <c r="AI7" s="200">
        <v>0.433</v>
      </c>
      <c r="AJ7" s="84">
        <v>0.318</v>
      </c>
      <c r="AK7" s="84">
        <v>159</v>
      </c>
      <c r="AL7" s="84">
        <v>43</v>
      </c>
      <c r="AM7" s="84">
        <v>48</v>
      </c>
      <c r="AN7" s="198">
        <v>19</v>
      </c>
      <c r="AO7" s="198">
        <v>21</v>
      </c>
      <c r="AP7" s="84">
        <v>10</v>
      </c>
      <c r="AQ7" s="84">
        <v>16</v>
      </c>
      <c r="AR7" s="84">
        <v>85</v>
      </c>
      <c r="AS7" s="84">
        <v>5</v>
      </c>
      <c r="AT7" s="84" t="s">
        <v>1064</v>
      </c>
      <c r="AU7" s="84">
        <v>-0.02</v>
      </c>
      <c r="AV7" s="84">
        <v>-11</v>
      </c>
      <c r="AW7" s="84" t="s">
        <v>1065</v>
      </c>
      <c r="AX7" s="84">
        <v>508</v>
      </c>
      <c r="AY7" s="200">
        <v>0.27300000000000002</v>
      </c>
      <c r="AZ7" s="200">
        <v>0.317</v>
      </c>
      <c r="BA7" s="200">
        <v>0.48</v>
      </c>
      <c r="BB7" s="200">
        <v>0.33700000000000002</v>
      </c>
      <c r="BC7" s="84">
        <v>171</v>
      </c>
      <c r="BD7" s="84">
        <v>54</v>
      </c>
      <c r="BE7" s="84" t="s">
        <v>3107</v>
      </c>
      <c r="BF7" s="84">
        <v>595879</v>
      </c>
      <c r="BG7" s="84" t="s">
        <v>2870</v>
      </c>
      <c r="BH7" s="84" t="s">
        <v>6294</v>
      </c>
      <c r="BI7" s="84" t="s">
        <v>1338</v>
      </c>
      <c r="BJ7" s="84" t="s">
        <v>3105</v>
      </c>
      <c r="BK7" s="84" t="s">
        <v>7220</v>
      </c>
    </row>
    <row r="8" spans="1:63" s="84" customFormat="1" x14ac:dyDescent="0.3">
      <c r="A8" s="84" t="s">
        <v>6285</v>
      </c>
      <c r="B8" s="84" t="s">
        <v>277</v>
      </c>
      <c r="C8" s="84" t="s">
        <v>1065</v>
      </c>
      <c r="D8" s="84">
        <v>2018</v>
      </c>
      <c r="E8" s="84">
        <v>24</v>
      </c>
      <c r="F8" s="195" t="s">
        <v>2539</v>
      </c>
      <c r="G8" s="84" t="s">
        <v>1063</v>
      </c>
      <c r="H8" s="84" t="s">
        <v>257</v>
      </c>
      <c r="I8" s="84" t="s">
        <v>265</v>
      </c>
      <c r="K8" s="84">
        <v>0.82</v>
      </c>
      <c r="L8" s="84">
        <v>0.33400000000000002</v>
      </c>
      <c r="M8" s="84">
        <v>56</v>
      </c>
      <c r="N8" s="84" t="s">
        <v>1064</v>
      </c>
      <c r="O8" s="84">
        <v>89</v>
      </c>
      <c r="P8" s="84">
        <v>423</v>
      </c>
      <c r="Q8" s="84">
        <v>397</v>
      </c>
      <c r="R8" s="84">
        <v>49</v>
      </c>
      <c r="S8" s="84">
        <v>104</v>
      </c>
      <c r="T8" s="84">
        <v>23</v>
      </c>
      <c r="U8" s="84">
        <v>1</v>
      </c>
      <c r="V8" s="84">
        <v>16</v>
      </c>
      <c r="W8" s="84">
        <v>56</v>
      </c>
      <c r="X8" s="84">
        <v>3</v>
      </c>
      <c r="Y8" s="84">
        <v>0</v>
      </c>
      <c r="Z8" s="84">
        <v>21</v>
      </c>
      <c r="AA8" s="84">
        <v>103</v>
      </c>
      <c r="AB8" s="84">
        <v>1</v>
      </c>
      <c r="AC8" s="84">
        <v>3</v>
      </c>
      <c r="AD8" s="84">
        <v>0</v>
      </c>
      <c r="AE8" s="84">
        <v>1</v>
      </c>
      <c r="AF8" s="84">
        <v>7</v>
      </c>
      <c r="AG8" s="200">
        <v>0.25900000000000001</v>
      </c>
      <c r="AH8" s="200">
        <v>0.30399999999999999</v>
      </c>
      <c r="AI8" s="200">
        <v>0.44900000000000001</v>
      </c>
      <c r="AJ8" s="84">
        <v>0.32400000000000001</v>
      </c>
      <c r="AK8" s="84">
        <v>137</v>
      </c>
      <c r="AL8" s="84">
        <v>42</v>
      </c>
      <c r="AM8" s="84">
        <v>45</v>
      </c>
      <c r="AN8" s="198">
        <v>16</v>
      </c>
      <c r="AO8" s="198">
        <v>17</v>
      </c>
      <c r="AP8" s="84">
        <v>11</v>
      </c>
      <c r="AQ8" s="84">
        <v>18</v>
      </c>
      <c r="AR8" s="84">
        <v>111</v>
      </c>
      <c r="AS8" s="84">
        <v>6</v>
      </c>
      <c r="AT8" s="84" t="s">
        <v>1075</v>
      </c>
      <c r="AU8" s="84">
        <v>-0.04</v>
      </c>
      <c r="AV8" s="84">
        <v>-23</v>
      </c>
      <c r="AW8" s="84" t="s">
        <v>1086</v>
      </c>
      <c r="AX8" s="84">
        <v>443</v>
      </c>
      <c r="AY8" s="200">
        <v>0.28499999999999998</v>
      </c>
      <c r="AZ8" s="200">
        <v>0.32500000000000001</v>
      </c>
      <c r="BA8" s="200">
        <v>0.53200000000000003</v>
      </c>
      <c r="BB8" s="200">
        <v>0.36299999999999999</v>
      </c>
      <c r="BC8" s="84">
        <v>161</v>
      </c>
      <c r="BD8" s="84">
        <v>65</v>
      </c>
      <c r="BE8" s="84" t="s">
        <v>6298</v>
      </c>
      <c r="BF8" s="84">
        <v>657557</v>
      </c>
      <c r="BG8" s="84" t="s">
        <v>2870</v>
      </c>
      <c r="BH8" s="84" t="s">
        <v>5234</v>
      </c>
      <c r="BI8" s="84" t="s">
        <v>2630</v>
      </c>
      <c r="BJ8" s="84" t="s">
        <v>3182</v>
      </c>
      <c r="BK8" s="84" t="s">
        <v>4076</v>
      </c>
    </row>
    <row r="9" spans="1:63" s="84" customFormat="1" x14ac:dyDescent="0.3">
      <c r="A9" s="84" t="s">
        <v>74</v>
      </c>
      <c r="B9" s="84" t="s">
        <v>18</v>
      </c>
      <c r="C9" s="84" t="s">
        <v>1103</v>
      </c>
      <c r="D9" s="84">
        <v>2018</v>
      </c>
      <c r="E9" s="84">
        <v>31</v>
      </c>
      <c r="F9" s="195" t="s">
        <v>1104</v>
      </c>
      <c r="G9" s="84" t="s">
        <v>1063</v>
      </c>
      <c r="H9" s="84" t="s">
        <v>257</v>
      </c>
      <c r="K9" s="84">
        <v>0.85</v>
      </c>
      <c r="L9" s="84">
        <v>0.33400000000000002</v>
      </c>
      <c r="M9" s="84">
        <v>56</v>
      </c>
      <c r="N9" s="84" t="s">
        <v>1064</v>
      </c>
      <c r="O9" s="84">
        <v>135</v>
      </c>
      <c r="P9" s="84">
        <v>487</v>
      </c>
      <c r="Q9" s="84">
        <v>442</v>
      </c>
      <c r="R9" s="84">
        <v>52</v>
      </c>
      <c r="S9" s="84">
        <v>110</v>
      </c>
      <c r="T9" s="84">
        <v>25</v>
      </c>
      <c r="U9" s="84">
        <v>4</v>
      </c>
      <c r="V9" s="84">
        <v>14</v>
      </c>
      <c r="W9" s="84">
        <v>64</v>
      </c>
      <c r="X9" s="84">
        <v>5</v>
      </c>
      <c r="Y9" s="84">
        <v>3</v>
      </c>
      <c r="Z9" s="84">
        <v>35</v>
      </c>
      <c r="AA9" s="84">
        <v>92</v>
      </c>
      <c r="AB9" s="84">
        <v>6</v>
      </c>
      <c r="AC9" s="84">
        <v>4</v>
      </c>
      <c r="AD9" s="84">
        <v>0</v>
      </c>
      <c r="AE9" s="84">
        <v>6</v>
      </c>
      <c r="AF9" s="84">
        <v>15</v>
      </c>
      <c r="AG9" s="200">
        <v>0.251</v>
      </c>
      <c r="AH9" s="200">
        <v>0.307</v>
      </c>
      <c r="AI9" s="200">
        <v>0.41799999999999998</v>
      </c>
      <c r="AJ9" s="84">
        <v>0.314</v>
      </c>
      <c r="AK9" s="84">
        <v>153</v>
      </c>
      <c r="AL9" s="84">
        <v>41</v>
      </c>
      <c r="AM9" s="84">
        <v>45</v>
      </c>
      <c r="AN9" s="198">
        <v>15</v>
      </c>
      <c r="AO9" s="198">
        <v>17</v>
      </c>
      <c r="AP9" s="84">
        <v>8</v>
      </c>
      <c r="AQ9" s="84">
        <v>19</v>
      </c>
      <c r="AR9" s="84">
        <v>109</v>
      </c>
      <c r="AS9" s="84">
        <v>7</v>
      </c>
      <c r="AT9" s="84" t="s">
        <v>1064</v>
      </c>
      <c r="AU9" s="84">
        <v>0.01</v>
      </c>
      <c r="AV9" s="84">
        <v>-1</v>
      </c>
      <c r="AW9" s="84" t="s">
        <v>1065</v>
      </c>
      <c r="AX9" s="84">
        <v>570</v>
      </c>
      <c r="AY9" s="200">
        <v>0.253</v>
      </c>
      <c r="AZ9" s="200">
        <v>0.30499999999999999</v>
      </c>
      <c r="BA9" s="200">
        <v>0.40300000000000002</v>
      </c>
      <c r="BB9" s="200">
        <v>0.308</v>
      </c>
      <c r="BC9" s="84">
        <v>176</v>
      </c>
      <c r="BD9" s="84">
        <v>42</v>
      </c>
      <c r="BE9" s="84" t="s">
        <v>1105</v>
      </c>
      <c r="BF9" s="84">
        <v>543063</v>
      </c>
      <c r="BG9" s="84" t="s">
        <v>824</v>
      </c>
      <c r="BH9" s="84" t="s">
        <v>2949</v>
      </c>
      <c r="BI9" s="84" t="s">
        <v>3238</v>
      </c>
      <c r="BJ9" s="84" t="s">
        <v>1568</v>
      </c>
      <c r="BK9" s="84" t="s">
        <v>6681</v>
      </c>
    </row>
    <row r="10" spans="1:63" s="84" customFormat="1" x14ac:dyDescent="0.3">
      <c r="A10" s="84" t="s">
        <v>2529</v>
      </c>
      <c r="B10" s="84" t="s">
        <v>3904</v>
      </c>
      <c r="C10" s="84" t="s">
        <v>1065</v>
      </c>
      <c r="D10" s="84">
        <v>2018</v>
      </c>
      <c r="E10" s="84">
        <v>23</v>
      </c>
      <c r="F10" s="195" t="s">
        <v>1111</v>
      </c>
      <c r="G10" s="84" t="s">
        <v>1063</v>
      </c>
      <c r="H10" s="84" t="s">
        <v>257</v>
      </c>
      <c r="K10" s="84">
        <v>0.8</v>
      </c>
      <c r="L10" s="84">
        <v>0.33400000000000002</v>
      </c>
      <c r="M10" s="84">
        <v>56</v>
      </c>
      <c r="N10" s="84" t="s">
        <v>1064</v>
      </c>
      <c r="O10" s="84">
        <v>145</v>
      </c>
      <c r="P10" s="84">
        <v>501</v>
      </c>
      <c r="Q10" s="84">
        <v>456</v>
      </c>
      <c r="R10" s="84">
        <v>51</v>
      </c>
      <c r="S10" s="84">
        <v>116</v>
      </c>
      <c r="T10" s="84">
        <v>22</v>
      </c>
      <c r="U10" s="84">
        <v>4</v>
      </c>
      <c r="V10" s="84">
        <v>12</v>
      </c>
      <c r="W10" s="84">
        <v>46</v>
      </c>
      <c r="X10" s="84">
        <v>16</v>
      </c>
      <c r="Y10" s="84">
        <v>4</v>
      </c>
      <c r="Z10" s="84">
        <v>40</v>
      </c>
      <c r="AA10" s="84">
        <v>91</v>
      </c>
      <c r="AB10" s="84">
        <v>6</v>
      </c>
      <c r="AC10" s="84">
        <v>1</v>
      </c>
      <c r="AD10" s="84">
        <v>1</v>
      </c>
      <c r="AE10" s="84">
        <v>2</v>
      </c>
      <c r="AF10" s="84">
        <v>11</v>
      </c>
      <c r="AG10" s="200">
        <v>0.254</v>
      </c>
      <c r="AH10" s="200">
        <v>0.313</v>
      </c>
      <c r="AI10" s="200">
        <v>0.39400000000000002</v>
      </c>
      <c r="AJ10" s="84">
        <v>0.311</v>
      </c>
      <c r="AK10" s="84">
        <v>156</v>
      </c>
      <c r="AL10" s="84">
        <v>40</v>
      </c>
      <c r="AM10" s="84">
        <v>44</v>
      </c>
      <c r="AN10" s="198">
        <v>16</v>
      </c>
      <c r="AO10" s="198">
        <v>18</v>
      </c>
      <c r="AP10" s="84">
        <v>7</v>
      </c>
      <c r="AQ10" s="84">
        <v>20</v>
      </c>
      <c r="AR10" s="84">
        <v>118</v>
      </c>
      <c r="AS10" s="84">
        <v>8</v>
      </c>
      <c r="AT10" s="84" t="s">
        <v>1064</v>
      </c>
      <c r="AU10" s="84">
        <v>-0.01</v>
      </c>
      <c r="AV10" s="84">
        <v>-7</v>
      </c>
      <c r="AW10" s="84" t="s">
        <v>1065</v>
      </c>
      <c r="AX10" s="84">
        <v>548</v>
      </c>
      <c r="AY10" s="200">
        <v>0.27700000000000002</v>
      </c>
      <c r="AZ10" s="200">
        <v>0.32400000000000001</v>
      </c>
      <c r="BA10" s="200">
        <v>0.40699999999999997</v>
      </c>
      <c r="BB10" s="200">
        <v>0.32</v>
      </c>
      <c r="BC10" s="84">
        <v>176</v>
      </c>
      <c r="BD10" s="84">
        <v>47</v>
      </c>
      <c r="BE10" s="84" t="s">
        <v>4813</v>
      </c>
      <c r="BF10" s="84">
        <v>606115</v>
      </c>
      <c r="BG10" s="84" t="s">
        <v>2873</v>
      </c>
      <c r="BH10" s="84" t="s">
        <v>4136</v>
      </c>
      <c r="BI10" s="84" t="s">
        <v>4134</v>
      </c>
      <c r="BJ10" s="84" t="s">
        <v>4202</v>
      </c>
      <c r="BK10" s="84" t="s">
        <v>3949</v>
      </c>
    </row>
    <row r="11" spans="1:63" s="84" customFormat="1" x14ac:dyDescent="0.3">
      <c r="A11" s="84" t="s">
        <v>4583</v>
      </c>
      <c r="B11" s="84" t="s">
        <v>4584</v>
      </c>
      <c r="C11" s="84" t="s">
        <v>1065</v>
      </c>
      <c r="D11" s="84">
        <v>2018</v>
      </c>
      <c r="E11" s="84">
        <v>24</v>
      </c>
      <c r="F11" s="195" t="s">
        <v>1101</v>
      </c>
      <c r="G11" s="84" t="s">
        <v>1063</v>
      </c>
      <c r="H11" s="84" t="s">
        <v>257</v>
      </c>
      <c r="K11" s="84">
        <v>0.79</v>
      </c>
      <c r="L11" s="84">
        <v>0.33400000000000002</v>
      </c>
      <c r="M11" s="84">
        <v>56</v>
      </c>
      <c r="N11" s="84" t="s">
        <v>1064</v>
      </c>
      <c r="O11" s="84">
        <v>135</v>
      </c>
      <c r="P11" s="84">
        <v>468</v>
      </c>
      <c r="Q11" s="84">
        <v>411</v>
      </c>
      <c r="R11" s="84">
        <v>51</v>
      </c>
      <c r="S11" s="84">
        <v>99</v>
      </c>
      <c r="T11" s="84">
        <v>25</v>
      </c>
      <c r="U11" s="84">
        <v>3</v>
      </c>
      <c r="V11" s="84">
        <v>7</v>
      </c>
      <c r="W11" s="84">
        <v>45</v>
      </c>
      <c r="X11" s="84">
        <v>6</v>
      </c>
      <c r="Y11" s="84">
        <v>2</v>
      </c>
      <c r="Z11" s="84">
        <v>52</v>
      </c>
      <c r="AA11" s="84">
        <v>95</v>
      </c>
      <c r="AB11" s="84">
        <v>9</v>
      </c>
      <c r="AC11" s="84">
        <v>1</v>
      </c>
      <c r="AD11" s="84">
        <v>1</v>
      </c>
      <c r="AE11" s="84">
        <v>3</v>
      </c>
      <c r="AF11" s="84">
        <v>7</v>
      </c>
      <c r="AG11" s="200">
        <v>0.24099999999999999</v>
      </c>
      <c r="AH11" s="200">
        <v>0.32400000000000001</v>
      </c>
      <c r="AI11" s="200">
        <v>0.36499999999999999</v>
      </c>
      <c r="AJ11" s="84">
        <v>0.309</v>
      </c>
      <c r="AK11" s="84">
        <v>145</v>
      </c>
      <c r="AL11" s="84">
        <v>37</v>
      </c>
      <c r="AM11" s="84">
        <v>41</v>
      </c>
      <c r="AN11" s="198">
        <v>10</v>
      </c>
      <c r="AO11" s="198">
        <v>11</v>
      </c>
      <c r="AP11" s="84">
        <v>5</v>
      </c>
      <c r="AQ11" s="84">
        <v>23</v>
      </c>
      <c r="AR11" s="84">
        <v>149</v>
      </c>
      <c r="AS11" s="84">
        <v>9</v>
      </c>
      <c r="AT11" s="84" t="s">
        <v>1064</v>
      </c>
      <c r="AU11" s="84">
        <v>0.02</v>
      </c>
      <c r="AV11" s="84">
        <v>4</v>
      </c>
      <c r="AW11" s="84" t="s">
        <v>1065</v>
      </c>
      <c r="AX11" s="84">
        <v>551</v>
      </c>
      <c r="AY11" s="200">
        <v>0.23200000000000001</v>
      </c>
      <c r="AZ11" s="200">
        <v>0.312</v>
      </c>
      <c r="BA11" s="200">
        <v>0.32400000000000001</v>
      </c>
      <c r="BB11" s="200">
        <v>0.28999999999999998</v>
      </c>
      <c r="BC11" s="84">
        <v>160</v>
      </c>
      <c r="BD11" s="84">
        <v>33</v>
      </c>
      <c r="BE11" s="84" t="s">
        <v>4809</v>
      </c>
      <c r="BF11" s="84">
        <v>621020</v>
      </c>
      <c r="BG11" s="84" t="s">
        <v>2906</v>
      </c>
      <c r="BH11" s="84" t="s">
        <v>4799</v>
      </c>
      <c r="BI11" s="84" t="s">
        <v>6299</v>
      </c>
      <c r="BJ11" s="84" t="s">
        <v>4192</v>
      </c>
      <c r="BK11" s="84" t="s">
        <v>6300</v>
      </c>
    </row>
    <row r="12" spans="1:63" s="84" customFormat="1" x14ac:dyDescent="0.3">
      <c r="A12" s="84" t="s">
        <v>901</v>
      </c>
      <c r="B12" s="84" t="s">
        <v>902</v>
      </c>
      <c r="C12" s="84" t="s">
        <v>1065</v>
      </c>
      <c r="D12" s="84">
        <v>2018</v>
      </c>
      <c r="E12" s="84">
        <v>31</v>
      </c>
      <c r="F12" s="195" t="s">
        <v>1106</v>
      </c>
      <c r="G12" s="84" t="s">
        <v>1063</v>
      </c>
      <c r="H12" s="84" t="s">
        <v>257</v>
      </c>
      <c r="K12" s="84">
        <v>0.84</v>
      </c>
      <c r="L12" s="84">
        <v>0.33400000000000002</v>
      </c>
      <c r="M12" s="84">
        <v>56</v>
      </c>
      <c r="N12" s="84" t="s">
        <v>1064</v>
      </c>
      <c r="O12" s="84">
        <v>137</v>
      </c>
      <c r="P12" s="84">
        <v>468</v>
      </c>
      <c r="Q12" s="84">
        <v>423</v>
      </c>
      <c r="R12" s="84">
        <v>48</v>
      </c>
      <c r="S12" s="84">
        <v>105</v>
      </c>
      <c r="T12" s="84">
        <v>20</v>
      </c>
      <c r="U12" s="84">
        <v>3</v>
      </c>
      <c r="V12" s="84">
        <v>11</v>
      </c>
      <c r="W12" s="84">
        <v>47</v>
      </c>
      <c r="X12" s="84">
        <v>2</v>
      </c>
      <c r="Y12" s="84">
        <v>2</v>
      </c>
      <c r="Z12" s="84">
        <v>37</v>
      </c>
      <c r="AA12" s="84">
        <v>74</v>
      </c>
      <c r="AB12" s="84">
        <v>9</v>
      </c>
      <c r="AC12" s="84">
        <v>3</v>
      </c>
      <c r="AD12" s="84">
        <v>3</v>
      </c>
      <c r="AE12" s="84">
        <v>2</v>
      </c>
      <c r="AF12" s="84">
        <v>12</v>
      </c>
      <c r="AG12" s="200">
        <v>0.25</v>
      </c>
      <c r="AH12" s="200">
        <v>0.309</v>
      </c>
      <c r="AI12" s="200">
        <v>0.38300000000000001</v>
      </c>
      <c r="AJ12" s="84">
        <v>0.30499999999999999</v>
      </c>
      <c r="AK12" s="84">
        <v>143</v>
      </c>
      <c r="AL12" s="84">
        <v>36</v>
      </c>
      <c r="AM12" s="84">
        <v>39</v>
      </c>
      <c r="AN12" s="198">
        <v>11</v>
      </c>
      <c r="AO12" s="198">
        <v>12</v>
      </c>
      <c r="AP12" s="84">
        <v>4</v>
      </c>
      <c r="AQ12" s="84">
        <v>24</v>
      </c>
      <c r="AR12" s="84">
        <v>155</v>
      </c>
      <c r="AS12" s="84">
        <v>10</v>
      </c>
      <c r="AT12" s="84" t="s">
        <v>1064</v>
      </c>
      <c r="AU12" s="84">
        <v>-0.02</v>
      </c>
      <c r="AV12" s="84">
        <v>-14</v>
      </c>
      <c r="AW12" s="84" t="s">
        <v>1065</v>
      </c>
      <c r="AX12" s="84">
        <v>558</v>
      </c>
      <c r="AY12" s="200">
        <v>0.255</v>
      </c>
      <c r="AZ12" s="200">
        <v>0.32600000000000001</v>
      </c>
      <c r="BA12" s="200">
        <v>0.40600000000000003</v>
      </c>
      <c r="BB12" s="200">
        <v>0.32300000000000001</v>
      </c>
      <c r="BC12" s="84">
        <v>180</v>
      </c>
      <c r="BD12" s="84">
        <v>49</v>
      </c>
      <c r="BE12" s="84" t="s">
        <v>1120</v>
      </c>
      <c r="BF12" s="84">
        <v>474568</v>
      </c>
      <c r="BG12" s="84" t="s">
        <v>824</v>
      </c>
      <c r="BH12" s="84" t="s">
        <v>1088</v>
      </c>
      <c r="BI12" s="84" t="s">
        <v>4200</v>
      </c>
      <c r="BJ12" s="84" t="s">
        <v>3168</v>
      </c>
      <c r="BK12" s="84" t="s">
        <v>2929</v>
      </c>
    </row>
    <row r="13" spans="1:63" s="84" customFormat="1" x14ac:dyDescent="0.3">
      <c r="A13" s="84" t="s">
        <v>877</v>
      </c>
      <c r="B13" s="84" t="s">
        <v>301</v>
      </c>
      <c r="C13" s="84" t="s">
        <v>1061</v>
      </c>
      <c r="D13" s="84">
        <v>2018</v>
      </c>
      <c r="E13" s="84">
        <v>28</v>
      </c>
      <c r="F13" s="195" t="s">
        <v>1107</v>
      </c>
      <c r="G13" s="84" t="s">
        <v>1063</v>
      </c>
      <c r="H13" s="84" t="s">
        <v>257</v>
      </c>
      <c r="K13" s="84">
        <v>0.86</v>
      </c>
      <c r="L13" s="84">
        <v>0.33400000000000002</v>
      </c>
      <c r="M13" s="84">
        <v>56</v>
      </c>
      <c r="N13" s="84" t="s">
        <v>1064</v>
      </c>
      <c r="O13" s="84">
        <v>151</v>
      </c>
      <c r="P13" s="84">
        <v>538</v>
      </c>
      <c r="Q13" s="84">
        <v>503</v>
      </c>
      <c r="R13" s="84">
        <v>57</v>
      </c>
      <c r="S13" s="84">
        <v>126</v>
      </c>
      <c r="T13" s="84">
        <v>24</v>
      </c>
      <c r="U13" s="84">
        <v>4</v>
      </c>
      <c r="V13" s="84">
        <v>13</v>
      </c>
      <c r="W13" s="84">
        <v>52</v>
      </c>
      <c r="X13" s="84">
        <v>12</v>
      </c>
      <c r="Y13" s="84">
        <v>4</v>
      </c>
      <c r="Z13" s="84">
        <v>25</v>
      </c>
      <c r="AA13" s="84">
        <v>98</v>
      </c>
      <c r="AB13" s="84">
        <v>3</v>
      </c>
      <c r="AC13" s="84">
        <v>3</v>
      </c>
      <c r="AD13" s="84">
        <v>4</v>
      </c>
      <c r="AE13" s="84">
        <v>3</v>
      </c>
      <c r="AF13" s="84">
        <v>13</v>
      </c>
      <c r="AG13" s="200">
        <v>0.252</v>
      </c>
      <c r="AH13" s="200">
        <v>0.28599999999999998</v>
      </c>
      <c r="AI13" s="200">
        <v>0.39500000000000002</v>
      </c>
      <c r="AJ13" s="84">
        <v>0.29499999999999998</v>
      </c>
      <c r="AK13" s="84">
        <v>159</v>
      </c>
      <c r="AL13" s="84">
        <v>34</v>
      </c>
      <c r="AM13" s="84">
        <v>39</v>
      </c>
      <c r="AN13" s="198">
        <v>16</v>
      </c>
      <c r="AO13" s="198">
        <v>18</v>
      </c>
      <c r="AP13" s="84">
        <v>-2</v>
      </c>
      <c r="AQ13" s="84">
        <v>25</v>
      </c>
      <c r="AR13" s="84">
        <v>161</v>
      </c>
      <c r="AS13" s="84">
        <v>11</v>
      </c>
      <c r="AT13" s="84" t="s">
        <v>1064</v>
      </c>
      <c r="AU13" s="84">
        <v>-0.01</v>
      </c>
      <c r="AV13" s="84">
        <v>-9</v>
      </c>
      <c r="AW13" s="84" t="s">
        <v>1065</v>
      </c>
      <c r="AX13" s="84">
        <v>663</v>
      </c>
      <c r="AY13" s="200">
        <v>0.255</v>
      </c>
      <c r="AZ13" s="200">
        <v>0.309</v>
      </c>
      <c r="BA13" s="200">
        <v>0.38200000000000001</v>
      </c>
      <c r="BB13" s="200">
        <v>0.30399999999999999</v>
      </c>
      <c r="BC13" s="84">
        <v>201</v>
      </c>
      <c r="BD13" s="84">
        <v>44</v>
      </c>
      <c r="BE13" s="84" t="s">
        <v>1349</v>
      </c>
      <c r="BF13" s="84">
        <v>520471</v>
      </c>
      <c r="BG13" s="84" t="s">
        <v>823</v>
      </c>
      <c r="BH13" s="84" t="s">
        <v>1067</v>
      </c>
      <c r="BI13" s="84" t="s">
        <v>1098</v>
      </c>
      <c r="BJ13" s="84" t="s">
        <v>2696</v>
      </c>
      <c r="BK13" s="84" t="s">
        <v>2810</v>
      </c>
    </row>
    <row r="14" spans="1:63" s="84" customFormat="1" x14ac:dyDescent="0.3">
      <c r="A14" s="84" t="s">
        <v>4047</v>
      </c>
      <c r="B14" s="84" t="s">
        <v>15</v>
      </c>
      <c r="C14" s="84" t="s">
        <v>1065</v>
      </c>
      <c r="D14" s="84">
        <v>2018</v>
      </c>
      <c r="E14" s="84">
        <v>24</v>
      </c>
      <c r="F14" s="195" t="s">
        <v>1093</v>
      </c>
      <c r="G14" s="84" t="s">
        <v>1063</v>
      </c>
      <c r="H14" s="84" t="s">
        <v>257</v>
      </c>
      <c r="I14" s="84" t="s">
        <v>265</v>
      </c>
      <c r="K14" s="84">
        <v>0.75</v>
      </c>
      <c r="L14" s="84">
        <v>0.33400000000000002</v>
      </c>
      <c r="M14" s="84">
        <v>56</v>
      </c>
      <c r="N14" s="84" t="s">
        <v>1064</v>
      </c>
      <c r="O14" s="84">
        <v>141</v>
      </c>
      <c r="P14" s="84">
        <v>493</v>
      </c>
      <c r="Q14" s="84">
        <v>458</v>
      </c>
      <c r="R14" s="84">
        <v>50</v>
      </c>
      <c r="S14" s="84">
        <v>122</v>
      </c>
      <c r="T14" s="84">
        <v>16</v>
      </c>
      <c r="U14" s="84">
        <v>4</v>
      </c>
      <c r="V14" s="84">
        <v>6</v>
      </c>
      <c r="W14" s="84">
        <v>41</v>
      </c>
      <c r="X14" s="84">
        <v>28</v>
      </c>
      <c r="Y14" s="84">
        <v>8</v>
      </c>
      <c r="Z14" s="84">
        <v>25</v>
      </c>
      <c r="AA14" s="84">
        <v>70</v>
      </c>
      <c r="AB14" s="84">
        <v>1</v>
      </c>
      <c r="AC14" s="84">
        <v>6</v>
      </c>
      <c r="AD14" s="84">
        <v>2</v>
      </c>
      <c r="AE14" s="84">
        <v>2</v>
      </c>
      <c r="AF14" s="84">
        <v>7</v>
      </c>
      <c r="AG14" s="200">
        <v>0.26600000000000001</v>
      </c>
      <c r="AH14" s="200">
        <v>0.31</v>
      </c>
      <c r="AI14" s="200">
        <v>0.36</v>
      </c>
      <c r="AJ14" s="84">
        <v>0.29799999999999999</v>
      </c>
      <c r="AK14" s="84">
        <v>147</v>
      </c>
      <c r="AL14" s="84">
        <v>34</v>
      </c>
      <c r="AM14" s="84">
        <v>37</v>
      </c>
      <c r="AN14" s="198">
        <v>19</v>
      </c>
      <c r="AO14" s="198">
        <v>21</v>
      </c>
      <c r="AP14" s="84">
        <v>0</v>
      </c>
      <c r="AQ14" s="84">
        <v>26</v>
      </c>
      <c r="AR14" s="84">
        <v>169</v>
      </c>
      <c r="AS14" s="84">
        <v>12</v>
      </c>
      <c r="AT14" s="84" t="s">
        <v>1064</v>
      </c>
      <c r="AU14" s="84">
        <v>0.02</v>
      </c>
      <c r="AV14" s="84">
        <v>7</v>
      </c>
      <c r="AW14" s="84" t="s">
        <v>1076</v>
      </c>
      <c r="AX14" s="84">
        <v>518</v>
      </c>
      <c r="AY14" s="200">
        <v>0.25900000000000001</v>
      </c>
      <c r="AZ14" s="200">
        <v>0.29699999999999999</v>
      </c>
      <c r="BA14" s="200">
        <v>0.32400000000000001</v>
      </c>
      <c r="BB14" s="200">
        <v>0.27800000000000002</v>
      </c>
      <c r="BC14" s="84">
        <v>144</v>
      </c>
      <c r="BD14" s="84">
        <v>27</v>
      </c>
      <c r="BE14" s="84" t="s">
        <v>4048</v>
      </c>
      <c r="BF14" s="84">
        <v>606299</v>
      </c>
      <c r="BG14" s="84" t="s">
        <v>2873</v>
      </c>
      <c r="BH14" s="84" t="s">
        <v>1108</v>
      </c>
      <c r="BI14" s="84" t="s">
        <v>6296</v>
      </c>
      <c r="BJ14" s="84" t="s">
        <v>4142</v>
      </c>
      <c r="BK14" s="84" t="s">
        <v>2807</v>
      </c>
    </row>
    <row r="15" spans="1:63" s="84" customFormat="1" x14ac:dyDescent="0.3">
      <c r="A15" s="84" t="s">
        <v>282</v>
      </c>
      <c r="B15" s="84" t="s">
        <v>2204</v>
      </c>
      <c r="C15" s="84" t="s">
        <v>1065</v>
      </c>
      <c r="D15" s="84">
        <v>2018</v>
      </c>
      <c r="E15" s="84">
        <v>24</v>
      </c>
      <c r="F15" s="195" t="s">
        <v>1070</v>
      </c>
      <c r="G15" s="84" t="s">
        <v>1063</v>
      </c>
      <c r="H15" s="84" t="s">
        <v>257</v>
      </c>
      <c r="K15" s="84">
        <v>0.83</v>
      </c>
      <c r="L15" s="84">
        <v>0.29699999999999999</v>
      </c>
      <c r="M15" s="84">
        <v>19</v>
      </c>
      <c r="N15" s="84" t="s">
        <v>1064</v>
      </c>
      <c r="O15" s="84">
        <v>104</v>
      </c>
      <c r="P15" s="84">
        <v>391</v>
      </c>
      <c r="Q15" s="84">
        <v>350</v>
      </c>
      <c r="R15" s="84">
        <v>45</v>
      </c>
      <c r="S15" s="84">
        <v>82</v>
      </c>
      <c r="T15" s="84">
        <v>21</v>
      </c>
      <c r="U15" s="84">
        <v>2</v>
      </c>
      <c r="V15" s="84">
        <v>10</v>
      </c>
      <c r="W15" s="84">
        <v>47</v>
      </c>
      <c r="X15" s="84">
        <v>4</v>
      </c>
      <c r="Y15" s="84">
        <v>1</v>
      </c>
      <c r="Z15" s="84">
        <v>34</v>
      </c>
      <c r="AA15" s="84">
        <v>88</v>
      </c>
      <c r="AB15" s="84">
        <v>3</v>
      </c>
      <c r="AC15" s="84">
        <v>5</v>
      </c>
      <c r="AD15" s="84">
        <v>0</v>
      </c>
      <c r="AE15" s="84">
        <v>2</v>
      </c>
      <c r="AF15" s="84">
        <v>6</v>
      </c>
      <c r="AG15" s="200">
        <v>0.23200000000000001</v>
      </c>
      <c r="AH15" s="200">
        <v>0.307</v>
      </c>
      <c r="AI15" s="200">
        <v>0.39200000000000002</v>
      </c>
      <c r="AJ15" s="84">
        <v>0.308</v>
      </c>
      <c r="AK15" s="84">
        <v>120</v>
      </c>
      <c r="AL15" s="84">
        <v>33</v>
      </c>
      <c r="AM15" s="84">
        <v>39</v>
      </c>
      <c r="AN15" s="198">
        <v>10</v>
      </c>
      <c r="AO15" s="198">
        <v>13</v>
      </c>
      <c r="AP15" s="84">
        <v>4</v>
      </c>
      <c r="AQ15" s="84">
        <v>28</v>
      </c>
      <c r="AR15" s="84">
        <v>160</v>
      </c>
      <c r="AS15" s="84">
        <v>13</v>
      </c>
      <c r="AT15" s="84" t="s">
        <v>1075</v>
      </c>
      <c r="AU15" s="84">
        <v>-0.01</v>
      </c>
      <c r="AV15" s="84">
        <v>-2</v>
      </c>
      <c r="AW15" s="84" t="s">
        <v>1065</v>
      </c>
      <c r="AX15" s="84">
        <v>385</v>
      </c>
      <c r="AY15" s="200">
        <v>0.23899999999999999</v>
      </c>
      <c r="AZ15" s="200">
        <v>0.30399999999999999</v>
      </c>
      <c r="BA15" s="200">
        <v>0.41799999999999998</v>
      </c>
      <c r="BB15" s="200">
        <v>0.315</v>
      </c>
      <c r="BC15" s="84">
        <v>121</v>
      </c>
      <c r="BD15" s="84">
        <v>35</v>
      </c>
      <c r="BE15" s="84" t="s">
        <v>4070</v>
      </c>
      <c r="BF15" s="84">
        <v>608365</v>
      </c>
      <c r="BG15" s="84" t="s">
        <v>2906</v>
      </c>
      <c r="BH15" s="84" t="s">
        <v>5213</v>
      </c>
      <c r="BI15" s="84" t="s">
        <v>2648</v>
      </c>
      <c r="BJ15" s="84" t="s">
        <v>6913</v>
      </c>
      <c r="BK15" s="84" t="s">
        <v>2458</v>
      </c>
    </row>
    <row r="16" spans="1:63" s="84" customFormat="1" x14ac:dyDescent="0.3">
      <c r="A16" s="84" t="s">
        <v>6503</v>
      </c>
      <c r="B16" s="84" t="s">
        <v>6504</v>
      </c>
      <c r="C16" s="84" t="s">
        <v>1061</v>
      </c>
      <c r="D16" s="84">
        <v>2018</v>
      </c>
      <c r="E16" s="84">
        <v>24</v>
      </c>
      <c r="F16" s="195" t="s">
        <v>1101</v>
      </c>
      <c r="G16" s="84" t="s">
        <v>1063</v>
      </c>
      <c r="H16" s="84" t="s">
        <v>257</v>
      </c>
      <c r="I16" s="84" t="s">
        <v>253</v>
      </c>
      <c r="K16" s="84">
        <v>0.72</v>
      </c>
      <c r="L16" s="84">
        <v>0.314</v>
      </c>
      <c r="M16" s="84">
        <v>22</v>
      </c>
      <c r="N16" s="84" t="s">
        <v>1064</v>
      </c>
      <c r="O16" s="84">
        <v>85</v>
      </c>
      <c r="P16" s="84">
        <v>316</v>
      </c>
      <c r="Q16" s="84">
        <v>295</v>
      </c>
      <c r="R16" s="84">
        <v>35</v>
      </c>
      <c r="S16" s="84">
        <v>79</v>
      </c>
      <c r="T16" s="84">
        <v>21</v>
      </c>
      <c r="U16" s="84">
        <v>2</v>
      </c>
      <c r="V16" s="84">
        <v>5</v>
      </c>
      <c r="W16" s="84">
        <v>32</v>
      </c>
      <c r="X16" s="84">
        <v>1</v>
      </c>
      <c r="Y16" s="84">
        <v>0</v>
      </c>
      <c r="Z16" s="84">
        <v>18</v>
      </c>
      <c r="AA16" s="84">
        <v>62</v>
      </c>
      <c r="AB16" s="84">
        <v>2</v>
      </c>
      <c r="AC16" s="84">
        <v>1</v>
      </c>
      <c r="AD16" s="84">
        <v>2</v>
      </c>
      <c r="AE16" s="84">
        <v>1</v>
      </c>
      <c r="AF16" s="84">
        <v>5</v>
      </c>
      <c r="AG16" s="200">
        <v>0.26700000000000002</v>
      </c>
      <c r="AH16" s="200">
        <v>0.308</v>
      </c>
      <c r="AI16" s="200">
        <v>0.39900000000000002</v>
      </c>
      <c r="AJ16" s="84">
        <v>0.309</v>
      </c>
      <c r="AK16" s="84">
        <v>98</v>
      </c>
      <c r="AL16" s="84">
        <v>29</v>
      </c>
      <c r="AM16" s="84">
        <v>31</v>
      </c>
      <c r="AN16" s="198">
        <v>8</v>
      </c>
      <c r="AO16" s="198">
        <v>9</v>
      </c>
      <c r="AP16" s="84">
        <v>-2</v>
      </c>
      <c r="AQ16" s="84">
        <v>32</v>
      </c>
      <c r="AR16" s="84">
        <v>220</v>
      </c>
      <c r="AS16" s="84">
        <v>14</v>
      </c>
      <c r="AT16" s="84" t="s">
        <v>1075</v>
      </c>
      <c r="AU16" s="84">
        <v>-0.03</v>
      </c>
      <c r="AV16" s="84">
        <v>-6</v>
      </c>
      <c r="AW16" s="84" t="s">
        <v>1065</v>
      </c>
      <c r="AX16" s="84">
        <v>256</v>
      </c>
      <c r="AY16" s="200">
        <v>0.29899999999999999</v>
      </c>
      <c r="AZ16" s="200">
        <v>0.33100000000000002</v>
      </c>
      <c r="BA16" s="200">
        <v>0.45200000000000001</v>
      </c>
      <c r="BB16" s="200">
        <v>0.33600000000000002</v>
      </c>
      <c r="BC16" s="84">
        <v>86</v>
      </c>
      <c r="BD16" s="84">
        <v>35</v>
      </c>
      <c r="BE16" s="84" t="s">
        <v>6505</v>
      </c>
      <c r="BF16" s="84">
        <v>622666</v>
      </c>
      <c r="BG16" s="84" t="s">
        <v>2884</v>
      </c>
      <c r="BH16" s="84" t="s">
        <v>6553</v>
      </c>
      <c r="BI16" s="84" t="s">
        <v>7221</v>
      </c>
      <c r="BJ16" s="84" t="s">
        <v>6982</v>
      </c>
      <c r="BK16" s="84" t="s">
        <v>2467</v>
      </c>
    </row>
    <row r="17" spans="1:63" s="84" customFormat="1" x14ac:dyDescent="0.3">
      <c r="A17" s="84" t="s">
        <v>286</v>
      </c>
      <c r="B17" s="84" t="s">
        <v>3005</v>
      </c>
      <c r="C17" s="84" t="s">
        <v>1065</v>
      </c>
      <c r="D17" s="84">
        <v>2018</v>
      </c>
      <c r="E17" s="84">
        <v>26</v>
      </c>
      <c r="F17" s="195" t="s">
        <v>1567</v>
      </c>
      <c r="G17" s="84" t="s">
        <v>1063</v>
      </c>
      <c r="H17" s="84" t="s">
        <v>257</v>
      </c>
      <c r="I17" s="84" t="s">
        <v>249</v>
      </c>
      <c r="K17" s="84">
        <v>0.74</v>
      </c>
      <c r="L17" s="84">
        <v>0.33</v>
      </c>
      <c r="M17" s="84">
        <v>31</v>
      </c>
      <c r="N17" s="84" t="s">
        <v>1064</v>
      </c>
      <c r="O17" s="84">
        <v>122</v>
      </c>
      <c r="P17" s="84">
        <v>310</v>
      </c>
      <c r="Q17" s="84">
        <v>275</v>
      </c>
      <c r="R17" s="84">
        <v>36</v>
      </c>
      <c r="S17" s="84">
        <v>62</v>
      </c>
      <c r="T17" s="84">
        <v>18</v>
      </c>
      <c r="U17" s="84">
        <v>2</v>
      </c>
      <c r="V17" s="84">
        <v>9</v>
      </c>
      <c r="W17" s="84">
        <v>30</v>
      </c>
      <c r="X17" s="84">
        <v>3</v>
      </c>
      <c r="Y17" s="84">
        <v>1</v>
      </c>
      <c r="Z17" s="84">
        <v>31</v>
      </c>
      <c r="AA17" s="84">
        <v>71</v>
      </c>
      <c r="AB17" s="84">
        <v>1</v>
      </c>
      <c r="AC17" s="84">
        <v>1</v>
      </c>
      <c r="AD17" s="84">
        <v>1</v>
      </c>
      <c r="AE17" s="84">
        <v>2</v>
      </c>
      <c r="AF17" s="84">
        <v>4</v>
      </c>
      <c r="AG17" s="200">
        <v>0.22600000000000001</v>
      </c>
      <c r="AH17" s="200">
        <v>0.30399999999999999</v>
      </c>
      <c r="AI17" s="200">
        <v>0.40100000000000002</v>
      </c>
      <c r="AJ17" s="84">
        <v>0.309</v>
      </c>
      <c r="AK17" s="84">
        <v>96</v>
      </c>
      <c r="AL17" s="84">
        <v>29</v>
      </c>
      <c r="AM17" s="84">
        <v>26</v>
      </c>
      <c r="AN17" s="198">
        <v>7</v>
      </c>
      <c r="AO17" s="198">
        <v>7</v>
      </c>
      <c r="AP17" s="84">
        <v>-7</v>
      </c>
      <c r="AQ17" s="84">
        <v>34</v>
      </c>
      <c r="AR17" s="84">
        <v>262</v>
      </c>
      <c r="AS17" s="84">
        <v>15</v>
      </c>
      <c r="AT17" s="84" t="s">
        <v>1075</v>
      </c>
      <c r="AU17" s="84">
        <v>-0.01</v>
      </c>
      <c r="AV17" s="84">
        <v>-5</v>
      </c>
      <c r="AW17" s="84" t="s">
        <v>1065</v>
      </c>
      <c r="AX17" s="84">
        <v>342</v>
      </c>
      <c r="AY17" s="200">
        <v>0.215</v>
      </c>
      <c r="AZ17" s="200">
        <v>0.308</v>
      </c>
      <c r="BA17" s="200">
        <v>0.42099999999999999</v>
      </c>
      <c r="BB17" s="200">
        <v>0.316</v>
      </c>
      <c r="BC17" s="84">
        <v>108</v>
      </c>
      <c r="BD17" s="84">
        <v>33</v>
      </c>
      <c r="BE17" s="84" t="s">
        <v>3128</v>
      </c>
      <c r="BF17" s="84">
        <v>571771</v>
      </c>
      <c r="BG17" s="84" t="s">
        <v>702</v>
      </c>
      <c r="BH17" s="84" t="s">
        <v>4799</v>
      </c>
      <c r="BI17" s="84" t="s">
        <v>6530</v>
      </c>
      <c r="BJ17" s="84" t="s">
        <v>4818</v>
      </c>
      <c r="BK17" s="84" t="s">
        <v>2808</v>
      </c>
    </row>
    <row r="18" spans="1:63" s="84" customFormat="1" x14ac:dyDescent="0.3">
      <c r="A18" s="84" t="s">
        <v>433</v>
      </c>
      <c r="B18" s="84" t="s">
        <v>15</v>
      </c>
      <c r="C18" s="84" t="s">
        <v>1061</v>
      </c>
      <c r="D18" s="84">
        <v>2018</v>
      </c>
      <c r="E18" s="84">
        <v>35</v>
      </c>
      <c r="F18" s="195"/>
      <c r="G18" s="84" t="s">
        <v>1063</v>
      </c>
      <c r="H18" s="84" t="s">
        <v>257</v>
      </c>
      <c r="I18" s="84" t="s">
        <v>253</v>
      </c>
      <c r="J18" s="84" t="s">
        <v>265</v>
      </c>
      <c r="K18" s="84">
        <v>0.82</v>
      </c>
      <c r="L18" s="84">
        <v>0.33400000000000002</v>
      </c>
      <c r="M18" s="84">
        <v>56</v>
      </c>
      <c r="N18" s="84" t="s">
        <v>1064</v>
      </c>
      <c r="O18" s="84">
        <v>85</v>
      </c>
      <c r="P18" s="84">
        <v>354</v>
      </c>
      <c r="Q18" s="84">
        <v>318</v>
      </c>
      <c r="R18" s="84">
        <v>46</v>
      </c>
      <c r="S18" s="84">
        <v>78</v>
      </c>
      <c r="T18" s="84">
        <v>12</v>
      </c>
      <c r="U18" s="84">
        <v>2</v>
      </c>
      <c r="V18" s="84">
        <v>8</v>
      </c>
      <c r="W18" s="84">
        <v>36</v>
      </c>
      <c r="X18" s="84">
        <v>14</v>
      </c>
      <c r="Y18" s="84">
        <v>4</v>
      </c>
      <c r="Z18" s="84">
        <v>30</v>
      </c>
      <c r="AA18" s="84">
        <v>53</v>
      </c>
      <c r="AB18" s="84">
        <v>1</v>
      </c>
      <c r="AC18" s="84">
        <v>1</v>
      </c>
      <c r="AD18" s="84">
        <v>3</v>
      </c>
      <c r="AE18" s="84">
        <v>2</v>
      </c>
      <c r="AF18" s="84">
        <v>4</v>
      </c>
      <c r="AG18" s="200">
        <v>0.248</v>
      </c>
      <c r="AH18" s="200">
        <v>0.307</v>
      </c>
      <c r="AI18" s="200">
        <v>0.371</v>
      </c>
      <c r="AJ18" s="84">
        <v>0.3</v>
      </c>
      <c r="AK18" s="84">
        <v>106</v>
      </c>
      <c r="AL18" s="84">
        <v>28</v>
      </c>
      <c r="AM18" s="84">
        <v>29</v>
      </c>
      <c r="AN18" s="198">
        <v>13</v>
      </c>
      <c r="AO18" s="198">
        <v>13</v>
      </c>
      <c r="AP18" s="84">
        <v>1</v>
      </c>
      <c r="AQ18" s="84">
        <v>35</v>
      </c>
      <c r="AR18" s="84">
        <v>226</v>
      </c>
      <c r="AS18" s="84">
        <v>16</v>
      </c>
      <c r="AT18" s="84" t="s">
        <v>1075</v>
      </c>
      <c r="AU18" s="84">
        <v>-0.02</v>
      </c>
      <c r="AV18" s="84">
        <v>-17</v>
      </c>
      <c r="AW18" s="84" t="s">
        <v>1086</v>
      </c>
      <c r="AX18" s="84">
        <v>561</v>
      </c>
      <c r="AY18" s="200">
        <v>0.246</v>
      </c>
      <c r="AZ18" s="200">
        <v>0.315</v>
      </c>
      <c r="BA18" s="200">
        <v>0.41299999999999998</v>
      </c>
      <c r="BB18" s="200">
        <v>0.316</v>
      </c>
      <c r="BC18" s="84">
        <v>177</v>
      </c>
      <c r="BD18" s="84">
        <v>45</v>
      </c>
      <c r="BE18" s="84" t="s">
        <v>1066</v>
      </c>
      <c r="BF18" s="84">
        <v>408314</v>
      </c>
      <c r="BG18" s="84" t="s">
        <v>6506</v>
      </c>
      <c r="BH18" s="84" t="s">
        <v>1330</v>
      </c>
      <c r="BI18" s="84" t="s">
        <v>1068</v>
      </c>
      <c r="BJ18" s="84" t="s">
        <v>1079</v>
      </c>
      <c r="BK18" s="84" t="s">
        <v>2921</v>
      </c>
    </row>
    <row r="19" spans="1:63" s="84" customFormat="1" x14ac:dyDescent="0.3">
      <c r="A19" s="84" t="s">
        <v>1972</v>
      </c>
      <c r="B19" s="84" t="s">
        <v>58</v>
      </c>
      <c r="C19" s="84" t="s">
        <v>1065</v>
      </c>
      <c r="D19" s="84">
        <v>2018</v>
      </c>
      <c r="E19" s="84">
        <v>26</v>
      </c>
      <c r="F19" s="195" t="s">
        <v>1116</v>
      </c>
      <c r="G19" s="84" t="s">
        <v>1063</v>
      </c>
      <c r="H19" s="84" t="s">
        <v>257</v>
      </c>
      <c r="I19" s="84" t="s">
        <v>265</v>
      </c>
      <c r="J19" s="84" t="s">
        <v>249</v>
      </c>
      <c r="K19" s="84">
        <v>0.82</v>
      </c>
      <c r="L19" s="84">
        <v>0.29699999999999999</v>
      </c>
      <c r="M19" s="84">
        <v>19</v>
      </c>
      <c r="N19" s="84" t="s">
        <v>1064</v>
      </c>
      <c r="O19" s="84">
        <v>102</v>
      </c>
      <c r="P19" s="84">
        <v>421</v>
      </c>
      <c r="Q19" s="84">
        <v>393</v>
      </c>
      <c r="R19" s="84">
        <v>45</v>
      </c>
      <c r="S19" s="84">
        <v>98</v>
      </c>
      <c r="T19" s="84">
        <v>22</v>
      </c>
      <c r="U19" s="84">
        <v>4</v>
      </c>
      <c r="V19" s="84">
        <v>7</v>
      </c>
      <c r="W19" s="84">
        <v>43</v>
      </c>
      <c r="X19" s="84">
        <v>13</v>
      </c>
      <c r="Y19" s="84">
        <v>2</v>
      </c>
      <c r="Z19" s="84">
        <v>20</v>
      </c>
      <c r="AA19" s="84">
        <v>88</v>
      </c>
      <c r="AB19" s="84">
        <v>2</v>
      </c>
      <c r="AC19" s="84">
        <v>2</v>
      </c>
      <c r="AD19" s="84">
        <v>3</v>
      </c>
      <c r="AE19" s="84">
        <v>3</v>
      </c>
      <c r="AF19" s="84">
        <v>6</v>
      </c>
      <c r="AG19" s="200">
        <v>0.247</v>
      </c>
      <c r="AH19" s="200">
        <v>0.28499999999999998</v>
      </c>
      <c r="AI19" s="200">
        <v>0.378</v>
      </c>
      <c r="AJ19" s="84">
        <v>0.28899999999999998</v>
      </c>
      <c r="AK19" s="84">
        <v>121</v>
      </c>
      <c r="AL19" s="84">
        <v>27</v>
      </c>
      <c r="AM19" s="84">
        <v>33</v>
      </c>
      <c r="AN19" s="198">
        <v>12</v>
      </c>
      <c r="AO19" s="198">
        <v>16</v>
      </c>
      <c r="AP19" s="84">
        <v>-4</v>
      </c>
      <c r="AQ19" s="84">
        <v>36</v>
      </c>
      <c r="AR19" s="84">
        <v>203</v>
      </c>
      <c r="AS19" s="84">
        <v>17</v>
      </c>
      <c r="AT19" s="84" t="s">
        <v>1075</v>
      </c>
      <c r="AU19" s="84">
        <v>-0.03</v>
      </c>
      <c r="AV19" s="84">
        <v>-9</v>
      </c>
      <c r="AW19" s="84" t="s">
        <v>1065</v>
      </c>
      <c r="AX19" s="84">
        <v>386</v>
      </c>
      <c r="AY19" s="200">
        <v>0.26800000000000002</v>
      </c>
      <c r="AZ19" s="200">
        <v>0.29899999999999999</v>
      </c>
      <c r="BA19" s="200">
        <v>0.442</v>
      </c>
      <c r="BB19" s="200">
        <v>0.316</v>
      </c>
      <c r="BC19" s="84">
        <v>122</v>
      </c>
      <c r="BD19" s="84">
        <v>36</v>
      </c>
      <c r="BE19" s="84" t="s">
        <v>2628</v>
      </c>
      <c r="BF19" s="84">
        <v>572008</v>
      </c>
      <c r="BG19" s="84" t="s">
        <v>3992</v>
      </c>
      <c r="BH19" s="84" t="s">
        <v>4803</v>
      </c>
      <c r="BI19" s="84" t="s">
        <v>6303</v>
      </c>
      <c r="BJ19" s="84" t="s">
        <v>4862</v>
      </c>
      <c r="BK19" s="84" t="s">
        <v>2808</v>
      </c>
    </row>
    <row r="20" spans="1:63" s="84" customFormat="1" x14ac:dyDescent="0.3">
      <c r="A20" s="84" t="s">
        <v>461</v>
      </c>
      <c r="B20" s="84" t="s">
        <v>4025</v>
      </c>
      <c r="C20" s="84" t="s">
        <v>1061</v>
      </c>
      <c r="D20" s="84">
        <v>2018</v>
      </c>
      <c r="E20" s="84">
        <v>24</v>
      </c>
      <c r="F20" s="195" t="s">
        <v>1116</v>
      </c>
      <c r="G20" s="84" t="s">
        <v>1063</v>
      </c>
      <c r="H20" s="84" t="s">
        <v>257</v>
      </c>
      <c r="K20" s="84">
        <v>0.76</v>
      </c>
      <c r="L20" s="84">
        <v>0.29699999999999999</v>
      </c>
      <c r="M20" s="84">
        <v>19</v>
      </c>
      <c r="N20" s="84" t="s">
        <v>1064</v>
      </c>
      <c r="O20" s="84">
        <v>82</v>
      </c>
      <c r="P20" s="84">
        <v>334</v>
      </c>
      <c r="Q20" s="84">
        <v>303</v>
      </c>
      <c r="R20" s="84">
        <v>38</v>
      </c>
      <c r="S20" s="84">
        <v>77</v>
      </c>
      <c r="T20" s="84">
        <v>16</v>
      </c>
      <c r="U20" s="84">
        <v>2</v>
      </c>
      <c r="V20" s="84">
        <v>3</v>
      </c>
      <c r="W20" s="84">
        <v>25</v>
      </c>
      <c r="X20" s="84">
        <v>8</v>
      </c>
      <c r="Y20" s="84">
        <v>3</v>
      </c>
      <c r="Z20" s="84">
        <v>25</v>
      </c>
      <c r="AA20" s="84">
        <v>56</v>
      </c>
      <c r="AB20" s="84">
        <v>1</v>
      </c>
      <c r="AC20" s="84">
        <v>1</v>
      </c>
      <c r="AD20" s="84">
        <v>2</v>
      </c>
      <c r="AE20" s="84">
        <v>3</v>
      </c>
      <c r="AF20" s="84">
        <v>5</v>
      </c>
      <c r="AG20" s="200">
        <v>0.255</v>
      </c>
      <c r="AH20" s="200">
        <v>0.311</v>
      </c>
      <c r="AI20" s="200">
        <v>0.35399999999999998</v>
      </c>
      <c r="AJ20" s="84">
        <v>0.29599999999999999</v>
      </c>
      <c r="AK20" s="84">
        <v>99</v>
      </c>
      <c r="AL20" s="84">
        <v>26</v>
      </c>
      <c r="AM20" s="84">
        <v>30</v>
      </c>
      <c r="AN20" s="198">
        <v>9</v>
      </c>
      <c r="AO20" s="198">
        <v>11</v>
      </c>
      <c r="AP20" s="84">
        <v>0</v>
      </c>
      <c r="AQ20" s="84">
        <v>38</v>
      </c>
      <c r="AR20" s="84">
        <v>224</v>
      </c>
      <c r="AS20" s="84">
        <v>18</v>
      </c>
      <c r="AT20" s="84" t="s">
        <v>1075</v>
      </c>
      <c r="AU20" s="84">
        <v>-0.03</v>
      </c>
      <c r="AV20" s="84">
        <v>-6</v>
      </c>
      <c r="AW20" s="84" t="s">
        <v>1065</v>
      </c>
      <c r="AX20" s="84">
        <v>255</v>
      </c>
      <c r="AY20" s="200">
        <v>0.26</v>
      </c>
      <c r="AZ20" s="200">
        <v>0.34499999999999997</v>
      </c>
      <c r="BA20" s="200">
        <v>0.39500000000000002</v>
      </c>
      <c r="BB20" s="200">
        <v>0.33</v>
      </c>
      <c r="BC20" s="84">
        <v>84</v>
      </c>
      <c r="BD20" s="84">
        <v>32</v>
      </c>
      <c r="BE20" s="84" t="s">
        <v>4026</v>
      </c>
      <c r="BF20" s="84">
        <v>606466</v>
      </c>
      <c r="BG20" s="84" t="s">
        <v>2884</v>
      </c>
      <c r="BH20" s="84" t="s">
        <v>4135</v>
      </c>
      <c r="BI20" s="84" t="s">
        <v>4199</v>
      </c>
      <c r="BJ20" s="84" t="s">
        <v>6551</v>
      </c>
      <c r="BK20" s="84" t="s">
        <v>2467</v>
      </c>
    </row>
    <row r="21" spans="1:63" s="84" customFormat="1" x14ac:dyDescent="0.3">
      <c r="A21" s="84" t="s">
        <v>3942</v>
      </c>
      <c r="B21" s="84" t="s">
        <v>2235</v>
      </c>
      <c r="C21" s="84" t="s">
        <v>1061</v>
      </c>
      <c r="D21" s="84">
        <v>2018</v>
      </c>
      <c r="E21" s="84">
        <v>26</v>
      </c>
      <c r="F21" s="195" t="s">
        <v>1085</v>
      </c>
      <c r="G21" s="84" t="s">
        <v>1063</v>
      </c>
      <c r="H21" s="84" t="s">
        <v>257</v>
      </c>
      <c r="I21" s="84" t="s">
        <v>265</v>
      </c>
      <c r="K21" s="84">
        <v>0.64</v>
      </c>
      <c r="L21" s="84">
        <v>0.29699999999999999</v>
      </c>
      <c r="M21" s="84">
        <v>19</v>
      </c>
      <c r="N21" s="84" t="s">
        <v>1064</v>
      </c>
      <c r="O21" s="84">
        <v>110</v>
      </c>
      <c r="P21" s="84">
        <v>335</v>
      </c>
      <c r="Q21" s="84">
        <v>305</v>
      </c>
      <c r="R21" s="84">
        <v>42</v>
      </c>
      <c r="S21" s="84">
        <v>76</v>
      </c>
      <c r="T21" s="84">
        <v>11</v>
      </c>
      <c r="U21" s="84">
        <v>3</v>
      </c>
      <c r="V21" s="84">
        <v>5</v>
      </c>
      <c r="W21" s="84">
        <v>24</v>
      </c>
      <c r="X21" s="84">
        <v>8</v>
      </c>
      <c r="Y21" s="84">
        <v>1</v>
      </c>
      <c r="Z21" s="84">
        <v>23</v>
      </c>
      <c r="AA21" s="84">
        <v>66</v>
      </c>
      <c r="AB21" s="84">
        <v>4</v>
      </c>
      <c r="AC21" s="84">
        <v>2</v>
      </c>
      <c r="AD21" s="84">
        <v>3</v>
      </c>
      <c r="AE21" s="84">
        <v>2</v>
      </c>
      <c r="AF21" s="84">
        <v>5</v>
      </c>
      <c r="AG21" s="200">
        <v>0.249</v>
      </c>
      <c r="AH21" s="200">
        <v>0.30199999999999999</v>
      </c>
      <c r="AI21" s="200">
        <v>0.35</v>
      </c>
      <c r="AJ21" s="84">
        <v>0.28999999999999998</v>
      </c>
      <c r="AK21" s="84">
        <v>97</v>
      </c>
      <c r="AL21" s="84">
        <v>24</v>
      </c>
      <c r="AM21" s="84">
        <v>27</v>
      </c>
      <c r="AN21" s="198">
        <v>9</v>
      </c>
      <c r="AO21" s="198">
        <v>11</v>
      </c>
      <c r="AP21" s="84">
        <v>-3</v>
      </c>
      <c r="AQ21" s="84">
        <v>42</v>
      </c>
      <c r="AR21" s="84">
        <v>253</v>
      </c>
      <c r="AS21" s="84">
        <v>19</v>
      </c>
      <c r="AT21" s="84" t="s">
        <v>1075</v>
      </c>
      <c r="AU21" s="84">
        <v>-0.01</v>
      </c>
      <c r="AV21" s="84">
        <v>-6</v>
      </c>
      <c r="AW21" s="84" t="s">
        <v>1065</v>
      </c>
      <c r="AX21" s="84">
        <v>365</v>
      </c>
      <c r="AY21" s="200">
        <v>0.27100000000000002</v>
      </c>
      <c r="AZ21" s="200">
        <v>0.31900000000000001</v>
      </c>
      <c r="BA21" s="200">
        <v>0.37</v>
      </c>
      <c r="BB21" s="200">
        <v>0.30199999999999999</v>
      </c>
      <c r="BC21" s="84">
        <v>110</v>
      </c>
      <c r="BD21" s="84">
        <v>29</v>
      </c>
      <c r="BE21" s="84" t="s">
        <v>3943</v>
      </c>
      <c r="BF21" s="84">
        <v>594694</v>
      </c>
      <c r="BG21" s="84" t="s">
        <v>825</v>
      </c>
      <c r="BH21" s="84" t="s">
        <v>7222</v>
      </c>
      <c r="BI21" s="84" t="s">
        <v>4139</v>
      </c>
      <c r="BJ21" s="84" t="s">
        <v>4138</v>
      </c>
      <c r="BK21" s="84" t="s">
        <v>2808</v>
      </c>
    </row>
    <row r="22" spans="1:63" s="84" customFormat="1" x14ac:dyDescent="0.3">
      <c r="A22" s="84" t="s">
        <v>74</v>
      </c>
      <c r="B22" s="84" t="s">
        <v>334</v>
      </c>
      <c r="C22" s="84" t="s">
        <v>1103</v>
      </c>
      <c r="D22" s="84">
        <v>2018</v>
      </c>
      <c r="E22" s="84">
        <v>23</v>
      </c>
      <c r="F22" s="195" t="s">
        <v>1081</v>
      </c>
      <c r="G22" s="84" t="s">
        <v>1063</v>
      </c>
      <c r="H22" s="84" t="s">
        <v>257</v>
      </c>
      <c r="K22" s="84">
        <v>0.47</v>
      </c>
      <c r="L22" s="84">
        <v>0.314</v>
      </c>
      <c r="M22" s="84">
        <v>22</v>
      </c>
      <c r="N22" s="84" t="s">
        <v>1064</v>
      </c>
      <c r="O22" s="84">
        <v>56</v>
      </c>
      <c r="P22" s="84">
        <v>193</v>
      </c>
      <c r="Q22" s="84">
        <v>163</v>
      </c>
      <c r="R22" s="84">
        <v>19</v>
      </c>
      <c r="S22" s="84">
        <v>36</v>
      </c>
      <c r="T22" s="84">
        <v>10</v>
      </c>
      <c r="U22" s="84">
        <v>1</v>
      </c>
      <c r="V22" s="84">
        <v>3</v>
      </c>
      <c r="W22" s="84">
        <v>16</v>
      </c>
      <c r="X22" s="84">
        <v>2</v>
      </c>
      <c r="Y22" s="84">
        <v>0</v>
      </c>
      <c r="Z22" s="84">
        <v>28</v>
      </c>
      <c r="AA22" s="84">
        <v>43</v>
      </c>
      <c r="AB22" s="84">
        <v>0</v>
      </c>
      <c r="AC22" s="84">
        <v>1</v>
      </c>
      <c r="AD22" s="84">
        <v>0</v>
      </c>
      <c r="AE22" s="84">
        <v>2</v>
      </c>
      <c r="AF22" s="84">
        <v>3</v>
      </c>
      <c r="AG22" s="200">
        <v>0.22</v>
      </c>
      <c r="AH22" s="200">
        <v>0.33800000000000002</v>
      </c>
      <c r="AI22" s="200">
        <v>0.34699999999999998</v>
      </c>
      <c r="AJ22" s="84">
        <v>0.313</v>
      </c>
      <c r="AK22" s="84">
        <v>60</v>
      </c>
      <c r="AL22" s="84">
        <v>22</v>
      </c>
      <c r="AM22" s="84">
        <v>22</v>
      </c>
      <c r="AN22" s="198">
        <v>3</v>
      </c>
      <c r="AO22" s="198">
        <v>3</v>
      </c>
      <c r="AP22" s="84">
        <v>0</v>
      </c>
      <c r="AQ22" s="84">
        <v>43</v>
      </c>
      <c r="AR22" s="84">
        <v>315</v>
      </c>
      <c r="AS22" s="84">
        <v>20</v>
      </c>
      <c r="AT22" s="84" t="s">
        <v>1075</v>
      </c>
      <c r="AU22" s="84">
        <v>0</v>
      </c>
      <c r="AV22" s="84">
        <v>9</v>
      </c>
      <c r="AW22" s="84" t="s">
        <v>1065</v>
      </c>
      <c r="AX22" s="84">
        <v>87</v>
      </c>
      <c r="AY22" s="200">
        <v>0.214</v>
      </c>
      <c r="AZ22" s="200">
        <v>0.35599999999999998</v>
      </c>
      <c r="BA22" s="200">
        <v>0.3</v>
      </c>
      <c r="BB22" s="200">
        <v>0.311</v>
      </c>
      <c r="BC22" s="84">
        <v>27</v>
      </c>
      <c r="BD22" s="84">
        <v>13</v>
      </c>
      <c r="BE22" s="84" t="s">
        <v>6307</v>
      </c>
      <c r="BF22" s="84">
        <v>641487</v>
      </c>
      <c r="BG22" s="84" t="s">
        <v>2871</v>
      </c>
      <c r="BH22" s="84" t="s">
        <v>6308</v>
      </c>
      <c r="BI22" s="84" t="s">
        <v>6947</v>
      </c>
      <c r="BJ22" s="84" t="s">
        <v>5060</v>
      </c>
      <c r="BK22" s="84" t="s">
        <v>2467</v>
      </c>
    </row>
    <row r="23" spans="1:63" s="84" customFormat="1" x14ac:dyDescent="0.3">
      <c r="A23" s="84" t="s">
        <v>513</v>
      </c>
      <c r="B23" s="84" t="s">
        <v>336</v>
      </c>
      <c r="C23" s="84" t="s">
        <v>1065</v>
      </c>
      <c r="D23" s="84">
        <v>2018</v>
      </c>
      <c r="E23" s="84">
        <v>25</v>
      </c>
      <c r="F23" s="195" t="s">
        <v>1074</v>
      </c>
      <c r="G23" s="84" t="s">
        <v>1063</v>
      </c>
      <c r="H23" s="84" t="s">
        <v>257</v>
      </c>
      <c r="K23" s="84">
        <v>0.54</v>
      </c>
      <c r="L23" s="84">
        <v>0.29699999999999999</v>
      </c>
      <c r="M23" s="84">
        <v>19</v>
      </c>
      <c r="N23" s="84" t="s">
        <v>1064</v>
      </c>
      <c r="O23" s="84">
        <v>105</v>
      </c>
      <c r="P23" s="84">
        <v>242</v>
      </c>
      <c r="Q23" s="84">
        <v>223</v>
      </c>
      <c r="R23" s="84">
        <v>30</v>
      </c>
      <c r="S23" s="84">
        <v>53</v>
      </c>
      <c r="T23" s="84">
        <v>12</v>
      </c>
      <c r="U23" s="84">
        <v>1</v>
      </c>
      <c r="V23" s="84">
        <v>9</v>
      </c>
      <c r="W23" s="84">
        <v>35</v>
      </c>
      <c r="X23" s="84">
        <v>2</v>
      </c>
      <c r="Y23" s="84">
        <v>1</v>
      </c>
      <c r="Z23" s="84">
        <v>13</v>
      </c>
      <c r="AA23" s="84">
        <v>58</v>
      </c>
      <c r="AB23" s="84">
        <v>0</v>
      </c>
      <c r="AC23" s="84">
        <v>1</v>
      </c>
      <c r="AD23" s="84">
        <v>3</v>
      </c>
      <c r="AE23" s="84">
        <v>1</v>
      </c>
      <c r="AF23" s="84">
        <v>2</v>
      </c>
      <c r="AG23" s="200">
        <v>0.23499999999999999</v>
      </c>
      <c r="AH23" s="200">
        <v>0.27700000000000002</v>
      </c>
      <c r="AI23" s="200">
        <v>0.42399999999999999</v>
      </c>
      <c r="AJ23" s="84">
        <v>0.29899999999999999</v>
      </c>
      <c r="AK23" s="84">
        <v>72</v>
      </c>
      <c r="AL23" s="84">
        <v>22</v>
      </c>
      <c r="AM23" s="84">
        <v>24</v>
      </c>
      <c r="AN23" s="198">
        <v>8</v>
      </c>
      <c r="AO23" s="198">
        <v>9</v>
      </c>
      <c r="AP23" s="84">
        <v>0</v>
      </c>
      <c r="AQ23" s="84">
        <v>44</v>
      </c>
      <c r="AR23" s="84">
        <v>303</v>
      </c>
      <c r="AS23" s="84">
        <v>21</v>
      </c>
      <c r="AT23" s="84" t="s">
        <v>1075</v>
      </c>
      <c r="AU23" s="84">
        <v>-0.03</v>
      </c>
      <c r="AV23" s="84">
        <v>-6</v>
      </c>
      <c r="AW23" s="84" t="s">
        <v>1065</v>
      </c>
      <c r="AX23" s="84">
        <v>195</v>
      </c>
      <c r="AY23" s="200">
        <v>0.25800000000000001</v>
      </c>
      <c r="AZ23" s="200">
        <v>0.28399999999999997</v>
      </c>
      <c r="BA23" s="200">
        <v>0.53300000000000003</v>
      </c>
      <c r="BB23" s="200">
        <v>0.33200000000000002</v>
      </c>
      <c r="BC23" s="84">
        <v>65</v>
      </c>
      <c r="BD23" s="84">
        <v>28</v>
      </c>
      <c r="BE23" s="84" t="s">
        <v>5066</v>
      </c>
      <c r="BF23" s="84">
        <v>642162</v>
      </c>
      <c r="BG23" s="84" t="s">
        <v>2905</v>
      </c>
      <c r="BH23" s="84" t="s">
        <v>4818</v>
      </c>
      <c r="BI23" s="84" t="s">
        <v>6294</v>
      </c>
      <c r="BJ23" s="84" t="s">
        <v>3182</v>
      </c>
      <c r="BK23" s="84" t="s">
        <v>2467</v>
      </c>
    </row>
    <row r="24" spans="1:63" s="84" customFormat="1" x14ac:dyDescent="0.3">
      <c r="A24" s="84" t="s">
        <v>2971</v>
      </c>
      <c r="B24" s="84" t="s">
        <v>258</v>
      </c>
      <c r="C24" s="84" t="s">
        <v>1065</v>
      </c>
      <c r="D24" s="84">
        <v>2018</v>
      </c>
      <c r="E24" s="84">
        <v>29</v>
      </c>
      <c r="F24" s="195" t="s">
        <v>1062</v>
      </c>
      <c r="G24" s="84" t="s">
        <v>1063</v>
      </c>
      <c r="H24" s="84" t="s">
        <v>257</v>
      </c>
      <c r="K24" s="84">
        <v>0.7</v>
      </c>
      <c r="L24" s="84">
        <v>0.29699999999999999</v>
      </c>
      <c r="M24" s="84">
        <v>19</v>
      </c>
      <c r="N24" s="84" t="s">
        <v>1064</v>
      </c>
      <c r="O24" s="84">
        <v>100</v>
      </c>
      <c r="P24" s="84">
        <v>291</v>
      </c>
      <c r="Q24" s="84">
        <v>267</v>
      </c>
      <c r="R24" s="84">
        <v>34</v>
      </c>
      <c r="S24" s="84">
        <v>70</v>
      </c>
      <c r="T24" s="84">
        <v>13</v>
      </c>
      <c r="U24" s="84">
        <v>1</v>
      </c>
      <c r="V24" s="84">
        <v>2</v>
      </c>
      <c r="W24" s="84">
        <v>25</v>
      </c>
      <c r="X24" s="84">
        <v>3</v>
      </c>
      <c r="Y24" s="84">
        <v>1</v>
      </c>
      <c r="Z24" s="84">
        <v>16</v>
      </c>
      <c r="AA24" s="84">
        <v>41</v>
      </c>
      <c r="AB24" s="84">
        <v>3</v>
      </c>
      <c r="AC24" s="84">
        <v>3</v>
      </c>
      <c r="AD24" s="84">
        <v>3</v>
      </c>
      <c r="AE24" s="84">
        <v>2</v>
      </c>
      <c r="AF24" s="84">
        <v>7</v>
      </c>
      <c r="AG24" s="200">
        <v>0.26200000000000001</v>
      </c>
      <c r="AH24" s="200">
        <v>0.30499999999999999</v>
      </c>
      <c r="AI24" s="200">
        <v>0.34499999999999997</v>
      </c>
      <c r="AJ24" s="84">
        <v>0.28899999999999998</v>
      </c>
      <c r="AK24" s="84">
        <v>84</v>
      </c>
      <c r="AL24" s="84">
        <v>22</v>
      </c>
      <c r="AM24" s="84">
        <v>24</v>
      </c>
      <c r="AN24" s="198">
        <v>7</v>
      </c>
      <c r="AO24" s="198">
        <v>8</v>
      </c>
      <c r="AP24" s="84">
        <v>-3</v>
      </c>
      <c r="AQ24" s="84">
        <v>45</v>
      </c>
      <c r="AR24" s="84">
        <v>294</v>
      </c>
      <c r="AS24" s="84">
        <v>22</v>
      </c>
      <c r="AT24" s="84" t="s">
        <v>1075</v>
      </c>
      <c r="AU24" s="84">
        <v>-0.04</v>
      </c>
      <c r="AV24" s="84">
        <v>-15</v>
      </c>
      <c r="AW24" s="84" t="s">
        <v>1086</v>
      </c>
      <c r="AX24" s="84">
        <v>306</v>
      </c>
      <c r="AY24" s="200">
        <v>0.28999999999999998</v>
      </c>
      <c r="AZ24" s="200">
        <v>0.36099999999999999</v>
      </c>
      <c r="BA24" s="200">
        <v>0.375</v>
      </c>
      <c r="BB24" s="200">
        <v>0.33100000000000002</v>
      </c>
      <c r="BC24" s="84">
        <v>101</v>
      </c>
      <c r="BD24" s="84">
        <v>37</v>
      </c>
      <c r="BE24" s="84" t="s">
        <v>3113</v>
      </c>
      <c r="BF24" s="84">
        <v>500743</v>
      </c>
      <c r="BG24" s="84" t="s">
        <v>825</v>
      </c>
      <c r="BH24" s="84" t="s">
        <v>1099</v>
      </c>
      <c r="BI24" s="84" t="s">
        <v>1341</v>
      </c>
      <c r="BJ24" s="84" t="s">
        <v>4135</v>
      </c>
      <c r="BK24" s="84" t="s">
        <v>4815</v>
      </c>
    </row>
    <row r="25" spans="1:63" s="84" customFormat="1" x14ac:dyDescent="0.3">
      <c r="A25" s="84" t="s">
        <v>273</v>
      </c>
      <c r="B25" s="84" t="s">
        <v>9</v>
      </c>
      <c r="C25" s="84" t="s">
        <v>1061</v>
      </c>
      <c r="D25" s="84">
        <v>2018</v>
      </c>
      <c r="E25" s="84">
        <v>34</v>
      </c>
      <c r="F25" s="195"/>
      <c r="G25" s="84" t="s">
        <v>1063</v>
      </c>
      <c r="H25" s="84" t="s">
        <v>257</v>
      </c>
      <c r="K25" s="84">
        <v>0.82</v>
      </c>
      <c r="L25" s="84">
        <v>0.29699999999999999</v>
      </c>
      <c r="M25" s="84">
        <v>19</v>
      </c>
      <c r="N25" s="84" t="s">
        <v>1064</v>
      </c>
      <c r="O25" s="84">
        <v>98</v>
      </c>
      <c r="P25" s="84">
        <v>360</v>
      </c>
      <c r="Q25" s="84">
        <v>327</v>
      </c>
      <c r="R25" s="84">
        <v>36</v>
      </c>
      <c r="S25" s="84">
        <v>79</v>
      </c>
      <c r="T25" s="84">
        <v>12</v>
      </c>
      <c r="U25" s="84">
        <v>1</v>
      </c>
      <c r="V25" s="84">
        <v>4</v>
      </c>
      <c r="W25" s="84">
        <v>27</v>
      </c>
      <c r="X25" s="84">
        <v>7</v>
      </c>
      <c r="Y25" s="84">
        <v>4</v>
      </c>
      <c r="Z25" s="84">
        <v>24</v>
      </c>
      <c r="AA25" s="84">
        <v>53</v>
      </c>
      <c r="AB25" s="84">
        <v>2</v>
      </c>
      <c r="AC25" s="84">
        <v>4</v>
      </c>
      <c r="AD25" s="84">
        <v>3</v>
      </c>
      <c r="AE25" s="84">
        <v>3</v>
      </c>
      <c r="AF25" s="84">
        <v>8</v>
      </c>
      <c r="AG25" s="200">
        <v>0.24199999999999999</v>
      </c>
      <c r="AH25" s="200">
        <v>0.29499999999999998</v>
      </c>
      <c r="AI25" s="200">
        <v>0.32300000000000001</v>
      </c>
      <c r="AJ25" s="84">
        <v>0.27700000000000002</v>
      </c>
      <c r="AK25" s="84">
        <v>100</v>
      </c>
      <c r="AL25" s="84">
        <v>21</v>
      </c>
      <c r="AM25" s="84">
        <v>25</v>
      </c>
      <c r="AN25" s="198">
        <v>7</v>
      </c>
      <c r="AO25" s="198">
        <v>9</v>
      </c>
      <c r="AP25" s="84">
        <v>-7</v>
      </c>
      <c r="AQ25" s="84">
        <v>46</v>
      </c>
      <c r="AR25" s="84">
        <v>288</v>
      </c>
      <c r="AS25" s="84">
        <v>23</v>
      </c>
      <c r="AT25" s="84" t="s">
        <v>1075</v>
      </c>
      <c r="AU25" s="84">
        <v>-0.01</v>
      </c>
      <c r="AV25" s="84">
        <v>-3</v>
      </c>
      <c r="AW25" s="84" t="s">
        <v>1065</v>
      </c>
      <c r="AX25" s="84">
        <v>370</v>
      </c>
      <c r="AY25" s="200">
        <v>0.23400000000000001</v>
      </c>
      <c r="AZ25" s="200">
        <v>0.3</v>
      </c>
      <c r="BA25" s="200">
        <v>0.34799999999999998</v>
      </c>
      <c r="BB25" s="200">
        <v>0.28799999999999998</v>
      </c>
      <c r="BC25" s="84">
        <v>106</v>
      </c>
      <c r="BD25" s="84">
        <v>25</v>
      </c>
      <c r="BE25" s="84" t="s">
        <v>1385</v>
      </c>
      <c r="BF25" s="84">
        <v>430947</v>
      </c>
      <c r="BG25" s="84" t="s">
        <v>3938</v>
      </c>
      <c r="BH25" s="84" t="s">
        <v>1073</v>
      </c>
      <c r="BI25" s="84" t="s">
        <v>1330</v>
      </c>
      <c r="BJ25" s="84" t="s">
        <v>1079</v>
      </c>
      <c r="BK25" s="84" t="s">
        <v>2921</v>
      </c>
    </row>
    <row r="26" spans="1:63" s="84" customFormat="1" x14ac:dyDescent="0.3">
      <c r="A26" s="84" t="s">
        <v>342</v>
      </c>
      <c r="B26" s="84" t="s">
        <v>6310</v>
      </c>
      <c r="C26" s="84" t="s">
        <v>1065</v>
      </c>
      <c r="D26" s="84">
        <v>2018</v>
      </c>
      <c r="E26" s="84">
        <v>22</v>
      </c>
      <c r="F26" s="195" t="s">
        <v>1089</v>
      </c>
      <c r="G26" s="84" t="s">
        <v>1063</v>
      </c>
      <c r="H26" s="84" t="s">
        <v>257</v>
      </c>
      <c r="K26" s="84">
        <v>0.63</v>
      </c>
      <c r="L26" s="84">
        <v>0.29699999999999999</v>
      </c>
      <c r="M26" s="84">
        <v>19</v>
      </c>
      <c r="N26" s="84" t="s">
        <v>1064</v>
      </c>
      <c r="O26" s="84">
        <v>70</v>
      </c>
      <c r="P26" s="84">
        <v>252</v>
      </c>
      <c r="Q26" s="84">
        <v>236</v>
      </c>
      <c r="R26" s="84">
        <v>24</v>
      </c>
      <c r="S26" s="84">
        <v>55</v>
      </c>
      <c r="T26" s="84">
        <v>9</v>
      </c>
      <c r="U26" s="84">
        <v>5</v>
      </c>
      <c r="V26" s="84">
        <v>4</v>
      </c>
      <c r="W26" s="84">
        <v>17</v>
      </c>
      <c r="X26" s="84">
        <v>10</v>
      </c>
      <c r="Y26" s="84">
        <v>3</v>
      </c>
      <c r="Z26" s="84">
        <v>12</v>
      </c>
      <c r="AA26" s="84">
        <v>62</v>
      </c>
      <c r="AB26" s="84">
        <v>0</v>
      </c>
      <c r="AC26" s="84">
        <v>2</v>
      </c>
      <c r="AD26" s="84">
        <v>0</v>
      </c>
      <c r="AE26" s="84">
        <v>1</v>
      </c>
      <c r="AF26" s="84">
        <v>4</v>
      </c>
      <c r="AG26" s="200">
        <v>0.22900000000000001</v>
      </c>
      <c r="AH26" s="200">
        <v>0.27300000000000002</v>
      </c>
      <c r="AI26" s="200">
        <v>0.36299999999999999</v>
      </c>
      <c r="AJ26" s="84">
        <v>0.27900000000000003</v>
      </c>
      <c r="AK26" s="84">
        <v>70</v>
      </c>
      <c r="AL26" s="84">
        <v>17</v>
      </c>
      <c r="AM26" s="84">
        <v>19</v>
      </c>
      <c r="AN26" s="198">
        <v>6</v>
      </c>
      <c r="AO26" s="198">
        <v>7</v>
      </c>
      <c r="AP26" s="84">
        <v>-5</v>
      </c>
      <c r="AQ26" s="84">
        <v>51</v>
      </c>
      <c r="AR26" s="84">
        <v>364</v>
      </c>
      <c r="AS26" s="84">
        <v>24</v>
      </c>
      <c r="AT26" s="84" t="s">
        <v>1075</v>
      </c>
      <c r="AU26" s="84">
        <v>-0.01</v>
      </c>
      <c r="AV26" s="84">
        <v>2</v>
      </c>
      <c r="AW26" s="84" t="s">
        <v>1065</v>
      </c>
      <c r="AX26" s="84">
        <v>170</v>
      </c>
      <c r="AY26" s="200">
        <v>0.248</v>
      </c>
      <c r="AZ26" s="200">
        <v>0.27100000000000002</v>
      </c>
      <c r="BA26" s="200">
        <v>0.39400000000000002</v>
      </c>
      <c r="BB26" s="200">
        <v>0.28699999999999998</v>
      </c>
      <c r="BC26" s="84">
        <v>49</v>
      </c>
      <c r="BD26" s="84">
        <v>15</v>
      </c>
      <c r="BE26" s="84" t="s">
        <v>6311</v>
      </c>
      <c r="BF26" s="84">
        <v>642708</v>
      </c>
      <c r="BG26" s="84" t="s">
        <v>6312</v>
      </c>
      <c r="BH26" s="84" t="s">
        <v>6313</v>
      </c>
      <c r="BI26" s="84" t="s">
        <v>4800</v>
      </c>
      <c r="BJ26" s="84" t="s">
        <v>4201</v>
      </c>
      <c r="BK26" s="84" t="s">
        <v>2467</v>
      </c>
    </row>
    <row r="27" spans="1:63" s="84" customFormat="1" x14ac:dyDescent="0.3">
      <c r="A27" s="84" t="s">
        <v>6314</v>
      </c>
      <c r="B27" s="84" t="s">
        <v>6315</v>
      </c>
      <c r="C27" s="84" t="s">
        <v>1103</v>
      </c>
      <c r="D27" s="84">
        <v>2018</v>
      </c>
      <c r="E27" s="84">
        <v>26</v>
      </c>
      <c r="F27" s="195" t="s">
        <v>1062</v>
      </c>
      <c r="G27" s="84" t="s">
        <v>1063</v>
      </c>
      <c r="H27" s="84" t="s">
        <v>257</v>
      </c>
      <c r="K27" s="84">
        <v>0.71</v>
      </c>
      <c r="L27" s="84">
        <v>0.29699999999999999</v>
      </c>
      <c r="M27" s="84">
        <v>19</v>
      </c>
      <c r="N27" s="84" t="s">
        <v>1064</v>
      </c>
      <c r="O27" s="84">
        <v>72</v>
      </c>
      <c r="P27" s="84">
        <v>254</v>
      </c>
      <c r="Q27" s="84">
        <v>234</v>
      </c>
      <c r="R27" s="84">
        <v>22</v>
      </c>
      <c r="S27" s="84">
        <v>56</v>
      </c>
      <c r="T27" s="84">
        <v>13</v>
      </c>
      <c r="U27" s="84">
        <v>1</v>
      </c>
      <c r="V27" s="84">
        <v>3</v>
      </c>
      <c r="W27" s="84">
        <v>29</v>
      </c>
      <c r="X27" s="84">
        <v>1</v>
      </c>
      <c r="Y27" s="84">
        <v>2</v>
      </c>
      <c r="Z27" s="84">
        <v>14</v>
      </c>
      <c r="AA27" s="84">
        <v>51</v>
      </c>
      <c r="AB27" s="84">
        <v>2</v>
      </c>
      <c r="AC27" s="84">
        <v>1</v>
      </c>
      <c r="AD27" s="84">
        <v>2</v>
      </c>
      <c r="AE27" s="84">
        <v>4</v>
      </c>
      <c r="AF27" s="84">
        <v>5</v>
      </c>
      <c r="AG27" s="200">
        <v>0.23899999999999999</v>
      </c>
      <c r="AH27" s="200">
        <v>0.28000000000000003</v>
      </c>
      <c r="AI27" s="200">
        <v>0.34699999999999998</v>
      </c>
      <c r="AJ27" s="84">
        <v>0.27500000000000002</v>
      </c>
      <c r="AK27" s="84">
        <v>70</v>
      </c>
      <c r="AL27" s="84">
        <v>17</v>
      </c>
      <c r="AM27" s="84">
        <v>18</v>
      </c>
      <c r="AN27" s="198">
        <v>4</v>
      </c>
      <c r="AO27" s="198">
        <v>5</v>
      </c>
      <c r="AP27" s="84">
        <v>-6</v>
      </c>
      <c r="AQ27" s="84">
        <v>53</v>
      </c>
      <c r="AR27" s="84">
        <v>375</v>
      </c>
      <c r="AS27" s="84">
        <v>25</v>
      </c>
      <c r="AT27" s="84" t="s">
        <v>1075</v>
      </c>
      <c r="AU27" s="84">
        <v>0</v>
      </c>
      <c r="AV27" s="84">
        <v>0</v>
      </c>
      <c r="AW27" s="84" t="s">
        <v>1065</v>
      </c>
      <c r="AX27" s="84">
        <v>247</v>
      </c>
      <c r="AY27" s="200">
        <v>0.25</v>
      </c>
      <c r="AZ27" s="200">
        <v>0.28199999999999997</v>
      </c>
      <c r="BA27" s="200">
        <v>0.35499999999999998</v>
      </c>
      <c r="BB27" s="200">
        <v>0.27600000000000002</v>
      </c>
      <c r="BC27" s="84">
        <v>68</v>
      </c>
      <c r="BD27" s="84">
        <v>16</v>
      </c>
      <c r="BE27" s="84" t="s">
        <v>6316</v>
      </c>
      <c r="BF27" s="84">
        <v>595375</v>
      </c>
      <c r="BG27" s="84" t="s">
        <v>828</v>
      </c>
      <c r="BH27" s="84" t="s">
        <v>4807</v>
      </c>
      <c r="BI27" s="84" t="s">
        <v>6384</v>
      </c>
      <c r="BJ27" s="84" t="s">
        <v>6317</v>
      </c>
      <c r="BK27" s="84" t="s">
        <v>2808</v>
      </c>
    </row>
    <row r="28" spans="1:63" s="84" customFormat="1" x14ac:dyDescent="0.3">
      <c r="A28" s="84" t="s">
        <v>4925</v>
      </c>
      <c r="B28" s="84" t="s">
        <v>2001</v>
      </c>
      <c r="C28" s="84" t="s">
        <v>1061</v>
      </c>
      <c r="D28" s="84">
        <v>2018</v>
      </c>
      <c r="E28" s="84">
        <v>24</v>
      </c>
      <c r="F28" s="195" t="s">
        <v>1106</v>
      </c>
      <c r="G28" s="84" t="s">
        <v>1063</v>
      </c>
      <c r="H28" s="84" t="s">
        <v>257</v>
      </c>
      <c r="I28" s="84" t="s">
        <v>265</v>
      </c>
      <c r="K28" s="84">
        <v>0.57999999999999996</v>
      </c>
      <c r="L28" s="84">
        <v>0.29699999999999999</v>
      </c>
      <c r="M28" s="84">
        <v>19</v>
      </c>
      <c r="N28" s="84" t="s">
        <v>1064</v>
      </c>
      <c r="O28" s="84">
        <v>73</v>
      </c>
      <c r="P28" s="84">
        <v>188</v>
      </c>
      <c r="Q28" s="84">
        <v>163</v>
      </c>
      <c r="R28" s="84">
        <v>23</v>
      </c>
      <c r="S28" s="84">
        <v>34</v>
      </c>
      <c r="T28" s="84">
        <v>8</v>
      </c>
      <c r="U28" s="84">
        <v>1</v>
      </c>
      <c r="V28" s="84">
        <v>4</v>
      </c>
      <c r="W28" s="84">
        <v>23</v>
      </c>
      <c r="X28" s="84">
        <v>1</v>
      </c>
      <c r="Y28" s="84">
        <v>1</v>
      </c>
      <c r="Z28" s="84">
        <v>20</v>
      </c>
      <c r="AA28" s="84">
        <v>48</v>
      </c>
      <c r="AB28" s="84">
        <v>0</v>
      </c>
      <c r="AC28" s="84">
        <v>2</v>
      </c>
      <c r="AD28" s="84">
        <v>1</v>
      </c>
      <c r="AE28" s="84">
        <v>1</v>
      </c>
      <c r="AF28" s="84">
        <v>1</v>
      </c>
      <c r="AG28" s="200">
        <v>0.20599999999999999</v>
      </c>
      <c r="AH28" s="200">
        <v>0.30099999999999999</v>
      </c>
      <c r="AI28" s="200">
        <v>0.34100000000000003</v>
      </c>
      <c r="AJ28" s="84">
        <v>0.28899999999999998</v>
      </c>
      <c r="AK28" s="84">
        <v>54</v>
      </c>
      <c r="AL28" s="84">
        <v>16</v>
      </c>
      <c r="AM28" s="84">
        <v>17</v>
      </c>
      <c r="AN28" s="198">
        <v>3</v>
      </c>
      <c r="AO28" s="198">
        <v>4</v>
      </c>
      <c r="AP28" s="84">
        <v>-2</v>
      </c>
      <c r="AQ28" s="84">
        <v>54</v>
      </c>
      <c r="AR28" s="84">
        <v>390</v>
      </c>
      <c r="AS28" s="84">
        <v>26</v>
      </c>
      <c r="AT28" s="84" t="s">
        <v>1075</v>
      </c>
      <c r="AU28" s="84">
        <v>0</v>
      </c>
      <c r="AV28" s="84">
        <v>4</v>
      </c>
      <c r="AW28" s="84" t="s">
        <v>1065</v>
      </c>
      <c r="AX28" s="84">
        <v>140</v>
      </c>
      <c r="AY28" s="200">
        <v>0.2</v>
      </c>
      <c r="AZ28" s="200">
        <v>0.30199999999999999</v>
      </c>
      <c r="BA28" s="200">
        <v>0.32500000000000001</v>
      </c>
      <c r="BB28" s="200">
        <v>0.28399999999999997</v>
      </c>
      <c r="BC28" s="84">
        <v>40</v>
      </c>
      <c r="BD28" s="84">
        <v>13</v>
      </c>
      <c r="BE28" s="84" t="s">
        <v>4926</v>
      </c>
      <c r="BF28" s="84">
        <v>621559</v>
      </c>
      <c r="BG28" s="84" t="s">
        <v>2892</v>
      </c>
      <c r="BH28" s="84" t="s">
        <v>6308</v>
      </c>
      <c r="BI28" s="84" t="s">
        <v>5060</v>
      </c>
      <c r="BJ28" s="84" t="s">
        <v>6947</v>
      </c>
      <c r="BK28" s="84" t="s">
        <v>2467</v>
      </c>
    </row>
    <row r="29" spans="1:63" s="84" customFormat="1" x14ac:dyDescent="0.3">
      <c r="A29" s="84" t="s">
        <v>6320</v>
      </c>
      <c r="B29" s="84" t="s">
        <v>71</v>
      </c>
      <c r="C29" s="84" t="s">
        <v>1065</v>
      </c>
      <c r="D29" s="84">
        <v>2018</v>
      </c>
      <c r="E29" s="84">
        <v>22</v>
      </c>
      <c r="F29" s="195" t="s">
        <v>1107</v>
      </c>
      <c r="G29" s="84" t="s">
        <v>1063</v>
      </c>
      <c r="H29" s="84" t="s">
        <v>257</v>
      </c>
      <c r="I29" s="84" t="s">
        <v>249</v>
      </c>
      <c r="K29" s="84">
        <v>0.69</v>
      </c>
      <c r="L29" s="84">
        <v>0.26900000000000002</v>
      </c>
      <c r="M29" s="84">
        <v>7</v>
      </c>
      <c r="N29" s="84" t="s">
        <v>1064</v>
      </c>
      <c r="O29" s="84">
        <v>118</v>
      </c>
      <c r="P29" s="84">
        <v>244</v>
      </c>
      <c r="Q29" s="84">
        <v>213</v>
      </c>
      <c r="R29" s="84">
        <v>20</v>
      </c>
      <c r="S29" s="84">
        <v>43</v>
      </c>
      <c r="T29" s="84">
        <v>5</v>
      </c>
      <c r="U29" s="84">
        <v>3</v>
      </c>
      <c r="V29" s="84">
        <v>4</v>
      </c>
      <c r="W29" s="84">
        <v>17</v>
      </c>
      <c r="X29" s="84">
        <v>3</v>
      </c>
      <c r="Y29" s="84">
        <v>2</v>
      </c>
      <c r="Z29" s="84">
        <v>24</v>
      </c>
      <c r="AA29" s="84">
        <v>58</v>
      </c>
      <c r="AB29" s="84">
        <v>1</v>
      </c>
      <c r="AC29" s="84">
        <v>3</v>
      </c>
      <c r="AD29" s="84">
        <v>0</v>
      </c>
      <c r="AE29" s="84">
        <v>2</v>
      </c>
      <c r="AF29" s="84">
        <v>3</v>
      </c>
      <c r="AG29" s="200">
        <v>0.20300000000000001</v>
      </c>
      <c r="AH29" s="200">
        <v>0.29199999999999998</v>
      </c>
      <c r="AI29" s="200">
        <v>0.31</v>
      </c>
      <c r="AJ29" s="84">
        <v>0.27400000000000002</v>
      </c>
      <c r="AK29" s="84">
        <v>67</v>
      </c>
      <c r="AL29" s="84">
        <v>16</v>
      </c>
      <c r="AM29" s="84">
        <v>15</v>
      </c>
      <c r="AN29" s="198">
        <v>2</v>
      </c>
      <c r="AO29" s="198">
        <v>2</v>
      </c>
      <c r="AP29" s="84">
        <v>-14</v>
      </c>
      <c r="AQ29" s="84">
        <v>56</v>
      </c>
      <c r="AR29" s="84">
        <v>429</v>
      </c>
      <c r="AS29" s="84">
        <v>27</v>
      </c>
      <c r="AT29" s="84" t="s">
        <v>1075</v>
      </c>
      <c r="AU29" s="84">
        <v>0.01</v>
      </c>
      <c r="AV29" s="84">
        <v>3</v>
      </c>
      <c r="AW29" s="84" t="s">
        <v>1065</v>
      </c>
      <c r="AX29" s="84">
        <v>227</v>
      </c>
      <c r="AY29" s="200">
        <v>0.20799999999999999</v>
      </c>
      <c r="AZ29" s="200">
        <v>0.28199999999999997</v>
      </c>
      <c r="BA29" s="200">
        <v>0.29699999999999999</v>
      </c>
      <c r="BB29" s="200">
        <v>0.26400000000000001</v>
      </c>
      <c r="BC29" s="84">
        <v>60</v>
      </c>
      <c r="BD29" s="84">
        <v>13</v>
      </c>
      <c r="BE29" s="84" t="s">
        <v>6321</v>
      </c>
      <c r="BF29" s="84">
        <v>642707</v>
      </c>
      <c r="BG29" s="84" t="s">
        <v>2903</v>
      </c>
      <c r="BH29" s="84" t="s">
        <v>6322</v>
      </c>
      <c r="BI29" s="84" t="s">
        <v>5068</v>
      </c>
      <c r="BJ29" s="84" t="s">
        <v>6308</v>
      </c>
      <c r="BK29" s="84" t="s">
        <v>2467</v>
      </c>
    </row>
    <row r="30" spans="1:63" s="84" customFormat="1" x14ac:dyDescent="0.3">
      <c r="A30" s="84" t="s">
        <v>450</v>
      </c>
      <c r="B30" s="84" t="s">
        <v>148</v>
      </c>
      <c r="C30" s="84" t="s">
        <v>1065</v>
      </c>
      <c r="D30" s="84">
        <v>2018</v>
      </c>
      <c r="E30" s="84">
        <v>35</v>
      </c>
      <c r="F30" s="195"/>
      <c r="G30" s="84" t="s">
        <v>1063</v>
      </c>
      <c r="H30" s="84" t="s">
        <v>257</v>
      </c>
      <c r="K30" s="84">
        <v>0.71</v>
      </c>
      <c r="L30" s="84">
        <v>0.29699999999999999</v>
      </c>
      <c r="M30" s="84">
        <v>19</v>
      </c>
      <c r="N30" s="84" t="s">
        <v>1064</v>
      </c>
      <c r="O30" s="84">
        <v>81</v>
      </c>
      <c r="P30" s="84">
        <v>208</v>
      </c>
      <c r="Q30" s="84">
        <v>185</v>
      </c>
      <c r="R30" s="84">
        <v>21</v>
      </c>
      <c r="S30" s="84">
        <v>39</v>
      </c>
      <c r="T30" s="84">
        <v>8</v>
      </c>
      <c r="U30" s="84">
        <v>1</v>
      </c>
      <c r="V30" s="84">
        <v>7</v>
      </c>
      <c r="W30" s="84">
        <v>22</v>
      </c>
      <c r="X30" s="84">
        <v>3</v>
      </c>
      <c r="Y30" s="84">
        <v>1</v>
      </c>
      <c r="Z30" s="84">
        <v>17</v>
      </c>
      <c r="AA30" s="84">
        <v>57</v>
      </c>
      <c r="AB30" s="84">
        <v>1</v>
      </c>
      <c r="AC30" s="84">
        <v>2</v>
      </c>
      <c r="AD30" s="84">
        <v>1</v>
      </c>
      <c r="AE30" s="84">
        <v>2</v>
      </c>
      <c r="AF30" s="84">
        <v>4</v>
      </c>
      <c r="AG30" s="200">
        <v>0.20699999999999999</v>
      </c>
      <c r="AH30" s="200">
        <v>0.27800000000000002</v>
      </c>
      <c r="AI30" s="200">
        <v>0.36199999999999999</v>
      </c>
      <c r="AJ30" s="84">
        <v>0.28100000000000003</v>
      </c>
      <c r="AK30" s="84">
        <v>59</v>
      </c>
      <c r="AL30" s="84">
        <v>16</v>
      </c>
      <c r="AM30" s="84">
        <v>17</v>
      </c>
      <c r="AN30" s="198">
        <v>4</v>
      </c>
      <c r="AO30" s="198">
        <v>4</v>
      </c>
      <c r="AP30" s="84">
        <v>-3</v>
      </c>
      <c r="AQ30" s="84">
        <v>57</v>
      </c>
      <c r="AR30" s="84">
        <v>400</v>
      </c>
      <c r="AS30" s="84">
        <v>28</v>
      </c>
      <c r="AT30" s="84" t="s">
        <v>1075</v>
      </c>
      <c r="AU30" s="84">
        <v>0.02</v>
      </c>
      <c r="AV30" s="84">
        <v>0</v>
      </c>
      <c r="AW30" s="84" t="s">
        <v>1065</v>
      </c>
      <c r="AX30" s="84">
        <v>312</v>
      </c>
      <c r="AY30" s="200">
        <v>0.22500000000000001</v>
      </c>
      <c r="AZ30" s="200">
        <v>0.26</v>
      </c>
      <c r="BA30" s="200">
        <v>0.35299999999999998</v>
      </c>
      <c r="BB30" s="200">
        <v>0.26300000000000001</v>
      </c>
      <c r="BC30" s="84">
        <v>82</v>
      </c>
      <c r="BD30" s="84">
        <v>16</v>
      </c>
      <c r="BE30" s="84" t="s">
        <v>1535</v>
      </c>
      <c r="BF30" s="84">
        <v>489267</v>
      </c>
      <c r="BG30" s="84" t="s">
        <v>6702</v>
      </c>
      <c r="BH30" s="84" t="s">
        <v>2752</v>
      </c>
      <c r="BI30" s="84" t="s">
        <v>6318</v>
      </c>
      <c r="BJ30" s="84" t="s">
        <v>2930</v>
      </c>
      <c r="BK30" s="84" t="s">
        <v>6914</v>
      </c>
    </row>
    <row r="31" spans="1:63" s="84" customFormat="1" x14ac:dyDescent="0.3">
      <c r="A31" s="84" t="s">
        <v>505</v>
      </c>
      <c r="B31" s="84" t="s">
        <v>14</v>
      </c>
      <c r="C31" s="84" t="s">
        <v>1065</v>
      </c>
      <c r="D31" s="84">
        <v>2018</v>
      </c>
      <c r="E31" s="84">
        <v>27</v>
      </c>
      <c r="F31" s="195" t="s">
        <v>1089</v>
      </c>
      <c r="G31" s="84" t="s">
        <v>1063</v>
      </c>
      <c r="H31" s="84" t="s">
        <v>257</v>
      </c>
      <c r="I31" s="84" t="s">
        <v>253</v>
      </c>
      <c r="K31" s="84">
        <v>0.53</v>
      </c>
      <c r="L31" s="84">
        <v>0.314</v>
      </c>
      <c r="M31" s="84">
        <v>22</v>
      </c>
      <c r="N31" s="84" t="s">
        <v>1064</v>
      </c>
      <c r="O31" s="84">
        <v>78</v>
      </c>
      <c r="P31" s="84">
        <v>188</v>
      </c>
      <c r="Q31" s="84">
        <v>170</v>
      </c>
      <c r="R31" s="84">
        <v>19</v>
      </c>
      <c r="S31" s="84">
        <v>38</v>
      </c>
      <c r="T31" s="84">
        <v>7</v>
      </c>
      <c r="U31" s="84">
        <v>1</v>
      </c>
      <c r="V31" s="84">
        <v>4</v>
      </c>
      <c r="W31" s="84">
        <v>16</v>
      </c>
      <c r="X31" s="84">
        <v>1</v>
      </c>
      <c r="Y31" s="84">
        <v>1</v>
      </c>
      <c r="Z31" s="84">
        <v>15</v>
      </c>
      <c r="AA31" s="84">
        <v>48</v>
      </c>
      <c r="AB31" s="84">
        <v>1</v>
      </c>
      <c r="AC31" s="84">
        <v>2</v>
      </c>
      <c r="AD31" s="84">
        <v>2</v>
      </c>
      <c r="AE31" s="84">
        <v>1</v>
      </c>
      <c r="AF31" s="84">
        <v>4</v>
      </c>
      <c r="AG31" s="200">
        <v>0.223</v>
      </c>
      <c r="AH31" s="200">
        <v>0.29299999999999998</v>
      </c>
      <c r="AI31" s="200">
        <v>0.35099999999999998</v>
      </c>
      <c r="AJ31" s="84">
        <v>0.28599999999999998</v>
      </c>
      <c r="AK31" s="84">
        <v>54</v>
      </c>
      <c r="AL31" s="84">
        <v>16</v>
      </c>
      <c r="AM31" s="84">
        <v>16</v>
      </c>
      <c r="AN31" s="198">
        <v>3</v>
      </c>
      <c r="AO31" s="198">
        <v>3</v>
      </c>
      <c r="AP31" s="84">
        <v>-5</v>
      </c>
      <c r="AQ31" s="84">
        <v>58</v>
      </c>
      <c r="AR31" s="84">
        <v>411</v>
      </c>
      <c r="AS31" s="84">
        <v>29</v>
      </c>
      <c r="AT31" s="84" t="s">
        <v>1075</v>
      </c>
      <c r="AU31" s="84">
        <v>0</v>
      </c>
      <c r="AV31" s="84">
        <v>3</v>
      </c>
      <c r="AW31" s="84" t="s">
        <v>1065</v>
      </c>
      <c r="AX31" s="84">
        <v>130</v>
      </c>
      <c r="AY31" s="200">
        <v>0.23</v>
      </c>
      <c r="AZ31" s="200">
        <v>0.32600000000000001</v>
      </c>
      <c r="BA31" s="200">
        <v>0.30099999999999999</v>
      </c>
      <c r="BB31" s="200">
        <v>0.28999999999999998</v>
      </c>
      <c r="BC31" s="84">
        <v>38</v>
      </c>
      <c r="BD31" s="84">
        <v>13</v>
      </c>
      <c r="BE31" s="84" t="s">
        <v>4821</v>
      </c>
      <c r="BF31" s="84">
        <v>608703</v>
      </c>
      <c r="BG31" s="84" t="s">
        <v>781</v>
      </c>
      <c r="BH31" s="84" t="s">
        <v>6323</v>
      </c>
      <c r="BI31" s="84" t="s">
        <v>6309</v>
      </c>
      <c r="BJ31" s="84" t="s">
        <v>6324</v>
      </c>
      <c r="BK31" s="84" t="s">
        <v>2882</v>
      </c>
    </row>
    <row r="32" spans="1:63" s="84" customFormat="1" x14ac:dyDescent="0.3">
      <c r="A32" s="84" t="s">
        <v>2965</v>
      </c>
      <c r="B32" s="84" t="s">
        <v>161</v>
      </c>
      <c r="C32" s="84" t="s">
        <v>1065</v>
      </c>
      <c r="D32" s="84">
        <v>2018</v>
      </c>
      <c r="E32" s="84">
        <v>28</v>
      </c>
      <c r="F32" s="195" t="s">
        <v>1116</v>
      </c>
      <c r="G32" s="84" t="s">
        <v>1063</v>
      </c>
      <c r="H32" s="84" t="s">
        <v>257</v>
      </c>
      <c r="K32" s="84">
        <v>0.74</v>
      </c>
      <c r="L32" s="84">
        <v>0.29699999999999999</v>
      </c>
      <c r="M32" s="84">
        <v>19</v>
      </c>
      <c r="N32" s="84" t="s">
        <v>1064</v>
      </c>
      <c r="O32" s="84">
        <v>65</v>
      </c>
      <c r="P32" s="84">
        <v>220</v>
      </c>
      <c r="Q32" s="84">
        <v>205</v>
      </c>
      <c r="R32" s="84">
        <v>24</v>
      </c>
      <c r="S32" s="84">
        <v>48</v>
      </c>
      <c r="T32" s="84">
        <v>8</v>
      </c>
      <c r="U32" s="84">
        <v>2</v>
      </c>
      <c r="V32" s="84">
        <v>4</v>
      </c>
      <c r="W32" s="84">
        <v>19</v>
      </c>
      <c r="X32" s="84">
        <v>3</v>
      </c>
      <c r="Y32" s="84">
        <v>2</v>
      </c>
      <c r="Z32" s="84">
        <v>10</v>
      </c>
      <c r="AA32" s="84">
        <v>42</v>
      </c>
      <c r="AB32" s="84">
        <v>2</v>
      </c>
      <c r="AC32" s="84">
        <v>2</v>
      </c>
      <c r="AD32" s="84">
        <v>1</v>
      </c>
      <c r="AE32" s="84">
        <v>1</v>
      </c>
      <c r="AF32" s="84">
        <v>5</v>
      </c>
      <c r="AG32" s="200">
        <v>0.23200000000000001</v>
      </c>
      <c r="AH32" s="200">
        <v>0.27200000000000002</v>
      </c>
      <c r="AI32" s="200">
        <v>0.35699999999999998</v>
      </c>
      <c r="AJ32" s="84">
        <v>0.27500000000000002</v>
      </c>
      <c r="AK32" s="84">
        <v>60</v>
      </c>
      <c r="AL32" s="84">
        <v>15</v>
      </c>
      <c r="AM32" s="84">
        <v>16</v>
      </c>
      <c r="AN32" s="198">
        <v>4</v>
      </c>
      <c r="AO32" s="198">
        <v>5</v>
      </c>
      <c r="AP32" s="84">
        <v>-5</v>
      </c>
      <c r="AQ32" s="84">
        <v>61</v>
      </c>
      <c r="AR32" s="84">
        <v>409</v>
      </c>
      <c r="AS32" s="84">
        <v>30</v>
      </c>
      <c r="AT32" s="84" t="s">
        <v>1075</v>
      </c>
      <c r="AU32" s="84">
        <v>-0.04</v>
      </c>
      <c r="AV32" s="84">
        <v>-6</v>
      </c>
      <c r="AW32" s="84" t="s">
        <v>1065</v>
      </c>
      <c r="AX32" s="84">
        <v>178</v>
      </c>
      <c r="AY32" s="200">
        <v>0.251</v>
      </c>
      <c r="AZ32" s="200">
        <v>0.29799999999999999</v>
      </c>
      <c r="BA32" s="200">
        <v>0.41899999999999998</v>
      </c>
      <c r="BB32" s="200">
        <v>0.311</v>
      </c>
      <c r="BC32" s="84">
        <v>55</v>
      </c>
      <c r="BD32" s="84">
        <v>21</v>
      </c>
      <c r="BE32" s="84" t="s">
        <v>3109</v>
      </c>
      <c r="BF32" s="84">
        <v>605113</v>
      </c>
      <c r="BG32" s="84" t="s">
        <v>827</v>
      </c>
      <c r="BH32" s="84" t="s">
        <v>6319</v>
      </c>
      <c r="BI32" s="84" t="s">
        <v>5080</v>
      </c>
      <c r="BJ32" s="84" t="s">
        <v>1351</v>
      </c>
      <c r="BK32" s="84" t="s">
        <v>2891</v>
      </c>
    </row>
    <row r="33" spans="1:63" s="84" customFormat="1" x14ac:dyDescent="0.3">
      <c r="A33" s="84" t="s">
        <v>223</v>
      </c>
      <c r="B33" s="84" t="s">
        <v>458</v>
      </c>
      <c r="C33" s="84" t="s">
        <v>1103</v>
      </c>
      <c r="D33" s="84">
        <v>2018</v>
      </c>
      <c r="E33" s="84">
        <v>35</v>
      </c>
      <c r="F33" s="195"/>
      <c r="G33" s="84" t="s">
        <v>1063</v>
      </c>
      <c r="H33" s="84" t="s">
        <v>257</v>
      </c>
      <c r="K33" s="84">
        <v>0.67</v>
      </c>
      <c r="L33" s="84">
        <v>0.29699999999999999</v>
      </c>
      <c r="M33" s="84">
        <v>19</v>
      </c>
      <c r="N33" s="84" t="s">
        <v>1064</v>
      </c>
      <c r="O33" s="84">
        <v>40</v>
      </c>
      <c r="P33" s="84">
        <v>113</v>
      </c>
      <c r="Q33" s="84">
        <v>100</v>
      </c>
      <c r="R33" s="84">
        <v>12</v>
      </c>
      <c r="S33" s="84">
        <v>22</v>
      </c>
      <c r="T33" s="84">
        <v>4</v>
      </c>
      <c r="U33" s="84">
        <v>0</v>
      </c>
      <c r="V33" s="84">
        <v>3</v>
      </c>
      <c r="W33" s="84">
        <v>13</v>
      </c>
      <c r="X33" s="84">
        <v>1</v>
      </c>
      <c r="Y33" s="84">
        <v>1</v>
      </c>
      <c r="Z33" s="84">
        <v>11</v>
      </c>
      <c r="AA33" s="84">
        <v>21</v>
      </c>
      <c r="AB33" s="84">
        <v>0</v>
      </c>
      <c r="AC33" s="84">
        <v>1</v>
      </c>
      <c r="AD33" s="84">
        <v>1</v>
      </c>
      <c r="AE33" s="84">
        <v>2</v>
      </c>
      <c r="AF33" s="84">
        <v>2</v>
      </c>
      <c r="AG33" s="200">
        <v>0.221</v>
      </c>
      <c r="AH33" s="200">
        <v>0.29499999999999998</v>
      </c>
      <c r="AI33" s="200">
        <v>0.36699999999999999</v>
      </c>
      <c r="AJ33" s="84">
        <v>0.29199999999999998</v>
      </c>
      <c r="AK33" s="84">
        <v>33</v>
      </c>
      <c r="AL33" s="84">
        <v>12</v>
      </c>
      <c r="AM33" s="84">
        <v>12</v>
      </c>
      <c r="AN33" s="198">
        <v>2</v>
      </c>
      <c r="AO33" s="198">
        <v>2</v>
      </c>
      <c r="AP33" s="84">
        <v>-1</v>
      </c>
      <c r="AQ33" s="84">
        <v>67</v>
      </c>
      <c r="AR33" s="84">
        <v>460</v>
      </c>
      <c r="AS33" s="84">
        <v>31</v>
      </c>
      <c r="AT33" s="84" t="s">
        <v>1061</v>
      </c>
      <c r="AU33" s="84">
        <v>0</v>
      </c>
      <c r="AV33" s="84">
        <v>1</v>
      </c>
      <c r="AW33" s="84" t="s">
        <v>1065</v>
      </c>
      <c r="AX33" s="84">
        <v>106</v>
      </c>
      <c r="AY33" s="200">
        <v>0.253</v>
      </c>
      <c r="AZ33" s="200">
        <v>0.30199999999999999</v>
      </c>
      <c r="BA33" s="200">
        <v>0.35799999999999998</v>
      </c>
      <c r="BB33" s="200">
        <v>0.28999999999999998</v>
      </c>
      <c r="BC33" s="84">
        <v>31</v>
      </c>
      <c r="BD33" s="84">
        <v>12</v>
      </c>
      <c r="BE33" s="84" t="s">
        <v>1396</v>
      </c>
      <c r="BF33" s="84">
        <v>452220</v>
      </c>
      <c r="BG33" s="84" t="s">
        <v>831</v>
      </c>
      <c r="BH33" s="84" t="s">
        <v>1083</v>
      </c>
      <c r="BI33" s="84" t="s">
        <v>1380</v>
      </c>
      <c r="BJ33" s="84" t="s">
        <v>6723</v>
      </c>
      <c r="BK33" s="84" t="s">
        <v>2924</v>
      </c>
    </row>
    <row r="34" spans="1:63" s="84" customFormat="1" x14ac:dyDescent="0.3">
      <c r="A34" s="84" t="s">
        <v>302</v>
      </c>
      <c r="B34" s="84" t="s">
        <v>306</v>
      </c>
      <c r="C34" s="84" t="s">
        <v>1065</v>
      </c>
      <c r="D34" s="84">
        <v>2018</v>
      </c>
      <c r="E34" s="84">
        <v>27</v>
      </c>
      <c r="F34" s="195" t="s">
        <v>1085</v>
      </c>
      <c r="G34" s="84" t="s">
        <v>1063</v>
      </c>
      <c r="H34" s="84" t="s">
        <v>257</v>
      </c>
      <c r="K34" s="84">
        <v>0.43</v>
      </c>
      <c r="L34" s="84">
        <v>0.29699999999999999</v>
      </c>
      <c r="M34" s="84">
        <v>19</v>
      </c>
      <c r="N34" s="84" t="s">
        <v>1064</v>
      </c>
      <c r="O34" s="84">
        <v>56</v>
      </c>
      <c r="P34" s="84">
        <v>162</v>
      </c>
      <c r="Q34" s="84">
        <v>150</v>
      </c>
      <c r="R34" s="84">
        <v>15</v>
      </c>
      <c r="S34" s="84">
        <v>36</v>
      </c>
      <c r="T34" s="84">
        <v>10</v>
      </c>
      <c r="U34" s="84">
        <v>0</v>
      </c>
      <c r="V34" s="84">
        <v>2</v>
      </c>
      <c r="W34" s="84">
        <v>18</v>
      </c>
      <c r="X34" s="84">
        <v>1</v>
      </c>
      <c r="Y34" s="84">
        <v>2</v>
      </c>
      <c r="Z34" s="84">
        <v>8</v>
      </c>
      <c r="AA34" s="84">
        <v>41</v>
      </c>
      <c r="AB34" s="84">
        <v>0</v>
      </c>
      <c r="AC34" s="84">
        <v>2</v>
      </c>
      <c r="AD34" s="84">
        <v>2</v>
      </c>
      <c r="AE34" s="84">
        <v>1</v>
      </c>
      <c r="AF34" s="84">
        <v>3</v>
      </c>
      <c r="AG34" s="200">
        <v>0.23400000000000001</v>
      </c>
      <c r="AH34" s="200">
        <v>0.27900000000000003</v>
      </c>
      <c r="AI34" s="200">
        <v>0.34300000000000003</v>
      </c>
      <c r="AJ34" s="84">
        <v>0.27400000000000002</v>
      </c>
      <c r="AK34" s="84">
        <v>44</v>
      </c>
      <c r="AL34" s="84">
        <v>12</v>
      </c>
      <c r="AM34" s="84">
        <v>13</v>
      </c>
      <c r="AN34" s="198">
        <v>3</v>
      </c>
      <c r="AO34" s="198">
        <v>3</v>
      </c>
      <c r="AP34" s="84">
        <v>-4</v>
      </c>
      <c r="AQ34" s="84">
        <v>68</v>
      </c>
      <c r="AR34" s="84">
        <v>457</v>
      </c>
      <c r="AS34" s="84">
        <v>32</v>
      </c>
      <c r="AT34" s="84" t="s">
        <v>1061</v>
      </c>
      <c r="AU34" s="84">
        <v>-0.01</v>
      </c>
      <c r="AV34" s="84">
        <v>4</v>
      </c>
      <c r="AW34" s="84" t="s">
        <v>1065</v>
      </c>
      <c r="AX34" s="84">
        <v>75</v>
      </c>
      <c r="AY34" s="200">
        <v>0.26800000000000002</v>
      </c>
      <c r="AZ34" s="200">
        <v>0.28799999999999998</v>
      </c>
      <c r="BA34" s="200">
        <v>0.36599999999999999</v>
      </c>
      <c r="BB34" s="200">
        <v>0.27900000000000003</v>
      </c>
      <c r="BC34" s="84">
        <v>21</v>
      </c>
      <c r="BD34" s="84">
        <v>8</v>
      </c>
      <c r="BE34" s="84" t="s">
        <v>6552</v>
      </c>
      <c r="BF34" s="84">
        <v>506703</v>
      </c>
      <c r="BG34" s="84" t="s">
        <v>814</v>
      </c>
      <c r="BH34" s="84" t="s">
        <v>6553</v>
      </c>
      <c r="BI34" s="84" t="s">
        <v>4822</v>
      </c>
      <c r="BJ34" s="84" t="s">
        <v>6324</v>
      </c>
      <c r="BK34" s="84" t="s">
        <v>2869</v>
      </c>
    </row>
    <row r="35" spans="1:63" s="84" customFormat="1" x14ac:dyDescent="0.3">
      <c r="A35" s="84" t="s">
        <v>6326</v>
      </c>
      <c r="B35" s="84" t="s">
        <v>896</v>
      </c>
      <c r="C35" s="84" t="s">
        <v>1065</v>
      </c>
      <c r="D35" s="84">
        <v>2018</v>
      </c>
      <c r="E35" s="84">
        <v>27</v>
      </c>
      <c r="F35" s="195"/>
      <c r="G35" s="84" t="s">
        <v>1063</v>
      </c>
      <c r="H35" s="84" t="s">
        <v>257</v>
      </c>
      <c r="K35" s="84">
        <v>0.11</v>
      </c>
      <c r="L35" s="84">
        <v>0.29699999999999999</v>
      </c>
      <c r="M35" s="84">
        <v>19</v>
      </c>
      <c r="N35" s="84" t="s">
        <v>1064</v>
      </c>
      <c r="O35" s="84">
        <v>43</v>
      </c>
      <c r="P35" s="84">
        <v>119</v>
      </c>
      <c r="Q35" s="84">
        <v>106</v>
      </c>
      <c r="R35" s="84">
        <v>14</v>
      </c>
      <c r="S35" s="84">
        <v>24</v>
      </c>
      <c r="T35" s="84">
        <v>5</v>
      </c>
      <c r="U35" s="84">
        <v>1</v>
      </c>
      <c r="V35" s="84">
        <v>2</v>
      </c>
      <c r="W35" s="84">
        <v>10</v>
      </c>
      <c r="X35" s="84">
        <v>2</v>
      </c>
      <c r="Y35" s="84">
        <v>1</v>
      </c>
      <c r="Z35" s="84">
        <v>9</v>
      </c>
      <c r="AA35" s="84">
        <v>27</v>
      </c>
      <c r="AB35" s="84">
        <v>0</v>
      </c>
      <c r="AC35" s="84">
        <v>3</v>
      </c>
      <c r="AD35" s="84">
        <v>1</v>
      </c>
      <c r="AE35" s="84">
        <v>1</v>
      </c>
      <c r="AF35" s="84">
        <v>2</v>
      </c>
      <c r="AG35" s="200">
        <v>0.21199999999999999</v>
      </c>
      <c r="AH35" s="200">
        <v>0.3</v>
      </c>
      <c r="AI35" s="200">
        <v>0.33400000000000002</v>
      </c>
      <c r="AJ35" s="84">
        <v>0.28599999999999998</v>
      </c>
      <c r="AK35" s="84">
        <v>34</v>
      </c>
      <c r="AL35" s="84">
        <v>12</v>
      </c>
      <c r="AM35" s="84">
        <v>12</v>
      </c>
      <c r="AN35" s="198">
        <v>2</v>
      </c>
      <c r="AO35" s="198">
        <v>2</v>
      </c>
      <c r="AP35" s="84">
        <v>-1</v>
      </c>
      <c r="AQ35" s="84">
        <v>69</v>
      </c>
      <c r="AR35" s="84">
        <v>472</v>
      </c>
      <c r="AS35" s="84">
        <v>33</v>
      </c>
      <c r="AT35" s="84" t="s">
        <v>1061</v>
      </c>
      <c r="AU35" s="84">
        <v>0.03</v>
      </c>
      <c r="AV35" s="84">
        <v>10</v>
      </c>
      <c r="AW35" s="84" t="s">
        <v>1065</v>
      </c>
      <c r="AX35" s="84">
        <v>12</v>
      </c>
      <c r="AY35" s="200">
        <v>0.111</v>
      </c>
      <c r="AZ35" s="200">
        <v>0.33300000000000002</v>
      </c>
      <c r="BA35" s="200">
        <v>0.111</v>
      </c>
      <c r="BB35" s="200">
        <v>0.26</v>
      </c>
      <c r="BC35" s="84">
        <v>3</v>
      </c>
      <c r="BD35" s="84">
        <v>2</v>
      </c>
      <c r="BE35" s="84" t="s">
        <v>6327</v>
      </c>
      <c r="BF35" s="84">
        <v>572227</v>
      </c>
      <c r="BG35" s="84" t="s">
        <v>817</v>
      </c>
      <c r="BH35" s="84" t="s">
        <v>6324</v>
      </c>
      <c r="BI35" s="84" t="s">
        <v>6325</v>
      </c>
      <c r="BJ35" s="84" t="s">
        <v>2629</v>
      </c>
      <c r="BK35" s="84" t="s">
        <v>2869</v>
      </c>
    </row>
    <row r="36" spans="1:63" s="84" customFormat="1" x14ac:dyDescent="0.3">
      <c r="A36" s="84" t="s">
        <v>6328</v>
      </c>
      <c r="B36" s="84" t="s">
        <v>83</v>
      </c>
      <c r="C36" s="84" t="s">
        <v>1065</v>
      </c>
      <c r="D36" s="84">
        <v>2018</v>
      </c>
      <c r="E36" s="84">
        <v>25</v>
      </c>
      <c r="F36" s="195" t="s">
        <v>1116</v>
      </c>
      <c r="G36" s="84" t="s">
        <v>1063</v>
      </c>
      <c r="H36" s="84" t="s">
        <v>257</v>
      </c>
      <c r="K36" s="84">
        <v>0.05</v>
      </c>
      <c r="L36" s="84">
        <v>0.29699999999999999</v>
      </c>
      <c r="M36" s="84">
        <v>19</v>
      </c>
      <c r="N36" s="84" t="s">
        <v>1064</v>
      </c>
      <c r="O36" s="84">
        <v>42</v>
      </c>
      <c r="P36" s="84">
        <v>132</v>
      </c>
      <c r="Q36" s="84">
        <v>119</v>
      </c>
      <c r="R36" s="84">
        <v>14</v>
      </c>
      <c r="S36" s="84">
        <v>27</v>
      </c>
      <c r="T36" s="84">
        <v>6</v>
      </c>
      <c r="U36" s="84">
        <v>1</v>
      </c>
      <c r="V36" s="84">
        <v>2</v>
      </c>
      <c r="W36" s="84">
        <v>11</v>
      </c>
      <c r="X36" s="84">
        <v>2</v>
      </c>
      <c r="Y36" s="84">
        <v>1</v>
      </c>
      <c r="Z36" s="84">
        <v>10</v>
      </c>
      <c r="AA36" s="84">
        <v>30</v>
      </c>
      <c r="AB36" s="84">
        <v>1</v>
      </c>
      <c r="AC36" s="84">
        <v>1</v>
      </c>
      <c r="AD36" s="84">
        <v>1</v>
      </c>
      <c r="AE36" s="84">
        <v>1</v>
      </c>
      <c r="AF36" s="84">
        <v>2</v>
      </c>
      <c r="AG36" s="200">
        <v>0.222</v>
      </c>
      <c r="AH36" s="200">
        <v>0.28699999999999998</v>
      </c>
      <c r="AI36" s="200">
        <v>0.33900000000000002</v>
      </c>
      <c r="AJ36" s="84">
        <v>0.27900000000000003</v>
      </c>
      <c r="AK36" s="84">
        <v>37</v>
      </c>
      <c r="AL36" s="84">
        <v>12</v>
      </c>
      <c r="AM36" s="84">
        <v>12</v>
      </c>
      <c r="AN36" s="198">
        <v>2</v>
      </c>
      <c r="AO36" s="198">
        <v>2</v>
      </c>
      <c r="AP36" s="84">
        <v>-2</v>
      </c>
      <c r="AQ36" s="84">
        <v>71</v>
      </c>
      <c r="AR36" s="84">
        <v>480</v>
      </c>
      <c r="AS36" s="84">
        <v>34</v>
      </c>
      <c r="AT36" s="84" t="s">
        <v>1061</v>
      </c>
      <c r="AU36" s="84">
        <v>0.28000000000000003</v>
      </c>
      <c r="AV36" s="84">
        <v>12</v>
      </c>
      <c r="AW36" s="84" t="s">
        <v>1065</v>
      </c>
      <c r="AX36" s="84">
        <v>5</v>
      </c>
      <c r="AY36" s="200">
        <v>0</v>
      </c>
      <c r="AZ36" s="200">
        <v>0</v>
      </c>
      <c r="BA36" s="200">
        <v>0</v>
      </c>
      <c r="BB36" s="200">
        <v>0</v>
      </c>
      <c r="BC36" s="84">
        <v>0</v>
      </c>
      <c r="BD36" s="84">
        <v>0</v>
      </c>
      <c r="BE36" s="84" t="s">
        <v>6329</v>
      </c>
      <c r="BF36" s="84">
        <v>595373</v>
      </c>
      <c r="BG36" s="84" t="s">
        <v>2871</v>
      </c>
      <c r="BH36" s="84" t="s">
        <v>6324</v>
      </c>
      <c r="BI36" s="84" t="s">
        <v>5215</v>
      </c>
      <c r="BJ36" s="84" t="s">
        <v>6323</v>
      </c>
      <c r="BK36" s="84" t="s">
        <v>2459</v>
      </c>
    </row>
    <row r="37" spans="1:63" s="84" customFormat="1" x14ac:dyDescent="0.3">
      <c r="A37" s="84" t="s">
        <v>385</v>
      </c>
      <c r="B37" s="84" t="s">
        <v>371</v>
      </c>
      <c r="C37" s="84" t="s">
        <v>1065</v>
      </c>
      <c r="D37" s="84">
        <v>2018</v>
      </c>
      <c r="E37" s="84">
        <v>31</v>
      </c>
      <c r="F37" s="195"/>
      <c r="G37" s="84" t="s">
        <v>1063</v>
      </c>
      <c r="H37" s="84" t="s">
        <v>257</v>
      </c>
      <c r="K37" s="84">
        <v>0.54</v>
      </c>
      <c r="L37" s="84">
        <v>0.29699999999999999</v>
      </c>
      <c r="M37" s="84">
        <v>19</v>
      </c>
      <c r="N37" s="84" t="s">
        <v>1064</v>
      </c>
      <c r="O37" s="84">
        <v>48</v>
      </c>
      <c r="P37" s="84">
        <v>135</v>
      </c>
      <c r="Q37" s="84">
        <v>124</v>
      </c>
      <c r="R37" s="84">
        <v>15</v>
      </c>
      <c r="S37" s="84">
        <v>28</v>
      </c>
      <c r="T37" s="84">
        <v>5</v>
      </c>
      <c r="U37" s="84">
        <v>1</v>
      </c>
      <c r="V37" s="84">
        <v>2</v>
      </c>
      <c r="W37" s="84">
        <v>11</v>
      </c>
      <c r="X37" s="84">
        <v>4</v>
      </c>
      <c r="Y37" s="84">
        <v>1</v>
      </c>
      <c r="Z37" s="84">
        <v>9</v>
      </c>
      <c r="AA37" s="84">
        <v>29</v>
      </c>
      <c r="AB37" s="84">
        <v>1</v>
      </c>
      <c r="AC37" s="84">
        <v>1</v>
      </c>
      <c r="AD37" s="84">
        <v>0</v>
      </c>
      <c r="AE37" s="84">
        <v>1</v>
      </c>
      <c r="AF37" s="84">
        <v>2</v>
      </c>
      <c r="AG37" s="200">
        <v>0.223</v>
      </c>
      <c r="AH37" s="200">
        <v>0.28499999999999998</v>
      </c>
      <c r="AI37" s="200">
        <v>0.32100000000000001</v>
      </c>
      <c r="AJ37" s="84">
        <v>0.27200000000000002</v>
      </c>
      <c r="AK37" s="84">
        <v>37</v>
      </c>
      <c r="AL37" s="84">
        <v>11</v>
      </c>
      <c r="AM37" s="84">
        <v>11</v>
      </c>
      <c r="AN37" s="198">
        <v>3</v>
      </c>
      <c r="AO37" s="198">
        <v>3</v>
      </c>
      <c r="AP37" s="84">
        <v>-3</v>
      </c>
      <c r="AQ37" s="84">
        <v>72</v>
      </c>
      <c r="AR37" s="84">
        <v>498</v>
      </c>
      <c r="AS37" s="84">
        <v>35</v>
      </c>
      <c r="AT37" s="84" t="s">
        <v>1061</v>
      </c>
      <c r="AU37" s="84">
        <v>0.04</v>
      </c>
      <c r="AV37" s="84">
        <v>7</v>
      </c>
      <c r="AW37" s="84" t="s">
        <v>1065</v>
      </c>
      <c r="AX37" s="84">
        <v>62</v>
      </c>
      <c r="AY37" s="200">
        <v>0.19</v>
      </c>
      <c r="AZ37" s="200">
        <v>0.24199999999999999</v>
      </c>
      <c r="BA37" s="200">
        <v>0.27600000000000002</v>
      </c>
      <c r="BB37" s="200">
        <v>0.23400000000000001</v>
      </c>
      <c r="BC37" s="84">
        <v>15</v>
      </c>
      <c r="BD37" s="84">
        <v>4</v>
      </c>
      <c r="BE37" s="84" t="s">
        <v>1352</v>
      </c>
      <c r="BF37" s="84">
        <v>488818</v>
      </c>
      <c r="BG37" s="84" t="s">
        <v>707</v>
      </c>
      <c r="BH37" s="84" t="s">
        <v>3217</v>
      </c>
      <c r="BI37" s="84" t="s">
        <v>3244</v>
      </c>
      <c r="BJ37" s="84" t="s">
        <v>3705</v>
      </c>
      <c r="BK37" s="84" t="s">
        <v>2883</v>
      </c>
    </row>
    <row r="38" spans="1:63" s="84" customFormat="1" x14ac:dyDescent="0.3">
      <c r="A38" s="84" t="s">
        <v>867</v>
      </c>
      <c r="B38" s="84" t="s">
        <v>24</v>
      </c>
      <c r="C38" s="84" t="s">
        <v>1065</v>
      </c>
      <c r="D38" s="84">
        <v>2018</v>
      </c>
      <c r="E38" s="84">
        <v>29</v>
      </c>
      <c r="F38" s="195" t="s">
        <v>1101</v>
      </c>
      <c r="G38" s="84" t="s">
        <v>1063</v>
      </c>
      <c r="H38" s="84" t="s">
        <v>257</v>
      </c>
      <c r="K38" s="84">
        <v>0.28000000000000003</v>
      </c>
      <c r="L38" s="84">
        <v>0.29699999999999999</v>
      </c>
      <c r="M38" s="84">
        <v>19</v>
      </c>
      <c r="N38" s="84" t="s">
        <v>1064</v>
      </c>
      <c r="O38" s="84">
        <v>44</v>
      </c>
      <c r="P38" s="84">
        <v>118</v>
      </c>
      <c r="Q38" s="84">
        <v>110</v>
      </c>
      <c r="R38" s="84">
        <v>11</v>
      </c>
      <c r="S38" s="84">
        <v>27</v>
      </c>
      <c r="T38" s="84">
        <v>5</v>
      </c>
      <c r="U38" s="84">
        <v>0</v>
      </c>
      <c r="V38" s="84">
        <v>2</v>
      </c>
      <c r="W38" s="84">
        <v>11</v>
      </c>
      <c r="X38" s="84">
        <v>2</v>
      </c>
      <c r="Y38" s="84">
        <v>1</v>
      </c>
      <c r="Z38" s="84">
        <v>6</v>
      </c>
      <c r="AA38" s="84">
        <v>24</v>
      </c>
      <c r="AB38" s="84">
        <v>0</v>
      </c>
      <c r="AC38" s="84">
        <v>1</v>
      </c>
      <c r="AD38" s="84">
        <v>1</v>
      </c>
      <c r="AE38" s="84">
        <v>1</v>
      </c>
      <c r="AF38" s="84">
        <v>3</v>
      </c>
      <c r="AG38" s="200">
        <v>0.23799999999999999</v>
      </c>
      <c r="AH38" s="200">
        <v>0.28199999999999997</v>
      </c>
      <c r="AI38" s="200">
        <v>0.34</v>
      </c>
      <c r="AJ38" s="84">
        <v>0.27500000000000002</v>
      </c>
      <c r="AK38" s="84">
        <v>32</v>
      </c>
      <c r="AL38" s="84">
        <v>10</v>
      </c>
      <c r="AM38" s="84">
        <v>10</v>
      </c>
      <c r="AN38" s="198">
        <v>2</v>
      </c>
      <c r="AO38" s="198">
        <v>2</v>
      </c>
      <c r="AP38" s="84">
        <v>-3</v>
      </c>
      <c r="AQ38" s="84">
        <v>73</v>
      </c>
      <c r="AR38" s="84">
        <v>513</v>
      </c>
      <c r="AS38" s="84">
        <v>36</v>
      </c>
      <c r="AT38" s="84" t="s">
        <v>1061</v>
      </c>
      <c r="AU38" s="84">
        <v>0.04</v>
      </c>
      <c r="AV38" s="84">
        <v>9</v>
      </c>
      <c r="AW38" s="84" t="s">
        <v>1065</v>
      </c>
      <c r="AX38" s="84">
        <v>15</v>
      </c>
      <c r="AY38" s="200">
        <v>0.154</v>
      </c>
      <c r="AZ38" s="200">
        <v>0.26700000000000002</v>
      </c>
      <c r="BA38" s="200">
        <v>0.23100000000000001</v>
      </c>
      <c r="BB38" s="200">
        <v>0.23899999999999999</v>
      </c>
      <c r="BC38" s="84">
        <v>4</v>
      </c>
      <c r="BD38" s="84">
        <v>2</v>
      </c>
      <c r="BE38" s="84" t="s">
        <v>1355</v>
      </c>
      <c r="BF38" s="84">
        <v>518586</v>
      </c>
      <c r="BG38" s="84" t="s">
        <v>817</v>
      </c>
      <c r="BH38" s="84" t="s">
        <v>5080</v>
      </c>
      <c r="BI38" s="84" t="s">
        <v>2631</v>
      </c>
      <c r="BJ38" s="84" t="s">
        <v>2941</v>
      </c>
      <c r="BK38" s="84" t="s">
        <v>2888</v>
      </c>
    </row>
    <row r="39" spans="1:63" s="84" customFormat="1" x14ac:dyDescent="0.3">
      <c r="A39" s="84" t="s">
        <v>1875</v>
      </c>
      <c r="B39" s="84" t="s">
        <v>3915</v>
      </c>
      <c r="C39" s="84" t="s">
        <v>1065</v>
      </c>
      <c r="D39" s="84">
        <v>2018</v>
      </c>
      <c r="E39" s="84">
        <v>31</v>
      </c>
      <c r="F39" s="195"/>
      <c r="G39" s="84" t="s">
        <v>1063</v>
      </c>
      <c r="H39" s="84" t="s">
        <v>257</v>
      </c>
      <c r="K39" s="84">
        <v>0.32</v>
      </c>
      <c r="L39" s="84">
        <v>0.29699999999999999</v>
      </c>
      <c r="M39" s="84">
        <v>19</v>
      </c>
      <c r="N39" s="84" t="s">
        <v>1064</v>
      </c>
      <c r="O39" s="84">
        <v>39</v>
      </c>
      <c r="P39" s="84">
        <v>114</v>
      </c>
      <c r="Q39" s="84">
        <v>104</v>
      </c>
      <c r="R39" s="84">
        <v>11</v>
      </c>
      <c r="S39" s="84">
        <v>23</v>
      </c>
      <c r="T39" s="84">
        <v>4</v>
      </c>
      <c r="U39" s="84">
        <v>0</v>
      </c>
      <c r="V39" s="84">
        <v>3</v>
      </c>
      <c r="W39" s="84">
        <v>11</v>
      </c>
      <c r="X39" s="84">
        <v>2</v>
      </c>
      <c r="Y39" s="84">
        <v>0</v>
      </c>
      <c r="Z39" s="84">
        <v>6</v>
      </c>
      <c r="AA39" s="84">
        <v>32</v>
      </c>
      <c r="AB39" s="84">
        <v>0</v>
      </c>
      <c r="AC39" s="84">
        <v>2</v>
      </c>
      <c r="AD39" s="84">
        <v>0</v>
      </c>
      <c r="AE39" s="84">
        <v>1</v>
      </c>
      <c r="AF39" s="84">
        <v>2</v>
      </c>
      <c r="AG39" s="200">
        <v>0.20899999999999999</v>
      </c>
      <c r="AH39" s="200">
        <v>0.26800000000000002</v>
      </c>
      <c r="AI39" s="200">
        <v>0.36099999999999999</v>
      </c>
      <c r="AJ39" s="84">
        <v>0.27600000000000002</v>
      </c>
      <c r="AK39" s="84">
        <v>31</v>
      </c>
      <c r="AL39" s="84">
        <v>10</v>
      </c>
      <c r="AM39" s="84">
        <v>10</v>
      </c>
      <c r="AN39" s="198">
        <v>2</v>
      </c>
      <c r="AO39" s="198">
        <v>2</v>
      </c>
      <c r="AP39" s="84">
        <v>-2</v>
      </c>
      <c r="AQ39" s="84">
        <v>74</v>
      </c>
      <c r="AR39" s="84">
        <v>519</v>
      </c>
      <c r="AS39" s="84">
        <v>37</v>
      </c>
      <c r="AT39" s="84" t="s">
        <v>1061</v>
      </c>
      <c r="AU39" s="84">
        <v>-0.03</v>
      </c>
      <c r="AV39" s="84">
        <v>-1</v>
      </c>
      <c r="AW39" s="84" t="s">
        <v>1065</v>
      </c>
      <c r="AX39" s="84">
        <v>71</v>
      </c>
      <c r="AY39" s="200">
        <v>0.22700000000000001</v>
      </c>
      <c r="AZ39" s="200">
        <v>0.26800000000000002</v>
      </c>
      <c r="BA39" s="200">
        <v>0.45500000000000002</v>
      </c>
      <c r="BB39" s="200">
        <v>0.30499999999999999</v>
      </c>
      <c r="BC39" s="84">
        <v>22</v>
      </c>
      <c r="BD39" s="84">
        <v>11</v>
      </c>
      <c r="BE39" s="84" t="s">
        <v>3916</v>
      </c>
      <c r="BF39" s="84">
        <v>543038</v>
      </c>
      <c r="BG39" s="84" t="s">
        <v>811</v>
      </c>
      <c r="BH39" s="84" t="s">
        <v>6333</v>
      </c>
      <c r="BI39" s="84" t="s">
        <v>1354</v>
      </c>
      <c r="BJ39" s="84" t="s">
        <v>2752</v>
      </c>
      <c r="BK39" s="84" t="s">
        <v>2899</v>
      </c>
    </row>
    <row r="40" spans="1:63" s="84" customFormat="1" x14ac:dyDescent="0.3">
      <c r="A40" s="84" t="s">
        <v>487</v>
      </c>
      <c r="B40" s="84" t="s">
        <v>221</v>
      </c>
      <c r="C40" s="84" t="s">
        <v>1065</v>
      </c>
      <c r="D40" s="84">
        <v>2018</v>
      </c>
      <c r="E40" s="84">
        <v>37</v>
      </c>
      <c r="F40" s="195"/>
      <c r="G40" s="84" t="s">
        <v>1063</v>
      </c>
      <c r="H40" s="84" t="s">
        <v>257</v>
      </c>
      <c r="K40" s="84">
        <v>0.64</v>
      </c>
      <c r="L40" s="84">
        <v>0.29699999999999999</v>
      </c>
      <c r="M40" s="84">
        <v>19</v>
      </c>
      <c r="N40" s="84" t="s">
        <v>1064</v>
      </c>
      <c r="O40" s="84">
        <v>32</v>
      </c>
      <c r="P40" s="84">
        <v>94</v>
      </c>
      <c r="Q40" s="84">
        <v>83</v>
      </c>
      <c r="R40" s="84">
        <v>10</v>
      </c>
      <c r="S40" s="84">
        <v>18</v>
      </c>
      <c r="T40" s="84">
        <v>2</v>
      </c>
      <c r="U40" s="84">
        <v>0</v>
      </c>
      <c r="V40" s="84">
        <v>1</v>
      </c>
      <c r="W40" s="84">
        <v>7</v>
      </c>
      <c r="X40" s="84">
        <v>1</v>
      </c>
      <c r="Y40" s="84">
        <v>1</v>
      </c>
      <c r="Z40" s="84">
        <v>8</v>
      </c>
      <c r="AA40" s="84">
        <v>16</v>
      </c>
      <c r="AB40" s="84">
        <v>0</v>
      </c>
      <c r="AC40" s="84">
        <v>1</v>
      </c>
      <c r="AD40" s="84">
        <v>1</v>
      </c>
      <c r="AE40" s="84">
        <v>0</v>
      </c>
      <c r="AF40" s="84">
        <v>3</v>
      </c>
      <c r="AG40" s="200">
        <v>0.219</v>
      </c>
      <c r="AH40" s="200">
        <v>0.28999999999999998</v>
      </c>
      <c r="AI40" s="200">
        <v>0.29799999999999999</v>
      </c>
      <c r="AJ40" s="84">
        <v>0.26900000000000002</v>
      </c>
      <c r="AK40" s="84">
        <v>25</v>
      </c>
      <c r="AL40" s="84">
        <v>8</v>
      </c>
      <c r="AM40" s="84">
        <v>8</v>
      </c>
      <c r="AN40" s="198">
        <v>1</v>
      </c>
      <c r="AO40" s="198">
        <v>1</v>
      </c>
      <c r="AP40" s="84">
        <v>-3</v>
      </c>
      <c r="AQ40" s="84">
        <v>76</v>
      </c>
      <c r="AR40" s="84">
        <v>573</v>
      </c>
      <c r="AS40" s="84">
        <v>38</v>
      </c>
      <c r="AT40" s="84" t="s">
        <v>1061</v>
      </c>
      <c r="AU40" s="84">
        <v>0.01</v>
      </c>
      <c r="AV40" s="84">
        <v>0</v>
      </c>
      <c r="AW40" s="84" t="s">
        <v>1065</v>
      </c>
      <c r="AX40" s="84">
        <v>97</v>
      </c>
      <c r="AY40" s="200">
        <v>0.23300000000000001</v>
      </c>
      <c r="AZ40" s="200">
        <v>0.29799999999999999</v>
      </c>
      <c r="BA40" s="200">
        <v>0.29099999999999998</v>
      </c>
      <c r="BB40" s="200">
        <v>0.26300000000000001</v>
      </c>
      <c r="BC40" s="84">
        <v>26</v>
      </c>
      <c r="BD40" s="84">
        <v>8</v>
      </c>
      <c r="BE40" s="84" t="s">
        <v>1395</v>
      </c>
      <c r="BF40" s="84">
        <v>449107</v>
      </c>
      <c r="BG40" s="84" t="s">
        <v>771</v>
      </c>
      <c r="BH40" s="84" t="s">
        <v>1335</v>
      </c>
      <c r="BI40" s="84" t="s">
        <v>4193</v>
      </c>
      <c r="BJ40" s="84" t="s">
        <v>1380</v>
      </c>
      <c r="BK40" s="84" t="s">
        <v>2924</v>
      </c>
    </row>
    <row r="41" spans="1:63" s="84" customFormat="1" x14ac:dyDescent="0.3">
      <c r="A41" s="84" t="s">
        <v>965</v>
      </c>
      <c r="B41" s="84" t="s">
        <v>966</v>
      </c>
      <c r="C41" s="84" t="s">
        <v>1065</v>
      </c>
      <c r="D41" s="84">
        <v>2018</v>
      </c>
      <c r="E41" s="84">
        <v>32</v>
      </c>
      <c r="F41" s="195"/>
      <c r="G41" s="84" t="s">
        <v>1063</v>
      </c>
      <c r="H41" s="84" t="s">
        <v>257</v>
      </c>
      <c r="K41" s="84">
        <v>0.37</v>
      </c>
      <c r="L41" s="84">
        <v>0.215</v>
      </c>
      <c r="M41" s="84">
        <v>2</v>
      </c>
      <c r="N41" s="84" t="s">
        <v>1064</v>
      </c>
      <c r="O41" s="84">
        <v>34</v>
      </c>
      <c r="P41" s="84">
        <v>76</v>
      </c>
      <c r="Q41" s="84">
        <v>66</v>
      </c>
      <c r="R41" s="84">
        <v>7</v>
      </c>
      <c r="S41" s="84">
        <v>13</v>
      </c>
      <c r="T41" s="84">
        <v>2</v>
      </c>
      <c r="U41" s="84">
        <v>0</v>
      </c>
      <c r="V41" s="84">
        <v>1</v>
      </c>
      <c r="W41" s="84">
        <v>5</v>
      </c>
      <c r="X41" s="84">
        <v>1</v>
      </c>
      <c r="Y41" s="84">
        <v>0</v>
      </c>
      <c r="Z41" s="84">
        <v>7</v>
      </c>
      <c r="AA41" s="84">
        <v>18</v>
      </c>
      <c r="AB41" s="84">
        <v>0</v>
      </c>
      <c r="AC41" s="84">
        <v>1</v>
      </c>
      <c r="AD41" s="84">
        <v>1</v>
      </c>
      <c r="AE41" s="84">
        <v>0</v>
      </c>
      <c r="AF41" s="84">
        <v>2</v>
      </c>
      <c r="AG41" s="200">
        <v>0.189</v>
      </c>
      <c r="AH41" s="200">
        <v>0.27400000000000002</v>
      </c>
      <c r="AI41" s="200">
        <v>0.28000000000000003</v>
      </c>
      <c r="AJ41" s="84">
        <v>0.255</v>
      </c>
      <c r="AK41" s="84">
        <v>19</v>
      </c>
      <c r="AL41" s="84">
        <v>6</v>
      </c>
      <c r="AM41" s="84">
        <v>6</v>
      </c>
      <c r="AN41" s="198">
        <v>0</v>
      </c>
      <c r="AO41" s="198">
        <v>0</v>
      </c>
      <c r="AP41" s="84">
        <v>-3</v>
      </c>
      <c r="AQ41" s="84">
        <v>78</v>
      </c>
      <c r="AR41" s="84">
        <v>601</v>
      </c>
      <c r="AS41" s="84">
        <v>39</v>
      </c>
      <c r="AT41" s="84" t="s">
        <v>1061</v>
      </c>
      <c r="AU41" s="84">
        <v>0.01</v>
      </c>
      <c r="AV41" s="84">
        <v>3</v>
      </c>
      <c r="AW41" s="84" t="s">
        <v>1065</v>
      </c>
      <c r="AX41" s="84">
        <v>31</v>
      </c>
      <c r="AY41" s="200">
        <v>0.16</v>
      </c>
      <c r="AZ41" s="200">
        <v>0.3</v>
      </c>
      <c r="BA41" s="200">
        <v>0.2</v>
      </c>
      <c r="BB41" s="200">
        <v>0.24399999999999999</v>
      </c>
      <c r="BC41" s="84">
        <v>8</v>
      </c>
      <c r="BD41" s="84">
        <v>3</v>
      </c>
      <c r="BE41" s="84" t="s">
        <v>1245</v>
      </c>
      <c r="BF41" s="84">
        <v>502117</v>
      </c>
      <c r="BG41" s="84" t="s">
        <v>817</v>
      </c>
      <c r="BH41" s="84" t="s">
        <v>1117</v>
      </c>
      <c r="BI41" s="84" t="s">
        <v>2930</v>
      </c>
      <c r="BJ41" s="84" t="s">
        <v>3194</v>
      </c>
      <c r="BK41" s="84" t="s">
        <v>3874</v>
      </c>
    </row>
    <row r="42" spans="1:63" s="84" customFormat="1" x14ac:dyDescent="0.3">
      <c r="A42" s="84" t="s">
        <v>418</v>
      </c>
      <c r="B42" s="84" t="s">
        <v>221</v>
      </c>
      <c r="C42" s="84" t="s">
        <v>1103</v>
      </c>
      <c r="D42" s="84">
        <v>2018</v>
      </c>
      <c r="E42" s="84">
        <v>30</v>
      </c>
      <c r="F42" s="195"/>
      <c r="G42" s="84" t="s">
        <v>1063</v>
      </c>
      <c r="H42" s="84" t="s">
        <v>257</v>
      </c>
      <c r="K42" s="84">
        <v>0.32</v>
      </c>
      <c r="L42" s="84">
        <v>0.215</v>
      </c>
      <c r="M42" s="84">
        <v>2</v>
      </c>
      <c r="N42" s="84" t="s">
        <v>1064</v>
      </c>
      <c r="O42" s="84">
        <v>62</v>
      </c>
      <c r="P42" s="84">
        <v>92</v>
      </c>
      <c r="Q42" s="84">
        <v>82</v>
      </c>
      <c r="R42" s="84">
        <v>8</v>
      </c>
      <c r="S42" s="84">
        <v>14</v>
      </c>
      <c r="T42" s="84">
        <v>4</v>
      </c>
      <c r="U42" s="84">
        <v>0</v>
      </c>
      <c r="V42" s="84">
        <v>1</v>
      </c>
      <c r="W42" s="84">
        <v>5</v>
      </c>
      <c r="X42" s="84">
        <v>1</v>
      </c>
      <c r="Y42" s="84">
        <v>0</v>
      </c>
      <c r="Z42" s="84">
        <v>8</v>
      </c>
      <c r="AA42" s="84">
        <v>25</v>
      </c>
      <c r="AB42" s="84">
        <v>1</v>
      </c>
      <c r="AC42" s="84">
        <v>0</v>
      </c>
      <c r="AD42" s="84">
        <v>1</v>
      </c>
      <c r="AE42" s="84">
        <v>0</v>
      </c>
      <c r="AF42" s="84">
        <v>3</v>
      </c>
      <c r="AG42" s="200">
        <v>0.16700000000000001</v>
      </c>
      <c r="AH42" s="200">
        <v>0.24099999999999999</v>
      </c>
      <c r="AI42" s="200">
        <v>0.26800000000000002</v>
      </c>
      <c r="AJ42" s="84">
        <v>0.23200000000000001</v>
      </c>
      <c r="AK42" s="84">
        <v>21</v>
      </c>
      <c r="AL42" s="84">
        <v>5</v>
      </c>
      <c r="AM42" s="84">
        <v>5</v>
      </c>
      <c r="AN42" s="198">
        <v>0</v>
      </c>
      <c r="AO42" s="198">
        <v>0</v>
      </c>
      <c r="AP42" s="84">
        <v>-6</v>
      </c>
      <c r="AQ42" s="84">
        <v>81</v>
      </c>
      <c r="AR42" s="84">
        <v>614</v>
      </c>
      <c r="AS42" s="84">
        <v>40</v>
      </c>
      <c r="AT42" s="84" t="s">
        <v>1061</v>
      </c>
      <c r="AU42" s="84">
        <v>0.06</v>
      </c>
      <c r="AV42" s="84">
        <v>3</v>
      </c>
      <c r="AW42" s="84" t="s">
        <v>1065</v>
      </c>
      <c r="AX42" s="84">
        <v>66</v>
      </c>
      <c r="AY42" s="200">
        <v>0.1</v>
      </c>
      <c r="AZ42" s="200">
        <v>0.182</v>
      </c>
      <c r="BA42" s="200">
        <v>0.183</v>
      </c>
      <c r="BB42" s="200">
        <v>0.17299999999999999</v>
      </c>
      <c r="BC42" s="84">
        <v>11</v>
      </c>
      <c r="BD42" s="84">
        <v>1</v>
      </c>
      <c r="BE42" s="84" t="s">
        <v>5219</v>
      </c>
      <c r="BF42" s="84">
        <v>502273</v>
      </c>
      <c r="BG42" s="84" t="s">
        <v>781</v>
      </c>
      <c r="BH42" s="84" t="s">
        <v>6554</v>
      </c>
      <c r="BI42" s="84" t="s">
        <v>6560</v>
      </c>
      <c r="BJ42" s="84" t="s">
        <v>7223</v>
      </c>
      <c r="BK42" s="84" t="s">
        <v>2887</v>
      </c>
    </row>
    <row r="43" spans="1:63" s="84" customFormat="1" x14ac:dyDescent="0.3">
      <c r="A43" s="84" t="s">
        <v>888</v>
      </c>
      <c r="B43" s="84" t="s">
        <v>889</v>
      </c>
      <c r="C43" s="84" t="s">
        <v>1103</v>
      </c>
      <c r="D43" s="84">
        <v>2018</v>
      </c>
      <c r="E43" s="84">
        <v>25</v>
      </c>
      <c r="F43" s="195" t="s">
        <v>1085</v>
      </c>
      <c r="G43" s="84" t="s">
        <v>1063</v>
      </c>
      <c r="H43" s="84" t="s">
        <v>249</v>
      </c>
      <c r="K43" s="84">
        <v>0.85</v>
      </c>
      <c r="L43" s="84">
        <v>0.35299999999999998</v>
      </c>
      <c r="M43" s="84">
        <v>69</v>
      </c>
      <c r="N43" s="84" t="s">
        <v>1064</v>
      </c>
      <c r="O43" s="84">
        <v>123</v>
      </c>
      <c r="P43" s="84">
        <v>543</v>
      </c>
      <c r="Q43" s="84">
        <v>452</v>
      </c>
      <c r="R43" s="84">
        <v>84</v>
      </c>
      <c r="S43" s="84">
        <v>124</v>
      </c>
      <c r="T43" s="84">
        <v>28</v>
      </c>
      <c r="U43" s="84">
        <v>2</v>
      </c>
      <c r="V43" s="84">
        <v>24</v>
      </c>
      <c r="W43" s="84">
        <v>78</v>
      </c>
      <c r="X43" s="84">
        <v>10</v>
      </c>
      <c r="Y43" s="84">
        <v>4</v>
      </c>
      <c r="Z43" s="84">
        <v>84</v>
      </c>
      <c r="AA43" s="84">
        <v>102</v>
      </c>
      <c r="AB43" s="84">
        <v>12</v>
      </c>
      <c r="AC43" s="84">
        <v>3</v>
      </c>
      <c r="AD43" s="84">
        <v>0</v>
      </c>
      <c r="AE43" s="84">
        <v>5</v>
      </c>
      <c r="AF43" s="84">
        <v>12</v>
      </c>
      <c r="AG43" s="200">
        <v>0.27300000000000002</v>
      </c>
      <c r="AH43" s="200">
        <v>0.38800000000000001</v>
      </c>
      <c r="AI43" s="200">
        <v>0.50600000000000001</v>
      </c>
      <c r="AJ43" s="84">
        <v>0.38700000000000001</v>
      </c>
      <c r="AK43" s="84">
        <v>210</v>
      </c>
      <c r="AL43" s="84">
        <v>94</v>
      </c>
      <c r="AM43" s="84">
        <v>86</v>
      </c>
      <c r="AN43" s="198">
        <v>28</v>
      </c>
      <c r="AO43" s="198">
        <v>26</v>
      </c>
      <c r="AP43" s="84">
        <v>31</v>
      </c>
      <c r="AQ43" s="84">
        <v>3</v>
      </c>
      <c r="AR43" s="84">
        <v>7</v>
      </c>
      <c r="AS43" s="84">
        <v>1</v>
      </c>
      <c r="AT43" s="84" t="s">
        <v>1064</v>
      </c>
      <c r="AU43" s="84">
        <v>-0.04</v>
      </c>
      <c r="AV43" s="84">
        <v>-33</v>
      </c>
      <c r="AW43" s="84" t="s">
        <v>1086</v>
      </c>
      <c r="AX43" s="84">
        <v>492</v>
      </c>
      <c r="AY43" s="200">
        <v>0.31900000000000001</v>
      </c>
      <c r="AZ43" s="200">
        <v>0.41299999999999998</v>
      </c>
      <c r="BA43" s="200">
        <v>0.59499999999999997</v>
      </c>
      <c r="BB43" s="200">
        <v>0.42799999999999999</v>
      </c>
      <c r="BC43" s="84">
        <v>211</v>
      </c>
      <c r="BD43" s="84">
        <v>127</v>
      </c>
      <c r="BE43" s="84" t="s">
        <v>1146</v>
      </c>
      <c r="BF43" s="84">
        <v>547180</v>
      </c>
      <c r="BG43" s="84" t="s">
        <v>2897</v>
      </c>
      <c r="BH43" s="84" t="s">
        <v>2638</v>
      </c>
      <c r="BI43" s="84" t="s">
        <v>4203</v>
      </c>
      <c r="BJ43" s="84" t="s">
        <v>1180</v>
      </c>
      <c r="BK43" s="84" t="s">
        <v>4579</v>
      </c>
    </row>
    <row r="44" spans="1:63" s="84" customFormat="1" x14ac:dyDescent="0.3">
      <c r="A44" s="84" t="s">
        <v>25</v>
      </c>
      <c r="B44" s="84" t="s">
        <v>24</v>
      </c>
      <c r="C44" s="84" t="s">
        <v>1103</v>
      </c>
      <c r="D44" s="84">
        <v>2018</v>
      </c>
      <c r="E44" s="84">
        <v>31</v>
      </c>
      <c r="F44" s="195" t="s">
        <v>1074</v>
      </c>
      <c r="G44" s="84" t="s">
        <v>1063</v>
      </c>
      <c r="H44" s="84" t="s">
        <v>249</v>
      </c>
      <c r="K44" s="84">
        <v>0.87</v>
      </c>
      <c r="L44" s="84">
        <v>0.35299999999999998</v>
      </c>
      <c r="M44" s="84">
        <v>69</v>
      </c>
      <c r="N44" s="84" t="s">
        <v>1064</v>
      </c>
      <c r="O44" s="84">
        <v>139</v>
      </c>
      <c r="P44" s="84">
        <v>632</v>
      </c>
      <c r="Q44" s="84">
        <v>574</v>
      </c>
      <c r="R44" s="84">
        <v>102</v>
      </c>
      <c r="S44" s="84">
        <v>166</v>
      </c>
      <c r="T44" s="84">
        <v>27</v>
      </c>
      <c r="U44" s="84">
        <v>7</v>
      </c>
      <c r="V44" s="84">
        <v>26</v>
      </c>
      <c r="W44" s="84">
        <v>76</v>
      </c>
      <c r="X44" s="84">
        <v>19</v>
      </c>
      <c r="Y44" s="84">
        <v>9</v>
      </c>
      <c r="Z44" s="84">
        <v>42</v>
      </c>
      <c r="AA44" s="84">
        <v>108</v>
      </c>
      <c r="AB44" s="84">
        <v>5</v>
      </c>
      <c r="AC44" s="84">
        <v>10</v>
      </c>
      <c r="AD44" s="84">
        <v>3</v>
      </c>
      <c r="AE44" s="84">
        <v>3</v>
      </c>
      <c r="AF44" s="84">
        <v>4</v>
      </c>
      <c r="AG44" s="200">
        <v>0.28899999999999998</v>
      </c>
      <c r="AH44" s="200">
        <v>0.34499999999999997</v>
      </c>
      <c r="AI44" s="200">
        <v>0.49399999999999999</v>
      </c>
      <c r="AJ44" s="84">
        <v>0.36</v>
      </c>
      <c r="AK44" s="84">
        <v>228</v>
      </c>
      <c r="AL44" s="84">
        <v>79</v>
      </c>
      <c r="AM44" s="84">
        <v>73</v>
      </c>
      <c r="AN44" s="198">
        <v>35</v>
      </c>
      <c r="AO44" s="198">
        <v>33</v>
      </c>
      <c r="AP44" s="84">
        <v>19</v>
      </c>
      <c r="AQ44" s="84">
        <v>5</v>
      </c>
      <c r="AR44" s="84">
        <v>19</v>
      </c>
      <c r="AS44" s="84">
        <v>2</v>
      </c>
      <c r="AT44" s="84" t="s">
        <v>1064</v>
      </c>
      <c r="AU44" s="84">
        <v>-0.06</v>
      </c>
      <c r="AV44" s="84">
        <v>-75</v>
      </c>
      <c r="AW44" s="84" t="s">
        <v>1086</v>
      </c>
      <c r="AX44" s="84">
        <v>725</v>
      </c>
      <c r="AY44" s="200">
        <v>0.33100000000000002</v>
      </c>
      <c r="AZ44" s="200">
        <v>0.39900000000000002</v>
      </c>
      <c r="BA44" s="200">
        <v>0.60099999999999998</v>
      </c>
      <c r="BB44" s="200">
        <v>0.42199999999999999</v>
      </c>
      <c r="BC44" s="84">
        <v>306</v>
      </c>
      <c r="BD44" s="84">
        <v>154</v>
      </c>
      <c r="BE44" s="84" t="s">
        <v>1229</v>
      </c>
      <c r="BF44" s="84">
        <v>453568</v>
      </c>
      <c r="BG44" s="84" t="s">
        <v>815</v>
      </c>
      <c r="BH44" s="84" t="s">
        <v>4851</v>
      </c>
      <c r="BI44" s="84" t="s">
        <v>1316</v>
      </c>
      <c r="BJ44" s="84" t="s">
        <v>1132</v>
      </c>
      <c r="BK44" s="84" t="s">
        <v>6335</v>
      </c>
    </row>
    <row r="45" spans="1:63" s="84" customFormat="1" x14ac:dyDescent="0.3">
      <c r="A45" s="84" t="s">
        <v>2525</v>
      </c>
      <c r="B45" s="84" t="s">
        <v>64</v>
      </c>
      <c r="C45" s="84" t="s">
        <v>1103</v>
      </c>
      <c r="D45" s="84">
        <v>2018</v>
      </c>
      <c r="E45" s="84">
        <v>26</v>
      </c>
      <c r="F45" s="195" t="s">
        <v>1062</v>
      </c>
      <c r="G45" s="84" t="s">
        <v>1063</v>
      </c>
      <c r="H45" s="84" t="s">
        <v>249</v>
      </c>
      <c r="K45" s="84">
        <v>0.86</v>
      </c>
      <c r="L45" s="84">
        <v>0.35299999999999998</v>
      </c>
      <c r="M45" s="84">
        <v>69</v>
      </c>
      <c r="N45" s="84" t="s">
        <v>1064</v>
      </c>
      <c r="O45" s="84">
        <v>148</v>
      </c>
      <c r="P45" s="84">
        <v>629</v>
      </c>
      <c r="Q45" s="84">
        <v>555</v>
      </c>
      <c r="R45" s="84">
        <v>78</v>
      </c>
      <c r="S45" s="84">
        <v>152</v>
      </c>
      <c r="T45" s="84">
        <v>36</v>
      </c>
      <c r="U45" s="84">
        <v>3</v>
      </c>
      <c r="V45" s="84">
        <v>16</v>
      </c>
      <c r="W45" s="84">
        <v>73</v>
      </c>
      <c r="X45" s="84">
        <v>12</v>
      </c>
      <c r="Y45" s="84">
        <v>3</v>
      </c>
      <c r="Z45" s="84">
        <v>66</v>
      </c>
      <c r="AA45" s="84">
        <v>121</v>
      </c>
      <c r="AB45" s="84">
        <v>4</v>
      </c>
      <c r="AC45" s="84">
        <v>4</v>
      </c>
      <c r="AD45" s="84">
        <v>0</v>
      </c>
      <c r="AE45" s="84">
        <v>4</v>
      </c>
      <c r="AF45" s="84">
        <v>15</v>
      </c>
      <c r="AG45" s="200">
        <v>0.27400000000000002</v>
      </c>
      <c r="AH45" s="200">
        <v>0.35199999999999998</v>
      </c>
      <c r="AI45" s="200">
        <v>0.434</v>
      </c>
      <c r="AJ45" s="84">
        <v>0.34599999999999997</v>
      </c>
      <c r="AK45" s="84">
        <v>218</v>
      </c>
      <c r="AL45" s="84">
        <v>69</v>
      </c>
      <c r="AM45" s="84">
        <v>63</v>
      </c>
      <c r="AN45" s="198">
        <v>25</v>
      </c>
      <c r="AO45" s="198">
        <v>23</v>
      </c>
      <c r="AP45" s="84">
        <v>10</v>
      </c>
      <c r="AQ45" s="84">
        <v>8</v>
      </c>
      <c r="AR45" s="84">
        <v>35</v>
      </c>
      <c r="AS45" s="84">
        <v>3</v>
      </c>
      <c r="AT45" s="84" t="s">
        <v>1064</v>
      </c>
      <c r="AU45" s="84">
        <v>-0.01</v>
      </c>
      <c r="AV45" s="84">
        <v>-13</v>
      </c>
      <c r="AW45" s="84" t="s">
        <v>1065</v>
      </c>
      <c r="AX45" s="84">
        <v>694</v>
      </c>
      <c r="AY45" s="200">
        <v>0.28199999999999997</v>
      </c>
      <c r="AZ45" s="200">
        <v>0.36899999999999999</v>
      </c>
      <c r="BA45" s="200">
        <v>0.439</v>
      </c>
      <c r="BB45" s="200">
        <v>0.35699999999999998</v>
      </c>
      <c r="BC45" s="84">
        <v>248</v>
      </c>
      <c r="BD45" s="84">
        <v>81</v>
      </c>
      <c r="BE45" s="84" t="s">
        <v>2642</v>
      </c>
      <c r="BF45" s="84">
        <v>592885</v>
      </c>
      <c r="BG45" s="84" t="s">
        <v>824</v>
      </c>
      <c r="BH45" s="84" t="s">
        <v>4842</v>
      </c>
      <c r="BI45" s="84" t="s">
        <v>6336</v>
      </c>
      <c r="BJ45" s="84" t="s">
        <v>4859</v>
      </c>
      <c r="BK45" s="84" t="s">
        <v>6918</v>
      </c>
    </row>
    <row r="46" spans="1:63" s="84" customFormat="1" x14ac:dyDescent="0.3">
      <c r="A46" s="84" t="s">
        <v>2513</v>
      </c>
      <c r="B46" s="84" t="s">
        <v>2514</v>
      </c>
      <c r="C46" s="84" t="s">
        <v>1065</v>
      </c>
      <c r="D46" s="84">
        <v>2018</v>
      </c>
      <c r="E46" s="84">
        <v>27</v>
      </c>
      <c r="F46" s="195" t="s">
        <v>2539</v>
      </c>
      <c r="G46" s="84" t="s">
        <v>1063</v>
      </c>
      <c r="H46" s="84" t="s">
        <v>249</v>
      </c>
      <c r="K46" s="84">
        <v>0.86</v>
      </c>
      <c r="L46" s="84">
        <v>0.35299999999999998</v>
      </c>
      <c r="M46" s="84">
        <v>69</v>
      </c>
      <c r="N46" s="84" t="s">
        <v>1064</v>
      </c>
      <c r="O46" s="84">
        <v>149</v>
      </c>
      <c r="P46" s="84">
        <v>604</v>
      </c>
      <c r="Q46" s="84">
        <v>552</v>
      </c>
      <c r="R46" s="84">
        <v>72</v>
      </c>
      <c r="S46" s="84">
        <v>148</v>
      </c>
      <c r="T46" s="84">
        <v>28</v>
      </c>
      <c r="U46" s="84">
        <v>3</v>
      </c>
      <c r="V46" s="84">
        <v>25</v>
      </c>
      <c r="W46" s="84">
        <v>82</v>
      </c>
      <c r="X46" s="84">
        <v>2</v>
      </c>
      <c r="Y46" s="84">
        <v>3</v>
      </c>
      <c r="Z46" s="84">
        <v>48</v>
      </c>
      <c r="AA46" s="84">
        <v>119</v>
      </c>
      <c r="AB46" s="84">
        <v>3</v>
      </c>
      <c r="AC46" s="84">
        <v>2</v>
      </c>
      <c r="AD46" s="84">
        <v>0</v>
      </c>
      <c r="AE46" s="84">
        <v>3</v>
      </c>
      <c r="AF46" s="84">
        <v>14</v>
      </c>
      <c r="AG46" s="200">
        <v>0.27</v>
      </c>
      <c r="AH46" s="200">
        <v>0.32900000000000001</v>
      </c>
      <c r="AI46" s="200">
        <v>0.46700000000000003</v>
      </c>
      <c r="AJ46" s="84">
        <v>0.34300000000000003</v>
      </c>
      <c r="AK46" s="84">
        <v>208</v>
      </c>
      <c r="AL46" s="84">
        <v>65</v>
      </c>
      <c r="AM46" s="84">
        <v>60</v>
      </c>
      <c r="AN46" s="198">
        <v>24</v>
      </c>
      <c r="AO46" s="198">
        <v>22</v>
      </c>
      <c r="AP46" s="84">
        <v>8</v>
      </c>
      <c r="AQ46" s="84">
        <v>11</v>
      </c>
      <c r="AR46" s="84">
        <v>40</v>
      </c>
      <c r="AS46" s="84">
        <v>4</v>
      </c>
      <c r="AT46" s="84" t="s">
        <v>1064</v>
      </c>
      <c r="AU46" s="84">
        <v>-0.05</v>
      </c>
      <c r="AV46" s="84">
        <v>-52</v>
      </c>
      <c r="AW46" s="84" t="s">
        <v>1086</v>
      </c>
      <c r="AX46" s="84">
        <v>679</v>
      </c>
      <c r="AY46" s="200">
        <v>0.312</v>
      </c>
      <c r="AZ46" s="200">
        <v>0.376</v>
      </c>
      <c r="BA46" s="200">
        <v>0.54800000000000004</v>
      </c>
      <c r="BB46" s="200">
        <v>0.39500000000000002</v>
      </c>
      <c r="BC46" s="84">
        <v>268</v>
      </c>
      <c r="BD46" s="84">
        <v>116</v>
      </c>
      <c r="BE46" s="84" t="s">
        <v>2653</v>
      </c>
      <c r="BF46" s="84">
        <v>542303</v>
      </c>
      <c r="BG46" s="84" t="s">
        <v>803</v>
      </c>
      <c r="BH46" s="84" t="s">
        <v>4151</v>
      </c>
      <c r="BI46" s="84" t="s">
        <v>3117</v>
      </c>
      <c r="BJ46" s="84" t="s">
        <v>1132</v>
      </c>
      <c r="BK46" s="84" t="s">
        <v>7224</v>
      </c>
    </row>
    <row r="47" spans="1:63" s="84" customFormat="1" x14ac:dyDescent="0.3">
      <c r="A47" s="84" t="s">
        <v>172</v>
      </c>
      <c r="B47" s="84" t="s">
        <v>40</v>
      </c>
      <c r="C47" s="84" t="s">
        <v>1065</v>
      </c>
      <c r="D47" s="84">
        <v>2018</v>
      </c>
      <c r="E47" s="84">
        <v>31</v>
      </c>
      <c r="F47" s="195" t="s">
        <v>1104</v>
      </c>
      <c r="G47" s="84" t="s">
        <v>1063</v>
      </c>
      <c r="H47" s="84" t="s">
        <v>249</v>
      </c>
      <c r="K47" s="84">
        <v>0.87</v>
      </c>
      <c r="L47" s="84">
        <v>0.35299999999999998</v>
      </c>
      <c r="M47" s="84">
        <v>69</v>
      </c>
      <c r="N47" s="84" t="s">
        <v>1064</v>
      </c>
      <c r="O47" s="84">
        <v>136</v>
      </c>
      <c r="P47" s="84">
        <v>539</v>
      </c>
      <c r="Q47" s="84">
        <v>474</v>
      </c>
      <c r="R47" s="84">
        <v>70</v>
      </c>
      <c r="S47" s="84">
        <v>122</v>
      </c>
      <c r="T47" s="84">
        <v>24</v>
      </c>
      <c r="U47" s="84">
        <v>2</v>
      </c>
      <c r="V47" s="84">
        <v>22</v>
      </c>
      <c r="W47" s="84">
        <v>69</v>
      </c>
      <c r="X47" s="84">
        <v>8</v>
      </c>
      <c r="Y47" s="84">
        <v>4</v>
      </c>
      <c r="Z47" s="84">
        <v>56</v>
      </c>
      <c r="AA47" s="84">
        <v>103</v>
      </c>
      <c r="AB47" s="84">
        <v>6</v>
      </c>
      <c r="AC47" s="84">
        <v>5</v>
      </c>
      <c r="AD47" s="84">
        <v>0</v>
      </c>
      <c r="AE47" s="84">
        <v>4</v>
      </c>
      <c r="AF47" s="84">
        <v>10</v>
      </c>
      <c r="AG47" s="200">
        <v>0.26</v>
      </c>
      <c r="AH47" s="200">
        <v>0.34</v>
      </c>
      <c r="AI47" s="200">
        <v>0.45400000000000001</v>
      </c>
      <c r="AJ47" s="84">
        <v>0.34599999999999997</v>
      </c>
      <c r="AK47" s="84">
        <v>186</v>
      </c>
      <c r="AL47" s="84">
        <v>62</v>
      </c>
      <c r="AM47" s="84">
        <v>57</v>
      </c>
      <c r="AN47" s="198">
        <v>22</v>
      </c>
      <c r="AO47" s="198">
        <v>20</v>
      </c>
      <c r="AP47" s="84">
        <v>8</v>
      </c>
      <c r="AQ47" s="84">
        <v>12</v>
      </c>
      <c r="AR47" s="84">
        <v>49</v>
      </c>
      <c r="AS47" s="84">
        <v>5</v>
      </c>
      <c r="AT47" s="84" t="s">
        <v>1064</v>
      </c>
      <c r="AU47" s="84">
        <v>-0.02</v>
      </c>
      <c r="AV47" s="84">
        <v>-26</v>
      </c>
      <c r="AW47" s="84" t="s">
        <v>1086</v>
      </c>
      <c r="AX47" s="84">
        <v>650</v>
      </c>
      <c r="AY47" s="200">
        <v>0.27900000000000003</v>
      </c>
      <c r="AZ47" s="200">
        <v>0.36299999999999999</v>
      </c>
      <c r="BA47" s="200">
        <v>0.48599999999999999</v>
      </c>
      <c r="BB47" s="200">
        <v>0.36899999999999999</v>
      </c>
      <c r="BC47" s="84">
        <v>240</v>
      </c>
      <c r="BD47" s="84">
        <v>88</v>
      </c>
      <c r="BE47" s="84" t="s">
        <v>1130</v>
      </c>
      <c r="BF47" s="84">
        <v>457705</v>
      </c>
      <c r="BG47" s="84" t="s">
        <v>803</v>
      </c>
      <c r="BH47" s="84" t="s">
        <v>1273</v>
      </c>
      <c r="BI47" s="84" t="s">
        <v>1180</v>
      </c>
      <c r="BJ47" s="84" t="s">
        <v>1420</v>
      </c>
      <c r="BK47" s="84" t="s">
        <v>7225</v>
      </c>
    </row>
    <row r="48" spans="1:63" s="84" customFormat="1" x14ac:dyDescent="0.3">
      <c r="A48" s="84" t="s">
        <v>291</v>
      </c>
      <c r="B48" s="84" t="s">
        <v>2963</v>
      </c>
      <c r="C48" s="84" t="s">
        <v>1065</v>
      </c>
      <c r="D48" s="84">
        <v>2018</v>
      </c>
      <c r="E48" s="84">
        <v>25</v>
      </c>
      <c r="F48" s="195" t="s">
        <v>1111</v>
      </c>
      <c r="G48" s="84" t="s">
        <v>1063</v>
      </c>
      <c r="H48" s="84" t="s">
        <v>249</v>
      </c>
      <c r="K48" s="84">
        <v>0.8</v>
      </c>
      <c r="L48" s="84">
        <v>0.35299999999999998</v>
      </c>
      <c r="M48" s="84">
        <v>69</v>
      </c>
      <c r="N48" s="84" t="s">
        <v>1064</v>
      </c>
      <c r="O48" s="84">
        <v>143</v>
      </c>
      <c r="P48" s="84">
        <v>518</v>
      </c>
      <c r="Q48" s="84">
        <v>449</v>
      </c>
      <c r="R48" s="84">
        <v>64</v>
      </c>
      <c r="S48" s="84">
        <v>110</v>
      </c>
      <c r="T48" s="84">
        <v>27</v>
      </c>
      <c r="U48" s="84">
        <v>1</v>
      </c>
      <c r="V48" s="84">
        <v>22</v>
      </c>
      <c r="W48" s="84">
        <v>63</v>
      </c>
      <c r="X48" s="84">
        <v>11</v>
      </c>
      <c r="Y48" s="84">
        <v>3</v>
      </c>
      <c r="Z48" s="84">
        <v>61</v>
      </c>
      <c r="AA48" s="84">
        <v>138</v>
      </c>
      <c r="AB48" s="84">
        <v>2</v>
      </c>
      <c r="AC48" s="84">
        <v>5</v>
      </c>
      <c r="AD48" s="84">
        <v>0</v>
      </c>
      <c r="AE48" s="84">
        <v>3</v>
      </c>
      <c r="AF48" s="84">
        <v>11</v>
      </c>
      <c r="AG48" s="200">
        <v>0.246</v>
      </c>
      <c r="AH48" s="200">
        <v>0.34100000000000003</v>
      </c>
      <c r="AI48" s="200">
        <v>0.45600000000000002</v>
      </c>
      <c r="AJ48" s="84">
        <v>0.34699999999999998</v>
      </c>
      <c r="AK48" s="84">
        <v>180</v>
      </c>
      <c r="AL48" s="84">
        <v>61</v>
      </c>
      <c r="AM48" s="84">
        <v>56</v>
      </c>
      <c r="AN48" s="198">
        <v>20</v>
      </c>
      <c r="AO48" s="198">
        <v>18</v>
      </c>
      <c r="AP48" s="84">
        <v>9</v>
      </c>
      <c r="AQ48" s="84">
        <v>14</v>
      </c>
      <c r="AR48" s="84">
        <v>53</v>
      </c>
      <c r="AS48" s="84">
        <v>6</v>
      </c>
      <c r="AT48" s="84" t="s">
        <v>1064</v>
      </c>
      <c r="AU48" s="84">
        <v>-0.03</v>
      </c>
      <c r="AV48" s="84">
        <v>-32</v>
      </c>
      <c r="AW48" s="84" t="s">
        <v>1086</v>
      </c>
      <c r="AX48" s="84">
        <v>607</v>
      </c>
      <c r="AY48" s="200">
        <v>0.27800000000000002</v>
      </c>
      <c r="AZ48" s="200">
        <v>0.371</v>
      </c>
      <c r="BA48" s="200">
        <v>0.505</v>
      </c>
      <c r="BB48" s="200">
        <v>0.379</v>
      </c>
      <c r="BC48" s="84">
        <v>230</v>
      </c>
      <c r="BD48" s="84">
        <v>93</v>
      </c>
      <c r="BE48" s="84" t="s">
        <v>3225</v>
      </c>
      <c r="BF48" s="84">
        <v>570267</v>
      </c>
      <c r="BG48" s="84" t="s">
        <v>2901</v>
      </c>
      <c r="BH48" s="84" t="s">
        <v>4156</v>
      </c>
      <c r="BI48" s="84" t="s">
        <v>3209</v>
      </c>
      <c r="BJ48" s="84" t="s">
        <v>4836</v>
      </c>
      <c r="BK48" s="84" t="s">
        <v>7226</v>
      </c>
    </row>
    <row r="49" spans="1:63" s="84" customFormat="1" x14ac:dyDescent="0.3">
      <c r="A49" s="84" t="s">
        <v>2968</v>
      </c>
      <c r="B49" s="84" t="s">
        <v>2969</v>
      </c>
      <c r="C49" s="84" t="s">
        <v>1103</v>
      </c>
      <c r="D49" s="84">
        <v>2018</v>
      </c>
      <c r="E49" s="84">
        <v>27</v>
      </c>
      <c r="F49" s="195" t="s">
        <v>1101</v>
      </c>
      <c r="G49" s="84" t="s">
        <v>1063</v>
      </c>
      <c r="H49" s="84" t="s">
        <v>249</v>
      </c>
      <c r="K49" s="84">
        <v>0.86</v>
      </c>
      <c r="L49" s="84">
        <v>0.35299999999999998</v>
      </c>
      <c r="M49" s="84">
        <v>69</v>
      </c>
      <c r="N49" s="84" t="s">
        <v>1064</v>
      </c>
      <c r="O49" s="84">
        <v>145</v>
      </c>
      <c r="P49" s="84">
        <v>643</v>
      </c>
      <c r="Q49" s="84">
        <v>590</v>
      </c>
      <c r="R49" s="84">
        <v>84</v>
      </c>
      <c r="S49" s="84">
        <v>170</v>
      </c>
      <c r="T49" s="84">
        <v>27</v>
      </c>
      <c r="U49" s="84">
        <v>5</v>
      </c>
      <c r="V49" s="84">
        <v>9</v>
      </c>
      <c r="W49" s="84">
        <v>49</v>
      </c>
      <c r="X49" s="84">
        <v>18</v>
      </c>
      <c r="Y49" s="84">
        <v>8</v>
      </c>
      <c r="Z49" s="84">
        <v>43</v>
      </c>
      <c r="AA49" s="84">
        <v>83</v>
      </c>
      <c r="AB49" s="84">
        <v>3</v>
      </c>
      <c r="AC49" s="84">
        <v>3</v>
      </c>
      <c r="AD49" s="84">
        <v>3</v>
      </c>
      <c r="AE49" s="84">
        <v>4</v>
      </c>
      <c r="AF49" s="84">
        <v>9</v>
      </c>
      <c r="AG49" s="200">
        <v>0.28699999999999998</v>
      </c>
      <c r="AH49" s="200">
        <v>0.33500000000000002</v>
      </c>
      <c r="AI49" s="200">
        <v>0.39900000000000002</v>
      </c>
      <c r="AJ49" s="84">
        <v>0.32400000000000001</v>
      </c>
      <c r="AK49" s="84">
        <v>208</v>
      </c>
      <c r="AL49" s="84">
        <v>54</v>
      </c>
      <c r="AM49" s="84">
        <v>50</v>
      </c>
      <c r="AN49" s="198">
        <v>25</v>
      </c>
      <c r="AO49" s="198">
        <v>23</v>
      </c>
      <c r="AP49" s="84">
        <v>-4</v>
      </c>
      <c r="AQ49" s="84">
        <v>18</v>
      </c>
      <c r="AR49" s="84">
        <v>72</v>
      </c>
      <c r="AS49" s="84">
        <v>7</v>
      </c>
      <c r="AT49" s="84" t="s">
        <v>1064</v>
      </c>
      <c r="AU49" s="84">
        <v>-0.01</v>
      </c>
      <c r="AV49" s="84">
        <v>-11</v>
      </c>
      <c r="AW49" s="84" t="s">
        <v>1065</v>
      </c>
      <c r="AX49" s="84">
        <v>718</v>
      </c>
      <c r="AY49" s="200">
        <v>0.30399999999999999</v>
      </c>
      <c r="AZ49" s="200">
        <v>0.35</v>
      </c>
      <c r="BA49" s="200">
        <v>0.40899999999999997</v>
      </c>
      <c r="BB49" s="200">
        <v>0.33500000000000002</v>
      </c>
      <c r="BC49" s="84">
        <v>240</v>
      </c>
      <c r="BD49" s="84">
        <v>66</v>
      </c>
      <c r="BE49" s="84" t="s">
        <v>3122</v>
      </c>
      <c r="BF49" s="84">
        <v>542255</v>
      </c>
      <c r="BG49" s="84" t="s">
        <v>822</v>
      </c>
      <c r="BH49" s="84" t="s">
        <v>1144</v>
      </c>
      <c r="BI49" s="84" t="s">
        <v>1344</v>
      </c>
      <c r="BJ49" s="84" t="s">
        <v>4851</v>
      </c>
      <c r="BK49" s="84" t="s">
        <v>6338</v>
      </c>
    </row>
    <row r="50" spans="1:63" s="84" customFormat="1" x14ac:dyDescent="0.3">
      <c r="A50" s="84" t="s">
        <v>2503</v>
      </c>
      <c r="B50" s="84" t="s">
        <v>2636</v>
      </c>
      <c r="C50" s="84" t="s">
        <v>1065</v>
      </c>
      <c r="D50" s="84">
        <v>2018</v>
      </c>
      <c r="E50" s="84">
        <v>27</v>
      </c>
      <c r="F50" s="195" t="s">
        <v>1567</v>
      </c>
      <c r="G50" s="84" t="s">
        <v>1063</v>
      </c>
      <c r="H50" s="84" t="s">
        <v>249</v>
      </c>
      <c r="K50" s="84">
        <v>0.81</v>
      </c>
      <c r="L50" s="84">
        <v>0.35299999999999998</v>
      </c>
      <c r="M50" s="84">
        <v>69</v>
      </c>
      <c r="N50" s="84" t="s">
        <v>1064</v>
      </c>
      <c r="O50" s="84">
        <v>140</v>
      </c>
      <c r="P50" s="84">
        <v>480</v>
      </c>
      <c r="Q50" s="84">
        <v>427</v>
      </c>
      <c r="R50" s="84">
        <v>56</v>
      </c>
      <c r="S50" s="84">
        <v>108</v>
      </c>
      <c r="T50" s="84">
        <v>22</v>
      </c>
      <c r="U50" s="84">
        <v>3</v>
      </c>
      <c r="V50" s="84">
        <v>20</v>
      </c>
      <c r="W50" s="84">
        <v>58</v>
      </c>
      <c r="X50" s="84">
        <v>9</v>
      </c>
      <c r="Y50" s="84">
        <v>4</v>
      </c>
      <c r="Z50" s="84">
        <v>45</v>
      </c>
      <c r="AA50" s="84">
        <v>91</v>
      </c>
      <c r="AB50" s="84">
        <v>4</v>
      </c>
      <c r="AC50" s="84">
        <v>4</v>
      </c>
      <c r="AD50" s="84">
        <v>0</v>
      </c>
      <c r="AE50" s="84">
        <v>3</v>
      </c>
      <c r="AF50" s="84">
        <v>14</v>
      </c>
      <c r="AG50" s="200">
        <v>0.254</v>
      </c>
      <c r="AH50" s="200">
        <v>0.32700000000000001</v>
      </c>
      <c r="AI50" s="200">
        <v>0.45600000000000002</v>
      </c>
      <c r="AJ50" s="84">
        <v>0.33900000000000002</v>
      </c>
      <c r="AK50" s="84">
        <v>162</v>
      </c>
      <c r="AL50" s="84">
        <v>53</v>
      </c>
      <c r="AM50" s="84">
        <v>49</v>
      </c>
      <c r="AN50" s="198">
        <v>18</v>
      </c>
      <c r="AO50" s="198">
        <v>17</v>
      </c>
      <c r="AP50" s="84">
        <v>4</v>
      </c>
      <c r="AQ50" s="84">
        <v>19</v>
      </c>
      <c r="AR50" s="84">
        <v>80</v>
      </c>
      <c r="AS50" s="84">
        <v>8</v>
      </c>
      <c r="AT50" s="84" t="s">
        <v>1064</v>
      </c>
      <c r="AU50" s="84">
        <v>-0.02</v>
      </c>
      <c r="AV50" s="84">
        <v>-20</v>
      </c>
      <c r="AW50" s="84" t="s">
        <v>1086</v>
      </c>
      <c r="AX50" s="84">
        <v>570</v>
      </c>
      <c r="AY50" s="200">
        <v>0.26300000000000001</v>
      </c>
      <c r="AZ50" s="200">
        <v>0.34599999999999997</v>
      </c>
      <c r="BA50" s="200">
        <v>0.48699999999999999</v>
      </c>
      <c r="BB50" s="200">
        <v>0.35899999999999999</v>
      </c>
      <c r="BC50" s="84">
        <v>204</v>
      </c>
      <c r="BD50" s="84">
        <v>73</v>
      </c>
      <c r="BE50" s="84" t="s">
        <v>2637</v>
      </c>
      <c r="BF50" s="84">
        <v>624577</v>
      </c>
      <c r="BG50" s="84" t="s">
        <v>815</v>
      </c>
      <c r="BH50" s="84" t="s">
        <v>1362</v>
      </c>
      <c r="BI50" s="84" t="s">
        <v>4151</v>
      </c>
      <c r="BJ50" s="84" t="s">
        <v>4203</v>
      </c>
      <c r="BK50" s="84" t="s">
        <v>4829</v>
      </c>
    </row>
    <row r="51" spans="1:63" s="84" customFormat="1" x14ac:dyDescent="0.3">
      <c r="A51" s="84" t="s">
        <v>44</v>
      </c>
      <c r="B51" s="84" t="s">
        <v>43</v>
      </c>
      <c r="C51" s="84" t="s">
        <v>1103</v>
      </c>
      <c r="D51" s="84">
        <v>2018</v>
      </c>
      <c r="E51" s="84">
        <v>31</v>
      </c>
      <c r="F51" s="195" t="s">
        <v>1089</v>
      </c>
      <c r="G51" s="84" t="s">
        <v>1063</v>
      </c>
      <c r="H51" s="84" t="s">
        <v>249</v>
      </c>
      <c r="K51" s="84">
        <v>0.86</v>
      </c>
      <c r="L51" s="84">
        <v>0.35299999999999998</v>
      </c>
      <c r="M51" s="84">
        <v>69</v>
      </c>
      <c r="N51" s="84" t="s">
        <v>1064</v>
      </c>
      <c r="O51" s="84">
        <v>135</v>
      </c>
      <c r="P51" s="84">
        <v>480</v>
      </c>
      <c r="Q51" s="84">
        <v>434</v>
      </c>
      <c r="R51" s="84">
        <v>59</v>
      </c>
      <c r="S51" s="84">
        <v>102</v>
      </c>
      <c r="T51" s="84">
        <v>24</v>
      </c>
      <c r="U51" s="84">
        <v>3</v>
      </c>
      <c r="V51" s="84">
        <v>28</v>
      </c>
      <c r="W51" s="84">
        <v>72</v>
      </c>
      <c r="X51" s="84">
        <v>4</v>
      </c>
      <c r="Y51" s="84">
        <v>2</v>
      </c>
      <c r="Z51" s="84">
        <v>40</v>
      </c>
      <c r="AA51" s="84">
        <v>103</v>
      </c>
      <c r="AB51" s="84">
        <v>4</v>
      </c>
      <c r="AC51" s="84">
        <v>2</v>
      </c>
      <c r="AD51" s="84">
        <v>0</v>
      </c>
      <c r="AE51" s="84">
        <v>3</v>
      </c>
      <c r="AF51" s="84">
        <v>11</v>
      </c>
      <c r="AG51" s="200">
        <v>0.23799999999999999</v>
      </c>
      <c r="AH51" s="200">
        <v>0.30199999999999999</v>
      </c>
      <c r="AI51" s="200">
        <v>0.498</v>
      </c>
      <c r="AJ51" s="84">
        <v>0.33800000000000002</v>
      </c>
      <c r="AK51" s="84">
        <v>162</v>
      </c>
      <c r="AL51" s="84">
        <v>53</v>
      </c>
      <c r="AM51" s="84">
        <v>48</v>
      </c>
      <c r="AN51" s="198">
        <v>19</v>
      </c>
      <c r="AO51" s="198">
        <v>17</v>
      </c>
      <c r="AP51" s="84">
        <v>4</v>
      </c>
      <c r="AQ51" s="84">
        <v>20</v>
      </c>
      <c r="AR51" s="84">
        <v>82</v>
      </c>
      <c r="AS51" s="84">
        <v>9</v>
      </c>
      <c r="AT51" s="84" t="s">
        <v>1064</v>
      </c>
      <c r="AU51" s="84">
        <v>-0.02</v>
      </c>
      <c r="AV51" s="84">
        <v>-21</v>
      </c>
      <c r="AW51" s="84" t="s">
        <v>1086</v>
      </c>
      <c r="AX51" s="84">
        <v>617</v>
      </c>
      <c r="AY51" s="200">
        <v>0.254</v>
      </c>
      <c r="AZ51" s="200">
        <v>0.32400000000000001</v>
      </c>
      <c r="BA51" s="200">
        <v>0.50800000000000001</v>
      </c>
      <c r="BB51" s="200">
        <v>0.35399999999999998</v>
      </c>
      <c r="BC51" s="84">
        <v>218</v>
      </c>
      <c r="BD51" s="84">
        <v>73</v>
      </c>
      <c r="BE51" s="84" t="s">
        <v>1145</v>
      </c>
      <c r="BF51" s="84">
        <v>457803</v>
      </c>
      <c r="BG51" s="84" t="s">
        <v>702</v>
      </c>
      <c r="BH51" s="84" t="s">
        <v>3118</v>
      </c>
      <c r="BI51" s="84" t="s">
        <v>7278</v>
      </c>
      <c r="BJ51" s="84" t="s">
        <v>1151</v>
      </c>
      <c r="BK51" s="84" t="s">
        <v>6964</v>
      </c>
    </row>
    <row r="52" spans="1:63" s="84" customFormat="1" x14ac:dyDescent="0.3">
      <c r="A52" s="84" t="s">
        <v>362</v>
      </c>
      <c r="B52" s="84" t="s">
        <v>3982</v>
      </c>
      <c r="C52" s="84" t="s">
        <v>1103</v>
      </c>
      <c r="D52" s="84">
        <v>2018</v>
      </c>
      <c r="E52" s="84">
        <v>26</v>
      </c>
      <c r="F52" s="195" t="s">
        <v>1081</v>
      </c>
      <c r="G52" s="84" t="s">
        <v>1063</v>
      </c>
      <c r="H52" s="84" t="s">
        <v>249</v>
      </c>
      <c r="K52" s="84">
        <v>0.85</v>
      </c>
      <c r="L52" s="84">
        <v>0.35299999999999998</v>
      </c>
      <c r="M52" s="84">
        <v>69</v>
      </c>
      <c r="N52" s="84" t="s">
        <v>1064</v>
      </c>
      <c r="O52" s="84">
        <v>142</v>
      </c>
      <c r="P52" s="84">
        <v>562</v>
      </c>
      <c r="Q52" s="84">
        <v>512</v>
      </c>
      <c r="R52" s="84">
        <v>67</v>
      </c>
      <c r="S52" s="84">
        <v>137</v>
      </c>
      <c r="T52" s="84">
        <v>32</v>
      </c>
      <c r="U52" s="84">
        <v>4</v>
      </c>
      <c r="V52" s="84">
        <v>13</v>
      </c>
      <c r="W52" s="84">
        <v>48</v>
      </c>
      <c r="X52" s="84">
        <v>13</v>
      </c>
      <c r="Y52" s="84">
        <v>5</v>
      </c>
      <c r="Z52" s="84">
        <v>41</v>
      </c>
      <c r="AA52" s="84">
        <v>116</v>
      </c>
      <c r="AB52" s="84">
        <v>4</v>
      </c>
      <c r="AC52" s="84">
        <v>5</v>
      </c>
      <c r="AD52" s="84">
        <v>2</v>
      </c>
      <c r="AE52" s="84">
        <v>2</v>
      </c>
      <c r="AF52" s="84">
        <v>9</v>
      </c>
      <c r="AG52" s="200">
        <v>0.26600000000000001</v>
      </c>
      <c r="AH52" s="200">
        <v>0.32600000000000001</v>
      </c>
      <c r="AI52" s="200">
        <v>0.42099999999999999</v>
      </c>
      <c r="AJ52" s="84">
        <v>0.32700000000000001</v>
      </c>
      <c r="AK52" s="84">
        <v>184</v>
      </c>
      <c r="AL52" s="84">
        <v>52</v>
      </c>
      <c r="AM52" s="84">
        <v>48</v>
      </c>
      <c r="AN52" s="198">
        <v>19</v>
      </c>
      <c r="AO52" s="198">
        <v>18</v>
      </c>
      <c r="AP52" s="84">
        <v>-2</v>
      </c>
      <c r="AQ52" s="84">
        <v>21</v>
      </c>
      <c r="AR52" s="84">
        <v>86</v>
      </c>
      <c r="AS52" s="84">
        <v>10</v>
      </c>
      <c r="AT52" s="84" t="s">
        <v>1064</v>
      </c>
      <c r="AU52" s="84">
        <v>-0.01</v>
      </c>
      <c r="AV52" s="84">
        <v>-6</v>
      </c>
      <c r="AW52" s="84" t="s">
        <v>1065</v>
      </c>
      <c r="AX52" s="84">
        <v>563</v>
      </c>
      <c r="AY52" s="200">
        <v>0.28100000000000003</v>
      </c>
      <c r="AZ52" s="200">
        <v>0.32500000000000001</v>
      </c>
      <c r="BA52" s="200">
        <v>0.45200000000000001</v>
      </c>
      <c r="BB52" s="200">
        <v>0.33700000000000002</v>
      </c>
      <c r="BC52" s="84">
        <v>189</v>
      </c>
      <c r="BD52" s="84">
        <v>58</v>
      </c>
      <c r="BE52" s="84" t="s">
        <v>3983</v>
      </c>
      <c r="BF52" s="84">
        <v>546318</v>
      </c>
      <c r="BG52" s="84" t="s">
        <v>824</v>
      </c>
      <c r="BH52" s="84" t="s">
        <v>3219</v>
      </c>
      <c r="BI52" s="84" t="s">
        <v>4840</v>
      </c>
      <c r="BJ52" s="84" t="s">
        <v>5139</v>
      </c>
      <c r="BK52" s="84" t="s">
        <v>6919</v>
      </c>
    </row>
    <row r="53" spans="1:63" s="84" customFormat="1" x14ac:dyDescent="0.3">
      <c r="A53" s="84" t="s">
        <v>106</v>
      </c>
      <c r="B53" s="84" t="s">
        <v>105</v>
      </c>
      <c r="C53" s="84" t="s">
        <v>1061</v>
      </c>
      <c r="D53" s="84">
        <v>2018</v>
      </c>
      <c r="E53" s="84">
        <v>32</v>
      </c>
      <c r="F53" s="195" t="s">
        <v>2539</v>
      </c>
      <c r="G53" s="84" t="s">
        <v>1063</v>
      </c>
      <c r="H53" s="84" t="s">
        <v>249</v>
      </c>
      <c r="K53" s="84">
        <v>0.85</v>
      </c>
      <c r="L53" s="84">
        <v>0.35299999999999998</v>
      </c>
      <c r="M53" s="84">
        <v>69</v>
      </c>
      <c r="N53" s="84" t="s">
        <v>1064</v>
      </c>
      <c r="O53" s="84">
        <v>111</v>
      </c>
      <c r="P53" s="84">
        <v>442</v>
      </c>
      <c r="Q53" s="84">
        <v>380</v>
      </c>
      <c r="R53" s="84">
        <v>62</v>
      </c>
      <c r="S53" s="84">
        <v>94</v>
      </c>
      <c r="T53" s="84">
        <v>18</v>
      </c>
      <c r="U53" s="84">
        <v>5</v>
      </c>
      <c r="V53" s="84">
        <v>14</v>
      </c>
      <c r="W53" s="84">
        <v>43</v>
      </c>
      <c r="X53" s="84">
        <v>9</v>
      </c>
      <c r="Y53" s="84">
        <v>3</v>
      </c>
      <c r="Z53" s="84">
        <v>54</v>
      </c>
      <c r="AA53" s="84">
        <v>93</v>
      </c>
      <c r="AB53" s="84">
        <v>3</v>
      </c>
      <c r="AC53" s="84">
        <v>5</v>
      </c>
      <c r="AD53" s="84">
        <v>1</v>
      </c>
      <c r="AE53" s="84">
        <v>3</v>
      </c>
      <c r="AF53" s="84">
        <v>6</v>
      </c>
      <c r="AG53" s="200">
        <v>0.248</v>
      </c>
      <c r="AH53" s="200">
        <v>0.34399999999999997</v>
      </c>
      <c r="AI53" s="200">
        <v>0.43099999999999999</v>
      </c>
      <c r="AJ53" s="84">
        <v>0.34100000000000003</v>
      </c>
      <c r="AK53" s="84">
        <v>151</v>
      </c>
      <c r="AL53" s="84">
        <v>52</v>
      </c>
      <c r="AM53" s="84">
        <v>48</v>
      </c>
      <c r="AN53" s="198">
        <v>15</v>
      </c>
      <c r="AO53" s="198">
        <v>14</v>
      </c>
      <c r="AP53" s="84">
        <v>5</v>
      </c>
      <c r="AQ53" s="84">
        <v>22</v>
      </c>
      <c r="AR53" s="84">
        <v>87</v>
      </c>
      <c r="AS53" s="84">
        <v>11</v>
      </c>
      <c r="AT53" s="84" t="s">
        <v>1064</v>
      </c>
      <c r="AU53" s="84">
        <v>-0.03</v>
      </c>
      <c r="AV53" s="84">
        <v>-21</v>
      </c>
      <c r="AW53" s="84" t="s">
        <v>1086</v>
      </c>
      <c r="AX53" s="84">
        <v>491</v>
      </c>
      <c r="AY53" s="200">
        <v>0.26400000000000001</v>
      </c>
      <c r="AZ53" s="200">
        <v>0.36299999999999999</v>
      </c>
      <c r="BA53" s="200">
        <v>0.48799999999999999</v>
      </c>
      <c r="BB53" s="200">
        <v>0.36799999999999999</v>
      </c>
      <c r="BC53" s="84">
        <v>181</v>
      </c>
      <c r="BD53" s="84">
        <v>73</v>
      </c>
      <c r="BE53" s="84" t="s">
        <v>1152</v>
      </c>
      <c r="BF53" s="84">
        <v>451594</v>
      </c>
      <c r="BG53" s="84" t="s">
        <v>790</v>
      </c>
      <c r="BH53" s="84" t="s">
        <v>2638</v>
      </c>
      <c r="BI53" s="84" t="s">
        <v>1420</v>
      </c>
      <c r="BJ53" s="84" t="s">
        <v>1147</v>
      </c>
      <c r="BK53" s="84" t="s">
        <v>6920</v>
      </c>
    </row>
    <row r="54" spans="1:63" s="84" customFormat="1" x14ac:dyDescent="0.3">
      <c r="A54" s="84" t="s">
        <v>121</v>
      </c>
      <c r="B54" s="84" t="s">
        <v>20</v>
      </c>
      <c r="C54" s="84" t="s">
        <v>1103</v>
      </c>
      <c r="D54" s="84">
        <v>2018</v>
      </c>
      <c r="E54" s="84">
        <v>32</v>
      </c>
      <c r="F54" s="195"/>
      <c r="G54" s="84" t="s">
        <v>1063</v>
      </c>
      <c r="H54" s="84" t="s">
        <v>249</v>
      </c>
      <c r="K54" s="84">
        <v>0.85</v>
      </c>
      <c r="L54" s="84">
        <v>0.35299999999999998</v>
      </c>
      <c r="M54" s="84">
        <v>69</v>
      </c>
      <c r="N54" s="84" t="s">
        <v>1064</v>
      </c>
      <c r="O54" s="84">
        <v>125</v>
      </c>
      <c r="P54" s="84">
        <v>479</v>
      </c>
      <c r="Q54" s="84">
        <v>434</v>
      </c>
      <c r="R54" s="84">
        <v>63</v>
      </c>
      <c r="S54" s="84">
        <v>111</v>
      </c>
      <c r="T54" s="84">
        <v>25</v>
      </c>
      <c r="U54" s="84">
        <v>1</v>
      </c>
      <c r="V54" s="84">
        <v>20</v>
      </c>
      <c r="W54" s="84">
        <v>63</v>
      </c>
      <c r="X54" s="84">
        <v>3</v>
      </c>
      <c r="Y54" s="84">
        <v>1</v>
      </c>
      <c r="Z54" s="84">
        <v>40</v>
      </c>
      <c r="AA54" s="84">
        <v>99</v>
      </c>
      <c r="AB54" s="84">
        <v>4</v>
      </c>
      <c r="AC54" s="84">
        <v>2</v>
      </c>
      <c r="AD54" s="84">
        <v>0</v>
      </c>
      <c r="AE54" s="84">
        <v>3</v>
      </c>
      <c r="AF54" s="84">
        <v>9</v>
      </c>
      <c r="AG54" s="200">
        <v>0.25700000000000001</v>
      </c>
      <c r="AH54" s="200">
        <v>0.318</v>
      </c>
      <c r="AI54" s="200">
        <v>0.45800000000000002</v>
      </c>
      <c r="AJ54" s="84">
        <v>0.33400000000000002</v>
      </c>
      <c r="AK54" s="84">
        <v>160</v>
      </c>
      <c r="AL54" s="84">
        <v>51</v>
      </c>
      <c r="AM54" s="84">
        <v>47</v>
      </c>
      <c r="AN54" s="198">
        <v>18</v>
      </c>
      <c r="AO54" s="198">
        <v>17</v>
      </c>
      <c r="AP54" s="84">
        <v>2</v>
      </c>
      <c r="AQ54" s="84">
        <v>24</v>
      </c>
      <c r="AR54" s="84">
        <v>95</v>
      </c>
      <c r="AS54" s="84">
        <v>12</v>
      </c>
      <c r="AT54" s="84" t="s">
        <v>1064</v>
      </c>
      <c r="AU54" s="84">
        <v>0</v>
      </c>
      <c r="AV54" s="84">
        <v>-4</v>
      </c>
      <c r="AW54" s="84" t="s">
        <v>1065</v>
      </c>
      <c r="AX54" s="84">
        <v>534</v>
      </c>
      <c r="AY54" s="200">
        <v>0.26200000000000001</v>
      </c>
      <c r="AZ54" s="200">
        <v>0.33900000000000002</v>
      </c>
      <c r="BA54" s="200">
        <v>0.42299999999999999</v>
      </c>
      <c r="BB54" s="200">
        <v>0.33500000000000002</v>
      </c>
      <c r="BC54" s="84">
        <v>179</v>
      </c>
      <c r="BD54" s="84">
        <v>55</v>
      </c>
      <c r="BE54" s="84" t="s">
        <v>1133</v>
      </c>
      <c r="BF54" s="84">
        <v>471865</v>
      </c>
      <c r="BG54" s="84" t="s">
        <v>803</v>
      </c>
      <c r="BH54" s="84" t="s">
        <v>1278</v>
      </c>
      <c r="BI54" s="84" t="s">
        <v>1253</v>
      </c>
      <c r="BJ54" s="84" t="s">
        <v>1275</v>
      </c>
      <c r="BK54" s="84" t="s">
        <v>6921</v>
      </c>
    </row>
    <row r="55" spans="1:63" s="84" customFormat="1" x14ac:dyDescent="0.3">
      <c r="A55" s="84" t="s">
        <v>2996</v>
      </c>
      <c r="B55" s="84" t="s">
        <v>148</v>
      </c>
      <c r="C55" s="84" t="s">
        <v>1065</v>
      </c>
      <c r="D55" s="84">
        <v>2018</v>
      </c>
      <c r="E55" s="84">
        <v>29</v>
      </c>
      <c r="F55" s="195" t="s">
        <v>1093</v>
      </c>
      <c r="G55" s="84" t="s">
        <v>1063</v>
      </c>
      <c r="H55" s="84" t="s">
        <v>249</v>
      </c>
      <c r="K55" s="84">
        <v>0.83</v>
      </c>
      <c r="L55" s="84">
        <v>0.35299999999999998</v>
      </c>
      <c r="M55" s="84">
        <v>69</v>
      </c>
      <c r="N55" s="84" t="s">
        <v>1064</v>
      </c>
      <c r="O55" s="84">
        <v>148</v>
      </c>
      <c r="P55" s="84">
        <v>511</v>
      </c>
      <c r="Q55" s="84">
        <v>467</v>
      </c>
      <c r="R55" s="84">
        <v>63</v>
      </c>
      <c r="S55" s="84">
        <v>110</v>
      </c>
      <c r="T55" s="84">
        <v>30</v>
      </c>
      <c r="U55" s="84">
        <v>3</v>
      </c>
      <c r="V55" s="84">
        <v>29</v>
      </c>
      <c r="W55" s="84">
        <v>76</v>
      </c>
      <c r="X55" s="84">
        <v>5</v>
      </c>
      <c r="Y55" s="84">
        <v>3</v>
      </c>
      <c r="Z55" s="84">
        <v>31</v>
      </c>
      <c r="AA55" s="84">
        <v>128</v>
      </c>
      <c r="AB55" s="84">
        <v>2</v>
      </c>
      <c r="AC55" s="84">
        <v>6</v>
      </c>
      <c r="AD55" s="84">
        <v>0</v>
      </c>
      <c r="AE55" s="84">
        <v>7</v>
      </c>
      <c r="AF55" s="84">
        <v>9</v>
      </c>
      <c r="AG55" s="200">
        <v>0.23400000000000001</v>
      </c>
      <c r="AH55" s="200">
        <v>0.28699999999999998</v>
      </c>
      <c r="AI55" s="200">
        <v>0.501</v>
      </c>
      <c r="AJ55" s="84">
        <v>0.33</v>
      </c>
      <c r="AK55" s="84">
        <v>169</v>
      </c>
      <c r="AL55" s="84">
        <v>50</v>
      </c>
      <c r="AM55" s="84">
        <v>46</v>
      </c>
      <c r="AN55" s="198">
        <v>20</v>
      </c>
      <c r="AO55" s="198">
        <v>18</v>
      </c>
      <c r="AP55" s="84">
        <v>0</v>
      </c>
      <c r="AQ55" s="84">
        <v>25</v>
      </c>
      <c r="AR55" s="84">
        <v>96</v>
      </c>
      <c r="AS55" s="84">
        <v>13</v>
      </c>
      <c r="AT55" s="84" t="s">
        <v>1064</v>
      </c>
      <c r="AU55" s="84">
        <v>0</v>
      </c>
      <c r="AV55" s="84">
        <v>-9</v>
      </c>
      <c r="AW55" s="84" t="s">
        <v>1065</v>
      </c>
      <c r="AX55" s="84">
        <v>647</v>
      </c>
      <c r="AY55" s="200">
        <v>0.249</v>
      </c>
      <c r="AZ55" s="200">
        <v>0.30099999999999999</v>
      </c>
      <c r="BA55" s="200">
        <v>0.48</v>
      </c>
      <c r="BB55" s="200">
        <v>0.33100000000000002</v>
      </c>
      <c r="BC55" s="84">
        <v>214</v>
      </c>
      <c r="BD55" s="84">
        <v>59</v>
      </c>
      <c r="BE55" s="84" t="s">
        <v>3191</v>
      </c>
      <c r="BF55" s="84">
        <v>594807</v>
      </c>
      <c r="BG55" s="84" t="s">
        <v>702</v>
      </c>
      <c r="BH55" s="84" t="s">
        <v>6339</v>
      </c>
      <c r="BI55" s="84" t="s">
        <v>3127</v>
      </c>
      <c r="BJ55" s="84" t="s">
        <v>1140</v>
      </c>
      <c r="BK55" s="84" t="s">
        <v>5112</v>
      </c>
    </row>
    <row r="56" spans="1:63" s="84" customFormat="1" x14ac:dyDescent="0.3">
      <c r="A56" s="84" t="s">
        <v>6275</v>
      </c>
      <c r="B56" s="84" t="s">
        <v>6276</v>
      </c>
      <c r="C56" s="84" t="s">
        <v>1065</v>
      </c>
      <c r="D56" s="84">
        <v>2018</v>
      </c>
      <c r="E56" s="84">
        <v>25</v>
      </c>
      <c r="F56" s="195" t="s">
        <v>1081</v>
      </c>
      <c r="G56" s="84" t="s">
        <v>1063</v>
      </c>
      <c r="H56" s="84" t="s">
        <v>249</v>
      </c>
      <c r="I56" s="84" t="s">
        <v>250</v>
      </c>
      <c r="K56" s="84">
        <v>0.68</v>
      </c>
      <c r="L56" s="84">
        <v>0.33</v>
      </c>
      <c r="M56" s="84">
        <v>31</v>
      </c>
      <c r="N56" s="84" t="s">
        <v>1064</v>
      </c>
      <c r="O56" s="84">
        <v>61</v>
      </c>
      <c r="P56" s="84">
        <v>256</v>
      </c>
      <c r="Q56" s="84">
        <v>215</v>
      </c>
      <c r="R56" s="84">
        <v>39</v>
      </c>
      <c r="S56" s="84">
        <v>53</v>
      </c>
      <c r="T56" s="84">
        <v>9</v>
      </c>
      <c r="U56" s="84">
        <v>0</v>
      </c>
      <c r="V56" s="84">
        <v>15</v>
      </c>
      <c r="W56" s="84">
        <v>47</v>
      </c>
      <c r="X56" s="84">
        <v>4</v>
      </c>
      <c r="Y56" s="84">
        <v>0</v>
      </c>
      <c r="Z56" s="84">
        <v>36</v>
      </c>
      <c r="AA56" s="84">
        <v>55</v>
      </c>
      <c r="AB56" s="84">
        <v>1</v>
      </c>
      <c r="AC56" s="84">
        <v>3</v>
      </c>
      <c r="AD56" s="84">
        <v>0</v>
      </c>
      <c r="AE56" s="84">
        <v>2</v>
      </c>
      <c r="AF56" s="84">
        <v>3</v>
      </c>
      <c r="AG56" s="200">
        <v>0.24399999999999999</v>
      </c>
      <c r="AH56" s="200">
        <v>0.36</v>
      </c>
      <c r="AI56" s="200">
        <v>0.498</v>
      </c>
      <c r="AJ56" s="84">
        <v>0.37</v>
      </c>
      <c r="AK56" s="84">
        <v>95</v>
      </c>
      <c r="AL56" s="84">
        <v>49</v>
      </c>
      <c r="AM56" s="84">
        <v>45</v>
      </c>
      <c r="AN56" s="198">
        <v>13</v>
      </c>
      <c r="AO56" s="198">
        <v>12</v>
      </c>
      <c r="AP56" s="84">
        <v>10</v>
      </c>
      <c r="AQ56" s="84">
        <v>30</v>
      </c>
      <c r="AR56" s="84">
        <v>108</v>
      </c>
      <c r="AS56" s="84">
        <v>14</v>
      </c>
      <c r="AT56" s="84" t="s">
        <v>1075</v>
      </c>
      <c r="AU56" s="84">
        <v>-0.05</v>
      </c>
      <c r="AV56" s="84">
        <v>-22</v>
      </c>
      <c r="AW56" s="84" t="s">
        <v>1086</v>
      </c>
      <c r="AX56" s="84">
        <v>212</v>
      </c>
      <c r="AY56" s="200">
        <v>0.25900000000000001</v>
      </c>
      <c r="AZ56" s="200">
        <v>0.39600000000000002</v>
      </c>
      <c r="BA56" s="200">
        <v>0.61799999999999999</v>
      </c>
      <c r="BB56" s="200">
        <v>0.42299999999999999</v>
      </c>
      <c r="BC56" s="84">
        <v>90</v>
      </c>
      <c r="BD56" s="84">
        <v>71</v>
      </c>
      <c r="BE56" s="84" t="s">
        <v>6567</v>
      </c>
      <c r="BF56" s="84">
        <v>656555</v>
      </c>
      <c r="BG56" s="84" t="s">
        <v>2875</v>
      </c>
      <c r="BH56" s="84" t="s">
        <v>4866</v>
      </c>
      <c r="BI56" s="84" t="s">
        <v>5071</v>
      </c>
      <c r="BJ56" s="84" t="s">
        <v>4204</v>
      </c>
      <c r="BK56" s="84" t="s">
        <v>7227</v>
      </c>
    </row>
    <row r="57" spans="1:63" s="84" customFormat="1" x14ac:dyDescent="0.3">
      <c r="A57" s="84" t="s">
        <v>124</v>
      </c>
      <c r="B57" s="84" t="s">
        <v>82</v>
      </c>
      <c r="C57" s="84" t="s">
        <v>1103</v>
      </c>
      <c r="D57" s="84">
        <v>2018</v>
      </c>
      <c r="E57" s="84">
        <v>37</v>
      </c>
      <c r="F57" s="195"/>
      <c r="G57" s="84" t="s">
        <v>1063</v>
      </c>
      <c r="H57" s="84" t="s">
        <v>249</v>
      </c>
      <c r="K57" s="84">
        <v>0.86</v>
      </c>
      <c r="L57" s="84">
        <v>0.35299999999999998</v>
      </c>
      <c r="M57" s="84">
        <v>69</v>
      </c>
      <c r="N57" s="84" t="s">
        <v>1064</v>
      </c>
      <c r="O57" s="84">
        <v>100</v>
      </c>
      <c r="P57" s="84">
        <v>383</v>
      </c>
      <c r="Q57" s="84">
        <v>315</v>
      </c>
      <c r="R57" s="84">
        <v>51</v>
      </c>
      <c r="S57" s="84">
        <v>69</v>
      </c>
      <c r="T57" s="84">
        <v>12</v>
      </c>
      <c r="U57" s="84">
        <v>1</v>
      </c>
      <c r="V57" s="84">
        <v>18</v>
      </c>
      <c r="W57" s="84">
        <v>40</v>
      </c>
      <c r="X57" s="84">
        <v>5</v>
      </c>
      <c r="Y57" s="84">
        <v>2</v>
      </c>
      <c r="Z57" s="84">
        <v>61</v>
      </c>
      <c r="AA57" s="84">
        <v>80</v>
      </c>
      <c r="AB57" s="84">
        <v>3</v>
      </c>
      <c r="AC57" s="84">
        <v>4</v>
      </c>
      <c r="AD57" s="84">
        <v>0</v>
      </c>
      <c r="AE57" s="84">
        <v>2</v>
      </c>
      <c r="AF57" s="84">
        <v>5</v>
      </c>
      <c r="AG57" s="200">
        <v>0.222</v>
      </c>
      <c r="AH57" s="200">
        <v>0.35</v>
      </c>
      <c r="AI57" s="200">
        <v>0.42899999999999999</v>
      </c>
      <c r="AJ57" s="84">
        <v>0.34499999999999997</v>
      </c>
      <c r="AK57" s="84">
        <v>132</v>
      </c>
      <c r="AL57" s="84">
        <v>49</v>
      </c>
      <c r="AM57" s="84">
        <v>45</v>
      </c>
      <c r="AN57" s="198">
        <v>11</v>
      </c>
      <c r="AO57" s="198">
        <v>10</v>
      </c>
      <c r="AP57" s="84">
        <v>5</v>
      </c>
      <c r="AQ57" s="84">
        <v>31</v>
      </c>
      <c r="AR57" s="84">
        <v>110</v>
      </c>
      <c r="AS57" s="84">
        <v>15</v>
      </c>
      <c r="AT57" s="84" t="s">
        <v>1075</v>
      </c>
      <c r="AU57" s="84">
        <v>0.01</v>
      </c>
      <c r="AV57" s="84">
        <v>-6</v>
      </c>
      <c r="AW57" s="84" t="s">
        <v>1065</v>
      </c>
      <c r="AX57" s="84">
        <v>527</v>
      </c>
      <c r="AY57" s="200">
        <v>0.21199999999999999</v>
      </c>
      <c r="AZ57" s="200">
        <v>0.32300000000000001</v>
      </c>
      <c r="BA57" s="200">
        <v>0.45200000000000001</v>
      </c>
      <c r="BB57" s="200">
        <v>0.33600000000000002</v>
      </c>
      <c r="BC57" s="84">
        <v>177</v>
      </c>
      <c r="BD57" s="84">
        <v>55</v>
      </c>
      <c r="BE57" s="84" t="s">
        <v>1416</v>
      </c>
      <c r="BF57" s="84">
        <v>434158</v>
      </c>
      <c r="BG57" s="84" t="s">
        <v>792</v>
      </c>
      <c r="BH57" s="84" t="s">
        <v>1155</v>
      </c>
      <c r="BI57" s="84" t="s">
        <v>3115</v>
      </c>
      <c r="BJ57" s="84" t="s">
        <v>1307</v>
      </c>
      <c r="BK57" s="84" t="s">
        <v>2925</v>
      </c>
    </row>
    <row r="58" spans="1:63" s="84" customFormat="1" x14ac:dyDescent="0.3">
      <c r="A58" s="84" t="s">
        <v>3918</v>
      </c>
      <c r="B58" s="84" t="s">
        <v>34</v>
      </c>
      <c r="C58" s="84" t="s">
        <v>1103</v>
      </c>
      <c r="D58" s="84">
        <v>2018</v>
      </c>
      <c r="E58" s="84">
        <v>25</v>
      </c>
      <c r="F58" s="195" t="s">
        <v>1089</v>
      </c>
      <c r="G58" s="84" t="s">
        <v>1063</v>
      </c>
      <c r="H58" s="84" t="s">
        <v>249</v>
      </c>
      <c r="K58" s="84">
        <v>0.78</v>
      </c>
      <c r="L58" s="84">
        <v>0.35299999999999998</v>
      </c>
      <c r="M58" s="84">
        <v>69</v>
      </c>
      <c r="N58" s="84" t="s">
        <v>1064</v>
      </c>
      <c r="O58" s="84">
        <v>108</v>
      </c>
      <c r="P58" s="84">
        <v>411</v>
      </c>
      <c r="Q58" s="84">
        <v>359</v>
      </c>
      <c r="R58" s="84">
        <v>55</v>
      </c>
      <c r="S58" s="84">
        <v>87</v>
      </c>
      <c r="T58" s="84">
        <v>22</v>
      </c>
      <c r="U58" s="84">
        <v>1</v>
      </c>
      <c r="V58" s="84">
        <v>16</v>
      </c>
      <c r="W58" s="84">
        <v>53</v>
      </c>
      <c r="X58" s="84">
        <v>3</v>
      </c>
      <c r="Y58" s="84">
        <v>1</v>
      </c>
      <c r="Z58" s="84">
        <v>44</v>
      </c>
      <c r="AA58" s="84">
        <v>95</v>
      </c>
      <c r="AB58" s="84">
        <v>3</v>
      </c>
      <c r="AC58" s="84">
        <v>5</v>
      </c>
      <c r="AD58" s="84">
        <v>0</v>
      </c>
      <c r="AE58" s="84">
        <v>3</v>
      </c>
      <c r="AF58" s="84">
        <v>5</v>
      </c>
      <c r="AG58" s="200">
        <v>0.24299999999999999</v>
      </c>
      <c r="AH58" s="200">
        <v>0.33300000000000002</v>
      </c>
      <c r="AI58" s="200">
        <v>0.44800000000000001</v>
      </c>
      <c r="AJ58" s="84">
        <v>0.34</v>
      </c>
      <c r="AK58" s="84">
        <v>140</v>
      </c>
      <c r="AL58" s="84">
        <v>49</v>
      </c>
      <c r="AM58" s="84">
        <v>45</v>
      </c>
      <c r="AN58" s="198">
        <v>14</v>
      </c>
      <c r="AO58" s="198">
        <v>13</v>
      </c>
      <c r="AP58" s="84">
        <v>4</v>
      </c>
      <c r="AQ58" s="84">
        <v>32</v>
      </c>
      <c r="AR58" s="84">
        <v>112</v>
      </c>
      <c r="AS58" s="84">
        <v>16</v>
      </c>
      <c r="AT58" s="84" t="s">
        <v>1075</v>
      </c>
      <c r="AU58" s="84">
        <v>-0.06</v>
      </c>
      <c r="AV58" s="84">
        <v>-44</v>
      </c>
      <c r="AW58" s="84" t="s">
        <v>1086</v>
      </c>
      <c r="AX58" s="84">
        <v>440</v>
      </c>
      <c r="AY58" s="200">
        <v>0.27900000000000003</v>
      </c>
      <c r="AZ58" s="200">
        <v>0.38400000000000001</v>
      </c>
      <c r="BA58" s="200">
        <v>0.55500000000000005</v>
      </c>
      <c r="BB58" s="200">
        <v>0.40100000000000002</v>
      </c>
      <c r="BC58" s="84">
        <v>176</v>
      </c>
      <c r="BD58" s="84">
        <v>93</v>
      </c>
      <c r="BE58" s="84" t="s">
        <v>3919</v>
      </c>
      <c r="BF58" s="84">
        <v>624424</v>
      </c>
      <c r="BG58" s="84" t="s">
        <v>2870</v>
      </c>
      <c r="BH58" s="84" t="s">
        <v>4836</v>
      </c>
      <c r="BI58" s="84" t="s">
        <v>3209</v>
      </c>
      <c r="BJ58" s="84" t="s">
        <v>3153</v>
      </c>
      <c r="BK58" s="84" t="s">
        <v>5192</v>
      </c>
    </row>
    <row r="59" spans="1:63" s="84" customFormat="1" x14ac:dyDescent="0.3">
      <c r="A59" s="84" t="s">
        <v>39</v>
      </c>
      <c r="B59" s="84" t="s">
        <v>38</v>
      </c>
      <c r="C59" s="84" t="s">
        <v>1065</v>
      </c>
      <c r="D59" s="84">
        <v>2018</v>
      </c>
      <c r="E59" s="84">
        <v>34</v>
      </c>
      <c r="F59" s="195" t="s">
        <v>1111</v>
      </c>
      <c r="G59" s="84" t="s">
        <v>1063</v>
      </c>
      <c r="H59" s="84" t="s">
        <v>249</v>
      </c>
      <c r="K59" s="84">
        <v>0.84</v>
      </c>
      <c r="L59" s="84">
        <v>0.33</v>
      </c>
      <c r="M59" s="84">
        <v>31</v>
      </c>
      <c r="N59" s="84" t="s">
        <v>1064</v>
      </c>
      <c r="O59" s="84">
        <v>99</v>
      </c>
      <c r="P59" s="84">
        <v>440</v>
      </c>
      <c r="Q59" s="84">
        <v>396</v>
      </c>
      <c r="R59" s="84">
        <v>60</v>
      </c>
      <c r="S59" s="84">
        <v>103</v>
      </c>
      <c r="T59" s="84">
        <v>16</v>
      </c>
      <c r="U59" s="84">
        <v>1</v>
      </c>
      <c r="V59" s="84">
        <v>17</v>
      </c>
      <c r="W59" s="84">
        <v>60</v>
      </c>
      <c r="X59" s="84">
        <v>13</v>
      </c>
      <c r="Y59" s="84">
        <v>4</v>
      </c>
      <c r="Z59" s="84">
        <v>38</v>
      </c>
      <c r="AA59" s="84">
        <v>81</v>
      </c>
      <c r="AB59" s="84">
        <v>4</v>
      </c>
      <c r="AC59" s="84">
        <v>3</v>
      </c>
      <c r="AD59" s="84">
        <v>0</v>
      </c>
      <c r="AE59" s="84">
        <v>3</v>
      </c>
      <c r="AF59" s="84">
        <v>13</v>
      </c>
      <c r="AG59" s="200">
        <v>0.26100000000000001</v>
      </c>
      <c r="AH59" s="200">
        <v>0.32700000000000001</v>
      </c>
      <c r="AI59" s="200">
        <v>0.438</v>
      </c>
      <c r="AJ59" s="84">
        <v>0.33300000000000002</v>
      </c>
      <c r="AK59" s="84">
        <v>147</v>
      </c>
      <c r="AL59" s="84">
        <v>47</v>
      </c>
      <c r="AM59" s="84">
        <v>44</v>
      </c>
      <c r="AN59" s="198">
        <v>21</v>
      </c>
      <c r="AO59" s="198">
        <v>19</v>
      </c>
      <c r="AP59" s="84">
        <v>1</v>
      </c>
      <c r="AQ59" s="84">
        <v>36</v>
      </c>
      <c r="AR59" s="84">
        <v>125</v>
      </c>
      <c r="AS59" s="84">
        <v>17</v>
      </c>
      <c r="AT59" s="84" t="s">
        <v>1064</v>
      </c>
      <c r="AU59" s="84">
        <v>-0.02</v>
      </c>
      <c r="AV59" s="84">
        <v>-10</v>
      </c>
      <c r="AW59" s="84" t="s">
        <v>1065</v>
      </c>
      <c r="AX59" s="84">
        <v>425</v>
      </c>
      <c r="AY59" s="200">
        <v>0.26800000000000002</v>
      </c>
      <c r="AZ59" s="200">
        <v>0.33600000000000002</v>
      </c>
      <c r="BA59" s="200">
        <v>0.48699999999999999</v>
      </c>
      <c r="BB59" s="200">
        <v>0.35299999999999998</v>
      </c>
      <c r="BC59" s="84">
        <v>150</v>
      </c>
      <c r="BD59" s="84">
        <v>57</v>
      </c>
      <c r="BE59" s="84" t="s">
        <v>1127</v>
      </c>
      <c r="BF59" s="84">
        <v>460075</v>
      </c>
      <c r="BG59" s="84" t="s">
        <v>6340</v>
      </c>
      <c r="BH59" s="84" t="s">
        <v>4195</v>
      </c>
      <c r="BI59" s="84" t="s">
        <v>6341</v>
      </c>
      <c r="BJ59" s="84" t="s">
        <v>2950</v>
      </c>
      <c r="BK59" s="84" t="s">
        <v>4059</v>
      </c>
    </row>
    <row r="60" spans="1:63" s="84" customFormat="1" x14ac:dyDescent="0.3">
      <c r="A60" s="84" t="s">
        <v>2960</v>
      </c>
      <c r="B60" s="84" t="s">
        <v>529</v>
      </c>
      <c r="C60" s="84" t="s">
        <v>1065</v>
      </c>
      <c r="D60" s="84">
        <v>2018</v>
      </c>
      <c r="E60" s="84">
        <v>30</v>
      </c>
      <c r="F60" s="195" t="s">
        <v>2539</v>
      </c>
      <c r="G60" s="84" t="s">
        <v>1063</v>
      </c>
      <c r="H60" s="84" t="s">
        <v>249</v>
      </c>
      <c r="K60" s="84">
        <v>0.76</v>
      </c>
      <c r="L60" s="84">
        <v>0.35299999999999998</v>
      </c>
      <c r="M60" s="84">
        <v>69</v>
      </c>
      <c r="N60" s="84" t="s">
        <v>1064</v>
      </c>
      <c r="O60" s="84">
        <v>103</v>
      </c>
      <c r="P60" s="84">
        <v>405</v>
      </c>
      <c r="Q60" s="84">
        <v>359</v>
      </c>
      <c r="R60" s="84">
        <v>63</v>
      </c>
      <c r="S60" s="84">
        <v>93</v>
      </c>
      <c r="T60" s="84">
        <v>14</v>
      </c>
      <c r="U60" s="84">
        <v>2</v>
      </c>
      <c r="V60" s="84">
        <v>15</v>
      </c>
      <c r="W60" s="84">
        <v>49</v>
      </c>
      <c r="X60" s="84">
        <v>12</v>
      </c>
      <c r="Y60" s="84">
        <v>4</v>
      </c>
      <c r="Z60" s="84">
        <v>36</v>
      </c>
      <c r="AA60" s="84">
        <v>97</v>
      </c>
      <c r="AB60" s="84">
        <v>1</v>
      </c>
      <c r="AC60" s="84">
        <v>6</v>
      </c>
      <c r="AD60" s="84">
        <v>1</v>
      </c>
      <c r="AE60" s="84">
        <v>2</v>
      </c>
      <c r="AF60" s="84">
        <v>9</v>
      </c>
      <c r="AG60" s="200">
        <v>0.25900000000000001</v>
      </c>
      <c r="AH60" s="200">
        <v>0.33400000000000002</v>
      </c>
      <c r="AI60" s="200">
        <v>0.434</v>
      </c>
      <c r="AJ60" s="84">
        <v>0.33600000000000002</v>
      </c>
      <c r="AK60" s="84">
        <v>136</v>
      </c>
      <c r="AL60" s="84">
        <v>46</v>
      </c>
      <c r="AM60" s="84">
        <v>43</v>
      </c>
      <c r="AN60" s="198">
        <v>19</v>
      </c>
      <c r="AO60" s="198">
        <v>17</v>
      </c>
      <c r="AP60" s="84">
        <v>2</v>
      </c>
      <c r="AQ60" s="84">
        <v>39</v>
      </c>
      <c r="AR60" s="84">
        <v>132</v>
      </c>
      <c r="AS60" s="84">
        <v>18</v>
      </c>
      <c r="AT60" s="84" t="s">
        <v>1075</v>
      </c>
      <c r="AU60" s="84">
        <v>-7.0000000000000007E-2</v>
      </c>
      <c r="AV60" s="84">
        <v>-61</v>
      </c>
      <c r="AW60" s="84" t="s">
        <v>1086</v>
      </c>
      <c r="AX60" s="84">
        <v>530</v>
      </c>
      <c r="AY60" s="200">
        <v>0.30599999999999999</v>
      </c>
      <c r="AZ60" s="200">
        <v>0.41099999999999998</v>
      </c>
      <c r="BA60" s="200">
        <v>0.52</v>
      </c>
      <c r="BB60" s="200">
        <v>0.40400000000000003</v>
      </c>
      <c r="BC60" s="84">
        <v>214</v>
      </c>
      <c r="BD60" s="84">
        <v>107</v>
      </c>
      <c r="BE60" s="84" t="s">
        <v>3154</v>
      </c>
      <c r="BF60" s="84">
        <v>502054</v>
      </c>
      <c r="BG60" s="84" t="s">
        <v>812</v>
      </c>
      <c r="BH60" s="84" t="s">
        <v>1135</v>
      </c>
      <c r="BI60" s="84" t="s">
        <v>6341</v>
      </c>
      <c r="BJ60" s="84" t="s">
        <v>1180</v>
      </c>
      <c r="BK60" s="84" t="s">
        <v>2461</v>
      </c>
    </row>
    <row r="61" spans="1:63" s="84" customFormat="1" x14ac:dyDescent="0.3">
      <c r="A61" s="84" t="s">
        <v>162</v>
      </c>
      <c r="B61" s="84" t="s">
        <v>161</v>
      </c>
      <c r="C61" s="84" t="s">
        <v>1103</v>
      </c>
      <c r="D61" s="84">
        <v>2018</v>
      </c>
      <c r="E61" s="84">
        <v>34</v>
      </c>
      <c r="F61" s="195" t="s">
        <v>1101</v>
      </c>
      <c r="G61" s="84" t="s">
        <v>1063</v>
      </c>
      <c r="H61" s="84" t="s">
        <v>249</v>
      </c>
      <c r="K61" s="84">
        <v>0.87</v>
      </c>
      <c r="L61" s="84">
        <v>0.35299999999999998</v>
      </c>
      <c r="M61" s="84">
        <v>69</v>
      </c>
      <c r="N61" s="84" t="s">
        <v>1064</v>
      </c>
      <c r="O61" s="84">
        <v>127</v>
      </c>
      <c r="P61" s="84">
        <v>509</v>
      </c>
      <c r="Q61" s="84">
        <v>446</v>
      </c>
      <c r="R61" s="84">
        <v>55</v>
      </c>
      <c r="S61" s="84">
        <v>115</v>
      </c>
      <c r="T61" s="84">
        <v>23</v>
      </c>
      <c r="U61" s="84">
        <v>1</v>
      </c>
      <c r="V61" s="84">
        <v>8</v>
      </c>
      <c r="W61" s="84">
        <v>56</v>
      </c>
      <c r="X61" s="84">
        <v>1</v>
      </c>
      <c r="Y61" s="84">
        <v>2</v>
      </c>
      <c r="Z61" s="84">
        <v>56</v>
      </c>
      <c r="AA61" s="84">
        <v>78</v>
      </c>
      <c r="AB61" s="84">
        <v>7</v>
      </c>
      <c r="AC61" s="84">
        <v>4</v>
      </c>
      <c r="AD61" s="84">
        <v>0</v>
      </c>
      <c r="AE61" s="84">
        <v>3</v>
      </c>
      <c r="AF61" s="84">
        <v>13</v>
      </c>
      <c r="AG61" s="200">
        <v>0.26200000000000001</v>
      </c>
      <c r="AH61" s="200">
        <v>0.34399999999999997</v>
      </c>
      <c r="AI61" s="200">
        <v>0.37</v>
      </c>
      <c r="AJ61" s="84">
        <v>0.32200000000000001</v>
      </c>
      <c r="AK61" s="84">
        <v>164</v>
      </c>
      <c r="AL61" s="84">
        <v>46</v>
      </c>
      <c r="AM61" s="84">
        <v>42</v>
      </c>
      <c r="AN61" s="198">
        <v>13</v>
      </c>
      <c r="AO61" s="198">
        <v>12</v>
      </c>
      <c r="AP61" s="84">
        <v>-4</v>
      </c>
      <c r="AQ61" s="84">
        <v>41</v>
      </c>
      <c r="AR61" s="84">
        <v>136</v>
      </c>
      <c r="AS61" s="84">
        <v>19</v>
      </c>
      <c r="AT61" s="84" t="s">
        <v>1064</v>
      </c>
      <c r="AU61" s="84">
        <v>-0.01</v>
      </c>
      <c r="AV61" s="84">
        <v>-15</v>
      </c>
      <c r="AW61" s="84" t="s">
        <v>1065</v>
      </c>
      <c r="AX61" s="84">
        <v>670</v>
      </c>
      <c r="AY61" s="200">
        <v>0.27500000000000002</v>
      </c>
      <c r="AZ61" s="200">
        <v>0.35399999999999998</v>
      </c>
      <c r="BA61" s="200">
        <v>0.38400000000000001</v>
      </c>
      <c r="BB61" s="200">
        <v>0.33200000000000002</v>
      </c>
      <c r="BC61" s="84">
        <v>222</v>
      </c>
      <c r="BD61" s="84">
        <v>61</v>
      </c>
      <c r="BE61" s="84" t="s">
        <v>1423</v>
      </c>
      <c r="BF61" s="84">
        <v>455976</v>
      </c>
      <c r="BG61" s="84" t="s">
        <v>4032</v>
      </c>
      <c r="BH61" s="84" t="s">
        <v>1258</v>
      </c>
      <c r="BI61" s="84" t="s">
        <v>1304</v>
      </c>
      <c r="BJ61" s="84" t="s">
        <v>1263</v>
      </c>
      <c r="BK61" s="84" t="s">
        <v>4028</v>
      </c>
    </row>
    <row r="62" spans="1:63" s="84" customFormat="1" x14ac:dyDescent="0.3">
      <c r="A62" s="84" t="s">
        <v>944</v>
      </c>
      <c r="B62" s="84" t="s">
        <v>945</v>
      </c>
      <c r="C62" s="84" t="s">
        <v>1065</v>
      </c>
      <c r="D62" s="84">
        <v>2018</v>
      </c>
      <c r="E62" s="84">
        <v>32</v>
      </c>
      <c r="F62" s="195" t="s">
        <v>1089</v>
      </c>
      <c r="G62" s="84" t="s">
        <v>1063</v>
      </c>
      <c r="H62" s="84" t="s">
        <v>249</v>
      </c>
      <c r="K62" s="84">
        <v>0.83</v>
      </c>
      <c r="L62" s="84">
        <v>0.33</v>
      </c>
      <c r="M62" s="84">
        <v>31</v>
      </c>
      <c r="N62" s="84" t="s">
        <v>1064</v>
      </c>
      <c r="O62" s="84">
        <v>90</v>
      </c>
      <c r="P62" s="84">
        <v>411</v>
      </c>
      <c r="Q62" s="84">
        <v>377</v>
      </c>
      <c r="R62" s="84">
        <v>56</v>
      </c>
      <c r="S62" s="84">
        <v>99</v>
      </c>
      <c r="T62" s="84">
        <v>16</v>
      </c>
      <c r="U62" s="84">
        <v>2</v>
      </c>
      <c r="V62" s="84">
        <v>18</v>
      </c>
      <c r="W62" s="84">
        <v>58</v>
      </c>
      <c r="X62" s="84">
        <v>3</v>
      </c>
      <c r="Y62" s="84">
        <v>2</v>
      </c>
      <c r="Z62" s="84">
        <v>27</v>
      </c>
      <c r="AA62" s="84">
        <v>81</v>
      </c>
      <c r="AB62" s="84">
        <v>4</v>
      </c>
      <c r="AC62" s="84">
        <v>4</v>
      </c>
      <c r="AD62" s="84">
        <v>0</v>
      </c>
      <c r="AE62" s="84">
        <v>3</v>
      </c>
      <c r="AF62" s="84">
        <v>8</v>
      </c>
      <c r="AG62" s="200">
        <v>0.26200000000000001</v>
      </c>
      <c r="AH62" s="200">
        <v>0.316</v>
      </c>
      <c r="AI62" s="200">
        <v>0.46200000000000002</v>
      </c>
      <c r="AJ62" s="84">
        <v>0.33400000000000002</v>
      </c>
      <c r="AK62" s="84">
        <v>137</v>
      </c>
      <c r="AL62" s="84">
        <v>46</v>
      </c>
      <c r="AM62" s="84">
        <v>42</v>
      </c>
      <c r="AN62" s="198">
        <v>18</v>
      </c>
      <c r="AO62" s="198">
        <v>16</v>
      </c>
      <c r="AP62" s="84">
        <v>2</v>
      </c>
      <c r="AQ62" s="84">
        <v>43</v>
      </c>
      <c r="AR62" s="84">
        <v>142</v>
      </c>
      <c r="AS62" s="84">
        <v>20</v>
      </c>
      <c r="AT62" s="84" t="s">
        <v>1075</v>
      </c>
      <c r="AU62" s="84">
        <v>-0.04</v>
      </c>
      <c r="AV62" s="84">
        <v>-16</v>
      </c>
      <c r="AW62" s="84" t="s">
        <v>1086</v>
      </c>
      <c r="AX62" s="84">
        <v>321</v>
      </c>
      <c r="AY62" s="200">
        <v>0.29199999999999998</v>
      </c>
      <c r="AZ62" s="200">
        <v>0.35199999999999998</v>
      </c>
      <c r="BA62" s="200">
        <v>0.54</v>
      </c>
      <c r="BB62" s="200">
        <v>0.379</v>
      </c>
      <c r="BC62" s="84">
        <v>122</v>
      </c>
      <c r="BD62" s="84">
        <v>62</v>
      </c>
      <c r="BE62" s="84" t="s">
        <v>1427</v>
      </c>
      <c r="BF62" s="84">
        <v>493316</v>
      </c>
      <c r="BG62" s="84" t="s">
        <v>702</v>
      </c>
      <c r="BH62" s="84" t="s">
        <v>1129</v>
      </c>
      <c r="BI62" s="84" t="s">
        <v>3117</v>
      </c>
      <c r="BJ62" s="84" t="s">
        <v>3171</v>
      </c>
      <c r="BK62" s="84" t="s">
        <v>6922</v>
      </c>
    </row>
    <row r="63" spans="1:63" s="84" customFormat="1" x14ac:dyDescent="0.3">
      <c r="A63" s="84" t="s">
        <v>3011</v>
      </c>
      <c r="B63" s="84" t="s">
        <v>3012</v>
      </c>
      <c r="C63" s="84" t="s">
        <v>1103</v>
      </c>
      <c r="D63" s="84">
        <v>2018</v>
      </c>
      <c r="E63" s="84">
        <v>26</v>
      </c>
      <c r="F63" s="195" t="s">
        <v>1567</v>
      </c>
      <c r="G63" s="84" t="s">
        <v>1063</v>
      </c>
      <c r="H63" s="84" t="s">
        <v>249</v>
      </c>
      <c r="K63" s="84">
        <v>0.81</v>
      </c>
      <c r="L63" s="84">
        <v>0.33</v>
      </c>
      <c r="M63" s="84">
        <v>31</v>
      </c>
      <c r="N63" s="84" t="s">
        <v>1064</v>
      </c>
      <c r="O63" s="84">
        <v>103</v>
      </c>
      <c r="P63" s="84">
        <v>352</v>
      </c>
      <c r="Q63" s="84">
        <v>299</v>
      </c>
      <c r="R63" s="84">
        <v>44</v>
      </c>
      <c r="S63" s="84">
        <v>67</v>
      </c>
      <c r="T63" s="84">
        <v>19</v>
      </c>
      <c r="U63" s="84">
        <v>1</v>
      </c>
      <c r="V63" s="84">
        <v>14</v>
      </c>
      <c r="W63" s="84">
        <v>40</v>
      </c>
      <c r="X63" s="84">
        <v>4</v>
      </c>
      <c r="Y63" s="84">
        <v>3</v>
      </c>
      <c r="Z63" s="84">
        <v>46</v>
      </c>
      <c r="AA63" s="84">
        <v>85</v>
      </c>
      <c r="AB63" s="84">
        <v>3</v>
      </c>
      <c r="AC63" s="84">
        <v>5</v>
      </c>
      <c r="AD63" s="84">
        <v>1</v>
      </c>
      <c r="AE63" s="84">
        <v>1</v>
      </c>
      <c r="AF63" s="84">
        <v>5</v>
      </c>
      <c r="AG63" s="200">
        <v>0.223</v>
      </c>
      <c r="AH63" s="200">
        <v>0.33500000000000002</v>
      </c>
      <c r="AI63" s="200">
        <v>0.434</v>
      </c>
      <c r="AJ63" s="84">
        <v>0.33800000000000002</v>
      </c>
      <c r="AK63" s="84">
        <v>119</v>
      </c>
      <c r="AL63" s="84">
        <v>43</v>
      </c>
      <c r="AM63" s="84">
        <v>40</v>
      </c>
      <c r="AN63" s="198">
        <v>10</v>
      </c>
      <c r="AO63" s="198">
        <v>9</v>
      </c>
      <c r="AP63" s="84">
        <v>3</v>
      </c>
      <c r="AQ63" s="84">
        <v>48</v>
      </c>
      <c r="AR63" s="84">
        <v>154</v>
      </c>
      <c r="AS63" s="84">
        <v>21</v>
      </c>
      <c r="AT63" s="84" t="s">
        <v>1075</v>
      </c>
      <c r="AU63" s="84">
        <v>0.01</v>
      </c>
      <c r="AV63" s="84">
        <v>6</v>
      </c>
      <c r="AW63" s="84" t="s">
        <v>1076</v>
      </c>
      <c r="AX63" s="84">
        <v>323</v>
      </c>
      <c r="AY63" s="200">
        <v>0.21199999999999999</v>
      </c>
      <c r="AZ63" s="200">
        <v>0.33100000000000002</v>
      </c>
      <c r="BA63" s="200">
        <v>0.40699999999999997</v>
      </c>
      <c r="BB63" s="200">
        <v>0.32900000000000001</v>
      </c>
      <c r="BC63" s="84">
        <v>106</v>
      </c>
      <c r="BD63" s="84">
        <v>37</v>
      </c>
      <c r="BE63" s="84" t="s">
        <v>3144</v>
      </c>
      <c r="BF63" s="84">
        <v>592626</v>
      </c>
      <c r="BG63" s="84" t="s">
        <v>702</v>
      </c>
      <c r="BH63" s="84" t="s">
        <v>4145</v>
      </c>
      <c r="BI63" s="84" t="s">
        <v>4156</v>
      </c>
      <c r="BJ63" s="84" t="s">
        <v>3153</v>
      </c>
      <c r="BK63" s="84" t="s">
        <v>6924</v>
      </c>
    </row>
    <row r="64" spans="1:63" s="84" customFormat="1" x14ac:dyDescent="0.3">
      <c r="A64" s="84" t="s">
        <v>4081</v>
      </c>
      <c r="B64" s="84" t="s">
        <v>29</v>
      </c>
      <c r="C64" s="84" t="s">
        <v>1103</v>
      </c>
      <c r="D64" s="84">
        <v>2018</v>
      </c>
      <c r="E64" s="84">
        <v>25</v>
      </c>
      <c r="F64" s="195" t="s">
        <v>1070</v>
      </c>
      <c r="G64" s="84" t="s">
        <v>1063</v>
      </c>
      <c r="H64" s="84" t="s">
        <v>249</v>
      </c>
      <c r="K64" s="84">
        <v>0.73</v>
      </c>
      <c r="L64" s="84">
        <v>0.35299999999999998</v>
      </c>
      <c r="M64" s="84">
        <v>69</v>
      </c>
      <c r="N64" s="84" t="s">
        <v>1064</v>
      </c>
      <c r="O64" s="84">
        <v>99</v>
      </c>
      <c r="P64" s="84">
        <v>362</v>
      </c>
      <c r="Q64" s="84">
        <v>313</v>
      </c>
      <c r="R64" s="84">
        <v>50</v>
      </c>
      <c r="S64" s="84">
        <v>68</v>
      </c>
      <c r="T64" s="84">
        <v>14</v>
      </c>
      <c r="U64" s="84">
        <v>1</v>
      </c>
      <c r="V64" s="84">
        <v>19</v>
      </c>
      <c r="W64" s="84">
        <v>44</v>
      </c>
      <c r="X64" s="84">
        <v>3</v>
      </c>
      <c r="Y64" s="84">
        <v>2</v>
      </c>
      <c r="Z64" s="84">
        <v>44</v>
      </c>
      <c r="AA64" s="84">
        <v>96</v>
      </c>
      <c r="AB64" s="84">
        <v>1</v>
      </c>
      <c r="AC64" s="84">
        <v>4</v>
      </c>
      <c r="AD64" s="84">
        <v>0</v>
      </c>
      <c r="AE64" s="84">
        <v>1</v>
      </c>
      <c r="AF64" s="84">
        <v>5</v>
      </c>
      <c r="AG64" s="200">
        <v>0.218</v>
      </c>
      <c r="AH64" s="200">
        <v>0.32100000000000001</v>
      </c>
      <c r="AI64" s="200">
        <v>0.44800000000000001</v>
      </c>
      <c r="AJ64" s="84">
        <v>0.33400000000000002</v>
      </c>
      <c r="AK64" s="84">
        <v>121</v>
      </c>
      <c r="AL64" s="84">
        <v>42</v>
      </c>
      <c r="AM64" s="84">
        <v>39</v>
      </c>
      <c r="AN64" s="198">
        <v>11</v>
      </c>
      <c r="AO64" s="198">
        <v>10</v>
      </c>
      <c r="AP64" s="84">
        <v>1</v>
      </c>
      <c r="AQ64" s="84">
        <v>49</v>
      </c>
      <c r="AR64" s="84">
        <v>157</v>
      </c>
      <c r="AS64" s="84">
        <v>22</v>
      </c>
      <c r="AT64" s="84" t="s">
        <v>1075</v>
      </c>
      <c r="AU64" s="84">
        <v>0</v>
      </c>
      <c r="AV64" s="84">
        <v>-10</v>
      </c>
      <c r="AW64" s="84" t="s">
        <v>1065</v>
      </c>
      <c r="AX64" s="84">
        <v>486</v>
      </c>
      <c r="AY64" s="200">
        <v>0.21099999999999999</v>
      </c>
      <c r="AZ64" s="200">
        <v>0.315</v>
      </c>
      <c r="BA64" s="200">
        <v>0.46700000000000003</v>
      </c>
      <c r="BB64" s="200">
        <v>0.33700000000000002</v>
      </c>
      <c r="BC64" s="84">
        <v>164</v>
      </c>
      <c r="BD64" s="84">
        <v>53</v>
      </c>
      <c r="BE64" s="84" t="s">
        <v>4082</v>
      </c>
      <c r="BF64" s="84">
        <v>656941</v>
      </c>
      <c r="BG64" s="84" t="s">
        <v>2870</v>
      </c>
      <c r="BH64" s="84" t="s">
        <v>4866</v>
      </c>
      <c r="BI64" s="84" t="s">
        <v>6342</v>
      </c>
      <c r="BJ64" s="84" t="s">
        <v>4144</v>
      </c>
      <c r="BK64" s="84" t="s">
        <v>2458</v>
      </c>
    </row>
    <row r="65" spans="1:63" s="84" customFormat="1" x14ac:dyDescent="0.3">
      <c r="A65" s="84" t="s">
        <v>315</v>
      </c>
      <c r="B65" s="84" t="s">
        <v>3020</v>
      </c>
      <c r="C65" s="84" t="s">
        <v>1103</v>
      </c>
      <c r="D65" s="84">
        <v>2018</v>
      </c>
      <c r="E65" s="84">
        <v>26</v>
      </c>
      <c r="F65" s="195" t="s">
        <v>1106</v>
      </c>
      <c r="G65" s="84" t="s">
        <v>1063</v>
      </c>
      <c r="H65" s="84" t="s">
        <v>249</v>
      </c>
      <c r="K65" s="84">
        <v>0.84</v>
      </c>
      <c r="L65" s="84">
        <v>0.33</v>
      </c>
      <c r="M65" s="84">
        <v>31</v>
      </c>
      <c r="N65" s="84" t="s">
        <v>1064</v>
      </c>
      <c r="O65" s="84">
        <v>121</v>
      </c>
      <c r="P65" s="84">
        <v>450</v>
      </c>
      <c r="Q65" s="84">
        <v>407</v>
      </c>
      <c r="R65" s="84">
        <v>53</v>
      </c>
      <c r="S65" s="84">
        <v>102</v>
      </c>
      <c r="T65" s="84">
        <v>27</v>
      </c>
      <c r="U65" s="84">
        <v>3</v>
      </c>
      <c r="V65" s="84">
        <v>13</v>
      </c>
      <c r="W65" s="84">
        <v>48</v>
      </c>
      <c r="X65" s="84">
        <v>12</v>
      </c>
      <c r="Y65" s="84">
        <v>4</v>
      </c>
      <c r="Z65" s="84">
        <v>39</v>
      </c>
      <c r="AA65" s="84">
        <v>81</v>
      </c>
      <c r="AB65" s="84">
        <v>4</v>
      </c>
      <c r="AC65" s="84">
        <v>2</v>
      </c>
      <c r="AD65" s="84">
        <v>1</v>
      </c>
      <c r="AE65" s="84">
        <v>2</v>
      </c>
      <c r="AF65" s="84">
        <v>7</v>
      </c>
      <c r="AG65" s="200">
        <v>0.251</v>
      </c>
      <c r="AH65" s="200">
        <v>0.316</v>
      </c>
      <c r="AI65" s="200">
        <v>0.42299999999999999</v>
      </c>
      <c r="AJ65" s="84">
        <v>0.32200000000000001</v>
      </c>
      <c r="AK65" s="84">
        <v>145</v>
      </c>
      <c r="AL65" s="84">
        <v>42</v>
      </c>
      <c r="AM65" s="84">
        <v>39</v>
      </c>
      <c r="AN65" s="198">
        <v>15</v>
      </c>
      <c r="AO65" s="198">
        <v>14</v>
      </c>
      <c r="AP65" s="84">
        <v>-4</v>
      </c>
      <c r="AQ65" s="84">
        <v>51</v>
      </c>
      <c r="AR65" s="84">
        <v>159</v>
      </c>
      <c r="AS65" s="84">
        <v>23</v>
      </c>
      <c r="AT65" s="84" t="s">
        <v>1064</v>
      </c>
      <c r="AU65" s="84">
        <v>0.02</v>
      </c>
      <c r="AV65" s="84">
        <v>9</v>
      </c>
      <c r="AW65" s="84" t="s">
        <v>1076</v>
      </c>
      <c r="AX65" s="84">
        <v>410</v>
      </c>
      <c r="AY65" s="200">
        <v>0.251</v>
      </c>
      <c r="AZ65" s="200">
        <v>0.30499999999999999</v>
      </c>
      <c r="BA65" s="200">
        <v>0.39100000000000001</v>
      </c>
      <c r="BB65" s="200">
        <v>0.30599999999999999</v>
      </c>
      <c r="BC65" s="84">
        <v>126</v>
      </c>
      <c r="BD65" s="84">
        <v>33</v>
      </c>
      <c r="BE65" s="84" t="s">
        <v>3131</v>
      </c>
      <c r="BF65" s="84">
        <v>570256</v>
      </c>
      <c r="BG65" s="84" t="s">
        <v>801</v>
      </c>
      <c r="BH65" s="84" t="s">
        <v>3116</v>
      </c>
      <c r="BI65" s="84" t="s">
        <v>4171</v>
      </c>
      <c r="BJ65" s="84" t="s">
        <v>2691</v>
      </c>
      <c r="BK65" s="84" t="s">
        <v>4816</v>
      </c>
    </row>
    <row r="66" spans="1:63" s="84" customFormat="1" x14ac:dyDescent="0.3">
      <c r="A66" s="84" t="s">
        <v>4079</v>
      </c>
      <c r="B66" s="84" t="s">
        <v>68</v>
      </c>
      <c r="C66" s="84" t="s">
        <v>1103</v>
      </c>
      <c r="D66" s="84">
        <v>2018</v>
      </c>
      <c r="E66" s="84">
        <v>27</v>
      </c>
      <c r="F66" s="195" t="s">
        <v>1093</v>
      </c>
      <c r="G66" s="84" t="s">
        <v>1063</v>
      </c>
      <c r="H66" s="84" t="s">
        <v>249</v>
      </c>
      <c r="K66" s="84">
        <v>0.76</v>
      </c>
      <c r="L66" s="84">
        <v>0.35299999999999998</v>
      </c>
      <c r="M66" s="84">
        <v>69</v>
      </c>
      <c r="N66" s="84" t="s">
        <v>1064</v>
      </c>
      <c r="O66" s="84">
        <v>113</v>
      </c>
      <c r="P66" s="84">
        <v>412</v>
      </c>
      <c r="Q66" s="84">
        <v>371</v>
      </c>
      <c r="R66" s="84">
        <v>50</v>
      </c>
      <c r="S66" s="84">
        <v>88</v>
      </c>
      <c r="T66" s="84">
        <v>18</v>
      </c>
      <c r="U66" s="84">
        <v>2</v>
      </c>
      <c r="V66" s="84">
        <v>18</v>
      </c>
      <c r="W66" s="84">
        <v>51</v>
      </c>
      <c r="X66" s="84">
        <v>4</v>
      </c>
      <c r="Y66" s="84">
        <v>3</v>
      </c>
      <c r="Z66" s="84">
        <v>30</v>
      </c>
      <c r="AA66" s="84">
        <v>91</v>
      </c>
      <c r="AB66" s="84">
        <v>3</v>
      </c>
      <c r="AC66" s="84">
        <v>8</v>
      </c>
      <c r="AD66" s="84">
        <v>0</v>
      </c>
      <c r="AE66" s="84">
        <v>3</v>
      </c>
      <c r="AF66" s="84">
        <v>6</v>
      </c>
      <c r="AG66" s="200">
        <v>0.23699999999999999</v>
      </c>
      <c r="AH66" s="200">
        <v>0.307</v>
      </c>
      <c r="AI66" s="200">
        <v>0.44600000000000001</v>
      </c>
      <c r="AJ66" s="84">
        <v>0.32500000000000001</v>
      </c>
      <c r="AK66" s="84">
        <v>134</v>
      </c>
      <c r="AL66" s="84">
        <v>42</v>
      </c>
      <c r="AM66" s="84">
        <v>38</v>
      </c>
      <c r="AN66" s="198">
        <v>14</v>
      </c>
      <c r="AO66" s="198">
        <v>13</v>
      </c>
      <c r="AP66" s="84">
        <v>-2</v>
      </c>
      <c r="AQ66" s="84">
        <v>52</v>
      </c>
      <c r="AR66" s="84">
        <v>164</v>
      </c>
      <c r="AS66" s="84">
        <v>24</v>
      </c>
      <c r="AT66" s="84" t="s">
        <v>1075</v>
      </c>
      <c r="AU66" s="84">
        <v>-0.01</v>
      </c>
      <c r="AV66" s="84">
        <v>-14</v>
      </c>
      <c r="AW66" s="84" t="s">
        <v>1065</v>
      </c>
      <c r="AX66" s="84">
        <v>531</v>
      </c>
      <c r="AY66" s="200">
        <v>0.23300000000000001</v>
      </c>
      <c r="AZ66" s="200">
        <v>0.307</v>
      </c>
      <c r="BA66" s="200">
        <v>0.48399999999999999</v>
      </c>
      <c r="BB66" s="200">
        <v>0.33700000000000002</v>
      </c>
      <c r="BC66" s="84">
        <v>179</v>
      </c>
      <c r="BD66" s="84">
        <v>56</v>
      </c>
      <c r="BE66" s="84" t="s">
        <v>4080</v>
      </c>
      <c r="BF66" s="84">
        <v>594988</v>
      </c>
      <c r="BG66" s="84" t="s">
        <v>702</v>
      </c>
      <c r="BH66" s="84" t="s">
        <v>2731</v>
      </c>
      <c r="BI66" s="84" t="s">
        <v>7278</v>
      </c>
      <c r="BJ66" s="84" t="s">
        <v>1140</v>
      </c>
      <c r="BK66" s="84" t="s">
        <v>4573</v>
      </c>
    </row>
    <row r="67" spans="1:63" s="84" customFormat="1" x14ac:dyDescent="0.3">
      <c r="A67" s="84" t="s">
        <v>444</v>
      </c>
      <c r="B67" s="84" t="s">
        <v>88</v>
      </c>
      <c r="C67" s="84" t="s">
        <v>1103</v>
      </c>
      <c r="D67" s="84">
        <v>2018</v>
      </c>
      <c r="E67" s="84">
        <v>30</v>
      </c>
      <c r="F67" s="195" t="s">
        <v>1116</v>
      </c>
      <c r="G67" s="84" t="s">
        <v>1063</v>
      </c>
      <c r="H67" s="84" t="s">
        <v>249</v>
      </c>
      <c r="K67" s="84">
        <v>0.81</v>
      </c>
      <c r="L67" s="84">
        <v>0.35299999999999998</v>
      </c>
      <c r="M67" s="84">
        <v>69</v>
      </c>
      <c r="N67" s="84" t="s">
        <v>1064</v>
      </c>
      <c r="O67" s="84">
        <v>101</v>
      </c>
      <c r="P67" s="84">
        <v>446</v>
      </c>
      <c r="Q67" s="84">
        <v>412</v>
      </c>
      <c r="R67" s="84">
        <v>58</v>
      </c>
      <c r="S67" s="84">
        <v>112</v>
      </c>
      <c r="T67" s="84">
        <v>18</v>
      </c>
      <c r="U67" s="84">
        <v>4</v>
      </c>
      <c r="V67" s="84">
        <v>11</v>
      </c>
      <c r="W67" s="84">
        <v>50</v>
      </c>
      <c r="X67" s="84">
        <v>7</v>
      </c>
      <c r="Y67" s="84">
        <v>3</v>
      </c>
      <c r="Z67" s="84">
        <v>26</v>
      </c>
      <c r="AA67" s="84">
        <v>83</v>
      </c>
      <c r="AB67" s="84">
        <v>1</v>
      </c>
      <c r="AC67" s="84">
        <v>4</v>
      </c>
      <c r="AD67" s="84">
        <v>0</v>
      </c>
      <c r="AE67" s="84">
        <v>3</v>
      </c>
      <c r="AF67" s="84">
        <v>6</v>
      </c>
      <c r="AG67" s="200">
        <v>0.27200000000000002</v>
      </c>
      <c r="AH67" s="200">
        <v>0.318</v>
      </c>
      <c r="AI67" s="200">
        <v>0.41499999999999998</v>
      </c>
      <c r="AJ67" s="84">
        <v>0.32</v>
      </c>
      <c r="AK67" s="84">
        <v>143</v>
      </c>
      <c r="AL67" s="84">
        <v>41</v>
      </c>
      <c r="AM67" s="84">
        <v>38</v>
      </c>
      <c r="AN67" s="198">
        <v>17</v>
      </c>
      <c r="AO67" s="198">
        <v>15</v>
      </c>
      <c r="AP67" s="84">
        <v>-5</v>
      </c>
      <c r="AQ67" s="84">
        <v>53</v>
      </c>
      <c r="AR67" s="84">
        <v>166</v>
      </c>
      <c r="AS67" s="84">
        <v>25</v>
      </c>
      <c r="AT67" s="84" t="s">
        <v>1064</v>
      </c>
      <c r="AU67" s="84">
        <v>-0.03</v>
      </c>
      <c r="AV67" s="84">
        <v>-25</v>
      </c>
      <c r="AW67" s="84" t="s">
        <v>1086</v>
      </c>
      <c r="AX67" s="84">
        <v>577</v>
      </c>
      <c r="AY67" s="200">
        <v>0.29299999999999998</v>
      </c>
      <c r="AZ67" s="200">
        <v>0.35199999999999998</v>
      </c>
      <c r="BA67" s="200">
        <v>0.44400000000000001</v>
      </c>
      <c r="BB67" s="200">
        <v>0.34899999999999998</v>
      </c>
      <c r="BC67" s="84">
        <v>201</v>
      </c>
      <c r="BD67" s="84">
        <v>67</v>
      </c>
      <c r="BE67" s="84" t="s">
        <v>3125</v>
      </c>
      <c r="BF67" s="84">
        <v>444482</v>
      </c>
      <c r="BG67" s="84" t="s">
        <v>822</v>
      </c>
      <c r="BH67" s="84" t="s">
        <v>1225</v>
      </c>
      <c r="BI67" s="84" t="s">
        <v>3120</v>
      </c>
      <c r="BJ67" s="84" t="s">
        <v>1192</v>
      </c>
      <c r="BK67" s="84" t="s">
        <v>4061</v>
      </c>
    </row>
    <row r="68" spans="1:63" s="84" customFormat="1" x14ac:dyDescent="0.3">
      <c r="A68" s="84" t="s">
        <v>154</v>
      </c>
      <c r="B68" s="84" t="s">
        <v>14</v>
      </c>
      <c r="C68" s="84" t="s">
        <v>1065</v>
      </c>
      <c r="D68" s="84">
        <v>2018</v>
      </c>
      <c r="E68" s="84">
        <v>33</v>
      </c>
      <c r="F68" s="195" t="s">
        <v>1567</v>
      </c>
      <c r="G68" s="84" t="s">
        <v>1063</v>
      </c>
      <c r="H68" s="84" t="s">
        <v>249</v>
      </c>
      <c r="K68" s="84">
        <v>0.85</v>
      </c>
      <c r="L68" s="84">
        <v>0.35299999999999998</v>
      </c>
      <c r="M68" s="84">
        <v>69</v>
      </c>
      <c r="N68" s="84" t="s">
        <v>1064</v>
      </c>
      <c r="O68" s="84">
        <v>110</v>
      </c>
      <c r="P68" s="84">
        <v>430</v>
      </c>
      <c r="Q68" s="84">
        <v>396</v>
      </c>
      <c r="R68" s="84">
        <v>50</v>
      </c>
      <c r="S68" s="84">
        <v>98</v>
      </c>
      <c r="T68" s="84">
        <v>19</v>
      </c>
      <c r="U68" s="84">
        <v>1</v>
      </c>
      <c r="V68" s="84">
        <v>19</v>
      </c>
      <c r="W68" s="84">
        <v>61</v>
      </c>
      <c r="X68" s="84">
        <v>3</v>
      </c>
      <c r="Y68" s="84">
        <v>1</v>
      </c>
      <c r="Z68" s="84">
        <v>28</v>
      </c>
      <c r="AA68" s="84">
        <v>92</v>
      </c>
      <c r="AB68" s="84">
        <v>3</v>
      </c>
      <c r="AC68" s="84">
        <v>2</v>
      </c>
      <c r="AD68" s="84">
        <v>0</v>
      </c>
      <c r="AE68" s="84">
        <v>4</v>
      </c>
      <c r="AF68" s="84">
        <v>15</v>
      </c>
      <c r="AG68" s="200">
        <v>0.249</v>
      </c>
      <c r="AH68" s="200">
        <v>0.29599999999999999</v>
      </c>
      <c r="AI68" s="200">
        <v>0.44800000000000001</v>
      </c>
      <c r="AJ68" s="84">
        <v>0.31900000000000001</v>
      </c>
      <c r="AK68" s="84">
        <v>137</v>
      </c>
      <c r="AL68" s="84">
        <v>40</v>
      </c>
      <c r="AM68" s="84">
        <v>37</v>
      </c>
      <c r="AN68" s="198">
        <v>16</v>
      </c>
      <c r="AO68" s="198">
        <v>14</v>
      </c>
      <c r="AP68" s="84">
        <v>-5</v>
      </c>
      <c r="AQ68" s="84">
        <v>56</v>
      </c>
      <c r="AR68" s="84">
        <v>174</v>
      </c>
      <c r="AS68" s="84">
        <v>26</v>
      </c>
      <c r="AT68" s="84" t="s">
        <v>1075</v>
      </c>
      <c r="AU68" s="84">
        <v>-0.02</v>
      </c>
      <c r="AV68" s="84">
        <v>-11</v>
      </c>
      <c r="AW68" s="84" t="s">
        <v>1065</v>
      </c>
      <c r="AX68" s="84">
        <v>466</v>
      </c>
      <c r="AY68" s="200">
        <v>0.27600000000000002</v>
      </c>
      <c r="AZ68" s="200">
        <v>0.318</v>
      </c>
      <c r="BA68" s="200">
        <v>0.46300000000000002</v>
      </c>
      <c r="BB68" s="200">
        <v>0.33600000000000002</v>
      </c>
      <c r="BC68" s="84">
        <v>157</v>
      </c>
      <c r="BD68" s="84">
        <v>51</v>
      </c>
      <c r="BE68" s="84" t="s">
        <v>1148</v>
      </c>
      <c r="BF68" s="84">
        <v>461314</v>
      </c>
      <c r="BG68" s="84" t="s">
        <v>702</v>
      </c>
      <c r="BH68" s="84" t="s">
        <v>1253</v>
      </c>
      <c r="BI68" s="84" t="s">
        <v>1278</v>
      </c>
      <c r="BJ68" s="84" t="s">
        <v>1128</v>
      </c>
      <c r="BK68" s="84" t="s">
        <v>2923</v>
      </c>
    </row>
    <row r="69" spans="1:63" s="84" customFormat="1" x14ac:dyDescent="0.3">
      <c r="A69" s="84" t="s">
        <v>135</v>
      </c>
      <c r="B69" s="84" t="s">
        <v>17</v>
      </c>
      <c r="C69" s="84" t="s">
        <v>1103</v>
      </c>
      <c r="D69" s="84">
        <v>2018</v>
      </c>
      <c r="E69" s="84">
        <v>28</v>
      </c>
      <c r="F69" s="195" t="s">
        <v>1070</v>
      </c>
      <c r="G69" s="84" t="s">
        <v>1063</v>
      </c>
      <c r="H69" s="84" t="s">
        <v>249</v>
      </c>
      <c r="K69" s="84">
        <v>0.85</v>
      </c>
      <c r="L69" s="84">
        <v>0.35299999999999998</v>
      </c>
      <c r="M69" s="84">
        <v>69</v>
      </c>
      <c r="N69" s="84" t="s">
        <v>1064</v>
      </c>
      <c r="O69" s="84">
        <v>129</v>
      </c>
      <c r="P69" s="84">
        <v>469</v>
      </c>
      <c r="Q69" s="84">
        <v>429</v>
      </c>
      <c r="R69" s="84">
        <v>57</v>
      </c>
      <c r="S69" s="84">
        <v>110</v>
      </c>
      <c r="T69" s="84">
        <v>22</v>
      </c>
      <c r="U69" s="84">
        <v>3</v>
      </c>
      <c r="V69" s="84">
        <v>11</v>
      </c>
      <c r="W69" s="84">
        <v>50</v>
      </c>
      <c r="X69" s="84">
        <v>9</v>
      </c>
      <c r="Y69" s="84">
        <v>3</v>
      </c>
      <c r="Z69" s="84">
        <v>34</v>
      </c>
      <c r="AA69" s="84">
        <v>74</v>
      </c>
      <c r="AB69" s="84">
        <v>2</v>
      </c>
      <c r="AC69" s="84">
        <v>3</v>
      </c>
      <c r="AD69" s="84">
        <v>1</v>
      </c>
      <c r="AE69" s="84">
        <v>2</v>
      </c>
      <c r="AF69" s="84">
        <v>10</v>
      </c>
      <c r="AG69" s="200">
        <v>0.25700000000000001</v>
      </c>
      <c r="AH69" s="200">
        <v>0.313</v>
      </c>
      <c r="AI69" s="200">
        <v>0.39800000000000002</v>
      </c>
      <c r="AJ69" s="84">
        <v>0.313</v>
      </c>
      <c r="AK69" s="84">
        <v>147</v>
      </c>
      <c r="AL69" s="84">
        <v>39</v>
      </c>
      <c r="AM69" s="84">
        <v>36</v>
      </c>
      <c r="AN69" s="198">
        <v>15</v>
      </c>
      <c r="AO69" s="198">
        <v>14</v>
      </c>
      <c r="AP69" s="84">
        <v>-8</v>
      </c>
      <c r="AQ69" s="84">
        <v>57</v>
      </c>
      <c r="AR69" s="84">
        <v>180</v>
      </c>
      <c r="AS69" s="84">
        <v>27</v>
      </c>
      <c r="AT69" s="84" t="s">
        <v>1064</v>
      </c>
      <c r="AU69" s="84">
        <v>0</v>
      </c>
      <c r="AV69" s="84">
        <v>-2</v>
      </c>
      <c r="AW69" s="84" t="s">
        <v>1065</v>
      </c>
      <c r="AX69" s="84">
        <v>480</v>
      </c>
      <c r="AY69" s="200">
        <v>0.25900000000000001</v>
      </c>
      <c r="AZ69" s="200">
        <v>0.32600000000000001</v>
      </c>
      <c r="BA69" s="200">
        <v>0.38900000000000001</v>
      </c>
      <c r="BB69" s="200">
        <v>0.316</v>
      </c>
      <c r="BC69" s="84">
        <v>152</v>
      </c>
      <c r="BD69" s="84">
        <v>41</v>
      </c>
      <c r="BE69" s="84" t="s">
        <v>1150</v>
      </c>
      <c r="BF69" s="84">
        <v>518792</v>
      </c>
      <c r="BG69" s="84" t="s">
        <v>822</v>
      </c>
      <c r="BH69" s="84" t="s">
        <v>3120</v>
      </c>
      <c r="BI69" s="84" t="s">
        <v>3219</v>
      </c>
      <c r="BJ69" s="84" t="s">
        <v>1316</v>
      </c>
      <c r="BK69" s="84" t="s">
        <v>4805</v>
      </c>
    </row>
    <row r="70" spans="1:63" s="84" customFormat="1" x14ac:dyDescent="0.3">
      <c r="A70" s="84" t="s">
        <v>911</v>
      </c>
      <c r="B70" s="84" t="s">
        <v>269</v>
      </c>
      <c r="C70" s="84" t="s">
        <v>1065</v>
      </c>
      <c r="D70" s="84">
        <v>2018</v>
      </c>
      <c r="E70" s="84">
        <v>30</v>
      </c>
      <c r="F70" s="195" t="s">
        <v>1116</v>
      </c>
      <c r="G70" s="84" t="s">
        <v>1063</v>
      </c>
      <c r="H70" s="84" t="s">
        <v>249</v>
      </c>
      <c r="K70" s="84">
        <v>0.79</v>
      </c>
      <c r="L70" s="84">
        <v>0.35299999999999998</v>
      </c>
      <c r="M70" s="84">
        <v>69</v>
      </c>
      <c r="N70" s="84" t="s">
        <v>1064</v>
      </c>
      <c r="O70" s="84">
        <v>77</v>
      </c>
      <c r="P70" s="84">
        <v>364</v>
      </c>
      <c r="Q70" s="84">
        <v>336</v>
      </c>
      <c r="R70" s="84">
        <v>56</v>
      </c>
      <c r="S70" s="84">
        <v>91</v>
      </c>
      <c r="T70" s="84">
        <v>18</v>
      </c>
      <c r="U70" s="84">
        <v>3</v>
      </c>
      <c r="V70" s="84">
        <v>10</v>
      </c>
      <c r="W70" s="84">
        <v>40</v>
      </c>
      <c r="X70" s="84">
        <v>16</v>
      </c>
      <c r="Y70" s="84">
        <v>4</v>
      </c>
      <c r="Z70" s="84">
        <v>22</v>
      </c>
      <c r="AA70" s="84">
        <v>57</v>
      </c>
      <c r="AB70" s="84">
        <v>1</v>
      </c>
      <c r="AC70" s="84">
        <v>3</v>
      </c>
      <c r="AD70" s="84">
        <v>0</v>
      </c>
      <c r="AE70" s="84">
        <v>2</v>
      </c>
      <c r="AF70" s="84">
        <v>7</v>
      </c>
      <c r="AG70" s="200">
        <v>0.27100000000000002</v>
      </c>
      <c r="AH70" s="200">
        <v>0.32</v>
      </c>
      <c r="AI70" s="200">
        <v>0.43</v>
      </c>
      <c r="AJ70" s="84">
        <v>0.32700000000000001</v>
      </c>
      <c r="AK70" s="84">
        <v>119</v>
      </c>
      <c r="AL70" s="84">
        <v>39</v>
      </c>
      <c r="AM70" s="84">
        <v>36</v>
      </c>
      <c r="AN70" s="198">
        <v>18</v>
      </c>
      <c r="AO70" s="198">
        <v>17</v>
      </c>
      <c r="AP70" s="84">
        <v>-1</v>
      </c>
      <c r="AQ70" s="84">
        <v>58</v>
      </c>
      <c r="AR70" s="84">
        <v>181</v>
      </c>
      <c r="AS70" s="84">
        <v>28</v>
      </c>
      <c r="AT70" s="84" t="s">
        <v>1075</v>
      </c>
      <c r="AU70" s="84">
        <v>-0.02</v>
      </c>
      <c r="AV70" s="84">
        <v>-17</v>
      </c>
      <c r="AW70" s="84" t="s">
        <v>1086</v>
      </c>
      <c r="AX70" s="84">
        <v>466</v>
      </c>
      <c r="AY70" s="200">
        <v>0.26600000000000001</v>
      </c>
      <c r="AZ70" s="200">
        <v>0.33</v>
      </c>
      <c r="BA70" s="200">
        <v>0.47099999999999997</v>
      </c>
      <c r="BB70" s="200">
        <v>0.34599999999999997</v>
      </c>
      <c r="BC70" s="84">
        <v>161</v>
      </c>
      <c r="BD70" s="84">
        <v>56</v>
      </c>
      <c r="BE70" s="84" t="s">
        <v>1224</v>
      </c>
      <c r="BF70" s="84">
        <v>572041</v>
      </c>
      <c r="BG70" s="84" t="s">
        <v>2932</v>
      </c>
      <c r="BH70" s="84" t="s">
        <v>6925</v>
      </c>
      <c r="BI70" s="84" t="s">
        <v>6343</v>
      </c>
      <c r="BJ70" s="84" t="s">
        <v>1198</v>
      </c>
      <c r="BK70" s="84" t="s">
        <v>2461</v>
      </c>
    </row>
    <row r="71" spans="1:63" s="84" customFormat="1" x14ac:dyDescent="0.3">
      <c r="A71" s="84" t="s">
        <v>461</v>
      </c>
      <c r="B71" s="84" t="s">
        <v>899</v>
      </c>
      <c r="C71" s="84" t="s">
        <v>1065</v>
      </c>
      <c r="D71" s="84">
        <v>2018</v>
      </c>
      <c r="E71" s="84">
        <v>29</v>
      </c>
      <c r="F71" s="195" t="s">
        <v>1106</v>
      </c>
      <c r="G71" s="84" t="s">
        <v>1063</v>
      </c>
      <c r="H71" s="84" t="s">
        <v>249</v>
      </c>
      <c r="K71" s="84">
        <v>0.83</v>
      </c>
      <c r="L71" s="84">
        <v>0.33</v>
      </c>
      <c r="M71" s="84">
        <v>31</v>
      </c>
      <c r="N71" s="84" t="s">
        <v>1064</v>
      </c>
      <c r="O71" s="84">
        <v>94</v>
      </c>
      <c r="P71" s="84">
        <v>449</v>
      </c>
      <c r="Q71" s="84">
        <v>418</v>
      </c>
      <c r="R71" s="84">
        <v>59</v>
      </c>
      <c r="S71" s="84">
        <v>114</v>
      </c>
      <c r="T71" s="84">
        <v>17</v>
      </c>
      <c r="U71" s="84">
        <v>2</v>
      </c>
      <c r="V71" s="84">
        <v>9</v>
      </c>
      <c r="W71" s="84">
        <v>46</v>
      </c>
      <c r="X71" s="84">
        <v>26</v>
      </c>
      <c r="Y71" s="84">
        <v>7</v>
      </c>
      <c r="Z71" s="84">
        <v>17</v>
      </c>
      <c r="AA71" s="84">
        <v>86</v>
      </c>
      <c r="AB71" s="84">
        <v>2</v>
      </c>
      <c r="AC71" s="84">
        <v>11</v>
      </c>
      <c r="AD71" s="84">
        <v>1</v>
      </c>
      <c r="AE71" s="84">
        <v>2</v>
      </c>
      <c r="AF71" s="84">
        <v>7</v>
      </c>
      <c r="AG71" s="200">
        <v>0.27100000000000002</v>
      </c>
      <c r="AH71" s="200">
        <v>0.317</v>
      </c>
      <c r="AI71" s="200">
        <v>0.39200000000000002</v>
      </c>
      <c r="AJ71" s="84">
        <v>0.313</v>
      </c>
      <c r="AK71" s="84">
        <v>141</v>
      </c>
      <c r="AL71" s="84">
        <v>38</v>
      </c>
      <c r="AM71" s="84">
        <v>35</v>
      </c>
      <c r="AN71" s="198">
        <v>22</v>
      </c>
      <c r="AO71" s="198">
        <v>20</v>
      </c>
      <c r="AP71" s="84">
        <v>-8</v>
      </c>
      <c r="AQ71" s="84">
        <v>62</v>
      </c>
      <c r="AR71" s="84">
        <v>191</v>
      </c>
      <c r="AS71" s="84">
        <v>29</v>
      </c>
      <c r="AT71" s="84" t="s">
        <v>1064</v>
      </c>
      <c r="AU71" s="84">
        <v>-0.01</v>
      </c>
      <c r="AV71" s="84">
        <v>4</v>
      </c>
      <c r="AW71" s="84" t="s">
        <v>1065</v>
      </c>
      <c r="AX71" s="84">
        <v>339</v>
      </c>
      <c r="AY71" s="200">
        <v>0.27500000000000002</v>
      </c>
      <c r="AZ71" s="200">
        <v>0.33300000000000002</v>
      </c>
      <c r="BA71" s="200">
        <v>0.379</v>
      </c>
      <c r="BB71" s="200">
        <v>0.318</v>
      </c>
      <c r="BC71" s="84">
        <v>108</v>
      </c>
      <c r="BD71" s="84">
        <v>34</v>
      </c>
      <c r="BE71" s="84" t="s">
        <v>1219</v>
      </c>
      <c r="BF71" s="84">
        <v>516782</v>
      </c>
      <c r="BG71" s="84" t="s">
        <v>801</v>
      </c>
      <c r="BH71" s="84" t="s">
        <v>1113</v>
      </c>
      <c r="BI71" s="84" t="s">
        <v>1412</v>
      </c>
      <c r="BJ71" s="84" t="s">
        <v>6925</v>
      </c>
      <c r="BK71" s="84" t="s">
        <v>4805</v>
      </c>
    </row>
    <row r="72" spans="1:63" s="84" customFormat="1" x14ac:dyDescent="0.3">
      <c r="A72" s="84" t="s">
        <v>6344</v>
      </c>
      <c r="B72" s="84" t="s">
        <v>4599</v>
      </c>
      <c r="C72" s="84" t="s">
        <v>1065</v>
      </c>
      <c r="D72" s="84">
        <v>2018</v>
      </c>
      <c r="E72" s="84">
        <v>23</v>
      </c>
      <c r="F72" s="195" t="s">
        <v>1107</v>
      </c>
      <c r="G72" s="84" t="s">
        <v>1063</v>
      </c>
      <c r="H72" s="84" t="s">
        <v>249</v>
      </c>
      <c r="K72" s="84">
        <v>0.76</v>
      </c>
      <c r="L72" s="84">
        <v>0.35299999999999998</v>
      </c>
      <c r="M72" s="84">
        <v>69</v>
      </c>
      <c r="N72" s="84" t="s">
        <v>1064</v>
      </c>
      <c r="O72" s="84">
        <v>102</v>
      </c>
      <c r="P72" s="84">
        <v>457</v>
      </c>
      <c r="Q72" s="84">
        <v>417</v>
      </c>
      <c r="R72" s="84">
        <v>48</v>
      </c>
      <c r="S72" s="84">
        <v>105</v>
      </c>
      <c r="T72" s="84">
        <v>19</v>
      </c>
      <c r="U72" s="84">
        <v>5</v>
      </c>
      <c r="V72" s="84">
        <v>10</v>
      </c>
      <c r="W72" s="84">
        <v>38</v>
      </c>
      <c r="X72" s="84">
        <v>16</v>
      </c>
      <c r="Y72" s="84">
        <v>4</v>
      </c>
      <c r="Z72" s="84">
        <v>34</v>
      </c>
      <c r="AA72" s="84">
        <v>89</v>
      </c>
      <c r="AB72" s="84">
        <v>1</v>
      </c>
      <c r="AC72" s="84">
        <v>2</v>
      </c>
      <c r="AD72" s="84">
        <v>1</v>
      </c>
      <c r="AE72" s="84">
        <v>3</v>
      </c>
      <c r="AF72" s="84">
        <v>5</v>
      </c>
      <c r="AG72" s="200">
        <v>0.251</v>
      </c>
      <c r="AH72" s="200">
        <v>0.309</v>
      </c>
      <c r="AI72" s="200">
        <v>0.39400000000000002</v>
      </c>
      <c r="AJ72" s="84">
        <v>0.308</v>
      </c>
      <c r="AK72" s="84">
        <v>141</v>
      </c>
      <c r="AL72" s="84">
        <v>37</v>
      </c>
      <c r="AM72" s="84">
        <v>34</v>
      </c>
      <c r="AN72" s="198">
        <v>14</v>
      </c>
      <c r="AO72" s="198">
        <v>13</v>
      </c>
      <c r="AP72" s="84">
        <v>-10</v>
      </c>
      <c r="AQ72" s="84">
        <v>64</v>
      </c>
      <c r="AR72" s="84">
        <v>198</v>
      </c>
      <c r="AS72" s="84">
        <v>30</v>
      </c>
      <c r="AT72" s="84" t="s">
        <v>1064</v>
      </c>
      <c r="AU72" s="84">
        <v>-0.01</v>
      </c>
      <c r="AV72" s="84">
        <v>-7</v>
      </c>
      <c r="AW72" s="84" t="s">
        <v>1065</v>
      </c>
      <c r="AX72" s="84">
        <v>529</v>
      </c>
      <c r="AY72" s="200">
        <v>0.26300000000000001</v>
      </c>
      <c r="AZ72" s="200">
        <v>0.313</v>
      </c>
      <c r="BA72" s="200">
        <v>0.40899999999999997</v>
      </c>
      <c r="BB72" s="200">
        <v>0.314</v>
      </c>
      <c r="BC72" s="84">
        <v>166</v>
      </c>
      <c r="BD72" s="84">
        <v>43</v>
      </c>
      <c r="BE72" s="84" t="s">
        <v>6345</v>
      </c>
      <c r="BF72" s="84">
        <v>622534</v>
      </c>
      <c r="BG72" s="84" t="s">
        <v>2873</v>
      </c>
      <c r="BH72" s="84" t="s">
        <v>4814</v>
      </c>
      <c r="BI72" s="84" t="s">
        <v>6343</v>
      </c>
      <c r="BJ72" s="84" t="s">
        <v>6346</v>
      </c>
      <c r="BK72" s="84" t="s">
        <v>3970</v>
      </c>
    </row>
    <row r="73" spans="1:63" s="84" customFormat="1" x14ac:dyDescent="0.3">
      <c r="A73" s="84" t="s">
        <v>188</v>
      </c>
      <c r="B73" s="84" t="s">
        <v>140</v>
      </c>
      <c r="C73" s="84" t="s">
        <v>1065</v>
      </c>
      <c r="D73" s="84">
        <v>2018</v>
      </c>
      <c r="E73" s="84">
        <v>35</v>
      </c>
      <c r="F73" s="195" t="s">
        <v>1104</v>
      </c>
      <c r="G73" s="84" t="s">
        <v>1063</v>
      </c>
      <c r="H73" s="84" t="s">
        <v>249</v>
      </c>
      <c r="K73" s="84">
        <v>0.81</v>
      </c>
      <c r="L73" s="84">
        <v>0.35299999999999998</v>
      </c>
      <c r="M73" s="84">
        <v>69</v>
      </c>
      <c r="N73" s="84" t="s">
        <v>1064</v>
      </c>
      <c r="O73" s="84">
        <v>106</v>
      </c>
      <c r="P73" s="84">
        <v>454</v>
      </c>
      <c r="Q73" s="84">
        <v>409</v>
      </c>
      <c r="R73" s="84">
        <v>52</v>
      </c>
      <c r="S73" s="84">
        <v>101</v>
      </c>
      <c r="T73" s="84">
        <v>13</v>
      </c>
      <c r="U73" s="84">
        <v>2</v>
      </c>
      <c r="V73" s="84">
        <v>13</v>
      </c>
      <c r="W73" s="84">
        <v>58</v>
      </c>
      <c r="X73" s="84">
        <v>3</v>
      </c>
      <c r="Y73" s="84">
        <v>2</v>
      </c>
      <c r="Z73" s="84">
        <v>41</v>
      </c>
      <c r="AA73" s="84">
        <v>90</v>
      </c>
      <c r="AB73" s="84">
        <v>1</v>
      </c>
      <c r="AC73" s="84">
        <v>2</v>
      </c>
      <c r="AD73" s="84">
        <v>0</v>
      </c>
      <c r="AE73" s="84">
        <v>3</v>
      </c>
      <c r="AF73" s="84">
        <v>9</v>
      </c>
      <c r="AG73" s="200">
        <v>0.249</v>
      </c>
      <c r="AH73" s="200">
        <v>0.315</v>
      </c>
      <c r="AI73" s="200">
        <v>0.379</v>
      </c>
      <c r="AJ73" s="84">
        <v>0.308</v>
      </c>
      <c r="AK73" s="84">
        <v>140</v>
      </c>
      <c r="AL73" s="84">
        <v>36</v>
      </c>
      <c r="AM73" s="84">
        <v>34</v>
      </c>
      <c r="AN73" s="198">
        <v>13</v>
      </c>
      <c r="AO73" s="198">
        <v>12</v>
      </c>
      <c r="AP73" s="84">
        <v>-10</v>
      </c>
      <c r="AQ73" s="84">
        <v>65</v>
      </c>
      <c r="AR73" s="84">
        <v>199</v>
      </c>
      <c r="AS73" s="84">
        <v>31</v>
      </c>
      <c r="AT73" s="84" t="s">
        <v>1064</v>
      </c>
      <c r="AU73" s="84">
        <v>0</v>
      </c>
      <c r="AV73" s="84">
        <v>-5</v>
      </c>
      <c r="AW73" s="84" t="s">
        <v>1065</v>
      </c>
      <c r="AX73" s="84">
        <v>539</v>
      </c>
      <c r="AY73" s="200">
        <v>0.26</v>
      </c>
      <c r="AZ73" s="200">
        <v>0.315</v>
      </c>
      <c r="BA73" s="200">
        <v>0.38500000000000001</v>
      </c>
      <c r="BB73" s="200">
        <v>0.31</v>
      </c>
      <c r="BC73" s="84">
        <v>167</v>
      </c>
      <c r="BD73" s="84">
        <v>41</v>
      </c>
      <c r="BE73" s="84" t="s">
        <v>1161</v>
      </c>
      <c r="BF73" s="84">
        <v>452254</v>
      </c>
      <c r="BG73" s="84" t="s">
        <v>5109</v>
      </c>
      <c r="BH73" s="84" t="s">
        <v>6347</v>
      </c>
      <c r="BI73" s="84" t="s">
        <v>1157</v>
      </c>
      <c r="BJ73" s="84" t="s">
        <v>1306</v>
      </c>
      <c r="BK73" s="84" t="s">
        <v>3069</v>
      </c>
    </row>
    <row r="74" spans="1:63" s="84" customFormat="1" x14ac:dyDescent="0.3">
      <c r="A74" s="84" t="s">
        <v>6348</v>
      </c>
      <c r="B74" s="84" t="s">
        <v>140</v>
      </c>
      <c r="C74" s="84" t="s">
        <v>1065</v>
      </c>
      <c r="D74" s="84">
        <v>2018</v>
      </c>
      <c r="E74" s="84">
        <v>26</v>
      </c>
      <c r="F74" s="195" t="s">
        <v>1107</v>
      </c>
      <c r="G74" s="84" t="s">
        <v>1063</v>
      </c>
      <c r="H74" s="84" t="s">
        <v>249</v>
      </c>
      <c r="K74" s="84">
        <v>0.74</v>
      </c>
      <c r="L74" s="84">
        <v>0.35299999999999998</v>
      </c>
      <c r="M74" s="84">
        <v>69</v>
      </c>
      <c r="N74" s="84" t="s">
        <v>1064</v>
      </c>
      <c r="O74" s="84">
        <v>93</v>
      </c>
      <c r="P74" s="84">
        <v>372</v>
      </c>
      <c r="Q74" s="84">
        <v>343</v>
      </c>
      <c r="R74" s="84">
        <v>42</v>
      </c>
      <c r="S74" s="84">
        <v>80</v>
      </c>
      <c r="T74" s="84">
        <v>20</v>
      </c>
      <c r="U74" s="84">
        <v>1</v>
      </c>
      <c r="V74" s="84">
        <v>18</v>
      </c>
      <c r="W74" s="84">
        <v>48</v>
      </c>
      <c r="X74" s="84">
        <v>3</v>
      </c>
      <c r="Y74" s="84">
        <v>0</v>
      </c>
      <c r="Z74" s="84">
        <v>24</v>
      </c>
      <c r="AA74" s="84">
        <v>94</v>
      </c>
      <c r="AB74" s="84">
        <v>2</v>
      </c>
      <c r="AC74" s="84">
        <v>4</v>
      </c>
      <c r="AD74" s="84">
        <v>0</v>
      </c>
      <c r="AE74" s="84">
        <v>1</v>
      </c>
      <c r="AF74" s="84">
        <v>4</v>
      </c>
      <c r="AG74" s="200">
        <v>0.23200000000000001</v>
      </c>
      <c r="AH74" s="200">
        <v>0.28999999999999998</v>
      </c>
      <c r="AI74" s="200">
        <v>0.45600000000000002</v>
      </c>
      <c r="AJ74" s="84">
        <v>0.31900000000000001</v>
      </c>
      <c r="AK74" s="84">
        <v>119</v>
      </c>
      <c r="AL74" s="84">
        <v>36</v>
      </c>
      <c r="AM74" s="84">
        <v>33</v>
      </c>
      <c r="AN74" s="198">
        <v>12</v>
      </c>
      <c r="AO74" s="198">
        <v>11</v>
      </c>
      <c r="AP74" s="84">
        <v>-4</v>
      </c>
      <c r="AQ74" s="84">
        <v>66</v>
      </c>
      <c r="AR74" s="84">
        <v>200</v>
      </c>
      <c r="AS74" s="84">
        <v>32</v>
      </c>
      <c r="AT74" s="84" t="s">
        <v>1075</v>
      </c>
      <c r="AU74" s="84">
        <v>0</v>
      </c>
      <c r="AV74" s="84">
        <v>-7</v>
      </c>
      <c r="AW74" s="84" t="s">
        <v>1065</v>
      </c>
      <c r="AX74" s="84">
        <v>479</v>
      </c>
      <c r="AY74" s="200">
        <v>0.23100000000000001</v>
      </c>
      <c r="AZ74" s="200">
        <v>0.28399999999999997</v>
      </c>
      <c r="BA74" s="200">
        <v>0.46700000000000003</v>
      </c>
      <c r="BB74" s="200">
        <v>0.32</v>
      </c>
      <c r="BC74" s="84">
        <v>153</v>
      </c>
      <c r="BD74" s="84">
        <v>43</v>
      </c>
      <c r="BE74" s="84" t="s">
        <v>6349</v>
      </c>
      <c r="BF74" s="84">
        <v>592669</v>
      </c>
      <c r="BG74" s="84" t="s">
        <v>702</v>
      </c>
      <c r="BH74" s="84" t="s">
        <v>5221</v>
      </c>
      <c r="BI74" s="84" t="s">
        <v>3124</v>
      </c>
      <c r="BJ74" s="84" t="s">
        <v>1131</v>
      </c>
      <c r="BK74" s="84" t="s">
        <v>2808</v>
      </c>
    </row>
    <row r="75" spans="1:63" s="84" customFormat="1" x14ac:dyDescent="0.3">
      <c r="A75" s="84" t="s">
        <v>2959</v>
      </c>
      <c r="B75" s="84" t="s">
        <v>80</v>
      </c>
      <c r="C75" s="84" t="s">
        <v>1065</v>
      </c>
      <c r="D75" s="84">
        <v>2018</v>
      </c>
      <c r="E75" s="84">
        <v>27</v>
      </c>
      <c r="F75" s="195" t="s">
        <v>1081</v>
      </c>
      <c r="G75" s="84" t="s">
        <v>1063</v>
      </c>
      <c r="H75" s="84" t="s">
        <v>249</v>
      </c>
      <c r="K75" s="84">
        <v>0.74</v>
      </c>
      <c r="L75" s="84">
        <v>0.33</v>
      </c>
      <c r="M75" s="84">
        <v>31</v>
      </c>
      <c r="N75" s="84" t="s">
        <v>1064</v>
      </c>
      <c r="O75" s="84">
        <v>93</v>
      </c>
      <c r="P75" s="84">
        <v>353</v>
      </c>
      <c r="Q75" s="84">
        <v>316</v>
      </c>
      <c r="R75" s="84">
        <v>44</v>
      </c>
      <c r="S75" s="84">
        <v>75</v>
      </c>
      <c r="T75" s="84">
        <v>17</v>
      </c>
      <c r="U75" s="84">
        <v>3</v>
      </c>
      <c r="V75" s="84">
        <v>11</v>
      </c>
      <c r="W75" s="84">
        <v>45</v>
      </c>
      <c r="X75" s="84">
        <v>7</v>
      </c>
      <c r="Y75" s="84">
        <v>3</v>
      </c>
      <c r="Z75" s="84">
        <v>28</v>
      </c>
      <c r="AA75" s="84">
        <v>87</v>
      </c>
      <c r="AB75" s="84">
        <v>2</v>
      </c>
      <c r="AC75" s="84">
        <v>6</v>
      </c>
      <c r="AD75" s="84">
        <v>1</v>
      </c>
      <c r="AE75" s="84">
        <v>1</v>
      </c>
      <c r="AF75" s="84">
        <v>8</v>
      </c>
      <c r="AG75" s="200">
        <v>0.23599999999999999</v>
      </c>
      <c r="AH75" s="200">
        <v>0.311</v>
      </c>
      <c r="AI75" s="200">
        <v>0.42099999999999999</v>
      </c>
      <c r="AJ75" s="84">
        <v>0.32</v>
      </c>
      <c r="AK75" s="84">
        <v>113</v>
      </c>
      <c r="AL75" s="84">
        <v>35</v>
      </c>
      <c r="AM75" s="84">
        <v>32</v>
      </c>
      <c r="AN75" s="198">
        <v>11</v>
      </c>
      <c r="AO75" s="198">
        <v>11</v>
      </c>
      <c r="AP75" s="84">
        <v>-4</v>
      </c>
      <c r="AQ75" s="84">
        <v>69</v>
      </c>
      <c r="AR75" s="84">
        <v>206</v>
      </c>
      <c r="AS75" s="84">
        <v>33</v>
      </c>
      <c r="AT75" s="84" t="s">
        <v>1075</v>
      </c>
      <c r="AU75" s="84">
        <v>-0.05</v>
      </c>
      <c r="AV75" s="84">
        <v>-28</v>
      </c>
      <c r="AW75" s="84" t="s">
        <v>1086</v>
      </c>
      <c r="AX75" s="84">
        <v>412</v>
      </c>
      <c r="AY75" s="200">
        <v>0.27200000000000002</v>
      </c>
      <c r="AZ75" s="200">
        <v>0.34</v>
      </c>
      <c r="BA75" s="200">
        <v>0.51600000000000001</v>
      </c>
      <c r="BB75" s="200">
        <v>0.36599999999999999</v>
      </c>
      <c r="BC75" s="84">
        <v>151</v>
      </c>
      <c r="BD75" s="84">
        <v>64</v>
      </c>
      <c r="BE75" s="84" t="s">
        <v>3152</v>
      </c>
      <c r="BF75" s="84">
        <v>571437</v>
      </c>
      <c r="BG75" s="84" t="s">
        <v>809</v>
      </c>
      <c r="BH75" s="84" t="s">
        <v>4158</v>
      </c>
      <c r="BI75" s="84" t="s">
        <v>3127</v>
      </c>
      <c r="BJ75" s="84" t="s">
        <v>6350</v>
      </c>
      <c r="BK75" s="84" t="s">
        <v>5118</v>
      </c>
    </row>
    <row r="76" spans="1:63" s="84" customFormat="1" x14ac:dyDescent="0.3">
      <c r="A76" s="84" t="s">
        <v>164</v>
      </c>
      <c r="B76" s="84" t="s">
        <v>15</v>
      </c>
      <c r="C76" s="84" t="s">
        <v>1065</v>
      </c>
      <c r="D76" s="84">
        <v>2018</v>
      </c>
      <c r="E76" s="84">
        <v>29</v>
      </c>
      <c r="F76" s="195" t="s">
        <v>2539</v>
      </c>
      <c r="G76" s="84" t="s">
        <v>1063</v>
      </c>
      <c r="H76" s="84" t="s">
        <v>249</v>
      </c>
      <c r="I76" s="84" t="s">
        <v>250</v>
      </c>
      <c r="K76" s="84">
        <v>0.64</v>
      </c>
      <c r="L76" s="84">
        <v>0.33</v>
      </c>
      <c r="M76" s="84">
        <v>31</v>
      </c>
      <c r="N76" s="84" t="s">
        <v>1064</v>
      </c>
      <c r="O76" s="84">
        <v>85</v>
      </c>
      <c r="P76" s="84">
        <v>294</v>
      </c>
      <c r="Q76" s="84">
        <v>271</v>
      </c>
      <c r="R76" s="84">
        <v>42</v>
      </c>
      <c r="S76" s="84">
        <v>75</v>
      </c>
      <c r="T76" s="84">
        <v>11</v>
      </c>
      <c r="U76" s="84">
        <v>1</v>
      </c>
      <c r="V76" s="84">
        <v>10</v>
      </c>
      <c r="W76" s="84">
        <v>39</v>
      </c>
      <c r="X76" s="84">
        <v>4</v>
      </c>
      <c r="Y76" s="84">
        <v>1</v>
      </c>
      <c r="Z76" s="84">
        <v>20</v>
      </c>
      <c r="AA76" s="84">
        <v>59</v>
      </c>
      <c r="AB76" s="84">
        <v>1</v>
      </c>
      <c r="AC76" s="84">
        <v>1</v>
      </c>
      <c r="AD76" s="84">
        <v>1</v>
      </c>
      <c r="AE76" s="84">
        <v>2</v>
      </c>
      <c r="AF76" s="84">
        <v>6</v>
      </c>
      <c r="AG76" s="200">
        <v>0.27500000000000002</v>
      </c>
      <c r="AH76" s="200">
        <v>0.32600000000000001</v>
      </c>
      <c r="AI76" s="200">
        <v>0.43</v>
      </c>
      <c r="AJ76" s="84">
        <v>0.33</v>
      </c>
      <c r="AK76" s="84">
        <v>97</v>
      </c>
      <c r="AL76" s="84">
        <v>35</v>
      </c>
      <c r="AM76" s="84">
        <v>32</v>
      </c>
      <c r="AN76" s="198">
        <v>13</v>
      </c>
      <c r="AO76" s="198">
        <v>12</v>
      </c>
      <c r="AP76" s="84">
        <v>0</v>
      </c>
      <c r="AQ76" s="84">
        <v>70</v>
      </c>
      <c r="AR76" s="84">
        <v>207</v>
      </c>
      <c r="AS76" s="84">
        <v>34</v>
      </c>
      <c r="AT76" s="84" t="s">
        <v>1075</v>
      </c>
      <c r="AU76" s="84">
        <v>-0.06</v>
      </c>
      <c r="AV76" s="84">
        <v>-29</v>
      </c>
      <c r="AW76" s="84" t="s">
        <v>1086</v>
      </c>
      <c r="AX76" s="84">
        <v>307</v>
      </c>
      <c r="AY76" s="200">
        <v>0.309</v>
      </c>
      <c r="AZ76" s="200">
        <v>0.379</v>
      </c>
      <c r="BA76" s="200">
        <v>0.51800000000000002</v>
      </c>
      <c r="BB76" s="200">
        <v>0.38600000000000001</v>
      </c>
      <c r="BC76" s="84">
        <v>118</v>
      </c>
      <c r="BD76" s="84">
        <v>64</v>
      </c>
      <c r="BE76" s="84" t="s">
        <v>4876</v>
      </c>
      <c r="BF76" s="84">
        <v>500874</v>
      </c>
      <c r="BG76" s="84" t="s">
        <v>809</v>
      </c>
      <c r="BH76" s="84" t="s">
        <v>1265</v>
      </c>
      <c r="BI76" s="84" t="s">
        <v>1132</v>
      </c>
      <c r="BJ76" s="84" t="s">
        <v>6926</v>
      </c>
      <c r="BK76" s="84" t="s">
        <v>2460</v>
      </c>
    </row>
    <row r="77" spans="1:63" s="84" customFormat="1" x14ac:dyDescent="0.3">
      <c r="A77" s="84" t="s">
        <v>2085</v>
      </c>
      <c r="B77" s="84" t="s">
        <v>161</v>
      </c>
      <c r="C77" s="84" t="s">
        <v>1103</v>
      </c>
      <c r="D77" s="84">
        <v>2018</v>
      </c>
      <c r="E77" s="84">
        <v>24</v>
      </c>
      <c r="F77" s="195" t="s">
        <v>1081</v>
      </c>
      <c r="G77" s="84" t="s">
        <v>1063</v>
      </c>
      <c r="H77" s="84" t="s">
        <v>249</v>
      </c>
      <c r="K77" s="84">
        <v>0.77</v>
      </c>
      <c r="L77" s="84">
        <v>0.33</v>
      </c>
      <c r="M77" s="84">
        <v>31</v>
      </c>
      <c r="N77" s="84" t="s">
        <v>1064</v>
      </c>
      <c r="O77" s="84">
        <v>80</v>
      </c>
      <c r="P77" s="84">
        <v>362</v>
      </c>
      <c r="Q77" s="84">
        <v>331</v>
      </c>
      <c r="R77" s="84">
        <v>44</v>
      </c>
      <c r="S77" s="84">
        <v>86</v>
      </c>
      <c r="T77" s="84">
        <v>14</v>
      </c>
      <c r="U77" s="84">
        <v>3</v>
      </c>
      <c r="V77" s="84">
        <v>9</v>
      </c>
      <c r="W77" s="84">
        <v>51</v>
      </c>
      <c r="X77" s="84">
        <v>3</v>
      </c>
      <c r="Y77" s="84">
        <v>2</v>
      </c>
      <c r="Z77" s="84">
        <v>22</v>
      </c>
      <c r="AA77" s="84">
        <v>91</v>
      </c>
      <c r="AB77" s="84">
        <v>0</v>
      </c>
      <c r="AC77" s="84">
        <v>5</v>
      </c>
      <c r="AD77" s="84">
        <v>0</v>
      </c>
      <c r="AE77" s="84">
        <v>3</v>
      </c>
      <c r="AF77" s="84">
        <v>7</v>
      </c>
      <c r="AG77" s="200">
        <v>0.25600000000000001</v>
      </c>
      <c r="AH77" s="200">
        <v>0.313</v>
      </c>
      <c r="AI77" s="200">
        <v>0.40899999999999997</v>
      </c>
      <c r="AJ77" s="84">
        <v>0.315</v>
      </c>
      <c r="AK77" s="84">
        <v>114</v>
      </c>
      <c r="AL77" s="84">
        <v>34</v>
      </c>
      <c r="AM77" s="84">
        <v>32</v>
      </c>
      <c r="AN77" s="198">
        <v>12</v>
      </c>
      <c r="AO77" s="198">
        <v>11</v>
      </c>
      <c r="AP77" s="84">
        <v>-5</v>
      </c>
      <c r="AQ77" s="84">
        <v>72</v>
      </c>
      <c r="AR77" s="84">
        <v>211</v>
      </c>
      <c r="AS77" s="84">
        <v>35</v>
      </c>
      <c r="AT77" s="84" t="s">
        <v>1075</v>
      </c>
      <c r="AU77" s="84">
        <v>-0.03</v>
      </c>
      <c r="AV77" s="84">
        <v>-14</v>
      </c>
      <c r="AW77" s="84" t="s">
        <v>1065</v>
      </c>
      <c r="AX77" s="84">
        <v>343</v>
      </c>
      <c r="AY77" s="200">
        <v>0.28799999999999998</v>
      </c>
      <c r="AZ77" s="200">
        <v>0.33800000000000002</v>
      </c>
      <c r="BA77" s="200">
        <v>0.47299999999999998</v>
      </c>
      <c r="BB77" s="200">
        <v>0.35</v>
      </c>
      <c r="BC77" s="84">
        <v>120</v>
      </c>
      <c r="BD77" s="84">
        <v>48</v>
      </c>
      <c r="BE77" s="84" t="s">
        <v>6351</v>
      </c>
      <c r="BF77" s="84">
        <v>608384</v>
      </c>
      <c r="BG77" s="84" t="s">
        <v>6352</v>
      </c>
      <c r="BH77" s="84" t="s">
        <v>5127</v>
      </c>
      <c r="BI77" s="84" t="s">
        <v>5139</v>
      </c>
      <c r="BJ77" s="84" t="s">
        <v>6337</v>
      </c>
      <c r="BK77" s="84" t="s">
        <v>2803</v>
      </c>
    </row>
    <row r="78" spans="1:63" s="84" customFormat="1" x14ac:dyDescent="0.3">
      <c r="A78" s="84" t="s">
        <v>873</v>
      </c>
      <c r="B78" s="84" t="s">
        <v>148</v>
      </c>
      <c r="C78" s="84" t="s">
        <v>1103</v>
      </c>
      <c r="D78" s="84">
        <v>2018</v>
      </c>
      <c r="E78" s="84">
        <v>29</v>
      </c>
      <c r="F78" s="195" t="s">
        <v>1085</v>
      </c>
      <c r="G78" s="84" t="s">
        <v>1063</v>
      </c>
      <c r="H78" s="84" t="s">
        <v>249</v>
      </c>
      <c r="K78" s="84">
        <v>0.82</v>
      </c>
      <c r="L78" s="84">
        <v>0.33</v>
      </c>
      <c r="M78" s="84">
        <v>31</v>
      </c>
      <c r="N78" s="84" t="s">
        <v>1064</v>
      </c>
      <c r="O78" s="84">
        <v>66</v>
      </c>
      <c r="P78" s="84">
        <v>330</v>
      </c>
      <c r="Q78" s="84">
        <v>299</v>
      </c>
      <c r="R78" s="84">
        <v>46</v>
      </c>
      <c r="S78" s="84">
        <v>81</v>
      </c>
      <c r="T78" s="84">
        <v>12</v>
      </c>
      <c r="U78" s="84">
        <v>3</v>
      </c>
      <c r="V78" s="84">
        <v>7</v>
      </c>
      <c r="W78" s="84">
        <v>31</v>
      </c>
      <c r="X78" s="84">
        <v>7</v>
      </c>
      <c r="Y78" s="84">
        <v>3</v>
      </c>
      <c r="Z78" s="84">
        <v>22</v>
      </c>
      <c r="AA78" s="84">
        <v>59</v>
      </c>
      <c r="AB78" s="84">
        <v>1</v>
      </c>
      <c r="AC78" s="84">
        <v>6</v>
      </c>
      <c r="AD78" s="84">
        <v>2</v>
      </c>
      <c r="AE78" s="84">
        <v>2</v>
      </c>
      <c r="AF78" s="84">
        <v>3</v>
      </c>
      <c r="AG78" s="200">
        <v>0.26700000000000002</v>
      </c>
      <c r="AH78" s="200">
        <v>0.32800000000000001</v>
      </c>
      <c r="AI78" s="200">
        <v>0.39800000000000002</v>
      </c>
      <c r="AJ78" s="84">
        <v>0.32</v>
      </c>
      <c r="AK78" s="84">
        <v>106</v>
      </c>
      <c r="AL78" s="84">
        <v>34</v>
      </c>
      <c r="AM78" s="84">
        <v>31</v>
      </c>
      <c r="AN78" s="198">
        <v>12</v>
      </c>
      <c r="AO78" s="198">
        <v>11</v>
      </c>
      <c r="AP78" s="84">
        <v>-3</v>
      </c>
      <c r="AQ78" s="84">
        <v>73</v>
      </c>
      <c r="AR78" s="84">
        <v>212</v>
      </c>
      <c r="AS78" s="84">
        <v>36</v>
      </c>
      <c r="AT78" s="84" t="s">
        <v>1075</v>
      </c>
      <c r="AU78" s="84">
        <v>-0.06</v>
      </c>
      <c r="AV78" s="84">
        <v>4</v>
      </c>
      <c r="AW78" s="84" t="s">
        <v>1065</v>
      </c>
      <c r="AX78" s="84">
        <v>107</v>
      </c>
      <c r="AY78" s="200">
        <v>0.29699999999999999</v>
      </c>
      <c r="AZ78" s="200">
        <v>0.39300000000000002</v>
      </c>
      <c r="BA78" s="200">
        <v>0.46200000000000002</v>
      </c>
      <c r="BB78" s="200">
        <v>0.376</v>
      </c>
      <c r="BC78" s="84">
        <v>40</v>
      </c>
      <c r="BD78" s="84">
        <v>30</v>
      </c>
      <c r="BE78" s="84" t="s">
        <v>1209</v>
      </c>
      <c r="BF78" s="84">
        <v>594809</v>
      </c>
      <c r="BG78" s="84" t="s">
        <v>2818</v>
      </c>
      <c r="BH78" s="84" t="s">
        <v>4851</v>
      </c>
      <c r="BI78" s="84" t="s">
        <v>3120</v>
      </c>
      <c r="BJ78" s="84" t="s">
        <v>3199</v>
      </c>
      <c r="BK78" s="84" t="s">
        <v>2461</v>
      </c>
    </row>
    <row r="79" spans="1:63" s="84" customFormat="1" x14ac:dyDescent="0.3">
      <c r="A79" s="84" t="s">
        <v>6280</v>
      </c>
      <c r="B79" s="84" t="s">
        <v>2052</v>
      </c>
      <c r="C79" s="84" t="s">
        <v>1103</v>
      </c>
      <c r="D79" s="84">
        <v>2018</v>
      </c>
      <c r="E79" s="84">
        <v>24</v>
      </c>
      <c r="F79" s="195" t="s">
        <v>1093</v>
      </c>
      <c r="G79" s="84" t="s">
        <v>1063</v>
      </c>
      <c r="H79" s="84" t="s">
        <v>249</v>
      </c>
      <c r="K79" s="84">
        <v>0.57999999999999996</v>
      </c>
      <c r="L79" s="84">
        <v>0.33</v>
      </c>
      <c r="M79" s="84">
        <v>31</v>
      </c>
      <c r="N79" s="84" t="s">
        <v>1064</v>
      </c>
      <c r="O79" s="84">
        <v>68</v>
      </c>
      <c r="P79" s="84">
        <v>244</v>
      </c>
      <c r="Q79" s="84">
        <v>218</v>
      </c>
      <c r="R79" s="84">
        <v>33</v>
      </c>
      <c r="S79" s="84">
        <v>58</v>
      </c>
      <c r="T79" s="84">
        <v>11</v>
      </c>
      <c r="U79" s="84">
        <v>0</v>
      </c>
      <c r="V79" s="84">
        <v>8</v>
      </c>
      <c r="W79" s="84">
        <v>26</v>
      </c>
      <c r="X79" s="84">
        <v>3</v>
      </c>
      <c r="Y79" s="84">
        <v>2</v>
      </c>
      <c r="Z79" s="84">
        <v>23</v>
      </c>
      <c r="AA79" s="84">
        <v>46</v>
      </c>
      <c r="AB79" s="84">
        <v>0</v>
      </c>
      <c r="AC79" s="84">
        <v>1</v>
      </c>
      <c r="AD79" s="84">
        <v>1</v>
      </c>
      <c r="AE79" s="84">
        <v>1</v>
      </c>
      <c r="AF79" s="84">
        <v>3</v>
      </c>
      <c r="AG79" s="200">
        <v>0.26400000000000001</v>
      </c>
      <c r="AH79" s="200">
        <v>0.33700000000000002</v>
      </c>
      <c r="AI79" s="200">
        <v>0.43</v>
      </c>
      <c r="AJ79" s="84">
        <v>0.33600000000000002</v>
      </c>
      <c r="AK79" s="84">
        <v>82</v>
      </c>
      <c r="AL79" s="84">
        <v>34</v>
      </c>
      <c r="AM79" s="84">
        <v>31</v>
      </c>
      <c r="AN79" s="198">
        <v>9</v>
      </c>
      <c r="AO79" s="198">
        <v>9</v>
      </c>
      <c r="AP79" s="84">
        <v>1</v>
      </c>
      <c r="AQ79" s="84">
        <v>77</v>
      </c>
      <c r="AR79" s="84">
        <v>219</v>
      </c>
      <c r="AS79" s="84">
        <v>37</v>
      </c>
      <c r="AT79" s="84" t="s">
        <v>1075</v>
      </c>
      <c r="AU79" s="84">
        <v>-0.05</v>
      </c>
      <c r="AV79" s="84">
        <v>-5</v>
      </c>
      <c r="AW79" s="84" t="s">
        <v>1065</v>
      </c>
      <c r="AX79" s="84">
        <v>137</v>
      </c>
      <c r="AY79" s="200">
        <v>0.29799999999999999</v>
      </c>
      <c r="AZ79" s="200">
        <v>0.375</v>
      </c>
      <c r="BA79" s="200">
        <v>0.52900000000000003</v>
      </c>
      <c r="BB79" s="200">
        <v>0.38600000000000001</v>
      </c>
      <c r="BC79" s="84">
        <v>53</v>
      </c>
      <c r="BD79" s="84">
        <v>38</v>
      </c>
      <c r="BE79" s="84" t="s">
        <v>6353</v>
      </c>
      <c r="BF79" s="84">
        <v>608385</v>
      </c>
      <c r="BG79" s="84" t="s">
        <v>6354</v>
      </c>
      <c r="BH79" s="84" t="s">
        <v>6355</v>
      </c>
      <c r="BI79" s="84" t="s">
        <v>4184</v>
      </c>
      <c r="BJ79" s="84" t="s">
        <v>1226</v>
      </c>
      <c r="BK79" s="84" t="s">
        <v>2468</v>
      </c>
    </row>
    <row r="80" spans="1:63" s="84" customFormat="1" x14ac:dyDescent="0.3">
      <c r="A80" s="84" t="s">
        <v>4589</v>
      </c>
      <c r="B80" s="84" t="s">
        <v>405</v>
      </c>
      <c r="C80" s="84" t="s">
        <v>1065</v>
      </c>
      <c r="D80" s="84">
        <v>2018</v>
      </c>
      <c r="E80" s="84">
        <v>24</v>
      </c>
      <c r="F80" s="195" t="s">
        <v>1070</v>
      </c>
      <c r="G80" s="84" t="s">
        <v>1063</v>
      </c>
      <c r="H80" s="84" t="s">
        <v>249</v>
      </c>
      <c r="K80" s="84">
        <v>0.7</v>
      </c>
      <c r="L80" s="84">
        <v>0.33</v>
      </c>
      <c r="M80" s="84">
        <v>31</v>
      </c>
      <c r="N80" s="84" t="s">
        <v>1064</v>
      </c>
      <c r="O80" s="84">
        <v>119</v>
      </c>
      <c r="P80" s="84">
        <v>365</v>
      </c>
      <c r="Q80" s="84">
        <v>338</v>
      </c>
      <c r="R80" s="84">
        <v>43</v>
      </c>
      <c r="S80" s="84">
        <v>91</v>
      </c>
      <c r="T80" s="84">
        <v>19</v>
      </c>
      <c r="U80" s="84">
        <v>2</v>
      </c>
      <c r="V80" s="84">
        <v>7</v>
      </c>
      <c r="W80" s="84">
        <v>46</v>
      </c>
      <c r="X80" s="84">
        <v>3</v>
      </c>
      <c r="Y80" s="84">
        <v>1</v>
      </c>
      <c r="Z80" s="84">
        <v>23</v>
      </c>
      <c r="AA80" s="84">
        <v>65</v>
      </c>
      <c r="AB80" s="84">
        <v>1</v>
      </c>
      <c r="AC80" s="84">
        <v>1</v>
      </c>
      <c r="AD80" s="84">
        <v>2</v>
      </c>
      <c r="AE80" s="84">
        <v>2</v>
      </c>
      <c r="AF80" s="84">
        <v>8</v>
      </c>
      <c r="AG80" s="200">
        <v>0.26800000000000002</v>
      </c>
      <c r="AH80" s="200">
        <v>0.313</v>
      </c>
      <c r="AI80" s="200">
        <v>0.4</v>
      </c>
      <c r="AJ80" s="84">
        <v>0.312</v>
      </c>
      <c r="AK80" s="84">
        <v>114</v>
      </c>
      <c r="AL80" s="84">
        <v>33</v>
      </c>
      <c r="AM80" s="84">
        <v>31</v>
      </c>
      <c r="AN80" s="198">
        <v>12</v>
      </c>
      <c r="AO80" s="198">
        <v>11</v>
      </c>
      <c r="AP80" s="84">
        <v>-7</v>
      </c>
      <c r="AQ80" s="84">
        <v>78</v>
      </c>
      <c r="AR80" s="84">
        <v>221</v>
      </c>
      <c r="AS80" s="84">
        <v>38</v>
      </c>
      <c r="AT80" s="84" t="s">
        <v>1075</v>
      </c>
      <c r="AU80" s="84">
        <v>-0.03</v>
      </c>
      <c r="AV80" s="84">
        <v>-7</v>
      </c>
      <c r="AW80" s="84" t="s">
        <v>1065</v>
      </c>
      <c r="AX80" s="84">
        <v>323</v>
      </c>
      <c r="AY80" s="200">
        <v>0.29799999999999999</v>
      </c>
      <c r="AZ80" s="200">
        <v>0.33800000000000002</v>
      </c>
      <c r="BA80" s="200">
        <v>0.44500000000000001</v>
      </c>
      <c r="BB80" s="200">
        <v>0.33700000000000002</v>
      </c>
      <c r="BC80" s="84">
        <v>109</v>
      </c>
      <c r="BD80" s="84">
        <v>41</v>
      </c>
      <c r="BE80" s="84" t="s">
        <v>4841</v>
      </c>
      <c r="BF80" s="84">
        <v>546991</v>
      </c>
      <c r="BG80" s="84" t="s">
        <v>2884</v>
      </c>
      <c r="BH80" s="84" t="s">
        <v>4219</v>
      </c>
      <c r="BI80" s="84" t="s">
        <v>3219</v>
      </c>
      <c r="BJ80" s="84" t="s">
        <v>6356</v>
      </c>
      <c r="BK80" s="84" t="s">
        <v>2803</v>
      </c>
    </row>
    <row r="81" spans="1:63" s="84" customFormat="1" x14ac:dyDescent="0.3">
      <c r="A81" s="84" t="s">
        <v>432</v>
      </c>
      <c r="B81" s="84" t="s">
        <v>431</v>
      </c>
      <c r="C81" s="84" t="s">
        <v>1065</v>
      </c>
      <c r="D81" s="84">
        <v>2018</v>
      </c>
      <c r="E81" s="84">
        <v>34</v>
      </c>
      <c r="F81" s="195" t="s">
        <v>1085</v>
      </c>
      <c r="G81" s="84" t="s">
        <v>1063</v>
      </c>
      <c r="H81" s="84" t="s">
        <v>249</v>
      </c>
      <c r="K81" s="84">
        <v>0.82</v>
      </c>
      <c r="L81" s="84">
        <v>0.33</v>
      </c>
      <c r="M81" s="84">
        <v>31</v>
      </c>
      <c r="N81" s="84" t="s">
        <v>1064</v>
      </c>
      <c r="O81" s="84">
        <v>92</v>
      </c>
      <c r="P81" s="84">
        <v>388</v>
      </c>
      <c r="Q81" s="84">
        <v>354</v>
      </c>
      <c r="R81" s="84">
        <v>47</v>
      </c>
      <c r="S81" s="84">
        <v>92</v>
      </c>
      <c r="T81" s="84">
        <v>13</v>
      </c>
      <c r="U81" s="84">
        <v>1</v>
      </c>
      <c r="V81" s="84">
        <v>7</v>
      </c>
      <c r="W81" s="84">
        <v>39</v>
      </c>
      <c r="X81" s="84">
        <v>9</v>
      </c>
      <c r="Y81" s="84">
        <v>3</v>
      </c>
      <c r="Z81" s="84">
        <v>28</v>
      </c>
      <c r="AA81" s="84">
        <v>70</v>
      </c>
      <c r="AB81" s="84">
        <v>1</v>
      </c>
      <c r="AC81" s="84">
        <v>3</v>
      </c>
      <c r="AD81" s="84">
        <v>0</v>
      </c>
      <c r="AE81" s="84">
        <v>2</v>
      </c>
      <c r="AF81" s="84">
        <v>11</v>
      </c>
      <c r="AG81" s="200">
        <v>0.25800000000000001</v>
      </c>
      <c r="AH81" s="200">
        <v>0.317</v>
      </c>
      <c r="AI81" s="200">
        <v>0.36599999999999999</v>
      </c>
      <c r="AJ81" s="84">
        <v>0.30499999999999999</v>
      </c>
      <c r="AK81" s="84">
        <v>118</v>
      </c>
      <c r="AL81" s="84">
        <v>32</v>
      </c>
      <c r="AM81" s="84">
        <v>29</v>
      </c>
      <c r="AN81" s="198">
        <v>12</v>
      </c>
      <c r="AO81" s="198">
        <v>11</v>
      </c>
      <c r="AP81" s="84">
        <v>-10</v>
      </c>
      <c r="AQ81" s="84">
        <v>81</v>
      </c>
      <c r="AR81" s="84">
        <v>230</v>
      </c>
      <c r="AS81" s="84">
        <v>39</v>
      </c>
      <c r="AT81" s="84" t="s">
        <v>1075</v>
      </c>
      <c r="AU81" s="84">
        <v>-0.06</v>
      </c>
      <c r="AV81" s="84">
        <v>-25</v>
      </c>
      <c r="AW81" s="84" t="s">
        <v>1086</v>
      </c>
      <c r="AX81" s="84">
        <v>334</v>
      </c>
      <c r="AY81" s="200">
        <v>0.315</v>
      </c>
      <c r="AZ81" s="200">
        <v>0.36799999999999999</v>
      </c>
      <c r="BA81" s="200">
        <v>0.47499999999999998</v>
      </c>
      <c r="BB81" s="200">
        <v>0.36799999999999999</v>
      </c>
      <c r="BC81" s="84">
        <v>123</v>
      </c>
      <c r="BD81" s="84">
        <v>57</v>
      </c>
      <c r="BE81" s="84" t="s">
        <v>1525</v>
      </c>
      <c r="BF81" s="84">
        <v>435062</v>
      </c>
      <c r="BG81" s="84" t="s">
        <v>3865</v>
      </c>
      <c r="BH81" s="84" t="s">
        <v>1435</v>
      </c>
      <c r="BI81" s="84" t="s">
        <v>1159</v>
      </c>
      <c r="BJ81" s="84" t="s">
        <v>2693</v>
      </c>
      <c r="BK81" s="84" t="s">
        <v>5220</v>
      </c>
    </row>
    <row r="82" spans="1:63" s="84" customFormat="1" x14ac:dyDescent="0.3">
      <c r="A82" s="84" t="s">
        <v>130</v>
      </c>
      <c r="B82" s="84" t="s">
        <v>521</v>
      </c>
      <c r="C82" s="84" t="s">
        <v>1061</v>
      </c>
      <c r="D82" s="84">
        <v>2018</v>
      </c>
      <c r="E82" s="84">
        <v>27</v>
      </c>
      <c r="F82" s="195" t="s">
        <v>1093</v>
      </c>
      <c r="G82" s="84" t="s">
        <v>1063</v>
      </c>
      <c r="H82" s="84" t="s">
        <v>249</v>
      </c>
      <c r="K82" s="84">
        <v>0.84</v>
      </c>
      <c r="L82" s="84">
        <v>0.35299999999999998</v>
      </c>
      <c r="M82" s="84">
        <v>69</v>
      </c>
      <c r="N82" s="84" t="s">
        <v>1064</v>
      </c>
      <c r="O82" s="84">
        <v>139</v>
      </c>
      <c r="P82" s="84">
        <v>516</v>
      </c>
      <c r="Q82" s="84">
        <v>466</v>
      </c>
      <c r="R82" s="84">
        <v>68</v>
      </c>
      <c r="S82" s="84">
        <v>113</v>
      </c>
      <c r="T82" s="84">
        <v>19</v>
      </c>
      <c r="U82" s="84">
        <v>6</v>
      </c>
      <c r="V82" s="84">
        <v>7</v>
      </c>
      <c r="W82" s="84">
        <v>33</v>
      </c>
      <c r="X82" s="84">
        <v>47</v>
      </c>
      <c r="Y82" s="84">
        <v>8</v>
      </c>
      <c r="Z82" s="84">
        <v>40</v>
      </c>
      <c r="AA82" s="84">
        <v>100</v>
      </c>
      <c r="AB82" s="84">
        <v>1</v>
      </c>
      <c r="AC82" s="84">
        <v>1</v>
      </c>
      <c r="AD82" s="84">
        <v>6</v>
      </c>
      <c r="AE82" s="84">
        <v>2</v>
      </c>
      <c r="AF82" s="84">
        <v>6</v>
      </c>
      <c r="AG82" s="200">
        <v>0.24399999999999999</v>
      </c>
      <c r="AH82" s="200">
        <v>0.3</v>
      </c>
      <c r="AI82" s="200">
        <v>0.35499999999999998</v>
      </c>
      <c r="AJ82" s="84">
        <v>0.28999999999999998</v>
      </c>
      <c r="AK82" s="84">
        <v>150</v>
      </c>
      <c r="AL82" s="84">
        <v>32</v>
      </c>
      <c r="AM82" s="84">
        <v>29</v>
      </c>
      <c r="AN82" s="198">
        <v>23</v>
      </c>
      <c r="AO82" s="198">
        <v>21</v>
      </c>
      <c r="AP82" s="84">
        <v>-21</v>
      </c>
      <c r="AQ82" s="84">
        <v>84</v>
      </c>
      <c r="AR82" s="84">
        <v>233</v>
      </c>
      <c r="AS82" s="84">
        <v>40</v>
      </c>
      <c r="AT82" s="84" t="s">
        <v>1064</v>
      </c>
      <c r="AU82" s="84">
        <v>0.01</v>
      </c>
      <c r="AV82" s="84">
        <v>-1</v>
      </c>
      <c r="AW82" s="84" t="s">
        <v>1065</v>
      </c>
      <c r="AX82" s="84">
        <v>633</v>
      </c>
      <c r="AY82" s="200">
        <v>0.247</v>
      </c>
      <c r="AZ82" s="200">
        <v>0.29899999999999999</v>
      </c>
      <c r="BA82" s="200">
        <v>0.33500000000000002</v>
      </c>
      <c r="BB82" s="200">
        <v>0.28199999999999997</v>
      </c>
      <c r="BC82" s="84">
        <v>179</v>
      </c>
      <c r="BD82" s="84">
        <v>33</v>
      </c>
      <c r="BE82" s="84" t="s">
        <v>2658</v>
      </c>
      <c r="BF82" s="84">
        <v>571740</v>
      </c>
      <c r="BG82" s="84" t="s">
        <v>835</v>
      </c>
      <c r="BH82" s="84" t="s">
        <v>4205</v>
      </c>
      <c r="BI82" s="84" t="s">
        <v>1199</v>
      </c>
      <c r="BJ82" s="84" t="s">
        <v>4814</v>
      </c>
      <c r="BK82" s="84" t="s">
        <v>2894</v>
      </c>
    </row>
    <row r="83" spans="1:63" s="84" customFormat="1" x14ac:dyDescent="0.3">
      <c r="A83" s="84" t="s">
        <v>933</v>
      </c>
      <c r="B83" s="84" t="s">
        <v>934</v>
      </c>
      <c r="C83" s="84" t="s">
        <v>1103</v>
      </c>
      <c r="D83" s="84">
        <v>2018</v>
      </c>
      <c r="E83" s="84">
        <v>36</v>
      </c>
      <c r="F83" s="195"/>
      <c r="G83" s="84" t="s">
        <v>1063</v>
      </c>
      <c r="H83" s="84" t="s">
        <v>249</v>
      </c>
      <c r="K83" s="84">
        <v>0.8</v>
      </c>
      <c r="L83" s="84">
        <v>0.33</v>
      </c>
      <c r="M83" s="84">
        <v>31</v>
      </c>
      <c r="N83" s="84" t="s">
        <v>1064</v>
      </c>
      <c r="O83" s="84">
        <v>90</v>
      </c>
      <c r="P83" s="84">
        <v>359</v>
      </c>
      <c r="Q83" s="84">
        <v>318</v>
      </c>
      <c r="R83" s="84">
        <v>45</v>
      </c>
      <c r="S83" s="84">
        <v>82</v>
      </c>
      <c r="T83" s="84">
        <v>11</v>
      </c>
      <c r="U83" s="84">
        <v>1</v>
      </c>
      <c r="V83" s="84">
        <v>5</v>
      </c>
      <c r="W83" s="84">
        <v>30</v>
      </c>
      <c r="X83" s="84">
        <v>9</v>
      </c>
      <c r="Y83" s="84">
        <v>4</v>
      </c>
      <c r="Z83" s="84">
        <v>31</v>
      </c>
      <c r="AA83" s="84">
        <v>43</v>
      </c>
      <c r="AB83" s="84">
        <v>1</v>
      </c>
      <c r="AC83" s="84">
        <v>5</v>
      </c>
      <c r="AD83" s="84">
        <v>2</v>
      </c>
      <c r="AE83" s="84">
        <v>2</v>
      </c>
      <c r="AF83" s="84">
        <v>8</v>
      </c>
      <c r="AG83" s="200">
        <v>0.26</v>
      </c>
      <c r="AH83" s="200">
        <v>0.33100000000000002</v>
      </c>
      <c r="AI83" s="200">
        <v>0.34799999999999998</v>
      </c>
      <c r="AJ83" s="84">
        <v>0.307</v>
      </c>
      <c r="AK83" s="84">
        <v>110</v>
      </c>
      <c r="AL83" s="84">
        <v>31</v>
      </c>
      <c r="AM83" s="84">
        <v>28</v>
      </c>
      <c r="AN83" s="198">
        <v>11</v>
      </c>
      <c r="AO83" s="198">
        <v>10</v>
      </c>
      <c r="AP83" s="84">
        <v>-8</v>
      </c>
      <c r="AQ83" s="84">
        <v>85</v>
      </c>
      <c r="AR83" s="84">
        <v>242</v>
      </c>
      <c r="AS83" s="84">
        <v>41</v>
      </c>
      <c r="AT83" s="84" t="s">
        <v>1075</v>
      </c>
      <c r="AU83" s="84">
        <v>-0.01</v>
      </c>
      <c r="AV83" s="84">
        <v>-7</v>
      </c>
      <c r="AW83" s="84" t="s">
        <v>1065</v>
      </c>
      <c r="AX83" s="84">
        <v>374</v>
      </c>
      <c r="AY83" s="200">
        <v>0.27700000000000002</v>
      </c>
      <c r="AZ83" s="200">
        <v>0.33500000000000002</v>
      </c>
      <c r="BA83" s="200">
        <v>0.39300000000000002</v>
      </c>
      <c r="BB83" s="200">
        <v>0.32100000000000001</v>
      </c>
      <c r="BC83" s="84">
        <v>120</v>
      </c>
      <c r="BD83" s="84">
        <v>37</v>
      </c>
      <c r="BE83" s="84" t="s">
        <v>1185</v>
      </c>
      <c r="BF83" s="84">
        <v>493114</v>
      </c>
      <c r="BG83" s="84" t="s">
        <v>3938</v>
      </c>
      <c r="BH83" s="84" t="s">
        <v>3177</v>
      </c>
      <c r="BI83" s="84" t="s">
        <v>1170</v>
      </c>
      <c r="BJ83" s="84" t="s">
        <v>2693</v>
      </c>
      <c r="BK83" s="84" t="s">
        <v>2921</v>
      </c>
    </row>
    <row r="84" spans="1:63" s="84" customFormat="1" x14ac:dyDescent="0.3">
      <c r="A84" s="84" t="s">
        <v>2980</v>
      </c>
      <c r="B84" s="84" t="s">
        <v>4101</v>
      </c>
      <c r="C84" s="84" t="s">
        <v>1065</v>
      </c>
      <c r="D84" s="84">
        <v>2018</v>
      </c>
      <c r="E84" s="84">
        <v>27</v>
      </c>
      <c r="F84" s="195" t="s">
        <v>1116</v>
      </c>
      <c r="G84" s="84" t="s">
        <v>1063</v>
      </c>
      <c r="H84" s="84" t="s">
        <v>249</v>
      </c>
      <c r="K84" s="84">
        <v>0.79</v>
      </c>
      <c r="L84" s="84">
        <v>0.33</v>
      </c>
      <c r="M84" s="84">
        <v>31</v>
      </c>
      <c r="N84" s="84" t="s">
        <v>1064</v>
      </c>
      <c r="O84" s="84">
        <v>81</v>
      </c>
      <c r="P84" s="84">
        <v>336</v>
      </c>
      <c r="Q84" s="84">
        <v>315</v>
      </c>
      <c r="R84" s="84">
        <v>37</v>
      </c>
      <c r="S84" s="84">
        <v>79</v>
      </c>
      <c r="T84" s="84">
        <v>16</v>
      </c>
      <c r="U84" s="84">
        <v>1</v>
      </c>
      <c r="V84" s="84">
        <v>12</v>
      </c>
      <c r="W84" s="84">
        <v>44</v>
      </c>
      <c r="X84" s="84">
        <v>2</v>
      </c>
      <c r="Y84" s="84">
        <v>2</v>
      </c>
      <c r="Z84" s="84">
        <v>18</v>
      </c>
      <c r="AA84" s="84">
        <v>79</v>
      </c>
      <c r="AB84" s="84">
        <v>1</v>
      </c>
      <c r="AC84" s="84">
        <v>1</v>
      </c>
      <c r="AD84" s="84">
        <v>0</v>
      </c>
      <c r="AE84" s="84">
        <v>1</v>
      </c>
      <c r="AF84" s="84">
        <v>8</v>
      </c>
      <c r="AG84" s="200">
        <v>0.247</v>
      </c>
      <c r="AH84" s="200">
        <v>0.29299999999999998</v>
      </c>
      <c r="AI84" s="200">
        <v>0.42499999999999999</v>
      </c>
      <c r="AJ84" s="84">
        <v>0.31</v>
      </c>
      <c r="AK84" s="84">
        <v>104</v>
      </c>
      <c r="AL84" s="84">
        <v>31</v>
      </c>
      <c r="AM84" s="84">
        <v>28</v>
      </c>
      <c r="AN84" s="198">
        <v>11</v>
      </c>
      <c r="AO84" s="198">
        <v>10</v>
      </c>
      <c r="AP84" s="84">
        <v>-7</v>
      </c>
      <c r="AQ84" s="84">
        <v>86</v>
      </c>
      <c r="AR84" s="84">
        <v>245</v>
      </c>
      <c r="AS84" s="84">
        <v>42</v>
      </c>
      <c r="AT84" s="84" t="s">
        <v>1075</v>
      </c>
      <c r="AU84" s="84">
        <v>-0.01</v>
      </c>
      <c r="AV84" s="84">
        <v>7</v>
      </c>
      <c r="AW84" s="84" t="s">
        <v>1076</v>
      </c>
      <c r="AX84" s="84">
        <v>180</v>
      </c>
      <c r="AY84" s="200">
        <v>0.24099999999999999</v>
      </c>
      <c r="AZ84" s="200">
        <v>0.29399999999999998</v>
      </c>
      <c r="BA84" s="200">
        <v>0.46400000000000002</v>
      </c>
      <c r="BB84" s="200">
        <v>0.32300000000000001</v>
      </c>
      <c r="BC84" s="84">
        <v>58</v>
      </c>
      <c r="BD84" s="84">
        <v>24</v>
      </c>
      <c r="BE84" s="84" t="s">
        <v>4102</v>
      </c>
      <c r="BF84" s="84">
        <v>630111</v>
      </c>
      <c r="BG84" s="84" t="s">
        <v>702</v>
      </c>
      <c r="BH84" s="84" t="s">
        <v>3185</v>
      </c>
      <c r="BI84" s="84" t="s">
        <v>6357</v>
      </c>
      <c r="BJ84" s="84" t="s">
        <v>2639</v>
      </c>
      <c r="BK84" s="84" t="s">
        <v>6583</v>
      </c>
    </row>
    <row r="85" spans="1:63" s="84" customFormat="1" x14ac:dyDescent="0.3">
      <c r="A85" s="84" t="s">
        <v>4590</v>
      </c>
      <c r="B85" s="84" t="s">
        <v>30</v>
      </c>
      <c r="C85" s="84" t="s">
        <v>1103</v>
      </c>
      <c r="D85" s="84">
        <v>2018</v>
      </c>
      <c r="E85" s="84">
        <v>27</v>
      </c>
      <c r="F85" s="195" t="s">
        <v>1085</v>
      </c>
      <c r="G85" s="84" t="s">
        <v>1063</v>
      </c>
      <c r="H85" s="84" t="s">
        <v>249</v>
      </c>
      <c r="K85" s="84">
        <v>0.64</v>
      </c>
      <c r="L85" s="84">
        <v>0.33</v>
      </c>
      <c r="M85" s="84">
        <v>31</v>
      </c>
      <c r="N85" s="84" t="s">
        <v>1064</v>
      </c>
      <c r="O85" s="84">
        <v>76</v>
      </c>
      <c r="P85" s="84">
        <v>272</v>
      </c>
      <c r="Q85" s="84">
        <v>248</v>
      </c>
      <c r="R85" s="84">
        <v>34</v>
      </c>
      <c r="S85" s="84">
        <v>60</v>
      </c>
      <c r="T85" s="84">
        <v>17</v>
      </c>
      <c r="U85" s="84">
        <v>1</v>
      </c>
      <c r="V85" s="84">
        <v>9</v>
      </c>
      <c r="W85" s="84">
        <v>29</v>
      </c>
      <c r="X85" s="84">
        <v>5</v>
      </c>
      <c r="Y85" s="84">
        <v>1</v>
      </c>
      <c r="Z85" s="84">
        <v>20</v>
      </c>
      <c r="AA85" s="84">
        <v>64</v>
      </c>
      <c r="AB85" s="84">
        <v>1</v>
      </c>
      <c r="AC85" s="84">
        <v>2</v>
      </c>
      <c r="AD85" s="84">
        <v>0</v>
      </c>
      <c r="AE85" s="84">
        <v>2</v>
      </c>
      <c r="AF85" s="84">
        <v>4</v>
      </c>
      <c r="AG85" s="200">
        <v>0.24099999999999999</v>
      </c>
      <c r="AH85" s="200">
        <v>0.30099999999999999</v>
      </c>
      <c r="AI85" s="200">
        <v>0.436</v>
      </c>
      <c r="AJ85" s="84">
        <v>0.318</v>
      </c>
      <c r="AK85" s="84">
        <v>86</v>
      </c>
      <c r="AL85" s="84">
        <v>29</v>
      </c>
      <c r="AM85" s="84">
        <v>27</v>
      </c>
      <c r="AN85" s="198">
        <v>9</v>
      </c>
      <c r="AO85" s="198">
        <v>8</v>
      </c>
      <c r="AP85" s="84">
        <v>-3</v>
      </c>
      <c r="AQ85" s="84">
        <v>89</v>
      </c>
      <c r="AR85" s="84">
        <v>256</v>
      </c>
      <c r="AS85" s="84">
        <v>43</v>
      </c>
      <c r="AT85" s="84" t="s">
        <v>1075</v>
      </c>
      <c r="AU85" s="84">
        <v>-0.03</v>
      </c>
      <c r="AV85" s="84">
        <v>-10</v>
      </c>
      <c r="AW85" s="84" t="s">
        <v>1065</v>
      </c>
      <c r="AX85" s="84">
        <v>278</v>
      </c>
      <c r="AY85" s="200">
        <v>0.251</v>
      </c>
      <c r="AZ85" s="200">
        <v>0.313</v>
      </c>
      <c r="BA85" s="200">
        <v>0.498</v>
      </c>
      <c r="BB85" s="200">
        <v>0.34300000000000003</v>
      </c>
      <c r="BC85" s="84">
        <v>95</v>
      </c>
      <c r="BD85" s="84">
        <v>39</v>
      </c>
      <c r="BE85" s="84" t="s">
        <v>4871</v>
      </c>
      <c r="BF85" s="84">
        <v>571718</v>
      </c>
      <c r="BG85" s="84" t="s">
        <v>809</v>
      </c>
      <c r="BH85" s="84" t="s">
        <v>4833</v>
      </c>
      <c r="BI85" s="84" t="s">
        <v>6358</v>
      </c>
      <c r="BJ85" s="84" t="s">
        <v>3127</v>
      </c>
      <c r="BK85" s="84" t="s">
        <v>2806</v>
      </c>
    </row>
    <row r="86" spans="1:63" s="84" customFormat="1" x14ac:dyDescent="0.3">
      <c r="A86" s="84" t="s">
        <v>144</v>
      </c>
      <c r="B86" s="84" t="s">
        <v>375</v>
      </c>
      <c r="C86" s="84" t="s">
        <v>1065</v>
      </c>
      <c r="D86" s="84">
        <v>2018</v>
      </c>
      <c r="E86" s="84">
        <v>32</v>
      </c>
      <c r="F86" s="195" t="s">
        <v>1074</v>
      </c>
      <c r="G86" s="84" t="s">
        <v>1063</v>
      </c>
      <c r="H86" s="84" t="s">
        <v>249</v>
      </c>
      <c r="I86" s="84" t="s">
        <v>250</v>
      </c>
      <c r="K86" s="84">
        <v>0.84</v>
      </c>
      <c r="L86" s="84">
        <v>0.33</v>
      </c>
      <c r="M86" s="84">
        <v>31</v>
      </c>
      <c r="N86" s="84" t="s">
        <v>1064</v>
      </c>
      <c r="O86" s="84">
        <v>99</v>
      </c>
      <c r="P86" s="84">
        <v>429</v>
      </c>
      <c r="Q86" s="84">
        <v>395</v>
      </c>
      <c r="R86" s="84">
        <v>55</v>
      </c>
      <c r="S86" s="84">
        <v>97</v>
      </c>
      <c r="T86" s="84">
        <v>14</v>
      </c>
      <c r="U86" s="84">
        <v>1</v>
      </c>
      <c r="V86" s="84">
        <v>11</v>
      </c>
      <c r="W86" s="84">
        <v>47</v>
      </c>
      <c r="X86" s="84">
        <v>12</v>
      </c>
      <c r="Y86" s="84">
        <v>4</v>
      </c>
      <c r="Z86" s="84">
        <v>26</v>
      </c>
      <c r="AA86" s="84">
        <v>101</v>
      </c>
      <c r="AB86" s="84">
        <v>1</v>
      </c>
      <c r="AC86" s="84">
        <v>3</v>
      </c>
      <c r="AD86" s="84">
        <v>2</v>
      </c>
      <c r="AE86" s="84">
        <v>3</v>
      </c>
      <c r="AF86" s="84">
        <v>9</v>
      </c>
      <c r="AG86" s="200">
        <v>0.245</v>
      </c>
      <c r="AH86" s="200">
        <v>0.29399999999999998</v>
      </c>
      <c r="AI86" s="200">
        <v>0.372</v>
      </c>
      <c r="AJ86" s="84">
        <v>0.29299999999999998</v>
      </c>
      <c r="AK86" s="84">
        <v>126</v>
      </c>
      <c r="AL86" s="84">
        <v>29</v>
      </c>
      <c r="AM86" s="84">
        <v>27</v>
      </c>
      <c r="AN86" s="198">
        <v>15</v>
      </c>
      <c r="AO86" s="198">
        <v>13</v>
      </c>
      <c r="AP86" s="84">
        <v>-16</v>
      </c>
      <c r="AQ86" s="84">
        <v>90</v>
      </c>
      <c r="AR86" s="84">
        <v>257</v>
      </c>
      <c r="AS86" s="84">
        <v>44</v>
      </c>
      <c r="AT86" s="84" t="s">
        <v>1075</v>
      </c>
      <c r="AU86" s="84">
        <v>-0.02</v>
      </c>
      <c r="AV86" s="84">
        <v>-4</v>
      </c>
      <c r="AW86" s="84" t="s">
        <v>1065</v>
      </c>
      <c r="AX86" s="84">
        <v>373</v>
      </c>
      <c r="AY86" s="200">
        <v>0.27400000000000002</v>
      </c>
      <c r="AZ86" s="200">
        <v>0.32600000000000001</v>
      </c>
      <c r="BA86" s="200">
        <v>0.375</v>
      </c>
      <c r="BB86" s="200">
        <v>0.31</v>
      </c>
      <c r="BC86" s="84">
        <v>116</v>
      </c>
      <c r="BD86" s="84">
        <v>33</v>
      </c>
      <c r="BE86" s="84" t="s">
        <v>1087</v>
      </c>
      <c r="BF86" s="84">
        <v>435622</v>
      </c>
      <c r="BG86" s="84" t="s">
        <v>819</v>
      </c>
      <c r="BH86" s="84" t="s">
        <v>6359</v>
      </c>
      <c r="BI86" s="84" t="s">
        <v>1227</v>
      </c>
      <c r="BJ86" s="84" t="s">
        <v>1198</v>
      </c>
      <c r="BK86" s="84" t="s">
        <v>3914</v>
      </c>
    </row>
    <row r="87" spans="1:63" s="84" customFormat="1" x14ac:dyDescent="0.3">
      <c r="A87" s="84" t="s">
        <v>4597</v>
      </c>
      <c r="B87" s="84" t="s">
        <v>18</v>
      </c>
      <c r="C87" s="84" t="s">
        <v>1103</v>
      </c>
      <c r="D87" s="84">
        <v>2018</v>
      </c>
      <c r="E87" s="84">
        <v>25</v>
      </c>
      <c r="F87" s="195" t="s">
        <v>1089</v>
      </c>
      <c r="G87" s="84" t="s">
        <v>1063</v>
      </c>
      <c r="H87" s="84" t="s">
        <v>249</v>
      </c>
      <c r="K87" s="84">
        <v>0.61</v>
      </c>
      <c r="L87" s="84">
        <v>0.33</v>
      </c>
      <c r="M87" s="84">
        <v>31</v>
      </c>
      <c r="N87" s="84" t="s">
        <v>1064</v>
      </c>
      <c r="O87" s="84">
        <v>81</v>
      </c>
      <c r="P87" s="84">
        <v>267</v>
      </c>
      <c r="Q87" s="84">
        <v>232</v>
      </c>
      <c r="R87" s="84">
        <v>32</v>
      </c>
      <c r="S87" s="84">
        <v>57</v>
      </c>
      <c r="T87" s="84">
        <v>11</v>
      </c>
      <c r="U87" s="84">
        <v>1</v>
      </c>
      <c r="V87" s="84">
        <v>5</v>
      </c>
      <c r="W87" s="84">
        <v>25</v>
      </c>
      <c r="X87" s="84">
        <v>3</v>
      </c>
      <c r="Y87" s="84">
        <v>1</v>
      </c>
      <c r="Z87" s="84">
        <v>30</v>
      </c>
      <c r="AA87" s="84">
        <v>65</v>
      </c>
      <c r="AB87" s="84">
        <v>1</v>
      </c>
      <c r="AC87" s="84">
        <v>3</v>
      </c>
      <c r="AD87" s="84">
        <v>1</v>
      </c>
      <c r="AE87" s="84">
        <v>2</v>
      </c>
      <c r="AF87" s="84">
        <v>3</v>
      </c>
      <c r="AG87" s="200">
        <v>0.24</v>
      </c>
      <c r="AH87" s="200">
        <v>0.33300000000000002</v>
      </c>
      <c r="AI87" s="200">
        <v>0.374</v>
      </c>
      <c r="AJ87" s="84">
        <v>0.317</v>
      </c>
      <c r="AK87" s="84">
        <v>85</v>
      </c>
      <c r="AL87" s="84">
        <v>29</v>
      </c>
      <c r="AM87" s="84">
        <v>27</v>
      </c>
      <c r="AN87" s="198">
        <v>7</v>
      </c>
      <c r="AO87" s="198">
        <v>6</v>
      </c>
      <c r="AP87" s="84">
        <v>-3</v>
      </c>
      <c r="AQ87" s="84">
        <v>92</v>
      </c>
      <c r="AR87" s="84">
        <v>261</v>
      </c>
      <c r="AS87" s="84">
        <v>45</v>
      </c>
      <c r="AT87" s="84" t="s">
        <v>1075</v>
      </c>
      <c r="AU87" s="84">
        <v>-0.04</v>
      </c>
      <c r="AV87" s="84">
        <v>-9</v>
      </c>
      <c r="AW87" s="84" t="s">
        <v>1065</v>
      </c>
      <c r="AX87" s="84">
        <v>215</v>
      </c>
      <c r="AY87" s="200">
        <v>0.26</v>
      </c>
      <c r="AZ87" s="200">
        <v>0.379</v>
      </c>
      <c r="BA87" s="200">
        <v>0.41799999999999998</v>
      </c>
      <c r="BB87" s="200">
        <v>0.35499999999999998</v>
      </c>
      <c r="BC87" s="84">
        <v>76</v>
      </c>
      <c r="BD87" s="84">
        <v>38</v>
      </c>
      <c r="BE87" s="84" t="s">
        <v>4852</v>
      </c>
      <c r="BF87" s="84">
        <v>607043</v>
      </c>
      <c r="BG87" s="84" t="s">
        <v>6352</v>
      </c>
      <c r="BH87" s="84" t="s">
        <v>6360</v>
      </c>
      <c r="BI87" s="84" t="s">
        <v>6361</v>
      </c>
      <c r="BJ87" s="84" t="s">
        <v>6479</v>
      </c>
      <c r="BK87" s="84" t="s">
        <v>2467</v>
      </c>
    </row>
    <row r="88" spans="1:63" s="84" customFormat="1" x14ac:dyDescent="0.3">
      <c r="A88" s="84" t="s">
        <v>187</v>
      </c>
      <c r="B88" s="84" t="s">
        <v>186</v>
      </c>
      <c r="C88" s="84" t="s">
        <v>1103</v>
      </c>
      <c r="D88" s="84">
        <v>2018</v>
      </c>
      <c r="E88" s="84">
        <v>30</v>
      </c>
      <c r="F88" s="195" t="s">
        <v>1074</v>
      </c>
      <c r="G88" s="84" t="s">
        <v>1063</v>
      </c>
      <c r="H88" s="84" t="s">
        <v>249</v>
      </c>
      <c r="K88" s="84">
        <v>0.82</v>
      </c>
      <c r="L88" s="84">
        <v>0.33</v>
      </c>
      <c r="M88" s="84">
        <v>31</v>
      </c>
      <c r="N88" s="84" t="s">
        <v>1064</v>
      </c>
      <c r="O88" s="84">
        <v>89</v>
      </c>
      <c r="P88" s="84">
        <v>367</v>
      </c>
      <c r="Q88" s="84">
        <v>344</v>
      </c>
      <c r="R88" s="84">
        <v>47</v>
      </c>
      <c r="S88" s="84">
        <v>92</v>
      </c>
      <c r="T88" s="84">
        <v>17</v>
      </c>
      <c r="U88" s="84">
        <v>2</v>
      </c>
      <c r="V88" s="84">
        <v>8</v>
      </c>
      <c r="W88" s="84">
        <v>44</v>
      </c>
      <c r="X88" s="84">
        <v>5</v>
      </c>
      <c r="Y88" s="84">
        <v>3</v>
      </c>
      <c r="Z88" s="84">
        <v>15</v>
      </c>
      <c r="AA88" s="84">
        <v>64</v>
      </c>
      <c r="AB88" s="84">
        <v>1</v>
      </c>
      <c r="AC88" s="84">
        <v>3</v>
      </c>
      <c r="AD88" s="84">
        <v>1</v>
      </c>
      <c r="AE88" s="84">
        <v>4</v>
      </c>
      <c r="AF88" s="84">
        <v>9</v>
      </c>
      <c r="AG88" s="200">
        <v>0.26600000000000001</v>
      </c>
      <c r="AH88" s="200">
        <v>0.29699999999999999</v>
      </c>
      <c r="AI88" s="200">
        <v>0.39100000000000001</v>
      </c>
      <c r="AJ88" s="84">
        <v>0.29899999999999999</v>
      </c>
      <c r="AK88" s="84">
        <v>110</v>
      </c>
      <c r="AL88" s="84">
        <v>29</v>
      </c>
      <c r="AM88" s="84">
        <v>26</v>
      </c>
      <c r="AN88" s="198">
        <v>13</v>
      </c>
      <c r="AO88" s="198">
        <v>12</v>
      </c>
      <c r="AP88" s="84">
        <v>-11</v>
      </c>
      <c r="AQ88" s="84">
        <v>93</v>
      </c>
      <c r="AR88" s="84">
        <v>263</v>
      </c>
      <c r="AS88" s="84">
        <v>46</v>
      </c>
      <c r="AT88" s="84" t="s">
        <v>1075</v>
      </c>
      <c r="AU88" s="84">
        <v>-0.04</v>
      </c>
      <c r="AV88" s="84">
        <v>-23</v>
      </c>
      <c r="AW88" s="84" t="s">
        <v>1086</v>
      </c>
      <c r="AX88" s="84">
        <v>425</v>
      </c>
      <c r="AY88" s="200">
        <v>0.309</v>
      </c>
      <c r="AZ88" s="200">
        <v>0.34100000000000003</v>
      </c>
      <c r="BA88" s="200">
        <v>0.45200000000000001</v>
      </c>
      <c r="BB88" s="200">
        <v>0.34300000000000003</v>
      </c>
      <c r="BC88" s="84">
        <v>146</v>
      </c>
      <c r="BD88" s="84">
        <v>51</v>
      </c>
      <c r="BE88" s="84" t="s">
        <v>1178</v>
      </c>
      <c r="BF88" s="84">
        <v>467827</v>
      </c>
      <c r="BG88" s="84" t="s">
        <v>828</v>
      </c>
      <c r="BH88" s="84" t="s">
        <v>1282</v>
      </c>
      <c r="BI88" s="84" t="s">
        <v>6926</v>
      </c>
      <c r="BJ88" s="84" t="s">
        <v>3136</v>
      </c>
      <c r="BK88" s="84" t="s">
        <v>2461</v>
      </c>
    </row>
    <row r="89" spans="1:63" s="84" customFormat="1" x14ac:dyDescent="0.3">
      <c r="A89" s="84" t="s">
        <v>2199</v>
      </c>
      <c r="B89" s="84" t="s">
        <v>3888</v>
      </c>
      <c r="C89" s="84" t="s">
        <v>1065</v>
      </c>
      <c r="D89" s="84">
        <v>2018</v>
      </c>
      <c r="E89" s="84">
        <v>27</v>
      </c>
      <c r="F89" s="195" t="s">
        <v>1111</v>
      </c>
      <c r="G89" s="84" t="s">
        <v>1063</v>
      </c>
      <c r="H89" s="84" t="s">
        <v>249</v>
      </c>
      <c r="K89" s="84">
        <v>0.73</v>
      </c>
      <c r="L89" s="84">
        <v>0.35299999999999998</v>
      </c>
      <c r="M89" s="84">
        <v>69</v>
      </c>
      <c r="N89" s="84" t="s">
        <v>1064</v>
      </c>
      <c r="O89" s="84">
        <v>108</v>
      </c>
      <c r="P89" s="84">
        <v>341</v>
      </c>
      <c r="Q89" s="84">
        <v>310</v>
      </c>
      <c r="R89" s="84">
        <v>44</v>
      </c>
      <c r="S89" s="84">
        <v>67</v>
      </c>
      <c r="T89" s="84">
        <v>13</v>
      </c>
      <c r="U89" s="84">
        <v>2</v>
      </c>
      <c r="V89" s="84">
        <v>14</v>
      </c>
      <c r="W89" s="84">
        <v>34</v>
      </c>
      <c r="X89" s="84">
        <v>16</v>
      </c>
      <c r="Y89" s="84">
        <v>4</v>
      </c>
      <c r="Z89" s="84">
        <v>26</v>
      </c>
      <c r="AA89" s="84">
        <v>108</v>
      </c>
      <c r="AB89" s="84">
        <v>1</v>
      </c>
      <c r="AC89" s="84">
        <v>3</v>
      </c>
      <c r="AD89" s="84">
        <v>1</v>
      </c>
      <c r="AE89" s="84">
        <v>1</v>
      </c>
      <c r="AF89" s="84">
        <v>4</v>
      </c>
      <c r="AG89" s="200">
        <v>0.215</v>
      </c>
      <c r="AH89" s="200">
        <v>0.28499999999999998</v>
      </c>
      <c r="AI89" s="200">
        <v>0.41499999999999998</v>
      </c>
      <c r="AJ89" s="84">
        <v>0.30299999999999999</v>
      </c>
      <c r="AK89" s="84">
        <v>103</v>
      </c>
      <c r="AL89" s="84">
        <v>29</v>
      </c>
      <c r="AM89" s="84">
        <v>26</v>
      </c>
      <c r="AN89" s="198">
        <v>12</v>
      </c>
      <c r="AO89" s="198">
        <v>11</v>
      </c>
      <c r="AP89" s="84">
        <v>-9</v>
      </c>
      <c r="AQ89" s="84">
        <v>94</v>
      </c>
      <c r="AR89" s="84">
        <v>264</v>
      </c>
      <c r="AS89" s="84">
        <v>47</v>
      </c>
      <c r="AT89" s="84" t="s">
        <v>1075</v>
      </c>
      <c r="AU89" s="84">
        <v>-0.01</v>
      </c>
      <c r="AV89" s="84">
        <v>-10</v>
      </c>
      <c r="AW89" s="84" t="s">
        <v>1065</v>
      </c>
      <c r="AX89" s="84">
        <v>463</v>
      </c>
      <c r="AY89" s="200">
        <v>0.22</v>
      </c>
      <c r="AZ89" s="200">
        <v>0.29899999999999999</v>
      </c>
      <c r="BA89" s="200">
        <v>0.42</v>
      </c>
      <c r="BB89" s="200">
        <v>0.313</v>
      </c>
      <c r="BC89" s="84">
        <v>145</v>
      </c>
      <c r="BD89" s="84">
        <v>39</v>
      </c>
      <c r="BE89" s="84" t="s">
        <v>3889</v>
      </c>
      <c r="BF89" s="84">
        <v>542979</v>
      </c>
      <c r="BG89" s="84" t="s">
        <v>820</v>
      </c>
      <c r="BH89" s="84" t="s">
        <v>4159</v>
      </c>
      <c r="BI89" s="84" t="s">
        <v>1244</v>
      </c>
      <c r="BJ89" s="84" t="s">
        <v>3150</v>
      </c>
      <c r="BK89" s="84" t="s">
        <v>6927</v>
      </c>
    </row>
    <row r="90" spans="1:63" s="84" customFormat="1" x14ac:dyDescent="0.3">
      <c r="A90" s="84" t="s">
        <v>239</v>
      </c>
      <c r="B90" s="84" t="s">
        <v>238</v>
      </c>
      <c r="C90" s="84" t="s">
        <v>1065</v>
      </c>
      <c r="D90" s="84">
        <v>2018</v>
      </c>
      <c r="E90" s="84">
        <v>39</v>
      </c>
      <c r="F90" s="195"/>
      <c r="G90" s="84" t="s">
        <v>1063</v>
      </c>
      <c r="H90" s="84" t="s">
        <v>249</v>
      </c>
      <c r="K90" s="84">
        <v>0.81</v>
      </c>
      <c r="L90" s="84">
        <v>0.33</v>
      </c>
      <c r="M90" s="84">
        <v>31</v>
      </c>
      <c r="N90" s="84" t="s">
        <v>1064</v>
      </c>
      <c r="O90" s="84">
        <v>58</v>
      </c>
      <c r="P90" s="84">
        <v>228</v>
      </c>
      <c r="Q90" s="84">
        <v>188</v>
      </c>
      <c r="R90" s="84">
        <v>28</v>
      </c>
      <c r="S90" s="84">
        <v>40</v>
      </c>
      <c r="T90" s="84">
        <v>6</v>
      </c>
      <c r="U90" s="84">
        <v>0</v>
      </c>
      <c r="V90" s="84">
        <v>8</v>
      </c>
      <c r="W90" s="84">
        <v>24</v>
      </c>
      <c r="X90" s="84">
        <v>2</v>
      </c>
      <c r="Y90" s="84">
        <v>1</v>
      </c>
      <c r="Z90" s="84">
        <v>37</v>
      </c>
      <c r="AA90" s="84">
        <v>49</v>
      </c>
      <c r="AB90" s="84">
        <v>0</v>
      </c>
      <c r="AC90" s="84">
        <v>1</v>
      </c>
      <c r="AD90" s="84">
        <v>0</v>
      </c>
      <c r="AE90" s="84">
        <v>2</v>
      </c>
      <c r="AF90" s="84">
        <v>5</v>
      </c>
      <c r="AG90" s="200">
        <v>0.215</v>
      </c>
      <c r="AH90" s="200">
        <v>0.34300000000000003</v>
      </c>
      <c r="AI90" s="200">
        <v>0.371</v>
      </c>
      <c r="AJ90" s="84">
        <v>0.32400000000000001</v>
      </c>
      <c r="AK90" s="84">
        <v>74</v>
      </c>
      <c r="AL90" s="84">
        <v>28</v>
      </c>
      <c r="AM90" s="84">
        <v>26</v>
      </c>
      <c r="AN90" s="198">
        <v>5</v>
      </c>
      <c r="AO90" s="198">
        <v>5</v>
      </c>
      <c r="AP90" s="84">
        <v>-2</v>
      </c>
      <c r="AQ90" s="84">
        <v>97</v>
      </c>
      <c r="AR90" s="84">
        <v>272</v>
      </c>
      <c r="AS90" s="84">
        <v>48</v>
      </c>
      <c r="AT90" s="84" t="s">
        <v>1075</v>
      </c>
      <c r="AU90" s="84">
        <v>0.01</v>
      </c>
      <c r="AV90" s="84">
        <v>-2</v>
      </c>
      <c r="AW90" s="84" t="s">
        <v>1065</v>
      </c>
      <c r="AX90" s="84">
        <v>289</v>
      </c>
      <c r="AY90" s="200">
        <v>0.22600000000000001</v>
      </c>
      <c r="AZ90" s="200">
        <v>0.32200000000000001</v>
      </c>
      <c r="BA90" s="200">
        <v>0.39300000000000002</v>
      </c>
      <c r="BB90" s="200">
        <v>0.318</v>
      </c>
      <c r="BC90" s="84">
        <v>92</v>
      </c>
      <c r="BD90" s="84">
        <v>30</v>
      </c>
      <c r="BE90" s="84" t="s">
        <v>1182</v>
      </c>
      <c r="BF90" s="84">
        <v>150029</v>
      </c>
      <c r="BG90" s="84" t="s">
        <v>3047</v>
      </c>
      <c r="BH90" s="84" t="s">
        <v>1307</v>
      </c>
      <c r="BI90" s="84" t="s">
        <v>1266</v>
      </c>
      <c r="BJ90" s="84" t="s">
        <v>5050</v>
      </c>
      <c r="BK90" s="84" t="s">
        <v>2921</v>
      </c>
    </row>
    <row r="91" spans="1:63" s="84" customFormat="1" x14ac:dyDescent="0.3">
      <c r="A91" s="84" t="s">
        <v>227</v>
      </c>
      <c r="B91" s="84" t="s">
        <v>34</v>
      </c>
      <c r="C91" s="84" t="s">
        <v>1065</v>
      </c>
      <c r="D91" s="84">
        <v>2018</v>
      </c>
      <c r="E91" s="84">
        <v>27</v>
      </c>
      <c r="F91" s="195" t="s">
        <v>1085</v>
      </c>
      <c r="G91" s="84" t="s">
        <v>1063</v>
      </c>
      <c r="H91" s="84" t="s">
        <v>249</v>
      </c>
      <c r="K91" s="84">
        <v>0.79</v>
      </c>
      <c r="L91" s="84">
        <v>0.33</v>
      </c>
      <c r="M91" s="84">
        <v>31</v>
      </c>
      <c r="N91" s="84" t="s">
        <v>1064</v>
      </c>
      <c r="O91" s="84">
        <v>100</v>
      </c>
      <c r="P91" s="84">
        <v>364</v>
      </c>
      <c r="Q91" s="84">
        <v>337</v>
      </c>
      <c r="R91" s="84">
        <v>40</v>
      </c>
      <c r="S91" s="84">
        <v>79</v>
      </c>
      <c r="T91" s="84">
        <v>16</v>
      </c>
      <c r="U91" s="84">
        <v>2</v>
      </c>
      <c r="V91" s="84">
        <v>12</v>
      </c>
      <c r="W91" s="84">
        <v>38</v>
      </c>
      <c r="X91" s="84">
        <v>12</v>
      </c>
      <c r="Y91" s="84">
        <v>4</v>
      </c>
      <c r="Z91" s="84">
        <v>24</v>
      </c>
      <c r="AA91" s="84">
        <v>101</v>
      </c>
      <c r="AB91" s="84">
        <v>3</v>
      </c>
      <c r="AC91" s="84">
        <v>1</v>
      </c>
      <c r="AD91" s="84">
        <v>1</v>
      </c>
      <c r="AE91" s="84">
        <v>2</v>
      </c>
      <c r="AF91" s="84">
        <v>4</v>
      </c>
      <c r="AG91" s="200">
        <v>0.23200000000000001</v>
      </c>
      <c r="AH91" s="200">
        <v>0.28499999999999998</v>
      </c>
      <c r="AI91" s="200">
        <v>0.39600000000000002</v>
      </c>
      <c r="AJ91" s="84">
        <v>0.29599999999999999</v>
      </c>
      <c r="AK91" s="84">
        <v>108</v>
      </c>
      <c r="AL91" s="84">
        <v>27</v>
      </c>
      <c r="AM91" s="84">
        <v>25</v>
      </c>
      <c r="AN91" s="198">
        <v>12</v>
      </c>
      <c r="AO91" s="198">
        <v>11</v>
      </c>
      <c r="AP91" s="84">
        <v>-12</v>
      </c>
      <c r="AQ91" s="84">
        <v>98</v>
      </c>
      <c r="AR91" s="84">
        <v>280</v>
      </c>
      <c r="AS91" s="84">
        <v>49</v>
      </c>
      <c r="AT91" s="84" t="s">
        <v>1075</v>
      </c>
      <c r="AU91" s="84">
        <v>-0.05</v>
      </c>
      <c r="AV91" s="84">
        <v>-25</v>
      </c>
      <c r="AW91" s="84" t="s">
        <v>1086</v>
      </c>
      <c r="AX91" s="84">
        <v>432</v>
      </c>
      <c r="AY91" s="200">
        <v>0.27100000000000002</v>
      </c>
      <c r="AZ91" s="200">
        <v>0.32</v>
      </c>
      <c r="BA91" s="200">
        <v>0.48599999999999999</v>
      </c>
      <c r="BB91" s="200">
        <v>0.34399999999999997</v>
      </c>
      <c r="BC91" s="84">
        <v>149</v>
      </c>
      <c r="BD91" s="84">
        <v>53</v>
      </c>
      <c r="BE91" s="84" t="s">
        <v>3149</v>
      </c>
      <c r="BF91" s="84">
        <v>572191</v>
      </c>
      <c r="BG91" s="84" t="s">
        <v>820</v>
      </c>
      <c r="BH91" s="84" t="s">
        <v>4159</v>
      </c>
      <c r="BI91" s="84" t="s">
        <v>4173</v>
      </c>
      <c r="BJ91" s="84" t="s">
        <v>3211</v>
      </c>
      <c r="BK91" s="84" t="s">
        <v>4573</v>
      </c>
    </row>
    <row r="92" spans="1:63" s="84" customFormat="1" x14ac:dyDescent="0.3">
      <c r="A92" s="84" t="s">
        <v>299</v>
      </c>
      <c r="B92" s="84" t="s">
        <v>169</v>
      </c>
      <c r="C92" s="84" t="s">
        <v>1103</v>
      </c>
      <c r="D92" s="84">
        <v>2018</v>
      </c>
      <c r="E92" s="84">
        <v>34</v>
      </c>
      <c r="F92" s="195"/>
      <c r="G92" s="84" t="s">
        <v>1063</v>
      </c>
      <c r="H92" s="84" t="s">
        <v>249</v>
      </c>
      <c r="I92" s="84" t="s">
        <v>250</v>
      </c>
      <c r="K92" s="84">
        <v>0.76</v>
      </c>
      <c r="L92" s="84">
        <v>0.33</v>
      </c>
      <c r="M92" s="84">
        <v>31</v>
      </c>
      <c r="N92" s="84" t="s">
        <v>1064</v>
      </c>
      <c r="O92" s="84">
        <v>84</v>
      </c>
      <c r="P92" s="84">
        <v>245</v>
      </c>
      <c r="Q92" s="84">
        <v>212</v>
      </c>
      <c r="R92" s="84">
        <v>25</v>
      </c>
      <c r="S92" s="84">
        <v>49</v>
      </c>
      <c r="T92" s="84">
        <v>11</v>
      </c>
      <c r="U92" s="84">
        <v>1</v>
      </c>
      <c r="V92" s="84">
        <v>6</v>
      </c>
      <c r="W92" s="84">
        <v>25</v>
      </c>
      <c r="X92" s="84">
        <v>1</v>
      </c>
      <c r="Y92" s="84">
        <v>2</v>
      </c>
      <c r="Z92" s="84">
        <v>28</v>
      </c>
      <c r="AA92" s="84">
        <v>48</v>
      </c>
      <c r="AB92" s="84">
        <v>1</v>
      </c>
      <c r="AC92" s="84">
        <v>3</v>
      </c>
      <c r="AD92" s="84">
        <v>0</v>
      </c>
      <c r="AE92" s="84">
        <v>1</v>
      </c>
      <c r="AF92" s="84">
        <v>5</v>
      </c>
      <c r="AG92" s="200">
        <v>0.23300000000000001</v>
      </c>
      <c r="AH92" s="200">
        <v>0.32900000000000001</v>
      </c>
      <c r="AI92" s="200">
        <v>0.378</v>
      </c>
      <c r="AJ92" s="84">
        <v>0.317</v>
      </c>
      <c r="AK92" s="84">
        <v>78</v>
      </c>
      <c r="AL92" s="84">
        <v>27</v>
      </c>
      <c r="AM92" s="84">
        <v>25</v>
      </c>
      <c r="AN92" s="198">
        <v>5</v>
      </c>
      <c r="AO92" s="198">
        <v>5</v>
      </c>
      <c r="AP92" s="84">
        <v>-3</v>
      </c>
      <c r="AQ92" s="84">
        <v>100</v>
      </c>
      <c r="AR92" s="84">
        <v>283</v>
      </c>
      <c r="AS92" s="84">
        <v>50</v>
      </c>
      <c r="AT92" s="84" t="s">
        <v>1075</v>
      </c>
      <c r="AU92" s="84">
        <v>-0.01</v>
      </c>
      <c r="AV92" s="84">
        <v>-7</v>
      </c>
      <c r="AW92" s="84" t="s">
        <v>1065</v>
      </c>
      <c r="AX92" s="84">
        <v>302</v>
      </c>
      <c r="AY92" s="200">
        <v>0.21099999999999999</v>
      </c>
      <c r="AZ92" s="200">
        <v>0.32800000000000001</v>
      </c>
      <c r="BA92" s="200">
        <v>0.40200000000000002</v>
      </c>
      <c r="BB92" s="200">
        <v>0.32500000000000001</v>
      </c>
      <c r="BC92" s="84">
        <v>98</v>
      </c>
      <c r="BD92" s="84">
        <v>34</v>
      </c>
      <c r="BE92" s="84" t="s">
        <v>1481</v>
      </c>
      <c r="BF92" s="84">
        <v>444379</v>
      </c>
      <c r="BG92" s="84" t="s">
        <v>6571</v>
      </c>
      <c r="BH92" s="84" t="s">
        <v>4835</v>
      </c>
      <c r="BI92" s="84" t="s">
        <v>1359</v>
      </c>
      <c r="BJ92" s="84" t="s">
        <v>1307</v>
      </c>
      <c r="BK92" s="84" t="s">
        <v>2921</v>
      </c>
    </row>
    <row r="93" spans="1:63" s="84" customFormat="1" x14ac:dyDescent="0.3">
      <c r="A93" s="84" t="s">
        <v>3004</v>
      </c>
      <c r="B93" s="84" t="s">
        <v>15</v>
      </c>
      <c r="C93" s="84" t="s">
        <v>1065</v>
      </c>
      <c r="D93" s="84">
        <v>2018</v>
      </c>
      <c r="E93" s="84">
        <v>28</v>
      </c>
      <c r="F93" s="195" t="s">
        <v>1107</v>
      </c>
      <c r="G93" s="84" t="s">
        <v>1063</v>
      </c>
      <c r="H93" s="84" t="s">
        <v>249</v>
      </c>
      <c r="K93" s="84">
        <v>0.64</v>
      </c>
      <c r="L93" s="84">
        <v>0.33</v>
      </c>
      <c r="M93" s="84">
        <v>31</v>
      </c>
      <c r="N93" s="84" t="s">
        <v>1064</v>
      </c>
      <c r="O93" s="84">
        <v>81</v>
      </c>
      <c r="P93" s="84">
        <v>303</v>
      </c>
      <c r="Q93" s="84">
        <v>282</v>
      </c>
      <c r="R93" s="84">
        <v>35</v>
      </c>
      <c r="S93" s="84">
        <v>72</v>
      </c>
      <c r="T93" s="84">
        <v>16</v>
      </c>
      <c r="U93" s="84">
        <v>2</v>
      </c>
      <c r="V93" s="84">
        <v>7</v>
      </c>
      <c r="W93" s="84">
        <v>31</v>
      </c>
      <c r="X93" s="84">
        <v>4</v>
      </c>
      <c r="Y93" s="84">
        <v>2</v>
      </c>
      <c r="Z93" s="84">
        <v>16</v>
      </c>
      <c r="AA93" s="84">
        <v>63</v>
      </c>
      <c r="AB93" s="84">
        <v>0</v>
      </c>
      <c r="AC93" s="84">
        <v>2</v>
      </c>
      <c r="AD93" s="84">
        <v>1</v>
      </c>
      <c r="AE93" s="84">
        <v>2</v>
      </c>
      <c r="AF93" s="84">
        <v>6</v>
      </c>
      <c r="AG93" s="200">
        <v>0.254</v>
      </c>
      <c r="AH93" s="200">
        <v>0.29599999999999999</v>
      </c>
      <c r="AI93" s="200">
        <v>0.40799999999999997</v>
      </c>
      <c r="AJ93" s="84">
        <v>0.30499999999999999</v>
      </c>
      <c r="AK93" s="84">
        <v>92</v>
      </c>
      <c r="AL93" s="84">
        <v>27</v>
      </c>
      <c r="AM93" s="84">
        <v>25</v>
      </c>
      <c r="AN93" s="198">
        <v>9</v>
      </c>
      <c r="AO93" s="198">
        <v>8</v>
      </c>
      <c r="AP93" s="84">
        <v>-8</v>
      </c>
      <c r="AQ93" s="84">
        <v>102</v>
      </c>
      <c r="AR93" s="84">
        <v>286</v>
      </c>
      <c r="AS93" s="84">
        <v>51</v>
      </c>
      <c r="AT93" s="84" t="s">
        <v>1075</v>
      </c>
      <c r="AU93" s="84">
        <v>-0.05</v>
      </c>
      <c r="AV93" s="84">
        <v>-26</v>
      </c>
      <c r="AW93" s="84" t="s">
        <v>1086</v>
      </c>
      <c r="AX93" s="84">
        <v>344</v>
      </c>
      <c r="AY93" s="200">
        <v>0.28799999999999998</v>
      </c>
      <c r="AZ93" s="200">
        <v>0.34699999999999998</v>
      </c>
      <c r="BA93" s="200">
        <v>0.49</v>
      </c>
      <c r="BB93" s="200">
        <v>0.35899999999999999</v>
      </c>
      <c r="BC93" s="84">
        <v>124</v>
      </c>
      <c r="BD93" s="84">
        <v>53</v>
      </c>
      <c r="BE93" s="84" t="s">
        <v>3242</v>
      </c>
      <c r="BF93" s="84">
        <v>517369</v>
      </c>
      <c r="BG93" s="84" t="s">
        <v>823</v>
      </c>
      <c r="BH93" s="84" t="s">
        <v>1282</v>
      </c>
      <c r="BI93" s="84" t="s">
        <v>6365</v>
      </c>
      <c r="BJ93" s="84" t="s">
        <v>3143</v>
      </c>
      <c r="BK93" s="84" t="s">
        <v>5179</v>
      </c>
    </row>
    <row r="94" spans="1:63" s="84" customFormat="1" x14ac:dyDescent="0.3">
      <c r="A94" s="84" t="s">
        <v>43</v>
      </c>
      <c r="B94" s="84" t="s">
        <v>143</v>
      </c>
      <c r="C94" s="84" t="s">
        <v>1103</v>
      </c>
      <c r="D94" s="84">
        <v>2018</v>
      </c>
      <c r="E94" s="84">
        <v>33</v>
      </c>
      <c r="F94" s="195"/>
      <c r="G94" s="84" t="s">
        <v>1063</v>
      </c>
      <c r="H94" s="84" t="s">
        <v>249</v>
      </c>
      <c r="K94" s="84">
        <v>0.79</v>
      </c>
      <c r="L94" s="84">
        <v>0.33</v>
      </c>
      <c r="M94" s="84">
        <v>31</v>
      </c>
      <c r="N94" s="84" t="s">
        <v>1064</v>
      </c>
      <c r="O94" s="84">
        <v>94</v>
      </c>
      <c r="P94" s="84">
        <v>337</v>
      </c>
      <c r="Q94" s="84">
        <v>303</v>
      </c>
      <c r="R94" s="84">
        <v>44</v>
      </c>
      <c r="S94" s="84">
        <v>77</v>
      </c>
      <c r="T94" s="84">
        <v>12</v>
      </c>
      <c r="U94" s="84">
        <v>1</v>
      </c>
      <c r="V94" s="84">
        <v>3</v>
      </c>
      <c r="W94" s="84">
        <v>26</v>
      </c>
      <c r="X94" s="84">
        <v>4</v>
      </c>
      <c r="Y94" s="84">
        <v>1</v>
      </c>
      <c r="Z94" s="84">
        <v>23</v>
      </c>
      <c r="AA94" s="84">
        <v>65</v>
      </c>
      <c r="AB94" s="84">
        <v>2</v>
      </c>
      <c r="AC94" s="84">
        <v>8</v>
      </c>
      <c r="AD94" s="84">
        <v>2</v>
      </c>
      <c r="AE94" s="84">
        <v>1</v>
      </c>
      <c r="AF94" s="84">
        <v>7</v>
      </c>
      <c r="AG94" s="200">
        <v>0.254</v>
      </c>
      <c r="AH94" s="200">
        <v>0.32</v>
      </c>
      <c r="AI94" s="200">
        <v>0.33100000000000002</v>
      </c>
      <c r="AJ94" s="84">
        <v>0.29599999999999999</v>
      </c>
      <c r="AK94" s="84">
        <v>100</v>
      </c>
      <c r="AL94" s="84">
        <v>26</v>
      </c>
      <c r="AM94" s="84">
        <v>24</v>
      </c>
      <c r="AN94" s="198">
        <v>8</v>
      </c>
      <c r="AO94" s="198">
        <v>7</v>
      </c>
      <c r="AP94" s="84">
        <v>-12</v>
      </c>
      <c r="AQ94" s="84">
        <v>105</v>
      </c>
      <c r="AR94" s="84">
        <v>296</v>
      </c>
      <c r="AS94" s="84">
        <v>52</v>
      </c>
      <c r="AT94" s="84" t="s">
        <v>1075</v>
      </c>
      <c r="AU94" s="84">
        <v>-0.04</v>
      </c>
      <c r="AV94" s="84">
        <v>-24</v>
      </c>
      <c r="AW94" s="84" t="s">
        <v>1086</v>
      </c>
      <c r="AX94" s="84">
        <v>433</v>
      </c>
      <c r="AY94" s="200">
        <v>0.29599999999999999</v>
      </c>
      <c r="AZ94" s="200">
        <v>0.374</v>
      </c>
      <c r="BA94" s="200">
        <v>0.375</v>
      </c>
      <c r="BB94" s="200">
        <v>0.33900000000000002</v>
      </c>
      <c r="BC94" s="84">
        <v>147</v>
      </c>
      <c r="BD94" s="84">
        <v>50</v>
      </c>
      <c r="BE94" s="84" t="s">
        <v>1171</v>
      </c>
      <c r="BF94" s="84">
        <v>445055</v>
      </c>
      <c r="BG94" s="84" t="s">
        <v>825</v>
      </c>
      <c r="BH94" s="84" t="s">
        <v>6366</v>
      </c>
      <c r="BI94" s="84" t="s">
        <v>3177</v>
      </c>
      <c r="BJ94" s="84" t="s">
        <v>1153</v>
      </c>
      <c r="BK94" s="84" t="s">
        <v>2877</v>
      </c>
    </row>
    <row r="95" spans="1:63" s="84" customFormat="1" x14ac:dyDescent="0.3">
      <c r="A95" s="84" t="s">
        <v>4838</v>
      </c>
      <c r="B95" s="84" t="s">
        <v>40</v>
      </c>
      <c r="C95" s="84" t="s">
        <v>1103</v>
      </c>
      <c r="D95" s="84">
        <v>2018</v>
      </c>
      <c r="E95" s="84">
        <v>25</v>
      </c>
      <c r="F95" s="195" t="s">
        <v>1567</v>
      </c>
      <c r="G95" s="84" t="s">
        <v>1063</v>
      </c>
      <c r="H95" s="84" t="s">
        <v>249</v>
      </c>
      <c r="K95" s="84">
        <v>0.52</v>
      </c>
      <c r="L95" s="84">
        <v>0.33</v>
      </c>
      <c r="M95" s="84">
        <v>31</v>
      </c>
      <c r="N95" s="84" t="s">
        <v>1064</v>
      </c>
      <c r="O95" s="84">
        <v>62</v>
      </c>
      <c r="P95" s="84">
        <v>210</v>
      </c>
      <c r="Q95" s="84">
        <v>193</v>
      </c>
      <c r="R95" s="84">
        <v>29</v>
      </c>
      <c r="S95" s="84">
        <v>50</v>
      </c>
      <c r="T95" s="84">
        <v>9</v>
      </c>
      <c r="U95" s="84">
        <v>1</v>
      </c>
      <c r="V95" s="84">
        <v>6</v>
      </c>
      <c r="W95" s="84">
        <v>26</v>
      </c>
      <c r="X95" s="84">
        <v>2</v>
      </c>
      <c r="Y95" s="84">
        <v>2</v>
      </c>
      <c r="Z95" s="84">
        <v>14</v>
      </c>
      <c r="AA95" s="84">
        <v>42</v>
      </c>
      <c r="AB95" s="84">
        <v>1</v>
      </c>
      <c r="AC95" s="84">
        <v>2</v>
      </c>
      <c r="AD95" s="84">
        <v>0</v>
      </c>
      <c r="AE95" s="84">
        <v>1</v>
      </c>
      <c r="AF95" s="84">
        <v>3</v>
      </c>
      <c r="AG95" s="200">
        <v>0.25800000000000001</v>
      </c>
      <c r="AH95" s="200">
        <v>0.313</v>
      </c>
      <c r="AI95" s="200">
        <v>0.40699999999999997</v>
      </c>
      <c r="AJ95" s="84">
        <v>0.315</v>
      </c>
      <c r="AK95" s="84">
        <v>66</v>
      </c>
      <c r="AL95" s="84">
        <v>24</v>
      </c>
      <c r="AM95" s="84">
        <v>22</v>
      </c>
      <c r="AN95" s="198">
        <v>7</v>
      </c>
      <c r="AO95" s="198">
        <v>7</v>
      </c>
      <c r="AP95" s="84">
        <v>-3</v>
      </c>
      <c r="AQ95" s="84">
        <v>111</v>
      </c>
      <c r="AR95" s="84">
        <v>317</v>
      </c>
      <c r="AS95" s="84">
        <v>53</v>
      </c>
      <c r="AT95" s="84" t="s">
        <v>1075</v>
      </c>
      <c r="AU95" s="84">
        <v>-0.02</v>
      </c>
      <c r="AV95" s="84">
        <v>5</v>
      </c>
      <c r="AW95" s="84" t="s">
        <v>1076</v>
      </c>
      <c r="AX95" s="84">
        <v>102</v>
      </c>
      <c r="AY95" s="200">
        <v>0.27100000000000002</v>
      </c>
      <c r="AZ95" s="200">
        <v>0.314</v>
      </c>
      <c r="BA95" s="200">
        <v>0.45800000000000002</v>
      </c>
      <c r="BB95" s="200">
        <v>0.33400000000000002</v>
      </c>
      <c r="BC95" s="84">
        <v>34</v>
      </c>
      <c r="BD95" s="84">
        <v>19</v>
      </c>
      <c r="BE95" s="84" t="s">
        <v>4839</v>
      </c>
      <c r="BF95" s="84">
        <v>592808</v>
      </c>
      <c r="BG95" s="84" t="s">
        <v>7228</v>
      </c>
      <c r="BH95" s="84" t="s">
        <v>4840</v>
      </c>
      <c r="BI95" s="84" t="s">
        <v>6368</v>
      </c>
      <c r="BJ95" s="84" t="s">
        <v>4850</v>
      </c>
      <c r="BK95" s="84" t="s">
        <v>3866</v>
      </c>
    </row>
    <row r="96" spans="1:63" s="84" customFormat="1" x14ac:dyDescent="0.3">
      <c r="A96" s="84" t="s">
        <v>4595</v>
      </c>
      <c r="B96" s="84" t="s">
        <v>4596</v>
      </c>
      <c r="C96" s="84" t="s">
        <v>1103</v>
      </c>
      <c r="D96" s="84">
        <v>2018</v>
      </c>
      <c r="E96" s="84">
        <v>24</v>
      </c>
      <c r="F96" s="195" t="s">
        <v>1074</v>
      </c>
      <c r="G96" s="84" t="s">
        <v>1063</v>
      </c>
      <c r="H96" s="84" t="s">
        <v>249</v>
      </c>
      <c r="K96" s="84">
        <v>0.53</v>
      </c>
      <c r="L96" s="84">
        <v>0.33</v>
      </c>
      <c r="M96" s="84">
        <v>31</v>
      </c>
      <c r="N96" s="84" t="s">
        <v>1064</v>
      </c>
      <c r="O96" s="84">
        <v>86</v>
      </c>
      <c r="P96" s="84">
        <v>260</v>
      </c>
      <c r="Q96" s="84">
        <v>238</v>
      </c>
      <c r="R96" s="84">
        <v>34</v>
      </c>
      <c r="S96" s="84">
        <v>61</v>
      </c>
      <c r="T96" s="84">
        <v>13</v>
      </c>
      <c r="U96" s="84">
        <v>2</v>
      </c>
      <c r="V96" s="84">
        <v>4</v>
      </c>
      <c r="W96" s="84">
        <v>25</v>
      </c>
      <c r="X96" s="84">
        <v>8</v>
      </c>
      <c r="Y96" s="84">
        <v>2</v>
      </c>
      <c r="Z96" s="84">
        <v>17</v>
      </c>
      <c r="AA96" s="84">
        <v>55</v>
      </c>
      <c r="AB96" s="84">
        <v>1</v>
      </c>
      <c r="AC96" s="84">
        <v>3</v>
      </c>
      <c r="AD96" s="84">
        <v>1</v>
      </c>
      <c r="AE96" s="84">
        <v>1</v>
      </c>
      <c r="AF96" s="84">
        <v>4</v>
      </c>
      <c r="AG96" s="200">
        <v>0.254</v>
      </c>
      <c r="AH96" s="200">
        <v>0.308</v>
      </c>
      <c r="AI96" s="200">
        <v>0.377</v>
      </c>
      <c r="AJ96" s="84">
        <v>0.30299999999999999</v>
      </c>
      <c r="AK96" s="84">
        <v>79</v>
      </c>
      <c r="AL96" s="84">
        <v>24</v>
      </c>
      <c r="AM96" s="84">
        <v>22</v>
      </c>
      <c r="AN96" s="198">
        <v>9</v>
      </c>
      <c r="AO96" s="198">
        <v>8</v>
      </c>
      <c r="AP96" s="84">
        <v>-7</v>
      </c>
      <c r="AQ96" s="84">
        <v>112</v>
      </c>
      <c r="AR96" s="84">
        <v>319</v>
      </c>
      <c r="AS96" s="84">
        <v>54</v>
      </c>
      <c r="AT96" s="84" t="s">
        <v>1075</v>
      </c>
      <c r="AU96" s="84">
        <v>-0.03</v>
      </c>
      <c r="AV96" s="84">
        <v>-1</v>
      </c>
      <c r="AW96" s="84" t="s">
        <v>1065</v>
      </c>
      <c r="AX96" s="84">
        <v>171</v>
      </c>
      <c r="AY96" s="200">
        <v>0.28799999999999998</v>
      </c>
      <c r="AZ96" s="200">
        <v>0.32900000000000001</v>
      </c>
      <c r="BA96" s="200">
        <v>0.42499999999999999</v>
      </c>
      <c r="BB96" s="200">
        <v>0.32800000000000001</v>
      </c>
      <c r="BC96" s="84">
        <v>56</v>
      </c>
      <c r="BD96" s="84">
        <v>25</v>
      </c>
      <c r="BE96" s="84" t="s">
        <v>4875</v>
      </c>
      <c r="BF96" s="84">
        <v>606132</v>
      </c>
      <c r="BG96" s="84" t="s">
        <v>2900</v>
      </c>
      <c r="BH96" s="84" t="s">
        <v>6369</v>
      </c>
      <c r="BI96" s="84" t="s">
        <v>5102</v>
      </c>
      <c r="BJ96" s="84" t="s">
        <v>4205</v>
      </c>
      <c r="BK96" s="84" t="s">
        <v>2467</v>
      </c>
    </row>
    <row r="97" spans="1:63" s="84" customFormat="1" x14ac:dyDescent="0.3">
      <c r="A97" s="84" t="s">
        <v>298</v>
      </c>
      <c r="B97" s="84" t="s">
        <v>55</v>
      </c>
      <c r="C97" s="84" t="s">
        <v>1103</v>
      </c>
      <c r="D97" s="84">
        <v>2018</v>
      </c>
      <c r="E97" s="84">
        <v>23</v>
      </c>
      <c r="F97" s="195" t="s">
        <v>1111</v>
      </c>
      <c r="G97" s="84" t="s">
        <v>1063</v>
      </c>
      <c r="H97" s="84" t="s">
        <v>249</v>
      </c>
      <c r="K97" s="84">
        <v>0.49</v>
      </c>
      <c r="L97" s="84">
        <v>0.33</v>
      </c>
      <c r="M97" s="84">
        <v>31</v>
      </c>
      <c r="N97" s="84" t="s">
        <v>1064</v>
      </c>
      <c r="O97" s="84">
        <v>64</v>
      </c>
      <c r="P97" s="84">
        <v>212</v>
      </c>
      <c r="Q97" s="84">
        <v>190</v>
      </c>
      <c r="R97" s="84">
        <v>22</v>
      </c>
      <c r="S97" s="84">
        <v>47</v>
      </c>
      <c r="T97" s="84">
        <v>8</v>
      </c>
      <c r="U97" s="84">
        <v>1</v>
      </c>
      <c r="V97" s="84">
        <v>6</v>
      </c>
      <c r="W97" s="84">
        <v>23</v>
      </c>
      <c r="X97" s="84">
        <v>8</v>
      </c>
      <c r="Y97" s="84">
        <v>1</v>
      </c>
      <c r="Z97" s="84">
        <v>18</v>
      </c>
      <c r="AA97" s="84">
        <v>57</v>
      </c>
      <c r="AB97" s="84">
        <v>2</v>
      </c>
      <c r="AC97" s="84">
        <v>2</v>
      </c>
      <c r="AD97" s="84">
        <v>1</v>
      </c>
      <c r="AE97" s="84">
        <v>1</v>
      </c>
      <c r="AF97" s="84">
        <v>2</v>
      </c>
      <c r="AG97" s="200">
        <v>0.24</v>
      </c>
      <c r="AH97" s="200">
        <v>0.317</v>
      </c>
      <c r="AI97" s="200">
        <v>0.38800000000000001</v>
      </c>
      <c r="AJ97" s="84">
        <v>0.312</v>
      </c>
      <c r="AK97" s="84">
        <v>66</v>
      </c>
      <c r="AL97" s="84">
        <v>23</v>
      </c>
      <c r="AM97" s="84">
        <v>21</v>
      </c>
      <c r="AN97" s="198">
        <v>8</v>
      </c>
      <c r="AO97" s="198">
        <v>7</v>
      </c>
      <c r="AP97" s="84">
        <v>-4</v>
      </c>
      <c r="AQ97" s="84">
        <v>113</v>
      </c>
      <c r="AR97" s="84">
        <v>322</v>
      </c>
      <c r="AS97" s="84">
        <v>55</v>
      </c>
      <c r="AT97" s="84" t="s">
        <v>1075</v>
      </c>
      <c r="AU97" s="84">
        <v>-0.04</v>
      </c>
      <c r="AV97" s="84">
        <v>2</v>
      </c>
      <c r="AW97" s="84" t="s">
        <v>1065</v>
      </c>
      <c r="AX97" s="84">
        <v>98</v>
      </c>
      <c r="AY97" s="200">
        <v>0.27600000000000002</v>
      </c>
      <c r="AZ97" s="200">
        <v>0.35099999999999998</v>
      </c>
      <c r="BA97" s="200">
        <v>0.44800000000000001</v>
      </c>
      <c r="BB97" s="200">
        <v>0.34699999999999998</v>
      </c>
      <c r="BC97" s="84">
        <v>34</v>
      </c>
      <c r="BD97" s="84">
        <v>21</v>
      </c>
      <c r="BE97" s="84" t="s">
        <v>6370</v>
      </c>
      <c r="BF97" s="84">
        <v>621433</v>
      </c>
      <c r="BG97" s="84" t="s">
        <v>3033</v>
      </c>
      <c r="BH97" s="84" t="s">
        <v>6371</v>
      </c>
      <c r="BI97" s="84" t="s">
        <v>6372</v>
      </c>
      <c r="BJ97" s="84" t="s">
        <v>4795</v>
      </c>
      <c r="BK97" s="84" t="s">
        <v>2467</v>
      </c>
    </row>
    <row r="98" spans="1:63" s="84" customFormat="1" x14ac:dyDescent="0.3">
      <c r="A98" s="84" t="s">
        <v>4496</v>
      </c>
      <c r="B98" s="84" t="s">
        <v>15</v>
      </c>
      <c r="C98" s="84" t="s">
        <v>1065</v>
      </c>
      <c r="D98" s="84">
        <v>2018</v>
      </c>
      <c r="E98" s="84">
        <v>25</v>
      </c>
      <c r="F98" s="195" t="s">
        <v>1106</v>
      </c>
      <c r="G98" s="84" t="s">
        <v>1063</v>
      </c>
      <c r="H98" s="84" t="s">
        <v>249</v>
      </c>
      <c r="I98" s="84" t="s">
        <v>250</v>
      </c>
      <c r="K98" s="84">
        <v>0.69</v>
      </c>
      <c r="L98" s="84">
        <v>0.33</v>
      </c>
      <c r="M98" s="84">
        <v>31</v>
      </c>
      <c r="N98" s="84" t="s">
        <v>1064</v>
      </c>
      <c r="O98" s="84">
        <v>100</v>
      </c>
      <c r="P98" s="84">
        <v>247</v>
      </c>
      <c r="Q98" s="84">
        <v>230</v>
      </c>
      <c r="R98" s="84">
        <v>32</v>
      </c>
      <c r="S98" s="84">
        <v>54</v>
      </c>
      <c r="T98" s="84">
        <v>14</v>
      </c>
      <c r="U98" s="84">
        <v>4</v>
      </c>
      <c r="V98" s="84">
        <v>7</v>
      </c>
      <c r="W98" s="84">
        <v>31</v>
      </c>
      <c r="X98" s="84">
        <v>2</v>
      </c>
      <c r="Y98" s="84">
        <v>0</v>
      </c>
      <c r="Z98" s="84">
        <v>14</v>
      </c>
      <c r="AA98" s="84">
        <v>47</v>
      </c>
      <c r="AB98" s="84">
        <v>0</v>
      </c>
      <c r="AC98" s="84">
        <v>2</v>
      </c>
      <c r="AD98" s="84">
        <v>0</v>
      </c>
      <c r="AE98" s="84">
        <v>1</v>
      </c>
      <c r="AF98" s="84">
        <v>9</v>
      </c>
      <c r="AG98" s="200">
        <v>0.23599999999999999</v>
      </c>
      <c r="AH98" s="200">
        <v>0.28399999999999997</v>
      </c>
      <c r="AI98" s="200">
        <v>0.41799999999999998</v>
      </c>
      <c r="AJ98" s="84">
        <v>0.30199999999999999</v>
      </c>
      <c r="AK98" s="84">
        <v>75</v>
      </c>
      <c r="AL98" s="84">
        <v>23</v>
      </c>
      <c r="AM98" s="84">
        <v>21</v>
      </c>
      <c r="AN98" s="198">
        <v>7</v>
      </c>
      <c r="AO98" s="198">
        <v>6</v>
      </c>
      <c r="AP98" s="84">
        <v>-7</v>
      </c>
      <c r="AQ98" s="84">
        <v>116</v>
      </c>
      <c r="AR98" s="84">
        <v>325</v>
      </c>
      <c r="AS98" s="84">
        <v>56</v>
      </c>
      <c r="AT98" s="84" t="s">
        <v>1075</v>
      </c>
      <c r="AU98" s="84">
        <v>0.01</v>
      </c>
      <c r="AV98" s="84">
        <v>3</v>
      </c>
      <c r="AW98" s="84" t="s">
        <v>1065</v>
      </c>
      <c r="AX98" s="84">
        <v>227</v>
      </c>
      <c r="AY98" s="200">
        <v>0.23300000000000001</v>
      </c>
      <c r="AZ98" s="200">
        <v>0.26900000000000002</v>
      </c>
      <c r="BA98" s="200">
        <v>0.42799999999999999</v>
      </c>
      <c r="BB98" s="200">
        <v>0.29699999999999999</v>
      </c>
      <c r="BC98" s="84">
        <v>67</v>
      </c>
      <c r="BD98" s="84">
        <v>20</v>
      </c>
      <c r="BE98" s="84" t="s">
        <v>6373</v>
      </c>
      <c r="BF98" s="84">
        <v>591741</v>
      </c>
      <c r="BG98" s="84" t="s">
        <v>2875</v>
      </c>
      <c r="BH98" s="84" t="s">
        <v>6350</v>
      </c>
      <c r="BI98" s="84" t="s">
        <v>2643</v>
      </c>
      <c r="BJ98" s="84" t="s">
        <v>6374</v>
      </c>
      <c r="BK98" s="84" t="s">
        <v>2467</v>
      </c>
    </row>
    <row r="99" spans="1:63" s="84" customFormat="1" x14ac:dyDescent="0.3">
      <c r="A99" s="84" t="s">
        <v>2476</v>
      </c>
      <c r="B99" s="84" t="s">
        <v>356</v>
      </c>
      <c r="C99" s="84" t="s">
        <v>1065</v>
      </c>
      <c r="D99" s="84">
        <v>2018</v>
      </c>
      <c r="E99" s="84">
        <v>20</v>
      </c>
      <c r="F99" s="195" t="s">
        <v>1085</v>
      </c>
      <c r="G99" s="84" t="s">
        <v>1063</v>
      </c>
      <c r="H99" s="84" t="s">
        <v>249</v>
      </c>
      <c r="K99" s="84">
        <v>0.21</v>
      </c>
      <c r="L99" s="84">
        <v>0.33</v>
      </c>
      <c r="M99" s="84">
        <v>31</v>
      </c>
      <c r="N99" s="84" t="s">
        <v>1064</v>
      </c>
      <c r="O99" s="84">
        <v>62</v>
      </c>
      <c r="P99" s="84">
        <v>197</v>
      </c>
      <c r="Q99" s="84">
        <v>174</v>
      </c>
      <c r="R99" s="84">
        <v>21</v>
      </c>
      <c r="S99" s="84">
        <v>42</v>
      </c>
      <c r="T99" s="84">
        <v>9</v>
      </c>
      <c r="U99" s="84">
        <v>4</v>
      </c>
      <c r="V99" s="84">
        <v>4</v>
      </c>
      <c r="W99" s="84">
        <v>23</v>
      </c>
      <c r="X99" s="84">
        <v>4</v>
      </c>
      <c r="Y99" s="84">
        <v>2</v>
      </c>
      <c r="Z99" s="84">
        <v>15</v>
      </c>
      <c r="AA99" s="84">
        <v>42</v>
      </c>
      <c r="AB99" s="84">
        <v>1</v>
      </c>
      <c r="AC99" s="84">
        <v>4</v>
      </c>
      <c r="AD99" s="84">
        <v>2</v>
      </c>
      <c r="AE99" s="84">
        <v>1</v>
      </c>
      <c r="AF99" s="84">
        <v>5</v>
      </c>
      <c r="AG99" s="200">
        <v>0.24299999999999999</v>
      </c>
      <c r="AH99" s="200">
        <v>0.314</v>
      </c>
      <c r="AI99" s="200">
        <v>0.40300000000000002</v>
      </c>
      <c r="AJ99" s="84">
        <v>0.314</v>
      </c>
      <c r="AK99" s="84">
        <v>62</v>
      </c>
      <c r="AL99" s="84">
        <v>23</v>
      </c>
      <c r="AM99" s="84">
        <v>21</v>
      </c>
      <c r="AN99" s="198">
        <v>5</v>
      </c>
      <c r="AO99" s="198">
        <v>5</v>
      </c>
      <c r="AP99" s="84">
        <v>-3</v>
      </c>
      <c r="AQ99" s="84">
        <v>117</v>
      </c>
      <c r="AR99" s="84">
        <v>326</v>
      </c>
      <c r="AS99" s="84">
        <v>57</v>
      </c>
      <c r="AT99" s="84" t="s">
        <v>1075</v>
      </c>
      <c r="AU99" s="84">
        <v>0</v>
      </c>
      <c r="AV99" s="84">
        <v>16</v>
      </c>
      <c r="AW99" s="84" t="s">
        <v>1065</v>
      </c>
      <c r="AX99" s="84">
        <v>27</v>
      </c>
      <c r="AY99" s="200">
        <v>0.25</v>
      </c>
      <c r="AZ99" s="200">
        <v>0.308</v>
      </c>
      <c r="BA99" s="200">
        <v>0.45800000000000002</v>
      </c>
      <c r="BB99" s="200">
        <v>0.317</v>
      </c>
      <c r="BC99" s="84">
        <v>9</v>
      </c>
      <c r="BD99" s="84">
        <v>7</v>
      </c>
      <c r="BE99" s="84" t="s">
        <v>6375</v>
      </c>
      <c r="BF99" s="84">
        <v>645302</v>
      </c>
      <c r="BG99" s="84" t="s">
        <v>2884</v>
      </c>
      <c r="BH99" s="84" t="s">
        <v>6376</v>
      </c>
      <c r="BI99" s="84" t="s">
        <v>5204</v>
      </c>
      <c r="BJ99" s="84" t="s">
        <v>6350</v>
      </c>
      <c r="BK99" s="84" t="s">
        <v>2467</v>
      </c>
    </row>
    <row r="100" spans="1:63" s="84" customFormat="1" x14ac:dyDescent="0.3">
      <c r="A100" s="84" t="s">
        <v>6377</v>
      </c>
      <c r="B100" s="84" t="s">
        <v>141</v>
      </c>
      <c r="C100" s="84" t="s">
        <v>1065</v>
      </c>
      <c r="D100" s="84">
        <v>2018</v>
      </c>
      <c r="E100" s="84">
        <v>25</v>
      </c>
      <c r="F100" s="195" t="s">
        <v>1104</v>
      </c>
      <c r="G100" s="84" t="s">
        <v>1063</v>
      </c>
      <c r="H100" s="84" t="s">
        <v>249</v>
      </c>
      <c r="K100" s="84">
        <v>0.56000000000000005</v>
      </c>
      <c r="L100" s="84">
        <v>0.33</v>
      </c>
      <c r="M100" s="84">
        <v>31</v>
      </c>
      <c r="N100" s="84" t="s">
        <v>1064</v>
      </c>
      <c r="O100" s="84">
        <v>55</v>
      </c>
      <c r="P100" s="84">
        <v>221</v>
      </c>
      <c r="Q100" s="84">
        <v>202</v>
      </c>
      <c r="R100" s="84">
        <v>26</v>
      </c>
      <c r="S100" s="84">
        <v>52</v>
      </c>
      <c r="T100" s="84">
        <v>7</v>
      </c>
      <c r="U100" s="84">
        <v>1</v>
      </c>
      <c r="V100" s="84">
        <v>5</v>
      </c>
      <c r="W100" s="84">
        <v>26</v>
      </c>
      <c r="X100" s="84">
        <v>2</v>
      </c>
      <c r="Y100" s="84">
        <v>1</v>
      </c>
      <c r="Z100" s="84">
        <v>15</v>
      </c>
      <c r="AA100" s="84">
        <v>48</v>
      </c>
      <c r="AB100" s="84">
        <v>0</v>
      </c>
      <c r="AC100" s="84">
        <v>3</v>
      </c>
      <c r="AD100" s="84">
        <v>0</v>
      </c>
      <c r="AE100" s="84">
        <v>1</v>
      </c>
      <c r="AF100" s="84">
        <v>4</v>
      </c>
      <c r="AG100" s="200">
        <v>0.254</v>
      </c>
      <c r="AH100" s="200">
        <v>0.316</v>
      </c>
      <c r="AI100" s="200">
        <v>0.375</v>
      </c>
      <c r="AJ100" s="84">
        <v>0.308</v>
      </c>
      <c r="AK100" s="84">
        <v>68</v>
      </c>
      <c r="AL100" s="84">
        <v>23</v>
      </c>
      <c r="AM100" s="84">
        <v>21</v>
      </c>
      <c r="AN100" s="198">
        <v>7</v>
      </c>
      <c r="AO100" s="198">
        <v>6</v>
      </c>
      <c r="AP100" s="84">
        <v>-5</v>
      </c>
      <c r="AQ100" s="84">
        <v>118</v>
      </c>
      <c r="AR100" s="84">
        <v>328</v>
      </c>
      <c r="AS100" s="84">
        <v>58</v>
      </c>
      <c r="AT100" s="84" t="s">
        <v>1075</v>
      </c>
      <c r="AU100" s="84">
        <v>-0.02</v>
      </c>
      <c r="AV100" s="84">
        <v>2</v>
      </c>
      <c r="AW100" s="84" t="s">
        <v>1065</v>
      </c>
      <c r="AX100" s="84">
        <v>127</v>
      </c>
      <c r="AY100" s="200">
        <v>0.28199999999999997</v>
      </c>
      <c r="AZ100" s="200">
        <v>0.33900000000000002</v>
      </c>
      <c r="BA100" s="200">
        <v>0.40200000000000002</v>
      </c>
      <c r="BB100" s="200">
        <v>0.32900000000000001</v>
      </c>
      <c r="BC100" s="84">
        <v>42</v>
      </c>
      <c r="BD100" s="84">
        <v>20</v>
      </c>
      <c r="BE100" s="84" t="s">
        <v>6378</v>
      </c>
      <c r="BF100" s="84">
        <v>596103</v>
      </c>
      <c r="BG100" s="84" t="s">
        <v>6352</v>
      </c>
      <c r="BH100" s="84" t="s">
        <v>4853</v>
      </c>
      <c r="BI100" s="84" t="s">
        <v>6379</v>
      </c>
      <c r="BJ100" s="84" t="s">
        <v>6928</v>
      </c>
      <c r="BK100" s="84" t="s">
        <v>2467</v>
      </c>
    </row>
    <row r="101" spans="1:63" s="84" customFormat="1" x14ac:dyDescent="0.3">
      <c r="A101" s="84" t="s">
        <v>4614</v>
      </c>
      <c r="B101" s="84" t="s">
        <v>5116</v>
      </c>
      <c r="C101" s="84" t="s">
        <v>1103</v>
      </c>
      <c r="D101" s="84">
        <v>2018</v>
      </c>
      <c r="E101" s="84">
        <v>30</v>
      </c>
      <c r="F101" s="195"/>
      <c r="G101" s="84" t="s">
        <v>1063</v>
      </c>
      <c r="H101" s="84" t="s">
        <v>249</v>
      </c>
      <c r="K101" s="84">
        <v>0.74</v>
      </c>
      <c r="L101" s="84">
        <v>0.33</v>
      </c>
      <c r="M101" s="84">
        <v>31</v>
      </c>
      <c r="N101" s="84" t="s">
        <v>1064</v>
      </c>
      <c r="O101" s="84">
        <v>79</v>
      </c>
      <c r="P101" s="84">
        <v>255</v>
      </c>
      <c r="Q101" s="84">
        <v>232</v>
      </c>
      <c r="R101" s="84">
        <v>26</v>
      </c>
      <c r="S101" s="84">
        <v>59</v>
      </c>
      <c r="T101" s="84">
        <v>9</v>
      </c>
      <c r="U101" s="84">
        <v>1</v>
      </c>
      <c r="V101" s="84">
        <v>4</v>
      </c>
      <c r="W101" s="84">
        <v>19</v>
      </c>
      <c r="X101" s="84">
        <v>1</v>
      </c>
      <c r="Y101" s="84">
        <v>1</v>
      </c>
      <c r="Z101" s="84">
        <v>19</v>
      </c>
      <c r="AA101" s="84">
        <v>47</v>
      </c>
      <c r="AB101" s="84">
        <v>1</v>
      </c>
      <c r="AC101" s="84">
        <v>3</v>
      </c>
      <c r="AD101" s="84">
        <v>0</v>
      </c>
      <c r="AE101" s="84">
        <v>1</v>
      </c>
      <c r="AF101" s="84">
        <v>4</v>
      </c>
      <c r="AG101" s="200">
        <v>0.251</v>
      </c>
      <c r="AH101" s="200">
        <v>0.315</v>
      </c>
      <c r="AI101" s="200">
        <v>0.34799999999999998</v>
      </c>
      <c r="AJ101" s="84">
        <v>0.29799999999999999</v>
      </c>
      <c r="AK101" s="84">
        <v>76</v>
      </c>
      <c r="AL101" s="84">
        <v>22</v>
      </c>
      <c r="AM101" s="84">
        <v>21</v>
      </c>
      <c r="AN101" s="198">
        <v>5</v>
      </c>
      <c r="AO101" s="198">
        <v>5</v>
      </c>
      <c r="AP101" s="84">
        <v>-8</v>
      </c>
      <c r="AQ101" s="84">
        <v>124</v>
      </c>
      <c r="AR101" s="84">
        <v>334</v>
      </c>
      <c r="AS101" s="84">
        <v>59</v>
      </c>
      <c r="AT101" s="84" t="s">
        <v>1075</v>
      </c>
      <c r="AU101" s="84">
        <v>0.02</v>
      </c>
      <c r="AV101" s="84">
        <v>6</v>
      </c>
      <c r="AW101" s="84" t="s">
        <v>1076</v>
      </c>
      <c r="AX101" s="84">
        <v>238</v>
      </c>
      <c r="AY101" s="200">
        <v>0.23100000000000001</v>
      </c>
      <c r="AZ101" s="200">
        <v>0.307</v>
      </c>
      <c r="BA101" s="200">
        <v>0.29199999999999998</v>
      </c>
      <c r="BB101" s="200">
        <v>0.27700000000000002</v>
      </c>
      <c r="BC101" s="84">
        <v>66</v>
      </c>
      <c r="BD101" s="84">
        <v>16</v>
      </c>
      <c r="BE101" s="84" t="s">
        <v>5117</v>
      </c>
      <c r="BF101" s="84">
        <v>547957</v>
      </c>
      <c r="BG101" s="84" t="s">
        <v>6543</v>
      </c>
      <c r="BH101" s="84" t="s">
        <v>1159</v>
      </c>
      <c r="BI101" s="84" t="s">
        <v>6367</v>
      </c>
      <c r="BJ101" s="84" t="s">
        <v>2693</v>
      </c>
      <c r="BK101" s="84" t="s">
        <v>5197</v>
      </c>
    </row>
    <row r="102" spans="1:63" s="84" customFormat="1" x14ac:dyDescent="0.3">
      <c r="A102" s="84" t="s">
        <v>6281</v>
      </c>
      <c r="B102" s="84" t="s">
        <v>6282</v>
      </c>
      <c r="C102" s="84" t="s">
        <v>1103</v>
      </c>
      <c r="D102" s="84">
        <v>2018</v>
      </c>
      <c r="E102" s="84">
        <v>21</v>
      </c>
      <c r="F102" s="195" t="s">
        <v>1062</v>
      </c>
      <c r="G102" s="84" t="s">
        <v>1063</v>
      </c>
      <c r="H102" s="84" t="s">
        <v>249</v>
      </c>
      <c r="K102" s="84">
        <v>0.39</v>
      </c>
      <c r="L102" s="84">
        <v>0.33</v>
      </c>
      <c r="M102" s="84">
        <v>31</v>
      </c>
      <c r="N102" s="84" t="s">
        <v>1064</v>
      </c>
      <c r="O102" s="84">
        <v>61</v>
      </c>
      <c r="P102" s="84">
        <v>224</v>
      </c>
      <c r="Q102" s="84">
        <v>204</v>
      </c>
      <c r="R102" s="84">
        <v>29</v>
      </c>
      <c r="S102" s="84">
        <v>54</v>
      </c>
      <c r="T102" s="84">
        <v>6</v>
      </c>
      <c r="U102" s="84">
        <v>1</v>
      </c>
      <c r="V102" s="84">
        <v>3</v>
      </c>
      <c r="W102" s="84">
        <v>21</v>
      </c>
      <c r="X102" s="84">
        <v>6</v>
      </c>
      <c r="Y102" s="84">
        <v>3</v>
      </c>
      <c r="Z102" s="84">
        <v>18</v>
      </c>
      <c r="AA102" s="84">
        <v>47</v>
      </c>
      <c r="AB102" s="84">
        <v>0</v>
      </c>
      <c r="AC102" s="84">
        <v>1</v>
      </c>
      <c r="AD102" s="84">
        <v>0</v>
      </c>
      <c r="AE102" s="84">
        <v>1</v>
      </c>
      <c r="AF102" s="84">
        <v>2</v>
      </c>
      <c r="AG102" s="200">
        <v>0.26</v>
      </c>
      <c r="AH102" s="200">
        <v>0.32400000000000001</v>
      </c>
      <c r="AI102" s="200">
        <v>0.34399999999999997</v>
      </c>
      <c r="AJ102" s="84">
        <v>0.30199999999999999</v>
      </c>
      <c r="AK102" s="84">
        <v>68</v>
      </c>
      <c r="AL102" s="84">
        <v>22</v>
      </c>
      <c r="AM102" s="84">
        <v>20</v>
      </c>
      <c r="AN102" s="198">
        <v>8</v>
      </c>
      <c r="AO102" s="198">
        <v>7</v>
      </c>
      <c r="AP102" s="84">
        <v>-6</v>
      </c>
      <c r="AQ102" s="84">
        <v>126</v>
      </c>
      <c r="AR102" s="84">
        <v>341</v>
      </c>
      <c r="AS102" s="84">
        <v>60</v>
      </c>
      <c r="AT102" s="84" t="s">
        <v>1075</v>
      </c>
      <c r="AU102" s="84">
        <v>-0.01</v>
      </c>
      <c r="AV102" s="84">
        <v>11</v>
      </c>
      <c r="AW102" s="84" t="s">
        <v>1076</v>
      </c>
      <c r="AX102" s="84">
        <v>64</v>
      </c>
      <c r="AY102" s="200">
        <v>0.317</v>
      </c>
      <c r="AZ102" s="200">
        <v>0.35899999999999999</v>
      </c>
      <c r="BA102" s="200">
        <v>0.317</v>
      </c>
      <c r="BB102" s="200">
        <v>0.312</v>
      </c>
      <c r="BC102" s="84">
        <v>20</v>
      </c>
      <c r="BD102" s="84">
        <v>11</v>
      </c>
      <c r="BE102" s="84" t="s">
        <v>6380</v>
      </c>
      <c r="BF102" s="84">
        <v>642423</v>
      </c>
      <c r="BG102" s="84" t="s">
        <v>2903</v>
      </c>
      <c r="BH102" s="84" t="s">
        <v>6928</v>
      </c>
      <c r="BI102" s="84" t="s">
        <v>6382</v>
      </c>
      <c r="BJ102" s="84" t="s">
        <v>6381</v>
      </c>
      <c r="BK102" s="84" t="s">
        <v>6383</v>
      </c>
    </row>
    <row r="103" spans="1:63" s="84" customFormat="1" x14ac:dyDescent="0.3">
      <c r="A103" s="84" t="s">
        <v>3001</v>
      </c>
      <c r="B103" s="84" t="s">
        <v>14</v>
      </c>
      <c r="C103" s="84" t="s">
        <v>1065</v>
      </c>
      <c r="D103" s="84">
        <v>2018</v>
      </c>
      <c r="E103" s="84">
        <v>28</v>
      </c>
      <c r="F103" s="195" t="s">
        <v>1107</v>
      </c>
      <c r="G103" s="84" t="s">
        <v>1063</v>
      </c>
      <c r="H103" s="84" t="s">
        <v>249</v>
      </c>
      <c r="K103" s="84">
        <v>0.65</v>
      </c>
      <c r="L103" s="84">
        <v>0.33</v>
      </c>
      <c r="M103" s="84">
        <v>31</v>
      </c>
      <c r="N103" s="84" t="s">
        <v>1064</v>
      </c>
      <c r="O103" s="84">
        <v>109</v>
      </c>
      <c r="P103" s="84">
        <v>241</v>
      </c>
      <c r="Q103" s="84">
        <v>218</v>
      </c>
      <c r="R103" s="84">
        <v>30</v>
      </c>
      <c r="S103" s="84">
        <v>52</v>
      </c>
      <c r="T103" s="84">
        <v>11</v>
      </c>
      <c r="U103" s="84">
        <v>1</v>
      </c>
      <c r="V103" s="84">
        <v>5</v>
      </c>
      <c r="W103" s="84">
        <v>24</v>
      </c>
      <c r="X103" s="84">
        <v>2</v>
      </c>
      <c r="Y103" s="84">
        <v>2</v>
      </c>
      <c r="Z103" s="84">
        <v>18</v>
      </c>
      <c r="AA103" s="84">
        <v>49</v>
      </c>
      <c r="AB103" s="84">
        <v>1</v>
      </c>
      <c r="AC103" s="84">
        <v>3</v>
      </c>
      <c r="AD103" s="84">
        <v>2</v>
      </c>
      <c r="AE103" s="84">
        <v>1</v>
      </c>
      <c r="AF103" s="84">
        <v>3</v>
      </c>
      <c r="AG103" s="200">
        <v>0.23699999999999999</v>
      </c>
      <c r="AH103" s="200">
        <v>0.3</v>
      </c>
      <c r="AI103" s="200">
        <v>0.375</v>
      </c>
      <c r="AJ103" s="84">
        <v>0.29799999999999999</v>
      </c>
      <c r="AK103" s="84">
        <v>72</v>
      </c>
      <c r="AL103" s="84">
        <v>21</v>
      </c>
      <c r="AM103" s="84">
        <v>20</v>
      </c>
      <c r="AN103" s="198">
        <v>6</v>
      </c>
      <c r="AO103" s="198">
        <v>5</v>
      </c>
      <c r="AP103" s="84">
        <v>-8</v>
      </c>
      <c r="AQ103" s="84">
        <v>128</v>
      </c>
      <c r="AR103" s="84">
        <v>343</v>
      </c>
      <c r="AS103" s="84">
        <v>61</v>
      </c>
      <c r="AT103" s="84" t="s">
        <v>1075</v>
      </c>
      <c r="AU103" s="84">
        <v>-0.02</v>
      </c>
      <c r="AV103" s="84">
        <v>-6</v>
      </c>
      <c r="AW103" s="84" t="s">
        <v>1065</v>
      </c>
      <c r="AX103" s="84">
        <v>237</v>
      </c>
      <c r="AY103" s="200">
        <v>0.22600000000000001</v>
      </c>
      <c r="AZ103" s="200">
        <v>0.35</v>
      </c>
      <c r="BA103" s="200">
        <v>0.35399999999999998</v>
      </c>
      <c r="BB103" s="200">
        <v>0.31900000000000001</v>
      </c>
      <c r="BC103" s="84">
        <v>76</v>
      </c>
      <c r="BD103" s="84">
        <v>27</v>
      </c>
      <c r="BE103" s="84" t="s">
        <v>3146</v>
      </c>
      <c r="BF103" s="84">
        <v>519333</v>
      </c>
      <c r="BG103" s="84" t="s">
        <v>828</v>
      </c>
      <c r="BH103" s="84" t="s">
        <v>6365</v>
      </c>
      <c r="BI103" s="84" t="s">
        <v>3201</v>
      </c>
      <c r="BJ103" s="84" t="s">
        <v>6483</v>
      </c>
      <c r="BK103" s="84" t="s">
        <v>2891</v>
      </c>
    </row>
    <row r="104" spans="1:63" s="84" customFormat="1" x14ac:dyDescent="0.3">
      <c r="A104" s="84" t="s">
        <v>286</v>
      </c>
      <c r="B104" s="84" t="s">
        <v>3977</v>
      </c>
      <c r="C104" s="84" t="s">
        <v>1065</v>
      </c>
      <c r="D104" s="84">
        <v>2018</v>
      </c>
      <c r="E104" s="84">
        <v>30</v>
      </c>
      <c r="F104" s="195" t="s">
        <v>1104</v>
      </c>
      <c r="G104" s="84" t="s">
        <v>1063</v>
      </c>
      <c r="H104" s="84" t="s">
        <v>249</v>
      </c>
      <c r="K104" s="84">
        <v>0.62</v>
      </c>
      <c r="L104" s="84">
        <v>0.33</v>
      </c>
      <c r="M104" s="84">
        <v>31</v>
      </c>
      <c r="N104" s="84" t="s">
        <v>1064</v>
      </c>
      <c r="O104" s="84">
        <v>95</v>
      </c>
      <c r="P104" s="84">
        <v>273</v>
      </c>
      <c r="Q104" s="84">
        <v>250</v>
      </c>
      <c r="R104" s="84">
        <v>32</v>
      </c>
      <c r="S104" s="84">
        <v>61</v>
      </c>
      <c r="T104" s="84">
        <v>13</v>
      </c>
      <c r="U104" s="84">
        <v>1</v>
      </c>
      <c r="V104" s="84">
        <v>4</v>
      </c>
      <c r="W104" s="84">
        <v>22</v>
      </c>
      <c r="X104" s="84">
        <v>7</v>
      </c>
      <c r="Y104" s="84">
        <v>3</v>
      </c>
      <c r="Z104" s="84">
        <v>19</v>
      </c>
      <c r="AA104" s="84">
        <v>58</v>
      </c>
      <c r="AB104" s="84">
        <v>2</v>
      </c>
      <c r="AC104" s="84">
        <v>2</v>
      </c>
      <c r="AD104" s="84">
        <v>1</v>
      </c>
      <c r="AE104" s="84">
        <v>2</v>
      </c>
      <c r="AF104" s="84">
        <v>4</v>
      </c>
      <c r="AG104" s="200">
        <v>0.24199999999999999</v>
      </c>
      <c r="AH104" s="200">
        <v>0.29899999999999999</v>
      </c>
      <c r="AI104" s="200">
        <v>0.34799999999999998</v>
      </c>
      <c r="AJ104" s="84">
        <v>0.28799999999999998</v>
      </c>
      <c r="AK104" s="84">
        <v>79</v>
      </c>
      <c r="AL104" s="84">
        <v>21</v>
      </c>
      <c r="AM104" s="84">
        <v>19</v>
      </c>
      <c r="AN104" s="198">
        <v>7</v>
      </c>
      <c r="AO104" s="198">
        <v>6</v>
      </c>
      <c r="AP104" s="84">
        <v>-12</v>
      </c>
      <c r="AQ104" s="84">
        <v>132</v>
      </c>
      <c r="AR104" s="84">
        <v>357</v>
      </c>
      <c r="AS104" s="84">
        <v>62</v>
      </c>
      <c r="AT104" s="84" t="s">
        <v>1075</v>
      </c>
      <c r="AU104" s="84">
        <v>-0.01</v>
      </c>
      <c r="AV104" s="84">
        <v>-6</v>
      </c>
      <c r="AW104" s="84" t="s">
        <v>1065</v>
      </c>
      <c r="AX104" s="84">
        <v>348</v>
      </c>
      <c r="AY104" s="200">
        <v>0.255</v>
      </c>
      <c r="AZ104" s="200">
        <v>0.32700000000000001</v>
      </c>
      <c r="BA104" s="200">
        <v>0.32600000000000001</v>
      </c>
      <c r="BB104" s="200">
        <v>0.29599999999999999</v>
      </c>
      <c r="BC104" s="84">
        <v>103</v>
      </c>
      <c r="BD104" s="84">
        <v>27</v>
      </c>
      <c r="BE104" s="84" t="s">
        <v>3978</v>
      </c>
      <c r="BF104" s="84">
        <v>491676</v>
      </c>
      <c r="BG104" s="84" t="s">
        <v>823</v>
      </c>
      <c r="BH104" s="84" t="s">
        <v>5115</v>
      </c>
      <c r="BI104" s="84" t="s">
        <v>6385</v>
      </c>
      <c r="BJ104" s="84" t="s">
        <v>2660</v>
      </c>
      <c r="BK104" s="84" t="s">
        <v>2465</v>
      </c>
    </row>
    <row r="105" spans="1:63" s="84" customFormat="1" x14ac:dyDescent="0.3">
      <c r="A105" s="84" t="s">
        <v>1992</v>
      </c>
      <c r="B105" s="84" t="s">
        <v>3333</v>
      </c>
      <c r="C105" s="84" t="s">
        <v>1103</v>
      </c>
      <c r="D105" s="84">
        <v>2018</v>
      </c>
      <c r="E105" s="84">
        <v>29</v>
      </c>
      <c r="F105" s="195" t="s">
        <v>1104</v>
      </c>
      <c r="G105" s="84" t="s">
        <v>1063</v>
      </c>
      <c r="H105" s="84" t="s">
        <v>249</v>
      </c>
      <c r="K105" s="84">
        <v>0.57999999999999996</v>
      </c>
      <c r="L105" s="84">
        <v>0.33</v>
      </c>
      <c r="M105" s="84">
        <v>31</v>
      </c>
      <c r="N105" s="84" t="s">
        <v>1064</v>
      </c>
      <c r="O105" s="84">
        <v>66</v>
      </c>
      <c r="P105" s="84">
        <v>206</v>
      </c>
      <c r="Q105" s="84">
        <v>189</v>
      </c>
      <c r="R105" s="84">
        <v>23</v>
      </c>
      <c r="S105" s="84">
        <v>45</v>
      </c>
      <c r="T105" s="84">
        <v>9</v>
      </c>
      <c r="U105" s="84">
        <v>1</v>
      </c>
      <c r="V105" s="84">
        <v>6</v>
      </c>
      <c r="W105" s="84">
        <v>24</v>
      </c>
      <c r="X105" s="84">
        <v>2</v>
      </c>
      <c r="Y105" s="84">
        <v>1</v>
      </c>
      <c r="Z105" s="84">
        <v>13</v>
      </c>
      <c r="AA105" s="84">
        <v>55</v>
      </c>
      <c r="AB105" s="84">
        <v>1</v>
      </c>
      <c r="AC105" s="84">
        <v>3</v>
      </c>
      <c r="AD105" s="84">
        <v>0</v>
      </c>
      <c r="AE105" s="84">
        <v>1</v>
      </c>
      <c r="AF105" s="84">
        <v>3</v>
      </c>
      <c r="AG105" s="200">
        <v>0.23200000000000001</v>
      </c>
      <c r="AH105" s="200">
        <v>0.29399999999999998</v>
      </c>
      <c r="AI105" s="200">
        <v>0.39800000000000002</v>
      </c>
      <c r="AJ105" s="84">
        <v>0.30299999999999999</v>
      </c>
      <c r="AK105" s="84">
        <v>62</v>
      </c>
      <c r="AL105" s="84">
        <v>21</v>
      </c>
      <c r="AM105" s="84">
        <v>19</v>
      </c>
      <c r="AN105" s="198">
        <v>6</v>
      </c>
      <c r="AO105" s="198">
        <v>5</v>
      </c>
      <c r="AP105" s="84">
        <v>-6</v>
      </c>
      <c r="AQ105" s="84">
        <v>135</v>
      </c>
      <c r="AR105" s="84">
        <v>362</v>
      </c>
      <c r="AS105" s="84">
        <v>63</v>
      </c>
      <c r="AT105" s="84" t="s">
        <v>1075</v>
      </c>
      <c r="AU105" s="84">
        <v>0</v>
      </c>
      <c r="AV105" s="84">
        <v>1</v>
      </c>
      <c r="AW105" s="84" t="s">
        <v>1065</v>
      </c>
      <c r="AX105" s="84">
        <v>177</v>
      </c>
      <c r="AY105" s="200">
        <v>0.247</v>
      </c>
      <c r="AZ105" s="200">
        <v>0.29399999999999998</v>
      </c>
      <c r="BA105" s="200">
        <v>0.41599999999999998</v>
      </c>
      <c r="BB105" s="200">
        <v>0.308</v>
      </c>
      <c r="BC105" s="84">
        <v>54</v>
      </c>
      <c r="BD105" s="84">
        <v>20</v>
      </c>
      <c r="BE105" s="84" t="s">
        <v>4042</v>
      </c>
      <c r="BF105" s="84">
        <v>592620</v>
      </c>
      <c r="BG105" s="84" t="s">
        <v>2907</v>
      </c>
      <c r="BH105" s="84" t="s">
        <v>6357</v>
      </c>
      <c r="BI105" s="84" t="s">
        <v>6386</v>
      </c>
      <c r="BJ105" s="84" t="s">
        <v>1213</v>
      </c>
      <c r="BK105" s="84" t="s">
        <v>2811</v>
      </c>
    </row>
    <row r="106" spans="1:63" s="84" customFormat="1" x14ac:dyDescent="0.3">
      <c r="A106" s="84" t="s">
        <v>2035</v>
      </c>
      <c r="B106" s="84" t="s">
        <v>2116</v>
      </c>
      <c r="C106" s="84" t="s">
        <v>1065</v>
      </c>
      <c r="D106" s="84">
        <v>2018</v>
      </c>
      <c r="E106" s="84">
        <v>25</v>
      </c>
      <c r="F106" s="195" t="s">
        <v>1093</v>
      </c>
      <c r="G106" s="84" t="s">
        <v>1063</v>
      </c>
      <c r="H106" s="84" t="s">
        <v>249</v>
      </c>
      <c r="K106" s="84">
        <v>0.39</v>
      </c>
      <c r="L106" s="84">
        <v>0.33</v>
      </c>
      <c r="M106" s="84">
        <v>31</v>
      </c>
      <c r="N106" s="84" t="s">
        <v>1064</v>
      </c>
      <c r="O106" s="84">
        <v>58</v>
      </c>
      <c r="P106" s="84">
        <v>178</v>
      </c>
      <c r="Q106" s="84">
        <v>161</v>
      </c>
      <c r="R106" s="84">
        <v>21</v>
      </c>
      <c r="S106" s="84">
        <v>40</v>
      </c>
      <c r="T106" s="84">
        <v>7</v>
      </c>
      <c r="U106" s="84">
        <v>1</v>
      </c>
      <c r="V106" s="84">
        <v>5</v>
      </c>
      <c r="W106" s="84">
        <v>22</v>
      </c>
      <c r="X106" s="84">
        <v>7</v>
      </c>
      <c r="Y106" s="84">
        <v>2</v>
      </c>
      <c r="Z106" s="84">
        <v>13</v>
      </c>
      <c r="AA106" s="84">
        <v>39</v>
      </c>
      <c r="AB106" s="84">
        <v>0</v>
      </c>
      <c r="AC106" s="84">
        <v>2</v>
      </c>
      <c r="AD106" s="84">
        <v>1</v>
      </c>
      <c r="AE106" s="84">
        <v>1</v>
      </c>
      <c r="AF106" s="84">
        <v>3</v>
      </c>
      <c r="AG106" s="200">
        <v>0.24299999999999999</v>
      </c>
      <c r="AH106" s="200">
        <v>0.308</v>
      </c>
      <c r="AI106" s="200">
        <v>0.39800000000000002</v>
      </c>
      <c r="AJ106" s="84">
        <v>0.31</v>
      </c>
      <c r="AK106" s="84">
        <v>55</v>
      </c>
      <c r="AL106" s="84">
        <v>20</v>
      </c>
      <c r="AM106" s="84">
        <v>19</v>
      </c>
      <c r="AN106" s="198">
        <v>7</v>
      </c>
      <c r="AO106" s="198">
        <v>7</v>
      </c>
      <c r="AP106" s="84">
        <v>-4</v>
      </c>
      <c r="AQ106" s="84">
        <v>136</v>
      </c>
      <c r="AR106" s="84">
        <v>365</v>
      </c>
      <c r="AS106" s="84">
        <v>64</v>
      </c>
      <c r="AT106" s="84" t="s">
        <v>1075</v>
      </c>
      <c r="AU106" s="84">
        <v>-0.02</v>
      </c>
      <c r="AV106" s="84">
        <v>7</v>
      </c>
      <c r="AW106" s="84" t="s">
        <v>1065</v>
      </c>
      <c r="AX106" s="84">
        <v>64</v>
      </c>
      <c r="AY106" s="200">
        <v>0.25900000000000001</v>
      </c>
      <c r="AZ106" s="200">
        <v>0.317</v>
      </c>
      <c r="BA106" s="200">
        <v>0.44800000000000001</v>
      </c>
      <c r="BB106" s="200">
        <v>0.32800000000000001</v>
      </c>
      <c r="BC106" s="84">
        <v>21</v>
      </c>
      <c r="BD106" s="84">
        <v>13</v>
      </c>
      <c r="BE106" s="84" t="s">
        <v>6387</v>
      </c>
      <c r="BF106" s="84">
        <v>640447</v>
      </c>
      <c r="BG106" s="84" t="s">
        <v>3860</v>
      </c>
      <c r="BH106" s="84" t="s">
        <v>6388</v>
      </c>
      <c r="BI106" s="84" t="s">
        <v>6389</v>
      </c>
      <c r="BJ106" s="84" t="s">
        <v>6371</v>
      </c>
      <c r="BK106" s="84" t="s">
        <v>2467</v>
      </c>
    </row>
    <row r="107" spans="1:63" s="84" customFormat="1" x14ac:dyDescent="0.3">
      <c r="A107" s="84" t="s">
        <v>504</v>
      </c>
      <c r="B107" s="84" t="s">
        <v>6390</v>
      </c>
      <c r="C107" s="84" t="s">
        <v>1065</v>
      </c>
      <c r="D107" s="84">
        <v>2018</v>
      </c>
      <c r="E107" s="84">
        <v>28</v>
      </c>
      <c r="F107" s="195" t="s">
        <v>1101</v>
      </c>
      <c r="G107" s="84" t="s">
        <v>1063</v>
      </c>
      <c r="H107" s="84" t="s">
        <v>249</v>
      </c>
      <c r="K107" s="84">
        <v>0.55000000000000004</v>
      </c>
      <c r="L107" s="84">
        <v>0.33</v>
      </c>
      <c r="M107" s="84">
        <v>31</v>
      </c>
      <c r="N107" s="84" t="s">
        <v>1064</v>
      </c>
      <c r="O107" s="84">
        <v>85</v>
      </c>
      <c r="P107" s="84">
        <v>183</v>
      </c>
      <c r="Q107" s="84">
        <v>168</v>
      </c>
      <c r="R107" s="84">
        <v>25</v>
      </c>
      <c r="S107" s="84">
        <v>42</v>
      </c>
      <c r="T107" s="84">
        <v>6</v>
      </c>
      <c r="U107" s="84">
        <v>1</v>
      </c>
      <c r="V107" s="84">
        <v>6</v>
      </c>
      <c r="W107" s="84">
        <v>25</v>
      </c>
      <c r="X107" s="84">
        <v>9</v>
      </c>
      <c r="Y107" s="84">
        <v>1</v>
      </c>
      <c r="Z107" s="84">
        <v>11</v>
      </c>
      <c r="AA107" s="84">
        <v>48</v>
      </c>
      <c r="AB107" s="84">
        <v>0</v>
      </c>
      <c r="AC107" s="84">
        <v>2</v>
      </c>
      <c r="AD107" s="84">
        <v>1</v>
      </c>
      <c r="AE107" s="84">
        <v>1</v>
      </c>
      <c r="AF107" s="84">
        <v>4</v>
      </c>
      <c r="AG107" s="200">
        <v>0.246</v>
      </c>
      <c r="AH107" s="200">
        <v>0.29799999999999999</v>
      </c>
      <c r="AI107" s="200">
        <v>0.40799999999999997</v>
      </c>
      <c r="AJ107" s="84">
        <v>0.307</v>
      </c>
      <c r="AK107" s="84">
        <v>56</v>
      </c>
      <c r="AL107" s="84">
        <v>20</v>
      </c>
      <c r="AM107" s="84">
        <v>18</v>
      </c>
      <c r="AN107" s="198">
        <v>9</v>
      </c>
      <c r="AO107" s="198">
        <v>8</v>
      </c>
      <c r="AP107" s="84">
        <v>-4</v>
      </c>
      <c r="AQ107" s="84">
        <v>139</v>
      </c>
      <c r="AR107" s="84">
        <v>371</v>
      </c>
      <c r="AS107" s="84">
        <v>65</v>
      </c>
      <c r="AT107" s="84" t="s">
        <v>1075</v>
      </c>
      <c r="AU107" s="84">
        <v>-0.04</v>
      </c>
      <c r="AV107" s="84">
        <v>-4</v>
      </c>
      <c r="AW107" s="84" t="s">
        <v>1065</v>
      </c>
      <c r="AX107" s="84">
        <v>122</v>
      </c>
      <c r="AY107" s="200">
        <v>0.27500000000000002</v>
      </c>
      <c r="AZ107" s="200">
        <v>0.33900000000000002</v>
      </c>
      <c r="BA107" s="200">
        <v>0.46800000000000003</v>
      </c>
      <c r="BB107" s="200">
        <v>0.34599999999999997</v>
      </c>
      <c r="BC107" s="84">
        <v>42</v>
      </c>
      <c r="BD107" s="84">
        <v>24</v>
      </c>
      <c r="BE107" s="84" t="s">
        <v>6391</v>
      </c>
      <c r="BF107" s="84">
        <v>572669</v>
      </c>
      <c r="BG107" s="84" t="s">
        <v>5129</v>
      </c>
      <c r="BH107" s="84" t="s">
        <v>1227</v>
      </c>
      <c r="BI107" s="84" t="s">
        <v>6372</v>
      </c>
      <c r="BJ107" s="84" t="s">
        <v>3121</v>
      </c>
      <c r="BK107" s="84" t="s">
        <v>2891</v>
      </c>
    </row>
    <row r="108" spans="1:63" s="84" customFormat="1" x14ac:dyDescent="0.3">
      <c r="A108" s="84" t="s">
        <v>28</v>
      </c>
      <c r="B108" s="84" t="s">
        <v>27</v>
      </c>
      <c r="C108" s="84" t="s">
        <v>1103</v>
      </c>
      <c r="D108" s="84">
        <v>2018</v>
      </c>
      <c r="E108" s="84">
        <v>34</v>
      </c>
      <c r="F108" s="195"/>
      <c r="G108" s="84" t="s">
        <v>1063</v>
      </c>
      <c r="H108" s="84" t="s">
        <v>249</v>
      </c>
      <c r="K108" s="84">
        <v>0.74</v>
      </c>
      <c r="L108" s="84">
        <v>0.33</v>
      </c>
      <c r="M108" s="84">
        <v>31</v>
      </c>
      <c r="N108" s="84" t="s">
        <v>1064</v>
      </c>
      <c r="O108" s="84">
        <v>71</v>
      </c>
      <c r="P108" s="84">
        <v>210</v>
      </c>
      <c r="Q108" s="84">
        <v>185</v>
      </c>
      <c r="R108" s="84">
        <v>28</v>
      </c>
      <c r="S108" s="84">
        <v>43</v>
      </c>
      <c r="T108" s="84">
        <v>7</v>
      </c>
      <c r="U108" s="84">
        <v>1</v>
      </c>
      <c r="V108" s="84">
        <v>3</v>
      </c>
      <c r="W108" s="84">
        <v>15</v>
      </c>
      <c r="X108" s="84">
        <v>7</v>
      </c>
      <c r="Y108" s="84">
        <v>2</v>
      </c>
      <c r="Z108" s="84">
        <v>23</v>
      </c>
      <c r="AA108" s="84">
        <v>42</v>
      </c>
      <c r="AB108" s="84">
        <v>2</v>
      </c>
      <c r="AC108" s="84">
        <v>1</v>
      </c>
      <c r="AD108" s="84">
        <v>1</v>
      </c>
      <c r="AE108" s="84">
        <v>1</v>
      </c>
      <c r="AF108" s="84">
        <v>3</v>
      </c>
      <c r="AG108" s="200">
        <v>0.23400000000000001</v>
      </c>
      <c r="AH108" s="200">
        <v>0.31900000000000001</v>
      </c>
      <c r="AI108" s="200">
        <v>0.33400000000000002</v>
      </c>
      <c r="AJ108" s="84">
        <v>0.29699999999999999</v>
      </c>
      <c r="AK108" s="84">
        <v>62</v>
      </c>
      <c r="AL108" s="84">
        <v>19</v>
      </c>
      <c r="AM108" s="84">
        <v>18</v>
      </c>
      <c r="AN108" s="198">
        <v>6</v>
      </c>
      <c r="AO108" s="198">
        <v>5</v>
      </c>
      <c r="AP108" s="84">
        <v>-7</v>
      </c>
      <c r="AQ108" s="84">
        <v>142</v>
      </c>
      <c r="AR108" s="84">
        <v>378</v>
      </c>
      <c r="AS108" s="84">
        <v>66</v>
      </c>
      <c r="AT108" s="84" t="s">
        <v>1075</v>
      </c>
      <c r="AU108" s="84">
        <v>-0.02</v>
      </c>
      <c r="AV108" s="84">
        <v>-8</v>
      </c>
      <c r="AW108" s="84" t="s">
        <v>1065</v>
      </c>
      <c r="AX108" s="84">
        <v>256</v>
      </c>
      <c r="AY108" s="200">
        <v>0.246</v>
      </c>
      <c r="AZ108" s="200">
        <v>0.33700000000000002</v>
      </c>
      <c r="BA108" s="200">
        <v>0.35699999999999998</v>
      </c>
      <c r="BB108" s="200">
        <v>0.314</v>
      </c>
      <c r="BC108" s="84">
        <v>80</v>
      </c>
      <c r="BD108" s="84">
        <v>27</v>
      </c>
      <c r="BE108" s="84" t="s">
        <v>1214</v>
      </c>
      <c r="BF108" s="84">
        <v>453923</v>
      </c>
      <c r="BG108" s="84" t="s">
        <v>6392</v>
      </c>
      <c r="BH108" s="84" t="s">
        <v>4161</v>
      </c>
      <c r="BI108" s="84" t="s">
        <v>1440</v>
      </c>
      <c r="BJ108" s="84" t="s">
        <v>5235</v>
      </c>
      <c r="BK108" s="84" t="s">
        <v>2921</v>
      </c>
    </row>
    <row r="109" spans="1:63" s="84" customFormat="1" x14ac:dyDescent="0.3">
      <c r="A109" s="84" t="s">
        <v>2753</v>
      </c>
      <c r="B109" s="84" t="s">
        <v>3002</v>
      </c>
      <c r="C109" s="84" t="s">
        <v>1103</v>
      </c>
      <c r="D109" s="84">
        <v>2018</v>
      </c>
      <c r="E109" s="84">
        <v>28</v>
      </c>
      <c r="F109" s="195"/>
      <c r="G109" s="84" t="s">
        <v>1063</v>
      </c>
      <c r="H109" s="84" t="s">
        <v>249</v>
      </c>
      <c r="K109" s="84">
        <v>0.79</v>
      </c>
      <c r="L109" s="84">
        <v>0.26900000000000002</v>
      </c>
      <c r="M109" s="84">
        <v>7</v>
      </c>
      <c r="N109" s="84" t="s">
        <v>1064</v>
      </c>
      <c r="O109" s="84">
        <v>76</v>
      </c>
      <c r="P109" s="84">
        <v>248</v>
      </c>
      <c r="Q109" s="84">
        <v>224</v>
      </c>
      <c r="R109" s="84">
        <v>24</v>
      </c>
      <c r="S109" s="84">
        <v>53</v>
      </c>
      <c r="T109" s="84">
        <v>10</v>
      </c>
      <c r="U109" s="84">
        <v>2</v>
      </c>
      <c r="V109" s="84">
        <v>3</v>
      </c>
      <c r="W109" s="84">
        <v>21</v>
      </c>
      <c r="X109" s="84">
        <v>4</v>
      </c>
      <c r="Y109" s="84">
        <v>3</v>
      </c>
      <c r="Z109" s="84">
        <v>20</v>
      </c>
      <c r="AA109" s="84">
        <v>49</v>
      </c>
      <c r="AB109" s="84">
        <v>2</v>
      </c>
      <c r="AC109" s="84">
        <v>1</v>
      </c>
      <c r="AD109" s="84">
        <v>2</v>
      </c>
      <c r="AE109" s="84">
        <v>1</v>
      </c>
      <c r="AF109" s="84">
        <v>4</v>
      </c>
      <c r="AG109" s="200">
        <v>0.23400000000000001</v>
      </c>
      <c r="AH109" s="200">
        <v>0.29799999999999999</v>
      </c>
      <c r="AI109" s="200">
        <v>0.34200000000000003</v>
      </c>
      <c r="AJ109" s="84">
        <v>0.28599999999999998</v>
      </c>
      <c r="AK109" s="84">
        <v>71</v>
      </c>
      <c r="AL109" s="84">
        <v>19</v>
      </c>
      <c r="AM109" s="84">
        <v>17</v>
      </c>
      <c r="AN109" s="198">
        <v>5</v>
      </c>
      <c r="AO109" s="198">
        <v>4</v>
      </c>
      <c r="AP109" s="84">
        <v>-11</v>
      </c>
      <c r="AQ109" s="84">
        <v>144</v>
      </c>
      <c r="AR109" s="84">
        <v>385</v>
      </c>
      <c r="AS109" s="84">
        <v>67</v>
      </c>
      <c r="AT109" s="84" t="s">
        <v>1075</v>
      </c>
      <c r="AU109" s="84">
        <v>-0.01</v>
      </c>
      <c r="AV109" s="84">
        <v>0</v>
      </c>
      <c r="AW109" s="84" t="s">
        <v>1065</v>
      </c>
      <c r="AX109" s="84">
        <v>215</v>
      </c>
      <c r="AY109" s="200">
        <v>0.215</v>
      </c>
      <c r="AZ109" s="200">
        <v>0.318</v>
      </c>
      <c r="BA109" s="200">
        <v>0.317</v>
      </c>
      <c r="BB109" s="200">
        <v>0.29099999999999998</v>
      </c>
      <c r="BC109" s="84">
        <v>63</v>
      </c>
      <c r="BD109" s="84">
        <v>18</v>
      </c>
      <c r="BE109" s="84" t="s">
        <v>3184</v>
      </c>
      <c r="BF109" s="84">
        <v>607054</v>
      </c>
      <c r="BG109" s="84" t="s">
        <v>827</v>
      </c>
      <c r="BH109" s="84" t="s">
        <v>3110</v>
      </c>
      <c r="BI109" s="84" t="s">
        <v>1153</v>
      </c>
      <c r="BJ109" s="84" t="s">
        <v>6463</v>
      </c>
      <c r="BK109" s="84" t="s">
        <v>6929</v>
      </c>
    </row>
    <row r="110" spans="1:63" s="84" customFormat="1" x14ac:dyDescent="0.3">
      <c r="A110" s="84" t="s">
        <v>2655</v>
      </c>
      <c r="B110" s="84" t="s">
        <v>189</v>
      </c>
      <c r="C110" s="84" t="s">
        <v>1065</v>
      </c>
      <c r="D110" s="84">
        <v>2018</v>
      </c>
      <c r="E110" s="84">
        <v>29</v>
      </c>
      <c r="F110" s="195" t="s">
        <v>1089</v>
      </c>
      <c r="G110" s="84" t="s">
        <v>1063</v>
      </c>
      <c r="H110" s="84" t="s">
        <v>249</v>
      </c>
      <c r="K110" s="84">
        <v>0.74</v>
      </c>
      <c r="L110" s="84">
        <v>0.33</v>
      </c>
      <c r="M110" s="84">
        <v>31</v>
      </c>
      <c r="N110" s="84" t="s">
        <v>1064</v>
      </c>
      <c r="O110" s="84">
        <v>83</v>
      </c>
      <c r="P110" s="84">
        <v>257</v>
      </c>
      <c r="Q110" s="84">
        <v>239</v>
      </c>
      <c r="R110" s="84">
        <v>30</v>
      </c>
      <c r="S110" s="84">
        <v>59</v>
      </c>
      <c r="T110" s="84">
        <v>11</v>
      </c>
      <c r="U110" s="84">
        <v>2</v>
      </c>
      <c r="V110" s="84">
        <v>4</v>
      </c>
      <c r="W110" s="84">
        <v>21</v>
      </c>
      <c r="X110" s="84">
        <v>5</v>
      </c>
      <c r="Y110" s="84">
        <v>2</v>
      </c>
      <c r="Z110" s="84">
        <v>12</v>
      </c>
      <c r="AA110" s="84">
        <v>50</v>
      </c>
      <c r="AB110" s="84">
        <v>1</v>
      </c>
      <c r="AC110" s="84">
        <v>3</v>
      </c>
      <c r="AD110" s="84">
        <v>2</v>
      </c>
      <c r="AE110" s="84">
        <v>1</v>
      </c>
      <c r="AF110" s="84">
        <v>5</v>
      </c>
      <c r="AG110" s="200">
        <v>0.24399999999999999</v>
      </c>
      <c r="AH110" s="200">
        <v>0.28399999999999997</v>
      </c>
      <c r="AI110" s="200">
        <v>0.36299999999999999</v>
      </c>
      <c r="AJ110" s="84">
        <v>0.28399999999999997</v>
      </c>
      <c r="AK110" s="84">
        <v>73</v>
      </c>
      <c r="AL110" s="84">
        <v>19</v>
      </c>
      <c r="AM110" s="84">
        <v>17</v>
      </c>
      <c r="AN110" s="198">
        <v>6</v>
      </c>
      <c r="AO110" s="198">
        <v>6</v>
      </c>
      <c r="AP110" s="84">
        <v>-12</v>
      </c>
      <c r="AQ110" s="84">
        <v>145</v>
      </c>
      <c r="AR110" s="84">
        <v>387</v>
      </c>
      <c r="AS110" s="84">
        <v>68</v>
      </c>
      <c r="AT110" s="84" t="s">
        <v>1075</v>
      </c>
      <c r="AU110" s="84">
        <v>-0.01</v>
      </c>
      <c r="AV110" s="84">
        <v>-2</v>
      </c>
      <c r="AW110" s="84" t="s">
        <v>1065</v>
      </c>
      <c r="AX110" s="84">
        <v>272</v>
      </c>
      <c r="AY110" s="200">
        <v>0.25</v>
      </c>
      <c r="AZ110" s="200">
        <v>0.29599999999999999</v>
      </c>
      <c r="BA110" s="200">
        <v>0.36499999999999999</v>
      </c>
      <c r="BB110" s="200">
        <v>0.28999999999999998</v>
      </c>
      <c r="BC110" s="84">
        <v>79</v>
      </c>
      <c r="BD110" s="84">
        <v>21</v>
      </c>
      <c r="BE110" s="84" t="s">
        <v>2656</v>
      </c>
      <c r="BF110" s="84">
        <v>501571</v>
      </c>
      <c r="BG110" s="84" t="s">
        <v>827</v>
      </c>
      <c r="BH110" s="84" t="s">
        <v>4162</v>
      </c>
      <c r="BI110" s="84" t="s">
        <v>3199</v>
      </c>
      <c r="BJ110" s="84" t="s">
        <v>1097</v>
      </c>
      <c r="BK110" s="84" t="s">
        <v>2811</v>
      </c>
    </row>
    <row r="111" spans="1:63" s="84" customFormat="1" x14ac:dyDescent="0.3">
      <c r="A111" s="84" t="s">
        <v>919</v>
      </c>
      <c r="B111" s="84" t="s">
        <v>4099</v>
      </c>
      <c r="C111" s="84" t="s">
        <v>1065</v>
      </c>
      <c r="D111" s="84">
        <v>2018</v>
      </c>
      <c r="E111" s="84">
        <v>27</v>
      </c>
      <c r="F111" s="195" t="s">
        <v>1567</v>
      </c>
      <c r="G111" s="84" t="s">
        <v>1063</v>
      </c>
      <c r="H111" s="84" t="s">
        <v>249</v>
      </c>
      <c r="K111" s="84">
        <v>0.59</v>
      </c>
      <c r="L111" s="84">
        <v>0.33</v>
      </c>
      <c r="M111" s="84">
        <v>31</v>
      </c>
      <c r="N111" s="84" t="s">
        <v>1064</v>
      </c>
      <c r="O111" s="84">
        <v>56</v>
      </c>
      <c r="P111" s="84">
        <v>166</v>
      </c>
      <c r="Q111" s="84">
        <v>150</v>
      </c>
      <c r="R111" s="84">
        <v>19</v>
      </c>
      <c r="S111" s="84">
        <v>34</v>
      </c>
      <c r="T111" s="84">
        <v>7</v>
      </c>
      <c r="U111" s="84">
        <v>1</v>
      </c>
      <c r="V111" s="84">
        <v>6</v>
      </c>
      <c r="W111" s="84">
        <v>17</v>
      </c>
      <c r="X111" s="84">
        <v>2</v>
      </c>
      <c r="Y111" s="84">
        <v>1</v>
      </c>
      <c r="Z111" s="84">
        <v>15</v>
      </c>
      <c r="AA111" s="84">
        <v>40</v>
      </c>
      <c r="AB111" s="84">
        <v>1</v>
      </c>
      <c r="AC111" s="84">
        <v>1</v>
      </c>
      <c r="AD111" s="84">
        <v>0</v>
      </c>
      <c r="AE111" s="84">
        <v>0</v>
      </c>
      <c r="AF111" s="84">
        <v>2</v>
      </c>
      <c r="AG111" s="200">
        <v>0.217</v>
      </c>
      <c r="AH111" s="200">
        <v>0.29599999999999999</v>
      </c>
      <c r="AI111" s="200">
        <v>0.40400000000000003</v>
      </c>
      <c r="AJ111" s="84">
        <v>0.30599999999999999</v>
      </c>
      <c r="AK111" s="84">
        <v>51</v>
      </c>
      <c r="AL111" s="84">
        <v>19</v>
      </c>
      <c r="AM111" s="84">
        <v>17</v>
      </c>
      <c r="AN111" s="198">
        <v>4</v>
      </c>
      <c r="AO111" s="198">
        <v>4</v>
      </c>
      <c r="AP111" s="84">
        <v>-4</v>
      </c>
      <c r="AQ111" s="84">
        <v>146</v>
      </c>
      <c r="AR111" s="84">
        <v>391</v>
      </c>
      <c r="AS111" s="84">
        <v>69</v>
      </c>
      <c r="AT111" s="84" t="s">
        <v>1075</v>
      </c>
      <c r="AU111" s="84">
        <v>0.09</v>
      </c>
      <c r="AV111" s="84">
        <v>16</v>
      </c>
      <c r="AW111" s="84" t="s">
        <v>1065</v>
      </c>
      <c r="AX111" s="84">
        <v>55</v>
      </c>
      <c r="AY111" s="200">
        <v>0.122</v>
      </c>
      <c r="AZ111" s="200">
        <v>0.218</v>
      </c>
      <c r="BA111" s="200">
        <v>0.26500000000000001</v>
      </c>
      <c r="BB111" s="200">
        <v>0.22</v>
      </c>
      <c r="BC111" s="84">
        <v>12</v>
      </c>
      <c r="BD111" s="84">
        <v>3</v>
      </c>
      <c r="BE111" s="84" t="s">
        <v>4100</v>
      </c>
      <c r="BF111" s="84">
        <v>572204</v>
      </c>
      <c r="BG111" s="84" t="s">
        <v>811</v>
      </c>
      <c r="BH111" s="84" t="s">
        <v>4826</v>
      </c>
      <c r="BI111" s="84" t="s">
        <v>6396</v>
      </c>
      <c r="BJ111" s="84" t="s">
        <v>6936</v>
      </c>
      <c r="BK111" s="84" t="s">
        <v>2882</v>
      </c>
    </row>
    <row r="112" spans="1:63" s="84" customFormat="1" x14ac:dyDescent="0.3">
      <c r="A112" s="84" t="s">
        <v>6393</v>
      </c>
      <c r="B112" s="84" t="s">
        <v>6394</v>
      </c>
      <c r="C112" s="84" t="s">
        <v>1103</v>
      </c>
      <c r="D112" s="84">
        <v>2018</v>
      </c>
      <c r="E112" s="84">
        <v>23</v>
      </c>
      <c r="F112" s="195" t="s">
        <v>1107</v>
      </c>
      <c r="G112" s="84" t="s">
        <v>1063</v>
      </c>
      <c r="H112" s="84" t="s">
        <v>249</v>
      </c>
      <c r="K112" s="84">
        <v>0.5</v>
      </c>
      <c r="L112" s="84">
        <v>0.33</v>
      </c>
      <c r="M112" s="84">
        <v>31</v>
      </c>
      <c r="N112" s="84" t="s">
        <v>1064</v>
      </c>
      <c r="O112" s="84">
        <v>60</v>
      </c>
      <c r="P112" s="84">
        <v>205</v>
      </c>
      <c r="Q112" s="84">
        <v>186</v>
      </c>
      <c r="R112" s="84">
        <v>26</v>
      </c>
      <c r="S112" s="84">
        <v>41</v>
      </c>
      <c r="T112" s="84">
        <v>8</v>
      </c>
      <c r="U112" s="84">
        <v>4</v>
      </c>
      <c r="V112" s="84">
        <v>5</v>
      </c>
      <c r="W112" s="84">
        <v>19</v>
      </c>
      <c r="X112" s="84">
        <v>3</v>
      </c>
      <c r="Y112" s="84">
        <v>1</v>
      </c>
      <c r="Z112" s="84">
        <v>16</v>
      </c>
      <c r="AA112" s="84">
        <v>63</v>
      </c>
      <c r="AB112" s="84">
        <v>0</v>
      </c>
      <c r="AC112" s="84">
        <v>1</v>
      </c>
      <c r="AD112" s="84">
        <v>1</v>
      </c>
      <c r="AE112" s="84">
        <v>1</v>
      </c>
      <c r="AF112" s="84">
        <v>2</v>
      </c>
      <c r="AG112" s="200">
        <v>0.215</v>
      </c>
      <c r="AH112" s="200">
        <v>0.28499999999999998</v>
      </c>
      <c r="AI112" s="200">
        <v>0.39300000000000002</v>
      </c>
      <c r="AJ112" s="84">
        <v>0.29499999999999998</v>
      </c>
      <c r="AK112" s="84">
        <v>60</v>
      </c>
      <c r="AL112" s="84">
        <v>19</v>
      </c>
      <c r="AM112" s="84">
        <v>17</v>
      </c>
      <c r="AN112" s="198">
        <v>5</v>
      </c>
      <c r="AO112" s="198">
        <v>4</v>
      </c>
      <c r="AP112" s="84">
        <v>-7</v>
      </c>
      <c r="AQ112" s="84">
        <v>147</v>
      </c>
      <c r="AR112" s="84">
        <v>392</v>
      </c>
      <c r="AS112" s="84">
        <v>70</v>
      </c>
      <c r="AT112" s="84" t="s">
        <v>1075</v>
      </c>
      <c r="AU112" s="84">
        <v>0</v>
      </c>
      <c r="AV112" s="84">
        <v>7</v>
      </c>
      <c r="AW112" s="84" t="s">
        <v>1076</v>
      </c>
      <c r="AX112" s="84">
        <v>99</v>
      </c>
      <c r="AY112" s="200">
        <v>0.22800000000000001</v>
      </c>
      <c r="AZ112" s="200">
        <v>0.27600000000000002</v>
      </c>
      <c r="BA112" s="200">
        <v>0.42399999999999999</v>
      </c>
      <c r="BB112" s="200">
        <v>0.29699999999999999</v>
      </c>
      <c r="BC112" s="84">
        <v>29</v>
      </c>
      <c r="BD112" s="84">
        <v>12</v>
      </c>
      <c r="BE112" s="84" t="s">
        <v>6395</v>
      </c>
      <c r="BF112" s="84">
        <v>614173</v>
      </c>
      <c r="BG112" s="84" t="s">
        <v>2884</v>
      </c>
      <c r="BH112" s="84" t="s">
        <v>3212</v>
      </c>
      <c r="BI112" s="84" t="s">
        <v>6396</v>
      </c>
      <c r="BJ112" s="84" t="s">
        <v>6406</v>
      </c>
      <c r="BK112" s="84" t="s">
        <v>6383</v>
      </c>
    </row>
    <row r="113" spans="1:63" s="84" customFormat="1" x14ac:dyDescent="0.3">
      <c r="A113" s="84" t="s">
        <v>6397</v>
      </c>
      <c r="B113" s="84" t="s">
        <v>500</v>
      </c>
      <c r="C113" s="84" t="s">
        <v>1065</v>
      </c>
      <c r="D113" s="84">
        <v>2018</v>
      </c>
      <c r="E113" s="84">
        <v>23</v>
      </c>
      <c r="F113" s="195" t="s">
        <v>2539</v>
      </c>
      <c r="G113" s="84" t="s">
        <v>1063</v>
      </c>
      <c r="H113" s="84" t="s">
        <v>249</v>
      </c>
      <c r="K113" s="84">
        <v>0.48</v>
      </c>
      <c r="L113" s="84">
        <v>0.33</v>
      </c>
      <c r="M113" s="84">
        <v>31</v>
      </c>
      <c r="N113" s="84" t="s">
        <v>1064</v>
      </c>
      <c r="O113" s="84">
        <v>60</v>
      </c>
      <c r="P113" s="84">
        <v>195</v>
      </c>
      <c r="Q113" s="84">
        <v>177</v>
      </c>
      <c r="R113" s="84">
        <v>22</v>
      </c>
      <c r="S113" s="84">
        <v>42</v>
      </c>
      <c r="T113" s="84">
        <v>8</v>
      </c>
      <c r="U113" s="84">
        <v>1</v>
      </c>
      <c r="V113" s="84">
        <v>5</v>
      </c>
      <c r="W113" s="84">
        <v>21</v>
      </c>
      <c r="X113" s="84">
        <v>4</v>
      </c>
      <c r="Y113" s="84">
        <v>2</v>
      </c>
      <c r="Z113" s="84">
        <v>14</v>
      </c>
      <c r="AA113" s="84">
        <v>45</v>
      </c>
      <c r="AB113" s="84">
        <v>1</v>
      </c>
      <c r="AC113" s="84">
        <v>2</v>
      </c>
      <c r="AD113" s="84">
        <v>0</v>
      </c>
      <c r="AE113" s="84">
        <v>2</v>
      </c>
      <c r="AF113" s="84">
        <v>3</v>
      </c>
      <c r="AG113" s="200">
        <v>0.23200000000000001</v>
      </c>
      <c r="AH113" s="200">
        <v>0.29699999999999999</v>
      </c>
      <c r="AI113" s="200">
        <v>0.375</v>
      </c>
      <c r="AJ113" s="84">
        <v>0.29599999999999999</v>
      </c>
      <c r="AK113" s="84">
        <v>58</v>
      </c>
      <c r="AL113" s="84">
        <v>18</v>
      </c>
      <c r="AM113" s="84">
        <v>17</v>
      </c>
      <c r="AN113" s="198">
        <v>5</v>
      </c>
      <c r="AO113" s="198">
        <v>5</v>
      </c>
      <c r="AP113" s="84">
        <v>-7</v>
      </c>
      <c r="AQ113" s="84">
        <v>148</v>
      </c>
      <c r="AR113" s="84">
        <v>396</v>
      </c>
      <c r="AS113" s="84">
        <v>71</v>
      </c>
      <c r="AT113" s="84" t="s">
        <v>1075</v>
      </c>
      <c r="AU113" s="84">
        <v>0.01</v>
      </c>
      <c r="AV113" s="84">
        <v>8</v>
      </c>
      <c r="AW113" s="84" t="s">
        <v>1065</v>
      </c>
      <c r="AX113" s="84">
        <v>92</v>
      </c>
      <c r="AY113" s="200">
        <v>0.23499999999999999</v>
      </c>
      <c r="AZ113" s="200">
        <v>0.28299999999999997</v>
      </c>
      <c r="BA113" s="200">
        <v>0.376</v>
      </c>
      <c r="BB113" s="200">
        <v>0.28799999999999998</v>
      </c>
      <c r="BC113" s="84">
        <v>27</v>
      </c>
      <c r="BD113" s="84">
        <v>10</v>
      </c>
      <c r="BE113" s="84" t="s">
        <v>6398</v>
      </c>
      <c r="BF113" s="84">
        <v>664056</v>
      </c>
      <c r="BG113" s="84" t="s">
        <v>2875</v>
      </c>
      <c r="BH113" s="84" t="s">
        <v>6388</v>
      </c>
      <c r="BI113" s="84" t="s">
        <v>6372</v>
      </c>
      <c r="BJ113" s="84" t="s">
        <v>4208</v>
      </c>
      <c r="BK113" s="84" t="s">
        <v>2467</v>
      </c>
    </row>
    <row r="114" spans="1:63" s="84" customFormat="1" x14ac:dyDescent="0.3">
      <c r="A114" s="84" t="s">
        <v>183</v>
      </c>
      <c r="B114" s="84" t="s">
        <v>182</v>
      </c>
      <c r="C114" s="84" t="s">
        <v>1061</v>
      </c>
      <c r="D114" s="84">
        <v>2018</v>
      </c>
      <c r="E114" s="84">
        <v>35</v>
      </c>
      <c r="F114" s="195"/>
      <c r="G114" s="84" t="s">
        <v>1063</v>
      </c>
      <c r="H114" s="84" t="s">
        <v>249</v>
      </c>
      <c r="K114" s="84">
        <v>0.64</v>
      </c>
      <c r="L114" s="84">
        <v>0.33</v>
      </c>
      <c r="M114" s="84">
        <v>31</v>
      </c>
      <c r="N114" s="84" t="s">
        <v>1064</v>
      </c>
      <c r="O114" s="84">
        <v>58</v>
      </c>
      <c r="P114" s="84">
        <v>171</v>
      </c>
      <c r="Q114" s="84">
        <v>147</v>
      </c>
      <c r="R114" s="84">
        <v>16</v>
      </c>
      <c r="S114" s="84">
        <v>34</v>
      </c>
      <c r="T114" s="84">
        <v>5</v>
      </c>
      <c r="U114" s="84">
        <v>0</v>
      </c>
      <c r="V114" s="84">
        <v>3</v>
      </c>
      <c r="W114" s="84">
        <v>16</v>
      </c>
      <c r="X114" s="84">
        <v>1</v>
      </c>
      <c r="Y114" s="84">
        <v>0</v>
      </c>
      <c r="Z114" s="84">
        <v>18</v>
      </c>
      <c r="AA114" s="84">
        <v>34</v>
      </c>
      <c r="AB114" s="84">
        <v>0</v>
      </c>
      <c r="AC114" s="84">
        <v>3</v>
      </c>
      <c r="AD114" s="84">
        <v>0</v>
      </c>
      <c r="AE114" s="84">
        <v>2</v>
      </c>
      <c r="AF114" s="84">
        <v>3</v>
      </c>
      <c r="AG114" s="200">
        <v>0.23400000000000001</v>
      </c>
      <c r="AH114" s="200">
        <v>0.32700000000000001</v>
      </c>
      <c r="AI114" s="200">
        <v>0.33</v>
      </c>
      <c r="AJ114" s="84">
        <v>0.30099999999999999</v>
      </c>
      <c r="AK114" s="84">
        <v>51</v>
      </c>
      <c r="AL114" s="84">
        <v>18</v>
      </c>
      <c r="AM114" s="84">
        <v>16</v>
      </c>
      <c r="AN114" s="198">
        <v>3</v>
      </c>
      <c r="AO114" s="198">
        <v>3</v>
      </c>
      <c r="AP114" s="84">
        <v>-5</v>
      </c>
      <c r="AQ114" s="84">
        <v>150</v>
      </c>
      <c r="AR114" s="84">
        <v>405</v>
      </c>
      <c r="AS114" s="84">
        <v>72</v>
      </c>
      <c r="AT114" s="84" t="s">
        <v>1075</v>
      </c>
      <c r="AU114" s="84">
        <v>-0.06</v>
      </c>
      <c r="AV114" s="84">
        <v>-24</v>
      </c>
      <c r="AW114" s="84" t="s">
        <v>1065</v>
      </c>
      <c r="AX114" s="84">
        <v>214</v>
      </c>
      <c r="AY114" s="200">
        <v>0.30099999999999999</v>
      </c>
      <c r="AZ114" s="200">
        <v>0.39300000000000002</v>
      </c>
      <c r="BA114" s="200">
        <v>0.42099999999999999</v>
      </c>
      <c r="BB114" s="200">
        <v>0.36499999999999999</v>
      </c>
      <c r="BC114" s="84">
        <v>78</v>
      </c>
      <c r="BD114" s="84">
        <v>41</v>
      </c>
      <c r="BE114" s="84" t="s">
        <v>1449</v>
      </c>
      <c r="BF114" s="84">
        <v>537953</v>
      </c>
      <c r="BG114" s="84" t="s">
        <v>771</v>
      </c>
      <c r="BH114" s="84" t="s">
        <v>1200</v>
      </c>
      <c r="BI114" s="84" t="s">
        <v>1123</v>
      </c>
      <c r="BJ114" s="84" t="s">
        <v>4188</v>
      </c>
      <c r="BK114" s="84" t="s">
        <v>6914</v>
      </c>
    </row>
    <row r="115" spans="1:63" s="84" customFormat="1" x14ac:dyDescent="0.3">
      <c r="A115" s="84" t="s">
        <v>5100</v>
      </c>
      <c r="B115" s="84" t="s">
        <v>134</v>
      </c>
      <c r="C115" s="84" t="s">
        <v>1103</v>
      </c>
      <c r="D115" s="84">
        <v>2018</v>
      </c>
      <c r="E115" s="84">
        <v>30</v>
      </c>
      <c r="F115" s="195" t="s">
        <v>1116</v>
      </c>
      <c r="G115" s="84" t="s">
        <v>1063</v>
      </c>
      <c r="H115" s="84" t="s">
        <v>249</v>
      </c>
      <c r="K115" s="84">
        <v>0.56999999999999995</v>
      </c>
      <c r="L115" s="84">
        <v>0.33</v>
      </c>
      <c r="M115" s="84">
        <v>31</v>
      </c>
      <c r="N115" s="84" t="s">
        <v>1064</v>
      </c>
      <c r="O115" s="84">
        <v>63</v>
      </c>
      <c r="P115" s="84">
        <v>148</v>
      </c>
      <c r="Q115" s="84">
        <v>134</v>
      </c>
      <c r="R115" s="84">
        <v>20</v>
      </c>
      <c r="S115" s="84">
        <v>32</v>
      </c>
      <c r="T115" s="84">
        <v>5</v>
      </c>
      <c r="U115" s="84">
        <v>2</v>
      </c>
      <c r="V115" s="84">
        <v>5</v>
      </c>
      <c r="W115" s="84">
        <v>17</v>
      </c>
      <c r="X115" s="84">
        <v>3</v>
      </c>
      <c r="Y115" s="84">
        <v>1</v>
      </c>
      <c r="Z115" s="84">
        <v>11</v>
      </c>
      <c r="AA115" s="84">
        <v>38</v>
      </c>
      <c r="AB115" s="84">
        <v>1</v>
      </c>
      <c r="AC115" s="84">
        <v>1</v>
      </c>
      <c r="AD115" s="84">
        <v>1</v>
      </c>
      <c r="AE115" s="84">
        <v>1</v>
      </c>
      <c r="AF115" s="84">
        <v>1</v>
      </c>
      <c r="AG115" s="200">
        <v>0.23100000000000001</v>
      </c>
      <c r="AH115" s="200">
        <v>0.29299999999999998</v>
      </c>
      <c r="AI115" s="200">
        <v>0.41499999999999998</v>
      </c>
      <c r="AJ115" s="84">
        <v>0.30499999999999999</v>
      </c>
      <c r="AK115" s="84">
        <v>45</v>
      </c>
      <c r="AL115" s="84">
        <v>17</v>
      </c>
      <c r="AM115" s="84">
        <v>16</v>
      </c>
      <c r="AN115" s="198">
        <v>5</v>
      </c>
      <c r="AO115" s="198">
        <v>5</v>
      </c>
      <c r="AP115" s="84">
        <v>-4</v>
      </c>
      <c r="AQ115" s="84">
        <v>152</v>
      </c>
      <c r="AR115" s="84">
        <v>412</v>
      </c>
      <c r="AS115" s="84">
        <v>73</v>
      </c>
      <c r="AT115" s="84" t="s">
        <v>1075</v>
      </c>
      <c r="AU115" s="84">
        <v>-0.13</v>
      </c>
      <c r="AV115" s="84">
        <v>-19</v>
      </c>
      <c r="AW115" s="84" t="s">
        <v>1065</v>
      </c>
      <c r="AX115" s="84">
        <v>61</v>
      </c>
      <c r="AY115" s="200">
        <v>0.34599999999999997</v>
      </c>
      <c r="AZ115" s="200">
        <v>0.443</v>
      </c>
      <c r="BA115" s="200">
        <v>0.57699999999999996</v>
      </c>
      <c r="BB115" s="200">
        <v>0.439</v>
      </c>
      <c r="BC115" s="84">
        <v>27</v>
      </c>
      <c r="BD115" s="84">
        <v>36</v>
      </c>
      <c r="BE115" s="84" t="s">
        <v>5101</v>
      </c>
      <c r="BF115" s="84">
        <v>571757</v>
      </c>
      <c r="BG115" s="84" t="s">
        <v>811</v>
      </c>
      <c r="BH115" s="84" t="s">
        <v>4870</v>
      </c>
      <c r="BI115" s="84" t="s">
        <v>3212</v>
      </c>
      <c r="BJ115" s="84" t="s">
        <v>3148</v>
      </c>
      <c r="BK115" s="84" t="s">
        <v>2461</v>
      </c>
    </row>
    <row r="116" spans="1:63" s="84" customFormat="1" x14ac:dyDescent="0.3">
      <c r="A116" s="84" t="s">
        <v>126</v>
      </c>
      <c r="B116" s="84" t="s">
        <v>125</v>
      </c>
      <c r="C116" s="84" t="s">
        <v>1065</v>
      </c>
      <c r="D116" s="84">
        <v>2018</v>
      </c>
      <c r="E116" s="84">
        <v>35</v>
      </c>
      <c r="F116" s="195"/>
      <c r="G116" s="84" t="s">
        <v>1063</v>
      </c>
      <c r="H116" s="84" t="s">
        <v>249</v>
      </c>
      <c r="K116" s="84">
        <v>0.63</v>
      </c>
      <c r="L116" s="84">
        <v>0.33</v>
      </c>
      <c r="M116" s="84">
        <v>31</v>
      </c>
      <c r="N116" s="84" t="s">
        <v>1064</v>
      </c>
      <c r="O116" s="84">
        <v>37</v>
      </c>
      <c r="P116" s="84">
        <v>111</v>
      </c>
      <c r="Q116" s="84">
        <v>98</v>
      </c>
      <c r="R116" s="84">
        <v>13</v>
      </c>
      <c r="S116" s="84">
        <v>22</v>
      </c>
      <c r="T116" s="84">
        <v>3</v>
      </c>
      <c r="U116" s="84">
        <v>0</v>
      </c>
      <c r="V116" s="84">
        <v>4</v>
      </c>
      <c r="W116" s="84">
        <v>14</v>
      </c>
      <c r="X116" s="84">
        <v>1</v>
      </c>
      <c r="Y116" s="84">
        <v>0</v>
      </c>
      <c r="Z116" s="84">
        <v>11</v>
      </c>
      <c r="AA116" s="84">
        <v>28</v>
      </c>
      <c r="AB116" s="84">
        <v>0</v>
      </c>
      <c r="AC116" s="84">
        <v>1</v>
      </c>
      <c r="AD116" s="84">
        <v>0</v>
      </c>
      <c r="AE116" s="84">
        <v>1</v>
      </c>
      <c r="AF116" s="84">
        <v>2</v>
      </c>
      <c r="AG116" s="200">
        <v>0.22500000000000001</v>
      </c>
      <c r="AH116" s="200">
        <v>0.308</v>
      </c>
      <c r="AI116" s="200">
        <v>0.39500000000000002</v>
      </c>
      <c r="AJ116" s="84">
        <v>0.31</v>
      </c>
      <c r="AK116" s="84">
        <v>34</v>
      </c>
      <c r="AL116" s="84">
        <v>15</v>
      </c>
      <c r="AM116" s="84">
        <v>14</v>
      </c>
      <c r="AN116" s="198">
        <v>3</v>
      </c>
      <c r="AO116" s="198">
        <v>3</v>
      </c>
      <c r="AP116" s="84">
        <v>-2</v>
      </c>
      <c r="AQ116" s="84">
        <v>156</v>
      </c>
      <c r="AR116" s="84">
        <v>436</v>
      </c>
      <c r="AS116" s="84">
        <v>74</v>
      </c>
      <c r="AT116" s="84" t="s">
        <v>1075</v>
      </c>
      <c r="AU116" s="84">
        <v>0.01</v>
      </c>
      <c r="AV116" s="84">
        <v>6</v>
      </c>
      <c r="AW116" s="84" t="s">
        <v>1065</v>
      </c>
      <c r="AX116" s="84">
        <v>63</v>
      </c>
      <c r="AY116" s="200">
        <v>0.23200000000000001</v>
      </c>
      <c r="AZ116" s="200">
        <v>0.317</v>
      </c>
      <c r="BA116" s="200">
        <v>0.33900000000000002</v>
      </c>
      <c r="BB116" s="200">
        <v>0.29899999999999999</v>
      </c>
      <c r="BC116" s="84">
        <v>19</v>
      </c>
      <c r="BD116" s="84">
        <v>9</v>
      </c>
      <c r="BE116" s="84" t="s">
        <v>1462</v>
      </c>
      <c r="BF116" s="84">
        <v>429711</v>
      </c>
      <c r="BG116" s="84" t="s">
        <v>832</v>
      </c>
      <c r="BH116" s="84" t="s">
        <v>1269</v>
      </c>
      <c r="BI116" s="84" t="s">
        <v>4196</v>
      </c>
      <c r="BJ116" s="84" t="s">
        <v>5128</v>
      </c>
      <c r="BK116" s="84" t="s">
        <v>2921</v>
      </c>
    </row>
    <row r="117" spans="1:63" s="84" customFormat="1" x14ac:dyDescent="0.3">
      <c r="A117" s="84" t="s">
        <v>4627</v>
      </c>
      <c r="B117" s="84" t="s">
        <v>3821</v>
      </c>
      <c r="C117" s="84" t="s">
        <v>1065</v>
      </c>
      <c r="D117" s="84">
        <v>2018</v>
      </c>
      <c r="E117" s="84">
        <v>28</v>
      </c>
      <c r="F117" s="195"/>
      <c r="G117" s="84" t="s">
        <v>1063</v>
      </c>
      <c r="H117" s="84" t="s">
        <v>249</v>
      </c>
      <c r="K117" s="84">
        <v>0.55000000000000004</v>
      </c>
      <c r="L117" s="84">
        <v>0.26900000000000002</v>
      </c>
      <c r="M117" s="84">
        <v>7</v>
      </c>
      <c r="N117" s="84" t="s">
        <v>1064</v>
      </c>
      <c r="O117" s="84">
        <v>100</v>
      </c>
      <c r="P117" s="84">
        <v>182</v>
      </c>
      <c r="Q117" s="84">
        <v>164</v>
      </c>
      <c r="R117" s="84">
        <v>21</v>
      </c>
      <c r="S117" s="84">
        <v>33</v>
      </c>
      <c r="T117" s="84">
        <v>6</v>
      </c>
      <c r="U117" s="84">
        <v>1</v>
      </c>
      <c r="V117" s="84">
        <v>7</v>
      </c>
      <c r="W117" s="84">
        <v>19</v>
      </c>
      <c r="X117" s="84">
        <v>2</v>
      </c>
      <c r="Y117" s="84">
        <v>2</v>
      </c>
      <c r="Z117" s="84">
        <v>14</v>
      </c>
      <c r="AA117" s="84">
        <v>52</v>
      </c>
      <c r="AB117" s="84">
        <v>1</v>
      </c>
      <c r="AC117" s="84">
        <v>3</v>
      </c>
      <c r="AD117" s="84">
        <v>0</v>
      </c>
      <c r="AE117" s="84">
        <v>1</v>
      </c>
      <c r="AF117" s="84">
        <v>3</v>
      </c>
      <c r="AG117" s="200">
        <v>0.2</v>
      </c>
      <c r="AH117" s="200">
        <v>0.27200000000000002</v>
      </c>
      <c r="AI117" s="200">
        <v>0.377</v>
      </c>
      <c r="AJ117" s="84">
        <v>0.28399999999999997</v>
      </c>
      <c r="AK117" s="84">
        <v>52</v>
      </c>
      <c r="AL117" s="84">
        <v>15</v>
      </c>
      <c r="AM117" s="84">
        <v>14</v>
      </c>
      <c r="AN117" s="198">
        <v>3</v>
      </c>
      <c r="AO117" s="198">
        <v>3</v>
      </c>
      <c r="AP117" s="84">
        <v>-8</v>
      </c>
      <c r="AQ117" s="84">
        <v>157</v>
      </c>
      <c r="AR117" s="84">
        <v>437</v>
      </c>
      <c r="AS117" s="84">
        <v>75</v>
      </c>
      <c r="AT117" s="84" t="s">
        <v>1075</v>
      </c>
      <c r="AU117" s="84">
        <v>-0.03</v>
      </c>
      <c r="AV117" s="84">
        <v>-7</v>
      </c>
      <c r="AW117" s="84" t="s">
        <v>1065</v>
      </c>
      <c r="AX117" s="84">
        <v>204</v>
      </c>
      <c r="AY117" s="200">
        <v>0.20799999999999999</v>
      </c>
      <c r="AZ117" s="200">
        <v>0.30399999999999999</v>
      </c>
      <c r="BA117" s="200">
        <v>0.39900000000000002</v>
      </c>
      <c r="BB117" s="200">
        <v>0.31</v>
      </c>
      <c r="BC117" s="84">
        <v>63</v>
      </c>
      <c r="BD117" s="84">
        <v>22</v>
      </c>
      <c r="BE117" s="84" t="s">
        <v>4884</v>
      </c>
      <c r="BF117" s="84">
        <v>623182</v>
      </c>
      <c r="BG117" s="84" t="s">
        <v>813</v>
      </c>
      <c r="BH117" s="84" t="s">
        <v>1301</v>
      </c>
      <c r="BI117" s="84" t="s">
        <v>5087</v>
      </c>
      <c r="BJ117" s="84" t="s">
        <v>2717</v>
      </c>
      <c r="BK117" s="84" t="s">
        <v>2891</v>
      </c>
    </row>
    <row r="118" spans="1:63" s="84" customFormat="1" x14ac:dyDescent="0.3">
      <c r="A118" s="84" t="s">
        <v>102</v>
      </c>
      <c r="B118" s="84" t="s">
        <v>101</v>
      </c>
      <c r="C118" s="84" t="s">
        <v>1103</v>
      </c>
      <c r="D118" s="84">
        <v>2018</v>
      </c>
      <c r="E118" s="84">
        <v>36</v>
      </c>
      <c r="F118" s="195"/>
      <c r="G118" s="84" t="s">
        <v>1063</v>
      </c>
      <c r="H118" s="84" t="s">
        <v>249</v>
      </c>
      <c r="K118" s="84">
        <v>0.57999999999999996</v>
      </c>
      <c r="L118" s="84">
        <v>0.26900000000000002</v>
      </c>
      <c r="M118" s="84">
        <v>7</v>
      </c>
      <c r="N118" s="84" t="s">
        <v>1064</v>
      </c>
      <c r="O118" s="84">
        <v>27</v>
      </c>
      <c r="P118" s="84">
        <v>97</v>
      </c>
      <c r="Q118" s="84">
        <v>85</v>
      </c>
      <c r="R118" s="84">
        <v>11</v>
      </c>
      <c r="S118" s="84">
        <v>21</v>
      </c>
      <c r="T118" s="84">
        <v>3</v>
      </c>
      <c r="U118" s="84">
        <v>0</v>
      </c>
      <c r="V118" s="84">
        <v>3</v>
      </c>
      <c r="W118" s="84">
        <v>11</v>
      </c>
      <c r="X118" s="84">
        <v>1</v>
      </c>
      <c r="Y118" s="84">
        <v>1</v>
      </c>
      <c r="Z118" s="84">
        <v>10</v>
      </c>
      <c r="AA118" s="84">
        <v>18</v>
      </c>
      <c r="AB118" s="84">
        <v>1</v>
      </c>
      <c r="AC118" s="84">
        <v>1</v>
      </c>
      <c r="AD118" s="84">
        <v>0</v>
      </c>
      <c r="AE118" s="84">
        <v>1</v>
      </c>
      <c r="AF118" s="84">
        <v>2</v>
      </c>
      <c r="AG118" s="200">
        <v>0.24399999999999999</v>
      </c>
      <c r="AH118" s="200">
        <v>0.32800000000000001</v>
      </c>
      <c r="AI118" s="200">
        <v>0.38100000000000001</v>
      </c>
      <c r="AJ118" s="84">
        <v>0.317</v>
      </c>
      <c r="AK118" s="84">
        <v>31</v>
      </c>
      <c r="AL118" s="84">
        <v>15</v>
      </c>
      <c r="AM118" s="84">
        <v>14</v>
      </c>
      <c r="AN118" s="198">
        <v>3</v>
      </c>
      <c r="AO118" s="198">
        <v>3</v>
      </c>
      <c r="AP118" s="84">
        <v>-1</v>
      </c>
      <c r="AQ118" s="84">
        <v>160</v>
      </c>
      <c r="AR118" s="84">
        <v>441</v>
      </c>
      <c r="AS118" s="84">
        <v>76</v>
      </c>
      <c r="AT118" s="84" t="s">
        <v>1075</v>
      </c>
      <c r="AU118" s="84">
        <v>-0.01</v>
      </c>
      <c r="AV118" s="84">
        <v>5</v>
      </c>
      <c r="AW118" s="84" t="s">
        <v>1065</v>
      </c>
      <c r="AX118" s="84">
        <v>38</v>
      </c>
      <c r="AY118" s="200">
        <v>0.23499999999999999</v>
      </c>
      <c r="AZ118" s="200">
        <v>0.316</v>
      </c>
      <c r="BA118" s="200">
        <v>0.441</v>
      </c>
      <c r="BB118" s="200">
        <v>0.32900000000000001</v>
      </c>
      <c r="BC118" s="84">
        <v>13</v>
      </c>
      <c r="BD118" s="84">
        <v>9</v>
      </c>
      <c r="BE118" s="84" t="s">
        <v>1156</v>
      </c>
      <c r="BF118" s="84">
        <v>444843</v>
      </c>
      <c r="BG118" s="84" t="s">
        <v>771</v>
      </c>
      <c r="BH118" s="84" t="s">
        <v>1249</v>
      </c>
      <c r="BI118" s="84" t="s">
        <v>1257</v>
      </c>
      <c r="BJ118" s="84" t="s">
        <v>1137</v>
      </c>
      <c r="BK118" s="84" t="s">
        <v>6399</v>
      </c>
    </row>
    <row r="119" spans="1:63" s="84" customFormat="1" x14ac:dyDescent="0.3">
      <c r="A119" s="84" t="s">
        <v>3990</v>
      </c>
      <c r="B119" s="84" t="s">
        <v>128</v>
      </c>
      <c r="C119" s="84" t="s">
        <v>1103</v>
      </c>
      <c r="D119" s="84">
        <v>2018</v>
      </c>
      <c r="E119" s="84">
        <v>26</v>
      </c>
      <c r="F119" s="195" t="s">
        <v>1107</v>
      </c>
      <c r="G119" s="84" t="s">
        <v>1063</v>
      </c>
      <c r="H119" s="84" t="s">
        <v>249</v>
      </c>
      <c r="K119" s="84">
        <v>0.65</v>
      </c>
      <c r="L119" s="84">
        <v>0.26900000000000002</v>
      </c>
      <c r="M119" s="84">
        <v>7</v>
      </c>
      <c r="N119" s="84" t="s">
        <v>1064</v>
      </c>
      <c r="O119" s="84">
        <v>66</v>
      </c>
      <c r="P119" s="84">
        <v>191</v>
      </c>
      <c r="Q119" s="84">
        <v>170</v>
      </c>
      <c r="R119" s="84">
        <v>23</v>
      </c>
      <c r="S119" s="84">
        <v>38</v>
      </c>
      <c r="T119" s="84">
        <v>7</v>
      </c>
      <c r="U119" s="84">
        <v>1</v>
      </c>
      <c r="V119" s="84">
        <v>2</v>
      </c>
      <c r="W119" s="84">
        <v>11</v>
      </c>
      <c r="X119" s="84">
        <v>9</v>
      </c>
      <c r="Y119" s="84">
        <v>3</v>
      </c>
      <c r="Z119" s="84">
        <v>17</v>
      </c>
      <c r="AA119" s="84">
        <v>48</v>
      </c>
      <c r="AB119" s="84">
        <v>0</v>
      </c>
      <c r="AC119" s="84">
        <v>1</v>
      </c>
      <c r="AD119" s="84">
        <v>2</v>
      </c>
      <c r="AE119" s="84">
        <v>0</v>
      </c>
      <c r="AF119" s="84">
        <v>3</v>
      </c>
      <c r="AG119" s="200">
        <v>0.217</v>
      </c>
      <c r="AH119" s="200">
        <v>0.29599999999999999</v>
      </c>
      <c r="AI119" s="200">
        <v>0.317</v>
      </c>
      <c r="AJ119" s="84">
        <v>0.27800000000000002</v>
      </c>
      <c r="AK119" s="84">
        <v>53</v>
      </c>
      <c r="AL119" s="84">
        <v>14</v>
      </c>
      <c r="AM119" s="84">
        <v>13</v>
      </c>
      <c r="AN119" s="198">
        <v>4</v>
      </c>
      <c r="AO119" s="198">
        <v>4</v>
      </c>
      <c r="AP119" s="84">
        <v>-10</v>
      </c>
      <c r="AQ119" s="84">
        <v>164</v>
      </c>
      <c r="AR119" s="84">
        <v>448</v>
      </c>
      <c r="AS119" s="84">
        <v>77</v>
      </c>
      <c r="AT119" s="84" t="s">
        <v>1075</v>
      </c>
      <c r="AU119" s="84">
        <v>0.04</v>
      </c>
      <c r="AV119" s="84">
        <v>10</v>
      </c>
      <c r="AW119" s="84" t="s">
        <v>1065</v>
      </c>
      <c r="AX119" s="84">
        <v>87</v>
      </c>
      <c r="AY119" s="200">
        <v>0.187</v>
      </c>
      <c r="AZ119" s="200">
        <v>0.28199999999999997</v>
      </c>
      <c r="BA119" s="200">
        <v>0.21299999999999999</v>
      </c>
      <c r="BB119" s="200">
        <v>0.23599999999999999</v>
      </c>
      <c r="BC119" s="84">
        <v>21</v>
      </c>
      <c r="BD119" s="84">
        <v>5</v>
      </c>
      <c r="BE119" s="84" t="s">
        <v>3991</v>
      </c>
      <c r="BF119" s="84">
        <v>608671</v>
      </c>
      <c r="BG119" s="84" t="s">
        <v>786</v>
      </c>
      <c r="BH119" s="84" t="s">
        <v>4205</v>
      </c>
      <c r="BI119" s="84" t="s">
        <v>6402</v>
      </c>
      <c r="BJ119" s="84" t="s">
        <v>4208</v>
      </c>
      <c r="BK119" s="84" t="s">
        <v>7229</v>
      </c>
    </row>
    <row r="120" spans="1:63" s="84" customFormat="1" x14ac:dyDescent="0.3">
      <c r="A120" s="84" t="s">
        <v>6404</v>
      </c>
      <c r="B120" s="84" t="s">
        <v>42</v>
      </c>
      <c r="C120" s="84" t="s">
        <v>1065</v>
      </c>
      <c r="D120" s="84">
        <v>2018</v>
      </c>
      <c r="E120" s="84">
        <v>24</v>
      </c>
      <c r="F120" s="195" t="s">
        <v>1106</v>
      </c>
      <c r="G120" s="84" t="s">
        <v>1063</v>
      </c>
      <c r="H120" s="84" t="s">
        <v>249</v>
      </c>
      <c r="K120" s="84">
        <v>0.47</v>
      </c>
      <c r="L120" s="84">
        <v>0.26900000000000002</v>
      </c>
      <c r="M120" s="84">
        <v>7</v>
      </c>
      <c r="N120" s="84" t="s">
        <v>1064</v>
      </c>
      <c r="O120" s="84">
        <v>67</v>
      </c>
      <c r="P120" s="84">
        <v>164</v>
      </c>
      <c r="Q120" s="84">
        <v>146</v>
      </c>
      <c r="R120" s="84">
        <v>14</v>
      </c>
      <c r="S120" s="84">
        <v>29</v>
      </c>
      <c r="T120" s="84">
        <v>7</v>
      </c>
      <c r="U120" s="84">
        <v>2</v>
      </c>
      <c r="V120" s="84">
        <v>4</v>
      </c>
      <c r="W120" s="84">
        <v>17</v>
      </c>
      <c r="X120" s="84">
        <v>2</v>
      </c>
      <c r="Y120" s="84">
        <v>1</v>
      </c>
      <c r="Z120" s="84">
        <v>14</v>
      </c>
      <c r="AA120" s="84">
        <v>41</v>
      </c>
      <c r="AB120" s="84">
        <v>0</v>
      </c>
      <c r="AC120" s="84">
        <v>3</v>
      </c>
      <c r="AD120" s="84">
        <v>1</v>
      </c>
      <c r="AE120" s="84">
        <v>1</v>
      </c>
      <c r="AF120" s="84">
        <v>5</v>
      </c>
      <c r="AG120" s="200">
        <v>0.2</v>
      </c>
      <c r="AH120" s="200">
        <v>0.28000000000000003</v>
      </c>
      <c r="AI120" s="200">
        <v>0.36199999999999999</v>
      </c>
      <c r="AJ120" s="84">
        <v>0.28299999999999997</v>
      </c>
      <c r="AK120" s="84">
        <v>47</v>
      </c>
      <c r="AL120" s="84">
        <v>14</v>
      </c>
      <c r="AM120" s="84">
        <v>13</v>
      </c>
      <c r="AN120" s="198">
        <v>2</v>
      </c>
      <c r="AO120" s="198">
        <v>2</v>
      </c>
      <c r="AP120" s="84">
        <v>-8</v>
      </c>
      <c r="AQ120" s="84">
        <v>167</v>
      </c>
      <c r="AR120" s="84">
        <v>453</v>
      </c>
      <c r="AS120" s="84">
        <v>78</v>
      </c>
      <c r="AT120" s="84" t="s">
        <v>1061</v>
      </c>
      <c r="AU120" s="84">
        <v>0</v>
      </c>
      <c r="AV120" s="84">
        <v>4</v>
      </c>
      <c r="AW120" s="84" t="s">
        <v>1065</v>
      </c>
      <c r="AX120" s="84">
        <v>87</v>
      </c>
      <c r="AY120" s="200">
        <v>0.20499999999999999</v>
      </c>
      <c r="AZ120" s="200">
        <v>0.27600000000000002</v>
      </c>
      <c r="BA120" s="200">
        <v>0.38500000000000001</v>
      </c>
      <c r="BB120" s="200">
        <v>0.28799999999999998</v>
      </c>
      <c r="BC120" s="84">
        <v>25</v>
      </c>
      <c r="BD120" s="84">
        <v>10</v>
      </c>
      <c r="BE120" s="84" t="s">
        <v>6405</v>
      </c>
      <c r="BF120" s="84">
        <v>656669</v>
      </c>
      <c r="BG120" s="84" t="s">
        <v>2871</v>
      </c>
      <c r="BH120" s="84" t="s">
        <v>6406</v>
      </c>
      <c r="BI120" s="84" t="s">
        <v>6407</v>
      </c>
      <c r="BJ120" s="84" t="s">
        <v>6416</v>
      </c>
      <c r="BK120" s="84" t="s">
        <v>2469</v>
      </c>
    </row>
    <row r="121" spans="1:63" s="84" customFormat="1" x14ac:dyDescent="0.3">
      <c r="A121" s="84" t="s">
        <v>226</v>
      </c>
      <c r="B121" s="84" t="s">
        <v>225</v>
      </c>
      <c r="C121" s="84" t="s">
        <v>1103</v>
      </c>
      <c r="D121" s="84">
        <v>2018</v>
      </c>
      <c r="E121" s="84">
        <v>44</v>
      </c>
      <c r="F121" s="195"/>
      <c r="G121" s="84" t="s">
        <v>1063</v>
      </c>
      <c r="H121" s="84" t="s">
        <v>249</v>
      </c>
      <c r="K121" s="84">
        <v>0.76</v>
      </c>
      <c r="L121" s="84">
        <v>0.33</v>
      </c>
      <c r="M121" s="84">
        <v>31</v>
      </c>
      <c r="N121" s="84" t="s">
        <v>1064</v>
      </c>
      <c r="O121" s="84">
        <v>46</v>
      </c>
      <c r="P121" s="84">
        <v>120</v>
      </c>
      <c r="Q121" s="84">
        <v>100</v>
      </c>
      <c r="R121" s="84">
        <v>13</v>
      </c>
      <c r="S121" s="84">
        <v>23</v>
      </c>
      <c r="T121" s="84">
        <v>1</v>
      </c>
      <c r="U121" s="84">
        <v>0</v>
      </c>
      <c r="V121" s="84">
        <v>1</v>
      </c>
      <c r="W121" s="84">
        <v>9</v>
      </c>
      <c r="X121" s="84">
        <v>3</v>
      </c>
      <c r="Y121" s="84">
        <v>1</v>
      </c>
      <c r="Z121" s="84">
        <v>18</v>
      </c>
      <c r="AA121" s="84">
        <v>17</v>
      </c>
      <c r="AB121" s="84">
        <v>0</v>
      </c>
      <c r="AC121" s="84">
        <v>1</v>
      </c>
      <c r="AD121" s="84">
        <v>1</v>
      </c>
      <c r="AE121" s="84">
        <v>1</v>
      </c>
      <c r="AF121" s="84">
        <v>2</v>
      </c>
      <c r="AG121" s="200">
        <v>0.23</v>
      </c>
      <c r="AH121" s="200">
        <v>0.34599999999999997</v>
      </c>
      <c r="AI121" s="200">
        <v>0.27800000000000002</v>
      </c>
      <c r="AJ121" s="84">
        <v>0.29799999999999999</v>
      </c>
      <c r="AK121" s="84">
        <v>36</v>
      </c>
      <c r="AL121" s="84">
        <v>14</v>
      </c>
      <c r="AM121" s="84">
        <v>13</v>
      </c>
      <c r="AN121" s="198">
        <v>2</v>
      </c>
      <c r="AO121" s="198">
        <v>2</v>
      </c>
      <c r="AP121" s="84">
        <v>-4</v>
      </c>
      <c r="AQ121" s="84">
        <v>168</v>
      </c>
      <c r="AR121" s="84">
        <v>456</v>
      </c>
      <c r="AS121" s="84">
        <v>79</v>
      </c>
      <c r="AT121" s="84" t="s">
        <v>1061</v>
      </c>
      <c r="AU121" s="84">
        <v>0</v>
      </c>
      <c r="AV121" s="84">
        <v>-5</v>
      </c>
      <c r="AW121" s="84" t="s">
        <v>1065</v>
      </c>
      <c r="AX121" s="84">
        <v>215</v>
      </c>
      <c r="AY121" s="200">
        <v>0.255</v>
      </c>
      <c r="AZ121" s="200">
        <v>0.318</v>
      </c>
      <c r="BA121" s="200">
        <v>0.33200000000000002</v>
      </c>
      <c r="BB121" s="200">
        <v>0.29399999999999998</v>
      </c>
      <c r="BC121" s="84">
        <v>63</v>
      </c>
      <c r="BD121" s="84">
        <v>19</v>
      </c>
      <c r="BE121" s="84" t="s">
        <v>1445</v>
      </c>
      <c r="BF121" s="84">
        <v>400085</v>
      </c>
      <c r="BG121" s="84" t="s">
        <v>818</v>
      </c>
      <c r="BH121" s="84" t="s">
        <v>4863</v>
      </c>
      <c r="BI121" s="84" t="s">
        <v>4188</v>
      </c>
      <c r="BJ121" s="84" t="s">
        <v>1123</v>
      </c>
      <c r="BK121" s="84" t="s">
        <v>2924</v>
      </c>
    </row>
    <row r="122" spans="1:63" s="84" customFormat="1" x14ac:dyDescent="0.3">
      <c r="A122" s="84" t="s">
        <v>905</v>
      </c>
      <c r="B122" s="84" t="s">
        <v>906</v>
      </c>
      <c r="C122" s="84" t="s">
        <v>1103</v>
      </c>
      <c r="D122" s="84">
        <v>2018</v>
      </c>
      <c r="E122" s="84">
        <v>30</v>
      </c>
      <c r="F122" s="195"/>
      <c r="G122" s="84" t="s">
        <v>1063</v>
      </c>
      <c r="H122" s="84" t="s">
        <v>249</v>
      </c>
      <c r="K122" s="84">
        <v>0.64</v>
      </c>
      <c r="L122" s="84">
        <v>0.26900000000000002</v>
      </c>
      <c r="M122" s="84">
        <v>7</v>
      </c>
      <c r="N122" s="84" t="s">
        <v>1064</v>
      </c>
      <c r="O122" s="84">
        <v>51</v>
      </c>
      <c r="P122" s="84">
        <v>129</v>
      </c>
      <c r="Q122" s="84">
        <v>115</v>
      </c>
      <c r="R122" s="84">
        <v>14</v>
      </c>
      <c r="S122" s="84">
        <v>23</v>
      </c>
      <c r="T122" s="84">
        <v>6</v>
      </c>
      <c r="U122" s="84">
        <v>0</v>
      </c>
      <c r="V122" s="84">
        <v>4</v>
      </c>
      <c r="W122" s="84">
        <v>13</v>
      </c>
      <c r="X122" s="84">
        <v>2</v>
      </c>
      <c r="Y122" s="84">
        <v>2</v>
      </c>
      <c r="Z122" s="84">
        <v>13</v>
      </c>
      <c r="AA122" s="84">
        <v>39</v>
      </c>
      <c r="AB122" s="84">
        <v>0</v>
      </c>
      <c r="AC122" s="84">
        <v>1</v>
      </c>
      <c r="AD122" s="84">
        <v>0</v>
      </c>
      <c r="AE122" s="84">
        <v>0</v>
      </c>
      <c r="AF122" s="84">
        <v>2</v>
      </c>
      <c r="AG122" s="200">
        <v>0.191</v>
      </c>
      <c r="AH122" s="200">
        <v>0.28599999999999998</v>
      </c>
      <c r="AI122" s="200">
        <v>0.37</v>
      </c>
      <c r="AJ122" s="84">
        <v>0.28999999999999998</v>
      </c>
      <c r="AK122" s="84">
        <v>37</v>
      </c>
      <c r="AL122" s="84">
        <v>13</v>
      </c>
      <c r="AM122" s="84">
        <v>12</v>
      </c>
      <c r="AN122" s="198">
        <v>2</v>
      </c>
      <c r="AO122" s="198">
        <v>2</v>
      </c>
      <c r="AP122" s="84">
        <v>-5</v>
      </c>
      <c r="AQ122" s="84">
        <v>169</v>
      </c>
      <c r="AR122" s="84">
        <v>468</v>
      </c>
      <c r="AS122" s="84">
        <v>80</v>
      </c>
      <c r="AT122" s="84" t="s">
        <v>1061</v>
      </c>
      <c r="AU122" s="84">
        <v>0.04</v>
      </c>
      <c r="AV122" s="84">
        <v>10</v>
      </c>
      <c r="AW122" s="84" t="s">
        <v>1065</v>
      </c>
      <c r="AX122" s="84">
        <v>31</v>
      </c>
      <c r="AY122" s="200">
        <v>0.115</v>
      </c>
      <c r="AZ122" s="200">
        <v>0.25800000000000001</v>
      </c>
      <c r="BA122" s="200">
        <v>0.26900000000000002</v>
      </c>
      <c r="BB122" s="200">
        <v>0.249</v>
      </c>
      <c r="BC122" s="84">
        <v>8</v>
      </c>
      <c r="BD122" s="84">
        <v>3</v>
      </c>
      <c r="BE122" s="84" t="s">
        <v>1217</v>
      </c>
      <c r="BF122" s="84">
        <v>543590</v>
      </c>
      <c r="BG122" s="84" t="s">
        <v>811</v>
      </c>
      <c r="BH122" s="84" t="s">
        <v>6410</v>
      </c>
      <c r="BI122" s="84" t="s">
        <v>6409</v>
      </c>
      <c r="BJ122" s="84" t="s">
        <v>5137</v>
      </c>
      <c r="BK122" s="84" t="s">
        <v>2887</v>
      </c>
    </row>
    <row r="123" spans="1:63" s="84" customFormat="1" x14ac:dyDescent="0.3">
      <c r="A123" s="84" t="s">
        <v>4620</v>
      </c>
      <c r="B123" s="84" t="s">
        <v>4621</v>
      </c>
      <c r="C123" s="84" t="s">
        <v>1103</v>
      </c>
      <c r="D123" s="84">
        <v>2018</v>
      </c>
      <c r="E123" s="84">
        <v>27</v>
      </c>
      <c r="F123" s="195" t="s">
        <v>1116</v>
      </c>
      <c r="G123" s="84" t="s">
        <v>1063</v>
      </c>
      <c r="H123" s="84" t="s">
        <v>249</v>
      </c>
      <c r="K123" s="84">
        <v>0.5</v>
      </c>
      <c r="L123" s="84">
        <v>0.26900000000000002</v>
      </c>
      <c r="M123" s="84">
        <v>7</v>
      </c>
      <c r="N123" s="84" t="s">
        <v>1064</v>
      </c>
      <c r="O123" s="84">
        <v>76</v>
      </c>
      <c r="P123" s="84">
        <v>188</v>
      </c>
      <c r="Q123" s="84">
        <v>173</v>
      </c>
      <c r="R123" s="84">
        <v>20</v>
      </c>
      <c r="S123" s="84">
        <v>39</v>
      </c>
      <c r="T123" s="84">
        <v>4</v>
      </c>
      <c r="U123" s="84">
        <v>2</v>
      </c>
      <c r="V123" s="84">
        <v>3</v>
      </c>
      <c r="W123" s="84">
        <v>15</v>
      </c>
      <c r="X123" s="84">
        <v>3</v>
      </c>
      <c r="Y123" s="84">
        <v>2</v>
      </c>
      <c r="Z123" s="84">
        <v>12</v>
      </c>
      <c r="AA123" s="84">
        <v>44</v>
      </c>
      <c r="AB123" s="84">
        <v>0</v>
      </c>
      <c r="AC123" s="84">
        <v>1</v>
      </c>
      <c r="AD123" s="84">
        <v>1</v>
      </c>
      <c r="AE123" s="84">
        <v>1</v>
      </c>
      <c r="AF123" s="84">
        <v>2</v>
      </c>
      <c r="AG123" s="200">
        <v>0.224</v>
      </c>
      <c r="AH123" s="200">
        <v>0.27900000000000003</v>
      </c>
      <c r="AI123" s="200">
        <v>0.33100000000000002</v>
      </c>
      <c r="AJ123" s="84">
        <v>0.27200000000000002</v>
      </c>
      <c r="AK123" s="84">
        <v>51</v>
      </c>
      <c r="AL123" s="84">
        <v>13</v>
      </c>
      <c r="AM123" s="84">
        <v>12</v>
      </c>
      <c r="AN123" s="198">
        <v>3</v>
      </c>
      <c r="AO123" s="198">
        <v>3</v>
      </c>
      <c r="AP123" s="84">
        <v>-11</v>
      </c>
      <c r="AQ123" s="84">
        <v>170</v>
      </c>
      <c r="AR123" s="84">
        <v>469</v>
      </c>
      <c r="AS123" s="84">
        <v>81</v>
      </c>
      <c r="AT123" s="84" t="s">
        <v>1061</v>
      </c>
      <c r="AU123" s="84">
        <v>0</v>
      </c>
      <c r="AV123" s="84">
        <v>2</v>
      </c>
      <c r="AW123" s="84" t="s">
        <v>1065</v>
      </c>
      <c r="AX123" s="84">
        <v>145</v>
      </c>
      <c r="AY123" s="200">
        <v>0.23499999999999999</v>
      </c>
      <c r="AZ123" s="200">
        <v>0.27800000000000002</v>
      </c>
      <c r="BA123" s="200">
        <v>0.33800000000000002</v>
      </c>
      <c r="BB123" s="200">
        <v>0.27200000000000002</v>
      </c>
      <c r="BC123" s="84">
        <v>39</v>
      </c>
      <c r="BD123" s="84">
        <v>11</v>
      </c>
      <c r="BE123" s="84" t="s">
        <v>4622</v>
      </c>
      <c r="BF123" s="84">
        <v>571681</v>
      </c>
      <c r="BG123" s="84" t="s">
        <v>817</v>
      </c>
      <c r="BH123" s="84" t="s">
        <v>3141</v>
      </c>
      <c r="BI123" s="84" t="s">
        <v>4864</v>
      </c>
      <c r="BJ123" s="84" t="s">
        <v>5131</v>
      </c>
      <c r="BK123" s="84" t="s">
        <v>2874</v>
      </c>
    </row>
    <row r="124" spans="1:63" s="84" customFormat="1" x14ac:dyDescent="0.3">
      <c r="A124" s="84" t="s">
        <v>291</v>
      </c>
      <c r="B124" s="84" t="s">
        <v>346</v>
      </c>
      <c r="C124" s="84" t="s">
        <v>1061</v>
      </c>
      <c r="D124" s="84">
        <v>2018</v>
      </c>
      <c r="E124" s="84">
        <v>27</v>
      </c>
      <c r="F124" s="195"/>
      <c r="G124" s="84" t="s">
        <v>1063</v>
      </c>
      <c r="H124" s="84" t="s">
        <v>249</v>
      </c>
      <c r="K124" s="84">
        <v>0.69</v>
      </c>
      <c r="L124" s="84">
        <v>0.26900000000000002</v>
      </c>
      <c r="M124" s="84">
        <v>7</v>
      </c>
      <c r="N124" s="84" t="s">
        <v>1064</v>
      </c>
      <c r="O124" s="84">
        <v>81</v>
      </c>
      <c r="P124" s="84">
        <v>214</v>
      </c>
      <c r="Q124" s="84">
        <v>199</v>
      </c>
      <c r="R124" s="84">
        <v>23</v>
      </c>
      <c r="S124" s="84">
        <v>43</v>
      </c>
      <c r="T124" s="84">
        <v>10</v>
      </c>
      <c r="U124" s="84">
        <v>2</v>
      </c>
      <c r="V124" s="84">
        <v>3</v>
      </c>
      <c r="W124" s="84">
        <v>19</v>
      </c>
      <c r="X124" s="84">
        <v>7</v>
      </c>
      <c r="Y124" s="84">
        <v>3</v>
      </c>
      <c r="Z124" s="84">
        <v>11</v>
      </c>
      <c r="AA124" s="84">
        <v>49</v>
      </c>
      <c r="AB124" s="84">
        <v>1</v>
      </c>
      <c r="AC124" s="84">
        <v>2</v>
      </c>
      <c r="AD124" s="84">
        <v>2</v>
      </c>
      <c r="AE124" s="84">
        <v>1</v>
      </c>
      <c r="AF124" s="84">
        <v>4</v>
      </c>
      <c r="AG124" s="200">
        <v>0.218</v>
      </c>
      <c r="AH124" s="200">
        <v>0.26300000000000001</v>
      </c>
      <c r="AI124" s="200">
        <v>0.33800000000000002</v>
      </c>
      <c r="AJ124" s="84">
        <v>0.26400000000000001</v>
      </c>
      <c r="AK124" s="84">
        <v>56</v>
      </c>
      <c r="AL124" s="84">
        <v>13</v>
      </c>
      <c r="AM124" s="84">
        <v>12</v>
      </c>
      <c r="AN124" s="198">
        <v>4</v>
      </c>
      <c r="AO124" s="198">
        <v>4</v>
      </c>
      <c r="AP124" s="84">
        <v>-14</v>
      </c>
      <c r="AQ124" s="84">
        <v>172</v>
      </c>
      <c r="AR124" s="84">
        <v>475</v>
      </c>
      <c r="AS124" s="84">
        <v>82</v>
      </c>
      <c r="AT124" s="84" t="s">
        <v>1061</v>
      </c>
      <c r="AU124" s="84">
        <v>0.01</v>
      </c>
      <c r="AV124" s="84">
        <v>2</v>
      </c>
      <c r="AW124" s="84" t="s">
        <v>1065</v>
      </c>
      <c r="AX124" s="84">
        <v>178</v>
      </c>
      <c r="AY124" s="200">
        <v>0.20200000000000001</v>
      </c>
      <c r="AZ124" s="200">
        <v>0.24299999999999999</v>
      </c>
      <c r="BA124" s="200">
        <v>0.35699999999999998</v>
      </c>
      <c r="BB124" s="200">
        <v>0.25900000000000001</v>
      </c>
      <c r="BC124" s="84">
        <v>46</v>
      </c>
      <c r="BD124" s="84">
        <v>11</v>
      </c>
      <c r="BE124" s="84" t="s">
        <v>3203</v>
      </c>
      <c r="BF124" s="84">
        <v>542454</v>
      </c>
      <c r="BG124" s="84" t="s">
        <v>3992</v>
      </c>
      <c r="BH124" s="84" t="s">
        <v>2705</v>
      </c>
      <c r="BI124" s="84" t="s">
        <v>4811</v>
      </c>
      <c r="BJ124" s="84" t="s">
        <v>4207</v>
      </c>
      <c r="BK124" s="84" t="s">
        <v>2874</v>
      </c>
    </row>
    <row r="125" spans="1:63" s="84" customFormat="1" x14ac:dyDescent="0.3">
      <c r="A125" s="84" t="s">
        <v>192</v>
      </c>
      <c r="B125" s="84" t="s">
        <v>38</v>
      </c>
      <c r="C125" s="84" t="s">
        <v>1065</v>
      </c>
      <c r="D125" s="84">
        <v>2018</v>
      </c>
      <c r="E125" s="84">
        <v>37</v>
      </c>
      <c r="F125" s="195"/>
      <c r="G125" s="84" t="s">
        <v>1063</v>
      </c>
      <c r="H125" s="84" t="s">
        <v>249</v>
      </c>
      <c r="K125" s="84">
        <v>0.62</v>
      </c>
      <c r="L125" s="84">
        <v>0.26900000000000002</v>
      </c>
      <c r="M125" s="84">
        <v>7</v>
      </c>
      <c r="N125" s="84" t="s">
        <v>1064</v>
      </c>
      <c r="O125" s="84">
        <v>34</v>
      </c>
      <c r="P125" s="84">
        <v>94</v>
      </c>
      <c r="Q125" s="84">
        <v>81</v>
      </c>
      <c r="R125" s="84">
        <v>10</v>
      </c>
      <c r="S125" s="84">
        <v>18</v>
      </c>
      <c r="T125" s="84">
        <v>3</v>
      </c>
      <c r="U125" s="84">
        <v>0</v>
      </c>
      <c r="V125" s="84">
        <v>3</v>
      </c>
      <c r="W125" s="84">
        <v>10</v>
      </c>
      <c r="X125" s="84">
        <v>1</v>
      </c>
      <c r="Y125" s="84">
        <v>0</v>
      </c>
      <c r="Z125" s="84">
        <v>11</v>
      </c>
      <c r="AA125" s="84">
        <v>24</v>
      </c>
      <c r="AB125" s="84">
        <v>0</v>
      </c>
      <c r="AC125" s="84">
        <v>1</v>
      </c>
      <c r="AD125" s="84">
        <v>0</v>
      </c>
      <c r="AE125" s="84">
        <v>1</v>
      </c>
      <c r="AF125" s="84">
        <v>2</v>
      </c>
      <c r="AG125" s="200">
        <v>0.214</v>
      </c>
      <c r="AH125" s="200">
        <v>0.313</v>
      </c>
      <c r="AI125" s="200">
        <v>0.35799999999999998</v>
      </c>
      <c r="AJ125" s="84">
        <v>0.30199999999999999</v>
      </c>
      <c r="AK125" s="84">
        <v>28</v>
      </c>
      <c r="AL125" s="84">
        <v>12</v>
      </c>
      <c r="AM125" s="84">
        <v>11</v>
      </c>
      <c r="AN125" s="198">
        <v>2</v>
      </c>
      <c r="AO125" s="198">
        <v>2</v>
      </c>
      <c r="AP125" s="84">
        <v>-3</v>
      </c>
      <c r="AQ125" s="84">
        <v>174</v>
      </c>
      <c r="AR125" s="84">
        <v>486</v>
      </c>
      <c r="AS125" s="84">
        <v>83</v>
      </c>
      <c r="AT125" s="84" t="s">
        <v>1061</v>
      </c>
      <c r="AU125" s="84">
        <v>-0.02</v>
      </c>
      <c r="AV125" s="84">
        <v>0</v>
      </c>
      <c r="AW125" s="84" t="s">
        <v>1065</v>
      </c>
      <c r="AX125" s="84">
        <v>69</v>
      </c>
      <c r="AY125" s="200">
        <v>0.26200000000000001</v>
      </c>
      <c r="AZ125" s="200">
        <v>0.30399999999999999</v>
      </c>
      <c r="BA125" s="200">
        <v>0.43099999999999999</v>
      </c>
      <c r="BB125" s="200">
        <v>0.318</v>
      </c>
      <c r="BC125" s="84">
        <v>22</v>
      </c>
      <c r="BD125" s="84">
        <v>12</v>
      </c>
      <c r="BE125" s="84" t="s">
        <v>1461</v>
      </c>
      <c r="BF125" s="84">
        <v>430605</v>
      </c>
      <c r="BG125" s="84" t="s">
        <v>2663</v>
      </c>
      <c r="BH125" s="84" t="s">
        <v>2659</v>
      </c>
      <c r="BI125" s="84" t="s">
        <v>1195</v>
      </c>
      <c r="BJ125" s="84" t="s">
        <v>1215</v>
      </c>
      <c r="BK125" s="84" t="s">
        <v>2924</v>
      </c>
    </row>
    <row r="126" spans="1:63" s="84" customFormat="1" x14ac:dyDescent="0.3">
      <c r="A126" s="84" t="s">
        <v>6411</v>
      </c>
      <c r="B126" s="84" t="s">
        <v>482</v>
      </c>
      <c r="C126" s="84" t="s">
        <v>1065</v>
      </c>
      <c r="D126" s="84">
        <v>2018</v>
      </c>
      <c r="E126" s="84">
        <v>23</v>
      </c>
      <c r="F126" s="195" t="s">
        <v>1111</v>
      </c>
      <c r="G126" s="84" t="s">
        <v>1063</v>
      </c>
      <c r="H126" s="84" t="s">
        <v>249</v>
      </c>
      <c r="K126" s="84">
        <v>0.35</v>
      </c>
      <c r="L126" s="84">
        <v>0.26900000000000002</v>
      </c>
      <c r="M126" s="84">
        <v>7</v>
      </c>
      <c r="N126" s="84" t="s">
        <v>1064</v>
      </c>
      <c r="O126" s="84">
        <v>67</v>
      </c>
      <c r="P126" s="84">
        <v>131</v>
      </c>
      <c r="Q126" s="84">
        <v>112</v>
      </c>
      <c r="R126" s="84">
        <v>10</v>
      </c>
      <c r="S126" s="84">
        <v>19</v>
      </c>
      <c r="T126" s="84">
        <v>4</v>
      </c>
      <c r="U126" s="84">
        <v>2</v>
      </c>
      <c r="V126" s="84">
        <v>4</v>
      </c>
      <c r="W126" s="84">
        <v>10</v>
      </c>
      <c r="X126" s="84">
        <v>3</v>
      </c>
      <c r="Y126" s="84">
        <v>1</v>
      </c>
      <c r="Z126" s="84">
        <v>16</v>
      </c>
      <c r="AA126" s="84">
        <v>36</v>
      </c>
      <c r="AB126" s="84">
        <v>1</v>
      </c>
      <c r="AC126" s="84">
        <v>2</v>
      </c>
      <c r="AD126" s="84">
        <v>1</v>
      </c>
      <c r="AE126" s="84">
        <v>0</v>
      </c>
      <c r="AF126" s="84">
        <v>2</v>
      </c>
      <c r="AG126" s="200">
        <v>0.17100000000000001</v>
      </c>
      <c r="AH126" s="200">
        <v>0.28299999999999997</v>
      </c>
      <c r="AI126" s="200">
        <v>0.34499999999999997</v>
      </c>
      <c r="AJ126" s="84">
        <v>0.28199999999999997</v>
      </c>
      <c r="AK126" s="84">
        <v>37</v>
      </c>
      <c r="AL126" s="84">
        <v>12</v>
      </c>
      <c r="AM126" s="84">
        <v>11</v>
      </c>
      <c r="AN126" s="198">
        <v>1</v>
      </c>
      <c r="AO126" s="198">
        <v>1</v>
      </c>
      <c r="AP126" s="84">
        <v>-6</v>
      </c>
      <c r="AQ126" s="84">
        <v>177</v>
      </c>
      <c r="AR126" s="84">
        <v>492</v>
      </c>
      <c r="AS126" s="84">
        <v>84</v>
      </c>
      <c r="AT126" s="84" t="s">
        <v>1061</v>
      </c>
      <c r="AU126" s="84">
        <v>0.04</v>
      </c>
      <c r="AV126" s="84">
        <v>8</v>
      </c>
      <c r="AW126" s="84" t="s">
        <v>1065</v>
      </c>
      <c r="AX126" s="84">
        <v>55</v>
      </c>
      <c r="AY126" s="200">
        <v>0.106</v>
      </c>
      <c r="AZ126" s="200">
        <v>0.23599999999999999</v>
      </c>
      <c r="BA126" s="200">
        <v>0.27700000000000002</v>
      </c>
      <c r="BB126" s="200">
        <v>0.23699999999999999</v>
      </c>
      <c r="BC126" s="84">
        <v>13</v>
      </c>
      <c r="BD126" s="84">
        <v>4</v>
      </c>
      <c r="BE126" s="84" t="s">
        <v>6412</v>
      </c>
      <c r="BF126" s="84">
        <v>621446</v>
      </c>
      <c r="BG126" s="84" t="s">
        <v>2892</v>
      </c>
      <c r="BH126" s="84" t="s">
        <v>6408</v>
      </c>
      <c r="BI126" s="84" t="s">
        <v>6396</v>
      </c>
      <c r="BJ126" s="84" t="s">
        <v>6413</v>
      </c>
      <c r="BK126" s="84" t="s">
        <v>2816</v>
      </c>
    </row>
    <row r="127" spans="1:63" s="84" customFormat="1" x14ac:dyDescent="0.3">
      <c r="A127" s="84" t="s">
        <v>6414</v>
      </c>
      <c r="B127" s="84" t="s">
        <v>122</v>
      </c>
      <c r="C127" s="84" t="s">
        <v>1103</v>
      </c>
      <c r="D127" s="84">
        <v>2018</v>
      </c>
      <c r="E127" s="84">
        <v>21</v>
      </c>
      <c r="F127" s="195" t="s">
        <v>1567</v>
      </c>
      <c r="G127" s="84" t="s">
        <v>1063</v>
      </c>
      <c r="H127" s="84" t="s">
        <v>249</v>
      </c>
      <c r="K127" s="84">
        <v>0.2</v>
      </c>
      <c r="L127" s="84">
        <v>0.26900000000000002</v>
      </c>
      <c r="M127" s="84">
        <v>7</v>
      </c>
      <c r="N127" s="84" t="s">
        <v>1064</v>
      </c>
      <c r="O127" s="84">
        <v>76</v>
      </c>
      <c r="P127" s="84">
        <v>150</v>
      </c>
      <c r="Q127" s="84">
        <v>133</v>
      </c>
      <c r="R127" s="84">
        <v>14</v>
      </c>
      <c r="S127" s="84">
        <v>26</v>
      </c>
      <c r="T127" s="84">
        <v>5</v>
      </c>
      <c r="U127" s="84">
        <v>1</v>
      </c>
      <c r="V127" s="84">
        <v>3</v>
      </c>
      <c r="W127" s="84">
        <v>11</v>
      </c>
      <c r="X127" s="84">
        <v>3</v>
      </c>
      <c r="Y127" s="84">
        <v>2</v>
      </c>
      <c r="Z127" s="84">
        <v>15</v>
      </c>
      <c r="AA127" s="84">
        <v>35</v>
      </c>
      <c r="AB127" s="84">
        <v>0</v>
      </c>
      <c r="AC127" s="84">
        <v>1</v>
      </c>
      <c r="AD127" s="84">
        <v>1</v>
      </c>
      <c r="AE127" s="84">
        <v>1</v>
      </c>
      <c r="AF127" s="84">
        <v>4</v>
      </c>
      <c r="AG127" s="200">
        <v>0.19900000000000001</v>
      </c>
      <c r="AH127" s="200">
        <v>0.28199999999999997</v>
      </c>
      <c r="AI127" s="200">
        <v>0.33</v>
      </c>
      <c r="AJ127" s="84">
        <v>0.27500000000000002</v>
      </c>
      <c r="AK127" s="84">
        <v>41</v>
      </c>
      <c r="AL127" s="84">
        <v>12</v>
      </c>
      <c r="AM127" s="84">
        <v>11</v>
      </c>
      <c r="AN127" s="198">
        <v>1</v>
      </c>
      <c r="AO127" s="198">
        <v>1</v>
      </c>
      <c r="AP127" s="84">
        <v>-8</v>
      </c>
      <c r="AQ127" s="84">
        <v>178</v>
      </c>
      <c r="AR127" s="84">
        <v>493</v>
      </c>
      <c r="AS127" s="84">
        <v>85</v>
      </c>
      <c r="AT127" s="84" t="s">
        <v>1061</v>
      </c>
      <c r="AU127" s="84">
        <v>0.03</v>
      </c>
      <c r="AV127" s="84">
        <v>9</v>
      </c>
      <c r="AW127" s="84" t="s">
        <v>1065</v>
      </c>
      <c r="AX127" s="84">
        <v>25</v>
      </c>
      <c r="AY127" s="200">
        <v>0.17399999999999999</v>
      </c>
      <c r="AZ127" s="200">
        <v>0.24</v>
      </c>
      <c r="BA127" s="200">
        <v>0.30399999999999999</v>
      </c>
      <c r="BB127" s="200">
        <v>0.24399999999999999</v>
      </c>
      <c r="BC127" s="84">
        <v>6</v>
      </c>
      <c r="BD127" s="84">
        <v>2</v>
      </c>
      <c r="BE127" s="84" t="s">
        <v>6415</v>
      </c>
      <c r="BF127" s="84">
        <v>657077</v>
      </c>
      <c r="BG127" s="84" t="s">
        <v>2871</v>
      </c>
      <c r="BH127" s="84" t="s">
        <v>6416</v>
      </c>
      <c r="BI127" s="84" t="s">
        <v>6417</v>
      </c>
      <c r="BJ127" s="84" t="s">
        <v>6418</v>
      </c>
      <c r="BK127" s="84" t="s">
        <v>2816</v>
      </c>
    </row>
    <row r="128" spans="1:63" s="84" customFormat="1" x14ac:dyDescent="0.3">
      <c r="A128" s="84" t="s">
        <v>4128</v>
      </c>
      <c r="B128" s="84" t="s">
        <v>4129</v>
      </c>
      <c r="C128" s="84" t="s">
        <v>1065</v>
      </c>
      <c r="D128" s="84">
        <v>2018</v>
      </c>
      <c r="E128" s="84">
        <v>27</v>
      </c>
      <c r="F128" s="195" t="s">
        <v>1104</v>
      </c>
      <c r="G128" s="84" t="s">
        <v>1063</v>
      </c>
      <c r="H128" s="84" t="s">
        <v>249</v>
      </c>
      <c r="K128" s="84">
        <v>0.37</v>
      </c>
      <c r="L128" s="84">
        <v>0.26900000000000002</v>
      </c>
      <c r="M128" s="84">
        <v>7</v>
      </c>
      <c r="N128" s="84" t="s">
        <v>1064</v>
      </c>
      <c r="O128" s="84">
        <v>57</v>
      </c>
      <c r="P128" s="84">
        <v>143</v>
      </c>
      <c r="Q128" s="84">
        <v>131</v>
      </c>
      <c r="R128" s="84">
        <v>14</v>
      </c>
      <c r="S128" s="84">
        <v>28</v>
      </c>
      <c r="T128" s="84">
        <v>5</v>
      </c>
      <c r="U128" s="84">
        <v>1</v>
      </c>
      <c r="V128" s="84">
        <v>4</v>
      </c>
      <c r="W128" s="84">
        <v>11</v>
      </c>
      <c r="X128" s="84">
        <v>2</v>
      </c>
      <c r="Y128" s="84">
        <v>1</v>
      </c>
      <c r="Z128" s="84">
        <v>10</v>
      </c>
      <c r="AA128" s="84">
        <v>38</v>
      </c>
      <c r="AB128" s="84">
        <v>1</v>
      </c>
      <c r="AC128" s="84">
        <v>1</v>
      </c>
      <c r="AD128" s="84">
        <v>0</v>
      </c>
      <c r="AE128" s="84">
        <v>1</v>
      </c>
      <c r="AF128" s="84">
        <v>3</v>
      </c>
      <c r="AG128" s="200">
        <v>0.20899999999999999</v>
      </c>
      <c r="AH128" s="200">
        <v>0.27100000000000002</v>
      </c>
      <c r="AI128" s="200">
        <v>0.34699999999999998</v>
      </c>
      <c r="AJ128" s="84">
        <v>0.27300000000000002</v>
      </c>
      <c r="AK128" s="84">
        <v>39</v>
      </c>
      <c r="AL128" s="84">
        <v>11</v>
      </c>
      <c r="AM128" s="84">
        <v>10</v>
      </c>
      <c r="AN128" s="198">
        <v>2</v>
      </c>
      <c r="AO128" s="198">
        <v>2</v>
      </c>
      <c r="AP128" s="84">
        <v>-8</v>
      </c>
      <c r="AQ128" s="84">
        <v>180</v>
      </c>
      <c r="AR128" s="84">
        <v>509</v>
      </c>
      <c r="AS128" s="84">
        <v>86</v>
      </c>
      <c r="AT128" s="84" t="s">
        <v>1061</v>
      </c>
      <c r="AU128" s="84">
        <v>-0.03</v>
      </c>
      <c r="AV128" s="84">
        <v>1</v>
      </c>
      <c r="AW128" s="84" t="s">
        <v>1065</v>
      </c>
      <c r="AX128" s="84">
        <v>73</v>
      </c>
      <c r="AY128" s="200">
        <v>0.23499999999999999</v>
      </c>
      <c r="AZ128" s="200">
        <v>0.28799999999999998</v>
      </c>
      <c r="BA128" s="200">
        <v>0.39700000000000002</v>
      </c>
      <c r="BB128" s="200">
        <v>0.29899999999999999</v>
      </c>
      <c r="BC128" s="84">
        <v>22</v>
      </c>
      <c r="BD128" s="84">
        <v>10</v>
      </c>
      <c r="BE128" s="84" t="s">
        <v>6419</v>
      </c>
      <c r="BF128" s="84">
        <v>607776</v>
      </c>
      <c r="BG128" s="84" t="s">
        <v>785</v>
      </c>
      <c r="BH128" s="84" t="s">
        <v>6420</v>
      </c>
      <c r="BI128" s="84" t="s">
        <v>6421</v>
      </c>
      <c r="BJ128" s="84" t="s">
        <v>6440</v>
      </c>
      <c r="BK128" s="84" t="s">
        <v>2874</v>
      </c>
    </row>
    <row r="129" spans="1:63" s="84" customFormat="1" x14ac:dyDescent="0.3">
      <c r="A129" s="84" t="s">
        <v>531</v>
      </c>
      <c r="B129" s="84" t="s">
        <v>439</v>
      </c>
      <c r="C129" s="84" t="s">
        <v>1103</v>
      </c>
      <c r="D129" s="84">
        <v>2018</v>
      </c>
      <c r="E129" s="84">
        <v>29</v>
      </c>
      <c r="F129" s="195"/>
      <c r="G129" s="84" t="s">
        <v>1063</v>
      </c>
      <c r="H129" s="84" t="s">
        <v>249</v>
      </c>
      <c r="K129" s="84">
        <v>0.68</v>
      </c>
      <c r="L129" s="84">
        <v>0.26900000000000002</v>
      </c>
      <c r="M129" s="84">
        <v>7</v>
      </c>
      <c r="N129" s="84" t="s">
        <v>1064</v>
      </c>
      <c r="O129" s="84">
        <v>80</v>
      </c>
      <c r="P129" s="84">
        <v>190</v>
      </c>
      <c r="Q129" s="84">
        <v>177</v>
      </c>
      <c r="R129" s="84">
        <v>18</v>
      </c>
      <c r="S129" s="84">
        <v>40</v>
      </c>
      <c r="T129" s="84">
        <v>7</v>
      </c>
      <c r="U129" s="84">
        <v>1</v>
      </c>
      <c r="V129" s="84">
        <v>2</v>
      </c>
      <c r="W129" s="84">
        <v>17</v>
      </c>
      <c r="X129" s="84">
        <v>4</v>
      </c>
      <c r="Y129" s="84">
        <v>1</v>
      </c>
      <c r="Z129" s="84">
        <v>10</v>
      </c>
      <c r="AA129" s="84">
        <v>37</v>
      </c>
      <c r="AB129" s="84">
        <v>1</v>
      </c>
      <c r="AC129" s="84">
        <v>1</v>
      </c>
      <c r="AD129" s="84">
        <v>1</v>
      </c>
      <c r="AE129" s="84">
        <v>1</v>
      </c>
      <c r="AF129" s="84">
        <v>4</v>
      </c>
      <c r="AG129" s="200">
        <v>0.22600000000000001</v>
      </c>
      <c r="AH129" s="200">
        <v>0.26600000000000001</v>
      </c>
      <c r="AI129" s="200">
        <v>0.318</v>
      </c>
      <c r="AJ129" s="84">
        <v>0.25900000000000001</v>
      </c>
      <c r="AK129" s="84">
        <v>49</v>
      </c>
      <c r="AL129" s="84">
        <v>11</v>
      </c>
      <c r="AM129" s="84">
        <v>10</v>
      </c>
      <c r="AN129" s="198">
        <v>3</v>
      </c>
      <c r="AO129" s="198">
        <v>3</v>
      </c>
      <c r="AP129" s="84">
        <v>-14</v>
      </c>
      <c r="AQ129" s="84">
        <v>181</v>
      </c>
      <c r="AR129" s="84">
        <v>514</v>
      </c>
      <c r="AS129" s="84">
        <v>87</v>
      </c>
      <c r="AT129" s="84" t="s">
        <v>1061</v>
      </c>
      <c r="AU129" s="84">
        <v>-0.01</v>
      </c>
      <c r="AV129" s="84">
        <v>-1</v>
      </c>
      <c r="AW129" s="84" t="s">
        <v>1065</v>
      </c>
      <c r="AX129" s="84">
        <v>176</v>
      </c>
      <c r="AY129" s="200">
        <v>0.23799999999999999</v>
      </c>
      <c r="AZ129" s="200">
        <v>0.26900000000000002</v>
      </c>
      <c r="BA129" s="200">
        <v>0.35099999999999998</v>
      </c>
      <c r="BB129" s="200">
        <v>0.27</v>
      </c>
      <c r="BC129" s="84">
        <v>48</v>
      </c>
      <c r="BD129" s="84">
        <v>12</v>
      </c>
      <c r="BE129" s="84" t="s">
        <v>1346</v>
      </c>
      <c r="BF129" s="84">
        <v>506560</v>
      </c>
      <c r="BG129" s="84" t="s">
        <v>817</v>
      </c>
      <c r="BH129" s="84" t="s">
        <v>2654</v>
      </c>
      <c r="BI129" s="84" t="s">
        <v>3199</v>
      </c>
      <c r="BJ129" s="84" t="s">
        <v>4162</v>
      </c>
      <c r="BK129" s="84" t="s">
        <v>2931</v>
      </c>
    </row>
    <row r="130" spans="1:63" s="84" customFormat="1" x14ac:dyDescent="0.3">
      <c r="A130" s="84" t="s">
        <v>87</v>
      </c>
      <c r="B130" s="84" t="s">
        <v>86</v>
      </c>
      <c r="C130" s="84" t="s">
        <v>1103</v>
      </c>
      <c r="D130" s="84">
        <v>2018</v>
      </c>
      <c r="E130" s="84">
        <v>34</v>
      </c>
      <c r="F130" s="195"/>
      <c r="G130" s="84" t="s">
        <v>1063</v>
      </c>
      <c r="H130" s="84" t="s">
        <v>249</v>
      </c>
      <c r="K130" s="84">
        <v>0.68</v>
      </c>
      <c r="L130" s="84">
        <v>0.26900000000000002</v>
      </c>
      <c r="M130" s="84">
        <v>7</v>
      </c>
      <c r="N130" s="84" t="s">
        <v>1064</v>
      </c>
      <c r="O130" s="84">
        <v>43</v>
      </c>
      <c r="P130" s="84">
        <v>113</v>
      </c>
      <c r="Q130" s="84">
        <v>100</v>
      </c>
      <c r="R130" s="84">
        <v>13</v>
      </c>
      <c r="S130" s="84">
        <v>21</v>
      </c>
      <c r="T130" s="84">
        <v>3</v>
      </c>
      <c r="U130" s="84">
        <v>1</v>
      </c>
      <c r="V130" s="84">
        <v>2</v>
      </c>
      <c r="W130" s="84">
        <v>11</v>
      </c>
      <c r="X130" s="84">
        <v>2</v>
      </c>
      <c r="Y130" s="84">
        <v>1</v>
      </c>
      <c r="Z130" s="84">
        <v>10</v>
      </c>
      <c r="AA130" s="84">
        <v>26</v>
      </c>
      <c r="AB130" s="84">
        <v>1</v>
      </c>
      <c r="AC130" s="84">
        <v>1</v>
      </c>
      <c r="AD130" s="84">
        <v>1</v>
      </c>
      <c r="AE130" s="84">
        <v>1</v>
      </c>
      <c r="AF130" s="84">
        <v>2</v>
      </c>
      <c r="AG130" s="200">
        <v>0.215</v>
      </c>
      <c r="AH130" s="200">
        <v>0.29199999999999998</v>
      </c>
      <c r="AI130" s="200">
        <v>0.33600000000000002</v>
      </c>
      <c r="AJ130" s="84">
        <v>0.28199999999999997</v>
      </c>
      <c r="AK130" s="84">
        <v>32</v>
      </c>
      <c r="AL130" s="84">
        <v>11</v>
      </c>
      <c r="AM130" s="84">
        <v>10</v>
      </c>
      <c r="AN130" s="198">
        <v>2</v>
      </c>
      <c r="AO130" s="198">
        <v>2</v>
      </c>
      <c r="AP130" s="84">
        <v>-6</v>
      </c>
      <c r="AQ130" s="84">
        <v>186</v>
      </c>
      <c r="AR130" s="84">
        <v>521</v>
      </c>
      <c r="AS130" s="84">
        <v>88</v>
      </c>
      <c r="AT130" s="84" t="s">
        <v>1061</v>
      </c>
      <c r="AU130" s="84">
        <v>0.06</v>
      </c>
      <c r="AV130" s="84">
        <v>7</v>
      </c>
      <c r="AW130" s="84" t="s">
        <v>1065</v>
      </c>
      <c r="AX130" s="84">
        <v>70</v>
      </c>
      <c r="AY130" s="200">
        <v>0.19400000000000001</v>
      </c>
      <c r="AZ130" s="200">
        <v>0.224</v>
      </c>
      <c r="BA130" s="200">
        <v>0.32300000000000001</v>
      </c>
      <c r="BB130" s="200">
        <v>0.223</v>
      </c>
      <c r="BC130" s="84">
        <v>16</v>
      </c>
      <c r="BD130" s="84">
        <v>3</v>
      </c>
      <c r="BE130" s="84" t="s">
        <v>1439</v>
      </c>
      <c r="BF130" s="84">
        <v>457477</v>
      </c>
      <c r="BG130" s="84" t="s">
        <v>818</v>
      </c>
      <c r="BH130" s="84" t="s">
        <v>1208</v>
      </c>
      <c r="BI130" s="84" t="s">
        <v>4165</v>
      </c>
      <c r="BJ130" s="84" t="s">
        <v>6422</v>
      </c>
      <c r="BK130" s="84" t="s">
        <v>2879</v>
      </c>
    </row>
    <row r="131" spans="1:63" s="84" customFormat="1" x14ac:dyDescent="0.3">
      <c r="A131" s="84" t="s">
        <v>4613</v>
      </c>
      <c r="B131" s="84" t="s">
        <v>55</v>
      </c>
      <c r="C131" s="84" t="s">
        <v>1065</v>
      </c>
      <c r="D131" s="84">
        <v>2018</v>
      </c>
      <c r="E131" s="84">
        <v>29</v>
      </c>
      <c r="F131" s="195"/>
      <c r="G131" s="84" t="s">
        <v>1063</v>
      </c>
      <c r="H131" s="84" t="s">
        <v>249</v>
      </c>
      <c r="K131" s="84">
        <v>0.53</v>
      </c>
      <c r="L131" s="84">
        <v>0.26900000000000002</v>
      </c>
      <c r="M131" s="84">
        <v>7</v>
      </c>
      <c r="N131" s="84" t="s">
        <v>1064</v>
      </c>
      <c r="O131" s="84">
        <v>47</v>
      </c>
      <c r="P131" s="84">
        <v>122</v>
      </c>
      <c r="Q131" s="84">
        <v>111</v>
      </c>
      <c r="R131" s="84">
        <v>13</v>
      </c>
      <c r="S131" s="84">
        <v>23</v>
      </c>
      <c r="T131" s="84">
        <v>5</v>
      </c>
      <c r="U131" s="84">
        <v>1</v>
      </c>
      <c r="V131" s="84">
        <v>4</v>
      </c>
      <c r="W131" s="84">
        <v>13</v>
      </c>
      <c r="X131" s="84">
        <v>1</v>
      </c>
      <c r="Y131" s="84">
        <v>1</v>
      </c>
      <c r="Z131" s="84">
        <v>9</v>
      </c>
      <c r="AA131" s="84">
        <v>32</v>
      </c>
      <c r="AB131" s="84">
        <v>0</v>
      </c>
      <c r="AC131" s="84">
        <v>1</v>
      </c>
      <c r="AD131" s="84">
        <v>1</v>
      </c>
      <c r="AE131" s="84">
        <v>1</v>
      </c>
      <c r="AF131" s="84">
        <v>2</v>
      </c>
      <c r="AG131" s="200">
        <v>0.19700000000000001</v>
      </c>
      <c r="AH131" s="200">
        <v>0.26700000000000002</v>
      </c>
      <c r="AI131" s="200">
        <v>0.36599999999999999</v>
      </c>
      <c r="AJ131" s="84">
        <v>0.27700000000000002</v>
      </c>
      <c r="AK131" s="84">
        <v>34</v>
      </c>
      <c r="AL131" s="84">
        <v>11</v>
      </c>
      <c r="AM131" s="84">
        <v>10</v>
      </c>
      <c r="AN131" s="198">
        <v>2</v>
      </c>
      <c r="AO131" s="198">
        <v>2</v>
      </c>
      <c r="AP131" s="84">
        <v>-7</v>
      </c>
      <c r="AQ131" s="84">
        <v>187</v>
      </c>
      <c r="AR131" s="84">
        <v>527</v>
      </c>
      <c r="AS131" s="84">
        <v>89</v>
      </c>
      <c r="AT131" s="84" t="s">
        <v>1061</v>
      </c>
      <c r="AU131" s="84">
        <v>0.01</v>
      </c>
      <c r="AV131" s="84">
        <v>6</v>
      </c>
      <c r="AW131" s="84" t="s">
        <v>1065</v>
      </c>
      <c r="AX131" s="84">
        <v>36</v>
      </c>
      <c r="AY131" s="200">
        <v>0.182</v>
      </c>
      <c r="AZ131" s="200">
        <v>0.25</v>
      </c>
      <c r="BA131" s="200">
        <v>0.36399999999999999</v>
      </c>
      <c r="BB131" s="200">
        <v>0.26900000000000002</v>
      </c>
      <c r="BC131" s="84">
        <v>10</v>
      </c>
      <c r="BD131" s="84">
        <v>4</v>
      </c>
      <c r="BE131" s="84" t="s">
        <v>5132</v>
      </c>
      <c r="BF131" s="84">
        <v>518649</v>
      </c>
      <c r="BG131" s="84" t="s">
        <v>813</v>
      </c>
      <c r="BH131" s="84" t="s">
        <v>5087</v>
      </c>
      <c r="BI131" s="84" t="s">
        <v>4889</v>
      </c>
      <c r="BJ131" s="84" t="s">
        <v>6400</v>
      </c>
      <c r="BK131" s="84" t="s">
        <v>2931</v>
      </c>
    </row>
    <row r="132" spans="1:63" s="84" customFormat="1" x14ac:dyDescent="0.3">
      <c r="A132" s="84" t="s">
        <v>923</v>
      </c>
      <c r="B132" s="84" t="s">
        <v>68</v>
      </c>
      <c r="C132" s="84" t="s">
        <v>1065</v>
      </c>
      <c r="D132" s="84">
        <v>2018</v>
      </c>
      <c r="E132" s="84">
        <v>31</v>
      </c>
      <c r="F132" s="195"/>
      <c r="G132" s="84" t="s">
        <v>1063</v>
      </c>
      <c r="H132" s="84" t="s">
        <v>249</v>
      </c>
      <c r="K132" s="84">
        <v>0.55000000000000004</v>
      </c>
      <c r="L132" s="84">
        <v>0.26900000000000002</v>
      </c>
      <c r="M132" s="84">
        <v>7</v>
      </c>
      <c r="N132" s="84" t="s">
        <v>1064</v>
      </c>
      <c r="O132" s="84">
        <v>45</v>
      </c>
      <c r="P132" s="84">
        <v>111</v>
      </c>
      <c r="Q132" s="84">
        <v>99</v>
      </c>
      <c r="R132" s="84">
        <v>11</v>
      </c>
      <c r="S132" s="84">
        <v>21</v>
      </c>
      <c r="T132" s="84">
        <v>5</v>
      </c>
      <c r="U132" s="84">
        <v>0</v>
      </c>
      <c r="V132" s="84">
        <v>3</v>
      </c>
      <c r="W132" s="84">
        <v>10</v>
      </c>
      <c r="X132" s="84">
        <v>2</v>
      </c>
      <c r="Y132" s="84">
        <v>1</v>
      </c>
      <c r="Z132" s="84">
        <v>8</v>
      </c>
      <c r="AA132" s="84">
        <v>26</v>
      </c>
      <c r="AB132" s="84">
        <v>1</v>
      </c>
      <c r="AC132" s="84">
        <v>2</v>
      </c>
      <c r="AD132" s="84">
        <v>0</v>
      </c>
      <c r="AE132" s="84">
        <v>1</v>
      </c>
      <c r="AF132" s="84">
        <v>2</v>
      </c>
      <c r="AG132" s="200">
        <v>0.21099999999999999</v>
      </c>
      <c r="AH132" s="200">
        <v>0.28599999999999998</v>
      </c>
      <c r="AI132" s="200">
        <v>0.34499999999999997</v>
      </c>
      <c r="AJ132" s="84">
        <v>0.28100000000000003</v>
      </c>
      <c r="AK132" s="84">
        <v>31</v>
      </c>
      <c r="AL132" s="84">
        <v>11</v>
      </c>
      <c r="AM132" s="84">
        <v>10</v>
      </c>
      <c r="AN132" s="198">
        <v>2</v>
      </c>
      <c r="AO132" s="198">
        <v>2</v>
      </c>
      <c r="AP132" s="84">
        <v>-5</v>
      </c>
      <c r="AQ132" s="84">
        <v>188</v>
      </c>
      <c r="AR132" s="84">
        <v>528</v>
      </c>
      <c r="AS132" s="84">
        <v>90</v>
      </c>
      <c r="AT132" s="84" t="s">
        <v>1061</v>
      </c>
      <c r="AU132" s="84">
        <v>0.03</v>
      </c>
      <c r="AV132" s="84">
        <v>7</v>
      </c>
      <c r="AW132" s="84" t="s">
        <v>1065</v>
      </c>
      <c r="AX132" s="84">
        <v>48</v>
      </c>
      <c r="AY132" s="200">
        <v>0.122</v>
      </c>
      <c r="AZ132" s="200">
        <v>0.25</v>
      </c>
      <c r="BA132" s="200">
        <v>0.29299999999999998</v>
      </c>
      <c r="BB132" s="200">
        <v>0.25</v>
      </c>
      <c r="BC132" s="84">
        <v>12</v>
      </c>
      <c r="BD132" s="84">
        <v>4</v>
      </c>
      <c r="BE132" s="84" t="s">
        <v>1246</v>
      </c>
      <c r="BF132" s="84">
        <v>475100</v>
      </c>
      <c r="BG132" s="84" t="s">
        <v>817</v>
      </c>
      <c r="BH132" s="84" t="s">
        <v>6521</v>
      </c>
      <c r="BI132" s="84" t="s">
        <v>1324</v>
      </c>
      <c r="BJ132" s="84" t="s">
        <v>6931</v>
      </c>
      <c r="BK132" s="84" t="s">
        <v>2883</v>
      </c>
    </row>
    <row r="133" spans="1:63" s="84" customFormat="1" x14ac:dyDescent="0.3">
      <c r="A133" s="84" t="s">
        <v>133</v>
      </c>
      <c r="B133" s="84" t="s">
        <v>58</v>
      </c>
      <c r="C133" s="84" t="s">
        <v>1065</v>
      </c>
      <c r="D133" s="84">
        <v>2018</v>
      </c>
      <c r="E133" s="84">
        <v>33</v>
      </c>
      <c r="F133" s="195"/>
      <c r="G133" s="84" t="s">
        <v>1063</v>
      </c>
      <c r="H133" s="84" t="s">
        <v>249</v>
      </c>
      <c r="K133" s="84">
        <v>0.51</v>
      </c>
      <c r="L133" s="84">
        <v>0.26900000000000002</v>
      </c>
      <c r="M133" s="84">
        <v>7</v>
      </c>
      <c r="N133" s="84" t="s">
        <v>1064</v>
      </c>
      <c r="O133" s="84">
        <v>50</v>
      </c>
      <c r="P133" s="84">
        <v>106</v>
      </c>
      <c r="Q133" s="84">
        <v>94</v>
      </c>
      <c r="R133" s="84">
        <v>12</v>
      </c>
      <c r="S133" s="84">
        <v>19</v>
      </c>
      <c r="T133" s="84">
        <v>3</v>
      </c>
      <c r="U133" s="84">
        <v>1</v>
      </c>
      <c r="V133" s="84">
        <v>4</v>
      </c>
      <c r="W133" s="84">
        <v>10</v>
      </c>
      <c r="X133" s="84">
        <v>1</v>
      </c>
      <c r="Y133" s="84">
        <v>1</v>
      </c>
      <c r="Z133" s="84">
        <v>10</v>
      </c>
      <c r="AA133" s="84">
        <v>27</v>
      </c>
      <c r="AB133" s="84">
        <v>0</v>
      </c>
      <c r="AC133" s="84">
        <v>1</v>
      </c>
      <c r="AD133" s="84">
        <v>0</v>
      </c>
      <c r="AE133" s="84">
        <v>1</v>
      </c>
      <c r="AF133" s="84">
        <v>1</v>
      </c>
      <c r="AG133" s="200">
        <v>0.19900000000000001</v>
      </c>
      <c r="AH133" s="200">
        <v>0.28100000000000003</v>
      </c>
      <c r="AI133" s="200">
        <v>0.35699999999999998</v>
      </c>
      <c r="AJ133" s="84">
        <v>0.28299999999999997</v>
      </c>
      <c r="AK133" s="84">
        <v>30</v>
      </c>
      <c r="AL133" s="84">
        <v>11</v>
      </c>
      <c r="AM133" s="84">
        <v>10</v>
      </c>
      <c r="AN133" s="198">
        <v>2</v>
      </c>
      <c r="AO133" s="198">
        <v>1</v>
      </c>
      <c r="AP133" s="84">
        <v>-5</v>
      </c>
      <c r="AQ133" s="84">
        <v>189</v>
      </c>
      <c r="AR133" s="84">
        <v>529</v>
      </c>
      <c r="AS133" s="84">
        <v>91</v>
      </c>
      <c r="AT133" s="84" t="s">
        <v>1061</v>
      </c>
      <c r="AU133" s="84">
        <v>7.0000000000000007E-2</v>
      </c>
      <c r="AV133" s="84">
        <v>7</v>
      </c>
      <c r="AW133" s="84" t="s">
        <v>1065</v>
      </c>
      <c r="AX133" s="84">
        <v>79</v>
      </c>
      <c r="AY133" s="200">
        <v>0.16200000000000001</v>
      </c>
      <c r="AZ133" s="200">
        <v>0.215</v>
      </c>
      <c r="BA133" s="200">
        <v>0.27</v>
      </c>
      <c r="BB133" s="200">
        <v>0.217</v>
      </c>
      <c r="BC133" s="84">
        <v>17</v>
      </c>
      <c r="BD133" s="84">
        <v>3</v>
      </c>
      <c r="BE133" s="84" t="s">
        <v>1205</v>
      </c>
      <c r="BF133" s="84">
        <v>502317</v>
      </c>
      <c r="BG133" s="84" t="s">
        <v>813</v>
      </c>
      <c r="BH133" s="84" t="s">
        <v>3228</v>
      </c>
      <c r="BI133" s="84" t="s">
        <v>6423</v>
      </c>
      <c r="BJ133" s="84" t="s">
        <v>4196</v>
      </c>
      <c r="BK133" s="84" t="s">
        <v>2878</v>
      </c>
    </row>
    <row r="134" spans="1:63" s="84" customFormat="1" x14ac:dyDescent="0.3">
      <c r="A134" s="84" t="s">
        <v>207</v>
      </c>
      <c r="B134" s="84" t="s">
        <v>63</v>
      </c>
      <c r="C134" s="84" t="s">
        <v>1065</v>
      </c>
      <c r="D134" s="84">
        <v>2018</v>
      </c>
      <c r="E134" s="84">
        <v>36</v>
      </c>
      <c r="F134" s="195"/>
      <c r="G134" s="84" t="s">
        <v>1063</v>
      </c>
      <c r="H134" s="84" t="s">
        <v>249</v>
      </c>
      <c r="K134" s="84">
        <v>0.41</v>
      </c>
      <c r="L134" s="84">
        <v>0.26900000000000002</v>
      </c>
      <c r="M134" s="84">
        <v>7</v>
      </c>
      <c r="N134" s="84" t="s">
        <v>1064</v>
      </c>
      <c r="O134" s="84">
        <v>34</v>
      </c>
      <c r="P134" s="84">
        <v>97</v>
      </c>
      <c r="Q134" s="84">
        <v>87</v>
      </c>
      <c r="R134" s="84">
        <v>10</v>
      </c>
      <c r="S134" s="84">
        <v>19</v>
      </c>
      <c r="T134" s="84">
        <v>3</v>
      </c>
      <c r="U134" s="84">
        <v>0</v>
      </c>
      <c r="V134" s="84">
        <v>3</v>
      </c>
      <c r="W134" s="84">
        <v>10</v>
      </c>
      <c r="X134" s="84">
        <v>2</v>
      </c>
      <c r="Y134" s="84">
        <v>1</v>
      </c>
      <c r="Z134" s="84">
        <v>8</v>
      </c>
      <c r="AA134" s="84">
        <v>24</v>
      </c>
      <c r="AB134" s="84">
        <v>0</v>
      </c>
      <c r="AC134" s="84">
        <v>1</v>
      </c>
      <c r="AD134" s="84">
        <v>0</v>
      </c>
      <c r="AE134" s="84">
        <v>1</v>
      </c>
      <c r="AF134" s="84">
        <v>1</v>
      </c>
      <c r="AG134" s="200">
        <v>0.21299999999999999</v>
      </c>
      <c r="AH134" s="200">
        <v>0.28899999999999998</v>
      </c>
      <c r="AI134" s="200">
        <v>0.35199999999999998</v>
      </c>
      <c r="AJ134" s="84">
        <v>0.28599999999999998</v>
      </c>
      <c r="AK134" s="84">
        <v>28</v>
      </c>
      <c r="AL134" s="84">
        <v>10</v>
      </c>
      <c r="AM134" s="84">
        <v>9</v>
      </c>
      <c r="AN134" s="198">
        <v>2</v>
      </c>
      <c r="AO134" s="198">
        <v>2</v>
      </c>
      <c r="AP134" s="84">
        <v>-4</v>
      </c>
      <c r="AQ134" s="84">
        <v>193</v>
      </c>
      <c r="AR134" s="84">
        <v>535</v>
      </c>
      <c r="AS134" s="84">
        <v>92</v>
      </c>
      <c r="AT134" s="84" t="s">
        <v>1061</v>
      </c>
      <c r="AU134" s="84">
        <v>0.04</v>
      </c>
      <c r="AV134" s="84">
        <v>6</v>
      </c>
      <c r="AW134" s="84" t="s">
        <v>1065</v>
      </c>
      <c r="AX134" s="84">
        <v>63</v>
      </c>
      <c r="AY134" s="200">
        <v>0.217</v>
      </c>
      <c r="AZ134" s="200">
        <v>0.23799999999999999</v>
      </c>
      <c r="BA134" s="200">
        <v>0.33300000000000002</v>
      </c>
      <c r="BB134" s="200">
        <v>0.248</v>
      </c>
      <c r="BC134" s="84">
        <v>16</v>
      </c>
      <c r="BD134" s="84">
        <v>5</v>
      </c>
      <c r="BE134" s="84" t="s">
        <v>1203</v>
      </c>
      <c r="BF134" s="84">
        <v>448605</v>
      </c>
      <c r="BG134" s="84" t="s">
        <v>2721</v>
      </c>
      <c r="BH134" s="84" t="s">
        <v>1215</v>
      </c>
      <c r="BI134" s="84" t="s">
        <v>1195</v>
      </c>
      <c r="BJ134" s="84" t="s">
        <v>6931</v>
      </c>
      <c r="BK134" s="84" t="s">
        <v>2464</v>
      </c>
    </row>
    <row r="135" spans="1:63" s="84" customFormat="1" x14ac:dyDescent="0.3">
      <c r="A135" s="84" t="s">
        <v>6424</v>
      </c>
      <c r="B135" s="84" t="s">
        <v>221</v>
      </c>
      <c r="C135" s="84" t="s">
        <v>1103</v>
      </c>
      <c r="D135" s="84">
        <v>2018</v>
      </c>
      <c r="E135" s="84">
        <v>27</v>
      </c>
      <c r="F135" s="195" t="s">
        <v>1074</v>
      </c>
      <c r="G135" s="84" t="s">
        <v>1063</v>
      </c>
      <c r="H135" s="84" t="s">
        <v>249</v>
      </c>
      <c r="K135" s="84">
        <v>0.24</v>
      </c>
      <c r="L135" s="84">
        <v>0.26900000000000002</v>
      </c>
      <c r="M135" s="84">
        <v>7</v>
      </c>
      <c r="N135" s="84" t="s">
        <v>1064</v>
      </c>
      <c r="O135" s="84">
        <v>70</v>
      </c>
      <c r="P135" s="84">
        <v>120</v>
      </c>
      <c r="Q135" s="84">
        <v>106</v>
      </c>
      <c r="R135" s="84">
        <v>11</v>
      </c>
      <c r="S135" s="84">
        <v>22</v>
      </c>
      <c r="T135" s="84">
        <v>3</v>
      </c>
      <c r="U135" s="84">
        <v>2</v>
      </c>
      <c r="V135" s="84">
        <v>2</v>
      </c>
      <c r="W135" s="84">
        <v>9</v>
      </c>
      <c r="X135" s="84">
        <v>2</v>
      </c>
      <c r="Y135" s="84">
        <v>2</v>
      </c>
      <c r="Z135" s="84">
        <v>12</v>
      </c>
      <c r="AA135" s="84">
        <v>32</v>
      </c>
      <c r="AB135" s="84">
        <v>0</v>
      </c>
      <c r="AC135" s="84">
        <v>1</v>
      </c>
      <c r="AD135" s="84">
        <v>1</v>
      </c>
      <c r="AE135" s="84">
        <v>1</v>
      </c>
      <c r="AF135" s="84">
        <v>3</v>
      </c>
      <c r="AG135" s="200">
        <v>0.2</v>
      </c>
      <c r="AH135" s="200">
        <v>0.28599999999999998</v>
      </c>
      <c r="AI135" s="200">
        <v>0.32100000000000001</v>
      </c>
      <c r="AJ135" s="84">
        <v>0.27400000000000002</v>
      </c>
      <c r="AK135" s="84">
        <v>33</v>
      </c>
      <c r="AL135" s="84">
        <v>10</v>
      </c>
      <c r="AM135" s="84">
        <v>9</v>
      </c>
      <c r="AN135" s="198">
        <v>1</v>
      </c>
      <c r="AO135" s="198">
        <v>1</v>
      </c>
      <c r="AP135" s="84">
        <v>-7</v>
      </c>
      <c r="AQ135" s="84">
        <v>194</v>
      </c>
      <c r="AR135" s="84">
        <v>537</v>
      </c>
      <c r="AS135" s="84">
        <v>93</v>
      </c>
      <c r="AT135" s="84" t="s">
        <v>1061</v>
      </c>
      <c r="AU135" s="84">
        <v>-0.03</v>
      </c>
      <c r="AV135" s="84">
        <v>4</v>
      </c>
      <c r="AW135" s="84" t="s">
        <v>1065</v>
      </c>
      <c r="AX135" s="84">
        <v>32</v>
      </c>
      <c r="AY135" s="200">
        <v>0.222</v>
      </c>
      <c r="AZ135" s="200">
        <v>0.34399999999999997</v>
      </c>
      <c r="BA135" s="200">
        <v>0.29599999999999999</v>
      </c>
      <c r="BB135" s="200">
        <v>0.30199999999999999</v>
      </c>
      <c r="BC135" s="84">
        <v>10</v>
      </c>
      <c r="BD135" s="84">
        <v>6</v>
      </c>
      <c r="BE135" s="84" t="s">
        <v>6425</v>
      </c>
      <c r="BF135" s="84">
        <v>643565</v>
      </c>
      <c r="BG135" s="84" t="s">
        <v>781</v>
      </c>
      <c r="BH135" s="84" t="s">
        <v>5131</v>
      </c>
      <c r="BI135" s="84" t="s">
        <v>2662</v>
      </c>
      <c r="BJ135" s="84" t="s">
        <v>6426</v>
      </c>
      <c r="BK135" s="84" t="s">
        <v>2869</v>
      </c>
    </row>
    <row r="136" spans="1:63" s="84" customFormat="1" x14ac:dyDescent="0.3">
      <c r="A136" s="84" t="s">
        <v>6430</v>
      </c>
      <c r="B136" s="84" t="s">
        <v>40</v>
      </c>
      <c r="C136" s="84" t="s">
        <v>1103</v>
      </c>
      <c r="D136" s="84">
        <v>2018</v>
      </c>
      <c r="E136" s="84">
        <v>23</v>
      </c>
      <c r="F136" s="195" t="s">
        <v>1085</v>
      </c>
      <c r="G136" s="84" t="s">
        <v>1063</v>
      </c>
      <c r="H136" s="84" t="s">
        <v>249</v>
      </c>
      <c r="K136" s="84">
        <v>0.4</v>
      </c>
      <c r="L136" s="84">
        <v>0.26900000000000002</v>
      </c>
      <c r="M136" s="84">
        <v>7</v>
      </c>
      <c r="N136" s="84" t="s">
        <v>1064</v>
      </c>
      <c r="O136" s="84">
        <v>81</v>
      </c>
      <c r="P136" s="84">
        <v>144</v>
      </c>
      <c r="Q136" s="84">
        <v>125</v>
      </c>
      <c r="R136" s="84">
        <v>13</v>
      </c>
      <c r="S136" s="84">
        <v>23</v>
      </c>
      <c r="T136" s="84">
        <v>6</v>
      </c>
      <c r="U136" s="84">
        <v>1</v>
      </c>
      <c r="V136" s="84">
        <v>2</v>
      </c>
      <c r="W136" s="84">
        <v>8</v>
      </c>
      <c r="X136" s="84">
        <v>3</v>
      </c>
      <c r="Y136" s="84">
        <v>1</v>
      </c>
      <c r="Z136" s="84">
        <v>16</v>
      </c>
      <c r="AA136" s="84">
        <v>39</v>
      </c>
      <c r="AB136" s="84">
        <v>0</v>
      </c>
      <c r="AC136" s="84">
        <v>1</v>
      </c>
      <c r="AD136" s="84">
        <v>2</v>
      </c>
      <c r="AE136" s="84">
        <v>0</v>
      </c>
      <c r="AF136" s="84">
        <v>2</v>
      </c>
      <c r="AG136" s="200">
        <v>0.183</v>
      </c>
      <c r="AH136" s="200">
        <v>0.27500000000000002</v>
      </c>
      <c r="AI136" s="200">
        <v>0.29099999999999998</v>
      </c>
      <c r="AJ136" s="84">
        <v>0.25900000000000001</v>
      </c>
      <c r="AK136" s="84">
        <v>37</v>
      </c>
      <c r="AL136" s="84">
        <v>9</v>
      </c>
      <c r="AM136" s="84">
        <v>8</v>
      </c>
      <c r="AN136" s="198">
        <v>0</v>
      </c>
      <c r="AO136" s="198">
        <v>0</v>
      </c>
      <c r="AP136" s="84">
        <v>-10</v>
      </c>
      <c r="AQ136" s="84">
        <v>203</v>
      </c>
      <c r="AR136" s="84">
        <v>560</v>
      </c>
      <c r="AS136" s="84">
        <v>94</v>
      </c>
      <c r="AT136" s="84" t="s">
        <v>1061</v>
      </c>
      <c r="AU136" s="84">
        <v>0.05</v>
      </c>
      <c r="AV136" s="84">
        <v>7</v>
      </c>
      <c r="AW136" s="84" t="s">
        <v>1065</v>
      </c>
      <c r="AX136" s="84">
        <v>66</v>
      </c>
      <c r="AY136" s="200">
        <v>0.158</v>
      </c>
      <c r="AZ136" s="200">
        <v>0.25</v>
      </c>
      <c r="BA136" s="200">
        <v>0.193</v>
      </c>
      <c r="BB136" s="200">
        <v>0.20899999999999999</v>
      </c>
      <c r="BC136" s="84">
        <v>14</v>
      </c>
      <c r="BD136" s="84">
        <v>3</v>
      </c>
      <c r="BE136" s="84" t="s">
        <v>6431</v>
      </c>
      <c r="BF136" s="84">
        <v>664057</v>
      </c>
      <c r="BG136" s="84" t="s">
        <v>2892</v>
      </c>
      <c r="BH136" s="84" t="s">
        <v>4873</v>
      </c>
      <c r="BI136" s="84" t="s">
        <v>6432</v>
      </c>
      <c r="BJ136" s="84" t="s">
        <v>6429</v>
      </c>
      <c r="BK136" s="84" t="s">
        <v>2816</v>
      </c>
    </row>
    <row r="137" spans="1:63" s="84" customFormat="1" x14ac:dyDescent="0.3">
      <c r="A137" s="84" t="s">
        <v>6434</v>
      </c>
      <c r="B137" s="84" t="s">
        <v>155</v>
      </c>
      <c r="C137" s="84" t="s">
        <v>1065</v>
      </c>
      <c r="D137" s="84">
        <v>2018</v>
      </c>
      <c r="E137" s="84">
        <v>25</v>
      </c>
      <c r="F137" s="195" t="s">
        <v>1070</v>
      </c>
      <c r="G137" s="84" t="s">
        <v>1063</v>
      </c>
      <c r="H137" s="84" t="s">
        <v>249</v>
      </c>
      <c r="K137" s="84">
        <v>0.15</v>
      </c>
      <c r="L137" s="84">
        <v>0.26900000000000002</v>
      </c>
      <c r="M137" s="84">
        <v>7</v>
      </c>
      <c r="N137" s="84" t="s">
        <v>1064</v>
      </c>
      <c r="O137" s="84">
        <v>57</v>
      </c>
      <c r="P137" s="84">
        <v>114</v>
      </c>
      <c r="Q137" s="84">
        <v>98</v>
      </c>
      <c r="R137" s="84">
        <v>10</v>
      </c>
      <c r="S137" s="84">
        <v>18</v>
      </c>
      <c r="T137" s="84">
        <v>4</v>
      </c>
      <c r="U137" s="84">
        <v>1</v>
      </c>
      <c r="V137" s="84">
        <v>2</v>
      </c>
      <c r="W137" s="84">
        <v>9</v>
      </c>
      <c r="X137" s="84">
        <v>4</v>
      </c>
      <c r="Y137" s="84">
        <v>1</v>
      </c>
      <c r="Z137" s="84">
        <v>14</v>
      </c>
      <c r="AA137" s="84">
        <v>30</v>
      </c>
      <c r="AB137" s="84">
        <v>0</v>
      </c>
      <c r="AC137" s="84">
        <v>1</v>
      </c>
      <c r="AD137" s="84">
        <v>1</v>
      </c>
      <c r="AE137" s="84">
        <v>1</v>
      </c>
      <c r="AF137" s="84">
        <v>2</v>
      </c>
      <c r="AG137" s="200">
        <v>0.17399999999999999</v>
      </c>
      <c r="AH137" s="200">
        <v>0.28199999999999997</v>
      </c>
      <c r="AI137" s="200">
        <v>0.307</v>
      </c>
      <c r="AJ137" s="84">
        <v>0.26900000000000002</v>
      </c>
      <c r="AK137" s="84">
        <v>31</v>
      </c>
      <c r="AL137" s="84">
        <v>9</v>
      </c>
      <c r="AM137" s="84">
        <v>8</v>
      </c>
      <c r="AN137" s="198">
        <v>1</v>
      </c>
      <c r="AO137" s="198">
        <v>1</v>
      </c>
      <c r="AP137" s="84">
        <v>-7</v>
      </c>
      <c r="AQ137" s="84">
        <v>204</v>
      </c>
      <c r="AR137" s="84">
        <v>562</v>
      </c>
      <c r="AS137" s="84">
        <v>95</v>
      </c>
      <c r="AT137" s="84" t="s">
        <v>1061</v>
      </c>
      <c r="AU137" s="84">
        <v>0.11</v>
      </c>
      <c r="AV137" s="84">
        <v>9</v>
      </c>
      <c r="AW137" s="84" t="s">
        <v>1065</v>
      </c>
      <c r="AX137" s="84">
        <v>18</v>
      </c>
      <c r="AY137" s="200">
        <v>0</v>
      </c>
      <c r="AZ137" s="200">
        <v>0.222</v>
      </c>
      <c r="BA137" s="200">
        <v>0</v>
      </c>
      <c r="BB137" s="200">
        <v>0.16</v>
      </c>
      <c r="BC137" s="84">
        <v>3</v>
      </c>
      <c r="BD137" s="84">
        <v>0</v>
      </c>
      <c r="BE137" s="84" t="s">
        <v>6435</v>
      </c>
      <c r="BF137" s="84">
        <v>657145</v>
      </c>
      <c r="BG137" s="84" t="s">
        <v>2898</v>
      </c>
      <c r="BH137" s="84" t="s">
        <v>6437</v>
      </c>
      <c r="BI137" s="84" t="s">
        <v>6403</v>
      </c>
      <c r="BJ137" s="84" t="s">
        <v>6432</v>
      </c>
      <c r="BK137" s="84" t="s">
        <v>2459</v>
      </c>
    </row>
    <row r="138" spans="1:63" s="84" customFormat="1" x14ac:dyDescent="0.3">
      <c r="A138" s="84" t="s">
        <v>5090</v>
      </c>
      <c r="B138" s="84" t="s">
        <v>458</v>
      </c>
      <c r="C138" s="84" t="s">
        <v>1065</v>
      </c>
      <c r="D138" s="84">
        <v>2018</v>
      </c>
      <c r="E138" s="84">
        <v>30</v>
      </c>
      <c r="F138" s="195"/>
      <c r="G138" s="84" t="s">
        <v>1063</v>
      </c>
      <c r="H138" s="84" t="s">
        <v>249</v>
      </c>
      <c r="K138" s="84">
        <v>0.31</v>
      </c>
      <c r="L138" s="84">
        <v>0.26900000000000002</v>
      </c>
      <c r="M138" s="84">
        <v>7</v>
      </c>
      <c r="N138" s="84" t="s">
        <v>1064</v>
      </c>
      <c r="O138" s="84">
        <v>43</v>
      </c>
      <c r="P138" s="84">
        <v>102</v>
      </c>
      <c r="Q138" s="84">
        <v>93</v>
      </c>
      <c r="R138" s="84">
        <v>10</v>
      </c>
      <c r="S138" s="84">
        <v>20</v>
      </c>
      <c r="T138" s="84">
        <v>4</v>
      </c>
      <c r="U138" s="84">
        <v>1</v>
      </c>
      <c r="V138" s="84">
        <v>2</v>
      </c>
      <c r="W138" s="84">
        <v>10</v>
      </c>
      <c r="X138" s="84">
        <v>1</v>
      </c>
      <c r="Y138" s="84">
        <v>1</v>
      </c>
      <c r="Z138" s="84">
        <v>7</v>
      </c>
      <c r="AA138" s="84">
        <v>24</v>
      </c>
      <c r="AB138" s="84">
        <v>0</v>
      </c>
      <c r="AC138" s="84">
        <v>1</v>
      </c>
      <c r="AD138" s="84">
        <v>0</v>
      </c>
      <c r="AE138" s="84">
        <v>0</v>
      </c>
      <c r="AF138" s="84">
        <v>2</v>
      </c>
      <c r="AG138" s="200">
        <v>0.20799999999999999</v>
      </c>
      <c r="AH138" s="200">
        <v>0.27100000000000002</v>
      </c>
      <c r="AI138" s="200">
        <v>0.34</v>
      </c>
      <c r="AJ138" s="84">
        <v>0.27100000000000002</v>
      </c>
      <c r="AK138" s="84">
        <v>28</v>
      </c>
      <c r="AL138" s="84">
        <v>9</v>
      </c>
      <c r="AM138" s="84">
        <v>8</v>
      </c>
      <c r="AN138" s="198">
        <v>1</v>
      </c>
      <c r="AO138" s="198">
        <v>1</v>
      </c>
      <c r="AP138" s="84">
        <v>-6</v>
      </c>
      <c r="AQ138" s="84">
        <v>208</v>
      </c>
      <c r="AR138" s="84">
        <v>570</v>
      </c>
      <c r="AS138" s="84">
        <v>96</v>
      </c>
      <c r="AT138" s="84" t="s">
        <v>1061</v>
      </c>
      <c r="AU138" s="84">
        <v>7.0000000000000007E-2</v>
      </c>
      <c r="AV138" s="84">
        <v>7</v>
      </c>
      <c r="AW138" s="84" t="s">
        <v>1065</v>
      </c>
      <c r="AX138" s="84">
        <v>32</v>
      </c>
      <c r="AY138" s="200">
        <v>0.14299999999999999</v>
      </c>
      <c r="AZ138" s="200">
        <v>0.25</v>
      </c>
      <c r="BA138" s="200">
        <v>0.14299999999999999</v>
      </c>
      <c r="BB138" s="200">
        <v>0.20300000000000001</v>
      </c>
      <c r="BC138" s="84">
        <v>7</v>
      </c>
      <c r="BD138" s="84">
        <v>1</v>
      </c>
      <c r="BE138" s="84" t="s">
        <v>5091</v>
      </c>
      <c r="BF138" s="84">
        <v>506924</v>
      </c>
      <c r="BG138" s="84" t="s">
        <v>817</v>
      </c>
      <c r="BH138" s="84" t="s">
        <v>4172</v>
      </c>
      <c r="BI138" s="84" t="s">
        <v>6439</v>
      </c>
      <c r="BJ138" s="84" t="s">
        <v>6422</v>
      </c>
      <c r="BK138" s="84" t="s">
        <v>2887</v>
      </c>
    </row>
    <row r="139" spans="1:63" s="84" customFormat="1" x14ac:dyDescent="0.3">
      <c r="A139" s="84" t="s">
        <v>16</v>
      </c>
      <c r="B139" s="84" t="s">
        <v>380</v>
      </c>
      <c r="C139" s="84" t="s">
        <v>1065</v>
      </c>
      <c r="D139" s="84">
        <v>2018</v>
      </c>
      <c r="E139" s="84">
        <v>25</v>
      </c>
      <c r="F139" s="195" t="s">
        <v>1085</v>
      </c>
      <c r="G139" s="84" t="s">
        <v>1063</v>
      </c>
      <c r="H139" s="84" t="s">
        <v>249</v>
      </c>
      <c r="K139" s="84">
        <v>0.21</v>
      </c>
      <c r="L139" s="84">
        <v>0.26900000000000002</v>
      </c>
      <c r="M139" s="84">
        <v>7</v>
      </c>
      <c r="N139" s="84" t="s">
        <v>1064</v>
      </c>
      <c r="O139" s="84">
        <v>65</v>
      </c>
      <c r="P139" s="84">
        <v>126</v>
      </c>
      <c r="Q139" s="84">
        <v>113</v>
      </c>
      <c r="R139" s="84">
        <v>12</v>
      </c>
      <c r="S139" s="84">
        <v>22</v>
      </c>
      <c r="T139" s="84">
        <v>4</v>
      </c>
      <c r="U139" s="84">
        <v>1</v>
      </c>
      <c r="V139" s="84">
        <v>2</v>
      </c>
      <c r="W139" s="84">
        <v>8</v>
      </c>
      <c r="X139" s="84">
        <v>2</v>
      </c>
      <c r="Y139" s="84">
        <v>1</v>
      </c>
      <c r="Z139" s="84">
        <v>11</v>
      </c>
      <c r="AA139" s="84">
        <v>30</v>
      </c>
      <c r="AB139" s="84">
        <v>0</v>
      </c>
      <c r="AC139" s="84">
        <v>1</v>
      </c>
      <c r="AD139" s="84">
        <v>1</v>
      </c>
      <c r="AE139" s="84">
        <v>1</v>
      </c>
      <c r="AF139" s="84">
        <v>3</v>
      </c>
      <c r="AG139" s="200">
        <v>0.19700000000000001</v>
      </c>
      <c r="AH139" s="200">
        <v>0.27100000000000002</v>
      </c>
      <c r="AI139" s="200">
        <v>0.30299999999999999</v>
      </c>
      <c r="AJ139" s="84">
        <v>0.26</v>
      </c>
      <c r="AK139" s="84">
        <v>33</v>
      </c>
      <c r="AL139" s="84">
        <v>9</v>
      </c>
      <c r="AM139" s="84">
        <v>8</v>
      </c>
      <c r="AN139" s="198">
        <v>1</v>
      </c>
      <c r="AO139" s="198">
        <v>1</v>
      </c>
      <c r="AP139" s="84">
        <v>-9</v>
      </c>
      <c r="AQ139" s="84">
        <v>209</v>
      </c>
      <c r="AR139" s="84">
        <v>575</v>
      </c>
      <c r="AS139" s="84">
        <v>97</v>
      </c>
      <c r="AT139" s="84" t="s">
        <v>1061</v>
      </c>
      <c r="AU139" s="84">
        <v>7.0000000000000007E-2</v>
      </c>
      <c r="AV139" s="84">
        <v>8</v>
      </c>
      <c r="AW139" s="84" t="s">
        <v>1065</v>
      </c>
      <c r="AX139" s="84">
        <v>27</v>
      </c>
      <c r="AY139" s="200">
        <v>0.16</v>
      </c>
      <c r="AZ139" s="200">
        <v>0.222</v>
      </c>
      <c r="BA139" s="200">
        <v>0.16</v>
      </c>
      <c r="BB139" s="200">
        <v>0.187</v>
      </c>
      <c r="BC139" s="84">
        <v>5</v>
      </c>
      <c r="BD139" s="84">
        <v>1</v>
      </c>
      <c r="BE139" s="84" t="s">
        <v>6441</v>
      </c>
      <c r="BF139" s="84">
        <v>622441</v>
      </c>
      <c r="BG139" s="84" t="s">
        <v>2871</v>
      </c>
      <c r="BH139" s="84" t="s">
        <v>4873</v>
      </c>
      <c r="BI139" s="84" t="s">
        <v>4140</v>
      </c>
      <c r="BJ139" s="84" t="s">
        <v>2662</v>
      </c>
      <c r="BK139" s="84" t="s">
        <v>2459</v>
      </c>
    </row>
    <row r="140" spans="1:63" s="84" customFormat="1" x14ac:dyDescent="0.3">
      <c r="A140" s="84" t="s">
        <v>6334</v>
      </c>
      <c r="B140" s="84" t="s">
        <v>310</v>
      </c>
      <c r="C140" s="84" t="s">
        <v>1061</v>
      </c>
      <c r="D140" s="84">
        <v>2018</v>
      </c>
      <c r="E140" s="84">
        <v>31</v>
      </c>
      <c r="F140" s="195"/>
      <c r="G140" s="84" t="s">
        <v>1063</v>
      </c>
      <c r="H140" s="84" t="s">
        <v>249</v>
      </c>
      <c r="K140" s="84">
        <v>0.26</v>
      </c>
      <c r="L140" s="84">
        <v>0.26900000000000002</v>
      </c>
      <c r="M140" s="84">
        <v>7</v>
      </c>
      <c r="N140" s="84" t="s">
        <v>1064</v>
      </c>
      <c r="O140" s="84">
        <v>43</v>
      </c>
      <c r="P140" s="84">
        <v>107</v>
      </c>
      <c r="Q140" s="84">
        <v>98</v>
      </c>
      <c r="R140" s="84">
        <v>12</v>
      </c>
      <c r="S140" s="84">
        <v>22</v>
      </c>
      <c r="T140" s="84">
        <v>4</v>
      </c>
      <c r="U140" s="84">
        <v>1</v>
      </c>
      <c r="V140" s="84">
        <v>1</v>
      </c>
      <c r="W140" s="84">
        <v>10</v>
      </c>
      <c r="X140" s="84">
        <v>1</v>
      </c>
      <c r="Y140" s="84">
        <v>1</v>
      </c>
      <c r="Z140" s="84">
        <v>7</v>
      </c>
      <c r="AA140" s="84">
        <v>29</v>
      </c>
      <c r="AB140" s="84">
        <v>0</v>
      </c>
      <c r="AC140" s="84">
        <v>1</v>
      </c>
      <c r="AD140" s="84">
        <v>1</v>
      </c>
      <c r="AE140" s="84">
        <v>0</v>
      </c>
      <c r="AF140" s="84">
        <v>2</v>
      </c>
      <c r="AG140" s="200">
        <v>0.216</v>
      </c>
      <c r="AH140" s="200">
        <v>0.27200000000000002</v>
      </c>
      <c r="AI140" s="200">
        <v>0.32600000000000001</v>
      </c>
      <c r="AJ140" s="84">
        <v>0.26600000000000001</v>
      </c>
      <c r="AK140" s="84">
        <v>28</v>
      </c>
      <c r="AL140" s="84">
        <v>8</v>
      </c>
      <c r="AM140" s="84">
        <v>8</v>
      </c>
      <c r="AN140" s="198">
        <v>2</v>
      </c>
      <c r="AO140" s="198">
        <v>1</v>
      </c>
      <c r="AP140" s="84">
        <v>-7</v>
      </c>
      <c r="AQ140" s="84">
        <v>211</v>
      </c>
      <c r="AR140" s="84">
        <v>577</v>
      </c>
      <c r="AS140" s="84">
        <v>98</v>
      </c>
      <c r="AT140" s="84" t="s">
        <v>1061</v>
      </c>
      <c r="AU140" s="84">
        <v>-0.11</v>
      </c>
      <c r="AV140" s="84">
        <v>-10</v>
      </c>
      <c r="AW140" s="84" t="s">
        <v>1065</v>
      </c>
      <c r="AX140" s="84">
        <v>49</v>
      </c>
      <c r="AY140" s="200">
        <v>0.34799999999999998</v>
      </c>
      <c r="AZ140" s="200">
        <v>0.38800000000000001</v>
      </c>
      <c r="BA140" s="200">
        <v>0.47799999999999998</v>
      </c>
      <c r="BB140" s="200">
        <v>0.379</v>
      </c>
      <c r="BC140" s="84">
        <v>19</v>
      </c>
      <c r="BD140" s="84">
        <v>19</v>
      </c>
      <c r="BE140" s="84" t="s">
        <v>1403</v>
      </c>
      <c r="BF140" s="84">
        <v>465753</v>
      </c>
      <c r="BG140" s="84" t="s">
        <v>785</v>
      </c>
      <c r="BH140" s="84" t="s">
        <v>2662</v>
      </c>
      <c r="BI140" s="84" t="s">
        <v>2661</v>
      </c>
      <c r="BJ140" s="84" t="s">
        <v>6422</v>
      </c>
      <c r="BK140" s="84" t="s">
        <v>2899</v>
      </c>
    </row>
    <row r="141" spans="1:63" s="84" customFormat="1" x14ac:dyDescent="0.3">
      <c r="A141" s="84" t="s">
        <v>2966</v>
      </c>
      <c r="B141" s="84" t="s">
        <v>2967</v>
      </c>
      <c r="C141" s="84" t="s">
        <v>1061</v>
      </c>
      <c r="D141" s="84">
        <v>2018</v>
      </c>
      <c r="E141" s="84">
        <v>26</v>
      </c>
      <c r="F141" s="195"/>
      <c r="G141" s="84" t="s">
        <v>1063</v>
      </c>
      <c r="H141" s="84" t="s">
        <v>249</v>
      </c>
      <c r="K141" s="84">
        <v>0.37</v>
      </c>
      <c r="L141" s="84">
        <v>0.26900000000000002</v>
      </c>
      <c r="M141" s="84">
        <v>7</v>
      </c>
      <c r="N141" s="84" t="s">
        <v>1064</v>
      </c>
      <c r="O141" s="84">
        <v>85</v>
      </c>
      <c r="P141" s="84">
        <v>152</v>
      </c>
      <c r="Q141" s="84">
        <v>139</v>
      </c>
      <c r="R141" s="84">
        <v>17</v>
      </c>
      <c r="S141" s="84">
        <v>26</v>
      </c>
      <c r="T141" s="84">
        <v>6</v>
      </c>
      <c r="U141" s="84">
        <v>1</v>
      </c>
      <c r="V141" s="84">
        <v>3</v>
      </c>
      <c r="W141" s="84">
        <v>12</v>
      </c>
      <c r="X141" s="84">
        <v>3</v>
      </c>
      <c r="Y141" s="84">
        <v>2</v>
      </c>
      <c r="Z141" s="84">
        <v>11</v>
      </c>
      <c r="AA141" s="84">
        <v>43</v>
      </c>
      <c r="AB141" s="84">
        <v>0</v>
      </c>
      <c r="AC141" s="84">
        <v>1</v>
      </c>
      <c r="AD141" s="84">
        <v>1</v>
      </c>
      <c r="AE141" s="84">
        <v>1</v>
      </c>
      <c r="AF141" s="84">
        <v>3</v>
      </c>
      <c r="AG141" s="200">
        <v>0.188</v>
      </c>
      <c r="AH141" s="200">
        <v>0.25</v>
      </c>
      <c r="AI141" s="200">
        <v>0.308</v>
      </c>
      <c r="AJ141" s="84">
        <v>0.248</v>
      </c>
      <c r="AK141" s="84">
        <v>38</v>
      </c>
      <c r="AL141" s="84">
        <v>8</v>
      </c>
      <c r="AM141" s="84">
        <v>8</v>
      </c>
      <c r="AN141" s="198">
        <v>1</v>
      </c>
      <c r="AO141" s="198">
        <v>1</v>
      </c>
      <c r="AP141" s="84">
        <v>-12</v>
      </c>
      <c r="AQ141" s="84">
        <v>212</v>
      </c>
      <c r="AR141" s="84">
        <v>579</v>
      </c>
      <c r="AS141" s="84">
        <v>99</v>
      </c>
      <c r="AT141" s="84" t="s">
        <v>1061</v>
      </c>
      <c r="AU141" s="84">
        <v>0.06</v>
      </c>
      <c r="AV141" s="84">
        <v>6</v>
      </c>
      <c r="AW141" s="84" t="s">
        <v>1065</v>
      </c>
      <c r="AX141" s="84">
        <v>108</v>
      </c>
      <c r="AY141" s="200">
        <v>0.17100000000000001</v>
      </c>
      <c r="AZ141" s="200">
        <v>0.187</v>
      </c>
      <c r="BA141" s="200">
        <v>0.248</v>
      </c>
      <c r="BB141" s="200">
        <v>0.189</v>
      </c>
      <c r="BC141" s="84">
        <v>20</v>
      </c>
      <c r="BD141" s="84">
        <v>2</v>
      </c>
      <c r="BE141" s="84" t="s">
        <v>3134</v>
      </c>
      <c r="BF141" s="84">
        <v>570489</v>
      </c>
      <c r="BG141" s="84" t="s">
        <v>781</v>
      </c>
      <c r="BH141" s="84" t="s">
        <v>4140</v>
      </c>
      <c r="BI141" s="84" t="s">
        <v>5133</v>
      </c>
      <c r="BJ141" s="84" t="s">
        <v>6445</v>
      </c>
      <c r="BK141" s="84" t="s">
        <v>2813</v>
      </c>
    </row>
    <row r="142" spans="1:63" s="84" customFormat="1" x14ac:dyDescent="0.3">
      <c r="A142" s="84" t="s">
        <v>224</v>
      </c>
      <c r="B142" s="84" t="s">
        <v>223</v>
      </c>
      <c r="C142" s="84" t="s">
        <v>1065</v>
      </c>
      <c r="D142" s="84">
        <v>2018</v>
      </c>
      <c r="E142" s="84">
        <v>33</v>
      </c>
      <c r="F142" s="195"/>
      <c r="G142" s="84" t="s">
        <v>1063</v>
      </c>
      <c r="H142" s="84" t="s">
        <v>249</v>
      </c>
      <c r="K142" s="84">
        <v>0.43</v>
      </c>
      <c r="L142" s="84">
        <v>0.26900000000000002</v>
      </c>
      <c r="M142" s="84">
        <v>7</v>
      </c>
      <c r="N142" s="84" t="s">
        <v>1064</v>
      </c>
      <c r="O142" s="84">
        <v>36</v>
      </c>
      <c r="P142" s="84">
        <v>81</v>
      </c>
      <c r="Q142" s="84">
        <v>72</v>
      </c>
      <c r="R142" s="84">
        <v>9</v>
      </c>
      <c r="S142" s="84">
        <v>14</v>
      </c>
      <c r="T142" s="84">
        <v>2</v>
      </c>
      <c r="U142" s="84">
        <v>0</v>
      </c>
      <c r="V142" s="84">
        <v>2</v>
      </c>
      <c r="W142" s="84">
        <v>7</v>
      </c>
      <c r="X142" s="84">
        <v>3</v>
      </c>
      <c r="Y142" s="84">
        <v>1</v>
      </c>
      <c r="Z142" s="84">
        <v>8</v>
      </c>
      <c r="AA142" s="84">
        <v>24</v>
      </c>
      <c r="AB142" s="84">
        <v>0</v>
      </c>
      <c r="AC142" s="84">
        <v>1</v>
      </c>
      <c r="AD142" s="84">
        <v>0</v>
      </c>
      <c r="AE142" s="84">
        <v>0</v>
      </c>
      <c r="AF142" s="84">
        <v>1</v>
      </c>
      <c r="AG142" s="200">
        <v>0.19600000000000001</v>
      </c>
      <c r="AH142" s="200">
        <v>0.28000000000000003</v>
      </c>
      <c r="AI142" s="200">
        <v>0.32800000000000001</v>
      </c>
      <c r="AJ142" s="84">
        <v>0.27300000000000002</v>
      </c>
      <c r="AK142" s="84">
        <v>22</v>
      </c>
      <c r="AL142" s="84">
        <v>8</v>
      </c>
      <c r="AM142" s="84">
        <v>7</v>
      </c>
      <c r="AN142" s="198">
        <v>2</v>
      </c>
      <c r="AO142" s="198">
        <v>1</v>
      </c>
      <c r="AP142" s="84">
        <v>-5</v>
      </c>
      <c r="AQ142" s="84">
        <v>214</v>
      </c>
      <c r="AR142" s="84">
        <v>583</v>
      </c>
      <c r="AS142" s="84">
        <v>100</v>
      </c>
      <c r="AT142" s="84" t="s">
        <v>1061</v>
      </c>
      <c r="AU142" s="84">
        <v>0.14000000000000001</v>
      </c>
      <c r="AV142" s="84">
        <v>8</v>
      </c>
      <c r="AW142" s="84" t="s">
        <v>1065</v>
      </c>
      <c r="AX142" s="84">
        <v>24</v>
      </c>
      <c r="AY142" s="200">
        <v>9.0999999999999998E-2</v>
      </c>
      <c r="AZ142" s="200">
        <v>0.16700000000000001</v>
      </c>
      <c r="BA142" s="200">
        <v>9.0999999999999998E-2</v>
      </c>
      <c r="BB142" s="200">
        <v>0.13500000000000001</v>
      </c>
      <c r="BC142" s="84">
        <v>3</v>
      </c>
      <c r="BD142" s="84">
        <v>0</v>
      </c>
      <c r="BE142" s="84" t="s">
        <v>1193</v>
      </c>
      <c r="BF142" s="84">
        <v>453211</v>
      </c>
      <c r="BG142" s="84" t="s">
        <v>786</v>
      </c>
      <c r="BH142" s="84" t="s">
        <v>1559</v>
      </c>
      <c r="BI142" s="84" t="s">
        <v>1197</v>
      </c>
      <c r="BJ142" s="84" t="s">
        <v>4581</v>
      </c>
      <c r="BK142" s="84" t="s">
        <v>2878</v>
      </c>
    </row>
    <row r="143" spans="1:63" s="84" customFormat="1" x14ac:dyDescent="0.3">
      <c r="A143" s="84" t="s">
        <v>6442</v>
      </c>
      <c r="B143" s="84" t="s">
        <v>6443</v>
      </c>
      <c r="C143" s="84" t="s">
        <v>1065</v>
      </c>
      <c r="D143" s="84">
        <v>2018</v>
      </c>
      <c r="E143" s="84">
        <v>28</v>
      </c>
      <c r="F143" s="195"/>
      <c r="G143" s="84" t="s">
        <v>1063</v>
      </c>
      <c r="H143" s="84" t="s">
        <v>249</v>
      </c>
      <c r="K143" s="84">
        <v>0.08</v>
      </c>
      <c r="L143" s="84">
        <v>0.26900000000000002</v>
      </c>
      <c r="M143" s="84">
        <v>7</v>
      </c>
      <c r="N143" s="84" t="s">
        <v>1064</v>
      </c>
      <c r="O143" s="84">
        <v>47</v>
      </c>
      <c r="P143" s="84">
        <v>98</v>
      </c>
      <c r="Q143" s="84">
        <v>88</v>
      </c>
      <c r="R143" s="84">
        <v>10</v>
      </c>
      <c r="S143" s="84">
        <v>18</v>
      </c>
      <c r="T143" s="84">
        <v>3</v>
      </c>
      <c r="U143" s="84">
        <v>1</v>
      </c>
      <c r="V143" s="84">
        <v>2</v>
      </c>
      <c r="W143" s="84">
        <v>8</v>
      </c>
      <c r="X143" s="84">
        <v>2</v>
      </c>
      <c r="Y143" s="84">
        <v>1</v>
      </c>
      <c r="Z143" s="84">
        <v>7</v>
      </c>
      <c r="AA143" s="84">
        <v>25</v>
      </c>
      <c r="AB143" s="84">
        <v>1</v>
      </c>
      <c r="AC143" s="84">
        <v>1</v>
      </c>
      <c r="AD143" s="84">
        <v>1</v>
      </c>
      <c r="AE143" s="84">
        <v>1</v>
      </c>
      <c r="AF143" s="84">
        <v>2</v>
      </c>
      <c r="AG143" s="200">
        <v>0.19800000000000001</v>
      </c>
      <c r="AH143" s="200">
        <v>0.26500000000000001</v>
      </c>
      <c r="AI143" s="200">
        <v>0.32100000000000001</v>
      </c>
      <c r="AJ143" s="84">
        <v>0.26100000000000001</v>
      </c>
      <c r="AK143" s="84">
        <v>26</v>
      </c>
      <c r="AL143" s="84">
        <v>7</v>
      </c>
      <c r="AM143" s="84">
        <v>7</v>
      </c>
      <c r="AN143" s="198">
        <v>1</v>
      </c>
      <c r="AO143" s="198">
        <v>1</v>
      </c>
      <c r="AP143" s="84">
        <v>-7</v>
      </c>
      <c r="AQ143" s="84">
        <v>217</v>
      </c>
      <c r="AR143" s="84">
        <v>588</v>
      </c>
      <c r="AS143" s="84">
        <v>101</v>
      </c>
      <c r="AT143" s="84" t="s">
        <v>1061</v>
      </c>
      <c r="AU143" s="84">
        <v>0</v>
      </c>
      <c r="AV143" s="84">
        <v>6</v>
      </c>
      <c r="AW143" s="84" t="s">
        <v>1065</v>
      </c>
      <c r="AX143" s="84">
        <v>9</v>
      </c>
      <c r="AY143" s="200">
        <v>0.14299999999999999</v>
      </c>
      <c r="AZ143" s="200">
        <v>0.33300000000000002</v>
      </c>
      <c r="BA143" s="200">
        <v>0.14299999999999999</v>
      </c>
      <c r="BB143" s="200">
        <v>0.26</v>
      </c>
      <c r="BC143" s="84">
        <v>2</v>
      </c>
      <c r="BD143" s="84">
        <v>2</v>
      </c>
      <c r="BE143" s="84" t="s">
        <v>6444</v>
      </c>
      <c r="BF143" s="84">
        <v>607297</v>
      </c>
      <c r="BG143" s="84" t="s">
        <v>785</v>
      </c>
      <c r="BH143" s="84" t="s">
        <v>6439</v>
      </c>
      <c r="BI143" s="84" t="s">
        <v>6440</v>
      </c>
      <c r="BJ143" s="84" t="s">
        <v>6445</v>
      </c>
      <c r="BK143" s="84" t="s">
        <v>2889</v>
      </c>
    </row>
    <row r="144" spans="1:63" s="84" customFormat="1" x14ac:dyDescent="0.3">
      <c r="A144" s="84" t="s">
        <v>6446</v>
      </c>
      <c r="B144" s="84" t="s">
        <v>128</v>
      </c>
      <c r="C144" s="84" t="s">
        <v>1065</v>
      </c>
      <c r="D144" s="84">
        <v>2018</v>
      </c>
      <c r="E144" s="84">
        <v>29</v>
      </c>
      <c r="F144" s="195"/>
      <c r="G144" s="84" t="s">
        <v>1063</v>
      </c>
      <c r="H144" s="84" t="s">
        <v>249</v>
      </c>
      <c r="K144" s="84">
        <v>0.37</v>
      </c>
      <c r="L144" s="84">
        <v>0.26900000000000002</v>
      </c>
      <c r="M144" s="84">
        <v>7</v>
      </c>
      <c r="N144" s="84" t="s">
        <v>1064</v>
      </c>
      <c r="O144" s="84">
        <v>52</v>
      </c>
      <c r="P144" s="84">
        <v>107</v>
      </c>
      <c r="Q144" s="84">
        <v>96</v>
      </c>
      <c r="R144" s="84">
        <v>9</v>
      </c>
      <c r="S144" s="84">
        <v>18</v>
      </c>
      <c r="T144" s="84">
        <v>4</v>
      </c>
      <c r="U144" s="84">
        <v>1</v>
      </c>
      <c r="V144" s="84">
        <v>2</v>
      </c>
      <c r="W144" s="84">
        <v>8</v>
      </c>
      <c r="X144" s="84">
        <v>1</v>
      </c>
      <c r="Y144" s="84">
        <v>1</v>
      </c>
      <c r="Z144" s="84">
        <v>8</v>
      </c>
      <c r="AA144" s="84">
        <v>33</v>
      </c>
      <c r="AB144" s="84">
        <v>0</v>
      </c>
      <c r="AC144" s="84">
        <v>2</v>
      </c>
      <c r="AD144" s="84">
        <v>0</v>
      </c>
      <c r="AE144" s="84">
        <v>0</v>
      </c>
      <c r="AF144" s="84">
        <v>2</v>
      </c>
      <c r="AG144" s="200">
        <v>0.18099999999999999</v>
      </c>
      <c r="AH144" s="200">
        <v>0.25900000000000001</v>
      </c>
      <c r="AI144" s="200">
        <v>0.312</v>
      </c>
      <c r="AJ144" s="84">
        <v>0.25600000000000001</v>
      </c>
      <c r="AK144" s="84">
        <v>27</v>
      </c>
      <c r="AL144" s="84">
        <v>7</v>
      </c>
      <c r="AM144" s="84">
        <v>7</v>
      </c>
      <c r="AN144" s="198">
        <v>0</v>
      </c>
      <c r="AO144" s="198">
        <v>0</v>
      </c>
      <c r="AP144" s="84">
        <v>-8</v>
      </c>
      <c r="AQ144" s="84">
        <v>218</v>
      </c>
      <c r="AR144" s="84">
        <v>590</v>
      </c>
      <c r="AS144" s="84">
        <v>102</v>
      </c>
      <c r="AT144" s="84" t="s">
        <v>1061</v>
      </c>
      <c r="AU144" s="84">
        <v>0</v>
      </c>
      <c r="AV144" s="84">
        <v>3</v>
      </c>
      <c r="AW144" s="84" t="s">
        <v>1065</v>
      </c>
      <c r="AX144" s="84">
        <v>59</v>
      </c>
      <c r="AY144" s="200">
        <v>0.17299999999999999</v>
      </c>
      <c r="AZ144" s="200">
        <v>0.27100000000000002</v>
      </c>
      <c r="BA144" s="200">
        <v>0.26900000000000002</v>
      </c>
      <c r="BB144" s="200">
        <v>0.253</v>
      </c>
      <c r="BC144" s="84">
        <v>15</v>
      </c>
      <c r="BD144" s="84">
        <v>5</v>
      </c>
      <c r="BE144" s="84" t="s">
        <v>6447</v>
      </c>
      <c r="BF144" s="84">
        <v>607369</v>
      </c>
      <c r="BG144" s="84" t="s">
        <v>785</v>
      </c>
      <c r="BH144" s="84" t="s">
        <v>6445</v>
      </c>
      <c r="BI144" s="84" t="s">
        <v>6448</v>
      </c>
      <c r="BJ144" s="84" t="s">
        <v>6486</v>
      </c>
      <c r="BK144" s="84" t="s">
        <v>6496</v>
      </c>
    </row>
    <row r="145" spans="1:63" s="84" customFormat="1" x14ac:dyDescent="0.3">
      <c r="A145" s="84" t="s">
        <v>3903</v>
      </c>
      <c r="B145" s="84" t="s">
        <v>3904</v>
      </c>
      <c r="C145" s="84" t="s">
        <v>1065</v>
      </c>
      <c r="D145" s="84">
        <v>2018</v>
      </c>
      <c r="E145" s="84">
        <v>26</v>
      </c>
      <c r="F145" s="195"/>
      <c r="G145" s="84" t="s">
        <v>1063</v>
      </c>
      <c r="H145" s="84" t="s">
        <v>249</v>
      </c>
      <c r="K145" s="84">
        <v>0.26</v>
      </c>
      <c r="L145" s="84">
        <v>0.26900000000000002</v>
      </c>
      <c r="M145" s="84">
        <v>7</v>
      </c>
      <c r="N145" s="84" t="s">
        <v>1064</v>
      </c>
      <c r="O145" s="84">
        <v>65</v>
      </c>
      <c r="P145" s="84">
        <v>126</v>
      </c>
      <c r="Q145" s="84">
        <v>112</v>
      </c>
      <c r="R145" s="84">
        <v>13</v>
      </c>
      <c r="S145" s="84">
        <v>21</v>
      </c>
      <c r="T145" s="84">
        <v>5</v>
      </c>
      <c r="U145" s="84">
        <v>1</v>
      </c>
      <c r="V145" s="84">
        <v>2</v>
      </c>
      <c r="W145" s="84">
        <v>11</v>
      </c>
      <c r="X145" s="84">
        <v>2</v>
      </c>
      <c r="Y145" s="84">
        <v>1</v>
      </c>
      <c r="Z145" s="84">
        <v>10</v>
      </c>
      <c r="AA145" s="84">
        <v>33</v>
      </c>
      <c r="AB145" s="84">
        <v>0</v>
      </c>
      <c r="AC145" s="84">
        <v>1</v>
      </c>
      <c r="AD145" s="84">
        <v>1</v>
      </c>
      <c r="AE145" s="84">
        <v>2</v>
      </c>
      <c r="AF145" s="84">
        <v>3</v>
      </c>
      <c r="AG145" s="200">
        <v>0.186</v>
      </c>
      <c r="AH145" s="200">
        <v>0.25600000000000001</v>
      </c>
      <c r="AI145" s="200">
        <v>0.3</v>
      </c>
      <c r="AJ145" s="84">
        <v>0.249</v>
      </c>
      <c r="AK145" s="84">
        <v>31</v>
      </c>
      <c r="AL145" s="84">
        <v>7</v>
      </c>
      <c r="AM145" s="84">
        <v>7</v>
      </c>
      <c r="AN145" s="198">
        <v>1</v>
      </c>
      <c r="AO145" s="198">
        <v>1</v>
      </c>
      <c r="AP145" s="84">
        <v>-10</v>
      </c>
      <c r="AQ145" s="84">
        <v>219</v>
      </c>
      <c r="AR145" s="84">
        <v>591</v>
      </c>
      <c r="AS145" s="84">
        <v>103</v>
      </c>
      <c r="AT145" s="84" t="s">
        <v>1061</v>
      </c>
      <c r="AU145" s="84">
        <v>0.09</v>
      </c>
      <c r="AV145" s="84">
        <v>6</v>
      </c>
      <c r="AW145" s="84" t="s">
        <v>1065</v>
      </c>
      <c r="AX145" s="84">
        <v>55</v>
      </c>
      <c r="AY145" s="200">
        <v>0.14299999999999999</v>
      </c>
      <c r="AZ145" s="200">
        <v>0.185</v>
      </c>
      <c r="BA145" s="200">
        <v>0.16300000000000001</v>
      </c>
      <c r="BB145" s="200">
        <v>0.16</v>
      </c>
      <c r="BC145" s="84">
        <v>9</v>
      </c>
      <c r="BD145" s="84">
        <v>1</v>
      </c>
      <c r="BE145" s="84" t="s">
        <v>3905</v>
      </c>
      <c r="BF145" s="84">
        <v>593525</v>
      </c>
      <c r="BG145" s="84" t="s">
        <v>781</v>
      </c>
      <c r="BH145" s="84" t="s">
        <v>3123</v>
      </c>
      <c r="BI145" s="84" t="s">
        <v>6445</v>
      </c>
      <c r="BJ145" s="84" t="s">
        <v>6448</v>
      </c>
      <c r="BK145" s="84" t="s">
        <v>2813</v>
      </c>
    </row>
    <row r="146" spans="1:63" s="84" customFormat="1" x14ac:dyDescent="0.3">
      <c r="A146" s="84" t="s">
        <v>6450</v>
      </c>
      <c r="B146" s="84" t="s">
        <v>139</v>
      </c>
      <c r="C146" s="84" t="s">
        <v>1065</v>
      </c>
      <c r="D146" s="84">
        <v>2018</v>
      </c>
      <c r="E146" s="84">
        <v>33</v>
      </c>
      <c r="F146" s="195"/>
      <c r="G146" s="84" t="s">
        <v>1063</v>
      </c>
      <c r="H146" s="84" t="s">
        <v>249</v>
      </c>
      <c r="K146" s="84">
        <v>0.13</v>
      </c>
      <c r="L146" s="84">
        <v>0.26900000000000002</v>
      </c>
      <c r="M146" s="84">
        <v>7</v>
      </c>
      <c r="N146" s="84" t="s">
        <v>1064</v>
      </c>
      <c r="O146" s="84">
        <v>43</v>
      </c>
      <c r="P146" s="84">
        <v>90</v>
      </c>
      <c r="Q146" s="84">
        <v>81</v>
      </c>
      <c r="R146" s="84">
        <v>10</v>
      </c>
      <c r="S146" s="84">
        <v>16</v>
      </c>
      <c r="T146" s="84">
        <v>2</v>
      </c>
      <c r="U146" s="84">
        <v>1</v>
      </c>
      <c r="V146" s="84">
        <v>2</v>
      </c>
      <c r="W146" s="84">
        <v>7</v>
      </c>
      <c r="X146" s="84">
        <v>1</v>
      </c>
      <c r="Y146" s="84">
        <v>1</v>
      </c>
      <c r="Z146" s="84">
        <v>7</v>
      </c>
      <c r="AA146" s="84">
        <v>25</v>
      </c>
      <c r="AB146" s="84">
        <v>0</v>
      </c>
      <c r="AC146" s="84">
        <v>1</v>
      </c>
      <c r="AD146" s="84">
        <v>0</v>
      </c>
      <c r="AE146" s="84">
        <v>0</v>
      </c>
      <c r="AF146" s="84">
        <v>1</v>
      </c>
      <c r="AG146" s="200">
        <v>0.19800000000000001</v>
      </c>
      <c r="AH146" s="200">
        <v>0.27100000000000002</v>
      </c>
      <c r="AI146" s="200">
        <v>0.314</v>
      </c>
      <c r="AJ146" s="84">
        <v>0.26200000000000001</v>
      </c>
      <c r="AK146" s="84">
        <v>24</v>
      </c>
      <c r="AL146" s="84">
        <v>7</v>
      </c>
      <c r="AM146" s="84">
        <v>7</v>
      </c>
      <c r="AN146" s="198">
        <v>1</v>
      </c>
      <c r="AO146" s="198">
        <v>1</v>
      </c>
      <c r="AP146" s="84">
        <v>-6</v>
      </c>
      <c r="AQ146" s="84">
        <v>220</v>
      </c>
      <c r="AR146" s="84">
        <v>593</v>
      </c>
      <c r="AS146" s="84">
        <v>104</v>
      </c>
      <c r="AT146" s="84" t="s">
        <v>1061</v>
      </c>
      <c r="AU146" s="84">
        <v>-7.0000000000000007E-2</v>
      </c>
      <c r="AV146" s="84">
        <v>2</v>
      </c>
      <c r="AW146" s="84" t="s">
        <v>1065</v>
      </c>
      <c r="AX146" s="84">
        <v>15</v>
      </c>
      <c r="AY146" s="200">
        <v>0.28599999999999998</v>
      </c>
      <c r="AZ146" s="200">
        <v>0.33300000000000002</v>
      </c>
      <c r="BA146" s="200">
        <v>0.42899999999999999</v>
      </c>
      <c r="BB146" s="200">
        <v>0.33200000000000002</v>
      </c>
      <c r="BC146" s="84">
        <v>5</v>
      </c>
      <c r="BD146" s="84">
        <v>5</v>
      </c>
      <c r="BE146" s="84" t="s">
        <v>6451</v>
      </c>
      <c r="BF146" s="84">
        <v>502151</v>
      </c>
      <c r="BG146" s="84" t="s">
        <v>785</v>
      </c>
      <c r="BH146" s="84" t="s">
        <v>4883</v>
      </c>
      <c r="BI146" s="84" t="s">
        <v>2662</v>
      </c>
      <c r="BJ146" s="84" t="s">
        <v>6452</v>
      </c>
      <c r="BK146" s="84" t="s">
        <v>2878</v>
      </c>
    </row>
    <row r="147" spans="1:63" s="84" customFormat="1" x14ac:dyDescent="0.3">
      <c r="A147" s="84" t="s">
        <v>936</v>
      </c>
      <c r="B147" s="84" t="s">
        <v>937</v>
      </c>
      <c r="C147" s="84" t="s">
        <v>1103</v>
      </c>
      <c r="D147" s="84">
        <v>2018</v>
      </c>
      <c r="E147" s="84">
        <v>33</v>
      </c>
      <c r="F147" s="195"/>
      <c r="G147" s="84" t="s">
        <v>1063</v>
      </c>
      <c r="H147" s="84" t="s">
        <v>249</v>
      </c>
      <c r="K147" s="84">
        <v>0.02</v>
      </c>
      <c r="L147" s="84">
        <v>0.26900000000000002</v>
      </c>
      <c r="M147" s="84">
        <v>7</v>
      </c>
      <c r="N147" s="84" t="s">
        <v>1064</v>
      </c>
      <c r="O147" s="84">
        <v>41</v>
      </c>
      <c r="P147" s="84">
        <v>82</v>
      </c>
      <c r="Q147" s="84">
        <v>74</v>
      </c>
      <c r="R147" s="84">
        <v>9</v>
      </c>
      <c r="S147" s="84">
        <v>15</v>
      </c>
      <c r="T147" s="84">
        <v>2</v>
      </c>
      <c r="U147" s="84">
        <v>0</v>
      </c>
      <c r="V147" s="84">
        <v>2</v>
      </c>
      <c r="W147" s="84">
        <v>7</v>
      </c>
      <c r="X147" s="84">
        <v>3</v>
      </c>
      <c r="Y147" s="84">
        <v>1</v>
      </c>
      <c r="Z147" s="84">
        <v>7</v>
      </c>
      <c r="AA147" s="84">
        <v>22</v>
      </c>
      <c r="AB147" s="84">
        <v>0</v>
      </c>
      <c r="AC147" s="84">
        <v>1</v>
      </c>
      <c r="AD147" s="84">
        <v>0</v>
      </c>
      <c r="AE147" s="84">
        <v>0</v>
      </c>
      <c r="AF147" s="84">
        <v>2</v>
      </c>
      <c r="AG147" s="200">
        <v>0.19700000000000001</v>
      </c>
      <c r="AH147" s="200">
        <v>0.26800000000000002</v>
      </c>
      <c r="AI147" s="200">
        <v>0.314</v>
      </c>
      <c r="AJ147" s="84">
        <v>0.26100000000000001</v>
      </c>
      <c r="AK147" s="84">
        <v>21</v>
      </c>
      <c r="AL147" s="84">
        <v>7</v>
      </c>
      <c r="AM147" s="84">
        <v>6</v>
      </c>
      <c r="AN147" s="198">
        <v>1</v>
      </c>
      <c r="AO147" s="198">
        <v>1</v>
      </c>
      <c r="AP147" s="84">
        <v>-6</v>
      </c>
      <c r="AQ147" s="84">
        <v>222</v>
      </c>
      <c r="AR147" s="84">
        <v>602</v>
      </c>
      <c r="AS147" s="84">
        <v>105</v>
      </c>
      <c r="AT147" s="84" t="s">
        <v>1061</v>
      </c>
      <c r="AU147" s="84">
        <v>0.26</v>
      </c>
      <c r="AV147" s="84">
        <v>7</v>
      </c>
      <c r="AW147" s="84" t="s">
        <v>1065</v>
      </c>
      <c r="AX147" s="84">
        <v>3</v>
      </c>
      <c r="AY147" s="200">
        <v>0</v>
      </c>
      <c r="AZ147" s="200">
        <v>0</v>
      </c>
      <c r="BA147" s="200">
        <v>0</v>
      </c>
      <c r="BB147" s="200">
        <v>0</v>
      </c>
      <c r="BC147" s="84">
        <v>0</v>
      </c>
      <c r="BD147" s="84">
        <v>0</v>
      </c>
      <c r="BE147" s="84" t="s">
        <v>1455</v>
      </c>
      <c r="BF147" s="84">
        <v>450641</v>
      </c>
      <c r="BG147" s="84" t="s">
        <v>786</v>
      </c>
      <c r="BH147" s="84" t="s">
        <v>1559</v>
      </c>
      <c r="BI147" s="84" t="s">
        <v>1202</v>
      </c>
      <c r="BJ147" s="84" t="s">
        <v>1207</v>
      </c>
      <c r="BK147" s="84" t="s">
        <v>2878</v>
      </c>
    </row>
    <row r="148" spans="1:63" s="84" customFormat="1" x14ac:dyDescent="0.3">
      <c r="A148" s="84" t="s">
        <v>289</v>
      </c>
      <c r="B148" s="84" t="s">
        <v>182</v>
      </c>
      <c r="C148" s="84" t="s">
        <v>1103</v>
      </c>
      <c r="D148" s="84">
        <v>2018</v>
      </c>
      <c r="E148" s="84">
        <v>28</v>
      </c>
      <c r="F148" s="195"/>
      <c r="G148" s="84" t="s">
        <v>1063</v>
      </c>
      <c r="H148" s="84" t="s">
        <v>249</v>
      </c>
      <c r="K148" s="84">
        <v>0.12</v>
      </c>
      <c r="L148" s="84">
        <v>0.26900000000000002</v>
      </c>
      <c r="M148" s="84">
        <v>7</v>
      </c>
      <c r="N148" s="84" t="s">
        <v>1064</v>
      </c>
      <c r="O148" s="84">
        <v>48</v>
      </c>
      <c r="P148" s="84">
        <v>95</v>
      </c>
      <c r="Q148" s="84">
        <v>87</v>
      </c>
      <c r="R148" s="84">
        <v>10</v>
      </c>
      <c r="S148" s="84">
        <v>17</v>
      </c>
      <c r="T148" s="84">
        <v>3</v>
      </c>
      <c r="U148" s="84">
        <v>1</v>
      </c>
      <c r="V148" s="84">
        <v>2</v>
      </c>
      <c r="W148" s="84">
        <v>7</v>
      </c>
      <c r="X148" s="84">
        <v>1</v>
      </c>
      <c r="Y148" s="84">
        <v>1</v>
      </c>
      <c r="Z148" s="84">
        <v>6</v>
      </c>
      <c r="AA148" s="84">
        <v>23</v>
      </c>
      <c r="AB148" s="84">
        <v>0</v>
      </c>
      <c r="AC148" s="84">
        <v>1</v>
      </c>
      <c r="AD148" s="84">
        <v>1</v>
      </c>
      <c r="AE148" s="84">
        <v>1</v>
      </c>
      <c r="AF148" s="84">
        <v>2</v>
      </c>
      <c r="AG148" s="200">
        <v>0.19800000000000001</v>
      </c>
      <c r="AH148" s="200">
        <v>0.254</v>
      </c>
      <c r="AI148" s="200">
        <v>0.315</v>
      </c>
      <c r="AJ148" s="84">
        <v>0.253</v>
      </c>
      <c r="AK148" s="84">
        <v>24</v>
      </c>
      <c r="AL148" s="84">
        <v>7</v>
      </c>
      <c r="AM148" s="84">
        <v>6</v>
      </c>
      <c r="AN148" s="198">
        <v>1</v>
      </c>
      <c r="AO148" s="198">
        <v>1</v>
      </c>
      <c r="AP148" s="84">
        <v>-7</v>
      </c>
      <c r="AQ148" s="84">
        <v>224</v>
      </c>
      <c r="AR148" s="84">
        <v>604</v>
      </c>
      <c r="AS148" s="84">
        <v>106</v>
      </c>
      <c r="AT148" s="84" t="s">
        <v>1061</v>
      </c>
      <c r="AU148" s="84">
        <v>0.13</v>
      </c>
      <c r="AV148" s="84">
        <v>6</v>
      </c>
      <c r="AW148" s="84" t="s">
        <v>1065</v>
      </c>
      <c r="AX148" s="84">
        <v>13</v>
      </c>
      <c r="AY148" s="200">
        <v>8.3000000000000004E-2</v>
      </c>
      <c r="AZ148" s="200">
        <v>0.154</v>
      </c>
      <c r="BA148" s="200">
        <v>8.3000000000000004E-2</v>
      </c>
      <c r="BB148" s="200">
        <v>0.125</v>
      </c>
      <c r="BC148" s="84">
        <v>2</v>
      </c>
      <c r="BD148" s="84">
        <v>0</v>
      </c>
      <c r="BE148" s="84" t="s">
        <v>6453</v>
      </c>
      <c r="BF148" s="84">
        <v>543611</v>
      </c>
      <c r="BG148" s="84" t="s">
        <v>817</v>
      </c>
      <c r="BH148" s="84" t="s">
        <v>6440</v>
      </c>
      <c r="BI148" s="84" t="s">
        <v>6421</v>
      </c>
      <c r="BJ148" s="84" t="s">
        <v>6445</v>
      </c>
      <c r="BK148" s="84" t="s">
        <v>2889</v>
      </c>
    </row>
    <row r="149" spans="1:63" s="84" customFormat="1" x14ac:dyDescent="0.3">
      <c r="A149" s="84" t="s">
        <v>6454</v>
      </c>
      <c r="B149" s="84" t="s">
        <v>20</v>
      </c>
      <c r="C149" s="84" t="s">
        <v>1103</v>
      </c>
      <c r="D149" s="84">
        <v>2018</v>
      </c>
      <c r="E149" s="84">
        <v>29</v>
      </c>
      <c r="F149" s="195"/>
      <c r="G149" s="84" t="s">
        <v>1063</v>
      </c>
      <c r="H149" s="84" t="s">
        <v>249</v>
      </c>
      <c r="K149" s="84">
        <v>0.3</v>
      </c>
      <c r="L149" s="84">
        <v>0.26900000000000002</v>
      </c>
      <c r="M149" s="84">
        <v>7</v>
      </c>
      <c r="N149" s="84" t="s">
        <v>1064</v>
      </c>
      <c r="O149" s="84">
        <v>56</v>
      </c>
      <c r="P149" s="84">
        <v>107</v>
      </c>
      <c r="Q149" s="84">
        <v>97</v>
      </c>
      <c r="R149" s="84">
        <v>11</v>
      </c>
      <c r="S149" s="84">
        <v>19</v>
      </c>
      <c r="T149" s="84">
        <v>3</v>
      </c>
      <c r="U149" s="84">
        <v>1</v>
      </c>
      <c r="V149" s="84">
        <v>2</v>
      </c>
      <c r="W149" s="84">
        <v>10</v>
      </c>
      <c r="X149" s="84">
        <v>1</v>
      </c>
      <c r="Y149" s="84">
        <v>1</v>
      </c>
      <c r="Z149" s="84">
        <v>7</v>
      </c>
      <c r="AA149" s="84">
        <v>30</v>
      </c>
      <c r="AB149" s="84">
        <v>0</v>
      </c>
      <c r="AC149" s="84">
        <v>1</v>
      </c>
      <c r="AD149" s="84">
        <v>0</v>
      </c>
      <c r="AE149" s="84">
        <v>2</v>
      </c>
      <c r="AF149" s="84">
        <v>1</v>
      </c>
      <c r="AG149" s="200">
        <v>0.19600000000000001</v>
      </c>
      <c r="AH149" s="200">
        <v>0.253</v>
      </c>
      <c r="AI149" s="200">
        <v>0.29699999999999999</v>
      </c>
      <c r="AJ149" s="84">
        <v>0.246</v>
      </c>
      <c r="AK149" s="84">
        <v>26</v>
      </c>
      <c r="AL149" s="84">
        <v>6</v>
      </c>
      <c r="AM149" s="84">
        <v>6</v>
      </c>
      <c r="AN149" s="198">
        <v>1</v>
      </c>
      <c r="AO149" s="198">
        <v>1</v>
      </c>
      <c r="AP149" s="84">
        <v>-9</v>
      </c>
      <c r="AQ149" s="84">
        <v>225</v>
      </c>
      <c r="AR149" s="84">
        <v>605</v>
      </c>
      <c r="AS149" s="84">
        <v>107</v>
      </c>
      <c r="AT149" s="84" t="s">
        <v>1061</v>
      </c>
      <c r="AU149" s="84">
        <v>0.02</v>
      </c>
      <c r="AV149" s="84">
        <v>4</v>
      </c>
      <c r="AW149" s="84" t="s">
        <v>1065</v>
      </c>
      <c r="AX149" s="84">
        <v>43</v>
      </c>
      <c r="AY149" s="200">
        <v>0.21099999999999999</v>
      </c>
      <c r="AZ149" s="200">
        <v>0.25600000000000001</v>
      </c>
      <c r="BA149" s="200">
        <v>0.23699999999999999</v>
      </c>
      <c r="BB149" s="200">
        <v>0.22600000000000001</v>
      </c>
      <c r="BC149" s="84">
        <v>10</v>
      </c>
      <c r="BD149" s="84">
        <v>3</v>
      </c>
      <c r="BE149" s="84" t="s">
        <v>6455</v>
      </c>
      <c r="BF149" s="84">
        <v>519037</v>
      </c>
      <c r="BG149" s="84" t="s">
        <v>785</v>
      </c>
      <c r="BH149" s="84" t="s">
        <v>4172</v>
      </c>
      <c r="BI149" s="84" t="s">
        <v>6421</v>
      </c>
      <c r="BJ149" s="84" t="s">
        <v>6401</v>
      </c>
      <c r="BK149" s="84" t="s">
        <v>3044</v>
      </c>
    </row>
    <row r="150" spans="1:63" s="84" customFormat="1" x14ac:dyDescent="0.3">
      <c r="A150" s="84" t="s">
        <v>526</v>
      </c>
      <c r="B150" s="84" t="s">
        <v>58</v>
      </c>
      <c r="C150" s="84" t="s">
        <v>1065</v>
      </c>
      <c r="D150" s="84">
        <v>2018</v>
      </c>
      <c r="E150" s="84">
        <v>29</v>
      </c>
      <c r="F150" s="195"/>
      <c r="G150" s="84" t="s">
        <v>1063</v>
      </c>
      <c r="H150" s="84" t="s">
        <v>249</v>
      </c>
      <c r="K150" s="84">
        <v>0.28999999999999998</v>
      </c>
      <c r="L150" s="84">
        <v>0.26900000000000002</v>
      </c>
      <c r="M150" s="84">
        <v>7</v>
      </c>
      <c r="N150" s="84" t="s">
        <v>1064</v>
      </c>
      <c r="O150" s="84">
        <v>46</v>
      </c>
      <c r="P150" s="84">
        <v>96</v>
      </c>
      <c r="Q150" s="84">
        <v>87</v>
      </c>
      <c r="R150" s="84">
        <v>9</v>
      </c>
      <c r="S150" s="84">
        <v>16</v>
      </c>
      <c r="T150" s="84">
        <v>3</v>
      </c>
      <c r="U150" s="84">
        <v>1</v>
      </c>
      <c r="V150" s="84">
        <v>2</v>
      </c>
      <c r="W150" s="84">
        <v>9</v>
      </c>
      <c r="X150" s="84">
        <v>1</v>
      </c>
      <c r="Y150" s="84">
        <v>1</v>
      </c>
      <c r="Z150" s="84">
        <v>6</v>
      </c>
      <c r="AA150" s="84">
        <v>24</v>
      </c>
      <c r="AB150" s="84">
        <v>0</v>
      </c>
      <c r="AC150" s="84">
        <v>1</v>
      </c>
      <c r="AD150" s="84">
        <v>0</v>
      </c>
      <c r="AE150" s="84">
        <v>1</v>
      </c>
      <c r="AF150" s="84">
        <v>5</v>
      </c>
      <c r="AG150" s="200">
        <v>0.186</v>
      </c>
      <c r="AH150" s="200">
        <v>0.24199999999999999</v>
      </c>
      <c r="AI150" s="200">
        <v>0.312</v>
      </c>
      <c r="AJ150" s="84">
        <v>0.245</v>
      </c>
      <c r="AK150" s="84">
        <v>23</v>
      </c>
      <c r="AL150" s="84">
        <v>6</v>
      </c>
      <c r="AM150" s="84">
        <v>5</v>
      </c>
      <c r="AN150" s="198">
        <v>1</v>
      </c>
      <c r="AO150" s="198">
        <v>1</v>
      </c>
      <c r="AP150" s="84">
        <v>-8</v>
      </c>
      <c r="AQ150" s="84">
        <v>227</v>
      </c>
      <c r="AR150" s="84">
        <v>610</v>
      </c>
      <c r="AS150" s="84">
        <v>108</v>
      </c>
      <c r="AT150" s="84" t="s">
        <v>1061</v>
      </c>
      <c r="AU150" s="84">
        <v>7.0000000000000007E-2</v>
      </c>
      <c r="AV150" s="84">
        <v>5</v>
      </c>
      <c r="AW150" s="84" t="s">
        <v>1065</v>
      </c>
      <c r="AX150" s="84">
        <v>41</v>
      </c>
      <c r="AY150" s="200">
        <v>0.13200000000000001</v>
      </c>
      <c r="AZ150" s="200">
        <v>0.17100000000000001</v>
      </c>
      <c r="BA150" s="200">
        <v>0.21099999999999999</v>
      </c>
      <c r="BB150" s="200">
        <v>0.17</v>
      </c>
      <c r="BC150" s="84">
        <v>7</v>
      </c>
      <c r="BD150" s="84">
        <v>1</v>
      </c>
      <c r="BE150" s="84" t="s">
        <v>6456</v>
      </c>
      <c r="BF150" s="84">
        <v>502029</v>
      </c>
      <c r="BG150" s="84" t="s">
        <v>785</v>
      </c>
      <c r="BH150" s="84" t="s">
        <v>6420</v>
      </c>
      <c r="BI150" s="84" t="s">
        <v>6439</v>
      </c>
      <c r="BJ150" s="84" t="s">
        <v>4172</v>
      </c>
      <c r="BK150" s="84" t="s">
        <v>3044</v>
      </c>
    </row>
    <row r="151" spans="1:63" s="84" customFormat="1" x14ac:dyDescent="0.3">
      <c r="A151" s="84" t="s">
        <v>468</v>
      </c>
      <c r="B151" s="84" t="s">
        <v>467</v>
      </c>
      <c r="C151" s="84" t="s">
        <v>1061</v>
      </c>
      <c r="D151" s="84">
        <v>2018</v>
      </c>
      <c r="E151" s="84">
        <v>33</v>
      </c>
      <c r="F151" s="195"/>
      <c r="G151" s="84" t="s">
        <v>1063</v>
      </c>
      <c r="H151" s="84" t="s">
        <v>249</v>
      </c>
      <c r="K151" s="84">
        <v>0.35</v>
      </c>
      <c r="L151" s="84">
        <v>0.26900000000000002</v>
      </c>
      <c r="M151" s="84">
        <v>7</v>
      </c>
      <c r="N151" s="84" t="s">
        <v>1064</v>
      </c>
      <c r="O151" s="84">
        <v>40</v>
      </c>
      <c r="P151" s="84">
        <v>82</v>
      </c>
      <c r="Q151" s="84">
        <v>73</v>
      </c>
      <c r="R151" s="84">
        <v>8</v>
      </c>
      <c r="S151" s="84">
        <v>15</v>
      </c>
      <c r="T151" s="84">
        <v>2</v>
      </c>
      <c r="U151" s="84">
        <v>0</v>
      </c>
      <c r="V151" s="84">
        <v>1</v>
      </c>
      <c r="W151" s="84">
        <v>7</v>
      </c>
      <c r="X151" s="84">
        <v>1</v>
      </c>
      <c r="Y151" s="84">
        <v>1</v>
      </c>
      <c r="Z151" s="84">
        <v>6</v>
      </c>
      <c r="AA151" s="84">
        <v>20</v>
      </c>
      <c r="AB151" s="84">
        <v>0</v>
      </c>
      <c r="AC151" s="84">
        <v>1</v>
      </c>
      <c r="AD151" s="84">
        <v>2</v>
      </c>
      <c r="AE151" s="84">
        <v>1</v>
      </c>
      <c r="AF151" s="84">
        <v>1</v>
      </c>
      <c r="AG151" s="200">
        <v>0.19900000000000001</v>
      </c>
      <c r="AH151" s="200">
        <v>0.255</v>
      </c>
      <c r="AI151" s="200">
        <v>0.28899999999999998</v>
      </c>
      <c r="AJ151" s="84">
        <v>0.24299999999999999</v>
      </c>
      <c r="AK151" s="84">
        <v>20</v>
      </c>
      <c r="AL151" s="84">
        <v>5</v>
      </c>
      <c r="AM151" s="84">
        <v>5</v>
      </c>
      <c r="AN151" s="198">
        <v>1</v>
      </c>
      <c r="AO151" s="198">
        <v>1</v>
      </c>
      <c r="AP151" s="84">
        <v>-7</v>
      </c>
      <c r="AQ151" s="84">
        <v>228</v>
      </c>
      <c r="AR151" s="84">
        <v>616</v>
      </c>
      <c r="AS151" s="84">
        <v>109</v>
      </c>
      <c r="AT151" s="84" t="s">
        <v>1061</v>
      </c>
      <c r="AU151" s="84">
        <v>0.1</v>
      </c>
      <c r="AV151" s="84">
        <v>5</v>
      </c>
      <c r="AW151" s="84" t="s">
        <v>1065</v>
      </c>
      <c r="AX151" s="84">
        <v>44</v>
      </c>
      <c r="AY151" s="200">
        <v>0.13200000000000001</v>
      </c>
      <c r="AZ151" s="200">
        <v>0.15</v>
      </c>
      <c r="BA151" s="200">
        <v>0.21099999999999999</v>
      </c>
      <c r="BB151" s="200">
        <v>0.14099999999999999</v>
      </c>
      <c r="BC151" s="84">
        <v>6</v>
      </c>
      <c r="BD151" s="84">
        <v>0</v>
      </c>
      <c r="BE151" s="84" t="s">
        <v>1206</v>
      </c>
      <c r="BF151" s="84">
        <v>466988</v>
      </c>
      <c r="BG151" s="84" t="s">
        <v>817</v>
      </c>
      <c r="BH151" s="84" t="s">
        <v>1242</v>
      </c>
      <c r="BI151" s="84" t="s">
        <v>1114</v>
      </c>
      <c r="BJ151" s="84" t="s">
        <v>1208</v>
      </c>
      <c r="BK151" s="84" t="s">
        <v>2878</v>
      </c>
    </row>
    <row r="152" spans="1:63" s="84" customFormat="1" x14ac:dyDescent="0.3">
      <c r="A152" s="84" t="s">
        <v>525</v>
      </c>
      <c r="B152" s="84" t="s">
        <v>524</v>
      </c>
      <c r="C152" s="84" t="s">
        <v>1065</v>
      </c>
      <c r="D152" s="84">
        <v>2018</v>
      </c>
      <c r="E152" s="84">
        <v>31</v>
      </c>
      <c r="F152" s="195" t="s">
        <v>1104</v>
      </c>
      <c r="G152" s="84" t="s">
        <v>1063</v>
      </c>
      <c r="H152" s="84" t="s">
        <v>255</v>
      </c>
      <c r="I152" s="84" t="s">
        <v>250</v>
      </c>
      <c r="K152" s="84">
        <v>0.86</v>
      </c>
      <c r="L152" s="84">
        <v>0.33100000000000002</v>
      </c>
      <c r="M152" s="84">
        <v>47</v>
      </c>
      <c r="N152" s="84" t="s">
        <v>1064</v>
      </c>
      <c r="O152" s="84">
        <v>131</v>
      </c>
      <c r="P152" s="84">
        <v>542</v>
      </c>
      <c r="Q152" s="84">
        <v>485</v>
      </c>
      <c r="R152" s="84">
        <v>64</v>
      </c>
      <c r="S152" s="84">
        <v>139</v>
      </c>
      <c r="T152" s="84">
        <v>25</v>
      </c>
      <c r="U152" s="84">
        <v>1</v>
      </c>
      <c r="V152" s="84">
        <v>14</v>
      </c>
      <c r="W152" s="84">
        <v>70</v>
      </c>
      <c r="X152" s="84">
        <v>4</v>
      </c>
      <c r="Y152" s="84">
        <v>1</v>
      </c>
      <c r="Z152" s="84">
        <v>46</v>
      </c>
      <c r="AA152" s="84">
        <v>65</v>
      </c>
      <c r="AB152" s="84">
        <v>8</v>
      </c>
      <c r="AC152" s="84">
        <v>5</v>
      </c>
      <c r="AD152" s="84">
        <v>0</v>
      </c>
      <c r="AE152" s="84">
        <v>6</v>
      </c>
      <c r="AF152" s="84">
        <v>15</v>
      </c>
      <c r="AG152" s="200">
        <v>0.28799999999999998</v>
      </c>
      <c r="AH152" s="200">
        <v>0.35</v>
      </c>
      <c r="AI152" s="200">
        <v>0.42499999999999999</v>
      </c>
      <c r="AJ152" s="84">
        <v>0.34200000000000003</v>
      </c>
      <c r="AK152" s="84">
        <v>185</v>
      </c>
      <c r="AL152" s="84">
        <v>59</v>
      </c>
      <c r="AM152" s="84">
        <v>78</v>
      </c>
      <c r="AN152" s="198">
        <v>22</v>
      </c>
      <c r="AO152" s="198">
        <v>29</v>
      </c>
      <c r="AP152" s="84">
        <v>10</v>
      </c>
      <c r="AQ152" s="84">
        <v>2</v>
      </c>
      <c r="AR152" s="84">
        <v>12</v>
      </c>
      <c r="AS152" s="84">
        <v>1</v>
      </c>
      <c r="AT152" s="84" t="s">
        <v>1064</v>
      </c>
      <c r="AU152" s="84">
        <v>-0.04</v>
      </c>
      <c r="AV152" s="84">
        <v>-31</v>
      </c>
      <c r="AW152" s="84" t="s">
        <v>1086</v>
      </c>
      <c r="AX152" s="84">
        <v>568</v>
      </c>
      <c r="AY152" s="200">
        <v>0.32</v>
      </c>
      <c r="AZ152" s="200">
        <v>0.4</v>
      </c>
      <c r="BA152" s="200">
        <v>0.46200000000000002</v>
      </c>
      <c r="BB152" s="200">
        <v>0.38100000000000001</v>
      </c>
      <c r="BC152" s="84">
        <v>216</v>
      </c>
      <c r="BD152" s="84">
        <v>91</v>
      </c>
      <c r="BE152" s="84" t="s">
        <v>1250</v>
      </c>
      <c r="BF152" s="84">
        <v>457763</v>
      </c>
      <c r="BG152" s="84" t="s">
        <v>824</v>
      </c>
      <c r="BH152" s="84" t="s">
        <v>1316</v>
      </c>
      <c r="BI152" s="84" t="s">
        <v>1165</v>
      </c>
      <c r="BJ152" s="84" t="s">
        <v>2795</v>
      </c>
      <c r="BK152" s="84" t="s">
        <v>3944</v>
      </c>
    </row>
    <row r="153" spans="1:63" s="84" customFormat="1" x14ac:dyDescent="0.3">
      <c r="A153" s="84" t="s">
        <v>1960</v>
      </c>
      <c r="B153" s="84" t="s">
        <v>4600</v>
      </c>
      <c r="C153" s="84" t="s">
        <v>1065</v>
      </c>
      <c r="D153" s="84">
        <v>2018</v>
      </c>
      <c r="E153" s="84">
        <v>25</v>
      </c>
      <c r="F153" s="195" t="s">
        <v>1070</v>
      </c>
      <c r="G153" s="84" t="s">
        <v>1063</v>
      </c>
      <c r="H153" s="84" t="s">
        <v>255</v>
      </c>
      <c r="K153" s="84">
        <v>0.78</v>
      </c>
      <c r="L153" s="84">
        <v>0.33100000000000002</v>
      </c>
      <c r="M153" s="84">
        <v>47</v>
      </c>
      <c r="N153" s="84" t="s">
        <v>1064</v>
      </c>
      <c r="O153" s="84">
        <v>122</v>
      </c>
      <c r="P153" s="84">
        <v>438</v>
      </c>
      <c r="Q153" s="84">
        <v>389</v>
      </c>
      <c r="R153" s="84">
        <v>47</v>
      </c>
      <c r="S153" s="84">
        <v>100</v>
      </c>
      <c r="T153" s="84">
        <v>23</v>
      </c>
      <c r="U153" s="84">
        <v>1</v>
      </c>
      <c r="V153" s="84">
        <v>18</v>
      </c>
      <c r="W153" s="84">
        <v>62</v>
      </c>
      <c r="X153" s="84">
        <v>4</v>
      </c>
      <c r="Y153" s="84">
        <v>3</v>
      </c>
      <c r="Z153" s="84">
        <v>42</v>
      </c>
      <c r="AA153" s="84">
        <v>96</v>
      </c>
      <c r="AB153" s="84">
        <v>2</v>
      </c>
      <c r="AC153" s="84">
        <v>4</v>
      </c>
      <c r="AD153" s="84">
        <v>1</v>
      </c>
      <c r="AE153" s="84">
        <v>2</v>
      </c>
      <c r="AF153" s="84">
        <v>12</v>
      </c>
      <c r="AG153" s="200">
        <v>0.25600000000000001</v>
      </c>
      <c r="AH153" s="200">
        <v>0.33300000000000002</v>
      </c>
      <c r="AI153" s="200">
        <v>0.45900000000000002</v>
      </c>
      <c r="AJ153" s="84">
        <v>0.34399999999999997</v>
      </c>
      <c r="AK153" s="84">
        <v>151</v>
      </c>
      <c r="AL153" s="84">
        <v>53</v>
      </c>
      <c r="AM153" s="84">
        <v>66</v>
      </c>
      <c r="AN153" s="198">
        <v>16</v>
      </c>
      <c r="AO153" s="198">
        <v>20</v>
      </c>
      <c r="AP153" s="84">
        <v>9</v>
      </c>
      <c r="AQ153" s="84">
        <v>3</v>
      </c>
      <c r="AR153" s="84">
        <v>27</v>
      </c>
      <c r="AS153" s="84">
        <v>2</v>
      </c>
      <c r="AT153" s="84" t="s">
        <v>1064</v>
      </c>
      <c r="AU153" s="84">
        <v>-0.02</v>
      </c>
      <c r="AV153" s="84">
        <v>-14</v>
      </c>
      <c r="AW153" s="84" t="s">
        <v>1065</v>
      </c>
      <c r="AX153" s="84">
        <v>428</v>
      </c>
      <c r="AY153" s="200">
        <v>0.27600000000000002</v>
      </c>
      <c r="AZ153" s="200">
        <v>0.35599999999999998</v>
      </c>
      <c r="BA153" s="200">
        <v>0.499</v>
      </c>
      <c r="BB153" s="200">
        <v>0.36799999999999999</v>
      </c>
      <c r="BC153" s="84">
        <v>157</v>
      </c>
      <c r="BD153" s="84">
        <v>67</v>
      </c>
      <c r="BE153" s="84" t="s">
        <v>5048</v>
      </c>
      <c r="BF153" s="84">
        <v>575929</v>
      </c>
      <c r="BG153" s="84" t="s">
        <v>2897</v>
      </c>
      <c r="BH153" s="84" t="s">
        <v>4156</v>
      </c>
      <c r="BI153" s="84" t="s">
        <v>4177</v>
      </c>
      <c r="BJ153" s="84" t="s">
        <v>3254</v>
      </c>
      <c r="BK153" s="84" t="s">
        <v>7230</v>
      </c>
    </row>
    <row r="154" spans="1:63" s="84" customFormat="1" x14ac:dyDescent="0.3">
      <c r="A154" s="84" t="s">
        <v>3023</v>
      </c>
      <c r="B154" s="84" t="s">
        <v>3024</v>
      </c>
      <c r="C154" s="84" t="s">
        <v>1065</v>
      </c>
      <c r="D154" s="84">
        <v>2018</v>
      </c>
      <c r="E154" s="84">
        <v>27</v>
      </c>
      <c r="F154" s="195" t="s">
        <v>1062</v>
      </c>
      <c r="G154" s="84" t="s">
        <v>1063</v>
      </c>
      <c r="H154" s="84" t="s">
        <v>255</v>
      </c>
      <c r="K154" s="84">
        <v>0.84</v>
      </c>
      <c r="L154" s="84">
        <v>0.33100000000000002</v>
      </c>
      <c r="M154" s="84">
        <v>47</v>
      </c>
      <c r="N154" s="84" t="s">
        <v>1064</v>
      </c>
      <c r="O154" s="84">
        <v>143</v>
      </c>
      <c r="P154" s="84">
        <v>547</v>
      </c>
      <c r="Q154" s="84">
        <v>507</v>
      </c>
      <c r="R154" s="84">
        <v>59</v>
      </c>
      <c r="S154" s="84">
        <v>136</v>
      </c>
      <c r="T154" s="84">
        <v>30</v>
      </c>
      <c r="U154" s="84">
        <v>4</v>
      </c>
      <c r="V154" s="84">
        <v>14</v>
      </c>
      <c r="W154" s="84">
        <v>56</v>
      </c>
      <c r="X154" s="84">
        <v>8</v>
      </c>
      <c r="Y154" s="84">
        <v>3</v>
      </c>
      <c r="Z154" s="84">
        <v>31</v>
      </c>
      <c r="AA154" s="84">
        <v>96</v>
      </c>
      <c r="AB154" s="84">
        <v>3</v>
      </c>
      <c r="AC154" s="84">
        <v>5</v>
      </c>
      <c r="AD154" s="84">
        <v>0</v>
      </c>
      <c r="AE154" s="84">
        <v>3</v>
      </c>
      <c r="AF154" s="84">
        <v>13</v>
      </c>
      <c r="AG154" s="200">
        <v>0.26800000000000002</v>
      </c>
      <c r="AH154" s="200">
        <v>0.315</v>
      </c>
      <c r="AI154" s="200">
        <v>0.42499999999999999</v>
      </c>
      <c r="AJ154" s="84">
        <v>0.32200000000000001</v>
      </c>
      <c r="AK154" s="84">
        <v>176</v>
      </c>
      <c r="AL154" s="84">
        <v>48</v>
      </c>
      <c r="AM154" s="84">
        <v>64</v>
      </c>
      <c r="AN154" s="198">
        <v>18</v>
      </c>
      <c r="AO154" s="198">
        <v>24</v>
      </c>
      <c r="AP154" s="84">
        <v>0</v>
      </c>
      <c r="AQ154" s="84">
        <v>4</v>
      </c>
      <c r="AR154" s="84">
        <v>33</v>
      </c>
      <c r="AS154" s="84">
        <v>3</v>
      </c>
      <c r="AT154" s="84" t="s">
        <v>1064</v>
      </c>
      <c r="AU154" s="84">
        <v>-0.02</v>
      </c>
      <c r="AV154" s="84">
        <v>-13</v>
      </c>
      <c r="AW154" s="84" t="s">
        <v>1065</v>
      </c>
      <c r="AX154" s="84">
        <v>579</v>
      </c>
      <c r="AY154" s="200">
        <v>0.27800000000000002</v>
      </c>
      <c r="AZ154" s="200">
        <v>0.33200000000000002</v>
      </c>
      <c r="BA154" s="200">
        <v>0.45100000000000001</v>
      </c>
      <c r="BB154" s="200">
        <v>0.34</v>
      </c>
      <c r="BC154" s="84">
        <v>197</v>
      </c>
      <c r="BD154" s="84">
        <v>61</v>
      </c>
      <c r="BE154" s="84" t="s">
        <v>3161</v>
      </c>
      <c r="BF154" s="84">
        <v>592663</v>
      </c>
      <c r="BG154" s="84" t="s">
        <v>822</v>
      </c>
      <c r="BH154" s="84" t="s">
        <v>6356</v>
      </c>
      <c r="BI154" s="84" t="s">
        <v>1144</v>
      </c>
      <c r="BJ154" s="84" t="s">
        <v>4840</v>
      </c>
      <c r="BK154" s="84" t="s">
        <v>6498</v>
      </c>
    </row>
    <row r="155" spans="1:63" s="84" customFormat="1" x14ac:dyDescent="0.3">
      <c r="A155" s="84" t="s">
        <v>882</v>
      </c>
      <c r="B155" s="84" t="s">
        <v>883</v>
      </c>
      <c r="C155" s="84" t="s">
        <v>1061</v>
      </c>
      <c r="D155" s="84">
        <v>2018</v>
      </c>
      <c r="E155" s="84">
        <v>29</v>
      </c>
      <c r="F155" s="195" t="s">
        <v>1567</v>
      </c>
      <c r="G155" s="84" t="s">
        <v>1063</v>
      </c>
      <c r="H155" s="84" t="s">
        <v>255</v>
      </c>
      <c r="K155" s="84">
        <v>0.82</v>
      </c>
      <c r="L155" s="84">
        <v>0.33100000000000002</v>
      </c>
      <c r="M155" s="84">
        <v>47</v>
      </c>
      <c r="N155" s="84" t="s">
        <v>1064</v>
      </c>
      <c r="O155" s="84">
        <v>134</v>
      </c>
      <c r="P155" s="84">
        <v>427</v>
      </c>
      <c r="Q155" s="84">
        <v>381</v>
      </c>
      <c r="R155" s="84">
        <v>44</v>
      </c>
      <c r="S155" s="84">
        <v>88</v>
      </c>
      <c r="T155" s="84">
        <v>20</v>
      </c>
      <c r="U155" s="84">
        <v>0</v>
      </c>
      <c r="V155" s="84">
        <v>23</v>
      </c>
      <c r="W155" s="84">
        <v>54</v>
      </c>
      <c r="X155" s="84">
        <v>1</v>
      </c>
      <c r="Y155" s="84">
        <v>1</v>
      </c>
      <c r="Z155" s="84">
        <v>41</v>
      </c>
      <c r="AA155" s="84">
        <v>102</v>
      </c>
      <c r="AB155" s="84">
        <v>1</v>
      </c>
      <c r="AC155" s="84">
        <v>2</v>
      </c>
      <c r="AD155" s="84">
        <v>1</v>
      </c>
      <c r="AE155" s="84">
        <v>2</v>
      </c>
      <c r="AF155" s="84">
        <v>13</v>
      </c>
      <c r="AG155" s="200">
        <v>0.23</v>
      </c>
      <c r="AH155" s="200">
        <v>0.30599999999999999</v>
      </c>
      <c r="AI155" s="200">
        <v>0.46300000000000002</v>
      </c>
      <c r="AJ155" s="84">
        <v>0.33</v>
      </c>
      <c r="AK155" s="84">
        <v>141</v>
      </c>
      <c r="AL155" s="84">
        <v>45</v>
      </c>
      <c r="AM155" s="84">
        <v>56</v>
      </c>
      <c r="AN155" s="198">
        <v>13</v>
      </c>
      <c r="AO155" s="198">
        <v>16</v>
      </c>
      <c r="AP155" s="84">
        <v>3</v>
      </c>
      <c r="AQ155" s="84">
        <v>5</v>
      </c>
      <c r="AR155" s="84">
        <v>56</v>
      </c>
      <c r="AS155" s="84">
        <v>4</v>
      </c>
      <c r="AT155" s="84" t="s">
        <v>1064</v>
      </c>
      <c r="AU155" s="84">
        <v>0</v>
      </c>
      <c r="AV155" s="84">
        <v>-3</v>
      </c>
      <c r="AW155" s="84" t="s">
        <v>1065</v>
      </c>
      <c r="AX155" s="84">
        <v>482</v>
      </c>
      <c r="AY155" s="200">
        <v>0.247</v>
      </c>
      <c r="AZ155" s="200">
        <v>0.308</v>
      </c>
      <c r="BA155" s="200">
        <v>0.45900000000000002</v>
      </c>
      <c r="BB155" s="200">
        <v>0.32800000000000001</v>
      </c>
      <c r="BC155" s="84">
        <v>158</v>
      </c>
      <c r="BD155" s="84">
        <v>48</v>
      </c>
      <c r="BE155" s="84" t="s">
        <v>1264</v>
      </c>
      <c r="BF155" s="84">
        <v>518735</v>
      </c>
      <c r="BG155" s="84" t="s">
        <v>769</v>
      </c>
      <c r="BH155" s="84" t="s">
        <v>1191</v>
      </c>
      <c r="BI155" s="84" t="s">
        <v>7278</v>
      </c>
      <c r="BJ155" s="84" t="s">
        <v>1558</v>
      </c>
      <c r="BK155" s="84" t="s">
        <v>6457</v>
      </c>
    </row>
    <row r="156" spans="1:63" s="84" customFormat="1" x14ac:dyDescent="0.3">
      <c r="A156" s="84" t="s">
        <v>441</v>
      </c>
      <c r="B156" s="84" t="s">
        <v>234</v>
      </c>
      <c r="C156" s="84" t="s">
        <v>1065</v>
      </c>
      <c r="D156" s="84">
        <v>2018</v>
      </c>
      <c r="E156" s="84">
        <v>32</v>
      </c>
      <c r="F156" s="195"/>
      <c r="G156" s="84" t="s">
        <v>1063</v>
      </c>
      <c r="H156" s="84" t="s">
        <v>255</v>
      </c>
      <c r="K156" s="84">
        <v>0.83</v>
      </c>
      <c r="L156" s="84">
        <v>0.33100000000000002</v>
      </c>
      <c r="M156" s="84">
        <v>47</v>
      </c>
      <c r="N156" s="84" t="s">
        <v>1064</v>
      </c>
      <c r="O156" s="84">
        <v>121</v>
      </c>
      <c r="P156" s="84">
        <v>445</v>
      </c>
      <c r="Q156" s="84">
        <v>399</v>
      </c>
      <c r="R156" s="84">
        <v>49</v>
      </c>
      <c r="S156" s="84">
        <v>103</v>
      </c>
      <c r="T156" s="84">
        <v>18</v>
      </c>
      <c r="U156" s="84">
        <v>2</v>
      </c>
      <c r="V156" s="84">
        <v>12</v>
      </c>
      <c r="W156" s="84">
        <v>51</v>
      </c>
      <c r="X156" s="84">
        <v>2</v>
      </c>
      <c r="Y156" s="84">
        <v>0</v>
      </c>
      <c r="Z156" s="84">
        <v>38</v>
      </c>
      <c r="AA156" s="84">
        <v>69</v>
      </c>
      <c r="AB156" s="84">
        <v>4</v>
      </c>
      <c r="AC156" s="84">
        <v>4</v>
      </c>
      <c r="AD156" s="84">
        <v>0</v>
      </c>
      <c r="AE156" s="84">
        <v>4</v>
      </c>
      <c r="AF156" s="84">
        <v>16</v>
      </c>
      <c r="AG156" s="200">
        <v>0.26100000000000001</v>
      </c>
      <c r="AH156" s="200">
        <v>0.32600000000000001</v>
      </c>
      <c r="AI156" s="200">
        <v>0.40699999999999997</v>
      </c>
      <c r="AJ156" s="84">
        <v>0.32300000000000001</v>
      </c>
      <c r="AK156" s="84">
        <v>144</v>
      </c>
      <c r="AL156" s="84">
        <v>43</v>
      </c>
      <c r="AM156" s="84">
        <v>53</v>
      </c>
      <c r="AN156" s="198">
        <v>13</v>
      </c>
      <c r="AO156" s="198">
        <v>17</v>
      </c>
      <c r="AP156" s="84">
        <v>0</v>
      </c>
      <c r="AQ156" s="84">
        <v>6</v>
      </c>
      <c r="AR156" s="84">
        <v>62</v>
      </c>
      <c r="AS156" s="84">
        <v>5</v>
      </c>
      <c r="AT156" s="84" t="s">
        <v>1064</v>
      </c>
      <c r="AU156" s="84">
        <v>0</v>
      </c>
      <c r="AV156" s="84">
        <v>-2</v>
      </c>
      <c r="AW156" s="84" t="s">
        <v>1065</v>
      </c>
      <c r="AX156" s="84">
        <v>481</v>
      </c>
      <c r="AY156" s="200">
        <v>0.26500000000000001</v>
      </c>
      <c r="AZ156" s="200">
        <v>0.34499999999999997</v>
      </c>
      <c r="BA156" s="200">
        <v>0.371</v>
      </c>
      <c r="BB156" s="200">
        <v>0.32300000000000001</v>
      </c>
      <c r="BC156" s="84">
        <v>155</v>
      </c>
      <c r="BD156" s="84">
        <v>45</v>
      </c>
      <c r="BE156" s="84" t="s">
        <v>1261</v>
      </c>
      <c r="BF156" s="84">
        <v>518960</v>
      </c>
      <c r="BG156" s="84" t="s">
        <v>824</v>
      </c>
      <c r="BH156" s="84" t="s">
        <v>1165</v>
      </c>
      <c r="BI156" s="84" t="s">
        <v>1316</v>
      </c>
      <c r="BJ156" s="84" t="s">
        <v>1263</v>
      </c>
      <c r="BK156" s="84" t="s">
        <v>6932</v>
      </c>
    </row>
    <row r="157" spans="1:63" s="84" customFormat="1" x14ac:dyDescent="0.3">
      <c r="A157" s="84" t="s">
        <v>2975</v>
      </c>
      <c r="B157" s="84" t="s">
        <v>2976</v>
      </c>
      <c r="C157" s="84" t="s">
        <v>1061</v>
      </c>
      <c r="D157" s="84">
        <v>2018</v>
      </c>
      <c r="E157" s="84">
        <v>27</v>
      </c>
      <c r="F157" s="195" t="s">
        <v>1093</v>
      </c>
      <c r="G157" s="84" t="s">
        <v>1063</v>
      </c>
      <c r="H157" s="84" t="s">
        <v>255</v>
      </c>
      <c r="K157" s="84">
        <v>0.79</v>
      </c>
      <c r="L157" s="84">
        <v>0.33100000000000002</v>
      </c>
      <c r="M157" s="84">
        <v>47</v>
      </c>
      <c r="N157" s="84" t="s">
        <v>1064</v>
      </c>
      <c r="O157" s="84">
        <v>125</v>
      </c>
      <c r="P157" s="84">
        <v>424</v>
      </c>
      <c r="Q157" s="84">
        <v>377</v>
      </c>
      <c r="R157" s="84">
        <v>33</v>
      </c>
      <c r="S157" s="84">
        <v>96</v>
      </c>
      <c r="T157" s="84">
        <v>23</v>
      </c>
      <c r="U157" s="84">
        <v>1</v>
      </c>
      <c r="V157" s="84">
        <v>8</v>
      </c>
      <c r="W157" s="84">
        <v>45</v>
      </c>
      <c r="X157" s="84">
        <v>2</v>
      </c>
      <c r="Y157" s="84">
        <v>0</v>
      </c>
      <c r="Z157" s="84">
        <v>38</v>
      </c>
      <c r="AA157" s="84">
        <v>73</v>
      </c>
      <c r="AB157" s="84">
        <v>8</v>
      </c>
      <c r="AC157" s="84">
        <v>3</v>
      </c>
      <c r="AD157" s="84">
        <v>3</v>
      </c>
      <c r="AE157" s="84">
        <v>3</v>
      </c>
      <c r="AF157" s="84">
        <v>13</v>
      </c>
      <c r="AG157" s="200">
        <v>0.254</v>
      </c>
      <c r="AH157" s="200">
        <v>0.32300000000000001</v>
      </c>
      <c r="AI157" s="200">
        <v>0.38800000000000001</v>
      </c>
      <c r="AJ157" s="84">
        <v>0.314</v>
      </c>
      <c r="AK157" s="84">
        <v>133</v>
      </c>
      <c r="AL157" s="84">
        <v>37</v>
      </c>
      <c r="AM157" s="84">
        <v>46</v>
      </c>
      <c r="AN157" s="198">
        <v>9</v>
      </c>
      <c r="AO157" s="198">
        <v>11</v>
      </c>
      <c r="AP157" s="84">
        <v>-4</v>
      </c>
      <c r="AQ157" s="84">
        <v>9</v>
      </c>
      <c r="AR157" s="84">
        <v>101</v>
      </c>
      <c r="AS157" s="84">
        <v>6</v>
      </c>
      <c r="AT157" s="84" t="s">
        <v>1064</v>
      </c>
      <c r="AU157" s="84">
        <v>-0.02</v>
      </c>
      <c r="AV157" s="84">
        <v>-7</v>
      </c>
      <c r="AW157" s="84" t="s">
        <v>1065</v>
      </c>
      <c r="AX157" s="84">
        <v>423</v>
      </c>
      <c r="AY157" s="200">
        <v>0.27</v>
      </c>
      <c r="AZ157" s="200">
        <v>0.34699999999999998</v>
      </c>
      <c r="BA157" s="200">
        <v>0.40300000000000002</v>
      </c>
      <c r="BB157" s="200">
        <v>0.32900000000000001</v>
      </c>
      <c r="BC157" s="84">
        <v>139</v>
      </c>
      <c r="BD157" s="84">
        <v>44</v>
      </c>
      <c r="BE157" s="84" t="s">
        <v>3163</v>
      </c>
      <c r="BF157" s="84">
        <v>571466</v>
      </c>
      <c r="BG157" s="84" t="s">
        <v>824</v>
      </c>
      <c r="BH157" s="84" t="s">
        <v>2725</v>
      </c>
      <c r="BI157" s="84" t="s">
        <v>2675</v>
      </c>
      <c r="BJ157" s="84" t="s">
        <v>4219</v>
      </c>
      <c r="BK157" s="84" t="s">
        <v>6458</v>
      </c>
    </row>
    <row r="158" spans="1:63" s="84" customFormat="1" x14ac:dyDescent="0.3">
      <c r="A158" s="84" t="s">
        <v>271</v>
      </c>
      <c r="B158" s="84" t="s">
        <v>270</v>
      </c>
      <c r="C158" s="84" t="s">
        <v>1065</v>
      </c>
      <c r="D158" s="84">
        <v>2018</v>
      </c>
      <c r="E158" s="84">
        <v>35</v>
      </c>
      <c r="F158" s="195" t="s">
        <v>2539</v>
      </c>
      <c r="G158" s="84" t="s">
        <v>1063</v>
      </c>
      <c r="H158" s="84" t="s">
        <v>255</v>
      </c>
      <c r="K158" s="84">
        <v>0.85</v>
      </c>
      <c r="L158" s="84">
        <v>0.33100000000000002</v>
      </c>
      <c r="M158" s="84">
        <v>47</v>
      </c>
      <c r="N158" s="84" t="s">
        <v>1064</v>
      </c>
      <c r="O158" s="84">
        <v>114</v>
      </c>
      <c r="P158" s="84">
        <v>431</v>
      </c>
      <c r="Q158" s="84">
        <v>391</v>
      </c>
      <c r="R158" s="84">
        <v>41</v>
      </c>
      <c r="S158" s="84">
        <v>102</v>
      </c>
      <c r="T158" s="84">
        <v>17</v>
      </c>
      <c r="U158" s="84">
        <v>1</v>
      </c>
      <c r="V158" s="84">
        <v>10</v>
      </c>
      <c r="W158" s="84">
        <v>53</v>
      </c>
      <c r="X158" s="84">
        <v>4</v>
      </c>
      <c r="Y158" s="84">
        <v>2</v>
      </c>
      <c r="Z158" s="84">
        <v>31</v>
      </c>
      <c r="AA158" s="84">
        <v>57</v>
      </c>
      <c r="AB158" s="84">
        <v>2</v>
      </c>
      <c r="AC158" s="84">
        <v>3</v>
      </c>
      <c r="AD158" s="84">
        <v>1</v>
      </c>
      <c r="AE158" s="84">
        <v>5</v>
      </c>
      <c r="AF158" s="84">
        <v>14</v>
      </c>
      <c r="AG158" s="200">
        <v>0.26300000000000001</v>
      </c>
      <c r="AH158" s="200">
        <v>0.316</v>
      </c>
      <c r="AI158" s="200">
        <v>0.38400000000000001</v>
      </c>
      <c r="AJ158" s="84">
        <v>0.309</v>
      </c>
      <c r="AK158" s="84">
        <v>133</v>
      </c>
      <c r="AL158" s="84">
        <v>36</v>
      </c>
      <c r="AM158" s="84">
        <v>44</v>
      </c>
      <c r="AN158" s="198">
        <v>13</v>
      </c>
      <c r="AO158" s="198">
        <v>16</v>
      </c>
      <c r="AP158" s="84">
        <v>-6</v>
      </c>
      <c r="AQ158" s="84">
        <v>11</v>
      </c>
      <c r="AR158" s="84">
        <v>117</v>
      </c>
      <c r="AS158" s="84">
        <v>7</v>
      </c>
      <c r="AT158" s="84" t="s">
        <v>1064</v>
      </c>
      <c r="AU158" s="84">
        <v>-0.01</v>
      </c>
      <c r="AV158" s="84">
        <v>-13</v>
      </c>
      <c r="AW158" s="84" t="s">
        <v>1065</v>
      </c>
      <c r="AX158" s="84">
        <v>543</v>
      </c>
      <c r="AY158" s="200">
        <v>0.27300000000000002</v>
      </c>
      <c r="AZ158" s="200">
        <v>0.312</v>
      </c>
      <c r="BA158" s="200">
        <v>0.439</v>
      </c>
      <c r="BB158" s="200">
        <v>0.32300000000000001</v>
      </c>
      <c r="BC158" s="84">
        <v>175</v>
      </c>
      <c r="BD158" s="84">
        <v>48</v>
      </c>
      <c r="BE158" s="84" t="s">
        <v>1255</v>
      </c>
      <c r="BF158" s="84">
        <v>425877</v>
      </c>
      <c r="BG158" s="84" t="s">
        <v>5109</v>
      </c>
      <c r="BH158" s="84" t="s">
        <v>1165</v>
      </c>
      <c r="BI158" s="84" t="s">
        <v>1160</v>
      </c>
      <c r="BJ158" s="84" t="s">
        <v>2693</v>
      </c>
      <c r="BK158" s="84" t="s">
        <v>6933</v>
      </c>
    </row>
    <row r="159" spans="1:63" s="84" customFormat="1" x14ac:dyDescent="0.3">
      <c r="A159" s="84" t="s">
        <v>436</v>
      </c>
      <c r="B159" s="84" t="s">
        <v>14</v>
      </c>
      <c r="C159" s="84" t="s">
        <v>1061</v>
      </c>
      <c r="D159" s="84">
        <v>2018</v>
      </c>
      <c r="E159" s="84">
        <v>31</v>
      </c>
      <c r="F159" s="195" t="s">
        <v>1085</v>
      </c>
      <c r="G159" s="84" t="s">
        <v>1063</v>
      </c>
      <c r="H159" s="84" t="s">
        <v>255</v>
      </c>
      <c r="K159" s="84">
        <v>0.81</v>
      </c>
      <c r="L159" s="84">
        <v>0.33100000000000002</v>
      </c>
      <c r="M159" s="84">
        <v>47</v>
      </c>
      <c r="N159" s="84" t="s">
        <v>1064</v>
      </c>
      <c r="O159" s="84">
        <v>122</v>
      </c>
      <c r="P159" s="84">
        <v>393</v>
      </c>
      <c r="Q159" s="84">
        <v>356</v>
      </c>
      <c r="R159" s="84">
        <v>38</v>
      </c>
      <c r="S159" s="84">
        <v>82</v>
      </c>
      <c r="T159" s="84">
        <v>17</v>
      </c>
      <c r="U159" s="84">
        <v>1</v>
      </c>
      <c r="V159" s="84">
        <v>13</v>
      </c>
      <c r="W159" s="84">
        <v>47</v>
      </c>
      <c r="X159" s="84">
        <v>1</v>
      </c>
      <c r="Y159" s="84">
        <v>0</v>
      </c>
      <c r="Z159" s="84">
        <v>31</v>
      </c>
      <c r="AA159" s="84">
        <v>79</v>
      </c>
      <c r="AB159" s="84">
        <v>2</v>
      </c>
      <c r="AC159" s="84">
        <v>2</v>
      </c>
      <c r="AD159" s="84">
        <v>0</v>
      </c>
      <c r="AE159" s="84">
        <v>3</v>
      </c>
      <c r="AF159" s="84">
        <v>11</v>
      </c>
      <c r="AG159" s="200">
        <v>0.23200000000000001</v>
      </c>
      <c r="AH159" s="200">
        <v>0.29399999999999998</v>
      </c>
      <c r="AI159" s="200">
        <v>0.39</v>
      </c>
      <c r="AJ159" s="84">
        <v>0.29899999999999999</v>
      </c>
      <c r="AK159" s="84">
        <v>118</v>
      </c>
      <c r="AL159" s="84">
        <v>30</v>
      </c>
      <c r="AM159" s="84">
        <v>36</v>
      </c>
      <c r="AN159" s="198">
        <v>9</v>
      </c>
      <c r="AO159" s="198">
        <v>10</v>
      </c>
      <c r="AP159" s="84">
        <v>-9</v>
      </c>
      <c r="AQ159" s="84">
        <v>15</v>
      </c>
      <c r="AR159" s="84">
        <v>177</v>
      </c>
      <c r="AS159" s="84">
        <v>8</v>
      </c>
      <c r="AT159" s="84" t="s">
        <v>1064</v>
      </c>
      <c r="AU159" s="84">
        <v>0.02</v>
      </c>
      <c r="AV159" s="84">
        <v>3</v>
      </c>
      <c r="AW159" s="84" t="s">
        <v>1065</v>
      </c>
      <c r="AX159" s="84">
        <v>465</v>
      </c>
      <c r="AY159" s="200">
        <v>0.22500000000000001</v>
      </c>
      <c r="AZ159" s="200">
        <v>0.28799999999999998</v>
      </c>
      <c r="BA159" s="200">
        <v>0.34399999999999997</v>
      </c>
      <c r="BB159" s="200">
        <v>0.28199999999999997</v>
      </c>
      <c r="BC159" s="84">
        <v>131</v>
      </c>
      <c r="BD159" s="84">
        <v>27</v>
      </c>
      <c r="BE159" s="84" t="s">
        <v>1474</v>
      </c>
      <c r="BF159" s="84">
        <v>446308</v>
      </c>
      <c r="BG159" s="84" t="s">
        <v>769</v>
      </c>
      <c r="BH159" s="84" t="s">
        <v>1128</v>
      </c>
      <c r="BI159" s="84" t="s">
        <v>1278</v>
      </c>
      <c r="BJ159" s="84" t="s">
        <v>1275</v>
      </c>
      <c r="BK159" s="84" t="s">
        <v>7231</v>
      </c>
    </row>
    <row r="160" spans="1:63" s="84" customFormat="1" x14ac:dyDescent="0.3">
      <c r="A160" s="84" t="s">
        <v>864</v>
      </c>
      <c r="B160" s="84" t="s">
        <v>141</v>
      </c>
      <c r="C160" s="84" t="s">
        <v>1065</v>
      </c>
      <c r="D160" s="84">
        <v>2018</v>
      </c>
      <c r="E160" s="84">
        <v>28</v>
      </c>
      <c r="F160" s="195" t="s">
        <v>1567</v>
      </c>
      <c r="G160" s="84" t="s">
        <v>1063</v>
      </c>
      <c r="H160" s="84" t="s">
        <v>255</v>
      </c>
      <c r="I160" s="84" t="s">
        <v>265</v>
      </c>
      <c r="K160" s="84">
        <v>0.56999999999999995</v>
      </c>
      <c r="L160" s="84">
        <v>0.32300000000000001</v>
      </c>
      <c r="M160" s="84">
        <v>28</v>
      </c>
      <c r="N160" s="84" t="s">
        <v>1064</v>
      </c>
      <c r="O160" s="84">
        <v>87</v>
      </c>
      <c r="P160" s="84">
        <v>250</v>
      </c>
      <c r="Q160" s="84">
        <v>223</v>
      </c>
      <c r="R160" s="84">
        <v>30</v>
      </c>
      <c r="S160" s="84">
        <v>56</v>
      </c>
      <c r="T160" s="84">
        <v>12</v>
      </c>
      <c r="U160" s="84">
        <v>1</v>
      </c>
      <c r="V160" s="84">
        <v>7</v>
      </c>
      <c r="W160" s="84">
        <v>30</v>
      </c>
      <c r="X160" s="84">
        <v>2</v>
      </c>
      <c r="Y160" s="84">
        <v>1</v>
      </c>
      <c r="Z160" s="84">
        <v>22</v>
      </c>
      <c r="AA160" s="84">
        <v>49</v>
      </c>
      <c r="AB160" s="84">
        <v>1</v>
      </c>
      <c r="AC160" s="84">
        <v>4</v>
      </c>
      <c r="AD160" s="84">
        <v>1</v>
      </c>
      <c r="AE160" s="84">
        <v>1</v>
      </c>
      <c r="AF160" s="84">
        <v>5</v>
      </c>
      <c r="AG160" s="200">
        <v>0.251</v>
      </c>
      <c r="AH160" s="200">
        <v>0.32800000000000001</v>
      </c>
      <c r="AI160" s="200">
        <v>0.40200000000000002</v>
      </c>
      <c r="AJ160" s="84">
        <v>0.32300000000000001</v>
      </c>
      <c r="AK160" s="84">
        <v>81</v>
      </c>
      <c r="AL160" s="84">
        <v>30</v>
      </c>
      <c r="AM160" s="84">
        <v>30</v>
      </c>
      <c r="AN160" s="198">
        <v>8</v>
      </c>
      <c r="AO160" s="198">
        <v>8</v>
      </c>
      <c r="AP160" s="84">
        <v>0</v>
      </c>
      <c r="AQ160" s="84">
        <v>16</v>
      </c>
      <c r="AR160" s="84">
        <v>225</v>
      </c>
      <c r="AS160" s="84">
        <v>9</v>
      </c>
      <c r="AT160" s="84" t="s">
        <v>1075</v>
      </c>
      <c r="AU160" s="84">
        <v>-7.0000000000000007E-2</v>
      </c>
      <c r="AV160" s="84">
        <v>-33</v>
      </c>
      <c r="AW160" s="84" t="s">
        <v>1086</v>
      </c>
      <c r="AX160" s="84">
        <v>262</v>
      </c>
      <c r="AY160" s="200">
        <v>0.28899999999999998</v>
      </c>
      <c r="AZ160" s="200">
        <v>0.40799999999999997</v>
      </c>
      <c r="BA160" s="200">
        <v>0.48599999999999999</v>
      </c>
      <c r="BB160" s="200">
        <v>0.39400000000000002</v>
      </c>
      <c r="BC160" s="84">
        <v>103</v>
      </c>
      <c r="BD160" s="84">
        <v>63</v>
      </c>
      <c r="BE160" s="84" t="s">
        <v>3872</v>
      </c>
      <c r="BF160" s="84">
        <v>605131</v>
      </c>
      <c r="BG160" s="84" t="s">
        <v>828</v>
      </c>
      <c r="BH160" s="84" t="s">
        <v>6368</v>
      </c>
      <c r="BI160" s="84" t="s">
        <v>5199</v>
      </c>
      <c r="BJ160" s="84" t="s">
        <v>6336</v>
      </c>
      <c r="BK160" s="84" t="s">
        <v>5179</v>
      </c>
    </row>
    <row r="161" spans="1:63" s="84" customFormat="1" x14ac:dyDescent="0.3">
      <c r="A161" s="84" t="s">
        <v>924</v>
      </c>
      <c r="B161" s="84" t="s">
        <v>458</v>
      </c>
      <c r="C161" s="84" t="s">
        <v>1103</v>
      </c>
      <c r="D161" s="84">
        <v>2018</v>
      </c>
      <c r="E161" s="84">
        <v>33</v>
      </c>
      <c r="F161" s="195" t="s">
        <v>1111</v>
      </c>
      <c r="G161" s="84" t="s">
        <v>1063</v>
      </c>
      <c r="H161" s="84" t="s">
        <v>255</v>
      </c>
      <c r="K161" s="84">
        <v>0.81</v>
      </c>
      <c r="L161" s="84">
        <v>0.32300000000000001</v>
      </c>
      <c r="M161" s="84">
        <v>28</v>
      </c>
      <c r="N161" s="84" t="s">
        <v>1064</v>
      </c>
      <c r="O161" s="84">
        <v>97</v>
      </c>
      <c r="P161" s="84">
        <v>346</v>
      </c>
      <c r="Q161" s="84">
        <v>313</v>
      </c>
      <c r="R161" s="84">
        <v>35</v>
      </c>
      <c r="S161" s="84">
        <v>74</v>
      </c>
      <c r="T161" s="84">
        <v>14</v>
      </c>
      <c r="U161" s="84">
        <v>1</v>
      </c>
      <c r="V161" s="84">
        <v>11</v>
      </c>
      <c r="W161" s="84">
        <v>42</v>
      </c>
      <c r="X161" s="84">
        <v>0</v>
      </c>
      <c r="Y161" s="84">
        <v>1</v>
      </c>
      <c r="Z161" s="84">
        <v>27</v>
      </c>
      <c r="AA161" s="84">
        <v>62</v>
      </c>
      <c r="AB161" s="84">
        <v>2</v>
      </c>
      <c r="AC161" s="84">
        <v>2</v>
      </c>
      <c r="AD161" s="84">
        <v>0</v>
      </c>
      <c r="AE161" s="84">
        <v>3</v>
      </c>
      <c r="AF161" s="84">
        <v>5</v>
      </c>
      <c r="AG161" s="200">
        <v>0.23699999999999999</v>
      </c>
      <c r="AH161" s="200">
        <v>0.29899999999999999</v>
      </c>
      <c r="AI161" s="200">
        <v>0.39500000000000002</v>
      </c>
      <c r="AJ161" s="84">
        <v>0.30399999999999999</v>
      </c>
      <c r="AK161" s="84">
        <v>105</v>
      </c>
      <c r="AL161" s="84">
        <v>29</v>
      </c>
      <c r="AM161" s="84">
        <v>29</v>
      </c>
      <c r="AN161" s="198">
        <v>8</v>
      </c>
      <c r="AO161" s="198">
        <v>8</v>
      </c>
      <c r="AP161" s="84">
        <v>-7</v>
      </c>
      <c r="AQ161" s="84">
        <v>17</v>
      </c>
      <c r="AR161" s="84">
        <v>235</v>
      </c>
      <c r="AS161" s="84">
        <v>10</v>
      </c>
      <c r="AT161" s="84" t="s">
        <v>1075</v>
      </c>
      <c r="AU161" s="84">
        <v>0</v>
      </c>
      <c r="AV161" s="84">
        <v>2</v>
      </c>
      <c r="AW161" s="84" t="s">
        <v>1065</v>
      </c>
      <c r="AX161" s="84">
        <v>303</v>
      </c>
      <c r="AY161" s="200">
        <v>0.23300000000000001</v>
      </c>
      <c r="AZ161" s="200">
        <v>0.28499999999999998</v>
      </c>
      <c r="BA161" s="200">
        <v>0.42299999999999999</v>
      </c>
      <c r="BB161" s="200">
        <v>0.30399999999999999</v>
      </c>
      <c r="BC161" s="84">
        <v>92</v>
      </c>
      <c r="BD161" s="84">
        <v>27</v>
      </c>
      <c r="BE161" s="84" t="s">
        <v>1501</v>
      </c>
      <c r="BF161" s="84">
        <v>519390</v>
      </c>
      <c r="BG161" s="84" t="s">
        <v>769</v>
      </c>
      <c r="BH161" s="84" t="s">
        <v>1254</v>
      </c>
      <c r="BI161" s="84" t="s">
        <v>3188</v>
      </c>
      <c r="BJ161" s="84" t="s">
        <v>1078</v>
      </c>
      <c r="BK161" s="84" t="s">
        <v>2921</v>
      </c>
    </row>
    <row r="162" spans="1:63" s="84" customFormat="1" x14ac:dyDescent="0.3">
      <c r="A162" s="84" t="s">
        <v>278</v>
      </c>
      <c r="B162" s="84" t="s">
        <v>122</v>
      </c>
      <c r="C162" s="84" t="s">
        <v>1103</v>
      </c>
      <c r="D162" s="84">
        <v>2018</v>
      </c>
      <c r="E162" s="84">
        <v>31</v>
      </c>
      <c r="F162" s="195"/>
      <c r="G162" s="84" t="s">
        <v>1063</v>
      </c>
      <c r="H162" s="84" t="s">
        <v>255</v>
      </c>
      <c r="K162" s="84">
        <v>0.74</v>
      </c>
      <c r="L162" s="84">
        <v>0.33100000000000002</v>
      </c>
      <c r="M162" s="84">
        <v>47</v>
      </c>
      <c r="N162" s="84" t="s">
        <v>1064</v>
      </c>
      <c r="O162" s="84">
        <v>83</v>
      </c>
      <c r="P162" s="84">
        <v>273</v>
      </c>
      <c r="Q162" s="84">
        <v>234</v>
      </c>
      <c r="R162" s="84">
        <v>27</v>
      </c>
      <c r="S162" s="84">
        <v>51</v>
      </c>
      <c r="T162" s="84">
        <v>9</v>
      </c>
      <c r="U162" s="84">
        <v>0</v>
      </c>
      <c r="V162" s="84">
        <v>9</v>
      </c>
      <c r="W162" s="84">
        <v>27</v>
      </c>
      <c r="X162" s="84">
        <v>0</v>
      </c>
      <c r="Y162" s="84">
        <v>1</v>
      </c>
      <c r="Z162" s="84">
        <v>36</v>
      </c>
      <c r="AA162" s="84">
        <v>79</v>
      </c>
      <c r="AB162" s="84">
        <v>1</v>
      </c>
      <c r="AC162" s="84">
        <v>1</v>
      </c>
      <c r="AD162" s="84">
        <v>1</v>
      </c>
      <c r="AE162" s="84">
        <v>1</v>
      </c>
      <c r="AF162" s="84">
        <v>6</v>
      </c>
      <c r="AG162" s="200">
        <v>0.218</v>
      </c>
      <c r="AH162" s="200">
        <v>0.32400000000000001</v>
      </c>
      <c r="AI162" s="200">
        <v>0.376</v>
      </c>
      <c r="AJ162" s="84">
        <v>0.314</v>
      </c>
      <c r="AK162" s="84">
        <v>86</v>
      </c>
      <c r="AL162" s="84">
        <v>28</v>
      </c>
      <c r="AM162" s="84">
        <v>32</v>
      </c>
      <c r="AN162" s="198">
        <v>5</v>
      </c>
      <c r="AO162" s="198">
        <v>5</v>
      </c>
      <c r="AP162" s="84">
        <v>-2</v>
      </c>
      <c r="AQ162" s="84">
        <v>20</v>
      </c>
      <c r="AR162" s="84">
        <v>210</v>
      </c>
      <c r="AS162" s="84">
        <v>11</v>
      </c>
      <c r="AT162" s="84" t="s">
        <v>1075</v>
      </c>
      <c r="AU162" s="84">
        <v>-0.06</v>
      </c>
      <c r="AV162" s="84">
        <v>-34</v>
      </c>
      <c r="AW162" s="84" t="s">
        <v>1086</v>
      </c>
      <c r="AX162" s="84">
        <v>376</v>
      </c>
      <c r="AY162" s="200">
        <v>0.26400000000000001</v>
      </c>
      <c r="AZ162" s="200">
        <v>0.38700000000000001</v>
      </c>
      <c r="BA162" s="200">
        <v>0.44700000000000001</v>
      </c>
      <c r="BB162" s="200">
        <v>0.37</v>
      </c>
      <c r="BC162" s="84">
        <v>139</v>
      </c>
      <c r="BD162" s="84">
        <v>62</v>
      </c>
      <c r="BE162" s="84" t="s">
        <v>1475</v>
      </c>
      <c r="BF162" s="84">
        <v>488671</v>
      </c>
      <c r="BG162" s="84" t="s">
        <v>769</v>
      </c>
      <c r="BH162" s="84" t="s">
        <v>4163</v>
      </c>
      <c r="BI162" s="84" t="s">
        <v>3157</v>
      </c>
      <c r="BJ162" s="84" t="s">
        <v>3115</v>
      </c>
      <c r="BK162" s="84" t="s">
        <v>2460</v>
      </c>
    </row>
    <row r="163" spans="1:63" s="84" customFormat="1" x14ac:dyDescent="0.3">
      <c r="A163" s="84" t="s">
        <v>327</v>
      </c>
      <c r="B163" s="84" t="s">
        <v>67</v>
      </c>
      <c r="C163" s="84" t="s">
        <v>1065</v>
      </c>
      <c r="D163" s="84">
        <v>2018</v>
      </c>
      <c r="E163" s="84">
        <v>32</v>
      </c>
      <c r="F163" s="195" t="s">
        <v>1101</v>
      </c>
      <c r="G163" s="84" t="s">
        <v>1063</v>
      </c>
      <c r="H163" s="84" t="s">
        <v>255</v>
      </c>
      <c r="K163" s="84">
        <v>0.78</v>
      </c>
      <c r="L163" s="84">
        <v>0.32300000000000001</v>
      </c>
      <c r="M163" s="84">
        <v>28</v>
      </c>
      <c r="N163" s="84" t="s">
        <v>1064</v>
      </c>
      <c r="O163" s="84">
        <v>80</v>
      </c>
      <c r="P163" s="84">
        <v>295</v>
      </c>
      <c r="Q163" s="84">
        <v>262</v>
      </c>
      <c r="R163" s="84">
        <v>26</v>
      </c>
      <c r="S163" s="84">
        <v>63</v>
      </c>
      <c r="T163" s="84">
        <v>11</v>
      </c>
      <c r="U163" s="84">
        <v>0</v>
      </c>
      <c r="V163" s="84">
        <v>8</v>
      </c>
      <c r="W163" s="84">
        <v>34</v>
      </c>
      <c r="X163" s="84">
        <v>0</v>
      </c>
      <c r="Y163" s="84">
        <v>1</v>
      </c>
      <c r="Z163" s="84">
        <v>21</v>
      </c>
      <c r="AA163" s="84">
        <v>72</v>
      </c>
      <c r="AB163" s="84">
        <v>1</v>
      </c>
      <c r="AC163" s="84">
        <v>9</v>
      </c>
      <c r="AD163" s="84">
        <v>1</v>
      </c>
      <c r="AE163" s="84">
        <v>2</v>
      </c>
      <c r="AF163" s="84">
        <v>5</v>
      </c>
      <c r="AG163" s="200">
        <v>0.23799999999999999</v>
      </c>
      <c r="AH163" s="200">
        <v>0.316</v>
      </c>
      <c r="AI163" s="200">
        <v>0.37</v>
      </c>
      <c r="AJ163" s="84">
        <v>0.307</v>
      </c>
      <c r="AK163" s="84">
        <v>91</v>
      </c>
      <c r="AL163" s="84">
        <v>27</v>
      </c>
      <c r="AM163" s="84">
        <v>27</v>
      </c>
      <c r="AN163" s="198">
        <v>6</v>
      </c>
      <c r="AO163" s="198">
        <v>6</v>
      </c>
      <c r="AP163" s="84">
        <v>-5</v>
      </c>
      <c r="AQ163" s="84">
        <v>22</v>
      </c>
      <c r="AR163" s="84">
        <v>255</v>
      </c>
      <c r="AS163" s="84">
        <v>12</v>
      </c>
      <c r="AT163" s="84" t="s">
        <v>1075</v>
      </c>
      <c r="AU163" s="84">
        <v>-0.06</v>
      </c>
      <c r="AV163" s="84">
        <v>-33</v>
      </c>
      <c r="AW163" s="84" t="s">
        <v>1086</v>
      </c>
      <c r="AX163" s="84">
        <v>370</v>
      </c>
      <c r="AY163" s="200">
        <v>0.28100000000000003</v>
      </c>
      <c r="AZ163" s="200">
        <v>0.378</v>
      </c>
      <c r="BA163" s="200">
        <v>0.44500000000000001</v>
      </c>
      <c r="BB163" s="200">
        <v>0.36599999999999999</v>
      </c>
      <c r="BC163" s="84">
        <v>135</v>
      </c>
      <c r="BD163" s="84">
        <v>60</v>
      </c>
      <c r="BE163" s="84" t="s">
        <v>1485</v>
      </c>
      <c r="BF163" s="84">
        <v>452095</v>
      </c>
      <c r="BG163" s="84" t="s">
        <v>6459</v>
      </c>
      <c r="BH163" s="84" t="s">
        <v>6347</v>
      </c>
      <c r="BI163" s="84" t="s">
        <v>5228</v>
      </c>
      <c r="BJ163" s="84" t="s">
        <v>1289</v>
      </c>
      <c r="BK163" s="84" t="s">
        <v>3880</v>
      </c>
    </row>
    <row r="164" spans="1:63" s="84" customFormat="1" x14ac:dyDescent="0.3">
      <c r="A164" s="84" t="s">
        <v>385</v>
      </c>
      <c r="B164" s="84" t="s">
        <v>128</v>
      </c>
      <c r="C164" s="84" t="s">
        <v>1065</v>
      </c>
      <c r="D164" s="84">
        <v>2018</v>
      </c>
      <c r="E164" s="84">
        <v>29</v>
      </c>
      <c r="F164" s="195" t="s">
        <v>1089</v>
      </c>
      <c r="G164" s="84" t="s">
        <v>1063</v>
      </c>
      <c r="H164" s="84" t="s">
        <v>255</v>
      </c>
      <c r="K164" s="84">
        <v>0.76</v>
      </c>
      <c r="L164" s="84">
        <v>0.33100000000000002</v>
      </c>
      <c r="M164" s="84">
        <v>47</v>
      </c>
      <c r="N164" s="84" t="s">
        <v>1064</v>
      </c>
      <c r="O164" s="84">
        <v>87</v>
      </c>
      <c r="P164" s="84">
        <v>312</v>
      </c>
      <c r="Q164" s="84">
        <v>289</v>
      </c>
      <c r="R164" s="84">
        <v>32</v>
      </c>
      <c r="S164" s="84">
        <v>70</v>
      </c>
      <c r="T164" s="84">
        <v>13</v>
      </c>
      <c r="U164" s="84">
        <v>1</v>
      </c>
      <c r="V164" s="84">
        <v>10</v>
      </c>
      <c r="W164" s="84">
        <v>38</v>
      </c>
      <c r="X164" s="84">
        <v>0</v>
      </c>
      <c r="Y164" s="84">
        <v>0</v>
      </c>
      <c r="Z164" s="84">
        <v>18</v>
      </c>
      <c r="AA164" s="84">
        <v>57</v>
      </c>
      <c r="AB164" s="84">
        <v>2</v>
      </c>
      <c r="AC164" s="84">
        <v>3</v>
      </c>
      <c r="AD164" s="84">
        <v>1</v>
      </c>
      <c r="AE164" s="84">
        <v>2</v>
      </c>
      <c r="AF164" s="84">
        <v>9</v>
      </c>
      <c r="AG164" s="200">
        <v>0.24299999999999999</v>
      </c>
      <c r="AH164" s="200">
        <v>0.28999999999999998</v>
      </c>
      <c r="AI164" s="200">
        <v>0.4</v>
      </c>
      <c r="AJ164" s="84">
        <v>0.3</v>
      </c>
      <c r="AK164" s="84">
        <v>94</v>
      </c>
      <c r="AL164" s="84">
        <v>26</v>
      </c>
      <c r="AM164" s="84">
        <v>30</v>
      </c>
      <c r="AN164" s="198">
        <v>8</v>
      </c>
      <c r="AO164" s="198">
        <v>9</v>
      </c>
      <c r="AP164" s="84">
        <v>-7</v>
      </c>
      <c r="AQ164" s="84">
        <v>24</v>
      </c>
      <c r="AR164" s="84">
        <v>223</v>
      </c>
      <c r="AS164" s="84">
        <v>13</v>
      </c>
      <c r="AT164" s="84" t="s">
        <v>1075</v>
      </c>
      <c r="AU164" s="84">
        <v>-0.02</v>
      </c>
      <c r="AV164" s="84">
        <v>-9</v>
      </c>
      <c r="AW164" s="84" t="s">
        <v>1065</v>
      </c>
      <c r="AX164" s="84">
        <v>376</v>
      </c>
      <c r="AY164" s="200">
        <v>0.24399999999999999</v>
      </c>
      <c r="AZ164" s="200">
        <v>0.29299999999999998</v>
      </c>
      <c r="BA164" s="200">
        <v>0.443</v>
      </c>
      <c r="BB164" s="200">
        <v>0.315</v>
      </c>
      <c r="BC164" s="84">
        <v>118</v>
      </c>
      <c r="BD164" s="84">
        <v>35</v>
      </c>
      <c r="BE164" s="84" t="s">
        <v>2944</v>
      </c>
      <c r="BF164" s="84">
        <v>518595</v>
      </c>
      <c r="BG164" s="84" t="s">
        <v>769</v>
      </c>
      <c r="BH164" s="84" t="s">
        <v>1507</v>
      </c>
      <c r="BI164" s="84" t="s">
        <v>2674</v>
      </c>
      <c r="BJ164" s="84" t="s">
        <v>1265</v>
      </c>
      <c r="BK164" s="84" t="s">
        <v>2811</v>
      </c>
    </row>
    <row r="165" spans="1:63" s="84" customFormat="1" x14ac:dyDescent="0.3">
      <c r="A165" s="84" t="s">
        <v>6460</v>
      </c>
      <c r="B165" s="84" t="s">
        <v>40</v>
      </c>
      <c r="C165" s="84" t="s">
        <v>1061</v>
      </c>
      <c r="D165" s="84">
        <v>2018</v>
      </c>
      <c r="E165" s="84">
        <v>26</v>
      </c>
      <c r="F165" s="195" t="s">
        <v>1081</v>
      </c>
      <c r="G165" s="84" t="s">
        <v>1063</v>
      </c>
      <c r="H165" s="84" t="s">
        <v>255</v>
      </c>
      <c r="K165" s="84">
        <v>0.67</v>
      </c>
      <c r="L165" s="84">
        <v>0.32300000000000001</v>
      </c>
      <c r="M165" s="84">
        <v>28</v>
      </c>
      <c r="N165" s="84" t="s">
        <v>1064</v>
      </c>
      <c r="O165" s="84">
        <v>63</v>
      </c>
      <c r="P165" s="84">
        <v>238</v>
      </c>
      <c r="Q165" s="84">
        <v>205</v>
      </c>
      <c r="R165" s="84">
        <v>28</v>
      </c>
      <c r="S165" s="84">
        <v>49</v>
      </c>
      <c r="T165" s="84">
        <v>10</v>
      </c>
      <c r="U165" s="84">
        <v>1</v>
      </c>
      <c r="V165" s="84">
        <v>4</v>
      </c>
      <c r="W165" s="84">
        <v>18</v>
      </c>
      <c r="X165" s="84">
        <v>1</v>
      </c>
      <c r="Y165" s="84">
        <v>0</v>
      </c>
      <c r="Z165" s="84">
        <v>29</v>
      </c>
      <c r="AA165" s="84">
        <v>59</v>
      </c>
      <c r="AB165" s="84">
        <v>3</v>
      </c>
      <c r="AC165" s="84">
        <v>1</v>
      </c>
      <c r="AD165" s="84">
        <v>0</v>
      </c>
      <c r="AE165" s="84">
        <v>2</v>
      </c>
      <c r="AF165" s="84">
        <v>5</v>
      </c>
      <c r="AG165" s="200">
        <v>0.23599999999999999</v>
      </c>
      <c r="AH165" s="200">
        <v>0.33500000000000002</v>
      </c>
      <c r="AI165" s="200">
        <v>0.35699999999999998</v>
      </c>
      <c r="AJ165" s="84">
        <v>0.313</v>
      </c>
      <c r="AK165" s="84">
        <v>75</v>
      </c>
      <c r="AL165" s="84">
        <v>26</v>
      </c>
      <c r="AM165" s="84">
        <v>26</v>
      </c>
      <c r="AN165" s="198">
        <v>4</v>
      </c>
      <c r="AO165" s="198">
        <v>4</v>
      </c>
      <c r="AP165" s="84">
        <v>-2</v>
      </c>
      <c r="AQ165" s="84">
        <v>25</v>
      </c>
      <c r="AR165" s="84">
        <v>274</v>
      </c>
      <c r="AS165" s="84">
        <v>14</v>
      </c>
      <c r="AT165" s="84" t="s">
        <v>1075</v>
      </c>
      <c r="AU165" s="84">
        <v>-0.02</v>
      </c>
      <c r="AV165" s="84">
        <v>-4</v>
      </c>
      <c r="AW165" s="84" t="s">
        <v>1065</v>
      </c>
      <c r="AX165" s="84">
        <v>204</v>
      </c>
      <c r="AY165" s="200">
        <v>0.25700000000000001</v>
      </c>
      <c r="AZ165" s="200">
        <v>0.36799999999999999</v>
      </c>
      <c r="BA165" s="200">
        <v>0.36799999999999999</v>
      </c>
      <c r="BB165" s="200">
        <v>0.33600000000000002</v>
      </c>
      <c r="BC165" s="84">
        <v>68</v>
      </c>
      <c r="BD165" s="84">
        <v>30</v>
      </c>
      <c r="BE165" s="84" t="s">
        <v>6461</v>
      </c>
      <c r="BF165" s="84">
        <v>595284</v>
      </c>
      <c r="BG165" s="84" t="s">
        <v>2907</v>
      </c>
      <c r="BH165" s="84" t="s">
        <v>4847</v>
      </c>
      <c r="BI165" s="84" t="s">
        <v>5185</v>
      </c>
      <c r="BJ165" s="84" t="s">
        <v>5120</v>
      </c>
      <c r="BK165" s="84" t="s">
        <v>2808</v>
      </c>
    </row>
    <row r="166" spans="1:63" s="84" customFormat="1" x14ac:dyDescent="0.3">
      <c r="A166" s="84" t="s">
        <v>363</v>
      </c>
      <c r="B166" s="84" t="s">
        <v>108</v>
      </c>
      <c r="C166" s="84" t="s">
        <v>1065</v>
      </c>
      <c r="D166" s="84">
        <v>2018</v>
      </c>
      <c r="E166" s="84">
        <v>32</v>
      </c>
      <c r="F166" s="195" t="s">
        <v>1106</v>
      </c>
      <c r="G166" s="84" t="s">
        <v>1063</v>
      </c>
      <c r="H166" s="84" t="s">
        <v>255</v>
      </c>
      <c r="K166" s="84">
        <v>0.79</v>
      </c>
      <c r="L166" s="84">
        <v>0.32300000000000001</v>
      </c>
      <c r="M166" s="84">
        <v>28</v>
      </c>
      <c r="N166" s="84" t="s">
        <v>1064</v>
      </c>
      <c r="O166" s="84">
        <v>68</v>
      </c>
      <c r="P166" s="84">
        <v>275</v>
      </c>
      <c r="Q166" s="84">
        <v>242</v>
      </c>
      <c r="R166" s="84">
        <v>29</v>
      </c>
      <c r="S166" s="84">
        <v>61</v>
      </c>
      <c r="T166" s="84">
        <v>9</v>
      </c>
      <c r="U166" s="84">
        <v>1</v>
      </c>
      <c r="V166" s="84">
        <v>4</v>
      </c>
      <c r="W166" s="84">
        <v>26</v>
      </c>
      <c r="X166" s="84">
        <v>2</v>
      </c>
      <c r="Y166" s="84">
        <v>1</v>
      </c>
      <c r="Z166" s="84">
        <v>26</v>
      </c>
      <c r="AA166" s="84">
        <v>54</v>
      </c>
      <c r="AB166" s="84">
        <v>1</v>
      </c>
      <c r="AC166" s="84">
        <v>4</v>
      </c>
      <c r="AD166" s="84">
        <v>1</v>
      </c>
      <c r="AE166" s="84">
        <v>2</v>
      </c>
      <c r="AF166" s="84">
        <v>7</v>
      </c>
      <c r="AG166" s="200">
        <v>0.248</v>
      </c>
      <c r="AH166" s="200">
        <v>0.33</v>
      </c>
      <c r="AI166" s="200">
        <v>0.34100000000000003</v>
      </c>
      <c r="AJ166" s="84">
        <v>0.30499999999999999</v>
      </c>
      <c r="AK166" s="84">
        <v>84</v>
      </c>
      <c r="AL166" s="84">
        <v>26</v>
      </c>
      <c r="AM166" s="84">
        <v>26</v>
      </c>
      <c r="AN166" s="198">
        <v>6</v>
      </c>
      <c r="AO166" s="198">
        <v>6</v>
      </c>
      <c r="AP166" s="84">
        <v>-5</v>
      </c>
      <c r="AQ166" s="84">
        <v>26</v>
      </c>
      <c r="AR166" s="84">
        <v>275</v>
      </c>
      <c r="AS166" s="84">
        <v>15</v>
      </c>
      <c r="AT166" s="84" t="s">
        <v>1075</v>
      </c>
      <c r="AU166" s="84">
        <v>-0.02</v>
      </c>
      <c r="AV166" s="84">
        <v>-8</v>
      </c>
      <c r="AW166" s="84" t="s">
        <v>1065</v>
      </c>
      <c r="AX166" s="84">
        <v>304</v>
      </c>
      <c r="AY166" s="200">
        <v>0.249</v>
      </c>
      <c r="AZ166" s="200">
        <v>0.34200000000000003</v>
      </c>
      <c r="BA166" s="200">
        <v>0.37</v>
      </c>
      <c r="BB166" s="200">
        <v>0.32200000000000001</v>
      </c>
      <c r="BC166" s="84">
        <v>98</v>
      </c>
      <c r="BD166" s="84">
        <v>33</v>
      </c>
      <c r="BE166" s="84" t="s">
        <v>1486</v>
      </c>
      <c r="BF166" s="84">
        <v>465041</v>
      </c>
      <c r="BG166" s="84" t="s">
        <v>825</v>
      </c>
      <c r="BH166" s="84" t="s">
        <v>6366</v>
      </c>
      <c r="BI166" s="84" t="s">
        <v>1159</v>
      </c>
      <c r="BJ166" s="84" t="s">
        <v>1492</v>
      </c>
      <c r="BK166" s="84" t="s">
        <v>3914</v>
      </c>
    </row>
    <row r="167" spans="1:63" s="84" customFormat="1" x14ac:dyDescent="0.3">
      <c r="A167" s="84" t="s">
        <v>5056</v>
      </c>
      <c r="B167" s="84" t="s">
        <v>4599</v>
      </c>
      <c r="C167" s="84" t="s">
        <v>1065</v>
      </c>
      <c r="D167" s="84">
        <v>2018</v>
      </c>
      <c r="E167" s="84">
        <v>30</v>
      </c>
      <c r="F167" s="195" t="s">
        <v>1111</v>
      </c>
      <c r="G167" s="84" t="s">
        <v>1063</v>
      </c>
      <c r="H167" s="84" t="s">
        <v>255</v>
      </c>
      <c r="K167" s="84">
        <v>0.7</v>
      </c>
      <c r="L167" s="84">
        <v>0.32300000000000001</v>
      </c>
      <c r="M167" s="84">
        <v>28</v>
      </c>
      <c r="N167" s="84" t="s">
        <v>1064</v>
      </c>
      <c r="O167" s="84">
        <v>82</v>
      </c>
      <c r="P167" s="84">
        <v>283</v>
      </c>
      <c r="Q167" s="84">
        <v>260</v>
      </c>
      <c r="R167" s="84">
        <v>31</v>
      </c>
      <c r="S167" s="84">
        <v>65</v>
      </c>
      <c r="T167" s="84">
        <v>12</v>
      </c>
      <c r="U167" s="84">
        <v>0</v>
      </c>
      <c r="V167" s="84">
        <v>7</v>
      </c>
      <c r="W167" s="84">
        <v>33</v>
      </c>
      <c r="X167" s="84">
        <v>1</v>
      </c>
      <c r="Y167" s="84">
        <v>0</v>
      </c>
      <c r="Z167" s="84">
        <v>17</v>
      </c>
      <c r="AA167" s="84">
        <v>60</v>
      </c>
      <c r="AB167" s="84">
        <v>0</v>
      </c>
      <c r="AC167" s="84">
        <v>3</v>
      </c>
      <c r="AD167" s="84">
        <v>1</v>
      </c>
      <c r="AE167" s="84">
        <v>2</v>
      </c>
      <c r="AF167" s="84">
        <v>6</v>
      </c>
      <c r="AG167" s="200">
        <v>0.248</v>
      </c>
      <c r="AH167" s="200">
        <v>0.30199999999999999</v>
      </c>
      <c r="AI167" s="200">
        <v>0.379</v>
      </c>
      <c r="AJ167" s="84">
        <v>0.3</v>
      </c>
      <c r="AK167" s="84">
        <v>85</v>
      </c>
      <c r="AL167" s="84">
        <v>24</v>
      </c>
      <c r="AM167" s="84">
        <v>24</v>
      </c>
      <c r="AN167" s="198">
        <v>7</v>
      </c>
      <c r="AO167" s="198">
        <v>7</v>
      </c>
      <c r="AP167" s="84">
        <v>-6</v>
      </c>
      <c r="AQ167" s="84">
        <v>28</v>
      </c>
      <c r="AR167" s="84">
        <v>292</v>
      </c>
      <c r="AS167" s="84">
        <v>16</v>
      </c>
      <c r="AT167" s="84" t="s">
        <v>1075</v>
      </c>
      <c r="AU167" s="84">
        <v>-0.03</v>
      </c>
      <c r="AV167" s="84">
        <v>-15</v>
      </c>
      <c r="AW167" s="84" t="s">
        <v>1065</v>
      </c>
      <c r="AX167" s="84">
        <v>359</v>
      </c>
      <c r="AY167" s="200">
        <v>0.27900000000000003</v>
      </c>
      <c r="AZ167" s="200">
        <v>0.32700000000000001</v>
      </c>
      <c r="BA167" s="200">
        <v>0.42399999999999999</v>
      </c>
      <c r="BB167" s="200">
        <v>0.32700000000000001</v>
      </c>
      <c r="BC167" s="84">
        <v>118</v>
      </c>
      <c r="BD167" s="84">
        <v>39</v>
      </c>
      <c r="BE167" s="84" t="s">
        <v>5057</v>
      </c>
      <c r="BF167" s="84">
        <v>444489</v>
      </c>
      <c r="BG167" s="84" t="s">
        <v>3926</v>
      </c>
      <c r="BH167" s="84" t="s">
        <v>5061</v>
      </c>
      <c r="BI167" s="84" t="s">
        <v>5055</v>
      </c>
      <c r="BJ167" s="84" t="s">
        <v>5175</v>
      </c>
      <c r="BK167" s="84" t="s">
        <v>2461</v>
      </c>
    </row>
    <row r="168" spans="1:63" s="84" customFormat="1" x14ac:dyDescent="0.3">
      <c r="A168" s="84" t="s">
        <v>226</v>
      </c>
      <c r="B168" s="84" t="s">
        <v>463</v>
      </c>
      <c r="C168" s="84" t="s">
        <v>1065</v>
      </c>
      <c r="D168" s="84">
        <v>2018</v>
      </c>
      <c r="E168" s="84">
        <v>34</v>
      </c>
      <c r="F168" s="195" t="s">
        <v>1101</v>
      </c>
      <c r="G168" s="84" t="s">
        <v>1063</v>
      </c>
      <c r="H168" s="84" t="s">
        <v>255</v>
      </c>
      <c r="K168" s="84">
        <v>0.79</v>
      </c>
      <c r="L168" s="84">
        <v>0.32300000000000001</v>
      </c>
      <c r="M168" s="84">
        <v>28</v>
      </c>
      <c r="N168" s="84" t="s">
        <v>1064</v>
      </c>
      <c r="O168" s="84">
        <v>66</v>
      </c>
      <c r="P168" s="84">
        <v>251</v>
      </c>
      <c r="Q168" s="84">
        <v>226</v>
      </c>
      <c r="R168" s="84">
        <v>25</v>
      </c>
      <c r="S168" s="84">
        <v>56</v>
      </c>
      <c r="T168" s="84">
        <v>9</v>
      </c>
      <c r="U168" s="84">
        <v>0</v>
      </c>
      <c r="V168" s="84">
        <v>8</v>
      </c>
      <c r="W168" s="84">
        <v>33</v>
      </c>
      <c r="X168" s="84">
        <v>0</v>
      </c>
      <c r="Y168" s="84">
        <v>0</v>
      </c>
      <c r="Z168" s="84">
        <v>16</v>
      </c>
      <c r="AA168" s="84">
        <v>36</v>
      </c>
      <c r="AB168" s="84">
        <v>1</v>
      </c>
      <c r="AC168" s="84">
        <v>5</v>
      </c>
      <c r="AD168" s="84">
        <v>1</v>
      </c>
      <c r="AE168" s="84">
        <v>2</v>
      </c>
      <c r="AF168" s="84">
        <v>6</v>
      </c>
      <c r="AG168" s="200">
        <v>0.248</v>
      </c>
      <c r="AH168" s="200">
        <v>0.307</v>
      </c>
      <c r="AI168" s="200">
        <v>0.38700000000000001</v>
      </c>
      <c r="AJ168" s="84">
        <v>0.30499999999999999</v>
      </c>
      <c r="AK168" s="84">
        <v>77</v>
      </c>
      <c r="AL168" s="84">
        <v>24</v>
      </c>
      <c r="AM168" s="84">
        <v>24</v>
      </c>
      <c r="AN168" s="198">
        <v>7</v>
      </c>
      <c r="AO168" s="198">
        <v>7</v>
      </c>
      <c r="AP168" s="84">
        <v>-4</v>
      </c>
      <c r="AQ168" s="84">
        <v>29</v>
      </c>
      <c r="AR168" s="84">
        <v>295</v>
      </c>
      <c r="AS168" s="84">
        <v>17</v>
      </c>
      <c r="AT168" s="84" t="s">
        <v>1075</v>
      </c>
      <c r="AU168" s="84">
        <v>-7.0000000000000007E-2</v>
      </c>
      <c r="AV168" s="84">
        <v>-35</v>
      </c>
      <c r="AW168" s="84" t="s">
        <v>1086</v>
      </c>
      <c r="AX168" s="84">
        <v>309</v>
      </c>
      <c r="AY168" s="200">
        <v>0.28299999999999997</v>
      </c>
      <c r="AZ168" s="200">
        <v>0.35099999999999998</v>
      </c>
      <c r="BA168" s="200">
        <v>0.53600000000000003</v>
      </c>
      <c r="BB168" s="200">
        <v>0.377</v>
      </c>
      <c r="BC168" s="84">
        <v>117</v>
      </c>
      <c r="BD168" s="84">
        <v>59</v>
      </c>
      <c r="BE168" s="84" t="s">
        <v>1270</v>
      </c>
      <c r="BF168" s="84">
        <v>435559</v>
      </c>
      <c r="BG168" s="84" t="s">
        <v>831</v>
      </c>
      <c r="BH168" s="84" t="s">
        <v>4209</v>
      </c>
      <c r="BI168" s="84" t="s">
        <v>1306</v>
      </c>
      <c r="BJ168" s="84" t="s">
        <v>1424</v>
      </c>
      <c r="BK168" s="84" t="s">
        <v>5220</v>
      </c>
    </row>
    <row r="169" spans="1:63" s="84" customFormat="1" x14ac:dyDescent="0.3">
      <c r="A169" s="84" t="s">
        <v>2677</v>
      </c>
      <c r="B169" s="84" t="s">
        <v>170</v>
      </c>
      <c r="C169" s="84" t="s">
        <v>1065</v>
      </c>
      <c r="D169" s="84">
        <v>2018</v>
      </c>
      <c r="E169" s="84">
        <v>29</v>
      </c>
      <c r="F169" s="195" t="s">
        <v>1081</v>
      </c>
      <c r="G169" s="84" t="s">
        <v>1063</v>
      </c>
      <c r="H169" s="84" t="s">
        <v>255</v>
      </c>
      <c r="K169" s="84">
        <v>0.78</v>
      </c>
      <c r="L169" s="84">
        <v>0.32300000000000001</v>
      </c>
      <c r="M169" s="84">
        <v>28</v>
      </c>
      <c r="N169" s="84" t="s">
        <v>1064</v>
      </c>
      <c r="O169" s="84">
        <v>80</v>
      </c>
      <c r="P169" s="84">
        <v>291</v>
      </c>
      <c r="Q169" s="84">
        <v>269</v>
      </c>
      <c r="R169" s="84">
        <v>27</v>
      </c>
      <c r="S169" s="84">
        <v>60</v>
      </c>
      <c r="T169" s="84">
        <v>14</v>
      </c>
      <c r="U169" s="84">
        <v>0</v>
      </c>
      <c r="V169" s="84">
        <v>11</v>
      </c>
      <c r="W169" s="84">
        <v>32</v>
      </c>
      <c r="X169" s="84">
        <v>1</v>
      </c>
      <c r="Y169" s="84">
        <v>0</v>
      </c>
      <c r="Z169" s="84">
        <v>19</v>
      </c>
      <c r="AA169" s="84">
        <v>78</v>
      </c>
      <c r="AB169" s="84">
        <v>2</v>
      </c>
      <c r="AC169" s="84">
        <v>2</v>
      </c>
      <c r="AD169" s="84">
        <v>0</v>
      </c>
      <c r="AE169" s="84">
        <v>1</v>
      </c>
      <c r="AF169" s="84">
        <v>7</v>
      </c>
      <c r="AG169" s="200">
        <v>0.221</v>
      </c>
      <c r="AH169" s="200">
        <v>0.28000000000000003</v>
      </c>
      <c r="AI169" s="200">
        <v>0.40200000000000002</v>
      </c>
      <c r="AJ169" s="84">
        <v>0.29599999999999999</v>
      </c>
      <c r="AK169" s="84">
        <v>86</v>
      </c>
      <c r="AL169" s="84">
        <v>24</v>
      </c>
      <c r="AM169" s="84">
        <v>24</v>
      </c>
      <c r="AN169" s="198">
        <v>6</v>
      </c>
      <c r="AO169" s="198">
        <v>6</v>
      </c>
      <c r="AP169" s="84">
        <v>-8</v>
      </c>
      <c r="AQ169" s="84">
        <v>31</v>
      </c>
      <c r="AR169" s="84">
        <v>301</v>
      </c>
      <c r="AS169" s="84">
        <v>18</v>
      </c>
      <c r="AT169" s="84" t="s">
        <v>1075</v>
      </c>
      <c r="AU169" s="84">
        <v>-0.02</v>
      </c>
      <c r="AV169" s="84">
        <v>-7</v>
      </c>
      <c r="AW169" s="84" t="s">
        <v>1065</v>
      </c>
      <c r="AX169" s="84">
        <v>331</v>
      </c>
      <c r="AY169" s="200">
        <v>0.217</v>
      </c>
      <c r="AZ169" s="200">
        <v>0.29899999999999999</v>
      </c>
      <c r="BA169" s="200">
        <v>0.41699999999999998</v>
      </c>
      <c r="BB169" s="200">
        <v>0.312</v>
      </c>
      <c r="BC169" s="84">
        <v>103</v>
      </c>
      <c r="BD169" s="84">
        <v>31</v>
      </c>
      <c r="BE169" s="84" t="s">
        <v>2678</v>
      </c>
      <c r="BF169" s="84">
        <v>519237</v>
      </c>
      <c r="BG169" s="84" t="s">
        <v>3032</v>
      </c>
      <c r="BH169" s="84" t="s">
        <v>1239</v>
      </c>
      <c r="BI169" s="84" t="s">
        <v>3119</v>
      </c>
      <c r="BJ169" s="84" t="s">
        <v>1223</v>
      </c>
      <c r="BK169" s="84" t="s">
        <v>2868</v>
      </c>
    </row>
    <row r="170" spans="1:63" s="84" customFormat="1" x14ac:dyDescent="0.3">
      <c r="A170" s="84" t="s">
        <v>353</v>
      </c>
      <c r="B170" s="84" t="s">
        <v>58</v>
      </c>
      <c r="C170" s="84" t="s">
        <v>1065</v>
      </c>
      <c r="D170" s="84">
        <v>2018</v>
      </c>
      <c r="E170" s="84">
        <v>35</v>
      </c>
      <c r="F170" s="195" t="s">
        <v>1074</v>
      </c>
      <c r="G170" s="84" t="s">
        <v>1063</v>
      </c>
      <c r="H170" s="84" t="s">
        <v>255</v>
      </c>
      <c r="K170" s="84">
        <v>0.76</v>
      </c>
      <c r="L170" s="84">
        <v>0.32300000000000001</v>
      </c>
      <c r="M170" s="84">
        <v>28</v>
      </c>
      <c r="N170" s="84" t="s">
        <v>1064</v>
      </c>
      <c r="O170" s="84">
        <v>67</v>
      </c>
      <c r="P170" s="84">
        <v>215</v>
      </c>
      <c r="Q170" s="84">
        <v>183</v>
      </c>
      <c r="R170" s="84">
        <v>20</v>
      </c>
      <c r="S170" s="84">
        <v>38</v>
      </c>
      <c r="T170" s="84">
        <v>8</v>
      </c>
      <c r="U170" s="84">
        <v>0</v>
      </c>
      <c r="V170" s="84">
        <v>8</v>
      </c>
      <c r="W170" s="84">
        <v>22</v>
      </c>
      <c r="X170" s="84">
        <v>0</v>
      </c>
      <c r="Y170" s="84">
        <v>0</v>
      </c>
      <c r="Z170" s="84">
        <v>28</v>
      </c>
      <c r="AA170" s="84">
        <v>53</v>
      </c>
      <c r="AB170" s="84">
        <v>0</v>
      </c>
      <c r="AC170" s="84">
        <v>2</v>
      </c>
      <c r="AD170" s="84">
        <v>0</v>
      </c>
      <c r="AE170" s="84">
        <v>1</v>
      </c>
      <c r="AF170" s="84">
        <v>4</v>
      </c>
      <c r="AG170" s="200">
        <v>0.20799999999999999</v>
      </c>
      <c r="AH170" s="200">
        <v>0.317</v>
      </c>
      <c r="AI170" s="200">
        <v>0.38100000000000001</v>
      </c>
      <c r="AJ170" s="84">
        <v>0.312</v>
      </c>
      <c r="AK170" s="84">
        <v>67</v>
      </c>
      <c r="AL170" s="84">
        <v>24</v>
      </c>
      <c r="AM170" s="84">
        <v>24</v>
      </c>
      <c r="AN170" s="198">
        <v>3</v>
      </c>
      <c r="AO170" s="198">
        <v>3</v>
      </c>
      <c r="AP170" s="84">
        <v>-2</v>
      </c>
      <c r="AQ170" s="84">
        <v>33</v>
      </c>
      <c r="AR170" s="84">
        <v>302</v>
      </c>
      <c r="AS170" s="84">
        <v>19</v>
      </c>
      <c r="AT170" s="84" t="s">
        <v>1075</v>
      </c>
      <c r="AU170" s="84">
        <v>-0.06</v>
      </c>
      <c r="AV170" s="84">
        <v>-34</v>
      </c>
      <c r="AW170" s="84" t="s">
        <v>1086</v>
      </c>
      <c r="AX170" s="84">
        <v>316</v>
      </c>
      <c r="AY170" s="200">
        <v>0.254</v>
      </c>
      <c r="AZ170" s="200">
        <v>0.35399999999999998</v>
      </c>
      <c r="BA170" s="200">
        <v>0.51100000000000001</v>
      </c>
      <c r="BB170" s="200">
        <v>0.372</v>
      </c>
      <c r="BC170" s="84">
        <v>118</v>
      </c>
      <c r="BD170" s="84">
        <v>57</v>
      </c>
      <c r="BE170" s="84" t="s">
        <v>1483</v>
      </c>
      <c r="BF170" s="84">
        <v>455104</v>
      </c>
      <c r="BG170" s="84" t="s">
        <v>6462</v>
      </c>
      <c r="BH170" s="84" t="s">
        <v>3157</v>
      </c>
      <c r="BI170" s="84" t="s">
        <v>3115</v>
      </c>
      <c r="BJ170" s="84" t="s">
        <v>1414</v>
      </c>
      <c r="BK170" s="84" t="s">
        <v>6935</v>
      </c>
    </row>
    <row r="171" spans="1:63" s="84" customFormat="1" x14ac:dyDescent="0.3">
      <c r="A171" s="84" t="s">
        <v>4624</v>
      </c>
      <c r="B171" s="84" t="s">
        <v>52</v>
      </c>
      <c r="C171" s="84" t="s">
        <v>1103</v>
      </c>
      <c r="D171" s="84">
        <v>2018</v>
      </c>
      <c r="E171" s="84">
        <v>25</v>
      </c>
      <c r="F171" s="195" t="s">
        <v>1074</v>
      </c>
      <c r="G171" s="84" t="s">
        <v>1063</v>
      </c>
      <c r="H171" s="84" t="s">
        <v>255</v>
      </c>
      <c r="K171" s="84">
        <v>0.71</v>
      </c>
      <c r="L171" s="84">
        <v>0.32300000000000001</v>
      </c>
      <c r="M171" s="84">
        <v>28</v>
      </c>
      <c r="N171" s="84" t="s">
        <v>1064</v>
      </c>
      <c r="O171" s="84">
        <v>86</v>
      </c>
      <c r="P171" s="84">
        <v>285</v>
      </c>
      <c r="Q171" s="84">
        <v>251</v>
      </c>
      <c r="R171" s="84">
        <v>31</v>
      </c>
      <c r="S171" s="84">
        <v>60</v>
      </c>
      <c r="T171" s="84">
        <v>13</v>
      </c>
      <c r="U171" s="84">
        <v>1</v>
      </c>
      <c r="V171" s="84">
        <v>3</v>
      </c>
      <c r="W171" s="84">
        <v>26</v>
      </c>
      <c r="X171" s="84">
        <v>2</v>
      </c>
      <c r="Y171" s="84">
        <v>1</v>
      </c>
      <c r="Z171" s="84">
        <v>29</v>
      </c>
      <c r="AA171" s="84">
        <v>61</v>
      </c>
      <c r="AB171" s="84">
        <v>5</v>
      </c>
      <c r="AC171" s="84">
        <v>2</v>
      </c>
      <c r="AD171" s="84">
        <v>3</v>
      </c>
      <c r="AE171" s="84">
        <v>0</v>
      </c>
      <c r="AF171" s="84">
        <v>6</v>
      </c>
      <c r="AG171" s="200">
        <v>0.23599999999999999</v>
      </c>
      <c r="AH171" s="200">
        <v>0.317</v>
      </c>
      <c r="AI171" s="200">
        <v>0.33700000000000002</v>
      </c>
      <c r="AJ171" s="84">
        <v>0.29599999999999999</v>
      </c>
      <c r="AK171" s="84">
        <v>84</v>
      </c>
      <c r="AL171" s="84">
        <v>23</v>
      </c>
      <c r="AM171" s="84">
        <v>23</v>
      </c>
      <c r="AN171" s="198">
        <v>5</v>
      </c>
      <c r="AO171" s="198">
        <v>5</v>
      </c>
      <c r="AP171" s="84">
        <v>-8</v>
      </c>
      <c r="AQ171" s="84">
        <v>34</v>
      </c>
      <c r="AR171" s="84">
        <v>305</v>
      </c>
      <c r="AS171" s="84">
        <v>20</v>
      </c>
      <c r="AT171" s="84" t="s">
        <v>1075</v>
      </c>
      <c r="AU171" s="84">
        <v>0</v>
      </c>
      <c r="AV171" s="84">
        <v>2</v>
      </c>
      <c r="AW171" s="84" t="s">
        <v>1065</v>
      </c>
      <c r="AX171" s="84">
        <v>266</v>
      </c>
      <c r="AY171" s="200">
        <v>0.24</v>
      </c>
      <c r="AZ171" s="200">
        <v>0.34100000000000003</v>
      </c>
      <c r="BA171" s="200">
        <v>0.28399999999999997</v>
      </c>
      <c r="BB171" s="200">
        <v>0.29399999999999998</v>
      </c>
      <c r="BC171" s="84">
        <v>78</v>
      </c>
      <c r="BD171" s="84">
        <v>22</v>
      </c>
      <c r="BE171" s="84" t="s">
        <v>5049</v>
      </c>
      <c r="BF171" s="84">
        <v>547172</v>
      </c>
      <c r="BG171" s="84" t="s">
        <v>2884</v>
      </c>
      <c r="BH171" s="84" t="s">
        <v>6463</v>
      </c>
      <c r="BI171" s="84" t="s">
        <v>5185</v>
      </c>
      <c r="BJ171" s="84" t="s">
        <v>6360</v>
      </c>
      <c r="BK171" s="84" t="s">
        <v>2467</v>
      </c>
    </row>
    <row r="172" spans="1:63" s="84" customFormat="1" x14ac:dyDescent="0.3">
      <c r="A172" s="84" t="s">
        <v>4601</v>
      </c>
      <c r="B172" s="84" t="s">
        <v>284</v>
      </c>
      <c r="C172" s="84" t="s">
        <v>1065</v>
      </c>
      <c r="D172" s="84">
        <v>2018</v>
      </c>
      <c r="E172" s="84">
        <v>24</v>
      </c>
      <c r="F172" s="195" t="s">
        <v>1081</v>
      </c>
      <c r="G172" s="84" t="s">
        <v>1063</v>
      </c>
      <c r="H172" s="84" t="s">
        <v>255</v>
      </c>
      <c r="K172" s="84">
        <v>0.41</v>
      </c>
      <c r="L172" s="84">
        <v>0.32300000000000001</v>
      </c>
      <c r="M172" s="84">
        <v>28</v>
      </c>
      <c r="N172" s="84" t="s">
        <v>1064</v>
      </c>
      <c r="O172" s="84">
        <v>54</v>
      </c>
      <c r="P172" s="84">
        <v>213</v>
      </c>
      <c r="Q172" s="84">
        <v>195</v>
      </c>
      <c r="R172" s="84">
        <v>21</v>
      </c>
      <c r="S172" s="84">
        <v>49</v>
      </c>
      <c r="T172" s="84">
        <v>9</v>
      </c>
      <c r="U172" s="84">
        <v>0</v>
      </c>
      <c r="V172" s="84">
        <v>6</v>
      </c>
      <c r="W172" s="84">
        <v>22</v>
      </c>
      <c r="X172" s="84">
        <v>0</v>
      </c>
      <c r="Y172" s="84">
        <v>0</v>
      </c>
      <c r="Z172" s="84">
        <v>13</v>
      </c>
      <c r="AA172" s="84">
        <v>52</v>
      </c>
      <c r="AB172" s="84">
        <v>1</v>
      </c>
      <c r="AC172" s="84">
        <v>4</v>
      </c>
      <c r="AD172" s="84">
        <v>0</v>
      </c>
      <c r="AE172" s="84">
        <v>1</v>
      </c>
      <c r="AF172" s="84">
        <v>4</v>
      </c>
      <c r="AG172" s="200">
        <v>0.246</v>
      </c>
      <c r="AH172" s="200">
        <v>0.309</v>
      </c>
      <c r="AI172" s="200">
        <v>0.39</v>
      </c>
      <c r="AJ172" s="84">
        <v>0.309</v>
      </c>
      <c r="AK172" s="84">
        <v>66</v>
      </c>
      <c r="AL172" s="84">
        <v>23</v>
      </c>
      <c r="AM172" s="84">
        <v>23</v>
      </c>
      <c r="AN172" s="198">
        <v>5</v>
      </c>
      <c r="AO172" s="198">
        <v>5</v>
      </c>
      <c r="AP172" s="84">
        <v>-3</v>
      </c>
      <c r="AQ172" s="84">
        <v>35</v>
      </c>
      <c r="AR172" s="84">
        <v>311</v>
      </c>
      <c r="AS172" s="84">
        <v>21</v>
      </c>
      <c r="AT172" s="84" t="s">
        <v>1075</v>
      </c>
      <c r="AU172" s="84">
        <v>-7.0000000000000007E-2</v>
      </c>
      <c r="AV172" s="84">
        <v>-9</v>
      </c>
      <c r="AW172" s="84" t="s">
        <v>1065</v>
      </c>
      <c r="AX172" s="84">
        <v>114</v>
      </c>
      <c r="AY172" s="200">
        <v>0.318</v>
      </c>
      <c r="AZ172" s="200">
        <v>0.36</v>
      </c>
      <c r="BA172" s="200">
        <v>0.51400000000000001</v>
      </c>
      <c r="BB172" s="200">
        <v>0.378</v>
      </c>
      <c r="BC172" s="84">
        <v>43</v>
      </c>
      <c r="BD172" s="84">
        <v>31</v>
      </c>
      <c r="BE172" s="84" t="s">
        <v>5059</v>
      </c>
      <c r="BF172" s="84">
        <v>595751</v>
      </c>
      <c r="BG172" s="84" t="s">
        <v>6464</v>
      </c>
      <c r="BH172" s="84" t="s">
        <v>6465</v>
      </c>
      <c r="BI172" s="84" t="s">
        <v>6466</v>
      </c>
      <c r="BJ172" s="84" t="s">
        <v>6470</v>
      </c>
      <c r="BK172" s="84" t="s">
        <v>2467</v>
      </c>
    </row>
    <row r="173" spans="1:63" s="84" customFormat="1" x14ac:dyDescent="0.3">
      <c r="A173" s="84" t="s">
        <v>3973</v>
      </c>
      <c r="B173" s="84" t="s">
        <v>141</v>
      </c>
      <c r="C173" s="84" t="s">
        <v>1065</v>
      </c>
      <c r="D173" s="84">
        <v>2018</v>
      </c>
      <c r="E173" s="84">
        <v>25</v>
      </c>
      <c r="F173" s="195" t="s">
        <v>1107</v>
      </c>
      <c r="G173" s="84" t="s">
        <v>1063</v>
      </c>
      <c r="H173" s="84" t="s">
        <v>255</v>
      </c>
      <c r="K173" s="84">
        <v>0.69</v>
      </c>
      <c r="L173" s="84">
        <v>0.33100000000000002</v>
      </c>
      <c r="M173" s="84">
        <v>47</v>
      </c>
      <c r="N173" s="84" t="s">
        <v>1064</v>
      </c>
      <c r="O173" s="84">
        <v>101</v>
      </c>
      <c r="P173" s="84">
        <v>313</v>
      </c>
      <c r="Q173" s="84">
        <v>285</v>
      </c>
      <c r="R173" s="84">
        <v>28</v>
      </c>
      <c r="S173" s="84">
        <v>60</v>
      </c>
      <c r="T173" s="84">
        <v>14</v>
      </c>
      <c r="U173" s="84">
        <v>0</v>
      </c>
      <c r="V173" s="84">
        <v>11</v>
      </c>
      <c r="W173" s="84">
        <v>36</v>
      </c>
      <c r="X173" s="84">
        <v>2</v>
      </c>
      <c r="Y173" s="84">
        <v>1</v>
      </c>
      <c r="Z173" s="84">
        <v>21</v>
      </c>
      <c r="AA173" s="84">
        <v>79</v>
      </c>
      <c r="AB173" s="84">
        <v>2</v>
      </c>
      <c r="AC173" s="84">
        <v>3</v>
      </c>
      <c r="AD173" s="84">
        <v>1</v>
      </c>
      <c r="AE173" s="84">
        <v>3</v>
      </c>
      <c r="AF173" s="84">
        <v>7</v>
      </c>
      <c r="AG173" s="200">
        <v>0.20899999999999999</v>
      </c>
      <c r="AH173" s="200">
        <v>0.26800000000000002</v>
      </c>
      <c r="AI173" s="200">
        <v>0.38100000000000001</v>
      </c>
      <c r="AJ173" s="84">
        <v>0.28199999999999997</v>
      </c>
      <c r="AK173" s="84">
        <v>88</v>
      </c>
      <c r="AL173" s="84">
        <v>21</v>
      </c>
      <c r="AM173" s="84">
        <v>24</v>
      </c>
      <c r="AN173" s="198">
        <v>5</v>
      </c>
      <c r="AO173" s="198">
        <v>6</v>
      </c>
      <c r="AP173" s="84">
        <v>-13</v>
      </c>
      <c r="AQ173" s="84">
        <v>38</v>
      </c>
      <c r="AR173" s="84">
        <v>298</v>
      </c>
      <c r="AS173" s="84">
        <v>22</v>
      </c>
      <c r="AT173" s="84" t="s">
        <v>1075</v>
      </c>
      <c r="AU173" s="84">
        <v>0</v>
      </c>
      <c r="AV173" s="84">
        <v>-5</v>
      </c>
      <c r="AW173" s="84" t="s">
        <v>1065</v>
      </c>
      <c r="AX173" s="84">
        <v>417</v>
      </c>
      <c r="AY173" s="200">
        <v>0.214</v>
      </c>
      <c r="AZ173" s="200">
        <v>0.26200000000000001</v>
      </c>
      <c r="BA173" s="200">
        <v>0.39800000000000002</v>
      </c>
      <c r="BB173" s="200">
        <v>0.28299999999999997</v>
      </c>
      <c r="BC173" s="84">
        <v>118</v>
      </c>
      <c r="BD173" s="84">
        <v>25</v>
      </c>
      <c r="BE173" s="84" t="s">
        <v>3974</v>
      </c>
      <c r="BF173" s="84">
        <v>595978</v>
      </c>
      <c r="BG173" s="84" t="s">
        <v>2870</v>
      </c>
      <c r="BH173" s="84" t="s">
        <v>3119</v>
      </c>
      <c r="BI173" s="84" t="s">
        <v>1223</v>
      </c>
      <c r="BJ173" s="84" t="s">
        <v>2676</v>
      </c>
      <c r="BK173" s="84" t="s">
        <v>2467</v>
      </c>
    </row>
    <row r="174" spans="1:63" s="84" customFormat="1" x14ac:dyDescent="0.3">
      <c r="A174" s="84" t="s">
        <v>397</v>
      </c>
      <c r="B174" s="84" t="s">
        <v>161</v>
      </c>
      <c r="C174" s="84" t="s">
        <v>1065</v>
      </c>
      <c r="D174" s="84">
        <v>2018</v>
      </c>
      <c r="E174" s="84">
        <v>34</v>
      </c>
      <c r="F174" s="195" t="s">
        <v>1104</v>
      </c>
      <c r="G174" s="84" t="s">
        <v>1063</v>
      </c>
      <c r="H174" s="84" t="s">
        <v>255</v>
      </c>
      <c r="K174" s="84">
        <v>0.77</v>
      </c>
      <c r="L174" s="84">
        <v>0.32300000000000001</v>
      </c>
      <c r="M174" s="84">
        <v>28</v>
      </c>
      <c r="N174" s="84" t="s">
        <v>1064</v>
      </c>
      <c r="O174" s="84">
        <v>68</v>
      </c>
      <c r="P174" s="84">
        <v>243</v>
      </c>
      <c r="Q174" s="84">
        <v>224</v>
      </c>
      <c r="R174" s="84">
        <v>23</v>
      </c>
      <c r="S174" s="84">
        <v>54</v>
      </c>
      <c r="T174" s="84">
        <v>11</v>
      </c>
      <c r="U174" s="84">
        <v>1</v>
      </c>
      <c r="V174" s="84">
        <v>7</v>
      </c>
      <c r="W174" s="84">
        <v>29</v>
      </c>
      <c r="X174" s="84">
        <v>1</v>
      </c>
      <c r="Y174" s="84">
        <v>1</v>
      </c>
      <c r="Z174" s="84">
        <v>16</v>
      </c>
      <c r="AA174" s="84">
        <v>53</v>
      </c>
      <c r="AB174" s="84">
        <v>1</v>
      </c>
      <c r="AC174" s="84">
        <v>1</v>
      </c>
      <c r="AD174" s="84">
        <v>1</v>
      </c>
      <c r="AE174" s="84">
        <v>1</v>
      </c>
      <c r="AF174" s="84">
        <v>6</v>
      </c>
      <c r="AG174" s="200">
        <v>0.23799999999999999</v>
      </c>
      <c r="AH174" s="200">
        <v>0.28899999999999998</v>
      </c>
      <c r="AI174" s="200">
        <v>0.38200000000000001</v>
      </c>
      <c r="AJ174" s="84">
        <v>0.29399999999999998</v>
      </c>
      <c r="AK174" s="84">
        <v>71</v>
      </c>
      <c r="AL174" s="84">
        <v>20</v>
      </c>
      <c r="AM174" s="84">
        <v>20</v>
      </c>
      <c r="AN174" s="198">
        <v>6</v>
      </c>
      <c r="AO174" s="198">
        <v>6</v>
      </c>
      <c r="AP174" s="84">
        <v>-7</v>
      </c>
      <c r="AQ174" s="84">
        <v>39</v>
      </c>
      <c r="AR174" s="84">
        <v>335</v>
      </c>
      <c r="AS174" s="84">
        <v>23</v>
      </c>
      <c r="AT174" s="84" t="s">
        <v>1075</v>
      </c>
      <c r="AU174" s="84">
        <v>0</v>
      </c>
      <c r="AV174" s="84">
        <v>-3</v>
      </c>
      <c r="AW174" s="84" t="s">
        <v>1065</v>
      </c>
      <c r="AX174" s="84">
        <v>303</v>
      </c>
      <c r="AY174" s="200">
        <v>0.24399999999999999</v>
      </c>
      <c r="AZ174" s="200">
        <v>0.27200000000000002</v>
      </c>
      <c r="BA174" s="200">
        <v>0.41799999999999998</v>
      </c>
      <c r="BB174" s="200">
        <v>0.29299999999999998</v>
      </c>
      <c r="BC174" s="84">
        <v>89</v>
      </c>
      <c r="BD174" s="84">
        <v>23</v>
      </c>
      <c r="BE174" s="84" t="s">
        <v>1291</v>
      </c>
      <c r="BF174" s="84">
        <v>460026</v>
      </c>
      <c r="BG174" s="84" t="s">
        <v>6467</v>
      </c>
      <c r="BH174" s="84" t="s">
        <v>3159</v>
      </c>
      <c r="BI174" s="84" t="s">
        <v>1482</v>
      </c>
      <c r="BJ174" s="84" t="s">
        <v>5933</v>
      </c>
      <c r="BK174" s="84" t="s">
        <v>2921</v>
      </c>
    </row>
    <row r="175" spans="1:63" s="84" customFormat="1" x14ac:dyDescent="0.3">
      <c r="A175" s="84" t="s">
        <v>6468</v>
      </c>
      <c r="B175" s="84" t="s">
        <v>356</v>
      </c>
      <c r="C175" s="84" t="s">
        <v>1061</v>
      </c>
      <c r="D175" s="84">
        <v>2018</v>
      </c>
      <c r="E175" s="84">
        <v>24</v>
      </c>
      <c r="F175" s="195" t="s">
        <v>1070</v>
      </c>
      <c r="G175" s="84" t="s">
        <v>1063</v>
      </c>
      <c r="H175" s="84" t="s">
        <v>255</v>
      </c>
      <c r="K175" s="84">
        <v>0.4</v>
      </c>
      <c r="L175" s="84">
        <v>0.32300000000000001</v>
      </c>
      <c r="M175" s="84">
        <v>28</v>
      </c>
      <c r="N175" s="84" t="s">
        <v>1064</v>
      </c>
      <c r="O175" s="84">
        <v>63</v>
      </c>
      <c r="P175" s="84">
        <v>184</v>
      </c>
      <c r="Q175" s="84">
        <v>164</v>
      </c>
      <c r="R175" s="84">
        <v>18</v>
      </c>
      <c r="S175" s="84">
        <v>40</v>
      </c>
      <c r="T175" s="84">
        <v>8</v>
      </c>
      <c r="U175" s="84">
        <v>0</v>
      </c>
      <c r="V175" s="84">
        <v>4</v>
      </c>
      <c r="W175" s="84">
        <v>14</v>
      </c>
      <c r="X175" s="84">
        <v>0</v>
      </c>
      <c r="Y175" s="84">
        <v>0</v>
      </c>
      <c r="Z175" s="84">
        <v>15</v>
      </c>
      <c r="AA175" s="84">
        <v>38</v>
      </c>
      <c r="AB175" s="84">
        <v>1</v>
      </c>
      <c r="AC175" s="84">
        <v>5</v>
      </c>
      <c r="AD175" s="84">
        <v>0</v>
      </c>
      <c r="AE175" s="84">
        <v>1</v>
      </c>
      <c r="AF175" s="84">
        <v>5</v>
      </c>
      <c r="AG175" s="200">
        <v>0.23899999999999999</v>
      </c>
      <c r="AH175" s="200">
        <v>0.31900000000000001</v>
      </c>
      <c r="AI175" s="200">
        <v>0.36399999999999999</v>
      </c>
      <c r="AJ175" s="84">
        <v>0.307</v>
      </c>
      <c r="AK175" s="84">
        <v>57</v>
      </c>
      <c r="AL175" s="84">
        <v>20</v>
      </c>
      <c r="AM175" s="84">
        <v>20</v>
      </c>
      <c r="AN175" s="198">
        <v>3</v>
      </c>
      <c r="AO175" s="198">
        <v>3</v>
      </c>
      <c r="AP175" s="84">
        <v>-3</v>
      </c>
      <c r="AQ175" s="84">
        <v>40</v>
      </c>
      <c r="AR175" s="84">
        <v>338</v>
      </c>
      <c r="AS175" s="84">
        <v>24</v>
      </c>
      <c r="AT175" s="84" t="s">
        <v>1075</v>
      </c>
      <c r="AU175" s="84">
        <v>-0.01</v>
      </c>
      <c r="AV175" s="84">
        <v>9</v>
      </c>
      <c r="AW175" s="84" t="s">
        <v>1065</v>
      </c>
      <c r="AX175" s="84">
        <v>66</v>
      </c>
      <c r="AY175" s="200">
        <v>0.254</v>
      </c>
      <c r="AZ175" s="200">
        <v>0.33300000000000002</v>
      </c>
      <c r="BA175" s="200">
        <v>0.35599999999999998</v>
      </c>
      <c r="BB175" s="200">
        <v>0.314</v>
      </c>
      <c r="BC175" s="84">
        <v>21</v>
      </c>
      <c r="BD175" s="84">
        <v>11</v>
      </c>
      <c r="BE175" s="84" t="s">
        <v>6469</v>
      </c>
      <c r="BF175" s="84">
        <v>605170</v>
      </c>
      <c r="BG175" s="84" t="s">
        <v>2890</v>
      </c>
      <c r="BH175" s="84" t="s">
        <v>5199</v>
      </c>
      <c r="BI175" s="84" t="s">
        <v>6470</v>
      </c>
      <c r="BJ175" s="84" t="s">
        <v>6465</v>
      </c>
      <c r="BK175" s="84" t="s">
        <v>2467</v>
      </c>
    </row>
    <row r="176" spans="1:63" s="84" customFormat="1" x14ac:dyDescent="0.3">
      <c r="A176" s="84" t="s">
        <v>6472</v>
      </c>
      <c r="B176" s="84" t="s">
        <v>2980</v>
      </c>
      <c r="C176" s="84" t="s">
        <v>1065</v>
      </c>
      <c r="D176" s="84">
        <v>2018</v>
      </c>
      <c r="E176" s="84">
        <v>23</v>
      </c>
      <c r="F176" s="195" t="s">
        <v>1089</v>
      </c>
      <c r="G176" s="84" t="s">
        <v>1063</v>
      </c>
      <c r="H176" s="84" t="s">
        <v>255</v>
      </c>
      <c r="K176" s="84">
        <v>0.09</v>
      </c>
      <c r="L176" s="84">
        <v>0.32300000000000001</v>
      </c>
      <c r="M176" s="84">
        <v>28</v>
      </c>
      <c r="N176" s="84" t="s">
        <v>1064</v>
      </c>
      <c r="O176" s="84">
        <v>45</v>
      </c>
      <c r="P176" s="84">
        <v>157</v>
      </c>
      <c r="Q176" s="84">
        <v>141</v>
      </c>
      <c r="R176" s="84">
        <v>15</v>
      </c>
      <c r="S176" s="84">
        <v>34</v>
      </c>
      <c r="T176" s="84">
        <v>8</v>
      </c>
      <c r="U176" s="84">
        <v>0</v>
      </c>
      <c r="V176" s="84">
        <v>4</v>
      </c>
      <c r="W176" s="84">
        <v>20</v>
      </c>
      <c r="X176" s="84">
        <v>1</v>
      </c>
      <c r="Y176" s="84">
        <v>0</v>
      </c>
      <c r="Z176" s="84">
        <v>13</v>
      </c>
      <c r="AA176" s="84">
        <v>34</v>
      </c>
      <c r="AB176" s="84">
        <v>0</v>
      </c>
      <c r="AC176" s="84">
        <v>2</v>
      </c>
      <c r="AD176" s="84">
        <v>0</v>
      </c>
      <c r="AE176" s="84">
        <v>1</v>
      </c>
      <c r="AF176" s="84">
        <v>3</v>
      </c>
      <c r="AG176" s="200">
        <v>0.24299999999999999</v>
      </c>
      <c r="AH176" s="200">
        <v>0.312</v>
      </c>
      <c r="AI176" s="200">
        <v>0.377</v>
      </c>
      <c r="AJ176" s="84">
        <v>0.30599999999999999</v>
      </c>
      <c r="AK176" s="84">
        <v>48</v>
      </c>
      <c r="AL176" s="84">
        <v>18</v>
      </c>
      <c r="AM176" s="84">
        <v>18</v>
      </c>
      <c r="AN176" s="198">
        <v>4</v>
      </c>
      <c r="AO176" s="198">
        <v>4</v>
      </c>
      <c r="AP176" s="84">
        <v>-3</v>
      </c>
      <c r="AQ176" s="84">
        <v>48</v>
      </c>
      <c r="AR176" s="84">
        <v>376</v>
      </c>
      <c r="AS176" s="84">
        <v>25</v>
      </c>
      <c r="AT176" s="84" t="s">
        <v>1075</v>
      </c>
      <c r="AU176" s="84">
        <v>0</v>
      </c>
      <c r="AV176" s="84">
        <v>15</v>
      </c>
      <c r="AW176" s="84" t="s">
        <v>1065</v>
      </c>
      <c r="AX176" s="84">
        <v>10</v>
      </c>
      <c r="AY176" s="200">
        <v>0.3</v>
      </c>
      <c r="AZ176" s="200">
        <v>0.3</v>
      </c>
      <c r="BA176" s="200">
        <v>0.4</v>
      </c>
      <c r="BB176" s="200">
        <v>0.30399999999999999</v>
      </c>
      <c r="BC176" s="84">
        <v>3</v>
      </c>
      <c r="BD176" s="84">
        <v>3</v>
      </c>
      <c r="BE176" s="84" t="s">
        <v>6473</v>
      </c>
      <c r="BF176" s="84">
        <v>621512</v>
      </c>
      <c r="BG176" s="84" t="s">
        <v>2890</v>
      </c>
      <c r="BH176" s="84" t="s">
        <v>6466</v>
      </c>
      <c r="BI176" s="84" t="s">
        <v>5199</v>
      </c>
      <c r="BJ176" s="84" t="s">
        <v>4155</v>
      </c>
      <c r="BK176" s="84" t="s">
        <v>2467</v>
      </c>
    </row>
    <row r="177" spans="1:63" s="84" customFormat="1" x14ac:dyDescent="0.3">
      <c r="A177" s="84" t="s">
        <v>952</v>
      </c>
      <c r="B177" s="84" t="s">
        <v>58</v>
      </c>
      <c r="C177" s="84" t="s">
        <v>1103</v>
      </c>
      <c r="D177" s="84">
        <v>2018</v>
      </c>
      <c r="E177" s="84">
        <v>30</v>
      </c>
      <c r="F177" s="195" t="s">
        <v>1116</v>
      </c>
      <c r="G177" s="84" t="s">
        <v>1063</v>
      </c>
      <c r="H177" s="84" t="s">
        <v>255</v>
      </c>
      <c r="I177" s="84" t="s">
        <v>249</v>
      </c>
      <c r="K177" s="84">
        <v>0.66</v>
      </c>
      <c r="L177" s="84">
        <v>0.32300000000000001</v>
      </c>
      <c r="M177" s="84">
        <v>28</v>
      </c>
      <c r="N177" s="84" t="s">
        <v>1064</v>
      </c>
      <c r="O177" s="84">
        <v>83</v>
      </c>
      <c r="P177" s="84">
        <v>207</v>
      </c>
      <c r="Q177" s="84">
        <v>186</v>
      </c>
      <c r="R177" s="84">
        <v>25</v>
      </c>
      <c r="S177" s="84">
        <v>39</v>
      </c>
      <c r="T177" s="84">
        <v>7</v>
      </c>
      <c r="U177" s="84">
        <v>1</v>
      </c>
      <c r="V177" s="84">
        <v>7</v>
      </c>
      <c r="W177" s="84">
        <v>24</v>
      </c>
      <c r="X177" s="84">
        <v>3</v>
      </c>
      <c r="Y177" s="84">
        <v>0</v>
      </c>
      <c r="Z177" s="84">
        <v>18</v>
      </c>
      <c r="AA177" s="84">
        <v>53</v>
      </c>
      <c r="AB177" s="84">
        <v>1</v>
      </c>
      <c r="AC177" s="84">
        <v>1</v>
      </c>
      <c r="AD177" s="84">
        <v>1</v>
      </c>
      <c r="AE177" s="84">
        <v>1</v>
      </c>
      <c r="AF177" s="84">
        <v>3</v>
      </c>
      <c r="AG177" s="200">
        <v>0.20899999999999999</v>
      </c>
      <c r="AH177" s="200">
        <v>0.27900000000000003</v>
      </c>
      <c r="AI177" s="200">
        <v>0.38200000000000001</v>
      </c>
      <c r="AJ177" s="84">
        <v>0.28899999999999998</v>
      </c>
      <c r="AK177" s="84">
        <v>60</v>
      </c>
      <c r="AL177" s="84">
        <v>17</v>
      </c>
      <c r="AM177" s="84">
        <v>17</v>
      </c>
      <c r="AN177" s="198">
        <v>5</v>
      </c>
      <c r="AO177" s="198">
        <v>5</v>
      </c>
      <c r="AP177" s="84">
        <v>-7</v>
      </c>
      <c r="AQ177" s="84">
        <v>49</v>
      </c>
      <c r="AR177" s="84">
        <v>381</v>
      </c>
      <c r="AS177" s="84">
        <v>26</v>
      </c>
      <c r="AT177" s="84" t="s">
        <v>1075</v>
      </c>
      <c r="AU177" s="84">
        <v>0.01</v>
      </c>
      <c r="AV177" s="84">
        <v>1</v>
      </c>
      <c r="AW177" s="84" t="s">
        <v>1065</v>
      </c>
      <c r="AX177" s="84">
        <v>256</v>
      </c>
      <c r="AY177" s="200">
        <v>0.18099999999999999</v>
      </c>
      <c r="AZ177" s="200">
        <v>0.27300000000000002</v>
      </c>
      <c r="BA177" s="200">
        <v>0.34499999999999997</v>
      </c>
      <c r="BB177" s="200">
        <v>0.27600000000000002</v>
      </c>
      <c r="BC177" s="84">
        <v>71</v>
      </c>
      <c r="BD177" s="84">
        <v>17</v>
      </c>
      <c r="BE177" s="84" t="s">
        <v>1500</v>
      </c>
      <c r="BF177" s="84">
        <v>543302</v>
      </c>
      <c r="BG177" s="84" t="s">
        <v>2812</v>
      </c>
      <c r="BH177" s="84" t="s">
        <v>5087</v>
      </c>
      <c r="BI177" s="84" t="s">
        <v>4889</v>
      </c>
      <c r="BJ177" s="84" t="s">
        <v>6936</v>
      </c>
      <c r="BK177" s="84" t="s">
        <v>2462</v>
      </c>
    </row>
    <row r="178" spans="1:63" s="84" customFormat="1" x14ac:dyDescent="0.3">
      <c r="A178" s="84" t="s">
        <v>4087</v>
      </c>
      <c r="B178" s="84" t="s">
        <v>310</v>
      </c>
      <c r="C178" s="84" t="s">
        <v>1065</v>
      </c>
      <c r="D178" s="84">
        <v>2018</v>
      </c>
      <c r="E178" s="84">
        <v>24</v>
      </c>
      <c r="F178" s="195" t="s">
        <v>1085</v>
      </c>
      <c r="G178" s="84" t="s">
        <v>1063</v>
      </c>
      <c r="H178" s="84" t="s">
        <v>255</v>
      </c>
      <c r="K178" s="84">
        <v>0.2</v>
      </c>
      <c r="L178" s="84">
        <v>0.32300000000000001</v>
      </c>
      <c r="M178" s="84">
        <v>28</v>
      </c>
      <c r="N178" s="84" t="s">
        <v>1064</v>
      </c>
      <c r="O178" s="84">
        <v>55</v>
      </c>
      <c r="P178" s="84">
        <v>162</v>
      </c>
      <c r="Q178" s="84">
        <v>144</v>
      </c>
      <c r="R178" s="84">
        <v>15</v>
      </c>
      <c r="S178" s="84">
        <v>33</v>
      </c>
      <c r="T178" s="84">
        <v>8</v>
      </c>
      <c r="U178" s="84">
        <v>0</v>
      </c>
      <c r="V178" s="84">
        <v>4</v>
      </c>
      <c r="W178" s="84">
        <v>17</v>
      </c>
      <c r="X178" s="84">
        <v>0</v>
      </c>
      <c r="Y178" s="84">
        <v>0</v>
      </c>
      <c r="Z178" s="84">
        <v>15</v>
      </c>
      <c r="AA178" s="84">
        <v>36</v>
      </c>
      <c r="AB178" s="84">
        <v>1</v>
      </c>
      <c r="AC178" s="84">
        <v>2</v>
      </c>
      <c r="AD178" s="84">
        <v>1</v>
      </c>
      <c r="AE178" s="84">
        <v>1</v>
      </c>
      <c r="AF178" s="84">
        <v>3</v>
      </c>
      <c r="AG178" s="200">
        <v>0.224</v>
      </c>
      <c r="AH178" s="200">
        <v>0.309</v>
      </c>
      <c r="AI178" s="200">
        <v>0.36799999999999999</v>
      </c>
      <c r="AJ178" s="84">
        <v>0.30199999999999999</v>
      </c>
      <c r="AK178" s="84">
        <v>49</v>
      </c>
      <c r="AL178" s="84">
        <v>17</v>
      </c>
      <c r="AM178" s="84">
        <v>17</v>
      </c>
      <c r="AN178" s="198">
        <v>3</v>
      </c>
      <c r="AO178" s="198">
        <v>3</v>
      </c>
      <c r="AP178" s="84">
        <v>-3</v>
      </c>
      <c r="AQ178" s="84">
        <v>51</v>
      </c>
      <c r="AR178" s="84">
        <v>383</v>
      </c>
      <c r="AS178" s="84">
        <v>27</v>
      </c>
      <c r="AT178" s="84" t="s">
        <v>1075</v>
      </c>
      <c r="AU178" s="84">
        <v>0.1</v>
      </c>
      <c r="AV178" s="84">
        <v>16</v>
      </c>
      <c r="AW178" s="84" t="s">
        <v>1065</v>
      </c>
      <c r="AX178" s="84">
        <v>31</v>
      </c>
      <c r="AY178" s="200">
        <v>0.17199999999999999</v>
      </c>
      <c r="AZ178" s="200">
        <v>0.22600000000000001</v>
      </c>
      <c r="BA178" s="200">
        <v>0.20699999999999999</v>
      </c>
      <c r="BB178" s="200">
        <v>0.20300000000000001</v>
      </c>
      <c r="BC178" s="84">
        <v>6</v>
      </c>
      <c r="BD178" s="84">
        <v>1</v>
      </c>
      <c r="BE178" s="84" t="s">
        <v>4088</v>
      </c>
      <c r="BF178" s="84">
        <v>600474</v>
      </c>
      <c r="BG178" s="84" t="s">
        <v>2890</v>
      </c>
      <c r="BH178" s="84" t="s">
        <v>6361</v>
      </c>
      <c r="BI178" s="84" t="s">
        <v>6474</v>
      </c>
      <c r="BJ178" s="84" t="s">
        <v>6470</v>
      </c>
      <c r="BK178" s="84" t="s">
        <v>2809</v>
      </c>
    </row>
    <row r="179" spans="1:63" s="84" customFormat="1" x14ac:dyDescent="0.3">
      <c r="A179" s="84" t="s">
        <v>3868</v>
      </c>
      <c r="B179" s="84" t="s">
        <v>3869</v>
      </c>
      <c r="C179" s="84" t="s">
        <v>1065</v>
      </c>
      <c r="D179" s="84">
        <v>2018</v>
      </c>
      <c r="E179" s="84">
        <v>28</v>
      </c>
      <c r="F179" s="195" t="s">
        <v>1111</v>
      </c>
      <c r="G179" s="84" t="s">
        <v>1063</v>
      </c>
      <c r="H179" s="84" t="s">
        <v>255</v>
      </c>
      <c r="K179" s="84">
        <v>0.61</v>
      </c>
      <c r="L179" s="84">
        <v>0.32300000000000001</v>
      </c>
      <c r="M179" s="84">
        <v>28</v>
      </c>
      <c r="N179" s="84" t="s">
        <v>1064</v>
      </c>
      <c r="O179" s="84">
        <v>68</v>
      </c>
      <c r="P179" s="84">
        <v>210</v>
      </c>
      <c r="Q179" s="84">
        <v>192</v>
      </c>
      <c r="R179" s="84">
        <v>20</v>
      </c>
      <c r="S179" s="84">
        <v>43</v>
      </c>
      <c r="T179" s="84">
        <v>8</v>
      </c>
      <c r="U179" s="84">
        <v>0</v>
      </c>
      <c r="V179" s="84">
        <v>7</v>
      </c>
      <c r="W179" s="84">
        <v>22</v>
      </c>
      <c r="X179" s="84">
        <v>1</v>
      </c>
      <c r="Y179" s="84">
        <v>0</v>
      </c>
      <c r="Z179" s="84">
        <v>12</v>
      </c>
      <c r="AA179" s="84">
        <v>47</v>
      </c>
      <c r="AB179" s="84">
        <v>0</v>
      </c>
      <c r="AC179" s="84">
        <v>3</v>
      </c>
      <c r="AD179" s="84">
        <v>1</v>
      </c>
      <c r="AE179" s="84">
        <v>2</v>
      </c>
      <c r="AF179" s="84">
        <v>5</v>
      </c>
      <c r="AG179" s="200">
        <v>0.221</v>
      </c>
      <c r="AH179" s="200">
        <v>0.27800000000000002</v>
      </c>
      <c r="AI179" s="200">
        <v>0.38</v>
      </c>
      <c r="AJ179" s="84">
        <v>0.28699999999999998</v>
      </c>
      <c r="AK179" s="84">
        <v>60</v>
      </c>
      <c r="AL179" s="84">
        <v>17</v>
      </c>
      <c r="AM179" s="84">
        <v>17</v>
      </c>
      <c r="AN179" s="198">
        <v>4</v>
      </c>
      <c r="AO179" s="198">
        <v>4</v>
      </c>
      <c r="AP179" s="84">
        <v>-7</v>
      </c>
      <c r="AQ179" s="84">
        <v>53</v>
      </c>
      <c r="AR179" s="84">
        <v>386</v>
      </c>
      <c r="AS179" s="84">
        <v>28</v>
      </c>
      <c r="AT179" s="84" t="s">
        <v>1075</v>
      </c>
      <c r="AU179" s="84">
        <v>0</v>
      </c>
      <c r="AV179" s="84">
        <v>2</v>
      </c>
      <c r="AW179" s="84" t="s">
        <v>1065</v>
      </c>
      <c r="AX179" s="84">
        <v>188</v>
      </c>
      <c r="AY179" s="200">
        <v>0.20699999999999999</v>
      </c>
      <c r="AZ179" s="200">
        <v>0.28699999999999998</v>
      </c>
      <c r="BA179" s="200">
        <v>0.34899999999999998</v>
      </c>
      <c r="BB179" s="200">
        <v>0.28499999999999998</v>
      </c>
      <c r="BC179" s="84">
        <v>54</v>
      </c>
      <c r="BD179" s="84">
        <v>16</v>
      </c>
      <c r="BE179" s="84" t="s">
        <v>3870</v>
      </c>
      <c r="BF179" s="84">
        <v>542908</v>
      </c>
      <c r="BG179" s="84" t="s">
        <v>802</v>
      </c>
      <c r="BH179" s="84" t="s">
        <v>1517</v>
      </c>
      <c r="BI179" s="84" t="s">
        <v>1239</v>
      </c>
      <c r="BJ179" s="84" t="s">
        <v>3185</v>
      </c>
      <c r="BK179" s="84" t="s">
        <v>2891</v>
      </c>
    </row>
    <row r="180" spans="1:63" s="84" customFormat="1" x14ac:dyDescent="0.3">
      <c r="A180" s="84" t="s">
        <v>6475</v>
      </c>
      <c r="B180" s="84" t="s">
        <v>6476</v>
      </c>
      <c r="C180" s="84" t="s">
        <v>1065</v>
      </c>
      <c r="D180" s="84">
        <v>2018</v>
      </c>
      <c r="E180" s="84">
        <v>24</v>
      </c>
      <c r="F180" s="195" t="s">
        <v>1085</v>
      </c>
      <c r="G180" s="84" t="s">
        <v>1063</v>
      </c>
      <c r="H180" s="84" t="s">
        <v>255</v>
      </c>
      <c r="K180" s="84">
        <v>0.1</v>
      </c>
      <c r="L180" s="84">
        <v>0.32300000000000001</v>
      </c>
      <c r="M180" s="84">
        <v>28</v>
      </c>
      <c r="N180" s="84" t="s">
        <v>1064</v>
      </c>
      <c r="O180" s="84">
        <v>49</v>
      </c>
      <c r="P180" s="84">
        <v>156</v>
      </c>
      <c r="Q180" s="84">
        <v>140</v>
      </c>
      <c r="R180" s="84">
        <v>16</v>
      </c>
      <c r="S180" s="84">
        <v>34</v>
      </c>
      <c r="T180" s="84">
        <v>6</v>
      </c>
      <c r="U180" s="84">
        <v>0</v>
      </c>
      <c r="V180" s="84">
        <v>4</v>
      </c>
      <c r="W180" s="84">
        <v>15</v>
      </c>
      <c r="X180" s="84">
        <v>1</v>
      </c>
      <c r="Y180" s="84">
        <v>0</v>
      </c>
      <c r="Z180" s="84">
        <v>13</v>
      </c>
      <c r="AA180" s="84">
        <v>35</v>
      </c>
      <c r="AB180" s="84">
        <v>0</v>
      </c>
      <c r="AC180" s="84">
        <v>2</v>
      </c>
      <c r="AD180" s="84">
        <v>0</v>
      </c>
      <c r="AE180" s="84">
        <v>1</v>
      </c>
      <c r="AF180" s="84">
        <v>3</v>
      </c>
      <c r="AG180" s="200">
        <v>0.24</v>
      </c>
      <c r="AH180" s="200">
        <v>0.309</v>
      </c>
      <c r="AI180" s="200">
        <v>0.36399999999999999</v>
      </c>
      <c r="AJ180" s="84">
        <v>0.3</v>
      </c>
      <c r="AK180" s="84">
        <v>47</v>
      </c>
      <c r="AL180" s="84">
        <v>17</v>
      </c>
      <c r="AM180" s="84">
        <v>17</v>
      </c>
      <c r="AN180" s="198">
        <v>3</v>
      </c>
      <c r="AO180" s="198">
        <v>3</v>
      </c>
      <c r="AP180" s="84">
        <v>-4</v>
      </c>
      <c r="AQ180" s="84">
        <v>56</v>
      </c>
      <c r="AR180" s="84">
        <v>402</v>
      </c>
      <c r="AS180" s="84">
        <v>29</v>
      </c>
      <c r="AT180" s="84" t="s">
        <v>1075</v>
      </c>
      <c r="AU180" s="84">
        <v>0.05</v>
      </c>
      <c r="AV180" s="84">
        <v>15</v>
      </c>
      <c r="AW180" s="84" t="s">
        <v>1065</v>
      </c>
      <c r="AX180" s="84">
        <v>11</v>
      </c>
      <c r="AY180" s="200">
        <v>0.27300000000000002</v>
      </c>
      <c r="AZ180" s="200">
        <v>0.27300000000000002</v>
      </c>
      <c r="BA180" s="200">
        <v>0.27300000000000002</v>
      </c>
      <c r="BB180" s="200">
        <v>0.245</v>
      </c>
      <c r="BC180" s="84">
        <v>3</v>
      </c>
      <c r="BD180" s="84">
        <v>1</v>
      </c>
      <c r="BE180" s="84" t="s">
        <v>6477</v>
      </c>
      <c r="BF180" s="84">
        <v>600466</v>
      </c>
      <c r="BG180" s="84" t="s">
        <v>2890</v>
      </c>
      <c r="BH180" s="84" t="s">
        <v>6466</v>
      </c>
      <c r="BI180" s="84" t="s">
        <v>6470</v>
      </c>
      <c r="BJ180" s="84" t="s">
        <v>6478</v>
      </c>
      <c r="BK180" s="84" t="s">
        <v>2809</v>
      </c>
    </row>
    <row r="181" spans="1:63" s="84" customFormat="1" x14ac:dyDescent="0.3">
      <c r="A181" s="84" t="s">
        <v>4057</v>
      </c>
      <c r="B181" s="84" t="s">
        <v>174</v>
      </c>
      <c r="C181" s="84" t="s">
        <v>1065</v>
      </c>
      <c r="D181" s="84">
        <v>2018</v>
      </c>
      <c r="E181" s="84">
        <v>27</v>
      </c>
      <c r="F181" s="195" t="s">
        <v>1089</v>
      </c>
      <c r="G181" s="84" t="s">
        <v>1063</v>
      </c>
      <c r="H181" s="84" t="s">
        <v>255</v>
      </c>
      <c r="K181" s="84">
        <v>0.62</v>
      </c>
      <c r="L181" s="84">
        <v>0.26200000000000001</v>
      </c>
      <c r="M181" s="84">
        <v>6</v>
      </c>
      <c r="N181" s="84" t="s">
        <v>1064</v>
      </c>
      <c r="O181" s="84">
        <v>58</v>
      </c>
      <c r="P181" s="84">
        <v>178</v>
      </c>
      <c r="Q181" s="84">
        <v>157</v>
      </c>
      <c r="R181" s="84">
        <v>13</v>
      </c>
      <c r="S181" s="84">
        <v>35</v>
      </c>
      <c r="T181" s="84">
        <v>7</v>
      </c>
      <c r="U181" s="84">
        <v>0</v>
      </c>
      <c r="V181" s="84">
        <v>3</v>
      </c>
      <c r="W181" s="84">
        <v>16</v>
      </c>
      <c r="X181" s="84">
        <v>0</v>
      </c>
      <c r="Y181" s="84">
        <v>0</v>
      </c>
      <c r="Z181" s="84">
        <v>16</v>
      </c>
      <c r="AA181" s="84">
        <v>38</v>
      </c>
      <c r="AB181" s="84">
        <v>2</v>
      </c>
      <c r="AC181" s="84">
        <v>3</v>
      </c>
      <c r="AD181" s="84">
        <v>1</v>
      </c>
      <c r="AE181" s="84">
        <v>1</v>
      </c>
      <c r="AF181" s="84">
        <v>3</v>
      </c>
      <c r="AG181" s="200">
        <v>0.22</v>
      </c>
      <c r="AH181" s="200">
        <v>0.29899999999999999</v>
      </c>
      <c r="AI181" s="200">
        <v>0.32900000000000001</v>
      </c>
      <c r="AJ181" s="84">
        <v>0.28399999999999997</v>
      </c>
      <c r="AK181" s="84">
        <v>50</v>
      </c>
      <c r="AL181" s="84">
        <v>15</v>
      </c>
      <c r="AM181" s="84">
        <v>15</v>
      </c>
      <c r="AN181" s="198">
        <v>2</v>
      </c>
      <c r="AO181" s="198">
        <v>2</v>
      </c>
      <c r="AP181" s="84">
        <v>-7</v>
      </c>
      <c r="AQ181" s="84">
        <v>57</v>
      </c>
      <c r="AR181" s="84">
        <v>426</v>
      </c>
      <c r="AS181" s="84">
        <v>30</v>
      </c>
      <c r="AT181" s="84" t="s">
        <v>1075</v>
      </c>
      <c r="AU181" s="84">
        <v>-0.06</v>
      </c>
      <c r="AV181" s="84">
        <v>-8</v>
      </c>
      <c r="AW181" s="84" t="s">
        <v>1065</v>
      </c>
      <c r="AX181" s="84">
        <v>118</v>
      </c>
      <c r="AY181" s="200">
        <v>0.26</v>
      </c>
      <c r="AZ181" s="200">
        <v>0.36399999999999999</v>
      </c>
      <c r="BA181" s="200">
        <v>0.4</v>
      </c>
      <c r="BB181" s="200">
        <v>0.34399999999999997</v>
      </c>
      <c r="BC181" s="84">
        <v>41</v>
      </c>
      <c r="BD181" s="84">
        <v>23</v>
      </c>
      <c r="BE181" s="84" t="s">
        <v>4058</v>
      </c>
      <c r="BF181" s="84">
        <v>608700</v>
      </c>
      <c r="BG181" s="84" t="s">
        <v>708</v>
      </c>
      <c r="BH181" s="84" t="s">
        <v>5185</v>
      </c>
      <c r="BI181" s="84" t="s">
        <v>6360</v>
      </c>
      <c r="BJ181" s="84" t="s">
        <v>6478</v>
      </c>
      <c r="BK181" s="84" t="s">
        <v>2882</v>
      </c>
    </row>
    <row r="182" spans="1:63" s="84" customFormat="1" x14ac:dyDescent="0.3">
      <c r="A182" s="84" t="s">
        <v>416</v>
      </c>
      <c r="B182" s="84" t="s">
        <v>269</v>
      </c>
      <c r="C182" s="84" t="s">
        <v>1065</v>
      </c>
      <c r="D182" s="84">
        <v>2018</v>
      </c>
      <c r="E182" s="84">
        <v>37</v>
      </c>
      <c r="F182" s="195"/>
      <c r="G182" s="84" t="s">
        <v>1063</v>
      </c>
      <c r="H182" s="84" t="s">
        <v>255</v>
      </c>
      <c r="K182" s="84">
        <v>0.65</v>
      </c>
      <c r="L182" s="84">
        <v>0.32300000000000001</v>
      </c>
      <c r="M182" s="84">
        <v>28</v>
      </c>
      <c r="N182" s="84" t="s">
        <v>1064</v>
      </c>
      <c r="O182" s="84">
        <v>40</v>
      </c>
      <c r="P182" s="84">
        <v>123</v>
      </c>
      <c r="Q182" s="84">
        <v>103</v>
      </c>
      <c r="R182" s="84">
        <v>11</v>
      </c>
      <c r="S182" s="84">
        <v>22</v>
      </c>
      <c r="T182" s="84">
        <v>3</v>
      </c>
      <c r="U182" s="84">
        <v>0</v>
      </c>
      <c r="V182" s="84">
        <v>3</v>
      </c>
      <c r="W182" s="84">
        <v>12</v>
      </c>
      <c r="X182" s="84">
        <v>0</v>
      </c>
      <c r="Y182" s="84">
        <v>0</v>
      </c>
      <c r="Z182" s="84">
        <v>16</v>
      </c>
      <c r="AA182" s="84">
        <v>23</v>
      </c>
      <c r="AB182" s="84">
        <v>1</v>
      </c>
      <c r="AC182" s="84">
        <v>2</v>
      </c>
      <c r="AD182" s="84">
        <v>1</v>
      </c>
      <c r="AE182" s="84">
        <v>0</v>
      </c>
      <c r="AF182" s="84">
        <v>3</v>
      </c>
      <c r="AG182" s="200">
        <v>0.21199999999999999</v>
      </c>
      <c r="AH182" s="200">
        <v>0.32100000000000001</v>
      </c>
      <c r="AI182" s="200">
        <v>0.33900000000000002</v>
      </c>
      <c r="AJ182" s="84">
        <v>0.30099999999999999</v>
      </c>
      <c r="AK182" s="84">
        <v>37</v>
      </c>
      <c r="AL182" s="84">
        <v>15</v>
      </c>
      <c r="AM182" s="84">
        <v>15</v>
      </c>
      <c r="AN182" s="198">
        <v>2</v>
      </c>
      <c r="AO182" s="198">
        <v>2</v>
      </c>
      <c r="AP182" s="84">
        <v>-3</v>
      </c>
      <c r="AQ182" s="84">
        <v>58</v>
      </c>
      <c r="AR182" s="84">
        <v>430</v>
      </c>
      <c r="AS182" s="84">
        <v>31</v>
      </c>
      <c r="AT182" s="84" t="s">
        <v>1061</v>
      </c>
      <c r="AU182" s="84">
        <v>0.01</v>
      </c>
      <c r="AV182" s="84">
        <v>-2</v>
      </c>
      <c r="AW182" s="84" t="s">
        <v>1065</v>
      </c>
      <c r="AX182" s="84">
        <v>163</v>
      </c>
      <c r="AY182" s="200">
        <v>0.21</v>
      </c>
      <c r="AZ182" s="200">
        <v>0.29799999999999999</v>
      </c>
      <c r="BA182" s="200">
        <v>0.371</v>
      </c>
      <c r="BB182" s="200">
        <v>0.29499999999999998</v>
      </c>
      <c r="BC182" s="84">
        <v>48</v>
      </c>
      <c r="BD182" s="84">
        <v>16</v>
      </c>
      <c r="BE182" s="84" t="s">
        <v>1267</v>
      </c>
      <c r="BF182" s="84">
        <v>454560</v>
      </c>
      <c r="BG182" s="84" t="s">
        <v>810</v>
      </c>
      <c r="BH182" s="84" t="s">
        <v>1370</v>
      </c>
      <c r="BI182" s="84" t="s">
        <v>2471</v>
      </c>
      <c r="BJ182" s="84" t="s">
        <v>4188</v>
      </c>
      <c r="BK182" s="84" t="s">
        <v>2924</v>
      </c>
    </row>
    <row r="183" spans="1:63" s="84" customFormat="1" x14ac:dyDescent="0.3">
      <c r="A183" s="84" t="s">
        <v>302</v>
      </c>
      <c r="B183" s="84" t="s">
        <v>332</v>
      </c>
      <c r="C183" s="84" t="s">
        <v>1061</v>
      </c>
      <c r="D183" s="84">
        <v>2018</v>
      </c>
      <c r="E183" s="84">
        <v>28</v>
      </c>
      <c r="F183" s="195"/>
      <c r="G183" s="84" t="s">
        <v>1063</v>
      </c>
      <c r="H183" s="84" t="s">
        <v>255</v>
      </c>
      <c r="K183" s="84">
        <v>0.48</v>
      </c>
      <c r="L183" s="84">
        <v>0.26200000000000001</v>
      </c>
      <c r="M183" s="84">
        <v>6</v>
      </c>
      <c r="N183" s="84" t="s">
        <v>1064</v>
      </c>
      <c r="O183" s="84">
        <v>77</v>
      </c>
      <c r="P183" s="84">
        <v>166</v>
      </c>
      <c r="Q183" s="84">
        <v>156</v>
      </c>
      <c r="R183" s="84">
        <v>14</v>
      </c>
      <c r="S183" s="84">
        <v>33</v>
      </c>
      <c r="T183" s="84">
        <v>6</v>
      </c>
      <c r="U183" s="84">
        <v>0</v>
      </c>
      <c r="V183" s="84">
        <v>6</v>
      </c>
      <c r="W183" s="84">
        <v>21</v>
      </c>
      <c r="X183" s="84">
        <v>0</v>
      </c>
      <c r="Y183" s="84">
        <v>0</v>
      </c>
      <c r="Z183" s="84">
        <v>8</v>
      </c>
      <c r="AA183" s="84">
        <v>41</v>
      </c>
      <c r="AB183" s="84">
        <v>1</v>
      </c>
      <c r="AC183" s="84">
        <v>1</v>
      </c>
      <c r="AD183" s="84">
        <v>1</v>
      </c>
      <c r="AE183" s="84">
        <v>1</v>
      </c>
      <c r="AF183" s="84">
        <v>4</v>
      </c>
      <c r="AG183" s="200">
        <v>0.21099999999999999</v>
      </c>
      <c r="AH183" s="200">
        <v>0.254</v>
      </c>
      <c r="AI183" s="200">
        <v>0.379</v>
      </c>
      <c r="AJ183" s="84">
        <v>0.27300000000000002</v>
      </c>
      <c r="AK183" s="84">
        <v>45</v>
      </c>
      <c r="AL183" s="84">
        <v>12</v>
      </c>
      <c r="AM183" s="84">
        <v>12</v>
      </c>
      <c r="AN183" s="198">
        <v>3</v>
      </c>
      <c r="AO183" s="198">
        <v>3</v>
      </c>
      <c r="AP183" s="84">
        <v>-8</v>
      </c>
      <c r="AQ183" s="84">
        <v>65</v>
      </c>
      <c r="AR183" s="84">
        <v>464</v>
      </c>
      <c r="AS183" s="84">
        <v>32</v>
      </c>
      <c r="AT183" s="84" t="s">
        <v>1061</v>
      </c>
      <c r="AU183" s="84">
        <v>-0.01</v>
      </c>
      <c r="AV183" s="84">
        <v>0</v>
      </c>
      <c r="AW183" s="84" t="s">
        <v>1065</v>
      </c>
      <c r="AX183" s="84">
        <v>143</v>
      </c>
      <c r="AY183" s="200">
        <v>0.219</v>
      </c>
      <c r="AZ183" s="200">
        <v>0.245</v>
      </c>
      <c r="BA183" s="200">
        <v>0.42299999999999999</v>
      </c>
      <c r="BB183" s="200">
        <v>0.28199999999999997</v>
      </c>
      <c r="BC183" s="84">
        <v>40</v>
      </c>
      <c r="BD183" s="84">
        <v>13</v>
      </c>
      <c r="BE183" s="84" t="s">
        <v>1280</v>
      </c>
      <c r="BF183" s="84">
        <v>516949</v>
      </c>
      <c r="BG183" s="84" t="s">
        <v>816</v>
      </c>
      <c r="BH183" s="84" t="s">
        <v>6658</v>
      </c>
      <c r="BI183" s="84" t="s">
        <v>4180</v>
      </c>
      <c r="BJ183" s="84" t="s">
        <v>1239</v>
      </c>
      <c r="BK183" s="84" t="s">
        <v>2872</v>
      </c>
    </row>
    <row r="184" spans="1:63" s="84" customFormat="1" x14ac:dyDescent="0.3">
      <c r="A184" s="84" t="s">
        <v>512</v>
      </c>
      <c r="B184" s="84" t="s">
        <v>511</v>
      </c>
      <c r="C184" s="84" t="s">
        <v>1065</v>
      </c>
      <c r="D184" s="84">
        <v>2018</v>
      </c>
      <c r="E184" s="84">
        <v>29</v>
      </c>
      <c r="F184" s="195" t="s">
        <v>1093</v>
      </c>
      <c r="G184" s="84" t="s">
        <v>1063</v>
      </c>
      <c r="H184" s="84" t="s">
        <v>255</v>
      </c>
      <c r="K184" s="84">
        <v>0.5</v>
      </c>
      <c r="L184" s="84">
        <v>0.26200000000000001</v>
      </c>
      <c r="M184" s="84">
        <v>6</v>
      </c>
      <c r="N184" s="84" t="s">
        <v>1064</v>
      </c>
      <c r="O184" s="84">
        <v>60</v>
      </c>
      <c r="P184" s="84">
        <v>151</v>
      </c>
      <c r="Q184" s="84">
        <v>134</v>
      </c>
      <c r="R184" s="84">
        <v>13</v>
      </c>
      <c r="S184" s="84">
        <v>27</v>
      </c>
      <c r="T184" s="84">
        <v>5</v>
      </c>
      <c r="U184" s="84">
        <v>1</v>
      </c>
      <c r="V184" s="84">
        <v>4</v>
      </c>
      <c r="W184" s="84">
        <v>12</v>
      </c>
      <c r="X184" s="84">
        <v>1</v>
      </c>
      <c r="Y184" s="84">
        <v>0</v>
      </c>
      <c r="Z184" s="84">
        <v>12</v>
      </c>
      <c r="AA184" s="84">
        <v>34</v>
      </c>
      <c r="AB184" s="84">
        <v>0</v>
      </c>
      <c r="AC184" s="84">
        <v>2</v>
      </c>
      <c r="AD184" s="84">
        <v>1</v>
      </c>
      <c r="AE184" s="84">
        <v>1</v>
      </c>
      <c r="AF184" s="84">
        <v>5</v>
      </c>
      <c r="AG184" s="200">
        <v>0.20100000000000001</v>
      </c>
      <c r="AH184" s="200">
        <v>0.27900000000000003</v>
      </c>
      <c r="AI184" s="200">
        <v>0.34200000000000003</v>
      </c>
      <c r="AJ184" s="84">
        <v>0.27700000000000002</v>
      </c>
      <c r="AK184" s="84">
        <v>42</v>
      </c>
      <c r="AL184" s="84">
        <v>12</v>
      </c>
      <c r="AM184" s="84">
        <v>12</v>
      </c>
      <c r="AN184" s="198">
        <v>1</v>
      </c>
      <c r="AO184" s="198">
        <v>1</v>
      </c>
      <c r="AP184" s="84">
        <v>-7</v>
      </c>
      <c r="AQ184" s="84">
        <v>66</v>
      </c>
      <c r="AR184" s="84">
        <v>466</v>
      </c>
      <c r="AS184" s="84">
        <v>33</v>
      </c>
      <c r="AT184" s="84" t="s">
        <v>1061</v>
      </c>
      <c r="AU184" s="84">
        <v>-0.04</v>
      </c>
      <c r="AV184" s="84">
        <v>-9</v>
      </c>
      <c r="AW184" s="84" t="s">
        <v>1065</v>
      </c>
      <c r="AX184" s="84">
        <v>165</v>
      </c>
      <c r="AY184" s="200">
        <v>0.21299999999999999</v>
      </c>
      <c r="AZ184" s="200">
        <v>0.32100000000000001</v>
      </c>
      <c r="BA184" s="200">
        <v>0.39</v>
      </c>
      <c r="BB184" s="200">
        <v>0.317</v>
      </c>
      <c r="BC184" s="84">
        <v>52</v>
      </c>
      <c r="BD184" s="84">
        <v>21</v>
      </c>
      <c r="BE184" s="84" t="s">
        <v>1285</v>
      </c>
      <c r="BF184" s="84">
        <v>519023</v>
      </c>
      <c r="BG184" s="84" t="s">
        <v>808</v>
      </c>
      <c r="BH184" s="84" t="s">
        <v>1319</v>
      </c>
      <c r="BI184" s="84" t="s">
        <v>6423</v>
      </c>
      <c r="BJ184" s="84" t="s">
        <v>1301</v>
      </c>
      <c r="BK184" s="84" t="s">
        <v>2881</v>
      </c>
    </row>
    <row r="185" spans="1:63" s="84" customFormat="1" x14ac:dyDescent="0.3">
      <c r="A185" s="84" t="s">
        <v>181</v>
      </c>
      <c r="B185" s="84" t="s">
        <v>1792</v>
      </c>
      <c r="C185" s="84" t="s">
        <v>1065</v>
      </c>
      <c r="D185" s="84">
        <v>2018</v>
      </c>
      <c r="E185" s="84">
        <v>27</v>
      </c>
      <c r="F185" s="195" t="s">
        <v>1074</v>
      </c>
      <c r="G185" s="84" t="s">
        <v>1063</v>
      </c>
      <c r="H185" s="84" t="s">
        <v>255</v>
      </c>
      <c r="K185" s="84">
        <v>0.27</v>
      </c>
      <c r="L185" s="84">
        <v>0.26200000000000001</v>
      </c>
      <c r="M185" s="84">
        <v>6</v>
      </c>
      <c r="N185" s="84" t="s">
        <v>1064</v>
      </c>
      <c r="O185" s="84">
        <v>45</v>
      </c>
      <c r="P185" s="84">
        <v>123</v>
      </c>
      <c r="Q185" s="84">
        <v>111</v>
      </c>
      <c r="R185" s="84">
        <v>12</v>
      </c>
      <c r="S185" s="84">
        <v>23</v>
      </c>
      <c r="T185" s="84">
        <v>5</v>
      </c>
      <c r="U185" s="84">
        <v>0</v>
      </c>
      <c r="V185" s="84">
        <v>4</v>
      </c>
      <c r="W185" s="84">
        <v>15</v>
      </c>
      <c r="X185" s="84">
        <v>0</v>
      </c>
      <c r="Y185" s="84">
        <v>0</v>
      </c>
      <c r="Z185" s="84">
        <v>10</v>
      </c>
      <c r="AA185" s="84">
        <v>31</v>
      </c>
      <c r="AB185" s="84">
        <v>1</v>
      </c>
      <c r="AC185" s="84">
        <v>1</v>
      </c>
      <c r="AD185" s="84">
        <v>1</v>
      </c>
      <c r="AE185" s="84">
        <v>1</v>
      </c>
      <c r="AF185" s="84">
        <v>3</v>
      </c>
      <c r="AG185" s="200">
        <v>0.20399999999999999</v>
      </c>
      <c r="AH185" s="200">
        <v>0.27800000000000002</v>
      </c>
      <c r="AI185" s="200">
        <v>0.376</v>
      </c>
      <c r="AJ185" s="84">
        <v>0.28699999999999998</v>
      </c>
      <c r="AK185" s="84">
        <v>35</v>
      </c>
      <c r="AL185" s="84">
        <v>12</v>
      </c>
      <c r="AM185" s="84">
        <v>12</v>
      </c>
      <c r="AN185" s="198">
        <v>2</v>
      </c>
      <c r="AO185" s="198">
        <v>2</v>
      </c>
      <c r="AP185" s="84">
        <v>-4</v>
      </c>
      <c r="AQ185" s="84">
        <v>67</v>
      </c>
      <c r="AR185" s="84">
        <v>467</v>
      </c>
      <c r="AS185" s="84">
        <v>34</v>
      </c>
      <c r="AT185" s="84" t="s">
        <v>1061</v>
      </c>
      <c r="AU185" s="84">
        <v>0.18</v>
      </c>
      <c r="AV185" s="84">
        <v>12</v>
      </c>
      <c r="AW185" s="84" t="s">
        <v>1065</v>
      </c>
      <c r="AX185" s="84">
        <v>26</v>
      </c>
      <c r="AY185" s="200">
        <v>4.2000000000000003E-2</v>
      </c>
      <c r="AZ185" s="200">
        <v>0.115</v>
      </c>
      <c r="BA185" s="200">
        <v>8.3000000000000004E-2</v>
      </c>
      <c r="BB185" s="200">
        <v>0.10299999999999999</v>
      </c>
      <c r="BC185" s="84">
        <v>3</v>
      </c>
      <c r="BD185" s="84">
        <v>0</v>
      </c>
      <c r="BE185" s="84" t="s">
        <v>4034</v>
      </c>
      <c r="BF185" s="84">
        <v>608596</v>
      </c>
      <c r="BG185" s="84" t="s">
        <v>813</v>
      </c>
      <c r="BH185" s="84" t="s">
        <v>3160</v>
      </c>
      <c r="BI185" s="84" t="s">
        <v>6480</v>
      </c>
      <c r="BJ185" s="84" t="s">
        <v>1286</v>
      </c>
      <c r="BK185" s="84" t="s">
        <v>2874</v>
      </c>
    </row>
    <row r="186" spans="1:63" s="84" customFormat="1" x14ac:dyDescent="0.3">
      <c r="A186" s="84" t="s">
        <v>2979</v>
      </c>
      <c r="B186" s="84" t="s">
        <v>2980</v>
      </c>
      <c r="C186" s="84" t="s">
        <v>1061</v>
      </c>
      <c r="D186" s="84">
        <v>2018</v>
      </c>
      <c r="E186" s="84">
        <v>26</v>
      </c>
      <c r="F186" s="195" t="s">
        <v>1062</v>
      </c>
      <c r="G186" s="84" t="s">
        <v>1063</v>
      </c>
      <c r="H186" s="84" t="s">
        <v>255</v>
      </c>
      <c r="I186" s="84" t="s">
        <v>250</v>
      </c>
      <c r="K186" s="84">
        <v>0.38</v>
      </c>
      <c r="L186" s="84">
        <v>0.26900000000000002</v>
      </c>
      <c r="M186" s="84">
        <v>7</v>
      </c>
      <c r="N186" s="84" t="s">
        <v>1064</v>
      </c>
      <c r="O186" s="84">
        <v>71</v>
      </c>
      <c r="P186" s="84">
        <v>160</v>
      </c>
      <c r="Q186" s="84">
        <v>146</v>
      </c>
      <c r="R186" s="84">
        <v>16</v>
      </c>
      <c r="S186" s="84">
        <v>32</v>
      </c>
      <c r="T186" s="84">
        <v>6</v>
      </c>
      <c r="U186" s="84">
        <v>2</v>
      </c>
      <c r="V186" s="84">
        <v>2</v>
      </c>
      <c r="W186" s="84">
        <v>14</v>
      </c>
      <c r="X186" s="84">
        <v>1</v>
      </c>
      <c r="Y186" s="84">
        <v>1</v>
      </c>
      <c r="Z186" s="84">
        <v>10</v>
      </c>
      <c r="AA186" s="84">
        <v>31</v>
      </c>
      <c r="AB186" s="84">
        <v>1</v>
      </c>
      <c r="AC186" s="84">
        <v>3</v>
      </c>
      <c r="AD186" s="84">
        <v>1</v>
      </c>
      <c r="AE186" s="84">
        <v>1</v>
      </c>
      <c r="AF186" s="84">
        <v>3</v>
      </c>
      <c r="AG186" s="200">
        <v>0.222</v>
      </c>
      <c r="AH186" s="200">
        <v>0.27700000000000002</v>
      </c>
      <c r="AI186" s="200">
        <v>0.33900000000000002</v>
      </c>
      <c r="AJ186" s="84">
        <v>0.27300000000000002</v>
      </c>
      <c r="AK186" s="84">
        <v>44</v>
      </c>
      <c r="AL186" s="84">
        <v>12</v>
      </c>
      <c r="AM186" s="84">
        <v>11</v>
      </c>
      <c r="AN186" s="198">
        <v>2</v>
      </c>
      <c r="AO186" s="198">
        <v>2</v>
      </c>
      <c r="AP186" s="84">
        <v>-9</v>
      </c>
      <c r="AQ186" s="84">
        <v>68</v>
      </c>
      <c r="AR186" s="84">
        <v>494</v>
      </c>
      <c r="AS186" s="84">
        <v>35</v>
      </c>
      <c r="AT186" s="84" t="s">
        <v>1061</v>
      </c>
      <c r="AU186" s="84">
        <v>0</v>
      </c>
      <c r="AV186" s="84">
        <v>2</v>
      </c>
      <c r="AW186" s="84" t="s">
        <v>1065</v>
      </c>
      <c r="AX186" s="84">
        <v>111</v>
      </c>
      <c r="AY186" s="200">
        <v>0.24</v>
      </c>
      <c r="AZ186" s="200">
        <v>0.27900000000000003</v>
      </c>
      <c r="BA186" s="200">
        <v>0.34599999999999997</v>
      </c>
      <c r="BB186" s="200">
        <v>0.27600000000000002</v>
      </c>
      <c r="BC186" s="84">
        <v>31</v>
      </c>
      <c r="BD186" s="84">
        <v>10</v>
      </c>
      <c r="BE186" s="84" t="s">
        <v>3233</v>
      </c>
      <c r="BF186" s="84">
        <v>542513</v>
      </c>
      <c r="BG186" s="84" t="s">
        <v>808</v>
      </c>
      <c r="BH186" s="84" t="s">
        <v>6426</v>
      </c>
      <c r="BI186" s="84" t="s">
        <v>4861</v>
      </c>
      <c r="BJ186" s="84" t="s">
        <v>6374</v>
      </c>
      <c r="BK186" s="84" t="s">
        <v>2813</v>
      </c>
    </row>
    <row r="187" spans="1:63" s="84" customFormat="1" x14ac:dyDescent="0.3">
      <c r="A187" s="84" t="s">
        <v>90</v>
      </c>
      <c r="B187" s="84" t="s">
        <v>3307</v>
      </c>
      <c r="C187" s="84" t="s">
        <v>1065</v>
      </c>
      <c r="D187" s="84">
        <v>2018</v>
      </c>
      <c r="E187" s="84">
        <v>27</v>
      </c>
      <c r="F187" s="195" t="s">
        <v>1106</v>
      </c>
      <c r="G187" s="84" t="s">
        <v>1063</v>
      </c>
      <c r="H187" s="84" t="s">
        <v>255</v>
      </c>
      <c r="K187" s="84">
        <v>0.53</v>
      </c>
      <c r="L187" s="84">
        <v>0.26200000000000001</v>
      </c>
      <c r="M187" s="84">
        <v>6</v>
      </c>
      <c r="N187" s="84" t="s">
        <v>1064</v>
      </c>
      <c r="O187" s="84">
        <v>72</v>
      </c>
      <c r="P187" s="84">
        <v>194</v>
      </c>
      <c r="Q187" s="84">
        <v>179</v>
      </c>
      <c r="R187" s="84">
        <v>17</v>
      </c>
      <c r="S187" s="84">
        <v>38</v>
      </c>
      <c r="T187" s="84">
        <v>12</v>
      </c>
      <c r="U187" s="84">
        <v>0</v>
      </c>
      <c r="V187" s="84">
        <v>3</v>
      </c>
      <c r="W187" s="84">
        <v>19</v>
      </c>
      <c r="X187" s="84">
        <v>1</v>
      </c>
      <c r="Y187" s="84">
        <v>0</v>
      </c>
      <c r="Z187" s="84">
        <v>12</v>
      </c>
      <c r="AA187" s="84">
        <v>41</v>
      </c>
      <c r="AB187" s="84">
        <v>0</v>
      </c>
      <c r="AC187" s="84">
        <v>1</v>
      </c>
      <c r="AD187" s="84">
        <v>1</v>
      </c>
      <c r="AE187" s="84">
        <v>1</v>
      </c>
      <c r="AF187" s="84">
        <v>7</v>
      </c>
      <c r="AG187" s="200">
        <v>0.214</v>
      </c>
      <c r="AH187" s="200">
        <v>0.26500000000000001</v>
      </c>
      <c r="AI187" s="200">
        <v>0.32500000000000001</v>
      </c>
      <c r="AJ187" s="84">
        <v>0.26200000000000001</v>
      </c>
      <c r="AK187" s="84">
        <v>51</v>
      </c>
      <c r="AL187" s="84">
        <v>12</v>
      </c>
      <c r="AM187" s="84">
        <v>12</v>
      </c>
      <c r="AN187" s="198">
        <v>2</v>
      </c>
      <c r="AO187" s="198">
        <v>2</v>
      </c>
      <c r="AP187" s="84">
        <v>-12</v>
      </c>
      <c r="AQ187" s="84">
        <v>69</v>
      </c>
      <c r="AR187" s="84">
        <v>476</v>
      </c>
      <c r="AS187" s="84">
        <v>36</v>
      </c>
      <c r="AT187" s="84" t="s">
        <v>1061</v>
      </c>
      <c r="AU187" s="84">
        <v>0</v>
      </c>
      <c r="AV187" s="84">
        <v>0</v>
      </c>
      <c r="AW187" s="84" t="s">
        <v>1065</v>
      </c>
      <c r="AX187" s="84">
        <v>200</v>
      </c>
      <c r="AY187" s="200">
        <v>0.223</v>
      </c>
      <c r="AZ187" s="200">
        <v>0.26500000000000001</v>
      </c>
      <c r="BA187" s="200">
        <v>0.314</v>
      </c>
      <c r="BB187" s="200">
        <v>0.25800000000000001</v>
      </c>
      <c r="BC187" s="84">
        <v>52</v>
      </c>
      <c r="BD187" s="84">
        <v>11</v>
      </c>
      <c r="BE187" s="84" t="s">
        <v>3939</v>
      </c>
      <c r="BF187" s="84">
        <v>553869</v>
      </c>
      <c r="BG187" s="84" t="s">
        <v>828</v>
      </c>
      <c r="BH187" s="84" t="s">
        <v>4179</v>
      </c>
      <c r="BI187" s="84" t="s">
        <v>2940</v>
      </c>
      <c r="BJ187" s="84" t="s">
        <v>4834</v>
      </c>
      <c r="BK187" s="84" t="s">
        <v>2874</v>
      </c>
    </row>
    <row r="188" spans="1:63" s="84" customFormat="1" x14ac:dyDescent="0.3">
      <c r="A188" s="84" t="s">
        <v>448</v>
      </c>
      <c r="B188" s="84" t="s">
        <v>57</v>
      </c>
      <c r="C188" s="84" t="s">
        <v>1065</v>
      </c>
      <c r="D188" s="84">
        <v>2018</v>
      </c>
      <c r="E188" s="84">
        <v>23</v>
      </c>
      <c r="F188" s="195" t="s">
        <v>2539</v>
      </c>
      <c r="G188" s="84" t="s">
        <v>1063</v>
      </c>
      <c r="H188" s="84" t="s">
        <v>255</v>
      </c>
      <c r="K188" s="84">
        <v>0.32</v>
      </c>
      <c r="L188" s="84">
        <v>0.26200000000000001</v>
      </c>
      <c r="M188" s="84">
        <v>6</v>
      </c>
      <c r="N188" s="84" t="s">
        <v>1064</v>
      </c>
      <c r="O188" s="84">
        <v>75</v>
      </c>
      <c r="P188" s="84">
        <v>162</v>
      </c>
      <c r="Q188" s="84">
        <v>145</v>
      </c>
      <c r="R188" s="84">
        <v>13</v>
      </c>
      <c r="S188" s="84">
        <v>29</v>
      </c>
      <c r="T188" s="84">
        <v>8</v>
      </c>
      <c r="U188" s="84">
        <v>0</v>
      </c>
      <c r="V188" s="84">
        <v>2</v>
      </c>
      <c r="W188" s="84">
        <v>15</v>
      </c>
      <c r="X188" s="84">
        <v>0</v>
      </c>
      <c r="Y188" s="84">
        <v>0</v>
      </c>
      <c r="Z188" s="84">
        <v>14</v>
      </c>
      <c r="AA188" s="84">
        <v>33</v>
      </c>
      <c r="AB188" s="84">
        <v>1</v>
      </c>
      <c r="AC188" s="84">
        <v>2</v>
      </c>
      <c r="AD188" s="84">
        <v>1</v>
      </c>
      <c r="AE188" s="84">
        <v>1</v>
      </c>
      <c r="AF188" s="84">
        <v>5</v>
      </c>
      <c r="AG188" s="200">
        <v>0.20100000000000001</v>
      </c>
      <c r="AH188" s="200">
        <v>0.27500000000000002</v>
      </c>
      <c r="AI188" s="200">
        <v>0.31</v>
      </c>
      <c r="AJ188" s="84">
        <v>0.26500000000000001</v>
      </c>
      <c r="AK188" s="84">
        <v>43</v>
      </c>
      <c r="AL188" s="84">
        <v>11</v>
      </c>
      <c r="AM188" s="84">
        <v>11</v>
      </c>
      <c r="AN188" s="198">
        <v>0</v>
      </c>
      <c r="AO188" s="198">
        <v>0</v>
      </c>
      <c r="AP188" s="84">
        <v>-9</v>
      </c>
      <c r="AQ188" s="84">
        <v>75</v>
      </c>
      <c r="AR188" s="84">
        <v>497</v>
      </c>
      <c r="AS188" s="84">
        <v>37</v>
      </c>
      <c r="AT188" s="84" t="s">
        <v>1061</v>
      </c>
      <c r="AU188" s="84">
        <v>0.05</v>
      </c>
      <c r="AV188" s="84">
        <v>8</v>
      </c>
      <c r="AW188" s="84" t="s">
        <v>1065</v>
      </c>
      <c r="AX188" s="84">
        <v>75</v>
      </c>
      <c r="AY188" s="200">
        <v>0.17399999999999999</v>
      </c>
      <c r="AZ188" s="200">
        <v>0.24</v>
      </c>
      <c r="BA188" s="200">
        <v>0.217</v>
      </c>
      <c r="BB188" s="200">
        <v>0.216</v>
      </c>
      <c r="BC188" s="84">
        <v>16</v>
      </c>
      <c r="BD188" s="84">
        <v>3</v>
      </c>
      <c r="BE188" s="84" t="s">
        <v>5051</v>
      </c>
      <c r="BF188" s="84">
        <v>608348</v>
      </c>
      <c r="BG188" s="84" t="s">
        <v>2890</v>
      </c>
      <c r="BH188" s="84" t="s">
        <v>6302</v>
      </c>
      <c r="BI188" s="84" t="s">
        <v>6482</v>
      </c>
      <c r="BJ188" s="84" t="s">
        <v>6483</v>
      </c>
      <c r="BK188" s="84" t="s">
        <v>2814</v>
      </c>
    </row>
    <row r="189" spans="1:63" s="84" customFormat="1" x14ac:dyDescent="0.3">
      <c r="A189" s="84" t="s">
        <v>6484</v>
      </c>
      <c r="B189" s="84" t="s">
        <v>95</v>
      </c>
      <c r="C189" s="84" t="s">
        <v>1065</v>
      </c>
      <c r="D189" s="84">
        <v>2018</v>
      </c>
      <c r="E189" s="84">
        <v>21</v>
      </c>
      <c r="F189" s="195" t="s">
        <v>1107</v>
      </c>
      <c r="G189" s="84" t="s">
        <v>1063</v>
      </c>
      <c r="H189" s="84" t="s">
        <v>255</v>
      </c>
      <c r="K189" s="84">
        <v>0.57999999999999996</v>
      </c>
      <c r="L189" s="84">
        <v>0.26200000000000001</v>
      </c>
      <c r="M189" s="84">
        <v>6</v>
      </c>
      <c r="N189" s="84" t="s">
        <v>1064</v>
      </c>
      <c r="O189" s="84">
        <v>88</v>
      </c>
      <c r="P189" s="84">
        <v>183</v>
      </c>
      <c r="Q189" s="84">
        <v>158</v>
      </c>
      <c r="R189" s="84">
        <v>12</v>
      </c>
      <c r="S189" s="84">
        <v>29</v>
      </c>
      <c r="T189" s="84">
        <v>7</v>
      </c>
      <c r="U189" s="84">
        <v>1</v>
      </c>
      <c r="V189" s="84">
        <v>2</v>
      </c>
      <c r="W189" s="84">
        <v>12</v>
      </c>
      <c r="X189" s="84">
        <v>0</v>
      </c>
      <c r="Y189" s="84">
        <v>0</v>
      </c>
      <c r="Z189" s="84">
        <v>20</v>
      </c>
      <c r="AA189" s="84">
        <v>41</v>
      </c>
      <c r="AB189" s="84">
        <v>3</v>
      </c>
      <c r="AC189" s="84">
        <v>1</v>
      </c>
      <c r="AD189" s="84">
        <v>3</v>
      </c>
      <c r="AE189" s="84">
        <v>0</v>
      </c>
      <c r="AF189" s="84">
        <v>6</v>
      </c>
      <c r="AG189" s="200">
        <v>0.185</v>
      </c>
      <c r="AH189" s="200">
        <v>0.27700000000000002</v>
      </c>
      <c r="AI189" s="200">
        <v>0.27900000000000003</v>
      </c>
      <c r="AJ189" s="84">
        <v>0.25700000000000001</v>
      </c>
      <c r="AK189" s="84">
        <v>47</v>
      </c>
      <c r="AL189" s="84">
        <v>10</v>
      </c>
      <c r="AM189" s="84">
        <v>10</v>
      </c>
      <c r="AN189" s="198">
        <v>0</v>
      </c>
      <c r="AO189" s="198">
        <v>0</v>
      </c>
      <c r="AP189" s="84">
        <v>-12</v>
      </c>
      <c r="AQ189" s="84">
        <v>78</v>
      </c>
      <c r="AR189" s="84">
        <v>506</v>
      </c>
      <c r="AS189" s="84">
        <v>38</v>
      </c>
      <c r="AT189" s="84" t="s">
        <v>1061</v>
      </c>
      <c r="AU189" s="84">
        <v>0.05</v>
      </c>
      <c r="AV189" s="84">
        <v>6</v>
      </c>
      <c r="AW189" s="84" t="s">
        <v>1065</v>
      </c>
      <c r="AX189" s="84">
        <v>139</v>
      </c>
      <c r="AY189" s="200">
        <v>0.16300000000000001</v>
      </c>
      <c r="AZ189" s="200">
        <v>0.24299999999999999</v>
      </c>
      <c r="BA189" s="200">
        <v>0.20300000000000001</v>
      </c>
      <c r="BB189" s="200">
        <v>0.20899999999999999</v>
      </c>
      <c r="BC189" s="84">
        <v>29</v>
      </c>
      <c r="BD189" s="84">
        <v>4</v>
      </c>
      <c r="BE189" s="84" t="s">
        <v>6485</v>
      </c>
      <c r="BF189" s="84">
        <v>620443</v>
      </c>
      <c r="BG189" s="84" t="s">
        <v>2871</v>
      </c>
      <c r="BH189" s="84" t="s">
        <v>6413</v>
      </c>
      <c r="BI189" s="84" t="s">
        <v>6308</v>
      </c>
      <c r="BJ189" s="84" t="s">
        <v>5060</v>
      </c>
      <c r="BK189" s="84" t="s">
        <v>2816</v>
      </c>
    </row>
    <row r="190" spans="1:63" s="84" customFormat="1" x14ac:dyDescent="0.3">
      <c r="A190" s="84" t="s">
        <v>319</v>
      </c>
      <c r="B190" s="84" t="s">
        <v>15</v>
      </c>
      <c r="C190" s="84" t="s">
        <v>1061</v>
      </c>
      <c r="D190" s="84">
        <v>2018</v>
      </c>
      <c r="E190" s="84">
        <v>33</v>
      </c>
      <c r="F190" s="195"/>
      <c r="G190" s="84" t="s">
        <v>1063</v>
      </c>
      <c r="H190" s="84" t="s">
        <v>255</v>
      </c>
      <c r="K190" s="84">
        <v>0.59</v>
      </c>
      <c r="L190" s="84">
        <v>0.26200000000000001</v>
      </c>
      <c r="M190" s="84">
        <v>6</v>
      </c>
      <c r="N190" s="84" t="s">
        <v>1064</v>
      </c>
      <c r="O190" s="84">
        <v>49</v>
      </c>
      <c r="P190" s="84">
        <v>131</v>
      </c>
      <c r="Q190" s="84">
        <v>115</v>
      </c>
      <c r="R190" s="84">
        <v>11</v>
      </c>
      <c r="S190" s="84">
        <v>23</v>
      </c>
      <c r="T190" s="84">
        <v>4</v>
      </c>
      <c r="U190" s="84">
        <v>0</v>
      </c>
      <c r="V190" s="84">
        <v>3</v>
      </c>
      <c r="W190" s="84">
        <v>12</v>
      </c>
      <c r="X190" s="84">
        <v>0</v>
      </c>
      <c r="Y190" s="84">
        <v>0</v>
      </c>
      <c r="Z190" s="84">
        <v>13</v>
      </c>
      <c r="AA190" s="84">
        <v>29</v>
      </c>
      <c r="AB190" s="84">
        <v>1</v>
      </c>
      <c r="AC190" s="84">
        <v>1</v>
      </c>
      <c r="AD190" s="84">
        <v>1</v>
      </c>
      <c r="AE190" s="84">
        <v>1</v>
      </c>
      <c r="AF190" s="84">
        <v>4</v>
      </c>
      <c r="AG190" s="200">
        <v>0.19800000000000001</v>
      </c>
      <c r="AH190" s="200">
        <v>0.27900000000000003</v>
      </c>
      <c r="AI190" s="200">
        <v>0.32400000000000001</v>
      </c>
      <c r="AJ190" s="84">
        <v>0.27100000000000002</v>
      </c>
      <c r="AK190" s="84">
        <v>35</v>
      </c>
      <c r="AL190" s="84">
        <v>10</v>
      </c>
      <c r="AM190" s="84">
        <v>10</v>
      </c>
      <c r="AN190" s="198">
        <v>1</v>
      </c>
      <c r="AO190" s="198">
        <v>1</v>
      </c>
      <c r="AP190" s="84">
        <v>-7</v>
      </c>
      <c r="AQ190" s="84">
        <v>80</v>
      </c>
      <c r="AR190" s="84">
        <v>510</v>
      </c>
      <c r="AS190" s="84">
        <v>39</v>
      </c>
      <c r="AT190" s="84" t="s">
        <v>1061</v>
      </c>
      <c r="AU190" s="84">
        <v>0.03</v>
      </c>
      <c r="AV190" s="84">
        <v>3</v>
      </c>
      <c r="AW190" s="84" t="s">
        <v>1065</v>
      </c>
      <c r="AX190" s="84">
        <v>158</v>
      </c>
      <c r="AY190" s="200">
        <v>0.17</v>
      </c>
      <c r="AZ190" s="200">
        <v>0.248</v>
      </c>
      <c r="BA190" s="200">
        <v>0.27700000000000002</v>
      </c>
      <c r="BB190" s="200">
        <v>0.23799999999999999</v>
      </c>
      <c r="BC190" s="84">
        <v>38</v>
      </c>
      <c r="BD190" s="84">
        <v>7</v>
      </c>
      <c r="BE190" s="84" t="s">
        <v>1490</v>
      </c>
      <c r="BF190" s="84">
        <v>446653</v>
      </c>
      <c r="BG190" s="84" t="s">
        <v>708</v>
      </c>
      <c r="BH190" s="84" t="s">
        <v>1269</v>
      </c>
      <c r="BI190" s="84" t="s">
        <v>1322</v>
      </c>
      <c r="BJ190" s="84" t="s">
        <v>3157</v>
      </c>
      <c r="BK190" s="84" t="s">
        <v>2878</v>
      </c>
    </row>
    <row r="191" spans="1:63" s="84" customFormat="1" x14ac:dyDescent="0.3">
      <c r="A191" s="84" t="s">
        <v>5052</v>
      </c>
      <c r="B191" s="84" t="s">
        <v>947</v>
      </c>
      <c r="C191" s="84" t="s">
        <v>1065</v>
      </c>
      <c r="D191" s="84">
        <v>2018</v>
      </c>
      <c r="E191" s="84">
        <v>28</v>
      </c>
      <c r="F191" s="195" t="s">
        <v>1106</v>
      </c>
      <c r="G191" s="84" t="s">
        <v>1063</v>
      </c>
      <c r="H191" s="84" t="s">
        <v>255</v>
      </c>
      <c r="K191" s="84">
        <v>0.13</v>
      </c>
      <c r="L191" s="84">
        <v>0.26200000000000001</v>
      </c>
      <c r="M191" s="84">
        <v>6</v>
      </c>
      <c r="N191" s="84" t="s">
        <v>1064</v>
      </c>
      <c r="O191" s="84">
        <v>38</v>
      </c>
      <c r="P191" s="84">
        <v>116</v>
      </c>
      <c r="Q191" s="84">
        <v>108</v>
      </c>
      <c r="R191" s="84">
        <v>10</v>
      </c>
      <c r="S191" s="84">
        <v>25</v>
      </c>
      <c r="T191" s="84">
        <v>5</v>
      </c>
      <c r="U191" s="84">
        <v>0</v>
      </c>
      <c r="V191" s="84">
        <v>2</v>
      </c>
      <c r="W191" s="84">
        <v>12</v>
      </c>
      <c r="X191" s="84">
        <v>1</v>
      </c>
      <c r="Y191" s="84">
        <v>0</v>
      </c>
      <c r="Z191" s="84">
        <v>7</v>
      </c>
      <c r="AA191" s="84">
        <v>26</v>
      </c>
      <c r="AB191" s="84">
        <v>1</v>
      </c>
      <c r="AC191" s="84">
        <v>1</v>
      </c>
      <c r="AD191" s="84">
        <v>1</v>
      </c>
      <c r="AE191" s="84">
        <v>1</v>
      </c>
      <c r="AF191" s="84">
        <v>2</v>
      </c>
      <c r="AG191" s="200">
        <v>0.23200000000000001</v>
      </c>
      <c r="AH191" s="200">
        <v>0.27900000000000003</v>
      </c>
      <c r="AI191" s="200">
        <v>0.34699999999999998</v>
      </c>
      <c r="AJ191" s="84">
        <v>0.27600000000000002</v>
      </c>
      <c r="AK191" s="84">
        <v>32</v>
      </c>
      <c r="AL191" s="84">
        <v>10</v>
      </c>
      <c r="AM191" s="84">
        <v>10</v>
      </c>
      <c r="AN191" s="198">
        <v>2</v>
      </c>
      <c r="AO191" s="198">
        <v>2</v>
      </c>
      <c r="AP191" s="84">
        <v>-5</v>
      </c>
      <c r="AQ191" s="84">
        <v>81</v>
      </c>
      <c r="AR191" s="84">
        <v>512</v>
      </c>
      <c r="AS191" s="84">
        <v>40</v>
      </c>
      <c r="AT191" s="84" t="s">
        <v>1061</v>
      </c>
      <c r="AU191" s="84">
        <v>-0.14000000000000001</v>
      </c>
      <c r="AV191" s="84">
        <v>-2</v>
      </c>
      <c r="AW191" s="84" t="s">
        <v>1065</v>
      </c>
      <c r="AX191" s="84">
        <v>16</v>
      </c>
      <c r="AY191" s="200">
        <v>0.35699999999999998</v>
      </c>
      <c r="AZ191" s="200">
        <v>0.438</v>
      </c>
      <c r="BA191" s="200">
        <v>0.5</v>
      </c>
      <c r="BB191" s="200">
        <v>0.41399999999999998</v>
      </c>
      <c r="BC191" s="84">
        <v>7</v>
      </c>
      <c r="BD191" s="84">
        <v>12</v>
      </c>
      <c r="BE191" s="84" t="s">
        <v>5053</v>
      </c>
      <c r="BF191" s="84">
        <v>607732</v>
      </c>
      <c r="BG191" s="84" t="s">
        <v>808</v>
      </c>
      <c r="BH191" s="84" t="s">
        <v>2738</v>
      </c>
      <c r="BI191" s="84" t="s">
        <v>5055</v>
      </c>
      <c r="BJ191" s="84" t="s">
        <v>1283</v>
      </c>
      <c r="BK191" s="84" t="s">
        <v>2872</v>
      </c>
    </row>
    <row r="192" spans="1:63" s="84" customFormat="1" x14ac:dyDescent="0.3">
      <c r="A192" s="84" t="s">
        <v>181</v>
      </c>
      <c r="B192" s="84" t="s">
        <v>412</v>
      </c>
      <c r="C192" s="84" t="s">
        <v>1065</v>
      </c>
      <c r="D192" s="84">
        <v>2018</v>
      </c>
      <c r="E192" s="84">
        <v>26</v>
      </c>
      <c r="F192" s="195" t="s">
        <v>1116</v>
      </c>
      <c r="G192" s="84" t="s">
        <v>1063</v>
      </c>
      <c r="H192" s="84" t="s">
        <v>255</v>
      </c>
      <c r="K192" s="84">
        <v>0.43</v>
      </c>
      <c r="L192" s="84">
        <v>0.26200000000000001</v>
      </c>
      <c r="M192" s="84">
        <v>6</v>
      </c>
      <c r="N192" s="84" t="s">
        <v>1064</v>
      </c>
      <c r="O192" s="84">
        <v>42</v>
      </c>
      <c r="P192" s="84">
        <v>122</v>
      </c>
      <c r="Q192" s="84">
        <v>110</v>
      </c>
      <c r="R192" s="84">
        <v>11</v>
      </c>
      <c r="S192" s="84">
        <v>24</v>
      </c>
      <c r="T192" s="84">
        <v>6</v>
      </c>
      <c r="U192" s="84">
        <v>0</v>
      </c>
      <c r="V192" s="84">
        <v>2</v>
      </c>
      <c r="W192" s="84">
        <v>10</v>
      </c>
      <c r="X192" s="84">
        <v>0</v>
      </c>
      <c r="Y192" s="84">
        <v>0</v>
      </c>
      <c r="Z192" s="84">
        <v>9</v>
      </c>
      <c r="AA192" s="84">
        <v>28</v>
      </c>
      <c r="AB192" s="84">
        <v>0</v>
      </c>
      <c r="AC192" s="84">
        <v>1</v>
      </c>
      <c r="AD192" s="84">
        <v>1</v>
      </c>
      <c r="AE192" s="84">
        <v>1</v>
      </c>
      <c r="AF192" s="84">
        <v>3</v>
      </c>
      <c r="AG192" s="200">
        <v>0.218</v>
      </c>
      <c r="AH192" s="200">
        <v>0.27600000000000002</v>
      </c>
      <c r="AI192" s="200">
        <v>0.33800000000000002</v>
      </c>
      <c r="AJ192" s="84">
        <v>0.27100000000000002</v>
      </c>
      <c r="AK192" s="84">
        <v>33</v>
      </c>
      <c r="AL192" s="84">
        <v>10</v>
      </c>
      <c r="AM192" s="84">
        <v>10</v>
      </c>
      <c r="AN192" s="198">
        <v>1</v>
      </c>
      <c r="AO192" s="198">
        <v>1</v>
      </c>
      <c r="AP192" s="84">
        <v>-6</v>
      </c>
      <c r="AQ192" s="84">
        <v>82</v>
      </c>
      <c r="AR192" s="84">
        <v>522</v>
      </c>
      <c r="AS192" s="84">
        <v>41</v>
      </c>
      <c r="AT192" s="84" t="s">
        <v>1061</v>
      </c>
      <c r="AU192" s="84">
        <v>0.09</v>
      </c>
      <c r="AV192" s="84">
        <v>10</v>
      </c>
      <c r="AW192" s="84" t="s">
        <v>1065</v>
      </c>
      <c r="AX192" s="84">
        <v>7</v>
      </c>
      <c r="AY192" s="200">
        <v>0.14299999999999999</v>
      </c>
      <c r="AZ192" s="200">
        <v>0.14299999999999999</v>
      </c>
      <c r="BA192" s="200">
        <v>0.28599999999999998</v>
      </c>
      <c r="BB192" s="200">
        <v>0.17699999999999999</v>
      </c>
      <c r="BC192" s="84">
        <v>1</v>
      </c>
      <c r="BD192" s="84">
        <v>0</v>
      </c>
      <c r="BE192" s="84" t="s">
        <v>2739</v>
      </c>
      <c r="BF192" s="84">
        <v>571974</v>
      </c>
      <c r="BG192" s="84" t="s">
        <v>708</v>
      </c>
      <c r="BH192" s="84" t="s">
        <v>5242</v>
      </c>
      <c r="BI192" s="84" t="s">
        <v>4194</v>
      </c>
      <c r="BJ192" s="84" t="s">
        <v>4182</v>
      </c>
      <c r="BK192" s="84" t="s">
        <v>2813</v>
      </c>
    </row>
    <row r="193" spans="1:63" s="84" customFormat="1" x14ac:dyDescent="0.3">
      <c r="A193" s="84" t="s">
        <v>447</v>
      </c>
      <c r="B193" s="84" t="s">
        <v>339</v>
      </c>
      <c r="C193" s="84" t="s">
        <v>1065</v>
      </c>
      <c r="D193" s="84">
        <v>2018</v>
      </c>
      <c r="E193" s="84">
        <v>34</v>
      </c>
      <c r="F193" s="195"/>
      <c r="G193" s="84" t="s">
        <v>1063</v>
      </c>
      <c r="H193" s="84" t="s">
        <v>255</v>
      </c>
      <c r="K193" s="84">
        <v>0.39</v>
      </c>
      <c r="L193" s="84">
        <v>0.26200000000000001</v>
      </c>
      <c r="M193" s="84">
        <v>6</v>
      </c>
      <c r="N193" s="84" t="s">
        <v>1064</v>
      </c>
      <c r="O193" s="84">
        <v>30</v>
      </c>
      <c r="P193" s="84">
        <v>90</v>
      </c>
      <c r="Q193" s="84">
        <v>78</v>
      </c>
      <c r="R193" s="84">
        <v>7</v>
      </c>
      <c r="S193" s="84">
        <v>16</v>
      </c>
      <c r="T193" s="84">
        <v>3</v>
      </c>
      <c r="U193" s="84">
        <v>0</v>
      </c>
      <c r="V193" s="84">
        <v>2</v>
      </c>
      <c r="W193" s="84">
        <v>9</v>
      </c>
      <c r="X193" s="84">
        <v>0</v>
      </c>
      <c r="Y193" s="84">
        <v>0</v>
      </c>
      <c r="Z193" s="84">
        <v>10</v>
      </c>
      <c r="AA193" s="84">
        <v>22</v>
      </c>
      <c r="AB193" s="84">
        <v>1</v>
      </c>
      <c r="AC193" s="84">
        <v>1</v>
      </c>
      <c r="AD193" s="84">
        <v>1</v>
      </c>
      <c r="AE193" s="84">
        <v>1</v>
      </c>
      <c r="AF193" s="84">
        <v>2</v>
      </c>
      <c r="AG193" s="200">
        <v>0.20599999999999999</v>
      </c>
      <c r="AH193" s="200">
        <v>0.29799999999999999</v>
      </c>
      <c r="AI193" s="200">
        <v>0.32400000000000001</v>
      </c>
      <c r="AJ193" s="84">
        <v>0.28199999999999997</v>
      </c>
      <c r="AK193" s="84">
        <v>25</v>
      </c>
      <c r="AL193" s="84">
        <v>9</v>
      </c>
      <c r="AM193" s="84">
        <v>9</v>
      </c>
      <c r="AN193" s="198">
        <v>1</v>
      </c>
      <c r="AO193" s="198">
        <v>1</v>
      </c>
      <c r="AP193" s="84">
        <v>-4</v>
      </c>
      <c r="AQ193" s="84">
        <v>87</v>
      </c>
      <c r="AR193" s="84">
        <v>536</v>
      </c>
      <c r="AS193" s="84">
        <v>42</v>
      </c>
      <c r="AT193" s="84" t="s">
        <v>1061</v>
      </c>
      <c r="AU193" s="84">
        <v>0.15</v>
      </c>
      <c r="AV193" s="84">
        <v>9</v>
      </c>
      <c r="AW193" s="84" t="s">
        <v>1065</v>
      </c>
      <c r="AX193" s="84">
        <v>7</v>
      </c>
      <c r="AY193" s="200">
        <v>0.14299999999999999</v>
      </c>
      <c r="AZ193" s="200">
        <v>0.14299999999999999</v>
      </c>
      <c r="BA193" s="200">
        <v>0.14299999999999999</v>
      </c>
      <c r="BB193" s="200">
        <v>0.129</v>
      </c>
      <c r="BC193" s="84">
        <v>1</v>
      </c>
      <c r="BD193" s="84">
        <v>0</v>
      </c>
      <c r="BE193" s="84" t="s">
        <v>1300</v>
      </c>
      <c r="BF193" s="84">
        <v>489232</v>
      </c>
      <c r="BG193" s="84" t="s">
        <v>771</v>
      </c>
      <c r="BH193" s="84" t="s">
        <v>1230</v>
      </c>
      <c r="BI193" s="84" t="s">
        <v>1309</v>
      </c>
      <c r="BJ193" s="84" t="s">
        <v>1302</v>
      </c>
      <c r="BK193" s="84" t="s">
        <v>2879</v>
      </c>
    </row>
    <row r="194" spans="1:63" s="84" customFormat="1" x14ac:dyDescent="0.3">
      <c r="A194" s="84" t="s">
        <v>323</v>
      </c>
      <c r="B194" s="84" t="s">
        <v>47</v>
      </c>
      <c r="C194" s="84" t="s">
        <v>1065</v>
      </c>
      <c r="D194" s="84">
        <v>2018</v>
      </c>
      <c r="E194" s="84">
        <v>32</v>
      </c>
      <c r="F194" s="195"/>
      <c r="G194" s="84" t="s">
        <v>1063</v>
      </c>
      <c r="H194" s="84" t="s">
        <v>255</v>
      </c>
      <c r="K194" s="84">
        <v>0.46</v>
      </c>
      <c r="L194" s="84">
        <v>0.26200000000000001</v>
      </c>
      <c r="M194" s="84">
        <v>6</v>
      </c>
      <c r="N194" s="84" t="s">
        <v>1064</v>
      </c>
      <c r="O194" s="84">
        <v>48</v>
      </c>
      <c r="P194" s="84">
        <v>117</v>
      </c>
      <c r="Q194" s="84">
        <v>103</v>
      </c>
      <c r="R194" s="84">
        <v>12</v>
      </c>
      <c r="S194" s="84">
        <v>22</v>
      </c>
      <c r="T194" s="84">
        <v>4</v>
      </c>
      <c r="U194" s="84">
        <v>0</v>
      </c>
      <c r="V194" s="84">
        <v>2</v>
      </c>
      <c r="W194" s="84">
        <v>10</v>
      </c>
      <c r="X194" s="84">
        <v>0</v>
      </c>
      <c r="Y194" s="84">
        <v>1</v>
      </c>
      <c r="Z194" s="84">
        <v>11</v>
      </c>
      <c r="AA194" s="84">
        <v>26</v>
      </c>
      <c r="AB194" s="84">
        <v>0</v>
      </c>
      <c r="AC194" s="84">
        <v>1</v>
      </c>
      <c r="AD194" s="84">
        <v>1</v>
      </c>
      <c r="AE194" s="84">
        <v>1</v>
      </c>
      <c r="AF194" s="84">
        <v>3</v>
      </c>
      <c r="AG194" s="200">
        <v>0.21</v>
      </c>
      <c r="AH194" s="200">
        <v>0.28799999999999998</v>
      </c>
      <c r="AI194" s="200">
        <v>0.3</v>
      </c>
      <c r="AJ194" s="84">
        <v>0.26800000000000002</v>
      </c>
      <c r="AK194" s="84">
        <v>31</v>
      </c>
      <c r="AL194" s="84">
        <v>9</v>
      </c>
      <c r="AM194" s="84">
        <v>9</v>
      </c>
      <c r="AN194" s="198">
        <v>1</v>
      </c>
      <c r="AO194" s="198">
        <v>1</v>
      </c>
      <c r="AP194" s="84">
        <v>-6</v>
      </c>
      <c r="AQ194" s="84">
        <v>89</v>
      </c>
      <c r="AR194" s="84">
        <v>541</v>
      </c>
      <c r="AS194" s="84">
        <v>43</v>
      </c>
      <c r="AT194" s="84" t="s">
        <v>1061</v>
      </c>
      <c r="AU194" s="84">
        <v>0.03</v>
      </c>
      <c r="AV194" s="84">
        <v>5</v>
      </c>
      <c r="AW194" s="84" t="s">
        <v>1065</v>
      </c>
      <c r="AX194" s="84">
        <v>83</v>
      </c>
      <c r="AY194" s="200">
        <v>0.155</v>
      </c>
      <c r="AZ194" s="200">
        <v>0.27700000000000002</v>
      </c>
      <c r="BA194" s="200">
        <v>0.19700000000000001</v>
      </c>
      <c r="BB194" s="200">
        <v>0.23599999999999999</v>
      </c>
      <c r="BC194" s="84">
        <v>20</v>
      </c>
      <c r="BD194" s="84">
        <v>5</v>
      </c>
      <c r="BE194" s="84" t="s">
        <v>1241</v>
      </c>
      <c r="BF194" s="84">
        <v>518700</v>
      </c>
      <c r="BG194" s="84" t="s">
        <v>708</v>
      </c>
      <c r="BH194" s="84" t="s">
        <v>3234</v>
      </c>
      <c r="BI194" s="84" t="s">
        <v>1268</v>
      </c>
      <c r="BJ194" s="84" t="s">
        <v>3167</v>
      </c>
      <c r="BK194" s="84" t="s">
        <v>3874</v>
      </c>
    </row>
    <row r="195" spans="1:63" s="84" customFormat="1" x14ac:dyDescent="0.3">
      <c r="A195" s="84" t="s">
        <v>361</v>
      </c>
      <c r="B195" s="84" t="s">
        <v>109</v>
      </c>
      <c r="C195" s="84" t="s">
        <v>1065</v>
      </c>
      <c r="D195" s="84">
        <v>2018</v>
      </c>
      <c r="E195" s="84">
        <v>35</v>
      </c>
      <c r="F195" s="195" t="s">
        <v>1116</v>
      </c>
      <c r="G195" s="84" t="s">
        <v>1063</v>
      </c>
      <c r="H195" s="84" t="s">
        <v>255</v>
      </c>
      <c r="K195" s="84">
        <v>0.61</v>
      </c>
      <c r="L195" s="84">
        <v>0.26200000000000001</v>
      </c>
      <c r="M195" s="84">
        <v>6</v>
      </c>
      <c r="N195" s="84" t="s">
        <v>1064</v>
      </c>
      <c r="O195" s="84">
        <v>50</v>
      </c>
      <c r="P195" s="84">
        <v>141</v>
      </c>
      <c r="Q195" s="84">
        <v>127</v>
      </c>
      <c r="R195" s="84">
        <v>11</v>
      </c>
      <c r="S195" s="84">
        <v>25</v>
      </c>
      <c r="T195" s="84">
        <v>5</v>
      </c>
      <c r="U195" s="84">
        <v>1</v>
      </c>
      <c r="V195" s="84">
        <v>3</v>
      </c>
      <c r="W195" s="84">
        <v>12</v>
      </c>
      <c r="X195" s="84">
        <v>0</v>
      </c>
      <c r="Y195" s="84">
        <v>0</v>
      </c>
      <c r="Z195" s="84">
        <v>11</v>
      </c>
      <c r="AA195" s="84">
        <v>36</v>
      </c>
      <c r="AB195" s="84">
        <v>1</v>
      </c>
      <c r="AC195" s="84">
        <v>1</v>
      </c>
      <c r="AD195" s="84">
        <v>1</v>
      </c>
      <c r="AE195" s="84">
        <v>1</v>
      </c>
      <c r="AF195" s="84">
        <v>4</v>
      </c>
      <c r="AG195" s="200">
        <v>0.19800000000000001</v>
      </c>
      <c r="AH195" s="200">
        <v>0.26600000000000001</v>
      </c>
      <c r="AI195" s="200">
        <v>0.307</v>
      </c>
      <c r="AJ195" s="84">
        <v>0.25800000000000001</v>
      </c>
      <c r="AK195" s="84">
        <v>36</v>
      </c>
      <c r="AL195" s="84">
        <v>9</v>
      </c>
      <c r="AM195" s="84">
        <v>9</v>
      </c>
      <c r="AN195" s="198">
        <v>0</v>
      </c>
      <c r="AO195" s="198">
        <v>0</v>
      </c>
      <c r="AP195" s="84">
        <v>-9</v>
      </c>
      <c r="AQ195" s="84">
        <v>90</v>
      </c>
      <c r="AR195" s="84">
        <v>548</v>
      </c>
      <c r="AS195" s="84">
        <v>44</v>
      </c>
      <c r="AT195" s="84" t="s">
        <v>1061</v>
      </c>
      <c r="AU195" s="84">
        <v>-0.01</v>
      </c>
      <c r="AV195" s="84">
        <v>-4</v>
      </c>
      <c r="AW195" s="84" t="s">
        <v>1065</v>
      </c>
      <c r="AX195" s="84">
        <v>203</v>
      </c>
      <c r="AY195" s="200">
        <v>0.215</v>
      </c>
      <c r="AZ195" s="200">
        <v>0.27700000000000002</v>
      </c>
      <c r="BA195" s="200">
        <v>0.32300000000000001</v>
      </c>
      <c r="BB195" s="200">
        <v>0.26800000000000002</v>
      </c>
      <c r="BC195" s="84">
        <v>54</v>
      </c>
      <c r="BD195" s="84">
        <v>13</v>
      </c>
      <c r="BE195" s="84" t="s">
        <v>1496</v>
      </c>
      <c r="BF195" s="84">
        <v>425772</v>
      </c>
      <c r="BG195" s="84" t="s">
        <v>2663</v>
      </c>
      <c r="BH195" s="84" t="s">
        <v>5187</v>
      </c>
      <c r="BI195" s="84" t="s">
        <v>1322</v>
      </c>
      <c r="BJ195" s="84" t="s">
        <v>3697</v>
      </c>
      <c r="BK195" s="84" t="s">
        <v>2924</v>
      </c>
    </row>
    <row r="196" spans="1:63" s="84" customFormat="1" x14ac:dyDescent="0.3">
      <c r="A196" s="84" t="s">
        <v>2972</v>
      </c>
      <c r="B196" s="84" t="s">
        <v>40</v>
      </c>
      <c r="C196" s="84" t="s">
        <v>1065</v>
      </c>
      <c r="D196" s="84">
        <v>2018</v>
      </c>
      <c r="E196" s="84">
        <v>28</v>
      </c>
      <c r="F196" s="195" t="s">
        <v>1111</v>
      </c>
      <c r="G196" s="84" t="s">
        <v>1063</v>
      </c>
      <c r="H196" s="84" t="s">
        <v>255</v>
      </c>
      <c r="K196" s="84">
        <v>0.33</v>
      </c>
      <c r="L196" s="84">
        <v>0.26200000000000001</v>
      </c>
      <c r="M196" s="84">
        <v>6</v>
      </c>
      <c r="N196" s="84" t="s">
        <v>1064</v>
      </c>
      <c r="O196" s="84">
        <v>38</v>
      </c>
      <c r="P196" s="84">
        <v>106</v>
      </c>
      <c r="Q196" s="84">
        <v>97</v>
      </c>
      <c r="R196" s="84">
        <v>9</v>
      </c>
      <c r="S196" s="84">
        <v>20</v>
      </c>
      <c r="T196" s="84">
        <v>5</v>
      </c>
      <c r="U196" s="84">
        <v>1</v>
      </c>
      <c r="V196" s="84">
        <v>2</v>
      </c>
      <c r="W196" s="84">
        <v>10</v>
      </c>
      <c r="X196" s="84">
        <v>0</v>
      </c>
      <c r="Y196" s="84">
        <v>0</v>
      </c>
      <c r="Z196" s="84">
        <v>7</v>
      </c>
      <c r="AA196" s="84">
        <v>27</v>
      </c>
      <c r="AB196" s="84">
        <v>0</v>
      </c>
      <c r="AC196" s="84">
        <v>1</v>
      </c>
      <c r="AD196" s="84">
        <v>1</v>
      </c>
      <c r="AE196" s="84">
        <v>0</v>
      </c>
      <c r="AF196" s="84">
        <v>2</v>
      </c>
      <c r="AG196" s="200">
        <v>0.21099999999999999</v>
      </c>
      <c r="AH196" s="200">
        <v>0.26700000000000002</v>
      </c>
      <c r="AI196" s="200">
        <v>0.34499999999999997</v>
      </c>
      <c r="AJ196" s="84">
        <v>0.27</v>
      </c>
      <c r="AK196" s="84">
        <v>28</v>
      </c>
      <c r="AL196" s="84">
        <v>9</v>
      </c>
      <c r="AM196" s="84">
        <v>9</v>
      </c>
      <c r="AN196" s="198">
        <v>1</v>
      </c>
      <c r="AO196" s="198">
        <v>1</v>
      </c>
      <c r="AP196" s="84">
        <v>-6</v>
      </c>
      <c r="AQ196" s="84">
        <v>94</v>
      </c>
      <c r="AR196" s="84">
        <v>553</v>
      </c>
      <c r="AS196" s="84">
        <v>45</v>
      </c>
      <c r="AT196" s="84" t="s">
        <v>1061</v>
      </c>
      <c r="AU196" s="84">
        <v>0.19</v>
      </c>
      <c r="AV196" s="84">
        <v>9</v>
      </c>
      <c r="AW196" s="84" t="s">
        <v>1065</v>
      </c>
      <c r="AX196" s="84">
        <v>12</v>
      </c>
      <c r="AY196" s="200">
        <v>8.3000000000000004E-2</v>
      </c>
      <c r="AZ196" s="200">
        <v>8.3000000000000004E-2</v>
      </c>
      <c r="BA196" s="200">
        <v>8.3000000000000004E-2</v>
      </c>
      <c r="BB196" s="200">
        <v>7.4999999999999997E-2</v>
      </c>
      <c r="BC196" s="84">
        <v>1</v>
      </c>
      <c r="BD196" s="84">
        <v>0</v>
      </c>
      <c r="BE196" s="84" t="s">
        <v>3156</v>
      </c>
      <c r="BF196" s="84">
        <v>572180</v>
      </c>
      <c r="BG196" s="84" t="s">
        <v>781</v>
      </c>
      <c r="BH196" s="84" t="s">
        <v>6449</v>
      </c>
      <c r="BI196" s="84" t="s">
        <v>6486</v>
      </c>
      <c r="BJ196" s="84" t="s">
        <v>6487</v>
      </c>
      <c r="BK196" s="84" t="s">
        <v>2872</v>
      </c>
    </row>
    <row r="197" spans="1:63" s="84" customFormat="1" x14ac:dyDescent="0.3">
      <c r="A197" s="84" t="s">
        <v>288</v>
      </c>
      <c r="B197" s="84" t="s">
        <v>38</v>
      </c>
      <c r="C197" s="84" t="s">
        <v>1065</v>
      </c>
      <c r="D197" s="84">
        <v>2018</v>
      </c>
      <c r="E197" s="84">
        <v>37</v>
      </c>
      <c r="F197" s="195"/>
      <c r="G197" s="84" t="s">
        <v>1063</v>
      </c>
      <c r="H197" s="84" t="s">
        <v>255</v>
      </c>
      <c r="K197" s="84">
        <v>0.56999999999999995</v>
      </c>
      <c r="L197" s="84">
        <v>0.26200000000000001</v>
      </c>
      <c r="M197" s="84">
        <v>6</v>
      </c>
      <c r="N197" s="84" t="s">
        <v>1064</v>
      </c>
      <c r="O197" s="84">
        <v>29</v>
      </c>
      <c r="P197" s="84">
        <v>93</v>
      </c>
      <c r="Q197" s="84">
        <v>82</v>
      </c>
      <c r="R197" s="84">
        <v>9</v>
      </c>
      <c r="S197" s="84">
        <v>17</v>
      </c>
      <c r="T197" s="84">
        <v>2</v>
      </c>
      <c r="U197" s="84">
        <v>0</v>
      </c>
      <c r="V197" s="84">
        <v>2</v>
      </c>
      <c r="W197" s="84">
        <v>9</v>
      </c>
      <c r="X197" s="84">
        <v>0</v>
      </c>
      <c r="Y197" s="84">
        <v>0</v>
      </c>
      <c r="Z197" s="84">
        <v>10</v>
      </c>
      <c r="AA197" s="84">
        <v>21</v>
      </c>
      <c r="AB197" s="84">
        <v>1</v>
      </c>
      <c r="AC197" s="84">
        <v>1</v>
      </c>
      <c r="AD197" s="84">
        <v>1</v>
      </c>
      <c r="AE197" s="84">
        <v>1</v>
      </c>
      <c r="AF197" s="84">
        <v>3</v>
      </c>
      <c r="AG197" s="200">
        <v>0.20799999999999999</v>
      </c>
      <c r="AH197" s="200">
        <v>0.29699999999999999</v>
      </c>
      <c r="AI197" s="200">
        <v>0.29299999999999998</v>
      </c>
      <c r="AJ197" s="84">
        <v>0.27200000000000002</v>
      </c>
      <c r="AK197" s="84">
        <v>25</v>
      </c>
      <c r="AL197" s="84">
        <v>8</v>
      </c>
      <c r="AM197" s="84">
        <v>8</v>
      </c>
      <c r="AN197" s="198">
        <v>1</v>
      </c>
      <c r="AO197" s="198">
        <v>1</v>
      </c>
      <c r="AP197" s="84">
        <v>-5</v>
      </c>
      <c r="AQ197" s="84">
        <v>96</v>
      </c>
      <c r="AR197" s="84">
        <v>561</v>
      </c>
      <c r="AS197" s="84">
        <v>46</v>
      </c>
      <c r="AT197" s="84" t="s">
        <v>1061</v>
      </c>
      <c r="AU197" s="84">
        <v>-0.03</v>
      </c>
      <c r="AV197" s="84">
        <v>-5</v>
      </c>
      <c r="AW197" s="84" t="s">
        <v>1065</v>
      </c>
      <c r="AX197" s="84">
        <v>112</v>
      </c>
      <c r="AY197" s="200">
        <v>0.26700000000000002</v>
      </c>
      <c r="AZ197" s="200">
        <v>0.32400000000000001</v>
      </c>
      <c r="BA197" s="200">
        <v>0.34699999999999998</v>
      </c>
      <c r="BB197" s="200">
        <v>0.3</v>
      </c>
      <c r="BC197" s="84">
        <v>34</v>
      </c>
      <c r="BD197" s="84">
        <v>13</v>
      </c>
      <c r="BE197" s="84" t="s">
        <v>1271</v>
      </c>
      <c r="BF197" s="84">
        <v>452672</v>
      </c>
      <c r="BG197" s="84" t="s">
        <v>810</v>
      </c>
      <c r="BH197" s="84" t="s">
        <v>4806</v>
      </c>
      <c r="BI197" s="84" t="s">
        <v>3142</v>
      </c>
      <c r="BJ197" s="84" t="s">
        <v>3167</v>
      </c>
      <c r="BK197" s="84" t="s">
        <v>2924</v>
      </c>
    </row>
    <row r="198" spans="1:63" s="84" customFormat="1" x14ac:dyDescent="0.3">
      <c r="A198" s="84" t="s">
        <v>389</v>
      </c>
      <c r="B198" s="84" t="s">
        <v>58</v>
      </c>
      <c r="C198" s="84" t="s">
        <v>1065</v>
      </c>
      <c r="D198" s="84">
        <v>2018</v>
      </c>
      <c r="E198" s="84">
        <v>36</v>
      </c>
      <c r="F198" s="195"/>
      <c r="G198" s="84" t="s">
        <v>1063</v>
      </c>
      <c r="H198" s="84" t="s">
        <v>255</v>
      </c>
      <c r="K198" s="84">
        <v>0.57999999999999996</v>
      </c>
      <c r="L198" s="84">
        <v>0.26200000000000001</v>
      </c>
      <c r="M198" s="84">
        <v>6</v>
      </c>
      <c r="N198" s="84" t="s">
        <v>1064</v>
      </c>
      <c r="O198" s="84">
        <v>40</v>
      </c>
      <c r="P198" s="84">
        <v>112</v>
      </c>
      <c r="Q198" s="84">
        <v>99</v>
      </c>
      <c r="R198" s="84">
        <v>8</v>
      </c>
      <c r="S198" s="84">
        <v>21</v>
      </c>
      <c r="T198" s="84">
        <v>3</v>
      </c>
      <c r="U198" s="84">
        <v>0</v>
      </c>
      <c r="V198" s="84">
        <v>1</v>
      </c>
      <c r="W198" s="84">
        <v>8</v>
      </c>
      <c r="X198" s="84">
        <v>0</v>
      </c>
      <c r="Y198" s="84">
        <v>0</v>
      </c>
      <c r="Z198" s="84">
        <v>10</v>
      </c>
      <c r="AA198" s="84">
        <v>21</v>
      </c>
      <c r="AB198" s="84">
        <v>1</v>
      </c>
      <c r="AC198" s="84">
        <v>1</v>
      </c>
      <c r="AD198" s="84">
        <v>1</v>
      </c>
      <c r="AE198" s="84">
        <v>1</v>
      </c>
      <c r="AF198" s="84">
        <v>3</v>
      </c>
      <c r="AG198" s="200">
        <v>0.21199999999999999</v>
      </c>
      <c r="AH198" s="200">
        <v>0.28699999999999998</v>
      </c>
      <c r="AI198" s="200">
        <v>0.28100000000000003</v>
      </c>
      <c r="AJ198" s="84">
        <v>0.26200000000000001</v>
      </c>
      <c r="AK198" s="84">
        <v>29</v>
      </c>
      <c r="AL198" s="84">
        <v>8</v>
      </c>
      <c r="AM198" s="84">
        <v>8</v>
      </c>
      <c r="AN198" s="198">
        <v>0</v>
      </c>
      <c r="AO198" s="198">
        <v>0</v>
      </c>
      <c r="AP198" s="84">
        <v>-7</v>
      </c>
      <c r="AQ198" s="84">
        <v>97</v>
      </c>
      <c r="AR198" s="84">
        <v>563</v>
      </c>
      <c r="AS198" s="84">
        <v>47</v>
      </c>
      <c r="AT198" s="84" t="s">
        <v>1061</v>
      </c>
      <c r="AU198" s="84">
        <v>0.05</v>
      </c>
      <c r="AV198" s="84">
        <v>4</v>
      </c>
      <c r="AW198" s="84" t="s">
        <v>1065</v>
      </c>
      <c r="AX198" s="84">
        <v>144</v>
      </c>
      <c r="AY198" s="200">
        <v>0.183</v>
      </c>
      <c r="AZ198" s="200">
        <v>0.24099999999999999</v>
      </c>
      <c r="BA198" s="200">
        <v>0.221</v>
      </c>
      <c r="BB198" s="200">
        <v>0.21199999999999999</v>
      </c>
      <c r="BC198" s="84">
        <v>30</v>
      </c>
      <c r="BD198" s="84">
        <v>4</v>
      </c>
      <c r="BE198" s="84" t="s">
        <v>1491</v>
      </c>
      <c r="BF198" s="84">
        <v>455755</v>
      </c>
      <c r="BG198" s="84" t="s">
        <v>810</v>
      </c>
      <c r="BH198" s="84" t="s">
        <v>3167</v>
      </c>
      <c r="BI198" s="84" t="s">
        <v>1268</v>
      </c>
      <c r="BJ198" s="84" t="s">
        <v>1492</v>
      </c>
      <c r="BK198" s="84" t="s">
        <v>2464</v>
      </c>
    </row>
    <row r="199" spans="1:63" s="84" customFormat="1" x14ac:dyDescent="0.3">
      <c r="A199" s="84" t="s">
        <v>321</v>
      </c>
      <c r="B199" s="84" t="s">
        <v>320</v>
      </c>
      <c r="C199" s="84" t="s">
        <v>1065</v>
      </c>
      <c r="D199" s="84">
        <v>2018</v>
      </c>
      <c r="E199" s="84">
        <v>30</v>
      </c>
      <c r="F199" s="195"/>
      <c r="G199" s="84" t="s">
        <v>1063</v>
      </c>
      <c r="H199" s="84" t="s">
        <v>255</v>
      </c>
      <c r="K199" s="84">
        <v>0.18</v>
      </c>
      <c r="L199" s="84">
        <v>0.26200000000000001</v>
      </c>
      <c r="M199" s="84">
        <v>6</v>
      </c>
      <c r="N199" s="84" t="s">
        <v>1064</v>
      </c>
      <c r="O199" s="84">
        <v>38</v>
      </c>
      <c r="P199" s="84">
        <v>93</v>
      </c>
      <c r="Q199" s="84">
        <v>85</v>
      </c>
      <c r="R199" s="84">
        <v>9</v>
      </c>
      <c r="S199" s="84">
        <v>18</v>
      </c>
      <c r="T199" s="84">
        <v>3</v>
      </c>
      <c r="U199" s="84">
        <v>0</v>
      </c>
      <c r="V199" s="84">
        <v>3</v>
      </c>
      <c r="W199" s="84">
        <v>10</v>
      </c>
      <c r="X199" s="84">
        <v>0</v>
      </c>
      <c r="Y199" s="84">
        <v>0</v>
      </c>
      <c r="Z199" s="84">
        <v>6</v>
      </c>
      <c r="AA199" s="84">
        <v>23</v>
      </c>
      <c r="AB199" s="84">
        <v>0</v>
      </c>
      <c r="AC199" s="84">
        <v>1</v>
      </c>
      <c r="AD199" s="84">
        <v>1</v>
      </c>
      <c r="AE199" s="84">
        <v>1</v>
      </c>
      <c r="AF199" s="84">
        <v>3</v>
      </c>
      <c r="AG199" s="200">
        <v>0.20699999999999999</v>
      </c>
      <c r="AH199" s="200">
        <v>0.26400000000000001</v>
      </c>
      <c r="AI199" s="200">
        <v>0.35099999999999998</v>
      </c>
      <c r="AJ199" s="84">
        <v>0.26900000000000002</v>
      </c>
      <c r="AK199" s="84">
        <v>25</v>
      </c>
      <c r="AL199" s="84">
        <v>8</v>
      </c>
      <c r="AM199" s="84">
        <v>8</v>
      </c>
      <c r="AN199" s="198">
        <v>1</v>
      </c>
      <c r="AO199" s="198">
        <v>1</v>
      </c>
      <c r="AP199" s="84">
        <v>-5</v>
      </c>
      <c r="AQ199" s="84">
        <v>98</v>
      </c>
      <c r="AR199" s="84">
        <v>571</v>
      </c>
      <c r="AS199" s="84">
        <v>48</v>
      </c>
      <c r="AT199" s="84" t="s">
        <v>1061</v>
      </c>
      <c r="AU199" s="84">
        <v>-0.13</v>
      </c>
      <c r="AV199" s="84">
        <v>-2</v>
      </c>
      <c r="AW199" s="84" t="s">
        <v>1065</v>
      </c>
      <c r="AX199" s="84">
        <v>14</v>
      </c>
      <c r="AY199" s="200">
        <v>0.23100000000000001</v>
      </c>
      <c r="AZ199" s="200">
        <v>0.28599999999999998</v>
      </c>
      <c r="BA199" s="200">
        <v>0.69199999999999995</v>
      </c>
      <c r="BB199" s="200">
        <v>0.39400000000000002</v>
      </c>
      <c r="BC199" s="84">
        <v>6</v>
      </c>
      <c r="BD199" s="84">
        <v>10</v>
      </c>
      <c r="BE199" s="84" t="s">
        <v>1294</v>
      </c>
      <c r="BF199" s="84">
        <v>543148</v>
      </c>
      <c r="BG199" s="84" t="s">
        <v>816</v>
      </c>
      <c r="BH199" s="84" t="s">
        <v>1231</v>
      </c>
      <c r="BI199" s="84" t="s">
        <v>4183</v>
      </c>
      <c r="BJ199" s="84" t="s">
        <v>1286</v>
      </c>
      <c r="BK199" s="84" t="s">
        <v>2893</v>
      </c>
    </row>
    <row r="200" spans="1:63" s="84" customFormat="1" x14ac:dyDescent="0.3">
      <c r="A200" s="84" t="s">
        <v>316</v>
      </c>
      <c r="B200" s="84" t="s">
        <v>6488</v>
      </c>
      <c r="C200" s="84" t="s">
        <v>1065</v>
      </c>
      <c r="D200" s="84">
        <v>2018</v>
      </c>
      <c r="E200" s="84">
        <v>26</v>
      </c>
      <c r="F200" s="195" t="s">
        <v>1093</v>
      </c>
      <c r="G200" s="84" t="s">
        <v>1063</v>
      </c>
      <c r="H200" s="84" t="s">
        <v>255</v>
      </c>
      <c r="K200" s="84">
        <v>0.47</v>
      </c>
      <c r="L200" s="84">
        <v>0.26200000000000001</v>
      </c>
      <c r="M200" s="84">
        <v>6</v>
      </c>
      <c r="N200" s="84" t="s">
        <v>1064</v>
      </c>
      <c r="O200" s="84">
        <v>64</v>
      </c>
      <c r="P200" s="84">
        <v>128</v>
      </c>
      <c r="Q200" s="84">
        <v>115</v>
      </c>
      <c r="R200" s="84">
        <v>8</v>
      </c>
      <c r="S200" s="84">
        <v>20</v>
      </c>
      <c r="T200" s="84">
        <v>6</v>
      </c>
      <c r="U200" s="84">
        <v>0</v>
      </c>
      <c r="V200" s="84">
        <v>3</v>
      </c>
      <c r="W200" s="84">
        <v>11</v>
      </c>
      <c r="X200" s="84">
        <v>0</v>
      </c>
      <c r="Y200" s="84">
        <v>0</v>
      </c>
      <c r="Z200" s="84">
        <v>10</v>
      </c>
      <c r="AA200" s="84">
        <v>31</v>
      </c>
      <c r="AB200" s="84">
        <v>0</v>
      </c>
      <c r="AC200" s="84">
        <v>1</v>
      </c>
      <c r="AD200" s="84">
        <v>1</v>
      </c>
      <c r="AE200" s="84">
        <v>1</v>
      </c>
      <c r="AF200" s="84">
        <v>7</v>
      </c>
      <c r="AG200" s="200">
        <v>0.17699999999999999</v>
      </c>
      <c r="AH200" s="200">
        <v>0.24199999999999999</v>
      </c>
      <c r="AI200" s="200">
        <v>0.32200000000000001</v>
      </c>
      <c r="AJ200" s="84">
        <v>0.248</v>
      </c>
      <c r="AK200" s="84">
        <v>32</v>
      </c>
      <c r="AL200" s="84">
        <v>7</v>
      </c>
      <c r="AM200" s="84">
        <v>7</v>
      </c>
      <c r="AN200" s="198">
        <v>0</v>
      </c>
      <c r="AO200" s="198">
        <v>0</v>
      </c>
      <c r="AP200" s="84">
        <v>-10</v>
      </c>
      <c r="AQ200" s="84">
        <v>101</v>
      </c>
      <c r="AR200" s="84">
        <v>580</v>
      </c>
      <c r="AS200" s="84">
        <v>49</v>
      </c>
      <c r="AT200" s="84" t="s">
        <v>1061</v>
      </c>
      <c r="AU200" s="84">
        <v>0.06</v>
      </c>
      <c r="AV200" s="84">
        <v>5</v>
      </c>
      <c r="AW200" s="84" t="s">
        <v>1065</v>
      </c>
      <c r="AX200" s="84">
        <v>89</v>
      </c>
      <c r="AY200" s="200">
        <v>0.13400000000000001</v>
      </c>
      <c r="AZ200" s="200">
        <v>0.182</v>
      </c>
      <c r="BA200" s="200">
        <v>0.24399999999999999</v>
      </c>
      <c r="BB200" s="200">
        <v>0.187</v>
      </c>
      <c r="BC200" s="84">
        <v>17</v>
      </c>
      <c r="BD200" s="84">
        <v>2</v>
      </c>
      <c r="BE200" s="84" t="s">
        <v>6489</v>
      </c>
      <c r="BF200" s="84">
        <v>642156</v>
      </c>
      <c r="BG200" s="84" t="s">
        <v>6490</v>
      </c>
      <c r="BH200" s="84" t="s">
        <v>6410</v>
      </c>
      <c r="BI200" s="84" t="s">
        <v>6409</v>
      </c>
      <c r="BJ200" s="84" t="s">
        <v>6487</v>
      </c>
      <c r="BK200" s="84" t="s">
        <v>2815</v>
      </c>
    </row>
    <row r="201" spans="1:63" s="84" customFormat="1" x14ac:dyDescent="0.3">
      <c r="A201" s="84" t="s">
        <v>6491</v>
      </c>
      <c r="B201" s="84" t="s">
        <v>139</v>
      </c>
      <c r="C201" s="84" t="s">
        <v>1065</v>
      </c>
      <c r="D201" s="84">
        <v>2018</v>
      </c>
      <c r="E201" s="84">
        <v>26</v>
      </c>
      <c r="F201" s="195" t="s">
        <v>1062</v>
      </c>
      <c r="G201" s="84" t="s">
        <v>1063</v>
      </c>
      <c r="H201" s="84" t="s">
        <v>255</v>
      </c>
      <c r="K201" s="84">
        <v>0.1</v>
      </c>
      <c r="L201" s="84">
        <v>0.26200000000000001</v>
      </c>
      <c r="M201" s="84">
        <v>6</v>
      </c>
      <c r="N201" s="84" t="s">
        <v>1064</v>
      </c>
      <c r="O201" s="84">
        <v>48</v>
      </c>
      <c r="P201" s="84">
        <v>110</v>
      </c>
      <c r="Q201" s="84">
        <v>100</v>
      </c>
      <c r="R201" s="84">
        <v>8</v>
      </c>
      <c r="S201" s="84">
        <v>19</v>
      </c>
      <c r="T201" s="84">
        <v>4</v>
      </c>
      <c r="U201" s="84">
        <v>0</v>
      </c>
      <c r="V201" s="84">
        <v>2</v>
      </c>
      <c r="W201" s="84">
        <v>9</v>
      </c>
      <c r="X201" s="84">
        <v>0</v>
      </c>
      <c r="Y201" s="84">
        <v>0</v>
      </c>
      <c r="Z201" s="84">
        <v>8</v>
      </c>
      <c r="AA201" s="84">
        <v>28</v>
      </c>
      <c r="AB201" s="84">
        <v>1</v>
      </c>
      <c r="AC201" s="84">
        <v>1</v>
      </c>
      <c r="AD201" s="84">
        <v>1</v>
      </c>
      <c r="AE201" s="84">
        <v>1</v>
      </c>
      <c r="AF201" s="84">
        <v>3</v>
      </c>
      <c r="AG201" s="200">
        <v>0.193</v>
      </c>
      <c r="AH201" s="200">
        <v>0.254</v>
      </c>
      <c r="AI201" s="200">
        <v>0.31</v>
      </c>
      <c r="AJ201" s="84">
        <v>0.251</v>
      </c>
      <c r="AK201" s="84">
        <v>28</v>
      </c>
      <c r="AL201" s="84">
        <v>7</v>
      </c>
      <c r="AM201" s="84">
        <v>7</v>
      </c>
      <c r="AN201" s="198">
        <v>0</v>
      </c>
      <c r="AO201" s="198">
        <v>0</v>
      </c>
      <c r="AP201" s="84">
        <v>-8</v>
      </c>
      <c r="AQ201" s="84">
        <v>103</v>
      </c>
      <c r="AR201" s="84">
        <v>587</v>
      </c>
      <c r="AS201" s="84">
        <v>50</v>
      </c>
      <c r="AT201" s="84" t="s">
        <v>1061</v>
      </c>
      <c r="AU201" s="84">
        <v>0.17</v>
      </c>
      <c r="AV201" s="84">
        <v>7</v>
      </c>
      <c r="AW201" s="84" t="s">
        <v>1065</v>
      </c>
      <c r="AX201" s="84">
        <v>11</v>
      </c>
      <c r="AY201" s="200">
        <v>9.0999999999999998E-2</v>
      </c>
      <c r="AZ201" s="200">
        <v>9.0999999999999998E-2</v>
      </c>
      <c r="BA201" s="200">
        <v>9.0999999999999998E-2</v>
      </c>
      <c r="BB201" s="200">
        <v>8.2000000000000003E-2</v>
      </c>
      <c r="BC201" s="84">
        <v>1</v>
      </c>
      <c r="BD201" s="84">
        <v>0</v>
      </c>
      <c r="BE201" s="84" t="s">
        <v>6492</v>
      </c>
      <c r="BF201" s="84">
        <v>595453</v>
      </c>
      <c r="BG201" s="84" t="s">
        <v>814</v>
      </c>
      <c r="BH201" s="84" t="s">
        <v>6487</v>
      </c>
      <c r="BI201" s="84" t="s">
        <v>6486</v>
      </c>
      <c r="BJ201" s="84" t="s">
        <v>6493</v>
      </c>
      <c r="BK201" s="84" t="s">
        <v>2815</v>
      </c>
    </row>
    <row r="202" spans="1:63" s="84" customFormat="1" x14ac:dyDescent="0.3">
      <c r="A202" s="84" t="s">
        <v>3310</v>
      </c>
      <c r="B202" s="84" t="s">
        <v>29</v>
      </c>
      <c r="C202" s="84" t="s">
        <v>1065</v>
      </c>
      <c r="D202" s="84">
        <v>2018</v>
      </c>
      <c r="E202" s="84">
        <v>27</v>
      </c>
      <c r="F202" s="195" t="s">
        <v>1567</v>
      </c>
      <c r="G202" s="84" t="s">
        <v>1063</v>
      </c>
      <c r="H202" s="84" t="s">
        <v>255</v>
      </c>
      <c r="K202" s="84">
        <v>0.17</v>
      </c>
      <c r="L202" s="84">
        <v>0.23699999999999999</v>
      </c>
      <c r="M202" s="84">
        <v>4</v>
      </c>
      <c r="N202" s="84" t="s">
        <v>1064</v>
      </c>
      <c r="O202" s="84">
        <v>62</v>
      </c>
      <c r="P202" s="84">
        <v>115</v>
      </c>
      <c r="Q202" s="84">
        <v>108</v>
      </c>
      <c r="R202" s="84">
        <v>11</v>
      </c>
      <c r="S202" s="84">
        <v>23</v>
      </c>
      <c r="T202" s="84">
        <v>5</v>
      </c>
      <c r="U202" s="84">
        <v>0</v>
      </c>
      <c r="V202" s="84">
        <v>1</v>
      </c>
      <c r="W202" s="84">
        <v>11</v>
      </c>
      <c r="X202" s="84">
        <v>1</v>
      </c>
      <c r="Y202" s="84">
        <v>0</v>
      </c>
      <c r="Z202" s="84">
        <v>6</v>
      </c>
      <c r="AA202" s="84">
        <v>26</v>
      </c>
      <c r="AB202" s="84">
        <v>0</v>
      </c>
      <c r="AC202" s="84">
        <v>1</v>
      </c>
      <c r="AD202" s="84">
        <v>1</v>
      </c>
      <c r="AE202" s="84">
        <v>0</v>
      </c>
      <c r="AF202" s="84">
        <v>5</v>
      </c>
      <c r="AG202" s="200">
        <v>0.21099999999999999</v>
      </c>
      <c r="AH202" s="200">
        <v>0.254</v>
      </c>
      <c r="AI202" s="200">
        <v>0.29799999999999999</v>
      </c>
      <c r="AJ202" s="84">
        <v>0.246</v>
      </c>
      <c r="AK202" s="84">
        <v>28</v>
      </c>
      <c r="AL202" s="84">
        <v>7</v>
      </c>
      <c r="AM202" s="84">
        <v>7</v>
      </c>
      <c r="AN202" s="198">
        <v>1</v>
      </c>
      <c r="AO202" s="198">
        <v>1</v>
      </c>
      <c r="AP202" s="84">
        <v>-8</v>
      </c>
      <c r="AQ202" s="84">
        <v>105</v>
      </c>
      <c r="AR202" s="84">
        <v>592</v>
      </c>
      <c r="AS202" s="84">
        <v>51</v>
      </c>
      <c r="AT202" s="84" t="s">
        <v>1061</v>
      </c>
      <c r="AU202" s="84">
        <v>-0.04</v>
      </c>
      <c r="AV202" s="84">
        <v>3</v>
      </c>
      <c r="AW202" s="84" t="s">
        <v>1065</v>
      </c>
      <c r="AX202" s="84">
        <v>20</v>
      </c>
      <c r="AY202" s="200">
        <v>0.3</v>
      </c>
      <c r="AZ202" s="200">
        <v>0.3</v>
      </c>
      <c r="BA202" s="200">
        <v>0.35</v>
      </c>
      <c r="BB202" s="200">
        <v>0.28699999999999998</v>
      </c>
      <c r="BC202" s="84">
        <v>6</v>
      </c>
      <c r="BD202" s="84">
        <v>4</v>
      </c>
      <c r="BE202" s="84" t="s">
        <v>6523</v>
      </c>
      <c r="BF202" s="84">
        <v>571657</v>
      </c>
      <c r="BG202" s="84" t="s">
        <v>808</v>
      </c>
      <c r="BH202" s="84" t="s">
        <v>1347</v>
      </c>
      <c r="BI202" s="84" t="s">
        <v>5063</v>
      </c>
      <c r="BJ202" s="84" t="s">
        <v>5058</v>
      </c>
      <c r="BK202" s="84" t="s">
        <v>2869</v>
      </c>
    </row>
    <row r="203" spans="1:63" s="84" customFormat="1" x14ac:dyDescent="0.3">
      <c r="A203" s="84" t="s">
        <v>3957</v>
      </c>
      <c r="B203" s="84" t="s">
        <v>3958</v>
      </c>
      <c r="C203" s="84" t="s">
        <v>1065</v>
      </c>
      <c r="D203" s="84">
        <v>2018</v>
      </c>
      <c r="E203" s="84">
        <v>30</v>
      </c>
      <c r="F203" s="195" t="s">
        <v>1107</v>
      </c>
      <c r="G203" s="84" t="s">
        <v>1063</v>
      </c>
      <c r="H203" s="84" t="s">
        <v>255</v>
      </c>
      <c r="K203" s="84">
        <v>0.09</v>
      </c>
      <c r="L203" s="84">
        <v>0.26200000000000001</v>
      </c>
      <c r="M203" s="84">
        <v>6</v>
      </c>
      <c r="N203" s="84" t="s">
        <v>1064</v>
      </c>
      <c r="O203" s="84">
        <v>34</v>
      </c>
      <c r="P203" s="84">
        <v>83</v>
      </c>
      <c r="Q203" s="84">
        <v>76</v>
      </c>
      <c r="R203" s="84">
        <v>7</v>
      </c>
      <c r="S203" s="84">
        <v>15</v>
      </c>
      <c r="T203" s="84">
        <v>3</v>
      </c>
      <c r="U203" s="84">
        <v>0</v>
      </c>
      <c r="V203" s="84">
        <v>2</v>
      </c>
      <c r="W203" s="84">
        <v>8</v>
      </c>
      <c r="X203" s="84">
        <v>0</v>
      </c>
      <c r="Y203" s="84">
        <v>0</v>
      </c>
      <c r="Z203" s="84">
        <v>5</v>
      </c>
      <c r="AA203" s="84">
        <v>19</v>
      </c>
      <c r="AB203" s="84">
        <v>0</v>
      </c>
      <c r="AC203" s="84">
        <v>1</v>
      </c>
      <c r="AD203" s="84">
        <v>1</v>
      </c>
      <c r="AE203" s="84">
        <v>0</v>
      </c>
      <c r="AF203" s="84">
        <v>2</v>
      </c>
      <c r="AG203" s="200">
        <v>0.19900000000000001</v>
      </c>
      <c r="AH203" s="200">
        <v>0.254</v>
      </c>
      <c r="AI203" s="200">
        <v>0.33100000000000002</v>
      </c>
      <c r="AJ203" s="84">
        <v>0.25800000000000001</v>
      </c>
      <c r="AK203" s="84">
        <v>22</v>
      </c>
      <c r="AL203" s="84">
        <v>6</v>
      </c>
      <c r="AM203" s="84">
        <v>6</v>
      </c>
      <c r="AN203" s="198">
        <v>1</v>
      </c>
      <c r="AO203" s="198">
        <v>1</v>
      </c>
      <c r="AP203" s="84">
        <v>-5</v>
      </c>
      <c r="AQ203" s="84">
        <v>106</v>
      </c>
      <c r="AR203" s="84">
        <v>598</v>
      </c>
      <c r="AS203" s="84">
        <v>52</v>
      </c>
      <c r="AT203" s="84" t="s">
        <v>1061</v>
      </c>
      <c r="AU203" s="84">
        <v>0.06</v>
      </c>
      <c r="AV203" s="84">
        <v>6</v>
      </c>
      <c r="AW203" s="84" t="s">
        <v>1065</v>
      </c>
      <c r="AX203" s="84">
        <v>10</v>
      </c>
      <c r="AY203" s="200">
        <v>0.1</v>
      </c>
      <c r="AZ203" s="200">
        <v>0.1</v>
      </c>
      <c r="BA203" s="200">
        <v>0.4</v>
      </c>
      <c r="BB203" s="200">
        <v>0.19500000000000001</v>
      </c>
      <c r="BC203" s="84">
        <v>2</v>
      </c>
      <c r="BD203" s="84">
        <v>1</v>
      </c>
      <c r="BE203" s="84" t="s">
        <v>3959</v>
      </c>
      <c r="BF203" s="84">
        <v>502570</v>
      </c>
      <c r="BG203" s="84" t="s">
        <v>6490</v>
      </c>
      <c r="BH203" s="84" t="s">
        <v>1288</v>
      </c>
      <c r="BI203" s="84" t="s">
        <v>3162</v>
      </c>
      <c r="BJ203" s="84" t="s">
        <v>1299</v>
      </c>
      <c r="BK203" s="84" t="s">
        <v>2887</v>
      </c>
    </row>
    <row r="204" spans="1:63" s="84" customFormat="1" x14ac:dyDescent="0.3">
      <c r="A204" s="84" t="s">
        <v>2686</v>
      </c>
      <c r="B204" s="84" t="s">
        <v>198</v>
      </c>
      <c r="C204" s="84" t="s">
        <v>1065</v>
      </c>
      <c r="D204" s="84">
        <v>2018</v>
      </c>
      <c r="E204" s="84">
        <v>27</v>
      </c>
      <c r="F204" s="195" t="s">
        <v>1074</v>
      </c>
      <c r="G204" s="84" t="s">
        <v>1063</v>
      </c>
      <c r="H204" s="84" t="s">
        <v>253</v>
      </c>
      <c r="K204" s="84">
        <v>0.87</v>
      </c>
      <c r="L204" s="84">
        <v>0.35599999999999998</v>
      </c>
      <c r="M204" s="84">
        <v>72</v>
      </c>
      <c r="N204" s="84" t="s">
        <v>1064</v>
      </c>
      <c r="O204" s="84">
        <v>147</v>
      </c>
      <c r="P204" s="84">
        <v>635</v>
      </c>
      <c r="Q204" s="84">
        <v>574</v>
      </c>
      <c r="R204" s="84">
        <v>92</v>
      </c>
      <c r="S204" s="84">
        <v>163</v>
      </c>
      <c r="T204" s="84">
        <v>37</v>
      </c>
      <c r="U204" s="84">
        <v>5</v>
      </c>
      <c r="V204" s="84">
        <v>34</v>
      </c>
      <c r="W204" s="84">
        <v>114</v>
      </c>
      <c r="X204" s="84">
        <v>3</v>
      </c>
      <c r="Y204" s="84">
        <v>3</v>
      </c>
      <c r="Z204" s="84">
        <v>50</v>
      </c>
      <c r="AA204" s="84">
        <v>99</v>
      </c>
      <c r="AB204" s="84">
        <v>9</v>
      </c>
      <c r="AC204" s="84">
        <v>3</v>
      </c>
      <c r="AD204" s="84">
        <v>0</v>
      </c>
      <c r="AE204" s="84">
        <v>7</v>
      </c>
      <c r="AF204" s="84">
        <v>17</v>
      </c>
      <c r="AG204" s="200">
        <v>0.28399999999999997</v>
      </c>
      <c r="AH204" s="200">
        <v>0.34100000000000003</v>
      </c>
      <c r="AI204" s="200">
        <v>0.54500000000000004</v>
      </c>
      <c r="AJ204" s="84">
        <v>0.374</v>
      </c>
      <c r="AK204" s="84">
        <v>237</v>
      </c>
      <c r="AL204" s="84">
        <v>91</v>
      </c>
      <c r="AM204" s="84">
        <v>91</v>
      </c>
      <c r="AN204" s="198">
        <v>35</v>
      </c>
      <c r="AO204" s="198">
        <v>35</v>
      </c>
      <c r="AP204" s="84">
        <v>38</v>
      </c>
      <c r="AQ204" s="84">
        <v>1</v>
      </c>
      <c r="AR204" s="84">
        <v>4</v>
      </c>
      <c r="AS204" s="84">
        <v>1</v>
      </c>
      <c r="AT204" s="84" t="s">
        <v>1064</v>
      </c>
      <c r="AU204" s="84">
        <v>-0.03</v>
      </c>
      <c r="AV204" s="84">
        <v>-35</v>
      </c>
      <c r="AW204" s="84" t="s">
        <v>1086</v>
      </c>
      <c r="AX204" s="84">
        <v>679</v>
      </c>
      <c r="AY204" s="200">
        <v>0.309</v>
      </c>
      <c r="AZ204" s="200">
        <v>0.373</v>
      </c>
      <c r="BA204" s="200">
        <v>0.58599999999999997</v>
      </c>
      <c r="BB204" s="200">
        <v>0.40400000000000003</v>
      </c>
      <c r="BC204" s="84">
        <v>274</v>
      </c>
      <c r="BD204" s="84">
        <v>126</v>
      </c>
      <c r="BE204" s="84" t="s">
        <v>2687</v>
      </c>
      <c r="BF204" s="84">
        <v>571448</v>
      </c>
      <c r="BG204" s="84" t="s">
        <v>803</v>
      </c>
      <c r="BH204" s="84" t="s">
        <v>1362</v>
      </c>
      <c r="BI204" s="84" t="s">
        <v>3174</v>
      </c>
      <c r="BJ204" s="84" t="s">
        <v>1190</v>
      </c>
      <c r="BK204" s="84" t="s">
        <v>6937</v>
      </c>
    </row>
    <row r="205" spans="1:63" s="84" customFormat="1" x14ac:dyDescent="0.3">
      <c r="A205" s="84" t="s">
        <v>3891</v>
      </c>
      <c r="B205" s="84" t="s">
        <v>1758</v>
      </c>
      <c r="C205" s="84" t="s">
        <v>1065</v>
      </c>
      <c r="D205" s="84">
        <v>2018</v>
      </c>
      <c r="E205" s="84">
        <v>26</v>
      </c>
      <c r="F205" s="195" t="s">
        <v>1070</v>
      </c>
      <c r="G205" s="84" t="s">
        <v>1063</v>
      </c>
      <c r="H205" s="84" t="s">
        <v>253</v>
      </c>
      <c r="K205" s="84">
        <v>0.87</v>
      </c>
      <c r="L205" s="84">
        <v>0.35599999999999998</v>
      </c>
      <c r="M205" s="84">
        <v>72</v>
      </c>
      <c r="N205" s="84" t="s">
        <v>1064</v>
      </c>
      <c r="O205" s="84">
        <v>143</v>
      </c>
      <c r="P205" s="84">
        <v>618</v>
      </c>
      <c r="Q205" s="84">
        <v>530</v>
      </c>
      <c r="R205" s="84">
        <v>92</v>
      </c>
      <c r="S205" s="84">
        <v>143</v>
      </c>
      <c r="T205" s="84">
        <v>34</v>
      </c>
      <c r="U205" s="84">
        <v>4</v>
      </c>
      <c r="V205" s="84">
        <v>27</v>
      </c>
      <c r="W205" s="84">
        <v>78</v>
      </c>
      <c r="X205" s="84">
        <v>7</v>
      </c>
      <c r="Y205" s="84">
        <v>4</v>
      </c>
      <c r="Z205" s="84">
        <v>73</v>
      </c>
      <c r="AA205" s="84">
        <v>132</v>
      </c>
      <c r="AB205" s="84">
        <v>3</v>
      </c>
      <c r="AC205" s="84">
        <v>12</v>
      </c>
      <c r="AD205" s="84">
        <v>0</v>
      </c>
      <c r="AE205" s="84">
        <v>4</v>
      </c>
      <c r="AF205" s="84">
        <v>7</v>
      </c>
      <c r="AG205" s="200">
        <v>0.27100000000000002</v>
      </c>
      <c r="AH205" s="200">
        <v>0.36799999999999999</v>
      </c>
      <c r="AI205" s="200">
        <v>0.501</v>
      </c>
      <c r="AJ205" s="84">
        <v>0.375</v>
      </c>
      <c r="AK205" s="84">
        <v>232</v>
      </c>
      <c r="AL205" s="84">
        <v>91</v>
      </c>
      <c r="AM205" s="84">
        <v>91</v>
      </c>
      <c r="AN205" s="198">
        <v>28</v>
      </c>
      <c r="AO205" s="198">
        <v>28</v>
      </c>
      <c r="AP205" s="84">
        <v>38</v>
      </c>
      <c r="AQ205" s="84">
        <v>2</v>
      </c>
      <c r="AR205" s="84">
        <v>5</v>
      </c>
      <c r="AS205" s="84">
        <v>2</v>
      </c>
      <c r="AT205" s="84" t="s">
        <v>1064</v>
      </c>
      <c r="AU205" s="84">
        <v>-0.03</v>
      </c>
      <c r="AV205" s="84">
        <v>-38</v>
      </c>
      <c r="AW205" s="84" t="s">
        <v>1086</v>
      </c>
      <c r="AX205" s="84">
        <v>665</v>
      </c>
      <c r="AY205" s="200">
        <v>0.29499999999999998</v>
      </c>
      <c r="AZ205" s="200">
        <v>0.40899999999999997</v>
      </c>
      <c r="BA205" s="200">
        <v>0.53700000000000003</v>
      </c>
      <c r="BB205" s="200">
        <v>0.40799999999999997</v>
      </c>
      <c r="BC205" s="84">
        <v>271</v>
      </c>
      <c r="BD205" s="84">
        <v>129</v>
      </c>
      <c r="BE205" s="84" t="s">
        <v>3892</v>
      </c>
      <c r="BF205" s="84">
        <v>592178</v>
      </c>
      <c r="BG205" s="84" t="s">
        <v>803</v>
      </c>
      <c r="BH205" s="84" t="s">
        <v>3254</v>
      </c>
      <c r="BI205" s="84" t="s">
        <v>4837</v>
      </c>
      <c r="BJ205" s="84" t="s">
        <v>4156</v>
      </c>
      <c r="BK205" s="84" t="s">
        <v>5086</v>
      </c>
    </row>
    <row r="206" spans="1:63" s="84" customFormat="1" x14ac:dyDescent="0.3">
      <c r="A206" s="84" t="s">
        <v>3000</v>
      </c>
      <c r="B206" s="84" t="s">
        <v>424</v>
      </c>
      <c r="C206" s="84" t="s">
        <v>1103</v>
      </c>
      <c r="D206" s="84">
        <v>2018</v>
      </c>
      <c r="E206" s="84">
        <v>27</v>
      </c>
      <c r="F206" s="195" t="s">
        <v>1116</v>
      </c>
      <c r="G206" s="84" t="s">
        <v>1063</v>
      </c>
      <c r="H206" s="84" t="s">
        <v>253</v>
      </c>
      <c r="K206" s="84">
        <v>0.85</v>
      </c>
      <c r="L206" s="84">
        <v>0.35599999999999998</v>
      </c>
      <c r="M206" s="84">
        <v>72</v>
      </c>
      <c r="N206" s="84" t="s">
        <v>1064</v>
      </c>
      <c r="O206" s="84">
        <v>149</v>
      </c>
      <c r="P206" s="84">
        <v>536</v>
      </c>
      <c r="Q206" s="84">
        <v>465</v>
      </c>
      <c r="R206" s="84">
        <v>67</v>
      </c>
      <c r="S206" s="84">
        <v>113</v>
      </c>
      <c r="T206" s="84">
        <v>29</v>
      </c>
      <c r="U206" s="84">
        <v>6</v>
      </c>
      <c r="V206" s="84">
        <v>24</v>
      </c>
      <c r="W206" s="84">
        <v>74</v>
      </c>
      <c r="X206" s="84">
        <v>5</v>
      </c>
      <c r="Y206" s="84">
        <v>2</v>
      </c>
      <c r="Z206" s="84">
        <v>63</v>
      </c>
      <c r="AA206" s="84">
        <v>123</v>
      </c>
      <c r="AB206" s="84">
        <v>8</v>
      </c>
      <c r="AC206" s="84">
        <v>4</v>
      </c>
      <c r="AD206" s="84">
        <v>0</v>
      </c>
      <c r="AE206" s="84">
        <v>4</v>
      </c>
      <c r="AF206" s="84">
        <v>13</v>
      </c>
      <c r="AG206" s="200">
        <v>0.24399999999999999</v>
      </c>
      <c r="AH206" s="200">
        <v>0.33400000000000002</v>
      </c>
      <c r="AI206" s="200">
        <v>0.48499999999999999</v>
      </c>
      <c r="AJ206" s="84">
        <v>0.35199999999999998</v>
      </c>
      <c r="AK206" s="84">
        <v>188</v>
      </c>
      <c r="AL206" s="84">
        <v>65</v>
      </c>
      <c r="AM206" s="84">
        <v>65</v>
      </c>
      <c r="AN206" s="198">
        <v>19</v>
      </c>
      <c r="AO206" s="198">
        <v>19</v>
      </c>
      <c r="AP206" s="84">
        <v>20</v>
      </c>
      <c r="AQ206" s="84">
        <v>5</v>
      </c>
      <c r="AR206" s="84">
        <v>28</v>
      </c>
      <c r="AS206" s="84">
        <v>3</v>
      </c>
      <c r="AT206" s="84" t="s">
        <v>1064</v>
      </c>
      <c r="AU206" s="84">
        <v>-0.01</v>
      </c>
      <c r="AV206" s="84">
        <v>-18</v>
      </c>
      <c r="AW206" s="84" t="s">
        <v>1065</v>
      </c>
      <c r="AX206" s="84">
        <v>635</v>
      </c>
      <c r="AY206" s="200">
        <v>0.248</v>
      </c>
      <c r="AZ206" s="200">
        <v>0.35699999999999998</v>
      </c>
      <c r="BA206" s="200">
        <v>0.48699999999999999</v>
      </c>
      <c r="BB206" s="200">
        <v>0.36499999999999999</v>
      </c>
      <c r="BC206" s="84">
        <v>232</v>
      </c>
      <c r="BD206" s="84">
        <v>84</v>
      </c>
      <c r="BE206" s="84" t="s">
        <v>3172</v>
      </c>
      <c r="BF206" s="84">
        <v>571875</v>
      </c>
      <c r="BG206" s="84" t="s">
        <v>702</v>
      </c>
      <c r="BH206" s="84" t="s">
        <v>6497</v>
      </c>
      <c r="BI206" s="84" t="s">
        <v>1147</v>
      </c>
      <c r="BJ206" s="84" t="s">
        <v>4158</v>
      </c>
      <c r="BK206" s="84" t="s">
        <v>6498</v>
      </c>
    </row>
    <row r="207" spans="1:63" s="84" customFormat="1" x14ac:dyDescent="0.3">
      <c r="A207" s="84" t="s">
        <v>316</v>
      </c>
      <c r="B207" s="84" t="s">
        <v>63</v>
      </c>
      <c r="C207" s="84" t="s">
        <v>1065</v>
      </c>
      <c r="D207" s="84">
        <v>2018</v>
      </c>
      <c r="E207" s="84">
        <v>33</v>
      </c>
      <c r="F207" s="195" t="s">
        <v>1567</v>
      </c>
      <c r="G207" s="84" t="s">
        <v>1063</v>
      </c>
      <c r="H207" s="84" t="s">
        <v>253</v>
      </c>
      <c r="K207" s="84">
        <v>0.84</v>
      </c>
      <c r="L207" s="84">
        <v>0.35599999999999998</v>
      </c>
      <c r="M207" s="84">
        <v>72</v>
      </c>
      <c r="N207" s="84" t="s">
        <v>1064</v>
      </c>
      <c r="O207" s="84">
        <v>123</v>
      </c>
      <c r="P207" s="84">
        <v>492</v>
      </c>
      <c r="Q207" s="84">
        <v>431</v>
      </c>
      <c r="R207" s="84">
        <v>62</v>
      </c>
      <c r="S207" s="84">
        <v>118</v>
      </c>
      <c r="T207" s="84">
        <v>23</v>
      </c>
      <c r="U207" s="84">
        <v>1</v>
      </c>
      <c r="V207" s="84">
        <v>19</v>
      </c>
      <c r="W207" s="84">
        <v>66</v>
      </c>
      <c r="X207" s="84">
        <v>5</v>
      </c>
      <c r="Y207" s="84">
        <v>1</v>
      </c>
      <c r="Z207" s="84">
        <v>44</v>
      </c>
      <c r="AA207" s="84">
        <v>72</v>
      </c>
      <c r="AB207" s="84">
        <v>3</v>
      </c>
      <c r="AC207" s="84">
        <v>12</v>
      </c>
      <c r="AD207" s="84">
        <v>1</v>
      </c>
      <c r="AE207" s="84">
        <v>6</v>
      </c>
      <c r="AF207" s="84">
        <v>12</v>
      </c>
      <c r="AG207" s="200">
        <v>0.27600000000000002</v>
      </c>
      <c r="AH207" s="200">
        <v>0.35199999999999998</v>
      </c>
      <c r="AI207" s="200">
        <v>0.46600000000000003</v>
      </c>
      <c r="AJ207" s="84">
        <v>0.35599999999999998</v>
      </c>
      <c r="AK207" s="84">
        <v>175</v>
      </c>
      <c r="AL207" s="84">
        <v>65</v>
      </c>
      <c r="AM207" s="84">
        <v>65</v>
      </c>
      <c r="AN207" s="198">
        <v>21</v>
      </c>
      <c r="AO207" s="198">
        <v>21</v>
      </c>
      <c r="AP207" s="84">
        <v>21</v>
      </c>
      <c r="AQ207" s="84">
        <v>6</v>
      </c>
      <c r="AR207" s="84">
        <v>30</v>
      </c>
      <c r="AS207" s="84">
        <v>4</v>
      </c>
      <c r="AT207" s="84" t="s">
        <v>1064</v>
      </c>
      <c r="AU207" s="84">
        <v>-0.05</v>
      </c>
      <c r="AV207" s="84">
        <v>-49</v>
      </c>
      <c r="AW207" s="84" t="s">
        <v>1086</v>
      </c>
      <c r="AX207" s="84">
        <v>543</v>
      </c>
      <c r="AY207" s="200">
        <v>0.32200000000000001</v>
      </c>
      <c r="AZ207" s="200">
        <v>0.41499999999999998</v>
      </c>
      <c r="BA207" s="200">
        <v>0.53</v>
      </c>
      <c r="BB207" s="200">
        <v>0.40899999999999997</v>
      </c>
      <c r="BC207" s="84">
        <v>222</v>
      </c>
      <c r="BD207" s="84">
        <v>114</v>
      </c>
      <c r="BE207" s="84" t="s">
        <v>1337</v>
      </c>
      <c r="BF207" s="84">
        <v>457759</v>
      </c>
      <c r="BG207" s="84" t="s">
        <v>803</v>
      </c>
      <c r="BH207" s="84" t="s">
        <v>1273</v>
      </c>
      <c r="BI207" s="84" t="s">
        <v>1143</v>
      </c>
      <c r="BJ207" s="84" t="s">
        <v>2795</v>
      </c>
      <c r="BK207" s="84" t="s">
        <v>6938</v>
      </c>
    </row>
    <row r="208" spans="1:63" s="84" customFormat="1" x14ac:dyDescent="0.3">
      <c r="A208" s="84" t="s">
        <v>2517</v>
      </c>
      <c r="B208" s="84" t="s">
        <v>339</v>
      </c>
      <c r="C208" s="84" t="s">
        <v>1065</v>
      </c>
      <c r="D208" s="84">
        <v>2018</v>
      </c>
      <c r="E208" s="84">
        <v>27</v>
      </c>
      <c r="F208" s="195" t="s">
        <v>1085</v>
      </c>
      <c r="G208" s="84" t="s">
        <v>1063</v>
      </c>
      <c r="H208" s="84" t="s">
        <v>253</v>
      </c>
      <c r="K208" s="84">
        <v>0.85</v>
      </c>
      <c r="L208" s="84">
        <v>0.35599999999999998</v>
      </c>
      <c r="M208" s="84">
        <v>72</v>
      </c>
      <c r="N208" s="84" t="s">
        <v>1064</v>
      </c>
      <c r="O208" s="84">
        <v>141</v>
      </c>
      <c r="P208" s="84">
        <v>556</v>
      </c>
      <c r="Q208" s="84">
        <v>495</v>
      </c>
      <c r="R208" s="84">
        <v>74</v>
      </c>
      <c r="S208" s="84">
        <v>135</v>
      </c>
      <c r="T208" s="84">
        <v>34</v>
      </c>
      <c r="U208" s="84">
        <v>1</v>
      </c>
      <c r="V208" s="84">
        <v>20</v>
      </c>
      <c r="W208" s="84">
        <v>75</v>
      </c>
      <c r="X208" s="84">
        <v>7</v>
      </c>
      <c r="Y208" s="84">
        <v>3</v>
      </c>
      <c r="Z208" s="84">
        <v>48</v>
      </c>
      <c r="AA208" s="84">
        <v>93</v>
      </c>
      <c r="AB208" s="84">
        <v>3</v>
      </c>
      <c r="AC208" s="84">
        <v>6</v>
      </c>
      <c r="AD208" s="84">
        <v>0</v>
      </c>
      <c r="AE208" s="84">
        <v>6</v>
      </c>
      <c r="AF208" s="84">
        <v>8</v>
      </c>
      <c r="AG208" s="200">
        <v>0.27400000000000002</v>
      </c>
      <c r="AH208" s="200">
        <v>0.34</v>
      </c>
      <c r="AI208" s="200">
        <v>0.46500000000000002</v>
      </c>
      <c r="AJ208" s="84">
        <v>0.34799999999999998</v>
      </c>
      <c r="AK208" s="84">
        <v>194</v>
      </c>
      <c r="AL208" s="84">
        <v>65</v>
      </c>
      <c r="AM208" s="84">
        <v>65</v>
      </c>
      <c r="AN208" s="198">
        <v>24</v>
      </c>
      <c r="AO208" s="198">
        <v>24</v>
      </c>
      <c r="AP208" s="84">
        <v>19</v>
      </c>
      <c r="AQ208" s="84">
        <v>7</v>
      </c>
      <c r="AR208" s="84">
        <v>31</v>
      </c>
      <c r="AS208" s="84">
        <v>5</v>
      </c>
      <c r="AT208" s="84" t="s">
        <v>1064</v>
      </c>
      <c r="AU208" s="84">
        <v>-0.06</v>
      </c>
      <c r="AV208" s="84">
        <v>-52</v>
      </c>
      <c r="AW208" s="84" t="s">
        <v>1086</v>
      </c>
      <c r="AX208" s="84">
        <v>605</v>
      </c>
      <c r="AY208" s="200">
        <v>0.30099999999999999</v>
      </c>
      <c r="AZ208" s="200">
        <v>0.40300000000000002</v>
      </c>
      <c r="BA208" s="200">
        <v>0.53300000000000003</v>
      </c>
      <c r="BB208" s="200">
        <v>0.40400000000000003</v>
      </c>
      <c r="BC208" s="84">
        <v>244</v>
      </c>
      <c r="BD208" s="84">
        <v>117</v>
      </c>
      <c r="BE208" s="84" t="s">
        <v>2688</v>
      </c>
      <c r="BF208" s="84">
        <v>543685</v>
      </c>
      <c r="BG208" s="84" t="s">
        <v>803</v>
      </c>
      <c r="BH208" s="84" t="s">
        <v>3135</v>
      </c>
      <c r="BI208" s="84" t="s">
        <v>3174</v>
      </c>
      <c r="BJ208" s="84" t="s">
        <v>1362</v>
      </c>
      <c r="BK208" s="84" t="s">
        <v>6499</v>
      </c>
    </row>
    <row r="209" spans="1:63" s="84" customFormat="1" x14ac:dyDescent="0.3">
      <c r="A209" s="84" t="s">
        <v>3021</v>
      </c>
      <c r="B209" s="84" t="s">
        <v>3022</v>
      </c>
      <c r="C209" s="84" t="s">
        <v>1065</v>
      </c>
      <c r="D209" s="84">
        <v>2018</v>
      </c>
      <c r="E209" s="84">
        <v>26</v>
      </c>
      <c r="F209" s="195" t="s">
        <v>1093</v>
      </c>
      <c r="G209" s="84" t="s">
        <v>1063</v>
      </c>
      <c r="H209" s="84" t="s">
        <v>253</v>
      </c>
      <c r="K209" s="84">
        <v>0.85</v>
      </c>
      <c r="L209" s="84">
        <v>0.35599999999999998</v>
      </c>
      <c r="M209" s="84">
        <v>72</v>
      </c>
      <c r="N209" s="84" t="s">
        <v>1064</v>
      </c>
      <c r="O209" s="84">
        <v>150</v>
      </c>
      <c r="P209" s="84">
        <v>551</v>
      </c>
      <c r="Q209" s="84">
        <v>484</v>
      </c>
      <c r="R209" s="84">
        <v>67</v>
      </c>
      <c r="S209" s="84">
        <v>120</v>
      </c>
      <c r="T209" s="84">
        <v>27</v>
      </c>
      <c r="U209" s="84">
        <v>2</v>
      </c>
      <c r="V209" s="84">
        <v>21</v>
      </c>
      <c r="W209" s="84">
        <v>64</v>
      </c>
      <c r="X209" s="84">
        <v>6</v>
      </c>
      <c r="Y209" s="84">
        <v>3</v>
      </c>
      <c r="Z209" s="84">
        <v>56</v>
      </c>
      <c r="AA209" s="84">
        <v>122</v>
      </c>
      <c r="AB209" s="84">
        <v>1</v>
      </c>
      <c r="AC209" s="84">
        <v>6</v>
      </c>
      <c r="AD209" s="84">
        <v>1</v>
      </c>
      <c r="AE209" s="84">
        <v>3</v>
      </c>
      <c r="AF209" s="84">
        <v>12</v>
      </c>
      <c r="AG209" s="200">
        <v>0.25</v>
      </c>
      <c r="AH209" s="200">
        <v>0.33100000000000002</v>
      </c>
      <c r="AI209" s="200">
        <v>0.441</v>
      </c>
      <c r="AJ209" s="84">
        <v>0.33600000000000002</v>
      </c>
      <c r="AK209" s="84">
        <v>185</v>
      </c>
      <c r="AL209" s="84">
        <v>57</v>
      </c>
      <c r="AM209" s="84">
        <v>57</v>
      </c>
      <c r="AN209" s="198">
        <v>18</v>
      </c>
      <c r="AO209" s="198">
        <v>18</v>
      </c>
      <c r="AP209" s="84">
        <v>12</v>
      </c>
      <c r="AQ209" s="84">
        <v>10</v>
      </c>
      <c r="AR209" s="84">
        <v>50</v>
      </c>
      <c r="AS209" s="84">
        <v>6</v>
      </c>
      <c r="AT209" s="84" t="s">
        <v>1064</v>
      </c>
      <c r="AU209" s="84">
        <v>-0.03</v>
      </c>
      <c r="AV209" s="84">
        <v>-25</v>
      </c>
      <c r="AW209" s="84" t="s">
        <v>1086</v>
      </c>
      <c r="AX209" s="84">
        <v>632</v>
      </c>
      <c r="AY209" s="200">
        <v>0.26</v>
      </c>
      <c r="AZ209" s="200">
        <v>0.36699999999999999</v>
      </c>
      <c r="BA209" s="200">
        <v>0.46100000000000002</v>
      </c>
      <c r="BB209" s="200">
        <v>0.36299999999999999</v>
      </c>
      <c r="BC209" s="84">
        <v>229</v>
      </c>
      <c r="BD209" s="84">
        <v>82</v>
      </c>
      <c r="BE209" s="84" t="s">
        <v>3196</v>
      </c>
      <c r="BF209" s="84">
        <v>553993</v>
      </c>
      <c r="BG209" s="84" t="s">
        <v>702</v>
      </c>
      <c r="BH209" s="84" t="s">
        <v>4203</v>
      </c>
      <c r="BI209" s="84" t="s">
        <v>4837</v>
      </c>
      <c r="BJ209" s="84" t="s">
        <v>4836</v>
      </c>
      <c r="BK209" s="84" t="s">
        <v>4580</v>
      </c>
    </row>
    <row r="210" spans="1:63" s="84" customFormat="1" x14ac:dyDescent="0.3">
      <c r="A210" s="84" t="s">
        <v>1818</v>
      </c>
      <c r="B210" s="84" t="s">
        <v>128</v>
      </c>
      <c r="C210" s="84" t="s">
        <v>1103</v>
      </c>
      <c r="D210" s="84">
        <v>2018</v>
      </c>
      <c r="E210" s="84">
        <v>28</v>
      </c>
      <c r="F210" s="195" t="s">
        <v>1111</v>
      </c>
      <c r="G210" s="84" t="s">
        <v>1063</v>
      </c>
      <c r="H210" s="84" t="s">
        <v>253</v>
      </c>
      <c r="K210" s="84">
        <v>0.83</v>
      </c>
      <c r="L210" s="84">
        <v>0.35599999999999998</v>
      </c>
      <c r="M210" s="84">
        <v>72</v>
      </c>
      <c r="N210" s="84" t="s">
        <v>1064</v>
      </c>
      <c r="O210" s="84">
        <v>145</v>
      </c>
      <c r="P210" s="84">
        <v>518</v>
      </c>
      <c r="Q210" s="84">
        <v>474</v>
      </c>
      <c r="R210" s="84">
        <v>65</v>
      </c>
      <c r="S210" s="84">
        <v>119</v>
      </c>
      <c r="T210" s="84">
        <v>32</v>
      </c>
      <c r="U210" s="84">
        <v>1</v>
      </c>
      <c r="V210" s="84">
        <v>25</v>
      </c>
      <c r="W210" s="84">
        <v>75</v>
      </c>
      <c r="X210" s="84">
        <v>6</v>
      </c>
      <c r="Y210" s="84">
        <v>1</v>
      </c>
      <c r="Z210" s="84">
        <v>37</v>
      </c>
      <c r="AA210" s="84">
        <v>117</v>
      </c>
      <c r="AB210" s="84">
        <v>5</v>
      </c>
      <c r="AC210" s="84">
        <v>4</v>
      </c>
      <c r="AD210" s="84">
        <v>0</v>
      </c>
      <c r="AE210" s="84">
        <v>3</v>
      </c>
      <c r="AF210" s="84">
        <v>13</v>
      </c>
      <c r="AG210" s="200">
        <v>0.252</v>
      </c>
      <c r="AH210" s="200">
        <v>0.307</v>
      </c>
      <c r="AI210" s="200">
        <v>0.47899999999999998</v>
      </c>
      <c r="AJ210" s="84">
        <v>0.33500000000000002</v>
      </c>
      <c r="AK210" s="84">
        <v>174</v>
      </c>
      <c r="AL210" s="84">
        <v>54</v>
      </c>
      <c r="AM210" s="84">
        <v>54</v>
      </c>
      <c r="AN210" s="198">
        <v>21</v>
      </c>
      <c r="AO210" s="198">
        <v>21</v>
      </c>
      <c r="AP210" s="84">
        <v>11</v>
      </c>
      <c r="AQ210" s="84">
        <v>12</v>
      </c>
      <c r="AR210" s="84">
        <v>60</v>
      </c>
      <c r="AS210" s="84">
        <v>7</v>
      </c>
      <c r="AT210" s="84" t="s">
        <v>1064</v>
      </c>
      <c r="AU210" s="84">
        <v>-0.03</v>
      </c>
      <c r="AV210" s="84">
        <v>-30</v>
      </c>
      <c r="AW210" s="84" t="s">
        <v>1086</v>
      </c>
      <c r="AX210" s="84">
        <v>606</v>
      </c>
      <c r="AY210" s="200">
        <v>0.27300000000000002</v>
      </c>
      <c r="AZ210" s="200">
        <v>0.34899999999999998</v>
      </c>
      <c r="BA210" s="200">
        <v>0.51300000000000001</v>
      </c>
      <c r="BB210" s="200">
        <v>0.36799999999999999</v>
      </c>
      <c r="BC210" s="84">
        <v>223</v>
      </c>
      <c r="BD210" s="84">
        <v>84</v>
      </c>
      <c r="BE210" s="84" t="s">
        <v>4092</v>
      </c>
      <c r="BF210" s="84">
        <v>543768</v>
      </c>
      <c r="BG210" s="84" t="s">
        <v>809</v>
      </c>
      <c r="BH210" s="84" t="s">
        <v>5221</v>
      </c>
      <c r="BI210" s="84" t="s">
        <v>6339</v>
      </c>
      <c r="BJ210" s="84" t="s">
        <v>2639</v>
      </c>
      <c r="BK210" s="84" t="s">
        <v>6939</v>
      </c>
    </row>
    <row r="211" spans="1:63" s="84" customFormat="1" x14ac:dyDescent="0.3">
      <c r="A211" s="84" t="s">
        <v>2985</v>
      </c>
      <c r="B211" s="84" t="s">
        <v>1979</v>
      </c>
      <c r="C211" s="84" t="s">
        <v>1065</v>
      </c>
      <c r="D211" s="84">
        <v>2018</v>
      </c>
      <c r="E211" s="84">
        <v>25</v>
      </c>
      <c r="F211" s="195" t="s">
        <v>1081</v>
      </c>
      <c r="G211" s="84" t="s">
        <v>1063</v>
      </c>
      <c r="H211" s="84" t="s">
        <v>253</v>
      </c>
      <c r="K211" s="84">
        <v>0.85</v>
      </c>
      <c r="L211" s="84">
        <v>0.35599999999999998</v>
      </c>
      <c r="M211" s="84">
        <v>72</v>
      </c>
      <c r="N211" s="84" t="s">
        <v>1064</v>
      </c>
      <c r="O211" s="84">
        <v>146</v>
      </c>
      <c r="P211" s="84">
        <v>527</v>
      </c>
      <c r="Q211" s="84">
        <v>478</v>
      </c>
      <c r="R211" s="84">
        <v>58</v>
      </c>
      <c r="S211" s="84">
        <v>118</v>
      </c>
      <c r="T211" s="84">
        <v>29</v>
      </c>
      <c r="U211" s="84">
        <v>1</v>
      </c>
      <c r="V211" s="84">
        <v>21</v>
      </c>
      <c r="W211" s="84">
        <v>68</v>
      </c>
      <c r="X211" s="84">
        <v>1</v>
      </c>
      <c r="Y211" s="84">
        <v>1</v>
      </c>
      <c r="Z211" s="84">
        <v>42</v>
      </c>
      <c r="AA211" s="84">
        <v>85</v>
      </c>
      <c r="AB211" s="84">
        <v>4</v>
      </c>
      <c r="AC211" s="84">
        <v>4</v>
      </c>
      <c r="AD211" s="84">
        <v>0</v>
      </c>
      <c r="AE211" s="84">
        <v>3</v>
      </c>
      <c r="AF211" s="84">
        <v>15</v>
      </c>
      <c r="AG211" s="200">
        <v>0.248</v>
      </c>
      <c r="AH211" s="200">
        <v>0.309</v>
      </c>
      <c r="AI211" s="200">
        <v>0.44700000000000001</v>
      </c>
      <c r="AJ211" s="84">
        <v>0.32600000000000001</v>
      </c>
      <c r="AK211" s="84">
        <v>172</v>
      </c>
      <c r="AL211" s="84">
        <v>49</v>
      </c>
      <c r="AM211" s="84">
        <v>49</v>
      </c>
      <c r="AN211" s="198">
        <v>16</v>
      </c>
      <c r="AO211" s="198">
        <v>16</v>
      </c>
      <c r="AP211" s="84">
        <v>6</v>
      </c>
      <c r="AQ211" s="84">
        <v>15</v>
      </c>
      <c r="AR211" s="84">
        <v>77</v>
      </c>
      <c r="AS211" s="84">
        <v>8</v>
      </c>
      <c r="AT211" s="84" t="s">
        <v>1064</v>
      </c>
      <c r="AU211" s="84">
        <v>0.03</v>
      </c>
      <c r="AV211" s="84">
        <v>10</v>
      </c>
      <c r="AW211" s="84" t="s">
        <v>1076</v>
      </c>
      <c r="AX211" s="84">
        <v>623</v>
      </c>
      <c r="AY211" s="200">
        <v>0.23</v>
      </c>
      <c r="AZ211" s="200">
        <v>0.28100000000000003</v>
      </c>
      <c r="BA211" s="200">
        <v>0.40899999999999997</v>
      </c>
      <c r="BB211" s="200">
        <v>0.29799999999999999</v>
      </c>
      <c r="BC211" s="84">
        <v>186</v>
      </c>
      <c r="BD211" s="84">
        <v>39</v>
      </c>
      <c r="BE211" s="84" t="s">
        <v>3176</v>
      </c>
      <c r="BF211" s="84">
        <v>596748</v>
      </c>
      <c r="BG211" s="84" t="s">
        <v>2895</v>
      </c>
      <c r="BH211" s="84" t="s">
        <v>3135</v>
      </c>
      <c r="BI211" s="84" t="s">
        <v>1360</v>
      </c>
      <c r="BJ211" s="84" t="s">
        <v>2675</v>
      </c>
      <c r="BK211" s="84" t="s">
        <v>6297</v>
      </c>
    </row>
    <row r="212" spans="1:63" s="84" customFormat="1" x14ac:dyDescent="0.3">
      <c r="A212" s="84" t="s">
        <v>420</v>
      </c>
      <c r="B212" s="84" t="s">
        <v>419</v>
      </c>
      <c r="C212" s="84" t="s">
        <v>1065</v>
      </c>
      <c r="D212" s="84">
        <v>2018</v>
      </c>
      <c r="E212" s="84">
        <v>32</v>
      </c>
      <c r="F212" s="195" t="s">
        <v>1104</v>
      </c>
      <c r="G212" s="84" t="s">
        <v>1063</v>
      </c>
      <c r="H212" s="84" t="s">
        <v>253</v>
      </c>
      <c r="K212" s="84">
        <v>0.87</v>
      </c>
      <c r="L212" s="84">
        <v>0.35599999999999998</v>
      </c>
      <c r="M212" s="84">
        <v>72</v>
      </c>
      <c r="N212" s="84" t="s">
        <v>1064</v>
      </c>
      <c r="O212" s="84">
        <v>137</v>
      </c>
      <c r="P212" s="84">
        <v>528</v>
      </c>
      <c r="Q212" s="84">
        <v>480</v>
      </c>
      <c r="R212" s="84">
        <v>58</v>
      </c>
      <c r="S212" s="84">
        <v>121</v>
      </c>
      <c r="T212" s="84">
        <v>27</v>
      </c>
      <c r="U212" s="84">
        <v>2</v>
      </c>
      <c r="V212" s="84">
        <v>22</v>
      </c>
      <c r="W212" s="84">
        <v>66</v>
      </c>
      <c r="X212" s="84">
        <v>3</v>
      </c>
      <c r="Y212" s="84">
        <v>1</v>
      </c>
      <c r="Z212" s="84">
        <v>37</v>
      </c>
      <c r="AA212" s="84">
        <v>97</v>
      </c>
      <c r="AB212" s="84">
        <v>4</v>
      </c>
      <c r="AC212" s="84">
        <v>4</v>
      </c>
      <c r="AD212" s="84">
        <v>0</v>
      </c>
      <c r="AE212" s="84">
        <v>7</v>
      </c>
      <c r="AF212" s="84">
        <v>13</v>
      </c>
      <c r="AG212" s="200">
        <v>0.255</v>
      </c>
      <c r="AH212" s="200">
        <v>0.307</v>
      </c>
      <c r="AI212" s="200">
        <v>0.45200000000000001</v>
      </c>
      <c r="AJ212" s="84">
        <v>0.32500000000000001</v>
      </c>
      <c r="AK212" s="84">
        <v>172</v>
      </c>
      <c r="AL212" s="84">
        <v>49</v>
      </c>
      <c r="AM212" s="84">
        <v>49</v>
      </c>
      <c r="AN212" s="198">
        <v>18</v>
      </c>
      <c r="AO212" s="198">
        <v>18</v>
      </c>
      <c r="AP212" s="84">
        <v>6</v>
      </c>
      <c r="AQ212" s="84">
        <v>16</v>
      </c>
      <c r="AR212" s="84">
        <v>81</v>
      </c>
      <c r="AS212" s="84">
        <v>9</v>
      </c>
      <c r="AT212" s="84" t="s">
        <v>1064</v>
      </c>
      <c r="AU212" s="84">
        <v>0.01</v>
      </c>
      <c r="AV212" s="84">
        <v>-5</v>
      </c>
      <c r="AW212" s="84" t="s">
        <v>1065</v>
      </c>
      <c r="AX212" s="84">
        <v>677</v>
      </c>
      <c r="AY212" s="200">
        <v>0.26100000000000001</v>
      </c>
      <c r="AZ212" s="200">
        <v>0.313</v>
      </c>
      <c r="BA212" s="200">
        <v>0.42399999999999999</v>
      </c>
      <c r="BB212" s="200">
        <v>0.31900000000000001</v>
      </c>
      <c r="BC212" s="84">
        <v>216</v>
      </c>
      <c r="BD212" s="84">
        <v>53</v>
      </c>
      <c r="BE212" s="84" t="s">
        <v>1504</v>
      </c>
      <c r="BF212" s="84">
        <v>446334</v>
      </c>
      <c r="BG212" s="84" t="s">
        <v>702</v>
      </c>
      <c r="BH212" s="84" t="s">
        <v>1360</v>
      </c>
      <c r="BI212" s="84" t="s">
        <v>1128</v>
      </c>
      <c r="BJ212" s="84" t="s">
        <v>3117</v>
      </c>
      <c r="BK212" s="84" t="s">
        <v>6934</v>
      </c>
    </row>
    <row r="213" spans="1:63" s="84" customFormat="1" x14ac:dyDescent="0.3">
      <c r="A213" s="84" t="s">
        <v>2523</v>
      </c>
      <c r="B213" s="84" t="s">
        <v>2524</v>
      </c>
      <c r="C213" s="84" t="s">
        <v>1065</v>
      </c>
      <c r="D213" s="84">
        <v>2018</v>
      </c>
      <c r="E213" s="84">
        <v>29</v>
      </c>
      <c r="F213" s="195" t="s">
        <v>2539</v>
      </c>
      <c r="G213" s="84" t="s">
        <v>1063</v>
      </c>
      <c r="H213" s="84" t="s">
        <v>253</v>
      </c>
      <c r="K213" s="84">
        <v>0.82</v>
      </c>
      <c r="L213" s="84">
        <v>0.35599999999999998</v>
      </c>
      <c r="M213" s="84">
        <v>72</v>
      </c>
      <c r="N213" s="84" t="s">
        <v>1064</v>
      </c>
      <c r="O213" s="84">
        <v>133</v>
      </c>
      <c r="P213" s="84">
        <v>450</v>
      </c>
      <c r="Q213" s="84">
        <v>412</v>
      </c>
      <c r="R213" s="84">
        <v>49</v>
      </c>
      <c r="S213" s="84">
        <v>102</v>
      </c>
      <c r="T213" s="84">
        <v>17</v>
      </c>
      <c r="U213" s="84">
        <v>1</v>
      </c>
      <c r="V213" s="84">
        <v>22</v>
      </c>
      <c r="W213" s="84">
        <v>58</v>
      </c>
      <c r="X213" s="84">
        <v>3</v>
      </c>
      <c r="Y213" s="84">
        <v>1</v>
      </c>
      <c r="Z213" s="84">
        <v>31</v>
      </c>
      <c r="AA213" s="84">
        <v>95</v>
      </c>
      <c r="AB213" s="84">
        <v>1</v>
      </c>
      <c r="AC213" s="84">
        <v>2</v>
      </c>
      <c r="AD213" s="84">
        <v>0</v>
      </c>
      <c r="AE213" s="84">
        <v>4</v>
      </c>
      <c r="AF213" s="84">
        <v>12</v>
      </c>
      <c r="AG213" s="200">
        <v>0.248</v>
      </c>
      <c r="AH213" s="200">
        <v>0.30099999999999999</v>
      </c>
      <c r="AI213" s="200">
        <v>0.46</v>
      </c>
      <c r="AJ213" s="84">
        <v>0.32500000000000001</v>
      </c>
      <c r="AK213" s="84">
        <v>146</v>
      </c>
      <c r="AL213" s="84">
        <v>44</v>
      </c>
      <c r="AM213" s="84">
        <v>44</v>
      </c>
      <c r="AN213" s="198">
        <v>16</v>
      </c>
      <c r="AO213" s="198">
        <v>16</v>
      </c>
      <c r="AP213" s="84">
        <v>5</v>
      </c>
      <c r="AQ213" s="84">
        <v>20</v>
      </c>
      <c r="AR213" s="84">
        <v>121</v>
      </c>
      <c r="AS213" s="84">
        <v>10</v>
      </c>
      <c r="AT213" s="84" t="s">
        <v>1064</v>
      </c>
      <c r="AU213" s="84">
        <v>-0.02</v>
      </c>
      <c r="AV213" s="84">
        <v>-16</v>
      </c>
      <c r="AW213" s="84" t="s">
        <v>1086</v>
      </c>
      <c r="AX213" s="84">
        <v>481</v>
      </c>
      <c r="AY213" s="200">
        <v>0.27200000000000002</v>
      </c>
      <c r="AZ213" s="200">
        <v>0.34100000000000003</v>
      </c>
      <c r="BA213" s="200">
        <v>0.47199999999999998</v>
      </c>
      <c r="BB213" s="200">
        <v>0.35</v>
      </c>
      <c r="BC213" s="84">
        <v>168</v>
      </c>
      <c r="BD213" s="84">
        <v>60</v>
      </c>
      <c r="BE213" s="84" t="s">
        <v>2694</v>
      </c>
      <c r="BF213" s="84">
        <v>576397</v>
      </c>
      <c r="BG213" s="84" t="s">
        <v>702</v>
      </c>
      <c r="BH213" s="84" t="s">
        <v>2646</v>
      </c>
      <c r="BI213" s="84" t="s">
        <v>1149</v>
      </c>
      <c r="BJ213" s="84" t="s">
        <v>2731</v>
      </c>
      <c r="BK213" s="84" t="s">
        <v>2929</v>
      </c>
    </row>
    <row r="214" spans="1:63" s="84" customFormat="1" x14ac:dyDescent="0.3">
      <c r="A214" s="84" t="s">
        <v>470</v>
      </c>
      <c r="B214" s="84" t="s">
        <v>371</v>
      </c>
      <c r="C214" s="84" t="s">
        <v>1061</v>
      </c>
      <c r="D214" s="84">
        <v>2018</v>
      </c>
      <c r="E214" s="84">
        <v>33</v>
      </c>
      <c r="F214" s="195" t="s">
        <v>1107</v>
      </c>
      <c r="G214" s="84" t="s">
        <v>1063</v>
      </c>
      <c r="H214" s="84" t="s">
        <v>253</v>
      </c>
      <c r="I214" s="84" t="s">
        <v>250</v>
      </c>
      <c r="K214" s="84">
        <v>0.85</v>
      </c>
      <c r="L214" s="84">
        <v>0.35599999999999998</v>
      </c>
      <c r="M214" s="84">
        <v>72</v>
      </c>
      <c r="N214" s="84" t="s">
        <v>1064</v>
      </c>
      <c r="O214" s="84">
        <v>122</v>
      </c>
      <c r="P214" s="84">
        <v>445</v>
      </c>
      <c r="Q214" s="84">
        <v>390</v>
      </c>
      <c r="R214" s="84">
        <v>52</v>
      </c>
      <c r="S214" s="84">
        <v>94</v>
      </c>
      <c r="T214" s="84">
        <v>17</v>
      </c>
      <c r="U214" s="84">
        <v>1</v>
      </c>
      <c r="V214" s="84">
        <v>12</v>
      </c>
      <c r="W214" s="84">
        <v>45</v>
      </c>
      <c r="X214" s="84">
        <v>5</v>
      </c>
      <c r="Y214" s="84">
        <v>2</v>
      </c>
      <c r="Z214" s="84">
        <v>46</v>
      </c>
      <c r="AA214" s="84">
        <v>93</v>
      </c>
      <c r="AB214" s="84">
        <v>2</v>
      </c>
      <c r="AC214" s="84">
        <v>5</v>
      </c>
      <c r="AD214" s="84">
        <v>0</v>
      </c>
      <c r="AE214" s="84">
        <v>4</v>
      </c>
      <c r="AF214" s="84">
        <v>9</v>
      </c>
      <c r="AG214" s="200">
        <v>0.24399999999999999</v>
      </c>
      <c r="AH214" s="200">
        <v>0.32600000000000001</v>
      </c>
      <c r="AI214" s="200">
        <v>0.378</v>
      </c>
      <c r="AJ214" s="84">
        <v>0.314</v>
      </c>
      <c r="AK214" s="84">
        <v>140</v>
      </c>
      <c r="AL214" s="84">
        <v>39</v>
      </c>
      <c r="AM214" s="84">
        <v>39</v>
      </c>
      <c r="AN214" s="198">
        <v>12</v>
      </c>
      <c r="AO214" s="198">
        <v>12</v>
      </c>
      <c r="AP214" s="84">
        <v>0</v>
      </c>
      <c r="AQ214" s="84">
        <v>22</v>
      </c>
      <c r="AR214" s="84">
        <v>162</v>
      </c>
      <c r="AS214" s="84">
        <v>11</v>
      </c>
      <c r="AT214" s="84" t="s">
        <v>1064</v>
      </c>
      <c r="AU214" s="84">
        <v>-0.02</v>
      </c>
      <c r="AV214" s="84">
        <v>-20</v>
      </c>
      <c r="AW214" s="84" t="s">
        <v>1086</v>
      </c>
      <c r="AX214" s="84">
        <v>586</v>
      </c>
      <c r="AY214" s="200">
        <v>0.27300000000000002</v>
      </c>
      <c r="AZ214" s="200">
        <v>0.35199999999999998</v>
      </c>
      <c r="BA214" s="200">
        <v>0.40600000000000003</v>
      </c>
      <c r="BB214" s="200">
        <v>0.33600000000000002</v>
      </c>
      <c r="BC214" s="84">
        <v>197</v>
      </c>
      <c r="BD214" s="84">
        <v>59</v>
      </c>
      <c r="BE214" s="84" t="s">
        <v>1308</v>
      </c>
      <c r="BF214" s="84">
        <v>452104</v>
      </c>
      <c r="BG214" s="84" t="s">
        <v>824</v>
      </c>
      <c r="BH214" s="84" t="s">
        <v>6347</v>
      </c>
      <c r="BI214" s="84" t="s">
        <v>1258</v>
      </c>
      <c r="BJ214" s="84" t="s">
        <v>1163</v>
      </c>
      <c r="BK214" s="84" t="s">
        <v>6540</v>
      </c>
    </row>
    <row r="215" spans="1:63" s="84" customFormat="1" x14ac:dyDescent="0.3">
      <c r="A215" s="84" t="s">
        <v>2509</v>
      </c>
      <c r="B215" s="84" t="s">
        <v>280</v>
      </c>
      <c r="C215" s="84" t="s">
        <v>1103</v>
      </c>
      <c r="D215" s="84">
        <v>2018</v>
      </c>
      <c r="E215" s="84">
        <v>28</v>
      </c>
      <c r="F215" s="195" t="s">
        <v>1062</v>
      </c>
      <c r="G215" s="84" t="s">
        <v>1063</v>
      </c>
      <c r="H215" s="84" t="s">
        <v>253</v>
      </c>
      <c r="K215" s="84">
        <v>0.8</v>
      </c>
      <c r="L215" s="84">
        <v>0.35599999999999998</v>
      </c>
      <c r="M215" s="84">
        <v>72</v>
      </c>
      <c r="N215" s="84" t="s">
        <v>1064</v>
      </c>
      <c r="O215" s="84">
        <v>112</v>
      </c>
      <c r="P215" s="84">
        <v>395</v>
      </c>
      <c r="Q215" s="84">
        <v>353</v>
      </c>
      <c r="R215" s="84">
        <v>45</v>
      </c>
      <c r="S215" s="84">
        <v>89</v>
      </c>
      <c r="T215" s="84">
        <v>18</v>
      </c>
      <c r="U215" s="84">
        <v>4</v>
      </c>
      <c r="V215" s="84">
        <v>10</v>
      </c>
      <c r="W215" s="84">
        <v>42</v>
      </c>
      <c r="X215" s="84">
        <v>1</v>
      </c>
      <c r="Y215" s="84">
        <v>1</v>
      </c>
      <c r="Z215" s="84">
        <v>22</v>
      </c>
      <c r="AA215" s="84">
        <v>82</v>
      </c>
      <c r="AB215" s="84">
        <v>3</v>
      </c>
      <c r="AC215" s="84">
        <v>15</v>
      </c>
      <c r="AD215" s="84">
        <v>0</v>
      </c>
      <c r="AE215" s="84">
        <v>4</v>
      </c>
      <c r="AF215" s="84">
        <v>5</v>
      </c>
      <c r="AG215" s="200">
        <v>0.249</v>
      </c>
      <c r="AH215" s="200">
        <v>0.32</v>
      </c>
      <c r="AI215" s="200">
        <v>0.40699999999999997</v>
      </c>
      <c r="AJ215" s="84">
        <v>0.32</v>
      </c>
      <c r="AK215" s="84">
        <v>127</v>
      </c>
      <c r="AL215" s="84">
        <v>38</v>
      </c>
      <c r="AM215" s="84">
        <v>38</v>
      </c>
      <c r="AN215" s="198">
        <v>10</v>
      </c>
      <c r="AO215" s="198">
        <v>10</v>
      </c>
      <c r="AP215" s="84">
        <v>2</v>
      </c>
      <c r="AQ215" s="84">
        <v>23</v>
      </c>
      <c r="AR215" s="84">
        <v>165</v>
      </c>
      <c r="AS215" s="84">
        <v>12</v>
      </c>
      <c r="AT215" s="84" t="s">
        <v>1075</v>
      </c>
      <c r="AU215" s="84">
        <v>-0.01</v>
      </c>
      <c r="AV215" s="84">
        <v>-11</v>
      </c>
      <c r="AW215" s="84" t="s">
        <v>1065</v>
      </c>
      <c r="AX215" s="84">
        <v>464</v>
      </c>
      <c r="AY215" s="200">
        <v>0.249</v>
      </c>
      <c r="AZ215" s="200">
        <v>0.33400000000000002</v>
      </c>
      <c r="BA215" s="200">
        <v>0.42399999999999999</v>
      </c>
      <c r="BB215" s="200">
        <v>0.33400000000000002</v>
      </c>
      <c r="BC215" s="84">
        <v>155</v>
      </c>
      <c r="BD215" s="84">
        <v>49</v>
      </c>
      <c r="BE215" s="84" t="s">
        <v>2698</v>
      </c>
      <c r="BF215" s="84">
        <v>518618</v>
      </c>
      <c r="BG215" s="84" t="s">
        <v>824</v>
      </c>
      <c r="BH215" s="84" t="s">
        <v>4148</v>
      </c>
      <c r="BI215" s="84" t="s">
        <v>2643</v>
      </c>
      <c r="BJ215" s="84" t="s">
        <v>6598</v>
      </c>
      <c r="BK215" s="84" t="s">
        <v>2811</v>
      </c>
    </row>
    <row r="216" spans="1:63" s="84" customFormat="1" x14ac:dyDescent="0.3">
      <c r="A216" s="84" t="s">
        <v>428</v>
      </c>
      <c r="B216" s="84" t="s">
        <v>88</v>
      </c>
      <c r="C216" s="84" t="s">
        <v>1065</v>
      </c>
      <c r="D216" s="84">
        <v>2018</v>
      </c>
      <c r="E216" s="84">
        <v>35</v>
      </c>
      <c r="F216" s="195" t="s">
        <v>1106</v>
      </c>
      <c r="G216" s="84" t="s">
        <v>1063</v>
      </c>
      <c r="H216" s="84" t="s">
        <v>253</v>
      </c>
      <c r="K216" s="84">
        <v>0.83</v>
      </c>
      <c r="L216" s="84">
        <v>0.35599999999999998</v>
      </c>
      <c r="M216" s="84">
        <v>72</v>
      </c>
      <c r="N216" s="84" t="s">
        <v>1064</v>
      </c>
      <c r="O216" s="84">
        <v>109</v>
      </c>
      <c r="P216" s="84">
        <v>430</v>
      </c>
      <c r="Q216" s="84">
        <v>374</v>
      </c>
      <c r="R216" s="84">
        <v>46</v>
      </c>
      <c r="S216" s="84">
        <v>89</v>
      </c>
      <c r="T216" s="84">
        <v>14</v>
      </c>
      <c r="U216" s="84">
        <v>0</v>
      </c>
      <c r="V216" s="84">
        <v>11</v>
      </c>
      <c r="W216" s="84">
        <v>47</v>
      </c>
      <c r="X216" s="84">
        <v>1</v>
      </c>
      <c r="Y216" s="84">
        <v>1</v>
      </c>
      <c r="Z216" s="84">
        <v>43</v>
      </c>
      <c r="AA216" s="84">
        <v>99</v>
      </c>
      <c r="AB216" s="84">
        <v>2</v>
      </c>
      <c r="AC216" s="84">
        <v>10</v>
      </c>
      <c r="AD216" s="84">
        <v>0</v>
      </c>
      <c r="AE216" s="84">
        <v>2</v>
      </c>
      <c r="AF216" s="84">
        <v>10</v>
      </c>
      <c r="AG216" s="200">
        <v>0.24099999999999999</v>
      </c>
      <c r="AH216" s="200">
        <v>0.33200000000000002</v>
      </c>
      <c r="AI216" s="200">
        <v>0.36399999999999999</v>
      </c>
      <c r="AJ216" s="84">
        <v>0.315</v>
      </c>
      <c r="AK216" s="84">
        <v>135</v>
      </c>
      <c r="AL216" s="84">
        <v>38</v>
      </c>
      <c r="AM216" s="84">
        <v>38</v>
      </c>
      <c r="AN216" s="198">
        <v>10</v>
      </c>
      <c r="AO216" s="198">
        <v>10</v>
      </c>
      <c r="AP216" s="84">
        <v>0</v>
      </c>
      <c r="AQ216" s="84">
        <v>24</v>
      </c>
      <c r="AR216" s="84">
        <v>167</v>
      </c>
      <c r="AS216" s="84">
        <v>13</v>
      </c>
      <c r="AT216" s="84" t="s">
        <v>1075</v>
      </c>
      <c r="AU216" s="84">
        <v>-0.02</v>
      </c>
      <c r="AV216" s="84">
        <v>-16</v>
      </c>
      <c r="AW216" s="84" t="s">
        <v>1086</v>
      </c>
      <c r="AX216" s="84">
        <v>503</v>
      </c>
      <c r="AY216" s="200">
        <v>0.26300000000000001</v>
      </c>
      <c r="AZ216" s="200">
        <v>0.36799999999999999</v>
      </c>
      <c r="BA216" s="200">
        <v>0.371</v>
      </c>
      <c r="BB216" s="200">
        <v>0.33700000000000002</v>
      </c>
      <c r="BC216" s="84">
        <v>170</v>
      </c>
      <c r="BD216" s="84">
        <v>54</v>
      </c>
      <c r="BE216" s="84" t="s">
        <v>1314</v>
      </c>
      <c r="BF216" s="84">
        <v>501896</v>
      </c>
      <c r="BG216" s="84" t="s">
        <v>4032</v>
      </c>
      <c r="BH216" s="84" t="s">
        <v>1304</v>
      </c>
      <c r="BI216" s="84" t="s">
        <v>6502</v>
      </c>
      <c r="BJ216" s="84" t="s">
        <v>1157</v>
      </c>
      <c r="BK216" s="84" t="s">
        <v>5075</v>
      </c>
    </row>
    <row r="217" spans="1:63" s="84" customFormat="1" x14ac:dyDescent="0.3">
      <c r="A217" s="84" t="s">
        <v>490</v>
      </c>
      <c r="B217" s="84" t="s">
        <v>2235</v>
      </c>
      <c r="C217" s="84" t="s">
        <v>1065</v>
      </c>
      <c r="D217" s="84">
        <v>2018</v>
      </c>
      <c r="E217" s="84">
        <v>26</v>
      </c>
      <c r="F217" s="195" t="s">
        <v>1089</v>
      </c>
      <c r="G217" s="84" t="s">
        <v>1063</v>
      </c>
      <c r="H217" s="84" t="s">
        <v>253</v>
      </c>
      <c r="I217" s="84" t="s">
        <v>250</v>
      </c>
      <c r="K217" s="84">
        <v>0.8</v>
      </c>
      <c r="L217" s="84">
        <v>0.314</v>
      </c>
      <c r="M217" s="84">
        <v>22</v>
      </c>
      <c r="N217" s="84" t="s">
        <v>1064</v>
      </c>
      <c r="O217" s="84">
        <v>99</v>
      </c>
      <c r="P217" s="84">
        <v>368</v>
      </c>
      <c r="Q217" s="84">
        <v>342</v>
      </c>
      <c r="R217" s="84">
        <v>41</v>
      </c>
      <c r="S217" s="84">
        <v>89</v>
      </c>
      <c r="T217" s="84">
        <v>16</v>
      </c>
      <c r="U217" s="84">
        <v>1</v>
      </c>
      <c r="V217" s="84">
        <v>12</v>
      </c>
      <c r="W217" s="84">
        <v>47</v>
      </c>
      <c r="X217" s="84">
        <v>1</v>
      </c>
      <c r="Y217" s="84">
        <v>1</v>
      </c>
      <c r="Z217" s="84">
        <v>19</v>
      </c>
      <c r="AA217" s="84">
        <v>55</v>
      </c>
      <c r="AB217" s="84">
        <v>1</v>
      </c>
      <c r="AC217" s="84">
        <v>3</v>
      </c>
      <c r="AD217" s="84">
        <v>1</v>
      </c>
      <c r="AE217" s="84">
        <v>3</v>
      </c>
      <c r="AF217" s="84">
        <v>9</v>
      </c>
      <c r="AG217" s="200">
        <v>0.25900000000000001</v>
      </c>
      <c r="AH217" s="200">
        <v>0.30099999999999999</v>
      </c>
      <c r="AI217" s="200">
        <v>0.41899999999999998</v>
      </c>
      <c r="AJ217" s="84">
        <v>0.312</v>
      </c>
      <c r="AK217" s="84">
        <v>115</v>
      </c>
      <c r="AL217" s="84">
        <v>33</v>
      </c>
      <c r="AM217" s="84">
        <v>36</v>
      </c>
      <c r="AN217" s="198">
        <v>12</v>
      </c>
      <c r="AO217" s="198">
        <v>14</v>
      </c>
      <c r="AP217" s="84">
        <v>-1</v>
      </c>
      <c r="AQ217" s="84">
        <v>27</v>
      </c>
      <c r="AR217" s="84">
        <v>185</v>
      </c>
      <c r="AS217" s="84">
        <v>14</v>
      </c>
      <c r="AT217" s="84" t="s">
        <v>1075</v>
      </c>
      <c r="AU217" s="84">
        <v>-0.02</v>
      </c>
      <c r="AV217" s="84">
        <v>-10</v>
      </c>
      <c r="AW217" s="84" t="s">
        <v>1065</v>
      </c>
      <c r="AX217" s="84">
        <v>362</v>
      </c>
      <c r="AY217" s="200">
        <v>0.27100000000000002</v>
      </c>
      <c r="AZ217" s="200">
        <v>0.307</v>
      </c>
      <c r="BA217" s="200">
        <v>0.48799999999999999</v>
      </c>
      <c r="BB217" s="200">
        <v>0.33600000000000002</v>
      </c>
      <c r="BC217" s="84">
        <v>122</v>
      </c>
      <c r="BD217" s="84">
        <v>43</v>
      </c>
      <c r="BE217" s="84" t="s">
        <v>2692</v>
      </c>
      <c r="BF217" s="84">
        <v>527038</v>
      </c>
      <c r="BG217" s="84" t="s">
        <v>769</v>
      </c>
      <c r="BH217" s="84" t="s">
        <v>1507</v>
      </c>
      <c r="BI217" s="84" t="s">
        <v>5178</v>
      </c>
      <c r="BJ217" s="84" t="s">
        <v>1132</v>
      </c>
      <c r="BK217" s="84" t="s">
        <v>2808</v>
      </c>
    </row>
    <row r="218" spans="1:63" s="84" customFormat="1" x14ac:dyDescent="0.3">
      <c r="A218" s="84" t="s">
        <v>2978</v>
      </c>
      <c r="B218" s="84" t="s">
        <v>1858</v>
      </c>
      <c r="C218" s="84" t="s">
        <v>1103</v>
      </c>
      <c r="D218" s="84">
        <v>2018</v>
      </c>
      <c r="E218" s="84">
        <v>27</v>
      </c>
      <c r="F218" s="195" t="s">
        <v>1107</v>
      </c>
      <c r="G218" s="84" t="s">
        <v>1063</v>
      </c>
      <c r="H218" s="84" t="s">
        <v>253</v>
      </c>
      <c r="I218" s="84" t="s">
        <v>249</v>
      </c>
      <c r="K218" s="84">
        <v>0.75</v>
      </c>
      <c r="L218" s="84">
        <v>0.35599999999999998</v>
      </c>
      <c r="M218" s="84">
        <v>72</v>
      </c>
      <c r="N218" s="84" t="s">
        <v>1064</v>
      </c>
      <c r="O218" s="84">
        <v>100</v>
      </c>
      <c r="P218" s="84">
        <v>389</v>
      </c>
      <c r="Q218" s="84">
        <v>354</v>
      </c>
      <c r="R218" s="84">
        <v>44</v>
      </c>
      <c r="S218" s="84">
        <v>88</v>
      </c>
      <c r="T218" s="84">
        <v>15</v>
      </c>
      <c r="U218" s="84">
        <v>3</v>
      </c>
      <c r="V218" s="84">
        <v>9</v>
      </c>
      <c r="W218" s="84">
        <v>36</v>
      </c>
      <c r="X218" s="84">
        <v>8</v>
      </c>
      <c r="Y218" s="84">
        <v>2</v>
      </c>
      <c r="Z218" s="84">
        <v>27</v>
      </c>
      <c r="AA218" s="84">
        <v>89</v>
      </c>
      <c r="AB218" s="84">
        <v>1</v>
      </c>
      <c r="AC218" s="84">
        <v>4</v>
      </c>
      <c r="AD218" s="84">
        <v>3</v>
      </c>
      <c r="AE218" s="84">
        <v>2</v>
      </c>
      <c r="AF218" s="84">
        <v>3</v>
      </c>
      <c r="AG218" s="200">
        <v>0.248</v>
      </c>
      <c r="AH218" s="200">
        <v>0.30599999999999999</v>
      </c>
      <c r="AI218" s="200">
        <v>0.38200000000000001</v>
      </c>
      <c r="AJ218" s="84">
        <v>0.30299999999999999</v>
      </c>
      <c r="AK218" s="84">
        <v>118</v>
      </c>
      <c r="AL218" s="84">
        <v>31</v>
      </c>
      <c r="AM218" s="84">
        <v>31</v>
      </c>
      <c r="AN218" s="198">
        <v>11</v>
      </c>
      <c r="AO218" s="198">
        <v>11</v>
      </c>
      <c r="AP218" s="84">
        <v>-4</v>
      </c>
      <c r="AQ218" s="84">
        <v>29</v>
      </c>
      <c r="AR218" s="84">
        <v>218</v>
      </c>
      <c r="AS218" s="84">
        <v>15</v>
      </c>
      <c r="AT218" s="84" t="s">
        <v>1075</v>
      </c>
      <c r="AU218" s="84">
        <v>-0.02</v>
      </c>
      <c r="AV218" s="84">
        <v>-12</v>
      </c>
      <c r="AW218" s="84" t="s">
        <v>1065</v>
      </c>
      <c r="AX218" s="84">
        <v>486</v>
      </c>
      <c r="AY218" s="200">
        <v>0.26400000000000001</v>
      </c>
      <c r="AZ218" s="200">
        <v>0.32200000000000001</v>
      </c>
      <c r="BA218" s="200">
        <v>0.40100000000000002</v>
      </c>
      <c r="BB218" s="200">
        <v>0.318</v>
      </c>
      <c r="BC218" s="84">
        <v>155</v>
      </c>
      <c r="BD218" s="84">
        <v>43</v>
      </c>
      <c r="BE218" s="84" t="s">
        <v>3170</v>
      </c>
      <c r="BF218" s="84">
        <v>605486</v>
      </c>
      <c r="BG218" s="84" t="s">
        <v>822</v>
      </c>
      <c r="BH218" s="84" t="s">
        <v>2702</v>
      </c>
      <c r="BI218" s="84" t="s">
        <v>5139</v>
      </c>
      <c r="BJ218" s="84" t="s">
        <v>6538</v>
      </c>
      <c r="BK218" s="84" t="s">
        <v>6927</v>
      </c>
    </row>
    <row r="219" spans="1:63" s="84" customFormat="1" x14ac:dyDescent="0.3">
      <c r="A219" s="84" t="s">
        <v>481</v>
      </c>
      <c r="B219" s="84" t="s">
        <v>968</v>
      </c>
      <c r="C219" s="84" t="s">
        <v>1065</v>
      </c>
      <c r="D219" s="84">
        <v>2018</v>
      </c>
      <c r="E219" s="84">
        <v>27</v>
      </c>
      <c r="F219" s="195" t="s">
        <v>1111</v>
      </c>
      <c r="G219" s="84" t="s">
        <v>1063</v>
      </c>
      <c r="H219" s="84" t="s">
        <v>253</v>
      </c>
      <c r="I219" s="84" t="s">
        <v>249</v>
      </c>
      <c r="K219" s="84">
        <v>0.8</v>
      </c>
      <c r="L219" s="84">
        <v>0.35299999999999998</v>
      </c>
      <c r="M219" s="84">
        <v>69</v>
      </c>
      <c r="N219" s="84" t="s">
        <v>1064</v>
      </c>
      <c r="O219" s="84">
        <v>118</v>
      </c>
      <c r="P219" s="84">
        <v>412</v>
      </c>
      <c r="Q219" s="84">
        <v>387</v>
      </c>
      <c r="R219" s="84">
        <v>41</v>
      </c>
      <c r="S219" s="84">
        <v>97</v>
      </c>
      <c r="T219" s="84">
        <v>17</v>
      </c>
      <c r="U219" s="84">
        <v>2</v>
      </c>
      <c r="V219" s="84">
        <v>10</v>
      </c>
      <c r="W219" s="84">
        <v>45</v>
      </c>
      <c r="X219" s="84">
        <v>15</v>
      </c>
      <c r="Y219" s="84">
        <v>4</v>
      </c>
      <c r="Z219" s="84">
        <v>18</v>
      </c>
      <c r="AA219" s="84">
        <v>80</v>
      </c>
      <c r="AB219" s="84">
        <v>1</v>
      </c>
      <c r="AC219" s="84">
        <v>1</v>
      </c>
      <c r="AD219" s="84">
        <v>2</v>
      </c>
      <c r="AE219" s="84">
        <v>3</v>
      </c>
      <c r="AF219" s="84">
        <v>7</v>
      </c>
      <c r="AG219" s="200">
        <v>0.252</v>
      </c>
      <c r="AH219" s="200">
        <v>0.28299999999999997</v>
      </c>
      <c r="AI219" s="200">
        <v>0.38900000000000001</v>
      </c>
      <c r="AJ219" s="84">
        <v>0.29099999999999998</v>
      </c>
      <c r="AK219" s="84">
        <v>120</v>
      </c>
      <c r="AL219" s="84">
        <v>28</v>
      </c>
      <c r="AM219" s="84">
        <v>26</v>
      </c>
      <c r="AN219" s="198">
        <v>14</v>
      </c>
      <c r="AO219" s="198">
        <v>14</v>
      </c>
      <c r="AP219" s="84">
        <v>-16</v>
      </c>
      <c r="AQ219" s="84">
        <v>31</v>
      </c>
      <c r="AR219" s="84">
        <v>276</v>
      </c>
      <c r="AS219" s="84">
        <v>16</v>
      </c>
      <c r="AT219" s="84" t="s">
        <v>1075</v>
      </c>
      <c r="AU219" s="84">
        <v>-0.01</v>
      </c>
      <c r="AV219" s="84">
        <v>-6</v>
      </c>
      <c r="AW219" s="84" t="s">
        <v>1065</v>
      </c>
      <c r="AX219" s="84">
        <v>458</v>
      </c>
      <c r="AY219" s="200">
        <v>0.25900000000000001</v>
      </c>
      <c r="AZ219" s="200">
        <v>0.28899999999999998</v>
      </c>
      <c r="BA219" s="200">
        <v>0.41399999999999998</v>
      </c>
      <c r="BB219" s="200">
        <v>0.30199999999999999</v>
      </c>
      <c r="BC219" s="84">
        <v>138</v>
      </c>
      <c r="BD219" s="84">
        <v>34</v>
      </c>
      <c r="BE219" s="84" t="s">
        <v>1532</v>
      </c>
      <c r="BF219" s="84">
        <v>541650</v>
      </c>
      <c r="BG219" s="84" t="s">
        <v>801</v>
      </c>
      <c r="BH219" s="84" t="s">
        <v>1198</v>
      </c>
      <c r="BI219" s="84" t="s">
        <v>6343</v>
      </c>
      <c r="BJ219" s="84" t="s">
        <v>6296</v>
      </c>
      <c r="BK219" s="84" t="s">
        <v>6927</v>
      </c>
    </row>
    <row r="220" spans="1:63" s="84" customFormat="1" x14ac:dyDescent="0.3">
      <c r="A220" s="84" t="s">
        <v>190</v>
      </c>
      <c r="B220" s="84" t="s">
        <v>159</v>
      </c>
      <c r="C220" s="84" t="s">
        <v>1065</v>
      </c>
      <c r="D220" s="84">
        <v>2018</v>
      </c>
      <c r="E220" s="84">
        <v>34</v>
      </c>
      <c r="F220" s="195" t="s">
        <v>1062</v>
      </c>
      <c r="G220" s="84" t="s">
        <v>1063</v>
      </c>
      <c r="H220" s="84" t="s">
        <v>253</v>
      </c>
      <c r="K220" s="84">
        <v>0.81</v>
      </c>
      <c r="L220" s="84">
        <v>0.314</v>
      </c>
      <c r="M220" s="84">
        <v>22</v>
      </c>
      <c r="N220" s="84" t="s">
        <v>1064</v>
      </c>
      <c r="O220" s="84">
        <v>65</v>
      </c>
      <c r="P220" s="84">
        <v>308</v>
      </c>
      <c r="Q220" s="84">
        <v>282</v>
      </c>
      <c r="R220" s="84">
        <v>32</v>
      </c>
      <c r="S220" s="84">
        <v>76</v>
      </c>
      <c r="T220" s="84">
        <v>11</v>
      </c>
      <c r="U220" s="84">
        <v>1</v>
      </c>
      <c r="V220" s="84">
        <v>5</v>
      </c>
      <c r="W220" s="84">
        <v>34</v>
      </c>
      <c r="X220" s="84">
        <v>1</v>
      </c>
      <c r="Y220" s="84">
        <v>1</v>
      </c>
      <c r="Z220" s="84">
        <v>21</v>
      </c>
      <c r="AA220" s="84">
        <v>40</v>
      </c>
      <c r="AB220" s="84">
        <v>2</v>
      </c>
      <c r="AC220" s="84">
        <v>2</v>
      </c>
      <c r="AD220" s="84">
        <v>0</v>
      </c>
      <c r="AE220" s="84">
        <v>3</v>
      </c>
      <c r="AF220" s="84">
        <v>8</v>
      </c>
      <c r="AG220" s="200">
        <v>0.26800000000000002</v>
      </c>
      <c r="AH220" s="200">
        <v>0.32100000000000001</v>
      </c>
      <c r="AI220" s="200">
        <v>0.36299999999999999</v>
      </c>
      <c r="AJ220" s="84">
        <v>0.30499999999999999</v>
      </c>
      <c r="AK220" s="84">
        <v>94</v>
      </c>
      <c r="AL220" s="84">
        <v>27</v>
      </c>
      <c r="AM220" s="84">
        <v>29</v>
      </c>
      <c r="AN220" s="198">
        <v>9</v>
      </c>
      <c r="AO220" s="198">
        <v>10</v>
      </c>
      <c r="AP220" s="84">
        <v>-3</v>
      </c>
      <c r="AQ220" s="84">
        <v>32</v>
      </c>
      <c r="AR220" s="84">
        <v>238</v>
      </c>
      <c r="AS220" s="84">
        <v>17</v>
      </c>
      <c r="AT220" s="84" t="s">
        <v>1075</v>
      </c>
      <c r="AU220" s="84">
        <v>0.03</v>
      </c>
      <c r="AV220" s="84">
        <v>15</v>
      </c>
      <c r="AW220" s="84" t="s">
        <v>1076</v>
      </c>
      <c r="AX220" s="84">
        <v>147</v>
      </c>
      <c r="AY220" s="200">
        <v>0.25</v>
      </c>
      <c r="AZ220" s="200">
        <v>0.27900000000000003</v>
      </c>
      <c r="BA220" s="200">
        <v>0.35699999999999998</v>
      </c>
      <c r="BB220" s="200">
        <v>0.27900000000000003</v>
      </c>
      <c r="BC220" s="84">
        <v>41</v>
      </c>
      <c r="BD220" s="84">
        <v>12</v>
      </c>
      <c r="BE220" s="84" t="s">
        <v>1162</v>
      </c>
      <c r="BF220" s="84">
        <v>445988</v>
      </c>
      <c r="BG220" s="84" t="s">
        <v>6507</v>
      </c>
      <c r="BH220" s="84" t="s">
        <v>2693</v>
      </c>
      <c r="BI220" s="84" t="s">
        <v>1164</v>
      </c>
      <c r="BJ220" s="84" t="s">
        <v>1424</v>
      </c>
      <c r="BK220" s="84" t="s">
        <v>6570</v>
      </c>
    </row>
    <row r="221" spans="1:63" s="84" customFormat="1" x14ac:dyDescent="0.3">
      <c r="A221" s="84" t="s">
        <v>949</v>
      </c>
      <c r="B221" s="84" t="s">
        <v>3963</v>
      </c>
      <c r="C221" s="84" t="s">
        <v>1065</v>
      </c>
      <c r="D221" s="84">
        <v>2018</v>
      </c>
      <c r="E221" s="84">
        <v>33</v>
      </c>
      <c r="F221" s="195"/>
      <c r="G221" s="84" t="s">
        <v>1063</v>
      </c>
      <c r="H221" s="84" t="s">
        <v>253</v>
      </c>
      <c r="K221" s="84">
        <v>0.76</v>
      </c>
      <c r="L221" s="84">
        <v>0.314</v>
      </c>
      <c r="M221" s="84">
        <v>22</v>
      </c>
      <c r="N221" s="84" t="s">
        <v>1064</v>
      </c>
      <c r="O221" s="84">
        <v>77</v>
      </c>
      <c r="P221" s="84">
        <v>308</v>
      </c>
      <c r="Q221" s="84">
        <v>289</v>
      </c>
      <c r="R221" s="84">
        <v>35</v>
      </c>
      <c r="S221" s="84">
        <v>72</v>
      </c>
      <c r="T221" s="84">
        <v>11</v>
      </c>
      <c r="U221" s="84">
        <v>0</v>
      </c>
      <c r="V221" s="84">
        <v>9</v>
      </c>
      <c r="W221" s="84">
        <v>36</v>
      </c>
      <c r="X221" s="84">
        <v>3</v>
      </c>
      <c r="Y221" s="84">
        <v>1</v>
      </c>
      <c r="Z221" s="84">
        <v>15</v>
      </c>
      <c r="AA221" s="84">
        <v>51</v>
      </c>
      <c r="AB221" s="84">
        <v>1</v>
      </c>
      <c r="AC221" s="84">
        <v>3</v>
      </c>
      <c r="AD221" s="84">
        <v>0</v>
      </c>
      <c r="AE221" s="84">
        <v>1</v>
      </c>
      <c r="AF221" s="84">
        <v>10</v>
      </c>
      <c r="AG221" s="200">
        <v>0.251</v>
      </c>
      <c r="AH221" s="200">
        <v>0.29099999999999998</v>
      </c>
      <c r="AI221" s="200">
        <v>0.38100000000000001</v>
      </c>
      <c r="AJ221" s="84">
        <v>0.29499999999999998</v>
      </c>
      <c r="AK221" s="84">
        <v>91</v>
      </c>
      <c r="AL221" s="84">
        <v>24</v>
      </c>
      <c r="AM221" s="84">
        <v>25</v>
      </c>
      <c r="AN221" s="198">
        <v>9</v>
      </c>
      <c r="AO221" s="198">
        <v>10</v>
      </c>
      <c r="AP221" s="84">
        <v>-6</v>
      </c>
      <c r="AQ221" s="84">
        <v>37</v>
      </c>
      <c r="AR221" s="84">
        <v>278</v>
      </c>
      <c r="AS221" s="84">
        <v>18</v>
      </c>
      <c r="AT221" s="84" t="s">
        <v>1075</v>
      </c>
      <c r="AU221" s="84">
        <v>0.02</v>
      </c>
      <c r="AV221" s="84">
        <v>11</v>
      </c>
      <c r="AW221" s="84" t="s">
        <v>1076</v>
      </c>
      <c r="AX221" s="84">
        <v>183</v>
      </c>
      <c r="AY221" s="200">
        <v>0.23699999999999999</v>
      </c>
      <c r="AZ221" s="200">
        <v>0.27300000000000002</v>
      </c>
      <c r="BA221" s="200">
        <v>0.34699999999999998</v>
      </c>
      <c r="BB221" s="200">
        <v>0.27300000000000002</v>
      </c>
      <c r="BC221" s="84">
        <v>50</v>
      </c>
      <c r="BD221" s="84">
        <v>13</v>
      </c>
      <c r="BE221" s="84" t="s">
        <v>3965</v>
      </c>
      <c r="BF221" s="84">
        <v>611177</v>
      </c>
      <c r="BG221" s="84" t="s">
        <v>3861</v>
      </c>
      <c r="BH221" s="84" t="s">
        <v>3188</v>
      </c>
      <c r="BI221" s="84" t="s">
        <v>1265</v>
      </c>
      <c r="BJ221" s="84" t="s">
        <v>1424</v>
      </c>
      <c r="BK221" s="84" t="s">
        <v>6508</v>
      </c>
    </row>
    <row r="222" spans="1:63" s="84" customFormat="1" x14ac:dyDescent="0.3">
      <c r="A222" s="84" t="s">
        <v>202</v>
      </c>
      <c r="B222" s="84" t="s">
        <v>5077</v>
      </c>
      <c r="C222" s="84" t="s">
        <v>1065</v>
      </c>
      <c r="D222" s="84">
        <v>2018</v>
      </c>
      <c r="E222" s="84">
        <v>29</v>
      </c>
      <c r="F222" s="195" t="s">
        <v>1089</v>
      </c>
      <c r="G222" s="84" t="s">
        <v>1063</v>
      </c>
      <c r="H222" s="84" t="s">
        <v>253</v>
      </c>
      <c r="I222" s="84" t="s">
        <v>250</v>
      </c>
      <c r="K222" s="84">
        <v>0.64</v>
      </c>
      <c r="L222" s="84">
        <v>0.314</v>
      </c>
      <c r="M222" s="84">
        <v>22</v>
      </c>
      <c r="N222" s="84" t="s">
        <v>1064</v>
      </c>
      <c r="O222" s="84">
        <v>69</v>
      </c>
      <c r="P222" s="84">
        <v>256</v>
      </c>
      <c r="Q222" s="84">
        <v>239</v>
      </c>
      <c r="R222" s="84">
        <v>28</v>
      </c>
      <c r="S222" s="84">
        <v>65</v>
      </c>
      <c r="T222" s="84">
        <v>10</v>
      </c>
      <c r="U222" s="84">
        <v>1</v>
      </c>
      <c r="V222" s="84">
        <v>5</v>
      </c>
      <c r="W222" s="84">
        <v>29</v>
      </c>
      <c r="X222" s="84">
        <v>1</v>
      </c>
      <c r="Y222" s="84">
        <v>0</v>
      </c>
      <c r="Z222" s="84">
        <v>10</v>
      </c>
      <c r="AA222" s="84">
        <v>42</v>
      </c>
      <c r="AB222" s="84">
        <v>0</v>
      </c>
      <c r="AC222" s="84">
        <v>4</v>
      </c>
      <c r="AD222" s="84">
        <v>1</v>
      </c>
      <c r="AE222" s="84">
        <v>3</v>
      </c>
      <c r="AF222" s="84">
        <v>4</v>
      </c>
      <c r="AG222" s="200">
        <v>0.27</v>
      </c>
      <c r="AH222" s="200">
        <v>0.30499999999999999</v>
      </c>
      <c r="AI222" s="200">
        <v>0.38900000000000001</v>
      </c>
      <c r="AJ222" s="84">
        <v>0.30399999999999999</v>
      </c>
      <c r="AK222" s="84">
        <v>78</v>
      </c>
      <c r="AL222" s="84">
        <v>24</v>
      </c>
      <c r="AM222" s="84">
        <v>25</v>
      </c>
      <c r="AN222" s="198">
        <v>8</v>
      </c>
      <c r="AO222" s="198">
        <v>9</v>
      </c>
      <c r="AP222" s="84">
        <v>-3</v>
      </c>
      <c r="AQ222" s="84">
        <v>38</v>
      </c>
      <c r="AR222" s="84">
        <v>290</v>
      </c>
      <c r="AS222" s="84">
        <v>19</v>
      </c>
      <c r="AT222" s="84" t="s">
        <v>1075</v>
      </c>
      <c r="AU222" s="84">
        <v>-0.03</v>
      </c>
      <c r="AV222" s="84">
        <v>-7</v>
      </c>
      <c r="AW222" s="84" t="s">
        <v>1065</v>
      </c>
      <c r="AX222" s="84">
        <v>231</v>
      </c>
      <c r="AY222" s="200">
        <v>0.28999999999999998</v>
      </c>
      <c r="AZ222" s="200">
        <v>0.33</v>
      </c>
      <c r="BA222" s="200">
        <v>0.43</v>
      </c>
      <c r="BB222" s="200">
        <v>0.33100000000000002</v>
      </c>
      <c r="BC222" s="84">
        <v>76</v>
      </c>
      <c r="BD222" s="84">
        <v>30</v>
      </c>
      <c r="BE222" s="84" t="s">
        <v>5078</v>
      </c>
      <c r="BF222" s="84">
        <v>608061</v>
      </c>
      <c r="BG222" s="84" t="s">
        <v>825</v>
      </c>
      <c r="BH222" s="84" t="s">
        <v>1192</v>
      </c>
      <c r="BI222" s="84" t="s">
        <v>5061</v>
      </c>
      <c r="BJ222" s="84" t="s">
        <v>1160</v>
      </c>
      <c r="BK222" s="84" t="s">
        <v>2461</v>
      </c>
    </row>
    <row r="223" spans="1:63" s="84" customFormat="1" x14ac:dyDescent="0.3">
      <c r="A223" s="84" t="s">
        <v>6510</v>
      </c>
      <c r="B223" s="84" t="s">
        <v>38</v>
      </c>
      <c r="C223" s="84" t="s">
        <v>1103</v>
      </c>
      <c r="D223" s="84">
        <v>2018</v>
      </c>
      <c r="E223" s="84">
        <v>23</v>
      </c>
      <c r="F223" s="195" t="s">
        <v>1074</v>
      </c>
      <c r="G223" s="84" t="s">
        <v>1063</v>
      </c>
      <c r="H223" s="84" t="s">
        <v>253</v>
      </c>
      <c r="K223" s="84">
        <v>0.19</v>
      </c>
      <c r="L223" s="84">
        <v>0.33</v>
      </c>
      <c r="M223" s="84">
        <v>31</v>
      </c>
      <c r="N223" s="84" t="s">
        <v>1064</v>
      </c>
      <c r="O223" s="84">
        <v>61</v>
      </c>
      <c r="P223" s="84">
        <v>167</v>
      </c>
      <c r="Q223" s="84">
        <v>145</v>
      </c>
      <c r="R223" s="84">
        <v>19</v>
      </c>
      <c r="S223" s="84">
        <v>34</v>
      </c>
      <c r="T223" s="84">
        <v>8</v>
      </c>
      <c r="U223" s="84">
        <v>1</v>
      </c>
      <c r="V223" s="84">
        <v>3</v>
      </c>
      <c r="W223" s="84">
        <v>16</v>
      </c>
      <c r="X223" s="84">
        <v>3</v>
      </c>
      <c r="Y223" s="84">
        <v>1</v>
      </c>
      <c r="Z223" s="84">
        <v>20</v>
      </c>
      <c r="AA223" s="84">
        <v>36</v>
      </c>
      <c r="AB223" s="84">
        <v>0</v>
      </c>
      <c r="AC223" s="84">
        <v>1</v>
      </c>
      <c r="AD223" s="84">
        <v>0</v>
      </c>
      <c r="AE223" s="84">
        <v>1</v>
      </c>
      <c r="AF223" s="84">
        <v>4</v>
      </c>
      <c r="AG223" s="200">
        <v>0.22800000000000001</v>
      </c>
      <c r="AH223" s="200">
        <v>0.32700000000000001</v>
      </c>
      <c r="AI223" s="200">
        <v>0.36899999999999999</v>
      </c>
      <c r="AJ223" s="84">
        <v>0.313</v>
      </c>
      <c r="AK223" s="84">
        <v>52</v>
      </c>
      <c r="AL223" s="84">
        <v>20</v>
      </c>
      <c r="AM223" s="84">
        <v>18</v>
      </c>
      <c r="AN223" s="198">
        <v>4</v>
      </c>
      <c r="AO223" s="198">
        <v>4</v>
      </c>
      <c r="AP223" s="84">
        <v>-3</v>
      </c>
      <c r="AQ223" s="84">
        <v>42</v>
      </c>
      <c r="AR223" s="84">
        <v>373</v>
      </c>
      <c r="AS223" s="84">
        <v>20</v>
      </c>
      <c r="AT223" s="84" t="s">
        <v>1075</v>
      </c>
      <c r="AU223" s="84">
        <v>0.04</v>
      </c>
      <c r="AV223" s="84">
        <v>16</v>
      </c>
      <c r="AW223" s="84" t="s">
        <v>1065</v>
      </c>
      <c r="AX223" s="84">
        <v>24</v>
      </c>
      <c r="AY223" s="200">
        <v>0.158</v>
      </c>
      <c r="AZ223" s="200">
        <v>0.33300000000000002</v>
      </c>
      <c r="BA223" s="200">
        <v>0.21099999999999999</v>
      </c>
      <c r="BB223" s="200">
        <v>0.27700000000000002</v>
      </c>
      <c r="BC223" s="84">
        <v>7</v>
      </c>
      <c r="BD223" s="84">
        <v>4</v>
      </c>
      <c r="BE223" s="84" t="s">
        <v>6511</v>
      </c>
      <c r="BF223" s="84">
        <v>641857</v>
      </c>
      <c r="BG223" s="84" t="s">
        <v>2871</v>
      </c>
      <c r="BH223" s="84" t="s">
        <v>6512</v>
      </c>
      <c r="BI223" s="84" t="s">
        <v>6361</v>
      </c>
      <c r="BJ223" s="84" t="s">
        <v>4847</v>
      </c>
      <c r="BK223" s="84" t="s">
        <v>2809</v>
      </c>
    </row>
    <row r="224" spans="1:63" s="84" customFormat="1" x14ac:dyDescent="0.3">
      <c r="A224" s="84" t="s">
        <v>2079</v>
      </c>
      <c r="B224" s="84" t="s">
        <v>64</v>
      </c>
      <c r="C224" s="84" t="s">
        <v>1065</v>
      </c>
      <c r="D224" s="84">
        <v>2018</v>
      </c>
      <c r="E224" s="84">
        <v>26</v>
      </c>
      <c r="F224" s="195" t="s">
        <v>1107</v>
      </c>
      <c r="G224" s="84" t="s">
        <v>1063</v>
      </c>
      <c r="H224" s="84" t="s">
        <v>253</v>
      </c>
      <c r="K224" s="84">
        <v>0.24</v>
      </c>
      <c r="L224" s="84">
        <v>0.314</v>
      </c>
      <c r="M224" s="84">
        <v>22</v>
      </c>
      <c r="N224" s="84" t="s">
        <v>1064</v>
      </c>
      <c r="O224" s="84">
        <v>42</v>
      </c>
      <c r="P224" s="84">
        <v>149</v>
      </c>
      <c r="Q224" s="84">
        <v>139</v>
      </c>
      <c r="R224" s="84">
        <v>17</v>
      </c>
      <c r="S224" s="84">
        <v>36</v>
      </c>
      <c r="T224" s="84">
        <v>5</v>
      </c>
      <c r="U224" s="84">
        <v>0</v>
      </c>
      <c r="V224" s="84">
        <v>6</v>
      </c>
      <c r="W224" s="84">
        <v>19</v>
      </c>
      <c r="X224" s="84">
        <v>1</v>
      </c>
      <c r="Y224" s="84">
        <v>0</v>
      </c>
      <c r="Z224" s="84">
        <v>9</v>
      </c>
      <c r="AA224" s="84">
        <v>34</v>
      </c>
      <c r="AB224" s="84">
        <v>0</v>
      </c>
      <c r="AC224" s="84">
        <v>1</v>
      </c>
      <c r="AD224" s="84">
        <v>0</v>
      </c>
      <c r="AE224" s="84">
        <v>1</v>
      </c>
      <c r="AF224" s="84">
        <v>2</v>
      </c>
      <c r="AG224" s="200">
        <v>0.25700000000000001</v>
      </c>
      <c r="AH224" s="200">
        <v>0.30199999999999999</v>
      </c>
      <c r="AI224" s="200">
        <v>0.437</v>
      </c>
      <c r="AJ224" s="84">
        <v>0.31900000000000001</v>
      </c>
      <c r="AK224" s="84">
        <v>48</v>
      </c>
      <c r="AL224" s="84">
        <v>20</v>
      </c>
      <c r="AM224" s="84">
        <v>20</v>
      </c>
      <c r="AN224" s="198">
        <v>5</v>
      </c>
      <c r="AO224" s="198">
        <v>5</v>
      </c>
      <c r="AP224" s="84">
        <v>1</v>
      </c>
      <c r="AQ224" s="84">
        <v>44</v>
      </c>
      <c r="AR224" s="84">
        <v>337</v>
      </c>
      <c r="AS224" s="84">
        <v>21</v>
      </c>
      <c r="AT224" s="84" t="s">
        <v>1075</v>
      </c>
      <c r="AU224" s="84">
        <v>-0.13</v>
      </c>
      <c r="AV224" s="84">
        <v>-6</v>
      </c>
      <c r="AW224" s="84" t="s">
        <v>1065</v>
      </c>
      <c r="AX224" s="84">
        <v>32</v>
      </c>
      <c r="AY224" s="200">
        <v>0.34399999999999997</v>
      </c>
      <c r="AZ224" s="200">
        <v>0.34399999999999997</v>
      </c>
      <c r="BA224" s="200">
        <v>0.75</v>
      </c>
      <c r="BB224" s="200">
        <v>0.45100000000000001</v>
      </c>
      <c r="BC224" s="84">
        <v>14</v>
      </c>
      <c r="BD224" s="84">
        <v>27</v>
      </c>
      <c r="BE224" s="84" t="s">
        <v>6509</v>
      </c>
      <c r="BF224" s="84">
        <v>570799</v>
      </c>
      <c r="BG224" s="84" t="s">
        <v>816</v>
      </c>
      <c r="BH224" s="84" t="s">
        <v>4218</v>
      </c>
      <c r="BI224" s="84" t="s">
        <v>3171</v>
      </c>
      <c r="BJ224" s="84" t="s">
        <v>4180</v>
      </c>
      <c r="BK224" s="84" t="s">
        <v>2808</v>
      </c>
    </row>
    <row r="225" spans="1:63" s="84" customFormat="1" x14ac:dyDescent="0.3">
      <c r="A225" s="84" t="s">
        <v>329</v>
      </c>
      <c r="B225" s="84" t="s">
        <v>6513</v>
      </c>
      <c r="C225" s="84" t="s">
        <v>1103</v>
      </c>
      <c r="D225" s="84">
        <v>2018</v>
      </c>
      <c r="E225" s="84">
        <v>23</v>
      </c>
      <c r="F225" s="195" t="s">
        <v>1101</v>
      </c>
      <c r="G225" s="84" t="s">
        <v>1063</v>
      </c>
      <c r="H225" s="84" t="s">
        <v>253</v>
      </c>
      <c r="K225" s="84">
        <v>0.5</v>
      </c>
      <c r="L225" s="84">
        <v>0.314</v>
      </c>
      <c r="M225" s="84">
        <v>22</v>
      </c>
      <c r="N225" s="84" t="s">
        <v>1064</v>
      </c>
      <c r="O225" s="84">
        <v>72</v>
      </c>
      <c r="P225" s="84">
        <v>216</v>
      </c>
      <c r="Q225" s="84">
        <v>189</v>
      </c>
      <c r="R225" s="84">
        <v>25</v>
      </c>
      <c r="S225" s="84">
        <v>41</v>
      </c>
      <c r="T225" s="84">
        <v>9</v>
      </c>
      <c r="U225" s="84">
        <v>1</v>
      </c>
      <c r="V225" s="84">
        <v>5</v>
      </c>
      <c r="W225" s="84">
        <v>23</v>
      </c>
      <c r="X225" s="84">
        <v>2</v>
      </c>
      <c r="Y225" s="84">
        <v>0</v>
      </c>
      <c r="Z225" s="84">
        <v>23</v>
      </c>
      <c r="AA225" s="84">
        <v>48</v>
      </c>
      <c r="AB225" s="84">
        <v>1</v>
      </c>
      <c r="AC225" s="84">
        <v>1</v>
      </c>
      <c r="AD225" s="84">
        <v>0</v>
      </c>
      <c r="AE225" s="84">
        <v>3</v>
      </c>
      <c r="AF225" s="84">
        <v>5</v>
      </c>
      <c r="AG225" s="200">
        <v>0.216</v>
      </c>
      <c r="AH225" s="200">
        <v>0.30299999999999999</v>
      </c>
      <c r="AI225" s="200">
        <v>0.35499999999999998</v>
      </c>
      <c r="AJ225" s="84">
        <v>0.29399999999999998</v>
      </c>
      <c r="AK225" s="84">
        <v>64</v>
      </c>
      <c r="AL225" s="84">
        <v>19</v>
      </c>
      <c r="AM225" s="84">
        <v>19</v>
      </c>
      <c r="AN225" s="198">
        <v>4</v>
      </c>
      <c r="AO225" s="198">
        <v>4</v>
      </c>
      <c r="AP225" s="84">
        <v>-4</v>
      </c>
      <c r="AQ225" s="84">
        <v>45</v>
      </c>
      <c r="AR225" s="84">
        <v>348</v>
      </c>
      <c r="AS225" s="84">
        <v>22</v>
      </c>
      <c r="AT225" s="84" t="s">
        <v>1075</v>
      </c>
      <c r="AU225" s="84">
        <v>0.03</v>
      </c>
      <c r="AV225" s="84">
        <v>7</v>
      </c>
      <c r="AW225" s="84" t="s">
        <v>1076</v>
      </c>
      <c r="AX225" s="84">
        <v>173</v>
      </c>
      <c r="AY225" s="200">
        <v>0.193</v>
      </c>
      <c r="AZ225" s="200">
        <v>0.28299999999999997</v>
      </c>
      <c r="BA225" s="200">
        <v>0.307</v>
      </c>
      <c r="BB225" s="200">
        <v>0.26800000000000002</v>
      </c>
      <c r="BC225" s="84">
        <v>46</v>
      </c>
      <c r="BD225" s="84">
        <v>12</v>
      </c>
      <c r="BE225" s="84" t="s">
        <v>6514</v>
      </c>
      <c r="BF225" s="84">
        <v>547004</v>
      </c>
      <c r="BG225" s="84" t="s">
        <v>2908</v>
      </c>
      <c r="BH225" s="84" t="s">
        <v>6362</v>
      </c>
      <c r="BI225" s="84" t="s">
        <v>5060</v>
      </c>
      <c r="BJ225" s="84" t="s">
        <v>6361</v>
      </c>
      <c r="BK225" s="84" t="s">
        <v>7232</v>
      </c>
    </row>
    <row r="226" spans="1:63" s="84" customFormat="1" x14ac:dyDescent="0.3">
      <c r="A226" s="84" t="s">
        <v>6515</v>
      </c>
      <c r="B226" s="84" t="s">
        <v>6516</v>
      </c>
      <c r="C226" s="84" t="s">
        <v>1065</v>
      </c>
      <c r="D226" s="84">
        <v>2018</v>
      </c>
      <c r="E226" s="84">
        <v>25</v>
      </c>
      <c r="F226" s="195"/>
      <c r="G226" s="84" t="s">
        <v>1063</v>
      </c>
      <c r="H226" s="84" t="s">
        <v>253</v>
      </c>
      <c r="K226" s="84">
        <v>0.28000000000000003</v>
      </c>
      <c r="L226" s="84">
        <v>0.314</v>
      </c>
      <c r="M226" s="84">
        <v>22</v>
      </c>
      <c r="N226" s="84" t="s">
        <v>1064</v>
      </c>
      <c r="O226" s="84">
        <v>54</v>
      </c>
      <c r="P226" s="84">
        <v>166</v>
      </c>
      <c r="Q226" s="84">
        <v>149</v>
      </c>
      <c r="R226" s="84">
        <v>17</v>
      </c>
      <c r="S226" s="84">
        <v>37</v>
      </c>
      <c r="T226" s="84">
        <v>7</v>
      </c>
      <c r="U226" s="84">
        <v>0</v>
      </c>
      <c r="V226" s="84">
        <v>3</v>
      </c>
      <c r="W226" s="84">
        <v>14</v>
      </c>
      <c r="X226" s="84">
        <v>1</v>
      </c>
      <c r="Y226" s="84">
        <v>0</v>
      </c>
      <c r="Z226" s="84">
        <v>15</v>
      </c>
      <c r="AA226" s="84">
        <v>35</v>
      </c>
      <c r="AB226" s="84">
        <v>0</v>
      </c>
      <c r="AC226" s="84">
        <v>2</v>
      </c>
      <c r="AD226" s="84">
        <v>0</v>
      </c>
      <c r="AE226" s="84">
        <v>1</v>
      </c>
      <c r="AF226" s="84">
        <v>2</v>
      </c>
      <c r="AG226" s="200">
        <v>0.247</v>
      </c>
      <c r="AH226" s="200">
        <v>0.32400000000000001</v>
      </c>
      <c r="AI226" s="200">
        <v>0.36</v>
      </c>
      <c r="AJ226" s="84">
        <v>0.307</v>
      </c>
      <c r="AK226" s="84">
        <v>51</v>
      </c>
      <c r="AL226" s="84">
        <v>19</v>
      </c>
      <c r="AM226" s="84">
        <v>19</v>
      </c>
      <c r="AN226" s="198">
        <v>3</v>
      </c>
      <c r="AO226" s="198">
        <v>3</v>
      </c>
      <c r="AP226" s="84">
        <v>-1</v>
      </c>
      <c r="AQ226" s="84">
        <v>46</v>
      </c>
      <c r="AR226" s="84">
        <v>356</v>
      </c>
      <c r="AS226" s="84">
        <v>23</v>
      </c>
      <c r="AT226" s="84" t="s">
        <v>1075</v>
      </c>
      <c r="AU226" s="84">
        <v>-0.04</v>
      </c>
      <c r="AV226" s="84">
        <v>7</v>
      </c>
      <c r="AW226" s="84" t="s">
        <v>1065</v>
      </c>
      <c r="AX226" s="84">
        <v>38</v>
      </c>
      <c r="AY226" s="200">
        <v>0.30299999999999999</v>
      </c>
      <c r="AZ226" s="200">
        <v>0.39500000000000002</v>
      </c>
      <c r="BA226" s="200">
        <v>0.36399999999999999</v>
      </c>
      <c r="BB226" s="200">
        <v>0.35</v>
      </c>
      <c r="BC226" s="84">
        <v>13</v>
      </c>
      <c r="BD226" s="84">
        <v>12</v>
      </c>
      <c r="BE226" s="84" t="s">
        <v>6517</v>
      </c>
      <c r="BF226" s="84">
        <v>595943</v>
      </c>
      <c r="BG226" s="84" t="s">
        <v>2890</v>
      </c>
      <c r="BH226" s="84" t="s">
        <v>6466</v>
      </c>
      <c r="BI226" s="84" t="s">
        <v>6479</v>
      </c>
      <c r="BJ226" s="84" t="s">
        <v>6465</v>
      </c>
      <c r="BK226" s="84" t="s">
        <v>2467</v>
      </c>
    </row>
    <row r="227" spans="1:63" s="84" customFormat="1" x14ac:dyDescent="0.3">
      <c r="A227" s="84" t="s">
        <v>13</v>
      </c>
      <c r="B227" s="84" t="s">
        <v>30</v>
      </c>
      <c r="C227" s="84" t="s">
        <v>1065</v>
      </c>
      <c r="D227" s="84">
        <v>2018</v>
      </c>
      <c r="E227" s="84">
        <v>24</v>
      </c>
      <c r="F227" s="195" t="s">
        <v>1062</v>
      </c>
      <c r="G227" s="84" t="s">
        <v>1063</v>
      </c>
      <c r="H227" s="84" t="s">
        <v>253</v>
      </c>
      <c r="K227" s="84">
        <v>0.49</v>
      </c>
      <c r="L227" s="84">
        <v>0.314</v>
      </c>
      <c r="M227" s="84">
        <v>22</v>
      </c>
      <c r="N227" s="84" t="s">
        <v>1064</v>
      </c>
      <c r="O227" s="84">
        <v>51</v>
      </c>
      <c r="P227" s="84">
        <v>191</v>
      </c>
      <c r="Q227" s="84">
        <v>171</v>
      </c>
      <c r="R227" s="84">
        <v>21</v>
      </c>
      <c r="S227" s="84">
        <v>41</v>
      </c>
      <c r="T227" s="84">
        <v>11</v>
      </c>
      <c r="U227" s="84">
        <v>1</v>
      </c>
      <c r="V227" s="84">
        <v>2</v>
      </c>
      <c r="W227" s="84">
        <v>17</v>
      </c>
      <c r="X227" s="84">
        <v>1</v>
      </c>
      <c r="Y227" s="84">
        <v>0</v>
      </c>
      <c r="Z227" s="84">
        <v>18</v>
      </c>
      <c r="AA227" s="84">
        <v>46</v>
      </c>
      <c r="AB227" s="84">
        <v>0</v>
      </c>
      <c r="AC227" s="84">
        <v>1</v>
      </c>
      <c r="AD227" s="84">
        <v>0</v>
      </c>
      <c r="AE227" s="84">
        <v>2</v>
      </c>
      <c r="AF227" s="84">
        <v>3</v>
      </c>
      <c r="AG227" s="200">
        <v>0.23499999999999999</v>
      </c>
      <c r="AH227" s="200">
        <v>0.311</v>
      </c>
      <c r="AI227" s="200">
        <v>0.36</v>
      </c>
      <c r="AJ227" s="84">
        <v>0.3</v>
      </c>
      <c r="AK227" s="84">
        <v>57</v>
      </c>
      <c r="AL227" s="84">
        <v>19</v>
      </c>
      <c r="AM227" s="84">
        <v>19</v>
      </c>
      <c r="AN227" s="198">
        <v>3</v>
      </c>
      <c r="AO227" s="198">
        <v>3</v>
      </c>
      <c r="AP227" s="84">
        <v>-3</v>
      </c>
      <c r="AQ227" s="84">
        <v>47</v>
      </c>
      <c r="AR227" s="84">
        <v>361</v>
      </c>
      <c r="AS227" s="84">
        <v>24</v>
      </c>
      <c r="AT227" s="84" t="s">
        <v>1075</v>
      </c>
      <c r="AU227" s="84">
        <v>-0.02</v>
      </c>
      <c r="AV227" s="84">
        <v>4</v>
      </c>
      <c r="AW227" s="84" t="s">
        <v>1065</v>
      </c>
      <c r="AX227" s="84">
        <v>95</v>
      </c>
      <c r="AY227" s="200">
        <v>0.26200000000000001</v>
      </c>
      <c r="AZ227" s="200">
        <v>0.33700000000000002</v>
      </c>
      <c r="BA227" s="200">
        <v>0.36899999999999999</v>
      </c>
      <c r="BB227" s="200">
        <v>0.316</v>
      </c>
      <c r="BC227" s="84">
        <v>30</v>
      </c>
      <c r="BD227" s="84">
        <v>15</v>
      </c>
      <c r="BE227" s="84" t="s">
        <v>6518</v>
      </c>
      <c r="BF227" s="84">
        <v>605119</v>
      </c>
      <c r="BG227" s="84" t="s">
        <v>2871</v>
      </c>
      <c r="BH227" s="84" t="s">
        <v>4834</v>
      </c>
      <c r="BI227" s="84" t="s">
        <v>2664</v>
      </c>
      <c r="BJ227" s="84" t="s">
        <v>5120</v>
      </c>
      <c r="BK227" s="84" t="s">
        <v>2467</v>
      </c>
    </row>
    <row r="228" spans="1:63" s="84" customFormat="1" x14ac:dyDescent="0.3">
      <c r="A228" s="84" t="s">
        <v>305</v>
      </c>
      <c r="B228" s="84" t="s">
        <v>304</v>
      </c>
      <c r="C228" s="84" t="s">
        <v>1103</v>
      </c>
      <c r="D228" s="84">
        <v>2018</v>
      </c>
      <c r="E228" s="84">
        <v>31</v>
      </c>
      <c r="F228" s="195" t="s">
        <v>1104</v>
      </c>
      <c r="G228" s="84" t="s">
        <v>1063</v>
      </c>
      <c r="H228" s="84" t="s">
        <v>253</v>
      </c>
      <c r="K228" s="84">
        <v>0.71</v>
      </c>
      <c r="L228" s="84">
        <v>0.314</v>
      </c>
      <c r="M228" s="84">
        <v>22</v>
      </c>
      <c r="N228" s="84" t="s">
        <v>1064</v>
      </c>
      <c r="O228" s="84">
        <v>58</v>
      </c>
      <c r="P228" s="84">
        <v>213</v>
      </c>
      <c r="Q228" s="84">
        <v>197</v>
      </c>
      <c r="R228" s="84">
        <v>21</v>
      </c>
      <c r="S228" s="84">
        <v>46</v>
      </c>
      <c r="T228" s="84">
        <v>9</v>
      </c>
      <c r="U228" s="84">
        <v>0</v>
      </c>
      <c r="V228" s="84">
        <v>6</v>
      </c>
      <c r="W228" s="84">
        <v>23</v>
      </c>
      <c r="X228" s="84">
        <v>0</v>
      </c>
      <c r="Y228" s="84">
        <v>1</v>
      </c>
      <c r="Z228" s="84">
        <v>12</v>
      </c>
      <c r="AA228" s="84">
        <v>38</v>
      </c>
      <c r="AB228" s="84">
        <v>0</v>
      </c>
      <c r="AC228" s="84">
        <v>2</v>
      </c>
      <c r="AD228" s="84">
        <v>0</v>
      </c>
      <c r="AE228" s="84">
        <v>2</v>
      </c>
      <c r="AF228" s="84">
        <v>7</v>
      </c>
      <c r="AG228" s="200">
        <v>0.23300000000000001</v>
      </c>
      <c r="AH228" s="200">
        <v>0.28100000000000003</v>
      </c>
      <c r="AI228" s="200">
        <v>0.36899999999999999</v>
      </c>
      <c r="AJ228" s="84">
        <v>0.28499999999999998</v>
      </c>
      <c r="AK228" s="84">
        <v>61</v>
      </c>
      <c r="AL228" s="84">
        <v>17</v>
      </c>
      <c r="AM228" s="84">
        <v>17</v>
      </c>
      <c r="AN228" s="198">
        <v>4</v>
      </c>
      <c r="AO228" s="198">
        <v>4</v>
      </c>
      <c r="AP228" s="84">
        <v>-6</v>
      </c>
      <c r="AQ228" s="84">
        <v>49</v>
      </c>
      <c r="AR228" s="84">
        <v>393</v>
      </c>
      <c r="AS228" s="84">
        <v>25</v>
      </c>
      <c r="AT228" s="84" t="s">
        <v>1075</v>
      </c>
      <c r="AU228" s="84">
        <v>0.01</v>
      </c>
      <c r="AV228" s="84">
        <v>-1</v>
      </c>
      <c r="AW228" s="84" t="s">
        <v>1065</v>
      </c>
      <c r="AX228" s="84">
        <v>279</v>
      </c>
      <c r="AY228" s="200">
        <v>0.22</v>
      </c>
      <c r="AZ228" s="200">
        <v>0.26500000000000001</v>
      </c>
      <c r="BA228" s="200">
        <v>0.36699999999999999</v>
      </c>
      <c r="BB228" s="200">
        <v>0.27500000000000002</v>
      </c>
      <c r="BC228" s="84">
        <v>77</v>
      </c>
      <c r="BD228" s="84">
        <v>18</v>
      </c>
      <c r="BE228" s="84" t="s">
        <v>1311</v>
      </c>
      <c r="BF228" s="84">
        <v>467055</v>
      </c>
      <c r="BG228" s="84" t="s">
        <v>5181</v>
      </c>
      <c r="BH228" s="84" t="s">
        <v>3188</v>
      </c>
      <c r="BI228" s="84" t="s">
        <v>1298</v>
      </c>
      <c r="BJ228" s="84" t="s">
        <v>4209</v>
      </c>
      <c r="BK228" s="84" t="s">
        <v>6582</v>
      </c>
    </row>
    <row r="229" spans="1:63" s="84" customFormat="1" x14ac:dyDescent="0.3">
      <c r="A229" s="84" t="s">
        <v>4625</v>
      </c>
      <c r="B229" s="84" t="s">
        <v>4311</v>
      </c>
      <c r="C229" s="84" t="s">
        <v>1103</v>
      </c>
      <c r="D229" s="84">
        <v>2018</v>
      </c>
      <c r="E229" s="84">
        <v>25</v>
      </c>
      <c r="F229" s="195" t="s">
        <v>1106</v>
      </c>
      <c r="G229" s="84" t="s">
        <v>1063</v>
      </c>
      <c r="H229" s="84" t="s">
        <v>253</v>
      </c>
      <c r="K229" s="84">
        <v>0.15</v>
      </c>
      <c r="L229" s="84">
        <v>0.33</v>
      </c>
      <c r="M229" s="84">
        <v>31</v>
      </c>
      <c r="N229" s="84" t="s">
        <v>1064</v>
      </c>
      <c r="O229" s="84">
        <v>47</v>
      </c>
      <c r="P229" s="84">
        <v>146</v>
      </c>
      <c r="Q229" s="84">
        <v>132</v>
      </c>
      <c r="R229" s="84">
        <v>17</v>
      </c>
      <c r="S229" s="84">
        <v>31</v>
      </c>
      <c r="T229" s="84">
        <v>6</v>
      </c>
      <c r="U229" s="84">
        <v>1</v>
      </c>
      <c r="V229" s="84">
        <v>4</v>
      </c>
      <c r="W229" s="84">
        <v>16</v>
      </c>
      <c r="X229" s="84">
        <v>2</v>
      </c>
      <c r="Y229" s="84">
        <v>1</v>
      </c>
      <c r="Z229" s="84">
        <v>11</v>
      </c>
      <c r="AA229" s="84">
        <v>31</v>
      </c>
      <c r="AB229" s="84">
        <v>0</v>
      </c>
      <c r="AC229" s="84">
        <v>2</v>
      </c>
      <c r="AD229" s="84">
        <v>0</v>
      </c>
      <c r="AE229" s="84">
        <v>1</v>
      </c>
      <c r="AF229" s="84">
        <v>4</v>
      </c>
      <c r="AG229" s="200">
        <v>0.23699999999999999</v>
      </c>
      <c r="AH229" s="200">
        <v>0.30299999999999999</v>
      </c>
      <c r="AI229" s="200">
        <v>0.38700000000000001</v>
      </c>
      <c r="AJ229" s="84">
        <v>0.30399999999999999</v>
      </c>
      <c r="AK229" s="84">
        <v>44</v>
      </c>
      <c r="AL229" s="84">
        <v>17</v>
      </c>
      <c r="AM229" s="84">
        <v>15</v>
      </c>
      <c r="AN229" s="198">
        <v>4</v>
      </c>
      <c r="AO229" s="198">
        <v>4</v>
      </c>
      <c r="AP229" s="84">
        <v>-4</v>
      </c>
      <c r="AQ229" s="84">
        <v>50</v>
      </c>
      <c r="AR229" s="84">
        <v>421</v>
      </c>
      <c r="AS229" s="84">
        <v>26</v>
      </c>
      <c r="AT229" s="84" t="s">
        <v>1075</v>
      </c>
      <c r="AU229" s="84">
        <v>-0.2</v>
      </c>
      <c r="AV229" s="84">
        <v>-4</v>
      </c>
      <c r="AW229" s="84" t="s">
        <v>1065</v>
      </c>
      <c r="AX229" s="84">
        <v>12</v>
      </c>
      <c r="AY229" s="200">
        <v>0.36399999999999999</v>
      </c>
      <c r="AZ229" s="200">
        <v>0.41699999999999998</v>
      </c>
      <c r="BA229" s="200">
        <v>0.81799999999999995</v>
      </c>
      <c r="BB229" s="200">
        <v>0.503</v>
      </c>
      <c r="BC229" s="84">
        <v>6</v>
      </c>
      <c r="BD229" s="84">
        <v>21</v>
      </c>
      <c r="BE229" s="84" t="s">
        <v>5205</v>
      </c>
      <c r="BF229" s="84">
        <v>592567</v>
      </c>
      <c r="BG229" s="84" t="s">
        <v>2871</v>
      </c>
      <c r="BH229" s="84" t="s">
        <v>6374</v>
      </c>
      <c r="BI229" s="84" t="s">
        <v>6376</v>
      </c>
      <c r="BJ229" s="84" t="s">
        <v>6350</v>
      </c>
      <c r="BK229" s="84" t="s">
        <v>2467</v>
      </c>
    </row>
    <row r="230" spans="1:63" s="84" customFormat="1" x14ac:dyDescent="0.3">
      <c r="A230" s="84" t="s">
        <v>28</v>
      </c>
      <c r="B230" s="84" t="s">
        <v>228</v>
      </c>
      <c r="C230" s="84" t="s">
        <v>1061</v>
      </c>
      <c r="D230" s="84">
        <v>2018</v>
      </c>
      <c r="E230" s="84">
        <v>34</v>
      </c>
      <c r="F230" s="195"/>
      <c r="G230" s="84" t="s">
        <v>1063</v>
      </c>
      <c r="H230" s="84" t="s">
        <v>253</v>
      </c>
      <c r="K230" s="84">
        <v>0.66</v>
      </c>
      <c r="L230" s="84">
        <v>0.314</v>
      </c>
      <c r="M230" s="84">
        <v>22</v>
      </c>
      <c r="N230" s="84" t="s">
        <v>1064</v>
      </c>
      <c r="O230" s="84">
        <v>60</v>
      </c>
      <c r="P230" s="84">
        <v>147</v>
      </c>
      <c r="Q230" s="84">
        <v>132</v>
      </c>
      <c r="R230" s="84">
        <v>16</v>
      </c>
      <c r="S230" s="84">
        <v>30</v>
      </c>
      <c r="T230" s="84">
        <v>6</v>
      </c>
      <c r="U230" s="84">
        <v>0</v>
      </c>
      <c r="V230" s="84">
        <v>3</v>
      </c>
      <c r="W230" s="84">
        <v>14</v>
      </c>
      <c r="X230" s="84">
        <v>1</v>
      </c>
      <c r="Y230" s="84">
        <v>1</v>
      </c>
      <c r="Z230" s="84">
        <v>12</v>
      </c>
      <c r="AA230" s="84">
        <v>30</v>
      </c>
      <c r="AB230" s="84">
        <v>0</v>
      </c>
      <c r="AC230" s="84">
        <v>2</v>
      </c>
      <c r="AD230" s="84">
        <v>1</v>
      </c>
      <c r="AE230" s="84">
        <v>1</v>
      </c>
      <c r="AF230" s="84">
        <v>4</v>
      </c>
      <c r="AG230" s="200">
        <v>0.22900000000000001</v>
      </c>
      <c r="AH230" s="200">
        <v>0.29899999999999999</v>
      </c>
      <c r="AI230" s="200">
        <v>0.36199999999999999</v>
      </c>
      <c r="AJ230" s="84">
        <v>0.29399999999999998</v>
      </c>
      <c r="AK230" s="84">
        <v>43</v>
      </c>
      <c r="AL230" s="84">
        <v>15</v>
      </c>
      <c r="AM230" s="84">
        <v>15</v>
      </c>
      <c r="AN230" s="198">
        <v>3</v>
      </c>
      <c r="AO230" s="198">
        <v>3</v>
      </c>
      <c r="AP230" s="84">
        <v>-3</v>
      </c>
      <c r="AQ230" s="84">
        <v>52</v>
      </c>
      <c r="AR230" s="84">
        <v>425</v>
      </c>
      <c r="AS230" s="84">
        <v>27</v>
      </c>
      <c r="AT230" s="84" t="s">
        <v>1075</v>
      </c>
      <c r="AU230" s="84">
        <v>0.05</v>
      </c>
      <c r="AV230" s="84">
        <v>7</v>
      </c>
      <c r="AW230" s="84" t="s">
        <v>1065</v>
      </c>
      <c r="AX230" s="84">
        <v>144</v>
      </c>
      <c r="AY230" s="200">
        <v>0.192</v>
      </c>
      <c r="AZ230" s="200">
        <v>0.25700000000000001</v>
      </c>
      <c r="BA230" s="200">
        <v>0.29199999999999998</v>
      </c>
      <c r="BB230" s="200">
        <v>0.248</v>
      </c>
      <c r="BC230" s="84">
        <v>36</v>
      </c>
      <c r="BD230" s="84">
        <v>8</v>
      </c>
      <c r="BE230" s="84" t="s">
        <v>3175</v>
      </c>
      <c r="BF230" s="84">
        <v>433217</v>
      </c>
      <c r="BG230" s="84" t="s">
        <v>771</v>
      </c>
      <c r="BH230" s="84" t="s">
        <v>4812</v>
      </c>
      <c r="BI230" s="84" t="s">
        <v>1298</v>
      </c>
      <c r="BJ230" s="84" t="s">
        <v>4806</v>
      </c>
      <c r="BK230" s="84" t="s">
        <v>2896</v>
      </c>
    </row>
    <row r="231" spans="1:63" s="84" customFormat="1" x14ac:dyDescent="0.3">
      <c r="A231" s="84" t="s">
        <v>312</v>
      </c>
      <c r="B231" s="84" t="s">
        <v>311</v>
      </c>
      <c r="C231" s="84" t="s">
        <v>1103</v>
      </c>
      <c r="D231" s="84">
        <v>2018</v>
      </c>
      <c r="E231" s="84">
        <v>30</v>
      </c>
      <c r="F231" s="195"/>
      <c r="G231" s="84" t="s">
        <v>1063</v>
      </c>
      <c r="H231" s="84" t="s">
        <v>253</v>
      </c>
      <c r="K231" s="84">
        <v>0.63</v>
      </c>
      <c r="L231" s="84">
        <v>0.23699999999999999</v>
      </c>
      <c r="M231" s="84">
        <v>4</v>
      </c>
      <c r="N231" s="84" t="s">
        <v>1064</v>
      </c>
      <c r="O231" s="84">
        <v>59</v>
      </c>
      <c r="P231" s="84">
        <v>146</v>
      </c>
      <c r="Q231" s="84">
        <v>136</v>
      </c>
      <c r="R231" s="84">
        <v>14</v>
      </c>
      <c r="S231" s="84">
        <v>31</v>
      </c>
      <c r="T231" s="84">
        <v>6</v>
      </c>
      <c r="U231" s="84">
        <v>1</v>
      </c>
      <c r="V231" s="84">
        <v>3</v>
      </c>
      <c r="W231" s="84">
        <v>15</v>
      </c>
      <c r="X231" s="84">
        <v>1</v>
      </c>
      <c r="Y231" s="84">
        <v>1</v>
      </c>
      <c r="Z231" s="84">
        <v>8</v>
      </c>
      <c r="AA231" s="84">
        <v>26</v>
      </c>
      <c r="AB231" s="84">
        <v>1</v>
      </c>
      <c r="AC231" s="84">
        <v>1</v>
      </c>
      <c r="AD231" s="84">
        <v>0</v>
      </c>
      <c r="AE231" s="84">
        <v>1</v>
      </c>
      <c r="AF231" s="84">
        <v>3</v>
      </c>
      <c r="AG231" s="200">
        <v>0.22800000000000001</v>
      </c>
      <c r="AH231" s="200">
        <v>0.27200000000000002</v>
      </c>
      <c r="AI231" s="200">
        <v>0.36599999999999999</v>
      </c>
      <c r="AJ231" s="84">
        <v>0.27900000000000003</v>
      </c>
      <c r="AK231" s="84">
        <v>41</v>
      </c>
      <c r="AL231" s="84">
        <v>12</v>
      </c>
      <c r="AM231" s="84">
        <v>12</v>
      </c>
      <c r="AN231" s="198">
        <v>3</v>
      </c>
      <c r="AO231" s="198">
        <v>3</v>
      </c>
      <c r="AP231" s="84">
        <v>-5</v>
      </c>
      <c r="AQ231" s="84">
        <v>53</v>
      </c>
      <c r="AR231" s="84">
        <v>465</v>
      </c>
      <c r="AS231" s="84">
        <v>28</v>
      </c>
      <c r="AT231" s="84" t="s">
        <v>1075</v>
      </c>
      <c r="AU231" s="84">
        <v>0.05</v>
      </c>
      <c r="AV231" s="84">
        <v>8</v>
      </c>
      <c r="AW231" s="84" t="s">
        <v>1065</v>
      </c>
      <c r="AX231" s="84">
        <v>87</v>
      </c>
      <c r="AY231" s="200">
        <v>0.16300000000000001</v>
      </c>
      <c r="AZ231" s="200">
        <v>0.218</v>
      </c>
      <c r="BA231" s="200">
        <v>0.28799999999999998</v>
      </c>
      <c r="BB231" s="200">
        <v>0.224</v>
      </c>
      <c r="BC231" s="84">
        <v>20</v>
      </c>
      <c r="BD231" s="84">
        <v>4</v>
      </c>
      <c r="BE231" s="84" t="s">
        <v>1323</v>
      </c>
      <c r="BF231" s="84">
        <v>543216</v>
      </c>
      <c r="BG231" s="84" t="s">
        <v>808</v>
      </c>
      <c r="BH231" s="84" t="s">
        <v>6519</v>
      </c>
      <c r="BI231" s="84" t="s">
        <v>5054</v>
      </c>
      <c r="BJ231" s="84" t="s">
        <v>1188</v>
      </c>
      <c r="BK231" s="84" t="s">
        <v>6916</v>
      </c>
    </row>
    <row r="232" spans="1:63" s="84" customFormat="1" x14ac:dyDescent="0.3">
      <c r="A232" s="84" t="s">
        <v>444</v>
      </c>
      <c r="B232" s="84" t="s">
        <v>443</v>
      </c>
      <c r="C232" s="84" t="s">
        <v>1065</v>
      </c>
      <c r="D232" s="84">
        <v>2018</v>
      </c>
      <c r="E232" s="84">
        <v>36</v>
      </c>
      <c r="F232" s="195"/>
      <c r="G232" s="84" t="s">
        <v>1063</v>
      </c>
      <c r="H232" s="84" t="s">
        <v>253</v>
      </c>
      <c r="K232" s="84">
        <v>0.74</v>
      </c>
      <c r="L232" s="84">
        <v>0.314</v>
      </c>
      <c r="M232" s="84">
        <v>22</v>
      </c>
      <c r="N232" s="84" t="s">
        <v>1064</v>
      </c>
      <c r="O232" s="84">
        <v>25</v>
      </c>
      <c r="P232" s="84">
        <v>106</v>
      </c>
      <c r="Q232" s="84">
        <v>96</v>
      </c>
      <c r="R232" s="84">
        <v>11</v>
      </c>
      <c r="S232" s="84">
        <v>23</v>
      </c>
      <c r="T232" s="84">
        <v>3</v>
      </c>
      <c r="U232" s="84">
        <v>0</v>
      </c>
      <c r="V232" s="84">
        <v>2</v>
      </c>
      <c r="W232" s="84">
        <v>10</v>
      </c>
      <c r="X232" s="84">
        <v>1</v>
      </c>
      <c r="Y232" s="84">
        <v>0</v>
      </c>
      <c r="Z232" s="84">
        <v>9</v>
      </c>
      <c r="AA232" s="84">
        <v>19</v>
      </c>
      <c r="AB232" s="84">
        <v>0</v>
      </c>
      <c r="AC232" s="84">
        <v>1</v>
      </c>
      <c r="AD232" s="84">
        <v>0</v>
      </c>
      <c r="AE232" s="84">
        <v>1</v>
      </c>
      <c r="AF232" s="84">
        <v>3</v>
      </c>
      <c r="AG232" s="200">
        <v>0.23899999999999999</v>
      </c>
      <c r="AH232" s="200">
        <v>0.30599999999999999</v>
      </c>
      <c r="AI232" s="200">
        <v>0.34300000000000003</v>
      </c>
      <c r="AJ232" s="84">
        <v>0.29199999999999998</v>
      </c>
      <c r="AK232" s="84">
        <v>31</v>
      </c>
      <c r="AL232" s="84">
        <v>12</v>
      </c>
      <c r="AM232" s="84">
        <v>12</v>
      </c>
      <c r="AN232" s="198">
        <v>2</v>
      </c>
      <c r="AO232" s="198">
        <v>2</v>
      </c>
      <c r="AP232" s="84">
        <v>-2</v>
      </c>
      <c r="AQ232" s="84">
        <v>55</v>
      </c>
      <c r="AR232" s="84">
        <v>474</v>
      </c>
      <c r="AS232" s="84">
        <v>29</v>
      </c>
      <c r="AT232" s="84" t="s">
        <v>1075</v>
      </c>
      <c r="AU232" s="84">
        <v>7.0000000000000007E-2</v>
      </c>
      <c r="AV232" s="84">
        <v>9</v>
      </c>
      <c r="AW232" s="84" t="s">
        <v>1065</v>
      </c>
      <c r="AX232" s="84">
        <v>58</v>
      </c>
      <c r="AY232" s="200">
        <v>0.20399999999999999</v>
      </c>
      <c r="AZ232" s="200">
        <v>0.25900000000000001</v>
      </c>
      <c r="BA232" s="200">
        <v>0.20399999999999999</v>
      </c>
      <c r="BB232" s="200">
        <v>0.22</v>
      </c>
      <c r="BC232" s="84">
        <v>13</v>
      </c>
      <c r="BD232" s="84">
        <v>3</v>
      </c>
      <c r="BE232" s="84" t="s">
        <v>1382</v>
      </c>
      <c r="BF232" s="84">
        <v>425509</v>
      </c>
      <c r="BG232" s="84" t="s">
        <v>810</v>
      </c>
      <c r="BH232" s="84" t="s">
        <v>1249</v>
      </c>
      <c r="BI232" s="84" t="s">
        <v>1492</v>
      </c>
      <c r="BJ232" s="84" t="s">
        <v>1137</v>
      </c>
      <c r="BK232" s="84" t="s">
        <v>2804</v>
      </c>
    </row>
    <row r="233" spans="1:63" s="84" customFormat="1" x14ac:dyDescent="0.3">
      <c r="A233" s="84" t="s">
        <v>202</v>
      </c>
      <c r="B233" s="84" t="s">
        <v>4066</v>
      </c>
      <c r="C233" s="84" t="s">
        <v>1065</v>
      </c>
      <c r="D233" s="84">
        <v>2018</v>
      </c>
      <c r="E233" s="84">
        <v>26</v>
      </c>
      <c r="F233" s="195"/>
      <c r="G233" s="84" t="s">
        <v>1063</v>
      </c>
      <c r="H233" s="84" t="s">
        <v>253</v>
      </c>
      <c r="K233" s="84">
        <v>0.22</v>
      </c>
      <c r="L233" s="84">
        <v>0.23699999999999999</v>
      </c>
      <c r="M233" s="84">
        <v>4</v>
      </c>
      <c r="N233" s="84" t="s">
        <v>1064</v>
      </c>
      <c r="O233" s="84">
        <v>47</v>
      </c>
      <c r="P233" s="84">
        <v>129</v>
      </c>
      <c r="Q233" s="84">
        <v>118</v>
      </c>
      <c r="R233" s="84">
        <v>15</v>
      </c>
      <c r="S233" s="84">
        <v>26</v>
      </c>
      <c r="T233" s="84">
        <v>6</v>
      </c>
      <c r="U233" s="84">
        <v>0</v>
      </c>
      <c r="V233" s="84">
        <v>3</v>
      </c>
      <c r="W233" s="84">
        <v>11</v>
      </c>
      <c r="X233" s="84">
        <v>1</v>
      </c>
      <c r="Y233" s="84">
        <v>0</v>
      </c>
      <c r="Z233" s="84">
        <v>9</v>
      </c>
      <c r="AA233" s="84">
        <v>29</v>
      </c>
      <c r="AB233" s="84">
        <v>0</v>
      </c>
      <c r="AC233" s="84">
        <v>1</v>
      </c>
      <c r="AD233" s="84">
        <v>2</v>
      </c>
      <c r="AE233" s="84">
        <v>1</v>
      </c>
      <c r="AF233" s="84">
        <v>3</v>
      </c>
      <c r="AG233" s="200">
        <v>0.224</v>
      </c>
      <c r="AH233" s="200">
        <v>0.27800000000000002</v>
      </c>
      <c r="AI233" s="200">
        <v>0.34699999999999998</v>
      </c>
      <c r="AJ233" s="84">
        <v>0.27500000000000002</v>
      </c>
      <c r="AK233" s="84">
        <v>36</v>
      </c>
      <c r="AL233" s="84">
        <v>11</v>
      </c>
      <c r="AM233" s="84">
        <v>11</v>
      </c>
      <c r="AN233" s="198">
        <v>2</v>
      </c>
      <c r="AO233" s="198">
        <v>2</v>
      </c>
      <c r="AP233" s="84">
        <v>-5</v>
      </c>
      <c r="AQ233" s="84">
        <v>56</v>
      </c>
      <c r="AR233" s="84">
        <v>495</v>
      </c>
      <c r="AS233" s="84">
        <v>30</v>
      </c>
      <c r="AT233" s="84" t="s">
        <v>1075</v>
      </c>
      <c r="AU233" s="84">
        <v>0.28000000000000003</v>
      </c>
      <c r="AV233" s="84">
        <v>11</v>
      </c>
      <c r="AW233" s="84" t="s">
        <v>1065</v>
      </c>
      <c r="AX233" s="84">
        <v>2</v>
      </c>
      <c r="AY233" s="200">
        <v>0</v>
      </c>
      <c r="AZ233" s="200">
        <v>0</v>
      </c>
      <c r="BA233" s="200">
        <v>0</v>
      </c>
      <c r="BB233" s="200">
        <v>0</v>
      </c>
      <c r="BC233" s="84">
        <v>0</v>
      </c>
      <c r="BD233" s="84">
        <v>0</v>
      </c>
      <c r="BE233" s="84" t="s">
        <v>4067</v>
      </c>
      <c r="BF233" s="84">
        <v>592680</v>
      </c>
      <c r="BG233" s="84" t="s">
        <v>808</v>
      </c>
      <c r="BH233" s="84" t="s">
        <v>2664</v>
      </c>
      <c r="BI233" s="84" t="s">
        <v>6631</v>
      </c>
      <c r="BJ233" s="84" t="s">
        <v>6481</v>
      </c>
      <c r="BK233" s="84" t="s">
        <v>2808</v>
      </c>
    </row>
    <row r="234" spans="1:63" s="84" customFormat="1" x14ac:dyDescent="0.3">
      <c r="A234" s="84" t="s">
        <v>4868</v>
      </c>
      <c r="B234" s="84" t="s">
        <v>486</v>
      </c>
      <c r="C234" s="84" t="s">
        <v>1065</v>
      </c>
      <c r="D234" s="84">
        <v>2018</v>
      </c>
      <c r="E234" s="84">
        <v>29</v>
      </c>
      <c r="F234" s="195" t="s">
        <v>1567</v>
      </c>
      <c r="G234" s="84" t="s">
        <v>1063</v>
      </c>
      <c r="H234" s="84" t="s">
        <v>253</v>
      </c>
      <c r="K234" s="84">
        <v>0.32</v>
      </c>
      <c r="L234" s="84">
        <v>0.26900000000000002</v>
      </c>
      <c r="M234" s="84">
        <v>7</v>
      </c>
      <c r="N234" s="84" t="s">
        <v>1064</v>
      </c>
      <c r="O234" s="84">
        <v>46</v>
      </c>
      <c r="P234" s="84">
        <v>113</v>
      </c>
      <c r="Q234" s="84">
        <v>103</v>
      </c>
      <c r="R234" s="84">
        <v>13</v>
      </c>
      <c r="S234" s="84">
        <v>23</v>
      </c>
      <c r="T234" s="84">
        <v>4</v>
      </c>
      <c r="U234" s="84">
        <v>1</v>
      </c>
      <c r="V234" s="84">
        <v>3</v>
      </c>
      <c r="W234" s="84">
        <v>12</v>
      </c>
      <c r="X234" s="84">
        <v>1</v>
      </c>
      <c r="Y234" s="84">
        <v>1</v>
      </c>
      <c r="Z234" s="84">
        <v>7</v>
      </c>
      <c r="AA234" s="84">
        <v>28</v>
      </c>
      <c r="AB234" s="84">
        <v>0</v>
      </c>
      <c r="AC234" s="84">
        <v>1</v>
      </c>
      <c r="AD234" s="84">
        <v>0</v>
      </c>
      <c r="AE234" s="84">
        <v>1</v>
      </c>
      <c r="AF234" s="84">
        <v>2</v>
      </c>
      <c r="AG234" s="200">
        <v>0.221</v>
      </c>
      <c r="AH234" s="200">
        <v>0.27500000000000002</v>
      </c>
      <c r="AI234" s="200">
        <v>0.35</v>
      </c>
      <c r="AJ234" s="84">
        <v>0.27500000000000002</v>
      </c>
      <c r="AK234" s="84">
        <v>31</v>
      </c>
      <c r="AL234" s="84">
        <v>10</v>
      </c>
      <c r="AM234" s="84">
        <v>9</v>
      </c>
      <c r="AN234" s="198">
        <v>2</v>
      </c>
      <c r="AO234" s="198">
        <v>2</v>
      </c>
      <c r="AP234" s="84">
        <v>-6</v>
      </c>
      <c r="AQ234" s="84">
        <v>59</v>
      </c>
      <c r="AR234" s="84">
        <v>551</v>
      </c>
      <c r="AS234" s="84">
        <v>31</v>
      </c>
      <c r="AT234" s="84" t="s">
        <v>1075</v>
      </c>
      <c r="AU234" s="84">
        <v>0.06</v>
      </c>
      <c r="AV234" s="84">
        <v>9</v>
      </c>
      <c r="AW234" s="84" t="s">
        <v>1065</v>
      </c>
      <c r="AX234" s="84">
        <v>20</v>
      </c>
      <c r="AY234" s="200">
        <v>0.2</v>
      </c>
      <c r="AZ234" s="200">
        <v>0.2</v>
      </c>
      <c r="BA234" s="200">
        <v>0.3</v>
      </c>
      <c r="BB234" s="200">
        <v>0.214</v>
      </c>
      <c r="BC234" s="84">
        <v>4</v>
      </c>
      <c r="BD234" s="84">
        <v>1</v>
      </c>
      <c r="BE234" s="84" t="s">
        <v>4869</v>
      </c>
      <c r="BF234" s="84">
        <v>574847</v>
      </c>
      <c r="BG234" s="84" t="s">
        <v>817</v>
      </c>
      <c r="BH234" s="84" t="s">
        <v>6520</v>
      </c>
      <c r="BI234" s="84" t="s">
        <v>4172</v>
      </c>
      <c r="BJ234" s="84" t="s">
        <v>2651</v>
      </c>
      <c r="BK234" s="84" t="s">
        <v>2880</v>
      </c>
    </row>
    <row r="235" spans="1:63" s="84" customFormat="1" x14ac:dyDescent="0.3">
      <c r="A235" s="84" t="s">
        <v>6696</v>
      </c>
      <c r="B235" s="84" t="s">
        <v>235</v>
      </c>
      <c r="C235" s="84" t="s">
        <v>1065</v>
      </c>
      <c r="D235" s="84">
        <v>2018</v>
      </c>
      <c r="E235" s="84">
        <v>29</v>
      </c>
      <c r="F235" s="195" t="s">
        <v>1081</v>
      </c>
      <c r="G235" s="84" t="s">
        <v>1063</v>
      </c>
      <c r="H235" s="84" t="s">
        <v>253</v>
      </c>
      <c r="K235" s="84">
        <v>0.48</v>
      </c>
      <c r="L235" s="84">
        <v>0.23699999999999999</v>
      </c>
      <c r="M235" s="84">
        <v>4</v>
      </c>
      <c r="N235" s="84" t="s">
        <v>1064</v>
      </c>
      <c r="O235" s="84">
        <v>41</v>
      </c>
      <c r="P235" s="84">
        <v>112</v>
      </c>
      <c r="Q235" s="84">
        <v>104</v>
      </c>
      <c r="R235" s="84">
        <v>11</v>
      </c>
      <c r="S235" s="84">
        <v>22</v>
      </c>
      <c r="T235" s="84">
        <v>4</v>
      </c>
      <c r="U235" s="84">
        <v>1</v>
      </c>
      <c r="V235" s="84">
        <v>3</v>
      </c>
      <c r="W235" s="84">
        <v>11</v>
      </c>
      <c r="X235" s="84">
        <v>1</v>
      </c>
      <c r="Y235" s="84">
        <v>0</v>
      </c>
      <c r="Z235" s="84">
        <v>6</v>
      </c>
      <c r="AA235" s="84">
        <v>27</v>
      </c>
      <c r="AB235" s="84">
        <v>0</v>
      </c>
      <c r="AC235" s="84">
        <v>0</v>
      </c>
      <c r="AD235" s="84">
        <v>0</v>
      </c>
      <c r="AE235" s="84">
        <v>1</v>
      </c>
      <c r="AF235" s="84">
        <v>2</v>
      </c>
      <c r="AG235" s="200">
        <v>0.20799999999999999</v>
      </c>
      <c r="AH235" s="200">
        <v>0.253</v>
      </c>
      <c r="AI235" s="200">
        <v>0.34699999999999998</v>
      </c>
      <c r="AJ235" s="84">
        <v>0.26200000000000001</v>
      </c>
      <c r="AK235" s="84">
        <v>29</v>
      </c>
      <c r="AL235" s="84">
        <v>8</v>
      </c>
      <c r="AM235" s="84">
        <v>8</v>
      </c>
      <c r="AN235" s="198">
        <v>1</v>
      </c>
      <c r="AO235" s="198">
        <v>2</v>
      </c>
      <c r="AP235" s="84">
        <v>-6</v>
      </c>
      <c r="AQ235" s="84">
        <v>62</v>
      </c>
      <c r="AR235" s="84">
        <v>567</v>
      </c>
      <c r="AS235" s="84">
        <v>32</v>
      </c>
      <c r="AT235" s="84" t="s">
        <v>1061</v>
      </c>
      <c r="AU235" s="84">
        <v>0.01</v>
      </c>
      <c r="AV235" s="84">
        <v>4</v>
      </c>
      <c r="AW235" s="84" t="s">
        <v>1065</v>
      </c>
      <c r="AX235" s="84">
        <v>39</v>
      </c>
      <c r="AY235" s="200">
        <v>0.21099999999999999</v>
      </c>
      <c r="AZ235" s="200">
        <v>0.23100000000000001</v>
      </c>
      <c r="BA235" s="200">
        <v>0.36799999999999999</v>
      </c>
      <c r="BB235" s="200">
        <v>0.254</v>
      </c>
      <c r="BC235" s="84">
        <v>10</v>
      </c>
      <c r="BD235" s="84">
        <v>4</v>
      </c>
      <c r="BE235" s="84" t="s">
        <v>1511</v>
      </c>
      <c r="BF235" s="84">
        <v>519025</v>
      </c>
      <c r="BG235" s="84" t="s">
        <v>808</v>
      </c>
      <c r="BH235" s="84" t="s">
        <v>4882</v>
      </c>
      <c r="BI235" s="84" t="s">
        <v>4883</v>
      </c>
      <c r="BJ235" s="84" t="s">
        <v>3148</v>
      </c>
      <c r="BK235" s="84" t="s">
        <v>2931</v>
      </c>
    </row>
    <row r="236" spans="1:63" s="84" customFormat="1" x14ac:dyDescent="0.3">
      <c r="A236" s="84" t="s">
        <v>6524</v>
      </c>
      <c r="B236" s="84" t="s">
        <v>6525</v>
      </c>
      <c r="C236" s="84" t="s">
        <v>1065</v>
      </c>
      <c r="D236" s="84">
        <v>2018</v>
      </c>
      <c r="E236" s="84">
        <v>30</v>
      </c>
      <c r="F236" s="195"/>
      <c r="G236" s="84" t="s">
        <v>1063</v>
      </c>
      <c r="H236" s="84" t="s">
        <v>253</v>
      </c>
      <c r="K236" s="84">
        <v>0.36</v>
      </c>
      <c r="L236" s="84">
        <v>0.23699999999999999</v>
      </c>
      <c r="M236" s="84">
        <v>4</v>
      </c>
      <c r="N236" s="84" t="s">
        <v>1064</v>
      </c>
      <c r="O236" s="84">
        <v>43</v>
      </c>
      <c r="P236" s="84">
        <v>93</v>
      </c>
      <c r="Q236" s="84">
        <v>85</v>
      </c>
      <c r="R236" s="84">
        <v>7</v>
      </c>
      <c r="S236" s="84">
        <v>15</v>
      </c>
      <c r="T236" s="84">
        <v>3</v>
      </c>
      <c r="U236" s="84">
        <v>0</v>
      </c>
      <c r="V236" s="84">
        <v>2</v>
      </c>
      <c r="W236" s="84">
        <v>9</v>
      </c>
      <c r="X236" s="84">
        <v>0</v>
      </c>
      <c r="Y236" s="84">
        <v>0</v>
      </c>
      <c r="Z236" s="84">
        <v>7</v>
      </c>
      <c r="AA236" s="84">
        <v>24</v>
      </c>
      <c r="AB236" s="84">
        <v>0</v>
      </c>
      <c r="AC236" s="84">
        <v>0</v>
      </c>
      <c r="AD236" s="84">
        <v>0</v>
      </c>
      <c r="AE236" s="84">
        <v>0</v>
      </c>
      <c r="AF236" s="84">
        <v>3</v>
      </c>
      <c r="AG236" s="200">
        <v>0.18</v>
      </c>
      <c r="AH236" s="200">
        <v>0.24</v>
      </c>
      <c r="AI236" s="200">
        <v>0.28100000000000003</v>
      </c>
      <c r="AJ236" s="84">
        <v>0.23499999999999999</v>
      </c>
      <c r="AK236" s="84">
        <v>22</v>
      </c>
      <c r="AL236" s="84">
        <v>5</v>
      </c>
      <c r="AM236" s="84">
        <v>5</v>
      </c>
      <c r="AN236" s="198">
        <v>0</v>
      </c>
      <c r="AO236" s="198">
        <v>0</v>
      </c>
      <c r="AP236" s="84">
        <v>-7</v>
      </c>
      <c r="AQ236" s="84">
        <v>64</v>
      </c>
      <c r="AR236" s="84">
        <v>615</v>
      </c>
      <c r="AS236" s="84">
        <v>33</v>
      </c>
      <c r="AT236" s="84" t="s">
        <v>1061</v>
      </c>
      <c r="AU236" s="84">
        <v>0.02</v>
      </c>
      <c r="AV236" s="84">
        <v>2</v>
      </c>
      <c r="AW236" s="84" t="s">
        <v>1065</v>
      </c>
      <c r="AX236" s="84">
        <v>57</v>
      </c>
      <c r="AY236" s="200">
        <v>0.154</v>
      </c>
      <c r="AZ236" s="200">
        <v>0.22800000000000001</v>
      </c>
      <c r="BA236" s="200">
        <v>0.23100000000000001</v>
      </c>
      <c r="BB236" s="200">
        <v>0.214</v>
      </c>
      <c r="BC236" s="84">
        <v>12</v>
      </c>
      <c r="BD236" s="84">
        <v>3</v>
      </c>
      <c r="BE236" s="84" t="s">
        <v>6526</v>
      </c>
      <c r="BF236" s="84">
        <v>666561</v>
      </c>
      <c r="BG236" s="84" t="s">
        <v>781</v>
      </c>
      <c r="BH236" s="84" t="s">
        <v>6493</v>
      </c>
      <c r="BI236" s="84" t="s">
        <v>1114</v>
      </c>
      <c r="BJ236" s="84" t="s">
        <v>6486</v>
      </c>
      <c r="BK236" s="84" t="s">
        <v>2887</v>
      </c>
    </row>
    <row r="237" spans="1:63" s="84" customFormat="1" x14ac:dyDescent="0.3">
      <c r="A237" s="84" t="s">
        <v>1887</v>
      </c>
      <c r="B237" s="84" t="s">
        <v>122</v>
      </c>
      <c r="C237" s="84" t="s">
        <v>1065</v>
      </c>
      <c r="D237" s="84">
        <v>2018</v>
      </c>
      <c r="E237" s="84">
        <v>27</v>
      </c>
      <c r="F237" s="195"/>
      <c r="G237" s="84" t="s">
        <v>1063</v>
      </c>
      <c r="H237" s="84" t="s">
        <v>253</v>
      </c>
      <c r="K237" s="84">
        <v>0.33</v>
      </c>
      <c r="L237" s="84">
        <v>0.23699999999999999</v>
      </c>
      <c r="M237" s="84">
        <v>4</v>
      </c>
      <c r="N237" s="84" t="s">
        <v>1064</v>
      </c>
      <c r="O237" s="84">
        <v>64</v>
      </c>
      <c r="P237" s="84">
        <v>103</v>
      </c>
      <c r="Q237" s="84">
        <v>95</v>
      </c>
      <c r="R237" s="84">
        <v>11</v>
      </c>
      <c r="S237" s="84">
        <v>16</v>
      </c>
      <c r="T237" s="84">
        <v>3</v>
      </c>
      <c r="U237" s="84">
        <v>0</v>
      </c>
      <c r="V237" s="84">
        <v>2</v>
      </c>
      <c r="W237" s="84">
        <v>9</v>
      </c>
      <c r="X237" s="84">
        <v>1</v>
      </c>
      <c r="Y237" s="84">
        <v>0</v>
      </c>
      <c r="Z237" s="84">
        <v>7</v>
      </c>
      <c r="AA237" s="84">
        <v>27</v>
      </c>
      <c r="AB237" s="84">
        <v>0</v>
      </c>
      <c r="AC237" s="84">
        <v>0</v>
      </c>
      <c r="AD237" s="84">
        <v>1</v>
      </c>
      <c r="AE237" s="84">
        <v>0</v>
      </c>
      <c r="AF237" s="84">
        <v>4</v>
      </c>
      <c r="AG237" s="200">
        <v>0.17100000000000001</v>
      </c>
      <c r="AH237" s="200">
        <v>0.22700000000000001</v>
      </c>
      <c r="AI237" s="200">
        <v>0.27800000000000002</v>
      </c>
      <c r="AJ237" s="84">
        <v>0.22500000000000001</v>
      </c>
      <c r="AK237" s="84">
        <v>23</v>
      </c>
      <c r="AL237" s="84">
        <v>5</v>
      </c>
      <c r="AM237" s="84">
        <v>5</v>
      </c>
      <c r="AN237" s="198">
        <v>0</v>
      </c>
      <c r="AO237" s="198">
        <v>0</v>
      </c>
      <c r="AP237" s="84">
        <v>-9</v>
      </c>
      <c r="AQ237" s="84">
        <v>65</v>
      </c>
      <c r="AR237" s="84">
        <v>617</v>
      </c>
      <c r="AS237" s="84">
        <v>34</v>
      </c>
      <c r="AT237" s="84" t="s">
        <v>1061</v>
      </c>
      <c r="AU237" s="84">
        <v>0.08</v>
      </c>
      <c r="AV237" s="84">
        <v>4</v>
      </c>
      <c r="AW237" s="84" t="s">
        <v>1065</v>
      </c>
      <c r="AX237" s="84">
        <v>49</v>
      </c>
      <c r="AY237" s="200">
        <v>0.109</v>
      </c>
      <c r="AZ237" s="200">
        <v>0.14599999999999999</v>
      </c>
      <c r="BA237" s="200">
        <v>0.17399999999999999</v>
      </c>
      <c r="BB237" s="200">
        <v>0.14299999999999999</v>
      </c>
      <c r="BC237" s="84">
        <v>7</v>
      </c>
      <c r="BD237" s="84">
        <v>1</v>
      </c>
      <c r="BE237" s="84" t="s">
        <v>6527</v>
      </c>
      <c r="BF237" s="84">
        <v>622270</v>
      </c>
      <c r="BG237" s="84" t="s">
        <v>781</v>
      </c>
      <c r="BH237" s="84" t="s">
        <v>6528</v>
      </c>
      <c r="BI237" s="84" t="s">
        <v>6487</v>
      </c>
      <c r="BJ237" s="84" t="s">
        <v>6486</v>
      </c>
      <c r="BK237" s="84" t="s">
        <v>2869</v>
      </c>
    </row>
    <row r="238" spans="1:63" s="84" customFormat="1" x14ac:dyDescent="0.3">
      <c r="A238" s="84" t="s">
        <v>181</v>
      </c>
      <c r="B238" s="84" t="s">
        <v>182</v>
      </c>
      <c r="C238" s="84" t="s">
        <v>1103</v>
      </c>
      <c r="D238" s="84">
        <v>2018</v>
      </c>
      <c r="E238" s="84">
        <v>33</v>
      </c>
      <c r="F238" s="195" t="s">
        <v>1085</v>
      </c>
      <c r="G238" s="84" t="s">
        <v>1063</v>
      </c>
      <c r="H238" s="84" t="s">
        <v>265</v>
      </c>
      <c r="K238" s="84">
        <v>0.85</v>
      </c>
      <c r="L238" s="84">
        <v>0.33400000000000002</v>
      </c>
      <c r="M238" s="84">
        <v>56</v>
      </c>
      <c r="N238" s="84" t="s">
        <v>1064</v>
      </c>
      <c r="O238" s="84">
        <v>125</v>
      </c>
      <c r="P238" s="84">
        <v>536</v>
      </c>
      <c r="Q238" s="84">
        <v>491</v>
      </c>
      <c r="R238" s="84">
        <v>74</v>
      </c>
      <c r="S238" s="84">
        <v>144</v>
      </c>
      <c r="T238" s="84">
        <v>30</v>
      </c>
      <c r="U238" s="84">
        <v>2</v>
      </c>
      <c r="V238" s="84">
        <v>18</v>
      </c>
      <c r="W238" s="84">
        <v>80</v>
      </c>
      <c r="X238" s="84">
        <v>4</v>
      </c>
      <c r="Y238" s="84">
        <v>2</v>
      </c>
      <c r="Z238" s="84">
        <v>36</v>
      </c>
      <c r="AA238" s="84">
        <v>61</v>
      </c>
      <c r="AB238" s="84">
        <v>9</v>
      </c>
      <c r="AC238" s="84">
        <v>4</v>
      </c>
      <c r="AD238" s="84">
        <v>0</v>
      </c>
      <c r="AE238" s="84">
        <v>5</v>
      </c>
      <c r="AF238" s="84">
        <v>11</v>
      </c>
      <c r="AG238" s="200">
        <v>0.29399999999999998</v>
      </c>
      <c r="AH238" s="200">
        <v>0.34399999999999997</v>
      </c>
      <c r="AI238" s="200">
        <v>0.47299999999999998</v>
      </c>
      <c r="AJ238" s="84">
        <v>0.35299999999999998</v>
      </c>
      <c r="AK238" s="84">
        <v>189</v>
      </c>
      <c r="AL238" s="84">
        <v>66</v>
      </c>
      <c r="AM238" s="84">
        <v>74</v>
      </c>
      <c r="AN238" s="198">
        <v>26</v>
      </c>
      <c r="AO238" s="198">
        <v>29</v>
      </c>
      <c r="AP238" s="84">
        <v>30</v>
      </c>
      <c r="AQ238" s="84">
        <v>3</v>
      </c>
      <c r="AR238" s="84">
        <v>18</v>
      </c>
      <c r="AS238" s="84">
        <v>1</v>
      </c>
      <c r="AT238" s="84" t="s">
        <v>1064</v>
      </c>
      <c r="AU238" s="84">
        <v>-0.05</v>
      </c>
      <c r="AV238" s="84">
        <v>-43</v>
      </c>
      <c r="AW238" s="84" t="s">
        <v>1086</v>
      </c>
      <c r="AX238" s="84">
        <v>593</v>
      </c>
      <c r="AY238" s="200">
        <v>0.32200000000000001</v>
      </c>
      <c r="AZ238" s="200">
        <v>0.38400000000000001</v>
      </c>
      <c r="BA238" s="200">
        <v>0.54300000000000004</v>
      </c>
      <c r="BB238" s="200">
        <v>0.39800000000000002</v>
      </c>
      <c r="BC238" s="84">
        <v>236</v>
      </c>
      <c r="BD238" s="84">
        <v>109</v>
      </c>
      <c r="BE238" s="84" t="s">
        <v>1333</v>
      </c>
      <c r="BF238" s="84">
        <v>502517</v>
      </c>
      <c r="BG238" s="84" t="s">
        <v>803</v>
      </c>
      <c r="BH238" s="84" t="s">
        <v>3168</v>
      </c>
      <c r="BI238" s="84" t="s">
        <v>1088</v>
      </c>
      <c r="BJ238" s="84" t="s">
        <v>1118</v>
      </c>
      <c r="BK238" s="84" t="s">
        <v>6941</v>
      </c>
    </row>
    <row r="239" spans="1:63" s="84" customFormat="1" x14ac:dyDescent="0.3">
      <c r="A239" s="84" t="s">
        <v>508</v>
      </c>
      <c r="B239" s="84" t="s">
        <v>507</v>
      </c>
      <c r="C239" s="84" t="s">
        <v>1065</v>
      </c>
      <c r="D239" s="84">
        <v>2018</v>
      </c>
      <c r="E239" s="84">
        <v>29</v>
      </c>
      <c r="F239" s="195" t="s">
        <v>1074</v>
      </c>
      <c r="G239" s="84" t="s">
        <v>1063</v>
      </c>
      <c r="H239" s="84" t="s">
        <v>265</v>
      </c>
      <c r="K239" s="84">
        <v>0.87</v>
      </c>
      <c r="L239" s="84">
        <v>0.33400000000000002</v>
      </c>
      <c r="M239" s="84">
        <v>56</v>
      </c>
      <c r="N239" s="84" t="s">
        <v>1064</v>
      </c>
      <c r="O239" s="84">
        <v>143</v>
      </c>
      <c r="P239" s="84">
        <v>640</v>
      </c>
      <c r="Q239" s="84">
        <v>585</v>
      </c>
      <c r="R239" s="84">
        <v>91</v>
      </c>
      <c r="S239" s="84">
        <v>175</v>
      </c>
      <c r="T239" s="84">
        <v>25</v>
      </c>
      <c r="U239" s="84">
        <v>5</v>
      </c>
      <c r="V239" s="84">
        <v>9</v>
      </c>
      <c r="W239" s="84">
        <v>63</v>
      </c>
      <c r="X239" s="84">
        <v>12</v>
      </c>
      <c r="Y239" s="84">
        <v>5</v>
      </c>
      <c r="Z239" s="84">
        <v>42</v>
      </c>
      <c r="AA239" s="84">
        <v>91</v>
      </c>
      <c r="AB239" s="84">
        <v>2</v>
      </c>
      <c r="AC239" s="84">
        <v>4</v>
      </c>
      <c r="AD239" s="84">
        <v>4</v>
      </c>
      <c r="AE239" s="84">
        <v>4</v>
      </c>
      <c r="AF239" s="84">
        <v>19</v>
      </c>
      <c r="AG239" s="200">
        <v>0.29899999999999999</v>
      </c>
      <c r="AH239" s="200">
        <v>0.34599999999999997</v>
      </c>
      <c r="AI239" s="200">
        <v>0.40500000000000003</v>
      </c>
      <c r="AJ239" s="84">
        <v>0.33200000000000002</v>
      </c>
      <c r="AK239" s="84">
        <v>212</v>
      </c>
      <c r="AL239" s="84">
        <v>59</v>
      </c>
      <c r="AM239" s="84">
        <v>69</v>
      </c>
      <c r="AN239" s="198">
        <v>27</v>
      </c>
      <c r="AO239" s="198">
        <v>32</v>
      </c>
      <c r="AP239" s="84">
        <v>22</v>
      </c>
      <c r="AQ239" s="84">
        <v>5</v>
      </c>
      <c r="AR239" s="84">
        <v>26</v>
      </c>
      <c r="AS239" s="84">
        <v>2</v>
      </c>
      <c r="AT239" s="84" t="s">
        <v>1064</v>
      </c>
      <c r="AU239" s="84">
        <v>-0.02</v>
      </c>
      <c r="AV239" s="84">
        <v>-15</v>
      </c>
      <c r="AW239" s="84" t="s">
        <v>1065</v>
      </c>
      <c r="AX239" s="84">
        <v>682</v>
      </c>
      <c r="AY239" s="200">
        <v>0.31</v>
      </c>
      <c r="AZ239" s="200">
        <v>0.374</v>
      </c>
      <c r="BA239" s="200">
        <v>0.40899999999999997</v>
      </c>
      <c r="BB239" s="200">
        <v>0.34799999999999998</v>
      </c>
      <c r="BC239" s="84">
        <v>238</v>
      </c>
      <c r="BD239" s="84">
        <v>74</v>
      </c>
      <c r="BE239" s="84" t="s">
        <v>1345</v>
      </c>
      <c r="BF239" s="84">
        <v>518934</v>
      </c>
      <c r="BG239" s="84" t="s">
        <v>822</v>
      </c>
      <c r="BH239" s="84" t="s">
        <v>4899</v>
      </c>
      <c r="BI239" s="84" t="s">
        <v>3158</v>
      </c>
      <c r="BJ239" s="84" t="s">
        <v>3120</v>
      </c>
      <c r="BK239" s="84" t="s">
        <v>6942</v>
      </c>
    </row>
    <row r="240" spans="1:63" s="84" customFormat="1" x14ac:dyDescent="0.3">
      <c r="A240" s="84" t="s">
        <v>3015</v>
      </c>
      <c r="B240" s="84" t="s">
        <v>22</v>
      </c>
      <c r="C240" s="84" t="s">
        <v>1103</v>
      </c>
      <c r="D240" s="84">
        <v>2018</v>
      </c>
      <c r="E240" s="84">
        <v>27</v>
      </c>
      <c r="F240" s="195" t="s">
        <v>1104</v>
      </c>
      <c r="G240" s="84" t="s">
        <v>1063</v>
      </c>
      <c r="H240" s="84" t="s">
        <v>265</v>
      </c>
      <c r="K240" s="84">
        <v>0.84</v>
      </c>
      <c r="L240" s="84">
        <v>0.33400000000000002</v>
      </c>
      <c r="M240" s="84">
        <v>56</v>
      </c>
      <c r="N240" s="84" t="s">
        <v>1064</v>
      </c>
      <c r="O240" s="84">
        <v>136</v>
      </c>
      <c r="P240" s="84">
        <v>540</v>
      </c>
      <c r="Q240" s="84">
        <v>481</v>
      </c>
      <c r="R240" s="84">
        <v>64</v>
      </c>
      <c r="S240" s="84">
        <v>132</v>
      </c>
      <c r="T240" s="84">
        <v>28</v>
      </c>
      <c r="U240" s="84">
        <v>5</v>
      </c>
      <c r="V240" s="84">
        <v>11</v>
      </c>
      <c r="W240" s="84">
        <v>54</v>
      </c>
      <c r="X240" s="84">
        <v>5</v>
      </c>
      <c r="Y240" s="84">
        <v>1</v>
      </c>
      <c r="Z240" s="84">
        <v>45</v>
      </c>
      <c r="AA240" s="84">
        <v>58</v>
      </c>
      <c r="AB240" s="84">
        <v>3</v>
      </c>
      <c r="AC240" s="84">
        <v>5</v>
      </c>
      <c r="AD240" s="84">
        <v>3</v>
      </c>
      <c r="AE240" s="84">
        <v>6</v>
      </c>
      <c r="AF240" s="84">
        <v>11</v>
      </c>
      <c r="AG240" s="200">
        <v>0.27400000000000002</v>
      </c>
      <c r="AH240" s="200">
        <v>0.33600000000000002</v>
      </c>
      <c r="AI240" s="200">
        <v>0.41799999999999998</v>
      </c>
      <c r="AJ240" s="84">
        <v>0.33</v>
      </c>
      <c r="AK240" s="84">
        <v>178</v>
      </c>
      <c r="AL240" s="84">
        <v>52</v>
      </c>
      <c r="AM240" s="84">
        <v>59</v>
      </c>
      <c r="AN240" s="198">
        <v>18</v>
      </c>
      <c r="AO240" s="198">
        <v>20</v>
      </c>
      <c r="AP240" s="84">
        <v>18</v>
      </c>
      <c r="AQ240" s="84">
        <v>7</v>
      </c>
      <c r="AR240" s="84">
        <v>42</v>
      </c>
      <c r="AS240" s="84">
        <v>3</v>
      </c>
      <c r="AT240" s="84" t="s">
        <v>1064</v>
      </c>
      <c r="AU240" s="84">
        <v>-0.01</v>
      </c>
      <c r="AV240" s="84">
        <v>-5</v>
      </c>
      <c r="AW240" s="84" t="s">
        <v>1065</v>
      </c>
      <c r="AX240" s="84">
        <v>573</v>
      </c>
      <c r="AY240" s="200">
        <v>0.28799999999999998</v>
      </c>
      <c r="AZ240" s="200">
        <v>0.34699999999999998</v>
      </c>
      <c r="BA240" s="200">
        <v>0.42099999999999999</v>
      </c>
      <c r="BB240" s="200">
        <v>0.33600000000000002</v>
      </c>
      <c r="BC240" s="84">
        <v>192</v>
      </c>
      <c r="BD240" s="84">
        <v>58</v>
      </c>
      <c r="BE240" s="84" t="s">
        <v>3178</v>
      </c>
      <c r="BF240" s="84">
        <v>605412</v>
      </c>
      <c r="BG240" s="84" t="s">
        <v>824</v>
      </c>
      <c r="BH240" s="84" t="s">
        <v>4899</v>
      </c>
      <c r="BI240" s="84" t="s">
        <v>4199</v>
      </c>
      <c r="BJ240" s="84" t="s">
        <v>4134</v>
      </c>
      <c r="BK240" s="84" t="s">
        <v>6498</v>
      </c>
    </row>
    <row r="241" spans="1:63" s="84" customFormat="1" x14ac:dyDescent="0.3">
      <c r="A241" s="84" t="s">
        <v>3945</v>
      </c>
      <c r="B241" s="84" t="s">
        <v>18</v>
      </c>
      <c r="C241" s="84" t="s">
        <v>1065</v>
      </c>
      <c r="D241" s="84">
        <v>2018</v>
      </c>
      <c r="E241" s="84">
        <v>25</v>
      </c>
      <c r="F241" s="195" t="s">
        <v>1116</v>
      </c>
      <c r="G241" s="84" t="s">
        <v>1063</v>
      </c>
      <c r="H241" s="84" t="s">
        <v>265</v>
      </c>
      <c r="K241" s="84">
        <v>0.79</v>
      </c>
      <c r="L241" s="84">
        <v>0.33400000000000002</v>
      </c>
      <c r="M241" s="84">
        <v>56</v>
      </c>
      <c r="N241" s="84" t="s">
        <v>1064</v>
      </c>
      <c r="O241" s="84">
        <v>138</v>
      </c>
      <c r="P241" s="84">
        <v>491</v>
      </c>
      <c r="Q241" s="84">
        <v>451</v>
      </c>
      <c r="R241" s="84">
        <v>49</v>
      </c>
      <c r="S241" s="84">
        <v>117</v>
      </c>
      <c r="T241" s="84">
        <v>35</v>
      </c>
      <c r="U241" s="84">
        <v>2</v>
      </c>
      <c r="V241" s="84">
        <v>14</v>
      </c>
      <c r="W241" s="84">
        <v>56</v>
      </c>
      <c r="X241" s="84">
        <v>3</v>
      </c>
      <c r="Y241" s="84">
        <v>1</v>
      </c>
      <c r="Z241" s="84">
        <v>33</v>
      </c>
      <c r="AA241" s="84">
        <v>95</v>
      </c>
      <c r="AB241" s="84">
        <v>2</v>
      </c>
      <c r="AC241" s="84">
        <v>4</v>
      </c>
      <c r="AD241" s="84">
        <v>0</v>
      </c>
      <c r="AE241" s="84">
        <v>3</v>
      </c>
      <c r="AF241" s="84">
        <v>12</v>
      </c>
      <c r="AG241" s="200">
        <v>0.25800000000000001</v>
      </c>
      <c r="AH241" s="200">
        <v>0.314</v>
      </c>
      <c r="AI241" s="200">
        <v>0.439</v>
      </c>
      <c r="AJ241" s="84">
        <v>0.32600000000000001</v>
      </c>
      <c r="AK241" s="84">
        <v>160</v>
      </c>
      <c r="AL241" s="84">
        <v>47</v>
      </c>
      <c r="AM241" s="84">
        <v>52</v>
      </c>
      <c r="AN241" s="198">
        <v>14</v>
      </c>
      <c r="AO241" s="198">
        <v>16</v>
      </c>
      <c r="AP241" s="84">
        <v>14</v>
      </c>
      <c r="AQ241" s="84">
        <v>9</v>
      </c>
      <c r="AR241" s="84">
        <v>68</v>
      </c>
      <c r="AS241" s="84">
        <v>4</v>
      </c>
      <c r="AT241" s="84" t="s">
        <v>1064</v>
      </c>
      <c r="AU241" s="84">
        <v>0</v>
      </c>
      <c r="AV241" s="84">
        <v>-2</v>
      </c>
      <c r="AW241" s="84" t="s">
        <v>1065</v>
      </c>
      <c r="AX241" s="84">
        <v>480</v>
      </c>
      <c r="AY241" s="200">
        <v>0.26700000000000002</v>
      </c>
      <c r="AZ241" s="200">
        <v>0.317</v>
      </c>
      <c r="BA241" s="200">
        <v>0.44700000000000001</v>
      </c>
      <c r="BB241" s="200">
        <v>0.33</v>
      </c>
      <c r="BC241" s="84">
        <v>159</v>
      </c>
      <c r="BD241" s="84">
        <v>49</v>
      </c>
      <c r="BE241" s="84" t="s">
        <v>3946</v>
      </c>
      <c r="BF241" s="84">
        <v>592273</v>
      </c>
      <c r="BG241" s="84" t="s">
        <v>2906</v>
      </c>
      <c r="BH241" s="84" t="s">
        <v>2630</v>
      </c>
      <c r="BI241" s="84" t="s">
        <v>3238</v>
      </c>
      <c r="BJ241" s="84" t="s">
        <v>5064</v>
      </c>
      <c r="BK241" s="84" t="s">
        <v>6943</v>
      </c>
    </row>
    <row r="242" spans="1:63" s="84" customFormat="1" x14ac:dyDescent="0.3">
      <c r="A242" s="84" t="s">
        <v>286</v>
      </c>
      <c r="B242" s="84" t="s">
        <v>367</v>
      </c>
      <c r="C242" s="84" t="s">
        <v>1061</v>
      </c>
      <c r="D242" s="84">
        <v>2018</v>
      </c>
      <c r="E242" s="84">
        <v>27</v>
      </c>
      <c r="F242" s="195" t="s">
        <v>1081</v>
      </c>
      <c r="G242" s="84" t="s">
        <v>1063</v>
      </c>
      <c r="H242" s="84" t="s">
        <v>265</v>
      </c>
      <c r="K242" s="84">
        <v>0.85</v>
      </c>
      <c r="L242" s="84">
        <v>0.33400000000000002</v>
      </c>
      <c r="M242" s="84">
        <v>56</v>
      </c>
      <c r="N242" s="84" t="s">
        <v>1064</v>
      </c>
      <c r="O242" s="84">
        <v>138</v>
      </c>
      <c r="P242" s="84">
        <v>553</v>
      </c>
      <c r="Q242" s="84">
        <v>505</v>
      </c>
      <c r="R242" s="84">
        <v>70</v>
      </c>
      <c r="S242" s="84">
        <v>139</v>
      </c>
      <c r="T242" s="84">
        <v>22</v>
      </c>
      <c r="U242" s="84">
        <v>7</v>
      </c>
      <c r="V242" s="84">
        <v>7</v>
      </c>
      <c r="W242" s="84">
        <v>39</v>
      </c>
      <c r="X242" s="84">
        <v>15</v>
      </c>
      <c r="Y242" s="84">
        <v>7</v>
      </c>
      <c r="Z242" s="84">
        <v>41</v>
      </c>
      <c r="AA242" s="84">
        <v>100</v>
      </c>
      <c r="AB242" s="84">
        <v>2</v>
      </c>
      <c r="AC242" s="84">
        <v>3</v>
      </c>
      <c r="AD242" s="84">
        <v>3</v>
      </c>
      <c r="AE242" s="84">
        <v>2</v>
      </c>
      <c r="AF242" s="84">
        <v>8</v>
      </c>
      <c r="AG242" s="200">
        <v>0.27500000000000002</v>
      </c>
      <c r="AH242" s="200">
        <v>0.33100000000000002</v>
      </c>
      <c r="AI242" s="200">
        <v>0.38900000000000001</v>
      </c>
      <c r="AJ242" s="84">
        <v>0.31900000000000001</v>
      </c>
      <c r="AK242" s="84">
        <v>176</v>
      </c>
      <c r="AL242" s="84">
        <v>47</v>
      </c>
      <c r="AM242" s="84">
        <v>53</v>
      </c>
      <c r="AN242" s="198">
        <v>19</v>
      </c>
      <c r="AO242" s="198">
        <v>21</v>
      </c>
      <c r="AP242" s="84">
        <v>12</v>
      </c>
      <c r="AQ242" s="84">
        <v>10</v>
      </c>
      <c r="AR242" s="84">
        <v>65</v>
      </c>
      <c r="AS242" s="84">
        <v>5</v>
      </c>
      <c r="AT242" s="84" t="s">
        <v>1064</v>
      </c>
      <c r="AU242" s="84">
        <v>-0.03</v>
      </c>
      <c r="AV242" s="84">
        <v>-23</v>
      </c>
      <c r="AW242" s="84" t="s">
        <v>1086</v>
      </c>
      <c r="AX242" s="84">
        <v>577</v>
      </c>
      <c r="AY242" s="200">
        <v>0.29399999999999998</v>
      </c>
      <c r="AZ242" s="200">
        <v>0.373</v>
      </c>
      <c r="BA242" s="200">
        <v>0.42099999999999999</v>
      </c>
      <c r="BB242" s="200">
        <v>0.35399999999999998</v>
      </c>
      <c r="BC242" s="84">
        <v>204</v>
      </c>
      <c r="BD242" s="84">
        <v>70</v>
      </c>
      <c r="BE242" s="84" t="s">
        <v>2699</v>
      </c>
      <c r="BF242" s="84">
        <v>514917</v>
      </c>
      <c r="BG242" s="84" t="s">
        <v>822</v>
      </c>
      <c r="BH242" s="84" t="s">
        <v>4899</v>
      </c>
      <c r="BI242" s="84" t="s">
        <v>4199</v>
      </c>
      <c r="BJ242" s="84" t="s">
        <v>1344</v>
      </c>
      <c r="BK242" s="84" t="s">
        <v>7233</v>
      </c>
    </row>
    <row r="243" spans="1:63" s="84" customFormat="1" x14ac:dyDescent="0.3">
      <c r="A243" s="84" t="s">
        <v>2521</v>
      </c>
      <c r="B243" s="84" t="s">
        <v>2522</v>
      </c>
      <c r="C243" s="84" t="s">
        <v>1103</v>
      </c>
      <c r="D243" s="84">
        <v>2018</v>
      </c>
      <c r="E243" s="84">
        <v>27</v>
      </c>
      <c r="F243" s="195" t="s">
        <v>1093</v>
      </c>
      <c r="G243" s="84" t="s">
        <v>1063</v>
      </c>
      <c r="H243" s="84" t="s">
        <v>265</v>
      </c>
      <c r="K243" s="84">
        <v>0.83</v>
      </c>
      <c r="L243" s="84">
        <v>0.33400000000000002</v>
      </c>
      <c r="M243" s="84">
        <v>56</v>
      </c>
      <c r="N243" s="84" t="s">
        <v>1064</v>
      </c>
      <c r="O243" s="84">
        <v>140</v>
      </c>
      <c r="P243" s="84">
        <v>497</v>
      </c>
      <c r="Q243" s="84">
        <v>468</v>
      </c>
      <c r="R243" s="84">
        <v>62</v>
      </c>
      <c r="S243" s="84">
        <v>123</v>
      </c>
      <c r="T243" s="84">
        <v>25</v>
      </c>
      <c r="U243" s="84">
        <v>3</v>
      </c>
      <c r="V243" s="84">
        <v>18</v>
      </c>
      <c r="W243" s="84">
        <v>64</v>
      </c>
      <c r="X243" s="84">
        <v>5</v>
      </c>
      <c r="Y243" s="84">
        <v>2</v>
      </c>
      <c r="Z243" s="84">
        <v>23</v>
      </c>
      <c r="AA243" s="84">
        <v>99</v>
      </c>
      <c r="AB243" s="84">
        <v>2</v>
      </c>
      <c r="AC243" s="84">
        <v>3</v>
      </c>
      <c r="AD243" s="84">
        <v>1</v>
      </c>
      <c r="AE243" s="84">
        <v>2</v>
      </c>
      <c r="AF243" s="84">
        <v>13</v>
      </c>
      <c r="AG243" s="200">
        <v>0.26200000000000001</v>
      </c>
      <c r="AH243" s="200">
        <v>0.30199999999999999</v>
      </c>
      <c r="AI243" s="200">
        <v>0.443</v>
      </c>
      <c r="AJ243" s="84">
        <v>0.32100000000000001</v>
      </c>
      <c r="AK243" s="84">
        <v>159</v>
      </c>
      <c r="AL243" s="84">
        <v>45</v>
      </c>
      <c r="AM243" s="84">
        <v>49</v>
      </c>
      <c r="AN243" s="198">
        <v>19</v>
      </c>
      <c r="AO243" s="198">
        <v>21</v>
      </c>
      <c r="AP243" s="84">
        <v>12</v>
      </c>
      <c r="AQ243" s="84">
        <v>12</v>
      </c>
      <c r="AR243" s="84">
        <v>75</v>
      </c>
      <c r="AS243" s="84">
        <v>6</v>
      </c>
      <c r="AT243" s="84" t="s">
        <v>1064</v>
      </c>
      <c r="AU243" s="84">
        <v>-0.05</v>
      </c>
      <c r="AV243" s="84">
        <v>-32</v>
      </c>
      <c r="AW243" s="84" t="s">
        <v>1086</v>
      </c>
      <c r="AX243" s="84">
        <v>497</v>
      </c>
      <c r="AY243" s="200">
        <v>0.29499999999999998</v>
      </c>
      <c r="AZ243" s="200">
        <v>0.34200000000000003</v>
      </c>
      <c r="BA243" s="200">
        <v>0.53100000000000003</v>
      </c>
      <c r="BB243" s="200">
        <v>0.372</v>
      </c>
      <c r="BC243" s="84">
        <v>185</v>
      </c>
      <c r="BD243" s="84">
        <v>76</v>
      </c>
      <c r="BE243" s="84" t="s">
        <v>2695</v>
      </c>
      <c r="BF243" s="84">
        <v>571697</v>
      </c>
      <c r="BG243" s="84" t="s">
        <v>702</v>
      </c>
      <c r="BH243" s="84" t="s">
        <v>2630</v>
      </c>
      <c r="BI243" s="84" t="s">
        <v>1338</v>
      </c>
      <c r="BJ243" s="84" t="s">
        <v>1118</v>
      </c>
      <c r="BK243" s="84" t="s">
        <v>7234</v>
      </c>
    </row>
    <row r="244" spans="1:63" s="84" customFormat="1" x14ac:dyDescent="0.3">
      <c r="A244" s="84" t="s">
        <v>496</v>
      </c>
      <c r="B244" s="84" t="s">
        <v>495</v>
      </c>
      <c r="C244" s="84" t="s">
        <v>1061</v>
      </c>
      <c r="D244" s="84">
        <v>2018</v>
      </c>
      <c r="E244" s="84">
        <v>32</v>
      </c>
      <c r="F244" s="195"/>
      <c r="G244" s="84" t="s">
        <v>1063</v>
      </c>
      <c r="H244" s="84" t="s">
        <v>265</v>
      </c>
      <c r="K244" s="84">
        <v>0.83</v>
      </c>
      <c r="L244" s="84">
        <v>0.33400000000000002</v>
      </c>
      <c r="M244" s="84">
        <v>56</v>
      </c>
      <c r="N244" s="84" t="s">
        <v>1064</v>
      </c>
      <c r="O244" s="84">
        <v>110</v>
      </c>
      <c r="P244" s="84">
        <v>425</v>
      </c>
      <c r="Q244" s="84">
        <v>380</v>
      </c>
      <c r="R244" s="84">
        <v>52</v>
      </c>
      <c r="S244" s="84">
        <v>97</v>
      </c>
      <c r="T244" s="84">
        <v>16</v>
      </c>
      <c r="U244" s="84">
        <v>1</v>
      </c>
      <c r="V244" s="84">
        <v>15</v>
      </c>
      <c r="W244" s="84">
        <v>48</v>
      </c>
      <c r="X244" s="84">
        <v>3</v>
      </c>
      <c r="Y244" s="84">
        <v>2</v>
      </c>
      <c r="Z244" s="84">
        <v>38</v>
      </c>
      <c r="AA244" s="84">
        <v>74</v>
      </c>
      <c r="AB244" s="84">
        <v>3</v>
      </c>
      <c r="AC244" s="84">
        <v>4</v>
      </c>
      <c r="AD244" s="84">
        <v>1</v>
      </c>
      <c r="AE244" s="84">
        <v>3</v>
      </c>
      <c r="AF244" s="84">
        <v>9</v>
      </c>
      <c r="AG244" s="200">
        <v>0.25800000000000001</v>
      </c>
      <c r="AH244" s="200">
        <v>0.32600000000000001</v>
      </c>
      <c r="AI244" s="200">
        <v>0.42499999999999999</v>
      </c>
      <c r="AJ244" s="84">
        <v>0.32900000000000001</v>
      </c>
      <c r="AK244" s="84">
        <v>140</v>
      </c>
      <c r="AL244" s="84">
        <v>44</v>
      </c>
      <c r="AM244" s="84">
        <v>48</v>
      </c>
      <c r="AN244" s="198">
        <v>14</v>
      </c>
      <c r="AO244" s="198">
        <v>15</v>
      </c>
      <c r="AP244" s="84">
        <v>13</v>
      </c>
      <c r="AQ244" s="84">
        <v>13</v>
      </c>
      <c r="AR244" s="84">
        <v>88</v>
      </c>
      <c r="AS244" s="84">
        <v>7</v>
      </c>
      <c r="AT244" s="84" t="s">
        <v>1075</v>
      </c>
      <c r="AU244" s="84">
        <v>-0.02</v>
      </c>
      <c r="AV244" s="84">
        <v>-15</v>
      </c>
      <c r="AW244" s="84" t="s">
        <v>1086</v>
      </c>
      <c r="AX244" s="84">
        <v>448</v>
      </c>
      <c r="AY244" s="200">
        <v>0.26500000000000001</v>
      </c>
      <c r="AZ244" s="200">
        <v>0.36199999999999999</v>
      </c>
      <c r="BA244" s="200">
        <v>0.439</v>
      </c>
      <c r="BB244" s="200">
        <v>0.35299999999999998</v>
      </c>
      <c r="BC244" s="84">
        <v>158</v>
      </c>
      <c r="BD244" s="84">
        <v>59</v>
      </c>
      <c r="BE244" s="84" t="s">
        <v>1326</v>
      </c>
      <c r="BF244" s="84">
        <v>435522</v>
      </c>
      <c r="BG244" s="84" t="s">
        <v>803</v>
      </c>
      <c r="BH244" s="84" t="s">
        <v>1078</v>
      </c>
      <c r="BI244" s="84" t="s">
        <v>1084</v>
      </c>
      <c r="BJ244" s="84" t="s">
        <v>6944</v>
      </c>
      <c r="BK244" s="84" t="s">
        <v>7235</v>
      </c>
    </row>
    <row r="245" spans="1:63" s="84" customFormat="1" x14ac:dyDescent="0.3">
      <c r="A245" s="84" t="s">
        <v>501</v>
      </c>
      <c r="B245" s="84" t="s">
        <v>107</v>
      </c>
      <c r="C245" s="84" t="s">
        <v>1061</v>
      </c>
      <c r="D245" s="84">
        <v>2018</v>
      </c>
      <c r="E245" s="84">
        <v>36</v>
      </c>
      <c r="F245" s="195" t="s">
        <v>1070</v>
      </c>
      <c r="G245" s="84" t="s">
        <v>1063</v>
      </c>
      <c r="H245" s="84" t="s">
        <v>265</v>
      </c>
      <c r="I245" s="84" t="s">
        <v>249</v>
      </c>
      <c r="K245" s="84">
        <v>0.85</v>
      </c>
      <c r="L245" s="84">
        <v>0.33400000000000002</v>
      </c>
      <c r="M245" s="84">
        <v>56</v>
      </c>
      <c r="N245" s="84" t="s">
        <v>1064</v>
      </c>
      <c r="O245" s="84">
        <v>94</v>
      </c>
      <c r="P245" s="84">
        <v>397</v>
      </c>
      <c r="Q245" s="84">
        <v>332</v>
      </c>
      <c r="R245" s="84">
        <v>52</v>
      </c>
      <c r="S245" s="84">
        <v>80</v>
      </c>
      <c r="T245" s="84">
        <v>13</v>
      </c>
      <c r="U245" s="84">
        <v>1</v>
      </c>
      <c r="V245" s="84">
        <v>10</v>
      </c>
      <c r="W245" s="84">
        <v>43</v>
      </c>
      <c r="X245" s="84">
        <v>4</v>
      </c>
      <c r="Y245" s="84">
        <v>2</v>
      </c>
      <c r="Z245" s="84">
        <v>58</v>
      </c>
      <c r="AA245" s="84">
        <v>53</v>
      </c>
      <c r="AB245" s="84">
        <v>3</v>
      </c>
      <c r="AC245" s="84">
        <v>2</v>
      </c>
      <c r="AD245" s="84">
        <v>2</v>
      </c>
      <c r="AE245" s="84">
        <v>3</v>
      </c>
      <c r="AF245" s="84">
        <v>9</v>
      </c>
      <c r="AG245" s="200">
        <v>0.246</v>
      </c>
      <c r="AH245" s="200">
        <v>0.35499999999999998</v>
      </c>
      <c r="AI245" s="200">
        <v>0.376</v>
      </c>
      <c r="AJ245" s="84">
        <v>0.33100000000000002</v>
      </c>
      <c r="AK245" s="84">
        <v>131</v>
      </c>
      <c r="AL245" s="84">
        <v>43</v>
      </c>
      <c r="AM245" s="84">
        <v>46</v>
      </c>
      <c r="AN245" s="198">
        <v>11</v>
      </c>
      <c r="AO245" s="198">
        <v>12</v>
      </c>
      <c r="AP245" s="84">
        <v>13</v>
      </c>
      <c r="AQ245" s="84">
        <v>16</v>
      </c>
      <c r="AR245" s="84">
        <v>98</v>
      </c>
      <c r="AS245" s="84">
        <v>8</v>
      </c>
      <c r="AT245" s="84" t="s">
        <v>1075</v>
      </c>
      <c r="AU245" s="84">
        <v>0.02</v>
      </c>
      <c r="AV245" s="84">
        <v>5</v>
      </c>
      <c r="AW245" s="84" t="s">
        <v>1065</v>
      </c>
      <c r="AX245" s="84">
        <v>496</v>
      </c>
      <c r="AY245" s="200">
        <v>0.23200000000000001</v>
      </c>
      <c r="AZ245" s="200">
        <v>0.318</v>
      </c>
      <c r="BA245" s="200">
        <v>0.375</v>
      </c>
      <c r="BB245" s="200">
        <v>0.308</v>
      </c>
      <c r="BC245" s="84">
        <v>153</v>
      </c>
      <c r="BD245" s="84">
        <v>38</v>
      </c>
      <c r="BE245" s="84" t="s">
        <v>1419</v>
      </c>
      <c r="BF245" s="84">
        <v>450314</v>
      </c>
      <c r="BG245" s="84" t="s">
        <v>4132</v>
      </c>
      <c r="BH245" s="84" t="s">
        <v>1083</v>
      </c>
      <c r="BI245" s="84" t="s">
        <v>1380</v>
      </c>
      <c r="BJ245" s="84" t="s">
        <v>1306</v>
      </c>
      <c r="BK245" s="84" t="s">
        <v>7236</v>
      </c>
    </row>
    <row r="246" spans="1:63" s="84" customFormat="1" x14ac:dyDescent="0.3">
      <c r="A246" s="84" t="s">
        <v>2528</v>
      </c>
      <c r="B246" s="84" t="s">
        <v>234</v>
      </c>
      <c r="C246" s="84" t="s">
        <v>1061</v>
      </c>
      <c r="D246" s="84">
        <v>2018</v>
      </c>
      <c r="E246" s="84">
        <v>26</v>
      </c>
      <c r="F246" s="195" t="s">
        <v>1111</v>
      </c>
      <c r="G246" s="84" t="s">
        <v>1063</v>
      </c>
      <c r="H246" s="84" t="s">
        <v>265</v>
      </c>
      <c r="K246" s="84">
        <v>0.81</v>
      </c>
      <c r="L246" s="84">
        <v>0.33400000000000002</v>
      </c>
      <c r="M246" s="84">
        <v>56</v>
      </c>
      <c r="N246" s="84" t="s">
        <v>1064</v>
      </c>
      <c r="O246" s="84">
        <v>132</v>
      </c>
      <c r="P246" s="84">
        <v>481</v>
      </c>
      <c r="Q246" s="84">
        <v>433</v>
      </c>
      <c r="R246" s="84">
        <v>57</v>
      </c>
      <c r="S246" s="84">
        <v>109</v>
      </c>
      <c r="T246" s="84">
        <v>26</v>
      </c>
      <c r="U246" s="84">
        <v>2</v>
      </c>
      <c r="V246" s="84">
        <v>13</v>
      </c>
      <c r="W246" s="84">
        <v>44</v>
      </c>
      <c r="X246" s="84">
        <v>28</v>
      </c>
      <c r="Y246" s="84">
        <v>9</v>
      </c>
      <c r="Z246" s="84">
        <v>42</v>
      </c>
      <c r="AA246" s="84">
        <v>116</v>
      </c>
      <c r="AB246" s="84">
        <v>2</v>
      </c>
      <c r="AC246" s="84">
        <v>1</v>
      </c>
      <c r="AD246" s="84">
        <v>3</v>
      </c>
      <c r="AE246" s="84">
        <v>2</v>
      </c>
      <c r="AF246" s="84">
        <v>6</v>
      </c>
      <c r="AG246" s="200">
        <v>0.248</v>
      </c>
      <c r="AH246" s="200">
        <v>0.317</v>
      </c>
      <c r="AI246" s="200">
        <v>0.41</v>
      </c>
      <c r="AJ246" s="84">
        <v>0.318</v>
      </c>
      <c r="AK246" s="84">
        <v>153</v>
      </c>
      <c r="AL246" s="84">
        <v>42</v>
      </c>
      <c r="AM246" s="84">
        <v>47</v>
      </c>
      <c r="AN246" s="198">
        <v>20</v>
      </c>
      <c r="AO246" s="198">
        <v>23</v>
      </c>
      <c r="AP246" s="84">
        <v>10</v>
      </c>
      <c r="AQ246" s="84">
        <v>17</v>
      </c>
      <c r="AR246" s="84">
        <v>94</v>
      </c>
      <c r="AS246" s="84">
        <v>9</v>
      </c>
      <c r="AT246" s="84" t="s">
        <v>1064</v>
      </c>
      <c r="AU246" s="84">
        <v>0.03</v>
      </c>
      <c r="AV246" s="84">
        <v>13</v>
      </c>
      <c r="AW246" s="84" t="s">
        <v>1076</v>
      </c>
      <c r="AX246" s="84">
        <v>436</v>
      </c>
      <c r="AY246" s="200">
        <v>0.24099999999999999</v>
      </c>
      <c r="AZ246" s="200">
        <v>0.29299999999999998</v>
      </c>
      <c r="BA246" s="200">
        <v>0.372</v>
      </c>
      <c r="BB246" s="200">
        <v>0.29199999999999998</v>
      </c>
      <c r="BC246" s="84">
        <v>127</v>
      </c>
      <c r="BD246" s="84">
        <v>29</v>
      </c>
      <c r="BE246" s="84" t="s">
        <v>2707</v>
      </c>
      <c r="BF246" s="84">
        <v>542340</v>
      </c>
      <c r="BG246" s="84" t="s">
        <v>801</v>
      </c>
      <c r="BH246" s="84" t="s">
        <v>6295</v>
      </c>
      <c r="BI246" s="84" t="s">
        <v>6296</v>
      </c>
      <c r="BJ246" s="84" t="s">
        <v>3129</v>
      </c>
      <c r="BK246" s="84" t="s">
        <v>7237</v>
      </c>
    </row>
    <row r="247" spans="1:63" s="84" customFormat="1" x14ac:dyDescent="0.3">
      <c r="A247" s="84" t="s">
        <v>227</v>
      </c>
      <c r="B247" s="84" t="s">
        <v>58</v>
      </c>
      <c r="C247" s="84" t="s">
        <v>1065</v>
      </c>
      <c r="D247" s="84">
        <v>2018</v>
      </c>
      <c r="E247" s="84">
        <v>27</v>
      </c>
      <c r="F247" s="195" t="s">
        <v>1567</v>
      </c>
      <c r="G247" s="84" t="s">
        <v>1063</v>
      </c>
      <c r="H247" s="84" t="s">
        <v>265</v>
      </c>
      <c r="I247" s="84" t="s">
        <v>249</v>
      </c>
      <c r="K247" s="84">
        <v>0.74</v>
      </c>
      <c r="L247" s="84">
        <v>0.35299999999999998</v>
      </c>
      <c r="M247" s="84">
        <v>69</v>
      </c>
      <c r="N247" s="84" t="s">
        <v>1064</v>
      </c>
      <c r="O247" s="84">
        <v>110</v>
      </c>
      <c r="P247" s="84">
        <v>444</v>
      </c>
      <c r="Q247" s="84">
        <v>405</v>
      </c>
      <c r="R247" s="84">
        <v>59</v>
      </c>
      <c r="S247" s="84">
        <v>103</v>
      </c>
      <c r="T247" s="84">
        <v>22</v>
      </c>
      <c r="U247" s="84">
        <v>4</v>
      </c>
      <c r="V247" s="84">
        <v>13</v>
      </c>
      <c r="W247" s="84">
        <v>50</v>
      </c>
      <c r="X247" s="84">
        <v>10</v>
      </c>
      <c r="Y247" s="84">
        <v>3</v>
      </c>
      <c r="Z247" s="84">
        <v>34</v>
      </c>
      <c r="AA247" s="84">
        <v>103</v>
      </c>
      <c r="AB247" s="84">
        <v>1</v>
      </c>
      <c r="AC247" s="84">
        <v>2</v>
      </c>
      <c r="AD247" s="84">
        <v>1</v>
      </c>
      <c r="AE247" s="84">
        <v>1</v>
      </c>
      <c r="AF247" s="84">
        <v>4</v>
      </c>
      <c r="AG247" s="200">
        <v>0.254</v>
      </c>
      <c r="AH247" s="200">
        <v>0.314</v>
      </c>
      <c r="AI247" s="200">
        <v>0.42299999999999999</v>
      </c>
      <c r="AJ247" s="84">
        <v>0.32100000000000001</v>
      </c>
      <c r="AK247" s="84">
        <v>143</v>
      </c>
      <c r="AL247" s="84">
        <v>42</v>
      </c>
      <c r="AM247" s="84">
        <v>38</v>
      </c>
      <c r="AN247" s="198">
        <v>16</v>
      </c>
      <c r="AO247" s="198">
        <v>16</v>
      </c>
      <c r="AP247" s="84">
        <v>-4</v>
      </c>
      <c r="AQ247" s="84">
        <v>19</v>
      </c>
      <c r="AR247" s="84">
        <v>163</v>
      </c>
      <c r="AS247" s="84">
        <v>10</v>
      </c>
      <c r="AT247" s="84" t="s">
        <v>1064</v>
      </c>
      <c r="AU247" s="84">
        <v>-0.05</v>
      </c>
      <c r="AV247" s="84">
        <v>-37</v>
      </c>
      <c r="AW247" s="84" t="s">
        <v>1086</v>
      </c>
      <c r="AX247" s="84">
        <v>568</v>
      </c>
      <c r="AY247" s="200">
        <v>0.28799999999999998</v>
      </c>
      <c r="AZ247" s="200">
        <v>0.35399999999999998</v>
      </c>
      <c r="BA247" s="200">
        <v>0.496</v>
      </c>
      <c r="BB247" s="200">
        <v>0.36699999999999999</v>
      </c>
      <c r="BC247" s="84">
        <v>208</v>
      </c>
      <c r="BD247" s="84">
        <v>79</v>
      </c>
      <c r="BE247" s="84" t="s">
        <v>3197</v>
      </c>
      <c r="BF247" s="84">
        <v>621035</v>
      </c>
      <c r="BG247" s="84" t="s">
        <v>809</v>
      </c>
      <c r="BH247" s="84" t="s">
        <v>4803</v>
      </c>
      <c r="BI247" s="84" t="s">
        <v>2648</v>
      </c>
      <c r="BJ247" s="84" t="s">
        <v>3180</v>
      </c>
      <c r="BK247" s="84" t="s">
        <v>6580</v>
      </c>
    </row>
    <row r="248" spans="1:63" s="84" customFormat="1" x14ac:dyDescent="0.3">
      <c r="A248" s="84" t="s">
        <v>2091</v>
      </c>
      <c r="B248" s="84" t="s">
        <v>375</v>
      </c>
      <c r="C248" s="84" t="s">
        <v>1061</v>
      </c>
      <c r="D248" s="84">
        <v>2018</v>
      </c>
      <c r="E248" s="84">
        <v>23</v>
      </c>
      <c r="F248" s="195" t="s">
        <v>1070</v>
      </c>
      <c r="G248" s="84" t="s">
        <v>1063</v>
      </c>
      <c r="H248" s="84" t="s">
        <v>265</v>
      </c>
      <c r="I248" s="84" t="s">
        <v>249</v>
      </c>
      <c r="K248" s="84">
        <v>0.81</v>
      </c>
      <c r="L248" s="84">
        <v>0.33</v>
      </c>
      <c r="M248" s="84">
        <v>31</v>
      </c>
      <c r="N248" s="84" t="s">
        <v>1064</v>
      </c>
      <c r="O248" s="84">
        <v>102</v>
      </c>
      <c r="P248" s="84">
        <v>378</v>
      </c>
      <c r="Q248" s="84">
        <v>333</v>
      </c>
      <c r="R248" s="84">
        <v>51</v>
      </c>
      <c r="S248" s="84">
        <v>78</v>
      </c>
      <c r="T248" s="84">
        <v>17</v>
      </c>
      <c r="U248" s="84">
        <v>3</v>
      </c>
      <c r="V248" s="84">
        <v>16</v>
      </c>
      <c r="W248" s="84">
        <v>54</v>
      </c>
      <c r="X248" s="84">
        <v>8</v>
      </c>
      <c r="Y248" s="84">
        <v>3</v>
      </c>
      <c r="Z248" s="84">
        <v>37</v>
      </c>
      <c r="AA248" s="84">
        <v>104</v>
      </c>
      <c r="AB248" s="84">
        <v>4</v>
      </c>
      <c r="AC248" s="84">
        <v>3</v>
      </c>
      <c r="AD248" s="84">
        <v>2</v>
      </c>
      <c r="AE248" s="84">
        <v>3</v>
      </c>
      <c r="AF248" s="84">
        <v>9</v>
      </c>
      <c r="AG248" s="200">
        <v>0.23200000000000001</v>
      </c>
      <c r="AH248" s="200">
        <v>0.313</v>
      </c>
      <c r="AI248" s="200">
        <v>0.44700000000000001</v>
      </c>
      <c r="AJ248" s="84">
        <v>0.32800000000000001</v>
      </c>
      <c r="AK248" s="84">
        <v>124</v>
      </c>
      <c r="AL248" s="84">
        <v>41</v>
      </c>
      <c r="AM248" s="84">
        <v>37</v>
      </c>
      <c r="AN248" s="198">
        <v>15</v>
      </c>
      <c r="AO248" s="198">
        <v>15</v>
      </c>
      <c r="AP248" s="84">
        <v>-1</v>
      </c>
      <c r="AQ248" s="84">
        <v>20</v>
      </c>
      <c r="AR248" s="84">
        <v>170</v>
      </c>
      <c r="AS248" s="84">
        <v>11</v>
      </c>
      <c r="AT248" s="84" t="s">
        <v>1075</v>
      </c>
      <c r="AU248" s="84">
        <v>-0.03</v>
      </c>
      <c r="AV248" s="84">
        <v>-17</v>
      </c>
      <c r="AW248" s="84" t="s">
        <v>1086</v>
      </c>
      <c r="AX248" s="84">
        <v>413</v>
      </c>
      <c r="AY248" s="200">
        <v>0.253</v>
      </c>
      <c r="AZ248" s="200">
        <v>0.32800000000000001</v>
      </c>
      <c r="BA248" s="200">
        <v>0.51400000000000001</v>
      </c>
      <c r="BB248" s="200">
        <v>0.35599999999999998</v>
      </c>
      <c r="BC248" s="84">
        <v>147</v>
      </c>
      <c r="BD248" s="84">
        <v>58</v>
      </c>
      <c r="BE248" s="84" t="s">
        <v>6529</v>
      </c>
      <c r="BF248" s="84">
        <v>664023</v>
      </c>
      <c r="BG248" s="84" t="s">
        <v>2870</v>
      </c>
      <c r="BH248" s="84" t="s">
        <v>6530</v>
      </c>
      <c r="BI248" s="84" t="s">
        <v>6342</v>
      </c>
      <c r="BJ248" s="84" t="s">
        <v>6531</v>
      </c>
      <c r="BK248" s="84" t="s">
        <v>2802</v>
      </c>
    </row>
    <row r="249" spans="1:63" s="84" customFormat="1" x14ac:dyDescent="0.3">
      <c r="A249" s="84" t="s">
        <v>520</v>
      </c>
      <c r="B249" s="84" t="s">
        <v>178</v>
      </c>
      <c r="C249" s="84" t="s">
        <v>1065</v>
      </c>
      <c r="D249" s="84">
        <v>2018</v>
      </c>
      <c r="E249" s="84">
        <v>31</v>
      </c>
      <c r="F249" s="195" t="s">
        <v>1567</v>
      </c>
      <c r="G249" s="84" t="s">
        <v>1063</v>
      </c>
      <c r="H249" s="84" t="s">
        <v>265</v>
      </c>
      <c r="I249" s="84" t="s">
        <v>253</v>
      </c>
      <c r="K249" s="84">
        <v>0.84</v>
      </c>
      <c r="L249" s="84">
        <v>0.33400000000000002</v>
      </c>
      <c r="M249" s="84">
        <v>56</v>
      </c>
      <c r="N249" s="84" t="s">
        <v>1064</v>
      </c>
      <c r="O249" s="84">
        <v>115</v>
      </c>
      <c r="P249" s="84">
        <v>427</v>
      </c>
      <c r="Q249" s="84">
        <v>376</v>
      </c>
      <c r="R249" s="84">
        <v>52</v>
      </c>
      <c r="S249" s="84">
        <v>92</v>
      </c>
      <c r="T249" s="84">
        <v>19</v>
      </c>
      <c r="U249" s="84">
        <v>1</v>
      </c>
      <c r="V249" s="84">
        <v>12</v>
      </c>
      <c r="W249" s="84">
        <v>40</v>
      </c>
      <c r="X249" s="84">
        <v>5</v>
      </c>
      <c r="Y249" s="84">
        <v>3</v>
      </c>
      <c r="Z249" s="84">
        <v>41</v>
      </c>
      <c r="AA249" s="84">
        <v>89</v>
      </c>
      <c r="AB249" s="84">
        <v>1</v>
      </c>
      <c r="AC249" s="84">
        <v>6</v>
      </c>
      <c r="AD249" s="84">
        <v>0</v>
      </c>
      <c r="AE249" s="84">
        <v>3</v>
      </c>
      <c r="AF249" s="84">
        <v>10</v>
      </c>
      <c r="AG249" s="200">
        <v>0.245</v>
      </c>
      <c r="AH249" s="200">
        <v>0.32500000000000001</v>
      </c>
      <c r="AI249" s="200">
        <v>0.39800000000000002</v>
      </c>
      <c r="AJ249" s="84">
        <v>0.32</v>
      </c>
      <c r="AK249" s="84">
        <v>137</v>
      </c>
      <c r="AL249" s="84">
        <v>40</v>
      </c>
      <c r="AM249" s="84">
        <v>43</v>
      </c>
      <c r="AN249" s="198">
        <v>12</v>
      </c>
      <c r="AO249" s="198">
        <v>13</v>
      </c>
      <c r="AP249" s="84">
        <v>10</v>
      </c>
      <c r="AQ249" s="84">
        <v>22</v>
      </c>
      <c r="AR249" s="84">
        <v>128</v>
      </c>
      <c r="AS249" s="84">
        <v>12</v>
      </c>
      <c r="AT249" s="84" t="s">
        <v>1075</v>
      </c>
      <c r="AU249" s="84">
        <v>0.01</v>
      </c>
      <c r="AV249" s="84">
        <v>2</v>
      </c>
      <c r="AW249" s="84" t="s">
        <v>1065</v>
      </c>
      <c r="AX249" s="84">
        <v>439</v>
      </c>
      <c r="AY249" s="200">
        <v>0.224</v>
      </c>
      <c r="AZ249" s="200">
        <v>0.35099999999999998</v>
      </c>
      <c r="BA249" s="200">
        <v>0.32700000000000001</v>
      </c>
      <c r="BB249" s="200">
        <v>0.315</v>
      </c>
      <c r="BC249" s="84">
        <v>138</v>
      </c>
      <c r="BD249" s="84">
        <v>39</v>
      </c>
      <c r="BE249" s="84" t="s">
        <v>1339</v>
      </c>
      <c r="BF249" s="84">
        <v>523253</v>
      </c>
      <c r="BG249" s="84" t="s">
        <v>824</v>
      </c>
      <c r="BH249" s="84" t="s">
        <v>1080</v>
      </c>
      <c r="BI249" s="84" t="s">
        <v>1088</v>
      </c>
      <c r="BJ249" s="84" t="s">
        <v>2949</v>
      </c>
      <c r="BK249" s="84" t="s">
        <v>2462</v>
      </c>
    </row>
    <row r="250" spans="1:63" s="84" customFormat="1" x14ac:dyDescent="0.3">
      <c r="A250" s="84" t="s">
        <v>500</v>
      </c>
      <c r="B250" s="84" t="s">
        <v>129</v>
      </c>
      <c r="C250" s="84" t="s">
        <v>1065</v>
      </c>
      <c r="D250" s="84">
        <v>2018</v>
      </c>
      <c r="E250" s="84">
        <v>30</v>
      </c>
      <c r="F250" s="195" t="s">
        <v>1106</v>
      </c>
      <c r="G250" s="84" t="s">
        <v>1063</v>
      </c>
      <c r="H250" s="84" t="s">
        <v>265</v>
      </c>
      <c r="I250" s="84" t="s">
        <v>253</v>
      </c>
      <c r="K250" s="84">
        <v>0.84</v>
      </c>
      <c r="L250" s="84">
        <v>0.33400000000000002</v>
      </c>
      <c r="M250" s="84">
        <v>56</v>
      </c>
      <c r="N250" s="84" t="s">
        <v>1064</v>
      </c>
      <c r="O250" s="84">
        <v>128</v>
      </c>
      <c r="P250" s="84">
        <v>503</v>
      </c>
      <c r="Q250" s="84">
        <v>464</v>
      </c>
      <c r="R250" s="84">
        <v>59</v>
      </c>
      <c r="S250" s="84">
        <v>124</v>
      </c>
      <c r="T250" s="84">
        <v>25</v>
      </c>
      <c r="U250" s="84">
        <v>3</v>
      </c>
      <c r="V250" s="84">
        <v>10</v>
      </c>
      <c r="W250" s="84">
        <v>47</v>
      </c>
      <c r="X250" s="84">
        <v>13</v>
      </c>
      <c r="Y250" s="84">
        <v>5</v>
      </c>
      <c r="Z250" s="84">
        <v>21</v>
      </c>
      <c r="AA250" s="84">
        <v>80</v>
      </c>
      <c r="AB250" s="84">
        <v>1</v>
      </c>
      <c r="AC250" s="84">
        <v>11</v>
      </c>
      <c r="AD250" s="84">
        <v>3</v>
      </c>
      <c r="AE250" s="84">
        <v>4</v>
      </c>
      <c r="AF250" s="84">
        <v>7</v>
      </c>
      <c r="AG250" s="200">
        <v>0.26600000000000001</v>
      </c>
      <c r="AH250" s="200">
        <v>0.311</v>
      </c>
      <c r="AI250" s="200">
        <v>0.4</v>
      </c>
      <c r="AJ250" s="84">
        <v>0.311</v>
      </c>
      <c r="AK250" s="84">
        <v>156</v>
      </c>
      <c r="AL250" s="84">
        <v>40</v>
      </c>
      <c r="AM250" s="84">
        <v>44</v>
      </c>
      <c r="AN250" s="198">
        <v>18</v>
      </c>
      <c r="AO250" s="198">
        <v>20</v>
      </c>
      <c r="AP250" s="84">
        <v>7</v>
      </c>
      <c r="AQ250" s="84">
        <v>23</v>
      </c>
      <c r="AR250" s="84">
        <v>115</v>
      </c>
      <c r="AS250" s="84">
        <v>13</v>
      </c>
      <c r="AT250" s="84" t="s">
        <v>1064</v>
      </c>
      <c r="AU250" s="84">
        <v>-0.03</v>
      </c>
      <c r="AV250" s="84">
        <v>-17</v>
      </c>
      <c r="AW250" s="84" t="s">
        <v>1086</v>
      </c>
      <c r="AX250" s="84">
        <v>542</v>
      </c>
      <c r="AY250" s="200">
        <v>0.27200000000000002</v>
      </c>
      <c r="AZ250" s="200">
        <v>0.33900000000000002</v>
      </c>
      <c r="BA250" s="200">
        <v>0.432</v>
      </c>
      <c r="BB250" s="200">
        <v>0.33800000000000002</v>
      </c>
      <c r="BC250" s="84">
        <v>183</v>
      </c>
      <c r="BD250" s="84">
        <v>57</v>
      </c>
      <c r="BE250" s="84" t="s">
        <v>1348</v>
      </c>
      <c r="BF250" s="84">
        <v>543281</v>
      </c>
      <c r="BG250" s="84" t="s">
        <v>822</v>
      </c>
      <c r="BH250" s="84" t="s">
        <v>2696</v>
      </c>
      <c r="BI250" s="84" t="s">
        <v>1092</v>
      </c>
      <c r="BJ250" s="84" t="s">
        <v>4190</v>
      </c>
      <c r="BK250" s="84" t="s">
        <v>6532</v>
      </c>
    </row>
    <row r="251" spans="1:63" s="84" customFormat="1" x14ac:dyDescent="0.3">
      <c r="A251" s="84" t="s">
        <v>111</v>
      </c>
      <c r="B251" s="84" t="s">
        <v>148</v>
      </c>
      <c r="C251" s="84" t="s">
        <v>1103</v>
      </c>
      <c r="D251" s="84">
        <v>2018</v>
      </c>
      <c r="E251" s="84">
        <v>26</v>
      </c>
      <c r="F251" s="195" t="s">
        <v>1106</v>
      </c>
      <c r="G251" s="84" t="s">
        <v>1063</v>
      </c>
      <c r="H251" s="84" t="s">
        <v>265</v>
      </c>
      <c r="I251" s="84" t="s">
        <v>249</v>
      </c>
      <c r="K251" s="84">
        <v>0.76</v>
      </c>
      <c r="L251" s="84">
        <v>0.35299999999999998</v>
      </c>
      <c r="M251" s="84">
        <v>69</v>
      </c>
      <c r="N251" s="84" t="s">
        <v>1064</v>
      </c>
      <c r="O251" s="84">
        <v>106</v>
      </c>
      <c r="P251" s="84">
        <v>415</v>
      </c>
      <c r="Q251" s="84">
        <v>375</v>
      </c>
      <c r="R251" s="84">
        <v>51</v>
      </c>
      <c r="S251" s="84">
        <v>101</v>
      </c>
      <c r="T251" s="84">
        <v>17</v>
      </c>
      <c r="U251" s="84">
        <v>4</v>
      </c>
      <c r="V251" s="84">
        <v>6</v>
      </c>
      <c r="W251" s="84">
        <v>45</v>
      </c>
      <c r="X251" s="84">
        <v>8</v>
      </c>
      <c r="Y251" s="84">
        <v>4</v>
      </c>
      <c r="Z251" s="84">
        <v>31</v>
      </c>
      <c r="AA251" s="84">
        <v>63</v>
      </c>
      <c r="AB251" s="84">
        <v>1</v>
      </c>
      <c r="AC251" s="84">
        <v>6</v>
      </c>
      <c r="AD251" s="84">
        <v>1</v>
      </c>
      <c r="AE251" s="84">
        <v>3</v>
      </c>
      <c r="AF251" s="84">
        <v>6</v>
      </c>
      <c r="AG251" s="200">
        <v>0.26900000000000002</v>
      </c>
      <c r="AH251" s="200">
        <v>0.33200000000000002</v>
      </c>
      <c r="AI251" s="200">
        <v>0.38800000000000001</v>
      </c>
      <c r="AJ251" s="84">
        <v>0.32</v>
      </c>
      <c r="AK251" s="84">
        <v>133</v>
      </c>
      <c r="AL251" s="84">
        <v>39</v>
      </c>
      <c r="AM251" s="84">
        <v>36</v>
      </c>
      <c r="AN251" s="198">
        <v>14</v>
      </c>
      <c r="AO251" s="198">
        <v>14</v>
      </c>
      <c r="AP251" s="84">
        <v>-4</v>
      </c>
      <c r="AQ251" s="84">
        <v>25</v>
      </c>
      <c r="AR251" s="84">
        <v>178</v>
      </c>
      <c r="AS251" s="84">
        <v>14</v>
      </c>
      <c r="AT251" s="84" t="s">
        <v>1075</v>
      </c>
      <c r="AU251" s="84">
        <v>-0.01</v>
      </c>
      <c r="AV251" s="84">
        <v>-7</v>
      </c>
      <c r="AW251" s="84" t="s">
        <v>1065</v>
      </c>
      <c r="AX251" s="84">
        <v>454</v>
      </c>
      <c r="AY251" s="200">
        <v>0.27600000000000002</v>
      </c>
      <c r="AZ251" s="200">
        <v>0.34399999999999997</v>
      </c>
      <c r="BA251" s="200">
        <v>0.39900000000000002</v>
      </c>
      <c r="BB251" s="200">
        <v>0.33</v>
      </c>
      <c r="BC251" s="84">
        <v>150</v>
      </c>
      <c r="BD251" s="84">
        <v>47</v>
      </c>
      <c r="BE251" s="84" t="s">
        <v>5098</v>
      </c>
      <c r="BF251" s="84">
        <v>624428</v>
      </c>
      <c r="BG251" s="84" t="s">
        <v>824</v>
      </c>
      <c r="BH251" s="84" t="s">
        <v>4199</v>
      </c>
      <c r="BI251" s="84" t="s">
        <v>3158</v>
      </c>
      <c r="BJ251" s="84" t="s">
        <v>4135</v>
      </c>
      <c r="BK251" s="84" t="s">
        <v>4573</v>
      </c>
    </row>
    <row r="252" spans="1:63" s="84" customFormat="1" x14ac:dyDescent="0.3">
      <c r="A252" s="84" t="s">
        <v>252</v>
      </c>
      <c r="B252" s="84" t="s">
        <v>455</v>
      </c>
      <c r="C252" s="84" t="s">
        <v>1065</v>
      </c>
      <c r="D252" s="84">
        <v>2018</v>
      </c>
      <c r="E252" s="84">
        <v>28</v>
      </c>
      <c r="F252" s="195" t="s">
        <v>1062</v>
      </c>
      <c r="G252" s="84" t="s">
        <v>1063</v>
      </c>
      <c r="H252" s="84" t="s">
        <v>265</v>
      </c>
      <c r="K252" s="84">
        <v>0.84</v>
      </c>
      <c r="L252" s="84">
        <v>0.33400000000000002</v>
      </c>
      <c r="M252" s="84">
        <v>56</v>
      </c>
      <c r="N252" s="84" t="s">
        <v>1064</v>
      </c>
      <c r="O252" s="84">
        <v>126</v>
      </c>
      <c r="P252" s="84">
        <v>499</v>
      </c>
      <c r="Q252" s="84">
        <v>473</v>
      </c>
      <c r="R252" s="84">
        <v>56</v>
      </c>
      <c r="S252" s="84">
        <v>127</v>
      </c>
      <c r="T252" s="84">
        <v>22</v>
      </c>
      <c r="U252" s="84">
        <v>1</v>
      </c>
      <c r="V252" s="84">
        <v>15</v>
      </c>
      <c r="W252" s="84">
        <v>59</v>
      </c>
      <c r="X252" s="84">
        <v>4</v>
      </c>
      <c r="Y252" s="84">
        <v>1</v>
      </c>
      <c r="Z252" s="84">
        <v>18</v>
      </c>
      <c r="AA252" s="84">
        <v>89</v>
      </c>
      <c r="AB252" s="84">
        <v>2</v>
      </c>
      <c r="AC252" s="84">
        <v>4</v>
      </c>
      <c r="AD252" s="84">
        <v>1</v>
      </c>
      <c r="AE252" s="84">
        <v>3</v>
      </c>
      <c r="AF252" s="84">
        <v>12</v>
      </c>
      <c r="AG252" s="200">
        <v>0.26700000000000002</v>
      </c>
      <c r="AH252" s="200">
        <v>0.29799999999999999</v>
      </c>
      <c r="AI252" s="200">
        <v>0.41799999999999998</v>
      </c>
      <c r="AJ252" s="84">
        <v>0.309</v>
      </c>
      <c r="AK252" s="84">
        <v>154</v>
      </c>
      <c r="AL252" s="84">
        <v>39</v>
      </c>
      <c r="AM252" s="84">
        <v>43</v>
      </c>
      <c r="AN252" s="198">
        <v>17</v>
      </c>
      <c r="AO252" s="198">
        <v>19</v>
      </c>
      <c r="AP252" s="84">
        <v>6</v>
      </c>
      <c r="AQ252" s="84">
        <v>26</v>
      </c>
      <c r="AR252" s="84">
        <v>127</v>
      </c>
      <c r="AS252" s="84">
        <v>15</v>
      </c>
      <c r="AT252" s="84" t="s">
        <v>1064</v>
      </c>
      <c r="AU252" s="84">
        <v>-0.03</v>
      </c>
      <c r="AV252" s="84">
        <v>-17</v>
      </c>
      <c r="AW252" s="84" t="s">
        <v>1086</v>
      </c>
      <c r="AX252" s="84">
        <v>473</v>
      </c>
      <c r="AY252" s="200">
        <v>0.3</v>
      </c>
      <c r="AZ252" s="200">
        <v>0.33800000000000002</v>
      </c>
      <c r="BA252" s="200">
        <v>0.45400000000000001</v>
      </c>
      <c r="BB252" s="200">
        <v>0.34399999999999997</v>
      </c>
      <c r="BC252" s="84">
        <v>163</v>
      </c>
      <c r="BD252" s="84">
        <v>56</v>
      </c>
      <c r="BE252" s="84" t="s">
        <v>1071</v>
      </c>
      <c r="BF252" s="84">
        <v>516770</v>
      </c>
      <c r="BG252" s="84" t="s">
        <v>702</v>
      </c>
      <c r="BH252" s="84" t="s">
        <v>1118</v>
      </c>
      <c r="BI252" s="84" t="s">
        <v>3105</v>
      </c>
      <c r="BJ252" s="84" t="s">
        <v>4801</v>
      </c>
      <c r="BK252" s="84" t="s">
        <v>6698</v>
      </c>
    </row>
    <row r="253" spans="1:63" s="84" customFormat="1" x14ac:dyDescent="0.3">
      <c r="A253" s="84" t="s">
        <v>6534</v>
      </c>
      <c r="B253" s="84" t="s">
        <v>6535</v>
      </c>
      <c r="C253" s="84" t="s">
        <v>1061</v>
      </c>
      <c r="D253" s="84">
        <v>2018</v>
      </c>
      <c r="E253" s="84">
        <v>21</v>
      </c>
      <c r="F253" s="195" t="s">
        <v>1101</v>
      </c>
      <c r="G253" s="84" t="s">
        <v>1063</v>
      </c>
      <c r="H253" s="84" t="s">
        <v>265</v>
      </c>
      <c r="K253" s="84">
        <v>0.71</v>
      </c>
      <c r="L253" s="84">
        <v>0.29699999999999999</v>
      </c>
      <c r="M253" s="84">
        <v>19</v>
      </c>
      <c r="N253" s="84" t="s">
        <v>1064</v>
      </c>
      <c r="O253" s="84">
        <v>75</v>
      </c>
      <c r="P253" s="84">
        <v>332</v>
      </c>
      <c r="Q253" s="84">
        <v>294</v>
      </c>
      <c r="R253" s="84">
        <v>42</v>
      </c>
      <c r="S253" s="84">
        <v>77</v>
      </c>
      <c r="T253" s="84">
        <v>13</v>
      </c>
      <c r="U253" s="84">
        <v>5</v>
      </c>
      <c r="V253" s="84">
        <v>5</v>
      </c>
      <c r="W253" s="84">
        <v>35</v>
      </c>
      <c r="X253" s="84">
        <v>12</v>
      </c>
      <c r="Y253" s="84">
        <v>1</v>
      </c>
      <c r="Z253" s="84">
        <v>31</v>
      </c>
      <c r="AA253" s="84">
        <v>53</v>
      </c>
      <c r="AB253" s="84">
        <v>0</v>
      </c>
      <c r="AC253" s="84">
        <v>3</v>
      </c>
      <c r="AD253" s="84">
        <v>1</v>
      </c>
      <c r="AE253" s="84">
        <v>2</v>
      </c>
      <c r="AF253" s="84">
        <v>4</v>
      </c>
      <c r="AG253" s="200">
        <v>0.26</v>
      </c>
      <c r="AH253" s="200">
        <v>0.33500000000000002</v>
      </c>
      <c r="AI253" s="200">
        <v>0.39900000000000002</v>
      </c>
      <c r="AJ253" s="84">
        <v>0.32500000000000001</v>
      </c>
      <c r="AK253" s="84">
        <v>108</v>
      </c>
      <c r="AL253" s="84">
        <v>36</v>
      </c>
      <c r="AM253" s="84">
        <v>41</v>
      </c>
      <c r="AN253" s="198">
        <v>12</v>
      </c>
      <c r="AO253" s="198">
        <v>16</v>
      </c>
      <c r="AP253" s="84">
        <v>9</v>
      </c>
      <c r="AQ253" s="84">
        <v>29</v>
      </c>
      <c r="AR253" s="84">
        <v>148</v>
      </c>
      <c r="AS253" s="84">
        <v>16</v>
      </c>
      <c r="AT253" s="84" t="s">
        <v>1075</v>
      </c>
      <c r="AU253" s="84">
        <v>-0.03</v>
      </c>
      <c r="AV253" s="84">
        <v>-4</v>
      </c>
      <c r="AW253" s="84" t="s">
        <v>1065</v>
      </c>
      <c r="AX253" s="84">
        <v>244</v>
      </c>
      <c r="AY253" s="200">
        <v>0.28599999999999998</v>
      </c>
      <c r="AZ253" s="200">
        <v>0.35399999999999998</v>
      </c>
      <c r="BA253" s="200">
        <v>0.45600000000000002</v>
      </c>
      <c r="BB253" s="200">
        <v>0.35199999999999998</v>
      </c>
      <c r="BC253" s="84">
        <v>86</v>
      </c>
      <c r="BD253" s="84">
        <v>40</v>
      </c>
      <c r="BE253" s="84" t="s">
        <v>6536</v>
      </c>
      <c r="BF253" s="84">
        <v>645277</v>
      </c>
      <c r="BG253" s="84" t="s">
        <v>6537</v>
      </c>
      <c r="BH253" s="84" t="s">
        <v>6538</v>
      </c>
      <c r="BI253" s="84" t="s">
        <v>4199</v>
      </c>
      <c r="BJ253" s="84" t="s">
        <v>6322</v>
      </c>
      <c r="BK253" s="84" t="s">
        <v>6539</v>
      </c>
    </row>
    <row r="254" spans="1:63" s="84" customFormat="1" x14ac:dyDescent="0.3">
      <c r="A254" s="84" t="s">
        <v>2518</v>
      </c>
      <c r="B254" s="84" t="s">
        <v>2519</v>
      </c>
      <c r="C254" s="84" t="s">
        <v>1103</v>
      </c>
      <c r="D254" s="84">
        <v>2018</v>
      </c>
      <c r="E254" s="84">
        <v>27</v>
      </c>
      <c r="F254" s="195" t="s">
        <v>2539</v>
      </c>
      <c r="G254" s="84" t="s">
        <v>1063</v>
      </c>
      <c r="H254" s="84" t="s">
        <v>265</v>
      </c>
      <c r="K254" s="84">
        <v>0.82</v>
      </c>
      <c r="L254" s="84">
        <v>0.29699999999999999</v>
      </c>
      <c r="M254" s="84">
        <v>19</v>
      </c>
      <c r="N254" s="84" t="s">
        <v>1064</v>
      </c>
      <c r="O254" s="84">
        <v>99</v>
      </c>
      <c r="P254" s="84">
        <v>383</v>
      </c>
      <c r="Q254" s="84">
        <v>342</v>
      </c>
      <c r="R254" s="84">
        <v>45</v>
      </c>
      <c r="S254" s="84">
        <v>88</v>
      </c>
      <c r="T254" s="84">
        <v>17</v>
      </c>
      <c r="U254" s="84">
        <v>3</v>
      </c>
      <c r="V254" s="84">
        <v>5</v>
      </c>
      <c r="W254" s="84">
        <v>35</v>
      </c>
      <c r="X254" s="84">
        <v>8</v>
      </c>
      <c r="Y254" s="84">
        <v>2</v>
      </c>
      <c r="Z254" s="84">
        <v>28</v>
      </c>
      <c r="AA254" s="84">
        <v>60</v>
      </c>
      <c r="AB254" s="84">
        <v>4</v>
      </c>
      <c r="AC254" s="84">
        <v>9</v>
      </c>
      <c r="AD254" s="84">
        <v>1</v>
      </c>
      <c r="AE254" s="84">
        <v>3</v>
      </c>
      <c r="AF254" s="84">
        <v>5</v>
      </c>
      <c r="AG254" s="200">
        <v>0.25800000000000001</v>
      </c>
      <c r="AH254" s="200">
        <v>0.32800000000000001</v>
      </c>
      <c r="AI254" s="200">
        <v>0.371</v>
      </c>
      <c r="AJ254" s="84">
        <v>0.312</v>
      </c>
      <c r="AK254" s="84">
        <v>120</v>
      </c>
      <c r="AL254" s="84">
        <v>34</v>
      </c>
      <c r="AM254" s="84">
        <v>40</v>
      </c>
      <c r="AN254" s="198">
        <v>11</v>
      </c>
      <c r="AO254" s="198">
        <v>14</v>
      </c>
      <c r="AP254" s="84">
        <v>6</v>
      </c>
      <c r="AQ254" s="84">
        <v>30</v>
      </c>
      <c r="AR254" s="84">
        <v>153</v>
      </c>
      <c r="AS254" s="84">
        <v>17</v>
      </c>
      <c r="AT254" s="84" t="s">
        <v>1075</v>
      </c>
      <c r="AU254" s="84">
        <v>-0.04</v>
      </c>
      <c r="AV254" s="84">
        <v>-21</v>
      </c>
      <c r="AW254" s="84" t="s">
        <v>1086</v>
      </c>
      <c r="AX254" s="84">
        <v>411</v>
      </c>
      <c r="AY254" s="200">
        <v>0.28499999999999998</v>
      </c>
      <c r="AZ254" s="200">
        <v>0.376</v>
      </c>
      <c r="BA254" s="200">
        <v>0.41199999999999998</v>
      </c>
      <c r="BB254" s="200">
        <v>0.35199999999999998</v>
      </c>
      <c r="BC254" s="84">
        <v>145</v>
      </c>
      <c r="BD254" s="84">
        <v>56</v>
      </c>
      <c r="BE254" s="84" t="s">
        <v>2703</v>
      </c>
      <c r="BF254" s="84">
        <v>543939</v>
      </c>
      <c r="BG254" s="84" t="s">
        <v>827</v>
      </c>
      <c r="BH254" s="84" t="s">
        <v>4899</v>
      </c>
      <c r="BI254" s="84" t="s">
        <v>4135</v>
      </c>
      <c r="BJ254" s="84" t="s">
        <v>3158</v>
      </c>
      <c r="BK254" s="84" t="s">
        <v>6946</v>
      </c>
    </row>
    <row r="255" spans="1:63" s="84" customFormat="1" x14ac:dyDescent="0.3">
      <c r="A255" s="84" t="s">
        <v>949</v>
      </c>
      <c r="B255" s="84" t="s">
        <v>118</v>
      </c>
      <c r="C255" s="84" t="s">
        <v>1103</v>
      </c>
      <c r="D255" s="84">
        <v>2018</v>
      </c>
      <c r="E255" s="84">
        <v>28</v>
      </c>
      <c r="F255" s="195" t="s">
        <v>2539</v>
      </c>
      <c r="G255" s="84" t="s">
        <v>1063</v>
      </c>
      <c r="H255" s="84" t="s">
        <v>265</v>
      </c>
      <c r="I255" s="84" t="s">
        <v>253</v>
      </c>
      <c r="K255" s="84">
        <v>0.7</v>
      </c>
      <c r="L255" s="84">
        <v>0.314</v>
      </c>
      <c r="M255" s="84">
        <v>22</v>
      </c>
      <c r="N255" s="84" t="s">
        <v>1064</v>
      </c>
      <c r="O255" s="84">
        <v>110</v>
      </c>
      <c r="P255" s="84">
        <v>283</v>
      </c>
      <c r="Q255" s="84">
        <v>251</v>
      </c>
      <c r="R255" s="84">
        <v>30</v>
      </c>
      <c r="S255" s="84">
        <v>62</v>
      </c>
      <c r="T255" s="84">
        <v>11</v>
      </c>
      <c r="U255" s="84">
        <v>1</v>
      </c>
      <c r="V255" s="84">
        <v>4</v>
      </c>
      <c r="W255" s="84">
        <v>22</v>
      </c>
      <c r="X255" s="84">
        <v>2</v>
      </c>
      <c r="Y255" s="84">
        <v>1</v>
      </c>
      <c r="Z255" s="84">
        <v>24</v>
      </c>
      <c r="AA255" s="84">
        <v>59</v>
      </c>
      <c r="AB255" s="84">
        <v>2</v>
      </c>
      <c r="AC255" s="84">
        <v>4</v>
      </c>
      <c r="AD255" s="84">
        <v>2</v>
      </c>
      <c r="AE255" s="84">
        <v>1</v>
      </c>
      <c r="AF255" s="84">
        <v>5</v>
      </c>
      <c r="AG255" s="200">
        <v>0.245</v>
      </c>
      <c r="AH255" s="200">
        <v>0.32100000000000001</v>
      </c>
      <c r="AI255" s="200">
        <v>0.35</v>
      </c>
      <c r="AJ255" s="84">
        <v>0.30199999999999999</v>
      </c>
      <c r="AK255" s="84">
        <v>86</v>
      </c>
      <c r="AL255" s="84">
        <v>25</v>
      </c>
      <c r="AM255" s="84">
        <v>26</v>
      </c>
      <c r="AN255" s="198">
        <v>6</v>
      </c>
      <c r="AO255" s="198">
        <v>6</v>
      </c>
      <c r="AP255" s="84">
        <v>-3</v>
      </c>
      <c r="AQ255" s="84">
        <v>35</v>
      </c>
      <c r="AR255" s="84">
        <v>269</v>
      </c>
      <c r="AS255" s="84">
        <v>18</v>
      </c>
      <c r="AT255" s="84" t="s">
        <v>1075</v>
      </c>
      <c r="AU255" s="84">
        <v>-0.02</v>
      </c>
      <c r="AV255" s="84">
        <v>-6</v>
      </c>
      <c r="AW255" s="84" t="s">
        <v>1065</v>
      </c>
      <c r="AX255" s="84">
        <v>290</v>
      </c>
      <c r="AY255" s="200">
        <v>0.253</v>
      </c>
      <c r="AZ255" s="200">
        <v>0.36499999999999999</v>
      </c>
      <c r="BA255" s="200">
        <v>0.33200000000000002</v>
      </c>
      <c r="BB255" s="200">
        <v>0.31900000000000001</v>
      </c>
      <c r="BC255" s="84">
        <v>93</v>
      </c>
      <c r="BD255" s="84">
        <v>31</v>
      </c>
      <c r="BE255" s="84" t="s">
        <v>3183</v>
      </c>
      <c r="BF255" s="84">
        <v>594824</v>
      </c>
      <c r="BG255" s="84" t="s">
        <v>825</v>
      </c>
      <c r="BH255" s="84" t="s">
        <v>6304</v>
      </c>
      <c r="BI255" s="84" t="s">
        <v>4138</v>
      </c>
      <c r="BJ255" s="84" t="s">
        <v>4854</v>
      </c>
      <c r="BK255" s="84" t="s">
        <v>2904</v>
      </c>
    </row>
    <row r="256" spans="1:63" s="84" customFormat="1" x14ac:dyDescent="0.3">
      <c r="A256" s="84" t="s">
        <v>351</v>
      </c>
      <c r="B256" s="84" t="s">
        <v>182</v>
      </c>
      <c r="C256" s="84" t="s">
        <v>1103</v>
      </c>
      <c r="D256" s="84">
        <v>2018</v>
      </c>
      <c r="E256" s="84">
        <v>31</v>
      </c>
      <c r="F256" s="195" t="s">
        <v>1116</v>
      </c>
      <c r="G256" s="84" t="s">
        <v>1063</v>
      </c>
      <c r="H256" s="84" t="s">
        <v>265</v>
      </c>
      <c r="I256" s="84" t="s">
        <v>249</v>
      </c>
      <c r="K256" s="84">
        <v>0.76</v>
      </c>
      <c r="L256" s="84">
        <v>0.29699999999999999</v>
      </c>
      <c r="M256" s="84">
        <v>19</v>
      </c>
      <c r="N256" s="84" t="s">
        <v>1064</v>
      </c>
      <c r="O256" s="84">
        <v>106</v>
      </c>
      <c r="P256" s="84">
        <v>293</v>
      </c>
      <c r="Q256" s="84">
        <v>260</v>
      </c>
      <c r="R256" s="84">
        <v>34</v>
      </c>
      <c r="S256" s="84">
        <v>60</v>
      </c>
      <c r="T256" s="84">
        <v>10</v>
      </c>
      <c r="U256" s="84">
        <v>2</v>
      </c>
      <c r="V256" s="84">
        <v>7</v>
      </c>
      <c r="W256" s="84">
        <v>34</v>
      </c>
      <c r="X256" s="84">
        <v>3</v>
      </c>
      <c r="Y256" s="84">
        <v>1</v>
      </c>
      <c r="Z256" s="84">
        <v>28</v>
      </c>
      <c r="AA256" s="84">
        <v>62</v>
      </c>
      <c r="AB256" s="84">
        <v>2</v>
      </c>
      <c r="AC256" s="84">
        <v>2</v>
      </c>
      <c r="AD256" s="84">
        <v>1</v>
      </c>
      <c r="AE256" s="84">
        <v>2</v>
      </c>
      <c r="AF256" s="84">
        <v>4</v>
      </c>
      <c r="AG256" s="200">
        <v>0.23</v>
      </c>
      <c r="AH256" s="200">
        <v>0.30499999999999999</v>
      </c>
      <c r="AI256" s="200">
        <v>0.37</v>
      </c>
      <c r="AJ256" s="84">
        <v>0.29899999999999999</v>
      </c>
      <c r="AK256" s="84">
        <v>88</v>
      </c>
      <c r="AL256" s="84">
        <v>25</v>
      </c>
      <c r="AM256" s="84">
        <v>28</v>
      </c>
      <c r="AN256" s="198">
        <v>7</v>
      </c>
      <c r="AO256" s="198">
        <v>8</v>
      </c>
      <c r="AP256" s="84">
        <v>1</v>
      </c>
      <c r="AQ256" s="84">
        <v>36</v>
      </c>
      <c r="AR256" s="84">
        <v>251</v>
      </c>
      <c r="AS256" s="84">
        <v>19</v>
      </c>
      <c r="AT256" s="84" t="s">
        <v>1075</v>
      </c>
      <c r="AU256" s="84">
        <v>-0.02</v>
      </c>
      <c r="AV256" s="84">
        <v>-15</v>
      </c>
      <c r="AW256" s="84" t="s">
        <v>1086</v>
      </c>
      <c r="AX256" s="84">
        <v>398</v>
      </c>
      <c r="AY256" s="200">
        <v>0.23300000000000001</v>
      </c>
      <c r="AZ256" s="200">
        <v>0.33200000000000002</v>
      </c>
      <c r="BA256" s="200">
        <v>0.39500000000000002</v>
      </c>
      <c r="BB256" s="200">
        <v>0.32400000000000001</v>
      </c>
      <c r="BC256" s="84">
        <v>129</v>
      </c>
      <c r="BD256" s="84">
        <v>40</v>
      </c>
      <c r="BE256" s="84" t="s">
        <v>1343</v>
      </c>
      <c r="BF256" s="84">
        <v>518614</v>
      </c>
      <c r="BG256" s="84" t="s">
        <v>3057</v>
      </c>
      <c r="BH256" s="84" t="s">
        <v>5068</v>
      </c>
      <c r="BI256" s="84" t="s">
        <v>6305</v>
      </c>
      <c r="BJ256" s="84" t="s">
        <v>6322</v>
      </c>
      <c r="BK256" s="84" t="s">
        <v>6306</v>
      </c>
    </row>
    <row r="257" spans="1:63" s="84" customFormat="1" x14ac:dyDescent="0.3">
      <c r="A257" s="84" t="s">
        <v>372</v>
      </c>
      <c r="B257" s="84" t="s">
        <v>371</v>
      </c>
      <c r="C257" s="84" t="s">
        <v>1103</v>
      </c>
      <c r="D257" s="84">
        <v>2018</v>
      </c>
      <c r="E257" s="84">
        <v>39</v>
      </c>
      <c r="F257" s="195"/>
      <c r="G257" s="84" t="s">
        <v>1063</v>
      </c>
      <c r="H257" s="84" t="s">
        <v>265</v>
      </c>
      <c r="K257" s="84">
        <v>0.82</v>
      </c>
      <c r="L257" s="84">
        <v>0.29699999999999999</v>
      </c>
      <c r="M257" s="84">
        <v>19</v>
      </c>
      <c r="N257" s="84" t="s">
        <v>1064</v>
      </c>
      <c r="O257" s="84">
        <v>75</v>
      </c>
      <c r="P257" s="84">
        <v>251</v>
      </c>
      <c r="Q257" s="84">
        <v>214</v>
      </c>
      <c r="R257" s="84">
        <v>30</v>
      </c>
      <c r="S257" s="84">
        <v>47</v>
      </c>
      <c r="T257" s="84">
        <v>8</v>
      </c>
      <c r="U257" s="84">
        <v>1</v>
      </c>
      <c r="V257" s="84">
        <v>6</v>
      </c>
      <c r="W257" s="84">
        <v>23</v>
      </c>
      <c r="X257" s="84">
        <v>3</v>
      </c>
      <c r="Y257" s="84">
        <v>1</v>
      </c>
      <c r="Z257" s="84">
        <v>29</v>
      </c>
      <c r="AA257" s="84">
        <v>44</v>
      </c>
      <c r="AB257" s="84">
        <v>1</v>
      </c>
      <c r="AC257" s="84">
        <v>5</v>
      </c>
      <c r="AD257" s="84">
        <v>1</v>
      </c>
      <c r="AE257" s="84">
        <v>2</v>
      </c>
      <c r="AF257" s="84">
        <v>2</v>
      </c>
      <c r="AG257" s="200">
        <v>0.224</v>
      </c>
      <c r="AH257" s="200">
        <v>0.32500000000000001</v>
      </c>
      <c r="AI257" s="200">
        <v>0.34300000000000003</v>
      </c>
      <c r="AJ257" s="84">
        <v>0.30499999999999999</v>
      </c>
      <c r="AK257" s="84">
        <v>77</v>
      </c>
      <c r="AL257" s="84">
        <v>24</v>
      </c>
      <c r="AM257" s="84">
        <v>26</v>
      </c>
      <c r="AN257" s="198">
        <v>5</v>
      </c>
      <c r="AO257" s="198">
        <v>6</v>
      </c>
      <c r="AP257" s="84">
        <v>2</v>
      </c>
      <c r="AQ257" s="84">
        <v>37</v>
      </c>
      <c r="AR257" s="84">
        <v>271</v>
      </c>
      <c r="AS257" s="84">
        <v>20</v>
      </c>
      <c r="AT257" s="84" t="s">
        <v>1075</v>
      </c>
      <c r="AU257" s="84">
        <v>-0.02</v>
      </c>
      <c r="AV257" s="84">
        <v>-12</v>
      </c>
      <c r="AW257" s="84" t="s">
        <v>1065</v>
      </c>
      <c r="AX257" s="84">
        <v>353</v>
      </c>
      <c r="AY257" s="200">
        <v>0.23599999999999999</v>
      </c>
      <c r="AZ257" s="200">
        <v>0.32400000000000001</v>
      </c>
      <c r="BA257" s="200">
        <v>0.40500000000000003</v>
      </c>
      <c r="BB257" s="200">
        <v>0.32100000000000001</v>
      </c>
      <c r="BC257" s="84">
        <v>113</v>
      </c>
      <c r="BD257" s="84">
        <v>36</v>
      </c>
      <c r="BE257" s="84" t="s">
        <v>1334</v>
      </c>
      <c r="BF257" s="84">
        <v>400284</v>
      </c>
      <c r="BG257" s="84" t="s">
        <v>3047</v>
      </c>
      <c r="BH257" s="84" t="s">
        <v>1380</v>
      </c>
      <c r="BI257" s="84" t="s">
        <v>1335</v>
      </c>
      <c r="BJ257" s="84" t="s">
        <v>4188</v>
      </c>
      <c r="BK257" s="84" t="s">
        <v>6399</v>
      </c>
    </row>
    <row r="258" spans="1:63" s="84" customFormat="1" x14ac:dyDescent="0.3">
      <c r="A258" s="84" t="s">
        <v>6541</v>
      </c>
      <c r="B258" s="84" t="s">
        <v>20</v>
      </c>
      <c r="C258" s="84" t="s">
        <v>1103</v>
      </c>
      <c r="D258" s="84">
        <v>2018</v>
      </c>
      <c r="E258" s="84">
        <v>26</v>
      </c>
      <c r="F258" s="195" t="s">
        <v>1107</v>
      </c>
      <c r="G258" s="84" t="s">
        <v>1063</v>
      </c>
      <c r="H258" s="84" t="s">
        <v>265</v>
      </c>
      <c r="K258" s="84">
        <v>0.67</v>
      </c>
      <c r="L258" s="84">
        <v>0.29699999999999999</v>
      </c>
      <c r="M258" s="84">
        <v>19</v>
      </c>
      <c r="N258" s="84" t="s">
        <v>1064</v>
      </c>
      <c r="O258" s="84">
        <v>83</v>
      </c>
      <c r="P258" s="84">
        <v>317</v>
      </c>
      <c r="Q258" s="84">
        <v>287</v>
      </c>
      <c r="R258" s="84">
        <v>28</v>
      </c>
      <c r="S258" s="84">
        <v>71</v>
      </c>
      <c r="T258" s="84">
        <v>13</v>
      </c>
      <c r="U258" s="84">
        <v>1</v>
      </c>
      <c r="V258" s="84">
        <v>4</v>
      </c>
      <c r="W258" s="84">
        <v>22</v>
      </c>
      <c r="X258" s="84">
        <v>1</v>
      </c>
      <c r="Y258" s="84">
        <v>1</v>
      </c>
      <c r="Z258" s="84">
        <v>24</v>
      </c>
      <c r="AA258" s="84">
        <v>66</v>
      </c>
      <c r="AB258" s="84">
        <v>0</v>
      </c>
      <c r="AC258" s="84">
        <v>2</v>
      </c>
      <c r="AD258" s="84">
        <v>3</v>
      </c>
      <c r="AE258" s="84">
        <v>1</v>
      </c>
      <c r="AF258" s="84">
        <v>5</v>
      </c>
      <c r="AG258" s="200">
        <v>0.246</v>
      </c>
      <c r="AH258" s="200">
        <v>0.30499999999999999</v>
      </c>
      <c r="AI258" s="200">
        <v>0.34300000000000003</v>
      </c>
      <c r="AJ258" s="84">
        <v>0.28999999999999998</v>
      </c>
      <c r="AK258" s="84">
        <v>92</v>
      </c>
      <c r="AL258" s="84">
        <v>23</v>
      </c>
      <c r="AM258" s="84">
        <v>26</v>
      </c>
      <c r="AN258" s="198">
        <v>5</v>
      </c>
      <c r="AO258" s="198">
        <v>6</v>
      </c>
      <c r="AP258" s="84">
        <v>-2</v>
      </c>
      <c r="AQ258" s="84">
        <v>38</v>
      </c>
      <c r="AR258" s="84">
        <v>268</v>
      </c>
      <c r="AS258" s="84">
        <v>21</v>
      </c>
      <c r="AT258" s="84" t="s">
        <v>1075</v>
      </c>
      <c r="AU258" s="84">
        <v>-0.02</v>
      </c>
      <c r="AV258" s="84">
        <v>-8</v>
      </c>
      <c r="AW258" s="84" t="s">
        <v>1065</v>
      </c>
      <c r="AX258" s="84">
        <v>343</v>
      </c>
      <c r="AY258" s="200">
        <v>0.27</v>
      </c>
      <c r="AZ258" s="200">
        <v>0.33400000000000002</v>
      </c>
      <c r="BA258" s="200">
        <v>0.36199999999999999</v>
      </c>
      <c r="BB258" s="200">
        <v>0.309</v>
      </c>
      <c r="BC258" s="84">
        <v>106</v>
      </c>
      <c r="BD258" s="84">
        <v>31</v>
      </c>
      <c r="BE258" s="84" t="s">
        <v>6542</v>
      </c>
      <c r="BF258" s="84">
        <v>641319</v>
      </c>
      <c r="BG258" s="84" t="s">
        <v>6543</v>
      </c>
      <c r="BH258" s="84" t="s">
        <v>3114</v>
      </c>
      <c r="BI258" s="84" t="s">
        <v>4854</v>
      </c>
      <c r="BJ258" s="84" t="s">
        <v>4138</v>
      </c>
      <c r="BK258" s="84" t="s">
        <v>2808</v>
      </c>
    </row>
    <row r="259" spans="1:63" s="84" customFormat="1" x14ac:dyDescent="0.3">
      <c r="A259" s="84" t="s">
        <v>3014</v>
      </c>
      <c r="B259" s="84" t="s">
        <v>529</v>
      </c>
      <c r="C259" s="84" t="s">
        <v>1103</v>
      </c>
      <c r="D259" s="84">
        <v>2018</v>
      </c>
      <c r="E259" s="84">
        <v>29</v>
      </c>
      <c r="F259" s="195" t="s">
        <v>1070</v>
      </c>
      <c r="G259" s="84" t="s">
        <v>1063</v>
      </c>
      <c r="H259" s="84" t="s">
        <v>265</v>
      </c>
      <c r="I259" s="84" t="s">
        <v>253</v>
      </c>
      <c r="K259" s="84">
        <v>0.57999999999999996</v>
      </c>
      <c r="L259" s="84">
        <v>0.29699999999999999</v>
      </c>
      <c r="M259" s="84">
        <v>19</v>
      </c>
      <c r="N259" s="84" t="s">
        <v>1064</v>
      </c>
      <c r="O259" s="84">
        <v>75</v>
      </c>
      <c r="P259" s="84">
        <v>200</v>
      </c>
      <c r="Q259" s="84">
        <v>181</v>
      </c>
      <c r="R259" s="84">
        <v>22</v>
      </c>
      <c r="S259" s="84">
        <v>46</v>
      </c>
      <c r="T259" s="84">
        <v>10</v>
      </c>
      <c r="U259" s="84">
        <v>1</v>
      </c>
      <c r="V259" s="84">
        <v>4</v>
      </c>
      <c r="W259" s="84">
        <v>22</v>
      </c>
      <c r="X259" s="84">
        <v>2</v>
      </c>
      <c r="Y259" s="84">
        <v>1</v>
      </c>
      <c r="Z259" s="84">
        <v>15</v>
      </c>
      <c r="AA259" s="84">
        <v>34</v>
      </c>
      <c r="AB259" s="84">
        <v>1</v>
      </c>
      <c r="AC259" s="84">
        <v>2</v>
      </c>
      <c r="AD259" s="84">
        <v>0</v>
      </c>
      <c r="AE259" s="84">
        <v>2</v>
      </c>
      <c r="AF259" s="84">
        <v>3</v>
      </c>
      <c r="AG259" s="200">
        <v>0.255</v>
      </c>
      <c r="AH259" s="200">
        <v>0.317</v>
      </c>
      <c r="AI259" s="200">
        <v>0.38600000000000001</v>
      </c>
      <c r="AJ259" s="84">
        <v>0.311</v>
      </c>
      <c r="AK259" s="84">
        <v>62</v>
      </c>
      <c r="AL259" s="84">
        <v>22</v>
      </c>
      <c r="AM259" s="84">
        <v>23</v>
      </c>
      <c r="AN259" s="198">
        <v>5</v>
      </c>
      <c r="AO259" s="198">
        <v>6</v>
      </c>
      <c r="AP259" s="84">
        <v>3</v>
      </c>
      <c r="AQ259" s="84">
        <v>39</v>
      </c>
      <c r="AR259" s="84">
        <v>304</v>
      </c>
      <c r="AS259" s="84">
        <v>22</v>
      </c>
      <c r="AT259" s="84" t="s">
        <v>1075</v>
      </c>
      <c r="AU259" s="84">
        <v>-7.0000000000000007E-2</v>
      </c>
      <c r="AV259" s="84">
        <v>-15</v>
      </c>
      <c r="AW259" s="84" t="s">
        <v>1086</v>
      </c>
      <c r="AX259" s="84">
        <v>149</v>
      </c>
      <c r="AY259" s="200">
        <v>0.28799999999999998</v>
      </c>
      <c r="AZ259" s="200">
        <v>0.38900000000000001</v>
      </c>
      <c r="BA259" s="200">
        <v>0.47199999999999998</v>
      </c>
      <c r="BB259" s="200">
        <v>0.378</v>
      </c>
      <c r="BC259" s="84">
        <v>56</v>
      </c>
      <c r="BD259" s="84">
        <v>37</v>
      </c>
      <c r="BE259" s="84" t="s">
        <v>3999</v>
      </c>
      <c r="BF259" s="84">
        <v>600303</v>
      </c>
      <c r="BG259" s="84" t="s">
        <v>828</v>
      </c>
      <c r="BH259" s="84" t="s">
        <v>4807</v>
      </c>
      <c r="BI259" s="84" t="s">
        <v>4801</v>
      </c>
      <c r="BJ259" s="84" t="s">
        <v>3164</v>
      </c>
      <c r="BK259" s="84" t="s">
        <v>6948</v>
      </c>
    </row>
    <row r="260" spans="1:63" s="84" customFormat="1" x14ac:dyDescent="0.3">
      <c r="A260" s="84" t="s">
        <v>471</v>
      </c>
      <c r="B260" s="84" t="s">
        <v>47</v>
      </c>
      <c r="C260" s="84" t="s">
        <v>1103</v>
      </c>
      <c r="D260" s="84">
        <v>2018</v>
      </c>
      <c r="E260" s="84">
        <v>31</v>
      </c>
      <c r="F260" s="195" t="s">
        <v>1111</v>
      </c>
      <c r="G260" s="84" t="s">
        <v>1063</v>
      </c>
      <c r="H260" s="84" t="s">
        <v>265</v>
      </c>
      <c r="I260" s="84" t="s">
        <v>257</v>
      </c>
      <c r="K260" s="84">
        <v>0.77</v>
      </c>
      <c r="L260" s="84">
        <v>0.29699999999999999</v>
      </c>
      <c r="M260" s="84">
        <v>19</v>
      </c>
      <c r="N260" s="84" t="s">
        <v>1064</v>
      </c>
      <c r="O260" s="84">
        <v>67</v>
      </c>
      <c r="P260" s="84">
        <v>226</v>
      </c>
      <c r="Q260" s="84">
        <v>201</v>
      </c>
      <c r="R260" s="84">
        <v>26</v>
      </c>
      <c r="S260" s="84">
        <v>50</v>
      </c>
      <c r="T260" s="84">
        <v>8</v>
      </c>
      <c r="U260" s="84">
        <v>1</v>
      </c>
      <c r="V260" s="84">
        <v>2</v>
      </c>
      <c r="W260" s="84">
        <v>18</v>
      </c>
      <c r="X260" s="84">
        <v>3</v>
      </c>
      <c r="Y260" s="84">
        <v>2</v>
      </c>
      <c r="Z260" s="84">
        <v>21</v>
      </c>
      <c r="AA260" s="84">
        <v>33</v>
      </c>
      <c r="AB260" s="84">
        <v>1</v>
      </c>
      <c r="AC260" s="84">
        <v>2</v>
      </c>
      <c r="AD260" s="84">
        <v>1</v>
      </c>
      <c r="AE260" s="84">
        <v>1</v>
      </c>
      <c r="AF260" s="84">
        <v>5</v>
      </c>
      <c r="AG260" s="200">
        <v>0.25</v>
      </c>
      <c r="AH260" s="200">
        <v>0.32300000000000001</v>
      </c>
      <c r="AI260" s="200">
        <v>0.32600000000000001</v>
      </c>
      <c r="AJ260" s="84">
        <v>0.29599999999999999</v>
      </c>
      <c r="AK260" s="84">
        <v>67</v>
      </c>
      <c r="AL260" s="84">
        <v>20</v>
      </c>
      <c r="AM260" s="84">
        <v>22</v>
      </c>
      <c r="AN260" s="198">
        <v>5</v>
      </c>
      <c r="AO260" s="198">
        <v>5</v>
      </c>
      <c r="AP260" s="84">
        <v>0</v>
      </c>
      <c r="AQ260" s="84">
        <v>41</v>
      </c>
      <c r="AR260" s="84">
        <v>321</v>
      </c>
      <c r="AS260" s="84">
        <v>23</v>
      </c>
      <c r="AT260" s="84" t="s">
        <v>1075</v>
      </c>
      <c r="AU260" s="84">
        <v>-0.06</v>
      </c>
      <c r="AV260" s="84">
        <v>-25</v>
      </c>
      <c r="AW260" s="84" t="s">
        <v>1086</v>
      </c>
      <c r="AX260" s="84">
        <v>299</v>
      </c>
      <c r="AY260" s="200">
        <v>0.27300000000000002</v>
      </c>
      <c r="AZ260" s="200">
        <v>0.39300000000000002</v>
      </c>
      <c r="BA260" s="200">
        <v>0.378</v>
      </c>
      <c r="BB260" s="200">
        <v>0.35299999999999998</v>
      </c>
      <c r="BC260" s="84">
        <v>106</v>
      </c>
      <c r="BD260" s="84">
        <v>46</v>
      </c>
      <c r="BE260" s="84" t="s">
        <v>1405</v>
      </c>
      <c r="BF260" s="84">
        <v>519299</v>
      </c>
      <c r="BG260" s="84" t="s">
        <v>825</v>
      </c>
      <c r="BH260" s="84" t="s">
        <v>1068</v>
      </c>
      <c r="BI260" s="84" t="s">
        <v>1341</v>
      </c>
      <c r="BJ260" s="84" t="s">
        <v>3164</v>
      </c>
      <c r="BK260" s="84" t="s">
        <v>4815</v>
      </c>
    </row>
    <row r="261" spans="1:63" s="84" customFormat="1" x14ac:dyDescent="0.3">
      <c r="A261" s="84" t="s">
        <v>4103</v>
      </c>
      <c r="B261" s="84" t="s">
        <v>4104</v>
      </c>
      <c r="C261" s="84" t="s">
        <v>1065</v>
      </c>
      <c r="D261" s="84">
        <v>2018</v>
      </c>
      <c r="E261" s="84">
        <v>27</v>
      </c>
      <c r="F261" s="195" t="s">
        <v>1104</v>
      </c>
      <c r="G261" s="84" t="s">
        <v>1063</v>
      </c>
      <c r="H261" s="84" t="s">
        <v>265</v>
      </c>
      <c r="I261" s="84" t="s">
        <v>253</v>
      </c>
      <c r="K261" s="84">
        <v>0.64</v>
      </c>
      <c r="L261" s="84">
        <v>0.314</v>
      </c>
      <c r="M261" s="84">
        <v>22</v>
      </c>
      <c r="N261" s="84" t="s">
        <v>1064</v>
      </c>
      <c r="O261" s="84">
        <v>85</v>
      </c>
      <c r="P261" s="84">
        <v>247</v>
      </c>
      <c r="Q261" s="84">
        <v>227</v>
      </c>
      <c r="R261" s="84">
        <v>30</v>
      </c>
      <c r="S261" s="84">
        <v>58</v>
      </c>
      <c r="T261" s="84">
        <v>7</v>
      </c>
      <c r="U261" s="84">
        <v>2</v>
      </c>
      <c r="V261" s="84">
        <v>3</v>
      </c>
      <c r="W261" s="84">
        <v>19</v>
      </c>
      <c r="X261" s="84">
        <v>7</v>
      </c>
      <c r="Y261" s="84">
        <v>2</v>
      </c>
      <c r="Z261" s="84">
        <v>16</v>
      </c>
      <c r="AA261" s="84">
        <v>49</v>
      </c>
      <c r="AB261" s="84">
        <v>1</v>
      </c>
      <c r="AC261" s="84">
        <v>1</v>
      </c>
      <c r="AD261" s="84">
        <v>1</v>
      </c>
      <c r="AE261" s="84">
        <v>2</v>
      </c>
      <c r="AF261" s="84">
        <v>5</v>
      </c>
      <c r="AG261" s="200">
        <v>0.255</v>
      </c>
      <c r="AH261" s="200">
        <v>0.30499999999999999</v>
      </c>
      <c r="AI261" s="200">
        <v>0.33800000000000002</v>
      </c>
      <c r="AJ261" s="84">
        <v>0.28699999999999998</v>
      </c>
      <c r="AK261" s="84">
        <v>71</v>
      </c>
      <c r="AL261" s="84">
        <v>19</v>
      </c>
      <c r="AM261" s="84">
        <v>20</v>
      </c>
      <c r="AN261" s="198">
        <v>7</v>
      </c>
      <c r="AO261" s="198">
        <v>8</v>
      </c>
      <c r="AP261" s="84">
        <v>-7</v>
      </c>
      <c r="AQ261" s="84">
        <v>42</v>
      </c>
      <c r="AR261" s="84">
        <v>344</v>
      </c>
      <c r="AS261" s="84">
        <v>24</v>
      </c>
      <c r="AT261" s="84" t="s">
        <v>1075</v>
      </c>
      <c r="AU261" s="84">
        <v>-0.01</v>
      </c>
      <c r="AV261" s="84">
        <v>0</v>
      </c>
      <c r="AW261" s="84" t="s">
        <v>1065</v>
      </c>
      <c r="AX261" s="84">
        <v>222</v>
      </c>
      <c r="AY261" s="200">
        <v>0.25800000000000001</v>
      </c>
      <c r="AZ261" s="200">
        <v>0.33200000000000002</v>
      </c>
      <c r="BA261" s="200">
        <v>0.314</v>
      </c>
      <c r="BB261" s="200">
        <v>0.29399999999999998</v>
      </c>
      <c r="BC261" s="84">
        <v>65</v>
      </c>
      <c r="BD261" s="84">
        <v>19</v>
      </c>
      <c r="BE261" s="84" t="s">
        <v>4105</v>
      </c>
      <c r="BF261" s="84">
        <v>605509</v>
      </c>
      <c r="BG261" s="84" t="s">
        <v>827</v>
      </c>
      <c r="BH261" s="84" t="s">
        <v>4142</v>
      </c>
      <c r="BI261" s="84" t="s">
        <v>5076</v>
      </c>
      <c r="BJ261" s="84" t="s">
        <v>4139</v>
      </c>
      <c r="BK261" s="84" t="s">
        <v>2882</v>
      </c>
    </row>
    <row r="262" spans="1:63" s="84" customFormat="1" x14ac:dyDescent="0.3">
      <c r="A262" s="84" t="s">
        <v>6546</v>
      </c>
      <c r="B262" s="84" t="s">
        <v>1884</v>
      </c>
      <c r="C262" s="84" t="s">
        <v>1065</v>
      </c>
      <c r="D262" s="84">
        <v>2018</v>
      </c>
      <c r="E262" s="84">
        <v>25</v>
      </c>
      <c r="F262" s="195" t="s">
        <v>1106</v>
      </c>
      <c r="G262" s="84" t="s">
        <v>1063</v>
      </c>
      <c r="H262" s="84" t="s">
        <v>265</v>
      </c>
      <c r="K262" s="84">
        <v>0.24</v>
      </c>
      <c r="L262" s="84">
        <v>0.29699999999999999</v>
      </c>
      <c r="M262" s="84">
        <v>19</v>
      </c>
      <c r="N262" s="84" t="s">
        <v>1064</v>
      </c>
      <c r="O262" s="84">
        <v>57</v>
      </c>
      <c r="P262" s="84">
        <v>159</v>
      </c>
      <c r="Q262" s="84">
        <v>141</v>
      </c>
      <c r="R262" s="84">
        <v>20</v>
      </c>
      <c r="S262" s="84">
        <v>34</v>
      </c>
      <c r="T262" s="84">
        <v>8</v>
      </c>
      <c r="U262" s="84">
        <v>1</v>
      </c>
      <c r="V262" s="84">
        <v>2</v>
      </c>
      <c r="W262" s="84">
        <v>12</v>
      </c>
      <c r="X262" s="84">
        <v>2</v>
      </c>
      <c r="Y262" s="84">
        <v>2</v>
      </c>
      <c r="Z262" s="84">
        <v>14</v>
      </c>
      <c r="AA262" s="84">
        <v>35</v>
      </c>
      <c r="AB262" s="84">
        <v>0</v>
      </c>
      <c r="AC262" s="84">
        <v>2</v>
      </c>
      <c r="AD262" s="84">
        <v>1</v>
      </c>
      <c r="AE262" s="84">
        <v>1</v>
      </c>
      <c r="AF262" s="84">
        <v>2</v>
      </c>
      <c r="AG262" s="200">
        <v>0.23699999999999999</v>
      </c>
      <c r="AH262" s="200">
        <v>0.317</v>
      </c>
      <c r="AI262" s="200">
        <v>0.34599999999999997</v>
      </c>
      <c r="AJ262" s="84">
        <v>0.29899999999999999</v>
      </c>
      <c r="AK262" s="84">
        <v>47</v>
      </c>
      <c r="AL262" s="84">
        <v>17</v>
      </c>
      <c r="AM262" s="84">
        <v>17</v>
      </c>
      <c r="AN262" s="198">
        <v>3</v>
      </c>
      <c r="AO262" s="198">
        <v>4</v>
      </c>
      <c r="AP262" s="84">
        <v>0</v>
      </c>
      <c r="AQ262" s="84">
        <v>45</v>
      </c>
      <c r="AR262" s="84">
        <v>394</v>
      </c>
      <c r="AS262" s="84">
        <v>25</v>
      </c>
      <c r="AT262" s="84" t="s">
        <v>1075</v>
      </c>
      <c r="AU262" s="84">
        <v>-0.06</v>
      </c>
      <c r="AV262" s="84">
        <v>5</v>
      </c>
      <c r="AW262" s="84" t="s">
        <v>1065</v>
      </c>
      <c r="AX262" s="84">
        <v>32</v>
      </c>
      <c r="AY262" s="200">
        <v>0.29599999999999999</v>
      </c>
      <c r="AZ262" s="200">
        <v>0.40600000000000003</v>
      </c>
      <c r="BA262" s="200">
        <v>0.37</v>
      </c>
      <c r="BB262" s="200">
        <v>0.36</v>
      </c>
      <c r="BC262" s="84">
        <v>12</v>
      </c>
      <c r="BD262" s="84">
        <v>12</v>
      </c>
      <c r="BE262" s="84" t="s">
        <v>6547</v>
      </c>
      <c r="BF262" s="84">
        <v>607471</v>
      </c>
      <c r="BG262" s="84" t="s">
        <v>2871</v>
      </c>
      <c r="BH262" s="84" t="s">
        <v>5215</v>
      </c>
      <c r="BI262" s="84" t="s">
        <v>6317</v>
      </c>
      <c r="BJ262" s="84" t="s">
        <v>6324</v>
      </c>
      <c r="BK262" s="84" t="s">
        <v>2467</v>
      </c>
    </row>
    <row r="263" spans="1:63" s="84" customFormat="1" x14ac:dyDescent="0.3">
      <c r="A263" s="84" t="s">
        <v>267</v>
      </c>
      <c r="B263" s="84" t="s">
        <v>388</v>
      </c>
      <c r="C263" s="84" t="s">
        <v>1065</v>
      </c>
      <c r="D263" s="84">
        <v>2018</v>
      </c>
      <c r="E263" s="84">
        <v>33</v>
      </c>
      <c r="F263" s="195" t="s">
        <v>1106</v>
      </c>
      <c r="G263" s="84" t="s">
        <v>1063</v>
      </c>
      <c r="H263" s="84" t="s">
        <v>265</v>
      </c>
      <c r="I263" s="84" t="s">
        <v>253</v>
      </c>
      <c r="J263" s="84" t="s">
        <v>249</v>
      </c>
      <c r="K263" s="84">
        <v>0.7</v>
      </c>
      <c r="L263" s="84">
        <v>0.33</v>
      </c>
      <c r="M263" s="84">
        <v>31</v>
      </c>
      <c r="N263" s="84" t="s">
        <v>1064</v>
      </c>
      <c r="O263" s="84">
        <v>69</v>
      </c>
      <c r="P263" s="84">
        <v>168</v>
      </c>
      <c r="Q263" s="84">
        <v>150</v>
      </c>
      <c r="R263" s="84">
        <v>20</v>
      </c>
      <c r="S263" s="84">
        <v>33</v>
      </c>
      <c r="T263" s="84">
        <v>6</v>
      </c>
      <c r="U263" s="84">
        <v>0</v>
      </c>
      <c r="V263" s="84">
        <v>6</v>
      </c>
      <c r="W263" s="84">
        <v>18</v>
      </c>
      <c r="X263" s="84">
        <v>2</v>
      </c>
      <c r="Y263" s="84">
        <v>1</v>
      </c>
      <c r="Z263" s="84">
        <v>13</v>
      </c>
      <c r="AA263" s="84">
        <v>46</v>
      </c>
      <c r="AB263" s="84">
        <v>1</v>
      </c>
      <c r="AC263" s="84">
        <v>3</v>
      </c>
      <c r="AD263" s="84">
        <v>1</v>
      </c>
      <c r="AE263" s="84">
        <v>1</v>
      </c>
      <c r="AF263" s="84">
        <v>4</v>
      </c>
      <c r="AG263" s="200">
        <v>0.214</v>
      </c>
      <c r="AH263" s="200">
        <v>0.29199999999999998</v>
      </c>
      <c r="AI263" s="200">
        <v>0.378</v>
      </c>
      <c r="AJ263" s="84">
        <v>0.29499999999999998</v>
      </c>
      <c r="AK263" s="84">
        <v>50</v>
      </c>
      <c r="AL263" s="84">
        <v>16</v>
      </c>
      <c r="AM263" s="84">
        <v>15</v>
      </c>
      <c r="AN263" s="198">
        <v>4</v>
      </c>
      <c r="AO263" s="198">
        <v>4</v>
      </c>
      <c r="AP263" s="84">
        <v>-6</v>
      </c>
      <c r="AQ263" s="84">
        <v>47</v>
      </c>
      <c r="AR263" s="84">
        <v>419</v>
      </c>
      <c r="AS263" s="84">
        <v>26</v>
      </c>
      <c r="AT263" s="84" t="s">
        <v>1075</v>
      </c>
      <c r="AU263" s="84">
        <v>0.03</v>
      </c>
      <c r="AV263" s="84">
        <v>6</v>
      </c>
      <c r="AW263" s="84" t="s">
        <v>1065</v>
      </c>
      <c r="AX263" s="84">
        <v>153</v>
      </c>
      <c r="AY263" s="200">
        <v>0.16700000000000001</v>
      </c>
      <c r="AZ263" s="200">
        <v>0.27600000000000002</v>
      </c>
      <c r="BA263" s="200">
        <v>0.29499999999999998</v>
      </c>
      <c r="BB263" s="200">
        <v>0.26300000000000001</v>
      </c>
      <c r="BC263" s="84">
        <v>40</v>
      </c>
      <c r="BD263" s="84">
        <v>10</v>
      </c>
      <c r="BE263" s="84" t="s">
        <v>1514</v>
      </c>
      <c r="BF263" s="84">
        <v>446481</v>
      </c>
      <c r="BG263" s="84" t="s">
        <v>813</v>
      </c>
      <c r="BH263" s="84" t="s">
        <v>1354</v>
      </c>
      <c r="BI263" s="84" t="s">
        <v>6318</v>
      </c>
      <c r="BJ263" s="84" t="s">
        <v>4175</v>
      </c>
      <c r="BK263" s="84" t="s">
        <v>2877</v>
      </c>
    </row>
    <row r="264" spans="1:63" s="84" customFormat="1" x14ac:dyDescent="0.3">
      <c r="A264" s="84" t="s">
        <v>2995</v>
      </c>
      <c r="B264" s="84" t="s">
        <v>2014</v>
      </c>
      <c r="C264" s="84" t="s">
        <v>1065</v>
      </c>
      <c r="D264" s="84">
        <v>2018</v>
      </c>
      <c r="E264" s="84">
        <v>24</v>
      </c>
      <c r="F264" s="195" t="s">
        <v>1089</v>
      </c>
      <c r="G264" s="84" t="s">
        <v>1063</v>
      </c>
      <c r="H264" s="84" t="s">
        <v>265</v>
      </c>
      <c r="K264" s="84">
        <v>0.33</v>
      </c>
      <c r="L264" s="84">
        <v>0.29699999999999999</v>
      </c>
      <c r="M264" s="84">
        <v>19</v>
      </c>
      <c r="N264" s="84" t="s">
        <v>1064</v>
      </c>
      <c r="O264" s="84">
        <v>62</v>
      </c>
      <c r="P264" s="84">
        <v>181</v>
      </c>
      <c r="Q264" s="84">
        <v>164</v>
      </c>
      <c r="R264" s="84">
        <v>17</v>
      </c>
      <c r="S264" s="84">
        <v>37</v>
      </c>
      <c r="T264" s="84">
        <v>9</v>
      </c>
      <c r="U264" s="84">
        <v>1</v>
      </c>
      <c r="V264" s="84">
        <v>3</v>
      </c>
      <c r="W264" s="84">
        <v>17</v>
      </c>
      <c r="X264" s="84">
        <v>2</v>
      </c>
      <c r="Y264" s="84">
        <v>1</v>
      </c>
      <c r="Z264" s="84">
        <v>13</v>
      </c>
      <c r="AA264" s="84">
        <v>39</v>
      </c>
      <c r="AB264" s="84">
        <v>1</v>
      </c>
      <c r="AC264" s="84">
        <v>2</v>
      </c>
      <c r="AD264" s="84">
        <v>1</v>
      </c>
      <c r="AE264" s="84">
        <v>1</v>
      </c>
      <c r="AF264" s="84">
        <v>4</v>
      </c>
      <c r="AG264" s="200">
        <v>0.224</v>
      </c>
      <c r="AH264" s="200">
        <v>0.29099999999999998</v>
      </c>
      <c r="AI264" s="200">
        <v>0.33600000000000002</v>
      </c>
      <c r="AJ264" s="84">
        <v>0.28100000000000003</v>
      </c>
      <c r="AK264" s="84">
        <v>51</v>
      </c>
      <c r="AL264" s="84">
        <v>14</v>
      </c>
      <c r="AM264" s="84">
        <v>15</v>
      </c>
      <c r="AN264" s="198">
        <v>3</v>
      </c>
      <c r="AO264" s="198">
        <v>3</v>
      </c>
      <c r="AP264" s="84">
        <v>-3</v>
      </c>
      <c r="AQ264" s="84">
        <v>51</v>
      </c>
      <c r="AR264" s="84">
        <v>423</v>
      </c>
      <c r="AS264" s="84">
        <v>27</v>
      </c>
      <c r="AT264" s="84" t="s">
        <v>1075</v>
      </c>
      <c r="AU264" s="84">
        <v>0.04</v>
      </c>
      <c r="AV264" s="84">
        <v>9</v>
      </c>
      <c r="AW264" s="84" t="s">
        <v>1065</v>
      </c>
      <c r="AX264" s="84">
        <v>82</v>
      </c>
      <c r="AY264" s="200">
        <v>0.20799999999999999</v>
      </c>
      <c r="AZ264" s="200">
        <v>0.25600000000000001</v>
      </c>
      <c r="BA264" s="200">
        <v>0.27300000000000002</v>
      </c>
      <c r="BB264" s="200">
        <v>0.24099999999999999</v>
      </c>
      <c r="BC264" s="84">
        <v>20</v>
      </c>
      <c r="BD264" s="84">
        <v>5</v>
      </c>
      <c r="BE264" s="84" t="s">
        <v>4817</v>
      </c>
      <c r="BF264" s="84">
        <v>608325</v>
      </c>
      <c r="BG264" s="84" t="s">
        <v>2871</v>
      </c>
      <c r="BH264" s="84" t="s">
        <v>6324</v>
      </c>
      <c r="BI264" s="84" t="s">
        <v>6325</v>
      </c>
      <c r="BJ264" s="84" t="s">
        <v>6317</v>
      </c>
      <c r="BK264" s="84" t="s">
        <v>2809</v>
      </c>
    </row>
    <row r="265" spans="1:63" s="84" customFormat="1" x14ac:dyDescent="0.3">
      <c r="A265" s="84" t="s">
        <v>2011</v>
      </c>
      <c r="B265" s="84" t="s">
        <v>6549</v>
      </c>
      <c r="C265" s="84" t="s">
        <v>1061</v>
      </c>
      <c r="D265" s="84">
        <v>2018</v>
      </c>
      <c r="E265" s="84">
        <v>26</v>
      </c>
      <c r="F265" s="195" t="s">
        <v>1116</v>
      </c>
      <c r="G265" s="84" t="s">
        <v>1063</v>
      </c>
      <c r="H265" s="84" t="s">
        <v>265</v>
      </c>
      <c r="K265" s="84">
        <v>0.12</v>
      </c>
      <c r="L265" s="84">
        <v>0.29699999999999999</v>
      </c>
      <c r="M265" s="84">
        <v>19</v>
      </c>
      <c r="N265" s="84" t="s">
        <v>1064</v>
      </c>
      <c r="O265" s="84">
        <v>49</v>
      </c>
      <c r="P265" s="84">
        <v>138</v>
      </c>
      <c r="Q265" s="84">
        <v>126</v>
      </c>
      <c r="R265" s="84">
        <v>18</v>
      </c>
      <c r="S265" s="84">
        <v>30</v>
      </c>
      <c r="T265" s="84">
        <v>6</v>
      </c>
      <c r="U265" s="84">
        <v>1</v>
      </c>
      <c r="V265" s="84">
        <v>2</v>
      </c>
      <c r="W265" s="84">
        <v>16</v>
      </c>
      <c r="X265" s="84">
        <v>2</v>
      </c>
      <c r="Y265" s="84">
        <v>1</v>
      </c>
      <c r="Z265" s="84">
        <v>9</v>
      </c>
      <c r="AA265" s="84">
        <v>29</v>
      </c>
      <c r="AB265" s="84">
        <v>0</v>
      </c>
      <c r="AC265" s="84">
        <v>1</v>
      </c>
      <c r="AD265" s="84">
        <v>1</v>
      </c>
      <c r="AE265" s="84">
        <v>1</v>
      </c>
      <c r="AF265" s="84">
        <v>3</v>
      </c>
      <c r="AG265" s="200">
        <v>0.24099999999999999</v>
      </c>
      <c r="AH265" s="200">
        <v>0.29499999999999998</v>
      </c>
      <c r="AI265" s="200">
        <v>0.35</v>
      </c>
      <c r="AJ265" s="84">
        <v>0.28699999999999998</v>
      </c>
      <c r="AK265" s="84">
        <v>39</v>
      </c>
      <c r="AL265" s="84">
        <v>13</v>
      </c>
      <c r="AM265" s="84">
        <v>13</v>
      </c>
      <c r="AN265" s="198">
        <v>3</v>
      </c>
      <c r="AO265" s="198">
        <v>4</v>
      </c>
      <c r="AP265" s="84">
        <v>-2</v>
      </c>
      <c r="AQ265" s="84">
        <v>53</v>
      </c>
      <c r="AR265" s="84">
        <v>449</v>
      </c>
      <c r="AS265" s="84">
        <v>28</v>
      </c>
      <c r="AT265" s="84" t="s">
        <v>1075</v>
      </c>
      <c r="AU265" s="84">
        <v>-0.02</v>
      </c>
      <c r="AV265" s="84">
        <v>9</v>
      </c>
      <c r="AW265" s="84" t="s">
        <v>1065</v>
      </c>
      <c r="AX265" s="84">
        <v>13</v>
      </c>
      <c r="AY265" s="200">
        <v>0.308</v>
      </c>
      <c r="AZ265" s="200">
        <v>0.308</v>
      </c>
      <c r="BA265" s="200">
        <v>0.38500000000000001</v>
      </c>
      <c r="BB265" s="200">
        <v>0.30299999999999999</v>
      </c>
      <c r="BC265" s="84">
        <v>4</v>
      </c>
      <c r="BD265" s="84">
        <v>4</v>
      </c>
      <c r="BE265" s="84" t="s">
        <v>6550</v>
      </c>
      <c r="BF265" s="84">
        <v>545121</v>
      </c>
      <c r="BG265" s="84" t="s">
        <v>808</v>
      </c>
      <c r="BH265" s="84" t="s">
        <v>6551</v>
      </c>
      <c r="BI265" s="84" t="s">
        <v>5215</v>
      </c>
      <c r="BJ265" s="84" t="s">
        <v>7238</v>
      </c>
      <c r="BK265" s="84" t="s">
        <v>2808</v>
      </c>
    </row>
    <row r="266" spans="1:63" s="84" customFormat="1" x14ac:dyDescent="0.3">
      <c r="A266" s="84" t="s">
        <v>275</v>
      </c>
      <c r="B266" s="84" t="s">
        <v>80</v>
      </c>
      <c r="C266" s="84" t="s">
        <v>1065</v>
      </c>
      <c r="D266" s="84">
        <v>2018</v>
      </c>
      <c r="E266" s="84">
        <v>36</v>
      </c>
      <c r="F266" s="195"/>
      <c r="G266" s="84" t="s">
        <v>1063</v>
      </c>
      <c r="H266" s="84" t="s">
        <v>265</v>
      </c>
      <c r="K266" s="84">
        <v>0.72</v>
      </c>
      <c r="L266" s="84">
        <v>0.29699999999999999</v>
      </c>
      <c r="M266" s="84">
        <v>19</v>
      </c>
      <c r="N266" s="84" t="s">
        <v>1064</v>
      </c>
      <c r="O266" s="84">
        <v>38</v>
      </c>
      <c r="P266" s="84">
        <v>119</v>
      </c>
      <c r="Q266" s="84">
        <v>103</v>
      </c>
      <c r="R266" s="84">
        <v>12</v>
      </c>
      <c r="S266" s="84">
        <v>23</v>
      </c>
      <c r="T266" s="84">
        <v>3</v>
      </c>
      <c r="U266" s="84">
        <v>0</v>
      </c>
      <c r="V266" s="84">
        <v>2</v>
      </c>
      <c r="W266" s="84">
        <v>11</v>
      </c>
      <c r="X266" s="84">
        <v>2</v>
      </c>
      <c r="Y266" s="84">
        <v>1</v>
      </c>
      <c r="Z266" s="84">
        <v>13</v>
      </c>
      <c r="AA266" s="84">
        <v>19</v>
      </c>
      <c r="AB266" s="84">
        <v>0</v>
      </c>
      <c r="AC266" s="84">
        <v>1</v>
      </c>
      <c r="AD266" s="84">
        <v>0</v>
      </c>
      <c r="AE266" s="84">
        <v>1</v>
      </c>
      <c r="AF266" s="84">
        <v>2</v>
      </c>
      <c r="AG266" s="200">
        <v>0.22500000000000001</v>
      </c>
      <c r="AH266" s="200">
        <v>0.313</v>
      </c>
      <c r="AI266" s="200">
        <v>0.33</v>
      </c>
      <c r="AJ266" s="84">
        <v>0.29199999999999998</v>
      </c>
      <c r="AK266" s="84">
        <v>35</v>
      </c>
      <c r="AL266" s="84">
        <v>13</v>
      </c>
      <c r="AM266" s="84">
        <v>13</v>
      </c>
      <c r="AN266" s="198">
        <v>2</v>
      </c>
      <c r="AO266" s="198">
        <v>2</v>
      </c>
      <c r="AP266" s="84">
        <v>-1</v>
      </c>
      <c r="AQ266" s="84">
        <v>55</v>
      </c>
      <c r="AR266" s="84">
        <v>455</v>
      </c>
      <c r="AS266" s="84">
        <v>29</v>
      </c>
      <c r="AT266" s="84" t="s">
        <v>1075</v>
      </c>
      <c r="AU266" s="84">
        <v>0.06</v>
      </c>
      <c r="AV266" s="84">
        <v>9</v>
      </c>
      <c r="AW266" s="84" t="s">
        <v>1065</v>
      </c>
      <c r="AX266" s="84">
        <v>80</v>
      </c>
      <c r="AY266" s="200">
        <v>0.13200000000000001</v>
      </c>
      <c r="AZ266" s="200">
        <v>0.25</v>
      </c>
      <c r="BA266" s="200">
        <v>0.23499999999999999</v>
      </c>
      <c r="BB266" s="200">
        <v>0.23</v>
      </c>
      <c r="BC266" s="84">
        <v>18</v>
      </c>
      <c r="BD266" s="84">
        <v>4</v>
      </c>
      <c r="BE266" s="84" t="s">
        <v>1327</v>
      </c>
      <c r="BF266" s="84">
        <v>431094</v>
      </c>
      <c r="BG266" s="84" t="s">
        <v>771</v>
      </c>
      <c r="BH266" s="84" t="s">
        <v>1335</v>
      </c>
      <c r="BI266" s="84" t="s">
        <v>1083</v>
      </c>
      <c r="BJ266" s="84" t="s">
        <v>2942</v>
      </c>
      <c r="BK266" s="84" t="s">
        <v>2804</v>
      </c>
    </row>
    <row r="267" spans="1:63" s="84" customFormat="1" x14ac:dyDescent="0.3">
      <c r="A267" s="84" t="s">
        <v>3026</v>
      </c>
      <c r="B267" s="84" t="s">
        <v>95</v>
      </c>
      <c r="C267" s="84" t="s">
        <v>1061</v>
      </c>
      <c r="D267" s="84">
        <v>2018</v>
      </c>
      <c r="E267" s="84">
        <v>25</v>
      </c>
      <c r="F267" s="195"/>
      <c r="G267" s="84" t="s">
        <v>1063</v>
      </c>
      <c r="H267" s="84" t="s">
        <v>265</v>
      </c>
      <c r="K267" s="84">
        <v>0.53</v>
      </c>
      <c r="L267" s="84">
        <v>0.215</v>
      </c>
      <c r="M267" s="84">
        <v>2</v>
      </c>
      <c r="N267" s="84" t="s">
        <v>1064</v>
      </c>
      <c r="O267" s="84">
        <v>65</v>
      </c>
      <c r="P267" s="84">
        <v>170</v>
      </c>
      <c r="Q267" s="84">
        <v>154</v>
      </c>
      <c r="R267" s="84">
        <v>17</v>
      </c>
      <c r="S267" s="84">
        <v>34</v>
      </c>
      <c r="T267" s="84">
        <v>5</v>
      </c>
      <c r="U267" s="84">
        <v>1</v>
      </c>
      <c r="V267" s="84">
        <v>2</v>
      </c>
      <c r="W267" s="84">
        <v>12</v>
      </c>
      <c r="X267" s="84">
        <v>3</v>
      </c>
      <c r="Y267" s="84">
        <v>1</v>
      </c>
      <c r="Z267" s="84">
        <v>12</v>
      </c>
      <c r="AA267" s="84">
        <v>38</v>
      </c>
      <c r="AB267" s="84">
        <v>1</v>
      </c>
      <c r="AC267" s="84">
        <v>1</v>
      </c>
      <c r="AD267" s="84">
        <v>2</v>
      </c>
      <c r="AE267" s="84">
        <v>1</v>
      </c>
      <c r="AF267" s="84">
        <v>3</v>
      </c>
      <c r="AG267" s="200">
        <v>0.218</v>
      </c>
      <c r="AH267" s="200">
        <v>0.27600000000000002</v>
      </c>
      <c r="AI267" s="200">
        <v>0.309</v>
      </c>
      <c r="AJ267" s="84">
        <v>0.26300000000000001</v>
      </c>
      <c r="AK267" s="84">
        <v>45</v>
      </c>
      <c r="AL267" s="84">
        <v>11</v>
      </c>
      <c r="AM267" s="84">
        <v>14</v>
      </c>
      <c r="AN267" s="198">
        <v>2</v>
      </c>
      <c r="AO267" s="198">
        <v>4</v>
      </c>
      <c r="AP267" s="84">
        <v>-6</v>
      </c>
      <c r="AQ267" s="84">
        <v>58</v>
      </c>
      <c r="AR267" s="84">
        <v>438</v>
      </c>
      <c r="AS267" s="84">
        <v>30</v>
      </c>
      <c r="AT267" s="84" t="s">
        <v>1075</v>
      </c>
      <c r="AU267" s="84">
        <v>7.0000000000000007E-2</v>
      </c>
      <c r="AV267" s="84">
        <v>9</v>
      </c>
      <c r="AW267" s="84" t="s">
        <v>1065</v>
      </c>
      <c r="AX267" s="84">
        <v>53</v>
      </c>
      <c r="AY267" s="200">
        <v>0.16300000000000001</v>
      </c>
      <c r="AZ267" s="200">
        <v>0.22600000000000001</v>
      </c>
      <c r="BA267" s="200">
        <v>0.16300000000000001</v>
      </c>
      <c r="BB267" s="200">
        <v>0.19</v>
      </c>
      <c r="BC267" s="84">
        <v>10</v>
      </c>
      <c r="BD267" s="84">
        <v>2</v>
      </c>
      <c r="BE267" s="84" t="s">
        <v>3241</v>
      </c>
      <c r="BF267" s="84">
        <v>596143</v>
      </c>
      <c r="BG267" s="84" t="s">
        <v>2871</v>
      </c>
      <c r="BH267" s="84" t="s">
        <v>4810</v>
      </c>
      <c r="BI267" s="84" t="s">
        <v>4185</v>
      </c>
      <c r="BJ267" s="84" t="s">
        <v>4139</v>
      </c>
      <c r="BK267" s="84" t="s">
        <v>2457</v>
      </c>
    </row>
    <row r="268" spans="1:63" s="84" customFormat="1" x14ac:dyDescent="0.3">
      <c r="A268" s="84" t="s">
        <v>6427</v>
      </c>
      <c r="B268" s="84" t="s">
        <v>320</v>
      </c>
      <c r="C268" s="84" t="s">
        <v>1065</v>
      </c>
      <c r="D268" s="84">
        <v>2018</v>
      </c>
      <c r="E268" s="84">
        <v>25</v>
      </c>
      <c r="F268" s="195" t="s">
        <v>1567</v>
      </c>
      <c r="G268" s="84" t="s">
        <v>1063</v>
      </c>
      <c r="H268" s="84" t="s">
        <v>265</v>
      </c>
      <c r="K268" s="84">
        <v>0.01</v>
      </c>
      <c r="L268" s="84">
        <v>0.26900000000000002</v>
      </c>
      <c r="M268" s="84">
        <v>7</v>
      </c>
      <c r="N268" s="84" t="s">
        <v>1064</v>
      </c>
      <c r="O268" s="84">
        <v>57</v>
      </c>
      <c r="P268" s="84">
        <v>119</v>
      </c>
      <c r="Q268" s="84">
        <v>106</v>
      </c>
      <c r="R268" s="84">
        <v>12</v>
      </c>
      <c r="S268" s="84">
        <v>21</v>
      </c>
      <c r="T268" s="84">
        <v>5</v>
      </c>
      <c r="U268" s="84">
        <v>1</v>
      </c>
      <c r="V268" s="84">
        <v>2</v>
      </c>
      <c r="W268" s="84">
        <v>10</v>
      </c>
      <c r="X268" s="84">
        <v>4</v>
      </c>
      <c r="Y268" s="84">
        <v>1</v>
      </c>
      <c r="Z268" s="84">
        <v>10</v>
      </c>
      <c r="AA268" s="84">
        <v>30</v>
      </c>
      <c r="AB268" s="84">
        <v>0</v>
      </c>
      <c r="AC268" s="84">
        <v>1</v>
      </c>
      <c r="AD268" s="84">
        <v>1</v>
      </c>
      <c r="AE268" s="84">
        <v>1</v>
      </c>
      <c r="AF268" s="84">
        <v>2</v>
      </c>
      <c r="AG268" s="200">
        <v>0.20100000000000001</v>
      </c>
      <c r="AH268" s="200">
        <v>0.27400000000000002</v>
      </c>
      <c r="AI268" s="200">
        <v>0.33</v>
      </c>
      <c r="AJ268" s="84">
        <v>0.27</v>
      </c>
      <c r="AK268" s="84">
        <v>32</v>
      </c>
      <c r="AL268" s="84">
        <v>10</v>
      </c>
      <c r="AM268" s="84">
        <v>9</v>
      </c>
      <c r="AN268" s="198">
        <v>2</v>
      </c>
      <c r="AO268" s="198">
        <v>2</v>
      </c>
      <c r="AP268" s="84">
        <v>-7</v>
      </c>
      <c r="AQ268" s="84">
        <v>62</v>
      </c>
      <c r="AR268" s="84">
        <v>554</v>
      </c>
      <c r="AS268" s="84">
        <v>31</v>
      </c>
      <c r="AT268" s="84" t="s">
        <v>1061</v>
      </c>
      <c r="AU268" s="84">
        <v>0.27</v>
      </c>
      <c r="AV268" s="84">
        <v>10</v>
      </c>
      <c r="AW268" s="84" t="s">
        <v>1065</v>
      </c>
      <c r="AX268" s="84">
        <v>1</v>
      </c>
      <c r="AY268" s="200">
        <v>0</v>
      </c>
      <c r="AZ268" s="200">
        <v>0</v>
      </c>
      <c r="BA268" s="200">
        <v>0</v>
      </c>
      <c r="BB268" s="200">
        <v>0</v>
      </c>
      <c r="BC268" s="84">
        <v>0</v>
      </c>
      <c r="BD268" s="84">
        <v>0</v>
      </c>
      <c r="BE268" s="84" t="s">
        <v>6428</v>
      </c>
      <c r="BF268" s="84">
        <v>641796</v>
      </c>
      <c r="BG268" s="84" t="s">
        <v>2898</v>
      </c>
      <c r="BH268" s="84" t="s">
        <v>4800</v>
      </c>
      <c r="BI268" s="84" t="s">
        <v>6313</v>
      </c>
      <c r="BJ268" s="84" t="s">
        <v>6333</v>
      </c>
      <c r="BK268" s="84" t="s">
        <v>2459</v>
      </c>
    </row>
    <row r="269" spans="1:63" s="84" customFormat="1" x14ac:dyDescent="0.3">
      <c r="A269" s="84" t="s">
        <v>2025</v>
      </c>
      <c r="B269" s="84" t="s">
        <v>64</v>
      </c>
      <c r="C269" s="84" t="s">
        <v>1065</v>
      </c>
      <c r="D269" s="84">
        <v>2018</v>
      </c>
      <c r="E269" s="84">
        <v>29</v>
      </c>
      <c r="F269" s="195"/>
      <c r="G269" s="84" t="s">
        <v>1063</v>
      </c>
      <c r="H269" s="84" t="s">
        <v>265</v>
      </c>
      <c r="K269" s="84">
        <v>0.52</v>
      </c>
      <c r="L269" s="84">
        <v>0.215</v>
      </c>
      <c r="M269" s="84">
        <v>2</v>
      </c>
      <c r="N269" s="84" t="s">
        <v>1064</v>
      </c>
      <c r="O269" s="84">
        <v>51</v>
      </c>
      <c r="P269" s="84">
        <v>137</v>
      </c>
      <c r="Q269" s="84">
        <v>125</v>
      </c>
      <c r="R269" s="84">
        <v>12</v>
      </c>
      <c r="S269" s="84">
        <v>29</v>
      </c>
      <c r="T269" s="84">
        <v>5</v>
      </c>
      <c r="U269" s="84">
        <v>0</v>
      </c>
      <c r="V269" s="84">
        <v>1</v>
      </c>
      <c r="W269" s="84">
        <v>9</v>
      </c>
      <c r="X269" s="84">
        <v>2</v>
      </c>
      <c r="Y269" s="84">
        <v>1</v>
      </c>
      <c r="Z269" s="84">
        <v>9</v>
      </c>
      <c r="AA269" s="84">
        <v>27</v>
      </c>
      <c r="AB269" s="84">
        <v>1</v>
      </c>
      <c r="AC269" s="84">
        <v>1</v>
      </c>
      <c r="AD269" s="84">
        <v>2</v>
      </c>
      <c r="AE269" s="84">
        <v>0</v>
      </c>
      <c r="AF269" s="84">
        <v>4</v>
      </c>
      <c r="AG269" s="200">
        <v>0.22600000000000001</v>
      </c>
      <c r="AH269" s="200">
        <v>0.27800000000000002</v>
      </c>
      <c r="AI269" s="200">
        <v>0.30299999999999999</v>
      </c>
      <c r="AJ269" s="84">
        <v>0.26200000000000001</v>
      </c>
      <c r="AK269" s="84">
        <v>36</v>
      </c>
      <c r="AL269" s="84">
        <v>9</v>
      </c>
      <c r="AM269" s="84">
        <v>11</v>
      </c>
      <c r="AN269" s="198">
        <v>1</v>
      </c>
      <c r="AO269" s="198">
        <v>2</v>
      </c>
      <c r="AP269" s="84">
        <v>-5</v>
      </c>
      <c r="AQ269" s="84">
        <v>63</v>
      </c>
      <c r="AR269" s="84">
        <v>488</v>
      </c>
      <c r="AS269" s="84">
        <v>32</v>
      </c>
      <c r="AT269" s="84" t="s">
        <v>1061</v>
      </c>
      <c r="AU269" s="84">
        <v>7.0000000000000007E-2</v>
      </c>
      <c r="AV269" s="84">
        <v>7</v>
      </c>
      <c r="AW269" s="84" t="s">
        <v>1065</v>
      </c>
      <c r="AX269" s="84">
        <v>57</v>
      </c>
      <c r="AY269" s="200">
        <v>0.16</v>
      </c>
      <c r="AZ269" s="200">
        <v>0.23599999999999999</v>
      </c>
      <c r="BA269" s="200">
        <v>0.18</v>
      </c>
      <c r="BB269" s="200">
        <v>0.19500000000000001</v>
      </c>
      <c r="BC269" s="84">
        <v>11</v>
      </c>
      <c r="BD269" s="84">
        <v>2</v>
      </c>
      <c r="BE269" s="84" t="s">
        <v>3240</v>
      </c>
      <c r="BF269" s="84">
        <v>518568</v>
      </c>
      <c r="BG269" s="84" t="s">
        <v>808</v>
      </c>
      <c r="BH269" s="84" t="s">
        <v>4143</v>
      </c>
      <c r="BI269" s="84" t="s">
        <v>1341</v>
      </c>
      <c r="BJ269" s="84" t="s">
        <v>6545</v>
      </c>
      <c r="BK269" s="84" t="s">
        <v>2888</v>
      </c>
    </row>
    <row r="270" spans="1:63" s="84" customFormat="1" x14ac:dyDescent="0.3">
      <c r="A270" s="84" t="s">
        <v>448</v>
      </c>
      <c r="B270" s="84" t="s">
        <v>4763</v>
      </c>
      <c r="C270" s="84" t="s">
        <v>1061</v>
      </c>
      <c r="D270" s="84">
        <v>2018</v>
      </c>
      <c r="E270" s="84">
        <v>29</v>
      </c>
      <c r="F270" s="195"/>
      <c r="G270" s="84" t="s">
        <v>1063</v>
      </c>
      <c r="H270" s="84" t="s">
        <v>265</v>
      </c>
      <c r="K270" s="84">
        <v>0.47</v>
      </c>
      <c r="L270" s="84">
        <v>0.215</v>
      </c>
      <c r="M270" s="84">
        <v>2</v>
      </c>
      <c r="N270" s="84" t="s">
        <v>1064</v>
      </c>
      <c r="O270" s="84">
        <v>82</v>
      </c>
      <c r="P270" s="84">
        <v>133</v>
      </c>
      <c r="Q270" s="84">
        <v>116</v>
      </c>
      <c r="R270" s="84">
        <v>14</v>
      </c>
      <c r="S270" s="84">
        <v>23</v>
      </c>
      <c r="T270" s="84">
        <v>6</v>
      </c>
      <c r="U270" s="84">
        <v>1</v>
      </c>
      <c r="V270" s="84">
        <v>3</v>
      </c>
      <c r="W270" s="84">
        <v>13</v>
      </c>
      <c r="X270" s="84">
        <v>1</v>
      </c>
      <c r="Y270" s="84">
        <v>0</v>
      </c>
      <c r="Z270" s="84">
        <v>11</v>
      </c>
      <c r="AA270" s="84">
        <v>31</v>
      </c>
      <c r="AB270" s="84">
        <v>0</v>
      </c>
      <c r="AC270" s="84">
        <v>1</v>
      </c>
      <c r="AD270" s="84">
        <v>2</v>
      </c>
      <c r="AE270" s="84">
        <v>2</v>
      </c>
      <c r="AF270" s="84">
        <v>2</v>
      </c>
      <c r="AG270" s="200">
        <v>0.19700000000000001</v>
      </c>
      <c r="AH270" s="200">
        <v>0.26400000000000001</v>
      </c>
      <c r="AI270" s="200">
        <v>0.32700000000000001</v>
      </c>
      <c r="AJ270" s="84">
        <v>0.26</v>
      </c>
      <c r="AK270" s="84">
        <v>35</v>
      </c>
      <c r="AL270" s="84">
        <v>9</v>
      </c>
      <c r="AM270" s="84">
        <v>11</v>
      </c>
      <c r="AN270" s="198">
        <v>1</v>
      </c>
      <c r="AO270" s="198">
        <v>2</v>
      </c>
      <c r="AP270" s="84">
        <v>-5</v>
      </c>
      <c r="AQ270" s="84">
        <v>65</v>
      </c>
      <c r="AR270" s="84">
        <v>503</v>
      </c>
      <c r="AS270" s="84">
        <v>33</v>
      </c>
      <c r="AT270" s="84" t="s">
        <v>1061</v>
      </c>
      <c r="AU270" s="84">
        <v>0.01</v>
      </c>
      <c r="AV270" s="84">
        <v>2</v>
      </c>
      <c r="AW270" s="84" t="s">
        <v>1065</v>
      </c>
      <c r="AX270" s="84">
        <v>105</v>
      </c>
      <c r="AY270" s="200">
        <v>0.191</v>
      </c>
      <c r="AZ270" s="200">
        <v>0.25700000000000001</v>
      </c>
      <c r="BA270" s="200">
        <v>0.33700000000000002</v>
      </c>
      <c r="BB270" s="200">
        <v>0.25</v>
      </c>
      <c r="BC270" s="84">
        <v>26</v>
      </c>
      <c r="BD270" s="84">
        <v>7</v>
      </c>
      <c r="BE270" s="84" t="s">
        <v>5067</v>
      </c>
      <c r="BF270" s="84">
        <v>571841</v>
      </c>
      <c r="BG270" s="84" t="s">
        <v>808</v>
      </c>
      <c r="BH270" s="84" t="s">
        <v>5083</v>
      </c>
      <c r="BI270" s="84" t="s">
        <v>6332</v>
      </c>
      <c r="BJ270" s="84" t="s">
        <v>6554</v>
      </c>
      <c r="BK270" s="84" t="s">
        <v>2931</v>
      </c>
    </row>
    <row r="271" spans="1:63" s="84" customFormat="1" x14ac:dyDescent="0.3">
      <c r="A271" s="84" t="s">
        <v>409</v>
      </c>
      <c r="B271" s="84" t="s">
        <v>2187</v>
      </c>
      <c r="C271" s="84" t="s">
        <v>1065</v>
      </c>
      <c r="D271" s="84">
        <v>2018</v>
      </c>
      <c r="E271" s="84">
        <v>30</v>
      </c>
      <c r="F271" s="195"/>
      <c r="G271" s="84" t="s">
        <v>1063</v>
      </c>
      <c r="H271" s="84" t="s">
        <v>265</v>
      </c>
      <c r="K271" s="84">
        <v>0.22</v>
      </c>
      <c r="L271" s="84">
        <v>0.215</v>
      </c>
      <c r="M271" s="84">
        <v>2</v>
      </c>
      <c r="N271" s="84" t="s">
        <v>1064</v>
      </c>
      <c r="O271" s="84">
        <v>33</v>
      </c>
      <c r="P271" s="84">
        <v>97</v>
      </c>
      <c r="Q271" s="84">
        <v>90</v>
      </c>
      <c r="R271" s="84">
        <v>11</v>
      </c>
      <c r="S271" s="84">
        <v>21</v>
      </c>
      <c r="T271" s="84">
        <v>3</v>
      </c>
      <c r="U271" s="84">
        <v>0</v>
      </c>
      <c r="V271" s="84">
        <v>2</v>
      </c>
      <c r="W271" s="84">
        <v>9</v>
      </c>
      <c r="X271" s="84">
        <v>1</v>
      </c>
      <c r="Y271" s="84">
        <v>1</v>
      </c>
      <c r="Z271" s="84">
        <v>6</v>
      </c>
      <c r="AA271" s="84">
        <v>21</v>
      </c>
      <c r="AB271" s="84">
        <v>0</v>
      </c>
      <c r="AC271" s="84">
        <v>1</v>
      </c>
      <c r="AD271" s="84">
        <v>1</v>
      </c>
      <c r="AE271" s="84">
        <v>1</v>
      </c>
      <c r="AF271" s="84">
        <v>2</v>
      </c>
      <c r="AG271" s="200">
        <v>0.23</v>
      </c>
      <c r="AH271" s="200">
        <v>0.27600000000000002</v>
      </c>
      <c r="AI271" s="200">
        <v>0.33</v>
      </c>
      <c r="AJ271" s="84">
        <v>0.26800000000000002</v>
      </c>
      <c r="AK271" s="84">
        <v>26</v>
      </c>
      <c r="AL271" s="84">
        <v>8</v>
      </c>
      <c r="AM271" s="84">
        <v>9</v>
      </c>
      <c r="AN271" s="198">
        <v>2</v>
      </c>
      <c r="AO271" s="198">
        <v>2</v>
      </c>
      <c r="AP271" s="84">
        <v>-3</v>
      </c>
      <c r="AQ271" s="84">
        <v>66</v>
      </c>
      <c r="AR271" s="84">
        <v>542</v>
      </c>
      <c r="AS271" s="84">
        <v>34</v>
      </c>
      <c r="AT271" s="84" t="s">
        <v>1061</v>
      </c>
      <c r="AU271" s="84">
        <v>0.27</v>
      </c>
      <c r="AV271" s="84">
        <v>8</v>
      </c>
      <c r="AW271" s="84" t="s">
        <v>1065</v>
      </c>
      <c r="AX271" s="84">
        <v>3</v>
      </c>
      <c r="AY271" s="200">
        <v>0</v>
      </c>
      <c r="AZ271" s="200">
        <v>0</v>
      </c>
      <c r="BA271" s="200">
        <v>0</v>
      </c>
      <c r="BB271" s="200">
        <v>0</v>
      </c>
      <c r="BC271" s="84">
        <v>0</v>
      </c>
      <c r="BD271" s="84">
        <v>0</v>
      </c>
      <c r="BE271" s="84" t="s">
        <v>2748</v>
      </c>
      <c r="BF271" s="84">
        <v>502205</v>
      </c>
      <c r="BG271" s="84" t="s">
        <v>808</v>
      </c>
      <c r="BH271" s="84" t="s">
        <v>4143</v>
      </c>
      <c r="BI271" s="84" t="s">
        <v>4824</v>
      </c>
      <c r="BJ271" s="84" t="s">
        <v>2629</v>
      </c>
      <c r="BK271" s="84" t="s">
        <v>2887</v>
      </c>
    </row>
    <row r="272" spans="1:63" s="84" customFormat="1" x14ac:dyDescent="0.3">
      <c r="A272" s="84" t="s">
        <v>120</v>
      </c>
      <c r="B272" s="84" t="s">
        <v>258</v>
      </c>
      <c r="C272" s="84" t="s">
        <v>1061</v>
      </c>
      <c r="D272" s="84">
        <v>2018</v>
      </c>
      <c r="E272" s="84">
        <v>25</v>
      </c>
      <c r="F272" s="195" t="s">
        <v>1104</v>
      </c>
      <c r="G272" s="84" t="s">
        <v>1063</v>
      </c>
      <c r="H272" s="84" t="s">
        <v>265</v>
      </c>
      <c r="K272" s="84">
        <v>0.25</v>
      </c>
      <c r="L272" s="84">
        <v>0.215</v>
      </c>
      <c r="M272" s="84">
        <v>2</v>
      </c>
      <c r="N272" s="84" t="s">
        <v>1064</v>
      </c>
      <c r="O272" s="84">
        <v>80</v>
      </c>
      <c r="P272" s="84">
        <v>121</v>
      </c>
      <c r="Q272" s="84">
        <v>109</v>
      </c>
      <c r="R272" s="84">
        <v>11</v>
      </c>
      <c r="S272" s="84">
        <v>20</v>
      </c>
      <c r="T272" s="84">
        <v>6</v>
      </c>
      <c r="U272" s="84">
        <v>0</v>
      </c>
      <c r="V272" s="84">
        <v>1</v>
      </c>
      <c r="W272" s="84">
        <v>7</v>
      </c>
      <c r="X272" s="84">
        <v>1</v>
      </c>
      <c r="Y272" s="84">
        <v>1</v>
      </c>
      <c r="Z272" s="84">
        <v>9</v>
      </c>
      <c r="AA272" s="84">
        <v>30</v>
      </c>
      <c r="AB272" s="84">
        <v>0</v>
      </c>
      <c r="AC272" s="84">
        <v>0</v>
      </c>
      <c r="AD272" s="84">
        <v>2</v>
      </c>
      <c r="AE272" s="84">
        <v>2</v>
      </c>
      <c r="AF272" s="84">
        <v>3</v>
      </c>
      <c r="AG272" s="200">
        <v>0.185</v>
      </c>
      <c r="AH272" s="200">
        <v>0.246</v>
      </c>
      <c r="AI272" s="200">
        <v>0.26900000000000002</v>
      </c>
      <c r="AJ272" s="84">
        <v>0.23300000000000001</v>
      </c>
      <c r="AK272" s="84">
        <v>28</v>
      </c>
      <c r="AL272" s="84">
        <v>6</v>
      </c>
      <c r="AM272" s="84">
        <v>7</v>
      </c>
      <c r="AN272" s="198">
        <v>0</v>
      </c>
      <c r="AO272" s="198">
        <v>0</v>
      </c>
      <c r="AP272" s="84">
        <v>-8</v>
      </c>
      <c r="AQ272" s="84">
        <v>70</v>
      </c>
      <c r="AR272" s="84">
        <v>595</v>
      </c>
      <c r="AS272" s="84">
        <v>35</v>
      </c>
      <c r="AT272" s="84" t="s">
        <v>1061</v>
      </c>
      <c r="AU272" s="84">
        <v>0</v>
      </c>
      <c r="AV272" s="84">
        <v>3</v>
      </c>
      <c r="AW272" s="84" t="s">
        <v>1065</v>
      </c>
      <c r="AX272" s="84">
        <v>34</v>
      </c>
      <c r="AY272" s="200">
        <v>0.24199999999999999</v>
      </c>
      <c r="AZ272" s="200">
        <v>0.23499999999999999</v>
      </c>
      <c r="BA272" s="200">
        <v>0.30299999999999999</v>
      </c>
      <c r="BB272" s="200">
        <v>0.23200000000000001</v>
      </c>
      <c r="BC272" s="84">
        <v>8</v>
      </c>
      <c r="BD272" s="84">
        <v>2</v>
      </c>
      <c r="BE272" s="84" t="s">
        <v>6555</v>
      </c>
      <c r="BF272" s="84">
        <v>622497</v>
      </c>
      <c r="BG272" s="84" t="s">
        <v>2871</v>
      </c>
      <c r="BH272" s="84" t="s">
        <v>6331</v>
      </c>
      <c r="BI272" s="84" t="s">
        <v>6556</v>
      </c>
      <c r="BJ272" s="84" t="s">
        <v>5083</v>
      </c>
      <c r="BK272" s="84" t="s">
        <v>2469</v>
      </c>
    </row>
    <row r="273" spans="1:63" s="84" customFormat="1" x14ac:dyDescent="0.3">
      <c r="A273" s="84" t="s">
        <v>6561</v>
      </c>
      <c r="B273" s="84" t="s">
        <v>6562</v>
      </c>
      <c r="C273" s="84" t="s">
        <v>1061</v>
      </c>
      <c r="D273" s="84">
        <v>2018</v>
      </c>
      <c r="E273" s="84">
        <v>25</v>
      </c>
      <c r="F273" s="195" t="s">
        <v>2539</v>
      </c>
      <c r="G273" s="84" t="s">
        <v>1063</v>
      </c>
      <c r="H273" s="84" t="s">
        <v>265</v>
      </c>
      <c r="K273" s="84">
        <v>0.1</v>
      </c>
      <c r="L273" s="84">
        <v>0.215</v>
      </c>
      <c r="M273" s="84">
        <v>2</v>
      </c>
      <c r="N273" s="84" t="s">
        <v>1064</v>
      </c>
      <c r="O273" s="84">
        <v>64</v>
      </c>
      <c r="P273" s="84">
        <v>93</v>
      </c>
      <c r="Q273" s="84">
        <v>81</v>
      </c>
      <c r="R273" s="84">
        <v>8</v>
      </c>
      <c r="S273" s="84">
        <v>13</v>
      </c>
      <c r="T273" s="84">
        <v>4</v>
      </c>
      <c r="U273" s="84">
        <v>0</v>
      </c>
      <c r="V273" s="84">
        <v>1</v>
      </c>
      <c r="W273" s="84">
        <v>5</v>
      </c>
      <c r="X273" s="84">
        <v>1</v>
      </c>
      <c r="Y273" s="84">
        <v>1</v>
      </c>
      <c r="Z273" s="84">
        <v>10</v>
      </c>
      <c r="AA273" s="84">
        <v>24</v>
      </c>
      <c r="AB273" s="84">
        <v>0</v>
      </c>
      <c r="AC273" s="84">
        <v>0</v>
      </c>
      <c r="AD273" s="84">
        <v>2</v>
      </c>
      <c r="AE273" s="84">
        <v>1</v>
      </c>
      <c r="AF273" s="84">
        <v>2</v>
      </c>
      <c r="AG273" s="200">
        <v>0.17199999999999999</v>
      </c>
      <c r="AH273" s="200">
        <v>0.254</v>
      </c>
      <c r="AI273" s="200">
        <v>0.251</v>
      </c>
      <c r="AJ273" s="84">
        <v>0.23499999999999999</v>
      </c>
      <c r="AK273" s="84">
        <v>22</v>
      </c>
      <c r="AL273" s="84">
        <v>5</v>
      </c>
      <c r="AM273" s="84">
        <v>5</v>
      </c>
      <c r="AN273" s="198">
        <v>0</v>
      </c>
      <c r="AO273" s="198">
        <v>0</v>
      </c>
      <c r="AP273" s="84">
        <v>-6</v>
      </c>
      <c r="AQ273" s="84">
        <v>71</v>
      </c>
      <c r="AR273" s="84">
        <v>607</v>
      </c>
      <c r="AS273" s="84">
        <v>36</v>
      </c>
      <c r="AT273" s="84" t="s">
        <v>1061</v>
      </c>
      <c r="AU273" s="84">
        <v>0.09</v>
      </c>
      <c r="AV273" s="84">
        <v>5</v>
      </c>
      <c r="AW273" s="84" t="s">
        <v>1065</v>
      </c>
      <c r="AX273" s="84">
        <v>11</v>
      </c>
      <c r="AY273" s="200">
        <v>0.1</v>
      </c>
      <c r="AZ273" s="200">
        <v>0.182</v>
      </c>
      <c r="BA273" s="200">
        <v>0.1</v>
      </c>
      <c r="BB273" s="200">
        <v>0.14699999999999999</v>
      </c>
      <c r="BC273" s="84">
        <v>2</v>
      </c>
      <c r="BD273" s="84">
        <v>0</v>
      </c>
      <c r="BE273" s="84" t="s">
        <v>6563</v>
      </c>
      <c r="BF273" s="84">
        <v>591971</v>
      </c>
      <c r="BG273" s="84" t="s">
        <v>2892</v>
      </c>
      <c r="BH273" s="84" t="s">
        <v>6560</v>
      </c>
      <c r="BI273" s="84" t="s">
        <v>6564</v>
      </c>
      <c r="BJ273" s="84" t="s">
        <v>5083</v>
      </c>
      <c r="BK273" s="84" t="s">
        <v>2459</v>
      </c>
    </row>
    <row r="274" spans="1:63" s="84" customFormat="1" x14ac:dyDescent="0.3">
      <c r="A274" s="84" t="s">
        <v>519</v>
      </c>
      <c r="B274" s="84" t="s">
        <v>400</v>
      </c>
      <c r="C274" s="84" t="s">
        <v>1061</v>
      </c>
      <c r="D274" s="84">
        <v>2018</v>
      </c>
      <c r="E274" s="84">
        <v>29</v>
      </c>
      <c r="F274" s="195"/>
      <c r="G274" s="84" t="s">
        <v>1063</v>
      </c>
      <c r="H274" s="84" t="s">
        <v>265</v>
      </c>
      <c r="K274" s="84">
        <v>7.0000000000000007E-2</v>
      </c>
      <c r="L274" s="84">
        <v>0.215</v>
      </c>
      <c r="M274" s="84">
        <v>2</v>
      </c>
      <c r="N274" s="84" t="s">
        <v>1064</v>
      </c>
      <c r="O274" s="84">
        <v>48</v>
      </c>
      <c r="P274" s="84">
        <v>71</v>
      </c>
      <c r="Q274" s="84">
        <v>63</v>
      </c>
      <c r="R274" s="84">
        <v>6</v>
      </c>
      <c r="S274" s="84">
        <v>10</v>
      </c>
      <c r="T274" s="84">
        <v>3</v>
      </c>
      <c r="U274" s="84">
        <v>0</v>
      </c>
      <c r="V274" s="84">
        <v>1</v>
      </c>
      <c r="W274" s="84">
        <v>4</v>
      </c>
      <c r="X274" s="84">
        <v>1</v>
      </c>
      <c r="Y274" s="84">
        <v>0</v>
      </c>
      <c r="Z274" s="84">
        <v>6</v>
      </c>
      <c r="AA274" s="84">
        <v>20</v>
      </c>
      <c r="AB274" s="84">
        <v>0</v>
      </c>
      <c r="AC274" s="84">
        <v>0</v>
      </c>
      <c r="AD274" s="84">
        <v>1</v>
      </c>
      <c r="AE274" s="84">
        <v>1</v>
      </c>
      <c r="AF274" s="84">
        <v>2</v>
      </c>
      <c r="AG274" s="200">
        <v>0.155</v>
      </c>
      <c r="AH274" s="200">
        <v>0.22500000000000001</v>
      </c>
      <c r="AI274" s="200">
        <v>0.24299999999999999</v>
      </c>
      <c r="AJ274" s="84">
        <v>0.214</v>
      </c>
      <c r="AK274" s="84">
        <v>15</v>
      </c>
      <c r="AL274" s="84">
        <v>3</v>
      </c>
      <c r="AM274" s="84">
        <v>3</v>
      </c>
      <c r="AN274" s="198">
        <v>0</v>
      </c>
      <c r="AO274" s="198">
        <v>0</v>
      </c>
      <c r="AP274" s="84">
        <v>-6</v>
      </c>
      <c r="AQ274" s="84">
        <v>73</v>
      </c>
      <c r="AR274" s="84">
        <v>620</v>
      </c>
      <c r="AS274" s="84">
        <v>37</v>
      </c>
      <c r="AT274" s="84" t="s">
        <v>1061</v>
      </c>
      <c r="AU274" s="84">
        <v>0.21</v>
      </c>
      <c r="AV274" s="84">
        <v>3</v>
      </c>
      <c r="AW274" s="84" t="s">
        <v>1065</v>
      </c>
      <c r="AX274" s="84">
        <v>8</v>
      </c>
      <c r="AY274" s="200">
        <v>0</v>
      </c>
      <c r="AZ274" s="200">
        <v>0</v>
      </c>
      <c r="BA274" s="200">
        <v>0</v>
      </c>
      <c r="BB274" s="200">
        <v>0</v>
      </c>
      <c r="BC274" s="84">
        <v>0</v>
      </c>
      <c r="BD274" s="84">
        <v>0</v>
      </c>
      <c r="BE274" s="84" t="s">
        <v>1342</v>
      </c>
      <c r="BF274" s="84">
        <v>543459</v>
      </c>
      <c r="BG274" s="84" t="s">
        <v>785</v>
      </c>
      <c r="BH274" s="84" t="s">
        <v>5083</v>
      </c>
      <c r="BI274" s="84" t="s">
        <v>6560</v>
      </c>
      <c r="BJ274" s="84" t="s">
        <v>6556</v>
      </c>
      <c r="BK274" s="84" t="s">
        <v>3044</v>
      </c>
    </row>
    <row r="275" spans="1:63" s="84" customFormat="1" x14ac:dyDescent="0.3">
      <c r="A275" s="84" t="s">
        <v>343</v>
      </c>
      <c r="B275" s="84" t="s">
        <v>115</v>
      </c>
      <c r="C275" s="84" t="s">
        <v>1103</v>
      </c>
      <c r="D275" s="84">
        <v>2018</v>
      </c>
      <c r="E275" s="84">
        <v>34</v>
      </c>
      <c r="F275" s="195" t="s">
        <v>1093</v>
      </c>
      <c r="G275" s="84" t="s">
        <v>1063</v>
      </c>
      <c r="H275" s="84" t="s">
        <v>250</v>
      </c>
      <c r="K275" s="84">
        <v>0.87</v>
      </c>
      <c r="L275" s="84">
        <v>0.35299999999999998</v>
      </c>
      <c r="M275" s="84">
        <v>69</v>
      </c>
      <c r="N275" s="84" t="s">
        <v>1064</v>
      </c>
      <c r="O275" s="84">
        <v>130</v>
      </c>
      <c r="P275" s="84">
        <v>583</v>
      </c>
      <c r="Q275" s="84">
        <v>473</v>
      </c>
      <c r="R275" s="84">
        <v>81</v>
      </c>
      <c r="S275" s="84">
        <v>135</v>
      </c>
      <c r="T275" s="84">
        <v>21</v>
      </c>
      <c r="U275" s="84">
        <v>1</v>
      </c>
      <c r="V275" s="84">
        <v>25</v>
      </c>
      <c r="W275" s="84">
        <v>76</v>
      </c>
      <c r="X275" s="84">
        <v>7</v>
      </c>
      <c r="Y275" s="84">
        <v>2</v>
      </c>
      <c r="Z275" s="84">
        <v>100</v>
      </c>
      <c r="AA275" s="84">
        <v>92</v>
      </c>
      <c r="AB275" s="84">
        <v>13</v>
      </c>
      <c r="AC275" s="84">
        <v>5</v>
      </c>
      <c r="AD275" s="84">
        <v>0</v>
      </c>
      <c r="AE275" s="84">
        <v>5</v>
      </c>
      <c r="AF275" s="84">
        <v>12</v>
      </c>
      <c r="AG275" s="200">
        <v>0.29099999999999998</v>
      </c>
      <c r="AH275" s="200">
        <v>0.41199999999999998</v>
      </c>
      <c r="AI275" s="200">
        <v>0.49199999999999999</v>
      </c>
      <c r="AJ275" s="84">
        <v>0.39700000000000002</v>
      </c>
      <c r="AK275" s="84">
        <v>231</v>
      </c>
      <c r="AL275" s="84">
        <v>107</v>
      </c>
      <c r="AM275" s="84">
        <v>96</v>
      </c>
      <c r="AN275" s="198">
        <v>28</v>
      </c>
      <c r="AO275" s="198">
        <v>25</v>
      </c>
      <c r="AP275" s="84">
        <v>39</v>
      </c>
      <c r="AQ275" s="84">
        <v>1</v>
      </c>
      <c r="AR275" s="84">
        <v>2</v>
      </c>
      <c r="AS275" s="84">
        <v>1</v>
      </c>
      <c r="AT275" s="84" t="s">
        <v>1064</v>
      </c>
      <c r="AU275" s="84">
        <v>-0.05</v>
      </c>
      <c r="AV275" s="84">
        <v>-75</v>
      </c>
      <c r="AW275" s="84" t="s">
        <v>1086</v>
      </c>
      <c r="AX275" s="84">
        <v>707</v>
      </c>
      <c r="AY275" s="200">
        <v>0.32</v>
      </c>
      <c r="AZ275" s="200">
        <v>0.45400000000000001</v>
      </c>
      <c r="BA275" s="200">
        <v>0.57799999999999996</v>
      </c>
      <c r="BB275" s="200">
        <v>0.44400000000000001</v>
      </c>
      <c r="BC275" s="84">
        <v>314</v>
      </c>
      <c r="BD275" s="84">
        <v>182</v>
      </c>
      <c r="BE275" s="84" t="s">
        <v>1356</v>
      </c>
      <c r="BF275" s="84">
        <v>458015</v>
      </c>
      <c r="BG275" s="84" t="s">
        <v>4132</v>
      </c>
      <c r="BH275" s="84" t="s">
        <v>1138</v>
      </c>
      <c r="BI275" s="84" t="s">
        <v>1248</v>
      </c>
      <c r="BJ275" s="84" t="s">
        <v>1420</v>
      </c>
      <c r="BK275" s="84" t="s">
        <v>6949</v>
      </c>
    </row>
    <row r="276" spans="1:63" s="84" customFormat="1" x14ac:dyDescent="0.3">
      <c r="A276" s="84" t="s">
        <v>340</v>
      </c>
      <c r="B276" s="84" t="s">
        <v>339</v>
      </c>
      <c r="C276" s="84" t="s">
        <v>1103</v>
      </c>
      <c r="D276" s="84">
        <v>2018</v>
      </c>
      <c r="E276" s="84">
        <v>28</v>
      </c>
      <c r="F276" s="195" t="s">
        <v>1070</v>
      </c>
      <c r="G276" s="84" t="s">
        <v>1063</v>
      </c>
      <c r="H276" s="84" t="s">
        <v>250</v>
      </c>
      <c r="K276" s="84">
        <v>0.87</v>
      </c>
      <c r="L276" s="84">
        <v>0.35299999999999998</v>
      </c>
      <c r="M276" s="84">
        <v>69</v>
      </c>
      <c r="N276" s="84" t="s">
        <v>1064</v>
      </c>
      <c r="O276" s="84">
        <v>145</v>
      </c>
      <c r="P276" s="84">
        <v>593</v>
      </c>
      <c r="Q276" s="84">
        <v>518</v>
      </c>
      <c r="R276" s="84">
        <v>83</v>
      </c>
      <c r="S276" s="84">
        <v>141</v>
      </c>
      <c r="T276" s="84">
        <v>33</v>
      </c>
      <c r="U276" s="84">
        <v>3</v>
      </c>
      <c r="V276" s="84">
        <v>28</v>
      </c>
      <c r="W276" s="84">
        <v>91</v>
      </c>
      <c r="X276" s="84">
        <v>8</v>
      </c>
      <c r="Y276" s="84">
        <v>4</v>
      </c>
      <c r="Z276" s="84">
        <v>53</v>
      </c>
      <c r="AA276" s="84">
        <v>91</v>
      </c>
      <c r="AB276" s="84">
        <v>8</v>
      </c>
      <c r="AC276" s="84">
        <v>18</v>
      </c>
      <c r="AD276" s="84">
        <v>0</v>
      </c>
      <c r="AE276" s="84">
        <v>4</v>
      </c>
      <c r="AF276" s="84">
        <v>14</v>
      </c>
      <c r="AG276" s="200">
        <v>0.27400000000000002</v>
      </c>
      <c r="AH276" s="200">
        <v>0.35799999999999998</v>
      </c>
      <c r="AI276" s="200">
        <v>0.51200000000000001</v>
      </c>
      <c r="AJ276" s="84">
        <v>0.374</v>
      </c>
      <c r="AK276" s="84">
        <v>222</v>
      </c>
      <c r="AL276" s="84">
        <v>87</v>
      </c>
      <c r="AM276" s="84">
        <v>79</v>
      </c>
      <c r="AN276" s="198">
        <v>29</v>
      </c>
      <c r="AO276" s="198">
        <v>26</v>
      </c>
      <c r="AP276" s="84">
        <v>26</v>
      </c>
      <c r="AQ276" s="84">
        <v>2</v>
      </c>
      <c r="AR276" s="84">
        <v>10</v>
      </c>
      <c r="AS276" s="84">
        <v>2</v>
      </c>
      <c r="AT276" s="84" t="s">
        <v>1064</v>
      </c>
      <c r="AU276" s="84">
        <v>-0.02</v>
      </c>
      <c r="AV276" s="84">
        <v>-26</v>
      </c>
      <c r="AW276" s="84" t="s">
        <v>1086</v>
      </c>
      <c r="AX276" s="84">
        <v>691</v>
      </c>
      <c r="AY276" s="200">
        <v>0.27300000000000002</v>
      </c>
      <c r="AZ276" s="200">
        <v>0.39200000000000002</v>
      </c>
      <c r="BA276" s="200">
        <v>0.50700000000000001</v>
      </c>
      <c r="BB276" s="200">
        <v>0.39100000000000001</v>
      </c>
      <c r="BC276" s="84">
        <v>270</v>
      </c>
      <c r="BD276" s="84">
        <v>113</v>
      </c>
      <c r="BE276" s="84" t="s">
        <v>1368</v>
      </c>
      <c r="BF276" s="84">
        <v>519203</v>
      </c>
      <c r="BG276" s="84" t="s">
        <v>815</v>
      </c>
      <c r="BH276" s="84" t="s">
        <v>1190</v>
      </c>
      <c r="BI276" s="84" t="s">
        <v>2640</v>
      </c>
      <c r="BJ276" s="84" t="s">
        <v>2641</v>
      </c>
      <c r="BK276" s="84" t="s">
        <v>6950</v>
      </c>
    </row>
    <row r="277" spans="1:63" s="84" customFormat="1" x14ac:dyDescent="0.3">
      <c r="A277" s="84" t="s">
        <v>515</v>
      </c>
      <c r="B277" s="84" t="s">
        <v>277</v>
      </c>
      <c r="C277" s="84" t="s">
        <v>1065</v>
      </c>
      <c r="D277" s="84">
        <v>2018</v>
      </c>
      <c r="E277" s="84">
        <v>30</v>
      </c>
      <c r="F277" s="195" t="s">
        <v>1116</v>
      </c>
      <c r="G277" s="84" t="s">
        <v>1063</v>
      </c>
      <c r="H277" s="84" t="s">
        <v>250</v>
      </c>
      <c r="K277" s="84">
        <v>0.87</v>
      </c>
      <c r="L277" s="84">
        <v>0.35299999999999998</v>
      </c>
      <c r="M277" s="84">
        <v>69</v>
      </c>
      <c r="N277" s="84" t="s">
        <v>1064</v>
      </c>
      <c r="O277" s="84">
        <v>139</v>
      </c>
      <c r="P277" s="84">
        <v>597</v>
      </c>
      <c r="Q277" s="84">
        <v>515</v>
      </c>
      <c r="R277" s="84">
        <v>91</v>
      </c>
      <c r="S277" s="84">
        <v>143</v>
      </c>
      <c r="T277" s="84">
        <v>28</v>
      </c>
      <c r="U277" s="84">
        <v>2</v>
      </c>
      <c r="V277" s="84">
        <v>27</v>
      </c>
      <c r="W277" s="84">
        <v>90</v>
      </c>
      <c r="X277" s="84">
        <v>19</v>
      </c>
      <c r="Y277" s="84">
        <v>4</v>
      </c>
      <c r="Z277" s="84">
        <v>71</v>
      </c>
      <c r="AA277" s="84">
        <v>126</v>
      </c>
      <c r="AB277" s="84">
        <v>15</v>
      </c>
      <c r="AC277" s="84">
        <v>5</v>
      </c>
      <c r="AD277" s="84">
        <v>0</v>
      </c>
      <c r="AE277" s="84">
        <v>5</v>
      </c>
      <c r="AF277" s="84">
        <v>13</v>
      </c>
      <c r="AG277" s="200">
        <v>0.27700000000000002</v>
      </c>
      <c r="AH277" s="200">
        <v>0.36699999999999999</v>
      </c>
      <c r="AI277" s="200">
        <v>0.496</v>
      </c>
      <c r="AJ277" s="84">
        <v>0.373</v>
      </c>
      <c r="AK277" s="84">
        <v>223</v>
      </c>
      <c r="AL277" s="84">
        <v>87</v>
      </c>
      <c r="AM277" s="84">
        <v>78</v>
      </c>
      <c r="AN277" s="198">
        <v>34</v>
      </c>
      <c r="AO277" s="198">
        <v>30</v>
      </c>
      <c r="AP277" s="84">
        <v>26</v>
      </c>
      <c r="AQ277" s="84">
        <v>3</v>
      </c>
      <c r="AR277" s="84">
        <v>11</v>
      </c>
      <c r="AS277" s="84">
        <v>3</v>
      </c>
      <c r="AT277" s="84" t="s">
        <v>1064</v>
      </c>
      <c r="AU277" s="84">
        <v>-0.04</v>
      </c>
      <c r="AV277" s="84">
        <v>-48</v>
      </c>
      <c r="AW277" s="84" t="s">
        <v>1086</v>
      </c>
      <c r="AX277" s="84">
        <v>664</v>
      </c>
      <c r="AY277" s="200">
        <v>0.29699999999999999</v>
      </c>
      <c r="AZ277" s="200">
        <v>0.40400000000000003</v>
      </c>
      <c r="BA277" s="200">
        <v>0.56299999999999994</v>
      </c>
      <c r="BB277" s="200">
        <v>0.41299999999999998</v>
      </c>
      <c r="BC277" s="84">
        <v>274</v>
      </c>
      <c r="BD277" s="84">
        <v>135</v>
      </c>
      <c r="BE277" s="84" t="s">
        <v>1358</v>
      </c>
      <c r="BF277" s="84">
        <v>502671</v>
      </c>
      <c r="BG277" s="84" t="s">
        <v>790</v>
      </c>
      <c r="BH277" s="84" t="s">
        <v>1143</v>
      </c>
      <c r="BI277" s="84" t="s">
        <v>2638</v>
      </c>
      <c r="BJ277" s="84" t="s">
        <v>1226</v>
      </c>
      <c r="BK277" s="84" t="s">
        <v>3051</v>
      </c>
    </row>
    <row r="278" spans="1:63" s="84" customFormat="1" x14ac:dyDescent="0.3">
      <c r="A278" s="84" t="s">
        <v>418</v>
      </c>
      <c r="B278" s="84" t="s">
        <v>417</v>
      </c>
      <c r="C278" s="84" t="s">
        <v>1103</v>
      </c>
      <c r="D278" s="84">
        <v>2018</v>
      </c>
      <c r="E278" s="84">
        <v>28</v>
      </c>
      <c r="F278" s="195" t="s">
        <v>1101</v>
      </c>
      <c r="G278" s="84" t="s">
        <v>1063</v>
      </c>
      <c r="H278" s="84" t="s">
        <v>250</v>
      </c>
      <c r="K278" s="84">
        <v>0.85</v>
      </c>
      <c r="L278" s="84">
        <v>0.35299999999999998</v>
      </c>
      <c r="M278" s="84">
        <v>69</v>
      </c>
      <c r="N278" s="84" t="s">
        <v>1064</v>
      </c>
      <c r="O278" s="84">
        <v>126</v>
      </c>
      <c r="P278" s="84">
        <v>540</v>
      </c>
      <c r="Q278" s="84">
        <v>482</v>
      </c>
      <c r="R278" s="84">
        <v>78</v>
      </c>
      <c r="S278" s="84">
        <v>134</v>
      </c>
      <c r="T278" s="84">
        <v>33</v>
      </c>
      <c r="U278" s="84">
        <v>3</v>
      </c>
      <c r="V278" s="84">
        <v>25</v>
      </c>
      <c r="W278" s="84">
        <v>71</v>
      </c>
      <c r="X278" s="84">
        <v>6</v>
      </c>
      <c r="Y278" s="84">
        <v>3</v>
      </c>
      <c r="Z278" s="84">
        <v>48</v>
      </c>
      <c r="AA278" s="84">
        <v>113</v>
      </c>
      <c r="AB278" s="84">
        <v>11</v>
      </c>
      <c r="AC278" s="84">
        <v>7</v>
      </c>
      <c r="AD278" s="84">
        <v>0</v>
      </c>
      <c r="AE278" s="84">
        <v>3</v>
      </c>
      <c r="AF278" s="84">
        <v>9</v>
      </c>
      <c r="AG278" s="200">
        <v>0.27700000000000002</v>
      </c>
      <c r="AH278" s="200">
        <v>0.35</v>
      </c>
      <c r="AI278" s="200">
        <v>0.51500000000000001</v>
      </c>
      <c r="AJ278" s="84">
        <v>0.37</v>
      </c>
      <c r="AK278" s="84">
        <v>200</v>
      </c>
      <c r="AL278" s="84">
        <v>79</v>
      </c>
      <c r="AM278" s="84">
        <v>71</v>
      </c>
      <c r="AN278" s="198">
        <v>26</v>
      </c>
      <c r="AO278" s="198">
        <v>23</v>
      </c>
      <c r="AP278" s="84">
        <v>22</v>
      </c>
      <c r="AQ278" s="84">
        <v>4</v>
      </c>
      <c r="AR278" s="84">
        <v>20</v>
      </c>
      <c r="AS278" s="84">
        <v>4</v>
      </c>
      <c r="AT278" s="84" t="s">
        <v>1064</v>
      </c>
      <c r="AU278" s="84">
        <v>-0.05</v>
      </c>
      <c r="AV278" s="84">
        <v>-43</v>
      </c>
      <c r="AW278" s="84" t="s">
        <v>1086</v>
      </c>
      <c r="AX278" s="84">
        <v>514</v>
      </c>
      <c r="AY278" s="200">
        <v>0.307</v>
      </c>
      <c r="AZ278" s="200">
        <v>0.40300000000000002</v>
      </c>
      <c r="BA278" s="200">
        <v>0.58599999999999997</v>
      </c>
      <c r="BB278" s="200">
        <v>0.42099999999999999</v>
      </c>
      <c r="BC278" s="84">
        <v>216</v>
      </c>
      <c r="BD278" s="84">
        <v>122</v>
      </c>
      <c r="BE278" s="84" t="s">
        <v>1361</v>
      </c>
      <c r="BF278" s="84">
        <v>518692</v>
      </c>
      <c r="BG278" s="84" t="s">
        <v>803</v>
      </c>
      <c r="BH278" s="84" t="s">
        <v>1362</v>
      </c>
      <c r="BI278" s="84" t="s">
        <v>4151</v>
      </c>
      <c r="BJ278" s="84" t="s">
        <v>2641</v>
      </c>
      <c r="BK278" s="84" t="s">
        <v>5074</v>
      </c>
    </row>
    <row r="279" spans="1:63" s="84" customFormat="1" x14ac:dyDescent="0.3">
      <c r="A279" s="84" t="s">
        <v>6274</v>
      </c>
      <c r="B279" s="84" t="s">
        <v>205</v>
      </c>
      <c r="C279" s="84" t="s">
        <v>1103</v>
      </c>
      <c r="D279" s="84">
        <v>2018</v>
      </c>
      <c r="E279" s="84">
        <v>22</v>
      </c>
      <c r="F279" s="195" t="s">
        <v>1567</v>
      </c>
      <c r="G279" s="84" t="s">
        <v>1063</v>
      </c>
      <c r="H279" s="84" t="s">
        <v>250</v>
      </c>
      <c r="I279" s="84" t="s">
        <v>249</v>
      </c>
      <c r="K279" s="84">
        <v>0.85</v>
      </c>
      <c r="L279" s="84">
        <v>0.35299999999999998</v>
      </c>
      <c r="M279" s="84">
        <v>69</v>
      </c>
      <c r="N279" s="84" t="s">
        <v>1064</v>
      </c>
      <c r="O279" s="84">
        <v>126</v>
      </c>
      <c r="P279" s="84">
        <v>504</v>
      </c>
      <c r="Q279" s="84">
        <v>433</v>
      </c>
      <c r="R279" s="84">
        <v>72</v>
      </c>
      <c r="S279" s="84">
        <v>107</v>
      </c>
      <c r="T279" s="84">
        <v>28</v>
      </c>
      <c r="U279" s="84">
        <v>4</v>
      </c>
      <c r="V279" s="84">
        <v>29</v>
      </c>
      <c r="W279" s="84">
        <v>79</v>
      </c>
      <c r="X279" s="84">
        <v>11</v>
      </c>
      <c r="Y279" s="84">
        <v>2</v>
      </c>
      <c r="Z279" s="84">
        <v>67</v>
      </c>
      <c r="AA279" s="84">
        <v>119</v>
      </c>
      <c r="AB279" s="84">
        <v>11</v>
      </c>
      <c r="AC279" s="84">
        <v>1</v>
      </c>
      <c r="AD279" s="84">
        <v>0</v>
      </c>
      <c r="AE279" s="84">
        <v>2</v>
      </c>
      <c r="AF279" s="84">
        <v>5</v>
      </c>
      <c r="AG279" s="200">
        <v>0.248</v>
      </c>
      <c r="AH279" s="200">
        <v>0.34899999999999998</v>
      </c>
      <c r="AI279" s="200">
        <v>0.53</v>
      </c>
      <c r="AJ279" s="84">
        <v>0.374</v>
      </c>
      <c r="AK279" s="84">
        <v>188</v>
      </c>
      <c r="AL279" s="84">
        <v>78</v>
      </c>
      <c r="AM279" s="84">
        <v>71</v>
      </c>
      <c r="AN279" s="198">
        <v>25</v>
      </c>
      <c r="AO279" s="198">
        <v>22</v>
      </c>
      <c r="AP279" s="84">
        <v>22</v>
      </c>
      <c r="AQ279" s="84">
        <v>5</v>
      </c>
      <c r="AR279" s="84">
        <v>21</v>
      </c>
      <c r="AS279" s="84">
        <v>5</v>
      </c>
      <c r="AT279" s="84" t="s">
        <v>1064</v>
      </c>
      <c r="AU279" s="84">
        <v>-0.02</v>
      </c>
      <c r="AV279" s="84">
        <v>-19</v>
      </c>
      <c r="AW279" s="84" t="s">
        <v>1086</v>
      </c>
      <c r="AX279" s="84">
        <v>548</v>
      </c>
      <c r="AY279" s="200">
        <v>0.26700000000000002</v>
      </c>
      <c r="AZ279" s="200">
        <v>0.35199999999999998</v>
      </c>
      <c r="BA279" s="200">
        <v>0.58099999999999996</v>
      </c>
      <c r="BB279" s="200">
        <v>0.39100000000000001</v>
      </c>
      <c r="BC279" s="84">
        <v>214</v>
      </c>
      <c r="BD279" s="84">
        <v>98</v>
      </c>
      <c r="BE279" s="84" t="s">
        <v>6565</v>
      </c>
      <c r="BF279" s="84">
        <v>641355</v>
      </c>
      <c r="BG279" s="84" t="s">
        <v>2901</v>
      </c>
      <c r="BH279" s="84" t="s">
        <v>2649</v>
      </c>
      <c r="BI279" s="84" t="s">
        <v>4156</v>
      </c>
      <c r="BJ279" s="84" t="s">
        <v>3173</v>
      </c>
      <c r="BK279" s="84" t="s">
        <v>6566</v>
      </c>
    </row>
    <row r="280" spans="1:63" s="84" customFormat="1" x14ac:dyDescent="0.3">
      <c r="A280" s="84" t="s">
        <v>357</v>
      </c>
      <c r="B280" s="84" t="s">
        <v>14</v>
      </c>
      <c r="C280" s="84" t="s">
        <v>1103</v>
      </c>
      <c r="D280" s="84">
        <v>2018</v>
      </c>
      <c r="E280" s="84">
        <v>32</v>
      </c>
      <c r="F280" s="195" t="s">
        <v>2539</v>
      </c>
      <c r="G280" s="84" t="s">
        <v>1063</v>
      </c>
      <c r="H280" s="84" t="s">
        <v>250</v>
      </c>
      <c r="K280" s="84">
        <v>0.86</v>
      </c>
      <c r="L280" s="84">
        <v>0.35299999999999998</v>
      </c>
      <c r="M280" s="84">
        <v>69</v>
      </c>
      <c r="N280" s="84" t="s">
        <v>1064</v>
      </c>
      <c r="O280" s="84">
        <v>126</v>
      </c>
      <c r="P280" s="84">
        <v>490</v>
      </c>
      <c r="Q280" s="84">
        <v>412</v>
      </c>
      <c r="R280" s="84">
        <v>69</v>
      </c>
      <c r="S280" s="84">
        <v>101</v>
      </c>
      <c r="T280" s="84">
        <v>27</v>
      </c>
      <c r="U280" s="84">
        <v>2</v>
      </c>
      <c r="V280" s="84">
        <v>21</v>
      </c>
      <c r="W280" s="84">
        <v>57</v>
      </c>
      <c r="X280" s="84">
        <v>2</v>
      </c>
      <c r="Y280" s="84">
        <v>2</v>
      </c>
      <c r="Z280" s="84">
        <v>68</v>
      </c>
      <c r="AA280" s="84">
        <v>98</v>
      </c>
      <c r="AB280" s="84">
        <v>4</v>
      </c>
      <c r="AC280" s="84">
        <v>5</v>
      </c>
      <c r="AD280" s="84">
        <v>1</v>
      </c>
      <c r="AE280" s="84">
        <v>3</v>
      </c>
      <c r="AF280" s="84">
        <v>5</v>
      </c>
      <c r="AG280" s="200">
        <v>0.249</v>
      </c>
      <c r="AH280" s="200">
        <v>0.35599999999999998</v>
      </c>
      <c r="AI280" s="200">
        <v>0.47199999999999998</v>
      </c>
      <c r="AJ280" s="84">
        <v>0.36</v>
      </c>
      <c r="AK280" s="84">
        <v>176</v>
      </c>
      <c r="AL280" s="84">
        <v>67</v>
      </c>
      <c r="AM280" s="84">
        <v>60</v>
      </c>
      <c r="AN280" s="198">
        <v>17</v>
      </c>
      <c r="AO280" s="198">
        <v>15</v>
      </c>
      <c r="AP280" s="84">
        <v>14</v>
      </c>
      <c r="AQ280" s="84">
        <v>7</v>
      </c>
      <c r="AR280" s="84">
        <v>39</v>
      </c>
      <c r="AS280" s="84">
        <v>6</v>
      </c>
      <c r="AT280" s="84" t="s">
        <v>1064</v>
      </c>
      <c r="AU280" s="84">
        <v>-0.01</v>
      </c>
      <c r="AV280" s="84">
        <v>-18</v>
      </c>
      <c r="AW280" s="84" t="s">
        <v>1065</v>
      </c>
      <c r="AX280" s="84">
        <v>622</v>
      </c>
      <c r="AY280" s="200">
        <v>0.24099999999999999</v>
      </c>
      <c r="AZ280" s="200">
        <v>0.38400000000000001</v>
      </c>
      <c r="BA280" s="200">
        <v>0.45100000000000001</v>
      </c>
      <c r="BB280" s="200">
        <v>0.36899999999999999</v>
      </c>
      <c r="BC280" s="84">
        <v>229</v>
      </c>
      <c r="BD280" s="84">
        <v>85</v>
      </c>
      <c r="BE280" s="84" t="s">
        <v>1369</v>
      </c>
      <c r="BF280" s="84">
        <v>572761</v>
      </c>
      <c r="BG280" s="84" t="s">
        <v>702</v>
      </c>
      <c r="BH280" s="84" t="s">
        <v>1420</v>
      </c>
      <c r="BI280" s="84" t="s">
        <v>1141</v>
      </c>
      <c r="BJ280" s="84" t="s">
        <v>1147</v>
      </c>
      <c r="BK280" s="84" t="s">
        <v>6951</v>
      </c>
    </row>
    <row r="281" spans="1:63" s="84" customFormat="1" x14ac:dyDescent="0.3">
      <c r="A281" s="84" t="s">
        <v>291</v>
      </c>
      <c r="B281" s="84" t="s">
        <v>20</v>
      </c>
      <c r="C281" s="84" t="s">
        <v>1061</v>
      </c>
      <c r="D281" s="84">
        <v>2018</v>
      </c>
      <c r="E281" s="84">
        <v>32</v>
      </c>
      <c r="F281" s="195" t="s">
        <v>1081</v>
      </c>
      <c r="G281" s="84" t="s">
        <v>1063</v>
      </c>
      <c r="H281" s="84" t="s">
        <v>250</v>
      </c>
      <c r="K281" s="84">
        <v>0.87</v>
      </c>
      <c r="L281" s="84">
        <v>0.35299999999999998</v>
      </c>
      <c r="M281" s="84">
        <v>69</v>
      </c>
      <c r="N281" s="84" t="s">
        <v>1064</v>
      </c>
      <c r="O281" s="84">
        <v>134</v>
      </c>
      <c r="P281" s="84">
        <v>507</v>
      </c>
      <c r="Q281" s="84">
        <v>431</v>
      </c>
      <c r="R281" s="84">
        <v>64</v>
      </c>
      <c r="S281" s="84">
        <v>106</v>
      </c>
      <c r="T281" s="84">
        <v>24</v>
      </c>
      <c r="U281" s="84">
        <v>2</v>
      </c>
      <c r="V281" s="84">
        <v>22</v>
      </c>
      <c r="W281" s="84">
        <v>63</v>
      </c>
      <c r="X281" s="84">
        <v>5</v>
      </c>
      <c r="Y281" s="84">
        <v>2</v>
      </c>
      <c r="Z281" s="84">
        <v>70</v>
      </c>
      <c r="AA281" s="84">
        <v>81</v>
      </c>
      <c r="AB281" s="84">
        <v>4</v>
      </c>
      <c r="AC281" s="84">
        <v>3</v>
      </c>
      <c r="AD281" s="84">
        <v>0</v>
      </c>
      <c r="AE281" s="84">
        <v>3</v>
      </c>
      <c r="AF281" s="84">
        <v>13</v>
      </c>
      <c r="AG281" s="200">
        <v>0.249</v>
      </c>
      <c r="AH281" s="200">
        <v>0.35299999999999998</v>
      </c>
      <c r="AI281" s="200">
        <v>0.46100000000000002</v>
      </c>
      <c r="AJ281" s="84">
        <v>0.35499999999999998</v>
      </c>
      <c r="AK281" s="84">
        <v>180</v>
      </c>
      <c r="AL281" s="84">
        <v>65</v>
      </c>
      <c r="AM281" s="84">
        <v>59</v>
      </c>
      <c r="AN281" s="198">
        <v>18</v>
      </c>
      <c r="AO281" s="198">
        <v>16</v>
      </c>
      <c r="AP281" s="84">
        <v>13</v>
      </c>
      <c r="AQ281" s="84">
        <v>8</v>
      </c>
      <c r="AR281" s="84">
        <v>41</v>
      </c>
      <c r="AS281" s="84">
        <v>7</v>
      </c>
      <c r="AT281" s="84" t="s">
        <v>1064</v>
      </c>
      <c r="AU281" s="84">
        <v>0</v>
      </c>
      <c r="AV281" s="84">
        <v>-16</v>
      </c>
      <c r="AW281" s="84" t="s">
        <v>1065</v>
      </c>
      <c r="AX281" s="84">
        <v>667</v>
      </c>
      <c r="AY281" s="200">
        <v>0.25900000000000001</v>
      </c>
      <c r="AZ281" s="200">
        <v>0.36299999999999999</v>
      </c>
      <c r="BA281" s="200">
        <v>0.45500000000000002</v>
      </c>
      <c r="BB281" s="200">
        <v>0.35899999999999999</v>
      </c>
      <c r="BC281" s="84">
        <v>240</v>
      </c>
      <c r="BD281" s="84">
        <v>81</v>
      </c>
      <c r="BE281" s="84" t="s">
        <v>1472</v>
      </c>
      <c r="BF281" s="84">
        <v>467793</v>
      </c>
      <c r="BG281" s="84" t="s">
        <v>702</v>
      </c>
      <c r="BH281" s="84" t="s">
        <v>6952</v>
      </c>
      <c r="BI281" s="84" t="s">
        <v>1143</v>
      </c>
      <c r="BJ281" s="84" t="s">
        <v>1169</v>
      </c>
      <c r="BK281" s="84" t="s">
        <v>6934</v>
      </c>
    </row>
    <row r="282" spans="1:63" s="84" customFormat="1" x14ac:dyDescent="0.3">
      <c r="A282" s="84" t="s">
        <v>2203</v>
      </c>
      <c r="B282" s="84" t="s">
        <v>324</v>
      </c>
      <c r="C282" s="84" t="s">
        <v>1065</v>
      </c>
      <c r="D282" s="84">
        <v>2018</v>
      </c>
      <c r="E282" s="84">
        <v>27</v>
      </c>
      <c r="F282" s="195" t="s">
        <v>1107</v>
      </c>
      <c r="G282" s="84" t="s">
        <v>1063</v>
      </c>
      <c r="H282" s="84" t="s">
        <v>250</v>
      </c>
      <c r="K282" s="84">
        <v>0.85</v>
      </c>
      <c r="L282" s="84">
        <v>0.35299999999999998</v>
      </c>
      <c r="M282" s="84">
        <v>69</v>
      </c>
      <c r="N282" s="84" t="s">
        <v>1064</v>
      </c>
      <c r="O282" s="84">
        <v>146</v>
      </c>
      <c r="P282" s="84">
        <v>546</v>
      </c>
      <c r="Q282" s="84">
        <v>480</v>
      </c>
      <c r="R282" s="84">
        <v>70</v>
      </c>
      <c r="S282" s="84">
        <v>116</v>
      </c>
      <c r="T282" s="84">
        <v>28</v>
      </c>
      <c r="U282" s="84">
        <v>3</v>
      </c>
      <c r="V282" s="84">
        <v>25</v>
      </c>
      <c r="W282" s="84">
        <v>65</v>
      </c>
      <c r="X282" s="84">
        <v>16</v>
      </c>
      <c r="Y282" s="84">
        <v>4</v>
      </c>
      <c r="Z282" s="84">
        <v>58</v>
      </c>
      <c r="AA282" s="84">
        <v>129</v>
      </c>
      <c r="AB282" s="84">
        <v>2</v>
      </c>
      <c r="AC282" s="84">
        <v>4</v>
      </c>
      <c r="AD282" s="84">
        <v>0</v>
      </c>
      <c r="AE282" s="84">
        <v>4</v>
      </c>
      <c r="AF282" s="84">
        <v>12</v>
      </c>
      <c r="AG282" s="200">
        <v>0.24099999999999999</v>
      </c>
      <c r="AH282" s="200">
        <v>0.32400000000000001</v>
      </c>
      <c r="AI282" s="200">
        <v>0.46800000000000003</v>
      </c>
      <c r="AJ282" s="84">
        <v>0.34100000000000003</v>
      </c>
      <c r="AK282" s="84">
        <v>186</v>
      </c>
      <c r="AL282" s="84">
        <v>59</v>
      </c>
      <c r="AM282" s="84">
        <v>53</v>
      </c>
      <c r="AN282" s="198">
        <v>22</v>
      </c>
      <c r="AO282" s="198">
        <v>20</v>
      </c>
      <c r="AP282" s="84">
        <v>6</v>
      </c>
      <c r="AQ282" s="84">
        <v>12</v>
      </c>
      <c r="AR282" s="84">
        <v>63</v>
      </c>
      <c r="AS282" s="84">
        <v>8</v>
      </c>
      <c r="AT282" s="84" t="s">
        <v>1064</v>
      </c>
      <c r="AU282" s="84">
        <v>0</v>
      </c>
      <c r="AV282" s="84">
        <v>-7</v>
      </c>
      <c r="AW282" s="84" t="s">
        <v>1065</v>
      </c>
      <c r="AX282" s="84">
        <v>649</v>
      </c>
      <c r="AY282" s="200">
        <v>0.24299999999999999</v>
      </c>
      <c r="AZ282" s="200">
        <v>0.32800000000000001</v>
      </c>
      <c r="BA282" s="200">
        <v>0.46400000000000002</v>
      </c>
      <c r="BB282" s="200">
        <v>0.34200000000000003</v>
      </c>
      <c r="BC282" s="84">
        <v>222</v>
      </c>
      <c r="BD282" s="84">
        <v>66</v>
      </c>
      <c r="BE282" s="84" t="s">
        <v>2713</v>
      </c>
      <c r="BF282" s="84">
        <v>571976</v>
      </c>
      <c r="BG282" s="84" t="s">
        <v>790</v>
      </c>
      <c r="BH282" s="84" t="s">
        <v>6497</v>
      </c>
      <c r="BI282" s="84" t="s">
        <v>1131</v>
      </c>
      <c r="BJ282" s="84" t="s">
        <v>4171</v>
      </c>
      <c r="BK282" s="84" t="s">
        <v>7239</v>
      </c>
    </row>
    <row r="283" spans="1:63" s="84" customFormat="1" x14ac:dyDescent="0.3">
      <c r="A283" s="84" t="s">
        <v>19</v>
      </c>
      <c r="B283" s="84" t="s">
        <v>18</v>
      </c>
      <c r="C283" s="84" t="s">
        <v>1103</v>
      </c>
      <c r="D283" s="84">
        <v>2018</v>
      </c>
      <c r="E283" s="84">
        <v>30</v>
      </c>
      <c r="F283" s="195" t="s">
        <v>1104</v>
      </c>
      <c r="G283" s="84" t="s">
        <v>1063</v>
      </c>
      <c r="H283" s="84" t="s">
        <v>250</v>
      </c>
      <c r="K283" s="84">
        <v>0.85</v>
      </c>
      <c r="L283" s="84">
        <v>0.35299999999999998</v>
      </c>
      <c r="M283" s="84">
        <v>69</v>
      </c>
      <c r="N283" s="84" t="s">
        <v>1064</v>
      </c>
      <c r="O283" s="84">
        <v>117</v>
      </c>
      <c r="P283" s="84">
        <v>455</v>
      </c>
      <c r="Q283" s="84">
        <v>398</v>
      </c>
      <c r="R283" s="84">
        <v>57</v>
      </c>
      <c r="S283" s="84">
        <v>99</v>
      </c>
      <c r="T283" s="84">
        <v>27</v>
      </c>
      <c r="U283" s="84">
        <v>4</v>
      </c>
      <c r="V283" s="84">
        <v>16</v>
      </c>
      <c r="W283" s="84">
        <v>54</v>
      </c>
      <c r="X283" s="84">
        <v>4</v>
      </c>
      <c r="Y283" s="84">
        <v>2</v>
      </c>
      <c r="Z283" s="84">
        <v>52</v>
      </c>
      <c r="AA283" s="84">
        <v>104</v>
      </c>
      <c r="AB283" s="84">
        <v>3</v>
      </c>
      <c r="AC283" s="84">
        <v>3</v>
      </c>
      <c r="AD283" s="84">
        <v>0</v>
      </c>
      <c r="AE283" s="84">
        <v>2</v>
      </c>
      <c r="AF283" s="84">
        <v>6</v>
      </c>
      <c r="AG283" s="200">
        <v>0.249</v>
      </c>
      <c r="AH283" s="200">
        <v>0.33900000000000002</v>
      </c>
      <c r="AI283" s="200">
        <v>0.45800000000000002</v>
      </c>
      <c r="AJ283" s="84">
        <v>0.34599999999999997</v>
      </c>
      <c r="AK283" s="84">
        <v>158</v>
      </c>
      <c r="AL283" s="84">
        <v>56</v>
      </c>
      <c r="AM283" s="84">
        <v>50</v>
      </c>
      <c r="AN283" s="198">
        <v>15</v>
      </c>
      <c r="AO283" s="198">
        <v>13</v>
      </c>
      <c r="AP283" s="84">
        <v>7</v>
      </c>
      <c r="AQ283" s="84">
        <v>13</v>
      </c>
      <c r="AR283" s="84">
        <v>70</v>
      </c>
      <c r="AS283" s="84">
        <v>9</v>
      </c>
      <c r="AT283" s="84" t="s">
        <v>1064</v>
      </c>
      <c r="AU283" s="84">
        <v>-0.01</v>
      </c>
      <c r="AV283" s="84">
        <v>-7</v>
      </c>
      <c r="AW283" s="84" t="s">
        <v>1065</v>
      </c>
      <c r="AX283" s="84">
        <v>451</v>
      </c>
      <c r="AY283" s="200">
        <v>0.24099999999999999</v>
      </c>
      <c r="AZ283" s="200">
        <v>0.35499999999999998</v>
      </c>
      <c r="BA283" s="200">
        <v>0.46899999999999997</v>
      </c>
      <c r="BB283" s="200">
        <v>0.35899999999999999</v>
      </c>
      <c r="BC283" s="84">
        <v>162</v>
      </c>
      <c r="BD283" s="84">
        <v>63</v>
      </c>
      <c r="BE283" s="84" t="s">
        <v>1365</v>
      </c>
      <c r="BF283" s="84">
        <v>474832</v>
      </c>
      <c r="BG283" s="84" t="s">
        <v>702</v>
      </c>
      <c r="BH283" s="84" t="s">
        <v>3173</v>
      </c>
      <c r="BI283" s="84" t="s">
        <v>6952</v>
      </c>
      <c r="BJ283" s="84" t="s">
        <v>4147</v>
      </c>
      <c r="BK283" s="84" t="s">
        <v>7240</v>
      </c>
    </row>
    <row r="284" spans="1:63" s="84" customFormat="1" x14ac:dyDescent="0.3">
      <c r="A284" s="84" t="s">
        <v>355</v>
      </c>
      <c r="B284" s="84" t="s">
        <v>38</v>
      </c>
      <c r="C284" s="84" t="s">
        <v>1065</v>
      </c>
      <c r="D284" s="84">
        <v>2018</v>
      </c>
      <c r="E284" s="84">
        <v>33</v>
      </c>
      <c r="F284" s="195" t="s">
        <v>1085</v>
      </c>
      <c r="G284" s="84" t="s">
        <v>1063</v>
      </c>
      <c r="H284" s="84" t="s">
        <v>250</v>
      </c>
      <c r="K284" s="84">
        <v>0.83</v>
      </c>
      <c r="L284" s="84">
        <v>0.35299999999999998</v>
      </c>
      <c r="M284" s="84">
        <v>69</v>
      </c>
      <c r="N284" s="84" t="s">
        <v>1064</v>
      </c>
      <c r="O284" s="84">
        <v>123</v>
      </c>
      <c r="P284" s="84">
        <v>452</v>
      </c>
      <c r="Q284" s="84">
        <v>408</v>
      </c>
      <c r="R284" s="84">
        <v>60</v>
      </c>
      <c r="S284" s="84">
        <v>100</v>
      </c>
      <c r="T284" s="84">
        <v>21</v>
      </c>
      <c r="U284" s="84">
        <v>1</v>
      </c>
      <c r="V284" s="84">
        <v>23</v>
      </c>
      <c r="W284" s="84">
        <v>67</v>
      </c>
      <c r="X284" s="84">
        <v>3</v>
      </c>
      <c r="Y284" s="84">
        <v>1</v>
      </c>
      <c r="Z284" s="84">
        <v>36</v>
      </c>
      <c r="AA284" s="84">
        <v>95</v>
      </c>
      <c r="AB284" s="84">
        <v>1</v>
      </c>
      <c r="AC284" s="84">
        <v>3</v>
      </c>
      <c r="AD284" s="84">
        <v>0</v>
      </c>
      <c r="AE284" s="84">
        <v>5</v>
      </c>
      <c r="AF284" s="84">
        <v>13</v>
      </c>
      <c r="AG284" s="200">
        <v>0.247</v>
      </c>
      <c r="AH284" s="200">
        <v>0.307</v>
      </c>
      <c r="AI284" s="200">
        <v>0.46700000000000003</v>
      </c>
      <c r="AJ284" s="84">
        <v>0.33100000000000002</v>
      </c>
      <c r="AK284" s="84">
        <v>150</v>
      </c>
      <c r="AL284" s="84">
        <v>47</v>
      </c>
      <c r="AM284" s="84">
        <v>42</v>
      </c>
      <c r="AN284" s="198">
        <v>18</v>
      </c>
      <c r="AO284" s="198">
        <v>16</v>
      </c>
      <c r="AP284" s="84">
        <v>0</v>
      </c>
      <c r="AQ284" s="84">
        <v>18</v>
      </c>
      <c r="AR284" s="84">
        <v>139</v>
      </c>
      <c r="AS284" s="84">
        <v>10</v>
      </c>
      <c r="AT284" s="84" t="s">
        <v>1064</v>
      </c>
      <c r="AU284" s="84">
        <v>-0.06</v>
      </c>
      <c r="AV284" s="84">
        <v>-55</v>
      </c>
      <c r="AW284" s="84" t="s">
        <v>1086</v>
      </c>
      <c r="AX284" s="84">
        <v>576</v>
      </c>
      <c r="AY284" s="200">
        <v>0.30299999999999999</v>
      </c>
      <c r="AZ284" s="200">
        <v>0.35799999999999998</v>
      </c>
      <c r="BA284" s="200">
        <v>0.57299999999999995</v>
      </c>
      <c r="BB284" s="200">
        <v>0.39200000000000002</v>
      </c>
      <c r="BC284" s="84">
        <v>226</v>
      </c>
      <c r="BD284" s="84">
        <v>102</v>
      </c>
      <c r="BE284" s="84" t="s">
        <v>1305</v>
      </c>
      <c r="BF284" s="84">
        <v>475582</v>
      </c>
      <c r="BG284" s="84" t="s">
        <v>702</v>
      </c>
      <c r="BH284" s="84" t="s">
        <v>1278</v>
      </c>
      <c r="BI284" s="84" t="s">
        <v>2635</v>
      </c>
      <c r="BJ284" s="84" t="s">
        <v>1128</v>
      </c>
      <c r="BK284" s="84" t="s">
        <v>6953</v>
      </c>
    </row>
    <row r="285" spans="1:63" s="84" customFormat="1" x14ac:dyDescent="0.3">
      <c r="A285" s="84" t="s">
        <v>505</v>
      </c>
      <c r="B285" s="84" t="s">
        <v>155</v>
      </c>
      <c r="C285" s="84" t="s">
        <v>1065</v>
      </c>
      <c r="D285" s="84">
        <v>2018</v>
      </c>
      <c r="E285" s="84">
        <v>34</v>
      </c>
      <c r="F285" s="195"/>
      <c r="G285" s="84" t="s">
        <v>1063</v>
      </c>
      <c r="H285" s="84" t="s">
        <v>250</v>
      </c>
      <c r="K285" s="84">
        <v>0.83</v>
      </c>
      <c r="L285" s="84">
        <v>0.35299999999999998</v>
      </c>
      <c r="M285" s="84">
        <v>69</v>
      </c>
      <c r="N285" s="84" t="s">
        <v>1064</v>
      </c>
      <c r="O285" s="84">
        <v>130</v>
      </c>
      <c r="P285" s="84">
        <v>441</v>
      </c>
      <c r="Q285" s="84">
        <v>386</v>
      </c>
      <c r="R285" s="84">
        <v>52</v>
      </c>
      <c r="S285" s="84">
        <v>91</v>
      </c>
      <c r="T285" s="84">
        <v>17</v>
      </c>
      <c r="U285" s="84">
        <v>1</v>
      </c>
      <c r="V285" s="84">
        <v>19</v>
      </c>
      <c r="W285" s="84">
        <v>57</v>
      </c>
      <c r="X285" s="84">
        <v>2</v>
      </c>
      <c r="Y285" s="84">
        <v>2</v>
      </c>
      <c r="Z285" s="84">
        <v>50</v>
      </c>
      <c r="AA285" s="84">
        <v>111</v>
      </c>
      <c r="AB285" s="84">
        <v>1</v>
      </c>
      <c r="AC285" s="84">
        <v>3</v>
      </c>
      <c r="AD285" s="84">
        <v>0</v>
      </c>
      <c r="AE285" s="84">
        <v>2</v>
      </c>
      <c r="AF285" s="84">
        <v>9</v>
      </c>
      <c r="AG285" s="200">
        <v>0.23799999999999999</v>
      </c>
      <c r="AH285" s="200">
        <v>0.32700000000000001</v>
      </c>
      <c r="AI285" s="200">
        <v>0.432</v>
      </c>
      <c r="AJ285" s="84">
        <v>0.33200000000000002</v>
      </c>
      <c r="AK285" s="84">
        <v>146</v>
      </c>
      <c r="AL285" s="84">
        <v>47</v>
      </c>
      <c r="AM285" s="84">
        <v>42</v>
      </c>
      <c r="AN285" s="198">
        <v>14</v>
      </c>
      <c r="AO285" s="198">
        <v>12</v>
      </c>
      <c r="AP285" s="84">
        <v>1</v>
      </c>
      <c r="AQ285" s="84">
        <v>20</v>
      </c>
      <c r="AR285" s="84">
        <v>141</v>
      </c>
      <c r="AS285" s="84">
        <v>11</v>
      </c>
      <c r="AT285" s="84" t="s">
        <v>1064</v>
      </c>
      <c r="AU285" s="84">
        <v>-0.03</v>
      </c>
      <c r="AV285" s="84">
        <v>-31</v>
      </c>
      <c r="AW285" s="84" t="s">
        <v>1086</v>
      </c>
      <c r="AX285" s="84">
        <v>593</v>
      </c>
      <c r="AY285" s="200">
        <v>0.26700000000000002</v>
      </c>
      <c r="AZ285" s="200">
        <v>0.35199999999999998</v>
      </c>
      <c r="BA285" s="200">
        <v>0.48699999999999999</v>
      </c>
      <c r="BB285" s="200">
        <v>0.36299999999999999</v>
      </c>
      <c r="BC285" s="84">
        <v>215</v>
      </c>
      <c r="BD285" s="84">
        <v>78</v>
      </c>
      <c r="BE285" s="84" t="s">
        <v>1542</v>
      </c>
      <c r="BF285" s="84">
        <v>448602</v>
      </c>
      <c r="BG285" s="84" t="s">
        <v>821</v>
      </c>
      <c r="BH285" s="84" t="s">
        <v>1367</v>
      </c>
      <c r="BI285" s="84" t="s">
        <v>1181</v>
      </c>
      <c r="BJ285" s="84" t="s">
        <v>6954</v>
      </c>
      <c r="BK285" s="84" t="s">
        <v>6540</v>
      </c>
    </row>
    <row r="286" spans="1:63" s="84" customFormat="1" x14ac:dyDescent="0.3">
      <c r="A286" s="84" t="s">
        <v>6277</v>
      </c>
      <c r="B286" s="84" t="s">
        <v>47</v>
      </c>
      <c r="C286" s="84" t="s">
        <v>1103</v>
      </c>
      <c r="D286" s="84">
        <v>2018</v>
      </c>
      <c r="E286" s="84">
        <v>31</v>
      </c>
      <c r="F286" s="195" t="s">
        <v>1111</v>
      </c>
      <c r="G286" s="84" t="s">
        <v>1063</v>
      </c>
      <c r="H286" s="84" t="s">
        <v>250</v>
      </c>
      <c r="I286" s="84" t="s">
        <v>249</v>
      </c>
      <c r="K286" s="84">
        <v>0.85</v>
      </c>
      <c r="L286" s="84">
        <v>0.35299999999999998</v>
      </c>
      <c r="M286" s="84">
        <v>69</v>
      </c>
      <c r="N286" s="84" t="s">
        <v>1064</v>
      </c>
      <c r="O286" s="84">
        <v>87</v>
      </c>
      <c r="P286" s="84">
        <v>349</v>
      </c>
      <c r="Q286" s="84">
        <v>305</v>
      </c>
      <c r="R286" s="84">
        <v>50</v>
      </c>
      <c r="S286" s="84">
        <v>70</v>
      </c>
      <c r="T286" s="84">
        <v>15</v>
      </c>
      <c r="U286" s="84">
        <v>2</v>
      </c>
      <c r="V286" s="84">
        <v>19</v>
      </c>
      <c r="W286" s="84">
        <v>39</v>
      </c>
      <c r="X286" s="84">
        <v>3</v>
      </c>
      <c r="Y286" s="84">
        <v>1</v>
      </c>
      <c r="Z286" s="84">
        <v>39</v>
      </c>
      <c r="AA286" s="84">
        <v>95</v>
      </c>
      <c r="AB286" s="84">
        <v>3</v>
      </c>
      <c r="AC286" s="84">
        <v>4</v>
      </c>
      <c r="AD286" s="84">
        <v>0</v>
      </c>
      <c r="AE286" s="84">
        <v>0</v>
      </c>
      <c r="AF286" s="84">
        <v>4</v>
      </c>
      <c r="AG286" s="200">
        <v>0.23100000000000001</v>
      </c>
      <c r="AH286" s="200">
        <v>0.32600000000000001</v>
      </c>
      <c r="AI286" s="200">
        <v>0.47599999999999998</v>
      </c>
      <c r="AJ286" s="84">
        <v>0.34599999999999997</v>
      </c>
      <c r="AK286" s="84">
        <v>121</v>
      </c>
      <c r="AL286" s="84">
        <v>47</v>
      </c>
      <c r="AM286" s="84">
        <v>42</v>
      </c>
      <c r="AN286" s="198">
        <v>12</v>
      </c>
      <c r="AO286" s="198">
        <v>11</v>
      </c>
      <c r="AP286" s="84">
        <v>5</v>
      </c>
      <c r="AQ286" s="84">
        <v>21</v>
      </c>
      <c r="AR286" s="84">
        <v>143</v>
      </c>
      <c r="AS286" s="84">
        <v>12</v>
      </c>
      <c r="AT286" s="84" t="s">
        <v>1075</v>
      </c>
      <c r="AU286" s="84">
        <v>-0.03</v>
      </c>
      <c r="AV286" s="84">
        <v>-39</v>
      </c>
      <c r="AW286" s="84" t="s">
        <v>1086</v>
      </c>
      <c r="AX286" s="84">
        <v>551</v>
      </c>
      <c r="AY286" s="200">
        <v>0.247</v>
      </c>
      <c r="AZ286" s="200">
        <v>0.35899999999999999</v>
      </c>
      <c r="BA286" s="200">
        <v>0.51800000000000002</v>
      </c>
      <c r="BB286" s="200">
        <v>0.377</v>
      </c>
      <c r="BC286" s="84">
        <v>208</v>
      </c>
      <c r="BD286" s="84">
        <v>86</v>
      </c>
      <c r="BE286" s="84" t="s">
        <v>6568</v>
      </c>
      <c r="BF286" s="84">
        <v>519346</v>
      </c>
      <c r="BG286" s="84" t="s">
        <v>702</v>
      </c>
      <c r="BH286" s="84" t="s">
        <v>1194</v>
      </c>
      <c r="BI286" s="84" t="s">
        <v>1292</v>
      </c>
      <c r="BJ286" s="84" t="s">
        <v>4204</v>
      </c>
      <c r="BK286" s="84" t="s">
        <v>6955</v>
      </c>
    </row>
    <row r="287" spans="1:63" s="84" customFormat="1" x14ac:dyDescent="0.3">
      <c r="A287" s="84" t="s">
        <v>2489</v>
      </c>
      <c r="B287" s="84" t="s">
        <v>1743</v>
      </c>
      <c r="C287" s="84" t="s">
        <v>1065</v>
      </c>
      <c r="D287" s="84">
        <v>2018</v>
      </c>
      <c r="E287" s="84">
        <v>26</v>
      </c>
      <c r="F287" s="195" t="s">
        <v>1081</v>
      </c>
      <c r="G287" s="84" t="s">
        <v>1063</v>
      </c>
      <c r="H287" s="84" t="s">
        <v>250</v>
      </c>
      <c r="K287" s="84">
        <v>0.82</v>
      </c>
      <c r="L287" s="84">
        <v>0.35299999999999998</v>
      </c>
      <c r="M287" s="84">
        <v>69</v>
      </c>
      <c r="N287" s="84" t="s">
        <v>1064</v>
      </c>
      <c r="O287" s="84">
        <v>141</v>
      </c>
      <c r="P287" s="84">
        <v>453</v>
      </c>
      <c r="Q287" s="84">
        <v>413</v>
      </c>
      <c r="R287" s="84">
        <v>49</v>
      </c>
      <c r="S287" s="84">
        <v>98</v>
      </c>
      <c r="T287" s="84">
        <v>25</v>
      </c>
      <c r="U287" s="84">
        <v>1</v>
      </c>
      <c r="V287" s="84">
        <v>22</v>
      </c>
      <c r="W287" s="84">
        <v>56</v>
      </c>
      <c r="X287" s="84">
        <v>2</v>
      </c>
      <c r="Y287" s="84">
        <v>1</v>
      </c>
      <c r="Z287" s="84">
        <v>33</v>
      </c>
      <c r="AA287" s="84">
        <v>100</v>
      </c>
      <c r="AB287" s="84">
        <v>1</v>
      </c>
      <c r="AC287" s="84">
        <v>3</v>
      </c>
      <c r="AD287" s="84">
        <v>0</v>
      </c>
      <c r="AE287" s="84">
        <v>4</v>
      </c>
      <c r="AF287" s="84">
        <v>17</v>
      </c>
      <c r="AG287" s="200">
        <v>0.23799999999999999</v>
      </c>
      <c r="AH287" s="200">
        <v>0.29699999999999999</v>
      </c>
      <c r="AI287" s="200">
        <v>0.46200000000000002</v>
      </c>
      <c r="AJ287" s="84">
        <v>0.32400000000000001</v>
      </c>
      <c r="AK287" s="84">
        <v>146</v>
      </c>
      <c r="AL287" s="84">
        <v>43</v>
      </c>
      <c r="AM287" s="84">
        <v>39</v>
      </c>
      <c r="AN287" s="198">
        <v>14</v>
      </c>
      <c r="AO287" s="198">
        <v>13</v>
      </c>
      <c r="AP287" s="84">
        <v>-3</v>
      </c>
      <c r="AQ287" s="84">
        <v>24</v>
      </c>
      <c r="AR287" s="84">
        <v>156</v>
      </c>
      <c r="AS287" s="84">
        <v>13</v>
      </c>
      <c r="AT287" s="84" t="s">
        <v>1064</v>
      </c>
      <c r="AU287" s="84">
        <v>0.01</v>
      </c>
      <c r="AV287" s="84">
        <v>2</v>
      </c>
      <c r="AW287" s="84" t="s">
        <v>1065</v>
      </c>
      <c r="AX287" s="84">
        <v>533</v>
      </c>
      <c r="AY287" s="200">
        <v>0.24</v>
      </c>
      <c r="AZ287" s="200">
        <v>0.28899999999999998</v>
      </c>
      <c r="BA287" s="200">
        <v>0.432</v>
      </c>
      <c r="BB287" s="200">
        <v>0.31</v>
      </c>
      <c r="BC287" s="84">
        <v>165</v>
      </c>
      <c r="BD287" s="84">
        <v>41</v>
      </c>
      <c r="BE287" s="84" t="s">
        <v>5095</v>
      </c>
      <c r="BF287" s="84">
        <v>571830</v>
      </c>
      <c r="BG287" s="84" t="s">
        <v>702</v>
      </c>
      <c r="BH287" s="84" t="s">
        <v>4157</v>
      </c>
      <c r="BI287" s="84" t="s">
        <v>6339</v>
      </c>
      <c r="BJ287" s="84" t="s">
        <v>4830</v>
      </c>
      <c r="BK287" s="84" t="s">
        <v>6956</v>
      </c>
    </row>
    <row r="288" spans="1:63" s="84" customFormat="1" x14ac:dyDescent="0.3">
      <c r="A288" s="84" t="s">
        <v>2983</v>
      </c>
      <c r="B288" s="84" t="s">
        <v>63</v>
      </c>
      <c r="C288" s="84" t="s">
        <v>1103</v>
      </c>
      <c r="D288" s="84">
        <v>2018</v>
      </c>
      <c r="E288" s="84">
        <v>29</v>
      </c>
      <c r="F288" s="195" t="s">
        <v>1062</v>
      </c>
      <c r="G288" s="84" t="s">
        <v>1063</v>
      </c>
      <c r="H288" s="84" t="s">
        <v>250</v>
      </c>
      <c r="K288" s="84">
        <v>0.8</v>
      </c>
      <c r="L288" s="84">
        <v>0.33</v>
      </c>
      <c r="M288" s="84">
        <v>31</v>
      </c>
      <c r="N288" s="84" t="s">
        <v>1064</v>
      </c>
      <c r="O288" s="84">
        <v>91</v>
      </c>
      <c r="P288" s="84">
        <v>358</v>
      </c>
      <c r="Q288" s="84">
        <v>326</v>
      </c>
      <c r="R288" s="84">
        <v>40</v>
      </c>
      <c r="S288" s="84">
        <v>83</v>
      </c>
      <c r="T288" s="84">
        <v>13</v>
      </c>
      <c r="U288" s="84">
        <v>1</v>
      </c>
      <c r="V288" s="84">
        <v>16</v>
      </c>
      <c r="W288" s="84">
        <v>58</v>
      </c>
      <c r="X288" s="84">
        <v>2</v>
      </c>
      <c r="Y288" s="84">
        <v>0</v>
      </c>
      <c r="Z288" s="84">
        <v>27</v>
      </c>
      <c r="AA288" s="84">
        <v>75</v>
      </c>
      <c r="AB288" s="84">
        <v>5</v>
      </c>
      <c r="AC288" s="84">
        <v>1</v>
      </c>
      <c r="AD288" s="84">
        <v>0</v>
      </c>
      <c r="AE288" s="84">
        <v>3</v>
      </c>
      <c r="AF288" s="84">
        <v>9</v>
      </c>
      <c r="AG288" s="200">
        <v>0.255</v>
      </c>
      <c r="AH288" s="200">
        <v>0.314</v>
      </c>
      <c r="AI288" s="200">
        <v>0.44600000000000001</v>
      </c>
      <c r="AJ288" s="84">
        <v>0.32800000000000001</v>
      </c>
      <c r="AK288" s="84">
        <v>117</v>
      </c>
      <c r="AL288" s="84">
        <v>39</v>
      </c>
      <c r="AM288" s="84">
        <v>35</v>
      </c>
      <c r="AN288" s="198">
        <v>14</v>
      </c>
      <c r="AO288" s="198">
        <v>13</v>
      </c>
      <c r="AP288" s="84">
        <v>-1</v>
      </c>
      <c r="AQ288" s="84">
        <v>28</v>
      </c>
      <c r="AR288" s="84">
        <v>188</v>
      </c>
      <c r="AS288" s="84">
        <v>14</v>
      </c>
      <c r="AT288" s="84" t="s">
        <v>1075</v>
      </c>
      <c r="AU288" s="84">
        <v>-0.06</v>
      </c>
      <c r="AV288" s="84">
        <v>-39</v>
      </c>
      <c r="AW288" s="84" t="s">
        <v>1086</v>
      </c>
      <c r="AX288" s="84">
        <v>429</v>
      </c>
      <c r="AY288" s="200">
        <v>0.28899999999999998</v>
      </c>
      <c r="AZ288" s="200">
        <v>0.36599999999999999</v>
      </c>
      <c r="BA288" s="200">
        <v>0.53600000000000003</v>
      </c>
      <c r="BB288" s="200">
        <v>0.38500000000000001</v>
      </c>
      <c r="BC288" s="84">
        <v>165</v>
      </c>
      <c r="BD288" s="84">
        <v>79</v>
      </c>
      <c r="BE288" s="84" t="s">
        <v>3189</v>
      </c>
      <c r="BF288" s="84">
        <v>571506</v>
      </c>
      <c r="BG288" s="84" t="s">
        <v>702</v>
      </c>
      <c r="BH288" s="84" t="s">
        <v>1134</v>
      </c>
      <c r="BI288" s="84" t="s">
        <v>3195</v>
      </c>
      <c r="BJ288" s="84" t="s">
        <v>2950</v>
      </c>
      <c r="BK288" s="84" t="s">
        <v>2461</v>
      </c>
    </row>
    <row r="289" spans="1:63" s="84" customFormat="1" x14ac:dyDescent="0.3">
      <c r="A289" s="84" t="s">
        <v>121</v>
      </c>
      <c r="B289" s="84" t="s">
        <v>306</v>
      </c>
      <c r="C289" s="84" t="s">
        <v>1103</v>
      </c>
      <c r="D289" s="84">
        <v>2018</v>
      </c>
      <c r="E289" s="84">
        <v>35</v>
      </c>
      <c r="F289" s="195" t="s">
        <v>1089</v>
      </c>
      <c r="G289" s="84" t="s">
        <v>1063</v>
      </c>
      <c r="H289" s="84" t="s">
        <v>250</v>
      </c>
      <c r="K289" s="84">
        <v>0.83</v>
      </c>
      <c r="L289" s="84">
        <v>0.33</v>
      </c>
      <c r="M289" s="84">
        <v>31</v>
      </c>
      <c r="N289" s="84" t="s">
        <v>1064</v>
      </c>
      <c r="O289" s="84">
        <v>73</v>
      </c>
      <c r="P289" s="84">
        <v>307</v>
      </c>
      <c r="Q289" s="84">
        <v>272</v>
      </c>
      <c r="R289" s="84">
        <v>31</v>
      </c>
      <c r="S289" s="84">
        <v>67</v>
      </c>
      <c r="T289" s="84">
        <v>11</v>
      </c>
      <c r="U289" s="84">
        <v>0</v>
      </c>
      <c r="V289" s="84">
        <v>9</v>
      </c>
      <c r="W289" s="84">
        <v>40</v>
      </c>
      <c r="X289" s="84">
        <v>1</v>
      </c>
      <c r="Y289" s="84">
        <v>1</v>
      </c>
      <c r="Z289" s="84">
        <v>30</v>
      </c>
      <c r="AA289" s="84">
        <v>54</v>
      </c>
      <c r="AB289" s="84">
        <v>3</v>
      </c>
      <c r="AC289" s="84">
        <v>2</v>
      </c>
      <c r="AD289" s="84">
        <v>0</v>
      </c>
      <c r="AE289" s="84">
        <v>3</v>
      </c>
      <c r="AF289" s="84">
        <v>8</v>
      </c>
      <c r="AG289" s="200">
        <v>0.248</v>
      </c>
      <c r="AH289" s="200">
        <v>0.32400000000000001</v>
      </c>
      <c r="AI289" s="200">
        <v>0.38400000000000001</v>
      </c>
      <c r="AJ289" s="84">
        <v>0.315</v>
      </c>
      <c r="AK289" s="84">
        <v>97</v>
      </c>
      <c r="AL289" s="84">
        <v>31</v>
      </c>
      <c r="AM289" s="84">
        <v>27</v>
      </c>
      <c r="AN289" s="198">
        <v>8</v>
      </c>
      <c r="AO289" s="198">
        <v>8</v>
      </c>
      <c r="AP289" s="84">
        <v>-5</v>
      </c>
      <c r="AQ289" s="84">
        <v>36</v>
      </c>
      <c r="AR289" s="84">
        <v>252</v>
      </c>
      <c r="AS289" s="84">
        <v>15</v>
      </c>
      <c r="AT289" s="84" t="s">
        <v>1075</v>
      </c>
      <c r="AU289" s="84">
        <v>0.03</v>
      </c>
      <c r="AV289" s="84">
        <v>12</v>
      </c>
      <c r="AW289" s="84" t="s">
        <v>1076</v>
      </c>
      <c r="AX289" s="84">
        <v>251</v>
      </c>
      <c r="AY289" s="200">
        <v>0.24199999999999999</v>
      </c>
      <c r="AZ289" s="200">
        <v>0.28699999999999998</v>
      </c>
      <c r="BA289" s="200">
        <v>0.35499999999999998</v>
      </c>
      <c r="BB289" s="200">
        <v>0.28199999999999997</v>
      </c>
      <c r="BC289" s="84">
        <v>71</v>
      </c>
      <c r="BD289" s="84">
        <v>18</v>
      </c>
      <c r="BE289" s="84" t="s">
        <v>1357</v>
      </c>
      <c r="BF289" s="84">
        <v>408236</v>
      </c>
      <c r="BG289" s="84" t="s">
        <v>6569</v>
      </c>
      <c r="BH289" s="84" t="s">
        <v>1168</v>
      </c>
      <c r="BI289" s="84" t="s">
        <v>1306</v>
      </c>
      <c r="BJ289" s="84" t="s">
        <v>1415</v>
      </c>
      <c r="BK289" s="84" t="s">
        <v>7241</v>
      </c>
    </row>
    <row r="290" spans="1:63" s="84" customFormat="1" x14ac:dyDescent="0.3">
      <c r="A290" s="84" t="s">
        <v>504</v>
      </c>
      <c r="B290" s="84" t="s">
        <v>14</v>
      </c>
      <c r="C290" s="84" t="s">
        <v>1103</v>
      </c>
      <c r="D290" s="84">
        <v>2018</v>
      </c>
      <c r="E290" s="84">
        <v>29</v>
      </c>
      <c r="F290" s="195" t="s">
        <v>1085</v>
      </c>
      <c r="G290" s="84" t="s">
        <v>1063</v>
      </c>
      <c r="H290" s="84" t="s">
        <v>250</v>
      </c>
      <c r="K290" s="84">
        <v>0.76</v>
      </c>
      <c r="L290" s="84">
        <v>0.33</v>
      </c>
      <c r="M290" s="84">
        <v>31</v>
      </c>
      <c r="N290" s="84" t="s">
        <v>1064</v>
      </c>
      <c r="O290" s="84">
        <v>107</v>
      </c>
      <c r="P290" s="84">
        <v>324</v>
      </c>
      <c r="Q290" s="84">
        <v>302</v>
      </c>
      <c r="R290" s="84">
        <v>36</v>
      </c>
      <c r="S290" s="84">
        <v>74</v>
      </c>
      <c r="T290" s="84">
        <v>16</v>
      </c>
      <c r="U290" s="84">
        <v>1</v>
      </c>
      <c r="V290" s="84">
        <v>13</v>
      </c>
      <c r="W290" s="84">
        <v>48</v>
      </c>
      <c r="X290" s="84">
        <v>2</v>
      </c>
      <c r="Y290" s="84">
        <v>1</v>
      </c>
      <c r="Z290" s="84">
        <v>17</v>
      </c>
      <c r="AA290" s="84">
        <v>75</v>
      </c>
      <c r="AB290" s="84">
        <v>2</v>
      </c>
      <c r="AC290" s="84">
        <v>2</v>
      </c>
      <c r="AD290" s="84">
        <v>0</v>
      </c>
      <c r="AE290" s="84">
        <v>3</v>
      </c>
      <c r="AF290" s="84">
        <v>4</v>
      </c>
      <c r="AG290" s="200">
        <v>0.24299999999999999</v>
      </c>
      <c r="AH290" s="200">
        <v>0.28699999999999998</v>
      </c>
      <c r="AI290" s="200">
        <v>0.435</v>
      </c>
      <c r="AJ290" s="84">
        <v>0.309</v>
      </c>
      <c r="AK290" s="84">
        <v>100</v>
      </c>
      <c r="AL290" s="84">
        <v>30</v>
      </c>
      <c r="AM290" s="84">
        <v>27</v>
      </c>
      <c r="AN290" s="198">
        <v>11</v>
      </c>
      <c r="AO290" s="198">
        <v>10</v>
      </c>
      <c r="AP290" s="84">
        <v>-7</v>
      </c>
      <c r="AQ290" s="84">
        <v>37</v>
      </c>
      <c r="AR290" s="84">
        <v>259</v>
      </c>
      <c r="AS290" s="84">
        <v>16</v>
      </c>
      <c r="AT290" s="84" t="s">
        <v>1075</v>
      </c>
      <c r="AU290" s="84">
        <v>-0.05</v>
      </c>
      <c r="AV290" s="84">
        <v>-23</v>
      </c>
      <c r="AW290" s="84" t="s">
        <v>1086</v>
      </c>
      <c r="AX290" s="84">
        <v>367</v>
      </c>
      <c r="AY290" s="200">
        <v>0.27400000000000002</v>
      </c>
      <c r="AZ290" s="200">
        <v>0.31900000000000001</v>
      </c>
      <c r="BA290" s="200">
        <v>0.52200000000000002</v>
      </c>
      <c r="BB290" s="200">
        <v>0.35499999999999998</v>
      </c>
      <c r="BC290" s="84">
        <v>130</v>
      </c>
      <c r="BD290" s="84">
        <v>53</v>
      </c>
      <c r="BE290" s="84" t="s">
        <v>1371</v>
      </c>
      <c r="BF290" s="84">
        <v>571431</v>
      </c>
      <c r="BG290" s="84" t="s">
        <v>702</v>
      </c>
      <c r="BH290" s="84" t="s">
        <v>4150</v>
      </c>
      <c r="BI290" s="84" t="s">
        <v>6339</v>
      </c>
      <c r="BJ290" s="84" t="s">
        <v>2731</v>
      </c>
      <c r="BK290" s="84" t="s">
        <v>2460</v>
      </c>
    </row>
    <row r="291" spans="1:63" s="84" customFormat="1" x14ac:dyDescent="0.3">
      <c r="A291" s="84" t="s">
        <v>395</v>
      </c>
      <c r="B291" s="84" t="s">
        <v>148</v>
      </c>
      <c r="C291" s="84" t="s">
        <v>1103</v>
      </c>
      <c r="D291" s="84">
        <v>2018</v>
      </c>
      <c r="E291" s="84">
        <v>34</v>
      </c>
      <c r="F291" s="195"/>
      <c r="G291" s="84" t="s">
        <v>1063</v>
      </c>
      <c r="H291" s="84" t="s">
        <v>250</v>
      </c>
      <c r="I291" s="84" t="s">
        <v>249</v>
      </c>
      <c r="K291" s="84">
        <v>0.8</v>
      </c>
      <c r="L291" s="84">
        <v>0.33</v>
      </c>
      <c r="M291" s="84">
        <v>31</v>
      </c>
      <c r="N291" s="84" t="s">
        <v>1064</v>
      </c>
      <c r="O291" s="84">
        <v>75</v>
      </c>
      <c r="P291" s="84">
        <v>260</v>
      </c>
      <c r="Q291" s="84">
        <v>234</v>
      </c>
      <c r="R291" s="84">
        <v>31</v>
      </c>
      <c r="S291" s="84">
        <v>58</v>
      </c>
      <c r="T291" s="84">
        <v>9</v>
      </c>
      <c r="U291" s="84">
        <v>0</v>
      </c>
      <c r="V291" s="84">
        <v>10</v>
      </c>
      <c r="W291" s="84">
        <v>38</v>
      </c>
      <c r="X291" s="84">
        <v>1</v>
      </c>
      <c r="Y291" s="84">
        <v>1</v>
      </c>
      <c r="Z291" s="84">
        <v>23</v>
      </c>
      <c r="AA291" s="84">
        <v>48</v>
      </c>
      <c r="AB291" s="84">
        <v>3</v>
      </c>
      <c r="AC291" s="84">
        <v>1</v>
      </c>
      <c r="AD291" s="84">
        <v>0</v>
      </c>
      <c r="AE291" s="84">
        <v>2</v>
      </c>
      <c r="AF291" s="84">
        <v>5</v>
      </c>
      <c r="AG291" s="200">
        <v>0.25</v>
      </c>
      <c r="AH291" s="200">
        <v>0.315</v>
      </c>
      <c r="AI291" s="200">
        <v>0.41199999999999998</v>
      </c>
      <c r="AJ291" s="84">
        <v>0.318</v>
      </c>
      <c r="AK291" s="84">
        <v>83</v>
      </c>
      <c r="AL291" s="84">
        <v>29</v>
      </c>
      <c r="AM291" s="84">
        <v>26</v>
      </c>
      <c r="AN291" s="198">
        <v>9</v>
      </c>
      <c r="AO291" s="198">
        <v>8</v>
      </c>
      <c r="AP291" s="84">
        <v>-3</v>
      </c>
      <c r="AQ291" s="84">
        <v>38</v>
      </c>
      <c r="AR291" s="84">
        <v>273</v>
      </c>
      <c r="AS291" s="84">
        <v>17</v>
      </c>
      <c r="AT291" s="84" t="s">
        <v>1075</v>
      </c>
      <c r="AU291" s="84">
        <v>-0.06</v>
      </c>
      <c r="AV291" s="84">
        <v>-28</v>
      </c>
      <c r="AW291" s="84" t="s">
        <v>1086</v>
      </c>
      <c r="AX291" s="84">
        <v>301</v>
      </c>
      <c r="AY291" s="200">
        <v>0.30299999999999999</v>
      </c>
      <c r="AZ291" s="200">
        <v>0.36199999999999999</v>
      </c>
      <c r="BA291" s="200">
        <v>0.51300000000000001</v>
      </c>
      <c r="BB291" s="200">
        <v>0.374</v>
      </c>
      <c r="BC291" s="84">
        <v>113</v>
      </c>
      <c r="BD291" s="84">
        <v>56</v>
      </c>
      <c r="BE291" s="84" t="s">
        <v>1548</v>
      </c>
      <c r="BF291" s="84">
        <v>452252</v>
      </c>
      <c r="BG291" s="84" t="s">
        <v>821</v>
      </c>
      <c r="BH291" s="84" t="s">
        <v>3132</v>
      </c>
      <c r="BI291" s="84" t="s">
        <v>1157</v>
      </c>
      <c r="BJ291" s="84" t="s">
        <v>1138</v>
      </c>
      <c r="BK291" s="84" t="s">
        <v>5220</v>
      </c>
    </row>
    <row r="292" spans="1:63" s="84" customFormat="1" x14ac:dyDescent="0.3">
      <c r="A292" s="84" t="s">
        <v>2962</v>
      </c>
      <c r="B292" s="84" t="s">
        <v>103</v>
      </c>
      <c r="C292" s="84" t="s">
        <v>1065</v>
      </c>
      <c r="D292" s="84">
        <v>2018</v>
      </c>
      <c r="E292" s="84">
        <v>27</v>
      </c>
      <c r="F292" s="195" t="s">
        <v>1111</v>
      </c>
      <c r="G292" s="84" t="s">
        <v>1063</v>
      </c>
      <c r="H292" s="84" t="s">
        <v>250</v>
      </c>
      <c r="K292" s="84">
        <v>0.57999999999999996</v>
      </c>
      <c r="L292" s="84">
        <v>0.33</v>
      </c>
      <c r="M292" s="84">
        <v>31</v>
      </c>
      <c r="N292" s="84" t="s">
        <v>1064</v>
      </c>
      <c r="O292" s="84">
        <v>99</v>
      </c>
      <c r="P292" s="84">
        <v>276</v>
      </c>
      <c r="Q292" s="84">
        <v>255</v>
      </c>
      <c r="R292" s="84">
        <v>33</v>
      </c>
      <c r="S292" s="84">
        <v>63</v>
      </c>
      <c r="T292" s="84">
        <v>12</v>
      </c>
      <c r="U292" s="84">
        <v>1</v>
      </c>
      <c r="V292" s="84">
        <v>11</v>
      </c>
      <c r="W292" s="84">
        <v>38</v>
      </c>
      <c r="X292" s="84">
        <v>2</v>
      </c>
      <c r="Y292" s="84">
        <v>1</v>
      </c>
      <c r="Z292" s="84">
        <v>16</v>
      </c>
      <c r="AA292" s="84">
        <v>72</v>
      </c>
      <c r="AB292" s="84">
        <v>1</v>
      </c>
      <c r="AC292" s="84">
        <v>3</v>
      </c>
      <c r="AD292" s="84">
        <v>0</v>
      </c>
      <c r="AE292" s="84">
        <v>2</v>
      </c>
      <c r="AF292" s="84">
        <v>6</v>
      </c>
      <c r="AG292" s="200">
        <v>0.24199999999999999</v>
      </c>
      <c r="AH292" s="200">
        <v>0.29499999999999998</v>
      </c>
      <c r="AI292" s="200">
        <v>0.43</v>
      </c>
      <c r="AJ292" s="84">
        <v>0.313</v>
      </c>
      <c r="AK292" s="84">
        <v>86</v>
      </c>
      <c r="AL292" s="84">
        <v>28</v>
      </c>
      <c r="AM292" s="84">
        <v>25</v>
      </c>
      <c r="AN292" s="198">
        <v>9</v>
      </c>
      <c r="AO292" s="198">
        <v>8</v>
      </c>
      <c r="AP292" s="84">
        <v>-5</v>
      </c>
      <c r="AQ292" s="84">
        <v>39</v>
      </c>
      <c r="AR292" s="84">
        <v>282</v>
      </c>
      <c r="AS292" s="84">
        <v>18</v>
      </c>
      <c r="AT292" s="84" t="s">
        <v>1075</v>
      </c>
      <c r="AU292" s="84">
        <v>-0.04</v>
      </c>
      <c r="AV292" s="84">
        <v>-21</v>
      </c>
      <c r="AW292" s="84" t="s">
        <v>1086</v>
      </c>
      <c r="AX292" s="84">
        <v>311</v>
      </c>
      <c r="AY292" s="200">
        <v>0.26500000000000001</v>
      </c>
      <c r="AZ292" s="200">
        <v>0.33100000000000002</v>
      </c>
      <c r="BA292" s="200">
        <v>0.505</v>
      </c>
      <c r="BB292" s="200">
        <v>0.35599999999999998</v>
      </c>
      <c r="BC292" s="84">
        <v>111</v>
      </c>
      <c r="BD292" s="84">
        <v>48</v>
      </c>
      <c r="BE292" s="84" t="s">
        <v>3251</v>
      </c>
      <c r="BF292" s="84">
        <v>542583</v>
      </c>
      <c r="BG292" s="84" t="s">
        <v>702</v>
      </c>
      <c r="BH292" s="84" t="s">
        <v>4150</v>
      </c>
      <c r="BI292" s="84" t="s">
        <v>4164</v>
      </c>
      <c r="BJ292" s="84" t="s">
        <v>3185</v>
      </c>
      <c r="BK292" s="84" t="s">
        <v>5118</v>
      </c>
    </row>
    <row r="293" spans="1:63" s="84" customFormat="1" x14ac:dyDescent="0.3">
      <c r="A293" s="84" t="s">
        <v>216</v>
      </c>
      <c r="B293" s="84" t="s">
        <v>3351</v>
      </c>
      <c r="C293" s="84" t="s">
        <v>1103</v>
      </c>
      <c r="D293" s="84">
        <v>2018</v>
      </c>
      <c r="E293" s="84">
        <v>22</v>
      </c>
      <c r="F293" s="195" t="s">
        <v>1089</v>
      </c>
      <c r="G293" s="84" t="s">
        <v>1063</v>
      </c>
      <c r="H293" s="84" t="s">
        <v>250</v>
      </c>
      <c r="K293" s="84">
        <v>0.65</v>
      </c>
      <c r="L293" s="84">
        <v>0.33</v>
      </c>
      <c r="M293" s="84">
        <v>31</v>
      </c>
      <c r="N293" s="84" t="s">
        <v>1064</v>
      </c>
      <c r="O293" s="84">
        <v>68</v>
      </c>
      <c r="P293" s="84">
        <v>226</v>
      </c>
      <c r="Q293" s="84">
        <v>202</v>
      </c>
      <c r="R293" s="84">
        <v>23</v>
      </c>
      <c r="S293" s="84">
        <v>43</v>
      </c>
      <c r="T293" s="84">
        <v>10</v>
      </c>
      <c r="U293" s="84">
        <v>0</v>
      </c>
      <c r="V293" s="84">
        <v>9</v>
      </c>
      <c r="W293" s="84">
        <v>29</v>
      </c>
      <c r="X293" s="84">
        <v>2</v>
      </c>
      <c r="Y293" s="84">
        <v>0</v>
      </c>
      <c r="Z293" s="84">
        <v>21</v>
      </c>
      <c r="AA293" s="84">
        <v>55</v>
      </c>
      <c r="AB293" s="84">
        <v>0</v>
      </c>
      <c r="AC293" s="84">
        <v>2</v>
      </c>
      <c r="AD293" s="84">
        <v>0</v>
      </c>
      <c r="AE293" s="84">
        <v>1</v>
      </c>
      <c r="AF293" s="84">
        <v>6</v>
      </c>
      <c r="AG293" s="200">
        <v>0.21</v>
      </c>
      <c r="AH293" s="200">
        <v>0.28899999999999998</v>
      </c>
      <c r="AI293" s="200">
        <v>0.39700000000000002</v>
      </c>
      <c r="AJ293" s="84">
        <v>0.3</v>
      </c>
      <c r="AK293" s="84">
        <v>68</v>
      </c>
      <c r="AL293" s="84">
        <v>21</v>
      </c>
      <c r="AM293" s="84">
        <v>19</v>
      </c>
      <c r="AN293" s="198">
        <v>5</v>
      </c>
      <c r="AO293" s="198">
        <v>4</v>
      </c>
      <c r="AP293" s="84">
        <v>-7</v>
      </c>
      <c r="AQ293" s="84">
        <v>43</v>
      </c>
      <c r="AR293" s="84">
        <v>359</v>
      </c>
      <c r="AS293" s="84">
        <v>19</v>
      </c>
      <c r="AT293" s="84" t="s">
        <v>1075</v>
      </c>
      <c r="AU293" s="84">
        <v>0.02</v>
      </c>
      <c r="AV293" s="84">
        <v>6</v>
      </c>
      <c r="AW293" s="84" t="s">
        <v>1076</v>
      </c>
      <c r="AX293" s="84">
        <v>183</v>
      </c>
      <c r="AY293" s="200">
        <v>0.19800000000000001</v>
      </c>
      <c r="AZ293" s="200">
        <v>0.26200000000000001</v>
      </c>
      <c r="BA293" s="200">
        <v>0.39500000000000002</v>
      </c>
      <c r="BB293" s="200">
        <v>0.28399999999999997</v>
      </c>
      <c r="BC293" s="84">
        <v>52</v>
      </c>
      <c r="BD293" s="84">
        <v>15</v>
      </c>
      <c r="BE293" s="84" t="s">
        <v>6572</v>
      </c>
      <c r="BF293" s="84">
        <v>642086</v>
      </c>
      <c r="BG293" s="84" t="s">
        <v>2905</v>
      </c>
      <c r="BH293" s="84" t="s">
        <v>4145</v>
      </c>
      <c r="BI293" s="84" t="s">
        <v>4144</v>
      </c>
      <c r="BJ293" s="84" t="s">
        <v>6342</v>
      </c>
      <c r="BK293" s="84" t="s">
        <v>6383</v>
      </c>
    </row>
    <row r="294" spans="1:63" s="84" customFormat="1" x14ac:dyDescent="0.3">
      <c r="A294" s="84" t="s">
        <v>6573</v>
      </c>
      <c r="B294" s="84" t="s">
        <v>213</v>
      </c>
      <c r="C294" s="84" t="s">
        <v>1065</v>
      </c>
      <c r="D294" s="84">
        <v>2018</v>
      </c>
      <c r="E294" s="84">
        <v>27</v>
      </c>
      <c r="F294" s="195" t="s">
        <v>2539</v>
      </c>
      <c r="G294" s="84" t="s">
        <v>1063</v>
      </c>
      <c r="H294" s="84" t="s">
        <v>250</v>
      </c>
      <c r="K294" s="84">
        <v>0.55000000000000004</v>
      </c>
      <c r="L294" s="84">
        <v>0.33</v>
      </c>
      <c r="M294" s="84">
        <v>31</v>
      </c>
      <c r="N294" s="84" t="s">
        <v>1064</v>
      </c>
      <c r="O294" s="84">
        <v>72</v>
      </c>
      <c r="P294" s="84">
        <v>186</v>
      </c>
      <c r="Q294" s="84">
        <v>170</v>
      </c>
      <c r="R294" s="84">
        <v>24</v>
      </c>
      <c r="S294" s="84">
        <v>41</v>
      </c>
      <c r="T294" s="84">
        <v>11</v>
      </c>
      <c r="U294" s="84">
        <v>0</v>
      </c>
      <c r="V294" s="84">
        <v>5</v>
      </c>
      <c r="W294" s="84">
        <v>24</v>
      </c>
      <c r="X294" s="84">
        <v>1</v>
      </c>
      <c r="Y294" s="84">
        <v>0</v>
      </c>
      <c r="Z294" s="84">
        <v>12</v>
      </c>
      <c r="AA294" s="84">
        <v>43</v>
      </c>
      <c r="AB294" s="84">
        <v>0</v>
      </c>
      <c r="AC294" s="84">
        <v>3</v>
      </c>
      <c r="AD294" s="84">
        <v>0</v>
      </c>
      <c r="AE294" s="84">
        <v>1</v>
      </c>
      <c r="AF294" s="84">
        <v>5</v>
      </c>
      <c r="AG294" s="200">
        <v>0.23699999999999999</v>
      </c>
      <c r="AH294" s="200">
        <v>0.30199999999999999</v>
      </c>
      <c r="AI294" s="200">
        <v>0.40300000000000002</v>
      </c>
      <c r="AJ294" s="84">
        <v>0.309</v>
      </c>
      <c r="AK294" s="84">
        <v>57</v>
      </c>
      <c r="AL294" s="84">
        <v>21</v>
      </c>
      <c r="AM294" s="84">
        <v>19</v>
      </c>
      <c r="AN294" s="198">
        <v>5</v>
      </c>
      <c r="AO294" s="198">
        <v>5</v>
      </c>
      <c r="AP294" s="84">
        <v>-4</v>
      </c>
      <c r="AQ294" s="84">
        <v>44</v>
      </c>
      <c r="AR294" s="84">
        <v>369</v>
      </c>
      <c r="AS294" s="84">
        <v>20</v>
      </c>
      <c r="AT294" s="84" t="s">
        <v>1075</v>
      </c>
      <c r="AU294" s="84">
        <v>-0.01</v>
      </c>
      <c r="AV294" s="84">
        <v>2</v>
      </c>
      <c r="AW294" s="84" t="s">
        <v>1065</v>
      </c>
      <c r="AX294" s="84">
        <v>124</v>
      </c>
      <c r="AY294" s="200">
        <v>0.246</v>
      </c>
      <c r="AZ294" s="200">
        <v>0.30599999999999999</v>
      </c>
      <c r="BA294" s="200">
        <v>0.43</v>
      </c>
      <c r="BB294" s="200">
        <v>0.32100000000000001</v>
      </c>
      <c r="BC294" s="84">
        <v>40</v>
      </c>
      <c r="BD294" s="84">
        <v>18</v>
      </c>
      <c r="BE294" s="84" t="s">
        <v>6574</v>
      </c>
      <c r="BF294" s="84">
        <v>572228</v>
      </c>
      <c r="BG294" s="84" t="s">
        <v>2736</v>
      </c>
      <c r="BH294" s="84" t="s">
        <v>4833</v>
      </c>
      <c r="BI294" s="84" t="s">
        <v>4893</v>
      </c>
      <c r="BJ294" s="84" t="s">
        <v>4154</v>
      </c>
      <c r="BK294" s="84" t="s">
        <v>2882</v>
      </c>
    </row>
    <row r="295" spans="1:63" s="84" customFormat="1" x14ac:dyDescent="0.3">
      <c r="A295" s="84" t="s">
        <v>6713</v>
      </c>
      <c r="B295" s="84" t="s">
        <v>150</v>
      </c>
      <c r="C295" s="84" t="s">
        <v>1065</v>
      </c>
      <c r="D295" s="84">
        <v>2018</v>
      </c>
      <c r="E295" s="84">
        <v>27</v>
      </c>
      <c r="F295" s="195" t="s">
        <v>1062</v>
      </c>
      <c r="G295" s="84" t="s">
        <v>1063</v>
      </c>
      <c r="H295" s="84" t="s">
        <v>250</v>
      </c>
      <c r="K295" s="84">
        <v>0.31</v>
      </c>
      <c r="L295" s="84">
        <v>0.33</v>
      </c>
      <c r="M295" s="84">
        <v>31</v>
      </c>
      <c r="N295" s="84" t="s">
        <v>1064</v>
      </c>
      <c r="O295" s="84">
        <v>40</v>
      </c>
      <c r="P295" s="84">
        <v>160</v>
      </c>
      <c r="Q295" s="84">
        <v>148</v>
      </c>
      <c r="R295" s="84">
        <v>16</v>
      </c>
      <c r="S295" s="84">
        <v>39</v>
      </c>
      <c r="T295" s="84">
        <v>9</v>
      </c>
      <c r="U295" s="84">
        <v>1</v>
      </c>
      <c r="V295" s="84">
        <v>3</v>
      </c>
      <c r="W295" s="84">
        <v>18</v>
      </c>
      <c r="X295" s="84">
        <v>2</v>
      </c>
      <c r="Y295" s="84">
        <v>1</v>
      </c>
      <c r="Z295" s="84">
        <v>9</v>
      </c>
      <c r="AA295" s="84">
        <v>37</v>
      </c>
      <c r="AB295" s="84">
        <v>0</v>
      </c>
      <c r="AC295" s="84">
        <v>1</v>
      </c>
      <c r="AD295" s="84">
        <v>0</v>
      </c>
      <c r="AE295" s="84">
        <v>2</v>
      </c>
      <c r="AF295" s="84">
        <v>2</v>
      </c>
      <c r="AG295" s="200">
        <v>0.25900000000000001</v>
      </c>
      <c r="AH295" s="200">
        <v>0.307</v>
      </c>
      <c r="AI295" s="200">
        <v>0.40100000000000002</v>
      </c>
      <c r="AJ295" s="84">
        <v>0.309</v>
      </c>
      <c r="AK295" s="84">
        <v>50</v>
      </c>
      <c r="AL295" s="84">
        <v>19</v>
      </c>
      <c r="AM295" s="84">
        <v>17</v>
      </c>
      <c r="AN295" s="198">
        <v>5</v>
      </c>
      <c r="AO295" s="198">
        <v>4</v>
      </c>
      <c r="AP295" s="84">
        <v>-3</v>
      </c>
      <c r="AQ295" s="84">
        <v>46</v>
      </c>
      <c r="AR295" s="84">
        <v>395</v>
      </c>
      <c r="AS295" s="84">
        <v>21</v>
      </c>
      <c r="AT295" s="84" t="s">
        <v>1075</v>
      </c>
      <c r="AU295" s="84">
        <v>-0.04</v>
      </c>
      <c r="AV295" s="84">
        <v>6</v>
      </c>
      <c r="AW295" s="84" t="s">
        <v>1065</v>
      </c>
      <c r="AX295" s="84">
        <v>45</v>
      </c>
      <c r="AY295" s="200">
        <v>0.32600000000000001</v>
      </c>
      <c r="AZ295" s="200">
        <v>0.33300000000000002</v>
      </c>
      <c r="BA295" s="200">
        <v>0.48799999999999999</v>
      </c>
      <c r="BB295" s="200">
        <v>0.34799999999999998</v>
      </c>
      <c r="BC295" s="84">
        <v>16</v>
      </c>
      <c r="BD295" s="84">
        <v>13</v>
      </c>
      <c r="BE295" s="84" t="s">
        <v>6714</v>
      </c>
      <c r="BF295" s="84">
        <v>643265</v>
      </c>
      <c r="BG295" s="84" t="s">
        <v>817</v>
      </c>
      <c r="BH295" s="84" t="s">
        <v>3201</v>
      </c>
      <c r="BI295" s="84" t="s">
        <v>3143</v>
      </c>
      <c r="BJ295" s="84" t="s">
        <v>2705</v>
      </c>
      <c r="BK295" s="84" t="s">
        <v>2882</v>
      </c>
    </row>
    <row r="296" spans="1:63" s="84" customFormat="1" x14ac:dyDescent="0.3">
      <c r="A296" s="84" t="s">
        <v>496</v>
      </c>
      <c r="B296" s="84" t="s">
        <v>64</v>
      </c>
      <c r="C296" s="84" t="s">
        <v>1065</v>
      </c>
      <c r="D296" s="84">
        <v>2018</v>
      </c>
      <c r="E296" s="84">
        <v>27</v>
      </c>
      <c r="F296" s="195" t="s">
        <v>1116</v>
      </c>
      <c r="G296" s="84" t="s">
        <v>1063</v>
      </c>
      <c r="H296" s="84" t="s">
        <v>250</v>
      </c>
      <c r="K296" s="84">
        <v>0.12</v>
      </c>
      <c r="L296" s="84">
        <v>0.33</v>
      </c>
      <c r="M296" s="84">
        <v>31</v>
      </c>
      <c r="N296" s="84" t="s">
        <v>1064</v>
      </c>
      <c r="O296" s="84">
        <v>43</v>
      </c>
      <c r="P296" s="84">
        <v>130</v>
      </c>
      <c r="Q296" s="84">
        <v>116</v>
      </c>
      <c r="R296" s="84">
        <v>15</v>
      </c>
      <c r="S296" s="84">
        <v>28</v>
      </c>
      <c r="T296" s="84">
        <v>5</v>
      </c>
      <c r="U296" s="84">
        <v>1</v>
      </c>
      <c r="V296" s="84">
        <v>4</v>
      </c>
      <c r="W296" s="84">
        <v>14</v>
      </c>
      <c r="X296" s="84">
        <v>2</v>
      </c>
      <c r="Y296" s="84">
        <v>1</v>
      </c>
      <c r="Z296" s="84">
        <v>10</v>
      </c>
      <c r="AA296" s="84">
        <v>30</v>
      </c>
      <c r="AB296" s="84">
        <v>0</v>
      </c>
      <c r="AC296" s="84">
        <v>3</v>
      </c>
      <c r="AD296" s="84">
        <v>0</v>
      </c>
      <c r="AE296" s="84">
        <v>1</v>
      </c>
      <c r="AF296" s="84">
        <v>2</v>
      </c>
      <c r="AG296" s="200">
        <v>0.23100000000000001</v>
      </c>
      <c r="AH296" s="200">
        <v>0.313</v>
      </c>
      <c r="AI296" s="200">
        <v>0.40600000000000003</v>
      </c>
      <c r="AJ296" s="84">
        <v>0.316</v>
      </c>
      <c r="AK296" s="84">
        <v>41</v>
      </c>
      <c r="AL296" s="84">
        <v>18</v>
      </c>
      <c r="AM296" s="84">
        <v>16</v>
      </c>
      <c r="AN296" s="198">
        <v>4</v>
      </c>
      <c r="AO296" s="198">
        <v>3</v>
      </c>
      <c r="AP296" s="84">
        <v>-2</v>
      </c>
      <c r="AQ296" s="84">
        <v>49</v>
      </c>
      <c r="AR296" s="84">
        <v>410</v>
      </c>
      <c r="AS296" s="84">
        <v>22</v>
      </c>
      <c r="AT296" s="84" t="s">
        <v>1075</v>
      </c>
      <c r="AU296" s="84">
        <v>-0.17</v>
      </c>
      <c r="AV296" s="84">
        <v>-4</v>
      </c>
      <c r="AW296" s="84" t="s">
        <v>1065</v>
      </c>
      <c r="AX296" s="84">
        <v>15</v>
      </c>
      <c r="AY296" s="200">
        <v>0.25</v>
      </c>
      <c r="AZ296" s="200">
        <v>0.4</v>
      </c>
      <c r="BA296" s="200">
        <v>0.83299999999999996</v>
      </c>
      <c r="BB296" s="200">
        <v>0.49099999999999999</v>
      </c>
      <c r="BC296" s="84">
        <v>7</v>
      </c>
      <c r="BD296" s="84">
        <v>22</v>
      </c>
      <c r="BE296" s="84" t="s">
        <v>3250</v>
      </c>
      <c r="BF296" s="84">
        <v>572233</v>
      </c>
      <c r="BG296" s="84" t="s">
        <v>811</v>
      </c>
      <c r="BH296" s="84" t="s">
        <v>4217</v>
      </c>
      <c r="BI296" s="84" t="s">
        <v>5088</v>
      </c>
      <c r="BJ296" s="84" t="s">
        <v>4152</v>
      </c>
      <c r="BK296" s="84" t="s">
        <v>2882</v>
      </c>
    </row>
    <row r="297" spans="1:63" s="84" customFormat="1" x14ac:dyDescent="0.3">
      <c r="A297" s="84" t="s">
        <v>2957</v>
      </c>
      <c r="B297" s="84" t="s">
        <v>1936</v>
      </c>
      <c r="C297" s="84" t="s">
        <v>1061</v>
      </c>
      <c r="D297" s="84">
        <v>2018</v>
      </c>
      <c r="E297" s="84">
        <v>26</v>
      </c>
      <c r="F297" s="195"/>
      <c r="G297" s="84" t="s">
        <v>1063</v>
      </c>
      <c r="H297" s="84" t="s">
        <v>250</v>
      </c>
      <c r="K297" s="84">
        <v>0.51</v>
      </c>
      <c r="L297" s="84">
        <v>0.26900000000000002</v>
      </c>
      <c r="M297" s="84">
        <v>7</v>
      </c>
      <c r="N297" s="84" t="s">
        <v>1064</v>
      </c>
      <c r="O297" s="84">
        <v>63</v>
      </c>
      <c r="P297" s="84">
        <v>151</v>
      </c>
      <c r="Q297" s="84">
        <v>136</v>
      </c>
      <c r="R297" s="84">
        <v>15</v>
      </c>
      <c r="S297" s="84">
        <v>31</v>
      </c>
      <c r="T297" s="84">
        <v>5</v>
      </c>
      <c r="U297" s="84">
        <v>1</v>
      </c>
      <c r="V297" s="84">
        <v>2</v>
      </c>
      <c r="W297" s="84">
        <v>11</v>
      </c>
      <c r="X297" s="84">
        <v>2</v>
      </c>
      <c r="Y297" s="84">
        <v>1</v>
      </c>
      <c r="Z297" s="84">
        <v>12</v>
      </c>
      <c r="AA297" s="84">
        <v>30</v>
      </c>
      <c r="AB297" s="84">
        <v>0</v>
      </c>
      <c r="AC297" s="84">
        <v>2</v>
      </c>
      <c r="AD297" s="84">
        <v>1</v>
      </c>
      <c r="AE297" s="84">
        <v>0</v>
      </c>
      <c r="AF297" s="84">
        <v>3</v>
      </c>
      <c r="AG297" s="200">
        <v>0.216</v>
      </c>
      <c r="AH297" s="200">
        <v>0.29399999999999998</v>
      </c>
      <c r="AI297" s="200">
        <v>0.32300000000000001</v>
      </c>
      <c r="AJ297" s="84">
        <v>0.27800000000000002</v>
      </c>
      <c r="AK297" s="84">
        <v>42</v>
      </c>
      <c r="AL297" s="84">
        <v>12</v>
      </c>
      <c r="AM297" s="84">
        <v>11</v>
      </c>
      <c r="AN297" s="198">
        <v>2</v>
      </c>
      <c r="AO297" s="198">
        <v>2</v>
      </c>
      <c r="AP297" s="84">
        <v>-8</v>
      </c>
      <c r="AQ297" s="84">
        <v>54</v>
      </c>
      <c r="AR297" s="84">
        <v>489</v>
      </c>
      <c r="AS297" s="84">
        <v>23</v>
      </c>
      <c r="AT297" s="84" t="s">
        <v>1075</v>
      </c>
      <c r="AU297" s="84">
        <v>0.23</v>
      </c>
      <c r="AV297" s="84">
        <v>12</v>
      </c>
      <c r="AW297" s="84" t="s">
        <v>1065</v>
      </c>
      <c r="AX297" s="84">
        <v>14</v>
      </c>
      <c r="AY297" s="200">
        <v>0</v>
      </c>
      <c r="AZ297" s="200">
        <v>7.0999999999999994E-2</v>
      </c>
      <c r="BA297" s="200">
        <v>0</v>
      </c>
      <c r="BB297" s="200">
        <v>5.0999999999999997E-2</v>
      </c>
      <c r="BC297" s="84">
        <v>1</v>
      </c>
      <c r="BD297" s="84">
        <v>0</v>
      </c>
      <c r="BE297" s="84" t="s">
        <v>3112</v>
      </c>
      <c r="BF297" s="84">
        <v>542436</v>
      </c>
      <c r="BG297" s="84" t="s">
        <v>808</v>
      </c>
      <c r="BH297" s="84" t="s">
        <v>4861</v>
      </c>
      <c r="BI297" s="84" t="s">
        <v>5054</v>
      </c>
      <c r="BJ297" s="84" t="s">
        <v>6940</v>
      </c>
      <c r="BK297" s="84" t="s">
        <v>2808</v>
      </c>
    </row>
    <row r="298" spans="1:63" s="84" customFormat="1" x14ac:dyDescent="0.3">
      <c r="A298" s="84" t="s">
        <v>176</v>
      </c>
      <c r="B298" s="84" t="s">
        <v>67</v>
      </c>
      <c r="C298" s="84" t="s">
        <v>1065</v>
      </c>
      <c r="D298" s="84">
        <v>2018</v>
      </c>
      <c r="E298" s="84">
        <v>31</v>
      </c>
      <c r="F298" s="195"/>
      <c r="G298" s="84" t="s">
        <v>1063</v>
      </c>
      <c r="H298" s="84" t="s">
        <v>250</v>
      </c>
      <c r="K298" s="84">
        <v>0.67</v>
      </c>
      <c r="L298" s="84">
        <v>0.26900000000000002</v>
      </c>
      <c r="M298" s="84">
        <v>7</v>
      </c>
      <c r="N298" s="84" t="s">
        <v>1064</v>
      </c>
      <c r="O298" s="84">
        <v>82</v>
      </c>
      <c r="P298" s="84">
        <v>165</v>
      </c>
      <c r="Q298" s="84">
        <v>152</v>
      </c>
      <c r="R298" s="84">
        <v>14</v>
      </c>
      <c r="S298" s="84">
        <v>32</v>
      </c>
      <c r="T298" s="84">
        <v>9</v>
      </c>
      <c r="U298" s="84">
        <v>0</v>
      </c>
      <c r="V298" s="84">
        <v>5</v>
      </c>
      <c r="W298" s="84">
        <v>20</v>
      </c>
      <c r="X298" s="84">
        <v>1</v>
      </c>
      <c r="Y298" s="84">
        <v>0</v>
      </c>
      <c r="Z298" s="84">
        <v>9</v>
      </c>
      <c r="AA298" s="84">
        <v>41</v>
      </c>
      <c r="AB298" s="84">
        <v>1</v>
      </c>
      <c r="AC298" s="84">
        <v>1</v>
      </c>
      <c r="AD298" s="84">
        <v>1</v>
      </c>
      <c r="AE298" s="84">
        <v>2</v>
      </c>
      <c r="AF298" s="84">
        <v>4</v>
      </c>
      <c r="AG298" s="200">
        <v>0.20899999999999999</v>
      </c>
      <c r="AH298" s="200">
        <v>0.25700000000000001</v>
      </c>
      <c r="AI298" s="200">
        <v>0.36799999999999999</v>
      </c>
      <c r="AJ298" s="84">
        <v>0.27100000000000002</v>
      </c>
      <c r="AK298" s="84">
        <v>45</v>
      </c>
      <c r="AL298" s="84">
        <v>12</v>
      </c>
      <c r="AM298" s="84">
        <v>11</v>
      </c>
      <c r="AN298" s="198">
        <v>3</v>
      </c>
      <c r="AO298" s="198">
        <v>2</v>
      </c>
      <c r="AP298" s="84">
        <v>-10</v>
      </c>
      <c r="AQ298" s="84">
        <v>55</v>
      </c>
      <c r="AR298" s="84">
        <v>501</v>
      </c>
      <c r="AS298" s="84">
        <v>24</v>
      </c>
      <c r="AT298" s="84" t="s">
        <v>1075</v>
      </c>
      <c r="AU298" s="84">
        <v>-0.01</v>
      </c>
      <c r="AV298" s="84">
        <v>-4</v>
      </c>
      <c r="AW298" s="84" t="s">
        <v>1065</v>
      </c>
      <c r="AX298" s="84">
        <v>203</v>
      </c>
      <c r="AY298" s="200">
        <v>0.23</v>
      </c>
      <c r="AZ298" s="200">
        <v>0.26700000000000002</v>
      </c>
      <c r="BA298" s="200">
        <v>0.40100000000000002</v>
      </c>
      <c r="BB298" s="200">
        <v>0.28399999999999997</v>
      </c>
      <c r="BC298" s="84">
        <v>58</v>
      </c>
      <c r="BD298" s="84">
        <v>16</v>
      </c>
      <c r="BE298" s="84" t="s">
        <v>1211</v>
      </c>
      <c r="BF298" s="84">
        <v>489138</v>
      </c>
      <c r="BG298" s="84" t="s">
        <v>813</v>
      </c>
      <c r="BH298" s="84" t="s">
        <v>4855</v>
      </c>
      <c r="BI298" s="84" t="s">
        <v>4169</v>
      </c>
      <c r="BJ298" s="84" t="s">
        <v>4181</v>
      </c>
      <c r="BK298" s="84" t="s">
        <v>2801</v>
      </c>
    </row>
    <row r="299" spans="1:63" s="84" customFormat="1" x14ac:dyDescent="0.3">
      <c r="A299" s="84" t="s">
        <v>149</v>
      </c>
      <c r="B299" s="84" t="s">
        <v>6575</v>
      </c>
      <c r="C299" s="84" t="s">
        <v>1103</v>
      </c>
      <c r="D299" s="84">
        <v>2018</v>
      </c>
      <c r="E299" s="84">
        <v>23</v>
      </c>
      <c r="F299" s="195" t="s">
        <v>1104</v>
      </c>
      <c r="G299" s="84" t="s">
        <v>1063</v>
      </c>
      <c r="H299" s="84" t="s">
        <v>250</v>
      </c>
      <c r="K299" s="84">
        <v>0.62</v>
      </c>
      <c r="L299" s="84">
        <v>0.26900000000000002</v>
      </c>
      <c r="M299" s="84">
        <v>7</v>
      </c>
      <c r="N299" s="84" t="s">
        <v>1064</v>
      </c>
      <c r="O299" s="84">
        <v>79</v>
      </c>
      <c r="P299" s="84">
        <v>180</v>
      </c>
      <c r="Q299" s="84">
        <v>161</v>
      </c>
      <c r="R299" s="84">
        <v>15</v>
      </c>
      <c r="S299" s="84">
        <v>29</v>
      </c>
      <c r="T299" s="84">
        <v>8</v>
      </c>
      <c r="U299" s="84">
        <v>3</v>
      </c>
      <c r="V299" s="84">
        <v>3</v>
      </c>
      <c r="W299" s="84">
        <v>9</v>
      </c>
      <c r="X299" s="84">
        <v>2</v>
      </c>
      <c r="Y299" s="84">
        <v>0</v>
      </c>
      <c r="Z299" s="84">
        <v>15</v>
      </c>
      <c r="AA299" s="84">
        <v>51</v>
      </c>
      <c r="AB299" s="84">
        <v>3</v>
      </c>
      <c r="AC299" s="84">
        <v>3</v>
      </c>
      <c r="AD299" s="84">
        <v>0</v>
      </c>
      <c r="AE299" s="84">
        <v>0</v>
      </c>
      <c r="AF299" s="84">
        <v>4</v>
      </c>
      <c r="AG299" s="200">
        <v>0.18</v>
      </c>
      <c r="AH299" s="200">
        <v>0.26500000000000001</v>
      </c>
      <c r="AI299" s="200">
        <v>0.316</v>
      </c>
      <c r="AJ299" s="84">
        <v>0.26100000000000001</v>
      </c>
      <c r="AK299" s="84">
        <v>47</v>
      </c>
      <c r="AL299" s="84">
        <v>11</v>
      </c>
      <c r="AM299" s="84">
        <v>10</v>
      </c>
      <c r="AN299" s="198">
        <v>0</v>
      </c>
      <c r="AO299" s="198">
        <v>0</v>
      </c>
      <c r="AP299" s="84">
        <v>-12</v>
      </c>
      <c r="AQ299" s="84">
        <v>57</v>
      </c>
      <c r="AR299" s="84">
        <v>520</v>
      </c>
      <c r="AS299" s="84">
        <v>25</v>
      </c>
      <c r="AT299" s="84" t="s">
        <v>1075</v>
      </c>
      <c r="AU299" s="84">
        <v>0.03</v>
      </c>
      <c r="AV299" s="84">
        <v>4</v>
      </c>
      <c r="AW299" s="84" t="s">
        <v>1065</v>
      </c>
      <c r="AX299" s="84">
        <v>164</v>
      </c>
      <c r="AY299" s="200">
        <v>0.17299999999999999</v>
      </c>
      <c r="AZ299" s="200">
        <v>0.24399999999999999</v>
      </c>
      <c r="BA299" s="200">
        <v>0.27300000000000002</v>
      </c>
      <c r="BB299" s="200">
        <v>0.23599999999999999</v>
      </c>
      <c r="BC299" s="84">
        <v>39</v>
      </c>
      <c r="BD299" s="84">
        <v>7</v>
      </c>
      <c r="BE299" s="84" t="s">
        <v>6576</v>
      </c>
      <c r="BF299" s="84">
        <v>624507</v>
      </c>
      <c r="BG299" s="84" t="s">
        <v>2892</v>
      </c>
      <c r="BH299" s="84" t="s">
        <v>6396</v>
      </c>
      <c r="BI299" s="84" t="s">
        <v>6407</v>
      </c>
      <c r="BJ299" s="84" t="s">
        <v>6577</v>
      </c>
      <c r="BK299" s="84" t="s">
        <v>2809</v>
      </c>
    </row>
    <row r="300" spans="1:63" s="84" customFormat="1" x14ac:dyDescent="0.3">
      <c r="A300" s="84" t="s">
        <v>2532</v>
      </c>
      <c r="B300" s="84" t="s">
        <v>893</v>
      </c>
      <c r="C300" s="84" t="s">
        <v>1103</v>
      </c>
      <c r="D300" s="84">
        <v>2018</v>
      </c>
      <c r="E300" s="84">
        <v>28</v>
      </c>
      <c r="F300" s="195"/>
      <c r="G300" s="84" t="s">
        <v>1063</v>
      </c>
      <c r="H300" s="84" t="s">
        <v>250</v>
      </c>
      <c r="K300" s="84">
        <v>0.47</v>
      </c>
      <c r="L300" s="84">
        <v>0.26900000000000002</v>
      </c>
      <c r="M300" s="84">
        <v>7</v>
      </c>
      <c r="N300" s="84" t="s">
        <v>1064</v>
      </c>
      <c r="O300" s="84">
        <v>71</v>
      </c>
      <c r="P300" s="84">
        <v>122</v>
      </c>
      <c r="Q300" s="84">
        <v>110</v>
      </c>
      <c r="R300" s="84">
        <v>11</v>
      </c>
      <c r="S300" s="84">
        <v>21</v>
      </c>
      <c r="T300" s="84">
        <v>4</v>
      </c>
      <c r="U300" s="84">
        <v>1</v>
      </c>
      <c r="V300" s="84">
        <v>3</v>
      </c>
      <c r="W300" s="84">
        <v>10</v>
      </c>
      <c r="X300" s="84">
        <v>1</v>
      </c>
      <c r="Y300" s="84">
        <v>1</v>
      </c>
      <c r="Z300" s="84">
        <v>11</v>
      </c>
      <c r="AA300" s="84">
        <v>32</v>
      </c>
      <c r="AB300" s="84">
        <v>0</v>
      </c>
      <c r="AC300" s="84">
        <v>1</v>
      </c>
      <c r="AD300" s="84">
        <v>0</v>
      </c>
      <c r="AE300" s="84">
        <v>0</v>
      </c>
      <c r="AF300" s="84">
        <v>4</v>
      </c>
      <c r="AG300" s="200">
        <v>0.189</v>
      </c>
      <c r="AH300" s="200">
        <v>0.26700000000000002</v>
      </c>
      <c r="AI300" s="200">
        <v>0.33700000000000002</v>
      </c>
      <c r="AJ300" s="84">
        <v>0.26800000000000002</v>
      </c>
      <c r="AK300" s="84">
        <v>33</v>
      </c>
      <c r="AL300" s="84">
        <v>9</v>
      </c>
      <c r="AM300" s="84">
        <v>9</v>
      </c>
      <c r="AN300" s="198">
        <v>1</v>
      </c>
      <c r="AO300" s="198">
        <v>1</v>
      </c>
      <c r="AP300" s="84">
        <v>-8</v>
      </c>
      <c r="AQ300" s="84">
        <v>59</v>
      </c>
      <c r="AR300" s="84">
        <v>559</v>
      </c>
      <c r="AS300" s="84">
        <v>26</v>
      </c>
      <c r="AT300" s="84" t="s">
        <v>1075</v>
      </c>
      <c r="AU300" s="84">
        <v>0</v>
      </c>
      <c r="AV300" s="84">
        <v>2</v>
      </c>
      <c r="AW300" s="84" t="s">
        <v>1065</v>
      </c>
      <c r="AX300" s="84">
        <v>90</v>
      </c>
      <c r="AY300" s="200">
        <v>0.16700000000000001</v>
      </c>
      <c r="AZ300" s="200">
        <v>0.27800000000000002</v>
      </c>
      <c r="BA300" s="200">
        <v>0.29499999999999998</v>
      </c>
      <c r="BB300" s="200">
        <v>0.26400000000000001</v>
      </c>
      <c r="BC300" s="84">
        <v>24</v>
      </c>
      <c r="BD300" s="84">
        <v>7</v>
      </c>
      <c r="BE300" s="84" t="s">
        <v>6578</v>
      </c>
      <c r="BF300" s="84">
        <v>595426</v>
      </c>
      <c r="BG300" s="84" t="s">
        <v>781</v>
      </c>
      <c r="BH300" s="84" t="s">
        <v>6420</v>
      </c>
      <c r="BI300" s="84" t="s">
        <v>6416</v>
      </c>
      <c r="BJ300" s="84" t="s">
        <v>6396</v>
      </c>
      <c r="BK300" s="84" t="s">
        <v>2891</v>
      </c>
    </row>
    <row r="301" spans="1:63" s="84" customFormat="1" x14ac:dyDescent="0.3">
      <c r="A301" s="84" t="s">
        <v>392</v>
      </c>
      <c r="B301" s="84" t="s">
        <v>221</v>
      </c>
      <c r="C301" s="84" t="s">
        <v>1065</v>
      </c>
      <c r="D301" s="84">
        <v>2018</v>
      </c>
      <c r="E301" s="84">
        <v>36</v>
      </c>
      <c r="F301" s="195"/>
      <c r="G301" s="84" t="s">
        <v>1063</v>
      </c>
      <c r="H301" s="84" t="s">
        <v>250</v>
      </c>
      <c r="K301" s="84">
        <v>0.45</v>
      </c>
      <c r="L301" s="84">
        <v>0.26900000000000002</v>
      </c>
      <c r="M301" s="84">
        <v>7</v>
      </c>
      <c r="N301" s="84" t="s">
        <v>1064</v>
      </c>
      <c r="O301" s="84">
        <v>32</v>
      </c>
      <c r="P301" s="84">
        <v>83</v>
      </c>
      <c r="Q301" s="84">
        <v>73</v>
      </c>
      <c r="R301" s="84">
        <v>7</v>
      </c>
      <c r="S301" s="84">
        <v>15</v>
      </c>
      <c r="T301" s="84">
        <v>2</v>
      </c>
      <c r="U301" s="84">
        <v>0</v>
      </c>
      <c r="V301" s="84">
        <v>2</v>
      </c>
      <c r="W301" s="84">
        <v>7</v>
      </c>
      <c r="X301" s="84">
        <v>1</v>
      </c>
      <c r="Y301" s="84">
        <v>0</v>
      </c>
      <c r="Z301" s="84">
        <v>8</v>
      </c>
      <c r="AA301" s="84">
        <v>21</v>
      </c>
      <c r="AB301" s="84">
        <v>0</v>
      </c>
      <c r="AC301" s="84">
        <v>1</v>
      </c>
      <c r="AD301" s="84">
        <v>0</v>
      </c>
      <c r="AE301" s="84">
        <v>0</v>
      </c>
      <c r="AF301" s="84">
        <v>2</v>
      </c>
      <c r="AG301" s="200">
        <v>0.20300000000000001</v>
      </c>
      <c r="AH301" s="200">
        <v>0.29099999999999998</v>
      </c>
      <c r="AI301" s="200">
        <v>0.313</v>
      </c>
      <c r="AJ301" s="84">
        <v>0.27500000000000002</v>
      </c>
      <c r="AK301" s="84">
        <v>23</v>
      </c>
      <c r="AL301" s="84">
        <v>8</v>
      </c>
      <c r="AM301" s="84">
        <v>7</v>
      </c>
      <c r="AN301" s="198">
        <v>1</v>
      </c>
      <c r="AO301" s="198">
        <v>1</v>
      </c>
      <c r="AP301" s="84">
        <v>-5</v>
      </c>
      <c r="AQ301" s="84">
        <v>61</v>
      </c>
      <c r="AR301" s="84">
        <v>582</v>
      </c>
      <c r="AS301" s="84">
        <v>27</v>
      </c>
      <c r="AT301" s="84" t="s">
        <v>1075</v>
      </c>
      <c r="AU301" s="84">
        <v>0.03</v>
      </c>
      <c r="AV301" s="84">
        <v>5</v>
      </c>
      <c r="AW301" s="84" t="s">
        <v>1065</v>
      </c>
      <c r="AX301" s="84">
        <v>40</v>
      </c>
      <c r="AY301" s="200">
        <v>0.19400000000000001</v>
      </c>
      <c r="AZ301" s="200">
        <v>0.25</v>
      </c>
      <c r="BA301" s="200">
        <v>0.30599999999999999</v>
      </c>
      <c r="BB301" s="200">
        <v>0.246</v>
      </c>
      <c r="BC301" s="84">
        <v>10</v>
      </c>
      <c r="BD301" s="84">
        <v>3</v>
      </c>
      <c r="BE301" s="84" t="s">
        <v>1166</v>
      </c>
      <c r="BF301" s="84">
        <v>434604</v>
      </c>
      <c r="BG301" s="84" t="s">
        <v>2663</v>
      </c>
      <c r="BH301" s="84" t="s">
        <v>2659</v>
      </c>
      <c r="BI301" s="84" t="s">
        <v>1215</v>
      </c>
      <c r="BJ301" s="84" t="s">
        <v>1407</v>
      </c>
      <c r="BK301" s="84" t="s">
        <v>2804</v>
      </c>
    </row>
    <row r="302" spans="1:63" s="84" customFormat="1" x14ac:dyDescent="0.3">
      <c r="A302" s="84" t="s">
        <v>85</v>
      </c>
      <c r="B302" s="84" t="s">
        <v>227</v>
      </c>
      <c r="C302" s="84" t="s">
        <v>1065</v>
      </c>
      <c r="D302" s="84">
        <v>2018</v>
      </c>
      <c r="E302" s="84">
        <v>28</v>
      </c>
      <c r="F302" s="195"/>
      <c r="G302" s="84" t="s">
        <v>1063</v>
      </c>
      <c r="H302" s="84" t="s">
        <v>250</v>
      </c>
      <c r="K302" s="84">
        <v>0.12</v>
      </c>
      <c r="L302" s="84">
        <v>0.26900000000000002</v>
      </c>
      <c r="M302" s="84">
        <v>7</v>
      </c>
      <c r="N302" s="84" t="s">
        <v>1064</v>
      </c>
      <c r="O302" s="84">
        <v>48</v>
      </c>
      <c r="P302" s="84">
        <v>102</v>
      </c>
      <c r="Q302" s="84">
        <v>95</v>
      </c>
      <c r="R302" s="84">
        <v>10</v>
      </c>
      <c r="S302" s="84">
        <v>19</v>
      </c>
      <c r="T302" s="84">
        <v>4</v>
      </c>
      <c r="U302" s="84">
        <v>1</v>
      </c>
      <c r="V302" s="84">
        <v>2</v>
      </c>
      <c r="W302" s="84">
        <v>9</v>
      </c>
      <c r="X302" s="84">
        <v>1</v>
      </c>
      <c r="Y302" s="84">
        <v>1</v>
      </c>
      <c r="Z302" s="84">
        <v>6</v>
      </c>
      <c r="AA302" s="84">
        <v>27</v>
      </c>
      <c r="AB302" s="84">
        <v>0</v>
      </c>
      <c r="AC302" s="84">
        <v>1</v>
      </c>
      <c r="AD302" s="84">
        <v>1</v>
      </c>
      <c r="AE302" s="84">
        <v>1</v>
      </c>
      <c r="AF302" s="84">
        <v>2</v>
      </c>
      <c r="AG302" s="200">
        <v>0.20499999999999999</v>
      </c>
      <c r="AH302" s="200">
        <v>0.255</v>
      </c>
      <c r="AI302" s="200">
        <v>0.32600000000000001</v>
      </c>
      <c r="AJ302" s="84">
        <v>0.25700000000000001</v>
      </c>
      <c r="AK302" s="84">
        <v>26</v>
      </c>
      <c r="AL302" s="84">
        <v>7</v>
      </c>
      <c r="AM302" s="84">
        <v>6</v>
      </c>
      <c r="AN302" s="198">
        <v>1</v>
      </c>
      <c r="AO302" s="198">
        <v>1</v>
      </c>
      <c r="AP302" s="84">
        <v>-8</v>
      </c>
      <c r="AQ302" s="84">
        <v>62</v>
      </c>
      <c r="AR302" s="84">
        <v>597</v>
      </c>
      <c r="AS302" s="84">
        <v>28</v>
      </c>
      <c r="AT302" s="84" t="s">
        <v>1061</v>
      </c>
      <c r="AU302" s="84">
        <v>0.02</v>
      </c>
      <c r="AV302" s="84">
        <v>6</v>
      </c>
      <c r="AW302" s="84" t="s">
        <v>1065</v>
      </c>
      <c r="AX302" s="84">
        <v>13</v>
      </c>
      <c r="AY302" s="200">
        <v>0.23100000000000001</v>
      </c>
      <c r="AZ302" s="200">
        <v>0.23100000000000001</v>
      </c>
      <c r="BA302" s="200">
        <v>0.308</v>
      </c>
      <c r="BB302" s="200">
        <v>0.23400000000000001</v>
      </c>
      <c r="BC302" s="84">
        <v>3</v>
      </c>
      <c r="BD302" s="84">
        <v>1</v>
      </c>
      <c r="BE302" s="84" t="s">
        <v>6579</v>
      </c>
      <c r="BF302" s="84">
        <v>543089</v>
      </c>
      <c r="BG302" s="84" t="s">
        <v>785</v>
      </c>
      <c r="BH302" s="84" t="s">
        <v>6440</v>
      </c>
      <c r="BI302" s="84" t="s">
        <v>4172</v>
      </c>
      <c r="BJ302" s="84" t="s">
        <v>3123</v>
      </c>
      <c r="BK302" s="84" t="s">
        <v>2889</v>
      </c>
    </row>
    <row r="303" spans="1:63" s="84" customFormat="1" x14ac:dyDescent="0.3">
      <c r="A303" s="84" t="s">
        <v>4007</v>
      </c>
      <c r="B303" s="84" t="s">
        <v>108</v>
      </c>
      <c r="C303" s="84" t="s">
        <v>1061</v>
      </c>
      <c r="D303" s="84">
        <v>2018</v>
      </c>
      <c r="E303" s="84">
        <v>24</v>
      </c>
      <c r="F303" s="195" t="s">
        <v>1372</v>
      </c>
      <c r="G303" s="84" t="s">
        <v>1373</v>
      </c>
      <c r="H303" s="84" t="s">
        <v>257</v>
      </c>
      <c r="K303" s="84">
        <v>0.86</v>
      </c>
      <c r="L303" s="84">
        <v>0.33400000000000002</v>
      </c>
      <c r="M303" s="84">
        <v>56</v>
      </c>
      <c r="N303" s="84" t="s">
        <v>1064</v>
      </c>
      <c r="O303" s="84">
        <v>148</v>
      </c>
      <c r="P303" s="84">
        <v>642</v>
      </c>
      <c r="Q303" s="84">
        <v>572</v>
      </c>
      <c r="R303" s="84">
        <v>84</v>
      </c>
      <c r="S303" s="84">
        <v>159</v>
      </c>
      <c r="T303" s="84">
        <v>37</v>
      </c>
      <c r="U303" s="84">
        <v>4</v>
      </c>
      <c r="V303" s="84">
        <v>19</v>
      </c>
      <c r="W303" s="84">
        <v>73</v>
      </c>
      <c r="X303" s="84">
        <v>18</v>
      </c>
      <c r="Y303" s="84">
        <v>3</v>
      </c>
      <c r="Z303" s="84">
        <v>54</v>
      </c>
      <c r="AA303" s="84">
        <v>86</v>
      </c>
      <c r="AB303" s="84">
        <v>3</v>
      </c>
      <c r="AC303" s="84">
        <v>4</v>
      </c>
      <c r="AD303" s="84">
        <v>6</v>
      </c>
      <c r="AE303" s="84">
        <v>7</v>
      </c>
      <c r="AF303" s="84">
        <v>13</v>
      </c>
      <c r="AG303" s="200">
        <v>0.28000000000000003</v>
      </c>
      <c r="AH303" s="200">
        <v>0.33800000000000002</v>
      </c>
      <c r="AI303" s="200">
        <v>0.45700000000000002</v>
      </c>
      <c r="AJ303" s="84">
        <v>0.34300000000000003</v>
      </c>
      <c r="AK303" s="84">
        <v>220</v>
      </c>
      <c r="AL303" s="84">
        <v>67</v>
      </c>
      <c r="AM303" s="84">
        <v>78</v>
      </c>
      <c r="AN303" s="198">
        <v>29</v>
      </c>
      <c r="AO303" s="198">
        <v>34</v>
      </c>
      <c r="AP303" s="84">
        <v>29</v>
      </c>
      <c r="AQ303" s="84">
        <v>2</v>
      </c>
      <c r="AR303" s="84">
        <v>13</v>
      </c>
      <c r="AS303" s="84">
        <v>1</v>
      </c>
      <c r="AT303" s="84" t="s">
        <v>1064</v>
      </c>
      <c r="AU303" s="84">
        <v>-0.01</v>
      </c>
      <c r="AV303" s="84">
        <v>-17</v>
      </c>
      <c r="AW303" s="84" t="s">
        <v>1065</v>
      </c>
      <c r="AX303" s="84">
        <v>723</v>
      </c>
      <c r="AY303" s="200">
        <v>0.27300000000000002</v>
      </c>
      <c r="AZ303" s="200">
        <v>0.33700000000000002</v>
      </c>
      <c r="BA303" s="200">
        <v>0.505</v>
      </c>
      <c r="BB303" s="200">
        <v>0.35799999999999998</v>
      </c>
      <c r="BC303" s="84">
        <v>259</v>
      </c>
      <c r="BD303" s="84">
        <v>84</v>
      </c>
      <c r="BE303" s="84" t="s">
        <v>4008</v>
      </c>
      <c r="BF303" s="84">
        <v>596019</v>
      </c>
      <c r="BG303" s="84" t="s">
        <v>3875</v>
      </c>
      <c r="BH303" s="84" t="s">
        <v>2691</v>
      </c>
      <c r="BI303" s="84" t="s">
        <v>3130</v>
      </c>
      <c r="BJ303" s="84" t="s">
        <v>4134</v>
      </c>
      <c r="BK303" s="84" t="s">
        <v>6957</v>
      </c>
    </row>
    <row r="304" spans="1:63" s="84" customFormat="1" x14ac:dyDescent="0.3">
      <c r="A304" s="84" t="s">
        <v>3921</v>
      </c>
      <c r="B304" s="84" t="s">
        <v>20</v>
      </c>
      <c r="C304" s="84" t="s">
        <v>1065</v>
      </c>
      <c r="D304" s="84">
        <v>2018</v>
      </c>
      <c r="E304" s="84">
        <v>23</v>
      </c>
      <c r="F304" s="195" t="s">
        <v>1554</v>
      </c>
      <c r="G304" s="84" t="s">
        <v>1373</v>
      </c>
      <c r="H304" s="84" t="s">
        <v>257</v>
      </c>
      <c r="K304" s="84">
        <v>0.84</v>
      </c>
      <c r="L304" s="84">
        <v>0.33400000000000002</v>
      </c>
      <c r="M304" s="84">
        <v>56</v>
      </c>
      <c r="N304" s="84" t="s">
        <v>1064</v>
      </c>
      <c r="O304" s="84">
        <v>121</v>
      </c>
      <c r="P304" s="84">
        <v>525</v>
      </c>
      <c r="Q304" s="84">
        <v>460</v>
      </c>
      <c r="R304" s="84">
        <v>67</v>
      </c>
      <c r="S304" s="84">
        <v>125</v>
      </c>
      <c r="T304" s="84">
        <v>30</v>
      </c>
      <c r="U304" s="84">
        <v>2</v>
      </c>
      <c r="V304" s="84">
        <v>17</v>
      </c>
      <c r="W304" s="84">
        <v>75</v>
      </c>
      <c r="X304" s="84">
        <v>10</v>
      </c>
      <c r="Y304" s="84">
        <v>2</v>
      </c>
      <c r="Z304" s="84">
        <v>59</v>
      </c>
      <c r="AA304" s="84">
        <v>96</v>
      </c>
      <c r="AB304" s="84">
        <v>4</v>
      </c>
      <c r="AC304" s="84">
        <v>3</v>
      </c>
      <c r="AD304" s="84">
        <v>0</v>
      </c>
      <c r="AE304" s="84">
        <v>3</v>
      </c>
      <c r="AF304" s="84">
        <v>11</v>
      </c>
      <c r="AG304" s="200">
        <v>0.27</v>
      </c>
      <c r="AH304" s="200">
        <v>0.35399999999999998</v>
      </c>
      <c r="AI304" s="200">
        <v>0.45800000000000002</v>
      </c>
      <c r="AJ304" s="84">
        <v>0.35499999999999998</v>
      </c>
      <c r="AK304" s="84">
        <v>186</v>
      </c>
      <c r="AL304" s="84">
        <v>67</v>
      </c>
      <c r="AM304" s="84">
        <v>74</v>
      </c>
      <c r="AN304" s="198">
        <v>23</v>
      </c>
      <c r="AO304" s="198">
        <v>26</v>
      </c>
      <c r="AP304" s="84">
        <v>30</v>
      </c>
      <c r="AQ304" s="84">
        <v>3</v>
      </c>
      <c r="AR304" s="84">
        <v>17</v>
      </c>
      <c r="AS304" s="84">
        <v>2</v>
      </c>
      <c r="AT304" s="84" t="s">
        <v>1064</v>
      </c>
      <c r="AU304" s="84">
        <v>-0.05</v>
      </c>
      <c r="AV304" s="84">
        <v>-33</v>
      </c>
      <c r="AW304" s="84" t="s">
        <v>1086</v>
      </c>
      <c r="AX304" s="84">
        <v>481</v>
      </c>
      <c r="AY304" s="200">
        <v>0.315</v>
      </c>
      <c r="AZ304" s="200">
        <v>0.39100000000000001</v>
      </c>
      <c r="BA304" s="200">
        <v>0.55000000000000004</v>
      </c>
      <c r="BB304" s="200">
        <v>0.40300000000000002</v>
      </c>
      <c r="BC304" s="84">
        <v>194</v>
      </c>
      <c r="BD304" s="84">
        <v>100</v>
      </c>
      <c r="BE304" s="84" t="s">
        <v>3922</v>
      </c>
      <c r="BF304" s="84">
        <v>621043</v>
      </c>
      <c r="BG304" s="84" t="s">
        <v>2901</v>
      </c>
      <c r="BH304" s="84" t="s">
        <v>4192</v>
      </c>
      <c r="BI304" s="84" t="s">
        <v>4191</v>
      </c>
      <c r="BJ304" s="84" t="s">
        <v>5064</v>
      </c>
      <c r="BK304" s="84" t="s">
        <v>4012</v>
      </c>
    </row>
    <row r="305" spans="1:63" s="84" customFormat="1" x14ac:dyDescent="0.3">
      <c r="A305" s="84" t="s">
        <v>4609</v>
      </c>
      <c r="B305" s="84" t="s">
        <v>122</v>
      </c>
      <c r="C305" s="84" t="s">
        <v>1065</v>
      </c>
      <c r="D305" s="84">
        <v>2018</v>
      </c>
      <c r="E305" s="84">
        <v>24</v>
      </c>
      <c r="F305" s="195" t="s">
        <v>1554</v>
      </c>
      <c r="G305" s="84" t="s">
        <v>1373</v>
      </c>
      <c r="H305" s="84" t="s">
        <v>257</v>
      </c>
      <c r="I305" s="84" t="s">
        <v>253</v>
      </c>
      <c r="K305" s="84">
        <v>0.82</v>
      </c>
      <c r="L305" s="84">
        <v>0.35599999999999998</v>
      </c>
      <c r="M305" s="84">
        <v>72</v>
      </c>
      <c r="N305" s="84" t="s">
        <v>1064</v>
      </c>
      <c r="O305" s="84">
        <v>138</v>
      </c>
      <c r="P305" s="84">
        <v>546</v>
      </c>
      <c r="Q305" s="84">
        <v>485</v>
      </c>
      <c r="R305" s="84">
        <v>72</v>
      </c>
      <c r="S305" s="84">
        <v>129</v>
      </c>
      <c r="T305" s="84">
        <v>36</v>
      </c>
      <c r="U305" s="84">
        <v>5</v>
      </c>
      <c r="V305" s="84">
        <v>16</v>
      </c>
      <c r="W305" s="84">
        <v>65</v>
      </c>
      <c r="X305" s="84">
        <v>13</v>
      </c>
      <c r="Y305" s="84">
        <v>3</v>
      </c>
      <c r="Z305" s="84">
        <v>51</v>
      </c>
      <c r="AA305" s="84">
        <v>94</v>
      </c>
      <c r="AB305" s="84">
        <v>2</v>
      </c>
      <c r="AC305" s="84">
        <v>5</v>
      </c>
      <c r="AD305" s="84">
        <v>1</v>
      </c>
      <c r="AE305" s="84">
        <v>5</v>
      </c>
      <c r="AF305" s="84">
        <v>11</v>
      </c>
      <c r="AG305" s="200">
        <v>0.26600000000000001</v>
      </c>
      <c r="AH305" s="200">
        <v>0.33700000000000002</v>
      </c>
      <c r="AI305" s="200">
        <v>0.46300000000000002</v>
      </c>
      <c r="AJ305" s="84">
        <v>0.34599999999999997</v>
      </c>
      <c r="AK305" s="84">
        <v>189</v>
      </c>
      <c r="AL305" s="84">
        <v>62</v>
      </c>
      <c r="AM305" s="84">
        <v>62</v>
      </c>
      <c r="AN305" s="198">
        <v>23</v>
      </c>
      <c r="AO305" s="198">
        <v>23</v>
      </c>
      <c r="AP305" s="84">
        <v>17</v>
      </c>
      <c r="AQ305" s="84">
        <v>4</v>
      </c>
      <c r="AR305" s="84">
        <v>36</v>
      </c>
      <c r="AS305" s="84">
        <v>3</v>
      </c>
      <c r="AT305" s="84" t="s">
        <v>1064</v>
      </c>
      <c r="AU305" s="84">
        <v>-0.01</v>
      </c>
      <c r="AV305" s="84">
        <v>-14</v>
      </c>
      <c r="AW305" s="84" t="s">
        <v>1065</v>
      </c>
      <c r="AX305" s="84">
        <v>626</v>
      </c>
      <c r="AY305" s="200">
        <v>0.28399999999999997</v>
      </c>
      <c r="AZ305" s="200">
        <v>0.35199999999999998</v>
      </c>
      <c r="BA305" s="200">
        <v>0.47499999999999998</v>
      </c>
      <c r="BB305" s="200">
        <v>0.35699999999999998</v>
      </c>
      <c r="BC305" s="84">
        <v>224</v>
      </c>
      <c r="BD305" s="84">
        <v>76</v>
      </c>
      <c r="BE305" s="84" t="s">
        <v>5196</v>
      </c>
      <c r="BF305" s="84">
        <v>608324</v>
      </c>
      <c r="BG305" s="84" t="s">
        <v>2870</v>
      </c>
      <c r="BH305" s="84" t="s">
        <v>3130</v>
      </c>
      <c r="BI305" s="84" t="s">
        <v>2691</v>
      </c>
      <c r="BJ305" s="84" t="s">
        <v>4191</v>
      </c>
      <c r="BK305" s="84" t="s">
        <v>6680</v>
      </c>
    </row>
    <row r="306" spans="1:63" s="84" customFormat="1" x14ac:dyDescent="0.3">
      <c r="A306" s="84" t="s">
        <v>2536</v>
      </c>
      <c r="B306" s="84" t="s">
        <v>2537</v>
      </c>
      <c r="C306" s="84" t="s">
        <v>1065</v>
      </c>
      <c r="D306" s="84">
        <v>2018</v>
      </c>
      <c r="E306" s="84">
        <v>25</v>
      </c>
      <c r="F306" s="195" t="s">
        <v>1394</v>
      </c>
      <c r="G306" s="84" t="s">
        <v>1373</v>
      </c>
      <c r="H306" s="84" t="s">
        <v>257</v>
      </c>
      <c r="K306" s="84">
        <v>0.87</v>
      </c>
      <c r="L306" s="84">
        <v>0.33400000000000002</v>
      </c>
      <c r="M306" s="84">
        <v>56</v>
      </c>
      <c r="N306" s="84" t="s">
        <v>1064</v>
      </c>
      <c r="O306" s="84">
        <v>141</v>
      </c>
      <c r="P306" s="84">
        <v>610</v>
      </c>
      <c r="Q306" s="84">
        <v>555</v>
      </c>
      <c r="R306" s="84">
        <v>85</v>
      </c>
      <c r="S306" s="84">
        <v>154</v>
      </c>
      <c r="T306" s="84">
        <v>33</v>
      </c>
      <c r="U306" s="84">
        <v>4</v>
      </c>
      <c r="V306" s="84">
        <v>11</v>
      </c>
      <c r="W306" s="84">
        <v>66</v>
      </c>
      <c r="X306" s="84">
        <v>13</v>
      </c>
      <c r="Y306" s="84">
        <v>2</v>
      </c>
      <c r="Z306" s="84">
        <v>47</v>
      </c>
      <c r="AA306" s="84">
        <v>100</v>
      </c>
      <c r="AB306" s="84">
        <v>3</v>
      </c>
      <c r="AC306" s="84">
        <v>5</v>
      </c>
      <c r="AD306" s="84">
        <v>1</v>
      </c>
      <c r="AE306" s="84">
        <v>2</v>
      </c>
      <c r="AF306" s="84">
        <v>14</v>
      </c>
      <c r="AG306" s="200">
        <v>0.27700000000000002</v>
      </c>
      <c r="AH306" s="200">
        <v>0.33700000000000002</v>
      </c>
      <c r="AI306" s="200">
        <v>0.40899999999999997</v>
      </c>
      <c r="AJ306" s="84">
        <v>0.32900000000000001</v>
      </c>
      <c r="AK306" s="84">
        <v>201</v>
      </c>
      <c r="AL306" s="84">
        <v>56</v>
      </c>
      <c r="AM306" s="84">
        <v>64</v>
      </c>
      <c r="AN306" s="198">
        <v>24</v>
      </c>
      <c r="AO306" s="198">
        <v>28</v>
      </c>
      <c r="AP306" s="84">
        <v>20</v>
      </c>
      <c r="AQ306" s="84">
        <v>5</v>
      </c>
      <c r="AR306" s="84">
        <v>32</v>
      </c>
      <c r="AS306" s="84">
        <v>4</v>
      </c>
      <c r="AT306" s="84" t="s">
        <v>1064</v>
      </c>
      <c r="AU306" s="84">
        <v>0</v>
      </c>
      <c r="AV306" s="84">
        <v>-3</v>
      </c>
      <c r="AW306" s="84" t="s">
        <v>1065</v>
      </c>
      <c r="AX306" s="84">
        <v>635</v>
      </c>
      <c r="AY306" s="200">
        <v>0.27300000000000002</v>
      </c>
      <c r="AZ306" s="200">
        <v>0.34300000000000003</v>
      </c>
      <c r="BA306" s="200">
        <v>0.40300000000000002</v>
      </c>
      <c r="BB306" s="200">
        <v>0.33200000000000002</v>
      </c>
      <c r="BC306" s="84">
        <v>211</v>
      </c>
      <c r="BD306" s="84">
        <v>59</v>
      </c>
      <c r="BE306" s="84" t="s">
        <v>2708</v>
      </c>
      <c r="BF306" s="84">
        <v>593428</v>
      </c>
      <c r="BG306" s="84" t="s">
        <v>2906</v>
      </c>
      <c r="BH306" s="84" t="s">
        <v>4190</v>
      </c>
      <c r="BI306" s="84" t="s">
        <v>4191</v>
      </c>
      <c r="BJ306" s="84" t="s">
        <v>1092</v>
      </c>
      <c r="BK306" s="84" t="s">
        <v>5107</v>
      </c>
    </row>
    <row r="307" spans="1:63" s="84" customFormat="1" x14ac:dyDescent="0.3">
      <c r="A307" s="84" t="s">
        <v>345</v>
      </c>
      <c r="B307" s="84" t="s">
        <v>344</v>
      </c>
      <c r="C307" s="84" t="s">
        <v>1065</v>
      </c>
      <c r="D307" s="84">
        <v>2018</v>
      </c>
      <c r="E307" s="84">
        <v>32</v>
      </c>
      <c r="F307" s="195" t="s">
        <v>1384</v>
      </c>
      <c r="G307" s="84" t="s">
        <v>1373</v>
      </c>
      <c r="H307" s="84" t="s">
        <v>257</v>
      </c>
      <c r="K307" s="84">
        <v>0.81</v>
      </c>
      <c r="L307" s="84">
        <v>0.33400000000000002</v>
      </c>
      <c r="M307" s="84">
        <v>56</v>
      </c>
      <c r="N307" s="84" t="s">
        <v>1064</v>
      </c>
      <c r="O307" s="84">
        <v>117</v>
      </c>
      <c r="P307" s="84">
        <v>455</v>
      </c>
      <c r="Q307" s="84">
        <v>408</v>
      </c>
      <c r="R307" s="84">
        <v>63</v>
      </c>
      <c r="S307" s="84">
        <v>106</v>
      </c>
      <c r="T307" s="84">
        <v>20</v>
      </c>
      <c r="U307" s="84">
        <v>3</v>
      </c>
      <c r="V307" s="84">
        <v>18</v>
      </c>
      <c r="W307" s="84">
        <v>52</v>
      </c>
      <c r="X307" s="84">
        <v>5</v>
      </c>
      <c r="Y307" s="84">
        <v>2</v>
      </c>
      <c r="Z307" s="84">
        <v>40</v>
      </c>
      <c r="AA307" s="84">
        <v>72</v>
      </c>
      <c r="AB307" s="84">
        <v>2</v>
      </c>
      <c r="AC307" s="84">
        <v>3</v>
      </c>
      <c r="AD307" s="84">
        <v>1</v>
      </c>
      <c r="AE307" s="84">
        <v>4</v>
      </c>
      <c r="AF307" s="84">
        <v>7</v>
      </c>
      <c r="AG307" s="200">
        <v>0.26200000000000001</v>
      </c>
      <c r="AH307" s="200">
        <v>0.32600000000000001</v>
      </c>
      <c r="AI307" s="200">
        <v>0.45800000000000002</v>
      </c>
      <c r="AJ307" s="84">
        <v>0.33900000000000002</v>
      </c>
      <c r="AK307" s="84">
        <v>154</v>
      </c>
      <c r="AL307" s="84">
        <v>51</v>
      </c>
      <c r="AM307" s="84">
        <v>56</v>
      </c>
      <c r="AN307" s="198">
        <v>17</v>
      </c>
      <c r="AO307" s="198">
        <v>19</v>
      </c>
      <c r="AP307" s="84">
        <v>19</v>
      </c>
      <c r="AQ307" s="84">
        <v>7</v>
      </c>
      <c r="AR307" s="84">
        <v>54</v>
      </c>
      <c r="AS307" s="84">
        <v>5</v>
      </c>
      <c r="AT307" s="84" t="s">
        <v>1064</v>
      </c>
      <c r="AU307" s="84">
        <v>-0.06</v>
      </c>
      <c r="AV307" s="84">
        <v>-48</v>
      </c>
      <c r="AW307" s="84" t="s">
        <v>1086</v>
      </c>
      <c r="AX307" s="84">
        <v>507</v>
      </c>
      <c r="AY307" s="200">
        <v>0.29699999999999999</v>
      </c>
      <c r="AZ307" s="200">
        <v>0.38500000000000001</v>
      </c>
      <c r="BA307" s="200">
        <v>0.54800000000000004</v>
      </c>
      <c r="BB307" s="200">
        <v>0.39800000000000002</v>
      </c>
      <c r="BC307" s="84">
        <v>202</v>
      </c>
      <c r="BD307" s="84">
        <v>99</v>
      </c>
      <c r="BE307" s="84" t="s">
        <v>1094</v>
      </c>
      <c r="BF307" s="84">
        <v>446359</v>
      </c>
      <c r="BG307" s="84" t="s">
        <v>803</v>
      </c>
      <c r="BH307" s="84" t="s">
        <v>3168</v>
      </c>
      <c r="BI307" s="84" t="s">
        <v>4796</v>
      </c>
      <c r="BJ307" s="84" t="s">
        <v>1088</v>
      </c>
      <c r="BK307" s="84" t="s">
        <v>7242</v>
      </c>
    </row>
    <row r="308" spans="1:63" s="84" customFormat="1" x14ac:dyDescent="0.3">
      <c r="A308" s="84" t="s">
        <v>414</v>
      </c>
      <c r="B308" s="84" t="s">
        <v>413</v>
      </c>
      <c r="C308" s="84" t="s">
        <v>1065</v>
      </c>
      <c r="D308" s="84">
        <v>2018</v>
      </c>
      <c r="E308" s="84">
        <v>29</v>
      </c>
      <c r="F308" s="195" t="s">
        <v>1375</v>
      </c>
      <c r="G308" s="84" t="s">
        <v>1373</v>
      </c>
      <c r="H308" s="84" t="s">
        <v>257</v>
      </c>
      <c r="K308" s="84">
        <v>0.87</v>
      </c>
      <c r="L308" s="84">
        <v>0.33400000000000002</v>
      </c>
      <c r="M308" s="84">
        <v>56</v>
      </c>
      <c r="N308" s="84" t="s">
        <v>1064</v>
      </c>
      <c r="O308" s="84">
        <v>148</v>
      </c>
      <c r="P308" s="84">
        <v>592</v>
      </c>
      <c r="Q308" s="84">
        <v>548</v>
      </c>
      <c r="R308" s="84">
        <v>76</v>
      </c>
      <c r="S308" s="84">
        <v>152</v>
      </c>
      <c r="T308" s="84">
        <v>33</v>
      </c>
      <c r="U308" s="84">
        <v>4</v>
      </c>
      <c r="V308" s="84">
        <v>13</v>
      </c>
      <c r="W308" s="84">
        <v>68</v>
      </c>
      <c r="X308" s="84">
        <v>21</v>
      </c>
      <c r="Y308" s="84">
        <v>8</v>
      </c>
      <c r="Z308" s="84">
        <v>32</v>
      </c>
      <c r="AA308" s="84">
        <v>81</v>
      </c>
      <c r="AB308" s="84">
        <v>1</v>
      </c>
      <c r="AC308" s="84">
        <v>3</v>
      </c>
      <c r="AD308" s="84">
        <v>3</v>
      </c>
      <c r="AE308" s="84">
        <v>6</v>
      </c>
      <c r="AF308" s="84">
        <v>16</v>
      </c>
      <c r="AG308" s="200">
        <v>0.27800000000000002</v>
      </c>
      <c r="AH308" s="200">
        <v>0.317</v>
      </c>
      <c r="AI308" s="200">
        <v>0.42199999999999999</v>
      </c>
      <c r="AJ308" s="84">
        <v>0.32100000000000001</v>
      </c>
      <c r="AK308" s="84">
        <v>190</v>
      </c>
      <c r="AL308" s="84">
        <v>50</v>
      </c>
      <c r="AM308" s="84">
        <v>57</v>
      </c>
      <c r="AN308" s="198">
        <v>27</v>
      </c>
      <c r="AO308" s="198">
        <v>30</v>
      </c>
      <c r="AP308" s="84">
        <v>14</v>
      </c>
      <c r="AQ308" s="84">
        <v>8</v>
      </c>
      <c r="AR308" s="84">
        <v>48</v>
      </c>
      <c r="AS308" s="84">
        <v>6</v>
      </c>
      <c r="AT308" s="84" t="s">
        <v>1064</v>
      </c>
      <c r="AU308" s="84">
        <v>-0.03</v>
      </c>
      <c r="AV308" s="84">
        <v>-25</v>
      </c>
      <c r="AW308" s="84" t="s">
        <v>1086</v>
      </c>
      <c r="AX308" s="84">
        <v>689</v>
      </c>
      <c r="AY308" s="200">
        <v>0.29699999999999999</v>
      </c>
      <c r="AZ308" s="200">
        <v>0.33700000000000002</v>
      </c>
      <c r="BA308" s="200">
        <v>0.47099999999999997</v>
      </c>
      <c r="BB308" s="200">
        <v>0.34799999999999998</v>
      </c>
      <c r="BC308" s="84">
        <v>240</v>
      </c>
      <c r="BD308" s="84">
        <v>74</v>
      </c>
      <c r="BE308" s="84" t="s">
        <v>1376</v>
      </c>
      <c r="BF308" s="84">
        <v>462101</v>
      </c>
      <c r="BG308" s="84" t="s">
        <v>801</v>
      </c>
      <c r="BH308" s="84" t="s">
        <v>1098</v>
      </c>
      <c r="BI308" s="84" t="s">
        <v>4190</v>
      </c>
      <c r="BJ308" s="84" t="s">
        <v>2696</v>
      </c>
      <c r="BK308" s="84" t="s">
        <v>7243</v>
      </c>
    </row>
    <row r="309" spans="1:63" s="84" customFormat="1" x14ac:dyDescent="0.3">
      <c r="A309" s="84" t="s">
        <v>912</v>
      </c>
      <c r="B309" s="84" t="s">
        <v>913</v>
      </c>
      <c r="C309" s="84" t="s">
        <v>1065</v>
      </c>
      <c r="D309" s="84">
        <v>2018</v>
      </c>
      <c r="E309" s="84">
        <v>28</v>
      </c>
      <c r="F309" s="195" t="s">
        <v>1397</v>
      </c>
      <c r="G309" s="84" t="s">
        <v>1373</v>
      </c>
      <c r="H309" s="84" t="s">
        <v>257</v>
      </c>
      <c r="K309" s="84">
        <v>0.86</v>
      </c>
      <c r="L309" s="84">
        <v>0.33400000000000002</v>
      </c>
      <c r="M309" s="84">
        <v>56</v>
      </c>
      <c r="N309" s="84" t="s">
        <v>1064</v>
      </c>
      <c r="O309" s="84">
        <v>130</v>
      </c>
      <c r="P309" s="84">
        <v>569</v>
      </c>
      <c r="Q309" s="84">
        <v>536</v>
      </c>
      <c r="R309" s="84">
        <v>74</v>
      </c>
      <c r="S309" s="84">
        <v>152</v>
      </c>
      <c r="T309" s="84">
        <v>28</v>
      </c>
      <c r="U309" s="84">
        <v>4</v>
      </c>
      <c r="V309" s="84">
        <v>12</v>
      </c>
      <c r="W309" s="84">
        <v>50</v>
      </c>
      <c r="X309" s="84">
        <v>22</v>
      </c>
      <c r="Y309" s="84">
        <v>7</v>
      </c>
      <c r="Z309" s="84">
        <v>22</v>
      </c>
      <c r="AA309" s="84">
        <v>85</v>
      </c>
      <c r="AB309" s="84">
        <v>2</v>
      </c>
      <c r="AC309" s="84">
        <v>7</v>
      </c>
      <c r="AD309" s="84">
        <v>2</v>
      </c>
      <c r="AE309" s="84">
        <v>2</v>
      </c>
      <c r="AF309" s="84">
        <v>11</v>
      </c>
      <c r="AG309" s="200">
        <v>0.28299999999999997</v>
      </c>
      <c r="AH309" s="200">
        <v>0.31900000000000001</v>
      </c>
      <c r="AI309" s="200">
        <v>0.41899999999999998</v>
      </c>
      <c r="AJ309" s="84">
        <v>0.32200000000000001</v>
      </c>
      <c r="AK309" s="84">
        <v>183</v>
      </c>
      <c r="AL309" s="84">
        <v>49</v>
      </c>
      <c r="AM309" s="84">
        <v>56</v>
      </c>
      <c r="AN309" s="198">
        <v>26</v>
      </c>
      <c r="AO309" s="198">
        <v>29</v>
      </c>
      <c r="AP309" s="84">
        <v>14</v>
      </c>
      <c r="AQ309" s="84">
        <v>9</v>
      </c>
      <c r="AR309" s="84">
        <v>55</v>
      </c>
      <c r="AS309" s="84">
        <v>7</v>
      </c>
      <c r="AT309" s="84" t="s">
        <v>1064</v>
      </c>
      <c r="AU309" s="84">
        <v>-0.02</v>
      </c>
      <c r="AV309" s="84">
        <v>-12</v>
      </c>
      <c r="AW309" s="84" t="s">
        <v>1065</v>
      </c>
      <c r="AX309" s="84">
        <v>565</v>
      </c>
      <c r="AY309" s="200">
        <v>0.3</v>
      </c>
      <c r="AZ309" s="200">
        <v>0.34899999999999998</v>
      </c>
      <c r="BA309" s="200">
        <v>0.42699999999999999</v>
      </c>
      <c r="BB309" s="200">
        <v>0.34200000000000003</v>
      </c>
      <c r="BC309" s="84">
        <v>193</v>
      </c>
      <c r="BD309" s="84">
        <v>61</v>
      </c>
      <c r="BE309" s="84" t="s">
        <v>1112</v>
      </c>
      <c r="BF309" s="84">
        <v>516416</v>
      </c>
      <c r="BG309" s="84" t="s">
        <v>801</v>
      </c>
      <c r="BH309" s="84" t="s">
        <v>1098</v>
      </c>
      <c r="BI309" s="84" t="s">
        <v>1092</v>
      </c>
      <c r="BJ309" s="84" t="s">
        <v>4862</v>
      </c>
      <c r="BK309" s="84" t="s">
        <v>7244</v>
      </c>
    </row>
    <row r="310" spans="1:63" s="84" customFormat="1" x14ac:dyDescent="0.3">
      <c r="A310" s="84" t="s">
        <v>121</v>
      </c>
      <c r="B310" s="84" t="s">
        <v>878</v>
      </c>
      <c r="C310" s="84" t="s">
        <v>1061</v>
      </c>
      <c r="D310" s="84">
        <v>2018</v>
      </c>
      <c r="E310" s="84">
        <v>29</v>
      </c>
      <c r="F310" s="195" t="s">
        <v>1554</v>
      </c>
      <c r="G310" s="84" t="s">
        <v>1373</v>
      </c>
      <c r="H310" s="84" t="s">
        <v>257</v>
      </c>
      <c r="I310" s="84" t="s">
        <v>265</v>
      </c>
      <c r="J310" s="84" t="s">
        <v>253</v>
      </c>
      <c r="K310" s="84">
        <v>0.83</v>
      </c>
      <c r="L310" s="84">
        <v>0.35299999999999998</v>
      </c>
      <c r="M310" s="84">
        <v>69</v>
      </c>
      <c r="N310" s="84" t="s">
        <v>1064</v>
      </c>
      <c r="O310" s="84">
        <v>142</v>
      </c>
      <c r="P310" s="84">
        <v>498</v>
      </c>
      <c r="Q310" s="84">
        <v>459</v>
      </c>
      <c r="R310" s="84">
        <v>59</v>
      </c>
      <c r="S310" s="84">
        <v>121</v>
      </c>
      <c r="T310" s="84">
        <v>28</v>
      </c>
      <c r="U310" s="84">
        <v>1</v>
      </c>
      <c r="V310" s="84">
        <v>18</v>
      </c>
      <c r="W310" s="84">
        <v>63</v>
      </c>
      <c r="X310" s="84">
        <v>8</v>
      </c>
      <c r="Y310" s="84">
        <v>4</v>
      </c>
      <c r="Z310" s="84">
        <v>28</v>
      </c>
      <c r="AA310" s="84">
        <v>101</v>
      </c>
      <c r="AB310" s="84">
        <v>2</v>
      </c>
      <c r="AC310" s="84">
        <v>5</v>
      </c>
      <c r="AD310" s="84">
        <v>4</v>
      </c>
      <c r="AE310" s="84">
        <v>2</v>
      </c>
      <c r="AF310" s="84">
        <v>12</v>
      </c>
      <c r="AG310" s="200">
        <v>0.26400000000000001</v>
      </c>
      <c r="AH310" s="200">
        <v>0.309</v>
      </c>
      <c r="AI310" s="200">
        <v>0.45</v>
      </c>
      <c r="AJ310" s="84">
        <v>0.32600000000000001</v>
      </c>
      <c r="AK310" s="84">
        <v>162</v>
      </c>
      <c r="AL310" s="84">
        <v>47</v>
      </c>
      <c r="AM310" s="84">
        <v>44</v>
      </c>
      <c r="AN310" s="198">
        <v>20</v>
      </c>
      <c r="AO310" s="198">
        <v>20</v>
      </c>
      <c r="AP310" s="84">
        <v>-2</v>
      </c>
      <c r="AQ310" s="84">
        <v>10</v>
      </c>
      <c r="AR310" s="84">
        <v>124</v>
      </c>
      <c r="AS310" s="84">
        <v>8</v>
      </c>
      <c r="AT310" s="84" t="s">
        <v>1064</v>
      </c>
      <c r="AU310" s="84">
        <v>-0.06</v>
      </c>
      <c r="AV310" s="84">
        <v>-44</v>
      </c>
      <c r="AW310" s="84" t="s">
        <v>1086</v>
      </c>
      <c r="AX310" s="84">
        <v>515</v>
      </c>
      <c r="AY310" s="200">
        <v>0.30299999999999999</v>
      </c>
      <c r="AZ310" s="200">
        <v>0.377</v>
      </c>
      <c r="BA310" s="200">
        <v>0.53</v>
      </c>
      <c r="BB310" s="200">
        <v>0.38800000000000001</v>
      </c>
      <c r="BC310" s="84">
        <v>200</v>
      </c>
      <c r="BD310" s="84">
        <v>91</v>
      </c>
      <c r="BE310" s="84" t="s">
        <v>1556</v>
      </c>
      <c r="BF310" s="84">
        <v>503556</v>
      </c>
      <c r="BG310" s="84" t="s">
        <v>809</v>
      </c>
      <c r="BH310" s="84" t="s">
        <v>2630</v>
      </c>
      <c r="BI310" s="84" t="s">
        <v>3105</v>
      </c>
      <c r="BJ310" s="84" t="s">
        <v>1118</v>
      </c>
      <c r="BK310" s="84" t="s">
        <v>6980</v>
      </c>
    </row>
    <row r="311" spans="1:63" s="84" customFormat="1" x14ac:dyDescent="0.3">
      <c r="A311" s="84" t="s">
        <v>885</v>
      </c>
      <c r="B311" s="84" t="s">
        <v>886</v>
      </c>
      <c r="C311" s="84" t="s">
        <v>1103</v>
      </c>
      <c r="D311" s="84">
        <v>2018</v>
      </c>
      <c r="E311" s="84">
        <v>28</v>
      </c>
      <c r="F311" s="195" t="s">
        <v>1383</v>
      </c>
      <c r="G311" s="84" t="s">
        <v>1373</v>
      </c>
      <c r="H311" s="84" t="s">
        <v>257</v>
      </c>
      <c r="K311" s="84">
        <v>0.85</v>
      </c>
      <c r="L311" s="84">
        <v>0.33400000000000002</v>
      </c>
      <c r="M311" s="84">
        <v>56</v>
      </c>
      <c r="N311" s="84" t="s">
        <v>1064</v>
      </c>
      <c r="O311" s="84">
        <v>140</v>
      </c>
      <c r="P311" s="84">
        <v>536</v>
      </c>
      <c r="Q311" s="84">
        <v>504</v>
      </c>
      <c r="R311" s="84">
        <v>62</v>
      </c>
      <c r="S311" s="84">
        <v>137</v>
      </c>
      <c r="T311" s="84">
        <v>27</v>
      </c>
      <c r="U311" s="84">
        <v>1</v>
      </c>
      <c r="V311" s="84">
        <v>18</v>
      </c>
      <c r="W311" s="84">
        <v>66</v>
      </c>
      <c r="X311" s="84">
        <v>5</v>
      </c>
      <c r="Y311" s="84">
        <v>2</v>
      </c>
      <c r="Z311" s="84">
        <v>20</v>
      </c>
      <c r="AA311" s="84">
        <v>74</v>
      </c>
      <c r="AB311" s="84">
        <v>1</v>
      </c>
      <c r="AC311" s="84">
        <v>5</v>
      </c>
      <c r="AD311" s="84">
        <v>2</v>
      </c>
      <c r="AE311" s="84">
        <v>5</v>
      </c>
      <c r="AF311" s="84">
        <v>7</v>
      </c>
      <c r="AG311" s="200">
        <v>0.27200000000000002</v>
      </c>
      <c r="AH311" s="200">
        <v>0.30199999999999999</v>
      </c>
      <c r="AI311" s="200">
        <v>0.439</v>
      </c>
      <c r="AJ311" s="84">
        <v>0.318</v>
      </c>
      <c r="AK311" s="84">
        <v>171</v>
      </c>
      <c r="AL311" s="84">
        <v>45</v>
      </c>
      <c r="AM311" s="84">
        <v>51</v>
      </c>
      <c r="AN311" s="198">
        <v>21</v>
      </c>
      <c r="AO311" s="198">
        <v>23</v>
      </c>
      <c r="AP311" s="84">
        <v>11</v>
      </c>
      <c r="AQ311" s="84">
        <v>11</v>
      </c>
      <c r="AR311" s="84">
        <v>69</v>
      </c>
      <c r="AS311" s="84">
        <v>9</v>
      </c>
      <c r="AT311" s="84" t="s">
        <v>1064</v>
      </c>
      <c r="AU311" s="84">
        <v>-0.02</v>
      </c>
      <c r="AV311" s="84">
        <v>-15</v>
      </c>
      <c r="AW311" s="84" t="s">
        <v>1065</v>
      </c>
      <c r="AX311" s="84">
        <v>569</v>
      </c>
      <c r="AY311" s="200">
        <v>0.28699999999999998</v>
      </c>
      <c r="AZ311" s="200">
        <v>0.318</v>
      </c>
      <c r="BA311" s="200">
        <v>0.47799999999999998</v>
      </c>
      <c r="BB311" s="200">
        <v>0.34</v>
      </c>
      <c r="BC311" s="84">
        <v>193</v>
      </c>
      <c r="BD311" s="84">
        <v>60</v>
      </c>
      <c r="BE311" s="84" t="s">
        <v>1121</v>
      </c>
      <c r="BF311" s="84">
        <v>544369</v>
      </c>
      <c r="BG311" s="84" t="s">
        <v>702</v>
      </c>
      <c r="BH311" s="84" t="s">
        <v>1069</v>
      </c>
      <c r="BI311" s="84" t="s">
        <v>3168</v>
      </c>
      <c r="BJ311" s="84" t="s">
        <v>4801</v>
      </c>
      <c r="BK311" s="84" t="s">
        <v>7244</v>
      </c>
    </row>
    <row r="312" spans="1:63" s="84" customFormat="1" x14ac:dyDescent="0.3">
      <c r="A312" s="84" t="s">
        <v>3016</v>
      </c>
      <c r="B312" s="84" t="s">
        <v>3017</v>
      </c>
      <c r="C312" s="84" t="s">
        <v>1061</v>
      </c>
      <c r="D312" s="84">
        <v>2018</v>
      </c>
      <c r="E312" s="84">
        <v>30</v>
      </c>
      <c r="F312" s="195" t="s">
        <v>1386</v>
      </c>
      <c r="G312" s="84" t="s">
        <v>1373</v>
      </c>
      <c r="H312" s="84" t="s">
        <v>257</v>
      </c>
      <c r="I312" s="84" t="s">
        <v>265</v>
      </c>
      <c r="J312" s="84" t="s">
        <v>253</v>
      </c>
      <c r="K312" s="84">
        <v>0.83</v>
      </c>
      <c r="L312" s="84">
        <v>0.33400000000000002</v>
      </c>
      <c r="M312" s="84">
        <v>56</v>
      </c>
      <c r="N312" s="84" t="s">
        <v>1064</v>
      </c>
      <c r="O312" s="84">
        <v>126</v>
      </c>
      <c r="P312" s="84">
        <v>470</v>
      </c>
      <c r="Q312" s="84">
        <v>433</v>
      </c>
      <c r="R312" s="84">
        <v>53</v>
      </c>
      <c r="S312" s="84">
        <v>114</v>
      </c>
      <c r="T312" s="84">
        <v>24</v>
      </c>
      <c r="U312" s="84">
        <v>1</v>
      </c>
      <c r="V312" s="84">
        <v>16</v>
      </c>
      <c r="W312" s="84">
        <v>61</v>
      </c>
      <c r="X312" s="84">
        <v>3</v>
      </c>
      <c r="Y312" s="84">
        <v>1</v>
      </c>
      <c r="Z312" s="84">
        <v>28</v>
      </c>
      <c r="AA312" s="84">
        <v>62</v>
      </c>
      <c r="AB312" s="84">
        <v>2</v>
      </c>
      <c r="AC312" s="84">
        <v>5</v>
      </c>
      <c r="AD312" s="84">
        <v>1</v>
      </c>
      <c r="AE312" s="84">
        <v>3</v>
      </c>
      <c r="AF312" s="84">
        <v>13</v>
      </c>
      <c r="AG312" s="200">
        <v>0.26500000000000001</v>
      </c>
      <c r="AH312" s="200">
        <v>0.313</v>
      </c>
      <c r="AI312" s="200">
        <v>0.435</v>
      </c>
      <c r="AJ312" s="84">
        <v>0.32400000000000001</v>
      </c>
      <c r="AK312" s="84">
        <v>152</v>
      </c>
      <c r="AL312" s="84">
        <v>45</v>
      </c>
      <c r="AM312" s="84">
        <v>49</v>
      </c>
      <c r="AN312" s="198">
        <v>17</v>
      </c>
      <c r="AO312" s="198">
        <v>18</v>
      </c>
      <c r="AP312" s="84">
        <v>13</v>
      </c>
      <c r="AQ312" s="84">
        <v>14</v>
      </c>
      <c r="AR312" s="84">
        <v>79</v>
      </c>
      <c r="AS312" s="84">
        <v>10</v>
      </c>
      <c r="AT312" s="84" t="s">
        <v>1064</v>
      </c>
      <c r="AU312" s="84">
        <v>0</v>
      </c>
      <c r="AV312" s="84">
        <v>0</v>
      </c>
      <c r="AW312" s="84" t="s">
        <v>1065</v>
      </c>
      <c r="AX312" s="84">
        <v>512</v>
      </c>
      <c r="AY312" s="200">
        <v>0.255</v>
      </c>
      <c r="AZ312" s="200">
        <v>0.314</v>
      </c>
      <c r="BA312" s="200">
        <v>0.41599999999999998</v>
      </c>
      <c r="BB312" s="200">
        <v>0.31900000000000001</v>
      </c>
      <c r="BC312" s="84">
        <v>164</v>
      </c>
      <c r="BD312" s="84">
        <v>45</v>
      </c>
      <c r="BE312" s="84" t="s">
        <v>3166</v>
      </c>
      <c r="BF312" s="84">
        <v>500208</v>
      </c>
      <c r="BG312" s="84" t="s">
        <v>702</v>
      </c>
      <c r="BH312" s="84" t="s">
        <v>1088</v>
      </c>
      <c r="BI312" s="84" t="s">
        <v>1118</v>
      </c>
      <c r="BJ312" s="84" t="s">
        <v>1091</v>
      </c>
      <c r="BK312" s="84" t="s">
        <v>7245</v>
      </c>
    </row>
    <row r="313" spans="1:63" s="84" customFormat="1" x14ac:dyDescent="0.3">
      <c r="A313" s="84" t="s">
        <v>315</v>
      </c>
      <c r="B313" s="84" t="s">
        <v>284</v>
      </c>
      <c r="C313" s="84" t="s">
        <v>1061</v>
      </c>
      <c r="D313" s="84">
        <v>2018</v>
      </c>
      <c r="E313" s="84">
        <v>24</v>
      </c>
      <c r="F313" s="195" t="s">
        <v>1400</v>
      </c>
      <c r="G313" s="84" t="s">
        <v>1373</v>
      </c>
      <c r="H313" s="84" t="s">
        <v>257</v>
      </c>
      <c r="K313" s="84">
        <v>0.76</v>
      </c>
      <c r="L313" s="84">
        <v>0.33400000000000002</v>
      </c>
      <c r="M313" s="84">
        <v>56</v>
      </c>
      <c r="N313" s="84" t="s">
        <v>1064</v>
      </c>
      <c r="O313" s="84">
        <v>133</v>
      </c>
      <c r="P313" s="84">
        <v>496</v>
      </c>
      <c r="Q313" s="84">
        <v>443</v>
      </c>
      <c r="R313" s="84">
        <v>52</v>
      </c>
      <c r="S313" s="84">
        <v>114</v>
      </c>
      <c r="T313" s="84">
        <v>30</v>
      </c>
      <c r="U313" s="84">
        <v>4</v>
      </c>
      <c r="V313" s="84">
        <v>10</v>
      </c>
      <c r="W313" s="84">
        <v>58</v>
      </c>
      <c r="X313" s="84">
        <v>12</v>
      </c>
      <c r="Y313" s="84">
        <v>4</v>
      </c>
      <c r="Z313" s="84">
        <v>40</v>
      </c>
      <c r="AA313" s="84">
        <v>77</v>
      </c>
      <c r="AB313" s="84">
        <v>1</v>
      </c>
      <c r="AC313" s="84">
        <v>3</v>
      </c>
      <c r="AD313" s="84">
        <v>4</v>
      </c>
      <c r="AE313" s="84">
        <v>5</v>
      </c>
      <c r="AF313" s="84">
        <v>7</v>
      </c>
      <c r="AG313" s="200">
        <v>0.25900000000000001</v>
      </c>
      <c r="AH313" s="200">
        <v>0.318</v>
      </c>
      <c r="AI313" s="200">
        <v>0.41499999999999998</v>
      </c>
      <c r="AJ313" s="84">
        <v>0.31900000000000001</v>
      </c>
      <c r="AK313" s="84">
        <v>158</v>
      </c>
      <c r="AL313" s="84">
        <v>44</v>
      </c>
      <c r="AM313" s="84">
        <v>48</v>
      </c>
      <c r="AN313" s="198">
        <v>17</v>
      </c>
      <c r="AO313" s="198">
        <v>18</v>
      </c>
      <c r="AP313" s="84">
        <v>11</v>
      </c>
      <c r="AQ313" s="84">
        <v>15</v>
      </c>
      <c r="AR313" s="84">
        <v>84</v>
      </c>
      <c r="AS313" s="84">
        <v>11</v>
      </c>
      <c r="AT313" s="84" t="s">
        <v>1064</v>
      </c>
      <c r="AU313" s="84">
        <v>0.01</v>
      </c>
      <c r="AV313" s="84">
        <v>1</v>
      </c>
      <c r="AW313" s="84" t="s">
        <v>1065</v>
      </c>
      <c r="AX313" s="84">
        <v>544</v>
      </c>
      <c r="AY313" s="200">
        <v>0.25600000000000001</v>
      </c>
      <c r="AZ313" s="200">
        <v>0.313</v>
      </c>
      <c r="BA313" s="200">
        <v>0.41</v>
      </c>
      <c r="BB313" s="200">
        <v>0.311</v>
      </c>
      <c r="BC313" s="84">
        <v>169</v>
      </c>
      <c r="BD313" s="84">
        <v>42</v>
      </c>
      <c r="BE313" s="84" t="s">
        <v>3200</v>
      </c>
      <c r="BF313" s="84">
        <v>593871</v>
      </c>
      <c r="BG313" s="84" t="s">
        <v>2906</v>
      </c>
      <c r="BH313" s="84" t="s">
        <v>5064</v>
      </c>
      <c r="BI313" s="84" t="s">
        <v>4191</v>
      </c>
      <c r="BJ313" s="84" t="s">
        <v>2691</v>
      </c>
      <c r="BK313" s="84" t="s">
        <v>7246</v>
      </c>
    </row>
    <row r="314" spans="1:63" s="84" customFormat="1" x14ac:dyDescent="0.3">
      <c r="A314" s="84" t="s">
        <v>915</v>
      </c>
      <c r="B314" s="84" t="s">
        <v>916</v>
      </c>
      <c r="C314" s="84" t="s">
        <v>1065</v>
      </c>
      <c r="D314" s="84">
        <v>2018</v>
      </c>
      <c r="E314" s="84">
        <v>28</v>
      </c>
      <c r="F314" s="195" t="s">
        <v>1384</v>
      </c>
      <c r="G314" s="84" t="s">
        <v>1373</v>
      </c>
      <c r="H314" s="84" t="s">
        <v>257</v>
      </c>
      <c r="K314" s="84">
        <v>0.85</v>
      </c>
      <c r="L314" s="84">
        <v>0.33400000000000002</v>
      </c>
      <c r="M314" s="84">
        <v>56</v>
      </c>
      <c r="N314" s="84" t="s">
        <v>1064</v>
      </c>
      <c r="O314" s="84">
        <v>146</v>
      </c>
      <c r="P314" s="84">
        <v>555</v>
      </c>
      <c r="Q314" s="84">
        <v>517</v>
      </c>
      <c r="R314" s="84">
        <v>63</v>
      </c>
      <c r="S314" s="84">
        <v>142</v>
      </c>
      <c r="T314" s="84">
        <v>29</v>
      </c>
      <c r="U314" s="84">
        <v>2</v>
      </c>
      <c r="V314" s="84">
        <v>9</v>
      </c>
      <c r="W314" s="84">
        <v>55</v>
      </c>
      <c r="X314" s="84">
        <v>12</v>
      </c>
      <c r="Y314" s="84">
        <v>4</v>
      </c>
      <c r="Z314" s="84">
        <v>29</v>
      </c>
      <c r="AA314" s="84">
        <v>58</v>
      </c>
      <c r="AB314" s="84">
        <v>2</v>
      </c>
      <c r="AC314" s="84">
        <v>4</v>
      </c>
      <c r="AD314" s="84">
        <v>1</v>
      </c>
      <c r="AE314" s="84">
        <v>5</v>
      </c>
      <c r="AF314" s="84">
        <v>18</v>
      </c>
      <c r="AG314" s="200">
        <v>0.27600000000000002</v>
      </c>
      <c r="AH314" s="200">
        <v>0.315</v>
      </c>
      <c r="AI314" s="200">
        <v>0.39500000000000002</v>
      </c>
      <c r="AJ314" s="84">
        <v>0.311</v>
      </c>
      <c r="AK314" s="84">
        <v>173</v>
      </c>
      <c r="AL314" s="84">
        <v>43</v>
      </c>
      <c r="AM314" s="84">
        <v>48</v>
      </c>
      <c r="AN314" s="198">
        <v>19</v>
      </c>
      <c r="AO314" s="198">
        <v>22</v>
      </c>
      <c r="AP314" s="84">
        <v>8</v>
      </c>
      <c r="AQ314" s="84">
        <v>17</v>
      </c>
      <c r="AR314" s="84">
        <v>83</v>
      </c>
      <c r="AS314" s="84">
        <v>12</v>
      </c>
      <c r="AT314" s="84" t="s">
        <v>1064</v>
      </c>
      <c r="AU314" s="84">
        <v>-0.02</v>
      </c>
      <c r="AV314" s="84">
        <v>-15</v>
      </c>
      <c r="AW314" s="84" t="s">
        <v>1065</v>
      </c>
      <c r="AX314" s="84">
        <v>647</v>
      </c>
      <c r="AY314" s="200">
        <v>0.27800000000000002</v>
      </c>
      <c r="AZ314" s="200">
        <v>0.33100000000000002</v>
      </c>
      <c r="BA314" s="200">
        <v>0.42099999999999999</v>
      </c>
      <c r="BB314" s="200">
        <v>0.32900000000000001</v>
      </c>
      <c r="BC314" s="84">
        <v>213</v>
      </c>
      <c r="BD314" s="84">
        <v>58</v>
      </c>
      <c r="BE314" s="84" t="s">
        <v>1102</v>
      </c>
      <c r="BF314" s="84">
        <v>592743</v>
      </c>
      <c r="BG314" s="84" t="s">
        <v>822</v>
      </c>
      <c r="BH314" s="84" t="s">
        <v>1124</v>
      </c>
      <c r="BI314" s="84" t="s">
        <v>1092</v>
      </c>
      <c r="BJ314" s="84" t="s">
        <v>1098</v>
      </c>
      <c r="BK314" s="84" t="s">
        <v>7244</v>
      </c>
    </row>
    <row r="315" spans="1:63" s="84" customFormat="1" x14ac:dyDescent="0.3">
      <c r="A315" s="84" t="s">
        <v>90</v>
      </c>
      <c r="B315" s="84" t="s">
        <v>4585</v>
      </c>
      <c r="C315" s="84" t="s">
        <v>1065</v>
      </c>
      <c r="D315" s="84">
        <v>2018</v>
      </c>
      <c r="E315" s="84">
        <v>27</v>
      </c>
      <c r="F315" s="195" t="s">
        <v>1386</v>
      </c>
      <c r="G315" s="84" t="s">
        <v>1373</v>
      </c>
      <c r="H315" s="84" t="s">
        <v>257</v>
      </c>
      <c r="K315" s="84">
        <v>0.79</v>
      </c>
      <c r="L315" s="84">
        <v>0.29699999999999999</v>
      </c>
      <c r="M315" s="84">
        <v>19</v>
      </c>
      <c r="N315" s="84" t="s">
        <v>1064</v>
      </c>
      <c r="O315" s="84">
        <v>91</v>
      </c>
      <c r="P315" s="84">
        <v>405</v>
      </c>
      <c r="Q315" s="84">
        <v>372</v>
      </c>
      <c r="R315" s="84">
        <v>52</v>
      </c>
      <c r="S315" s="84">
        <v>100</v>
      </c>
      <c r="T315" s="84">
        <v>21</v>
      </c>
      <c r="U315" s="84">
        <v>1</v>
      </c>
      <c r="V315" s="84">
        <v>10</v>
      </c>
      <c r="W315" s="84">
        <v>43</v>
      </c>
      <c r="X315" s="84">
        <v>5</v>
      </c>
      <c r="Y315" s="84">
        <v>2</v>
      </c>
      <c r="Z315" s="84">
        <v>25</v>
      </c>
      <c r="AA315" s="84">
        <v>59</v>
      </c>
      <c r="AB315" s="84">
        <v>3</v>
      </c>
      <c r="AC315" s="84">
        <v>3</v>
      </c>
      <c r="AD315" s="84">
        <v>2</v>
      </c>
      <c r="AE315" s="84">
        <v>3</v>
      </c>
      <c r="AF315" s="84">
        <v>9</v>
      </c>
      <c r="AG315" s="200">
        <v>0.26800000000000002</v>
      </c>
      <c r="AH315" s="200">
        <v>0.318</v>
      </c>
      <c r="AI315" s="200">
        <v>0.41599999999999998</v>
      </c>
      <c r="AJ315" s="84">
        <v>0.32</v>
      </c>
      <c r="AK315" s="84">
        <v>130</v>
      </c>
      <c r="AL315" s="84">
        <v>39</v>
      </c>
      <c r="AM315" s="84">
        <v>46</v>
      </c>
      <c r="AN315" s="198">
        <v>14</v>
      </c>
      <c r="AO315" s="198">
        <v>19</v>
      </c>
      <c r="AP315" s="84">
        <v>9</v>
      </c>
      <c r="AQ315" s="84">
        <v>21</v>
      </c>
      <c r="AR315" s="84">
        <v>100</v>
      </c>
      <c r="AS315" s="84">
        <v>13</v>
      </c>
      <c r="AT315" s="84" t="s">
        <v>1075</v>
      </c>
      <c r="AU315" s="84">
        <v>0.02</v>
      </c>
      <c r="AV315" s="84">
        <v>15</v>
      </c>
      <c r="AW315" s="84" t="s">
        <v>1076</v>
      </c>
      <c r="AX315" s="84">
        <v>301</v>
      </c>
      <c r="AY315" s="200">
        <v>0.25900000000000001</v>
      </c>
      <c r="AZ315" s="200">
        <v>0.28999999999999998</v>
      </c>
      <c r="BA315" s="200">
        <v>0.39200000000000002</v>
      </c>
      <c r="BB315" s="200">
        <v>0.29599999999999999</v>
      </c>
      <c r="BC315" s="84">
        <v>89</v>
      </c>
      <c r="BD315" s="84">
        <v>24</v>
      </c>
      <c r="BE315" s="84" t="s">
        <v>4794</v>
      </c>
      <c r="BF315" s="84">
        <v>649557</v>
      </c>
      <c r="BG315" s="84" t="s">
        <v>824</v>
      </c>
      <c r="BH315" s="84" t="s">
        <v>1118</v>
      </c>
      <c r="BI315" s="84" t="s">
        <v>4190</v>
      </c>
      <c r="BJ315" s="84" t="s">
        <v>3168</v>
      </c>
      <c r="BK315" s="84" t="s">
        <v>6912</v>
      </c>
    </row>
    <row r="316" spans="1:63" s="84" customFormat="1" x14ac:dyDescent="0.3">
      <c r="A316" s="84" t="s">
        <v>2742</v>
      </c>
      <c r="B316" s="84" t="s">
        <v>314</v>
      </c>
      <c r="C316" s="84" t="s">
        <v>1065</v>
      </c>
      <c r="D316" s="84">
        <v>2018</v>
      </c>
      <c r="E316" s="84">
        <v>27</v>
      </c>
      <c r="F316" s="195" t="s">
        <v>1392</v>
      </c>
      <c r="G316" s="84" t="s">
        <v>1373</v>
      </c>
      <c r="H316" s="84" t="s">
        <v>257</v>
      </c>
      <c r="K316" s="84">
        <v>0.84</v>
      </c>
      <c r="L316" s="84">
        <v>0.29699999999999999</v>
      </c>
      <c r="M316" s="84">
        <v>19</v>
      </c>
      <c r="N316" s="84" t="s">
        <v>1064</v>
      </c>
      <c r="O316" s="84">
        <v>118</v>
      </c>
      <c r="P316" s="84">
        <v>431</v>
      </c>
      <c r="Q316" s="84">
        <v>391</v>
      </c>
      <c r="R316" s="84">
        <v>50</v>
      </c>
      <c r="S316" s="84">
        <v>94</v>
      </c>
      <c r="T316" s="84">
        <v>21</v>
      </c>
      <c r="U316" s="84">
        <v>3</v>
      </c>
      <c r="V316" s="84">
        <v>14</v>
      </c>
      <c r="W316" s="84">
        <v>43</v>
      </c>
      <c r="X316" s="84">
        <v>9</v>
      </c>
      <c r="Y316" s="84">
        <v>2</v>
      </c>
      <c r="Z316" s="84">
        <v>36</v>
      </c>
      <c r="AA316" s="84">
        <v>90</v>
      </c>
      <c r="AB316" s="84">
        <v>1</v>
      </c>
      <c r="AC316" s="84">
        <v>1</v>
      </c>
      <c r="AD316" s="84">
        <v>1</v>
      </c>
      <c r="AE316" s="84">
        <v>2</v>
      </c>
      <c r="AF316" s="84">
        <v>9</v>
      </c>
      <c r="AG316" s="200">
        <v>0.24099999999999999</v>
      </c>
      <c r="AH316" s="200">
        <v>0.30599999999999999</v>
      </c>
      <c r="AI316" s="200">
        <v>0.42</v>
      </c>
      <c r="AJ316" s="84">
        <v>0.316</v>
      </c>
      <c r="AK316" s="84">
        <v>136</v>
      </c>
      <c r="AL316" s="84">
        <v>38</v>
      </c>
      <c r="AM316" s="84">
        <v>46</v>
      </c>
      <c r="AN316" s="198">
        <v>13</v>
      </c>
      <c r="AO316" s="198">
        <v>18</v>
      </c>
      <c r="AP316" s="84">
        <v>8</v>
      </c>
      <c r="AQ316" s="84">
        <v>22</v>
      </c>
      <c r="AR316" s="84">
        <v>97</v>
      </c>
      <c r="AS316" s="84">
        <v>14</v>
      </c>
      <c r="AT316" s="84" t="s">
        <v>1075</v>
      </c>
      <c r="AU316" s="84">
        <v>0</v>
      </c>
      <c r="AV316" s="84">
        <v>1</v>
      </c>
      <c r="AW316" s="84" t="s">
        <v>1065</v>
      </c>
      <c r="AX316" s="84">
        <v>386</v>
      </c>
      <c r="AY316" s="200">
        <v>0.249</v>
      </c>
      <c r="AZ316" s="200">
        <v>0.32500000000000001</v>
      </c>
      <c r="BA316" s="200">
        <v>0.39800000000000002</v>
      </c>
      <c r="BB316" s="200">
        <v>0.31900000000000001</v>
      </c>
      <c r="BC316" s="84">
        <v>123</v>
      </c>
      <c r="BD316" s="84">
        <v>37</v>
      </c>
      <c r="BE316" s="84" t="s">
        <v>2743</v>
      </c>
      <c r="BF316" s="84">
        <v>543760</v>
      </c>
      <c r="BG316" s="84" t="s">
        <v>809</v>
      </c>
      <c r="BH316" s="84" t="s">
        <v>4799</v>
      </c>
      <c r="BI316" s="84" t="s">
        <v>5064</v>
      </c>
      <c r="BJ316" s="84" t="s">
        <v>5122</v>
      </c>
      <c r="BK316" s="84" t="s">
        <v>6533</v>
      </c>
    </row>
    <row r="317" spans="1:63" s="84" customFormat="1" x14ac:dyDescent="0.3">
      <c r="A317" s="84" t="s">
        <v>13</v>
      </c>
      <c r="B317" s="84" t="s">
        <v>320</v>
      </c>
      <c r="C317" s="84" t="s">
        <v>1065</v>
      </c>
      <c r="D317" s="84">
        <v>2018</v>
      </c>
      <c r="E317" s="84">
        <v>24</v>
      </c>
      <c r="F317" s="195" t="s">
        <v>1390</v>
      </c>
      <c r="G317" s="84" t="s">
        <v>1373</v>
      </c>
      <c r="H317" s="84" t="s">
        <v>257</v>
      </c>
      <c r="K317" s="84">
        <v>0.84</v>
      </c>
      <c r="L317" s="84">
        <v>0.33400000000000002</v>
      </c>
      <c r="M317" s="84">
        <v>56</v>
      </c>
      <c r="N317" s="84" t="s">
        <v>1064</v>
      </c>
      <c r="O317" s="84">
        <v>137</v>
      </c>
      <c r="P317" s="84">
        <v>523</v>
      </c>
      <c r="Q317" s="84">
        <v>498</v>
      </c>
      <c r="R317" s="84">
        <v>61</v>
      </c>
      <c r="S317" s="84">
        <v>124</v>
      </c>
      <c r="T317" s="84">
        <v>28</v>
      </c>
      <c r="U317" s="84">
        <v>5</v>
      </c>
      <c r="V317" s="84">
        <v>13</v>
      </c>
      <c r="W317" s="84">
        <v>43</v>
      </c>
      <c r="X317" s="84">
        <v>13</v>
      </c>
      <c r="Y317" s="84">
        <v>2</v>
      </c>
      <c r="Z317" s="84">
        <v>18</v>
      </c>
      <c r="AA317" s="84">
        <v>126</v>
      </c>
      <c r="AB317" s="84">
        <v>0</v>
      </c>
      <c r="AC317" s="84">
        <v>2</v>
      </c>
      <c r="AD317" s="84">
        <v>3</v>
      </c>
      <c r="AE317" s="84">
        <v>1</v>
      </c>
      <c r="AF317" s="84">
        <v>14</v>
      </c>
      <c r="AG317" s="200">
        <v>0.248</v>
      </c>
      <c r="AH317" s="200">
        <v>0.27700000000000002</v>
      </c>
      <c r="AI317" s="200">
        <v>0.40400000000000003</v>
      </c>
      <c r="AJ317" s="84">
        <v>0.29299999999999998</v>
      </c>
      <c r="AK317" s="84">
        <v>153</v>
      </c>
      <c r="AL317" s="84">
        <v>33</v>
      </c>
      <c r="AM317" s="84">
        <v>37</v>
      </c>
      <c r="AN317" s="198">
        <v>16</v>
      </c>
      <c r="AO317" s="198">
        <v>17</v>
      </c>
      <c r="AP317" s="84">
        <v>-2</v>
      </c>
      <c r="AQ317" s="84">
        <v>27</v>
      </c>
      <c r="AR317" s="84">
        <v>173</v>
      </c>
      <c r="AS317" s="84">
        <v>15</v>
      </c>
      <c r="AT317" s="84" t="s">
        <v>1064</v>
      </c>
      <c r="AU317" s="84">
        <v>0</v>
      </c>
      <c r="AV317" s="84">
        <v>-3</v>
      </c>
      <c r="AW317" s="84" t="s">
        <v>1065</v>
      </c>
      <c r="AX317" s="84">
        <v>606</v>
      </c>
      <c r="AY317" s="200">
        <v>0.25700000000000001</v>
      </c>
      <c r="AZ317" s="200">
        <v>0.27600000000000002</v>
      </c>
      <c r="BA317" s="200">
        <v>0.40200000000000002</v>
      </c>
      <c r="BB317" s="200">
        <v>0.29199999999999998</v>
      </c>
      <c r="BC317" s="84">
        <v>177</v>
      </c>
      <c r="BD317" s="84">
        <v>36</v>
      </c>
      <c r="BE317" s="84" t="s">
        <v>5108</v>
      </c>
      <c r="BF317" s="84">
        <v>641313</v>
      </c>
      <c r="BG317" s="84" t="s">
        <v>2900</v>
      </c>
      <c r="BH317" s="84" t="s">
        <v>2709</v>
      </c>
      <c r="BI317" s="84" t="s">
        <v>5122</v>
      </c>
      <c r="BJ317" s="84" t="s">
        <v>6303</v>
      </c>
      <c r="BK317" s="84" t="s">
        <v>7246</v>
      </c>
    </row>
    <row r="318" spans="1:63" s="84" customFormat="1" x14ac:dyDescent="0.3">
      <c r="A318" s="84" t="s">
        <v>956</v>
      </c>
      <c r="B318" s="84" t="s">
        <v>15</v>
      </c>
      <c r="C318" s="84" t="s">
        <v>1065</v>
      </c>
      <c r="D318" s="84">
        <v>2018</v>
      </c>
      <c r="E318" s="84">
        <v>28</v>
      </c>
      <c r="F318" s="195" t="s">
        <v>1381</v>
      </c>
      <c r="G318" s="84" t="s">
        <v>1373</v>
      </c>
      <c r="H318" s="84" t="s">
        <v>257</v>
      </c>
      <c r="K318" s="84">
        <v>0.83</v>
      </c>
      <c r="L318" s="84">
        <v>0.33400000000000002</v>
      </c>
      <c r="M318" s="84">
        <v>56</v>
      </c>
      <c r="N318" s="84" t="s">
        <v>1064</v>
      </c>
      <c r="O318" s="84">
        <v>134</v>
      </c>
      <c r="P318" s="84">
        <v>479</v>
      </c>
      <c r="Q318" s="84">
        <v>448</v>
      </c>
      <c r="R318" s="84">
        <v>54</v>
      </c>
      <c r="S318" s="84">
        <v>119</v>
      </c>
      <c r="T318" s="84">
        <v>27</v>
      </c>
      <c r="U318" s="84">
        <v>2</v>
      </c>
      <c r="V318" s="84">
        <v>6</v>
      </c>
      <c r="W318" s="84">
        <v>41</v>
      </c>
      <c r="X318" s="84">
        <v>8</v>
      </c>
      <c r="Y318" s="84">
        <v>5</v>
      </c>
      <c r="Z318" s="84">
        <v>20</v>
      </c>
      <c r="AA318" s="84">
        <v>59</v>
      </c>
      <c r="AB318" s="84">
        <v>1</v>
      </c>
      <c r="AC318" s="84">
        <v>4</v>
      </c>
      <c r="AD318" s="84">
        <v>4</v>
      </c>
      <c r="AE318" s="84">
        <v>2</v>
      </c>
      <c r="AF318" s="84">
        <v>10</v>
      </c>
      <c r="AG318" s="200">
        <v>0.26500000000000001</v>
      </c>
      <c r="AH318" s="200">
        <v>0.3</v>
      </c>
      <c r="AI318" s="200">
        <v>0.374</v>
      </c>
      <c r="AJ318" s="84">
        <v>0.29599999999999999</v>
      </c>
      <c r="AK318" s="84">
        <v>142</v>
      </c>
      <c r="AL318" s="84">
        <v>32</v>
      </c>
      <c r="AM318" s="84">
        <v>36</v>
      </c>
      <c r="AN318" s="198">
        <v>14</v>
      </c>
      <c r="AO318" s="198">
        <v>15</v>
      </c>
      <c r="AP318" s="84">
        <v>-1</v>
      </c>
      <c r="AQ318" s="84">
        <v>29</v>
      </c>
      <c r="AR318" s="84">
        <v>183</v>
      </c>
      <c r="AS318" s="84">
        <v>16</v>
      </c>
      <c r="AT318" s="84" t="s">
        <v>1064</v>
      </c>
      <c r="AU318" s="84">
        <v>0.01</v>
      </c>
      <c r="AV318" s="84">
        <v>3</v>
      </c>
      <c r="AW318" s="84" t="s">
        <v>1065</v>
      </c>
      <c r="AX318" s="84">
        <v>489</v>
      </c>
      <c r="AY318" s="200">
        <v>0.255</v>
      </c>
      <c r="AZ318" s="200">
        <v>0.28799999999999998</v>
      </c>
      <c r="BA318" s="200">
        <v>0.36899999999999999</v>
      </c>
      <c r="BB318" s="200">
        <v>0.28699999999999998</v>
      </c>
      <c r="BC318" s="84">
        <v>140</v>
      </c>
      <c r="BD318" s="84">
        <v>29</v>
      </c>
      <c r="BE318" s="84" t="s">
        <v>1404</v>
      </c>
      <c r="BF318" s="84">
        <v>578428</v>
      </c>
      <c r="BG318" s="84" t="s">
        <v>822</v>
      </c>
      <c r="BH318" s="84" t="s">
        <v>4190</v>
      </c>
      <c r="BI318" s="84" t="s">
        <v>1092</v>
      </c>
      <c r="BJ318" s="84" t="s">
        <v>1098</v>
      </c>
      <c r="BK318" s="84" t="s">
        <v>2810</v>
      </c>
    </row>
    <row r="319" spans="1:63" s="84" customFormat="1" x14ac:dyDescent="0.3">
      <c r="A319" s="84" t="s">
        <v>523</v>
      </c>
      <c r="B319" s="84" t="s">
        <v>320</v>
      </c>
      <c r="C319" s="84" t="s">
        <v>1065</v>
      </c>
      <c r="D319" s="84">
        <v>2018</v>
      </c>
      <c r="E319" s="84">
        <v>28</v>
      </c>
      <c r="F319" s="195" t="s">
        <v>1377</v>
      </c>
      <c r="G319" s="84" t="s">
        <v>1373</v>
      </c>
      <c r="H319" s="84" t="s">
        <v>257</v>
      </c>
      <c r="K319" s="84">
        <v>0.79</v>
      </c>
      <c r="L319" s="84">
        <v>0.33400000000000002</v>
      </c>
      <c r="M319" s="84">
        <v>56</v>
      </c>
      <c r="N319" s="84" t="s">
        <v>1064</v>
      </c>
      <c r="O319" s="84">
        <v>111</v>
      </c>
      <c r="P319" s="84">
        <v>439</v>
      </c>
      <c r="Q319" s="84">
        <v>413</v>
      </c>
      <c r="R319" s="84">
        <v>49</v>
      </c>
      <c r="S319" s="84">
        <v>102</v>
      </c>
      <c r="T319" s="84">
        <v>16</v>
      </c>
      <c r="U319" s="84">
        <v>5</v>
      </c>
      <c r="V319" s="84">
        <v>14</v>
      </c>
      <c r="W319" s="84">
        <v>46</v>
      </c>
      <c r="X319" s="84">
        <v>5</v>
      </c>
      <c r="Y319" s="84">
        <v>3</v>
      </c>
      <c r="Z319" s="84">
        <v>20</v>
      </c>
      <c r="AA319" s="84">
        <v>115</v>
      </c>
      <c r="AB319" s="84">
        <v>0</v>
      </c>
      <c r="AC319" s="84">
        <v>3</v>
      </c>
      <c r="AD319" s="84">
        <v>1</v>
      </c>
      <c r="AE319" s="84">
        <v>2</v>
      </c>
      <c r="AF319" s="84">
        <v>7</v>
      </c>
      <c r="AG319" s="200">
        <v>0.246</v>
      </c>
      <c r="AH319" s="200">
        <v>0.28499999999999998</v>
      </c>
      <c r="AI319" s="200">
        <v>0.40699999999999997</v>
      </c>
      <c r="AJ319" s="84">
        <v>0.29899999999999999</v>
      </c>
      <c r="AK319" s="84">
        <v>132</v>
      </c>
      <c r="AL319" s="84">
        <v>32</v>
      </c>
      <c r="AM319" s="84">
        <v>35</v>
      </c>
      <c r="AN319" s="198">
        <v>13</v>
      </c>
      <c r="AO319" s="198">
        <v>14</v>
      </c>
      <c r="AP319" s="84">
        <v>1</v>
      </c>
      <c r="AQ319" s="84">
        <v>30</v>
      </c>
      <c r="AR319" s="84">
        <v>192</v>
      </c>
      <c r="AS319" s="84">
        <v>17</v>
      </c>
      <c r="AT319" s="84" t="s">
        <v>1064</v>
      </c>
      <c r="AU319" s="84">
        <v>-0.04</v>
      </c>
      <c r="AV319" s="84">
        <v>-27</v>
      </c>
      <c r="AW319" s="84" t="s">
        <v>1086</v>
      </c>
      <c r="AX319" s="84">
        <v>575</v>
      </c>
      <c r="AY319" s="200">
        <v>0.27800000000000002</v>
      </c>
      <c r="AZ319" s="200">
        <v>0.32800000000000001</v>
      </c>
      <c r="BA319" s="200">
        <v>0.45400000000000001</v>
      </c>
      <c r="BB319" s="200">
        <v>0.33900000000000002</v>
      </c>
      <c r="BC319" s="84">
        <v>195</v>
      </c>
      <c r="BD319" s="84">
        <v>60</v>
      </c>
      <c r="BE319" s="84" t="s">
        <v>2710</v>
      </c>
      <c r="BF319" s="84">
        <v>542921</v>
      </c>
      <c r="BG319" s="84" t="s">
        <v>702</v>
      </c>
      <c r="BH319" s="84" t="s">
        <v>1568</v>
      </c>
      <c r="BI319" s="84" t="s">
        <v>3180</v>
      </c>
      <c r="BJ319" s="84" t="s">
        <v>3111</v>
      </c>
      <c r="BK319" s="84" t="s">
        <v>6682</v>
      </c>
    </row>
    <row r="320" spans="1:63" s="84" customFormat="1" x14ac:dyDescent="0.3">
      <c r="A320" s="84" t="s">
        <v>349</v>
      </c>
      <c r="B320" s="84" t="s">
        <v>348</v>
      </c>
      <c r="C320" s="84" t="s">
        <v>1061</v>
      </c>
      <c r="D320" s="84">
        <v>2018</v>
      </c>
      <c r="E320" s="84">
        <v>29</v>
      </c>
      <c r="F320" s="195" t="s">
        <v>1400</v>
      </c>
      <c r="G320" s="84" t="s">
        <v>1373</v>
      </c>
      <c r="H320" s="84" t="s">
        <v>257</v>
      </c>
      <c r="I320" s="84" t="s">
        <v>253</v>
      </c>
      <c r="K320" s="84">
        <v>0.82</v>
      </c>
      <c r="L320" s="84">
        <v>0.35599999999999998</v>
      </c>
      <c r="M320" s="84">
        <v>72</v>
      </c>
      <c r="N320" s="84" t="s">
        <v>1064</v>
      </c>
      <c r="O320" s="84">
        <v>103</v>
      </c>
      <c r="P320" s="84">
        <v>389</v>
      </c>
      <c r="Q320" s="84">
        <v>363</v>
      </c>
      <c r="R320" s="84">
        <v>43</v>
      </c>
      <c r="S320" s="84">
        <v>89</v>
      </c>
      <c r="T320" s="84">
        <v>16</v>
      </c>
      <c r="U320" s="84">
        <v>3</v>
      </c>
      <c r="V320" s="84">
        <v>12</v>
      </c>
      <c r="W320" s="84">
        <v>49</v>
      </c>
      <c r="X320" s="84">
        <v>3</v>
      </c>
      <c r="Y320" s="84">
        <v>2</v>
      </c>
      <c r="Z320" s="84">
        <v>20</v>
      </c>
      <c r="AA320" s="84">
        <v>75</v>
      </c>
      <c r="AB320" s="84">
        <v>2</v>
      </c>
      <c r="AC320" s="84">
        <v>3</v>
      </c>
      <c r="AD320" s="84">
        <v>1</v>
      </c>
      <c r="AE320" s="84">
        <v>3</v>
      </c>
      <c r="AF320" s="84">
        <v>6</v>
      </c>
      <c r="AG320" s="200">
        <v>0.246</v>
      </c>
      <c r="AH320" s="200">
        <v>0.28699999999999998</v>
      </c>
      <c r="AI320" s="200">
        <v>0.40100000000000002</v>
      </c>
      <c r="AJ320" s="84">
        <v>0.29799999999999999</v>
      </c>
      <c r="AK320" s="84">
        <v>116</v>
      </c>
      <c r="AL320" s="84">
        <v>29</v>
      </c>
      <c r="AM320" s="84">
        <v>29</v>
      </c>
      <c r="AN320" s="198">
        <v>11</v>
      </c>
      <c r="AO320" s="198">
        <v>11</v>
      </c>
      <c r="AP320" s="84">
        <v>-6</v>
      </c>
      <c r="AQ320" s="84">
        <v>31</v>
      </c>
      <c r="AR320" s="84">
        <v>234</v>
      </c>
      <c r="AS320" s="84">
        <v>18</v>
      </c>
      <c r="AT320" s="84" t="s">
        <v>1075</v>
      </c>
      <c r="AU320" s="84">
        <v>-0.03</v>
      </c>
      <c r="AV320" s="84">
        <v>-18</v>
      </c>
      <c r="AW320" s="84" t="s">
        <v>1086</v>
      </c>
      <c r="AX320" s="84">
        <v>499</v>
      </c>
      <c r="AY320" s="200">
        <v>0.254</v>
      </c>
      <c r="AZ320" s="200">
        <v>0.309</v>
      </c>
      <c r="BA320" s="200">
        <v>0.44900000000000001</v>
      </c>
      <c r="BB320" s="200">
        <v>0.32600000000000001</v>
      </c>
      <c r="BC320" s="84">
        <v>163</v>
      </c>
      <c r="BD320" s="84">
        <v>47</v>
      </c>
      <c r="BE320" s="84" t="s">
        <v>1520</v>
      </c>
      <c r="BF320" s="84">
        <v>500871</v>
      </c>
      <c r="BG320" s="84" t="s">
        <v>702</v>
      </c>
      <c r="BH320" s="84" t="s">
        <v>3111</v>
      </c>
      <c r="BI320" s="84" t="s">
        <v>6303</v>
      </c>
      <c r="BJ320" s="84" t="s">
        <v>4200</v>
      </c>
      <c r="BK320" s="84" t="s">
        <v>2461</v>
      </c>
    </row>
    <row r="321" spans="1:63" s="84" customFormat="1" x14ac:dyDescent="0.3">
      <c r="A321" s="84" t="s">
        <v>303</v>
      </c>
      <c r="B321" s="84" t="s">
        <v>256</v>
      </c>
      <c r="C321" s="84" t="s">
        <v>1065</v>
      </c>
      <c r="D321" s="84">
        <v>2018</v>
      </c>
      <c r="E321" s="84">
        <v>33</v>
      </c>
      <c r="F321" s="195" t="s">
        <v>1386</v>
      </c>
      <c r="G321" s="84" t="s">
        <v>1373</v>
      </c>
      <c r="H321" s="84" t="s">
        <v>257</v>
      </c>
      <c r="K321" s="84">
        <v>0.81</v>
      </c>
      <c r="L321" s="84">
        <v>0.29699999999999999</v>
      </c>
      <c r="M321" s="84">
        <v>19</v>
      </c>
      <c r="N321" s="84" t="s">
        <v>1064</v>
      </c>
      <c r="O321" s="84">
        <v>81</v>
      </c>
      <c r="P321" s="84">
        <v>341</v>
      </c>
      <c r="Q321" s="84">
        <v>311</v>
      </c>
      <c r="R321" s="84">
        <v>36</v>
      </c>
      <c r="S321" s="84">
        <v>77</v>
      </c>
      <c r="T321" s="84">
        <v>12</v>
      </c>
      <c r="U321" s="84">
        <v>0</v>
      </c>
      <c r="V321" s="84">
        <v>11</v>
      </c>
      <c r="W321" s="84">
        <v>42</v>
      </c>
      <c r="X321" s="84">
        <v>2</v>
      </c>
      <c r="Y321" s="84">
        <v>1</v>
      </c>
      <c r="Z321" s="84">
        <v>24</v>
      </c>
      <c r="AA321" s="84">
        <v>62</v>
      </c>
      <c r="AB321" s="84">
        <v>2</v>
      </c>
      <c r="AC321" s="84">
        <v>3</v>
      </c>
      <c r="AD321" s="84">
        <v>0</v>
      </c>
      <c r="AE321" s="84">
        <v>2</v>
      </c>
      <c r="AF321" s="84">
        <v>10</v>
      </c>
      <c r="AG321" s="200">
        <v>0.247</v>
      </c>
      <c r="AH321" s="200">
        <v>0.30299999999999999</v>
      </c>
      <c r="AI321" s="200">
        <v>0.38900000000000001</v>
      </c>
      <c r="AJ321" s="84">
        <v>0.30399999999999999</v>
      </c>
      <c r="AK321" s="84">
        <v>104</v>
      </c>
      <c r="AL321" s="84">
        <v>29</v>
      </c>
      <c r="AM321" s="84">
        <v>33</v>
      </c>
      <c r="AN321" s="198">
        <v>9</v>
      </c>
      <c r="AO321" s="198">
        <v>12</v>
      </c>
      <c r="AP321" s="84">
        <v>2</v>
      </c>
      <c r="AQ321" s="84">
        <v>33</v>
      </c>
      <c r="AR321" s="84">
        <v>202</v>
      </c>
      <c r="AS321" s="84">
        <v>19</v>
      </c>
      <c r="AT321" s="84" t="s">
        <v>1075</v>
      </c>
      <c r="AU321" s="84">
        <v>0.01</v>
      </c>
      <c r="AV321" s="84">
        <v>6</v>
      </c>
      <c r="AW321" s="84" t="s">
        <v>1076</v>
      </c>
      <c r="AX321" s="84">
        <v>260</v>
      </c>
      <c r="AY321" s="200">
        <v>0.249</v>
      </c>
      <c r="AZ321" s="200">
        <v>0.3</v>
      </c>
      <c r="BA321" s="200">
        <v>0.378</v>
      </c>
      <c r="BB321" s="200">
        <v>0.29899999999999999</v>
      </c>
      <c r="BC321" s="84">
        <v>78</v>
      </c>
      <c r="BD321" s="84">
        <v>23</v>
      </c>
      <c r="BE321" s="84" t="s">
        <v>1077</v>
      </c>
      <c r="BF321" s="84">
        <v>453064</v>
      </c>
      <c r="BG321" s="84" t="s">
        <v>702</v>
      </c>
      <c r="BH321" s="84" t="s">
        <v>4796</v>
      </c>
      <c r="BI321" s="84" t="s">
        <v>1078</v>
      </c>
      <c r="BJ321" s="84" t="s">
        <v>1328</v>
      </c>
      <c r="BK321" s="84" t="s">
        <v>6959</v>
      </c>
    </row>
    <row r="322" spans="1:63" s="84" customFormat="1" x14ac:dyDescent="0.3">
      <c r="A322" s="84" t="s">
        <v>349</v>
      </c>
      <c r="B322" s="84" t="s">
        <v>483</v>
      </c>
      <c r="C322" s="84" t="s">
        <v>1065</v>
      </c>
      <c r="D322" s="84">
        <v>2018</v>
      </c>
      <c r="E322" s="84">
        <v>31</v>
      </c>
      <c r="F322" s="195"/>
      <c r="G322" s="84" t="s">
        <v>1373</v>
      </c>
      <c r="H322" s="84" t="s">
        <v>257</v>
      </c>
      <c r="K322" s="84">
        <v>0.87</v>
      </c>
      <c r="L322" s="84">
        <v>0.33400000000000002</v>
      </c>
      <c r="M322" s="84">
        <v>56</v>
      </c>
      <c r="N322" s="84" t="s">
        <v>1064</v>
      </c>
      <c r="O322" s="84">
        <v>139</v>
      </c>
      <c r="P322" s="84">
        <v>505</v>
      </c>
      <c r="Q322" s="84">
        <v>473</v>
      </c>
      <c r="R322" s="84">
        <v>54</v>
      </c>
      <c r="S322" s="84">
        <v>119</v>
      </c>
      <c r="T322" s="84">
        <v>22</v>
      </c>
      <c r="U322" s="84">
        <v>4</v>
      </c>
      <c r="V322" s="84">
        <v>6</v>
      </c>
      <c r="W322" s="84">
        <v>43</v>
      </c>
      <c r="X322" s="84">
        <v>9</v>
      </c>
      <c r="Y322" s="84">
        <v>4</v>
      </c>
      <c r="Z322" s="84">
        <v>19</v>
      </c>
      <c r="AA322" s="84">
        <v>74</v>
      </c>
      <c r="AB322" s="84">
        <v>1</v>
      </c>
      <c r="AC322" s="84">
        <v>4</v>
      </c>
      <c r="AD322" s="84">
        <v>6</v>
      </c>
      <c r="AE322" s="84">
        <v>4</v>
      </c>
      <c r="AF322" s="84">
        <v>12</v>
      </c>
      <c r="AG322" s="200">
        <v>0.251</v>
      </c>
      <c r="AH322" s="200">
        <v>0.27900000000000003</v>
      </c>
      <c r="AI322" s="200">
        <v>0.35199999999999998</v>
      </c>
      <c r="AJ322" s="84">
        <v>0.27600000000000002</v>
      </c>
      <c r="AK322" s="84">
        <v>139</v>
      </c>
      <c r="AL322" s="84">
        <v>26</v>
      </c>
      <c r="AM322" s="84">
        <v>29</v>
      </c>
      <c r="AN322" s="198">
        <v>12</v>
      </c>
      <c r="AO322" s="198">
        <v>13</v>
      </c>
      <c r="AP322" s="84">
        <v>-11</v>
      </c>
      <c r="AQ322" s="84">
        <v>37</v>
      </c>
      <c r="AR322" s="84">
        <v>236</v>
      </c>
      <c r="AS322" s="84">
        <v>20</v>
      </c>
      <c r="AT322" s="84" t="s">
        <v>1064</v>
      </c>
      <c r="AU322" s="84">
        <v>0</v>
      </c>
      <c r="AV322" s="84">
        <v>-2</v>
      </c>
      <c r="AW322" s="84" t="s">
        <v>1065</v>
      </c>
      <c r="AX322" s="84">
        <v>629</v>
      </c>
      <c r="AY322" s="200">
        <v>0.25</v>
      </c>
      <c r="AZ322" s="200">
        <v>0.27200000000000002</v>
      </c>
      <c r="BA322" s="200">
        <v>0.35699999999999998</v>
      </c>
      <c r="BB322" s="200">
        <v>0.27100000000000002</v>
      </c>
      <c r="BC322" s="84">
        <v>171</v>
      </c>
      <c r="BD322" s="84">
        <v>28</v>
      </c>
      <c r="BE322" s="84" t="s">
        <v>1389</v>
      </c>
      <c r="BF322" s="84">
        <v>444876</v>
      </c>
      <c r="BG322" s="84" t="s">
        <v>822</v>
      </c>
      <c r="BH322" s="84" t="s">
        <v>1098</v>
      </c>
      <c r="BI322" s="84" t="s">
        <v>1281</v>
      </c>
      <c r="BJ322" s="84" t="s">
        <v>6303</v>
      </c>
      <c r="BK322" s="84" t="s">
        <v>4575</v>
      </c>
    </row>
    <row r="323" spans="1:63" s="84" customFormat="1" x14ac:dyDescent="0.3">
      <c r="A323" s="84" t="s">
        <v>4504</v>
      </c>
      <c r="B323" s="84" t="s">
        <v>139</v>
      </c>
      <c r="C323" s="84" t="s">
        <v>1065</v>
      </c>
      <c r="D323" s="84">
        <v>2018</v>
      </c>
      <c r="E323" s="84">
        <v>26</v>
      </c>
      <c r="F323" s="195" t="s">
        <v>1392</v>
      </c>
      <c r="G323" s="84" t="s">
        <v>1373</v>
      </c>
      <c r="H323" s="84" t="s">
        <v>257</v>
      </c>
      <c r="I323" s="84" t="s">
        <v>249</v>
      </c>
      <c r="K323" s="84">
        <v>0.66</v>
      </c>
      <c r="L323" s="84">
        <v>0.33</v>
      </c>
      <c r="M323" s="84">
        <v>31</v>
      </c>
      <c r="N323" s="84" t="s">
        <v>1064</v>
      </c>
      <c r="O323" s="84">
        <v>85</v>
      </c>
      <c r="P323" s="84">
        <v>287</v>
      </c>
      <c r="Q323" s="84">
        <v>262</v>
      </c>
      <c r="R323" s="84">
        <v>32</v>
      </c>
      <c r="S323" s="84">
        <v>60</v>
      </c>
      <c r="T323" s="84">
        <v>15</v>
      </c>
      <c r="U323" s="84">
        <v>1</v>
      </c>
      <c r="V323" s="84">
        <v>10</v>
      </c>
      <c r="W323" s="84">
        <v>33</v>
      </c>
      <c r="X323" s="84">
        <v>3</v>
      </c>
      <c r="Y323" s="84">
        <v>1</v>
      </c>
      <c r="Z323" s="84">
        <v>19</v>
      </c>
      <c r="AA323" s="84">
        <v>74</v>
      </c>
      <c r="AB323" s="84">
        <v>0</v>
      </c>
      <c r="AC323" s="84">
        <v>4</v>
      </c>
      <c r="AD323" s="84">
        <v>0</v>
      </c>
      <c r="AE323" s="84">
        <v>3</v>
      </c>
      <c r="AF323" s="84">
        <v>6</v>
      </c>
      <c r="AG323" s="200">
        <v>0.22800000000000001</v>
      </c>
      <c r="AH323" s="200">
        <v>0.28799999999999998</v>
      </c>
      <c r="AI323" s="200">
        <v>0.41499999999999998</v>
      </c>
      <c r="AJ323" s="84">
        <v>0.30399999999999999</v>
      </c>
      <c r="AK323" s="84">
        <v>87</v>
      </c>
      <c r="AL323" s="84">
        <v>26</v>
      </c>
      <c r="AM323" s="84">
        <v>24</v>
      </c>
      <c r="AN323" s="198">
        <v>8</v>
      </c>
      <c r="AO323" s="198">
        <v>8</v>
      </c>
      <c r="AP323" s="84">
        <v>-8</v>
      </c>
      <c r="AQ323" s="84">
        <v>39</v>
      </c>
      <c r="AR323" s="84">
        <v>300</v>
      </c>
      <c r="AS323" s="84">
        <v>21</v>
      </c>
      <c r="AT323" s="84" t="s">
        <v>1075</v>
      </c>
      <c r="AU323" s="84">
        <v>-0.02</v>
      </c>
      <c r="AV323" s="84">
        <v>-7</v>
      </c>
      <c r="AW323" s="84" t="s">
        <v>1065</v>
      </c>
      <c r="AX323" s="84">
        <v>308</v>
      </c>
      <c r="AY323" s="200">
        <v>0.23799999999999999</v>
      </c>
      <c r="AZ323" s="200">
        <v>0.29199999999999998</v>
      </c>
      <c r="BA323" s="200">
        <v>0.45700000000000002</v>
      </c>
      <c r="BB323" s="200">
        <v>0.32</v>
      </c>
      <c r="BC323" s="84">
        <v>99</v>
      </c>
      <c r="BD323" s="84">
        <v>32</v>
      </c>
      <c r="BE323" s="84" t="s">
        <v>5214</v>
      </c>
      <c r="BF323" s="84">
        <v>640461</v>
      </c>
      <c r="BG323" s="84" t="s">
        <v>929</v>
      </c>
      <c r="BH323" s="84" t="s">
        <v>5234</v>
      </c>
      <c r="BI323" s="84" t="s">
        <v>6294</v>
      </c>
      <c r="BJ323" s="84" t="s">
        <v>6530</v>
      </c>
      <c r="BK323" s="84" t="s">
        <v>2808</v>
      </c>
    </row>
    <row r="324" spans="1:63" s="84" customFormat="1" x14ac:dyDescent="0.3">
      <c r="A324" s="84" t="s">
        <v>4106</v>
      </c>
      <c r="B324" s="84" t="s">
        <v>1925</v>
      </c>
      <c r="C324" s="84" t="s">
        <v>1065</v>
      </c>
      <c r="D324" s="84">
        <v>2018</v>
      </c>
      <c r="E324" s="84">
        <v>25</v>
      </c>
      <c r="F324" s="195" t="s">
        <v>1383</v>
      </c>
      <c r="G324" s="84" t="s">
        <v>1373</v>
      </c>
      <c r="H324" s="84" t="s">
        <v>257</v>
      </c>
      <c r="I324" s="84" t="s">
        <v>265</v>
      </c>
      <c r="J324" s="84" t="s">
        <v>253</v>
      </c>
      <c r="K324" s="84">
        <v>0.66</v>
      </c>
      <c r="L324" s="84">
        <v>0.29699999999999999</v>
      </c>
      <c r="M324" s="84">
        <v>19</v>
      </c>
      <c r="N324" s="84" t="s">
        <v>1064</v>
      </c>
      <c r="O324" s="84">
        <v>110</v>
      </c>
      <c r="P324" s="84">
        <v>353</v>
      </c>
      <c r="Q324" s="84">
        <v>326</v>
      </c>
      <c r="R324" s="84">
        <v>38</v>
      </c>
      <c r="S324" s="84">
        <v>86</v>
      </c>
      <c r="T324" s="84">
        <v>15</v>
      </c>
      <c r="U324" s="84">
        <v>3</v>
      </c>
      <c r="V324" s="84">
        <v>4</v>
      </c>
      <c r="W324" s="84">
        <v>34</v>
      </c>
      <c r="X324" s="84">
        <v>4</v>
      </c>
      <c r="Y324" s="84">
        <v>1</v>
      </c>
      <c r="Z324" s="84">
        <v>18</v>
      </c>
      <c r="AA324" s="84">
        <v>54</v>
      </c>
      <c r="AB324" s="84">
        <v>0</v>
      </c>
      <c r="AC324" s="84">
        <v>2</v>
      </c>
      <c r="AD324" s="84">
        <v>4</v>
      </c>
      <c r="AE324" s="84">
        <v>3</v>
      </c>
      <c r="AF324" s="84">
        <v>7</v>
      </c>
      <c r="AG324" s="200">
        <v>0.26200000000000001</v>
      </c>
      <c r="AH324" s="200">
        <v>0.3</v>
      </c>
      <c r="AI324" s="200">
        <v>0.35899999999999999</v>
      </c>
      <c r="AJ324" s="84">
        <v>0.28999999999999998</v>
      </c>
      <c r="AK324" s="84">
        <v>102</v>
      </c>
      <c r="AL324" s="84">
        <v>25</v>
      </c>
      <c r="AM324" s="84">
        <v>29</v>
      </c>
      <c r="AN324" s="198">
        <v>9</v>
      </c>
      <c r="AO324" s="198">
        <v>11</v>
      </c>
      <c r="AP324" s="84">
        <v>-3</v>
      </c>
      <c r="AQ324" s="84">
        <v>40</v>
      </c>
      <c r="AR324" s="84">
        <v>240</v>
      </c>
      <c r="AS324" s="84">
        <v>22</v>
      </c>
      <c r="AT324" s="84" t="s">
        <v>1075</v>
      </c>
      <c r="AU324" s="84">
        <v>-0.01</v>
      </c>
      <c r="AV324" s="84">
        <v>-2</v>
      </c>
      <c r="AW324" s="84" t="s">
        <v>1065</v>
      </c>
      <c r="AX324" s="84">
        <v>336</v>
      </c>
      <c r="AY324" s="200">
        <v>0.29199999999999998</v>
      </c>
      <c r="AZ324" s="200">
        <v>0.314</v>
      </c>
      <c r="BA324" s="200">
        <v>0.375</v>
      </c>
      <c r="BB324" s="200">
        <v>0.29899999999999999</v>
      </c>
      <c r="BC324" s="84">
        <v>100</v>
      </c>
      <c r="BD324" s="84">
        <v>27</v>
      </c>
      <c r="BE324" s="84" t="s">
        <v>4107</v>
      </c>
      <c r="BF324" s="84">
        <v>591720</v>
      </c>
      <c r="BG324" s="84" t="s">
        <v>2903</v>
      </c>
      <c r="BH324" s="84" t="s">
        <v>4199</v>
      </c>
      <c r="BI324" s="84" t="s">
        <v>4899</v>
      </c>
      <c r="BJ324" s="84" t="s">
        <v>4136</v>
      </c>
      <c r="BK324" s="84" t="s">
        <v>2458</v>
      </c>
    </row>
    <row r="325" spans="1:63" s="84" customFormat="1" x14ac:dyDescent="0.3">
      <c r="A325" s="84" t="s">
        <v>890</v>
      </c>
      <c r="B325" s="84" t="s">
        <v>891</v>
      </c>
      <c r="C325" s="84" t="s">
        <v>1065</v>
      </c>
      <c r="D325" s="84">
        <v>2018</v>
      </c>
      <c r="E325" s="84">
        <v>29</v>
      </c>
      <c r="F325" s="195" t="s">
        <v>1402</v>
      </c>
      <c r="G325" s="84" t="s">
        <v>1373</v>
      </c>
      <c r="H325" s="84" t="s">
        <v>257</v>
      </c>
      <c r="K325" s="84">
        <v>0.82</v>
      </c>
      <c r="L325" s="84">
        <v>0.29699999999999999</v>
      </c>
      <c r="M325" s="84">
        <v>19</v>
      </c>
      <c r="N325" s="84" t="s">
        <v>1064</v>
      </c>
      <c r="O325" s="84">
        <v>108</v>
      </c>
      <c r="P325" s="84">
        <v>412</v>
      </c>
      <c r="Q325" s="84">
        <v>389</v>
      </c>
      <c r="R325" s="84">
        <v>43</v>
      </c>
      <c r="S325" s="84">
        <v>98</v>
      </c>
      <c r="T325" s="84">
        <v>14</v>
      </c>
      <c r="U325" s="84">
        <v>4</v>
      </c>
      <c r="V325" s="84">
        <v>6</v>
      </c>
      <c r="W325" s="84">
        <v>35</v>
      </c>
      <c r="X325" s="84">
        <v>4</v>
      </c>
      <c r="Y325" s="84">
        <v>1</v>
      </c>
      <c r="Z325" s="84">
        <v>17</v>
      </c>
      <c r="AA325" s="84">
        <v>67</v>
      </c>
      <c r="AB325" s="84">
        <v>3</v>
      </c>
      <c r="AC325" s="84">
        <v>2</v>
      </c>
      <c r="AD325" s="84">
        <v>1</v>
      </c>
      <c r="AE325" s="84">
        <v>3</v>
      </c>
      <c r="AF325" s="84">
        <v>9</v>
      </c>
      <c r="AG325" s="200">
        <v>0.251</v>
      </c>
      <c r="AH325" s="200">
        <v>0.28299999999999997</v>
      </c>
      <c r="AI325" s="200">
        <v>0.35299999999999998</v>
      </c>
      <c r="AJ325" s="84">
        <v>0.28000000000000003</v>
      </c>
      <c r="AK325" s="84">
        <v>115</v>
      </c>
      <c r="AL325" s="84">
        <v>24</v>
      </c>
      <c r="AM325" s="84">
        <v>29</v>
      </c>
      <c r="AN325" s="198">
        <v>9</v>
      </c>
      <c r="AO325" s="198">
        <v>12</v>
      </c>
      <c r="AP325" s="84">
        <v>-7</v>
      </c>
      <c r="AQ325" s="84">
        <v>41</v>
      </c>
      <c r="AR325" s="84">
        <v>241</v>
      </c>
      <c r="AS325" s="84">
        <v>23</v>
      </c>
      <c r="AT325" s="84" t="s">
        <v>1075</v>
      </c>
      <c r="AU325" s="84">
        <v>-0.02</v>
      </c>
      <c r="AV325" s="84">
        <v>-3</v>
      </c>
      <c r="AW325" s="84" t="s">
        <v>1065</v>
      </c>
      <c r="AX325" s="84">
        <v>348</v>
      </c>
      <c r="AY325" s="200">
        <v>0.26100000000000001</v>
      </c>
      <c r="AZ325" s="200">
        <v>0.28899999999999998</v>
      </c>
      <c r="BA325" s="200">
        <v>0.40600000000000003</v>
      </c>
      <c r="BB325" s="200">
        <v>0.29899999999999999</v>
      </c>
      <c r="BC325" s="84">
        <v>104</v>
      </c>
      <c r="BD325" s="84">
        <v>27</v>
      </c>
      <c r="BE325" s="84" t="s">
        <v>1519</v>
      </c>
      <c r="BF325" s="84">
        <v>588751</v>
      </c>
      <c r="BG325" s="84" t="s">
        <v>825</v>
      </c>
      <c r="BH325" s="84" t="s">
        <v>1067</v>
      </c>
      <c r="BI325" s="84" t="s">
        <v>4135</v>
      </c>
      <c r="BJ325" s="84" t="s">
        <v>3158</v>
      </c>
      <c r="BK325" s="84" t="s">
        <v>2461</v>
      </c>
    </row>
    <row r="326" spans="1:63" s="84" customFormat="1" x14ac:dyDescent="0.3">
      <c r="A326" s="84" t="s">
        <v>2039</v>
      </c>
      <c r="B326" s="84" t="s">
        <v>182</v>
      </c>
      <c r="C326" s="84" t="s">
        <v>1065</v>
      </c>
      <c r="D326" s="84">
        <v>2018</v>
      </c>
      <c r="E326" s="84">
        <v>24</v>
      </c>
      <c r="F326" s="195" t="s">
        <v>1402</v>
      </c>
      <c r="G326" s="84" t="s">
        <v>1373</v>
      </c>
      <c r="H326" s="84" t="s">
        <v>257</v>
      </c>
      <c r="I326" s="84" t="s">
        <v>265</v>
      </c>
      <c r="K326" s="84">
        <v>0.72</v>
      </c>
      <c r="L326" s="84">
        <v>0.29699999999999999</v>
      </c>
      <c r="M326" s="84">
        <v>19</v>
      </c>
      <c r="N326" s="84" t="s">
        <v>1064</v>
      </c>
      <c r="O326" s="84">
        <v>81</v>
      </c>
      <c r="P326" s="84">
        <v>248</v>
      </c>
      <c r="Q326" s="84">
        <v>213</v>
      </c>
      <c r="R326" s="84">
        <v>22</v>
      </c>
      <c r="S326" s="84">
        <v>44</v>
      </c>
      <c r="T326" s="84">
        <v>9</v>
      </c>
      <c r="U326" s="84">
        <v>2</v>
      </c>
      <c r="V326" s="84">
        <v>5</v>
      </c>
      <c r="W326" s="84">
        <v>19</v>
      </c>
      <c r="X326" s="84">
        <v>2</v>
      </c>
      <c r="Y326" s="84">
        <v>1</v>
      </c>
      <c r="Z326" s="84">
        <v>29</v>
      </c>
      <c r="AA326" s="84">
        <v>63</v>
      </c>
      <c r="AB326" s="84">
        <v>0</v>
      </c>
      <c r="AC326" s="84">
        <v>3</v>
      </c>
      <c r="AD326" s="84">
        <v>1</v>
      </c>
      <c r="AE326" s="84">
        <v>2</v>
      </c>
      <c r="AF326" s="84">
        <v>5</v>
      </c>
      <c r="AG326" s="200">
        <v>0.20699999999999999</v>
      </c>
      <c r="AH326" s="200">
        <v>0.309</v>
      </c>
      <c r="AI326" s="200">
        <v>0.33800000000000002</v>
      </c>
      <c r="AJ326" s="84">
        <v>0.29399999999999998</v>
      </c>
      <c r="AK326" s="84">
        <v>73</v>
      </c>
      <c r="AL326" s="84">
        <v>21</v>
      </c>
      <c r="AM326" s="84">
        <v>22</v>
      </c>
      <c r="AN326" s="198">
        <v>2</v>
      </c>
      <c r="AO326" s="198">
        <v>3</v>
      </c>
      <c r="AP326" s="84">
        <v>-1</v>
      </c>
      <c r="AQ326" s="84">
        <v>47</v>
      </c>
      <c r="AR326" s="84">
        <v>312</v>
      </c>
      <c r="AS326" s="84">
        <v>24</v>
      </c>
      <c r="AT326" s="84" t="s">
        <v>1075</v>
      </c>
      <c r="AU326" s="84">
        <v>0</v>
      </c>
      <c r="AV326" s="84">
        <v>1</v>
      </c>
      <c r="AW326" s="84" t="s">
        <v>1065</v>
      </c>
      <c r="AX326" s="84">
        <v>254</v>
      </c>
      <c r="AY326" s="200">
        <v>0.20599999999999999</v>
      </c>
      <c r="AZ326" s="200">
        <v>0.308</v>
      </c>
      <c r="BA326" s="200">
        <v>0.32600000000000001</v>
      </c>
      <c r="BB326" s="200">
        <v>0.28899999999999998</v>
      </c>
      <c r="BC326" s="84">
        <v>73</v>
      </c>
      <c r="BD326" s="84">
        <v>20</v>
      </c>
      <c r="BE326" s="84" t="s">
        <v>6581</v>
      </c>
      <c r="BF326" s="84">
        <v>621002</v>
      </c>
      <c r="BG326" s="84" t="s">
        <v>2875</v>
      </c>
      <c r="BH326" s="84" t="s">
        <v>6309</v>
      </c>
      <c r="BI326" s="84" t="s">
        <v>5060</v>
      </c>
      <c r="BJ326" s="84" t="s">
        <v>6299</v>
      </c>
      <c r="BK326" s="84" t="s">
        <v>2467</v>
      </c>
    </row>
    <row r="327" spans="1:63" s="84" customFormat="1" x14ac:dyDescent="0.3">
      <c r="A327" s="84" t="s">
        <v>2749</v>
      </c>
      <c r="B327" s="84" t="s">
        <v>38</v>
      </c>
      <c r="C327" s="84" t="s">
        <v>1103</v>
      </c>
      <c r="D327" s="84">
        <v>2018</v>
      </c>
      <c r="E327" s="84">
        <v>30</v>
      </c>
      <c r="F327" s="195"/>
      <c r="G327" s="84" t="s">
        <v>1373</v>
      </c>
      <c r="H327" s="84" t="s">
        <v>257</v>
      </c>
      <c r="I327" s="84" t="s">
        <v>265</v>
      </c>
      <c r="K327" s="84">
        <v>0.78</v>
      </c>
      <c r="L327" s="84">
        <v>0.33400000000000002</v>
      </c>
      <c r="M327" s="84">
        <v>56</v>
      </c>
      <c r="N327" s="84" t="s">
        <v>1064</v>
      </c>
      <c r="O327" s="84">
        <v>105</v>
      </c>
      <c r="P327" s="84">
        <v>321</v>
      </c>
      <c r="Q327" s="84">
        <v>294</v>
      </c>
      <c r="R327" s="84">
        <v>31</v>
      </c>
      <c r="S327" s="84">
        <v>68</v>
      </c>
      <c r="T327" s="84">
        <v>14</v>
      </c>
      <c r="U327" s="84">
        <v>2</v>
      </c>
      <c r="V327" s="84">
        <v>6</v>
      </c>
      <c r="W327" s="84">
        <v>36</v>
      </c>
      <c r="X327" s="84">
        <v>3</v>
      </c>
      <c r="Y327" s="84">
        <v>1</v>
      </c>
      <c r="Z327" s="84">
        <v>19</v>
      </c>
      <c r="AA327" s="84">
        <v>66</v>
      </c>
      <c r="AB327" s="84">
        <v>0</v>
      </c>
      <c r="AC327" s="84">
        <v>1</v>
      </c>
      <c r="AD327" s="84">
        <v>4</v>
      </c>
      <c r="AE327" s="84">
        <v>3</v>
      </c>
      <c r="AF327" s="84">
        <v>9</v>
      </c>
      <c r="AG327" s="200">
        <v>0.23100000000000001</v>
      </c>
      <c r="AH327" s="200">
        <v>0.27500000000000002</v>
      </c>
      <c r="AI327" s="200">
        <v>0.34899999999999998</v>
      </c>
      <c r="AJ327" s="84">
        <v>0.27300000000000002</v>
      </c>
      <c r="AK327" s="84">
        <v>88</v>
      </c>
      <c r="AL327" s="84">
        <v>19</v>
      </c>
      <c r="AM327" s="84">
        <v>20</v>
      </c>
      <c r="AN327" s="198">
        <v>6</v>
      </c>
      <c r="AO327" s="198">
        <v>6</v>
      </c>
      <c r="AP327" s="84">
        <v>-8</v>
      </c>
      <c r="AQ327" s="84">
        <v>48</v>
      </c>
      <c r="AR327" s="84">
        <v>345</v>
      </c>
      <c r="AS327" s="84">
        <v>25</v>
      </c>
      <c r="AT327" s="84" t="s">
        <v>1075</v>
      </c>
      <c r="AU327" s="84">
        <v>-0.01</v>
      </c>
      <c r="AV327" s="84">
        <v>-7</v>
      </c>
      <c r="AW327" s="84" t="s">
        <v>1065</v>
      </c>
      <c r="AX327" s="84">
        <v>459</v>
      </c>
      <c r="AY327" s="200">
        <v>0.23699999999999999</v>
      </c>
      <c r="AZ327" s="200">
        <v>0.28599999999999998</v>
      </c>
      <c r="BA327" s="200">
        <v>0.35599999999999998</v>
      </c>
      <c r="BB327" s="200">
        <v>0.28000000000000003</v>
      </c>
      <c r="BC327" s="84">
        <v>129</v>
      </c>
      <c r="BD327" s="84">
        <v>26</v>
      </c>
      <c r="BE327" s="84" t="s">
        <v>2750</v>
      </c>
      <c r="BF327" s="84">
        <v>572365</v>
      </c>
      <c r="BG327" s="84" t="s">
        <v>825</v>
      </c>
      <c r="BH327" s="84" t="s">
        <v>3111</v>
      </c>
      <c r="BI327" s="84" t="s">
        <v>6553</v>
      </c>
      <c r="BJ327" s="84" t="s">
        <v>1351</v>
      </c>
      <c r="BK327" s="84" t="s">
        <v>2465</v>
      </c>
    </row>
    <row r="328" spans="1:63" s="84" customFormat="1" x14ac:dyDescent="0.3">
      <c r="A328" s="84" t="s">
        <v>6699</v>
      </c>
      <c r="B328" s="84" t="s">
        <v>6700</v>
      </c>
      <c r="C328" s="84" t="s">
        <v>1103</v>
      </c>
      <c r="D328" s="84">
        <v>2018</v>
      </c>
      <c r="E328" s="84">
        <v>24</v>
      </c>
      <c r="F328" s="195" t="s">
        <v>1394</v>
      </c>
      <c r="G328" s="84" t="s">
        <v>1373</v>
      </c>
      <c r="H328" s="84" t="s">
        <v>257</v>
      </c>
      <c r="K328" s="84">
        <v>0.4</v>
      </c>
      <c r="L328" s="84">
        <v>0.29699999999999999</v>
      </c>
      <c r="M328" s="84">
        <v>19</v>
      </c>
      <c r="N328" s="84" t="s">
        <v>1064</v>
      </c>
      <c r="O328" s="84">
        <v>59</v>
      </c>
      <c r="P328" s="84">
        <v>185</v>
      </c>
      <c r="Q328" s="84">
        <v>162</v>
      </c>
      <c r="R328" s="84">
        <v>19</v>
      </c>
      <c r="S328" s="84">
        <v>39</v>
      </c>
      <c r="T328" s="84">
        <v>5</v>
      </c>
      <c r="U328" s="84">
        <v>3</v>
      </c>
      <c r="V328" s="84">
        <v>2</v>
      </c>
      <c r="W328" s="84">
        <v>12</v>
      </c>
      <c r="X328" s="84">
        <v>3</v>
      </c>
      <c r="Y328" s="84">
        <v>2</v>
      </c>
      <c r="Z328" s="84">
        <v>19</v>
      </c>
      <c r="AA328" s="84">
        <v>41</v>
      </c>
      <c r="AB328" s="84">
        <v>0</v>
      </c>
      <c r="AC328" s="84">
        <v>1</v>
      </c>
      <c r="AD328" s="84">
        <v>2</v>
      </c>
      <c r="AE328" s="84">
        <v>1</v>
      </c>
      <c r="AF328" s="84">
        <v>2</v>
      </c>
      <c r="AG328" s="200">
        <v>0.23499999999999999</v>
      </c>
      <c r="AH328" s="200">
        <v>0.31900000000000001</v>
      </c>
      <c r="AI328" s="200">
        <v>0.33900000000000002</v>
      </c>
      <c r="AJ328" s="84">
        <v>0.29699999999999999</v>
      </c>
      <c r="AK328" s="84">
        <v>55</v>
      </c>
      <c r="AL328" s="84">
        <v>18</v>
      </c>
      <c r="AM328" s="84">
        <v>19</v>
      </c>
      <c r="AN328" s="198">
        <v>3</v>
      </c>
      <c r="AO328" s="198">
        <v>4</v>
      </c>
      <c r="AP328" s="84">
        <v>0</v>
      </c>
      <c r="AQ328" s="84">
        <v>49</v>
      </c>
      <c r="AR328" s="84">
        <v>366</v>
      </c>
      <c r="AS328" s="84">
        <v>26</v>
      </c>
      <c r="AT328" s="84" t="s">
        <v>1075</v>
      </c>
      <c r="AU328" s="84">
        <v>-0.03</v>
      </c>
      <c r="AV328" s="84">
        <v>5</v>
      </c>
      <c r="AW328" s="84" t="s">
        <v>1065</v>
      </c>
      <c r="AX328" s="84">
        <v>66</v>
      </c>
      <c r="AY328" s="200">
        <v>0.26800000000000002</v>
      </c>
      <c r="AZ328" s="200">
        <v>0.36899999999999999</v>
      </c>
      <c r="BA328" s="200">
        <v>0.33900000000000002</v>
      </c>
      <c r="BB328" s="200">
        <v>0.32300000000000001</v>
      </c>
      <c r="BC328" s="84">
        <v>21</v>
      </c>
      <c r="BD328" s="84">
        <v>13</v>
      </c>
      <c r="BE328" s="84" t="s">
        <v>6701</v>
      </c>
      <c r="BF328" s="84">
        <v>624407</v>
      </c>
      <c r="BG328" s="84" t="s">
        <v>2871</v>
      </c>
      <c r="BH328" s="84" t="s">
        <v>6305</v>
      </c>
      <c r="BI328" s="84" t="s">
        <v>5068</v>
      </c>
      <c r="BJ328" s="84" t="s">
        <v>6346</v>
      </c>
      <c r="BK328" s="84" t="s">
        <v>2467</v>
      </c>
    </row>
    <row r="329" spans="1:63" s="84" customFormat="1" x14ac:dyDescent="0.3">
      <c r="A329" s="84" t="s">
        <v>309</v>
      </c>
      <c r="B329" s="84" t="s">
        <v>308</v>
      </c>
      <c r="C329" s="84" t="s">
        <v>1065</v>
      </c>
      <c r="D329" s="84">
        <v>2018</v>
      </c>
      <c r="E329" s="84">
        <v>35</v>
      </c>
      <c r="F329" s="195"/>
      <c r="G329" s="84" t="s">
        <v>1373</v>
      </c>
      <c r="H329" s="84" t="s">
        <v>257</v>
      </c>
      <c r="K329" s="84">
        <v>0.79</v>
      </c>
      <c r="L329" s="84">
        <v>0.29699999999999999</v>
      </c>
      <c r="M329" s="84">
        <v>19</v>
      </c>
      <c r="N329" s="84" t="s">
        <v>1064</v>
      </c>
      <c r="O329" s="84">
        <v>78</v>
      </c>
      <c r="P329" s="84">
        <v>284</v>
      </c>
      <c r="Q329" s="84">
        <v>262</v>
      </c>
      <c r="R329" s="84">
        <v>29</v>
      </c>
      <c r="S329" s="84">
        <v>60</v>
      </c>
      <c r="T329" s="84">
        <v>11</v>
      </c>
      <c r="U329" s="84">
        <v>0</v>
      </c>
      <c r="V329" s="84">
        <v>6</v>
      </c>
      <c r="W329" s="84">
        <v>28</v>
      </c>
      <c r="X329" s="84">
        <v>1</v>
      </c>
      <c r="Y329" s="84">
        <v>1</v>
      </c>
      <c r="Z329" s="84">
        <v>18</v>
      </c>
      <c r="AA329" s="84">
        <v>50</v>
      </c>
      <c r="AB329" s="84">
        <v>1</v>
      </c>
      <c r="AC329" s="84">
        <v>1</v>
      </c>
      <c r="AD329" s="84">
        <v>1</v>
      </c>
      <c r="AE329" s="84">
        <v>2</v>
      </c>
      <c r="AF329" s="84">
        <v>8</v>
      </c>
      <c r="AG329" s="200">
        <v>0.23100000000000001</v>
      </c>
      <c r="AH329" s="200">
        <v>0.27800000000000002</v>
      </c>
      <c r="AI329" s="200">
        <v>0.33700000000000002</v>
      </c>
      <c r="AJ329" s="84">
        <v>0.27300000000000002</v>
      </c>
      <c r="AK329" s="84">
        <v>78</v>
      </c>
      <c r="AL329" s="84">
        <v>17</v>
      </c>
      <c r="AM329" s="84">
        <v>19</v>
      </c>
      <c r="AN329" s="198">
        <v>5</v>
      </c>
      <c r="AO329" s="198">
        <v>6</v>
      </c>
      <c r="AP329" s="84">
        <v>-7</v>
      </c>
      <c r="AQ329" s="84">
        <v>50</v>
      </c>
      <c r="AR329" s="84">
        <v>352</v>
      </c>
      <c r="AS329" s="84">
        <v>27</v>
      </c>
      <c r="AT329" s="84" t="s">
        <v>1075</v>
      </c>
      <c r="AU329" s="84">
        <v>0.02</v>
      </c>
      <c r="AV329" s="84">
        <v>4</v>
      </c>
      <c r="AW329" s="84" t="s">
        <v>1065</v>
      </c>
      <c r="AX329" s="84">
        <v>268</v>
      </c>
      <c r="AY329" s="200">
        <v>0.217</v>
      </c>
      <c r="AZ329" s="200">
        <v>0.255</v>
      </c>
      <c r="BA329" s="200">
        <v>0.32300000000000001</v>
      </c>
      <c r="BB329" s="200">
        <v>0.254</v>
      </c>
      <c r="BC329" s="84">
        <v>68</v>
      </c>
      <c r="BD329" s="84">
        <v>13</v>
      </c>
      <c r="BE329" s="84" t="s">
        <v>1378</v>
      </c>
      <c r="BF329" s="84">
        <v>429666</v>
      </c>
      <c r="BG329" s="84" t="s">
        <v>6507</v>
      </c>
      <c r="BH329" s="84" t="s">
        <v>1073</v>
      </c>
      <c r="BI329" s="84" t="s">
        <v>1330</v>
      </c>
      <c r="BJ329" s="84" t="s">
        <v>1068</v>
      </c>
      <c r="BK329" s="84" t="s">
        <v>6914</v>
      </c>
    </row>
    <row r="330" spans="1:63" s="84" customFormat="1" x14ac:dyDescent="0.3">
      <c r="A330" s="84" t="s">
        <v>4633</v>
      </c>
      <c r="B330" s="84" t="s">
        <v>4634</v>
      </c>
      <c r="C330" s="84" t="s">
        <v>1061</v>
      </c>
      <c r="D330" s="84">
        <v>2018</v>
      </c>
      <c r="E330" s="84">
        <v>25</v>
      </c>
      <c r="F330" s="195" t="s">
        <v>1375</v>
      </c>
      <c r="G330" s="84" t="s">
        <v>1373</v>
      </c>
      <c r="H330" s="84" t="s">
        <v>257</v>
      </c>
      <c r="K330" s="84">
        <v>0.64</v>
      </c>
      <c r="L330" s="84">
        <v>0.26900000000000002</v>
      </c>
      <c r="M330" s="84">
        <v>7</v>
      </c>
      <c r="N330" s="84" t="s">
        <v>1064</v>
      </c>
      <c r="O330" s="84">
        <v>62</v>
      </c>
      <c r="P330" s="84">
        <v>192</v>
      </c>
      <c r="Q330" s="84">
        <v>169</v>
      </c>
      <c r="R330" s="84">
        <v>21</v>
      </c>
      <c r="S330" s="84">
        <v>38</v>
      </c>
      <c r="T330" s="84">
        <v>6</v>
      </c>
      <c r="U330" s="84">
        <v>1</v>
      </c>
      <c r="V330" s="84">
        <v>3</v>
      </c>
      <c r="W330" s="84">
        <v>15</v>
      </c>
      <c r="X330" s="84">
        <v>2</v>
      </c>
      <c r="Y330" s="84">
        <v>1</v>
      </c>
      <c r="Z330" s="84">
        <v>19</v>
      </c>
      <c r="AA330" s="84">
        <v>39</v>
      </c>
      <c r="AB330" s="84">
        <v>0</v>
      </c>
      <c r="AC330" s="84">
        <v>2</v>
      </c>
      <c r="AD330" s="84">
        <v>2</v>
      </c>
      <c r="AE330" s="84">
        <v>0</v>
      </c>
      <c r="AF330" s="84">
        <v>4</v>
      </c>
      <c r="AG330" s="200">
        <v>0.222</v>
      </c>
      <c r="AH330" s="200">
        <v>0.308</v>
      </c>
      <c r="AI330" s="200">
        <v>0.33300000000000002</v>
      </c>
      <c r="AJ330" s="84">
        <v>0.29099999999999998</v>
      </c>
      <c r="AK330" s="84">
        <v>56</v>
      </c>
      <c r="AL330" s="84">
        <v>17</v>
      </c>
      <c r="AM330" s="84">
        <v>16</v>
      </c>
      <c r="AN330" s="198">
        <v>3</v>
      </c>
      <c r="AO330" s="198">
        <v>3</v>
      </c>
      <c r="AP330" s="84">
        <v>-8</v>
      </c>
      <c r="AQ330" s="84">
        <v>52</v>
      </c>
      <c r="AR330" s="84">
        <v>414</v>
      </c>
      <c r="AS330" s="84">
        <v>28</v>
      </c>
      <c r="AT330" s="84" t="s">
        <v>1075</v>
      </c>
      <c r="AU330" s="84">
        <v>0.05</v>
      </c>
      <c r="AV330" s="84">
        <v>12</v>
      </c>
      <c r="AW330" s="84" t="s">
        <v>1065</v>
      </c>
      <c r="AX330" s="84">
        <v>70</v>
      </c>
      <c r="AY330" s="200">
        <v>0.17199999999999999</v>
      </c>
      <c r="AZ330" s="200">
        <v>0.29399999999999998</v>
      </c>
      <c r="BA330" s="200">
        <v>0.20699999999999999</v>
      </c>
      <c r="BB330" s="200">
        <v>0.24199999999999999</v>
      </c>
      <c r="BC330" s="84">
        <v>17</v>
      </c>
      <c r="BD330" s="84">
        <v>5</v>
      </c>
      <c r="BE330" s="84" t="s">
        <v>4635</v>
      </c>
      <c r="BF330" s="84">
        <v>595777</v>
      </c>
      <c r="BG330" s="84" t="s">
        <v>2871</v>
      </c>
      <c r="BH330" s="84" t="s">
        <v>6305</v>
      </c>
      <c r="BI330" s="84" t="s">
        <v>6322</v>
      </c>
      <c r="BJ330" s="84" t="s">
        <v>4810</v>
      </c>
      <c r="BK330" s="84" t="s">
        <v>2457</v>
      </c>
    </row>
    <row r="331" spans="1:63" s="84" customFormat="1" x14ac:dyDescent="0.3">
      <c r="A331" s="84" t="s">
        <v>2505</v>
      </c>
      <c r="B331" s="84" t="s">
        <v>2506</v>
      </c>
      <c r="C331" s="84" t="s">
        <v>1061</v>
      </c>
      <c r="D331" s="84">
        <v>2018</v>
      </c>
      <c r="E331" s="84">
        <v>28</v>
      </c>
      <c r="F331" s="195" t="s">
        <v>1400</v>
      </c>
      <c r="G331" s="84" t="s">
        <v>1373</v>
      </c>
      <c r="H331" s="84" t="s">
        <v>257</v>
      </c>
      <c r="K331" s="84">
        <v>0.56999999999999995</v>
      </c>
      <c r="L331" s="84">
        <v>0.29699999999999999</v>
      </c>
      <c r="M331" s="84">
        <v>19</v>
      </c>
      <c r="N331" s="84" t="s">
        <v>1064</v>
      </c>
      <c r="O331" s="84">
        <v>76</v>
      </c>
      <c r="P331" s="84">
        <v>206</v>
      </c>
      <c r="Q331" s="84">
        <v>186</v>
      </c>
      <c r="R331" s="84">
        <v>24</v>
      </c>
      <c r="S331" s="84">
        <v>45</v>
      </c>
      <c r="T331" s="84">
        <v>9</v>
      </c>
      <c r="U331" s="84">
        <v>1</v>
      </c>
      <c r="V331" s="84">
        <v>3</v>
      </c>
      <c r="W331" s="84">
        <v>22</v>
      </c>
      <c r="X331" s="84">
        <v>5</v>
      </c>
      <c r="Y331" s="84">
        <v>2</v>
      </c>
      <c r="Z331" s="84">
        <v>12</v>
      </c>
      <c r="AA331" s="84">
        <v>36</v>
      </c>
      <c r="AB331" s="84">
        <v>1</v>
      </c>
      <c r="AC331" s="84">
        <v>3</v>
      </c>
      <c r="AD331" s="84">
        <v>3</v>
      </c>
      <c r="AE331" s="84">
        <v>3</v>
      </c>
      <c r="AF331" s="84">
        <v>2</v>
      </c>
      <c r="AG331" s="200">
        <v>0.24099999999999999</v>
      </c>
      <c r="AH331" s="200">
        <v>0.29099999999999998</v>
      </c>
      <c r="AI331" s="200">
        <v>0.35299999999999998</v>
      </c>
      <c r="AJ331" s="84">
        <v>0.28299999999999997</v>
      </c>
      <c r="AK331" s="84">
        <v>58</v>
      </c>
      <c r="AL331" s="84">
        <v>16</v>
      </c>
      <c r="AM331" s="84">
        <v>17</v>
      </c>
      <c r="AN331" s="198">
        <v>6</v>
      </c>
      <c r="AO331" s="198">
        <v>6</v>
      </c>
      <c r="AP331" s="84">
        <v>-3</v>
      </c>
      <c r="AQ331" s="84">
        <v>55</v>
      </c>
      <c r="AR331" s="84">
        <v>389</v>
      </c>
      <c r="AS331" s="84">
        <v>29</v>
      </c>
      <c r="AT331" s="84" t="s">
        <v>1075</v>
      </c>
      <c r="AU331" s="84">
        <v>-0.03</v>
      </c>
      <c r="AV331" s="84">
        <v>-5</v>
      </c>
      <c r="AW331" s="84" t="s">
        <v>1065</v>
      </c>
      <c r="AX331" s="84">
        <v>186</v>
      </c>
      <c r="AY331" s="200">
        <v>0.26500000000000001</v>
      </c>
      <c r="AZ331" s="200">
        <v>0.32400000000000001</v>
      </c>
      <c r="BA331" s="200">
        <v>0.38300000000000001</v>
      </c>
      <c r="BB331" s="200">
        <v>0.309</v>
      </c>
      <c r="BC331" s="84">
        <v>57</v>
      </c>
      <c r="BD331" s="84">
        <v>21</v>
      </c>
      <c r="BE331" s="84" t="s">
        <v>2632</v>
      </c>
      <c r="BF331" s="84">
        <v>501303</v>
      </c>
      <c r="BG331" s="84" t="s">
        <v>827</v>
      </c>
      <c r="BH331" s="84" t="s">
        <v>5080</v>
      </c>
      <c r="BI331" s="84" t="s">
        <v>6319</v>
      </c>
      <c r="BJ331" s="84" t="s">
        <v>6551</v>
      </c>
      <c r="BK331" s="84" t="s">
        <v>2891</v>
      </c>
    </row>
    <row r="332" spans="1:63" s="84" customFormat="1" x14ac:dyDescent="0.3">
      <c r="A332" s="84" t="s">
        <v>897</v>
      </c>
      <c r="B332" s="84" t="s">
        <v>4010</v>
      </c>
      <c r="C332" s="84" t="s">
        <v>1065</v>
      </c>
      <c r="D332" s="84">
        <v>2018</v>
      </c>
      <c r="E332" s="84">
        <v>26</v>
      </c>
      <c r="F332" s="195" t="s">
        <v>1381</v>
      </c>
      <c r="G332" s="84" t="s">
        <v>1373</v>
      </c>
      <c r="H332" s="84" t="s">
        <v>257</v>
      </c>
      <c r="I332" s="84" t="s">
        <v>265</v>
      </c>
      <c r="K332" s="84">
        <v>0.5</v>
      </c>
      <c r="L332" s="84">
        <v>0.29699999999999999</v>
      </c>
      <c r="M332" s="84">
        <v>19</v>
      </c>
      <c r="N332" s="84" t="s">
        <v>1064</v>
      </c>
      <c r="O332" s="84">
        <v>76</v>
      </c>
      <c r="P332" s="84">
        <v>221</v>
      </c>
      <c r="Q332" s="84">
        <v>199</v>
      </c>
      <c r="R332" s="84">
        <v>22</v>
      </c>
      <c r="S332" s="84">
        <v>48</v>
      </c>
      <c r="T332" s="84">
        <v>8</v>
      </c>
      <c r="U332" s="84">
        <v>1</v>
      </c>
      <c r="V332" s="84">
        <v>2</v>
      </c>
      <c r="W332" s="84">
        <v>16</v>
      </c>
      <c r="X332" s="84">
        <v>2</v>
      </c>
      <c r="Y332" s="84">
        <v>1</v>
      </c>
      <c r="Z332" s="84">
        <v>16</v>
      </c>
      <c r="AA332" s="84">
        <v>42</v>
      </c>
      <c r="AB332" s="84">
        <v>0</v>
      </c>
      <c r="AC332" s="84">
        <v>1</v>
      </c>
      <c r="AD332" s="84">
        <v>2</v>
      </c>
      <c r="AE332" s="84">
        <v>2</v>
      </c>
      <c r="AF332" s="84">
        <v>5</v>
      </c>
      <c r="AG332" s="200">
        <v>0.23799999999999999</v>
      </c>
      <c r="AH332" s="200">
        <v>0.29499999999999998</v>
      </c>
      <c r="AI332" s="200">
        <v>0.32600000000000001</v>
      </c>
      <c r="AJ332" s="84">
        <v>0.27800000000000002</v>
      </c>
      <c r="AK332" s="84">
        <v>61</v>
      </c>
      <c r="AL332" s="84">
        <v>16</v>
      </c>
      <c r="AM332" s="84">
        <v>17</v>
      </c>
      <c r="AN332" s="198">
        <v>3</v>
      </c>
      <c r="AO332" s="198">
        <v>4</v>
      </c>
      <c r="AP332" s="84">
        <v>-4</v>
      </c>
      <c r="AQ332" s="84">
        <v>59</v>
      </c>
      <c r="AR332" s="84">
        <v>397</v>
      </c>
      <c r="AS332" s="84">
        <v>30</v>
      </c>
      <c r="AT332" s="84" t="s">
        <v>1075</v>
      </c>
      <c r="AU332" s="84">
        <v>0</v>
      </c>
      <c r="AV332" s="84">
        <v>2</v>
      </c>
      <c r="AW332" s="84" t="s">
        <v>1065</v>
      </c>
      <c r="AX332" s="84">
        <v>181</v>
      </c>
      <c r="AY332" s="200">
        <v>0.25900000000000001</v>
      </c>
      <c r="AZ332" s="200">
        <v>0.30199999999999999</v>
      </c>
      <c r="BA332" s="200">
        <v>0.31900000000000001</v>
      </c>
      <c r="BB332" s="200">
        <v>0.27700000000000002</v>
      </c>
      <c r="BC332" s="84">
        <v>50</v>
      </c>
      <c r="BD332" s="84">
        <v>14</v>
      </c>
      <c r="BE332" s="84" t="s">
        <v>4011</v>
      </c>
      <c r="BF332" s="84">
        <v>553988</v>
      </c>
      <c r="BG332" s="84" t="s">
        <v>825</v>
      </c>
      <c r="BH332" s="84" t="s">
        <v>4139</v>
      </c>
      <c r="BI332" s="84" t="s">
        <v>6545</v>
      </c>
      <c r="BJ332" s="84" t="s">
        <v>1341</v>
      </c>
      <c r="BK332" s="84" t="s">
        <v>2808</v>
      </c>
    </row>
    <row r="333" spans="1:63" s="84" customFormat="1" x14ac:dyDescent="0.3">
      <c r="A333" s="84" t="s">
        <v>4071</v>
      </c>
      <c r="B333" s="84" t="s">
        <v>67</v>
      </c>
      <c r="C333" s="84" t="s">
        <v>1065</v>
      </c>
      <c r="D333" s="84">
        <v>2018</v>
      </c>
      <c r="E333" s="84">
        <v>28</v>
      </c>
      <c r="F333" s="195" t="s">
        <v>1390</v>
      </c>
      <c r="G333" s="84" t="s">
        <v>1373</v>
      </c>
      <c r="H333" s="84" t="s">
        <v>257</v>
      </c>
      <c r="I333" s="84" t="s">
        <v>265</v>
      </c>
      <c r="J333" s="84" t="s">
        <v>253</v>
      </c>
      <c r="K333" s="84">
        <v>0.74</v>
      </c>
      <c r="L333" s="84">
        <v>0.29699999999999999</v>
      </c>
      <c r="M333" s="84">
        <v>19</v>
      </c>
      <c r="N333" s="84" t="s">
        <v>1064</v>
      </c>
      <c r="O333" s="84">
        <v>81</v>
      </c>
      <c r="P333" s="84">
        <v>264</v>
      </c>
      <c r="Q333" s="84">
        <v>246</v>
      </c>
      <c r="R333" s="84">
        <v>27</v>
      </c>
      <c r="S333" s="84">
        <v>56</v>
      </c>
      <c r="T333" s="84">
        <v>10</v>
      </c>
      <c r="U333" s="84">
        <v>2</v>
      </c>
      <c r="V333" s="84">
        <v>4</v>
      </c>
      <c r="W333" s="84">
        <v>21</v>
      </c>
      <c r="X333" s="84">
        <v>6</v>
      </c>
      <c r="Y333" s="84">
        <v>3</v>
      </c>
      <c r="Z333" s="84">
        <v>13</v>
      </c>
      <c r="AA333" s="84">
        <v>56</v>
      </c>
      <c r="AB333" s="84">
        <v>0</v>
      </c>
      <c r="AC333" s="84">
        <v>2</v>
      </c>
      <c r="AD333" s="84">
        <v>2</v>
      </c>
      <c r="AE333" s="84">
        <v>1</v>
      </c>
      <c r="AF333" s="84">
        <v>7</v>
      </c>
      <c r="AG333" s="200">
        <v>0.22700000000000001</v>
      </c>
      <c r="AH333" s="200">
        <v>0.27100000000000002</v>
      </c>
      <c r="AI333" s="200">
        <v>0.33200000000000002</v>
      </c>
      <c r="AJ333" s="84">
        <v>0.26600000000000001</v>
      </c>
      <c r="AK333" s="84">
        <v>70</v>
      </c>
      <c r="AL333" s="84">
        <v>15</v>
      </c>
      <c r="AM333" s="84">
        <v>17</v>
      </c>
      <c r="AN333" s="198">
        <v>5</v>
      </c>
      <c r="AO333" s="198">
        <v>6</v>
      </c>
      <c r="AP333" s="84">
        <v>-8</v>
      </c>
      <c r="AQ333" s="84">
        <v>60</v>
      </c>
      <c r="AR333" s="84">
        <v>403</v>
      </c>
      <c r="AS333" s="84">
        <v>31</v>
      </c>
      <c r="AT333" s="84" t="s">
        <v>1075</v>
      </c>
      <c r="AU333" s="84">
        <v>0.04</v>
      </c>
      <c r="AV333" s="84">
        <v>6</v>
      </c>
      <c r="AW333" s="84" t="s">
        <v>1076</v>
      </c>
      <c r="AX333" s="84">
        <v>281</v>
      </c>
      <c r="AY333" s="200">
        <v>0.17799999999999999</v>
      </c>
      <c r="AZ333" s="200">
        <v>0.254</v>
      </c>
      <c r="BA333" s="200">
        <v>0.22900000000000001</v>
      </c>
      <c r="BB333" s="200">
        <v>0.22700000000000001</v>
      </c>
      <c r="BC333" s="84">
        <v>64</v>
      </c>
      <c r="BD333" s="84">
        <v>9</v>
      </c>
      <c r="BE333" s="84" t="s">
        <v>4072</v>
      </c>
      <c r="BF333" s="84">
        <v>573135</v>
      </c>
      <c r="BG333" s="84" t="s">
        <v>827</v>
      </c>
      <c r="BH333" s="84" t="s">
        <v>5080</v>
      </c>
      <c r="BI333" s="84" t="s">
        <v>3111</v>
      </c>
      <c r="BJ333" s="84" t="s">
        <v>4572</v>
      </c>
      <c r="BK333" s="84" t="s">
        <v>6986</v>
      </c>
    </row>
    <row r="334" spans="1:63" s="84" customFormat="1" x14ac:dyDescent="0.3">
      <c r="A334" s="84" t="s">
        <v>5134</v>
      </c>
      <c r="B334" s="84" t="s">
        <v>227</v>
      </c>
      <c r="C334" s="84" t="s">
        <v>1065</v>
      </c>
      <c r="D334" s="84">
        <v>2018</v>
      </c>
      <c r="E334" s="84">
        <v>28</v>
      </c>
      <c r="F334" s="195" t="s">
        <v>1397</v>
      </c>
      <c r="G334" s="84" t="s">
        <v>1373</v>
      </c>
      <c r="H334" s="84" t="s">
        <v>257</v>
      </c>
      <c r="I334" s="84" t="s">
        <v>249</v>
      </c>
      <c r="K334" s="84">
        <v>0.66</v>
      </c>
      <c r="L334" s="84">
        <v>0.29699999999999999</v>
      </c>
      <c r="M334" s="84">
        <v>19</v>
      </c>
      <c r="N334" s="84" t="s">
        <v>1064</v>
      </c>
      <c r="O334" s="84">
        <v>83</v>
      </c>
      <c r="P334" s="84">
        <v>222</v>
      </c>
      <c r="Q334" s="84">
        <v>204</v>
      </c>
      <c r="R334" s="84">
        <v>24</v>
      </c>
      <c r="S334" s="84">
        <v>43</v>
      </c>
      <c r="T334" s="84">
        <v>10</v>
      </c>
      <c r="U334" s="84">
        <v>0</v>
      </c>
      <c r="V334" s="84">
        <v>6</v>
      </c>
      <c r="W334" s="84">
        <v>21</v>
      </c>
      <c r="X334" s="84">
        <v>6</v>
      </c>
      <c r="Y334" s="84">
        <v>1</v>
      </c>
      <c r="Z334" s="84">
        <v>15</v>
      </c>
      <c r="AA334" s="84">
        <v>49</v>
      </c>
      <c r="AB334" s="84">
        <v>0</v>
      </c>
      <c r="AC334" s="84">
        <v>1</v>
      </c>
      <c r="AD334" s="84">
        <v>0</v>
      </c>
      <c r="AE334" s="84">
        <v>1</v>
      </c>
      <c r="AF334" s="84">
        <v>6</v>
      </c>
      <c r="AG334" s="200">
        <v>0.21099999999999999</v>
      </c>
      <c r="AH334" s="200">
        <v>0.26700000000000002</v>
      </c>
      <c r="AI334" s="200">
        <v>0.35199999999999998</v>
      </c>
      <c r="AJ334" s="84">
        <v>0.27200000000000002</v>
      </c>
      <c r="AK334" s="84">
        <v>61</v>
      </c>
      <c r="AL334" s="84">
        <v>15</v>
      </c>
      <c r="AM334" s="84">
        <v>16</v>
      </c>
      <c r="AN334" s="198">
        <v>5</v>
      </c>
      <c r="AO334" s="198">
        <v>5</v>
      </c>
      <c r="AP334" s="84">
        <v>-6</v>
      </c>
      <c r="AQ334" s="84">
        <v>62</v>
      </c>
      <c r="AR334" s="84">
        <v>413</v>
      </c>
      <c r="AS334" s="84">
        <v>32</v>
      </c>
      <c r="AT334" s="84" t="s">
        <v>1061</v>
      </c>
      <c r="AU334" s="84">
        <v>0.01</v>
      </c>
      <c r="AV334" s="84">
        <v>1</v>
      </c>
      <c r="AW334" s="84" t="s">
        <v>1065</v>
      </c>
      <c r="AX334" s="84">
        <v>280</v>
      </c>
      <c r="AY334" s="200">
        <v>0.19800000000000001</v>
      </c>
      <c r="AZ334" s="200">
        <v>0.25700000000000001</v>
      </c>
      <c r="BA334" s="200">
        <v>0.32600000000000001</v>
      </c>
      <c r="BB334" s="200">
        <v>0.25900000000000001</v>
      </c>
      <c r="BC334" s="84">
        <v>72</v>
      </c>
      <c r="BD334" s="84">
        <v>14</v>
      </c>
      <c r="BE334" s="84" t="s">
        <v>5135</v>
      </c>
      <c r="BF334" s="84">
        <v>600301</v>
      </c>
      <c r="BG334" s="84" t="s">
        <v>3992</v>
      </c>
      <c r="BH334" s="84" t="s">
        <v>6333</v>
      </c>
      <c r="BI334" s="84" t="s">
        <v>4187</v>
      </c>
      <c r="BJ334" s="84" t="s">
        <v>2704</v>
      </c>
      <c r="BK334" s="84" t="s">
        <v>2872</v>
      </c>
    </row>
    <row r="335" spans="1:63" s="84" customFormat="1" x14ac:dyDescent="0.3">
      <c r="A335" s="84" t="s">
        <v>4287</v>
      </c>
      <c r="B335" s="84" t="s">
        <v>1744</v>
      </c>
      <c r="C335" s="84" t="s">
        <v>1061</v>
      </c>
      <c r="D335" s="84">
        <v>2018</v>
      </c>
      <c r="E335" s="84">
        <v>22</v>
      </c>
      <c r="F335" s="195" t="s">
        <v>1386</v>
      </c>
      <c r="G335" s="84" t="s">
        <v>1373</v>
      </c>
      <c r="H335" s="84" t="s">
        <v>257</v>
      </c>
      <c r="K335" s="84">
        <v>0.43</v>
      </c>
      <c r="L335" s="84">
        <v>0.29699999999999999</v>
      </c>
      <c r="M335" s="84">
        <v>19</v>
      </c>
      <c r="N335" s="84" t="s">
        <v>1064</v>
      </c>
      <c r="O335" s="84">
        <v>59</v>
      </c>
      <c r="P335" s="84">
        <v>190</v>
      </c>
      <c r="Q335" s="84">
        <v>169</v>
      </c>
      <c r="R335" s="84">
        <v>17</v>
      </c>
      <c r="S335" s="84">
        <v>36</v>
      </c>
      <c r="T335" s="84">
        <v>11</v>
      </c>
      <c r="U335" s="84">
        <v>1</v>
      </c>
      <c r="V335" s="84">
        <v>3</v>
      </c>
      <c r="W335" s="84">
        <v>14</v>
      </c>
      <c r="X335" s="84">
        <v>3</v>
      </c>
      <c r="Y335" s="84">
        <v>1</v>
      </c>
      <c r="Z335" s="84">
        <v>18</v>
      </c>
      <c r="AA335" s="84">
        <v>50</v>
      </c>
      <c r="AB335" s="84">
        <v>0</v>
      </c>
      <c r="AC335" s="84">
        <v>1</v>
      </c>
      <c r="AD335" s="84">
        <v>2</v>
      </c>
      <c r="AE335" s="84">
        <v>1</v>
      </c>
      <c r="AF335" s="84">
        <v>2</v>
      </c>
      <c r="AG335" s="200">
        <v>0.20799999999999999</v>
      </c>
      <c r="AH335" s="200">
        <v>0.28799999999999998</v>
      </c>
      <c r="AI335" s="200">
        <v>0.33200000000000002</v>
      </c>
      <c r="AJ335" s="84">
        <v>0.27800000000000002</v>
      </c>
      <c r="AK335" s="84">
        <v>53</v>
      </c>
      <c r="AL335" s="84">
        <v>14</v>
      </c>
      <c r="AM335" s="84">
        <v>15</v>
      </c>
      <c r="AN335" s="198">
        <v>2</v>
      </c>
      <c r="AO335" s="198">
        <v>2</v>
      </c>
      <c r="AP335" s="84">
        <v>-4</v>
      </c>
      <c r="AQ335" s="84">
        <v>63</v>
      </c>
      <c r="AR335" s="84">
        <v>420</v>
      </c>
      <c r="AS335" s="84">
        <v>33</v>
      </c>
      <c r="AT335" s="84" t="s">
        <v>1061</v>
      </c>
      <c r="AU335" s="84">
        <v>0.02</v>
      </c>
      <c r="AV335" s="84">
        <v>8</v>
      </c>
      <c r="AW335" s="84" t="s">
        <v>1065</v>
      </c>
      <c r="AX335" s="84">
        <v>75</v>
      </c>
      <c r="AY335" s="200">
        <v>0.20599999999999999</v>
      </c>
      <c r="AZ335" s="200">
        <v>0.27</v>
      </c>
      <c r="BA335" s="200">
        <v>0.309</v>
      </c>
      <c r="BB335" s="200">
        <v>0.25800000000000001</v>
      </c>
      <c r="BC335" s="84">
        <v>19</v>
      </c>
      <c r="BD335" s="84">
        <v>6</v>
      </c>
      <c r="BE335" s="84" t="s">
        <v>6584</v>
      </c>
      <c r="BF335" s="84">
        <v>620446</v>
      </c>
      <c r="BG335" s="84" t="s">
        <v>2892</v>
      </c>
      <c r="BH335" s="84" t="s">
        <v>4187</v>
      </c>
      <c r="BI335" s="84" t="s">
        <v>6482</v>
      </c>
      <c r="BJ335" s="84" t="s">
        <v>6332</v>
      </c>
      <c r="BK335" s="84" t="s">
        <v>2816</v>
      </c>
    </row>
    <row r="336" spans="1:63" s="84" customFormat="1" x14ac:dyDescent="0.3">
      <c r="A336" s="84" t="s">
        <v>6585</v>
      </c>
      <c r="B336" s="84" t="s">
        <v>125</v>
      </c>
      <c r="C336" s="84" t="s">
        <v>1065</v>
      </c>
      <c r="D336" s="84">
        <v>2018</v>
      </c>
      <c r="E336" s="84">
        <v>22</v>
      </c>
      <c r="F336" s="195" t="s">
        <v>1392</v>
      </c>
      <c r="G336" s="84" t="s">
        <v>1373</v>
      </c>
      <c r="H336" s="84" t="s">
        <v>257</v>
      </c>
      <c r="K336" s="84">
        <v>0.43</v>
      </c>
      <c r="L336" s="84">
        <v>0.29699999999999999</v>
      </c>
      <c r="M336" s="84">
        <v>19</v>
      </c>
      <c r="N336" s="84" t="s">
        <v>1064</v>
      </c>
      <c r="O336" s="84">
        <v>63</v>
      </c>
      <c r="P336" s="84">
        <v>187</v>
      </c>
      <c r="Q336" s="84">
        <v>169</v>
      </c>
      <c r="R336" s="84">
        <v>21</v>
      </c>
      <c r="S336" s="84">
        <v>35</v>
      </c>
      <c r="T336" s="84">
        <v>7</v>
      </c>
      <c r="U336" s="84">
        <v>3</v>
      </c>
      <c r="V336" s="84">
        <v>4</v>
      </c>
      <c r="W336" s="84">
        <v>15</v>
      </c>
      <c r="X336" s="84">
        <v>5</v>
      </c>
      <c r="Y336" s="84">
        <v>1</v>
      </c>
      <c r="Z336" s="84">
        <v>16</v>
      </c>
      <c r="AA336" s="84">
        <v>53</v>
      </c>
      <c r="AB336" s="84">
        <v>0</v>
      </c>
      <c r="AC336" s="84">
        <v>1</v>
      </c>
      <c r="AD336" s="84">
        <v>1</v>
      </c>
      <c r="AE336" s="84">
        <v>1</v>
      </c>
      <c r="AF336" s="84">
        <v>3</v>
      </c>
      <c r="AG336" s="200">
        <v>0.20200000000000001</v>
      </c>
      <c r="AH336" s="200">
        <v>0.27900000000000003</v>
      </c>
      <c r="AI336" s="200">
        <v>0.35</v>
      </c>
      <c r="AJ336" s="84">
        <v>0.27800000000000002</v>
      </c>
      <c r="AK336" s="84">
        <v>52</v>
      </c>
      <c r="AL336" s="84">
        <v>14</v>
      </c>
      <c r="AM336" s="84">
        <v>15</v>
      </c>
      <c r="AN336" s="198">
        <v>3</v>
      </c>
      <c r="AO336" s="198">
        <v>3</v>
      </c>
      <c r="AP336" s="84">
        <v>-4</v>
      </c>
      <c r="AQ336" s="84">
        <v>64</v>
      </c>
      <c r="AR336" s="84">
        <v>424</v>
      </c>
      <c r="AS336" s="84">
        <v>34</v>
      </c>
      <c r="AT336" s="84" t="s">
        <v>1061</v>
      </c>
      <c r="AU336" s="84">
        <v>0.02</v>
      </c>
      <c r="AV336" s="84">
        <v>8</v>
      </c>
      <c r="AW336" s="84" t="s">
        <v>1065</v>
      </c>
      <c r="AX336" s="84">
        <v>76</v>
      </c>
      <c r="AY336" s="200">
        <v>0.19700000000000001</v>
      </c>
      <c r="AZ336" s="200">
        <v>0.25</v>
      </c>
      <c r="BA336" s="200">
        <v>0.35199999999999998</v>
      </c>
      <c r="BB336" s="200">
        <v>0.26300000000000001</v>
      </c>
      <c r="BC336" s="84">
        <v>20</v>
      </c>
      <c r="BD336" s="84">
        <v>6</v>
      </c>
      <c r="BE336" s="84" t="s">
        <v>6586</v>
      </c>
      <c r="BF336" s="84">
        <v>620439</v>
      </c>
      <c r="BG336" s="84" t="s">
        <v>2898</v>
      </c>
      <c r="BH336" s="84" t="s">
        <v>6548</v>
      </c>
      <c r="BI336" s="84" t="s">
        <v>6436</v>
      </c>
      <c r="BJ336" s="84" t="s">
        <v>6406</v>
      </c>
      <c r="BK336" s="84" t="s">
        <v>2469</v>
      </c>
    </row>
    <row r="337" spans="1:63" s="84" customFormat="1" x14ac:dyDescent="0.3">
      <c r="A337" s="84" t="s">
        <v>229</v>
      </c>
      <c r="B337" s="84" t="s">
        <v>285</v>
      </c>
      <c r="C337" s="84" t="s">
        <v>1061</v>
      </c>
      <c r="D337" s="84">
        <v>2018</v>
      </c>
      <c r="E337" s="84">
        <v>25</v>
      </c>
      <c r="F337" s="195" t="s">
        <v>1388</v>
      </c>
      <c r="G337" s="84" t="s">
        <v>1373</v>
      </c>
      <c r="H337" s="84" t="s">
        <v>257</v>
      </c>
      <c r="I337" s="84" t="s">
        <v>265</v>
      </c>
      <c r="K337" s="84">
        <v>0.44</v>
      </c>
      <c r="L337" s="84">
        <v>0.29699999999999999</v>
      </c>
      <c r="M337" s="84">
        <v>19</v>
      </c>
      <c r="N337" s="84" t="s">
        <v>1064</v>
      </c>
      <c r="O337" s="84">
        <v>61</v>
      </c>
      <c r="P337" s="84">
        <v>176</v>
      </c>
      <c r="Q337" s="84">
        <v>161</v>
      </c>
      <c r="R337" s="84">
        <v>19</v>
      </c>
      <c r="S337" s="84">
        <v>38</v>
      </c>
      <c r="T337" s="84">
        <v>7</v>
      </c>
      <c r="U337" s="84">
        <v>1</v>
      </c>
      <c r="V337" s="84">
        <v>2</v>
      </c>
      <c r="W337" s="84">
        <v>13</v>
      </c>
      <c r="X337" s="84">
        <v>3</v>
      </c>
      <c r="Y337" s="84">
        <v>1</v>
      </c>
      <c r="Z337" s="84">
        <v>12</v>
      </c>
      <c r="AA337" s="84">
        <v>32</v>
      </c>
      <c r="AB337" s="84">
        <v>0</v>
      </c>
      <c r="AC337" s="84">
        <v>2</v>
      </c>
      <c r="AD337" s="84">
        <v>1</v>
      </c>
      <c r="AE337" s="84">
        <v>1</v>
      </c>
      <c r="AF337" s="84">
        <v>3</v>
      </c>
      <c r="AG337" s="200">
        <v>0.23699999999999999</v>
      </c>
      <c r="AH337" s="200">
        <v>0.29599999999999999</v>
      </c>
      <c r="AI337" s="200">
        <v>0.32200000000000001</v>
      </c>
      <c r="AJ337" s="84">
        <v>0.27900000000000003</v>
      </c>
      <c r="AK337" s="84">
        <v>49</v>
      </c>
      <c r="AL337" s="84">
        <v>14</v>
      </c>
      <c r="AM337" s="84">
        <v>14</v>
      </c>
      <c r="AN337" s="198">
        <v>3</v>
      </c>
      <c r="AO337" s="198">
        <v>3</v>
      </c>
      <c r="AP337" s="84">
        <v>-3</v>
      </c>
      <c r="AQ337" s="84">
        <v>65</v>
      </c>
      <c r="AR337" s="84">
        <v>432</v>
      </c>
      <c r="AS337" s="84">
        <v>35</v>
      </c>
      <c r="AT337" s="84" t="s">
        <v>1061</v>
      </c>
      <c r="AU337" s="84">
        <v>0.02</v>
      </c>
      <c r="AV337" s="84">
        <v>7</v>
      </c>
      <c r="AW337" s="84" t="s">
        <v>1065</v>
      </c>
      <c r="AX337" s="84">
        <v>79</v>
      </c>
      <c r="AY337" s="200">
        <v>0.24299999999999999</v>
      </c>
      <c r="AZ337" s="200">
        <v>0.29099999999999998</v>
      </c>
      <c r="BA337" s="200">
        <v>0.28399999999999997</v>
      </c>
      <c r="BB337" s="200">
        <v>0.26400000000000001</v>
      </c>
      <c r="BC337" s="84">
        <v>21</v>
      </c>
      <c r="BD337" s="84">
        <v>7</v>
      </c>
      <c r="BE337" s="84" t="s">
        <v>6703</v>
      </c>
      <c r="BF337" s="84">
        <v>593527</v>
      </c>
      <c r="BG337" s="84" t="s">
        <v>2871</v>
      </c>
      <c r="BH337" s="84" t="s">
        <v>4198</v>
      </c>
      <c r="BI337" s="84" t="s">
        <v>1341</v>
      </c>
      <c r="BJ337" s="84" t="s">
        <v>4138</v>
      </c>
      <c r="BK337" s="84" t="s">
        <v>2469</v>
      </c>
    </row>
    <row r="338" spans="1:63" s="84" customFormat="1" x14ac:dyDescent="0.3">
      <c r="A338" s="84" t="s">
        <v>300</v>
      </c>
      <c r="B338" s="84" t="s">
        <v>328</v>
      </c>
      <c r="C338" s="84" t="s">
        <v>1065</v>
      </c>
      <c r="D338" s="84">
        <v>2018</v>
      </c>
      <c r="E338" s="84">
        <v>28</v>
      </c>
      <c r="F338" s="195"/>
      <c r="G338" s="84" t="s">
        <v>1373</v>
      </c>
      <c r="H338" s="84" t="s">
        <v>257</v>
      </c>
      <c r="K338" s="84">
        <v>0.64</v>
      </c>
      <c r="L338" s="84">
        <v>0.29699999999999999</v>
      </c>
      <c r="M338" s="84">
        <v>19</v>
      </c>
      <c r="N338" s="84" t="s">
        <v>1064</v>
      </c>
      <c r="O338" s="84">
        <v>56</v>
      </c>
      <c r="P338" s="84">
        <v>175</v>
      </c>
      <c r="Q338" s="84">
        <v>159</v>
      </c>
      <c r="R338" s="84">
        <v>19</v>
      </c>
      <c r="S338" s="84">
        <v>38</v>
      </c>
      <c r="T338" s="84">
        <v>9</v>
      </c>
      <c r="U338" s="84">
        <v>0</v>
      </c>
      <c r="V338" s="84">
        <v>2</v>
      </c>
      <c r="W338" s="84">
        <v>13</v>
      </c>
      <c r="X338" s="84">
        <v>1</v>
      </c>
      <c r="Y338" s="84">
        <v>1</v>
      </c>
      <c r="Z338" s="84">
        <v>11</v>
      </c>
      <c r="AA338" s="84">
        <v>31</v>
      </c>
      <c r="AB338" s="84">
        <v>1</v>
      </c>
      <c r="AC338" s="84">
        <v>2</v>
      </c>
      <c r="AD338" s="84">
        <v>1</v>
      </c>
      <c r="AE338" s="84">
        <v>1</v>
      </c>
      <c r="AF338" s="84">
        <v>4</v>
      </c>
      <c r="AG338" s="200">
        <v>0.23899999999999999</v>
      </c>
      <c r="AH338" s="200">
        <v>0.29199999999999998</v>
      </c>
      <c r="AI338" s="200">
        <v>0.33100000000000002</v>
      </c>
      <c r="AJ338" s="84">
        <v>0.27800000000000002</v>
      </c>
      <c r="AK338" s="84">
        <v>49</v>
      </c>
      <c r="AL338" s="84">
        <v>14</v>
      </c>
      <c r="AM338" s="84">
        <v>14</v>
      </c>
      <c r="AN338" s="198">
        <v>3</v>
      </c>
      <c r="AO338" s="198">
        <v>3</v>
      </c>
      <c r="AP338" s="84">
        <v>-3</v>
      </c>
      <c r="AQ338" s="84">
        <v>66</v>
      </c>
      <c r="AR338" s="84">
        <v>433</v>
      </c>
      <c r="AS338" s="84">
        <v>36</v>
      </c>
      <c r="AT338" s="84" t="s">
        <v>1061</v>
      </c>
      <c r="AU338" s="84">
        <v>0.01</v>
      </c>
      <c r="AV338" s="84">
        <v>5</v>
      </c>
      <c r="AW338" s="84" t="s">
        <v>1065</v>
      </c>
      <c r="AX338" s="84">
        <v>124</v>
      </c>
      <c r="AY338" s="200">
        <v>0.23</v>
      </c>
      <c r="AZ338" s="200">
        <v>0.29299999999999998</v>
      </c>
      <c r="BA338" s="200">
        <v>0.28299999999999997</v>
      </c>
      <c r="BB338" s="200">
        <v>0.26400000000000001</v>
      </c>
      <c r="BC338" s="84">
        <v>33</v>
      </c>
      <c r="BD338" s="84">
        <v>9</v>
      </c>
      <c r="BE338" s="84" t="s">
        <v>1090</v>
      </c>
      <c r="BF338" s="84">
        <v>514913</v>
      </c>
      <c r="BG338" s="84" t="s">
        <v>808</v>
      </c>
      <c r="BH338" s="84" t="s">
        <v>6553</v>
      </c>
      <c r="BI338" s="84" t="s">
        <v>1341</v>
      </c>
      <c r="BJ338" s="84" t="s">
        <v>6551</v>
      </c>
      <c r="BK338" s="84" t="s">
        <v>2872</v>
      </c>
    </row>
    <row r="339" spans="1:63" s="84" customFormat="1" x14ac:dyDescent="0.3">
      <c r="A339" s="84" t="s">
        <v>216</v>
      </c>
      <c r="B339" s="84" t="s">
        <v>67</v>
      </c>
      <c r="C339" s="84" t="s">
        <v>1065</v>
      </c>
      <c r="D339" s="84">
        <v>2018</v>
      </c>
      <c r="E339" s="84">
        <v>26</v>
      </c>
      <c r="F339" s="195"/>
      <c r="G339" s="84" t="s">
        <v>1373</v>
      </c>
      <c r="H339" s="84" t="s">
        <v>257</v>
      </c>
      <c r="K339" s="84">
        <v>0.16</v>
      </c>
      <c r="L339" s="84">
        <v>0.29699999999999999</v>
      </c>
      <c r="M339" s="84">
        <v>19</v>
      </c>
      <c r="N339" s="84" t="s">
        <v>1064</v>
      </c>
      <c r="O339" s="84">
        <v>45</v>
      </c>
      <c r="P339" s="84">
        <v>133</v>
      </c>
      <c r="Q339" s="84">
        <v>118</v>
      </c>
      <c r="R339" s="84">
        <v>14</v>
      </c>
      <c r="S339" s="84">
        <v>27</v>
      </c>
      <c r="T339" s="84">
        <v>6</v>
      </c>
      <c r="U339" s="84">
        <v>1</v>
      </c>
      <c r="V339" s="84">
        <v>2</v>
      </c>
      <c r="W339" s="84">
        <v>11</v>
      </c>
      <c r="X339" s="84">
        <v>2</v>
      </c>
      <c r="Y339" s="84">
        <v>1</v>
      </c>
      <c r="Z339" s="84">
        <v>10</v>
      </c>
      <c r="AA339" s="84">
        <v>32</v>
      </c>
      <c r="AB339" s="84">
        <v>0</v>
      </c>
      <c r="AC339" s="84">
        <v>2</v>
      </c>
      <c r="AD339" s="84">
        <v>1</v>
      </c>
      <c r="AE339" s="84">
        <v>2</v>
      </c>
      <c r="AF339" s="84">
        <v>2</v>
      </c>
      <c r="AG339" s="200">
        <v>0.215</v>
      </c>
      <c r="AH339" s="200">
        <v>0.28999999999999998</v>
      </c>
      <c r="AI339" s="200">
        <v>0.33700000000000002</v>
      </c>
      <c r="AJ339" s="84">
        <v>0.28000000000000003</v>
      </c>
      <c r="AK339" s="84">
        <v>37</v>
      </c>
      <c r="AL339" s="84">
        <v>12</v>
      </c>
      <c r="AM339" s="84">
        <v>12</v>
      </c>
      <c r="AN339" s="198">
        <v>2</v>
      </c>
      <c r="AO339" s="198">
        <v>2</v>
      </c>
      <c r="AP339" s="84">
        <v>-2</v>
      </c>
      <c r="AQ339" s="84">
        <v>70</v>
      </c>
      <c r="AR339" s="84">
        <v>473</v>
      </c>
      <c r="AS339" s="84">
        <v>37</v>
      </c>
      <c r="AT339" s="84" t="s">
        <v>1061</v>
      </c>
      <c r="AU339" s="84">
        <v>0.04</v>
      </c>
      <c r="AV339" s="84">
        <v>10</v>
      </c>
      <c r="AW339" s="84" t="s">
        <v>1065</v>
      </c>
      <c r="AX339" s="84">
        <v>19</v>
      </c>
      <c r="AY339" s="200">
        <v>0.188</v>
      </c>
      <c r="AZ339" s="200">
        <v>0.26300000000000001</v>
      </c>
      <c r="BA339" s="200">
        <v>0.25</v>
      </c>
      <c r="BB339" s="200">
        <v>0.23699999999999999</v>
      </c>
      <c r="BC339" s="84">
        <v>5</v>
      </c>
      <c r="BD339" s="84">
        <v>2</v>
      </c>
      <c r="BE339" s="84" t="s">
        <v>6587</v>
      </c>
      <c r="BF339" s="84">
        <v>642094</v>
      </c>
      <c r="BG339" s="84" t="s">
        <v>808</v>
      </c>
      <c r="BH339" s="84" t="s">
        <v>6325</v>
      </c>
      <c r="BI339" s="84" t="s">
        <v>6323</v>
      </c>
      <c r="BJ339" s="84" t="s">
        <v>5215</v>
      </c>
      <c r="BK339" s="84" t="s">
        <v>2815</v>
      </c>
    </row>
    <row r="340" spans="1:63" s="84" customFormat="1" x14ac:dyDescent="0.3">
      <c r="A340" s="84" t="s">
        <v>4610</v>
      </c>
      <c r="B340" s="84" t="s">
        <v>279</v>
      </c>
      <c r="C340" s="84" t="s">
        <v>1061</v>
      </c>
      <c r="D340" s="84">
        <v>2018</v>
      </c>
      <c r="E340" s="84">
        <v>22</v>
      </c>
      <c r="F340" s="195" t="s">
        <v>1388</v>
      </c>
      <c r="G340" s="84" t="s">
        <v>1373</v>
      </c>
      <c r="H340" s="84" t="s">
        <v>257</v>
      </c>
      <c r="K340" s="84">
        <v>0.5</v>
      </c>
      <c r="L340" s="84">
        <v>0.215</v>
      </c>
      <c r="M340" s="84">
        <v>2</v>
      </c>
      <c r="N340" s="84" t="s">
        <v>1064</v>
      </c>
      <c r="O340" s="84">
        <v>75</v>
      </c>
      <c r="P340" s="84">
        <v>177</v>
      </c>
      <c r="Q340" s="84">
        <v>156</v>
      </c>
      <c r="R340" s="84">
        <v>16</v>
      </c>
      <c r="S340" s="84">
        <v>30</v>
      </c>
      <c r="T340" s="84">
        <v>6</v>
      </c>
      <c r="U340" s="84">
        <v>2</v>
      </c>
      <c r="V340" s="84">
        <v>2</v>
      </c>
      <c r="W340" s="84">
        <v>13</v>
      </c>
      <c r="X340" s="84">
        <v>9</v>
      </c>
      <c r="Y340" s="84">
        <v>2</v>
      </c>
      <c r="Z340" s="84">
        <v>14</v>
      </c>
      <c r="AA340" s="84">
        <v>48</v>
      </c>
      <c r="AB340" s="84">
        <v>0</v>
      </c>
      <c r="AC340" s="84">
        <v>1</v>
      </c>
      <c r="AD340" s="84">
        <v>5</v>
      </c>
      <c r="AE340" s="84">
        <v>1</v>
      </c>
      <c r="AF340" s="84">
        <v>3</v>
      </c>
      <c r="AG340" s="200">
        <v>0.189</v>
      </c>
      <c r="AH340" s="200">
        <v>0.255</v>
      </c>
      <c r="AI340" s="200">
        <v>0.30299999999999999</v>
      </c>
      <c r="AJ340" s="84">
        <v>0.248</v>
      </c>
      <c r="AK340" s="84">
        <v>44</v>
      </c>
      <c r="AL340" s="84">
        <v>9</v>
      </c>
      <c r="AM340" s="84">
        <v>12</v>
      </c>
      <c r="AN340" s="198">
        <v>3</v>
      </c>
      <c r="AO340" s="198">
        <v>5</v>
      </c>
      <c r="AP340" s="84">
        <v>-9</v>
      </c>
      <c r="AQ340" s="84">
        <v>75</v>
      </c>
      <c r="AR340" s="84">
        <v>481</v>
      </c>
      <c r="AS340" s="84">
        <v>38</v>
      </c>
      <c r="AT340" s="84" t="s">
        <v>1061</v>
      </c>
      <c r="AU340" s="84">
        <v>0.05</v>
      </c>
      <c r="AV340" s="84">
        <v>7</v>
      </c>
      <c r="AW340" s="84" t="s">
        <v>1065</v>
      </c>
      <c r="AX340" s="84">
        <v>60</v>
      </c>
      <c r="AY340" s="200">
        <v>0.17</v>
      </c>
      <c r="AZ340" s="200">
        <v>0.214</v>
      </c>
      <c r="BA340" s="200">
        <v>0.245</v>
      </c>
      <c r="BB340" s="200">
        <v>0.19400000000000001</v>
      </c>
      <c r="BC340" s="84">
        <v>12</v>
      </c>
      <c r="BD340" s="84">
        <v>2</v>
      </c>
      <c r="BE340" s="84" t="s">
        <v>5218</v>
      </c>
      <c r="BF340" s="84">
        <v>609275</v>
      </c>
      <c r="BG340" s="84" t="s">
        <v>2898</v>
      </c>
      <c r="BH340" s="84" t="s">
        <v>6436</v>
      </c>
      <c r="BI340" s="84" t="s">
        <v>6548</v>
      </c>
      <c r="BJ340" s="84" t="s">
        <v>4811</v>
      </c>
      <c r="BK340" s="84" t="s">
        <v>2814</v>
      </c>
    </row>
    <row r="341" spans="1:63" s="84" customFormat="1" x14ac:dyDescent="0.3">
      <c r="A341" s="84" t="s">
        <v>423</v>
      </c>
      <c r="B341" s="84" t="s">
        <v>277</v>
      </c>
      <c r="C341" s="84" t="s">
        <v>1065</v>
      </c>
      <c r="D341" s="84">
        <v>2018</v>
      </c>
      <c r="E341" s="84">
        <v>35</v>
      </c>
      <c r="F341" s="195"/>
      <c r="G341" s="84" t="s">
        <v>1373</v>
      </c>
      <c r="H341" s="84" t="s">
        <v>257</v>
      </c>
      <c r="K341" s="84">
        <v>0.24</v>
      </c>
      <c r="L341" s="84">
        <v>0.215</v>
      </c>
      <c r="M341" s="84">
        <v>2</v>
      </c>
      <c r="N341" s="84" t="s">
        <v>1064</v>
      </c>
      <c r="O341" s="84">
        <v>35</v>
      </c>
      <c r="P341" s="84">
        <v>81</v>
      </c>
      <c r="Q341" s="84">
        <v>71</v>
      </c>
      <c r="R341" s="84">
        <v>8</v>
      </c>
      <c r="S341" s="84">
        <v>14</v>
      </c>
      <c r="T341" s="84">
        <v>2</v>
      </c>
      <c r="U341" s="84">
        <v>0</v>
      </c>
      <c r="V341" s="84">
        <v>1</v>
      </c>
      <c r="W341" s="84">
        <v>6</v>
      </c>
      <c r="X341" s="84">
        <v>1</v>
      </c>
      <c r="Y341" s="84">
        <v>0</v>
      </c>
      <c r="Z341" s="84">
        <v>7</v>
      </c>
      <c r="AA341" s="84">
        <v>17</v>
      </c>
      <c r="AB341" s="84">
        <v>0</v>
      </c>
      <c r="AC341" s="84">
        <v>1</v>
      </c>
      <c r="AD341" s="84">
        <v>1</v>
      </c>
      <c r="AE341" s="84">
        <v>1</v>
      </c>
      <c r="AF341" s="84">
        <v>2</v>
      </c>
      <c r="AG341" s="200">
        <v>0.19800000000000001</v>
      </c>
      <c r="AH341" s="200">
        <v>0.27100000000000002</v>
      </c>
      <c r="AI341" s="200">
        <v>0.28699999999999998</v>
      </c>
      <c r="AJ341" s="84">
        <v>0.254</v>
      </c>
      <c r="AK341" s="84">
        <v>20</v>
      </c>
      <c r="AL341" s="84">
        <v>6</v>
      </c>
      <c r="AM341" s="84">
        <v>7</v>
      </c>
      <c r="AN341" s="198">
        <v>0</v>
      </c>
      <c r="AO341" s="198">
        <v>1</v>
      </c>
      <c r="AP341" s="84">
        <v>-3</v>
      </c>
      <c r="AQ341" s="84">
        <v>77</v>
      </c>
      <c r="AR341" s="84">
        <v>596</v>
      </c>
      <c r="AS341" s="84">
        <v>39</v>
      </c>
      <c r="AT341" s="84" t="s">
        <v>1061</v>
      </c>
      <c r="AU341" s="84">
        <v>0.16</v>
      </c>
      <c r="AV341" s="84">
        <v>6</v>
      </c>
      <c r="AW341" s="84" t="s">
        <v>1065</v>
      </c>
      <c r="AX341" s="84">
        <v>28</v>
      </c>
      <c r="AY341" s="200">
        <v>7.6999999999999999E-2</v>
      </c>
      <c r="AZ341" s="200">
        <v>0.111</v>
      </c>
      <c r="BA341" s="200">
        <v>7.6999999999999999E-2</v>
      </c>
      <c r="BB341" s="200">
        <v>0.09</v>
      </c>
      <c r="BC341" s="84">
        <v>3</v>
      </c>
      <c r="BD341" s="84">
        <v>0</v>
      </c>
      <c r="BE341" s="84" t="s">
        <v>1122</v>
      </c>
      <c r="BF341" s="84">
        <v>457926</v>
      </c>
      <c r="BG341" s="84" t="s">
        <v>771</v>
      </c>
      <c r="BH341" s="84" t="s">
        <v>4170</v>
      </c>
      <c r="BI341" s="84" t="s">
        <v>3194</v>
      </c>
      <c r="BJ341" s="84" t="s">
        <v>1126</v>
      </c>
      <c r="BK341" s="84" t="s">
        <v>2902</v>
      </c>
    </row>
    <row r="342" spans="1:63" s="84" customFormat="1" x14ac:dyDescent="0.3">
      <c r="A342" s="84" t="s">
        <v>6557</v>
      </c>
      <c r="B342" s="84" t="s">
        <v>6558</v>
      </c>
      <c r="C342" s="84" t="s">
        <v>1065</v>
      </c>
      <c r="D342" s="84">
        <v>2018</v>
      </c>
      <c r="E342" s="84">
        <v>28</v>
      </c>
      <c r="F342" s="195" t="s">
        <v>1386</v>
      </c>
      <c r="G342" s="84" t="s">
        <v>1373</v>
      </c>
      <c r="H342" s="84" t="s">
        <v>257</v>
      </c>
      <c r="I342" s="84" t="s">
        <v>265</v>
      </c>
      <c r="K342" s="84">
        <v>0.39</v>
      </c>
      <c r="L342" s="84">
        <v>0.215</v>
      </c>
      <c r="M342" s="84">
        <v>2</v>
      </c>
      <c r="N342" s="84" t="s">
        <v>1064</v>
      </c>
      <c r="O342" s="84">
        <v>65</v>
      </c>
      <c r="P342" s="84">
        <v>111</v>
      </c>
      <c r="Q342" s="84">
        <v>98</v>
      </c>
      <c r="R342" s="84">
        <v>13</v>
      </c>
      <c r="S342" s="84">
        <v>18</v>
      </c>
      <c r="T342" s="84">
        <v>4</v>
      </c>
      <c r="U342" s="84">
        <v>1</v>
      </c>
      <c r="V342" s="84">
        <v>1</v>
      </c>
      <c r="W342" s="84">
        <v>8</v>
      </c>
      <c r="X342" s="84">
        <v>1</v>
      </c>
      <c r="Y342" s="84">
        <v>0</v>
      </c>
      <c r="Z342" s="84">
        <v>10</v>
      </c>
      <c r="AA342" s="84">
        <v>36</v>
      </c>
      <c r="AB342" s="84">
        <v>0</v>
      </c>
      <c r="AC342" s="84">
        <v>0</v>
      </c>
      <c r="AD342" s="84">
        <v>2</v>
      </c>
      <c r="AE342" s="84">
        <v>1</v>
      </c>
      <c r="AF342" s="84">
        <v>2</v>
      </c>
      <c r="AG342" s="200">
        <v>0.17399999999999999</v>
      </c>
      <c r="AH342" s="200">
        <v>0.25</v>
      </c>
      <c r="AI342" s="200">
        <v>0.26500000000000001</v>
      </c>
      <c r="AJ342" s="84">
        <v>0.23499999999999999</v>
      </c>
      <c r="AK342" s="84">
        <v>26</v>
      </c>
      <c r="AL342" s="84">
        <v>5</v>
      </c>
      <c r="AM342" s="84">
        <v>6</v>
      </c>
      <c r="AN342" s="198">
        <v>0</v>
      </c>
      <c r="AO342" s="198">
        <v>0</v>
      </c>
      <c r="AP342" s="84">
        <v>-7</v>
      </c>
      <c r="AQ342" s="84">
        <v>79</v>
      </c>
      <c r="AR342" s="84">
        <v>600</v>
      </c>
      <c r="AS342" s="84">
        <v>40</v>
      </c>
      <c r="AT342" s="84" t="s">
        <v>1061</v>
      </c>
      <c r="AU342" s="84">
        <v>-0.05</v>
      </c>
      <c r="AV342" s="84">
        <v>-2</v>
      </c>
      <c r="AW342" s="84" t="s">
        <v>1065</v>
      </c>
      <c r="AX342" s="84">
        <v>63</v>
      </c>
      <c r="AY342" s="200">
        <v>0.222</v>
      </c>
      <c r="AZ342" s="200">
        <v>0.32300000000000001</v>
      </c>
      <c r="BA342" s="200">
        <v>0.29599999999999999</v>
      </c>
      <c r="BB342" s="200">
        <v>0.28399999999999997</v>
      </c>
      <c r="BC342" s="84">
        <v>18</v>
      </c>
      <c r="BD342" s="84">
        <v>8</v>
      </c>
      <c r="BE342" s="84" t="s">
        <v>6559</v>
      </c>
      <c r="BF342" s="84">
        <v>547912</v>
      </c>
      <c r="BG342" s="84" t="s">
        <v>781</v>
      </c>
      <c r="BH342" s="84" t="s">
        <v>6560</v>
      </c>
      <c r="BI342" s="84" t="s">
        <v>6554</v>
      </c>
      <c r="BJ342" s="84" t="s">
        <v>5083</v>
      </c>
      <c r="BK342" s="84" t="s">
        <v>2889</v>
      </c>
    </row>
    <row r="343" spans="1:63" s="84" customFormat="1" x14ac:dyDescent="0.3">
      <c r="A343" s="84" t="s">
        <v>6588</v>
      </c>
      <c r="B343" s="84" t="s">
        <v>198</v>
      </c>
      <c r="C343" s="84" t="s">
        <v>1103</v>
      </c>
      <c r="D343" s="84">
        <v>2018</v>
      </c>
      <c r="E343" s="84">
        <v>26</v>
      </c>
      <c r="F343" s="195" t="s">
        <v>1384</v>
      </c>
      <c r="G343" s="84" t="s">
        <v>1373</v>
      </c>
      <c r="H343" s="84" t="s">
        <v>257</v>
      </c>
      <c r="K343" s="84">
        <v>0.19</v>
      </c>
      <c r="L343" s="84">
        <v>0.215</v>
      </c>
      <c r="M343" s="84">
        <v>2</v>
      </c>
      <c r="N343" s="84" t="s">
        <v>1064</v>
      </c>
      <c r="O343" s="84">
        <v>63</v>
      </c>
      <c r="P343" s="84">
        <v>85</v>
      </c>
      <c r="Q343" s="84">
        <v>73</v>
      </c>
      <c r="R343" s="84">
        <v>7</v>
      </c>
      <c r="S343" s="84">
        <v>11</v>
      </c>
      <c r="T343" s="84">
        <v>3</v>
      </c>
      <c r="U343" s="84">
        <v>0</v>
      </c>
      <c r="V343" s="84">
        <v>2</v>
      </c>
      <c r="W343" s="84">
        <v>5</v>
      </c>
      <c r="X343" s="84">
        <v>2</v>
      </c>
      <c r="Y343" s="84">
        <v>1</v>
      </c>
      <c r="Z343" s="84">
        <v>10</v>
      </c>
      <c r="AA343" s="84">
        <v>25</v>
      </c>
      <c r="AB343" s="84">
        <v>0</v>
      </c>
      <c r="AC343" s="84">
        <v>0</v>
      </c>
      <c r="AD343" s="84">
        <v>1</v>
      </c>
      <c r="AE343" s="84">
        <v>1</v>
      </c>
      <c r="AF343" s="84">
        <v>3</v>
      </c>
      <c r="AG343" s="200">
        <v>0.14599999999999999</v>
      </c>
      <c r="AH343" s="200">
        <v>0.251</v>
      </c>
      <c r="AI343" s="200">
        <v>0.27400000000000002</v>
      </c>
      <c r="AJ343" s="84">
        <v>0.24099999999999999</v>
      </c>
      <c r="AK343" s="84">
        <v>20</v>
      </c>
      <c r="AL343" s="84">
        <v>5</v>
      </c>
      <c r="AM343" s="84">
        <v>6</v>
      </c>
      <c r="AN343" s="198">
        <v>0</v>
      </c>
      <c r="AO343" s="198">
        <v>0</v>
      </c>
      <c r="AP343" s="84">
        <v>-5</v>
      </c>
      <c r="AQ343" s="84">
        <v>80</v>
      </c>
      <c r="AR343" s="84">
        <v>606</v>
      </c>
      <c r="AS343" s="84">
        <v>41</v>
      </c>
      <c r="AT343" s="84" t="s">
        <v>1061</v>
      </c>
      <c r="AU343" s="84">
        <v>0.06</v>
      </c>
      <c r="AV343" s="84">
        <v>4</v>
      </c>
      <c r="AW343" s="84" t="s">
        <v>1065</v>
      </c>
      <c r="AX343" s="84">
        <v>23</v>
      </c>
      <c r="AY343" s="200">
        <v>0.05</v>
      </c>
      <c r="AZ343" s="200">
        <v>0.17399999999999999</v>
      </c>
      <c r="BA343" s="200">
        <v>0.2</v>
      </c>
      <c r="BB343" s="200">
        <v>0.17899999999999999</v>
      </c>
      <c r="BC343" s="84">
        <v>4</v>
      </c>
      <c r="BD343" s="84">
        <v>1</v>
      </c>
      <c r="BE343" s="84" t="s">
        <v>6589</v>
      </c>
      <c r="BF343" s="84">
        <v>545337</v>
      </c>
      <c r="BG343" s="84" t="s">
        <v>781</v>
      </c>
      <c r="BH343" s="84" t="s">
        <v>6560</v>
      </c>
      <c r="BI343" s="84" t="s">
        <v>6556</v>
      </c>
      <c r="BJ343" s="84" t="s">
        <v>5083</v>
      </c>
      <c r="BK343" s="84" t="s">
        <v>2815</v>
      </c>
    </row>
    <row r="344" spans="1:63" s="84" customFormat="1" x14ac:dyDescent="0.3">
      <c r="A344" s="84" t="s">
        <v>231</v>
      </c>
      <c r="B344" s="84" t="s">
        <v>221</v>
      </c>
      <c r="C344" s="84" t="s">
        <v>1065</v>
      </c>
      <c r="D344" s="84">
        <v>2018</v>
      </c>
      <c r="E344" s="84">
        <v>26</v>
      </c>
      <c r="F344" s="195" t="s">
        <v>1384</v>
      </c>
      <c r="G344" s="84" t="s">
        <v>1373</v>
      </c>
      <c r="H344" s="84" t="s">
        <v>249</v>
      </c>
      <c r="K344" s="84">
        <v>0.86</v>
      </c>
      <c r="L344" s="84">
        <v>0.35299999999999998</v>
      </c>
      <c r="M344" s="84">
        <v>69</v>
      </c>
      <c r="N344" s="84" t="s">
        <v>1064</v>
      </c>
      <c r="O344" s="84">
        <v>126</v>
      </c>
      <c r="P344" s="84">
        <v>569</v>
      </c>
      <c r="Q344" s="84">
        <v>474</v>
      </c>
      <c r="R344" s="84">
        <v>91</v>
      </c>
      <c r="S344" s="84">
        <v>134</v>
      </c>
      <c r="T344" s="84">
        <v>27</v>
      </c>
      <c r="U344" s="84">
        <v>4</v>
      </c>
      <c r="V344" s="84">
        <v>27</v>
      </c>
      <c r="W344" s="84">
        <v>75</v>
      </c>
      <c r="X344" s="84">
        <v>17</v>
      </c>
      <c r="Y344" s="84">
        <v>5</v>
      </c>
      <c r="Z344" s="84">
        <v>84</v>
      </c>
      <c r="AA344" s="84">
        <v>110</v>
      </c>
      <c r="AB344" s="84">
        <v>11</v>
      </c>
      <c r="AC344" s="84">
        <v>8</v>
      </c>
      <c r="AD344" s="84">
        <v>0</v>
      </c>
      <c r="AE344" s="84">
        <v>4</v>
      </c>
      <c r="AF344" s="84">
        <v>7</v>
      </c>
      <c r="AG344" s="200">
        <v>0.28299999999999997</v>
      </c>
      <c r="AH344" s="200">
        <v>0.39600000000000002</v>
      </c>
      <c r="AI344" s="200">
        <v>0.52800000000000002</v>
      </c>
      <c r="AJ344" s="84">
        <v>0.39900000000000002</v>
      </c>
      <c r="AK344" s="84">
        <v>227</v>
      </c>
      <c r="AL344" s="84">
        <v>107</v>
      </c>
      <c r="AM344" s="84">
        <v>99</v>
      </c>
      <c r="AN344" s="198">
        <v>33</v>
      </c>
      <c r="AO344" s="198">
        <v>30</v>
      </c>
      <c r="AP344" s="84">
        <v>39</v>
      </c>
      <c r="AQ344" s="84">
        <v>1</v>
      </c>
      <c r="AR344" s="84">
        <v>1</v>
      </c>
      <c r="AS344" s="84">
        <v>1</v>
      </c>
      <c r="AT344" s="84" t="s">
        <v>1064</v>
      </c>
      <c r="AU344" s="84">
        <v>-0.05</v>
      </c>
      <c r="AV344" s="84">
        <v>-49</v>
      </c>
      <c r="AW344" s="84" t="s">
        <v>1086</v>
      </c>
      <c r="AX344" s="84">
        <v>507</v>
      </c>
      <c r="AY344" s="200">
        <v>0.30599999999999999</v>
      </c>
      <c r="AZ344" s="200">
        <v>0.442</v>
      </c>
      <c r="BA344" s="200">
        <v>0.629</v>
      </c>
      <c r="BB344" s="200">
        <v>0.45100000000000001</v>
      </c>
      <c r="BC344" s="84">
        <v>229</v>
      </c>
      <c r="BD344" s="84">
        <v>156</v>
      </c>
      <c r="BE344" s="84" t="s">
        <v>1411</v>
      </c>
      <c r="BF344" s="84">
        <v>545361</v>
      </c>
      <c r="BG344" s="84" t="s">
        <v>790</v>
      </c>
      <c r="BH344" s="84" t="s">
        <v>1226</v>
      </c>
      <c r="BI344" s="84" t="s">
        <v>1180</v>
      </c>
      <c r="BJ344" s="84" t="s">
        <v>2640</v>
      </c>
      <c r="BK344" s="84" t="s">
        <v>3969</v>
      </c>
    </row>
    <row r="345" spans="1:63" s="84" customFormat="1" x14ac:dyDescent="0.3">
      <c r="A345" s="84" t="s">
        <v>4616</v>
      </c>
      <c r="B345" s="84" t="s">
        <v>80</v>
      </c>
      <c r="C345" s="84" t="s">
        <v>1065</v>
      </c>
      <c r="D345" s="84">
        <v>2018</v>
      </c>
      <c r="E345" s="84">
        <v>26</v>
      </c>
      <c r="F345" s="195" t="s">
        <v>1383</v>
      </c>
      <c r="G345" s="84" t="s">
        <v>1373</v>
      </c>
      <c r="H345" s="84" t="s">
        <v>249</v>
      </c>
      <c r="K345" s="84">
        <v>0.81</v>
      </c>
      <c r="L345" s="84">
        <v>0.35299999999999998</v>
      </c>
      <c r="M345" s="84">
        <v>69</v>
      </c>
      <c r="N345" s="84" t="s">
        <v>1064</v>
      </c>
      <c r="O345" s="84">
        <v>131</v>
      </c>
      <c r="P345" s="84">
        <v>532</v>
      </c>
      <c r="Q345" s="84">
        <v>439</v>
      </c>
      <c r="R345" s="84">
        <v>84</v>
      </c>
      <c r="S345" s="84">
        <v>109</v>
      </c>
      <c r="T345" s="84">
        <v>21</v>
      </c>
      <c r="U345" s="84">
        <v>2</v>
      </c>
      <c r="V345" s="84">
        <v>35</v>
      </c>
      <c r="W345" s="84">
        <v>76</v>
      </c>
      <c r="X345" s="84">
        <v>6</v>
      </c>
      <c r="Y345" s="84">
        <v>3</v>
      </c>
      <c r="Z345" s="84">
        <v>86</v>
      </c>
      <c r="AA345" s="84">
        <v>147</v>
      </c>
      <c r="AB345" s="84">
        <v>7</v>
      </c>
      <c r="AC345" s="84">
        <v>4</v>
      </c>
      <c r="AD345" s="84">
        <v>0</v>
      </c>
      <c r="AE345" s="84">
        <v>3</v>
      </c>
      <c r="AF345" s="84">
        <v>12</v>
      </c>
      <c r="AG345" s="200">
        <v>0.25</v>
      </c>
      <c r="AH345" s="200">
        <v>0.374</v>
      </c>
      <c r="AI345" s="200">
        <v>0.54500000000000004</v>
      </c>
      <c r="AJ345" s="84">
        <v>0.39200000000000002</v>
      </c>
      <c r="AK345" s="84">
        <v>208</v>
      </c>
      <c r="AL345" s="84">
        <v>96</v>
      </c>
      <c r="AM345" s="84">
        <v>88</v>
      </c>
      <c r="AN345" s="198">
        <v>26</v>
      </c>
      <c r="AO345" s="198">
        <v>24</v>
      </c>
      <c r="AP345" s="84">
        <v>32</v>
      </c>
      <c r="AQ345" s="84">
        <v>2</v>
      </c>
      <c r="AR345" s="84">
        <v>6</v>
      </c>
      <c r="AS345" s="84">
        <v>2</v>
      </c>
      <c r="AT345" s="84" t="s">
        <v>1064</v>
      </c>
      <c r="AU345" s="84">
        <v>-0.05</v>
      </c>
      <c r="AV345" s="84">
        <v>-76</v>
      </c>
      <c r="AW345" s="84" t="s">
        <v>1086</v>
      </c>
      <c r="AX345" s="84">
        <v>678</v>
      </c>
      <c r="AY345" s="200">
        <v>0.28399999999999997</v>
      </c>
      <c r="AZ345" s="200">
        <v>0.42199999999999999</v>
      </c>
      <c r="BA345" s="200">
        <v>0.627</v>
      </c>
      <c r="BB345" s="200">
        <v>0.44</v>
      </c>
      <c r="BC345" s="84">
        <v>299</v>
      </c>
      <c r="BD345" s="84">
        <v>172</v>
      </c>
      <c r="BE345" s="84" t="s">
        <v>5136</v>
      </c>
      <c r="BF345" s="84">
        <v>592450</v>
      </c>
      <c r="BG345" s="84" t="s">
        <v>702</v>
      </c>
      <c r="BH345" s="84" t="s">
        <v>4204</v>
      </c>
      <c r="BI345" s="84" t="s">
        <v>6590</v>
      </c>
      <c r="BJ345" s="84" t="s">
        <v>4144</v>
      </c>
      <c r="BK345" s="84" t="s">
        <v>3969</v>
      </c>
    </row>
    <row r="346" spans="1:63" s="84" customFormat="1" x14ac:dyDescent="0.3">
      <c r="A346" s="84" t="s">
        <v>222</v>
      </c>
      <c r="B346" s="84" t="s">
        <v>7279</v>
      </c>
      <c r="C346" s="84" t="s">
        <v>1065</v>
      </c>
      <c r="D346" s="84">
        <v>2018</v>
      </c>
      <c r="E346" s="84">
        <v>28</v>
      </c>
      <c r="F346" s="195" t="s">
        <v>1383</v>
      </c>
      <c r="G346" s="84" t="s">
        <v>1373</v>
      </c>
      <c r="H346" s="84" t="s">
        <v>249</v>
      </c>
      <c r="K346" s="84">
        <v>0.84</v>
      </c>
      <c r="L346" s="84">
        <v>0.35299999999999998</v>
      </c>
      <c r="M346" s="84">
        <v>69</v>
      </c>
      <c r="N346" s="84" t="s">
        <v>1064</v>
      </c>
      <c r="O346" s="84">
        <v>146</v>
      </c>
      <c r="P346" s="84">
        <v>552</v>
      </c>
      <c r="Q346" s="84">
        <v>496</v>
      </c>
      <c r="R346" s="84">
        <v>81</v>
      </c>
      <c r="S346" s="84">
        <v>124</v>
      </c>
      <c r="T346" s="84">
        <v>27</v>
      </c>
      <c r="U346" s="84">
        <v>1</v>
      </c>
      <c r="V346" s="84">
        <v>43</v>
      </c>
      <c r="W346" s="84">
        <v>93</v>
      </c>
      <c r="X346" s="84">
        <v>3</v>
      </c>
      <c r="Y346" s="84">
        <v>2</v>
      </c>
      <c r="Z346" s="84">
        <v>49</v>
      </c>
      <c r="AA346" s="84">
        <v>137</v>
      </c>
      <c r="AB346" s="84">
        <v>9</v>
      </c>
      <c r="AC346" s="84">
        <v>5</v>
      </c>
      <c r="AD346" s="84">
        <v>0</v>
      </c>
      <c r="AE346" s="84">
        <v>3</v>
      </c>
      <c r="AF346" s="84">
        <v>10</v>
      </c>
      <c r="AG346" s="200">
        <v>0.253</v>
      </c>
      <c r="AH346" s="200">
        <v>0.32200000000000001</v>
      </c>
      <c r="AI346" s="200">
        <v>0.56899999999999995</v>
      </c>
      <c r="AJ346" s="84">
        <v>0.372</v>
      </c>
      <c r="AK346" s="84">
        <v>206</v>
      </c>
      <c r="AL346" s="84">
        <v>82</v>
      </c>
      <c r="AM346" s="84">
        <v>76</v>
      </c>
      <c r="AN346" s="198">
        <v>29</v>
      </c>
      <c r="AO346" s="198">
        <v>27</v>
      </c>
      <c r="AP346" s="84">
        <v>23</v>
      </c>
      <c r="AQ346" s="84">
        <v>4</v>
      </c>
      <c r="AR346" s="84">
        <v>15</v>
      </c>
      <c r="AS346" s="84">
        <v>3</v>
      </c>
      <c r="AT346" s="84" t="s">
        <v>1064</v>
      </c>
      <c r="AU346" s="84">
        <v>-0.05</v>
      </c>
      <c r="AV346" s="84">
        <v>-65</v>
      </c>
      <c r="AW346" s="84" t="s">
        <v>1086</v>
      </c>
      <c r="AX346" s="84">
        <v>692</v>
      </c>
      <c r="AY346" s="200">
        <v>0.28100000000000003</v>
      </c>
      <c r="AZ346" s="200">
        <v>0.376</v>
      </c>
      <c r="BA346" s="200">
        <v>0.63100000000000001</v>
      </c>
      <c r="BB346" s="200">
        <v>0.42</v>
      </c>
      <c r="BC346" s="84">
        <v>290</v>
      </c>
      <c r="BD346" s="84">
        <v>147</v>
      </c>
      <c r="BE346" s="84" t="s">
        <v>1139</v>
      </c>
      <c r="BF346" s="84">
        <v>519317</v>
      </c>
      <c r="BG346" s="84" t="s">
        <v>702</v>
      </c>
      <c r="BH346" s="84" t="s">
        <v>3118</v>
      </c>
      <c r="BI346" s="84" t="s">
        <v>2731</v>
      </c>
      <c r="BJ346" s="84" t="s">
        <v>1191</v>
      </c>
      <c r="BK346" s="84" t="s">
        <v>6917</v>
      </c>
    </row>
    <row r="347" spans="1:63" s="84" customFormat="1" x14ac:dyDescent="0.3">
      <c r="A347" s="84" t="s">
        <v>2952</v>
      </c>
      <c r="B347" s="84" t="s">
        <v>2953</v>
      </c>
      <c r="C347" s="84" t="s">
        <v>1065</v>
      </c>
      <c r="D347" s="84">
        <v>2018</v>
      </c>
      <c r="E347" s="84">
        <v>25</v>
      </c>
      <c r="F347" s="195" t="s">
        <v>1394</v>
      </c>
      <c r="G347" s="84" t="s">
        <v>1373</v>
      </c>
      <c r="H347" s="84" t="s">
        <v>249</v>
      </c>
      <c r="K347" s="84">
        <v>0.88</v>
      </c>
      <c r="L347" s="84">
        <v>0.35299999999999998</v>
      </c>
      <c r="M347" s="84">
        <v>69</v>
      </c>
      <c r="N347" s="84" t="s">
        <v>1064</v>
      </c>
      <c r="O347" s="84">
        <v>143</v>
      </c>
      <c r="P347" s="84">
        <v>642</v>
      </c>
      <c r="Q347" s="84">
        <v>577</v>
      </c>
      <c r="R347" s="84">
        <v>93</v>
      </c>
      <c r="S347" s="84">
        <v>161</v>
      </c>
      <c r="T347" s="84">
        <v>42</v>
      </c>
      <c r="U347" s="84">
        <v>4</v>
      </c>
      <c r="V347" s="84">
        <v>21</v>
      </c>
      <c r="W347" s="84">
        <v>87</v>
      </c>
      <c r="X347" s="84">
        <v>24</v>
      </c>
      <c r="Y347" s="84">
        <v>3</v>
      </c>
      <c r="Z347" s="84">
        <v>57</v>
      </c>
      <c r="AA347" s="84">
        <v>79</v>
      </c>
      <c r="AB347" s="84">
        <v>4</v>
      </c>
      <c r="AC347" s="84">
        <v>2</v>
      </c>
      <c r="AD347" s="84">
        <v>1</v>
      </c>
      <c r="AE347" s="84">
        <v>5</v>
      </c>
      <c r="AF347" s="84">
        <v>8</v>
      </c>
      <c r="AG347" s="200">
        <v>0.28299999999999997</v>
      </c>
      <c r="AH347" s="200">
        <v>0.34399999999999997</v>
      </c>
      <c r="AI347" s="200">
        <v>0.47699999999999998</v>
      </c>
      <c r="AJ347" s="84">
        <v>0.35399999999999998</v>
      </c>
      <c r="AK347" s="84">
        <v>228</v>
      </c>
      <c r="AL347" s="84">
        <v>76</v>
      </c>
      <c r="AM347" s="84">
        <v>70</v>
      </c>
      <c r="AN347" s="198">
        <v>34</v>
      </c>
      <c r="AO347" s="198">
        <v>31</v>
      </c>
      <c r="AP347" s="84">
        <v>15</v>
      </c>
      <c r="AQ347" s="84">
        <v>6</v>
      </c>
      <c r="AR347" s="84">
        <v>23</v>
      </c>
      <c r="AS347" s="84">
        <v>4</v>
      </c>
      <c r="AT347" s="84" t="s">
        <v>1064</v>
      </c>
      <c r="AU347" s="84">
        <v>0.01</v>
      </c>
      <c r="AV347" s="84">
        <v>-1</v>
      </c>
      <c r="AW347" s="84" t="s">
        <v>1065</v>
      </c>
      <c r="AX347" s="84">
        <v>712</v>
      </c>
      <c r="AY347" s="200">
        <v>0.26400000000000001</v>
      </c>
      <c r="AZ347" s="200">
        <v>0.34399999999999997</v>
      </c>
      <c r="BA347" s="200">
        <v>0.45900000000000002</v>
      </c>
      <c r="BB347" s="200">
        <v>0.34899999999999998</v>
      </c>
      <c r="BC347" s="84">
        <v>249</v>
      </c>
      <c r="BD347" s="84">
        <v>76</v>
      </c>
      <c r="BE347" s="84" t="s">
        <v>3206</v>
      </c>
      <c r="BF347" s="84">
        <v>605141</v>
      </c>
      <c r="BG347" s="84" t="s">
        <v>2901</v>
      </c>
      <c r="BH347" s="84" t="s">
        <v>4146</v>
      </c>
      <c r="BI347" s="84" t="s">
        <v>2691</v>
      </c>
      <c r="BJ347" s="84" t="s">
        <v>1144</v>
      </c>
      <c r="BK347" s="84" t="s">
        <v>6960</v>
      </c>
    </row>
    <row r="348" spans="1:63" s="84" customFormat="1" x14ac:dyDescent="0.3">
      <c r="A348" s="84" t="s">
        <v>79</v>
      </c>
      <c r="B348" s="84" t="s">
        <v>78</v>
      </c>
      <c r="C348" s="84" t="s">
        <v>1065</v>
      </c>
      <c r="D348" s="84">
        <v>2018</v>
      </c>
      <c r="E348" s="84">
        <v>37</v>
      </c>
      <c r="F348" s="195" t="s">
        <v>1397</v>
      </c>
      <c r="G348" s="84" t="s">
        <v>1373</v>
      </c>
      <c r="H348" s="84" t="s">
        <v>249</v>
      </c>
      <c r="K348" s="84">
        <v>0.87</v>
      </c>
      <c r="L348" s="84">
        <v>0.35299999999999998</v>
      </c>
      <c r="M348" s="84">
        <v>69</v>
      </c>
      <c r="N348" s="84" t="s">
        <v>1064</v>
      </c>
      <c r="O348" s="84">
        <v>107</v>
      </c>
      <c r="P348" s="84">
        <v>449</v>
      </c>
      <c r="Q348" s="84">
        <v>384</v>
      </c>
      <c r="R348" s="84">
        <v>59</v>
      </c>
      <c r="S348" s="84">
        <v>97</v>
      </c>
      <c r="T348" s="84">
        <v>12</v>
      </c>
      <c r="U348" s="84">
        <v>0</v>
      </c>
      <c r="V348" s="84">
        <v>27</v>
      </c>
      <c r="W348" s="84">
        <v>67</v>
      </c>
      <c r="X348" s="84">
        <v>2</v>
      </c>
      <c r="Y348" s="84">
        <v>1</v>
      </c>
      <c r="Z348" s="84">
        <v>55</v>
      </c>
      <c r="AA348" s="84">
        <v>96</v>
      </c>
      <c r="AB348" s="84">
        <v>5</v>
      </c>
      <c r="AC348" s="84">
        <v>6</v>
      </c>
      <c r="AD348" s="84">
        <v>0</v>
      </c>
      <c r="AE348" s="84">
        <v>4</v>
      </c>
      <c r="AF348" s="84">
        <v>9</v>
      </c>
      <c r="AG348" s="200">
        <v>0.25600000000000001</v>
      </c>
      <c r="AH348" s="200">
        <v>0.35299999999999998</v>
      </c>
      <c r="AI348" s="200">
        <v>0.496</v>
      </c>
      <c r="AJ348" s="84">
        <v>0.36599999999999999</v>
      </c>
      <c r="AK348" s="84">
        <v>164</v>
      </c>
      <c r="AL348" s="84">
        <v>67</v>
      </c>
      <c r="AM348" s="84">
        <v>62</v>
      </c>
      <c r="AN348" s="198">
        <v>20</v>
      </c>
      <c r="AO348" s="198">
        <v>18</v>
      </c>
      <c r="AP348" s="84">
        <v>16</v>
      </c>
      <c r="AQ348" s="84">
        <v>9</v>
      </c>
      <c r="AR348" s="84">
        <v>37</v>
      </c>
      <c r="AS348" s="84">
        <v>5</v>
      </c>
      <c r="AT348" s="84" t="s">
        <v>1064</v>
      </c>
      <c r="AU348" s="84">
        <v>-0.03</v>
      </c>
      <c r="AV348" s="84">
        <v>-44</v>
      </c>
      <c r="AW348" s="84" t="s">
        <v>1086</v>
      </c>
      <c r="AX348" s="84">
        <v>645</v>
      </c>
      <c r="AY348" s="200">
        <v>0.28799999999999998</v>
      </c>
      <c r="AZ348" s="200">
        <v>0.375</v>
      </c>
      <c r="BA348" s="200">
        <v>0.54900000000000004</v>
      </c>
      <c r="BB348" s="200">
        <v>0.39400000000000002</v>
      </c>
      <c r="BC348" s="84">
        <v>254</v>
      </c>
      <c r="BD348" s="84">
        <v>111</v>
      </c>
      <c r="BE348" s="84" t="s">
        <v>1422</v>
      </c>
      <c r="BF348" s="84">
        <v>443558</v>
      </c>
      <c r="BG348" s="84" t="s">
        <v>3873</v>
      </c>
      <c r="BH348" s="84" t="s">
        <v>2950</v>
      </c>
      <c r="BI348" s="84" t="s">
        <v>1540</v>
      </c>
      <c r="BJ348" s="84" t="s">
        <v>1169</v>
      </c>
      <c r="BK348" s="84" t="s">
        <v>6591</v>
      </c>
    </row>
    <row r="349" spans="1:63" s="84" customFormat="1" x14ac:dyDescent="0.3">
      <c r="A349" s="84" t="s">
        <v>2954</v>
      </c>
      <c r="B349" s="84" t="s">
        <v>341</v>
      </c>
      <c r="C349" s="84" t="s">
        <v>1065</v>
      </c>
      <c r="D349" s="84">
        <v>2018</v>
      </c>
      <c r="E349" s="84">
        <v>28</v>
      </c>
      <c r="F349" s="195" t="s">
        <v>1554</v>
      </c>
      <c r="G349" s="84" t="s">
        <v>1373</v>
      </c>
      <c r="H349" s="84" t="s">
        <v>249</v>
      </c>
      <c r="K349" s="84">
        <v>0.86</v>
      </c>
      <c r="L349" s="84">
        <v>0.35299999999999998</v>
      </c>
      <c r="M349" s="84">
        <v>69</v>
      </c>
      <c r="N349" s="84" t="s">
        <v>1064</v>
      </c>
      <c r="O349" s="84">
        <v>135</v>
      </c>
      <c r="P349" s="84">
        <v>560</v>
      </c>
      <c r="Q349" s="84">
        <v>501</v>
      </c>
      <c r="R349" s="84">
        <v>86</v>
      </c>
      <c r="S349" s="84">
        <v>131</v>
      </c>
      <c r="T349" s="84">
        <v>26</v>
      </c>
      <c r="U349" s="84">
        <v>2</v>
      </c>
      <c r="V349" s="84">
        <v>26</v>
      </c>
      <c r="W349" s="84">
        <v>65</v>
      </c>
      <c r="X349" s="84">
        <v>8</v>
      </c>
      <c r="Y349" s="84">
        <v>6</v>
      </c>
      <c r="Z349" s="84">
        <v>47</v>
      </c>
      <c r="AA349" s="84">
        <v>117</v>
      </c>
      <c r="AB349" s="84">
        <v>1</v>
      </c>
      <c r="AC349" s="84">
        <v>8</v>
      </c>
      <c r="AD349" s="84">
        <v>0</v>
      </c>
      <c r="AE349" s="84">
        <v>3</v>
      </c>
      <c r="AF349" s="84">
        <v>10</v>
      </c>
      <c r="AG349" s="200">
        <v>0.26100000000000001</v>
      </c>
      <c r="AH349" s="200">
        <v>0.33300000000000002</v>
      </c>
      <c r="AI349" s="200">
        <v>0.48</v>
      </c>
      <c r="AJ349" s="84">
        <v>0.35</v>
      </c>
      <c r="AK349" s="84">
        <v>196</v>
      </c>
      <c r="AL349" s="84">
        <v>66</v>
      </c>
      <c r="AM349" s="84">
        <v>61</v>
      </c>
      <c r="AN349" s="198">
        <v>25</v>
      </c>
      <c r="AO349" s="198">
        <v>23</v>
      </c>
      <c r="AP349" s="84">
        <v>11</v>
      </c>
      <c r="AQ349" s="84">
        <v>10</v>
      </c>
      <c r="AR349" s="84">
        <v>38</v>
      </c>
      <c r="AS349" s="84">
        <v>6</v>
      </c>
      <c r="AT349" s="84" t="s">
        <v>1064</v>
      </c>
      <c r="AU349" s="84">
        <v>-0.03</v>
      </c>
      <c r="AV349" s="84">
        <v>-32</v>
      </c>
      <c r="AW349" s="84" t="s">
        <v>1086</v>
      </c>
      <c r="AX349" s="84">
        <v>627</v>
      </c>
      <c r="AY349" s="200">
        <v>0.28299999999999997</v>
      </c>
      <c r="AZ349" s="200">
        <v>0.36699999999999999</v>
      </c>
      <c r="BA349" s="200">
        <v>0.52200000000000002</v>
      </c>
      <c r="BB349" s="200">
        <v>0.38200000000000001</v>
      </c>
      <c r="BC349" s="84">
        <v>239</v>
      </c>
      <c r="BD349" s="84">
        <v>98</v>
      </c>
      <c r="BE349" s="84" t="s">
        <v>3207</v>
      </c>
      <c r="BF349" s="84">
        <v>543807</v>
      </c>
      <c r="BG349" s="84" t="s">
        <v>803</v>
      </c>
      <c r="BH349" s="84" t="s">
        <v>2640</v>
      </c>
      <c r="BI349" s="84" t="s">
        <v>4177</v>
      </c>
      <c r="BJ349" s="84" t="s">
        <v>1190</v>
      </c>
      <c r="BK349" s="84" t="s">
        <v>6961</v>
      </c>
    </row>
    <row r="350" spans="1:63" s="84" customFormat="1" x14ac:dyDescent="0.3">
      <c r="A350" s="84" t="s">
        <v>85</v>
      </c>
      <c r="B350" s="84" t="s">
        <v>2644</v>
      </c>
      <c r="C350" s="84" t="s">
        <v>1065</v>
      </c>
      <c r="D350" s="84">
        <v>2018</v>
      </c>
      <c r="E350" s="84">
        <v>30</v>
      </c>
      <c r="F350" s="195" t="s">
        <v>1392</v>
      </c>
      <c r="G350" s="84" t="s">
        <v>1373</v>
      </c>
      <c r="H350" s="84" t="s">
        <v>249</v>
      </c>
      <c r="K350" s="84">
        <v>0.85</v>
      </c>
      <c r="L350" s="84">
        <v>0.35299999999999998</v>
      </c>
      <c r="M350" s="84">
        <v>69</v>
      </c>
      <c r="N350" s="84" t="s">
        <v>1064</v>
      </c>
      <c r="O350" s="84">
        <v>144</v>
      </c>
      <c r="P350" s="84">
        <v>507</v>
      </c>
      <c r="Q350" s="84">
        <v>455</v>
      </c>
      <c r="R350" s="84">
        <v>66</v>
      </c>
      <c r="S350" s="84">
        <v>106</v>
      </c>
      <c r="T350" s="84">
        <v>23</v>
      </c>
      <c r="U350" s="84">
        <v>2</v>
      </c>
      <c r="V350" s="84">
        <v>36</v>
      </c>
      <c r="W350" s="84">
        <v>77</v>
      </c>
      <c r="X350" s="84">
        <v>4</v>
      </c>
      <c r="Y350" s="84">
        <v>1</v>
      </c>
      <c r="Z350" s="84">
        <v>44</v>
      </c>
      <c r="AA350" s="84">
        <v>133</v>
      </c>
      <c r="AB350" s="84">
        <v>1</v>
      </c>
      <c r="AC350" s="84">
        <v>4</v>
      </c>
      <c r="AD350" s="84">
        <v>0</v>
      </c>
      <c r="AE350" s="84">
        <v>4</v>
      </c>
      <c r="AF350" s="84">
        <v>16</v>
      </c>
      <c r="AG350" s="200">
        <v>0.23400000000000001</v>
      </c>
      <c r="AH350" s="200">
        <v>0.30399999999999999</v>
      </c>
      <c r="AI350" s="200">
        <v>0.52900000000000003</v>
      </c>
      <c r="AJ350" s="84">
        <v>0.34899999999999998</v>
      </c>
      <c r="AK350" s="84">
        <v>177</v>
      </c>
      <c r="AL350" s="84">
        <v>61</v>
      </c>
      <c r="AM350" s="84">
        <v>56</v>
      </c>
      <c r="AN350" s="198">
        <v>22</v>
      </c>
      <c r="AO350" s="198">
        <v>20</v>
      </c>
      <c r="AP350" s="84">
        <v>9</v>
      </c>
      <c r="AQ350" s="84">
        <v>13</v>
      </c>
      <c r="AR350" s="84">
        <v>51</v>
      </c>
      <c r="AS350" s="84">
        <v>7</v>
      </c>
      <c r="AT350" s="84" t="s">
        <v>1064</v>
      </c>
      <c r="AU350" s="84">
        <v>-0.02</v>
      </c>
      <c r="AV350" s="84">
        <v>-24</v>
      </c>
      <c r="AW350" s="84" t="s">
        <v>1086</v>
      </c>
      <c r="AX350" s="84">
        <v>652</v>
      </c>
      <c r="AY350" s="200">
        <v>0.247</v>
      </c>
      <c r="AZ350" s="200">
        <v>0.33600000000000002</v>
      </c>
      <c r="BA350" s="200">
        <v>0.52800000000000002</v>
      </c>
      <c r="BB350" s="200">
        <v>0.36599999999999999</v>
      </c>
      <c r="BC350" s="84">
        <v>238</v>
      </c>
      <c r="BD350" s="84">
        <v>85</v>
      </c>
      <c r="BE350" s="84" t="s">
        <v>2645</v>
      </c>
      <c r="BF350" s="84">
        <v>501981</v>
      </c>
      <c r="BG350" s="84" t="s">
        <v>702</v>
      </c>
      <c r="BH350" s="84" t="s">
        <v>7278</v>
      </c>
      <c r="BI350" s="84" t="s">
        <v>1191</v>
      </c>
      <c r="BJ350" s="84" t="s">
        <v>1149</v>
      </c>
      <c r="BK350" s="84" t="s">
        <v>6962</v>
      </c>
    </row>
    <row r="351" spans="1:63" s="84" customFormat="1" x14ac:dyDescent="0.3">
      <c r="A351" s="84" t="s">
        <v>4619</v>
      </c>
      <c r="B351" s="84" t="s">
        <v>40</v>
      </c>
      <c r="C351" s="84" t="s">
        <v>1103</v>
      </c>
      <c r="D351" s="84">
        <v>2018</v>
      </c>
      <c r="E351" s="84">
        <v>23</v>
      </c>
      <c r="F351" s="195" t="s">
        <v>1394</v>
      </c>
      <c r="G351" s="84" t="s">
        <v>1373</v>
      </c>
      <c r="H351" s="84" t="s">
        <v>249</v>
      </c>
      <c r="K351" s="84">
        <v>0.81</v>
      </c>
      <c r="L351" s="84">
        <v>0.35299999999999998</v>
      </c>
      <c r="M351" s="84">
        <v>69</v>
      </c>
      <c r="N351" s="84" t="s">
        <v>1064</v>
      </c>
      <c r="O351" s="84">
        <v>139</v>
      </c>
      <c r="P351" s="84">
        <v>558</v>
      </c>
      <c r="Q351" s="84">
        <v>482</v>
      </c>
      <c r="R351" s="84">
        <v>69</v>
      </c>
      <c r="S351" s="84">
        <v>125</v>
      </c>
      <c r="T351" s="84">
        <v>30</v>
      </c>
      <c r="U351" s="84">
        <v>2</v>
      </c>
      <c r="V351" s="84">
        <v>15</v>
      </c>
      <c r="W351" s="84">
        <v>71</v>
      </c>
      <c r="X351" s="84">
        <v>17</v>
      </c>
      <c r="Y351" s="84">
        <v>3</v>
      </c>
      <c r="Z351" s="84">
        <v>65</v>
      </c>
      <c r="AA351" s="84">
        <v>97</v>
      </c>
      <c r="AB351" s="84">
        <v>5</v>
      </c>
      <c r="AC351" s="84">
        <v>5</v>
      </c>
      <c r="AD351" s="84">
        <v>1</v>
      </c>
      <c r="AE351" s="84">
        <v>5</v>
      </c>
      <c r="AF351" s="84">
        <v>12</v>
      </c>
      <c r="AG351" s="200">
        <v>0.26200000000000001</v>
      </c>
      <c r="AH351" s="200">
        <v>0.34899999999999998</v>
      </c>
      <c r="AI351" s="200">
        <v>0.42499999999999999</v>
      </c>
      <c r="AJ351" s="84">
        <v>0.34100000000000003</v>
      </c>
      <c r="AK351" s="84">
        <v>190</v>
      </c>
      <c r="AL351" s="84">
        <v>60</v>
      </c>
      <c r="AM351" s="84">
        <v>55</v>
      </c>
      <c r="AN351" s="198">
        <v>23</v>
      </c>
      <c r="AO351" s="198">
        <v>21</v>
      </c>
      <c r="AP351" s="84">
        <v>6</v>
      </c>
      <c r="AQ351" s="84">
        <v>15</v>
      </c>
      <c r="AR351" s="84">
        <v>57</v>
      </c>
      <c r="AS351" s="84">
        <v>8</v>
      </c>
      <c r="AT351" s="84" t="s">
        <v>1064</v>
      </c>
      <c r="AU351" s="84">
        <v>0</v>
      </c>
      <c r="AV351" s="84">
        <v>-7</v>
      </c>
      <c r="AW351" s="84" t="s">
        <v>1065</v>
      </c>
      <c r="AX351" s="84">
        <v>658</v>
      </c>
      <c r="AY351" s="200">
        <v>0.27100000000000002</v>
      </c>
      <c r="AZ351" s="200">
        <v>0.35199999999999998</v>
      </c>
      <c r="BA351" s="200">
        <v>0.42399999999999999</v>
      </c>
      <c r="BB351" s="200">
        <v>0.34200000000000003</v>
      </c>
      <c r="BC351" s="84">
        <v>225</v>
      </c>
      <c r="BD351" s="84">
        <v>67</v>
      </c>
      <c r="BE351" s="84" t="s">
        <v>5119</v>
      </c>
      <c r="BF351" s="84">
        <v>643217</v>
      </c>
      <c r="BG351" s="84" t="s">
        <v>2873</v>
      </c>
      <c r="BH351" s="84" t="s">
        <v>2725</v>
      </c>
      <c r="BI351" s="84" t="s">
        <v>3116</v>
      </c>
      <c r="BJ351" s="84" t="s">
        <v>4146</v>
      </c>
      <c r="BK351" s="84" t="s">
        <v>7247</v>
      </c>
    </row>
    <row r="352" spans="1:63" s="84" customFormat="1" x14ac:dyDescent="0.3">
      <c r="A352" s="84" t="s">
        <v>16</v>
      </c>
      <c r="B352" s="84" t="s">
        <v>15</v>
      </c>
      <c r="C352" s="84" t="s">
        <v>1065</v>
      </c>
      <c r="D352" s="84">
        <v>2018</v>
      </c>
      <c r="E352" s="84">
        <v>37</v>
      </c>
      <c r="F352" s="195"/>
      <c r="G352" s="84" t="s">
        <v>1373</v>
      </c>
      <c r="H352" s="84" t="s">
        <v>249</v>
      </c>
      <c r="K352" s="84">
        <v>0.86</v>
      </c>
      <c r="L352" s="84">
        <v>0.35299999999999998</v>
      </c>
      <c r="M352" s="84">
        <v>69</v>
      </c>
      <c r="N352" s="84" t="s">
        <v>1064</v>
      </c>
      <c r="O352" s="84">
        <v>106</v>
      </c>
      <c r="P352" s="84">
        <v>395</v>
      </c>
      <c r="Q352" s="84">
        <v>311</v>
      </c>
      <c r="R352" s="84">
        <v>52</v>
      </c>
      <c r="S352" s="84">
        <v>66</v>
      </c>
      <c r="T352" s="84">
        <v>13</v>
      </c>
      <c r="U352" s="84">
        <v>0</v>
      </c>
      <c r="V352" s="84">
        <v>19</v>
      </c>
      <c r="W352" s="84">
        <v>47</v>
      </c>
      <c r="X352" s="84">
        <v>4</v>
      </c>
      <c r="Y352" s="84">
        <v>2</v>
      </c>
      <c r="Z352" s="84">
        <v>77</v>
      </c>
      <c r="AA352" s="84">
        <v>78</v>
      </c>
      <c r="AB352" s="84">
        <v>2</v>
      </c>
      <c r="AC352" s="84">
        <v>3</v>
      </c>
      <c r="AD352" s="84">
        <v>0</v>
      </c>
      <c r="AE352" s="84">
        <v>4</v>
      </c>
      <c r="AF352" s="84">
        <v>13</v>
      </c>
      <c r="AG352" s="200">
        <v>0.216</v>
      </c>
      <c r="AH352" s="200">
        <v>0.371</v>
      </c>
      <c r="AI352" s="200">
        <v>0.443</v>
      </c>
      <c r="AJ352" s="84">
        <v>0.36</v>
      </c>
      <c r="AK352" s="84">
        <v>142</v>
      </c>
      <c r="AL352" s="84">
        <v>59</v>
      </c>
      <c r="AM352" s="84">
        <v>54</v>
      </c>
      <c r="AN352" s="198">
        <v>12</v>
      </c>
      <c r="AO352" s="198">
        <v>11</v>
      </c>
      <c r="AP352" s="84">
        <v>12</v>
      </c>
      <c r="AQ352" s="84">
        <v>16</v>
      </c>
      <c r="AR352" s="84">
        <v>59</v>
      </c>
      <c r="AS352" s="84">
        <v>9</v>
      </c>
      <c r="AT352" s="84" t="s">
        <v>1075</v>
      </c>
      <c r="AU352" s="84">
        <v>0.06</v>
      </c>
      <c r="AV352" s="84">
        <v>15</v>
      </c>
      <c r="AW352" s="84" t="s">
        <v>1076</v>
      </c>
      <c r="AX352" s="84">
        <v>686</v>
      </c>
      <c r="AY352" s="200">
        <v>0.20300000000000001</v>
      </c>
      <c r="AZ352" s="200">
        <v>0.308</v>
      </c>
      <c r="BA352" s="200">
        <v>0.36599999999999999</v>
      </c>
      <c r="BB352" s="200">
        <v>0.30199999999999999</v>
      </c>
      <c r="BC352" s="84">
        <v>207</v>
      </c>
      <c r="BD352" s="84">
        <v>44</v>
      </c>
      <c r="BE352" s="84" t="s">
        <v>1413</v>
      </c>
      <c r="BF352" s="84">
        <v>430832</v>
      </c>
      <c r="BG352" s="84" t="s">
        <v>792</v>
      </c>
      <c r="BH352" s="84" t="s">
        <v>3186</v>
      </c>
      <c r="BI352" s="84" t="s">
        <v>1141</v>
      </c>
      <c r="BJ352" s="84" t="s">
        <v>3115</v>
      </c>
      <c r="BK352" s="84" t="s">
        <v>6963</v>
      </c>
    </row>
    <row r="353" spans="1:63" s="84" customFormat="1" x14ac:dyDescent="0.3">
      <c r="A353" s="84" t="s">
        <v>233</v>
      </c>
      <c r="B353" s="84" t="s">
        <v>63</v>
      </c>
      <c r="C353" s="84" t="s">
        <v>1065</v>
      </c>
      <c r="D353" s="84">
        <v>2018</v>
      </c>
      <c r="E353" s="84">
        <v>30</v>
      </c>
      <c r="F353" s="195" t="s">
        <v>1384</v>
      </c>
      <c r="G353" s="84" t="s">
        <v>1373</v>
      </c>
      <c r="H353" s="84" t="s">
        <v>249</v>
      </c>
      <c r="K353" s="84">
        <v>0.86</v>
      </c>
      <c r="L353" s="84">
        <v>0.35299999999999998</v>
      </c>
      <c r="M353" s="84">
        <v>69</v>
      </c>
      <c r="N353" s="84" t="s">
        <v>1064</v>
      </c>
      <c r="O353" s="84">
        <v>140</v>
      </c>
      <c r="P353" s="84">
        <v>517</v>
      </c>
      <c r="Q353" s="84">
        <v>465</v>
      </c>
      <c r="R353" s="84">
        <v>70</v>
      </c>
      <c r="S353" s="84">
        <v>112</v>
      </c>
      <c r="T353" s="84">
        <v>29</v>
      </c>
      <c r="U353" s="84">
        <v>1</v>
      </c>
      <c r="V353" s="84">
        <v>28</v>
      </c>
      <c r="W353" s="84">
        <v>73</v>
      </c>
      <c r="X353" s="84">
        <v>10</v>
      </c>
      <c r="Y353" s="84">
        <v>4</v>
      </c>
      <c r="Z353" s="84">
        <v>46</v>
      </c>
      <c r="AA353" s="84">
        <v>133</v>
      </c>
      <c r="AB353" s="84">
        <v>3</v>
      </c>
      <c r="AC353" s="84">
        <v>3</v>
      </c>
      <c r="AD353" s="84">
        <v>0</v>
      </c>
      <c r="AE353" s="84">
        <v>2</v>
      </c>
      <c r="AF353" s="84">
        <v>11</v>
      </c>
      <c r="AG353" s="200">
        <v>0.24199999999999999</v>
      </c>
      <c r="AH353" s="200">
        <v>0.313</v>
      </c>
      <c r="AI353" s="200">
        <v>0.48899999999999999</v>
      </c>
      <c r="AJ353" s="84">
        <v>0.34200000000000003</v>
      </c>
      <c r="AK353" s="84">
        <v>177</v>
      </c>
      <c r="AL353" s="84">
        <v>58</v>
      </c>
      <c r="AM353" s="84">
        <v>53</v>
      </c>
      <c r="AN353" s="198">
        <v>22</v>
      </c>
      <c r="AO353" s="198">
        <v>21</v>
      </c>
      <c r="AP353" s="84">
        <v>6</v>
      </c>
      <c r="AQ353" s="84">
        <v>17</v>
      </c>
      <c r="AR353" s="84">
        <v>64</v>
      </c>
      <c r="AS353" s="84">
        <v>10</v>
      </c>
      <c r="AT353" s="84" t="s">
        <v>1064</v>
      </c>
      <c r="AU353" s="84">
        <v>-0.04</v>
      </c>
      <c r="AV353" s="84">
        <v>-43</v>
      </c>
      <c r="AW353" s="84" t="s">
        <v>1086</v>
      </c>
      <c r="AX353" s="84">
        <v>635</v>
      </c>
      <c r="AY353" s="200">
        <v>0.27300000000000002</v>
      </c>
      <c r="AZ353" s="200">
        <v>0.36099999999999999</v>
      </c>
      <c r="BA353" s="200">
        <v>0.54</v>
      </c>
      <c r="BB353" s="200">
        <v>0.38400000000000001</v>
      </c>
      <c r="BC353" s="84">
        <v>244</v>
      </c>
      <c r="BD353" s="84">
        <v>101</v>
      </c>
      <c r="BE353" s="84" t="s">
        <v>1142</v>
      </c>
      <c r="BF353" s="84">
        <v>457708</v>
      </c>
      <c r="BG353" s="84" t="s">
        <v>790</v>
      </c>
      <c r="BH353" s="84" t="s">
        <v>6339</v>
      </c>
      <c r="BI353" s="84" t="s">
        <v>5221</v>
      </c>
      <c r="BJ353" s="84" t="s">
        <v>3118</v>
      </c>
      <c r="BK353" s="84" t="s">
        <v>4828</v>
      </c>
    </row>
    <row r="354" spans="1:63" s="84" customFormat="1" x14ac:dyDescent="0.3">
      <c r="A354" s="84" t="s">
        <v>91</v>
      </c>
      <c r="B354" s="84" t="s">
        <v>131</v>
      </c>
      <c r="C354" s="84" t="s">
        <v>1103</v>
      </c>
      <c r="D354" s="84">
        <v>2018</v>
      </c>
      <c r="E354" s="84">
        <v>28</v>
      </c>
      <c r="F354" s="195" t="s">
        <v>1402</v>
      </c>
      <c r="G354" s="84" t="s">
        <v>1373</v>
      </c>
      <c r="H354" s="84" t="s">
        <v>249</v>
      </c>
      <c r="K354" s="84">
        <v>0.83</v>
      </c>
      <c r="L354" s="84">
        <v>0.35299999999999998</v>
      </c>
      <c r="M354" s="84">
        <v>69</v>
      </c>
      <c r="N354" s="84" t="s">
        <v>1064</v>
      </c>
      <c r="O354" s="84">
        <v>147</v>
      </c>
      <c r="P354" s="84">
        <v>535</v>
      </c>
      <c r="Q354" s="84">
        <v>504</v>
      </c>
      <c r="R354" s="84">
        <v>64</v>
      </c>
      <c r="S354" s="84">
        <v>128</v>
      </c>
      <c r="T354" s="84">
        <v>32</v>
      </c>
      <c r="U354" s="84">
        <v>3</v>
      </c>
      <c r="V354" s="84">
        <v>24</v>
      </c>
      <c r="W354" s="84">
        <v>59</v>
      </c>
      <c r="X354" s="84">
        <v>3</v>
      </c>
      <c r="Y354" s="84">
        <v>2</v>
      </c>
      <c r="Z354" s="84">
        <v>27</v>
      </c>
      <c r="AA354" s="84">
        <v>122</v>
      </c>
      <c r="AB354" s="84">
        <v>5</v>
      </c>
      <c r="AC354" s="84">
        <v>2</v>
      </c>
      <c r="AD354" s="84">
        <v>0</v>
      </c>
      <c r="AE354" s="84">
        <v>2</v>
      </c>
      <c r="AF354" s="84">
        <v>11</v>
      </c>
      <c r="AG354" s="200">
        <v>0.254</v>
      </c>
      <c r="AH354" s="200">
        <v>0.29499999999999998</v>
      </c>
      <c r="AI354" s="200">
        <v>0.47699999999999998</v>
      </c>
      <c r="AJ354" s="84">
        <v>0.32800000000000001</v>
      </c>
      <c r="AK354" s="84">
        <v>176</v>
      </c>
      <c r="AL354" s="84">
        <v>51</v>
      </c>
      <c r="AM354" s="84">
        <v>47</v>
      </c>
      <c r="AN354" s="198">
        <v>19</v>
      </c>
      <c r="AO354" s="198">
        <v>17</v>
      </c>
      <c r="AP354" s="84">
        <v>-1</v>
      </c>
      <c r="AQ354" s="84">
        <v>23</v>
      </c>
      <c r="AR354" s="84">
        <v>93</v>
      </c>
      <c r="AS354" s="84">
        <v>11</v>
      </c>
      <c r="AT354" s="84" t="s">
        <v>1064</v>
      </c>
      <c r="AU354" s="84">
        <v>-0.02</v>
      </c>
      <c r="AV354" s="84">
        <v>-19</v>
      </c>
      <c r="AW354" s="84" t="s">
        <v>1086</v>
      </c>
      <c r="AX354" s="84">
        <v>628</v>
      </c>
      <c r="AY354" s="200">
        <v>0.28199999999999997</v>
      </c>
      <c r="AZ354" s="200">
        <v>0.32500000000000001</v>
      </c>
      <c r="BA354" s="200">
        <v>0.49</v>
      </c>
      <c r="BB354" s="200">
        <v>0.34899999999999998</v>
      </c>
      <c r="BC354" s="84">
        <v>219</v>
      </c>
      <c r="BD354" s="84">
        <v>70</v>
      </c>
      <c r="BE354" s="84" t="s">
        <v>2652</v>
      </c>
      <c r="BF354" s="84">
        <v>572816</v>
      </c>
      <c r="BG354" s="84" t="s">
        <v>702</v>
      </c>
      <c r="BH354" s="84" t="s">
        <v>3124</v>
      </c>
      <c r="BI354" s="84" t="s">
        <v>1262</v>
      </c>
      <c r="BJ354" s="84" t="s">
        <v>4157</v>
      </c>
      <c r="BK354" s="84" t="s">
        <v>7248</v>
      </c>
    </row>
    <row r="355" spans="1:63" s="84" customFormat="1" x14ac:dyDescent="0.3">
      <c r="A355" s="84" t="s">
        <v>4617</v>
      </c>
      <c r="B355" s="84" t="s">
        <v>4618</v>
      </c>
      <c r="C355" s="84" t="s">
        <v>1103</v>
      </c>
      <c r="D355" s="84">
        <v>2018</v>
      </c>
      <c r="E355" s="84">
        <v>23</v>
      </c>
      <c r="F355" s="195" t="s">
        <v>1375</v>
      </c>
      <c r="G355" s="84" t="s">
        <v>1373</v>
      </c>
      <c r="H355" s="84" t="s">
        <v>249</v>
      </c>
      <c r="K355" s="84">
        <v>0.86</v>
      </c>
      <c r="L355" s="84">
        <v>0.35299999999999998</v>
      </c>
      <c r="M355" s="84">
        <v>69</v>
      </c>
      <c r="N355" s="84" t="s">
        <v>1064</v>
      </c>
      <c r="O355" s="84">
        <v>141</v>
      </c>
      <c r="P355" s="84">
        <v>531</v>
      </c>
      <c r="Q355" s="84">
        <v>471</v>
      </c>
      <c r="R355" s="84">
        <v>55</v>
      </c>
      <c r="S355" s="84">
        <v>117</v>
      </c>
      <c r="T355" s="84">
        <v>25</v>
      </c>
      <c r="U355" s="84">
        <v>3</v>
      </c>
      <c r="V355" s="84">
        <v>17</v>
      </c>
      <c r="W355" s="84">
        <v>71</v>
      </c>
      <c r="X355" s="84">
        <v>2</v>
      </c>
      <c r="Y355" s="84">
        <v>2</v>
      </c>
      <c r="Z355" s="84">
        <v>52</v>
      </c>
      <c r="AA355" s="84">
        <v>103</v>
      </c>
      <c r="AB355" s="84">
        <v>4</v>
      </c>
      <c r="AC355" s="84">
        <v>4</v>
      </c>
      <c r="AD355" s="84">
        <v>0</v>
      </c>
      <c r="AE355" s="84">
        <v>4</v>
      </c>
      <c r="AF355" s="84">
        <v>11</v>
      </c>
      <c r="AG355" s="200">
        <v>0.25</v>
      </c>
      <c r="AH355" s="200">
        <v>0.32600000000000001</v>
      </c>
      <c r="AI355" s="200">
        <v>0.42099999999999999</v>
      </c>
      <c r="AJ355" s="84">
        <v>0.32700000000000001</v>
      </c>
      <c r="AK355" s="84">
        <v>174</v>
      </c>
      <c r="AL355" s="84">
        <v>50</v>
      </c>
      <c r="AM355" s="84">
        <v>46</v>
      </c>
      <c r="AN355" s="198">
        <v>16</v>
      </c>
      <c r="AO355" s="198">
        <v>14</v>
      </c>
      <c r="AP355" s="84">
        <v>-2</v>
      </c>
      <c r="AQ355" s="84">
        <v>26</v>
      </c>
      <c r="AR355" s="84">
        <v>102</v>
      </c>
      <c r="AS355" s="84">
        <v>12</v>
      </c>
      <c r="AT355" s="84" t="s">
        <v>1064</v>
      </c>
      <c r="AU355" s="84">
        <v>0</v>
      </c>
      <c r="AV355" s="84">
        <v>-5</v>
      </c>
      <c r="AW355" s="84" t="s">
        <v>1065</v>
      </c>
      <c r="AX355" s="84">
        <v>616</v>
      </c>
      <c r="AY355" s="200">
        <v>0.253</v>
      </c>
      <c r="AZ355" s="200">
        <v>0.32300000000000001</v>
      </c>
      <c r="BA355" s="200">
        <v>0.42199999999999999</v>
      </c>
      <c r="BB355" s="200">
        <v>0.32600000000000001</v>
      </c>
      <c r="BC355" s="84">
        <v>201</v>
      </c>
      <c r="BD355" s="84">
        <v>55</v>
      </c>
      <c r="BE355" s="84" t="s">
        <v>5113</v>
      </c>
      <c r="BF355" s="84">
        <v>608577</v>
      </c>
      <c r="BG355" s="84" t="s">
        <v>2897</v>
      </c>
      <c r="BH355" s="84" t="s">
        <v>3254</v>
      </c>
      <c r="BI355" s="84" t="s">
        <v>4147</v>
      </c>
      <c r="BJ355" s="84" t="s">
        <v>4203</v>
      </c>
      <c r="BK355" s="84" t="s">
        <v>6592</v>
      </c>
    </row>
    <row r="356" spans="1:63" s="84" customFormat="1" x14ac:dyDescent="0.3">
      <c r="A356" s="84" t="s">
        <v>36</v>
      </c>
      <c r="B356" s="84" t="s">
        <v>2538</v>
      </c>
      <c r="C356" s="84" t="s">
        <v>1103</v>
      </c>
      <c r="D356" s="84">
        <v>2018</v>
      </c>
      <c r="E356" s="84">
        <v>28</v>
      </c>
      <c r="F356" s="195" t="s">
        <v>1394</v>
      </c>
      <c r="G356" s="84" t="s">
        <v>1373</v>
      </c>
      <c r="H356" s="84" t="s">
        <v>249</v>
      </c>
      <c r="K356" s="84">
        <v>0.83</v>
      </c>
      <c r="L356" s="84">
        <v>0.35299999999999998</v>
      </c>
      <c r="M356" s="84">
        <v>69</v>
      </c>
      <c r="N356" s="84" t="s">
        <v>1064</v>
      </c>
      <c r="O356" s="84">
        <v>138</v>
      </c>
      <c r="P356" s="84">
        <v>492</v>
      </c>
      <c r="Q356" s="84">
        <v>444</v>
      </c>
      <c r="R356" s="84">
        <v>64</v>
      </c>
      <c r="S356" s="84">
        <v>109</v>
      </c>
      <c r="T356" s="84">
        <v>24</v>
      </c>
      <c r="U356" s="84">
        <v>5</v>
      </c>
      <c r="V356" s="84">
        <v>20</v>
      </c>
      <c r="W356" s="84">
        <v>63</v>
      </c>
      <c r="X356" s="84">
        <v>7</v>
      </c>
      <c r="Y356" s="84">
        <v>2</v>
      </c>
      <c r="Z356" s="84">
        <v>37</v>
      </c>
      <c r="AA356" s="84">
        <v>110</v>
      </c>
      <c r="AB356" s="84">
        <v>4</v>
      </c>
      <c r="AC356" s="84">
        <v>7</v>
      </c>
      <c r="AD356" s="84">
        <v>0</v>
      </c>
      <c r="AE356" s="84">
        <v>3</v>
      </c>
      <c r="AF356" s="84">
        <v>9</v>
      </c>
      <c r="AG356" s="200">
        <v>0.246</v>
      </c>
      <c r="AH356" s="200">
        <v>0.313</v>
      </c>
      <c r="AI356" s="200">
        <v>0.45800000000000002</v>
      </c>
      <c r="AJ356" s="84">
        <v>0.33200000000000002</v>
      </c>
      <c r="AK356" s="84">
        <v>163</v>
      </c>
      <c r="AL356" s="84">
        <v>50</v>
      </c>
      <c r="AM356" s="84">
        <v>46</v>
      </c>
      <c r="AN356" s="198">
        <v>18</v>
      </c>
      <c r="AO356" s="198">
        <v>17</v>
      </c>
      <c r="AP356" s="84">
        <v>1</v>
      </c>
      <c r="AQ356" s="84">
        <v>27</v>
      </c>
      <c r="AR356" s="84">
        <v>103</v>
      </c>
      <c r="AS356" s="84">
        <v>13</v>
      </c>
      <c r="AT356" s="84" t="s">
        <v>1064</v>
      </c>
      <c r="AU356" s="84">
        <v>0.01</v>
      </c>
      <c r="AV356" s="84">
        <v>3</v>
      </c>
      <c r="AW356" s="84" t="s">
        <v>1065</v>
      </c>
      <c r="AX356" s="84">
        <v>541</v>
      </c>
      <c r="AY356" s="200">
        <v>0.245</v>
      </c>
      <c r="AZ356" s="200">
        <v>0.32300000000000001</v>
      </c>
      <c r="BA356" s="200">
        <v>0.40200000000000002</v>
      </c>
      <c r="BB356" s="200">
        <v>0.32100000000000001</v>
      </c>
      <c r="BC356" s="84">
        <v>174</v>
      </c>
      <c r="BD356" s="84">
        <v>47</v>
      </c>
      <c r="BE356" s="84" t="s">
        <v>2720</v>
      </c>
      <c r="BF356" s="84">
        <v>598265</v>
      </c>
      <c r="BG356" s="84" t="s">
        <v>809</v>
      </c>
      <c r="BH356" s="84" t="s">
        <v>3147</v>
      </c>
      <c r="BI356" s="84" t="s">
        <v>4148</v>
      </c>
      <c r="BJ356" s="84" t="s">
        <v>4830</v>
      </c>
      <c r="BK356" s="84" t="s">
        <v>5112</v>
      </c>
    </row>
    <row r="357" spans="1:63" s="84" customFormat="1" x14ac:dyDescent="0.3">
      <c r="A357" s="84" t="s">
        <v>949</v>
      </c>
      <c r="B357" s="84" t="s">
        <v>950</v>
      </c>
      <c r="C357" s="84" t="s">
        <v>1065</v>
      </c>
      <c r="D357" s="84">
        <v>2018</v>
      </c>
      <c r="E357" s="84">
        <v>26</v>
      </c>
      <c r="F357" s="195" t="s">
        <v>1390</v>
      </c>
      <c r="G357" s="84" t="s">
        <v>1373</v>
      </c>
      <c r="H357" s="84" t="s">
        <v>249</v>
      </c>
      <c r="K357" s="84">
        <v>0.84</v>
      </c>
      <c r="L357" s="84">
        <v>0.35299999999999998</v>
      </c>
      <c r="M357" s="84">
        <v>69</v>
      </c>
      <c r="N357" s="84" t="s">
        <v>1064</v>
      </c>
      <c r="O357" s="84">
        <v>136</v>
      </c>
      <c r="P357" s="84">
        <v>538</v>
      </c>
      <c r="Q357" s="84">
        <v>494</v>
      </c>
      <c r="R357" s="84">
        <v>65</v>
      </c>
      <c r="S357" s="84">
        <v>132</v>
      </c>
      <c r="T357" s="84">
        <v>23</v>
      </c>
      <c r="U357" s="84">
        <v>3</v>
      </c>
      <c r="V357" s="84">
        <v>15</v>
      </c>
      <c r="W357" s="84">
        <v>63</v>
      </c>
      <c r="X357" s="84">
        <v>5</v>
      </c>
      <c r="Y357" s="84">
        <v>4</v>
      </c>
      <c r="Z357" s="84">
        <v>35</v>
      </c>
      <c r="AA357" s="84">
        <v>113</v>
      </c>
      <c r="AB357" s="84">
        <v>3</v>
      </c>
      <c r="AC357" s="84">
        <v>6</v>
      </c>
      <c r="AD357" s="84">
        <v>0</v>
      </c>
      <c r="AE357" s="84">
        <v>2</v>
      </c>
      <c r="AF357" s="84">
        <v>12</v>
      </c>
      <c r="AG357" s="200">
        <v>0.26700000000000002</v>
      </c>
      <c r="AH357" s="200">
        <v>0.32300000000000001</v>
      </c>
      <c r="AI357" s="200">
        <v>0.42099999999999999</v>
      </c>
      <c r="AJ357" s="84">
        <v>0.32600000000000001</v>
      </c>
      <c r="AK357" s="84">
        <v>175</v>
      </c>
      <c r="AL357" s="84">
        <v>50</v>
      </c>
      <c r="AM357" s="84">
        <v>46</v>
      </c>
      <c r="AN357" s="198">
        <v>19</v>
      </c>
      <c r="AO357" s="198">
        <v>18</v>
      </c>
      <c r="AP357" s="84">
        <v>-2</v>
      </c>
      <c r="AQ357" s="84">
        <v>28</v>
      </c>
      <c r="AR357" s="84">
        <v>104</v>
      </c>
      <c r="AS357" s="84">
        <v>14</v>
      </c>
      <c r="AT357" s="84" t="s">
        <v>1064</v>
      </c>
      <c r="AU357" s="84">
        <v>-0.06</v>
      </c>
      <c r="AV357" s="84">
        <v>-44</v>
      </c>
      <c r="AW357" s="84" t="s">
        <v>1086</v>
      </c>
      <c r="AX357" s="84">
        <v>561</v>
      </c>
      <c r="AY357" s="200">
        <v>0.33</v>
      </c>
      <c r="AZ357" s="200">
        <v>0.38</v>
      </c>
      <c r="BA357" s="200">
        <v>0.50600000000000001</v>
      </c>
      <c r="BB357" s="200">
        <v>0.38500000000000001</v>
      </c>
      <c r="BC357" s="84">
        <v>216</v>
      </c>
      <c r="BD357" s="84">
        <v>93</v>
      </c>
      <c r="BE357" s="84" t="s">
        <v>1454</v>
      </c>
      <c r="BF357" s="84">
        <v>541645</v>
      </c>
      <c r="BG357" s="84" t="s">
        <v>824</v>
      </c>
      <c r="BH357" s="84" t="s">
        <v>6337</v>
      </c>
      <c r="BI357" s="84" t="s">
        <v>5139</v>
      </c>
      <c r="BJ357" s="84" t="s">
        <v>1132</v>
      </c>
      <c r="BK357" s="84" t="s">
        <v>7249</v>
      </c>
    </row>
    <row r="358" spans="1:63" s="84" customFormat="1" x14ac:dyDescent="0.3">
      <c r="A358" s="84" t="s">
        <v>197</v>
      </c>
      <c r="B358" s="84" t="s">
        <v>129</v>
      </c>
      <c r="C358" s="84" t="s">
        <v>1103</v>
      </c>
      <c r="D358" s="84">
        <v>2018</v>
      </c>
      <c r="E358" s="84">
        <v>31</v>
      </c>
      <c r="F358" s="195" t="s">
        <v>1554</v>
      </c>
      <c r="G358" s="84" t="s">
        <v>1373</v>
      </c>
      <c r="H358" s="84" t="s">
        <v>249</v>
      </c>
      <c r="K358" s="84">
        <v>0.84</v>
      </c>
      <c r="L358" s="84">
        <v>0.35299999999999998</v>
      </c>
      <c r="M358" s="84">
        <v>69</v>
      </c>
      <c r="N358" s="84" t="s">
        <v>1064</v>
      </c>
      <c r="O358" s="84">
        <v>127</v>
      </c>
      <c r="P358" s="84">
        <v>494</v>
      </c>
      <c r="Q358" s="84">
        <v>450</v>
      </c>
      <c r="R358" s="84">
        <v>64</v>
      </c>
      <c r="S358" s="84">
        <v>124</v>
      </c>
      <c r="T358" s="84">
        <v>22</v>
      </c>
      <c r="U358" s="84">
        <v>2</v>
      </c>
      <c r="V358" s="84">
        <v>14</v>
      </c>
      <c r="W358" s="84">
        <v>63</v>
      </c>
      <c r="X358" s="84">
        <v>8</v>
      </c>
      <c r="Y358" s="84">
        <v>3</v>
      </c>
      <c r="Z358" s="84">
        <v>37</v>
      </c>
      <c r="AA358" s="84">
        <v>69</v>
      </c>
      <c r="AB358" s="84">
        <v>3</v>
      </c>
      <c r="AC358" s="84">
        <v>1</v>
      </c>
      <c r="AD358" s="84">
        <v>1</v>
      </c>
      <c r="AE358" s="84">
        <v>5</v>
      </c>
      <c r="AF358" s="84">
        <v>8</v>
      </c>
      <c r="AG358" s="200">
        <v>0.27600000000000002</v>
      </c>
      <c r="AH358" s="200">
        <v>0.32800000000000001</v>
      </c>
      <c r="AI358" s="200">
        <v>0.43099999999999999</v>
      </c>
      <c r="AJ358" s="84">
        <v>0.33</v>
      </c>
      <c r="AK358" s="84">
        <v>163</v>
      </c>
      <c r="AL358" s="84">
        <v>49</v>
      </c>
      <c r="AM358" s="84">
        <v>45</v>
      </c>
      <c r="AN358" s="198">
        <v>21</v>
      </c>
      <c r="AO358" s="198">
        <v>19</v>
      </c>
      <c r="AP358" s="84">
        <v>0</v>
      </c>
      <c r="AQ358" s="84">
        <v>29</v>
      </c>
      <c r="AR358" s="84">
        <v>107</v>
      </c>
      <c r="AS358" s="84">
        <v>15</v>
      </c>
      <c r="AT358" s="84" t="s">
        <v>1064</v>
      </c>
      <c r="AU358" s="84">
        <v>-0.03</v>
      </c>
      <c r="AV358" s="84">
        <v>-24</v>
      </c>
      <c r="AW358" s="84" t="s">
        <v>1086</v>
      </c>
      <c r="AX358" s="84">
        <v>533</v>
      </c>
      <c r="AY358" s="200">
        <v>0.314</v>
      </c>
      <c r="AZ358" s="200">
        <v>0.36299999999999999</v>
      </c>
      <c r="BA358" s="200">
        <v>0.48399999999999999</v>
      </c>
      <c r="BB358" s="200">
        <v>0.36399999999999999</v>
      </c>
      <c r="BC358" s="84">
        <v>194</v>
      </c>
      <c r="BD358" s="84">
        <v>74</v>
      </c>
      <c r="BE358" s="84" t="s">
        <v>1428</v>
      </c>
      <c r="BF358" s="84">
        <v>502210</v>
      </c>
      <c r="BG358" s="84" t="s">
        <v>815</v>
      </c>
      <c r="BH358" s="84" t="s">
        <v>1165</v>
      </c>
      <c r="BI358" s="84" t="s">
        <v>1263</v>
      </c>
      <c r="BJ358" s="84" t="s">
        <v>2795</v>
      </c>
      <c r="BK358" s="84" t="s">
        <v>5240</v>
      </c>
    </row>
    <row r="359" spans="1:63" s="84" customFormat="1" x14ac:dyDescent="0.3">
      <c r="A359" s="84" t="s">
        <v>3997</v>
      </c>
      <c r="B359" s="84" t="s">
        <v>2001</v>
      </c>
      <c r="C359" s="84" t="s">
        <v>1103</v>
      </c>
      <c r="D359" s="84">
        <v>2018</v>
      </c>
      <c r="E359" s="84">
        <v>25</v>
      </c>
      <c r="F359" s="195" t="s">
        <v>1400</v>
      </c>
      <c r="G359" s="84" t="s">
        <v>1373</v>
      </c>
      <c r="H359" s="84" t="s">
        <v>249</v>
      </c>
      <c r="K359" s="84">
        <v>0.79</v>
      </c>
      <c r="L359" s="84">
        <v>0.35299999999999998</v>
      </c>
      <c r="M359" s="84">
        <v>69</v>
      </c>
      <c r="N359" s="84" t="s">
        <v>1064</v>
      </c>
      <c r="O359" s="84">
        <v>140</v>
      </c>
      <c r="P359" s="84">
        <v>485</v>
      </c>
      <c r="Q359" s="84">
        <v>428</v>
      </c>
      <c r="R359" s="84">
        <v>56</v>
      </c>
      <c r="S359" s="84">
        <v>102</v>
      </c>
      <c r="T359" s="84">
        <v>30</v>
      </c>
      <c r="U359" s="84">
        <v>2</v>
      </c>
      <c r="V359" s="84">
        <v>18</v>
      </c>
      <c r="W359" s="84">
        <v>60</v>
      </c>
      <c r="X359" s="84">
        <v>7</v>
      </c>
      <c r="Y359" s="84">
        <v>1</v>
      </c>
      <c r="Z359" s="84">
        <v>48</v>
      </c>
      <c r="AA359" s="84">
        <v>96</v>
      </c>
      <c r="AB359" s="84">
        <v>3</v>
      </c>
      <c r="AC359" s="84">
        <v>4</v>
      </c>
      <c r="AD359" s="84">
        <v>1</v>
      </c>
      <c r="AE359" s="84">
        <v>3</v>
      </c>
      <c r="AF359" s="84">
        <v>5</v>
      </c>
      <c r="AG359" s="200">
        <v>0.23899999999999999</v>
      </c>
      <c r="AH359" s="200">
        <v>0.318</v>
      </c>
      <c r="AI359" s="200">
        <v>0.44400000000000001</v>
      </c>
      <c r="AJ359" s="84">
        <v>0.33</v>
      </c>
      <c r="AK359" s="84">
        <v>160</v>
      </c>
      <c r="AL359" s="84">
        <v>49</v>
      </c>
      <c r="AM359" s="84">
        <v>45</v>
      </c>
      <c r="AN359" s="198">
        <v>15</v>
      </c>
      <c r="AO359" s="198">
        <v>14</v>
      </c>
      <c r="AP359" s="84">
        <v>0</v>
      </c>
      <c r="AQ359" s="84">
        <v>33</v>
      </c>
      <c r="AR359" s="84">
        <v>113</v>
      </c>
      <c r="AS359" s="84">
        <v>16</v>
      </c>
      <c r="AT359" s="84" t="s">
        <v>1064</v>
      </c>
      <c r="AU359" s="84">
        <v>0.01</v>
      </c>
      <c r="AV359" s="84">
        <v>0</v>
      </c>
      <c r="AW359" s="84" t="s">
        <v>1065</v>
      </c>
      <c r="AX359" s="84">
        <v>568</v>
      </c>
      <c r="AY359" s="200">
        <v>0.24299999999999999</v>
      </c>
      <c r="AZ359" s="200">
        <v>0.312</v>
      </c>
      <c r="BA359" s="200">
        <v>0.42499999999999999</v>
      </c>
      <c r="BB359" s="200">
        <v>0.32100000000000001</v>
      </c>
      <c r="BC359" s="84">
        <v>182</v>
      </c>
      <c r="BD359" s="84">
        <v>48</v>
      </c>
      <c r="BE359" s="84" t="s">
        <v>3998</v>
      </c>
      <c r="BF359" s="84">
        <v>596146</v>
      </c>
      <c r="BG359" s="84" t="s">
        <v>2870</v>
      </c>
      <c r="BH359" s="84" t="s">
        <v>4156</v>
      </c>
      <c r="BI359" s="84" t="s">
        <v>3174</v>
      </c>
      <c r="BJ359" s="84" t="s">
        <v>1190</v>
      </c>
      <c r="BK359" s="84" t="s">
        <v>6958</v>
      </c>
    </row>
    <row r="360" spans="1:63" s="84" customFormat="1" x14ac:dyDescent="0.3">
      <c r="A360" s="84" t="s">
        <v>4054</v>
      </c>
      <c r="B360" s="84" t="s">
        <v>458</v>
      </c>
      <c r="C360" s="84" t="s">
        <v>1065</v>
      </c>
      <c r="D360" s="84">
        <v>2018</v>
      </c>
      <c r="E360" s="84">
        <v>27</v>
      </c>
      <c r="F360" s="195" t="s">
        <v>1392</v>
      </c>
      <c r="G360" s="84" t="s">
        <v>1373</v>
      </c>
      <c r="H360" s="84" t="s">
        <v>249</v>
      </c>
      <c r="K360" s="84">
        <v>0.82</v>
      </c>
      <c r="L360" s="84">
        <v>0.33</v>
      </c>
      <c r="M360" s="84">
        <v>31</v>
      </c>
      <c r="N360" s="84" t="s">
        <v>1064</v>
      </c>
      <c r="O360" s="84">
        <v>124</v>
      </c>
      <c r="P360" s="84">
        <v>460</v>
      </c>
      <c r="Q360" s="84">
        <v>408</v>
      </c>
      <c r="R360" s="84">
        <v>53</v>
      </c>
      <c r="S360" s="84">
        <v>103</v>
      </c>
      <c r="T360" s="84">
        <v>24</v>
      </c>
      <c r="U360" s="84">
        <v>3</v>
      </c>
      <c r="V360" s="84">
        <v>14</v>
      </c>
      <c r="W360" s="84">
        <v>54</v>
      </c>
      <c r="X360" s="84">
        <v>5</v>
      </c>
      <c r="Y360" s="84">
        <v>4</v>
      </c>
      <c r="Z360" s="84">
        <v>43</v>
      </c>
      <c r="AA360" s="84">
        <v>94</v>
      </c>
      <c r="AB360" s="84">
        <v>2</v>
      </c>
      <c r="AC360" s="84">
        <v>6</v>
      </c>
      <c r="AD360" s="84">
        <v>0</v>
      </c>
      <c r="AE360" s="84">
        <v>2</v>
      </c>
      <c r="AF360" s="84">
        <v>11</v>
      </c>
      <c r="AG360" s="200">
        <v>0.252</v>
      </c>
      <c r="AH360" s="200">
        <v>0.33200000000000002</v>
      </c>
      <c r="AI360" s="200">
        <v>0.42799999999999999</v>
      </c>
      <c r="AJ360" s="84">
        <v>0.33300000000000002</v>
      </c>
      <c r="AK360" s="84">
        <v>153</v>
      </c>
      <c r="AL360" s="84">
        <v>49</v>
      </c>
      <c r="AM360" s="84">
        <v>45</v>
      </c>
      <c r="AN360" s="198">
        <v>14</v>
      </c>
      <c r="AO360" s="198">
        <v>13</v>
      </c>
      <c r="AP360" s="84">
        <v>1</v>
      </c>
      <c r="AQ360" s="84">
        <v>34</v>
      </c>
      <c r="AR360" s="84">
        <v>114</v>
      </c>
      <c r="AS360" s="84">
        <v>17</v>
      </c>
      <c r="AT360" s="84" t="s">
        <v>1064</v>
      </c>
      <c r="AU360" s="84">
        <v>0.01</v>
      </c>
      <c r="AV360" s="84">
        <v>10</v>
      </c>
      <c r="AW360" s="84" t="s">
        <v>1076</v>
      </c>
      <c r="AX360" s="84">
        <v>401</v>
      </c>
      <c r="AY360" s="200">
        <v>0.23499999999999999</v>
      </c>
      <c r="AZ360" s="200">
        <v>0.34200000000000003</v>
      </c>
      <c r="BA360" s="200">
        <v>0.36699999999999999</v>
      </c>
      <c r="BB360" s="200">
        <v>0.32100000000000001</v>
      </c>
      <c r="BC360" s="84">
        <v>129</v>
      </c>
      <c r="BD360" s="84">
        <v>39</v>
      </c>
      <c r="BE360" s="84" t="s">
        <v>4055</v>
      </c>
      <c r="BF360" s="84">
        <v>572039</v>
      </c>
      <c r="BG360" s="84" t="s">
        <v>803</v>
      </c>
      <c r="BH360" s="84" t="s">
        <v>4837</v>
      </c>
      <c r="BI360" s="84" t="s">
        <v>4203</v>
      </c>
      <c r="BJ360" s="84" t="s">
        <v>1190</v>
      </c>
      <c r="BK360" s="84" t="s">
        <v>6912</v>
      </c>
    </row>
    <row r="361" spans="1:63" s="84" customFormat="1" x14ac:dyDescent="0.3">
      <c r="A361" s="84" t="s">
        <v>51</v>
      </c>
      <c r="B361" s="84" t="s">
        <v>50</v>
      </c>
      <c r="C361" s="84" t="s">
        <v>1065</v>
      </c>
      <c r="D361" s="84">
        <v>2018</v>
      </c>
      <c r="E361" s="84">
        <v>32</v>
      </c>
      <c r="F361" s="195"/>
      <c r="G361" s="84" t="s">
        <v>1373</v>
      </c>
      <c r="H361" s="84" t="s">
        <v>249</v>
      </c>
      <c r="K361" s="84">
        <v>0.85</v>
      </c>
      <c r="L361" s="84">
        <v>0.35299999999999998</v>
      </c>
      <c r="M361" s="84">
        <v>69</v>
      </c>
      <c r="N361" s="84" t="s">
        <v>1064</v>
      </c>
      <c r="O361" s="84">
        <v>123</v>
      </c>
      <c r="P361" s="84">
        <v>505</v>
      </c>
      <c r="Q361" s="84">
        <v>461</v>
      </c>
      <c r="R361" s="84">
        <v>69</v>
      </c>
      <c r="S361" s="84">
        <v>126</v>
      </c>
      <c r="T361" s="84">
        <v>20</v>
      </c>
      <c r="U361" s="84">
        <v>3</v>
      </c>
      <c r="V361" s="84">
        <v>13</v>
      </c>
      <c r="W361" s="84">
        <v>51</v>
      </c>
      <c r="X361" s="84">
        <v>19</v>
      </c>
      <c r="Y361" s="84">
        <v>3</v>
      </c>
      <c r="Z361" s="84">
        <v>36</v>
      </c>
      <c r="AA361" s="84">
        <v>86</v>
      </c>
      <c r="AB361" s="84">
        <v>2</v>
      </c>
      <c r="AC361" s="84">
        <v>5</v>
      </c>
      <c r="AD361" s="84">
        <v>0</v>
      </c>
      <c r="AE361" s="84">
        <v>3</v>
      </c>
      <c r="AF361" s="84">
        <v>15</v>
      </c>
      <c r="AG361" s="200">
        <v>0.27500000000000002</v>
      </c>
      <c r="AH361" s="200">
        <v>0.33</v>
      </c>
      <c r="AI361" s="200">
        <v>0.41099999999999998</v>
      </c>
      <c r="AJ361" s="84">
        <v>0.32600000000000001</v>
      </c>
      <c r="AK361" s="84">
        <v>165</v>
      </c>
      <c r="AL361" s="84">
        <v>48</v>
      </c>
      <c r="AM361" s="84">
        <v>44</v>
      </c>
      <c r="AN361" s="198">
        <v>22</v>
      </c>
      <c r="AO361" s="198">
        <v>21</v>
      </c>
      <c r="AP361" s="84">
        <v>-2</v>
      </c>
      <c r="AQ361" s="84">
        <v>35</v>
      </c>
      <c r="AR361" s="84">
        <v>119</v>
      </c>
      <c r="AS361" s="84">
        <v>18</v>
      </c>
      <c r="AT361" s="84" t="s">
        <v>1064</v>
      </c>
      <c r="AU361" s="84">
        <v>-0.03</v>
      </c>
      <c r="AV361" s="84">
        <v>-27</v>
      </c>
      <c r="AW361" s="84" t="s">
        <v>1086</v>
      </c>
      <c r="AX361" s="84">
        <v>645</v>
      </c>
      <c r="AY361" s="200">
        <v>0.3</v>
      </c>
      <c r="AZ361" s="200">
        <v>0.36299999999999999</v>
      </c>
      <c r="BA361" s="200">
        <v>0.44</v>
      </c>
      <c r="BB361" s="200">
        <v>0.35399999999999998</v>
      </c>
      <c r="BC361" s="84">
        <v>228</v>
      </c>
      <c r="BD361" s="84">
        <v>75</v>
      </c>
      <c r="BE361" s="84" t="s">
        <v>1450</v>
      </c>
      <c r="BF361" s="84">
        <v>456715</v>
      </c>
      <c r="BG361" s="84" t="s">
        <v>801</v>
      </c>
      <c r="BH361" s="84" t="s">
        <v>6925</v>
      </c>
      <c r="BI361" s="84" t="s">
        <v>1186</v>
      </c>
      <c r="BJ361" s="84" t="s">
        <v>1198</v>
      </c>
      <c r="BK361" s="84" t="s">
        <v>6965</v>
      </c>
    </row>
    <row r="362" spans="1:63" s="84" customFormat="1" x14ac:dyDescent="0.3">
      <c r="A362" s="84" t="s">
        <v>342</v>
      </c>
      <c r="B362" s="84" t="s">
        <v>3280</v>
      </c>
      <c r="C362" s="84" t="s">
        <v>1103</v>
      </c>
      <c r="D362" s="84">
        <v>2018</v>
      </c>
      <c r="E362" s="84">
        <v>26</v>
      </c>
      <c r="F362" s="195" t="s">
        <v>1400</v>
      </c>
      <c r="G362" s="84" t="s">
        <v>1373</v>
      </c>
      <c r="H362" s="84" t="s">
        <v>249</v>
      </c>
      <c r="K362" s="84">
        <v>0.83</v>
      </c>
      <c r="L362" s="84">
        <v>0.35299999999999998</v>
      </c>
      <c r="M362" s="84">
        <v>69</v>
      </c>
      <c r="N362" s="84" t="s">
        <v>1064</v>
      </c>
      <c r="O362" s="84">
        <v>138</v>
      </c>
      <c r="P362" s="84">
        <v>517</v>
      </c>
      <c r="Q362" s="84">
        <v>480</v>
      </c>
      <c r="R362" s="84">
        <v>66</v>
      </c>
      <c r="S362" s="84">
        <v>126</v>
      </c>
      <c r="T362" s="84">
        <v>27</v>
      </c>
      <c r="U362" s="84">
        <v>6</v>
      </c>
      <c r="V362" s="84">
        <v>18</v>
      </c>
      <c r="W362" s="84">
        <v>57</v>
      </c>
      <c r="X362" s="84">
        <v>8</v>
      </c>
      <c r="Y362" s="84">
        <v>5</v>
      </c>
      <c r="Z362" s="84">
        <v>28</v>
      </c>
      <c r="AA362" s="84">
        <v>106</v>
      </c>
      <c r="AB362" s="84">
        <v>2</v>
      </c>
      <c r="AC362" s="84">
        <v>1</v>
      </c>
      <c r="AD362" s="84">
        <v>3</v>
      </c>
      <c r="AE362" s="84">
        <v>5</v>
      </c>
      <c r="AF362" s="84">
        <v>8</v>
      </c>
      <c r="AG362" s="200">
        <v>0.26300000000000001</v>
      </c>
      <c r="AH362" s="200">
        <v>0.30099999999999999</v>
      </c>
      <c r="AI362" s="200">
        <v>0.45700000000000002</v>
      </c>
      <c r="AJ362" s="84">
        <v>0.32300000000000001</v>
      </c>
      <c r="AK362" s="84">
        <v>167</v>
      </c>
      <c r="AL362" s="84">
        <v>47</v>
      </c>
      <c r="AM362" s="84">
        <v>43</v>
      </c>
      <c r="AN362" s="198">
        <v>20</v>
      </c>
      <c r="AO362" s="198">
        <v>18</v>
      </c>
      <c r="AP362" s="84">
        <v>-4</v>
      </c>
      <c r="AQ362" s="84">
        <v>37</v>
      </c>
      <c r="AR362" s="84">
        <v>129</v>
      </c>
      <c r="AS362" s="84">
        <v>19</v>
      </c>
      <c r="AT362" s="84" t="s">
        <v>1064</v>
      </c>
      <c r="AU362" s="84">
        <v>-0.03</v>
      </c>
      <c r="AV362" s="84">
        <v>-23</v>
      </c>
      <c r="AW362" s="84" t="s">
        <v>1086</v>
      </c>
      <c r="AX362" s="84">
        <v>589</v>
      </c>
      <c r="AY362" s="200">
        <v>0.28999999999999998</v>
      </c>
      <c r="AZ362" s="200">
        <v>0.32800000000000001</v>
      </c>
      <c r="BA362" s="200">
        <v>0.50700000000000001</v>
      </c>
      <c r="BB362" s="200">
        <v>0.35199999999999998</v>
      </c>
      <c r="BC362" s="84">
        <v>207</v>
      </c>
      <c r="BD362" s="84">
        <v>70</v>
      </c>
      <c r="BE362" s="84" t="s">
        <v>4069</v>
      </c>
      <c r="BF362" s="84">
        <v>592696</v>
      </c>
      <c r="BG362" s="84" t="s">
        <v>702</v>
      </c>
      <c r="BH362" s="84" t="s">
        <v>2643</v>
      </c>
      <c r="BI362" s="84" t="s">
        <v>4158</v>
      </c>
      <c r="BJ362" s="84" t="s">
        <v>2697</v>
      </c>
      <c r="BK362" s="84" t="s">
        <v>2802</v>
      </c>
    </row>
    <row r="363" spans="1:63" s="84" customFormat="1" x14ac:dyDescent="0.3">
      <c r="A363" s="84" t="s">
        <v>149</v>
      </c>
      <c r="B363" s="84" t="s">
        <v>148</v>
      </c>
      <c r="C363" s="84" t="s">
        <v>1065</v>
      </c>
      <c r="D363" s="84">
        <v>2018</v>
      </c>
      <c r="E363" s="84">
        <v>32</v>
      </c>
      <c r="F363" s="195" t="s">
        <v>1377</v>
      </c>
      <c r="G363" s="84" t="s">
        <v>1373</v>
      </c>
      <c r="H363" s="84" t="s">
        <v>249</v>
      </c>
      <c r="K363" s="84">
        <v>0.86</v>
      </c>
      <c r="L363" s="84">
        <v>0.35299999999999998</v>
      </c>
      <c r="M363" s="84">
        <v>69</v>
      </c>
      <c r="N363" s="84" t="s">
        <v>1064</v>
      </c>
      <c r="O363" s="84">
        <v>130</v>
      </c>
      <c r="P363" s="84">
        <v>518</v>
      </c>
      <c r="Q363" s="84">
        <v>481</v>
      </c>
      <c r="R363" s="84">
        <v>65</v>
      </c>
      <c r="S363" s="84">
        <v>124</v>
      </c>
      <c r="T363" s="84">
        <v>19</v>
      </c>
      <c r="U363" s="84">
        <v>1</v>
      </c>
      <c r="V363" s="84">
        <v>24</v>
      </c>
      <c r="W363" s="84">
        <v>63</v>
      </c>
      <c r="X363" s="84">
        <v>3</v>
      </c>
      <c r="Y363" s="84">
        <v>1</v>
      </c>
      <c r="Z363" s="84">
        <v>27</v>
      </c>
      <c r="AA363" s="84">
        <v>91</v>
      </c>
      <c r="AB363" s="84">
        <v>2</v>
      </c>
      <c r="AC363" s="84">
        <v>5</v>
      </c>
      <c r="AD363" s="84">
        <v>1</v>
      </c>
      <c r="AE363" s="84">
        <v>4</v>
      </c>
      <c r="AF363" s="84">
        <v>15</v>
      </c>
      <c r="AG363" s="200">
        <v>0.25800000000000001</v>
      </c>
      <c r="AH363" s="200">
        <v>0.30199999999999999</v>
      </c>
      <c r="AI363" s="200">
        <v>0.44700000000000001</v>
      </c>
      <c r="AJ363" s="84">
        <v>0.32200000000000001</v>
      </c>
      <c r="AK363" s="84">
        <v>167</v>
      </c>
      <c r="AL363" s="84">
        <v>46</v>
      </c>
      <c r="AM363" s="84">
        <v>43</v>
      </c>
      <c r="AN363" s="198">
        <v>19</v>
      </c>
      <c r="AO363" s="198">
        <v>18</v>
      </c>
      <c r="AP363" s="84">
        <v>-4</v>
      </c>
      <c r="AQ363" s="84">
        <v>38</v>
      </c>
      <c r="AR363" s="84">
        <v>131</v>
      </c>
      <c r="AS363" s="84">
        <v>20</v>
      </c>
      <c r="AT363" s="84" t="s">
        <v>1064</v>
      </c>
      <c r="AU363" s="84">
        <v>-0.02</v>
      </c>
      <c r="AV363" s="84">
        <v>-17</v>
      </c>
      <c r="AW363" s="84" t="s">
        <v>1086</v>
      </c>
      <c r="AX363" s="84">
        <v>635</v>
      </c>
      <c r="AY363" s="200">
        <v>0.28499999999999998</v>
      </c>
      <c r="AZ363" s="200">
        <v>0.32200000000000001</v>
      </c>
      <c r="BA363" s="200">
        <v>0.46600000000000003</v>
      </c>
      <c r="BB363" s="200">
        <v>0.33900000000000002</v>
      </c>
      <c r="BC363" s="84">
        <v>215</v>
      </c>
      <c r="BD363" s="84">
        <v>64</v>
      </c>
      <c r="BE363" s="84" t="s">
        <v>1418</v>
      </c>
      <c r="BF363" s="84">
        <v>430945</v>
      </c>
      <c r="BG363" s="84" t="s">
        <v>702</v>
      </c>
      <c r="BH363" s="84" t="s">
        <v>1134</v>
      </c>
      <c r="BI363" s="84" t="s">
        <v>1507</v>
      </c>
      <c r="BJ363" s="84" t="s">
        <v>3117</v>
      </c>
      <c r="BK363" s="84" t="s">
        <v>6965</v>
      </c>
    </row>
    <row r="364" spans="1:63" s="84" customFormat="1" x14ac:dyDescent="0.3">
      <c r="A364" s="84" t="s">
        <v>113</v>
      </c>
      <c r="B364" s="84" t="s">
        <v>55</v>
      </c>
      <c r="C364" s="84" t="s">
        <v>1103</v>
      </c>
      <c r="D364" s="84">
        <v>2018</v>
      </c>
      <c r="E364" s="84">
        <v>34</v>
      </c>
      <c r="F364" s="195" t="s">
        <v>1383</v>
      </c>
      <c r="G364" s="84" t="s">
        <v>1373</v>
      </c>
      <c r="H364" s="84" t="s">
        <v>249</v>
      </c>
      <c r="K364" s="84">
        <v>0.87</v>
      </c>
      <c r="L364" s="84">
        <v>0.35299999999999998</v>
      </c>
      <c r="M364" s="84">
        <v>69</v>
      </c>
      <c r="N364" s="84" t="s">
        <v>1064</v>
      </c>
      <c r="O364" s="84">
        <v>125</v>
      </c>
      <c r="P364" s="84">
        <v>491</v>
      </c>
      <c r="Q364" s="84">
        <v>422</v>
      </c>
      <c r="R364" s="84">
        <v>65</v>
      </c>
      <c r="S364" s="84">
        <v>103</v>
      </c>
      <c r="T364" s="84">
        <v>16</v>
      </c>
      <c r="U364" s="84">
        <v>2</v>
      </c>
      <c r="V364" s="84">
        <v>13</v>
      </c>
      <c r="W364" s="84">
        <v>43</v>
      </c>
      <c r="X364" s="84">
        <v>14</v>
      </c>
      <c r="Y364" s="84">
        <v>3</v>
      </c>
      <c r="Z364" s="84">
        <v>57</v>
      </c>
      <c r="AA364" s="84">
        <v>89</v>
      </c>
      <c r="AB364" s="84">
        <v>1</v>
      </c>
      <c r="AC364" s="84">
        <v>5</v>
      </c>
      <c r="AD364" s="84">
        <v>4</v>
      </c>
      <c r="AE364" s="84">
        <v>3</v>
      </c>
      <c r="AF364" s="84">
        <v>6</v>
      </c>
      <c r="AG364" s="200">
        <v>0.248</v>
      </c>
      <c r="AH364" s="200">
        <v>0.33800000000000002</v>
      </c>
      <c r="AI364" s="200">
        <v>0.39</v>
      </c>
      <c r="AJ364" s="84">
        <v>0.32500000000000001</v>
      </c>
      <c r="AK364" s="84">
        <v>159</v>
      </c>
      <c r="AL364" s="84">
        <v>46</v>
      </c>
      <c r="AM364" s="84">
        <v>43</v>
      </c>
      <c r="AN364" s="198">
        <v>16</v>
      </c>
      <c r="AO364" s="198">
        <v>15</v>
      </c>
      <c r="AP364" s="84">
        <v>-3</v>
      </c>
      <c r="AQ364" s="84">
        <v>40</v>
      </c>
      <c r="AR364" s="84">
        <v>133</v>
      </c>
      <c r="AS364" s="84">
        <v>21</v>
      </c>
      <c r="AT364" s="84" t="s">
        <v>1064</v>
      </c>
      <c r="AU364" s="84">
        <v>-0.02</v>
      </c>
      <c r="AV364" s="84">
        <v>-22</v>
      </c>
      <c r="AW364" s="84" t="s">
        <v>1086</v>
      </c>
      <c r="AX364" s="84">
        <v>682</v>
      </c>
      <c r="AY364" s="200">
        <v>0.26400000000000001</v>
      </c>
      <c r="AZ364" s="200">
        <v>0.35</v>
      </c>
      <c r="BA364" s="200">
        <v>0.42799999999999999</v>
      </c>
      <c r="BB364" s="200">
        <v>0.34100000000000003</v>
      </c>
      <c r="BC364" s="84">
        <v>233</v>
      </c>
      <c r="BD364" s="84">
        <v>68</v>
      </c>
      <c r="BE364" s="84" t="s">
        <v>1447</v>
      </c>
      <c r="BF364" s="84">
        <v>458731</v>
      </c>
      <c r="BG364" s="84" t="s">
        <v>3865</v>
      </c>
      <c r="BH364" s="84" t="s">
        <v>1310</v>
      </c>
      <c r="BI364" s="84" t="s">
        <v>1186</v>
      </c>
      <c r="BJ364" s="84" t="s">
        <v>1174</v>
      </c>
      <c r="BK364" s="84" t="s">
        <v>5239</v>
      </c>
    </row>
    <row r="365" spans="1:63" s="84" customFormat="1" x14ac:dyDescent="0.3">
      <c r="A365" s="84" t="s">
        <v>6283</v>
      </c>
      <c r="B365" s="84" t="s">
        <v>6284</v>
      </c>
      <c r="C365" s="84" t="s">
        <v>1065</v>
      </c>
      <c r="D365" s="84">
        <v>2018</v>
      </c>
      <c r="E365" s="84">
        <v>26</v>
      </c>
      <c r="F365" s="195" t="s">
        <v>1377</v>
      </c>
      <c r="G365" s="84" t="s">
        <v>1373</v>
      </c>
      <c r="H365" s="84" t="s">
        <v>249</v>
      </c>
      <c r="I365" s="84" t="s">
        <v>250</v>
      </c>
      <c r="K365" s="84">
        <v>0.85</v>
      </c>
      <c r="L365" s="84">
        <v>0.35299999999999998</v>
      </c>
      <c r="M365" s="84">
        <v>69</v>
      </c>
      <c r="N365" s="84" t="s">
        <v>1064</v>
      </c>
      <c r="O365" s="84">
        <v>104</v>
      </c>
      <c r="P365" s="84">
        <v>490</v>
      </c>
      <c r="Q365" s="84">
        <v>456</v>
      </c>
      <c r="R365" s="84">
        <v>53</v>
      </c>
      <c r="S365" s="84">
        <v>123</v>
      </c>
      <c r="T365" s="84">
        <v>19</v>
      </c>
      <c r="U365" s="84">
        <v>3</v>
      </c>
      <c r="V365" s="84">
        <v>16</v>
      </c>
      <c r="W365" s="84">
        <v>62</v>
      </c>
      <c r="X365" s="84">
        <v>2</v>
      </c>
      <c r="Y365" s="84">
        <v>0</v>
      </c>
      <c r="Z365" s="84">
        <v>27</v>
      </c>
      <c r="AA365" s="84">
        <v>109</v>
      </c>
      <c r="AB365" s="84">
        <v>1</v>
      </c>
      <c r="AC365" s="84">
        <v>5</v>
      </c>
      <c r="AD365" s="84">
        <v>0</v>
      </c>
      <c r="AE365" s="84">
        <v>3</v>
      </c>
      <c r="AF365" s="84">
        <v>8</v>
      </c>
      <c r="AG365" s="200">
        <v>0.26900000000000002</v>
      </c>
      <c r="AH365" s="200">
        <v>0.316</v>
      </c>
      <c r="AI365" s="200">
        <v>0.43099999999999999</v>
      </c>
      <c r="AJ365" s="84">
        <v>0.32400000000000001</v>
      </c>
      <c r="AK365" s="84">
        <v>159</v>
      </c>
      <c r="AL365" s="84">
        <v>46</v>
      </c>
      <c r="AM365" s="84">
        <v>42</v>
      </c>
      <c r="AN365" s="198">
        <v>17</v>
      </c>
      <c r="AO365" s="198">
        <v>16</v>
      </c>
      <c r="AP365" s="84">
        <v>-3</v>
      </c>
      <c r="AQ365" s="84">
        <v>42</v>
      </c>
      <c r="AR365" s="84">
        <v>137</v>
      </c>
      <c r="AS365" s="84">
        <v>22</v>
      </c>
      <c r="AT365" s="84" t="s">
        <v>1064</v>
      </c>
      <c r="AU365" s="84">
        <v>-0.03</v>
      </c>
      <c r="AV365" s="84">
        <v>-26</v>
      </c>
      <c r="AW365" s="84" t="s">
        <v>1086</v>
      </c>
      <c r="AX365" s="84">
        <v>586</v>
      </c>
      <c r="AY365" s="200">
        <v>0.29299999999999998</v>
      </c>
      <c r="AZ365" s="200">
        <v>0.33800000000000002</v>
      </c>
      <c r="BA365" s="200">
        <v>0.48799999999999999</v>
      </c>
      <c r="BB365" s="200">
        <v>0.35499999999999998</v>
      </c>
      <c r="BC365" s="84">
        <v>208</v>
      </c>
      <c r="BD365" s="84">
        <v>72</v>
      </c>
      <c r="BE365" s="84" t="s">
        <v>6710</v>
      </c>
      <c r="BF365" s="84">
        <v>641820</v>
      </c>
      <c r="BG365" s="84" t="s">
        <v>702</v>
      </c>
      <c r="BH365" s="84" t="s">
        <v>4578</v>
      </c>
      <c r="BI365" s="84" t="s">
        <v>7250</v>
      </c>
      <c r="BJ365" s="84" t="s">
        <v>1132</v>
      </c>
      <c r="BK365" s="84" t="s">
        <v>2802</v>
      </c>
    </row>
    <row r="366" spans="1:63" s="84" customFormat="1" x14ac:dyDescent="0.3">
      <c r="A366" s="84" t="s">
        <v>3008</v>
      </c>
      <c r="B366" s="84" t="s">
        <v>3009</v>
      </c>
      <c r="C366" s="84" t="s">
        <v>1065</v>
      </c>
      <c r="D366" s="84">
        <v>2018</v>
      </c>
      <c r="E366" s="84">
        <v>26</v>
      </c>
      <c r="F366" s="195" t="s">
        <v>1386</v>
      </c>
      <c r="G366" s="84" t="s">
        <v>1373</v>
      </c>
      <c r="H366" s="84" t="s">
        <v>249</v>
      </c>
      <c r="K366" s="84">
        <v>0.81</v>
      </c>
      <c r="L366" s="84">
        <v>0.35299999999999998</v>
      </c>
      <c r="M366" s="84">
        <v>69</v>
      </c>
      <c r="N366" s="84" t="s">
        <v>1064</v>
      </c>
      <c r="O366" s="84">
        <v>135</v>
      </c>
      <c r="P366" s="84">
        <v>442</v>
      </c>
      <c r="Q366" s="84">
        <v>406</v>
      </c>
      <c r="R366" s="84">
        <v>54</v>
      </c>
      <c r="S366" s="84">
        <v>95</v>
      </c>
      <c r="T366" s="84">
        <v>29</v>
      </c>
      <c r="U366" s="84">
        <v>4</v>
      </c>
      <c r="V366" s="84">
        <v>22</v>
      </c>
      <c r="W366" s="84">
        <v>56</v>
      </c>
      <c r="X366" s="84">
        <v>5</v>
      </c>
      <c r="Y366" s="84">
        <v>2</v>
      </c>
      <c r="Z366" s="84">
        <v>31</v>
      </c>
      <c r="AA366" s="84">
        <v>118</v>
      </c>
      <c r="AB366" s="84">
        <v>2</v>
      </c>
      <c r="AC366" s="84">
        <v>3</v>
      </c>
      <c r="AD366" s="84">
        <v>0</v>
      </c>
      <c r="AE366" s="84">
        <v>2</v>
      </c>
      <c r="AF366" s="84">
        <v>9</v>
      </c>
      <c r="AG366" s="200">
        <v>0.23200000000000001</v>
      </c>
      <c r="AH366" s="200">
        <v>0.29099999999999998</v>
      </c>
      <c r="AI366" s="200">
        <v>0.48799999999999999</v>
      </c>
      <c r="AJ366" s="84">
        <v>0.32900000000000001</v>
      </c>
      <c r="AK366" s="84">
        <v>145</v>
      </c>
      <c r="AL366" s="84">
        <v>45</v>
      </c>
      <c r="AM366" s="84">
        <v>42</v>
      </c>
      <c r="AN366" s="198">
        <v>15</v>
      </c>
      <c r="AO366" s="198">
        <v>14</v>
      </c>
      <c r="AP366" s="84">
        <v>-1</v>
      </c>
      <c r="AQ366" s="84">
        <v>44</v>
      </c>
      <c r="AR366" s="84">
        <v>144</v>
      </c>
      <c r="AS366" s="84">
        <v>23</v>
      </c>
      <c r="AT366" s="84" t="s">
        <v>1064</v>
      </c>
      <c r="AU366" s="84">
        <v>0.01</v>
      </c>
      <c r="AV366" s="84">
        <v>4</v>
      </c>
      <c r="AW366" s="84" t="s">
        <v>1065</v>
      </c>
      <c r="AX366" s="84">
        <v>442</v>
      </c>
      <c r="AY366" s="200">
        <v>0.23799999999999999</v>
      </c>
      <c r="AZ366" s="200">
        <v>0.28499999999999998</v>
      </c>
      <c r="BA366" s="200">
        <v>0.47299999999999998</v>
      </c>
      <c r="BB366" s="200">
        <v>0.32100000000000001</v>
      </c>
      <c r="BC366" s="84">
        <v>142</v>
      </c>
      <c r="BD366" s="84">
        <v>42</v>
      </c>
      <c r="BE366" s="84" t="s">
        <v>3138</v>
      </c>
      <c r="BF366" s="84">
        <v>545341</v>
      </c>
      <c r="BG366" s="84" t="s">
        <v>702</v>
      </c>
      <c r="BH366" s="84" t="s">
        <v>3124</v>
      </c>
      <c r="BI366" s="84" t="s">
        <v>6339</v>
      </c>
      <c r="BJ366" s="84" t="s">
        <v>3147</v>
      </c>
      <c r="BK366" s="84" t="s">
        <v>6923</v>
      </c>
    </row>
    <row r="367" spans="1:63" s="84" customFormat="1" x14ac:dyDescent="0.3">
      <c r="A367" s="84" t="s">
        <v>2974</v>
      </c>
      <c r="B367" s="84" t="s">
        <v>274</v>
      </c>
      <c r="C367" s="84" t="s">
        <v>1065</v>
      </c>
      <c r="D367" s="84">
        <v>2018</v>
      </c>
      <c r="E367" s="84">
        <v>29</v>
      </c>
      <c r="F367" s="195" t="s">
        <v>1402</v>
      </c>
      <c r="G367" s="84" t="s">
        <v>1373</v>
      </c>
      <c r="H367" s="84" t="s">
        <v>249</v>
      </c>
      <c r="K367" s="84">
        <v>0.84</v>
      </c>
      <c r="L367" s="84">
        <v>0.35299999999999998</v>
      </c>
      <c r="M367" s="84">
        <v>69</v>
      </c>
      <c r="N367" s="84" t="s">
        <v>1064</v>
      </c>
      <c r="O367" s="84">
        <v>142</v>
      </c>
      <c r="P367" s="84">
        <v>479</v>
      </c>
      <c r="Q367" s="84">
        <v>427</v>
      </c>
      <c r="R367" s="84">
        <v>59</v>
      </c>
      <c r="S367" s="84">
        <v>97</v>
      </c>
      <c r="T367" s="84">
        <v>20</v>
      </c>
      <c r="U367" s="84">
        <v>2</v>
      </c>
      <c r="V367" s="84">
        <v>24</v>
      </c>
      <c r="W367" s="84">
        <v>53</v>
      </c>
      <c r="X367" s="84">
        <v>10</v>
      </c>
      <c r="Y367" s="84">
        <v>4</v>
      </c>
      <c r="Z367" s="84">
        <v>44</v>
      </c>
      <c r="AA367" s="84">
        <v>137</v>
      </c>
      <c r="AB367" s="84">
        <v>1</v>
      </c>
      <c r="AC367" s="84">
        <v>5</v>
      </c>
      <c r="AD367" s="84">
        <v>1</v>
      </c>
      <c r="AE367" s="84">
        <v>1</v>
      </c>
      <c r="AF367" s="84">
        <v>8</v>
      </c>
      <c r="AG367" s="200">
        <v>0.22800000000000001</v>
      </c>
      <c r="AH367" s="200">
        <v>0.30499999999999999</v>
      </c>
      <c r="AI367" s="200">
        <v>0.44600000000000001</v>
      </c>
      <c r="AJ367" s="84">
        <v>0.32400000000000001</v>
      </c>
      <c r="AK367" s="84">
        <v>155</v>
      </c>
      <c r="AL367" s="84">
        <v>45</v>
      </c>
      <c r="AM367" s="84">
        <v>42</v>
      </c>
      <c r="AN367" s="198">
        <v>16</v>
      </c>
      <c r="AO367" s="198">
        <v>15</v>
      </c>
      <c r="AP367" s="84">
        <v>-3</v>
      </c>
      <c r="AQ367" s="84">
        <v>45</v>
      </c>
      <c r="AR367" s="84">
        <v>146</v>
      </c>
      <c r="AS367" s="84">
        <v>24</v>
      </c>
      <c r="AT367" s="84" t="s">
        <v>1064</v>
      </c>
      <c r="AU367" s="84">
        <v>-0.03</v>
      </c>
      <c r="AV367" s="84">
        <v>-28</v>
      </c>
      <c r="AW367" s="84" t="s">
        <v>1086</v>
      </c>
      <c r="AX367" s="84">
        <v>617</v>
      </c>
      <c r="AY367" s="200">
        <v>0.23899999999999999</v>
      </c>
      <c r="AZ367" s="200">
        <v>0.35099999999999998</v>
      </c>
      <c r="BA367" s="200">
        <v>0.45900000000000002</v>
      </c>
      <c r="BB367" s="200">
        <v>0.35399999999999998</v>
      </c>
      <c r="BC367" s="84">
        <v>218</v>
      </c>
      <c r="BD367" s="84">
        <v>73</v>
      </c>
      <c r="BE367" s="84" t="s">
        <v>3151</v>
      </c>
      <c r="BF367" s="84">
        <v>519306</v>
      </c>
      <c r="BG367" s="84" t="s">
        <v>790</v>
      </c>
      <c r="BH367" s="84" t="s">
        <v>1292</v>
      </c>
      <c r="BI367" s="84" t="s">
        <v>1131</v>
      </c>
      <c r="BJ367" s="84" t="s">
        <v>3118</v>
      </c>
      <c r="BK367" s="84" t="s">
        <v>5240</v>
      </c>
    </row>
    <row r="368" spans="1:63" s="84" customFormat="1" x14ac:dyDescent="0.3">
      <c r="A368" s="84" t="s">
        <v>502</v>
      </c>
      <c r="B368" s="84" t="s">
        <v>155</v>
      </c>
      <c r="C368" s="84" t="s">
        <v>1065</v>
      </c>
      <c r="D368" s="84">
        <v>2018</v>
      </c>
      <c r="E368" s="84">
        <v>32</v>
      </c>
      <c r="F368" s="195" t="s">
        <v>1377</v>
      </c>
      <c r="G368" s="84" t="s">
        <v>1373</v>
      </c>
      <c r="H368" s="84" t="s">
        <v>249</v>
      </c>
      <c r="K368" s="84">
        <v>0.86</v>
      </c>
      <c r="L368" s="84">
        <v>0.35299999999999998</v>
      </c>
      <c r="M368" s="84">
        <v>69</v>
      </c>
      <c r="N368" s="84" t="s">
        <v>1064</v>
      </c>
      <c r="O368" s="84">
        <v>133</v>
      </c>
      <c r="P368" s="84">
        <v>471</v>
      </c>
      <c r="Q368" s="84">
        <v>433</v>
      </c>
      <c r="R368" s="84">
        <v>59</v>
      </c>
      <c r="S368" s="84">
        <v>101</v>
      </c>
      <c r="T368" s="84">
        <v>19</v>
      </c>
      <c r="U368" s="84">
        <v>1</v>
      </c>
      <c r="V368" s="84">
        <v>26</v>
      </c>
      <c r="W368" s="84">
        <v>59</v>
      </c>
      <c r="X368" s="84">
        <v>2</v>
      </c>
      <c r="Y368" s="84">
        <v>0</v>
      </c>
      <c r="Z368" s="84">
        <v>36</v>
      </c>
      <c r="AA368" s="84">
        <v>110</v>
      </c>
      <c r="AB368" s="84">
        <v>1</v>
      </c>
      <c r="AC368" s="84">
        <v>1</v>
      </c>
      <c r="AD368" s="84">
        <v>0</v>
      </c>
      <c r="AE368" s="84">
        <v>1</v>
      </c>
      <c r="AF368" s="84">
        <v>12</v>
      </c>
      <c r="AG368" s="200">
        <v>0.23499999999999999</v>
      </c>
      <c r="AH368" s="200">
        <v>0.29399999999999998</v>
      </c>
      <c r="AI368" s="200">
        <v>0.46300000000000002</v>
      </c>
      <c r="AJ368" s="84">
        <v>0.32300000000000001</v>
      </c>
      <c r="AK368" s="84">
        <v>152</v>
      </c>
      <c r="AL368" s="84">
        <v>44</v>
      </c>
      <c r="AM368" s="84">
        <v>41</v>
      </c>
      <c r="AN368" s="198">
        <v>16</v>
      </c>
      <c r="AO368" s="198">
        <v>15</v>
      </c>
      <c r="AP368" s="84">
        <v>-3</v>
      </c>
      <c r="AQ368" s="84">
        <v>46</v>
      </c>
      <c r="AR368" s="84">
        <v>150</v>
      </c>
      <c r="AS368" s="84">
        <v>25</v>
      </c>
      <c r="AT368" s="84" t="s">
        <v>1064</v>
      </c>
      <c r="AU368" s="84">
        <v>0.02</v>
      </c>
      <c r="AV368" s="84">
        <v>5</v>
      </c>
      <c r="AW368" s="84" t="s">
        <v>1076</v>
      </c>
      <c r="AX368" s="84">
        <v>603</v>
      </c>
      <c r="AY368" s="200">
        <v>0.23400000000000001</v>
      </c>
      <c r="AZ368" s="200">
        <v>0.28899999999999998</v>
      </c>
      <c r="BA368" s="200">
        <v>0.39700000000000002</v>
      </c>
      <c r="BB368" s="200">
        <v>0.29899999999999999</v>
      </c>
      <c r="BC368" s="84">
        <v>181</v>
      </c>
      <c r="BD368" s="84">
        <v>39</v>
      </c>
      <c r="BE368" s="84" t="s">
        <v>1425</v>
      </c>
      <c r="BF368" s="84">
        <v>444432</v>
      </c>
      <c r="BG368" s="84" t="s">
        <v>702</v>
      </c>
      <c r="BH368" s="84" t="s">
        <v>3118</v>
      </c>
      <c r="BI368" s="84" t="s">
        <v>1191</v>
      </c>
      <c r="BJ368" s="84" t="s">
        <v>1253</v>
      </c>
      <c r="BK368" s="84" t="s">
        <v>5237</v>
      </c>
    </row>
    <row r="369" spans="1:63" s="84" customFormat="1" x14ac:dyDescent="0.3">
      <c r="A369" s="84" t="s">
        <v>49</v>
      </c>
      <c r="B369" s="84" t="s">
        <v>48</v>
      </c>
      <c r="C369" s="84" t="s">
        <v>1061</v>
      </c>
      <c r="D369" s="84">
        <v>2018</v>
      </c>
      <c r="E369" s="84">
        <v>33</v>
      </c>
      <c r="F369" s="195"/>
      <c r="G369" s="84" t="s">
        <v>1373</v>
      </c>
      <c r="H369" s="84" t="s">
        <v>249</v>
      </c>
      <c r="K369" s="84">
        <v>0.87</v>
      </c>
      <c r="L369" s="84">
        <v>0.35299999999999998</v>
      </c>
      <c r="M369" s="84">
        <v>69</v>
      </c>
      <c r="N369" s="84" t="s">
        <v>1064</v>
      </c>
      <c r="O369" s="84">
        <v>130</v>
      </c>
      <c r="P369" s="84">
        <v>529</v>
      </c>
      <c r="Q369" s="84">
        <v>485</v>
      </c>
      <c r="R369" s="84">
        <v>59</v>
      </c>
      <c r="S369" s="84">
        <v>130</v>
      </c>
      <c r="T369" s="84">
        <v>24</v>
      </c>
      <c r="U369" s="84">
        <v>2</v>
      </c>
      <c r="V369" s="84">
        <v>13</v>
      </c>
      <c r="W369" s="84">
        <v>66</v>
      </c>
      <c r="X369" s="84">
        <v>2</v>
      </c>
      <c r="Y369" s="84">
        <v>1</v>
      </c>
      <c r="Z369" s="84">
        <v>35</v>
      </c>
      <c r="AA369" s="84">
        <v>66</v>
      </c>
      <c r="AB369" s="84">
        <v>2</v>
      </c>
      <c r="AC369" s="84">
        <v>2</v>
      </c>
      <c r="AD369" s="84">
        <v>2</v>
      </c>
      <c r="AE369" s="84">
        <v>5</v>
      </c>
      <c r="AF369" s="84">
        <v>15</v>
      </c>
      <c r="AG369" s="200">
        <v>0.27100000000000002</v>
      </c>
      <c r="AH369" s="200">
        <v>0.316</v>
      </c>
      <c r="AI369" s="200">
        <v>0.40799999999999997</v>
      </c>
      <c r="AJ369" s="84">
        <v>0.316</v>
      </c>
      <c r="AK369" s="84">
        <v>167</v>
      </c>
      <c r="AL369" s="84">
        <v>44</v>
      </c>
      <c r="AM369" s="84">
        <v>41</v>
      </c>
      <c r="AN369" s="198">
        <v>18</v>
      </c>
      <c r="AO369" s="198">
        <v>16</v>
      </c>
      <c r="AP369" s="84">
        <v>-7</v>
      </c>
      <c r="AQ369" s="84">
        <v>47</v>
      </c>
      <c r="AR369" s="84">
        <v>151</v>
      </c>
      <c r="AS369" s="84">
        <v>26</v>
      </c>
      <c r="AT369" s="84" t="s">
        <v>1064</v>
      </c>
      <c r="AU369" s="84">
        <v>-0.01</v>
      </c>
      <c r="AV369" s="84">
        <v>-12</v>
      </c>
      <c r="AW369" s="84" t="s">
        <v>1065</v>
      </c>
      <c r="AX369" s="84">
        <v>666</v>
      </c>
      <c r="AY369" s="200">
        <v>0.28499999999999998</v>
      </c>
      <c r="AZ369" s="200">
        <v>0.32400000000000001</v>
      </c>
      <c r="BA369" s="200">
        <v>0.42299999999999999</v>
      </c>
      <c r="BB369" s="200">
        <v>0.32400000000000001</v>
      </c>
      <c r="BC369" s="84">
        <v>216</v>
      </c>
      <c r="BD369" s="84">
        <v>56</v>
      </c>
      <c r="BE369" s="84" t="s">
        <v>1158</v>
      </c>
      <c r="BF369" s="84">
        <v>466320</v>
      </c>
      <c r="BG369" s="84" t="s">
        <v>824</v>
      </c>
      <c r="BH369" s="84" t="s">
        <v>1316</v>
      </c>
      <c r="BI369" s="84" t="s">
        <v>2795</v>
      </c>
      <c r="BJ369" s="84" t="s">
        <v>6501</v>
      </c>
      <c r="BK369" s="84" t="s">
        <v>4028</v>
      </c>
    </row>
    <row r="370" spans="1:63" s="84" customFormat="1" x14ac:dyDescent="0.3">
      <c r="A370" s="84" t="s">
        <v>62</v>
      </c>
      <c r="B370" s="84" t="s">
        <v>61</v>
      </c>
      <c r="C370" s="84" t="s">
        <v>1103</v>
      </c>
      <c r="D370" s="84">
        <v>2018</v>
      </c>
      <c r="E370" s="84">
        <v>35</v>
      </c>
      <c r="F370" s="195" t="s">
        <v>1375</v>
      </c>
      <c r="G370" s="84" t="s">
        <v>1373</v>
      </c>
      <c r="H370" s="84" t="s">
        <v>249</v>
      </c>
      <c r="K370" s="84">
        <v>0.83</v>
      </c>
      <c r="L370" s="84">
        <v>0.35299999999999998</v>
      </c>
      <c r="M370" s="84">
        <v>69</v>
      </c>
      <c r="N370" s="84" t="s">
        <v>1064</v>
      </c>
      <c r="O370" s="84">
        <v>89</v>
      </c>
      <c r="P370" s="84">
        <v>390</v>
      </c>
      <c r="Q370" s="84">
        <v>331</v>
      </c>
      <c r="R370" s="84">
        <v>54</v>
      </c>
      <c r="S370" s="84">
        <v>80</v>
      </c>
      <c r="T370" s="84">
        <v>11</v>
      </c>
      <c r="U370" s="84">
        <v>1</v>
      </c>
      <c r="V370" s="84">
        <v>13</v>
      </c>
      <c r="W370" s="84">
        <v>45</v>
      </c>
      <c r="X370" s="84">
        <v>6</v>
      </c>
      <c r="Y370" s="84">
        <v>2</v>
      </c>
      <c r="Z370" s="84">
        <v>48</v>
      </c>
      <c r="AA370" s="84">
        <v>81</v>
      </c>
      <c r="AB370" s="84">
        <v>1</v>
      </c>
      <c r="AC370" s="84">
        <v>6</v>
      </c>
      <c r="AD370" s="84">
        <v>1</v>
      </c>
      <c r="AE370" s="84">
        <v>3</v>
      </c>
      <c r="AF370" s="84">
        <v>7</v>
      </c>
      <c r="AG370" s="200">
        <v>0.24299999999999999</v>
      </c>
      <c r="AH370" s="200">
        <v>0.34399999999999997</v>
      </c>
      <c r="AI370" s="200">
        <v>0.39300000000000002</v>
      </c>
      <c r="AJ370" s="84">
        <v>0.33</v>
      </c>
      <c r="AK370" s="84">
        <v>129</v>
      </c>
      <c r="AL370" s="84">
        <v>42</v>
      </c>
      <c r="AM370" s="84">
        <v>39</v>
      </c>
      <c r="AN370" s="198">
        <v>13</v>
      </c>
      <c r="AO370" s="198">
        <v>12</v>
      </c>
      <c r="AP370" s="84">
        <v>0</v>
      </c>
      <c r="AQ370" s="84">
        <v>50</v>
      </c>
      <c r="AR370" s="84">
        <v>158</v>
      </c>
      <c r="AS370" s="84">
        <v>27</v>
      </c>
      <c r="AT370" s="84" t="s">
        <v>1075</v>
      </c>
      <c r="AU370" s="84">
        <v>-0.01</v>
      </c>
      <c r="AV370" s="84">
        <v>-25</v>
      </c>
      <c r="AW370" s="84" t="s">
        <v>1065</v>
      </c>
      <c r="AX370" s="84">
        <v>636</v>
      </c>
      <c r="AY370" s="200">
        <v>0.26100000000000001</v>
      </c>
      <c r="AZ370" s="200">
        <v>0.35699999999999998</v>
      </c>
      <c r="BA370" s="200">
        <v>0.42299999999999999</v>
      </c>
      <c r="BB370" s="200">
        <v>0.34399999999999997</v>
      </c>
      <c r="BC370" s="84">
        <v>219</v>
      </c>
      <c r="BD370" s="84">
        <v>68</v>
      </c>
      <c r="BE370" s="84" t="s">
        <v>1421</v>
      </c>
      <c r="BF370" s="84">
        <v>425783</v>
      </c>
      <c r="BG370" s="84" t="s">
        <v>2714</v>
      </c>
      <c r="BH370" s="84" t="s">
        <v>1248</v>
      </c>
      <c r="BI370" s="84" t="s">
        <v>4835</v>
      </c>
      <c r="BJ370" s="84" t="s">
        <v>1307</v>
      </c>
      <c r="BK370" s="84" t="s">
        <v>2923</v>
      </c>
    </row>
    <row r="371" spans="1:63" s="84" customFormat="1" x14ac:dyDescent="0.3">
      <c r="A371" s="84" t="s">
        <v>220</v>
      </c>
      <c r="B371" s="84" t="s">
        <v>219</v>
      </c>
      <c r="C371" s="84" t="s">
        <v>1103</v>
      </c>
      <c r="D371" s="84">
        <v>2018</v>
      </c>
      <c r="E371" s="84">
        <v>34</v>
      </c>
      <c r="F371" s="195" t="s">
        <v>1402</v>
      </c>
      <c r="G371" s="84" t="s">
        <v>1373</v>
      </c>
      <c r="H371" s="84" t="s">
        <v>249</v>
      </c>
      <c r="K371" s="84">
        <v>0.84</v>
      </c>
      <c r="L371" s="84">
        <v>0.35299999999999998</v>
      </c>
      <c r="M371" s="84">
        <v>69</v>
      </c>
      <c r="N371" s="84" t="s">
        <v>1064</v>
      </c>
      <c r="O371" s="84">
        <v>111</v>
      </c>
      <c r="P371" s="84">
        <v>445</v>
      </c>
      <c r="Q371" s="84">
        <v>399</v>
      </c>
      <c r="R371" s="84">
        <v>56</v>
      </c>
      <c r="S371" s="84">
        <v>102</v>
      </c>
      <c r="T371" s="84">
        <v>18</v>
      </c>
      <c r="U371" s="84">
        <v>2</v>
      </c>
      <c r="V371" s="84">
        <v>11</v>
      </c>
      <c r="W371" s="84">
        <v>39</v>
      </c>
      <c r="X371" s="84">
        <v>10</v>
      </c>
      <c r="Y371" s="84">
        <v>4</v>
      </c>
      <c r="Z371" s="84">
        <v>40</v>
      </c>
      <c r="AA371" s="84">
        <v>60</v>
      </c>
      <c r="AB371" s="84">
        <v>1</v>
      </c>
      <c r="AC371" s="84">
        <v>3</v>
      </c>
      <c r="AD371" s="84">
        <v>2</v>
      </c>
      <c r="AE371" s="84">
        <v>2</v>
      </c>
      <c r="AF371" s="84">
        <v>8</v>
      </c>
      <c r="AG371" s="200">
        <v>0.25900000000000001</v>
      </c>
      <c r="AH371" s="200">
        <v>0.32600000000000001</v>
      </c>
      <c r="AI371" s="200">
        <v>0.39200000000000002</v>
      </c>
      <c r="AJ371" s="84">
        <v>0.318</v>
      </c>
      <c r="AK371" s="84">
        <v>142</v>
      </c>
      <c r="AL371" s="84">
        <v>40</v>
      </c>
      <c r="AM371" s="84">
        <v>37</v>
      </c>
      <c r="AN371" s="198">
        <v>14</v>
      </c>
      <c r="AO371" s="198">
        <v>13</v>
      </c>
      <c r="AP371" s="84">
        <v>-5</v>
      </c>
      <c r="AQ371" s="84">
        <v>54</v>
      </c>
      <c r="AR371" s="84">
        <v>171</v>
      </c>
      <c r="AS371" s="84">
        <v>28</v>
      </c>
      <c r="AT371" s="84" t="s">
        <v>1064</v>
      </c>
      <c r="AU371" s="84">
        <v>-0.01</v>
      </c>
      <c r="AV371" s="84">
        <v>-12</v>
      </c>
      <c r="AW371" s="84" t="s">
        <v>1065</v>
      </c>
      <c r="AX371" s="84">
        <v>542</v>
      </c>
      <c r="AY371" s="200">
        <v>0.27200000000000002</v>
      </c>
      <c r="AZ371" s="200">
        <v>0.32900000000000001</v>
      </c>
      <c r="BA371" s="200">
        <v>0.42699999999999999</v>
      </c>
      <c r="BB371" s="200">
        <v>0.33</v>
      </c>
      <c r="BC371" s="84">
        <v>179</v>
      </c>
      <c r="BD371" s="84">
        <v>52</v>
      </c>
      <c r="BE371" s="84" t="s">
        <v>1444</v>
      </c>
      <c r="BF371" s="84">
        <v>452655</v>
      </c>
      <c r="BG371" s="84" t="s">
        <v>3865</v>
      </c>
      <c r="BH371" s="84" t="s">
        <v>1435</v>
      </c>
      <c r="BI371" s="84" t="s">
        <v>1424</v>
      </c>
      <c r="BJ371" s="84" t="s">
        <v>1316</v>
      </c>
      <c r="BK371" s="84" t="s">
        <v>4059</v>
      </c>
    </row>
    <row r="372" spans="1:63" s="84" customFormat="1" x14ac:dyDescent="0.3">
      <c r="A372" s="84" t="s">
        <v>941</v>
      </c>
      <c r="B372" s="84" t="s">
        <v>942</v>
      </c>
      <c r="C372" s="84" t="s">
        <v>1103</v>
      </c>
      <c r="D372" s="84">
        <v>2018</v>
      </c>
      <c r="E372" s="84">
        <v>30</v>
      </c>
      <c r="F372" s="195" t="s">
        <v>1384</v>
      </c>
      <c r="G372" s="84" t="s">
        <v>1373</v>
      </c>
      <c r="H372" s="84" t="s">
        <v>249</v>
      </c>
      <c r="K372" s="84">
        <v>0.87</v>
      </c>
      <c r="L372" s="84">
        <v>0.35299999999999998</v>
      </c>
      <c r="M372" s="84">
        <v>69</v>
      </c>
      <c r="N372" s="84" t="s">
        <v>1064</v>
      </c>
      <c r="O372" s="84">
        <v>99</v>
      </c>
      <c r="P372" s="84">
        <v>420</v>
      </c>
      <c r="Q372" s="84">
        <v>356</v>
      </c>
      <c r="R372" s="84">
        <v>49</v>
      </c>
      <c r="S372" s="84">
        <v>82</v>
      </c>
      <c r="T372" s="84">
        <v>10</v>
      </c>
      <c r="U372" s="84">
        <v>1</v>
      </c>
      <c r="V372" s="84">
        <v>13</v>
      </c>
      <c r="W372" s="84">
        <v>46</v>
      </c>
      <c r="X372" s="84">
        <v>3</v>
      </c>
      <c r="Y372" s="84">
        <v>1</v>
      </c>
      <c r="Z372" s="84">
        <v>57</v>
      </c>
      <c r="AA372" s="84">
        <v>82</v>
      </c>
      <c r="AB372" s="84">
        <v>1</v>
      </c>
      <c r="AC372" s="84">
        <v>4</v>
      </c>
      <c r="AD372" s="84">
        <v>0</v>
      </c>
      <c r="AE372" s="84">
        <v>3</v>
      </c>
      <c r="AF372" s="84">
        <v>6</v>
      </c>
      <c r="AG372" s="200">
        <v>0.23499999999999999</v>
      </c>
      <c r="AH372" s="200">
        <v>0.33900000000000002</v>
      </c>
      <c r="AI372" s="200">
        <v>0.371</v>
      </c>
      <c r="AJ372" s="84">
        <v>0.32100000000000001</v>
      </c>
      <c r="AK372" s="84">
        <v>135</v>
      </c>
      <c r="AL372" s="84">
        <v>40</v>
      </c>
      <c r="AM372" s="84">
        <v>37</v>
      </c>
      <c r="AN372" s="198">
        <v>10</v>
      </c>
      <c r="AO372" s="198">
        <v>9</v>
      </c>
      <c r="AP372" s="84">
        <v>-4</v>
      </c>
      <c r="AQ372" s="84">
        <v>55</v>
      </c>
      <c r="AR372" s="84">
        <v>172</v>
      </c>
      <c r="AS372" s="84">
        <v>29</v>
      </c>
      <c r="AT372" s="84" t="s">
        <v>1075</v>
      </c>
      <c r="AU372" s="84">
        <v>0</v>
      </c>
      <c r="AV372" s="84">
        <v>-14</v>
      </c>
      <c r="AW372" s="84" t="s">
        <v>1065</v>
      </c>
      <c r="AX372" s="84">
        <v>654</v>
      </c>
      <c r="AY372" s="200">
        <v>0.24399999999999999</v>
      </c>
      <c r="AZ372" s="200">
        <v>0.33300000000000002</v>
      </c>
      <c r="BA372" s="200">
        <v>0.39200000000000002</v>
      </c>
      <c r="BB372" s="200">
        <v>0.32300000000000001</v>
      </c>
      <c r="BC372" s="84">
        <v>211</v>
      </c>
      <c r="BD372" s="84">
        <v>55</v>
      </c>
      <c r="BE372" s="84" t="s">
        <v>1470</v>
      </c>
      <c r="BF372" s="84">
        <v>594777</v>
      </c>
      <c r="BG372" s="84" t="s">
        <v>702</v>
      </c>
      <c r="BH372" s="84" t="s">
        <v>1310</v>
      </c>
      <c r="BI372" s="84" t="s">
        <v>2634</v>
      </c>
      <c r="BJ372" s="84" t="s">
        <v>1138</v>
      </c>
      <c r="BK372" s="84" t="s">
        <v>2465</v>
      </c>
    </row>
    <row r="373" spans="1:63" s="84" customFormat="1" x14ac:dyDescent="0.3">
      <c r="A373" s="84" t="s">
        <v>2729</v>
      </c>
      <c r="B373" s="84" t="s">
        <v>174</v>
      </c>
      <c r="C373" s="84" t="s">
        <v>1065</v>
      </c>
      <c r="D373" s="84">
        <v>2018</v>
      </c>
      <c r="E373" s="84">
        <v>29</v>
      </c>
      <c r="F373" s="195" t="s">
        <v>1386</v>
      </c>
      <c r="G373" s="84" t="s">
        <v>1373</v>
      </c>
      <c r="H373" s="84" t="s">
        <v>249</v>
      </c>
      <c r="K373" s="84">
        <v>0.86</v>
      </c>
      <c r="L373" s="84">
        <v>0.35299999999999998</v>
      </c>
      <c r="M373" s="84">
        <v>69</v>
      </c>
      <c r="N373" s="84" t="s">
        <v>1064</v>
      </c>
      <c r="O373" s="84">
        <v>144</v>
      </c>
      <c r="P373" s="84">
        <v>533</v>
      </c>
      <c r="Q373" s="84">
        <v>498</v>
      </c>
      <c r="R373" s="84">
        <v>61</v>
      </c>
      <c r="S373" s="84">
        <v>129</v>
      </c>
      <c r="T373" s="84">
        <v>31</v>
      </c>
      <c r="U373" s="84">
        <v>2</v>
      </c>
      <c r="V373" s="84">
        <v>13</v>
      </c>
      <c r="W373" s="84">
        <v>46</v>
      </c>
      <c r="X373" s="84">
        <v>14</v>
      </c>
      <c r="Y373" s="84">
        <v>5</v>
      </c>
      <c r="Z373" s="84">
        <v>24</v>
      </c>
      <c r="AA373" s="84">
        <v>83</v>
      </c>
      <c r="AB373" s="84">
        <v>1</v>
      </c>
      <c r="AC373" s="84">
        <v>5</v>
      </c>
      <c r="AD373" s="84">
        <v>3</v>
      </c>
      <c r="AE373" s="84">
        <v>3</v>
      </c>
      <c r="AF373" s="84">
        <v>11</v>
      </c>
      <c r="AG373" s="200">
        <v>0.26</v>
      </c>
      <c r="AH373" s="200">
        <v>0.29699999999999999</v>
      </c>
      <c r="AI373" s="200">
        <v>0.40500000000000003</v>
      </c>
      <c r="AJ373" s="84">
        <v>0.30499999999999999</v>
      </c>
      <c r="AK373" s="84">
        <v>162</v>
      </c>
      <c r="AL373" s="84">
        <v>39</v>
      </c>
      <c r="AM373" s="84">
        <v>36</v>
      </c>
      <c r="AN373" s="198">
        <v>18</v>
      </c>
      <c r="AO373" s="198">
        <v>16</v>
      </c>
      <c r="AP373" s="84">
        <v>-14</v>
      </c>
      <c r="AQ373" s="84">
        <v>59</v>
      </c>
      <c r="AR373" s="84">
        <v>186</v>
      </c>
      <c r="AS373" s="84">
        <v>30</v>
      </c>
      <c r="AT373" s="84" t="s">
        <v>1064</v>
      </c>
      <c r="AU373" s="84">
        <v>0</v>
      </c>
      <c r="AV373" s="84">
        <v>-5</v>
      </c>
      <c r="AW373" s="84" t="s">
        <v>1065</v>
      </c>
      <c r="AX373" s="84">
        <v>632</v>
      </c>
      <c r="AY373" s="200">
        <v>0.25600000000000001</v>
      </c>
      <c r="AZ373" s="200">
        <v>0.3</v>
      </c>
      <c r="BA373" s="200">
        <v>0.40400000000000003</v>
      </c>
      <c r="BB373" s="200">
        <v>0.30599999999999999</v>
      </c>
      <c r="BC373" s="84">
        <v>193</v>
      </c>
      <c r="BD373" s="84">
        <v>44</v>
      </c>
      <c r="BE373" s="84" t="s">
        <v>2730</v>
      </c>
      <c r="BF373" s="84">
        <v>607680</v>
      </c>
      <c r="BG373" s="84" t="s">
        <v>801</v>
      </c>
      <c r="BH373" s="84" t="s">
        <v>6925</v>
      </c>
      <c r="BI373" s="84" t="s">
        <v>3219</v>
      </c>
      <c r="BJ373" s="84" t="s">
        <v>1144</v>
      </c>
      <c r="BK373" s="84" t="s">
        <v>6966</v>
      </c>
    </row>
    <row r="374" spans="1:63" s="84" customFormat="1" x14ac:dyDescent="0.3">
      <c r="A374" s="84" t="s">
        <v>4789</v>
      </c>
      <c r="B374" s="84" t="s">
        <v>158</v>
      </c>
      <c r="C374" s="84" t="s">
        <v>1065</v>
      </c>
      <c r="D374" s="84">
        <v>2018</v>
      </c>
      <c r="E374" s="84">
        <v>27</v>
      </c>
      <c r="F374" s="195" t="s">
        <v>1397</v>
      </c>
      <c r="G374" s="84" t="s">
        <v>1373</v>
      </c>
      <c r="H374" s="84" t="s">
        <v>249</v>
      </c>
      <c r="K374" s="84">
        <v>0.74</v>
      </c>
      <c r="L374" s="84">
        <v>0.33</v>
      </c>
      <c r="M374" s="84">
        <v>31</v>
      </c>
      <c r="N374" s="84" t="s">
        <v>1064</v>
      </c>
      <c r="O374" s="84">
        <v>86</v>
      </c>
      <c r="P374" s="84">
        <v>363</v>
      </c>
      <c r="Q374" s="84">
        <v>329</v>
      </c>
      <c r="R374" s="84">
        <v>44</v>
      </c>
      <c r="S374" s="84">
        <v>84</v>
      </c>
      <c r="T374" s="84">
        <v>17</v>
      </c>
      <c r="U374" s="84">
        <v>2</v>
      </c>
      <c r="V374" s="84">
        <v>12</v>
      </c>
      <c r="W374" s="84">
        <v>41</v>
      </c>
      <c r="X374" s="84">
        <v>4</v>
      </c>
      <c r="Y374" s="84">
        <v>3</v>
      </c>
      <c r="Z374" s="84">
        <v>26</v>
      </c>
      <c r="AA374" s="84">
        <v>79</v>
      </c>
      <c r="AB374" s="84">
        <v>1</v>
      </c>
      <c r="AC374" s="84">
        <v>6</v>
      </c>
      <c r="AD374" s="84">
        <v>1</v>
      </c>
      <c r="AE374" s="84">
        <v>1</v>
      </c>
      <c r="AF374" s="84">
        <v>7</v>
      </c>
      <c r="AG374" s="200">
        <v>0.253</v>
      </c>
      <c r="AH374" s="200">
        <v>0.31900000000000001</v>
      </c>
      <c r="AI374" s="200">
        <v>0.42499999999999999</v>
      </c>
      <c r="AJ374" s="84">
        <v>0.32600000000000001</v>
      </c>
      <c r="AK374" s="84">
        <v>118</v>
      </c>
      <c r="AL374" s="84">
        <v>38</v>
      </c>
      <c r="AM374" s="84">
        <v>35</v>
      </c>
      <c r="AN374" s="198">
        <v>12</v>
      </c>
      <c r="AO374" s="198">
        <v>11</v>
      </c>
      <c r="AP374" s="84">
        <v>-2</v>
      </c>
      <c r="AQ374" s="84">
        <v>60</v>
      </c>
      <c r="AR374" s="84">
        <v>189</v>
      </c>
      <c r="AS374" s="84">
        <v>31</v>
      </c>
      <c r="AT374" s="84" t="s">
        <v>1075</v>
      </c>
      <c r="AU374" s="84">
        <v>-0.04</v>
      </c>
      <c r="AV374" s="84">
        <v>-24</v>
      </c>
      <c r="AW374" s="84" t="s">
        <v>1086</v>
      </c>
      <c r="AX374" s="84">
        <v>410</v>
      </c>
      <c r="AY374" s="200">
        <v>0.28199999999999997</v>
      </c>
      <c r="AZ374" s="200">
        <v>0.35199999999999998</v>
      </c>
      <c r="BA374" s="200">
        <v>0.49099999999999999</v>
      </c>
      <c r="BB374" s="200">
        <v>0.36399999999999999</v>
      </c>
      <c r="BC374" s="84">
        <v>149</v>
      </c>
      <c r="BD374" s="84">
        <v>63</v>
      </c>
      <c r="BE374" s="84" t="s">
        <v>4845</v>
      </c>
      <c r="BF374" s="84">
        <v>571745</v>
      </c>
      <c r="BG374" s="84" t="s">
        <v>702</v>
      </c>
      <c r="BH374" s="84" t="s">
        <v>1190</v>
      </c>
      <c r="BI374" s="84" t="s">
        <v>2657</v>
      </c>
      <c r="BJ374" s="84" t="s">
        <v>4150</v>
      </c>
      <c r="BK374" s="84" t="s">
        <v>5118</v>
      </c>
    </row>
    <row r="375" spans="1:63" s="84" customFormat="1" x14ac:dyDescent="0.3">
      <c r="A375" s="84" t="s">
        <v>152</v>
      </c>
      <c r="B375" s="84" t="s">
        <v>151</v>
      </c>
      <c r="C375" s="84" t="s">
        <v>1103</v>
      </c>
      <c r="D375" s="84">
        <v>2018</v>
      </c>
      <c r="E375" s="84">
        <v>33</v>
      </c>
      <c r="F375" s="195" t="s">
        <v>1392</v>
      </c>
      <c r="G375" s="84" t="s">
        <v>1373</v>
      </c>
      <c r="H375" s="84" t="s">
        <v>249</v>
      </c>
      <c r="K375" s="84">
        <v>0.8</v>
      </c>
      <c r="L375" s="84">
        <v>0.35299999999999998</v>
      </c>
      <c r="M375" s="84">
        <v>69</v>
      </c>
      <c r="N375" s="84" t="s">
        <v>1064</v>
      </c>
      <c r="O375" s="84">
        <v>113</v>
      </c>
      <c r="P375" s="84">
        <v>338</v>
      </c>
      <c r="Q375" s="84">
        <v>288</v>
      </c>
      <c r="R375" s="84">
        <v>43</v>
      </c>
      <c r="S375" s="84">
        <v>64</v>
      </c>
      <c r="T375" s="84">
        <v>14</v>
      </c>
      <c r="U375" s="84">
        <v>1</v>
      </c>
      <c r="V375" s="84">
        <v>14</v>
      </c>
      <c r="W375" s="84">
        <v>40</v>
      </c>
      <c r="X375" s="84">
        <v>2</v>
      </c>
      <c r="Y375" s="84">
        <v>1</v>
      </c>
      <c r="Z375" s="84">
        <v>44</v>
      </c>
      <c r="AA375" s="84">
        <v>73</v>
      </c>
      <c r="AB375" s="84">
        <v>2</v>
      </c>
      <c r="AC375" s="84">
        <v>3</v>
      </c>
      <c r="AD375" s="84">
        <v>0</v>
      </c>
      <c r="AE375" s="84">
        <v>3</v>
      </c>
      <c r="AF375" s="84">
        <v>8</v>
      </c>
      <c r="AG375" s="200">
        <v>0.22500000000000001</v>
      </c>
      <c r="AH375" s="200">
        <v>0.32800000000000001</v>
      </c>
      <c r="AI375" s="200">
        <v>0.42199999999999999</v>
      </c>
      <c r="AJ375" s="84">
        <v>0.33</v>
      </c>
      <c r="AK375" s="84">
        <v>111</v>
      </c>
      <c r="AL375" s="84">
        <v>38</v>
      </c>
      <c r="AM375" s="84">
        <v>35</v>
      </c>
      <c r="AN375" s="198">
        <v>9</v>
      </c>
      <c r="AO375" s="198">
        <v>9</v>
      </c>
      <c r="AP375" s="84">
        <v>0</v>
      </c>
      <c r="AQ375" s="84">
        <v>61</v>
      </c>
      <c r="AR375" s="84">
        <v>190</v>
      </c>
      <c r="AS375" s="84">
        <v>32</v>
      </c>
      <c r="AT375" s="84" t="s">
        <v>1075</v>
      </c>
      <c r="AU375" s="84">
        <v>-0.02</v>
      </c>
      <c r="AV375" s="84">
        <v>-25</v>
      </c>
      <c r="AW375" s="84" t="s">
        <v>1086</v>
      </c>
      <c r="AX375" s="84">
        <v>544</v>
      </c>
      <c r="AY375" s="200">
        <v>0.24299999999999999</v>
      </c>
      <c r="AZ375" s="200">
        <v>0.33500000000000002</v>
      </c>
      <c r="BA375" s="200">
        <v>0.47299999999999998</v>
      </c>
      <c r="BB375" s="200">
        <v>0.34799999999999998</v>
      </c>
      <c r="BC375" s="84">
        <v>189</v>
      </c>
      <c r="BD375" s="84">
        <v>63</v>
      </c>
      <c r="BE375" s="84" t="s">
        <v>1429</v>
      </c>
      <c r="BF375" s="84">
        <v>459964</v>
      </c>
      <c r="BG375" s="84" t="s">
        <v>702</v>
      </c>
      <c r="BH375" s="84" t="s">
        <v>1155</v>
      </c>
      <c r="BI375" s="84" t="s">
        <v>3186</v>
      </c>
      <c r="BJ375" s="84" t="s">
        <v>1169</v>
      </c>
      <c r="BK375" s="84" t="s">
        <v>2923</v>
      </c>
    </row>
    <row r="376" spans="1:63" s="84" customFormat="1" x14ac:dyDescent="0.3">
      <c r="A376" s="84" t="s">
        <v>3898</v>
      </c>
      <c r="B376" s="84" t="s">
        <v>3899</v>
      </c>
      <c r="C376" s="84" t="s">
        <v>1065</v>
      </c>
      <c r="D376" s="84">
        <v>2018</v>
      </c>
      <c r="E376" s="84">
        <v>24</v>
      </c>
      <c r="F376" s="195" t="s">
        <v>1400</v>
      </c>
      <c r="G376" s="84" t="s">
        <v>1373</v>
      </c>
      <c r="H376" s="84" t="s">
        <v>249</v>
      </c>
      <c r="K376" s="84">
        <v>0.78</v>
      </c>
      <c r="L376" s="84">
        <v>0.35299999999999998</v>
      </c>
      <c r="M376" s="84">
        <v>69</v>
      </c>
      <c r="N376" s="84" t="s">
        <v>1064</v>
      </c>
      <c r="O376" s="84">
        <v>145</v>
      </c>
      <c r="P376" s="84">
        <v>455</v>
      </c>
      <c r="Q376" s="84">
        <v>407</v>
      </c>
      <c r="R376" s="84">
        <v>55</v>
      </c>
      <c r="S376" s="84">
        <v>92</v>
      </c>
      <c r="T376" s="84">
        <v>23</v>
      </c>
      <c r="U376" s="84">
        <v>6</v>
      </c>
      <c r="V376" s="84">
        <v>14</v>
      </c>
      <c r="W376" s="84">
        <v>44</v>
      </c>
      <c r="X376" s="84">
        <v>19</v>
      </c>
      <c r="Y376" s="84">
        <v>2</v>
      </c>
      <c r="Z376" s="84">
        <v>39</v>
      </c>
      <c r="AA376" s="84">
        <v>124</v>
      </c>
      <c r="AB376" s="84">
        <v>2</v>
      </c>
      <c r="AC376" s="84">
        <v>3</v>
      </c>
      <c r="AD376" s="84">
        <v>4</v>
      </c>
      <c r="AE376" s="84">
        <v>2</v>
      </c>
      <c r="AF376" s="84">
        <v>4</v>
      </c>
      <c r="AG376" s="200">
        <v>0.22600000000000001</v>
      </c>
      <c r="AH376" s="200">
        <v>0.29699999999999999</v>
      </c>
      <c r="AI376" s="200">
        <v>0.41699999999999998</v>
      </c>
      <c r="AJ376" s="84">
        <v>0.309</v>
      </c>
      <c r="AK376" s="84">
        <v>141</v>
      </c>
      <c r="AL376" s="84">
        <v>37</v>
      </c>
      <c r="AM376" s="84">
        <v>34</v>
      </c>
      <c r="AN376" s="198">
        <v>15</v>
      </c>
      <c r="AO376" s="198">
        <v>14</v>
      </c>
      <c r="AP376" s="84">
        <v>-10</v>
      </c>
      <c r="AQ376" s="84">
        <v>63</v>
      </c>
      <c r="AR376" s="84">
        <v>197</v>
      </c>
      <c r="AS376" s="84">
        <v>33</v>
      </c>
      <c r="AT376" s="84" t="s">
        <v>1064</v>
      </c>
      <c r="AU376" s="84">
        <v>-0.01</v>
      </c>
      <c r="AV376" s="84">
        <v>-6</v>
      </c>
      <c r="AW376" s="84" t="s">
        <v>1065</v>
      </c>
      <c r="AX376" s="84">
        <v>511</v>
      </c>
      <c r="AY376" s="200">
        <v>0.253</v>
      </c>
      <c r="AZ376" s="200">
        <v>0.314</v>
      </c>
      <c r="BA376" s="200">
        <v>0.41299999999999998</v>
      </c>
      <c r="BB376" s="200">
        <v>0.315</v>
      </c>
      <c r="BC376" s="84">
        <v>161</v>
      </c>
      <c r="BD376" s="84">
        <v>43</v>
      </c>
      <c r="BE376" s="84" t="s">
        <v>3900</v>
      </c>
      <c r="BF376" s="84">
        <v>621439</v>
      </c>
      <c r="BG376" s="84" t="s">
        <v>4097</v>
      </c>
      <c r="BH376" s="84" t="s">
        <v>3108</v>
      </c>
      <c r="BI376" s="84" t="s">
        <v>4811</v>
      </c>
      <c r="BJ376" s="84" t="s">
        <v>4207</v>
      </c>
      <c r="BK376" s="84" t="s">
        <v>3970</v>
      </c>
    </row>
    <row r="377" spans="1:63" s="84" customFormat="1" x14ac:dyDescent="0.3">
      <c r="A377" s="84" t="s">
        <v>2531</v>
      </c>
      <c r="B377" s="84" t="s">
        <v>2306</v>
      </c>
      <c r="C377" s="84" t="s">
        <v>1061</v>
      </c>
      <c r="D377" s="84">
        <v>2018</v>
      </c>
      <c r="E377" s="84">
        <v>28</v>
      </c>
      <c r="F377" s="195" t="s">
        <v>1400</v>
      </c>
      <c r="G377" s="84" t="s">
        <v>1373</v>
      </c>
      <c r="H377" s="84" t="s">
        <v>249</v>
      </c>
      <c r="K377" s="84">
        <v>0.77</v>
      </c>
      <c r="L377" s="84">
        <v>0.35299999999999998</v>
      </c>
      <c r="M377" s="84">
        <v>69</v>
      </c>
      <c r="N377" s="84" t="s">
        <v>1064</v>
      </c>
      <c r="O377" s="84">
        <v>100</v>
      </c>
      <c r="P377" s="84">
        <v>377</v>
      </c>
      <c r="Q377" s="84">
        <v>336</v>
      </c>
      <c r="R377" s="84">
        <v>50</v>
      </c>
      <c r="S377" s="84">
        <v>83</v>
      </c>
      <c r="T377" s="84">
        <v>17</v>
      </c>
      <c r="U377" s="84">
        <v>1</v>
      </c>
      <c r="V377" s="84">
        <v>9</v>
      </c>
      <c r="W377" s="84">
        <v>39</v>
      </c>
      <c r="X377" s="84">
        <v>3</v>
      </c>
      <c r="Y377" s="84">
        <v>2</v>
      </c>
      <c r="Z377" s="84">
        <v>36</v>
      </c>
      <c r="AA377" s="84">
        <v>80</v>
      </c>
      <c r="AB377" s="84">
        <v>0</v>
      </c>
      <c r="AC377" s="84">
        <v>2</v>
      </c>
      <c r="AD377" s="84">
        <v>1</v>
      </c>
      <c r="AE377" s="84">
        <v>1</v>
      </c>
      <c r="AF377" s="84">
        <v>5</v>
      </c>
      <c r="AG377" s="200">
        <v>0.248</v>
      </c>
      <c r="AH377" s="200">
        <v>0.32300000000000001</v>
      </c>
      <c r="AI377" s="200">
        <v>0.39</v>
      </c>
      <c r="AJ377" s="84">
        <v>0.316</v>
      </c>
      <c r="AK377" s="84">
        <v>119</v>
      </c>
      <c r="AL377" s="84">
        <v>35</v>
      </c>
      <c r="AM377" s="84">
        <v>33</v>
      </c>
      <c r="AN377" s="198">
        <v>11</v>
      </c>
      <c r="AO377" s="198">
        <v>10</v>
      </c>
      <c r="AP377" s="84">
        <v>-5</v>
      </c>
      <c r="AQ377" s="84">
        <v>67</v>
      </c>
      <c r="AR377" s="84">
        <v>204</v>
      </c>
      <c r="AS377" s="84">
        <v>34</v>
      </c>
      <c r="AT377" s="84" t="s">
        <v>1075</v>
      </c>
      <c r="AU377" s="84">
        <v>-0.02</v>
      </c>
      <c r="AV377" s="84">
        <v>-14</v>
      </c>
      <c r="AW377" s="84" t="s">
        <v>1065</v>
      </c>
      <c r="AX377" s="84">
        <v>456</v>
      </c>
      <c r="AY377" s="200">
        <v>0.246</v>
      </c>
      <c r="AZ377" s="200">
        <v>0.36099999999999999</v>
      </c>
      <c r="BA377" s="200">
        <v>0.38</v>
      </c>
      <c r="BB377" s="200">
        <v>0.33500000000000002</v>
      </c>
      <c r="BC377" s="84">
        <v>153</v>
      </c>
      <c r="BD377" s="84">
        <v>49</v>
      </c>
      <c r="BE377" s="84" t="s">
        <v>2718</v>
      </c>
      <c r="BF377" s="84">
        <v>543257</v>
      </c>
      <c r="BG377" s="84" t="s">
        <v>828</v>
      </c>
      <c r="BH377" s="84" t="s">
        <v>2725</v>
      </c>
      <c r="BI377" s="84" t="s">
        <v>6336</v>
      </c>
      <c r="BJ377" s="84" t="s">
        <v>1273</v>
      </c>
      <c r="BK377" s="84" t="s">
        <v>2904</v>
      </c>
    </row>
    <row r="378" spans="1:63" s="84" customFormat="1" x14ac:dyDescent="0.3">
      <c r="A378" s="84" t="s">
        <v>216</v>
      </c>
      <c r="B378" s="84" t="s">
        <v>215</v>
      </c>
      <c r="C378" s="84" t="s">
        <v>1103</v>
      </c>
      <c r="D378" s="84">
        <v>2018</v>
      </c>
      <c r="E378" s="84">
        <v>35</v>
      </c>
      <c r="F378" s="195"/>
      <c r="G378" s="84" t="s">
        <v>1373</v>
      </c>
      <c r="H378" s="84" t="s">
        <v>249</v>
      </c>
      <c r="K378" s="84">
        <v>0.81</v>
      </c>
      <c r="L378" s="84">
        <v>0.33</v>
      </c>
      <c r="M378" s="84">
        <v>31</v>
      </c>
      <c r="N378" s="84" t="s">
        <v>1064</v>
      </c>
      <c r="O378" s="84">
        <v>103</v>
      </c>
      <c r="P378" s="84">
        <v>348</v>
      </c>
      <c r="Q378" s="84">
        <v>302</v>
      </c>
      <c r="R378" s="84">
        <v>45</v>
      </c>
      <c r="S378" s="84">
        <v>71</v>
      </c>
      <c r="T378" s="84">
        <v>13</v>
      </c>
      <c r="U378" s="84">
        <v>1</v>
      </c>
      <c r="V378" s="84">
        <v>11</v>
      </c>
      <c r="W378" s="84">
        <v>37</v>
      </c>
      <c r="X378" s="84">
        <v>2</v>
      </c>
      <c r="Y378" s="84">
        <v>0</v>
      </c>
      <c r="Z378" s="84">
        <v>39</v>
      </c>
      <c r="AA378" s="84">
        <v>71</v>
      </c>
      <c r="AB378" s="84">
        <v>2</v>
      </c>
      <c r="AC378" s="84">
        <v>5</v>
      </c>
      <c r="AD378" s="84">
        <v>0</v>
      </c>
      <c r="AE378" s="84">
        <v>2</v>
      </c>
      <c r="AF378" s="84">
        <v>8</v>
      </c>
      <c r="AG378" s="200">
        <v>0.23499999999999999</v>
      </c>
      <c r="AH378" s="200">
        <v>0.32700000000000001</v>
      </c>
      <c r="AI378" s="200">
        <v>0.39400000000000002</v>
      </c>
      <c r="AJ378" s="84">
        <v>0.32100000000000001</v>
      </c>
      <c r="AK378" s="84">
        <v>112</v>
      </c>
      <c r="AL378" s="84">
        <v>35</v>
      </c>
      <c r="AM378" s="84">
        <v>33</v>
      </c>
      <c r="AN378" s="198">
        <v>9</v>
      </c>
      <c r="AO378" s="198">
        <v>8</v>
      </c>
      <c r="AP378" s="84">
        <v>-3</v>
      </c>
      <c r="AQ378" s="84">
        <v>68</v>
      </c>
      <c r="AR378" s="84">
        <v>205</v>
      </c>
      <c r="AS378" s="84">
        <v>35</v>
      </c>
      <c r="AT378" s="84" t="s">
        <v>1075</v>
      </c>
      <c r="AU378" s="84">
        <v>-0.02</v>
      </c>
      <c r="AV378" s="84">
        <v>-11</v>
      </c>
      <c r="AW378" s="84" t="s">
        <v>1065</v>
      </c>
      <c r="AX378" s="84">
        <v>373</v>
      </c>
      <c r="AY378" s="200">
        <v>0.25800000000000001</v>
      </c>
      <c r="AZ378" s="200">
        <v>0.34</v>
      </c>
      <c r="BA378" s="200">
        <v>0.433</v>
      </c>
      <c r="BB378" s="200">
        <v>0.34100000000000003</v>
      </c>
      <c r="BC378" s="84">
        <v>127</v>
      </c>
      <c r="BD378" s="84">
        <v>46</v>
      </c>
      <c r="BE378" s="84" t="s">
        <v>1432</v>
      </c>
      <c r="BF378" s="84">
        <v>452234</v>
      </c>
      <c r="BG378" s="84" t="s">
        <v>792</v>
      </c>
      <c r="BH378" s="84" t="s">
        <v>1307</v>
      </c>
      <c r="BI378" s="84" t="s">
        <v>1415</v>
      </c>
      <c r="BJ378" s="84" t="s">
        <v>1138</v>
      </c>
      <c r="BK378" s="84" t="s">
        <v>2923</v>
      </c>
    </row>
    <row r="379" spans="1:63" s="84" customFormat="1" x14ac:dyDescent="0.3">
      <c r="A379" s="84" t="s">
        <v>5142</v>
      </c>
      <c r="B379" s="84" t="s">
        <v>107</v>
      </c>
      <c r="C379" s="84" t="s">
        <v>1103</v>
      </c>
      <c r="D379" s="84">
        <v>2018</v>
      </c>
      <c r="E379" s="84">
        <v>25</v>
      </c>
      <c r="F379" s="195" t="s">
        <v>1397</v>
      </c>
      <c r="G379" s="84" t="s">
        <v>1373</v>
      </c>
      <c r="H379" s="84" t="s">
        <v>249</v>
      </c>
      <c r="K379" s="84">
        <v>0.77</v>
      </c>
      <c r="L379" s="84">
        <v>0.35299999999999998</v>
      </c>
      <c r="M379" s="84">
        <v>69</v>
      </c>
      <c r="N379" s="84" t="s">
        <v>1064</v>
      </c>
      <c r="O379" s="84">
        <v>107</v>
      </c>
      <c r="P379" s="84">
        <v>443</v>
      </c>
      <c r="Q379" s="84">
        <v>407</v>
      </c>
      <c r="R379" s="84">
        <v>54</v>
      </c>
      <c r="S379" s="84">
        <v>104</v>
      </c>
      <c r="T379" s="84">
        <v>20</v>
      </c>
      <c r="U379" s="84">
        <v>3</v>
      </c>
      <c r="V379" s="84">
        <v>9</v>
      </c>
      <c r="W379" s="84">
        <v>47</v>
      </c>
      <c r="X379" s="84">
        <v>4</v>
      </c>
      <c r="Y379" s="84">
        <v>1</v>
      </c>
      <c r="Z379" s="84">
        <v>31</v>
      </c>
      <c r="AA379" s="84">
        <v>95</v>
      </c>
      <c r="AB379" s="84">
        <v>1</v>
      </c>
      <c r="AC379" s="84">
        <v>1</v>
      </c>
      <c r="AD379" s="84">
        <v>2</v>
      </c>
      <c r="AE379" s="84">
        <v>2</v>
      </c>
      <c r="AF379" s="84">
        <v>6</v>
      </c>
      <c r="AG379" s="200">
        <v>0.254</v>
      </c>
      <c r="AH379" s="200">
        <v>0.307</v>
      </c>
      <c r="AI379" s="200">
        <v>0.38800000000000001</v>
      </c>
      <c r="AJ379" s="84">
        <v>0.30499999999999999</v>
      </c>
      <c r="AK379" s="84">
        <v>135</v>
      </c>
      <c r="AL379" s="84">
        <v>35</v>
      </c>
      <c r="AM379" s="84">
        <v>32</v>
      </c>
      <c r="AN379" s="198">
        <v>12</v>
      </c>
      <c r="AO379" s="198">
        <v>11</v>
      </c>
      <c r="AP379" s="84">
        <v>-11</v>
      </c>
      <c r="AQ379" s="84">
        <v>71</v>
      </c>
      <c r="AR379" s="84">
        <v>209</v>
      </c>
      <c r="AS379" s="84">
        <v>36</v>
      </c>
      <c r="AT379" s="84" t="s">
        <v>1064</v>
      </c>
      <c r="AU379" s="84">
        <v>-0.02</v>
      </c>
      <c r="AV379" s="84">
        <v>-13</v>
      </c>
      <c r="AW379" s="84" t="s">
        <v>1065</v>
      </c>
      <c r="AX379" s="84">
        <v>550</v>
      </c>
      <c r="AY379" s="200">
        <v>0.27500000000000002</v>
      </c>
      <c r="AZ379" s="200">
        <v>0.32200000000000001</v>
      </c>
      <c r="BA379" s="200">
        <v>0.41299999999999998</v>
      </c>
      <c r="BB379" s="200">
        <v>0.32100000000000001</v>
      </c>
      <c r="BC379" s="84">
        <v>177</v>
      </c>
      <c r="BD379" s="84">
        <v>48</v>
      </c>
      <c r="BE379" s="84" t="s">
        <v>5143</v>
      </c>
      <c r="BF379" s="84">
        <v>592325</v>
      </c>
      <c r="BG379" s="84" t="s">
        <v>2906</v>
      </c>
      <c r="BH379" s="84" t="s">
        <v>4578</v>
      </c>
      <c r="BI379" s="84" t="s">
        <v>6356</v>
      </c>
      <c r="BJ379" s="84" t="s">
        <v>4840</v>
      </c>
      <c r="BK379" s="84" t="s">
        <v>4804</v>
      </c>
    </row>
    <row r="380" spans="1:63" s="84" customFormat="1" x14ac:dyDescent="0.3">
      <c r="A380" s="84" t="s">
        <v>37</v>
      </c>
      <c r="B380" s="84" t="s">
        <v>34</v>
      </c>
      <c r="C380" s="84" t="s">
        <v>1103</v>
      </c>
      <c r="D380" s="84">
        <v>2018</v>
      </c>
      <c r="E380" s="84">
        <v>30</v>
      </c>
      <c r="F380" s="195" t="s">
        <v>1372</v>
      </c>
      <c r="G380" s="84" t="s">
        <v>1373</v>
      </c>
      <c r="H380" s="84" t="s">
        <v>249</v>
      </c>
      <c r="K380" s="84">
        <v>0.76</v>
      </c>
      <c r="L380" s="84">
        <v>0.33</v>
      </c>
      <c r="M380" s="84">
        <v>31</v>
      </c>
      <c r="N380" s="84" t="s">
        <v>1064</v>
      </c>
      <c r="O380" s="84">
        <v>66</v>
      </c>
      <c r="P380" s="84">
        <v>311</v>
      </c>
      <c r="Q380" s="84">
        <v>284</v>
      </c>
      <c r="R380" s="84">
        <v>38</v>
      </c>
      <c r="S380" s="84">
        <v>79</v>
      </c>
      <c r="T380" s="84">
        <v>14</v>
      </c>
      <c r="U380" s="84">
        <v>0</v>
      </c>
      <c r="V380" s="84">
        <v>7</v>
      </c>
      <c r="W380" s="84">
        <v>42</v>
      </c>
      <c r="X380" s="84">
        <v>8</v>
      </c>
      <c r="Y380" s="84">
        <v>1</v>
      </c>
      <c r="Z380" s="84">
        <v>22</v>
      </c>
      <c r="AA380" s="84">
        <v>42</v>
      </c>
      <c r="AB380" s="84">
        <v>3</v>
      </c>
      <c r="AC380" s="84">
        <v>2</v>
      </c>
      <c r="AD380" s="84">
        <v>0</v>
      </c>
      <c r="AE380" s="84">
        <v>3</v>
      </c>
      <c r="AF380" s="84">
        <v>6</v>
      </c>
      <c r="AG380" s="200">
        <v>0.27700000000000002</v>
      </c>
      <c r="AH380" s="200">
        <v>0.33100000000000002</v>
      </c>
      <c r="AI380" s="200">
        <v>0.40300000000000002</v>
      </c>
      <c r="AJ380" s="84">
        <v>0.32300000000000001</v>
      </c>
      <c r="AK380" s="84">
        <v>101</v>
      </c>
      <c r="AL380" s="84">
        <v>34</v>
      </c>
      <c r="AM380" s="84">
        <v>31</v>
      </c>
      <c r="AN380" s="198">
        <v>13</v>
      </c>
      <c r="AO380" s="198">
        <v>12</v>
      </c>
      <c r="AP380" s="84">
        <v>-2</v>
      </c>
      <c r="AQ380" s="84">
        <v>74</v>
      </c>
      <c r="AR380" s="84">
        <v>213</v>
      </c>
      <c r="AS380" s="84">
        <v>37</v>
      </c>
      <c r="AT380" s="84" t="s">
        <v>1075</v>
      </c>
      <c r="AU380" s="84">
        <v>-0.03</v>
      </c>
      <c r="AV380" s="84">
        <v>-18</v>
      </c>
      <c r="AW380" s="84" t="s">
        <v>1086</v>
      </c>
      <c r="AX380" s="84">
        <v>375</v>
      </c>
      <c r="AY380" s="200">
        <v>0.29899999999999999</v>
      </c>
      <c r="AZ380" s="200">
        <v>0.35699999999999998</v>
      </c>
      <c r="BA380" s="200">
        <v>0.44400000000000001</v>
      </c>
      <c r="BB380" s="200">
        <v>0.35099999999999998</v>
      </c>
      <c r="BC380" s="84">
        <v>132</v>
      </c>
      <c r="BD380" s="84">
        <v>52</v>
      </c>
      <c r="BE380" s="84" t="s">
        <v>1431</v>
      </c>
      <c r="BF380" s="84">
        <v>488726</v>
      </c>
      <c r="BG380" s="84" t="s">
        <v>823</v>
      </c>
      <c r="BH380" s="84" t="s">
        <v>2650</v>
      </c>
      <c r="BI380" s="84" t="s">
        <v>1263</v>
      </c>
      <c r="BJ380" s="84" t="s">
        <v>6925</v>
      </c>
      <c r="BK380" s="84" t="s">
        <v>2460</v>
      </c>
    </row>
    <row r="381" spans="1:63" s="84" customFormat="1" x14ac:dyDescent="0.3">
      <c r="A381" s="84" t="s">
        <v>123</v>
      </c>
      <c r="B381" s="84" t="s">
        <v>122</v>
      </c>
      <c r="C381" s="84" t="s">
        <v>1103</v>
      </c>
      <c r="D381" s="84">
        <v>2018</v>
      </c>
      <c r="E381" s="84">
        <v>34</v>
      </c>
      <c r="F381" s="195" t="s">
        <v>1388</v>
      </c>
      <c r="G381" s="84" t="s">
        <v>1373</v>
      </c>
      <c r="H381" s="84" t="s">
        <v>249</v>
      </c>
      <c r="K381" s="84">
        <v>0.83</v>
      </c>
      <c r="L381" s="84">
        <v>0.35299999999999998</v>
      </c>
      <c r="M381" s="84">
        <v>69</v>
      </c>
      <c r="N381" s="84" t="s">
        <v>1064</v>
      </c>
      <c r="O381" s="84">
        <v>120</v>
      </c>
      <c r="P381" s="84">
        <v>386</v>
      </c>
      <c r="Q381" s="84">
        <v>331</v>
      </c>
      <c r="R381" s="84">
        <v>41</v>
      </c>
      <c r="S381" s="84">
        <v>71</v>
      </c>
      <c r="T381" s="84">
        <v>14</v>
      </c>
      <c r="U381" s="84">
        <v>1</v>
      </c>
      <c r="V381" s="84">
        <v>12</v>
      </c>
      <c r="W381" s="84">
        <v>35</v>
      </c>
      <c r="X381" s="84">
        <v>5</v>
      </c>
      <c r="Y381" s="84">
        <v>2</v>
      </c>
      <c r="Z381" s="84">
        <v>44</v>
      </c>
      <c r="AA381" s="84">
        <v>91</v>
      </c>
      <c r="AB381" s="84">
        <v>4</v>
      </c>
      <c r="AC381" s="84">
        <v>8</v>
      </c>
      <c r="AD381" s="84">
        <v>1</v>
      </c>
      <c r="AE381" s="84">
        <v>2</v>
      </c>
      <c r="AF381" s="84">
        <v>7</v>
      </c>
      <c r="AG381" s="200">
        <v>0.217</v>
      </c>
      <c r="AH381" s="200">
        <v>0.31900000000000001</v>
      </c>
      <c r="AI381" s="200">
        <v>0.374</v>
      </c>
      <c r="AJ381" s="84">
        <v>0.311</v>
      </c>
      <c r="AK381" s="84">
        <v>120</v>
      </c>
      <c r="AL381" s="84">
        <v>34</v>
      </c>
      <c r="AM381" s="84">
        <v>31</v>
      </c>
      <c r="AN381" s="198">
        <v>7</v>
      </c>
      <c r="AO381" s="198">
        <v>7</v>
      </c>
      <c r="AP381" s="84">
        <v>-8</v>
      </c>
      <c r="AQ381" s="84">
        <v>75</v>
      </c>
      <c r="AR381" s="84">
        <v>214</v>
      </c>
      <c r="AS381" s="84">
        <v>38</v>
      </c>
      <c r="AT381" s="84" t="s">
        <v>1075</v>
      </c>
      <c r="AU381" s="84">
        <v>0.03</v>
      </c>
      <c r="AV381" s="84">
        <v>6</v>
      </c>
      <c r="AW381" s="84" t="s">
        <v>1076</v>
      </c>
      <c r="AX381" s="84">
        <v>541</v>
      </c>
      <c r="AY381" s="200">
        <v>0.20799999999999999</v>
      </c>
      <c r="AZ381" s="200">
        <v>0.29299999999999998</v>
      </c>
      <c r="BA381" s="200">
        <v>0.315</v>
      </c>
      <c r="BB381" s="200">
        <v>0.27600000000000002</v>
      </c>
      <c r="BC381" s="84">
        <v>150</v>
      </c>
      <c r="BD381" s="84">
        <v>27</v>
      </c>
      <c r="BE381" s="84" t="s">
        <v>1417</v>
      </c>
      <c r="BF381" s="84">
        <v>460086</v>
      </c>
      <c r="BG381" s="84" t="s">
        <v>792</v>
      </c>
      <c r="BH381" s="84" t="s">
        <v>3115</v>
      </c>
      <c r="BI381" s="84" t="s">
        <v>3186</v>
      </c>
      <c r="BJ381" s="84" t="s">
        <v>1307</v>
      </c>
      <c r="BK381" s="84" t="s">
        <v>6570</v>
      </c>
    </row>
    <row r="382" spans="1:63" s="84" customFormat="1" x14ac:dyDescent="0.3">
      <c r="A382" s="84" t="s">
        <v>6278</v>
      </c>
      <c r="B382" s="84" t="s">
        <v>6279</v>
      </c>
      <c r="C382" s="84" t="s">
        <v>1103</v>
      </c>
      <c r="D382" s="84">
        <v>2018</v>
      </c>
      <c r="E382" s="84">
        <v>25</v>
      </c>
      <c r="F382" s="195" t="s">
        <v>1390</v>
      </c>
      <c r="G382" s="84" t="s">
        <v>1373</v>
      </c>
      <c r="H382" s="84" t="s">
        <v>249</v>
      </c>
      <c r="K382" s="84">
        <v>0.62</v>
      </c>
      <c r="L382" s="84">
        <v>0.33</v>
      </c>
      <c r="M382" s="84">
        <v>31</v>
      </c>
      <c r="N382" s="84" t="s">
        <v>1064</v>
      </c>
      <c r="O382" s="84">
        <v>59</v>
      </c>
      <c r="P382" s="84">
        <v>234</v>
      </c>
      <c r="Q382" s="84">
        <v>204</v>
      </c>
      <c r="R382" s="84">
        <v>32</v>
      </c>
      <c r="S382" s="84">
        <v>51</v>
      </c>
      <c r="T382" s="84">
        <v>7</v>
      </c>
      <c r="U382" s="84">
        <v>0</v>
      </c>
      <c r="V382" s="84">
        <v>9</v>
      </c>
      <c r="W382" s="84">
        <v>30</v>
      </c>
      <c r="X382" s="84">
        <v>4</v>
      </c>
      <c r="Y382" s="84">
        <v>1</v>
      </c>
      <c r="Z382" s="84">
        <v>27</v>
      </c>
      <c r="AA382" s="84">
        <v>46</v>
      </c>
      <c r="AB382" s="84">
        <v>0</v>
      </c>
      <c r="AC382" s="84">
        <v>3</v>
      </c>
      <c r="AD382" s="84">
        <v>0</v>
      </c>
      <c r="AE382" s="84">
        <v>1</v>
      </c>
      <c r="AF382" s="84">
        <v>5</v>
      </c>
      <c r="AG382" s="200">
        <v>0.248</v>
      </c>
      <c r="AH382" s="200">
        <v>0.34399999999999997</v>
      </c>
      <c r="AI382" s="200">
        <v>0.42199999999999999</v>
      </c>
      <c r="AJ382" s="84">
        <v>0.33900000000000002</v>
      </c>
      <c r="AK382" s="84">
        <v>79</v>
      </c>
      <c r="AL382" s="84">
        <v>34</v>
      </c>
      <c r="AM382" s="84">
        <v>31</v>
      </c>
      <c r="AN382" s="198">
        <v>9</v>
      </c>
      <c r="AO382" s="198">
        <v>8</v>
      </c>
      <c r="AP382" s="84">
        <v>2</v>
      </c>
      <c r="AQ382" s="84">
        <v>76</v>
      </c>
      <c r="AR382" s="84">
        <v>217</v>
      </c>
      <c r="AS382" s="84">
        <v>39</v>
      </c>
      <c r="AT382" s="84" t="s">
        <v>1075</v>
      </c>
      <c r="AU382" s="84">
        <v>-0.04</v>
      </c>
      <c r="AV382" s="84">
        <v>-5</v>
      </c>
      <c r="AW382" s="84" t="s">
        <v>1065</v>
      </c>
      <c r="AX382" s="84">
        <v>166</v>
      </c>
      <c r="AY382" s="200">
        <v>0.26200000000000001</v>
      </c>
      <c r="AZ382" s="200">
        <v>0.373</v>
      </c>
      <c r="BA382" s="200">
        <v>0.48199999999999998</v>
      </c>
      <c r="BB382" s="200">
        <v>0.375</v>
      </c>
      <c r="BC382" s="84">
        <v>62</v>
      </c>
      <c r="BD382" s="84">
        <v>39</v>
      </c>
      <c r="BE382" s="84" t="s">
        <v>6595</v>
      </c>
      <c r="BF382" s="84">
        <v>547170</v>
      </c>
      <c r="BG382" s="84" t="s">
        <v>6354</v>
      </c>
      <c r="BH382" s="84" t="s">
        <v>6590</v>
      </c>
      <c r="BI382" s="84" t="s">
        <v>2638</v>
      </c>
      <c r="BJ382" s="84" t="s">
        <v>6368</v>
      </c>
      <c r="BK382" s="84" t="s">
        <v>2468</v>
      </c>
    </row>
    <row r="383" spans="1:63" s="84" customFormat="1" x14ac:dyDescent="0.3">
      <c r="A383" s="84" t="s">
        <v>120</v>
      </c>
      <c r="B383" s="84" t="s">
        <v>20</v>
      </c>
      <c r="C383" s="84" t="s">
        <v>1065</v>
      </c>
      <c r="D383" s="84">
        <v>2018</v>
      </c>
      <c r="E383" s="84">
        <v>32</v>
      </c>
      <c r="F383" s="195"/>
      <c r="G383" s="84" t="s">
        <v>1373</v>
      </c>
      <c r="H383" s="84" t="s">
        <v>249</v>
      </c>
      <c r="K383" s="84">
        <v>0.82</v>
      </c>
      <c r="L383" s="84">
        <v>0.33</v>
      </c>
      <c r="M383" s="84">
        <v>31</v>
      </c>
      <c r="N383" s="84" t="s">
        <v>1064</v>
      </c>
      <c r="O383" s="84">
        <v>104</v>
      </c>
      <c r="P383" s="84">
        <v>408</v>
      </c>
      <c r="Q383" s="84">
        <v>367</v>
      </c>
      <c r="R383" s="84">
        <v>46</v>
      </c>
      <c r="S383" s="84">
        <v>84</v>
      </c>
      <c r="T383" s="84">
        <v>18</v>
      </c>
      <c r="U383" s="84">
        <v>1</v>
      </c>
      <c r="V383" s="84">
        <v>13</v>
      </c>
      <c r="W383" s="84">
        <v>47</v>
      </c>
      <c r="X383" s="84">
        <v>13</v>
      </c>
      <c r="Y383" s="84">
        <v>5</v>
      </c>
      <c r="Z383" s="84">
        <v>28</v>
      </c>
      <c r="AA383" s="84">
        <v>104</v>
      </c>
      <c r="AB383" s="84">
        <v>1</v>
      </c>
      <c r="AC383" s="84">
        <v>9</v>
      </c>
      <c r="AD383" s="84">
        <v>2</v>
      </c>
      <c r="AE383" s="84">
        <v>2</v>
      </c>
      <c r="AF383" s="84">
        <v>6</v>
      </c>
      <c r="AG383" s="200">
        <v>0.22900000000000001</v>
      </c>
      <c r="AH383" s="200">
        <v>0.29799999999999999</v>
      </c>
      <c r="AI383" s="200">
        <v>0.39400000000000002</v>
      </c>
      <c r="AJ383" s="84">
        <v>0.30299999999999999</v>
      </c>
      <c r="AK383" s="84">
        <v>124</v>
      </c>
      <c r="AL383" s="84">
        <v>32</v>
      </c>
      <c r="AM383" s="84">
        <v>29</v>
      </c>
      <c r="AN383" s="198">
        <v>13</v>
      </c>
      <c r="AO383" s="198">
        <v>12</v>
      </c>
      <c r="AP383" s="84">
        <v>-11</v>
      </c>
      <c r="AQ383" s="84">
        <v>79</v>
      </c>
      <c r="AR383" s="84">
        <v>227</v>
      </c>
      <c r="AS383" s="84">
        <v>40</v>
      </c>
      <c r="AT383" s="84" t="s">
        <v>1075</v>
      </c>
      <c r="AU383" s="84">
        <v>-0.04</v>
      </c>
      <c r="AV383" s="84">
        <v>-21</v>
      </c>
      <c r="AW383" s="84" t="s">
        <v>1086</v>
      </c>
      <c r="AX383" s="84">
        <v>426</v>
      </c>
      <c r="AY383" s="200">
        <v>0.255</v>
      </c>
      <c r="AZ383" s="200">
        <v>0.34</v>
      </c>
      <c r="BA383" s="200">
        <v>0.46200000000000002</v>
      </c>
      <c r="BB383" s="200">
        <v>0.34599999999999997</v>
      </c>
      <c r="BC383" s="84">
        <v>148</v>
      </c>
      <c r="BD383" s="84">
        <v>53</v>
      </c>
      <c r="BE383" s="84" t="s">
        <v>1201</v>
      </c>
      <c r="BF383" s="84">
        <v>460576</v>
      </c>
      <c r="BG383" s="84" t="s">
        <v>820</v>
      </c>
      <c r="BH383" s="84" t="s">
        <v>1244</v>
      </c>
      <c r="BI383" s="84" t="s">
        <v>4159</v>
      </c>
      <c r="BJ383" s="84" t="s">
        <v>4173</v>
      </c>
      <c r="BK383" s="84" t="s">
        <v>6967</v>
      </c>
    </row>
    <row r="384" spans="1:63" s="84" customFormat="1" x14ac:dyDescent="0.3">
      <c r="A384" s="84" t="s">
        <v>468</v>
      </c>
      <c r="B384" s="84" t="s">
        <v>284</v>
      </c>
      <c r="C384" s="84" t="s">
        <v>1065</v>
      </c>
      <c r="D384" s="84">
        <v>2018</v>
      </c>
      <c r="E384" s="84">
        <v>24</v>
      </c>
      <c r="F384" s="195" t="s">
        <v>1388</v>
      </c>
      <c r="G384" s="84" t="s">
        <v>1373</v>
      </c>
      <c r="H384" s="84" t="s">
        <v>249</v>
      </c>
      <c r="K384" s="84">
        <v>0.81</v>
      </c>
      <c r="L384" s="84">
        <v>0.33</v>
      </c>
      <c r="M384" s="84">
        <v>31</v>
      </c>
      <c r="N384" s="84" t="s">
        <v>1064</v>
      </c>
      <c r="O384" s="84">
        <v>94</v>
      </c>
      <c r="P384" s="84">
        <v>363</v>
      </c>
      <c r="Q384" s="84">
        <v>330</v>
      </c>
      <c r="R384" s="84">
        <v>44</v>
      </c>
      <c r="S384" s="84">
        <v>79</v>
      </c>
      <c r="T384" s="84">
        <v>14</v>
      </c>
      <c r="U384" s="84">
        <v>1</v>
      </c>
      <c r="V384" s="84">
        <v>12</v>
      </c>
      <c r="W384" s="84">
        <v>34</v>
      </c>
      <c r="X384" s="84">
        <v>2</v>
      </c>
      <c r="Y384" s="84">
        <v>1</v>
      </c>
      <c r="Z384" s="84">
        <v>30</v>
      </c>
      <c r="AA384" s="84">
        <v>93</v>
      </c>
      <c r="AB384" s="84">
        <v>0</v>
      </c>
      <c r="AC384" s="84">
        <v>2</v>
      </c>
      <c r="AD384" s="84">
        <v>0</v>
      </c>
      <c r="AE384" s="84">
        <v>1</v>
      </c>
      <c r="AF384" s="84">
        <v>6</v>
      </c>
      <c r="AG384" s="200">
        <v>0.23899999999999999</v>
      </c>
      <c r="AH384" s="200">
        <v>0.30499999999999999</v>
      </c>
      <c r="AI384" s="200">
        <v>0.39700000000000002</v>
      </c>
      <c r="AJ384" s="84">
        <v>0.309</v>
      </c>
      <c r="AK384" s="84">
        <v>112</v>
      </c>
      <c r="AL384" s="84">
        <v>32</v>
      </c>
      <c r="AM384" s="84">
        <v>29</v>
      </c>
      <c r="AN384" s="198">
        <v>9</v>
      </c>
      <c r="AO384" s="198">
        <v>9</v>
      </c>
      <c r="AP384" s="84">
        <v>-8</v>
      </c>
      <c r="AQ384" s="84">
        <v>80</v>
      </c>
      <c r="AR384" s="84">
        <v>229</v>
      </c>
      <c r="AS384" s="84">
        <v>41</v>
      </c>
      <c r="AT384" s="84" t="s">
        <v>1075</v>
      </c>
      <c r="AU384" s="84">
        <v>-0.02</v>
      </c>
      <c r="AV384" s="84">
        <v>-12</v>
      </c>
      <c r="AW384" s="84" t="s">
        <v>1065</v>
      </c>
      <c r="AX384" s="84">
        <v>422</v>
      </c>
      <c r="AY384" s="200">
        <v>0.255</v>
      </c>
      <c r="AZ384" s="200">
        <v>0.32</v>
      </c>
      <c r="BA384" s="200">
        <v>0.432</v>
      </c>
      <c r="BB384" s="200">
        <v>0.32800000000000001</v>
      </c>
      <c r="BC384" s="84">
        <v>139</v>
      </c>
      <c r="BD384" s="84">
        <v>44</v>
      </c>
      <c r="BE384" s="84" t="s">
        <v>6596</v>
      </c>
      <c r="BF384" s="84">
        <v>593528</v>
      </c>
      <c r="BG384" s="84" t="s">
        <v>2870</v>
      </c>
      <c r="BH384" s="84" t="s">
        <v>4144</v>
      </c>
      <c r="BI384" s="84" t="s">
        <v>3204</v>
      </c>
      <c r="BJ384" s="84" t="s">
        <v>7251</v>
      </c>
      <c r="BK384" s="84" t="s">
        <v>2803</v>
      </c>
    </row>
    <row r="385" spans="1:63" s="84" customFormat="1" x14ac:dyDescent="0.3">
      <c r="A385" s="84" t="s">
        <v>100</v>
      </c>
      <c r="B385" s="84" t="s">
        <v>99</v>
      </c>
      <c r="C385" s="84" t="s">
        <v>1103</v>
      </c>
      <c r="D385" s="84">
        <v>2018</v>
      </c>
      <c r="E385" s="84">
        <v>34</v>
      </c>
      <c r="F385" s="195" t="s">
        <v>1383</v>
      </c>
      <c r="G385" s="84" t="s">
        <v>1373</v>
      </c>
      <c r="H385" s="84" t="s">
        <v>249</v>
      </c>
      <c r="K385" s="84">
        <v>0.83</v>
      </c>
      <c r="L385" s="84">
        <v>0.33</v>
      </c>
      <c r="M385" s="84">
        <v>31</v>
      </c>
      <c r="N385" s="84" t="s">
        <v>1064</v>
      </c>
      <c r="O385" s="84">
        <v>99</v>
      </c>
      <c r="P385" s="84">
        <v>406</v>
      </c>
      <c r="Q385" s="84">
        <v>362</v>
      </c>
      <c r="R385" s="84">
        <v>54</v>
      </c>
      <c r="S385" s="84">
        <v>89</v>
      </c>
      <c r="T385" s="84">
        <v>13</v>
      </c>
      <c r="U385" s="84">
        <v>2</v>
      </c>
      <c r="V385" s="84">
        <v>7</v>
      </c>
      <c r="W385" s="84">
        <v>37</v>
      </c>
      <c r="X385" s="84">
        <v>16</v>
      </c>
      <c r="Y385" s="84">
        <v>5</v>
      </c>
      <c r="Z385" s="84">
        <v>37</v>
      </c>
      <c r="AA385" s="84">
        <v>66</v>
      </c>
      <c r="AB385" s="84">
        <v>2</v>
      </c>
      <c r="AC385" s="84">
        <v>4</v>
      </c>
      <c r="AD385" s="84">
        <v>2</v>
      </c>
      <c r="AE385" s="84">
        <v>2</v>
      </c>
      <c r="AF385" s="84">
        <v>7</v>
      </c>
      <c r="AG385" s="200">
        <v>0.249</v>
      </c>
      <c r="AH385" s="200">
        <v>0.32</v>
      </c>
      <c r="AI385" s="200">
        <v>0.35199999999999998</v>
      </c>
      <c r="AJ385" s="84">
        <v>0.30299999999999999</v>
      </c>
      <c r="AK385" s="84">
        <v>123</v>
      </c>
      <c r="AL385" s="84">
        <v>32</v>
      </c>
      <c r="AM385" s="84">
        <v>29</v>
      </c>
      <c r="AN385" s="198">
        <v>14</v>
      </c>
      <c r="AO385" s="198">
        <v>13</v>
      </c>
      <c r="AP385" s="84">
        <v>-11</v>
      </c>
      <c r="AQ385" s="84">
        <v>82</v>
      </c>
      <c r="AR385" s="84">
        <v>231</v>
      </c>
      <c r="AS385" s="84">
        <v>42</v>
      </c>
      <c r="AT385" s="84" t="s">
        <v>1075</v>
      </c>
      <c r="AU385" s="84">
        <v>-0.03</v>
      </c>
      <c r="AV385" s="84">
        <v>-13</v>
      </c>
      <c r="AW385" s="84" t="s">
        <v>1065</v>
      </c>
      <c r="AX385" s="84">
        <v>404</v>
      </c>
      <c r="AY385" s="200">
        <v>0.26400000000000001</v>
      </c>
      <c r="AZ385" s="200">
        <v>0.34799999999999998</v>
      </c>
      <c r="BA385" s="200">
        <v>0.40200000000000002</v>
      </c>
      <c r="BB385" s="200">
        <v>0.33300000000000002</v>
      </c>
      <c r="BC385" s="84">
        <v>135</v>
      </c>
      <c r="BD385" s="84">
        <v>45</v>
      </c>
      <c r="BE385" s="84" t="s">
        <v>1434</v>
      </c>
      <c r="BF385" s="84">
        <v>453056</v>
      </c>
      <c r="BG385" s="84" t="s">
        <v>4060</v>
      </c>
      <c r="BH385" s="84" t="s">
        <v>1412</v>
      </c>
      <c r="BI385" s="84" t="s">
        <v>1435</v>
      </c>
      <c r="BJ385" s="84" t="s">
        <v>3177</v>
      </c>
      <c r="BK385" s="84" t="s">
        <v>2921</v>
      </c>
    </row>
    <row r="386" spans="1:63" s="84" customFormat="1" x14ac:dyDescent="0.3">
      <c r="A386" s="84" t="s">
        <v>2997</v>
      </c>
      <c r="B386" s="84" t="s">
        <v>174</v>
      </c>
      <c r="C386" s="84" t="s">
        <v>1103</v>
      </c>
      <c r="D386" s="84">
        <v>2018</v>
      </c>
      <c r="E386" s="84">
        <v>28</v>
      </c>
      <c r="F386" s="195" t="s">
        <v>1402</v>
      </c>
      <c r="G386" s="84" t="s">
        <v>1373</v>
      </c>
      <c r="H386" s="84" t="s">
        <v>249</v>
      </c>
      <c r="K386" s="84">
        <v>0.82</v>
      </c>
      <c r="L386" s="84">
        <v>0.33</v>
      </c>
      <c r="M386" s="84">
        <v>31</v>
      </c>
      <c r="N386" s="84" t="s">
        <v>1064</v>
      </c>
      <c r="O386" s="84">
        <v>93</v>
      </c>
      <c r="P386" s="84">
        <v>377</v>
      </c>
      <c r="Q386" s="84">
        <v>350</v>
      </c>
      <c r="R386" s="84">
        <v>47</v>
      </c>
      <c r="S386" s="84">
        <v>89</v>
      </c>
      <c r="T386" s="84">
        <v>15</v>
      </c>
      <c r="U386" s="84">
        <v>4</v>
      </c>
      <c r="V386" s="84">
        <v>10</v>
      </c>
      <c r="W386" s="84">
        <v>34</v>
      </c>
      <c r="X386" s="84">
        <v>14</v>
      </c>
      <c r="Y386" s="84">
        <v>4</v>
      </c>
      <c r="Z386" s="84">
        <v>20</v>
      </c>
      <c r="AA386" s="84">
        <v>76</v>
      </c>
      <c r="AB386" s="84">
        <v>1</v>
      </c>
      <c r="AC386" s="84">
        <v>4</v>
      </c>
      <c r="AD386" s="84">
        <v>2</v>
      </c>
      <c r="AE386" s="84">
        <v>1</v>
      </c>
      <c r="AF386" s="84">
        <v>4</v>
      </c>
      <c r="AG386" s="200">
        <v>0.251</v>
      </c>
      <c r="AH386" s="200">
        <v>0.29899999999999999</v>
      </c>
      <c r="AI386" s="200">
        <v>0.40500000000000003</v>
      </c>
      <c r="AJ386" s="84">
        <v>0.30599999999999999</v>
      </c>
      <c r="AK386" s="84">
        <v>116</v>
      </c>
      <c r="AL386" s="84">
        <v>32</v>
      </c>
      <c r="AM386" s="84">
        <v>29</v>
      </c>
      <c r="AN386" s="198">
        <v>14</v>
      </c>
      <c r="AO386" s="198">
        <v>13</v>
      </c>
      <c r="AP386" s="84">
        <v>-9</v>
      </c>
      <c r="AQ386" s="84">
        <v>83</v>
      </c>
      <c r="AR386" s="84">
        <v>232</v>
      </c>
      <c r="AS386" s="84">
        <v>43</v>
      </c>
      <c r="AT386" s="84" t="s">
        <v>1075</v>
      </c>
      <c r="AU386" s="84">
        <v>-0.03</v>
      </c>
      <c r="AV386" s="84">
        <v>-18</v>
      </c>
      <c r="AW386" s="84" t="s">
        <v>1086</v>
      </c>
      <c r="AX386" s="84">
        <v>421</v>
      </c>
      <c r="AY386" s="200">
        <v>0.27600000000000002</v>
      </c>
      <c r="AZ386" s="200">
        <v>0.33800000000000002</v>
      </c>
      <c r="BA386" s="200">
        <v>0.45</v>
      </c>
      <c r="BB386" s="200">
        <v>0.34100000000000003</v>
      </c>
      <c r="BC386" s="84">
        <v>143</v>
      </c>
      <c r="BD386" s="84">
        <v>50</v>
      </c>
      <c r="BE386" s="84" t="s">
        <v>3208</v>
      </c>
      <c r="BF386" s="84">
        <v>595281</v>
      </c>
      <c r="BG386" s="84" t="s">
        <v>6597</v>
      </c>
      <c r="BH386" s="84" t="s">
        <v>1113</v>
      </c>
      <c r="BI386" s="84" t="s">
        <v>2702</v>
      </c>
      <c r="BJ386" s="84" t="s">
        <v>1210</v>
      </c>
      <c r="BK386" s="84" t="s">
        <v>5179</v>
      </c>
    </row>
    <row r="387" spans="1:63" s="84" customFormat="1" x14ac:dyDescent="0.3">
      <c r="A387" s="84" t="s">
        <v>21</v>
      </c>
      <c r="B387" s="84" t="s">
        <v>20</v>
      </c>
      <c r="C387" s="84" t="s">
        <v>1061</v>
      </c>
      <c r="D387" s="84">
        <v>2018</v>
      </c>
      <c r="E387" s="84">
        <v>41</v>
      </c>
      <c r="F387" s="195"/>
      <c r="G387" s="84" t="s">
        <v>1373</v>
      </c>
      <c r="H387" s="84" t="s">
        <v>249</v>
      </c>
      <c r="K387" s="84">
        <v>0.84</v>
      </c>
      <c r="L387" s="84">
        <v>0.35299999999999998</v>
      </c>
      <c r="M387" s="84">
        <v>69</v>
      </c>
      <c r="N387" s="84" t="s">
        <v>1064</v>
      </c>
      <c r="O387" s="84">
        <v>71</v>
      </c>
      <c r="P387" s="84">
        <v>290</v>
      </c>
      <c r="Q387" s="84">
        <v>252</v>
      </c>
      <c r="R387" s="84">
        <v>33</v>
      </c>
      <c r="S387" s="84">
        <v>59</v>
      </c>
      <c r="T387" s="84">
        <v>8</v>
      </c>
      <c r="U387" s="84">
        <v>0</v>
      </c>
      <c r="V387" s="84">
        <v>10</v>
      </c>
      <c r="W387" s="84">
        <v>35</v>
      </c>
      <c r="X387" s="84">
        <v>1</v>
      </c>
      <c r="Y387" s="84">
        <v>0</v>
      </c>
      <c r="Z387" s="84">
        <v>34</v>
      </c>
      <c r="AA387" s="84">
        <v>51</v>
      </c>
      <c r="AB387" s="84">
        <v>2</v>
      </c>
      <c r="AC387" s="84">
        <v>1</v>
      </c>
      <c r="AD387" s="84">
        <v>0</v>
      </c>
      <c r="AE387" s="84">
        <v>3</v>
      </c>
      <c r="AF387" s="84">
        <v>7</v>
      </c>
      <c r="AG387" s="200">
        <v>0.23699999999999999</v>
      </c>
      <c r="AH387" s="200">
        <v>0.32400000000000001</v>
      </c>
      <c r="AI387" s="200">
        <v>0.38900000000000001</v>
      </c>
      <c r="AJ387" s="84">
        <v>0.317</v>
      </c>
      <c r="AK387" s="84">
        <v>92</v>
      </c>
      <c r="AL387" s="84">
        <v>30</v>
      </c>
      <c r="AM387" s="84">
        <v>28</v>
      </c>
      <c r="AN387" s="198">
        <v>8</v>
      </c>
      <c r="AO387" s="198">
        <v>7</v>
      </c>
      <c r="AP387" s="84">
        <v>-4</v>
      </c>
      <c r="AQ387" s="84">
        <v>87</v>
      </c>
      <c r="AR387" s="84">
        <v>249</v>
      </c>
      <c r="AS387" s="84">
        <v>44</v>
      </c>
      <c r="AT387" s="84" t="s">
        <v>1075</v>
      </c>
      <c r="AU387" s="84">
        <v>0.03</v>
      </c>
      <c r="AV387" s="84">
        <v>-1</v>
      </c>
      <c r="AW387" s="84" t="s">
        <v>1065</v>
      </c>
      <c r="AX387" s="84">
        <v>509</v>
      </c>
      <c r="AY387" s="200">
        <v>0.23100000000000001</v>
      </c>
      <c r="AZ387" s="200">
        <v>0.28299999999999997</v>
      </c>
      <c r="BA387" s="200">
        <v>0.38300000000000001</v>
      </c>
      <c r="BB387" s="200">
        <v>0.28999999999999998</v>
      </c>
      <c r="BC387" s="84">
        <v>148</v>
      </c>
      <c r="BD387" s="84">
        <v>31</v>
      </c>
      <c r="BE387" s="84" t="s">
        <v>1154</v>
      </c>
      <c r="BF387" s="84">
        <v>136860</v>
      </c>
      <c r="BG387" s="84" t="s">
        <v>821</v>
      </c>
      <c r="BH387" s="84" t="s">
        <v>4835</v>
      </c>
      <c r="BI387" s="84" t="s">
        <v>3132</v>
      </c>
      <c r="BJ387" s="84" t="s">
        <v>1307</v>
      </c>
      <c r="BK387" s="84" t="s">
        <v>3058</v>
      </c>
    </row>
    <row r="388" spans="1:63" s="84" customFormat="1" x14ac:dyDescent="0.3">
      <c r="A388" s="84" t="s">
        <v>3935</v>
      </c>
      <c r="B388" s="84" t="s">
        <v>3936</v>
      </c>
      <c r="C388" s="84" t="s">
        <v>1065</v>
      </c>
      <c r="D388" s="84">
        <v>2018</v>
      </c>
      <c r="E388" s="84">
        <v>25</v>
      </c>
      <c r="F388" s="195" t="s">
        <v>1375</v>
      </c>
      <c r="G388" s="84" t="s">
        <v>1373</v>
      </c>
      <c r="H388" s="84" t="s">
        <v>249</v>
      </c>
      <c r="K388" s="84">
        <v>0.79</v>
      </c>
      <c r="L388" s="84">
        <v>0.35299999999999998</v>
      </c>
      <c r="M388" s="84">
        <v>69</v>
      </c>
      <c r="N388" s="84" t="s">
        <v>1064</v>
      </c>
      <c r="O388" s="84">
        <v>103</v>
      </c>
      <c r="P388" s="84">
        <v>395</v>
      </c>
      <c r="Q388" s="84">
        <v>345</v>
      </c>
      <c r="R388" s="84">
        <v>61</v>
      </c>
      <c r="S388" s="84">
        <v>84</v>
      </c>
      <c r="T388" s="84">
        <v>16</v>
      </c>
      <c r="U388" s="84">
        <v>3</v>
      </c>
      <c r="V388" s="84">
        <v>6</v>
      </c>
      <c r="W388" s="84">
        <v>28</v>
      </c>
      <c r="X388" s="84">
        <v>21</v>
      </c>
      <c r="Y388" s="84">
        <v>5</v>
      </c>
      <c r="Z388" s="84">
        <v>38</v>
      </c>
      <c r="AA388" s="84">
        <v>88</v>
      </c>
      <c r="AB388" s="84">
        <v>1</v>
      </c>
      <c r="AC388" s="84">
        <v>3</v>
      </c>
      <c r="AD388" s="84">
        <v>7</v>
      </c>
      <c r="AE388" s="84">
        <v>3</v>
      </c>
      <c r="AF388" s="84">
        <v>3</v>
      </c>
      <c r="AG388" s="200">
        <v>0.24199999999999999</v>
      </c>
      <c r="AH388" s="200">
        <v>0.316</v>
      </c>
      <c r="AI388" s="200">
        <v>0.35799999999999998</v>
      </c>
      <c r="AJ388" s="84">
        <v>0.3</v>
      </c>
      <c r="AK388" s="84">
        <v>118</v>
      </c>
      <c r="AL388" s="84">
        <v>30</v>
      </c>
      <c r="AM388" s="84">
        <v>28</v>
      </c>
      <c r="AN388" s="198">
        <v>15</v>
      </c>
      <c r="AO388" s="198">
        <v>13</v>
      </c>
      <c r="AP388" s="84">
        <v>-12</v>
      </c>
      <c r="AQ388" s="84">
        <v>88</v>
      </c>
      <c r="AR388" s="84">
        <v>250</v>
      </c>
      <c r="AS388" s="84">
        <v>45</v>
      </c>
      <c r="AT388" s="84" t="s">
        <v>1075</v>
      </c>
      <c r="AU388" s="84">
        <v>-0.01</v>
      </c>
      <c r="AV388" s="84">
        <v>-7</v>
      </c>
      <c r="AW388" s="84" t="s">
        <v>1065</v>
      </c>
      <c r="AX388" s="84">
        <v>440</v>
      </c>
      <c r="AY388" s="200">
        <v>0.26900000000000002</v>
      </c>
      <c r="AZ388" s="200">
        <v>0.34699999999999998</v>
      </c>
      <c r="BA388" s="200">
        <v>0.36699999999999999</v>
      </c>
      <c r="BB388" s="200">
        <v>0.313</v>
      </c>
      <c r="BC388" s="84">
        <v>138</v>
      </c>
      <c r="BD388" s="84">
        <v>38</v>
      </c>
      <c r="BE388" s="84" t="s">
        <v>3937</v>
      </c>
      <c r="BF388" s="84">
        <v>592261</v>
      </c>
      <c r="BG388" s="84" t="s">
        <v>2873</v>
      </c>
      <c r="BH388" s="84" t="s">
        <v>4814</v>
      </c>
      <c r="BI388" s="84" t="s">
        <v>4577</v>
      </c>
      <c r="BJ388" s="84" t="s">
        <v>4168</v>
      </c>
      <c r="BK388" s="84" t="s">
        <v>2458</v>
      </c>
    </row>
    <row r="389" spans="1:63" s="84" customFormat="1" x14ac:dyDescent="0.3">
      <c r="A389" s="84" t="s">
        <v>171</v>
      </c>
      <c r="B389" s="84" t="s">
        <v>170</v>
      </c>
      <c r="C389" s="84" t="s">
        <v>1065</v>
      </c>
      <c r="D389" s="84">
        <v>2018</v>
      </c>
      <c r="E389" s="84">
        <v>31</v>
      </c>
      <c r="F389" s="195"/>
      <c r="G389" s="84" t="s">
        <v>1373</v>
      </c>
      <c r="H389" s="84" t="s">
        <v>249</v>
      </c>
      <c r="K389" s="84">
        <v>0.82</v>
      </c>
      <c r="L389" s="84">
        <v>0.35299999999999998</v>
      </c>
      <c r="M389" s="84">
        <v>69</v>
      </c>
      <c r="N389" s="84" t="s">
        <v>1064</v>
      </c>
      <c r="O389" s="84">
        <v>86</v>
      </c>
      <c r="P389" s="84">
        <v>357</v>
      </c>
      <c r="Q389" s="84">
        <v>324</v>
      </c>
      <c r="R389" s="84">
        <v>49</v>
      </c>
      <c r="S389" s="84">
        <v>81</v>
      </c>
      <c r="T389" s="84">
        <v>12</v>
      </c>
      <c r="U389" s="84">
        <v>2</v>
      </c>
      <c r="V389" s="84">
        <v>7</v>
      </c>
      <c r="W389" s="84">
        <v>35</v>
      </c>
      <c r="X389" s="84">
        <v>17</v>
      </c>
      <c r="Y389" s="84">
        <v>5</v>
      </c>
      <c r="Z389" s="84">
        <v>29</v>
      </c>
      <c r="AA389" s="84">
        <v>69</v>
      </c>
      <c r="AB389" s="84">
        <v>1</v>
      </c>
      <c r="AC389" s="84">
        <v>2</v>
      </c>
      <c r="AD389" s="84">
        <v>1</v>
      </c>
      <c r="AE389" s="84">
        <v>1</v>
      </c>
      <c r="AF389" s="84">
        <v>8</v>
      </c>
      <c r="AG389" s="200">
        <v>0.251</v>
      </c>
      <c r="AH389" s="200">
        <v>0.313</v>
      </c>
      <c r="AI389" s="200">
        <v>0.36199999999999999</v>
      </c>
      <c r="AJ389" s="84">
        <v>0.30199999999999999</v>
      </c>
      <c r="AK389" s="84">
        <v>108</v>
      </c>
      <c r="AL389" s="84">
        <v>29</v>
      </c>
      <c r="AM389" s="84">
        <v>27</v>
      </c>
      <c r="AN389" s="198">
        <v>14</v>
      </c>
      <c r="AO389" s="198">
        <v>13</v>
      </c>
      <c r="AP389" s="84">
        <v>-10</v>
      </c>
      <c r="AQ389" s="84">
        <v>91</v>
      </c>
      <c r="AR389" s="84">
        <v>260</v>
      </c>
      <c r="AS389" s="84">
        <v>46</v>
      </c>
      <c r="AT389" s="84" t="s">
        <v>1075</v>
      </c>
      <c r="AU389" s="84">
        <v>0</v>
      </c>
      <c r="AV389" s="84">
        <v>-7</v>
      </c>
      <c r="AW389" s="84" t="s">
        <v>1065</v>
      </c>
      <c r="AX389" s="84">
        <v>450</v>
      </c>
      <c r="AY389" s="200">
        <v>0.22800000000000001</v>
      </c>
      <c r="AZ389" s="200">
        <v>0.318</v>
      </c>
      <c r="BA389" s="200">
        <v>0.36499999999999999</v>
      </c>
      <c r="BB389" s="200">
        <v>0.30599999999999999</v>
      </c>
      <c r="BC389" s="84">
        <v>138</v>
      </c>
      <c r="BD389" s="84">
        <v>35</v>
      </c>
      <c r="BE389" s="84" t="s">
        <v>1187</v>
      </c>
      <c r="BF389" s="84">
        <v>457727</v>
      </c>
      <c r="BG389" s="84" t="s">
        <v>2932</v>
      </c>
      <c r="BH389" s="84" t="s">
        <v>1199</v>
      </c>
      <c r="BI389" s="84" t="s">
        <v>1186</v>
      </c>
      <c r="BJ389" s="84" t="s">
        <v>1198</v>
      </c>
      <c r="BK389" s="84" t="s">
        <v>2801</v>
      </c>
    </row>
    <row r="390" spans="1:63" s="84" customFormat="1" x14ac:dyDescent="0.3">
      <c r="A390" s="84" t="s">
        <v>211</v>
      </c>
      <c r="B390" s="84" t="s">
        <v>34</v>
      </c>
      <c r="C390" s="84" t="s">
        <v>1103</v>
      </c>
      <c r="D390" s="84">
        <v>2018</v>
      </c>
      <c r="E390" s="84">
        <v>31</v>
      </c>
      <c r="F390" s="195"/>
      <c r="G390" s="84" t="s">
        <v>1373</v>
      </c>
      <c r="H390" s="84" t="s">
        <v>249</v>
      </c>
      <c r="K390" s="84">
        <v>0.75</v>
      </c>
      <c r="L390" s="84">
        <v>0.33</v>
      </c>
      <c r="M390" s="84">
        <v>31</v>
      </c>
      <c r="N390" s="84" t="s">
        <v>1064</v>
      </c>
      <c r="O390" s="84">
        <v>90</v>
      </c>
      <c r="P390" s="84">
        <v>323</v>
      </c>
      <c r="Q390" s="84">
        <v>293</v>
      </c>
      <c r="R390" s="84">
        <v>38</v>
      </c>
      <c r="S390" s="84">
        <v>66</v>
      </c>
      <c r="T390" s="84">
        <v>14</v>
      </c>
      <c r="U390" s="84">
        <v>2</v>
      </c>
      <c r="V390" s="84">
        <v>12</v>
      </c>
      <c r="W390" s="84">
        <v>33</v>
      </c>
      <c r="X390" s="84">
        <v>2</v>
      </c>
      <c r="Y390" s="84">
        <v>1</v>
      </c>
      <c r="Z390" s="84">
        <v>26</v>
      </c>
      <c r="AA390" s="84">
        <v>80</v>
      </c>
      <c r="AB390" s="84">
        <v>2</v>
      </c>
      <c r="AC390" s="84">
        <v>2</v>
      </c>
      <c r="AD390" s="84">
        <v>0</v>
      </c>
      <c r="AE390" s="84">
        <v>1</v>
      </c>
      <c r="AF390" s="84">
        <v>7</v>
      </c>
      <c r="AG390" s="200">
        <v>0.22600000000000001</v>
      </c>
      <c r="AH390" s="200">
        <v>0.29399999999999998</v>
      </c>
      <c r="AI390" s="200">
        <v>0.40799999999999997</v>
      </c>
      <c r="AJ390" s="84">
        <v>0.30599999999999999</v>
      </c>
      <c r="AK390" s="84">
        <v>99</v>
      </c>
      <c r="AL390" s="84">
        <v>28</v>
      </c>
      <c r="AM390" s="84">
        <v>26</v>
      </c>
      <c r="AN390" s="198">
        <v>8</v>
      </c>
      <c r="AO390" s="198">
        <v>7</v>
      </c>
      <c r="AP390" s="84">
        <v>-8</v>
      </c>
      <c r="AQ390" s="84">
        <v>95</v>
      </c>
      <c r="AR390" s="84">
        <v>266</v>
      </c>
      <c r="AS390" s="84">
        <v>47</v>
      </c>
      <c r="AT390" s="84" t="s">
        <v>1075</v>
      </c>
      <c r="AU390" s="84">
        <v>0.04</v>
      </c>
      <c r="AV390" s="84">
        <v>15</v>
      </c>
      <c r="AW390" s="84" t="s">
        <v>1076</v>
      </c>
      <c r="AX390" s="84">
        <v>234</v>
      </c>
      <c r="AY390" s="200">
        <v>0.20200000000000001</v>
      </c>
      <c r="AZ390" s="200">
        <v>0.25600000000000001</v>
      </c>
      <c r="BA390" s="200">
        <v>0.34399999999999997</v>
      </c>
      <c r="BB390" s="200">
        <v>0.26400000000000001</v>
      </c>
      <c r="BC390" s="84">
        <v>62</v>
      </c>
      <c r="BD390" s="84">
        <v>14</v>
      </c>
      <c r="BE390" s="84" t="s">
        <v>1443</v>
      </c>
      <c r="BF390" s="84">
        <v>459431</v>
      </c>
      <c r="BG390" s="84" t="s">
        <v>702</v>
      </c>
      <c r="BH390" s="84" t="s">
        <v>6364</v>
      </c>
      <c r="BI390" s="84" t="s">
        <v>1292</v>
      </c>
      <c r="BJ390" s="84" t="s">
        <v>1204</v>
      </c>
      <c r="BK390" s="84" t="s">
        <v>6593</v>
      </c>
    </row>
    <row r="391" spans="1:63" s="84" customFormat="1" x14ac:dyDescent="0.3">
      <c r="A391" s="84" t="s">
        <v>528</v>
      </c>
      <c r="B391" s="84" t="s">
        <v>80</v>
      </c>
      <c r="C391" s="84" t="s">
        <v>1061</v>
      </c>
      <c r="D391" s="84">
        <v>2018</v>
      </c>
      <c r="E391" s="84">
        <v>28</v>
      </c>
      <c r="F391" s="195" t="s">
        <v>1383</v>
      </c>
      <c r="G391" s="84" t="s">
        <v>1373</v>
      </c>
      <c r="H391" s="84" t="s">
        <v>249</v>
      </c>
      <c r="K391" s="84">
        <v>0.79</v>
      </c>
      <c r="L391" s="84">
        <v>0.33</v>
      </c>
      <c r="M391" s="84">
        <v>31</v>
      </c>
      <c r="N391" s="84" t="s">
        <v>1064</v>
      </c>
      <c r="O391" s="84">
        <v>92</v>
      </c>
      <c r="P391" s="84">
        <v>321</v>
      </c>
      <c r="Q391" s="84">
        <v>290</v>
      </c>
      <c r="R391" s="84">
        <v>39</v>
      </c>
      <c r="S391" s="84">
        <v>71</v>
      </c>
      <c r="T391" s="84">
        <v>13</v>
      </c>
      <c r="U391" s="84">
        <v>1</v>
      </c>
      <c r="V391" s="84">
        <v>10</v>
      </c>
      <c r="W391" s="84">
        <v>35</v>
      </c>
      <c r="X391" s="84">
        <v>7</v>
      </c>
      <c r="Y391" s="84">
        <v>3</v>
      </c>
      <c r="Z391" s="84">
        <v>24</v>
      </c>
      <c r="AA391" s="84">
        <v>62</v>
      </c>
      <c r="AB391" s="84">
        <v>1</v>
      </c>
      <c r="AC391" s="84">
        <v>2</v>
      </c>
      <c r="AD391" s="84">
        <v>1</v>
      </c>
      <c r="AE391" s="84">
        <v>3</v>
      </c>
      <c r="AF391" s="84">
        <v>6</v>
      </c>
      <c r="AG391" s="200">
        <v>0.24299999999999999</v>
      </c>
      <c r="AH391" s="200">
        <v>0.30299999999999999</v>
      </c>
      <c r="AI391" s="200">
        <v>0.39700000000000002</v>
      </c>
      <c r="AJ391" s="84">
        <v>0.30599999999999999</v>
      </c>
      <c r="AK391" s="84">
        <v>98</v>
      </c>
      <c r="AL391" s="84">
        <v>28</v>
      </c>
      <c r="AM391" s="84">
        <v>26</v>
      </c>
      <c r="AN391" s="198">
        <v>10</v>
      </c>
      <c r="AO391" s="198">
        <v>10</v>
      </c>
      <c r="AP391" s="84">
        <v>-8</v>
      </c>
      <c r="AQ391" s="84">
        <v>96</v>
      </c>
      <c r="AR391" s="84">
        <v>270</v>
      </c>
      <c r="AS391" s="84">
        <v>48</v>
      </c>
      <c r="AT391" s="84" t="s">
        <v>1075</v>
      </c>
      <c r="AU391" s="84">
        <v>-0.06</v>
      </c>
      <c r="AV391" s="84">
        <v>-32</v>
      </c>
      <c r="AW391" s="84" t="s">
        <v>1086</v>
      </c>
      <c r="AX391" s="84">
        <v>361</v>
      </c>
      <c r="AY391" s="200">
        <v>0.26600000000000001</v>
      </c>
      <c r="AZ391" s="200">
        <v>0.372</v>
      </c>
      <c r="BA391" s="200">
        <v>0.47499999999999998</v>
      </c>
      <c r="BB391" s="200">
        <v>0.36799999999999999</v>
      </c>
      <c r="BC391" s="84">
        <v>133</v>
      </c>
      <c r="BD391" s="84">
        <v>60</v>
      </c>
      <c r="BE391" s="84" t="s">
        <v>2719</v>
      </c>
      <c r="BF391" s="84">
        <v>543305</v>
      </c>
      <c r="BG391" s="84" t="s">
        <v>809</v>
      </c>
      <c r="BH391" s="84" t="s">
        <v>1135</v>
      </c>
      <c r="BI391" s="84" t="s">
        <v>1180</v>
      </c>
      <c r="BJ391" s="84" t="s">
        <v>1132</v>
      </c>
      <c r="BK391" s="84" t="s">
        <v>5179</v>
      </c>
    </row>
    <row r="392" spans="1:63" s="84" customFormat="1" x14ac:dyDescent="0.3">
      <c r="A392" s="84" t="s">
        <v>5124</v>
      </c>
      <c r="B392" s="84" t="s">
        <v>449</v>
      </c>
      <c r="C392" s="84" t="s">
        <v>1065</v>
      </c>
      <c r="D392" s="84">
        <v>2018</v>
      </c>
      <c r="E392" s="84">
        <v>27</v>
      </c>
      <c r="F392" s="195" t="s">
        <v>1397</v>
      </c>
      <c r="G392" s="84" t="s">
        <v>1373</v>
      </c>
      <c r="H392" s="84" t="s">
        <v>249</v>
      </c>
      <c r="K392" s="84">
        <v>0.74</v>
      </c>
      <c r="L392" s="84">
        <v>0.33</v>
      </c>
      <c r="M392" s="84">
        <v>31</v>
      </c>
      <c r="N392" s="84" t="s">
        <v>1064</v>
      </c>
      <c r="O392" s="84">
        <v>105</v>
      </c>
      <c r="P392" s="84">
        <v>349</v>
      </c>
      <c r="Q392" s="84">
        <v>315</v>
      </c>
      <c r="R392" s="84">
        <v>38</v>
      </c>
      <c r="S392" s="84">
        <v>78</v>
      </c>
      <c r="T392" s="84">
        <v>13</v>
      </c>
      <c r="U392" s="84">
        <v>0</v>
      </c>
      <c r="V392" s="84">
        <v>6</v>
      </c>
      <c r="W392" s="84">
        <v>27</v>
      </c>
      <c r="X392" s="84">
        <v>2</v>
      </c>
      <c r="Y392" s="84">
        <v>3</v>
      </c>
      <c r="Z392" s="84">
        <v>24</v>
      </c>
      <c r="AA392" s="84">
        <v>59</v>
      </c>
      <c r="AB392" s="84">
        <v>1</v>
      </c>
      <c r="AC392" s="84">
        <v>7</v>
      </c>
      <c r="AD392" s="84">
        <v>1</v>
      </c>
      <c r="AE392" s="84">
        <v>1</v>
      </c>
      <c r="AF392" s="84">
        <v>6</v>
      </c>
      <c r="AG392" s="200">
        <v>0.247</v>
      </c>
      <c r="AH392" s="200">
        <v>0.314</v>
      </c>
      <c r="AI392" s="200">
        <v>0.34799999999999998</v>
      </c>
      <c r="AJ392" s="84">
        <v>0.29799999999999999</v>
      </c>
      <c r="AK392" s="84">
        <v>104</v>
      </c>
      <c r="AL392" s="84">
        <v>27</v>
      </c>
      <c r="AM392" s="84">
        <v>25</v>
      </c>
      <c r="AN392" s="198">
        <v>7</v>
      </c>
      <c r="AO392" s="198">
        <v>6</v>
      </c>
      <c r="AP392" s="84">
        <v>-11</v>
      </c>
      <c r="AQ392" s="84">
        <v>99</v>
      </c>
      <c r="AR392" s="84">
        <v>281</v>
      </c>
      <c r="AS392" s="84">
        <v>49</v>
      </c>
      <c r="AT392" s="84" t="s">
        <v>1075</v>
      </c>
      <c r="AU392" s="84">
        <v>0</v>
      </c>
      <c r="AV392" s="84">
        <v>-3</v>
      </c>
      <c r="AW392" s="84" t="s">
        <v>1065</v>
      </c>
      <c r="AX392" s="84">
        <v>426</v>
      </c>
      <c r="AY392" s="200">
        <v>0.249</v>
      </c>
      <c r="AZ392" s="200">
        <v>0.315</v>
      </c>
      <c r="BA392" s="200">
        <v>0.33700000000000002</v>
      </c>
      <c r="BB392" s="200">
        <v>0.29499999999999998</v>
      </c>
      <c r="BC392" s="84">
        <v>126</v>
      </c>
      <c r="BD392" s="84">
        <v>30</v>
      </c>
      <c r="BE392" s="84" t="s">
        <v>5125</v>
      </c>
      <c r="BF392" s="84">
        <v>628338</v>
      </c>
      <c r="BG392" s="84" t="s">
        <v>3073</v>
      </c>
      <c r="BH392" s="84" t="s">
        <v>1263</v>
      </c>
      <c r="BI392" s="84" t="s">
        <v>6366</v>
      </c>
      <c r="BJ392" s="84" t="s">
        <v>4808</v>
      </c>
      <c r="BK392" s="84" t="s">
        <v>6927</v>
      </c>
    </row>
    <row r="393" spans="1:63" s="84" customFormat="1" x14ac:dyDescent="0.3">
      <c r="A393" s="84" t="s">
        <v>330</v>
      </c>
      <c r="B393" s="84" t="s">
        <v>274</v>
      </c>
      <c r="C393" s="84" t="s">
        <v>1065</v>
      </c>
      <c r="D393" s="84">
        <v>2018</v>
      </c>
      <c r="E393" s="84">
        <v>35</v>
      </c>
      <c r="F393" s="195" t="s">
        <v>1386</v>
      </c>
      <c r="G393" s="84" t="s">
        <v>1373</v>
      </c>
      <c r="H393" s="84" t="s">
        <v>249</v>
      </c>
      <c r="K393" s="84">
        <v>0.77</v>
      </c>
      <c r="L393" s="84">
        <v>0.33</v>
      </c>
      <c r="M393" s="84">
        <v>31</v>
      </c>
      <c r="N393" s="84" t="s">
        <v>1064</v>
      </c>
      <c r="O393" s="84">
        <v>70</v>
      </c>
      <c r="P393" s="84">
        <v>248</v>
      </c>
      <c r="Q393" s="84">
        <v>220</v>
      </c>
      <c r="R393" s="84">
        <v>28</v>
      </c>
      <c r="S393" s="84">
        <v>51</v>
      </c>
      <c r="T393" s="84">
        <v>8</v>
      </c>
      <c r="U393" s="84">
        <v>1</v>
      </c>
      <c r="V393" s="84">
        <v>9</v>
      </c>
      <c r="W393" s="84">
        <v>27</v>
      </c>
      <c r="X393" s="84">
        <v>1</v>
      </c>
      <c r="Y393" s="84">
        <v>1</v>
      </c>
      <c r="Z393" s="84">
        <v>23</v>
      </c>
      <c r="AA393" s="84">
        <v>49</v>
      </c>
      <c r="AB393" s="84">
        <v>1</v>
      </c>
      <c r="AC393" s="84">
        <v>3</v>
      </c>
      <c r="AD393" s="84">
        <v>0</v>
      </c>
      <c r="AE393" s="84">
        <v>1</v>
      </c>
      <c r="AF393" s="84">
        <v>6</v>
      </c>
      <c r="AG393" s="200">
        <v>0.23499999999999999</v>
      </c>
      <c r="AH393" s="200">
        <v>0.316</v>
      </c>
      <c r="AI393" s="200">
        <v>0.40200000000000002</v>
      </c>
      <c r="AJ393" s="84">
        <v>0.316</v>
      </c>
      <c r="AK393" s="84">
        <v>79</v>
      </c>
      <c r="AL393" s="84">
        <v>27</v>
      </c>
      <c r="AM393" s="84">
        <v>25</v>
      </c>
      <c r="AN393" s="198">
        <v>6</v>
      </c>
      <c r="AO393" s="198">
        <v>6</v>
      </c>
      <c r="AP393" s="84">
        <v>-3</v>
      </c>
      <c r="AQ393" s="84">
        <v>101</v>
      </c>
      <c r="AR393" s="84">
        <v>284</v>
      </c>
      <c r="AS393" s="84">
        <v>50</v>
      </c>
      <c r="AT393" s="84" t="s">
        <v>1075</v>
      </c>
      <c r="AU393" s="84">
        <v>-0.01</v>
      </c>
      <c r="AV393" s="84">
        <v>-12</v>
      </c>
      <c r="AW393" s="84" t="s">
        <v>1065</v>
      </c>
      <c r="AX393" s="84">
        <v>348</v>
      </c>
      <c r="AY393" s="200">
        <v>0.252</v>
      </c>
      <c r="AZ393" s="200">
        <v>0.31900000000000001</v>
      </c>
      <c r="BA393" s="200">
        <v>0.438</v>
      </c>
      <c r="BB393" s="200">
        <v>0.32900000000000001</v>
      </c>
      <c r="BC393" s="84">
        <v>114</v>
      </c>
      <c r="BD393" s="84">
        <v>39</v>
      </c>
      <c r="BE393" s="84" t="s">
        <v>1465</v>
      </c>
      <c r="BF393" s="84">
        <v>456665</v>
      </c>
      <c r="BG393" s="84" t="s">
        <v>6711</v>
      </c>
      <c r="BH393" s="84" t="s">
        <v>1168</v>
      </c>
      <c r="BI393" s="84" t="s">
        <v>1415</v>
      </c>
      <c r="BJ393" s="84" t="s">
        <v>4835</v>
      </c>
      <c r="BK393" s="84" t="s">
        <v>2921</v>
      </c>
    </row>
    <row r="394" spans="1:63" s="84" customFormat="1" x14ac:dyDescent="0.3">
      <c r="A394" s="84" t="s">
        <v>387</v>
      </c>
      <c r="B394" s="84" t="s">
        <v>386</v>
      </c>
      <c r="C394" s="84" t="s">
        <v>1103</v>
      </c>
      <c r="D394" s="84">
        <v>2018</v>
      </c>
      <c r="E394" s="84">
        <v>29</v>
      </c>
      <c r="F394" s="195" t="s">
        <v>1372</v>
      </c>
      <c r="G394" s="84" t="s">
        <v>1373</v>
      </c>
      <c r="H394" s="84" t="s">
        <v>249</v>
      </c>
      <c r="K394" s="84">
        <v>0.77</v>
      </c>
      <c r="L394" s="84">
        <v>0.33</v>
      </c>
      <c r="M394" s="84">
        <v>31</v>
      </c>
      <c r="N394" s="84" t="s">
        <v>1064</v>
      </c>
      <c r="O394" s="84">
        <v>83</v>
      </c>
      <c r="P394" s="84">
        <v>296</v>
      </c>
      <c r="Q394" s="84">
        <v>274</v>
      </c>
      <c r="R394" s="84">
        <v>33</v>
      </c>
      <c r="S394" s="84">
        <v>71</v>
      </c>
      <c r="T394" s="84">
        <v>14</v>
      </c>
      <c r="U394" s="84">
        <v>2</v>
      </c>
      <c r="V394" s="84">
        <v>7</v>
      </c>
      <c r="W394" s="84">
        <v>41</v>
      </c>
      <c r="X394" s="84">
        <v>4</v>
      </c>
      <c r="Y394" s="84">
        <v>1</v>
      </c>
      <c r="Z394" s="84">
        <v>16</v>
      </c>
      <c r="AA394" s="84">
        <v>57</v>
      </c>
      <c r="AB394" s="84">
        <v>2</v>
      </c>
      <c r="AC394" s="84">
        <v>2</v>
      </c>
      <c r="AD394" s="84">
        <v>2</v>
      </c>
      <c r="AE394" s="84">
        <v>3</v>
      </c>
      <c r="AF394" s="84">
        <v>3</v>
      </c>
      <c r="AG394" s="200">
        <v>0.25600000000000001</v>
      </c>
      <c r="AH394" s="200">
        <v>0.3</v>
      </c>
      <c r="AI394" s="200">
        <v>0.40500000000000003</v>
      </c>
      <c r="AJ394" s="84">
        <v>0.30599999999999999</v>
      </c>
      <c r="AK394" s="84">
        <v>91</v>
      </c>
      <c r="AL394" s="84">
        <v>27</v>
      </c>
      <c r="AM394" s="84">
        <v>25</v>
      </c>
      <c r="AN394" s="198">
        <v>10</v>
      </c>
      <c r="AO394" s="198">
        <v>9</v>
      </c>
      <c r="AP394" s="84">
        <v>-7</v>
      </c>
      <c r="AQ394" s="84">
        <v>103</v>
      </c>
      <c r="AR394" s="84">
        <v>289</v>
      </c>
      <c r="AS394" s="84">
        <v>51</v>
      </c>
      <c r="AT394" s="84" t="s">
        <v>1075</v>
      </c>
      <c r="AU394" s="84">
        <v>-7.0000000000000007E-2</v>
      </c>
      <c r="AV394" s="84">
        <v>-25</v>
      </c>
      <c r="AW394" s="84" t="s">
        <v>1086</v>
      </c>
      <c r="AX394" s="84">
        <v>270</v>
      </c>
      <c r="AY394" s="200">
        <v>0.28799999999999998</v>
      </c>
      <c r="AZ394" s="200">
        <v>0.36</v>
      </c>
      <c r="BA394" s="200">
        <v>0.52100000000000002</v>
      </c>
      <c r="BB394" s="200">
        <v>0.372</v>
      </c>
      <c r="BC394" s="84">
        <v>100</v>
      </c>
      <c r="BD394" s="84">
        <v>52</v>
      </c>
      <c r="BE394" s="84" t="s">
        <v>1516</v>
      </c>
      <c r="BF394" s="84">
        <v>502082</v>
      </c>
      <c r="BG394" s="84" t="s">
        <v>823</v>
      </c>
      <c r="BH394" s="84" t="s">
        <v>1192</v>
      </c>
      <c r="BI394" s="84" t="s">
        <v>3201</v>
      </c>
      <c r="BJ394" s="84" t="s">
        <v>3219</v>
      </c>
      <c r="BK394" s="84" t="s">
        <v>2460</v>
      </c>
    </row>
    <row r="395" spans="1:63" s="84" customFormat="1" x14ac:dyDescent="0.3">
      <c r="A395" s="84" t="s">
        <v>4014</v>
      </c>
      <c r="B395" s="84" t="s">
        <v>4015</v>
      </c>
      <c r="C395" s="84" t="s">
        <v>1065</v>
      </c>
      <c r="D395" s="84">
        <v>2018</v>
      </c>
      <c r="E395" s="84">
        <v>28</v>
      </c>
      <c r="F395" s="195" t="s">
        <v>1381</v>
      </c>
      <c r="G395" s="84" t="s">
        <v>1373</v>
      </c>
      <c r="H395" s="84" t="s">
        <v>249</v>
      </c>
      <c r="K395" s="84">
        <v>0.72</v>
      </c>
      <c r="L395" s="84">
        <v>0.33</v>
      </c>
      <c r="M395" s="84">
        <v>31</v>
      </c>
      <c r="N395" s="84" t="s">
        <v>1064</v>
      </c>
      <c r="O395" s="84">
        <v>97</v>
      </c>
      <c r="P395" s="84">
        <v>326</v>
      </c>
      <c r="Q395" s="84">
        <v>305</v>
      </c>
      <c r="R395" s="84">
        <v>39</v>
      </c>
      <c r="S395" s="84">
        <v>74</v>
      </c>
      <c r="T395" s="84">
        <v>13</v>
      </c>
      <c r="U395" s="84">
        <v>3</v>
      </c>
      <c r="V395" s="84">
        <v>10</v>
      </c>
      <c r="W395" s="84">
        <v>32</v>
      </c>
      <c r="X395" s="84">
        <v>5</v>
      </c>
      <c r="Y395" s="84">
        <v>2</v>
      </c>
      <c r="Z395" s="84">
        <v>15</v>
      </c>
      <c r="AA395" s="84">
        <v>78</v>
      </c>
      <c r="AB395" s="84">
        <v>0</v>
      </c>
      <c r="AC395" s="84">
        <v>4</v>
      </c>
      <c r="AD395" s="84">
        <v>1</v>
      </c>
      <c r="AE395" s="84">
        <v>2</v>
      </c>
      <c r="AF395" s="84">
        <v>4</v>
      </c>
      <c r="AG395" s="200">
        <v>0.24299999999999999</v>
      </c>
      <c r="AH395" s="200">
        <v>0.28599999999999998</v>
      </c>
      <c r="AI395" s="200">
        <v>0.40400000000000003</v>
      </c>
      <c r="AJ395" s="84">
        <v>0.29899999999999999</v>
      </c>
      <c r="AK395" s="84">
        <v>98</v>
      </c>
      <c r="AL395" s="84">
        <v>26</v>
      </c>
      <c r="AM395" s="84">
        <v>24</v>
      </c>
      <c r="AN395" s="198">
        <v>9</v>
      </c>
      <c r="AO395" s="198">
        <v>9</v>
      </c>
      <c r="AP395" s="84">
        <v>-10</v>
      </c>
      <c r="AQ395" s="84">
        <v>104</v>
      </c>
      <c r="AR395" s="84">
        <v>293</v>
      </c>
      <c r="AS395" s="84">
        <v>52</v>
      </c>
      <c r="AT395" s="84" t="s">
        <v>1075</v>
      </c>
      <c r="AU395" s="84">
        <v>-0.04</v>
      </c>
      <c r="AV395" s="84">
        <v>-20</v>
      </c>
      <c r="AW395" s="84" t="s">
        <v>1086</v>
      </c>
      <c r="AX395" s="84">
        <v>379</v>
      </c>
      <c r="AY395" s="200">
        <v>0.27600000000000002</v>
      </c>
      <c r="AZ395" s="200">
        <v>0.33</v>
      </c>
      <c r="BA395" s="200">
        <v>0.45700000000000002</v>
      </c>
      <c r="BB395" s="200">
        <v>0.34100000000000003</v>
      </c>
      <c r="BC395" s="84">
        <v>129</v>
      </c>
      <c r="BD395" s="84">
        <v>47</v>
      </c>
      <c r="BE395" s="84" t="s">
        <v>4016</v>
      </c>
      <c r="BF395" s="84">
        <v>543484</v>
      </c>
      <c r="BG395" s="84" t="s">
        <v>809</v>
      </c>
      <c r="BH395" s="84" t="s">
        <v>2702</v>
      </c>
      <c r="BI395" s="84" t="s">
        <v>6598</v>
      </c>
      <c r="BJ395" s="84" t="s">
        <v>4148</v>
      </c>
      <c r="BK395" s="84" t="s">
        <v>5179</v>
      </c>
    </row>
    <row r="396" spans="1:63" s="84" customFormat="1" x14ac:dyDescent="0.3">
      <c r="A396" s="84" t="s">
        <v>949</v>
      </c>
      <c r="B396" s="84" t="s">
        <v>2527</v>
      </c>
      <c r="C396" s="84" t="s">
        <v>1061</v>
      </c>
      <c r="D396" s="84">
        <v>2018</v>
      </c>
      <c r="E396" s="84">
        <v>27</v>
      </c>
      <c r="F396" s="195" t="s">
        <v>1390</v>
      </c>
      <c r="G396" s="84" t="s">
        <v>1373</v>
      </c>
      <c r="H396" s="84" t="s">
        <v>249</v>
      </c>
      <c r="K396" s="84">
        <v>0.61</v>
      </c>
      <c r="L396" s="84">
        <v>0.33</v>
      </c>
      <c r="M396" s="84">
        <v>31</v>
      </c>
      <c r="N396" s="84" t="s">
        <v>1064</v>
      </c>
      <c r="O396" s="84">
        <v>85</v>
      </c>
      <c r="P396" s="84">
        <v>304</v>
      </c>
      <c r="Q396" s="84">
        <v>280</v>
      </c>
      <c r="R396" s="84">
        <v>36</v>
      </c>
      <c r="S396" s="84">
        <v>70</v>
      </c>
      <c r="T396" s="84">
        <v>12</v>
      </c>
      <c r="U396" s="84">
        <v>2</v>
      </c>
      <c r="V396" s="84">
        <v>8</v>
      </c>
      <c r="W396" s="84">
        <v>31</v>
      </c>
      <c r="X396" s="84">
        <v>7</v>
      </c>
      <c r="Y396" s="84">
        <v>3</v>
      </c>
      <c r="Z396" s="84">
        <v>16</v>
      </c>
      <c r="AA396" s="84">
        <v>66</v>
      </c>
      <c r="AB396" s="84">
        <v>0</v>
      </c>
      <c r="AC396" s="84">
        <v>5</v>
      </c>
      <c r="AD396" s="84">
        <v>2</v>
      </c>
      <c r="AE396" s="84">
        <v>2</v>
      </c>
      <c r="AF396" s="84">
        <v>4</v>
      </c>
      <c r="AG396" s="200">
        <v>0.248</v>
      </c>
      <c r="AH396" s="200">
        <v>0.29899999999999999</v>
      </c>
      <c r="AI396" s="200">
        <v>0.38900000000000001</v>
      </c>
      <c r="AJ396" s="84">
        <v>0.30099999999999999</v>
      </c>
      <c r="AK396" s="84">
        <v>92</v>
      </c>
      <c r="AL396" s="84">
        <v>26</v>
      </c>
      <c r="AM396" s="84">
        <v>24</v>
      </c>
      <c r="AN396" s="198">
        <v>10</v>
      </c>
      <c r="AO396" s="198">
        <v>9</v>
      </c>
      <c r="AP396" s="84">
        <v>-9</v>
      </c>
      <c r="AQ396" s="84">
        <v>106</v>
      </c>
      <c r="AR396" s="84">
        <v>297</v>
      </c>
      <c r="AS396" s="84">
        <v>53</v>
      </c>
      <c r="AT396" s="84" t="s">
        <v>1075</v>
      </c>
      <c r="AU396" s="84">
        <v>-0.02</v>
      </c>
      <c r="AV396" s="84">
        <v>-8</v>
      </c>
      <c r="AW396" s="84" t="s">
        <v>1065</v>
      </c>
      <c r="AX396" s="84">
        <v>326</v>
      </c>
      <c r="AY396" s="200">
        <v>0.27</v>
      </c>
      <c r="AZ396" s="200">
        <v>0.316</v>
      </c>
      <c r="BA396" s="200">
        <v>0.42299999999999999</v>
      </c>
      <c r="BB396" s="200">
        <v>0.31900000000000001</v>
      </c>
      <c r="BC396" s="84">
        <v>104</v>
      </c>
      <c r="BD396" s="84">
        <v>34</v>
      </c>
      <c r="BE396" s="84" t="s">
        <v>2751</v>
      </c>
      <c r="BF396" s="84">
        <v>544725</v>
      </c>
      <c r="BG396" s="84" t="s">
        <v>5126</v>
      </c>
      <c r="BH396" s="84" t="s">
        <v>6343</v>
      </c>
      <c r="BI396" s="84" t="s">
        <v>2654</v>
      </c>
      <c r="BJ396" s="84" t="s">
        <v>1113</v>
      </c>
      <c r="BK396" s="84" t="s">
        <v>6927</v>
      </c>
    </row>
    <row r="397" spans="1:63" s="84" customFormat="1" x14ac:dyDescent="0.3">
      <c r="A397" s="84" t="s">
        <v>142</v>
      </c>
      <c r="B397" s="84" t="s">
        <v>141</v>
      </c>
      <c r="C397" s="84" t="s">
        <v>1065</v>
      </c>
      <c r="D397" s="84">
        <v>2018</v>
      </c>
      <c r="E397" s="84">
        <v>31</v>
      </c>
      <c r="F397" s="195"/>
      <c r="G397" s="84" t="s">
        <v>1373</v>
      </c>
      <c r="H397" s="84" t="s">
        <v>249</v>
      </c>
      <c r="K397" s="84">
        <v>0.77</v>
      </c>
      <c r="L397" s="84">
        <v>0.33</v>
      </c>
      <c r="M397" s="84">
        <v>31</v>
      </c>
      <c r="N397" s="84" t="s">
        <v>1064</v>
      </c>
      <c r="O397" s="84">
        <v>69</v>
      </c>
      <c r="P397" s="84">
        <v>285</v>
      </c>
      <c r="Q397" s="84">
        <v>261</v>
      </c>
      <c r="R397" s="84">
        <v>34</v>
      </c>
      <c r="S397" s="84">
        <v>68</v>
      </c>
      <c r="T397" s="84">
        <v>12</v>
      </c>
      <c r="U397" s="84">
        <v>2</v>
      </c>
      <c r="V397" s="84">
        <v>5</v>
      </c>
      <c r="W397" s="84">
        <v>28</v>
      </c>
      <c r="X397" s="84">
        <v>5</v>
      </c>
      <c r="Y397" s="84">
        <v>3</v>
      </c>
      <c r="Z397" s="84">
        <v>19</v>
      </c>
      <c r="AA397" s="84">
        <v>60</v>
      </c>
      <c r="AB397" s="84">
        <v>0</v>
      </c>
      <c r="AC397" s="84">
        <v>2</v>
      </c>
      <c r="AD397" s="84">
        <v>1</v>
      </c>
      <c r="AE397" s="84">
        <v>2</v>
      </c>
      <c r="AF397" s="84">
        <v>6</v>
      </c>
      <c r="AG397" s="200">
        <v>0.25900000000000001</v>
      </c>
      <c r="AH397" s="200">
        <v>0.31</v>
      </c>
      <c r="AI397" s="200">
        <v>0.373</v>
      </c>
      <c r="AJ397" s="84">
        <v>0.30199999999999999</v>
      </c>
      <c r="AK397" s="84">
        <v>86</v>
      </c>
      <c r="AL397" s="84">
        <v>25</v>
      </c>
      <c r="AM397" s="84">
        <v>23</v>
      </c>
      <c r="AN397" s="198">
        <v>9</v>
      </c>
      <c r="AO397" s="198">
        <v>8</v>
      </c>
      <c r="AP397" s="84">
        <v>-8</v>
      </c>
      <c r="AQ397" s="84">
        <v>107</v>
      </c>
      <c r="AR397" s="84">
        <v>307</v>
      </c>
      <c r="AS397" s="84">
        <v>54</v>
      </c>
      <c r="AT397" s="84" t="s">
        <v>1075</v>
      </c>
      <c r="AU397" s="84">
        <v>-0.08</v>
      </c>
      <c r="AV397" s="84">
        <v>-36</v>
      </c>
      <c r="AW397" s="84" t="s">
        <v>1086</v>
      </c>
      <c r="AX397" s="84">
        <v>318</v>
      </c>
      <c r="AY397" s="200">
        <v>0.318</v>
      </c>
      <c r="AZ397" s="200">
        <v>0.38700000000000001</v>
      </c>
      <c r="BA397" s="200">
        <v>0.48199999999999998</v>
      </c>
      <c r="BB397" s="200">
        <v>0.379</v>
      </c>
      <c r="BC397" s="84">
        <v>120</v>
      </c>
      <c r="BD397" s="84">
        <v>61</v>
      </c>
      <c r="BE397" s="84" t="s">
        <v>1426</v>
      </c>
      <c r="BF397" s="84">
        <v>457706</v>
      </c>
      <c r="BG397" s="84" t="s">
        <v>2818</v>
      </c>
      <c r="BH397" s="84" t="s">
        <v>1159</v>
      </c>
      <c r="BI397" s="84" t="s">
        <v>6366</v>
      </c>
      <c r="BJ397" s="84" t="s">
        <v>6606</v>
      </c>
      <c r="BK397" s="84" t="s">
        <v>2460</v>
      </c>
    </row>
    <row r="398" spans="1:63" s="84" customFormat="1" x14ac:dyDescent="0.3">
      <c r="A398" s="84" t="s">
        <v>216</v>
      </c>
      <c r="B398" s="84" t="s">
        <v>4593</v>
      </c>
      <c r="C398" s="84" t="s">
        <v>1103</v>
      </c>
      <c r="D398" s="84">
        <v>2018</v>
      </c>
      <c r="E398" s="84">
        <v>24</v>
      </c>
      <c r="F398" s="195" t="s">
        <v>1402</v>
      </c>
      <c r="G398" s="84" t="s">
        <v>1373</v>
      </c>
      <c r="H398" s="84" t="s">
        <v>249</v>
      </c>
      <c r="K398" s="84">
        <v>0.72</v>
      </c>
      <c r="L398" s="84">
        <v>0.33</v>
      </c>
      <c r="M398" s="84">
        <v>31</v>
      </c>
      <c r="N398" s="84" t="s">
        <v>1064</v>
      </c>
      <c r="O398" s="84">
        <v>91</v>
      </c>
      <c r="P398" s="84">
        <v>313</v>
      </c>
      <c r="Q398" s="84">
        <v>281</v>
      </c>
      <c r="R398" s="84">
        <v>37</v>
      </c>
      <c r="S398" s="84">
        <v>69</v>
      </c>
      <c r="T398" s="84">
        <v>11</v>
      </c>
      <c r="U398" s="84">
        <v>4</v>
      </c>
      <c r="V398" s="84">
        <v>4</v>
      </c>
      <c r="W398" s="84">
        <v>23</v>
      </c>
      <c r="X398" s="84">
        <v>18</v>
      </c>
      <c r="Y398" s="84">
        <v>6</v>
      </c>
      <c r="Z398" s="84">
        <v>26</v>
      </c>
      <c r="AA398" s="84">
        <v>67</v>
      </c>
      <c r="AB398" s="84">
        <v>0</v>
      </c>
      <c r="AC398" s="84">
        <v>2</v>
      </c>
      <c r="AD398" s="84">
        <v>2</v>
      </c>
      <c r="AE398" s="84">
        <v>1</v>
      </c>
      <c r="AF398" s="84">
        <v>4</v>
      </c>
      <c r="AG398" s="200">
        <v>0.24299999999999999</v>
      </c>
      <c r="AH398" s="200">
        <v>0.309</v>
      </c>
      <c r="AI398" s="200">
        <v>0.35499999999999998</v>
      </c>
      <c r="AJ398" s="84">
        <v>0.29599999999999999</v>
      </c>
      <c r="AK398" s="84">
        <v>93</v>
      </c>
      <c r="AL398" s="84">
        <v>25</v>
      </c>
      <c r="AM398" s="84">
        <v>23</v>
      </c>
      <c r="AN398" s="198">
        <v>11</v>
      </c>
      <c r="AO398" s="198">
        <v>10</v>
      </c>
      <c r="AP398" s="84">
        <v>-11</v>
      </c>
      <c r="AQ398" s="84">
        <v>108</v>
      </c>
      <c r="AR398" s="84">
        <v>309</v>
      </c>
      <c r="AS398" s="84">
        <v>55</v>
      </c>
      <c r="AT398" s="84" t="s">
        <v>1075</v>
      </c>
      <c r="AU398" s="84">
        <v>-0.01</v>
      </c>
      <c r="AV398" s="84">
        <v>-1</v>
      </c>
      <c r="AW398" s="84" t="s">
        <v>1065</v>
      </c>
      <c r="AX398" s="84">
        <v>282</v>
      </c>
      <c r="AY398" s="200">
        <v>0.27</v>
      </c>
      <c r="AZ398" s="200">
        <v>0.32900000000000001</v>
      </c>
      <c r="BA398" s="200">
        <v>0.35499999999999998</v>
      </c>
      <c r="BB398" s="200">
        <v>0.30499999999999999</v>
      </c>
      <c r="BC398" s="84">
        <v>86</v>
      </c>
      <c r="BD398" s="84">
        <v>26</v>
      </c>
      <c r="BE398" s="84" t="s">
        <v>4843</v>
      </c>
      <c r="BF398" s="84">
        <v>605480</v>
      </c>
      <c r="BG398" s="84" t="s">
        <v>6599</v>
      </c>
      <c r="BH398" s="84" t="s">
        <v>4205</v>
      </c>
      <c r="BI398" s="84" t="s">
        <v>4577</v>
      </c>
      <c r="BJ398" s="84" t="s">
        <v>6538</v>
      </c>
      <c r="BK398" s="84" t="s">
        <v>2467</v>
      </c>
    </row>
    <row r="399" spans="1:63" s="84" customFormat="1" x14ac:dyDescent="0.3">
      <c r="A399" s="84" t="s">
        <v>6600</v>
      </c>
      <c r="B399" s="84" t="s">
        <v>36</v>
      </c>
      <c r="C399" s="84" t="s">
        <v>1103</v>
      </c>
      <c r="D399" s="84">
        <v>2018</v>
      </c>
      <c r="E399" s="84">
        <v>25</v>
      </c>
      <c r="F399" s="195" t="s">
        <v>1372</v>
      </c>
      <c r="G399" s="84" t="s">
        <v>1373</v>
      </c>
      <c r="H399" s="84" t="s">
        <v>249</v>
      </c>
      <c r="K399" s="84">
        <v>0.77</v>
      </c>
      <c r="L399" s="84">
        <v>0.33</v>
      </c>
      <c r="M399" s="84">
        <v>31</v>
      </c>
      <c r="N399" s="84" t="s">
        <v>1064</v>
      </c>
      <c r="O399" s="84">
        <v>91</v>
      </c>
      <c r="P399" s="84">
        <v>304</v>
      </c>
      <c r="Q399" s="84">
        <v>274</v>
      </c>
      <c r="R399" s="84">
        <v>36</v>
      </c>
      <c r="S399" s="84">
        <v>63</v>
      </c>
      <c r="T399" s="84">
        <v>14</v>
      </c>
      <c r="U399" s="84">
        <v>2</v>
      </c>
      <c r="V399" s="84">
        <v>7</v>
      </c>
      <c r="W399" s="84">
        <v>34</v>
      </c>
      <c r="X399" s="84">
        <v>15</v>
      </c>
      <c r="Y399" s="84">
        <v>1</v>
      </c>
      <c r="Z399" s="84">
        <v>24</v>
      </c>
      <c r="AA399" s="84">
        <v>81</v>
      </c>
      <c r="AB399" s="84">
        <v>1</v>
      </c>
      <c r="AC399" s="84">
        <v>3</v>
      </c>
      <c r="AD399" s="84">
        <v>0</v>
      </c>
      <c r="AE399" s="84">
        <v>2</v>
      </c>
      <c r="AF399" s="84">
        <v>5</v>
      </c>
      <c r="AG399" s="200">
        <v>0.22800000000000001</v>
      </c>
      <c r="AH399" s="200">
        <v>0.29799999999999999</v>
      </c>
      <c r="AI399" s="200">
        <v>0.373</v>
      </c>
      <c r="AJ399" s="84">
        <v>0.29699999999999999</v>
      </c>
      <c r="AK399" s="84">
        <v>90</v>
      </c>
      <c r="AL399" s="84">
        <v>24</v>
      </c>
      <c r="AM399" s="84">
        <v>23</v>
      </c>
      <c r="AN399" s="198">
        <v>11</v>
      </c>
      <c r="AO399" s="198">
        <v>10</v>
      </c>
      <c r="AP399" s="84">
        <v>-10</v>
      </c>
      <c r="AQ399" s="84">
        <v>109</v>
      </c>
      <c r="AR399" s="84">
        <v>310</v>
      </c>
      <c r="AS399" s="84">
        <v>56</v>
      </c>
      <c r="AT399" s="84" t="s">
        <v>1075</v>
      </c>
      <c r="AU399" s="84">
        <v>-0.01</v>
      </c>
      <c r="AV399" s="84">
        <v>-4</v>
      </c>
      <c r="AW399" s="84" t="s">
        <v>1065</v>
      </c>
      <c r="AX399" s="84">
        <v>332</v>
      </c>
      <c r="AY399" s="200">
        <v>0.24099999999999999</v>
      </c>
      <c r="AZ399" s="200">
        <v>0.307</v>
      </c>
      <c r="BA399" s="200">
        <v>0.38500000000000001</v>
      </c>
      <c r="BB399" s="200">
        <v>0.30499999999999999</v>
      </c>
      <c r="BC399" s="84">
        <v>101</v>
      </c>
      <c r="BD399" s="84">
        <v>29</v>
      </c>
      <c r="BE399" s="84" t="s">
        <v>6601</v>
      </c>
      <c r="BF399" s="84">
        <v>605548</v>
      </c>
      <c r="BG399" s="84" t="s">
        <v>2900</v>
      </c>
      <c r="BH399" s="84" t="s">
        <v>3121</v>
      </c>
      <c r="BI399" s="84" t="s">
        <v>3129</v>
      </c>
      <c r="BJ399" s="84" t="s">
        <v>4795</v>
      </c>
      <c r="BK399" s="84" t="s">
        <v>2467</v>
      </c>
    </row>
    <row r="400" spans="1:63" s="84" customFormat="1" x14ac:dyDescent="0.3">
      <c r="A400" s="84" t="s">
        <v>6602</v>
      </c>
      <c r="B400" s="84" t="s">
        <v>6603</v>
      </c>
      <c r="C400" s="84" t="s">
        <v>1103</v>
      </c>
      <c r="D400" s="84">
        <v>2018</v>
      </c>
      <c r="E400" s="84">
        <v>25</v>
      </c>
      <c r="F400" s="195" t="s">
        <v>1392</v>
      </c>
      <c r="G400" s="84" t="s">
        <v>1373</v>
      </c>
      <c r="H400" s="84" t="s">
        <v>249</v>
      </c>
      <c r="K400" s="84">
        <v>0.56999999999999995</v>
      </c>
      <c r="L400" s="84">
        <v>0.33</v>
      </c>
      <c r="M400" s="84">
        <v>31</v>
      </c>
      <c r="N400" s="84" t="s">
        <v>1064</v>
      </c>
      <c r="O400" s="84">
        <v>69</v>
      </c>
      <c r="P400" s="84">
        <v>225</v>
      </c>
      <c r="Q400" s="84">
        <v>200</v>
      </c>
      <c r="R400" s="84">
        <v>34</v>
      </c>
      <c r="S400" s="84">
        <v>51</v>
      </c>
      <c r="T400" s="84">
        <v>9</v>
      </c>
      <c r="U400" s="84">
        <v>0</v>
      </c>
      <c r="V400" s="84">
        <v>5</v>
      </c>
      <c r="W400" s="84">
        <v>22</v>
      </c>
      <c r="X400" s="84">
        <v>2</v>
      </c>
      <c r="Y400" s="84">
        <v>1</v>
      </c>
      <c r="Z400" s="84">
        <v>21</v>
      </c>
      <c r="AA400" s="84">
        <v>49</v>
      </c>
      <c r="AB400" s="84">
        <v>0</v>
      </c>
      <c r="AC400" s="84">
        <v>1</v>
      </c>
      <c r="AD400" s="84">
        <v>1</v>
      </c>
      <c r="AE400" s="84">
        <v>2</v>
      </c>
      <c r="AF400" s="84">
        <v>3</v>
      </c>
      <c r="AG400" s="200">
        <v>0.253</v>
      </c>
      <c r="AH400" s="200">
        <v>0.32600000000000001</v>
      </c>
      <c r="AI400" s="200">
        <v>0.376</v>
      </c>
      <c r="AJ400" s="84">
        <v>0.312</v>
      </c>
      <c r="AK400" s="84">
        <v>70</v>
      </c>
      <c r="AL400" s="84">
        <v>24</v>
      </c>
      <c r="AM400" s="84">
        <v>22</v>
      </c>
      <c r="AN400" s="198">
        <v>7</v>
      </c>
      <c r="AO400" s="198">
        <v>6</v>
      </c>
      <c r="AP400" s="84">
        <v>-4</v>
      </c>
      <c r="AQ400" s="84">
        <v>110</v>
      </c>
      <c r="AR400" s="84">
        <v>313</v>
      </c>
      <c r="AS400" s="84">
        <v>57</v>
      </c>
      <c r="AT400" s="84" t="s">
        <v>1075</v>
      </c>
      <c r="AU400" s="84">
        <v>-0.02</v>
      </c>
      <c r="AV400" s="84">
        <v>1</v>
      </c>
      <c r="AW400" s="84" t="s">
        <v>1065</v>
      </c>
      <c r="AX400" s="84">
        <v>135</v>
      </c>
      <c r="AY400" s="200">
        <v>0.28199999999999997</v>
      </c>
      <c r="AZ400" s="200">
        <v>0.35799999999999998</v>
      </c>
      <c r="BA400" s="200">
        <v>0.40200000000000002</v>
      </c>
      <c r="BB400" s="200">
        <v>0.33600000000000002</v>
      </c>
      <c r="BC400" s="84">
        <v>45</v>
      </c>
      <c r="BD400" s="84">
        <v>23</v>
      </c>
      <c r="BE400" s="84" t="s">
        <v>6604</v>
      </c>
      <c r="BF400" s="84">
        <v>621471</v>
      </c>
      <c r="BG400" s="84" t="s">
        <v>2903</v>
      </c>
      <c r="BH400" s="84" t="s">
        <v>6478</v>
      </c>
      <c r="BI400" s="84" t="s">
        <v>6465</v>
      </c>
      <c r="BJ400" s="84" t="s">
        <v>4808</v>
      </c>
      <c r="BK400" s="84" t="s">
        <v>2467</v>
      </c>
    </row>
    <row r="401" spans="1:63" s="84" customFormat="1" x14ac:dyDescent="0.3">
      <c r="A401" s="84" t="s">
        <v>241</v>
      </c>
      <c r="B401" s="84" t="s">
        <v>58</v>
      </c>
      <c r="C401" s="84" t="s">
        <v>1065</v>
      </c>
      <c r="D401" s="84">
        <v>2018</v>
      </c>
      <c r="E401" s="84">
        <v>34</v>
      </c>
      <c r="F401" s="195"/>
      <c r="G401" s="84" t="s">
        <v>1373</v>
      </c>
      <c r="H401" s="84" t="s">
        <v>249</v>
      </c>
      <c r="K401" s="84">
        <v>0.74</v>
      </c>
      <c r="L401" s="84">
        <v>0.33</v>
      </c>
      <c r="M401" s="84">
        <v>31</v>
      </c>
      <c r="N401" s="84" t="s">
        <v>1064</v>
      </c>
      <c r="O401" s="84">
        <v>72</v>
      </c>
      <c r="P401" s="84">
        <v>214</v>
      </c>
      <c r="Q401" s="84">
        <v>190</v>
      </c>
      <c r="R401" s="84">
        <v>26</v>
      </c>
      <c r="S401" s="84">
        <v>44</v>
      </c>
      <c r="T401" s="84">
        <v>9</v>
      </c>
      <c r="U401" s="84">
        <v>1</v>
      </c>
      <c r="V401" s="84">
        <v>7</v>
      </c>
      <c r="W401" s="84">
        <v>22</v>
      </c>
      <c r="X401" s="84">
        <v>3</v>
      </c>
      <c r="Y401" s="84">
        <v>1</v>
      </c>
      <c r="Z401" s="84">
        <v>21</v>
      </c>
      <c r="AA401" s="84">
        <v>45</v>
      </c>
      <c r="AB401" s="84">
        <v>0</v>
      </c>
      <c r="AC401" s="84">
        <v>2</v>
      </c>
      <c r="AD401" s="84">
        <v>1</v>
      </c>
      <c r="AE401" s="84">
        <v>1</v>
      </c>
      <c r="AF401" s="84">
        <v>4</v>
      </c>
      <c r="AG401" s="200">
        <v>0.23400000000000001</v>
      </c>
      <c r="AH401" s="200">
        <v>0.312</v>
      </c>
      <c r="AI401" s="200">
        <v>0.39100000000000001</v>
      </c>
      <c r="AJ401" s="84">
        <v>0.311</v>
      </c>
      <c r="AK401" s="84">
        <v>67</v>
      </c>
      <c r="AL401" s="84">
        <v>23</v>
      </c>
      <c r="AM401" s="84">
        <v>21</v>
      </c>
      <c r="AN401" s="198">
        <v>6</v>
      </c>
      <c r="AO401" s="198">
        <v>5</v>
      </c>
      <c r="AP401" s="84">
        <v>-4</v>
      </c>
      <c r="AQ401" s="84">
        <v>114</v>
      </c>
      <c r="AR401" s="84">
        <v>323</v>
      </c>
      <c r="AS401" s="84">
        <v>58</v>
      </c>
      <c r="AT401" s="84" t="s">
        <v>1075</v>
      </c>
      <c r="AU401" s="84">
        <v>0</v>
      </c>
      <c r="AV401" s="84">
        <v>-6</v>
      </c>
      <c r="AW401" s="84" t="s">
        <v>1065</v>
      </c>
      <c r="AX401" s="84">
        <v>276</v>
      </c>
      <c r="AY401" s="200">
        <v>0.23499999999999999</v>
      </c>
      <c r="AZ401" s="200">
        <v>0.32200000000000001</v>
      </c>
      <c r="BA401" s="200">
        <v>0.38700000000000001</v>
      </c>
      <c r="BB401" s="200">
        <v>0.316</v>
      </c>
      <c r="BC401" s="84">
        <v>87</v>
      </c>
      <c r="BD401" s="84">
        <v>29</v>
      </c>
      <c r="BE401" s="84" t="s">
        <v>1179</v>
      </c>
      <c r="BF401" s="84">
        <v>455759</v>
      </c>
      <c r="BG401" s="84" t="s">
        <v>3047</v>
      </c>
      <c r="BH401" s="84" t="s">
        <v>1307</v>
      </c>
      <c r="BI401" s="84" t="s">
        <v>3132</v>
      </c>
      <c r="BJ401" s="84" t="s">
        <v>4835</v>
      </c>
      <c r="BK401" s="84" t="s">
        <v>2921</v>
      </c>
    </row>
    <row r="402" spans="1:63" s="84" customFormat="1" x14ac:dyDescent="0.3">
      <c r="A402" s="84" t="s">
        <v>127</v>
      </c>
      <c r="B402" s="84" t="s">
        <v>18</v>
      </c>
      <c r="C402" s="84" t="s">
        <v>1065</v>
      </c>
      <c r="D402" s="84">
        <v>2018</v>
      </c>
      <c r="E402" s="84">
        <v>32</v>
      </c>
      <c r="F402" s="195" t="s">
        <v>1372</v>
      </c>
      <c r="G402" s="84" t="s">
        <v>1373</v>
      </c>
      <c r="H402" s="84" t="s">
        <v>249</v>
      </c>
      <c r="K402" s="84">
        <v>0.74</v>
      </c>
      <c r="L402" s="84">
        <v>0.33</v>
      </c>
      <c r="M402" s="84">
        <v>31</v>
      </c>
      <c r="N402" s="84" t="s">
        <v>1064</v>
      </c>
      <c r="O402" s="84">
        <v>65</v>
      </c>
      <c r="P402" s="84">
        <v>207</v>
      </c>
      <c r="Q402" s="84">
        <v>181</v>
      </c>
      <c r="R402" s="84">
        <v>25</v>
      </c>
      <c r="S402" s="84">
        <v>44</v>
      </c>
      <c r="T402" s="84">
        <v>8</v>
      </c>
      <c r="U402" s="84">
        <v>1</v>
      </c>
      <c r="V402" s="84">
        <v>4</v>
      </c>
      <c r="W402" s="84">
        <v>19</v>
      </c>
      <c r="X402" s="84">
        <v>3</v>
      </c>
      <c r="Y402" s="84">
        <v>1</v>
      </c>
      <c r="Z402" s="84">
        <v>13</v>
      </c>
      <c r="AA402" s="84">
        <v>39</v>
      </c>
      <c r="AB402" s="84">
        <v>0</v>
      </c>
      <c r="AC402" s="84">
        <v>11</v>
      </c>
      <c r="AD402" s="84">
        <v>1</v>
      </c>
      <c r="AE402" s="84">
        <v>1</v>
      </c>
      <c r="AF402" s="84">
        <v>3</v>
      </c>
      <c r="AG402" s="200">
        <v>0.23899999999999999</v>
      </c>
      <c r="AH402" s="200">
        <v>0.32700000000000001</v>
      </c>
      <c r="AI402" s="200">
        <v>0.36499999999999999</v>
      </c>
      <c r="AJ402" s="84">
        <v>0.312</v>
      </c>
      <c r="AK402" s="84">
        <v>65</v>
      </c>
      <c r="AL402" s="84">
        <v>23</v>
      </c>
      <c r="AM402" s="84">
        <v>21</v>
      </c>
      <c r="AN402" s="198">
        <v>5</v>
      </c>
      <c r="AO402" s="198">
        <v>5</v>
      </c>
      <c r="AP402" s="84">
        <v>-4</v>
      </c>
      <c r="AQ402" s="84">
        <v>115</v>
      </c>
      <c r="AR402" s="84">
        <v>324</v>
      </c>
      <c r="AS402" s="84">
        <v>59</v>
      </c>
      <c r="AT402" s="84" t="s">
        <v>1075</v>
      </c>
      <c r="AU402" s="84">
        <v>0.02</v>
      </c>
      <c r="AV402" s="84">
        <v>5</v>
      </c>
      <c r="AW402" s="84" t="s">
        <v>1065</v>
      </c>
      <c r="AX402" s="84">
        <v>192</v>
      </c>
      <c r="AY402" s="200">
        <v>0.23599999999999999</v>
      </c>
      <c r="AZ402" s="200">
        <v>0.32600000000000001</v>
      </c>
      <c r="BA402" s="200">
        <v>0.32700000000000001</v>
      </c>
      <c r="BB402" s="200">
        <v>0.29699999999999999</v>
      </c>
      <c r="BC402" s="84">
        <v>57</v>
      </c>
      <c r="BD402" s="84">
        <v>18</v>
      </c>
      <c r="BE402" s="84" t="s">
        <v>1467</v>
      </c>
      <c r="BF402" s="84">
        <v>446386</v>
      </c>
      <c r="BG402" s="84" t="s">
        <v>827</v>
      </c>
      <c r="BH402" s="84" t="s">
        <v>1164</v>
      </c>
      <c r="BI402" s="84" t="s">
        <v>3177</v>
      </c>
      <c r="BJ402" s="84" t="s">
        <v>1170</v>
      </c>
      <c r="BK402" s="84" t="s">
        <v>3914</v>
      </c>
    </row>
    <row r="403" spans="1:63" s="84" customFormat="1" x14ac:dyDescent="0.3">
      <c r="A403" s="84" t="s">
        <v>4615</v>
      </c>
      <c r="B403" s="84" t="s">
        <v>67</v>
      </c>
      <c r="C403" s="84" t="s">
        <v>1103</v>
      </c>
      <c r="D403" s="84">
        <v>2018</v>
      </c>
      <c r="E403" s="84">
        <v>27</v>
      </c>
      <c r="F403" s="195" t="s">
        <v>1372</v>
      </c>
      <c r="G403" s="84" t="s">
        <v>1373</v>
      </c>
      <c r="H403" s="84" t="s">
        <v>249</v>
      </c>
      <c r="K403" s="84">
        <v>0.65</v>
      </c>
      <c r="L403" s="84">
        <v>0.33</v>
      </c>
      <c r="M403" s="84">
        <v>31</v>
      </c>
      <c r="N403" s="84" t="s">
        <v>1064</v>
      </c>
      <c r="O403" s="84">
        <v>56</v>
      </c>
      <c r="P403" s="84">
        <v>192</v>
      </c>
      <c r="Q403" s="84">
        <v>173</v>
      </c>
      <c r="R403" s="84">
        <v>24</v>
      </c>
      <c r="S403" s="84">
        <v>44</v>
      </c>
      <c r="T403" s="84">
        <v>8</v>
      </c>
      <c r="U403" s="84">
        <v>2</v>
      </c>
      <c r="V403" s="84">
        <v>5</v>
      </c>
      <c r="W403" s="84">
        <v>19</v>
      </c>
      <c r="X403" s="84">
        <v>3</v>
      </c>
      <c r="Y403" s="84">
        <v>2</v>
      </c>
      <c r="Z403" s="84">
        <v>15</v>
      </c>
      <c r="AA403" s="84">
        <v>50</v>
      </c>
      <c r="AB403" s="84">
        <v>1</v>
      </c>
      <c r="AC403" s="84">
        <v>2</v>
      </c>
      <c r="AD403" s="84">
        <v>1</v>
      </c>
      <c r="AE403" s="84">
        <v>1</v>
      </c>
      <c r="AF403" s="84">
        <v>2</v>
      </c>
      <c r="AG403" s="200">
        <v>0.249</v>
      </c>
      <c r="AH403" s="200">
        <v>0.315</v>
      </c>
      <c r="AI403" s="200">
        <v>0.40500000000000003</v>
      </c>
      <c r="AJ403" s="84">
        <v>0.315</v>
      </c>
      <c r="AK403" s="84">
        <v>60</v>
      </c>
      <c r="AL403" s="84">
        <v>23</v>
      </c>
      <c r="AM403" s="84">
        <v>21</v>
      </c>
      <c r="AN403" s="198">
        <v>6</v>
      </c>
      <c r="AO403" s="198">
        <v>5</v>
      </c>
      <c r="AP403" s="84">
        <v>-3</v>
      </c>
      <c r="AQ403" s="84">
        <v>119</v>
      </c>
      <c r="AR403" s="84">
        <v>329</v>
      </c>
      <c r="AS403" s="84">
        <v>60</v>
      </c>
      <c r="AT403" s="84" t="s">
        <v>1075</v>
      </c>
      <c r="AU403" s="84">
        <v>0.08</v>
      </c>
      <c r="AV403" s="84">
        <v>20</v>
      </c>
      <c r="AW403" s="84" t="s">
        <v>1065</v>
      </c>
      <c r="AX403" s="84">
        <v>40</v>
      </c>
      <c r="AY403" s="200">
        <v>0.216</v>
      </c>
      <c r="AZ403" s="200">
        <v>0.25</v>
      </c>
      <c r="BA403" s="200">
        <v>0.27</v>
      </c>
      <c r="BB403" s="200">
        <v>0.23300000000000001</v>
      </c>
      <c r="BC403" s="84">
        <v>9</v>
      </c>
      <c r="BD403" s="84">
        <v>3</v>
      </c>
      <c r="BE403" s="84" t="s">
        <v>5114</v>
      </c>
      <c r="BF403" s="84">
        <v>571980</v>
      </c>
      <c r="BG403" s="84" t="s">
        <v>785</v>
      </c>
      <c r="BH403" s="84" t="s">
        <v>3212</v>
      </c>
      <c r="BI403" s="84" t="s">
        <v>6598</v>
      </c>
      <c r="BJ403" s="84" t="s">
        <v>6407</v>
      </c>
      <c r="BK403" s="84" t="s">
        <v>2882</v>
      </c>
    </row>
    <row r="404" spans="1:63" s="84" customFormat="1" x14ac:dyDescent="0.3">
      <c r="A404" s="84" t="s">
        <v>97</v>
      </c>
      <c r="B404" s="84" t="s">
        <v>96</v>
      </c>
      <c r="C404" s="84" t="s">
        <v>1103</v>
      </c>
      <c r="D404" s="84">
        <v>2018</v>
      </c>
      <c r="E404" s="84">
        <v>33</v>
      </c>
      <c r="F404" s="195"/>
      <c r="G404" s="84" t="s">
        <v>1373</v>
      </c>
      <c r="H404" s="84" t="s">
        <v>249</v>
      </c>
      <c r="K404" s="84">
        <v>0.77</v>
      </c>
      <c r="L404" s="84">
        <v>0.33</v>
      </c>
      <c r="M404" s="84">
        <v>31</v>
      </c>
      <c r="N404" s="84" t="s">
        <v>1064</v>
      </c>
      <c r="O404" s="84">
        <v>91</v>
      </c>
      <c r="P404" s="84">
        <v>295</v>
      </c>
      <c r="Q404" s="84">
        <v>263</v>
      </c>
      <c r="R404" s="84">
        <v>40</v>
      </c>
      <c r="S404" s="84">
        <v>65</v>
      </c>
      <c r="T404" s="84">
        <v>9</v>
      </c>
      <c r="U404" s="84">
        <v>3</v>
      </c>
      <c r="V404" s="84">
        <v>4</v>
      </c>
      <c r="W404" s="84">
        <v>25</v>
      </c>
      <c r="X404" s="84">
        <v>21</v>
      </c>
      <c r="Y404" s="84">
        <v>5</v>
      </c>
      <c r="Z404" s="84">
        <v>21</v>
      </c>
      <c r="AA404" s="84">
        <v>47</v>
      </c>
      <c r="AB404" s="84">
        <v>1</v>
      </c>
      <c r="AC404" s="84">
        <v>5</v>
      </c>
      <c r="AD404" s="84">
        <v>4</v>
      </c>
      <c r="AE404" s="84">
        <v>1</v>
      </c>
      <c r="AF404" s="84">
        <v>4</v>
      </c>
      <c r="AG404" s="200">
        <v>0.247</v>
      </c>
      <c r="AH404" s="200">
        <v>0.308</v>
      </c>
      <c r="AI404" s="200">
        <v>0.34499999999999997</v>
      </c>
      <c r="AJ404" s="84">
        <v>0.29199999999999998</v>
      </c>
      <c r="AK404" s="84">
        <v>86</v>
      </c>
      <c r="AL404" s="84">
        <v>23</v>
      </c>
      <c r="AM404" s="84">
        <v>21</v>
      </c>
      <c r="AN404" s="198">
        <v>12</v>
      </c>
      <c r="AO404" s="198">
        <v>11</v>
      </c>
      <c r="AP404" s="84">
        <v>-11</v>
      </c>
      <c r="AQ404" s="84">
        <v>120</v>
      </c>
      <c r="AR404" s="84">
        <v>330</v>
      </c>
      <c r="AS404" s="84">
        <v>61</v>
      </c>
      <c r="AT404" s="84" t="s">
        <v>1075</v>
      </c>
      <c r="AU404" s="84">
        <v>-0.01</v>
      </c>
      <c r="AV404" s="84">
        <v>-8</v>
      </c>
      <c r="AW404" s="84" t="s">
        <v>1065</v>
      </c>
      <c r="AX404" s="84">
        <v>390</v>
      </c>
      <c r="AY404" s="200">
        <v>0.251</v>
      </c>
      <c r="AZ404" s="200">
        <v>0.32400000000000001</v>
      </c>
      <c r="BA404" s="200">
        <v>0.35</v>
      </c>
      <c r="BB404" s="200">
        <v>0.30199999999999999</v>
      </c>
      <c r="BC404" s="84">
        <v>118</v>
      </c>
      <c r="BD404" s="84">
        <v>30</v>
      </c>
      <c r="BE404" s="84" t="s">
        <v>1457</v>
      </c>
      <c r="BF404" s="84">
        <v>502481</v>
      </c>
      <c r="BG404" s="84" t="s">
        <v>835</v>
      </c>
      <c r="BH404" s="84" t="s">
        <v>1412</v>
      </c>
      <c r="BI404" s="84" t="s">
        <v>4577</v>
      </c>
      <c r="BJ404" s="84" t="s">
        <v>1177</v>
      </c>
      <c r="BK404" s="84" t="s">
        <v>2921</v>
      </c>
    </row>
    <row r="405" spans="1:63" s="84" customFormat="1" x14ac:dyDescent="0.3">
      <c r="A405" s="84" t="s">
        <v>286</v>
      </c>
      <c r="B405" s="84" t="s">
        <v>4786</v>
      </c>
      <c r="C405" s="84" t="s">
        <v>1065</v>
      </c>
      <c r="D405" s="84">
        <v>2018</v>
      </c>
      <c r="E405" s="84">
        <v>25</v>
      </c>
      <c r="F405" s="195" t="s">
        <v>1386</v>
      </c>
      <c r="G405" s="84" t="s">
        <v>1373</v>
      </c>
      <c r="H405" s="84" t="s">
        <v>249</v>
      </c>
      <c r="K405" s="84">
        <v>0.51</v>
      </c>
      <c r="L405" s="84">
        <v>0.33</v>
      </c>
      <c r="M405" s="84">
        <v>31</v>
      </c>
      <c r="N405" s="84" t="s">
        <v>1064</v>
      </c>
      <c r="O405" s="84">
        <v>61</v>
      </c>
      <c r="P405" s="84">
        <v>199</v>
      </c>
      <c r="Q405" s="84">
        <v>180</v>
      </c>
      <c r="R405" s="84">
        <v>26</v>
      </c>
      <c r="S405" s="84">
        <v>42</v>
      </c>
      <c r="T405" s="84">
        <v>11</v>
      </c>
      <c r="U405" s="84">
        <v>1</v>
      </c>
      <c r="V405" s="84">
        <v>8</v>
      </c>
      <c r="W405" s="84">
        <v>25</v>
      </c>
      <c r="X405" s="84">
        <v>2</v>
      </c>
      <c r="Y405" s="84">
        <v>2</v>
      </c>
      <c r="Z405" s="84">
        <v>16</v>
      </c>
      <c r="AA405" s="84">
        <v>51</v>
      </c>
      <c r="AB405" s="84">
        <v>1</v>
      </c>
      <c r="AC405" s="84">
        <v>1</v>
      </c>
      <c r="AD405" s="84">
        <v>0</v>
      </c>
      <c r="AE405" s="84">
        <v>1</v>
      </c>
      <c r="AF405" s="84">
        <v>4</v>
      </c>
      <c r="AG405" s="200">
        <v>0.22700000000000001</v>
      </c>
      <c r="AH405" s="200">
        <v>0.29699999999999999</v>
      </c>
      <c r="AI405" s="200">
        <v>0.42699999999999999</v>
      </c>
      <c r="AJ405" s="84">
        <v>0.313</v>
      </c>
      <c r="AK405" s="84">
        <v>62</v>
      </c>
      <c r="AL405" s="84">
        <v>23</v>
      </c>
      <c r="AM405" s="84">
        <v>21</v>
      </c>
      <c r="AN405" s="198">
        <v>6</v>
      </c>
      <c r="AO405" s="198">
        <v>6</v>
      </c>
      <c r="AP405" s="84">
        <v>-3</v>
      </c>
      <c r="AQ405" s="84">
        <v>121</v>
      </c>
      <c r="AR405" s="84">
        <v>331</v>
      </c>
      <c r="AS405" s="84">
        <v>62</v>
      </c>
      <c r="AT405" s="84" t="s">
        <v>1075</v>
      </c>
      <c r="AU405" s="84">
        <v>-0.06</v>
      </c>
      <c r="AV405" s="84">
        <v>-4</v>
      </c>
      <c r="AW405" s="84" t="s">
        <v>1065</v>
      </c>
      <c r="AX405" s="84">
        <v>95</v>
      </c>
      <c r="AY405" s="200">
        <v>0.26100000000000001</v>
      </c>
      <c r="AZ405" s="200">
        <v>0.30499999999999999</v>
      </c>
      <c r="BA405" s="200">
        <v>0.60199999999999998</v>
      </c>
      <c r="BB405" s="200">
        <v>0.373</v>
      </c>
      <c r="BC405" s="84">
        <v>35</v>
      </c>
      <c r="BD405" s="84">
        <v>27</v>
      </c>
      <c r="BE405" s="84" t="s">
        <v>5123</v>
      </c>
      <c r="BF405" s="84">
        <v>606192</v>
      </c>
      <c r="BG405" s="84" t="s">
        <v>2905</v>
      </c>
      <c r="BH405" s="84" t="s">
        <v>5938</v>
      </c>
      <c r="BI405" s="84" t="s">
        <v>4217</v>
      </c>
      <c r="BJ405" s="84" t="s">
        <v>4145</v>
      </c>
      <c r="BK405" s="84" t="s">
        <v>2467</v>
      </c>
    </row>
    <row r="406" spans="1:63" s="84" customFormat="1" x14ac:dyDescent="0.3">
      <c r="A406" s="84" t="s">
        <v>85</v>
      </c>
      <c r="B406" s="84" t="s">
        <v>84</v>
      </c>
      <c r="C406" s="84" t="s">
        <v>1065</v>
      </c>
      <c r="D406" s="84">
        <v>2018</v>
      </c>
      <c r="E406" s="84">
        <v>37</v>
      </c>
      <c r="F406" s="195"/>
      <c r="G406" s="84" t="s">
        <v>1373</v>
      </c>
      <c r="H406" s="84" t="s">
        <v>249</v>
      </c>
      <c r="K406" s="84">
        <v>0.8</v>
      </c>
      <c r="L406" s="84">
        <v>0.33</v>
      </c>
      <c r="M406" s="84">
        <v>31</v>
      </c>
      <c r="N406" s="84" t="s">
        <v>1064</v>
      </c>
      <c r="O406" s="84">
        <v>91</v>
      </c>
      <c r="P406" s="84">
        <v>303</v>
      </c>
      <c r="Q406" s="84">
        <v>271</v>
      </c>
      <c r="R406" s="84">
        <v>43</v>
      </c>
      <c r="S406" s="84">
        <v>61</v>
      </c>
      <c r="T406" s="84">
        <v>10</v>
      </c>
      <c r="U406" s="84">
        <v>1</v>
      </c>
      <c r="V406" s="84">
        <v>7</v>
      </c>
      <c r="W406" s="84">
        <v>25</v>
      </c>
      <c r="X406" s="84">
        <v>20</v>
      </c>
      <c r="Y406" s="84">
        <v>5</v>
      </c>
      <c r="Z406" s="84">
        <v>28</v>
      </c>
      <c r="AA406" s="84">
        <v>64</v>
      </c>
      <c r="AB406" s="84">
        <v>1</v>
      </c>
      <c r="AC406" s="84">
        <v>2</v>
      </c>
      <c r="AD406" s="84">
        <v>1</v>
      </c>
      <c r="AE406" s="84">
        <v>1</v>
      </c>
      <c r="AF406" s="84">
        <v>7</v>
      </c>
      <c r="AG406" s="200">
        <v>0.22700000000000001</v>
      </c>
      <c r="AH406" s="200">
        <v>0.30099999999999999</v>
      </c>
      <c r="AI406" s="200">
        <v>0.34699999999999998</v>
      </c>
      <c r="AJ406" s="84">
        <v>0.28999999999999998</v>
      </c>
      <c r="AK406" s="84">
        <v>88</v>
      </c>
      <c r="AL406" s="84">
        <v>23</v>
      </c>
      <c r="AM406" s="84">
        <v>21</v>
      </c>
      <c r="AN406" s="198">
        <v>12</v>
      </c>
      <c r="AO406" s="198">
        <v>11</v>
      </c>
      <c r="AP406" s="84">
        <v>-12</v>
      </c>
      <c r="AQ406" s="84">
        <v>122</v>
      </c>
      <c r="AR406" s="84">
        <v>332</v>
      </c>
      <c r="AS406" s="84">
        <v>63</v>
      </c>
      <c r="AT406" s="84" t="s">
        <v>1075</v>
      </c>
      <c r="AU406" s="84">
        <v>0.01</v>
      </c>
      <c r="AV406" s="84">
        <v>-1</v>
      </c>
      <c r="AW406" s="84" t="s">
        <v>1065</v>
      </c>
      <c r="AX406" s="84">
        <v>366</v>
      </c>
      <c r="AY406" s="200">
        <v>0.23499999999999999</v>
      </c>
      <c r="AZ406" s="200">
        <v>0.29299999999999998</v>
      </c>
      <c r="BA406" s="200">
        <v>0.34799999999999998</v>
      </c>
      <c r="BB406" s="200">
        <v>0.28499999999999998</v>
      </c>
      <c r="BC406" s="84">
        <v>104</v>
      </c>
      <c r="BD406" s="84">
        <v>24</v>
      </c>
      <c r="BE406" s="84" t="s">
        <v>1451</v>
      </c>
      <c r="BF406" s="84">
        <v>434658</v>
      </c>
      <c r="BG406" s="84" t="s">
        <v>6605</v>
      </c>
      <c r="BH406" s="84" t="s">
        <v>1207</v>
      </c>
      <c r="BI406" s="84" t="s">
        <v>1199</v>
      </c>
      <c r="BJ406" s="84" t="s">
        <v>1412</v>
      </c>
      <c r="BK406" s="84" t="s">
        <v>2921</v>
      </c>
    </row>
    <row r="407" spans="1:63" s="84" customFormat="1" x14ac:dyDescent="0.3">
      <c r="A407" s="84" t="s">
        <v>54</v>
      </c>
      <c r="B407" s="84" t="s">
        <v>53</v>
      </c>
      <c r="C407" s="84" t="s">
        <v>1103</v>
      </c>
      <c r="D407" s="84">
        <v>2018</v>
      </c>
      <c r="E407" s="84">
        <v>30</v>
      </c>
      <c r="F407" s="195" t="s">
        <v>1386</v>
      </c>
      <c r="G407" s="84" t="s">
        <v>1373</v>
      </c>
      <c r="H407" s="84" t="s">
        <v>249</v>
      </c>
      <c r="K407" s="84">
        <v>0.74</v>
      </c>
      <c r="L407" s="84">
        <v>0.33</v>
      </c>
      <c r="M407" s="84">
        <v>31</v>
      </c>
      <c r="N407" s="84" t="s">
        <v>1064</v>
      </c>
      <c r="O407" s="84">
        <v>102</v>
      </c>
      <c r="P407" s="84">
        <v>286</v>
      </c>
      <c r="Q407" s="84">
        <v>257</v>
      </c>
      <c r="R407" s="84">
        <v>36</v>
      </c>
      <c r="S407" s="84">
        <v>63</v>
      </c>
      <c r="T407" s="84">
        <v>8</v>
      </c>
      <c r="U407" s="84">
        <v>1</v>
      </c>
      <c r="V407" s="84">
        <v>6</v>
      </c>
      <c r="W407" s="84">
        <v>24</v>
      </c>
      <c r="X407" s="84">
        <v>6</v>
      </c>
      <c r="Y407" s="84">
        <v>2</v>
      </c>
      <c r="Z407" s="84">
        <v>20</v>
      </c>
      <c r="AA407" s="84">
        <v>64</v>
      </c>
      <c r="AB407" s="84">
        <v>0</v>
      </c>
      <c r="AC407" s="84">
        <v>3</v>
      </c>
      <c r="AD407" s="84">
        <v>4</v>
      </c>
      <c r="AE407" s="84">
        <v>1</v>
      </c>
      <c r="AF407" s="84">
        <v>5</v>
      </c>
      <c r="AG407" s="200">
        <v>0.245</v>
      </c>
      <c r="AH407" s="200">
        <v>0.30199999999999999</v>
      </c>
      <c r="AI407" s="200">
        <v>0.35699999999999998</v>
      </c>
      <c r="AJ407" s="84">
        <v>0.29199999999999998</v>
      </c>
      <c r="AK407" s="84">
        <v>84</v>
      </c>
      <c r="AL407" s="84">
        <v>22</v>
      </c>
      <c r="AM407" s="84">
        <v>21</v>
      </c>
      <c r="AN407" s="198">
        <v>8</v>
      </c>
      <c r="AO407" s="198">
        <v>8</v>
      </c>
      <c r="AP407" s="84">
        <v>-11</v>
      </c>
      <c r="AQ407" s="84">
        <v>123</v>
      </c>
      <c r="AR407" s="84">
        <v>333</v>
      </c>
      <c r="AS407" s="84">
        <v>64</v>
      </c>
      <c r="AT407" s="84" t="s">
        <v>1075</v>
      </c>
      <c r="AU407" s="84">
        <v>-0.04</v>
      </c>
      <c r="AV407" s="84">
        <v>-18</v>
      </c>
      <c r="AW407" s="84" t="s">
        <v>1086</v>
      </c>
      <c r="AX407" s="84">
        <v>325</v>
      </c>
      <c r="AY407" s="200">
        <v>0.28199999999999997</v>
      </c>
      <c r="AZ407" s="200">
        <v>0.35599999999999998</v>
      </c>
      <c r="BA407" s="200">
        <v>0.40799999999999997</v>
      </c>
      <c r="BB407" s="200">
        <v>0.33600000000000002</v>
      </c>
      <c r="BC407" s="84">
        <v>109</v>
      </c>
      <c r="BD407" s="84">
        <v>40</v>
      </c>
      <c r="BE407" s="84" t="s">
        <v>1460</v>
      </c>
      <c r="BF407" s="84">
        <v>485567</v>
      </c>
      <c r="BG407" s="84" t="s">
        <v>836</v>
      </c>
      <c r="BH407" s="84" t="s">
        <v>1095</v>
      </c>
      <c r="BI407" s="84" t="s">
        <v>6606</v>
      </c>
      <c r="BJ407" s="84" t="s">
        <v>3177</v>
      </c>
      <c r="BK407" s="84" t="s">
        <v>4815</v>
      </c>
    </row>
    <row r="408" spans="1:63" s="84" customFormat="1" x14ac:dyDescent="0.3">
      <c r="A408" s="84" t="s">
        <v>111</v>
      </c>
      <c r="B408" s="84" t="s">
        <v>394</v>
      </c>
      <c r="C408" s="84" t="s">
        <v>1065</v>
      </c>
      <c r="D408" s="84">
        <v>2018</v>
      </c>
      <c r="E408" s="84">
        <v>23</v>
      </c>
      <c r="F408" s="195" t="s">
        <v>1383</v>
      </c>
      <c r="G408" s="84" t="s">
        <v>1373</v>
      </c>
      <c r="H408" s="84" t="s">
        <v>249</v>
      </c>
      <c r="K408" s="84">
        <v>0.59</v>
      </c>
      <c r="L408" s="84">
        <v>0.33</v>
      </c>
      <c r="M408" s="84">
        <v>31</v>
      </c>
      <c r="N408" s="84" t="s">
        <v>1064</v>
      </c>
      <c r="O408" s="84">
        <v>63</v>
      </c>
      <c r="P408" s="84">
        <v>226</v>
      </c>
      <c r="Q408" s="84">
        <v>207</v>
      </c>
      <c r="R408" s="84">
        <v>25</v>
      </c>
      <c r="S408" s="84">
        <v>47</v>
      </c>
      <c r="T408" s="84">
        <v>14</v>
      </c>
      <c r="U408" s="84">
        <v>5</v>
      </c>
      <c r="V408" s="84">
        <v>6</v>
      </c>
      <c r="W408" s="84">
        <v>25</v>
      </c>
      <c r="X408" s="84">
        <v>3</v>
      </c>
      <c r="Y408" s="84">
        <v>1</v>
      </c>
      <c r="Z408" s="84">
        <v>16</v>
      </c>
      <c r="AA408" s="84">
        <v>58</v>
      </c>
      <c r="AB408" s="84">
        <v>0</v>
      </c>
      <c r="AC408" s="84">
        <v>1</v>
      </c>
      <c r="AD408" s="84">
        <v>0</v>
      </c>
      <c r="AE408" s="84">
        <v>1</v>
      </c>
      <c r="AF408" s="84">
        <v>3</v>
      </c>
      <c r="AG408" s="200">
        <v>0.22500000000000001</v>
      </c>
      <c r="AH408" s="200">
        <v>0.28399999999999997</v>
      </c>
      <c r="AI408" s="200">
        <v>0.41799999999999998</v>
      </c>
      <c r="AJ408" s="84">
        <v>0.30199999999999999</v>
      </c>
      <c r="AK408" s="84">
        <v>68</v>
      </c>
      <c r="AL408" s="84">
        <v>22</v>
      </c>
      <c r="AM408" s="84">
        <v>20</v>
      </c>
      <c r="AN408" s="198">
        <v>5</v>
      </c>
      <c r="AO408" s="198">
        <v>5</v>
      </c>
      <c r="AP408" s="84">
        <v>-6</v>
      </c>
      <c r="AQ408" s="84">
        <v>125</v>
      </c>
      <c r="AR408" s="84">
        <v>340</v>
      </c>
      <c r="AS408" s="84">
        <v>65</v>
      </c>
      <c r="AT408" s="84" t="s">
        <v>1075</v>
      </c>
      <c r="AU408" s="84">
        <v>0</v>
      </c>
      <c r="AV408" s="84">
        <v>6</v>
      </c>
      <c r="AW408" s="84" t="s">
        <v>1076</v>
      </c>
      <c r="AX408" s="84">
        <v>142</v>
      </c>
      <c r="AY408" s="200">
        <v>0.23100000000000001</v>
      </c>
      <c r="AZ408" s="200">
        <v>0.26800000000000002</v>
      </c>
      <c r="BA408" s="200">
        <v>0.44800000000000001</v>
      </c>
      <c r="BB408" s="200">
        <v>0.30199999999999999</v>
      </c>
      <c r="BC408" s="84">
        <v>43</v>
      </c>
      <c r="BD408" s="84">
        <v>16</v>
      </c>
      <c r="BE408" s="84" t="s">
        <v>6607</v>
      </c>
      <c r="BF408" s="84">
        <v>640449</v>
      </c>
      <c r="BG408" s="84" t="s">
        <v>2884</v>
      </c>
      <c r="BH408" s="84" t="s">
        <v>6519</v>
      </c>
      <c r="BI408" s="84" t="s">
        <v>6374</v>
      </c>
      <c r="BJ408" s="84" t="s">
        <v>6376</v>
      </c>
      <c r="BK408" s="84" t="s">
        <v>6383</v>
      </c>
    </row>
    <row r="409" spans="1:63" s="84" customFormat="1" x14ac:dyDescent="0.3">
      <c r="A409" s="84" t="s">
        <v>6608</v>
      </c>
      <c r="B409" s="84" t="s">
        <v>6609</v>
      </c>
      <c r="C409" s="84" t="s">
        <v>1103</v>
      </c>
      <c r="D409" s="84">
        <v>2018</v>
      </c>
      <c r="E409" s="84">
        <v>26</v>
      </c>
      <c r="F409" s="195" t="s">
        <v>1377</v>
      </c>
      <c r="G409" s="84" t="s">
        <v>1373</v>
      </c>
      <c r="H409" s="84" t="s">
        <v>249</v>
      </c>
      <c r="K409" s="84">
        <v>0.62</v>
      </c>
      <c r="L409" s="84">
        <v>0.33</v>
      </c>
      <c r="M409" s="84">
        <v>31</v>
      </c>
      <c r="N409" s="84" t="s">
        <v>1064</v>
      </c>
      <c r="O409" s="84">
        <v>61</v>
      </c>
      <c r="P409" s="84">
        <v>223</v>
      </c>
      <c r="Q409" s="84">
        <v>200</v>
      </c>
      <c r="R409" s="84">
        <v>20</v>
      </c>
      <c r="S409" s="84">
        <v>50</v>
      </c>
      <c r="T409" s="84">
        <v>5</v>
      </c>
      <c r="U409" s="84">
        <v>0</v>
      </c>
      <c r="V409" s="84">
        <v>4</v>
      </c>
      <c r="W409" s="84">
        <v>19</v>
      </c>
      <c r="X409" s="84">
        <v>2</v>
      </c>
      <c r="Y409" s="84">
        <v>2</v>
      </c>
      <c r="Z409" s="84">
        <v>21</v>
      </c>
      <c r="AA409" s="84">
        <v>50</v>
      </c>
      <c r="AB409" s="84">
        <v>1</v>
      </c>
      <c r="AC409" s="84">
        <v>1</v>
      </c>
      <c r="AD409" s="84">
        <v>0</v>
      </c>
      <c r="AE409" s="84">
        <v>1</v>
      </c>
      <c r="AF409" s="84">
        <v>2</v>
      </c>
      <c r="AG409" s="200">
        <v>0.247</v>
      </c>
      <c r="AH409" s="200">
        <v>0.32100000000000001</v>
      </c>
      <c r="AI409" s="200">
        <v>0.34799999999999998</v>
      </c>
      <c r="AJ409" s="84">
        <v>0.30199999999999999</v>
      </c>
      <c r="AK409" s="84">
        <v>67</v>
      </c>
      <c r="AL409" s="84">
        <v>21</v>
      </c>
      <c r="AM409" s="84">
        <v>20</v>
      </c>
      <c r="AN409" s="198">
        <v>5</v>
      </c>
      <c r="AO409" s="198">
        <v>4</v>
      </c>
      <c r="AP409" s="84">
        <v>-6</v>
      </c>
      <c r="AQ409" s="84">
        <v>127</v>
      </c>
      <c r="AR409" s="84">
        <v>342</v>
      </c>
      <c r="AS409" s="84">
        <v>66</v>
      </c>
      <c r="AT409" s="84" t="s">
        <v>1075</v>
      </c>
      <c r="AU409" s="84">
        <v>-0.01</v>
      </c>
      <c r="AV409" s="84">
        <v>1</v>
      </c>
      <c r="AW409" s="84" t="s">
        <v>1065</v>
      </c>
      <c r="AX409" s="84">
        <v>162</v>
      </c>
      <c r="AY409" s="200">
        <v>0.26600000000000001</v>
      </c>
      <c r="AZ409" s="200">
        <v>0.34599999999999997</v>
      </c>
      <c r="BA409" s="200">
        <v>0.34300000000000003</v>
      </c>
      <c r="BB409" s="200">
        <v>0.315</v>
      </c>
      <c r="BC409" s="84">
        <v>51</v>
      </c>
      <c r="BD409" s="84">
        <v>20</v>
      </c>
      <c r="BE409" s="84" t="s">
        <v>6610</v>
      </c>
      <c r="BF409" s="84">
        <v>595144</v>
      </c>
      <c r="BG409" s="84" t="s">
        <v>2907</v>
      </c>
      <c r="BH409" s="84" t="s">
        <v>6479</v>
      </c>
      <c r="BI409" s="84" t="s">
        <v>6379</v>
      </c>
      <c r="BJ409" s="84" t="s">
        <v>4808</v>
      </c>
      <c r="BK409" s="84" t="s">
        <v>2808</v>
      </c>
    </row>
    <row r="410" spans="1:63" s="84" customFormat="1" x14ac:dyDescent="0.3">
      <c r="A410" s="84" t="s">
        <v>6611</v>
      </c>
      <c r="B410" s="84" t="s">
        <v>280</v>
      </c>
      <c r="C410" s="84" t="s">
        <v>1103</v>
      </c>
      <c r="D410" s="84">
        <v>2018</v>
      </c>
      <c r="E410" s="84">
        <v>24</v>
      </c>
      <c r="F410" s="195" t="s">
        <v>1554</v>
      </c>
      <c r="G410" s="84" t="s">
        <v>1373</v>
      </c>
      <c r="H410" s="84" t="s">
        <v>249</v>
      </c>
      <c r="K410" s="84">
        <v>0.62</v>
      </c>
      <c r="L410" s="84">
        <v>0.33</v>
      </c>
      <c r="M410" s="84">
        <v>31</v>
      </c>
      <c r="N410" s="84" t="s">
        <v>1064</v>
      </c>
      <c r="O410" s="84">
        <v>70</v>
      </c>
      <c r="P410" s="84">
        <v>219</v>
      </c>
      <c r="Q410" s="84">
        <v>192</v>
      </c>
      <c r="R410" s="84">
        <v>26</v>
      </c>
      <c r="S410" s="84">
        <v>42</v>
      </c>
      <c r="T410" s="84">
        <v>8</v>
      </c>
      <c r="U410" s="84">
        <v>1</v>
      </c>
      <c r="V410" s="84">
        <v>6</v>
      </c>
      <c r="W410" s="84">
        <v>22</v>
      </c>
      <c r="X410" s="84">
        <v>5</v>
      </c>
      <c r="Y410" s="84">
        <v>3</v>
      </c>
      <c r="Z410" s="84">
        <v>23</v>
      </c>
      <c r="AA410" s="84">
        <v>59</v>
      </c>
      <c r="AB410" s="84">
        <v>1</v>
      </c>
      <c r="AC410" s="84">
        <v>3</v>
      </c>
      <c r="AD410" s="84">
        <v>0</v>
      </c>
      <c r="AE410" s="84">
        <v>0</v>
      </c>
      <c r="AF410" s="84">
        <v>2</v>
      </c>
      <c r="AG410" s="200">
        <v>0.21299999999999999</v>
      </c>
      <c r="AH410" s="200">
        <v>0.308</v>
      </c>
      <c r="AI410" s="200">
        <v>0.36599999999999999</v>
      </c>
      <c r="AJ410" s="84">
        <v>0.30199999999999999</v>
      </c>
      <c r="AK410" s="84">
        <v>66</v>
      </c>
      <c r="AL410" s="84">
        <v>21</v>
      </c>
      <c r="AM410" s="84">
        <v>19</v>
      </c>
      <c r="AN410" s="198">
        <v>5</v>
      </c>
      <c r="AO410" s="198">
        <v>5</v>
      </c>
      <c r="AP410" s="84">
        <v>-6</v>
      </c>
      <c r="AQ410" s="84">
        <v>129</v>
      </c>
      <c r="AR410" s="84">
        <v>347</v>
      </c>
      <c r="AS410" s="84">
        <v>67</v>
      </c>
      <c r="AT410" s="84" t="s">
        <v>1075</v>
      </c>
      <c r="AU410" s="84">
        <v>0</v>
      </c>
      <c r="AV410" s="84">
        <v>4</v>
      </c>
      <c r="AW410" s="84" t="s">
        <v>1065</v>
      </c>
      <c r="AX410" s="84">
        <v>166</v>
      </c>
      <c r="AY410" s="200">
        <v>0.21199999999999999</v>
      </c>
      <c r="AZ410" s="200">
        <v>0.307</v>
      </c>
      <c r="BA410" s="200">
        <v>0.35599999999999998</v>
      </c>
      <c r="BB410" s="200">
        <v>0.29899999999999999</v>
      </c>
      <c r="BC410" s="84">
        <v>50</v>
      </c>
      <c r="BD410" s="84">
        <v>17</v>
      </c>
      <c r="BE410" s="84" t="s">
        <v>6612</v>
      </c>
      <c r="BF410" s="84">
        <v>605233</v>
      </c>
      <c r="BG410" s="84" t="s">
        <v>2905</v>
      </c>
      <c r="BH410" s="84" t="s">
        <v>4867</v>
      </c>
      <c r="BI410" s="84" t="s">
        <v>6413</v>
      </c>
      <c r="BJ410" s="84" t="s">
        <v>6418</v>
      </c>
      <c r="BK410" s="84" t="s">
        <v>2467</v>
      </c>
    </row>
    <row r="411" spans="1:63" s="84" customFormat="1" x14ac:dyDescent="0.3">
      <c r="A411" s="84" t="s">
        <v>2520</v>
      </c>
      <c r="B411" s="84" t="s">
        <v>424</v>
      </c>
      <c r="C411" s="84" t="s">
        <v>1065</v>
      </c>
      <c r="D411" s="84">
        <v>2018</v>
      </c>
      <c r="E411" s="84">
        <v>27</v>
      </c>
      <c r="F411" s="195" t="s">
        <v>1554</v>
      </c>
      <c r="G411" s="84" t="s">
        <v>1373</v>
      </c>
      <c r="H411" s="84" t="s">
        <v>249</v>
      </c>
      <c r="K411" s="84">
        <v>0.75</v>
      </c>
      <c r="L411" s="84">
        <v>0.33</v>
      </c>
      <c r="M411" s="84">
        <v>31</v>
      </c>
      <c r="N411" s="84" t="s">
        <v>1064</v>
      </c>
      <c r="O411" s="84">
        <v>101</v>
      </c>
      <c r="P411" s="84">
        <v>267</v>
      </c>
      <c r="Q411" s="84">
        <v>243</v>
      </c>
      <c r="R411" s="84">
        <v>36</v>
      </c>
      <c r="S411" s="84">
        <v>54</v>
      </c>
      <c r="T411" s="84">
        <v>13</v>
      </c>
      <c r="U411" s="84">
        <v>1</v>
      </c>
      <c r="V411" s="84">
        <v>9</v>
      </c>
      <c r="W411" s="84">
        <v>26</v>
      </c>
      <c r="X411" s="84">
        <v>9</v>
      </c>
      <c r="Y411" s="84">
        <v>4</v>
      </c>
      <c r="Z411" s="84">
        <v>17</v>
      </c>
      <c r="AA411" s="84">
        <v>72</v>
      </c>
      <c r="AB411" s="84">
        <v>1</v>
      </c>
      <c r="AC411" s="84">
        <v>4</v>
      </c>
      <c r="AD411" s="84">
        <v>3</v>
      </c>
      <c r="AE411" s="84">
        <v>1</v>
      </c>
      <c r="AF411" s="84">
        <v>4</v>
      </c>
      <c r="AG411" s="200">
        <v>0.218</v>
      </c>
      <c r="AH411" s="200">
        <v>0.27900000000000003</v>
      </c>
      <c r="AI411" s="200">
        <v>0.39200000000000002</v>
      </c>
      <c r="AJ411" s="84">
        <v>0.29099999999999998</v>
      </c>
      <c r="AK411" s="84">
        <v>78</v>
      </c>
      <c r="AL411" s="84">
        <v>21</v>
      </c>
      <c r="AM411" s="84">
        <v>19</v>
      </c>
      <c r="AN411" s="198">
        <v>8</v>
      </c>
      <c r="AO411" s="198">
        <v>8</v>
      </c>
      <c r="AP411" s="84">
        <v>-11</v>
      </c>
      <c r="AQ411" s="84">
        <v>130</v>
      </c>
      <c r="AR411" s="84">
        <v>350</v>
      </c>
      <c r="AS411" s="84">
        <v>68</v>
      </c>
      <c r="AT411" s="84" t="s">
        <v>1075</v>
      </c>
      <c r="AU411" s="84">
        <v>-0.05</v>
      </c>
      <c r="AV411" s="84">
        <v>-18</v>
      </c>
      <c r="AW411" s="84" t="s">
        <v>1086</v>
      </c>
      <c r="AX411" s="84">
        <v>259</v>
      </c>
      <c r="AY411" s="200">
        <v>0.24299999999999999</v>
      </c>
      <c r="AZ411" s="200">
        <v>0.31900000000000001</v>
      </c>
      <c r="BA411" s="200">
        <v>0.496</v>
      </c>
      <c r="BB411" s="200">
        <v>0.34599999999999997</v>
      </c>
      <c r="BC411" s="84">
        <v>90</v>
      </c>
      <c r="BD411" s="84">
        <v>39</v>
      </c>
      <c r="BE411" s="84" t="s">
        <v>2666</v>
      </c>
      <c r="BF411" s="84">
        <v>545350</v>
      </c>
      <c r="BG411" s="84" t="s">
        <v>6613</v>
      </c>
      <c r="BH411" s="84" t="s">
        <v>1244</v>
      </c>
      <c r="BI411" s="84" t="s">
        <v>4173</v>
      </c>
      <c r="BJ411" s="84" t="s">
        <v>6295</v>
      </c>
      <c r="BK411" s="84" t="s">
        <v>6968</v>
      </c>
    </row>
    <row r="412" spans="1:63" s="84" customFormat="1" x14ac:dyDescent="0.3">
      <c r="A412" s="84" t="s">
        <v>216</v>
      </c>
      <c r="B412" s="84" t="s">
        <v>6614</v>
      </c>
      <c r="C412" s="84" t="s">
        <v>1103</v>
      </c>
      <c r="D412" s="84">
        <v>2018</v>
      </c>
      <c r="E412" s="84">
        <v>25</v>
      </c>
      <c r="F412" s="195" t="s">
        <v>1386</v>
      </c>
      <c r="G412" s="84" t="s">
        <v>1373</v>
      </c>
      <c r="H412" s="84" t="s">
        <v>249</v>
      </c>
      <c r="K412" s="84">
        <v>0.22</v>
      </c>
      <c r="L412" s="84">
        <v>0.33</v>
      </c>
      <c r="M412" s="84">
        <v>31</v>
      </c>
      <c r="N412" s="84" t="s">
        <v>1064</v>
      </c>
      <c r="O412" s="84">
        <v>48</v>
      </c>
      <c r="P412" s="84">
        <v>174</v>
      </c>
      <c r="Q412" s="84">
        <v>158</v>
      </c>
      <c r="R412" s="84">
        <v>18</v>
      </c>
      <c r="S412" s="84">
        <v>42</v>
      </c>
      <c r="T412" s="84">
        <v>8</v>
      </c>
      <c r="U412" s="84">
        <v>1</v>
      </c>
      <c r="V412" s="84">
        <v>3</v>
      </c>
      <c r="W412" s="84">
        <v>16</v>
      </c>
      <c r="X412" s="84">
        <v>4</v>
      </c>
      <c r="Y412" s="84">
        <v>1</v>
      </c>
      <c r="Z412" s="84">
        <v>12</v>
      </c>
      <c r="AA412" s="84">
        <v>42</v>
      </c>
      <c r="AB412" s="84">
        <v>0</v>
      </c>
      <c r="AC412" s="84">
        <v>3</v>
      </c>
      <c r="AD412" s="84">
        <v>0</v>
      </c>
      <c r="AE412" s="84">
        <v>1</v>
      </c>
      <c r="AF412" s="84">
        <v>2</v>
      </c>
      <c r="AG412" s="200">
        <v>0.25700000000000001</v>
      </c>
      <c r="AH412" s="200">
        <v>0.32300000000000001</v>
      </c>
      <c r="AI412" s="200">
        <v>0.38200000000000001</v>
      </c>
      <c r="AJ412" s="84">
        <v>0.313</v>
      </c>
      <c r="AK412" s="84">
        <v>54</v>
      </c>
      <c r="AL412" s="84">
        <v>21</v>
      </c>
      <c r="AM412" s="84">
        <v>19</v>
      </c>
      <c r="AN412" s="198">
        <v>5</v>
      </c>
      <c r="AO412" s="198">
        <v>5</v>
      </c>
      <c r="AP412" s="84">
        <v>-3</v>
      </c>
      <c r="AQ412" s="84">
        <v>131</v>
      </c>
      <c r="AR412" s="84">
        <v>353</v>
      </c>
      <c r="AS412" s="84">
        <v>69</v>
      </c>
      <c r="AT412" s="84" t="s">
        <v>1075</v>
      </c>
      <c r="AU412" s="84">
        <v>-7.0000000000000007E-2</v>
      </c>
      <c r="AV412" s="84">
        <v>7</v>
      </c>
      <c r="AW412" s="84" t="s">
        <v>1065</v>
      </c>
      <c r="AX412" s="84">
        <v>29</v>
      </c>
      <c r="AY412" s="200">
        <v>0.37</v>
      </c>
      <c r="AZ412" s="200">
        <v>0.41399999999999998</v>
      </c>
      <c r="BA412" s="200">
        <v>0.44400000000000001</v>
      </c>
      <c r="BB412" s="200">
        <v>0.38400000000000001</v>
      </c>
      <c r="BC412" s="84">
        <v>11</v>
      </c>
      <c r="BD412" s="84">
        <v>14</v>
      </c>
      <c r="BE412" s="84" t="s">
        <v>6615</v>
      </c>
      <c r="BF412" s="84">
        <v>596105</v>
      </c>
      <c r="BG412" s="84" t="s">
        <v>2871</v>
      </c>
      <c r="BH412" s="84" t="s">
        <v>6616</v>
      </c>
      <c r="BI412" s="84" t="s">
        <v>4872</v>
      </c>
      <c r="BJ412" s="84" t="s">
        <v>5115</v>
      </c>
      <c r="BK412" s="84" t="s">
        <v>2467</v>
      </c>
    </row>
    <row r="413" spans="1:63" s="84" customFormat="1" x14ac:dyDescent="0.3">
      <c r="A413" s="84" t="s">
        <v>4612</v>
      </c>
      <c r="B413" s="84" t="s">
        <v>115</v>
      </c>
      <c r="C413" s="84" t="s">
        <v>1065</v>
      </c>
      <c r="D413" s="84">
        <v>2018</v>
      </c>
      <c r="E413" s="84">
        <v>26</v>
      </c>
      <c r="F413" s="195" t="s">
        <v>1377</v>
      </c>
      <c r="G413" s="84" t="s">
        <v>1373</v>
      </c>
      <c r="H413" s="84" t="s">
        <v>249</v>
      </c>
      <c r="K413" s="84">
        <v>0.74</v>
      </c>
      <c r="L413" s="84">
        <v>0.33</v>
      </c>
      <c r="M413" s="84">
        <v>31</v>
      </c>
      <c r="N413" s="84" t="s">
        <v>1064</v>
      </c>
      <c r="O413" s="84">
        <v>97</v>
      </c>
      <c r="P413" s="84">
        <v>293</v>
      </c>
      <c r="Q413" s="84">
        <v>271</v>
      </c>
      <c r="R413" s="84">
        <v>32</v>
      </c>
      <c r="S413" s="84">
        <v>66</v>
      </c>
      <c r="T413" s="84">
        <v>14</v>
      </c>
      <c r="U413" s="84">
        <v>0</v>
      </c>
      <c r="V413" s="84">
        <v>5</v>
      </c>
      <c r="W413" s="84">
        <v>22</v>
      </c>
      <c r="X413" s="84">
        <v>6</v>
      </c>
      <c r="Y413" s="84">
        <v>1</v>
      </c>
      <c r="Z413" s="84">
        <v>15</v>
      </c>
      <c r="AA413" s="84">
        <v>62</v>
      </c>
      <c r="AB413" s="84">
        <v>0</v>
      </c>
      <c r="AC413" s="84">
        <v>3</v>
      </c>
      <c r="AD413" s="84">
        <v>2</v>
      </c>
      <c r="AE413" s="84">
        <v>2</v>
      </c>
      <c r="AF413" s="84">
        <v>5</v>
      </c>
      <c r="AG413" s="200">
        <v>0.24199999999999999</v>
      </c>
      <c r="AH413" s="200">
        <v>0.28899999999999998</v>
      </c>
      <c r="AI413" s="200">
        <v>0.35599999999999998</v>
      </c>
      <c r="AJ413" s="84">
        <v>0.28499999999999998</v>
      </c>
      <c r="AK413" s="84">
        <v>84</v>
      </c>
      <c r="AL413" s="84">
        <v>21</v>
      </c>
      <c r="AM413" s="84">
        <v>19</v>
      </c>
      <c r="AN413" s="198">
        <v>7</v>
      </c>
      <c r="AO413" s="198">
        <v>6</v>
      </c>
      <c r="AP413" s="84">
        <v>-13</v>
      </c>
      <c r="AQ413" s="84">
        <v>133</v>
      </c>
      <c r="AR413" s="84">
        <v>358</v>
      </c>
      <c r="AS413" s="84">
        <v>70</v>
      </c>
      <c r="AT413" s="84" t="s">
        <v>1075</v>
      </c>
      <c r="AU413" s="84">
        <v>0.01</v>
      </c>
      <c r="AV413" s="84">
        <v>4</v>
      </c>
      <c r="AW413" s="84" t="s">
        <v>1065</v>
      </c>
      <c r="AX413" s="84">
        <v>277</v>
      </c>
      <c r="AY413" s="200">
        <v>0.24099999999999999</v>
      </c>
      <c r="AZ413" s="200">
        <v>0.27600000000000002</v>
      </c>
      <c r="BA413" s="200">
        <v>0.34499999999999997</v>
      </c>
      <c r="BB413" s="200">
        <v>0.27200000000000002</v>
      </c>
      <c r="BC413" s="84">
        <v>75</v>
      </c>
      <c r="BD413" s="84">
        <v>17</v>
      </c>
      <c r="BE413" s="84" t="s">
        <v>5121</v>
      </c>
      <c r="BF413" s="84">
        <v>572073</v>
      </c>
      <c r="BG413" s="84" t="s">
        <v>828</v>
      </c>
      <c r="BH413" s="84" t="s">
        <v>6617</v>
      </c>
      <c r="BI413" s="84" t="s">
        <v>3136</v>
      </c>
      <c r="BJ413" s="84" t="s">
        <v>6618</v>
      </c>
      <c r="BK413" s="84" t="s">
        <v>2808</v>
      </c>
    </row>
    <row r="414" spans="1:63" s="84" customFormat="1" x14ac:dyDescent="0.3">
      <c r="A414" s="84" t="s">
        <v>200</v>
      </c>
      <c r="B414" s="84" t="s">
        <v>107</v>
      </c>
      <c r="C414" s="84" t="s">
        <v>1103</v>
      </c>
      <c r="D414" s="84">
        <v>2018</v>
      </c>
      <c r="E414" s="84">
        <v>30</v>
      </c>
      <c r="F414" s="195"/>
      <c r="G414" s="84" t="s">
        <v>1373</v>
      </c>
      <c r="H414" s="84" t="s">
        <v>249</v>
      </c>
      <c r="K414" s="84">
        <v>0.8</v>
      </c>
      <c r="L414" s="84">
        <v>0.33</v>
      </c>
      <c r="M414" s="84">
        <v>31</v>
      </c>
      <c r="N414" s="84" t="s">
        <v>1064</v>
      </c>
      <c r="O414" s="84">
        <v>79</v>
      </c>
      <c r="P414" s="84">
        <v>299</v>
      </c>
      <c r="Q414" s="84">
        <v>281</v>
      </c>
      <c r="R414" s="84">
        <v>38</v>
      </c>
      <c r="S414" s="84">
        <v>74</v>
      </c>
      <c r="T414" s="84">
        <v>9</v>
      </c>
      <c r="U414" s="84">
        <v>3</v>
      </c>
      <c r="V414" s="84">
        <v>2</v>
      </c>
      <c r="W414" s="84">
        <v>23</v>
      </c>
      <c r="X414" s="84">
        <v>14</v>
      </c>
      <c r="Y414" s="84">
        <v>4</v>
      </c>
      <c r="Z414" s="84">
        <v>13</v>
      </c>
      <c r="AA414" s="84">
        <v>35</v>
      </c>
      <c r="AB414" s="84">
        <v>0</v>
      </c>
      <c r="AC414" s="84">
        <v>1</v>
      </c>
      <c r="AD414" s="84">
        <v>1</v>
      </c>
      <c r="AE414" s="84">
        <v>2</v>
      </c>
      <c r="AF414" s="84">
        <v>5</v>
      </c>
      <c r="AG414" s="200">
        <v>0.26400000000000001</v>
      </c>
      <c r="AH414" s="200">
        <v>0.29699999999999999</v>
      </c>
      <c r="AI414" s="200">
        <v>0.34100000000000003</v>
      </c>
      <c r="AJ414" s="84">
        <v>0.28399999999999997</v>
      </c>
      <c r="AK414" s="84">
        <v>85</v>
      </c>
      <c r="AL414" s="84">
        <v>21</v>
      </c>
      <c r="AM414" s="84">
        <v>19</v>
      </c>
      <c r="AN414" s="198">
        <v>11</v>
      </c>
      <c r="AO414" s="198">
        <v>10</v>
      </c>
      <c r="AP414" s="84">
        <v>-14</v>
      </c>
      <c r="AQ414" s="84">
        <v>134</v>
      </c>
      <c r="AR414" s="84">
        <v>360</v>
      </c>
      <c r="AS414" s="84">
        <v>71</v>
      </c>
      <c r="AT414" s="84" t="s">
        <v>1075</v>
      </c>
      <c r="AU414" s="84">
        <v>-0.01</v>
      </c>
      <c r="AV414" s="84">
        <v>-2</v>
      </c>
      <c r="AW414" s="84" t="s">
        <v>1065</v>
      </c>
      <c r="AX414" s="84">
        <v>308</v>
      </c>
      <c r="AY414" s="200">
        <v>0.27500000000000002</v>
      </c>
      <c r="AZ414" s="200">
        <v>0.308</v>
      </c>
      <c r="BA414" s="200">
        <v>0.34399999999999997</v>
      </c>
      <c r="BB414" s="200">
        <v>0.29099999999999998</v>
      </c>
      <c r="BC414" s="84">
        <v>90</v>
      </c>
      <c r="BD414" s="84">
        <v>23</v>
      </c>
      <c r="BE414" s="84" t="s">
        <v>1442</v>
      </c>
      <c r="BF414" s="84">
        <v>519184</v>
      </c>
      <c r="BG414" s="84" t="s">
        <v>835</v>
      </c>
      <c r="BH414" s="84" t="s">
        <v>3199</v>
      </c>
      <c r="BI414" s="84" t="s">
        <v>1108</v>
      </c>
      <c r="BJ414" s="84" t="s">
        <v>1199</v>
      </c>
      <c r="BK414" s="84" t="s">
        <v>2465</v>
      </c>
    </row>
    <row r="415" spans="1:63" s="84" customFormat="1" x14ac:dyDescent="0.3">
      <c r="A415" s="84" t="s">
        <v>949</v>
      </c>
      <c r="B415" s="84" t="s">
        <v>6619</v>
      </c>
      <c r="C415" s="84" t="s">
        <v>1065</v>
      </c>
      <c r="D415" s="84">
        <v>2018</v>
      </c>
      <c r="E415" s="84">
        <v>25</v>
      </c>
      <c r="F415" s="195" t="s">
        <v>1390</v>
      </c>
      <c r="G415" s="84" t="s">
        <v>1373</v>
      </c>
      <c r="H415" s="84" t="s">
        <v>249</v>
      </c>
      <c r="K415" s="84">
        <v>0.54</v>
      </c>
      <c r="L415" s="84">
        <v>0.33</v>
      </c>
      <c r="M415" s="84">
        <v>31</v>
      </c>
      <c r="N415" s="84" t="s">
        <v>1064</v>
      </c>
      <c r="O415" s="84">
        <v>64</v>
      </c>
      <c r="P415" s="84">
        <v>199</v>
      </c>
      <c r="Q415" s="84">
        <v>177</v>
      </c>
      <c r="R415" s="84">
        <v>24</v>
      </c>
      <c r="S415" s="84">
        <v>42</v>
      </c>
      <c r="T415" s="84">
        <v>9</v>
      </c>
      <c r="U415" s="84">
        <v>3</v>
      </c>
      <c r="V415" s="84">
        <v>4</v>
      </c>
      <c r="W415" s="84">
        <v>21</v>
      </c>
      <c r="X415" s="84">
        <v>2</v>
      </c>
      <c r="Y415" s="84">
        <v>1</v>
      </c>
      <c r="Z415" s="84">
        <v>18</v>
      </c>
      <c r="AA415" s="84">
        <v>47</v>
      </c>
      <c r="AB415" s="84">
        <v>0</v>
      </c>
      <c r="AC415" s="84">
        <v>1</v>
      </c>
      <c r="AD415" s="84">
        <v>1</v>
      </c>
      <c r="AE415" s="84">
        <v>2</v>
      </c>
      <c r="AF415" s="84">
        <v>3</v>
      </c>
      <c r="AG415" s="200">
        <v>0.23200000000000001</v>
      </c>
      <c r="AH415" s="200">
        <v>0.30299999999999999</v>
      </c>
      <c r="AI415" s="200">
        <v>0.39100000000000001</v>
      </c>
      <c r="AJ415" s="84">
        <v>0.30299999999999999</v>
      </c>
      <c r="AK415" s="84">
        <v>60</v>
      </c>
      <c r="AL415" s="84">
        <v>20</v>
      </c>
      <c r="AM415" s="84">
        <v>19</v>
      </c>
      <c r="AN415" s="198">
        <v>5</v>
      </c>
      <c r="AO415" s="198">
        <v>4</v>
      </c>
      <c r="AP415" s="84">
        <v>-5</v>
      </c>
      <c r="AQ415" s="84">
        <v>137</v>
      </c>
      <c r="AR415" s="84">
        <v>367</v>
      </c>
      <c r="AS415" s="84">
        <v>72</v>
      </c>
      <c r="AT415" s="84" t="s">
        <v>1075</v>
      </c>
      <c r="AU415" s="84">
        <v>0</v>
      </c>
      <c r="AV415" s="84">
        <v>6</v>
      </c>
      <c r="AW415" s="84" t="s">
        <v>1065</v>
      </c>
      <c r="AX415" s="84">
        <v>119</v>
      </c>
      <c r="AY415" s="200">
        <v>0.23799999999999999</v>
      </c>
      <c r="AZ415" s="200">
        <v>0.30499999999999999</v>
      </c>
      <c r="BA415" s="200">
        <v>0.4</v>
      </c>
      <c r="BB415" s="200">
        <v>0.30399999999999999</v>
      </c>
      <c r="BC415" s="84">
        <v>36</v>
      </c>
      <c r="BD415" s="84">
        <v>15</v>
      </c>
      <c r="BE415" s="84" t="s">
        <v>6620</v>
      </c>
      <c r="BF415" s="84">
        <v>591994</v>
      </c>
      <c r="BG415" s="84" t="s">
        <v>2884</v>
      </c>
      <c r="BH415" s="84" t="s">
        <v>6374</v>
      </c>
      <c r="BI415" s="84" t="s">
        <v>6426</v>
      </c>
      <c r="BJ415" s="84" t="s">
        <v>6407</v>
      </c>
      <c r="BK415" s="84" t="s">
        <v>2467</v>
      </c>
    </row>
    <row r="416" spans="1:63" s="84" customFormat="1" x14ac:dyDescent="0.3">
      <c r="A416" s="84" t="s">
        <v>941</v>
      </c>
      <c r="B416" s="84" t="s">
        <v>259</v>
      </c>
      <c r="C416" s="84" t="s">
        <v>1103</v>
      </c>
      <c r="D416" s="84">
        <v>2018</v>
      </c>
      <c r="E416" s="84">
        <v>23</v>
      </c>
      <c r="F416" s="195" t="s">
        <v>1375</v>
      </c>
      <c r="G416" s="84" t="s">
        <v>1373</v>
      </c>
      <c r="H416" s="84" t="s">
        <v>249</v>
      </c>
      <c r="K416" s="84">
        <v>0.27</v>
      </c>
      <c r="L416" s="84">
        <v>0.33</v>
      </c>
      <c r="M416" s="84">
        <v>31</v>
      </c>
      <c r="N416" s="84" t="s">
        <v>1064</v>
      </c>
      <c r="O416" s="84">
        <v>53</v>
      </c>
      <c r="P416" s="84">
        <v>184</v>
      </c>
      <c r="Q416" s="84">
        <v>166</v>
      </c>
      <c r="R416" s="84">
        <v>20</v>
      </c>
      <c r="S416" s="84">
        <v>41</v>
      </c>
      <c r="T416" s="84">
        <v>6</v>
      </c>
      <c r="U416" s="84">
        <v>1</v>
      </c>
      <c r="V416" s="84">
        <v>4</v>
      </c>
      <c r="W416" s="84">
        <v>20</v>
      </c>
      <c r="X416" s="84">
        <v>3</v>
      </c>
      <c r="Y416" s="84">
        <v>1</v>
      </c>
      <c r="Z416" s="84">
        <v>15</v>
      </c>
      <c r="AA416" s="84">
        <v>38</v>
      </c>
      <c r="AB416" s="84">
        <v>0</v>
      </c>
      <c r="AC416" s="84">
        <v>3</v>
      </c>
      <c r="AD416" s="84">
        <v>0</v>
      </c>
      <c r="AE416" s="84">
        <v>1</v>
      </c>
      <c r="AF416" s="84">
        <v>2</v>
      </c>
      <c r="AG416" s="200">
        <v>0.246</v>
      </c>
      <c r="AH416" s="200">
        <v>0.317</v>
      </c>
      <c r="AI416" s="200">
        <v>0.371</v>
      </c>
      <c r="AJ416" s="84">
        <v>0.307</v>
      </c>
      <c r="AK416" s="84">
        <v>57</v>
      </c>
      <c r="AL416" s="84">
        <v>20</v>
      </c>
      <c r="AM416" s="84">
        <v>19</v>
      </c>
      <c r="AN416" s="198">
        <v>5</v>
      </c>
      <c r="AO416" s="198">
        <v>5</v>
      </c>
      <c r="AP416" s="84">
        <v>-4</v>
      </c>
      <c r="AQ416" s="84">
        <v>138</v>
      </c>
      <c r="AR416" s="84">
        <v>368</v>
      </c>
      <c r="AS416" s="84">
        <v>73</v>
      </c>
      <c r="AT416" s="84" t="s">
        <v>1075</v>
      </c>
      <c r="AU416" s="84">
        <v>0</v>
      </c>
      <c r="AV416" s="84">
        <v>13</v>
      </c>
      <c r="AW416" s="84" t="s">
        <v>1065</v>
      </c>
      <c r="AX416" s="84">
        <v>37</v>
      </c>
      <c r="AY416" s="200">
        <v>0.26500000000000001</v>
      </c>
      <c r="AZ416" s="200">
        <v>0.32400000000000001</v>
      </c>
      <c r="BA416" s="200">
        <v>0.35299999999999998</v>
      </c>
      <c r="BB416" s="200">
        <v>0.30599999999999999</v>
      </c>
      <c r="BC416" s="84">
        <v>11</v>
      </c>
      <c r="BD416" s="84">
        <v>7</v>
      </c>
      <c r="BE416" s="84" t="s">
        <v>6544</v>
      </c>
      <c r="BF416" s="84">
        <v>641432</v>
      </c>
      <c r="BG416" s="84" t="s">
        <v>2871</v>
      </c>
      <c r="BH416" s="84" t="s">
        <v>6379</v>
      </c>
      <c r="BI416" s="84" t="s">
        <v>6382</v>
      </c>
      <c r="BJ416" s="84" t="s">
        <v>6479</v>
      </c>
      <c r="BK416" s="84" t="s">
        <v>2467</v>
      </c>
    </row>
    <row r="417" spans="1:63" s="84" customFormat="1" x14ac:dyDescent="0.3">
      <c r="A417" s="84" t="s">
        <v>3904</v>
      </c>
      <c r="B417" s="84" t="s">
        <v>4039</v>
      </c>
      <c r="C417" s="84" t="s">
        <v>1065</v>
      </c>
      <c r="D417" s="84">
        <v>2018</v>
      </c>
      <c r="E417" s="84">
        <v>32</v>
      </c>
      <c r="F417" s="195" t="s">
        <v>1388</v>
      </c>
      <c r="G417" s="84" t="s">
        <v>1373</v>
      </c>
      <c r="H417" s="84" t="s">
        <v>249</v>
      </c>
      <c r="K417" s="84">
        <v>0.72</v>
      </c>
      <c r="L417" s="84">
        <v>0.33</v>
      </c>
      <c r="M417" s="84">
        <v>31</v>
      </c>
      <c r="N417" s="84" t="s">
        <v>1064</v>
      </c>
      <c r="O417" s="84">
        <v>74</v>
      </c>
      <c r="P417" s="84">
        <v>270</v>
      </c>
      <c r="Q417" s="84">
        <v>254</v>
      </c>
      <c r="R417" s="84">
        <v>30</v>
      </c>
      <c r="S417" s="84">
        <v>64</v>
      </c>
      <c r="T417" s="84">
        <v>10</v>
      </c>
      <c r="U417" s="84">
        <v>2</v>
      </c>
      <c r="V417" s="84">
        <v>5</v>
      </c>
      <c r="W417" s="84">
        <v>26</v>
      </c>
      <c r="X417" s="84">
        <v>6</v>
      </c>
      <c r="Y417" s="84">
        <v>2</v>
      </c>
      <c r="Z417" s="84">
        <v>10</v>
      </c>
      <c r="AA417" s="84">
        <v>57</v>
      </c>
      <c r="AB417" s="84">
        <v>1</v>
      </c>
      <c r="AC417" s="84">
        <v>3</v>
      </c>
      <c r="AD417" s="84">
        <v>1</v>
      </c>
      <c r="AE417" s="84">
        <v>1</v>
      </c>
      <c r="AF417" s="84">
        <v>5</v>
      </c>
      <c r="AG417" s="200">
        <v>0.25</v>
      </c>
      <c r="AH417" s="200">
        <v>0.28599999999999998</v>
      </c>
      <c r="AI417" s="200">
        <v>0.36599999999999999</v>
      </c>
      <c r="AJ417" s="84">
        <v>0.28599999999999998</v>
      </c>
      <c r="AK417" s="84">
        <v>77</v>
      </c>
      <c r="AL417" s="84">
        <v>20</v>
      </c>
      <c r="AM417" s="84">
        <v>18</v>
      </c>
      <c r="AN417" s="198">
        <v>8</v>
      </c>
      <c r="AO417" s="198">
        <v>7</v>
      </c>
      <c r="AP417" s="84">
        <v>-12</v>
      </c>
      <c r="AQ417" s="84">
        <v>140</v>
      </c>
      <c r="AR417" s="84">
        <v>372</v>
      </c>
      <c r="AS417" s="84">
        <v>74</v>
      </c>
      <c r="AT417" s="84" t="s">
        <v>1075</v>
      </c>
      <c r="AU417" s="84">
        <v>0.05</v>
      </c>
      <c r="AV417" s="84">
        <v>15</v>
      </c>
      <c r="AW417" s="84" t="s">
        <v>1076</v>
      </c>
      <c r="AX417" s="84">
        <v>89</v>
      </c>
      <c r="AY417" s="200">
        <v>0.19800000000000001</v>
      </c>
      <c r="AZ417" s="200">
        <v>0.22500000000000001</v>
      </c>
      <c r="BA417" s="200">
        <v>0.30199999999999999</v>
      </c>
      <c r="BB417" s="200">
        <v>0.23200000000000001</v>
      </c>
      <c r="BC417" s="84">
        <v>21</v>
      </c>
      <c r="BD417" s="84">
        <v>5</v>
      </c>
      <c r="BE417" s="84" t="s">
        <v>4040</v>
      </c>
      <c r="BF417" s="84">
        <v>449181</v>
      </c>
      <c r="BG417" s="84" t="s">
        <v>2818</v>
      </c>
      <c r="BH417" s="84" t="s">
        <v>2654</v>
      </c>
      <c r="BI417" s="84" t="s">
        <v>1097</v>
      </c>
      <c r="BJ417" s="84" t="s">
        <v>1153</v>
      </c>
      <c r="BK417" s="84" t="s">
        <v>6969</v>
      </c>
    </row>
    <row r="418" spans="1:63" s="84" customFormat="1" x14ac:dyDescent="0.3">
      <c r="A418" s="84" t="s">
        <v>3010</v>
      </c>
      <c r="B418" s="84" t="s">
        <v>284</v>
      </c>
      <c r="C418" s="84" t="s">
        <v>1065</v>
      </c>
      <c r="D418" s="84">
        <v>2018</v>
      </c>
      <c r="E418" s="84">
        <v>26</v>
      </c>
      <c r="F418" s="195" t="s">
        <v>1388</v>
      </c>
      <c r="G418" s="84" t="s">
        <v>1373</v>
      </c>
      <c r="H418" s="84" t="s">
        <v>249</v>
      </c>
      <c r="K418" s="84">
        <v>0.7</v>
      </c>
      <c r="L418" s="84">
        <v>0.33</v>
      </c>
      <c r="M418" s="84">
        <v>31</v>
      </c>
      <c r="N418" s="84" t="s">
        <v>1064</v>
      </c>
      <c r="O418" s="84">
        <v>61</v>
      </c>
      <c r="P418" s="84">
        <v>203</v>
      </c>
      <c r="Q418" s="84">
        <v>180</v>
      </c>
      <c r="R418" s="84">
        <v>21</v>
      </c>
      <c r="S418" s="84">
        <v>40</v>
      </c>
      <c r="T418" s="84">
        <v>9</v>
      </c>
      <c r="U418" s="84">
        <v>1</v>
      </c>
      <c r="V418" s="84">
        <v>6</v>
      </c>
      <c r="W418" s="84">
        <v>20</v>
      </c>
      <c r="X418" s="84">
        <v>1</v>
      </c>
      <c r="Y418" s="84">
        <v>1</v>
      </c>
      <c r="Z418" s="84">
        <v>19</v>
      </c>
      <c r="AA418" s="84">
        <v>52</v>
      </c>
      <c r="AB418" s="84">
        <v>1</v>
      </c>
      <c r="AC418" s="84">
        <v>2</v>
      </c>
      <c r="AD418" s="84">
        <v>0</v>
      </c>
      <c r="AE418" s="84">
        <v>1</v>
      </c>
      <c r="AF418" s="84">
        <v>5</v>
      </c>
      <c r="AG418" s="200">
        <v>0.219</v>
      </c>
      <c r="AH418" s="200">
        <v>0.30099999999999999</v>
      </c>
      <c r="AI418" s="200">
        <v>0.373</v>
      </c>
      <c r="AJ418" s="84">
        <v>0.29899999999999999</v>
      </c>
      <c r="AK418" s="84">
        <v>61</v>
      </c>
      <c r="AL418" s="84">
        <v>19</v>
      </c>
      <c r="AM418" s="84">
        <v>18</v>
      </c>
      <c r="AN418" s="198">
        <v>4</v>
      </c>
      <c r="AO418" s="198">
        <v>4</v>
      </c>
      <c r="AP418" s="84">
        <v>-6</v>
      </c>
      <c r="AQ418" s="84">
        <v>141</v>
      </c>
      <c r="AR418" s="84">
        <v>377</v>
      </c>
      <c r="AS418" s="84">
        <v>75</v>
      </c>
      <c r="AT418" s="84" t="s">
        <v>1075</v>
      </c>
      <c r="AU418" s="84">
        <v>0.06</v>
      </c>
      <c r="AV418" s="84">
        <v>14</v>
      </c>
      <c r="AW418" s="84" t="s">
        <v>1076</v>
      </c>
      <c r="AX418" s="84">
        <v>110</v>
      </c>
      <c r="AY418" s="200">
        <v>0.14399999999999999</v>
      </c>
      <c r="AZ418" s="200">
        <v>0.245</v>
      </c>
      <c r="BA418" s="200">
        <v>0.25800000000000001</v>
      </c>
      <c r="BB418" s="200">
        <v>0.23400000000000001</v>
      </c>
      <c r="BC418" s="84">
        <v>26</v>
      </c>
      <c r="BD418" s="84">
        <v>5</v>
      </c>
      <c r="BE418" s="84" t="s">
        <v>3126</v>
      </c>
      <c r="BF418" s="84">
        <v>624585</v>
      </c>
      <c r="BG418" s="84" t="s">
        <v>802</v>
      </c>
      <c r="BH418" s="84" t="s">
        <v>6480</v>
      </c>
      <c r="BI418" s="84" t="s">
        <v>3204</v>
      </c>
      <c r="BJ418" s="84" t="s">
        <v>7252</v>
      </c>
      <c r="BK418" s="84" t="s">
        <v>4816</v>
      </c>
    </row>
    <row r="419" spans="1:63" s="84" customFormat="1" x14ac:dyDescent="0.3">
      <c r="A419" s="84" t="s">
        <v>191</v>
      </c>
      <c r="B419" s="84" t="s">
        <v>122</v>
      </c>
      <c r="C419" s="84" t="s">
        <v>1103</v>
      </c>
      <c r="D419" s="84">
        <v>2018</v>
      </c>
      <c r="E419" s="84">
        <v>32</v>
      </c>
      <c r="F419" s="195"/>
      <c r="G419" s="84" t="s">
        <v>1373</v>
      </c>
      <c r="H419" s="84" t="s">
        <v>249</v>
      </c>
      <c r="K419" s="84">
        <v>0.61</v>
      </c>
      <c r="L419" s="84">
        <v>0.33</v>
      </c>
      <c r="M419" s="84">
        <v>31</v>
      </c>
      <c r="N419" s="84" t="s">
        <v>1064</v>
      </c>
      <c r="O419" s="84">
        <v>66</v>
      </c>
      <c r="P419" s="84">
        <v>232</v>
      </c>
      <c r="Q419" s="84">
        <v>214</v>
      </c>
      <c r="R419" s="84">
        <v>26</v>
      </c>
      <c r="S419" s="84">
        <v>54</v>
      </c>
      <c r="T419" s="84">
        <v>7</v>
      </c>
      <c r="U419" s="84">
        <v>1</v>
      </c>
      <c r="V419" s="84">
        <v>4</v>
      </c>
      <c r="W419" s="84">
        <v>21</v>
      </c>
      <c r="X419" s="84">
        <v>4</v>
      </c>
      <c r="Y419" s="84">
        <v>1</v>
      </c>
      <c r="Z419" s="84">
        <v>15</v>
      </c>
      <c r="AA419" s="84">
        <v>47</v>
      </c>
      <c r="AB419" s="84">
        <v>1</v>
      </c>
      <c r="AC419" s="84">
        <v>1</v>
      </c>
      <c r="AD419" s="84">
        <v>1</v>
      </c>
      <c r="AE419" s="84">
        <v>1</v>
      </c>
      <c r="AF419" s="84">
        <v>4</v>
      </c>
      <c r="AG419" s="200">
        <v>0.252</v>
      </c>
      <c r="AH419" s="200">
        <v>0.30099999999999999</v>
      </c>
      <c r="AI419" s="200">
        <v>0.35299999999999998</v>
      </c>
      <c r="AJ419" s="84">
        <v>0.29099999999999998</v>
      </c>
      <c r="AK419" s="84">
        <v>68</v>
      </c>
      <c r="AL419" s="84">
        <v>19</v>
      </c>
      <c r="AM419" s="84">
        <v>18</v>
      </c>
      <c r="AN419" s="198">
        <v>6</v>
      </c>
      <c r="AO419" s="198">
        <v>5</v>
      </c>
      <c r="AP419" s="84">
        <v>-9</v>
      </c>
      <c r="AQ419" s="84">
        <v>143</v>
      </c>
      <c r="AR419" s="84">
        <v>379</v>
      </c>
      <c r="AS419" s="84">
        <v>76</v>
      </c>
      <c r="AT419" s="84" t="s">
        <v>1075</v>
      </c>
      <c r="AU419" s="84">
        <v>-0.05</v>
      </c>
      <c r="AV419" s="84">
        <v>-16</v>
      </c>
      <c r="AW419" s="84" t="s">
        <v>1086</v>
      </c>
      <c r="AX419" s="84">
        <v>263</v>
      </c>
      <c r="AY419" s="200">
        <v>0.314</v>
      </c>
      <c r="AZ419" s="200">
        <v>0.35399999999999998</v>
      </c>
      <c r="BA419" s="200">
        <v>0.41599999999999998</v>
      </c>
      <c r="BB419" s="200">
        <v>0.33700000000000002</v>
      </c>
      <c r="BC419" s="84">
        <v>89</v>
      </c>
      <c r="BD419" s="84">
        <v>36</v>
      </c>
      <c r="BE419" s="84" t="s">
        <v>1212</v>
      </c>
      <c r="BF419" s="84">
        <v>502100</v>
      </c>
      <c r="BG419" s="84" t="s">
        <v>827</v>
      </c>
      <c r="BH419" s="84" t="s">
        <v>3177</v>
      </c>
      <c r="BI419" s="84" t="s">
        <v>1159</v>
      </c>
      <c r="BJ419" s="84" t="s">
        <v>6359</v>
      </c>
      <c r="BK419" s="84" t="s">
        <v>3880</v>
      </c>
    </row>
    <row r="420" spans="1:63" s="84" customFormat="1" x14ac:dyDescent="0.3">
      <c r="A420" s="84" t="s">
        <v>196</v>
      </c>
      <c r="B420" s="84" t="s">
        <v>195</v>
      </c>
      <c r="C420" s="84" t="s">
        <v>1103</v>
      </c>
      <c r="D420" s="84">
        <v>2018</v>
      </c>
      <c r="E420" s="84">
        <v>31</v>
      </c>
      <c r="F420" s="195"/>
      <c r="G420" s="84" t="s">
        <v>1373</v>
      </c>
      <c r="H420" s="84" t="s">
        <v>249</v>
      </c>
      <c r="K420" s="84">
        <v>0.76</v>
      </c>
      <c r="L420" s="84">
        <v>0.33</v>
      </c>
      <c r="M420" s="84">
        <v>31</v>
      </c>
      <c r="N420" s="84" t="s">
        <v>1064</v>
      </c>
      <c r="O420" s="84">
        <v>51</v>
      </c>
      <c r="P420" s="84">
        <v>180</v>
      </c>
      <c r="Q420" s="84">
        <v>163</v>
      </c>
      <c r="R420" s="84">
        <v>20</v>
      </c>
      <c r="S420" s="84">
        <v>36</v>
      </c>
      <c r="T420" s="84">
        <v>6</v>
      </c>
      <c r="U420" s="84">
        <v>1</v>
      </c>
      <c r="V420" s="84">
        <v>8</v>
      </c>
      <c r="W420" s="84">
        <v>23</v>
      </c>
      <c r="X420" s="84">
        <v>2</v>
      </c>
      <c r="Y420" s="84">
        <v>1</v>
      </c>
      <c r="Z420" s="84">
        <v>14</v>
      </c>
      <c r="AA420" s="84">
        <v>50</v>
      </c>
      <c r="AB420" s="84">
        <v>1</v>
      </c>
      <c r="AC420" s="84">
        <v>1</v>
      </c>
      <c r="AD420" s="84">
        <v>0</v>
      </c>
      <c r="AE420" s="84">
        <v>1</v>
      </c>
      <c r="AF420" s="84">
        <v>2</v>
      </c>
      <c r="AG420" s="200">
        <v>0.216</v>
      </c>
      <c r="AH420" s="200">
        <v>0.28299999999999997</v>
      </c>
      <c r="AI420" s="200">
        <v>0.41</v>
      </c>
      <c r="AJ420" s="84">
        <v>0.3</v>
      </c>
      <c r="AK420" s="84">
        <v>54</v>
      </c>
      <c r="AL420" s="84">
        <v>18</v>
      </c>
      <c r="AM420" s="84">
        <v>17</v>
      </c>
      <c r="AN420" s="198">
        <v>5</v>
      </c>
      <c r="AO420" s="198">
        <v>4</v>
      </c>
      <c r="AP420" s="84">
        <v>-5</v>
      </c>
      <c r="AQ420" s="84">
        <v>149</v>
      </c>
      <c r="AR420" s="84">
        <v>401</v>
      </c>
      <c r="AS420" s="84">
        <v>77</v>
      </c>
      <c r="AT420" s="84" t="s">
        <v>1075</v>
      </c>
      <c r="AU420" s="84">
        <v>-7.0000000000000007E-2</v>
      </c>
      <c r="AV420" s="84">
        <v>-14</v>
      </c>
      <c r="AW420" s="84" t="s">
        <v>1065</v>
      </c>
      <c r="AX420" s="84">
        <v>129</v>
      </c>
      <c r="AY420" s="200">
        <v>0.28100000000000003</v>
      </c>
      <c r="AZ420" s="200">
        <v>0.318</v>
      </c>
      <c r="BA420" s="200">
        <v>0.57899999999999996</v>
      </c>
      <c r="BB420" s="200">
        <v>0.373</v>
      </c>
      <c r="BC420" s="84">
        <v>48</v>
      </c>
      <c r="BD420" s="84">
        <v>33</v>
      </c>
      <c r="BE420" s="84" t="s">
        <v>1430</v>
      </c>
      <c r="BF420" s="84">
        <v>458675</v>
      </c>
      <c r="BG420" s="84" t="s">
        <v>813</v>
      </c>
      <c r="BH420" s="84" t="s">
        <v>5087</v>
      </c>
      <c r="BI420" s="84" t="s">
        <v>1292</v>
      </c>
      <c r="BJ420" s="84" t="s">
        <v>1204</v>
      </c>
      <c r="BK420" s="84" t="s">
        <v>6915</v>
      </c>
    </row>
    <row r="421" spans="1:63" s="84" customFormat="1" x14ac:dyDescent="0.3">
      <c r="A421" s="84" t="s">
        <v>159</v>
      </c>
      <c r="B421" s="84" t="s">
        <v>964</v>
      </c>
      <c r="C421" s="84" t="s">
        <v>1103</v>
      </c>
      <c r="D421" s="84">
        <v>2018</v>
      </c>
      <c r="E421" s="84">
        <v>30</v>
      </c>
      <c r="F421" s="195" t="s">
        <v>1381</v>
      </c>
      <c r="G421" s="84" t="s">
        <v>1373</v>
      </c>
      <c r="H421" s="84" t="s">
        <v>249</v>
      </c>
      <c r="K421" s="84">
        <v>0.77</v>
      </c>
      <c r="L421" s="84">
        <v>0.26900000000000002</v>
      </c>
      <c r="M421" s="84">
        <v>7</v>
      </c>
      <c r="N421" s="84" t="s">
        <v>1064</v>
      </c>
      <c r="O421" s="84">
        <v>83</v>
      </c>
      <c r="P421" s="84">
        <v>277</v>
      </c>
      <c r="Q421" s="84">
        <v>254</v>
      </c>
      <c r="R421" s="84">
        <v>31</v>
      </c>
      <c r="S421" s="84">
        <v>57</v>
      </c>
      <c r="T421" s="84">
        <v>9</v>
      </c>
      <c r="U421" s="84">
        <v>1</v>
      </c>
      <c r="V421" s="84">
        <v>7</v>
      </c>
      <c r="W421" s="84">
        <v>24</v>
      </c>
      <c r="X421" s="84">
        <v>10</v>
      </c>
      <c r="Y421" s="84">
        <v>4</v>
      </c>
      <c r="Z421" s="84">
        <v>17</v>
      </c>
      <c r="AA421" s="84">
        <v>66</v>
      </c>
      <c r="AB421" s="84">
        <v>1</v>
      </c>
      <c r="AC421" s="84">
        <v>2</v>
      </c>
      <c r="AD421" s="84">
        <v>2</v>
      </c>
      <c r="AE421" s="84">
        <v>2</v>
      </c>
      <c r="AF421" s="84">
        <v>5</v>
      </c>
      <c r="AG421" s="200">
        <v>0.221</v>
      </c>
      <c r="AH421" s="200">
        <v>0.27400000000000002</v>
      </c>
      <c r="AI421" s="200">
        <v>0.35299999999999998</v>
      </c>
      <c r="AJ421" s="84">
        <v>0.27600000000000002</v>
      </c>
      <c r="AK421" s="84">
        <v>76</v>
      </c>
      <c r="AL421" s="84">
        <v>18</v>
      </c>
      <c r="AM421" s="84">
        <v>16</v>
      </c>
      <c r="AN421" s="198">
        <v>7</v>
      </c>
      <c r="AO421" s="198">
        <v>7</v>
      </c>
      <c r="AP421" s="84">
        <v>-15</v>
      </c>
      <c r="AQ421" s="84">
        <v>151</v>
      </c>
      <c r="AR421" s="84">
        <v>407</v>
      </c>
      <c r="AS421" s="84">
        <v>78</v>
      </c>
      <c r="AT421" s="84" t="s">
        <v>1075</v>
      </c>
      <c r="AU421" s="84">
        <v>0.04</v>
      </c>
      <c r="AV421" s="84">
        <v>12</v>
      </c>
      <c r="AW421" s="84" t="s">
        <v>1076</v>
      </c>
      <c r="AX421" s="84">
        <v>138</v>
      </c>
      <c r="AY421" s="200">
        <v>0.17199999999999999</v>
      </c>
      <c r="AZ421" s="200">
        <v>0.23200000000000001</v>
      </c>
      <c r="BA421" s="200">
        <v>0.28100000000000003</v>
      </c>
      <c r="BB421" s="200">
        <v>0.23100000000000001</v>
      </c>
      <c r="BC421" s="84">
        <v>32</v>
      </c>
      <c r="BD421" s="84">
        <v>6</v>
      </c>
      <c r="BE421" s="84" t="s">
        <v>1468</v>
      </c>
      <c r="BF421" s="84">
        <v>547982</v>
      </c>
      <c r="BG421" s="84" t="s">
        <v>819</v>
      </c>
      <c r="BH421" s="84" t="s">
        <v>1207</v>
      </c>
      <c r="BI421" s="84" t="s">
        <v>1220</v>
      </c>
      <c r="BJ421" s="84" t="s">
        <v>6389</v>
      </c>
      <c r="BK421" s="84" t="s">
        <v>6930</v>
      </c>
    </row>
    <row r="422" spans="1:63" s="84" customFormat="1" x14ac:dyDescent="0.3">
      <c r="A422" s="84" t="s">
        <v>3906</v>
      </c>
      <c r="B422" s="84" t="s">
        <v>155</v>
      </c>
      <c r="C422" s="84" t="s">
        <v>1065</v>
      </c>
      <c r="D422" s="84">
        <v>2018</v>
      </c>
      <c r="E422" s="84">
        <v>29</v>
      </c>
      <c r="F422" s="195" t="s">
        <v>1392</v>
      </c>
      <c r="G422" s="84" t="s">
        <v>1373</v>
      </c>
      <c r="H422" s="84" t="s">
        <v>249</v>
      </c>
      <c r="K422" s="84">
        <v>0.68</v>
      </c>
      <c r="L422" s="84">
        <v>0.26900000000000002</v>
      </c>
      <c r="M422" s="84">
        <v>7</v>
      </c>
      <c r="N422" s="84" t="s">
        <v>1064</v>
      </c>
      <c r="O422" s="84">
        <v>56</v>
      </c>
      <c r="P422" s="84">
        <v>188</v>
      </c>
      <c r="Q422" s="84">
        <v>173</v>
      </c>
      <c r="R422" s="84">
        <v>21</v>
      </c>
      <c r="S422" s="84">
        <v>39</v>
      </c>
      <c r="T422" s="84">
        <v>9</v>
      </c>
      <c r="U422" s="84">
        <v>1</v>
      </c>
      <c r="V422" s="84">
        <v>6</v>
      </c>
      <c r="W422" s="84">
        <v>21</v>
      </c>
      <c r="X422" s="84">
        <v>3</v>
      </c>
      <c r="Y422" s="84">
        <v>1</v>
      </c>
      <c r="Z422" s="84">
        <v>10</v>
      </c>
      <c r="AA422" s="84">
        <v>45</v>
      </c>
      <c r="AB422" s="84">
        <v>0</v>
      </c>
      <c r="AC422" s="84">
        <v>3</v>
      </c>
      <c r="AD422" s="84">
        <v>0</v>
      </c>
      <c r="AE422" s="84">
        <v>1</v>
      </c>
      <c r="AF422" s="84">
        <v>4</v>
      </c>
      <c r="AG422" s="200">
        <v>0.221</v>
      </c>
      <c r="AH422" s="200">
        <v>0.27700000000000002</v>
      </c>
      <c r="AI422" s="200">
        <v>0.39200000000000002</v>
      </c>
      <c r="AJ422" s="84">
        <v>0.28999999999999998</v>
      </c>
      <c r="AK422" s="84">
        <v>54</v>
      </c>
      <c r="AL422" s="84">
        <v>17</v>
      </c>
      <c r="AM422" s="84">
        <v>15</v>
      </c>
      <c r="AN422" s="198">
        <v>5</v>
      </c>
      <c r="AO422" s="198">
        <v>4</v>
      </c>
      <c r="AP422" s="84">
        <v>-8</v>
      </c>
      <c r="AQ422" s="84">
        <v>153</v>
      </c>
      <c r="AR422" s="84">
        <v>417</v>
      </c>
      <c r="AS422" s="84">
        <v>79</v>
      </c>
      <c r="AT422" s="84" t="s">
        <v>1075</v>
      </c>
      <c r="AU422" s="84">
        <v>0.01</v>
      </c>
      <c r="AV422" s="84">
        <v>2</v>
      </c>
      <c r="AW422" s="84" t="s">
        <v>1065</v>
      </c>
      <c r="AX422" s="84">
        <v>187</v>
      </c>
      <c r="AY422" s="200">
        <v>0.20799999999999999</v>
      </c>
      <c r="AZ422" s="200">
        <v>0.26200000000000001</v>
      </c>
      <c r="BA422" s="200">
        <v>0.38200000000000001</v>
      </c>
      <c r="BB422" s="200">
        <v>0.28000000000000003</v>
      </c>
      <c r="BC422" s="84">
        <v>52</v>
      </c>
      <c r="BD422" s="84">
        <v>14</v>
      </c>
      <c r="BE422" s="84" t="s">
        <v>3907</v>
      </c>
      <c r="BF422" s="84">
        <v>592192</v>
      </c>
      <c r="BG422" s="84" t="s">
        <v>811</v>
      </c>
      <c r="BH422" s="84" t="s">
        <v>2794</v>
      </c>
      <c r="BI422" s="84" t="s">
        <v>6673</v>
      </c>
      <c r="BJ422" s="84" t="s">
        <v>1213</v>
      </c>
      <c r="BK422" s="84" t="s">
        <v>2811</v>
      </c>
    </row>
    <row r="423" spans="1:63" s="84" customFormat="1" x14ac:dyDescent="0.3">
      <c r="A423" s="84" t="s">
        <v>10</v>
      </c>
      <c r="B423" s="84" t="s">
        <v>2722</v>
      </c>
      <c r="C423" s="84" t="s">
        <v>1061</v>
      </c>
      <c r="D423" s="84">
        <v>2018</v>
      </c>
      <c r="E423" s="84">
        <v>28</v>
      </c>
      <c r="F423" s="195" t="s">
        <v>1372</v>
      </c>
      <c r="G423" s="84" t="s">
        <v>1373</v>
      </c>
      <c r="H423" s="84" t="s">
        <v>249</v>
      </c>
      <c r="K423" s="84">
        <v>0.68</v>
      </c>
      <c r="L423" s="84">
        <v>0.26900000000000002</v>
      </c>
      <c r="M423" s="84">
        <v>7</v>
      </c>
      <c r="N423" s="84" t="s">
        <v>1064</v>
      </c>
      <c r="O423" s="84">
        <v>73</v>
      </c>
      <c r="P423" s="84">
        <v>211</v>
      </c>
      <c r="Q423" s="84">
        <v>194</v>
      </c>
      <c r="R423" s="84">
        <v>26</v>
      </c>
      <c r="S423" s="84">
        <v>45</v>
      </c>
      <c r="T423" s="84">
        <v>11</v>
      </c>
      <c r="U423" s="84">
        <v>2</v>
      </c>
      <c r="V423" s="84">
        <v>4</v>
      </c>
      <c r="W423" s="84">
        <v>19</v>
      </c>
      <c r="X423" s="84">
        <v>5</v>
      </c>
      <c r="Y423" s="84">
        <v>1</v>
      </c>
      <c r="Z423" s="84">
        <v>13</v>
      </c>
      <c r="AA423" s="84">
        <v>47</v>
      </c>
      <c r="AB423" s="84">
        <v>0</v>
      </c>
      <c r="AC423" s="84">
        <v>1</v>
      </c>
      <c r="AD423" s="84">
        <v>1</v>
      </c>
      <c r="AE423" s="84">
        <v>2</v>
      </c>
      <c r="AF423" s="84">
        <v>4</v>
      </c>
      <c r="AG423" s="200">
        <v>0.23100000000000001</v>
      </c>
      <c r="AH423" s="200">
        <v>0.28199999999999997</v>
      </c>
      <c r="AI423" s="200">
        <v>0.36699999999999999</v>
      </c>
      <c r="AJ423" s="84">
        <v>0.28399999999999997</v>
      </c>
      <c r="AK423" s="84">
        <v>60</v>
      </c>
      <c r="AL423" s="84">
        <v>16</v>
      </c>
      <c r="AM423" s="84">
        <v>15</v>
      </c>
      <c r="AN423" s="198">
        <v>5</v>
      </c>
      <c r="AO423" s="198">
        <v>5</v>
      </c>
      <c r="AP423" s="84">
        <v>-10</v>
      </c>
      <c r="AQ423" s="84">
        <v>154</v>
      </c>
      <c r="AR423" s="84">
        <v>418</v>
      </c>
      <c r="AS423" s="84">
        <v>80</v>
      </c>
      <c r="AT423" s="84" t="s">
        <v>1075</v>
      </c>
      <c r="AU423" s="84">
        <v>-0.02</v>
      </c>
      <c r="AV423" s="84">
        <v>-3</v>
      </c>
      <c r="AW423" s="84" t="s">
        <v>1065</v>
      </c>
      <c r="AX423" s="84">
        <v>195</v>
      </c>
      <c r="AY423" s="200">
        <v>0.23300000000000001</v>
      </c>
      <c r="AZ423" s="200">
        <v>0.314</v>
      </c>
      <c r="BA423" s="200">
        <v>0.36599999999999999</v>
      </c>
      <c r="BB423" s="200">
        <v>0.30299999999999999</v>
      </c>
      <c r="BC423" s="84">
        <v>59</v>
      </c>
      <c r="BD423" s="84">
        <v>20</v>
      </c>
      <c r="BE423" s="84" t="s">
        <v>2723</v>
      </c>
      <c r="BF423" s="84">
        <v>501659</v>
      </c>
      <c r="BG423" s="84" t="s">
        <v>3992</v>
      </c>
      <c r="BH423" s="84" t="s">
        <v>4802</v>
      </c>
      <c r="BI423" s="84" t="s">
        <v>4207</v>
      </c>
      <c r="BJ423" s="84" t="s">
        <v>4811</v>
      </c>
      <c r="BK423" s="84" t="s">
        <v>2891</v>
      </c>
    </row>
    <row r="424" spans="1:63" s="84" customFormat="1" x14ac:dyDescent="0.3">
      <c r="A424" s="84" t="s">
        <v>125</v>
      </c>
      <c r="B424" s="84" t="s">
        <v>161</v>
      </c>
      <c r="C424" s="84" t="s">
        <v>1061</v>
      </c>
      <c r="D424" s="84">
        <v>2018</v>
      </c>
      <c r="E424" s="84">
        <v>27</v>
      </c>
      <c r="F424" s="195"/>
      <c r="G424" s="84" t="s">
        <v>1373</v>
      </c>
      <c r="H424" s="84" t="s">
        <v>249</v>
      </c>
      <c r="K424" s="84">
        <v>0.57999999999999996</v>
      </c>
      <c r="L424" s="84">
        <v>0.26900000000000002</v>
      </c>
      <c r="M424" s="84">
        <v>7</v>
      </c>
      <c r="N424" s="84" t="s">
        <v>1064</v>
      </c>
      <c r="O424" s="84">
        <v>75</v>
      </c>
      <c r="P424" s="84">
        <v>181</v>
      </c>
      <c r="Q424" s="84">
        <v>164</v>
      </c>
      <c r="R424" s="84">
        <v>17</v>
      </c>
      <c r="S424" s="84">
        <v>36</v>
      </c>
      <c r="T424" s="84">
        <v>8</v>
      </c>
      <c r="U424" s="84">
        <v>1</v>
      </c>
      <c r="V424" s="84">
        <v>4</v>
      </c>
      <c r="W424" s="84">
        <v>18</v>
      </c>
      <c r="X424" s="84">
        <v>3</v>
      </c>
      <c r="Y424" s="84">
        <v>1</v>
      </c>
      <c r="Z424" s="84">
        <v>14</v>
      </c>
      <c r="AA424" s="84">
        <v>41</v>
      </c>
      <c r="AB424" s="84">
        <v>1</v>
      </c>
      <c r="AC424" s="84">
        <v>2</v>
      </c>
      <c r="AD424" s="84">
        <v>1</v>
      </c>
      <c r="AE424" s="84">
        <v>0</v>
      </c>
      <c r="AF424" s="84">
        <v>2</v>
      </c>
      <c r="AG424" s="200">
        <v>0.218</v>
      </c>
      <c r="AH424" s="200">
        <v>0.28499999999999998</v>
      </c>
      <c r="AI424" s="200">
        <v>0.36199999999999999</v>
      </c>
      <c r="AJ424" s="84">
        <v>0.28599999999999998</v>
      </c>
      <c r="AK424" s="84">
        <v>52</v>
      </c>
      <c r="AL424" s="84">
        <v>15</v>
      </c>
      <c r="AM424" s="84">
        <v>14</v>
      </c>
      <c r="AN424" s="198">
        <v>3</v>
      </c>
      <c r="AO424" s="198">
        <v>3</v>
      </c>
      <c r="AP424" s="84">
        <v>-8</v>
      </c>
      <c r="AQ424" s="84">
        <v>155</v>
      </c>
      <c r="AR424" s="84">
        <v>434</v>
      </c>
      <c r="AS424" s="84">
        <v>81</v>
      </c>
      <c r="AT424" s="84" t="s">
        <v>1075</v>
      </c>
      <c r="AU424" s="84">
        <v>0.03</v>
      </c>
      <c r="AV424" s="84">
        <v>8</v>
      </c>
      <c r="AW424" s="84" t="s">
        <v>1065</v>
      </c>
      <c r="AX424" s="84">
        <v>119</v>
      </c>
      <c r="AY424" s="200">
        <v>0.17899999999999999</v>
      </c>
      <c r="AZ424" s="200">
        <v>0.26900000000000002</v>
      </c>
      <c r="BA424" s="200">
        <v>0.28299999999999997</v>
      </c>
      <c r="BB424" s="200">
        <v>0.255</v>
      </c>
      <c r="BC424" s="84">
        <v>30</v>
      </c>
      <c r="BD424" s="84">
        <v>8</v>
      </c>
      <c r="BE424" s="84" t="s">
        <v>2745</v>
      </c>
      <c r="BF424" s="84">
        <v>545338</v>
      </c>
      <c r="BG424" s="84" t="s">
        <v>817</v>
      </c>
      <c r="BH424" s="84" t="s">
        <v>4207</v>
      </c>
      <c r="BI424" s="84" t="s">
        <v>4206</v>
      </c>
      <c r="BJ424" s="84" t="s">
        <v>4811</v>
      </c>
      <c r="BK424" s="84" t="s">
        <v>2882</v>
      </c>
    </row>
    <row r="425" spans="1:63" s="84" customFormat="1" x14ac:dyDescent="0.3">
      <c r="A425" s="84" t="s">
        <v>3013</v>
      </c>
      <c r="B425" s="84" t="s">
        <v>38</v>
      </c>
      <c r="C425" s="84" t="s">
        <v>1065</v>
      </c>
      <c r="D425" s="84">
        <v>2018</v>
      </c>
      <c r="E425" s="84">
        <v>28</v>
      </c>
      <c r="F425" s="195" t="s">
        <v>1375</v>
      </c>
      <c r="G425" s="84" t="s">
        <v>1373</v>
      </c>
      <c r="H425" s="84" t="s">
        <v>249</v>
      </c>
      <c r="I425" s="84" t="s">
        <v>250</v>
      </c>
      <c r="K425" s="84">
        <v>0.63</v>
      </c>
      <c r="L425" s="84">
        <v>0.26900000000000002</v>
      </c>
      <c r="M425" s="84">
        <v>7</v>
      </c>
      <c r="N425" s="84" t="s">
        <v>1064</v>
      </c>
      <c r="O425" s="84">
        <v>76</v>
      </c>
      <c r="P425" s="84">
        <v>197</v>
      </c>
      <c r="Q425" s="84">
        <v>181</v>
      </c>
      <c r="R425" s="84">
        <v>24</v>
      </c>
      <c r="S425" s="84">
        <v>40</v>
      </c>
      <c r="T425" s="84">
        <v>8</v>
      </c>
      <c r="U425" s="84">
        <v>1</v>
      </c>
      <c r="V425" s="84">
        <v>5</v>
      </c>
      <c r="W425" s="84">
        <v>17</v>
      </c>
      <c r="X425" s="84">
        <v>4</v>
      </c>
      <c r="Y425" s="84">
        <v>1</v>
      </c>
      <c r="Z425" s="84">
        <v>12</v>
      </c>
      <c r="AA425" s="84">
        <v>55</v>
      </c>
      <c r="AB425" s="84">
        <v>1</v>
      </c>
      <c r="AC425" s="84">
        <v>2</v>
      </c>
      <c r="AD425" s="84">
        <v>1</v>
      </c>
      <c r="AE425" s="84">
        <v>1</v>
      </c>
      <c r="AF425" s="84">
        <v>5</v>
      </c>
      <c r="AG425" s="200">
        <v>0.216</v>
      </c>
      <c r="AH425" s="200">
        <v>0.27500000000000002</v>
      </c>
      <c r="AI425" s="200">
        <v>0.36</v>
      </c>
      <c r="AJ425" s="84">
        <v>0.28000000000000003</v>
      </c>
      <c r="AK425" s="84">
        <v>55</v>
      </c>
      <c r="AL425" s="84">
        <v>15</v>
      </c>
      <c r="AM425" s="84">
        <v>14</v>
      </c>
      <c r="AN425" s="198">
        <v>4</v>
      </c>
      <c r="AO425" s="198">
        <v>4</v>
      </c>
      <c r="AP425" s="84">
        <v>-10</v>
      </c>
      <c r="AQ425" s="84">
        <v>158</v>
      </c>
      <c r="AR425" s="84">
        <v>439</v>
      </c>
      <c r="AS425" s="84">
        <v>82</v>
      </c>
      <c r="AT425" s="84" t="s">
        <v>1075</v>
      </c>
      <c r="AU425" s="84">
        <v>0</v>
      </c>
      <c r="AV425" s="84">
        <v>2</v>
      </c>
      <c r="AW425" s="84" t="s">
        <v>1065</v>
      </c>
      <c r="AX425" s="84">
        <v>144</v>
      </c>
      <c r="AY425" s="200">
        <v>0.217</v>
      </c>
      <c r="AZ425" s="200">
        <v>0.29399999999999998</v>
      </c>
      <c r="BA425" s="200">
        <v>0.33300000000000002</v>
      </c>
      <c r="BB425" s="200">
        <v>0.28100000000000003</v>
      </c>
      <c r="BC425" s="84">
        <v>40</v>
      </c>
      <c r="BD425" s="84">
        <v>12</v>
      </c>
      <c r="BE425" s="84" t="s">
        <v>3213</v>
      </c>
      <c r="BF425" s="84">
        <v>607387</v>
      </c>
      <c r="BG425" s="84" t="s">
        <v>2812</v>
      </c>
      <c r="BH425" s="84" t="s">
        <v>4160</v>
      </c>
      <c r="BI425" s="84" t="s">
        <v>2651</v>
      </c>
      <c r="BJ425" s="84" t="s">
        <v>1244</v>
      </c>
      <c r="BK425" s="84" t="s">
        <v>2891</v>
      </c>
    </row>
    <row r="426" spans="1:63" s="84" customFormat="1" x14ac:dyDescent="0.3">
      <c r="A426" s="84" t="s">
        <v>2076</v>
      </c>
      <c r="B426" s="84" t="s">
        <v>67</v>
      </c>
      <c r="C426" s="84" t="s">
        <v>1103</v>
      </c>
      <c r="D426" s="84">
        <v>2018</v>
      </c>
      <c r="E426" s="84">
        <v>28</v>
      </c>
      <c r="F426" s="195"/>
      <c r="G426" s="84" t="s">
        <v>1373</v>
      </c>
      <c r="H426" s="84" t="s">
        <v>249</v>
      </c>
      <c r="K426" s="84">
        <v>0.63</v>
      </c>
      <c r="L426" s="84">
        <v>0.26900000000000002</v>
      </c>
      <c r="M426" s="84">
        <v>7</v>
      </c>
      <c r="N426" s="84" t="s">
        <v>1064</v>
      </c>
      <c r="O426" s="84">
        <v>67</v>
      </c>
      <c r="P426" s="84">
        <v>193</v>
      </c>
      <c r="Q426" s="84">
        <v>178</v>
      </c>
      <c r="R426" s="84">
        <v>19</v>
      </c>
      <c r="S426" s="84">
        <v>39</v>
      </c>
      <c r="T426" s="84">
        <v>7</v>
      </c>
      <c r="U426" s="84">
        <v>2</v>
      </c>
      <c r="V426" s="84">
        <v>5</v>
      </c>
      <c r="W426" s="84">
        <v>19</v>
      </c>
      <c r="X426" s="84">
        <v>2</v>
      </c>
      <c r="Y426" s="84">
        <v>2</v>
      </c>
      <c r="Z426" s="84">
        <v>13</v>
      </c>
      <c r="AA426" s="84">
        <v>49</v>
      </c>
      <c r="AB426" s="84">
        <v>0</v>
      </c>
      <c r="AC426" s="84">
        <v>1</v>
      </c>
      <c r="AD426" s="84">
        <v>1</v>
      </c>
      <c r="AE426" s="84">
        <v>1</v>
      </c>
      <c r="AF426" s="84">
        <v>3</v>
      </c>
      <c r="AG426" s="200">
        <v>0.217</v>
      </c>
      <c r="AH426" s="200">
        <v>0.27500000000000002</v>
      </c>
      <c r="AI426" s="200">
        <v>0.36499999999999999</v>
      </c>
      <c r="AJ426" s="84">
        <v>0.28000000000000003</v>
      </c>
      <c r="AK426" s="84">
        <v>54</v>
      </c>
      <c r="AL426" s="84">
        <v>15</v>
      </c>
      <c r="AM426" s="84">
        <v>14</v>
      </c>
      <c r="AN426" s="198">
        <v>3</v>
      </c>
      <c r="AO426" s="198">
        <v>3</v>
      </c>
      <c r="AP426" s="84">
        <v>-10</v>
      </c>
      <c r="AQ426" s="84">
        <v>159</v>
      </c>
      <c r="AR426" s="84">
        <v>440</v>
      </c>
      <c r="AS426" s="84">
        <v>83</v>
      </c>
      <c r="AT426" s="84" t="s">
        <v>1075</v>
      </c>
      <c r="AU426" s="84">
        <v>0.01</v>
      </c>
      <c r="AV426" s="84">
        <v>2</v>
      </c>
      <c r="AW426" s="84" t="s">
        <v>1065</v>
      </c>
      <c r="AX426" s="84">
        <v>169</v>
      </c>
      <c r="AY426" s="200">
        <v>0.193</v>
      </c>
      <c r="AZ426" s="200">
        <v>0.27800000000000002</v>
      </c>
      <c r="BA426" s="200">
        <v>0.33300000000000002</v>
      </c>
      <c r="BB426" s="200">
        <v>0.27400000000000002</v>
      </c>
      <c r="BC426" s="84">
        <v>46</v>
      </c>
      <c r="BD426" s="84">
        <v>13</v>
      </c>
      <c r="BE426" s="84" t="s">
        <v>3220</v>
      </c>
      <c r="BF426" s="84">
        <v>607385</v>
      </c>
      <c r="BG426" s="84" t="s">
        <v>781</v>
      </c>
      <c r="BH426" s="84" t="s">
        <v>3212</v>
      </c>
      <c r="BI426" s="84" t="s">
        <v>6407</v>
      </c>
      <c r="BJ426" s="84" t="s">
        <v>6426</v>
      </c>
      <c r="BK426" s="84" t="s">
        <v>6929</v>
      </c>
    </row>
    <row r="427" spans="1:63" s="84" customFormat="1" x14ac:dyDescent="0.3">
      <c r="A427" s="84" t="s">
        <v>4587</v>
      </c>
      <c r="B427" s="84" t="s">
        <v>4588</v>
      </c>
      <c r="C427" s="84" t="s">
        <v>1065</v>
      </c>
      <c r="D427" s="84">
        <v>2018</v>
      </c>
      <c r="E427" s="84">
        <v>28</v>
      </c>
      <c r="F427" s="195" t="s">
        <v>1383</v>
      </c>
      <c r="G427" s="84" t="s">
        <v>1373</v>
      </c>
      <c r="H427" s="84" t="s">
        <v>249</v>
      </c>
      <c r="K427" s="84">
        <v>0.59</v>
      </c>
      <c r="L427" s="84">
        <v>0.26900000000000002</v>
      </c>
      <c r="M427" s="84">
        <v>7</v>
      </c>
      <c r="N427" s="84" t="s">
        <v>1064</v>
      </c>
      <c r="O427" s="84">
        <v>76</v>
      </c>
      <c r="P427" s="84">
        <v>182</v>
      </c>
      <c r="Q427" s="84">
        <v>162</v>
      </c>
      <c r="R427" s="84">
        <v>20</v>
      </c>
      <c r="S427" s="84">
        <v>32</v>
      </c>
      <c r="T427" s="84">
        <v>7</v>
      </c>
      <c r="U427" s="84">
        <v>1</v>
      </c>
      <c r="V427" s="84">
        <v>5</v>
      </c>
      <c r="W427" s="84">
        <v>15</v>
      </c>
      <c r="X427" s="84">
        <v>2</v>
      </c>
      <c r="Y427" s="84">
        <v>1</v>
      </c>
      <c r="Z427" s="84">
        <v>17</v>
      </c>
      <c r="AA427" s="84">
        <v>56</v>
      </c>
      <c r="AB427" s="84">
        <v>0</v>
      </c>
      <c r="AC427" s="84">
        <v>2</v>
      </c>
      <c r="AD427" s="84">
        <v>0</v>
      </c>
      <c r="AE427" s="84">
        <v>1</v>
      </c>
      <c r="AF427" s="84">
        <v>5</v>
      </c>
      <c r="AG427" s="200">
        <v>0.19500000000000001</v>
      </c>
      <c r="AH427" s="200">
        <v>0.28299999999999997</v>
      </c>
      <c r="AI427" s="200">
        <v>0.34499999999999997</v>
      </c>
      <c r="AJ427" s="84">
        <v>0.28100000000000003</v>
      </c>
      <c r="AK427" s="84">
        <v>51</v>
      </c>
      <c r="AL427" s="84">
        <v>14</v>
      </c>
      <c r="AM427" s="84">
        <v>13</v>
      </c>
      <c r="AN427" s="198">
        <v>2</v>
      </c>
      <c r="AO427" s="198">
        <v>2</v>
      </c>
      <c r="AP427" s="84">
        <v>-9</v>
      </c>
      <c r="AQ427" s="84">
        <v>161</v>
      </c>
      <c r="AR427" s="84">
        <v>445</v>
      </c>
      <c r="AS427" s="84">
        <v>84</v>
      </c>
      <c r="AT427" s="84" t="s">
        <v>1075</v>
      </c>
      <c r="AU427" s="84">
        <v>-0.03</v>
      </c>
      <c r="AV427" s="84">
        <v>-7</v>
      </c>
      <c r="AW427" s="84" t="s">
        <v>1065</v>
      </c>
      <c r="AX427" s="84">
        <v>195</v>
      </c>
      <c r="AY427" s="200">
        <v>0.21299999999999999</v>
      </c>
      <c r="AZ427" s="200">
        <v>0.33300000000000002</v>
      </c>
      <c r="BA427" s="200">
        <v>0.34100000000000003</v>
      </c>
      <c r="BB427" s="200">
        <v>0.31</v>
      </c>
      <c r="BC427" s="84">
        <v>60</v>
      </c>
      <c r="BD427" s="84">
        <v>22</v>
      </c>
      <c r="BE427" s="84" t="s">
        <v>4865</v>
      </c>
      <c r="BF427" s="84">
        <v>518466</v>
      </c>
      <c r="BG427" s="84" t="s">
        <v>813</v>
      </c>
      <c r="BH427" s="84" t="s">
        <v>2717</v>
      </c>
      <c r="BI427" s="84" t="s">
        <v>6400</v>
      </c>
      <c r="BJ427" s="84" t="s">
        <v>6401</v>
      </c>
      <c r="BK427" s="84" t="s">
        <v>2891</v>
      </c>
    </row>
    <row r="428" spans="1:63" s="84" customFormat="1" x14ac:dyDescent="0.3">
      <c r="A428" s="84" t="s">
        <v>4606</v>
      </c>
      <c r="B428" s="84" t="s">
        <v>4607</v>
      </c>
      <c r="C428" s="84" t="s">
        <v>1061</v>
      </c>
      <c r="D428" s="84">
        <v>2018</v>
      </c>
      <c r="E428" s="84">
        <v>25</v>
      </c>
      <c r="F428" s="195"/>
      <c r="G428" s="84" t="s">
        <v>1373</v>
      </c>
      <c r="H428" s="84" t="s">
        <v>249</v>
      </c>
      <c r="I428" s="84" t="s">
        <v>265</v>
      </c>
      <c r="K428" s="84">
        <v>0.59</v>
      </c>
      <c r="L428" s="84">
        <v>0.26900000000000002</v>
      </c>
      <c r="M428" s="84">
        <v>7</v>
      </c>
      <c r="N428" s="84" t="s">
        <v>1064</v>
      </c>
      <c r="O428" s="84">
        <v>114</v>
      </c>
      <c r="P428" s="84">
        <v>232</v>
      </c>
      <c r="Q428" s="84">
        <v>212</v>
      </c>
      <c r="R428" s="84">
        <v>31</v>
      </c>
      <c r="S428" s="84">
        <v>45</v>
      </c>
      <c r="T428" s="84">
        <v>10</v>
      </c>
      <c r="U428" s="84">
        <v>3</v>
      </c>
      <c r="V428" s="84">
        <v>4</v>
      </c>
      <c r="W428" s="84">
        <v>14</v>
      </c>
      <c r="X428" s="84">
        <v>9</v>
      </c>
      <c r="Y428" s="84">
        <v>3</v>
      </c>
      <c r="Z428" s="84">
        <v>16</v>
      </c>
      <c r="AA428" s="84">
        <v>53</v>
      </c>
      <c r="AB428" s="84">
        <v>1</v>
      </c>
      <c r="AC428" s="84">
        <v>1</v>
      </c>
      <c r="AD428" s="84">
        <v>1</v>
      </c>
      <c r="AE428" s="84">
        <v>2</v>
      </c>
      <c r="AF428" s="84">
        <v>5</v>
      </c>
      <c r="AG428" s="200">
        <v>0.21299999999999999</v>
      </c>
      <c r="AH428" s="200">
        <v>0.26900000000000002</v>
      </c>
      <c r="AI428" s="200">
        <v>0.34</v>
      </c>
      <c r="AJ428" s="84">
        <v>0.26900000000000002</v>
      </c>
      <c r="AK428" s="84">
        <v>62</v>
      </c>
      <c r="AL428" s="84">
        <v>14</v>
      </c>
      <c r="AM428" s="84">
        <v>13</v>
      </c>
      <c r="AN428" s="198">
        <v>5</v>
      </c>
      <c r="AO428" s="198">
        <v>5</v>
      </c>
      <c r="AP428" s="84">
        <v>-14</v>
      </c>
      <c r="AQ428" s="84">
        <v>162</v>
      </c>
      <c r="AR428" s="84">
        <v>446</v>
      </c>
      <c r="AS428" s="84">
        <v>85</v>
      </c>
      <c r="AT428" s="84" t="s">
        <v>1075</v>
      </c>
      <c r="AU428" s="84">
        <v>0</v>
      </c>
      <c r="AV428" s="84">
        <v>1</v>
      </c>
      <c r="AW428" s="84" t="s">
        <v>1065</v>
      </c>
      <c r="AX428" s="84">
        <v>234</v>
      </c>
      <c r="AY428" s="200">
        <v>0.221</v>
      </c>
      <c r="AZ428" s="200">
        <v>0.26200000000000001</v>
      </c>
      <c r="BA428" s="200">
        <v>0.34599999999999997</v>
      </c>
      <c r="BB428" s="200">
        <v>0.26400000000000001</v>
      </c>
      <c r="BC428" s="84">
        <v>62</v>
      </c>
      <c r="BD428" s="84">
        <v>14</v>
      </c>
      <c r="BE428" s="84" t="s">
        <v>5079</v>
      </c>
      <c r="BF428" s="84">
        <v>593700</v>
      </c>
      <c r="BG428" s="84" t="s">
        <v>6312</v>
      </c>
      <c r="BH428" s="84" t="s">
        <v>4802</v>
      </c>
      <c r="BI428" s="84" t="s">
        <v>4206</v>
      </c>
      <c r="BJ428" s="84" t="s">
        <v>3108</v>
      </c>
      <c r="BK428" s="84" t="s">
        <v>2467</v>
      </c>
    </row>
    <row r="429" spans="1:63" s="84" customFormat="1" x14ac:dyDescent="0.3">
      <c r="A429" s="84" t="s">
        <v>33</v>
      </c>
      <c r="B429" s="84" t="s">
        <v>32</v>
      </c>
      <c r="C429" s="84" t="s">
        <v>1065</v>
      </c>
      <c r="D429" s="84">
        <v>2018</v>
      </c>
      <c r="E429" s="84">
        <v>31</v>
      </c>
      <c r="F429" s="195"/>
      <c r="G429" s="84" t="s">
        <v>1373</v>
      </c>
      <c r="H429" s="84" t="s">
        <v>249</v>
      </c>
      <c r="K429" s="84">
        <v>0.73</v>
      </c>
      <c r="L429" s="84">
        <v>0.26900000000000002</v>
      </c>
      <c r="M429" s="84">
        <v>7</v>
      </c>
      <c r="N429" s="84" t="s">
        <v>1064</v>
      </c>
      <c r="O429" s="84">
        <v>87</v>
      </c>
      <c r="P429" s="84">
        <v>207</v>
      </c>
      <c r="Q429" s="84">
        <v>189</v>
      </c>
      <c r="R429" s="84">
        <v>24</v>
      </c>
      <c r="S429" s="84">
        <v>42</v>
      </c>
      <c r="T429" s="84">
        <v>9</v>
      </c>
      <c r="U429" s="84">
        <v>2</v>
      </c>
      <c r="V429" s="84">
        <v>4</v>
      </c>
      <c r="W429" s="84">
        <v>15</v>
      </c>
      <c r="X429" s="84">
        <v>4</v>
      </c>
      <c r="Y429" s="84">
        <v>3</v>
      </c>
      <c r="Z429" s="84">
        <v>12</v>
      </c>
      <c r="AA429" s="84">
        <v>50</v>
      </c>
      <c r="AB429" s="84">
        <v>1</v>
      </c>
      <c r="AC429" s="84">
        <v>2</v>
      </c>
      <c r="AD429" s="84">
        <v>2</v>
      </c>
      <c r="AE429" s="84">
        <v>1</v>
      </c>
      <c r="AF429" s="84">
        <v>3</v>
      </c>
      <c r="AG429" s="200">
        <v>0.219</v>
      </c>
      <c r="AH429" s="200">
        <v>0.27100000000000002</v>
      </c>
      <c r="AI429" s="200">
        <v>0.35599999999999998</v>
      </c>
      <c r="AJ429" s="84">
        <v>0.27400000000000002</v>
      </c>
      <c r="AK429" s="84">
        <v>57</v>
      </c>
      <c r="AL429" s="84">
        <v>14</v>
      </c>
      <c r="AM429" s="84">
        <v>13</v>
      </c>
      <c r="AN429" s="198">
        <v>4</v>
      </c>
      <c r="AO429" s="198">
        <v>3</v>
      </c>
      <c r="AP429" s="84">
        <v>-12</v>
      </c>
      <c r="AQ429" s="84">
        <v>163</v>
      </c>
      <c r="AR429" s="84">
        <v>447</v>
      </c>
      <c r="AS429" s="84">
        <v>86</v>
      </c>
      <c r="AT429" s="84" t="s">
        <v>1075</v>
      </c>
      <c r="AU429" s="84">
        <v>-0.01</v>
      </c>
      <c r="AV429" s="84">
        <v>-2</v>
      </c>
      <c r="AW429" s="84" t="s">
        <v>1065</v>
      </c>
      <c r="AX429" s="84">
        <v>203</v>
      </c>
      <c r="AY429" s="200">
        <v>0.223</v>
      </c>
      <c r="AZ429" s="200">
        <v>0.27200000000000002</v>
      </c>
      <c r="BA429" s="200">
        <v>0.38300000000000001</v>
      </c>
      <c r="BB429" s="200">
        <v>0.28299999999999997</v>
      </c>
      <c r="BC429" s="84">
        <v>57</v>
      </c>
      <c r="BD429" s="84">
        <v>16</v>
      </c>
      <c r="BE429" s="84" t="s">
        <v>1448</v>
      </c>
      <c r="BF429" s="84">
        <v>488721</v>
      </c>
      <c r="BG429" s="84" t="s">
        <v>836</v>
      </c>
      <c r="BH429" s="84" t="s">
        <v>6970</v>
      </c>
      <c r="BI429" s="84" t="s">
        <v>6520</v>
      </c>
      <c r="BJ429" s="84" t="s">
        <v>4883</v>
      </c>
      <c r="BK429" s="84" t="s">
        <v>2801</v>
      </c>
    </row>
    <row r="430" spans="1:63" s="84" customFormat="1" x14ac:dyDescent="0.3">
      <c r="A430" s="84" t="s">
        <v>6621</v>
      </c>
      <c r="B430" s="84" t="s">
        <v>344</v>
      </c>
      <c r="C430" s="84" t="s">
        <v>1103</v>
      </c>
      <c r="D430" s="84">
        <v>2018</v>
      </c>
      <c r="E430" s="84">
        <v>25</v>
      </c>
      <c r="F430" s="195" t="s">
        <v>1400</v>
      </c>
      <c r="G430" s="84" t="s">
        <v>1373</v>
      </c>
      <c r="H430" s="84" t="s">
        <v>249</v>
      </c>
      <c r="K430" s="84">
        <v>0.52</v>
      </c>
      <c r="L430" s="84">
        <v>0.26900000000000002</v>
      </c>
      <c r="M430" s="84">
        <v>7</v>
      </c>
      <c r="N430" s="84" t="s">
        <v>1064</v>
      </c>
      <c r="O430" s="84">
        <v>72</v>
      </c>
      <c r="P430" s="84">
        <v>176</v>
      </c>
      <c r="Q430" s="84">
        <v>155</v>
      </c>
      <c r="R430" s="84">
        <v>21</v>
      </c>
      <c r="S430" s="84">
        <v>35</v>
      </c>
      <c r="T430" s="84">
        <v>5</v>
      </c>
      <c r="U430" s="84">
        <v>1</v>
      </c>
      <c r="V430" s="84">
        <v>2</v>
      </c>
      <c r="W430" s="84">
        <v>19</v>
      </c>
      <c r="X430" s="84">
        <v>4</v>
      </c>
      <c r="Y430" s="84">
        <v>2</v>
      </c>
      <c r="Z430" s="84">
        <v>18</v>
      </c>
      <c r="AA430" s="84">
        <v>30</v>
      </c>
      <c r="AB430" s="84">
        <v>0</v>
      </c>
      <c r="AC430" s="84">
        <v>1</v>
      </c>
      <c r="AD430" s="84">
        <v>1</v>
      </c>
      <c r="AE430" s="84">
        <v>1</v>
      </c>
      <c r="AF430" s="84">
        <v>7</v>
      </c>
      <c r="AG430" s="200">
        <v>0.22500000000000001</v>
      </c>
      <c r="AH430" s="200">
        <v>0.30399999999999999</v>
      </c>
      <c r="AI430" s="200">
        <v>0.313</v>
      </c>
      <c r="AJ430" s="84">
        <v>0.28100000000000003</v>
      </c>
      <c r="AK430" s="84">
        <v>50</v>
      </c>
      <c r="AL430" s="84">
        <v>14</v>
      </c>
      <c r="AM430" s="84">
        <v>13</v>
      </c>
      <c r="AN430" s="198">
        <v>4</v>
      </c>
      <c r="AO430" s="198">
        <v>3</v>
      </c>
      <c r="AP430" s="84">
        <v>-9</v>
      </c>
      <c r="AQ430" s="84">
        <v>165</v>
      </c>
      <c r="AR430" s="84">
        <v>450</v>
      </c>
      <c r="AS430" s="84">
        <v>87</v>
      </c>
      <c r="AT430" s="84" t="s">
        <v>1061</v>
      </c>
      <c r="AU430" s="84">
        <v>0</v>
      </c>
      <c r="AV430" s="84">
        <v>4</v>
      </c>
      <c r="AW430" s="84" t="s">
        <v>1065</v>
      </c>
      <c r="AX430" s="84">
        <v>107</v>
      </c>
      <c r="AY430" s="200">
        <v>0.23699999999999999</v>
      </c>
      <c r="AZ430" s="200">
        <v>0.32100000000000001</v>
      </c>
      <c r="BA430" s="200">
        <v>0.28999999999999998</v>
      </c>
      <c r="BB430" s="200">
        <v>0.28199999999999997</v>
      </c>
      <c r="BC430" s="84">
        <v>30</v>
      </c>
      <c r="BD430" s="84">
        <v>10</v>
      </c>
      <c r="BE430" s="84" t="s">
        <v>6622</v>
      </c>
      <c r="BF430" s="84">
        <v>643335</v>
      </c>
      <c r="BG430" s="84" t="s">
        <v>2871</v>
      </c>
      <c r="BH430" s="84" t="s">
        <v>6623</v>
      </c>
      <c r="BI430" s="84" t="s">
        <v>6463</v>
      </c>
      <c r="BJ430" s="84" t="s">
        <v>6379</v>
      </c>
      <c r="BK430" s="84" t="s">
        <v>2469</v>
      </c>
    </row>
    <row r="431" spans="1:63" s="84" customFormat="1" x14ac:dyDescent="0.3">
      <c r="A431" s="84" t="s">
        <v>2274</v>
      </c>
      <c r="B431" s="84" t="s">
        <v>521</v>
      </c>
      <c r="C431" s="84" t="s">
        <v>1061</v>
      </c>
      <c r="D431" s="84">
        <v>2018</v>
      </c>
      <c r="E431" s="84">
        <v>28</v>
      </c>
      <c r="F431" s="195" t="s">
        <v>1388</v>
      </c>
      <c r="G431" s="84" t="s">
        <v>1373</v>
      </c>
      <c r="H431" s="84" t="s">
        <v>249</v>
      </c>
      <c r="K431" s="84">
        <v>0.72</v>
      </c>
      <c r="L431" s="84">
        <v>0.26900000000000002</v>
      </c>
      <c r="M431" s="84">
        <v>7</v>
      </c>
      <c r="N431" s="84" t="s">
        <v>1064</v>
      </c>
      <c r="O431" s="84">
        <v>37</v>
      </c>
      <c r="P431" s="84">
        <v>156</v>
      </c>
      <c r="Q431" s="84">
        <v>147</v>
      </c>
      <c r="R431" s="84">
        <v>19</v>
      </c>
      <c r="S431" s="84">
        <v>38</v>
      </c>
      <c r="T431" s="84">
        <v>5</v>
      </c>
      <c r="U431" s="84">
        <v>2</v>
      </c>
      <c r="V431" s="84">
        <v>2</v>
      </c>
      <c r="W431" s="84">
        <v>11</v>
      </c>
      <c r="X431" s="84">
        <v>6</v>
      </c>
      <c r="Y431" s="84">
        <v>2</v>
      </c>
      <c r="Z431" s="84">
        <v>6</v>
      </c>
      <c r="AA431" s="84">
        <v>24</v>
      </c>
      <c r="AB431" s="84">
        <v>1</v>
      </c>
      <c r="AC431" s="84">
        <v>2</v>
      </c>
      <c r="AD431" s="84">
        <v>1</v>
      </c>
      <c r="AE431" s="84">
        <v>1</v>
      </c>
      <c r="AF431" s="84">
        <v>2</v>
      </c>
      <c r="AG431" s="200">
        <v>0.26</v>
      </c>
      <c r="AH431" s="200">
        <v>0.29599999999999999</v>
      </c>
      <c r="AI431" s="200">
        <v>0.35</v>
      </c>
      <c r="AJ431" s="84">
        <v>0.28599999999999998</v>
      </c>
      <c r="AK431" s="84">
        <v>45</v>
      </c>
      <c r="AL431" s="84">
        <v>14</v>
      </c>
      <c r="AM431" s="84">
        <v>13</v>
      </c>
      <c r="AN431" s="198">
        <v>5</v>
      </c>
      <c r="AO431" s="198">
        <v>5</v>
      </c>
      <c r="AP431" s="84">
        <v>-7</v>
      </c>
      <c r="AQ431" s="84">
        <v>166</v>
      </c>
      <c r="AR431" s="84">
        <v>451</v>
      </c>
      <c r="AS431" s="84">
        <v>88</v>
      </c>
      <c r="AT431" s="84" t="s">
        <v>1061</v>
      </c>
      <c r="AU431" s="84">
        <v>0.14000000000000001</v>
      </c>
      <c r="AV431" s="84">
        <v>14</v>
      </c>
      <c r="AW431" s="84" t="s">
        <v>1065</v>
      </c>
      <c r="AX431" s="84">
        <v>6</v>
      </c>
      <c r="AY431" s="200">
        <v>0.16700000000000001</v>
      </c>
      <c r="AZ431" s="200">
        <v>0.16700000000000001</v>
      </c>
      <c r="BA431" s="200">
        <v>0.16700000000000001</v>
      </c>
      <c r="BB431" s="200">
        <v>0.15</v>
      </c>
      <c r="BC431" s="84">
        <v>1</v>
      </c>
      <c r="BD431" s="84">
        <v>0</v>
      </c>
      <c r="BE431" s="84" t="s">
        <v>3224</v>
      </c>
      <c r="BF431" s="84">
        <v>542993</v>
      </c>
      <c r="BG431" s="84" t="s">
        <v>707</v>
      </c>
      <c r="BH431" s="84" t="s">
        <v>1177</v>
      </c>
      <c r="BI431" s="84" t="s">
        <v>1108</v>
      </c>
      <c r="BJ431" s="84" t="s">
        <v>2654</v>
      </c>
      <c r="BK431" s="84" t="s">
        <v>2872</v>
      </c>
    </row>
    <row r="432" spans="1:63" s="84" customFormat="1" x14ac:dyDescent="0.3">
      <c r="A432" s="84" t="s">
        <v>154</v>
      </c>
      <c r="B432" s="84" t="s">
        <v>52</v>
      </c>
      <c r="C432" s="84" t="s">
        <v>1103</v>
      </c>
      <c r="D432" s="84">
        <v>2018</v>
      </c>
      <c r="E432" s="84">
        <v>26</v>
      </c>
      <c r="F432" s="195" t="s">
        <v>1554</v>
      </c>
      <c r="G432" s="84" t="s">
        <v>1373</v>
      </c>
      <c r="H432" s="84" t="s">
        <v>249</v>
      </c>
      <c r="K432" s="84">
        <v>0.45</v>
      </c>
      <c r="L432" s="84">
        <v>0.26900000000000002</v>
      </c>
      <c r="M432" s="84">
        <v>7</v>
      </c>
      <c r="N432" s="84" t="s">
        <v>1064</v>
      </c>
      <c r="O432" s="84">
        <v>60</v>
      </c>
      <c r="P432" s="84">
        <v>150</v>
      </c>
      <c r="Q432" s="84">
        <v>135</v>
      </c>
      <c r="R432" s="84">
        <v>17</v>
      </c>
      <c r="S432" s="84">
        <v>30</v>
      </c>
      <c r="T432" s="84">
        <v>6</v>
      </c>
      <c r="U432" s="84">
        <v>2</v>
      </c>
      <c r="V432" s="84">
        <v>2</v>
      </c>
      <c r="W432" s="84">
        <v>12</v>
      </c>
      <c r="X432" s="84">
        <v>2</v>
      </c>
      <c r="Y432" s="84">
        <v>1</v>
      </c>
      <c r="Z432" s="84">
        <v>13</v>
      </c>
      <c r="AA432" s="84">
        <v>32</v>
      </c>
      <c r="AB432" s="84">
        <v>0</v>
      </c>
      <c r="AC432" s="84">
        <v>1</v>
      </c>
      <c r="AD432" s="84">
        <v>1</v>
      </c>
      <c r="AE432" s="84">
        <v>1</v>
      </c>
      <c r="AF432" s="84">
        <v>3</v>
      </c>
      <c r="AG432" s="200">
        <v>0.222</v>
      </c>
      <c r="AH432" s="200">
        <v>0.29199999999999998</v>
      </c>
      <c r="AI432" s="200">
        <v>0.33900000000000002</v>
      </c>
      <c r="AJ432" s="84">
        <v>0.28199999999999997</v>
      </c>
      <c r="AK432" s="84">
        <v>42</v>
      </c>
      <c r="AL432" s="84">
        <v>13</v>
      </c>
      <c r="AM432" s="84">
        <v>12</v>
      </c>
      <c r="AN432" s="198">
        <v>2</v>
      </c>
      <c r="AO432" s="198">
        <v>2</v>
      </c>
      <c r="AP432" s="84">
        <v>-7</v>
      </c>
      <c r="AQ432" s="84">
        <v>171</v>
      </c>
      <c r="AR432" s="84">
        <v>471</v>
      </c>
      <c r="AS432" s="84">
        <v>89</v>
      </c>
      <c r="AT432" s="84" t="s">
        <v>1061</v>
      </c>
      <c r="AU432" s="84">
        <v>0.05</v>
      </c>
      <c r="AV432" s="84">
        <v>10</v>
      </c>
      <c r="AW432" s="84" t="s">
        <v>1065</v>
      </c>
      <c r="AX432" s="84">
        <v>39</v>
      </c>
      <c r="AY432" s="200">
        <v>0.216</v>
      </c>
      <c r="AZ432" s="200">
        <v>0.25600000000000001</v>
      </c>
      <c r="BA432" s="200">
        <v>0.24299999999999999</v>
      </c>
      <c r="BB432" s="200">
        <v>0.23100000000000001</v>
      </c>
      <c r="BC432" s="84">
        <v>9</v>
      </c>
      <c r="BD432" s="84">
        <v>3</v>
      </c>
      <c r="BE432" s="84" t="s">
        <v>5130</v>
      </c>
      <c r="BF432" s="84">
        <v>643393</v>
      </c>
      <c r="BG432" s="84" t="s">
        <v>808</v>
      </c>
      <c r="BH432" s="84" t="s">
        <v>3110</v>
      </c>
      <c r="BI432" s="84" t="s">
        <v>5131</v>
      </c>
      <c r="BJ432" s="84" t="s">
        <v>5054</v>
      </c>
      <c r="BK432" s="84" t="s">
        <v>2813</v>
      </c>
    </row>
    <row r="433" spans="1:63" s="84" customFormat="1" x14ac:dyDescent="0.3">
      <c r="A433" s="84" t="s">
        <v>2984</v>
      </c>
      <c r="B433" s="84" t="s">
        <v>424</v>
      </c>
      <c r="C433" s="84" t="s">
        <v>1065</v>
      </c>
      <c r="D433" s="84">
        <v>2018</v>
      </c>
      <c r="E433" s="84">
        <v>29</v>
      </c>
      <c r="F433" s="195" t="s">
        <v>1392</v>
      </c>
      <c r="G433" s="84" t="s">
        <v>1373</v>
      </c>
      <c r="H433" s="84" t="s">
        <v>249</v>
      </c>
      <c r="K433" s="84">
        <v>0.62</v>
      </c>
      <c r="L433" s="84">
        <v>0.26900000000000002</v>
      </c>
      <c r="M433" s="84">
        <v>7</v>
      </c>
      <c r="N433" s="84" t="s">
        <v>1064</v>
      </c>
      <c r="O433" s="84">
        <v>49</v>
      </c>
      <c r="P433" s="84">
        <v>140</v>
      </c>
      <c r="Q433" s="84">
        <v>127</v>
      </c>
      <c r="R433" s="84">
        <v>14</v>
      </c>
      <c r="S433" s="84">
        <v>29</v>
      </c>
      <c r="T433" s="84">
        <v>4</v>
      </c>
      <c r="U433" s="84">
        <v>1</v>
      </c>
      <c r="V433" s="84">
        <v>3</v>
      </c>
      <c r="W433" s="84">
        <v>14</v>
      </c>
      <c r="X433" s="84">
        <v>1</v>
      </c>
      <c r="Y433" s="84">
        <v>1</v>
      </c>
      <c r="Z433" s="84">
        <v>8</v>
      </c>
      <c r="AA433" s="84">
        <v>27</v>
      </c>
      <c r="AB433" s="84">
        <v>0</v>
      </c>
      <c r="AC433" s="84">
        <v>2</v>
      </c>
      <c r="AD433" s="84">
        <v>0</v>
      </c>
      <c r="AE433" s="84">
        <v>1</v>
      </c>
      <c r="AF433" s="84">
        <v>3</v>
      </c>
      <c r="AG433" s="200">
        <v>0.22700000000000001</v>
      </c>
      <c r="AH433" s="200">
        <v>0.28599999999999998</v>
      </c>
      <c r="AI433" s="200">
        <v>0.35499999999999998</v>
      </c>
      <c r="AJ433" s="84">
        <v>0.28399999999999997</v>
      </c>
      <c r="AK433" s="84">
        <v>40</v>
      </c>
      <c r="AL433" s="84">
        <v>13</v>
      </c>
      <c r="AM433" s="84">
        <v>12</v>
      </c>
      <c r="AN433" s="198">
        <v>3</v>
      </c>
      <c r="AO433" s="198">
        <v>2</v>
      </c>
      <c r="AP433" s="84">
        <v>-7</v>
      </c>
      <c r="AQ433" s="84">
        <v>173</v>
      </c>
      <c r="AR433" s="84">
        <v>479</v>
      </c>
      <c r="AS433" s="84">
        <v>90</v>
      </c>
      <c r="AT433" s="84" t="s">
        <v>1061</v>
      </c>
      <c r="AU433" s="84">
        <v>0</v>
      </c>
      <c r="AV433" s="84">
        <v>8</v>
      </c>
      <c r="AW433" s="84" t="s">
        <v>1065</v>
      </c>
      <c r="AX433" s="84">
        <v>29</v>
      </c>
      <c r="AY433" s="200">
        <v>0.25900000000000001</v>
      </c>
      <c r="AZ433" s="200">
        <v>0.31</v>
      </c>
      <c r="BA433" s="200">
        <v>0.29599999999999999</v>
      </c>
      <c r="BB433" s="200">
        <v>0.28000000000000003</v>
      </c>
      <c r="BC433" s="84">
        <v>8</v>
      </c>
      <c r="BD433" s="84">
        <v>4</v>
      </c>
      <c r="BE433" s="84" t="s">
        <v>3210</v>
      </c>
      <c r="BF433" s="84">
        <v>519295</v>
      </c>
      <c r="BG433" s="84" t="s">
        <v>808</v>
      </c>
      <c r="BH433" s="84" t="s">
        <v>4864</v>
      </c>
      <c r="BI433" s="84" t="s">
        <v>4576</v>
      </c>
      <c r="BJ433" s="84" t="s">
        <v>6624</v>
      </c>
      <c r="BK433" s="84" t="s">
        <v>2931</v>
      </c>
    </row>
    <row r="434" spans="1:63" s="84" customFormat="1" x14ac:dyDescent="0.3">
      <c r="A434" s="84" t="s">
        <v>2085</v>
      </c>
      <c r="B434" s="84" t="s">
        <v>4125</v>
      </c>
      <c r="C434" s="84" t="s">
        <v>1103</v>
      </c>
      <c r="D434" s="84">
        <v>2018</v>
      </c>
      <c r="E434" s="84">
        <v>26</v>
      </c>
      <c r="F434" s="195"/>
      <c r="G434" s="84" t="s">
        <v>1373</v>
      </c>
      <c r="H434" s="84" t="s">
        <v>249</v>
      </c>
      <c r="K434" s="84">
        <v>0.16</v>
      </c>
      <c r="L434" s="84">
        <v>0.26900000000000002</v>
      </c>
      <c r="M434" s="84">
        <v>7</v>
      </c>
      <c r="N434" s="84" t="s">
        <v>1064</v>
      </c>
      <c r="O434" s="84">
        <v>48</v>
      </c>
      <c r="P434" s="84">
        <v>131</v>
      </c>
      <c r="Q434" s="84">
        <v>119</v>
      </c>
      <c r="R434" s="84">
        <v>15</v>
      </c>
      <c r="S434" s="84">
        <v>27</v>
      </c>
      <c r="T434" s="84">
        <v>6</v>
      </c>
      <c r="U434" s="84">
        <v>1</v>
      </c>
      <c r="V434" s="84">
        <v>3</v>
      </c>
      <c r="W434" s="84">
        <v>12</v>
      </c>
      <c r="X434" s="84">
        <v>3</v>
      </c>
      <c r="Y434" s="84">
        <v>1</v>
      </c>
      <c r="Z434" s="84">
        <v>10</v>
      </c>
      <c r="AA434" s="84">
        <v>29</v>
      </c>
      <c r="AB434" s="84">
        <v>0</v>
      </c>
      <c r="AC434" s="84">
        <v>1</v>
      </c>
      <c r="AD434" s="84">
        <v>1</v>
      </c>
      <c r="AE434" s="84">
        <v>1</v>
      </c>
      <c r="AF434" s="84">
        <v>2</v>
      </c>
      <c r="AG434" s="200">
        <v>0.22700000000000001</v>
      </c>
      <c r="AH434" s="200">
        <v>0.28699999999999998</v>
      </c>
      <c r="AI434" s="200">
        <v>0.35299999999999998</v>
      </c>
      <c r="AJ434" s="84">
        <v>0.28299999999999997</v>
      </c>
      <c r="AK434" s="84">
        <v>37</v>
      </c>
      <c r="AL434" s="84">
        <v>12</v>
      </c>
      <c r="AM434" s="84">
        <v>11</v>
      </c>
      <c r="AN434" s="198">
        <v>3</v>
      </c>
      <c r="AO434" s="198">
        <v>3</v>
      </c>
      <c r="AP434" s="84">
        <v>-6</v>
      </c>
      <c r="AQ434" s="84">
        <v>175</v>
      </c>
      <c r="AR434" s="84">
        <v>490</v>
      </c>
      <c r="AS434" s="84">
        <v>91</v>
      </c>
      <c r="AT434" s="84" t="s">
        <v>1061</v>
      </c>
      <c r="AU434" s="84">
        <v>0.03</v>
      </c>
      <c r="AV434" s="84">
        <v>10</v>
      </c>
      <c r="AW434" s="84" t="s">
        <v>1065</v>
      </c>
      <c r="AX434" s="84">
        <v>17</v>
      </c>
      <c r="AY434" s="200">
        <v>0.25</v>
      </c>
      <c r="AZ434" s="200">
        <v>0.29399999999999998</v>
      </c>
      <c r="BA434" s="200">
        <v>0.25</v>
      </c>
      <c r="BB434" s="200">
        <v>0.254</v>
      </c>
      <c r="BC434" s="84">
        <v>4</v>
      </c>
      <c r="BD434" s="84">
        <v>2</v>
      </c>
      <c r="BE434" s="84" t="s">
        <v>6625</v>
      </c>
      <c r="BF434" s="84">
        <v>592863</v>
      </c>
      <c r="BG434" s="84" t="s">
        <v>808</v>
      </c>
      <c r="BH434" s="84" t="s">
        <v>4208</v>
      </c>
      <c r="BI434" s="84" t="s">
        <v>4811</v>
      </c>
      <c r="BJ434" s="84" t="s">
        <v>6403</v>
      </c>
      <c r="BK434" s="84" t="s">
        <v>2813</v>
      </c>
    </row>
    <row r="435" spans="1:63" s="84" customFormat="1" x14ac:dyDescent="0.3">
      <c r="A435" s="84" t="s">
        <v>490</v>
      </c>
      <c r="B435" s="84" t="s">
        <v>285</v>
      </c>
      <c r="C435" s="84" t="s">
        <v>1103</v>
      </c>
      <c r="D435" s="84">
        <v>2018</v>
      </c>
      <c r="E435" s="84">
        <v>26</v>
      </c>
      <c r="F435" s="195"/>
      <c r="G435" s="84" t="s">
        <v>1373</v>
      </c>
      <c r="H435" s="84" t="s">
        <v>249</v>
      </c>
      <c r="K435" s="84">
        <v>0.52</v>
      </c>
      <c r="L435" s="84">
        <v>0.26900000000000002</v>
      </c>
      <c r="M435" s="84">
        <v>7</v>
      </c>
      <c r="N435" s="84" t="s">
        <v>1064</v>
      </c>
      <c r="O435" s="84">
        <v>54</v>
      </c>
      <c r="P435" s="84">
        <v>149</v>
      </c>
      <c r="Q435" s="84">
        <v>131</v>
      </c>
      <c r="R435" s="84">
        <v>13</v>
      </c>
      <c r="S435" s="84">
        <v>29</v>
      </c>
      <c r="T435" s="84">
        <v>5</v>
      </c>
      <c r="U435" s="84">
        <v>0</v>
      </c>
      <c r="V435" s="84">
        <v>2</v>
      </c>
      <c r="W435" s="84">
        <v>12</v>
      </c>
      <c r="X435" s="84">
        <v>2</v>
      </c>
      <c r="Y435" s="84">
        <v>1</v>
      </c>
      <c r="Z435" s="84">
        <v>14</v>
      </c>
      <c r="AA435" s="84">
        <v>31</v>
      </c>
      <c r="AB435" s="84">
        <v>1</v>
      </c>
      <c r="AC435" s="84">
        <v>1</v>
      </c>
      <c r="AD435" s="84">
        <v>1</v>
      </c>
      <c r="AE435" s="84">
        <v>2</v>
      </c>
      <c r="AF435" s="84">
        <v>4</v>
      </c>
      <c r="AG435" s="200">
        <v>0.219</v>
      </c>
      <c r="AH435" s="200">
        <v>0.29299999999999998</v>
      </c>
      <c r="AI435" s="200">
        <v>0.318</v>
      </c>
      <c r="AJ435" s="84">
        <v>0.27600000000000002</v>
      </c>
      <c r="AK435" s="84">
        <v>41</v>
      </c>
      <c r="AL435" s="84">
        <v>12</v>
      </c>
      <c r="AM435" s="84">
        <v>11</v>
      </c>
      <c r="AN435" s="198">
        <v>2</v>
      </c>
      <c r="AO435" s="198">
        <v>2</v>
      </c>
      <c r="AP435" s="84">
        <v>-8</v>
      </c>
      <c r="AQ435" s="84">
        <v>176</v>
      </c>
      <c r="AR435" s="84">
        <v>491</v>
      </c>
      <c r="AS435" s="84">
        <v>92</v>
      </c>
      <c r="AT435" s="84" t="s">
        <v>1061</v>
      </c>
      <c r="AU435" s="84">
        <v>0.18</v>
      </c>
      <c r="AV435" s="84">
        <v>12</v>
      </c>
      <c r="AW435" s="84" t="s">
        <v>1065</v>
      </c>
      <c r="AX435" s="84">
        <v>9</v>
      </c>
      <c r="AY435" s="200">
        <v>0.125</v>
      </c>
      <c r="AZ435" s="200">
        <v>0.111</v>
      </c>
      <c r="BA435" s="200">
        <v>0.125</v>
      </c>
      <c r="BB435" s="200">
        <v>0.1</v>
      </c>
      <c r="BC435" s="84">
        <v>1</v>
      </c>
      <c r="BD435" s="84">
        <v>0</v>
      </c>
      <c r="BE435" s="84" t="s">
        <v>3955</v>
      </c>
      <c r="BF435" s="84">
        <v>570717</v>
      </c>
      <c r="BG435" s="84" t="s">
        <v>808</v>
      </c>
      <c r="BH435" s="84" t="s">
        <v>6626</v>
      </c>
      <c r="BI435" s="84" t="s">
        <v>6463</v>
      </c>
      <c r="BJ435" s="84" t="s">
        <v>6360</v>
      </c>
      <c r="BK435" s="84" t="s">
        <v>2813</v>
      </c>
    </row>
    <row r="436" spans="1:63" s="84" customFormat="1" x14ac:dyDescent="0.3">
      <c r="A436" s="84" t="s">
        <v>2753</v>
      </c>
      <c r="B436" s="84" t="s">
        <v>203</v>
      </c>
      <c r="C436" s="84" t="s">
        <v>1103</v>
      </c>
      <c r="D436" s="84">
        <v>2018</v>
      </c>
      <c r="E436" s="84">
        <v>30</v>
      </c>
      <c r="F436" s="195"/>
      <c r="G436" s="84" t="s">
        <v>1373</v>
      </c>
      <c r="H436" s="84" t="s">
        <v>249</v>
      </c>
      <c r="K436" s="84">
        <v>0.57999999999999996</v>
      </c>
      <c r="L436" s="84">
        <v>0.26900000000000002</v>
      </c>
      <c r="M436" s="84">
        <v>7</v>
      </c>
      <c r="N436" s="84" t="s">
        <v>1064</v>
      </c>
      <c r="O436" s="84">
        <v>49</v>
      </c>
      <c r="P436" s="84">
        <v>135</v>
      </c>
      <c r="Q436" s="84">
        <v>123</v>
      </c>
      <c r="R436" s="84">
        <v>14</v>
      </c>
      <c r="S436" s="84">
        <v>29</v>
      </c>
      <c r="T436" s="84">
        <v>5</v>
      </c>
      <c r="U436" s="84">
        <v>1</v>
      </c>
      <c r="V436" s="84">
        <v>2</v>
      </c>
      <c r="W436" s="84">
        <v>12</v>
      </c>
      <c r="X436" s="84">
        <v>2</v>
      </c>
      <c r="Y436" s="84">
        <v>1</v>
      </c>
      <c r="Z436" s="84">
        <v>9</v>
      </c>
      <c r="AA436" s="84">
        <v>32</v>
      </c>
      <c r="AB436" s="84">
        <v>0</v>
      </c>
      <c r="AC436" s="84">
        <v>1</v>
      </c>
      <c r="AD436" s="84">
        <v>1</v>
      </c>
      <c r="AE436" s="84">
        <v>1</v>
      </c>
      <c r="AF436" s="84">
        <v>2</v>
      </c>
      <c r="AG436" s="200">
        <v>0.23</v>
      </c>
      <c r="AH436" s="200">
        <v>0.28499999999999998</v>
      </c>
      <c r="AI436" s="200">
        <v>0.34300000000000003</v>
      </c>
      <c r="AJ436" s="84">
        <v>0.27900000000000003</v>
      </c>
      <c r="AK436" s="84">
        <v>38</v>
      </c>
      <c r="AL436" s="84">
        <v>12</v>
      </c>
      <c r="AM436" s="84">
        <v>11</v>
      </c>
      <c r="AN436" s="198">
        <v>2</v>
      </c>
      <c r="AO436" s="198">
        <v>2</v>
      </c>
      <c r="AP436" s="84">
        <v>-7</v>
      </c>
      <c r="AQ436" s="84">
        <v>179</v>
      </c>
      <c r="AR436" s="84">
        <v>499</v>
      </c>
      <c r="AS436" s="84">
        <v>93</v>
      </c>
      <c r="AT436" s="84" t="s">
        <v>1061</v>
      </c>
      <c r="AU436" s="84">
        <v>-0.03</v>
      </c>
      <c r="AV436" s="84">
        <v>-1</v>
      </c>
      <c r="AW436" s="84" t="s">
        <v>1065</v>
      </c>
      <c r="AX436" s="84">
        <v>87</v>
      </c>
      <c r="AY436" s="200">
        <v>0.253</v>
      </c>
      <c r="AZ436" s="200">
        <v>0.31</v>
      </c>
      <c r="BA436" s="200">
        <v>0.39200000000000002</v>
      </c>
      <c r="BB436" s="200">
        <v>0.309</v>
      </c>
      <c r="BC436" s="84">
        <v>27</v>
      </c>
      <c r="BD436" s="84">
        <v>13</v>
      </c>
      <c r="BE436" s="84" t="s">
        <v>2754</v>
      </c>
      <c r="BF436" s="84">
        <v>451089</v>
      </c>
      <c r="BG436" s="84" t="s">
        <v>817</v>
      </c>
      <c r="BH436" s="84" t="s">
        <v>4214</v>
      </c>
      <c r="BI436" s="84" t="s">
        <v>4890</v>
      </c>
      <c r="BJ436" s="84" t="s">
        <v>6970</v>
      </c>
      <c r="BK436" s="84" t="s">
        <v>2893</v>
      </c>
    </row>
    <row r="437" spans="1:63" s="84" customFormat="1" x14ac:dyDescent="0.3">
      <c r="A437" s="84" t="s">
        <v>6627</v>
      </c>
      <c r="B437" s="84" t="s">
        <v>148</v>
      </c>
      <c r="C437" s="84" t="s">
        <v>1065</v>
      </c>
      <c r="D437" s="84">
        <v>2018</v>
      </c>
      <c r="E437" s="84">
        <v>26</v>
      </c>
      <c r="F437" s="195" t="s">
        <v>1390</v>
      </c>
      <c r="G437" s="84" t="s">
        <v>1373</v>
      </c>
      <c r="H437" s="84" t="s">
        <v>249</v>
      </c>
      <c r="K437" s="84">
        <v>0.77</v>
      </c>
      <c r="L437" s="84">
        <v>0.26900000000000002</v>
      </c>
      <c r="M437" s="84">
        <v>7</v>
      </c>
      <c r="N437" s="84" t="s">
        <v>1064</v>
      </c>
      <c r="O437" s="84">
        <v>92</v>
      </c>
      <c r="P437" s="84">
        <v>219</v>
      </c>
      <c r="Q437" s="84">
        <v>194</v>
      </c>
      <c r="R437" s="84">
        <v>22</v>
      </c>
      <c r="S437" s="84">
        <v>33</v>
      </c>
      <c r="T437" s="84">
        <v>10</v>
      </c>
      <c r="U437" s="84">
        <v>3</v>
      </c>
      <c r="V437" s="84">
        <v>5</v>
      </c>
      <c r="W437" s="84">
        <v>14</v>
      </c>
      <c r="X437" s="84">
        <v>5</v>
      </c>
      <c r="Y437" s="84">
        <v>1</v>
      </c>
      <c r="Z437" s="84">
        <v>17</v>
      </c>
      <c r="AA437" s="84">
        <v>69</v>
      </c>
      <c r="AB437" s="84">
        <v>0</v>
      </c>
      <c r="AC437" s="84">
        <v>4</v>
      </c>
      <c r="AD437" s="84">
        <v>4</v>
      </c>
      <c r="AE437" s="84">
        <v>0</v>
      </c>
      <c r="AF437" s="84">
        <v>2</v>
      </c>
      <c r="AG437" s="200">
        <v>0.17</v>
      </c>
      <c r="AH437" s="200">
        <v>0.246</v>
      </c>
      <c r="AI437" s="200">
        <v>0.32600000000000001</v>
      </c>
      <c r="AJ437" s="84">
        <v>0.252</v>
      </c>
      <c r="AK437" s="84">
        <v>55</v>
      </c>
      <c r="AL437" s="84">
        <v>11</v>
      </c>
      <c r="AM437" s="84">
        <v>10</v>
      </c>
      <c r="AN437" s="198">
        <v>1</v>
      </c>
      <c r="AO437" s="198">
        <v>1</v>
      </c>
      <c r="AP437" s="84">
        <v>-17</v>
      </c>
      <c r="AQ437" s="84">
        <v>182</v>
      </c>
      <c r="AR437" s="84">
        <v>515</v>
      </c>
      <c r="AS437" s="84">
        <v>94</v>
      </c>
      <c r="AT437" s="84" t="s">
        <v>1061</v>
      </c>
      <c r="AU437" s="84">
        <v>0.02</v>
      </c>
      <c r="AV437" s="84">
        <v>1</v>
      </c>
      <c r="AW437" s="84" t="s">
        <v>1065</v>
      </c>
      <c r="AX437" s="84">
        <v>336</v>
      </c>
      <c r="AY437" s="200">
        <v>0.16600000000000001</v>
      </c>
      <c r="AZ437" s="200">
        <v>0.23499999999999999</v>
      </c>
      <c r="BA437" s="200">
        <v>0.28199999999999997</v>
      </c>
      <c r="BB437" s="200">
        <v>0.22800000000000001</v>
      </c>
      <c r="BC437" s="84">
        <v>77</v>
      </c>
      <c r="BD437" s="84">
        <v>10</v>
      </c>
      <c r="BE437" s="84" t="s">
        <v>6628</v>
      </c>
      <c r="BF437" s="84">
        <v>641553</v>
      </c>
      <c r="BG437" s="84" t="s">
        <v>3992</v>
      </c>
      <c r="BH437" s="84" t="s">
        <v>5133</v>
      </c>
      <c r="BI437" s="84" t="s">
        <v>3123</v>
      </c>
      <c r="BJ437" s="84" t="s">
        <v>6445</v>
      </c>
      <c r="BK437" s="84" t="s">
        <v>2815</v>
      </c>
    </row>
    <row r="438" spans="1:63" s="84" customFormat="1" x14ac:dyDescent="0.3">
      <c r="A438" s="84" t="s">
        <v>6629</v>
      </c>
      <c r="B438" s="84" t="s">
        <v>141</v>
      </c>
      <c r="C438" s="84" t="s">
        <v>1065</v>
      </c>
      <c r="D438" s="84">
        <v>2018</v>
      </c>
      <c r="E438" s="84">
        <v>22</v>
      </c>
      <c r="F438" s="195" t="s">
        <v>1377</v>
      </c>
      <c r="G438" s="84" t="s">
        <v>1373</v>
      </c>
      <c r="H438" s="84" t="s">
        <v>249</v>
      </c>
      <c r="K438" s="84">
        <v>0.39</v>
      </c>
      <c r="L438" s="84">
        <v>0.26900000000000002</v>
      </c>
      <c r="M438" s="84">
        <v>7</v>
      </c>
      <c r="N438" s="84" t="s">
        <v>1064</v>
      </c>
      <c r="O438" s="84">
        <v>71</v>
      </c>
      <c r="P438" s="84">
        <v>173</v>
      </c>
      <c r="Q438" s="84">
        <v>157</v>
      </c>
      <c r="R438" s="84">
        <v>15</v>
      </c>
      <c r="S438" s="84">
        <v>32</v>
      </c>
      <c r="T438" s="84">
        <v>8</v>
      </c>
      <c r="U438" s="84">
        <v>1</v>
      </c>
      <c r="V438" s="84">
        <v>3</v>
      </c>
      <c r="W438" s="84">
        <v>17</v>
      </c>
      <c r="X438" s="84">
        <v>2</v>
      </c>
      <c r="Y438" s="84">
        <v>1</v>
      </c>
      <c r="Z438" s="84">
        <v>13</v>
      </c>
      <c r="AA438" s="84">
        <v>43</v>
      </c>
      <c r="AB438" s="84">
        <v>0</v>
      </c>
      <c r="AC438" s="84">
        <v>1</v>
      </c>
      <c r="AD438" s="84">
        <v>1</v>
      </c>
      <c r="AE438" s="84">
        <v>2</v>
      </c>
      <c r="AF438" s="84">
        <v>4</v>
      </c>
      <c r="AG438" s="200">
        <v>0.20300000000000001</v>
      </c>
      <c r="AH438" s="200">
        <v>0.26600000000000001</v>
      </c>
      <c r="AI438" s="200">
        <v>0.32500000000000001</v>
      </c>
      <c r="AJ438" s="84">
        <v>0.26300000000000001</v>
      </c>
      <c r="AK438" s="84">
        <v>45</v>
      </c>
      <c r="AL438" s="84">
        <v>11</v>
      </c>
      <c r="AM438" s="84">
        <v>10</v>
      </c>
      <c r="AN438" s="198">
        <v>2</v>
      </c>
      <c r="AO438" s="198">
        <v>2</v>
      </c>
      <c r="AP438" s="84">
        <v>-12</v>
      </c>
      <c r="AQ438" s="84">
        <v>183</v>
      </c>
      <c r="AR438" s="84">
        <v>516</v>
      </c>
      <c r="AS438" s="84">
        <v>95</v>
      </c>
      <c r="AT438" s="84" t="s">
        <v>1061</v>
      </c>
      <c r="AU438" s="84">
        <v>0.02</v>
      </c>
      <c r="AV438" s="84">
        <v>7</v>
      </c>
      <c r="AW438" s="84" t="s">
        <v>1065</v>
      </c>
      <c r="AX438" s="84">
        <v>63</v>
      </c>
      <c r="AY438" s="200">
        <v>0.217</v>
      </c>
      <c r="AZ438" s="200">
        <v>0.23799999999999999</v>
      </c>
      <c r="BA438" s="200">
        <v>0.317</v>
      </c>
      <c r="BB438" s="200">
        <v>0.24099999999999999</v>
      </c>
      <c r="BC438" s="84">
        <v>15</v>
      </c>
      <c r="BD438" s="84">
        <v>4</v>
      </c>
      <c r="BE438" s="84" t="s">
        <v>6630</v>
      </c>
      <c r="BF438" s="84">
        <v>669720</v>
      </c>
      <c r="BG438" s="84" t="s">
        <v>2871</v>
      </c>
      <c r="BH438" s="84" t="s">
        <v>6631</v>
      </c>
      <c r="BI438" s="84" t="s">
        <v>6433</v>
      </c>
      <c r="BJ438" s="84" t="s">
        <v>6302</v>
      </c>
      <c r="BK438" s="84" t="s">
        <v>2816</v>
      </c>
    </row>
    <row r="439" spans="1:63" s="84" customFormat="1" x14ac:dyDescent="0.3">
      <c r="A439" s="84" t="s">
        <v>6632</v>
      </c>
      <c r="B439" s="84" t="s">
        <v>339</v>
      </c>
      <c r="C439" s="84" t="s">
        <v>1061</v>
      </c>
      <c r="D439" s="84">
        <v>2018</v>
      </c>
      <c r="E439" s="84">
        <v>23</v>
      </c>
      <c r="F439" s="195" t="s">
        <v>1377</v>
      </c>
      <c r="G439" s="84" t="s">
        <v>1373</v>
      </c>
      <c r="H439" s="84" t="s">
        <v>249</v>
      </c>
      <c r="K439" s="84">
        <v>0.24</v>
      </c>
      <c r="L439" s="84">
        <v>0.26900000000000002</v>
      </c>
      <c r="M439" s="84">
        <v>7</v>
      </c>
      <c r="N439" s="84" t="s">
        <v>1064</v>
      </c>
      <c r="O439" s="84">
        <v>68</v>
      </c>
      <c r="P439" s="84">
        <v>157</v>
      </c>
      <c r="Q439" s="84">
        <v>143</v>
      </c>
      <c r="R439" s="84">
        <v>13</v>
      </c>
      <c r="S439" s="84">
        <v>30</v>
      </c>
      <c r="T439" s="84">
        <v>9</v>
      </c>
      <c r="U439" s="84">
        <v>1</v>
      </c>
      <c r="V439" s="84">
        <v>2</v>
      </c>
      <c r="W439" s="84">
        <v>12</v>
      </c>
      <c r="X439" s="84">
        <v>2</v>
      </c>
      <c r="Y439" s="84">
        <v>1</v>
      </c>
      <c r="Z439" s="84">
        <v>11</v>
      </c>
      <c r="AA439" s="84">
        <v>39</v>
      </c>
      <c r="AB439" s="84">
        <v>0</v>
      </c>
      <c r="AC439" s="84">
        <v>1</v>
      </c>
      <c r="AD439" s="84">
        <v>1</v>
      </c>
      <c r="AE439" s="84">
        <v>2</v>
      </c>
      <c r="AF439" s="84">
        <v>2</v>
      </c>
      <c r="AG439" s="200">
        <v>0.21299999999999999</v>
      </c>
      <c r="AH439" s="200">
        <v>0.26900000000000002</v>
      </c>
      <c r="AI439" s="200">
        <v>0.33400000000000002</v>
      </c>
      <c r="AJ439" s="84">
        <v>0.26700000000000002</v>
      </c>
      <c r="AK439" s="84">
        <v>42</v>
      </c>
      <c r="AL439" s="84">
        <v>11</v>
      </c>
      <c r="AM439" s="84">
        <v>10</v>
      </c>
      <c r="AN439" s="198">
        <v>2</v>
      </c>
      <c r="AO439" s="198">
        <v>1</v>
      </c>
      <c r="AP439" s="84">
        <v>-10</v>
      </c>
      <c r="AQ439" s="84">
        <v>184</v>
      </c>
      <c r="AR439" s="84">
        <v>517</v>
      </c>
      <c r="AS439" s="84">
        <v>96</v>
      </c>
      <c r="AT439" s="84" t="s">
        <v>1061</v>
      </c>
      <c r="AU439" s="84">
        <v>0</v>
      </c>
      <c r="AV439" s="84">
        <v>7</v>
      </c>
      <c r="AW439" s="84" t="s">
        <v>1065</v>
      </c>
      <c r="AX439" s="84">
        <v>31</v>
      </c>
      <c r="AY439" s="200">
        <v>0.26700000000000002</v>
      </c>
      <c r="AZ439" s="200">
        <v>0.25800000000000001</v>
      </c>
      <c r="BA439" s="200">
        <v>0.36699999999999999</v>
      </c>
      <c r="BB439" s="200">
        <v>0.26500000000000001</v>
      </c>
      <c r="BC439" s="84">
        <v>8</v>
      </c>
      <c r="BD439" s="84">
        <v>4</v>
      </c>
      <c r="BE439" s="84" t="s">
        <v>6633</v>
      </c>
      <c r="BF439" s="84">
        <v>623993</v>
      </c>
      <c r="BG439" s="84" t="s">
        <v>2892</v>
      </c>
      <c r="BH439" s="84" t="s">
        <v>6634</v>
      </c>
      <c r="BI439" s="84" t="s">
        <v>6433</v>
      </c>
      <c r="BJ439" s="84" t="s">
        <v>6522</v>
      </c>
      <c r="BK439" s="84" t="s">
        <v>2469</v>
      </c>
    </row>
    <row r="440" spans="1:63" s="84" customFormat="1" x14ac:dyDescent="0.3">
      <c r="A440" s="84" t="s">
        <v>71</v>
      </c>
      <c r="B440" s="84" t="s">
        <v>118</v>
      </c>
      <c r="C440" s="84" t="s">
        <v>1061</v>
      </c>
      <c r="D440" s="84">
        <v>2018</v>
      </c>
      <c r="E440" s="84">
        <v>25</v>
      </c>
      <c r="F440" s="195" t="s">
        <v>1372</v>
      </c>
      <c r="G440" s="84" t="s">
        <v>1373</v>
      </c>
      <c r="H440" s="84" t="s">
        <v>249</v>
      </c>
      <c r="K440" s="84">
        <v>0.28000000000000003</v>
      </c>
      <c r="L440" s="84">
        <v>0.26900000000000002</v>
      </c>
      <c r="M440" s="84">
        <v>7</v>
      </c>
      <c r="N440" s="84" t="s">
        <v>1064</v>
      </c>
      <c r="O440" s="84">
        <v>71</v>
      </c>
      <c r="P440" s="84">
        <v>140</v>
      </c>
      <c r="Q440" s="84">
        <v>125</v>
      </c>
      <c r="R440" s="84">
        <v>17</v>
      </c>
      <c r="S440" s="84">
        <v>26</v>
      </c>
      <c r="T440" s="84">
        <v>5</v>
      </c>
      <c r="U440" s="84">
        <v>1</v>
      </c>
      <c r="V440" s="84">
        <v>3</v>
      </c>
      <c r="W440" s="84">
        <v>14</v>
      </c>
      <c r="X440" s="84">
        <v>3</v>
      </c>
      <c r="Y440" s="84">
        <v>1</v>
      </c>
      <c r="Z440" s="84">
        <v>11</v>
      </c>
      <c r="AA440" s="84">
        <v>34</v>
      </c>
      <c r="AB440" s="84">
        <v>0</v>
      </c>
      <c r="AC440" s="84">
        <v>2</v>
      </c>
      <c r="AD440" s="84">
        <v>1</v>
      </c>
      <c r="AE440" s="84">
        <v>2</v>
      </c>
      <c r="AF440" s="84">
        <v>2</v>
      </c>
      <c r="AG440" s="200">
        <v>0.20799999999999999</v>
      </c>
      <c r="AH440" s="200">
        <v>0.27700000000000002</v>
      </c>
      <c r="AI440" s="200">
        <v>0.33300000000000002</v>
      </c>
      <c r="AJ440" s="84">
        <v>0.27200000000000002</v>
      </c>
      <c r="AK440" s="84">
        <v>38</v>
      </c>
      <c r="AL440" s="84">
        <v>11</v>
      </c>
      <c r="AM440" s="84">
        <v>10</v>
      </c>
      <c r="AN440" s="198">
        <v>3</v>
      </c>
      <c r="AO440" s="198">
        <v>2</v>
      </c>
      <c r="AP440" s="84">
        <v>-8</v>
      </c>
      <c r="AQ440" s="84">
        <v>185</v>
      </c>
      <c r="AR440" s="84">
        <v>518</v>
      </c>
      <c r="AS440" s="84">
        <v>97</v>
      </c>
      <c r="AT440" s="84" t="s">
        <v>1061</v>
      </c>
      <c r="AU440" s="84">
        <v>0</v>
      </c>
      <c r="AV440" s="84">
        <v>6</v>
      </c>
      <c r="AW440" s="84" t="s">
        <v>1065</v>
      </c>
      <c r="AX440" s="84">
        <v>39</v>
      </c>
      <c r="AY440" s="200">
        <v>0.22900000000000001</v>
      </c>
      <c r="AZ440" s="200">
        <v>0.28199999999999997</v>
      </c>
      <c r="BA440" s="200">
        <v>0.34300000000000003</v>
      </c>
      <c r="BB440" s="200">
        <v>0.27600000000000002</v>
      </c>
      <c r="BC440" s="84">
        <v>11</v>
      </c>
      <c r="BD440" s="84">
        <v>5</v>
      </c>
      <c r="BE440" s="84" t="s">
        <v>6635</v>
      </c>
      <c r="BF440" s="84">
        <v>656185</v>
      </c>
      <c r="BG440" s="84" t="s">
        <v>2871</v>
      </c>
      <c r="BH440" s="84" t="s">
        <v>6429</v>
      </c>
      <c r="BI440" s="84" t="s">
        <v>3123</v>
      </c>
      <c r="BJ440" s="84" t="s">
        <v>4140</v>
      </c>
      <c r="BK440" s="84" t="s">
        <v>2469</v>
      </c>
    </row>
    <row r="441" spans="1:63" s="84" customFormat="1" x14ac:dyDescent="0.3">
      <c r="A441" s="84" t="s">
        <v>2667</v>
      </c>
      <c r="B441" s="84" t="s">
        <v>14</v>
      </c>
      <c r="C441" s="84" t="s">
        <v>1103</v>
      </c>
      <c r="D441" s="84">
        <v>2018</v>
      </c>
      <c r="E441" s="84">
        <v>30</v>
      </c>
      <c r="F441" s="195"/>
      <c r="G441" s="84" t="s">
        <v>1373</v>
      </c>
      <c r="H441" s="84" t="s">
        <v>249</v>
      </c>
      <c r="K441" s="84">
        <v>0.3</v>
      </c>
      <c r="L441" s="84">
        <v>0.26900000000000002</v>
      </c>
      <c r="M441" s="84">
        <v>7</v>
      </c>
      <c r="N441" s="84" t="s">
        <v>1064</v>
      </c>
      <c r="O441" s="84">
        <v>36</v>
      </c>
      <c r="P441" s="84">
        <v>97</v>
      </c>
      <c r="Q441" s="84">
        <v>89</v>
      </c>
      <c r="R441" s="84">
        <v>11</v>
      </c>
      <c r="S441" s="84">
        <v>20</v>
      </c>
      <c r="T441" s="84">
        <v>4</v>
      </c>
      <c r="U441" s="84">
        <v>0</v>
      </c>
      <c r="V441" s="84">
        <v>3</v>
      </c>
      <c r="W441" s="84">
        <v>10</v>
      </c>
      <c r="X441" s="84">
        <v>1</v>
      </c>
      <c r="Y441" s="84">
        <v>1</v>
      </c>
      <c r="Z441" s="84">
        <v>7</v>
      </c>
      <c r="AA441" s="84">
        <v>22</v>
      </c>
      <c r="AB441" s="84">
        <v>0</v>
      </c>
      <c r="AC441" s="84">
        <v>1</v>
      </c>
      <c r="AD441" s="84">
        <v>1</v>
      </c>
      <c r="AE441" s="84">
        <v>0</v>
      </c>
      <c r="AF441" s="84">
        <v>1</v>
      </c>
      <c r="AG441" s="200">
        <v>0.215</v>
      </c>
      <c r="AH441" s="200">
        <v>0.28499999999999998</v>
      </c>
      <c r="AI441" s="200">
        <v>0.36799999999999999</v>
      </c>
      <c r="AJ441" s="84">
        <v>0.28699999999999998</v>
      </c>
      <c r="AK441" s="84">
        <v>28</v>
      </c>
      <c r="AL441" s="84">
        <v>10</v>
      </c>
      <c r="AM441" s="84">
        <v>10</v>
      </c>
      <c r="AN441" s="198">
        <v>2</v>
      </c>
      <c r="AO441" s="198">
        <v>2</v>
      </c>
      <c r="AP441" s="84">
        <v>-4</v>
      </c>
      <c r="AQ441" s="84">
        <v>190</v>
      </c>
      <c r="AR441" s="84">
        <v>530</v>
      </c>
      <c r="AS441" s="84">
        <v>98</v>
      </c>
      <c r="AT441" s="84" t="s">
        <v>1061</v>
      </c>
      <c r="AU441" s="84">
        <v>0.08</v>
      </c>
      <c r="AV441" s="84">
        <v>10</v>
      </c>
      <c r="AW441" s="84" t="s">
        <v>1065</v>
      </c>
      <c r="AX441" s="84">
        <v>8</v>
      </c>
      <c r="AY441" s="200">
        <v>0.14299999999999999</v>
      </c>
      <c r="AZ441" s="200">
        <v>0.25</v>
      </c>
      <c r="BA441" s="200">
        <v>0.14299999999999999</v>
      </c>
      <c r="BB441" s="200">
        <v>0.20300000000000001</v>
      </c>
      <c r="BC441" s="84">
        <v>2</v>
      </c>
      <c r="BD441" s="84">
        <v>1</v>
      </c>
      <c r="BE441" s="84" t="s">
        <v>2668</v>
      </c>
      <c r="BF441" s="84">
        <v>544925</v>
      </c>
      <c r="BG441" s="84" t="s">
        <v>817</v>
      </c>
      <c r="BH441" s="84" t="s">
        <v>3137</v>
      </c>
      <c r="BI441" s="84" t="s">
        <v>1213</v>
      </c>
      <c r="BJ441" s="84" t="s">
        <v>4883</v>
      </c>
      <c r="BK441" s="84" t="s">
        <v>2887</v>
      </c>
    </row>
    <row r="442" spans="1:63" s="84" customFormat="1" x14ac:dyDescent="0.3">
      <c r="A442" s="84" t="s">
        <v>2077</v>
      </c>
      <c r="B442" s="84" t="s">
        <v>6636</v>
      </c>
      <c r="C442" s="84" t="s">
        <v>1065</v>
      </c>
      <c r="D442" s="84">
        <v>2018</v>
      </c>
      <c r="E442" s="84">
        <v>27</v>
      </c>
      <c r="F442" s="195"/>
      <c r="G442" s="84" t="s">
        <v>1373</v>
      </c>
      <c r="H442" s="84" t="s">
        <v>249</v>
      </c>
      <c r="K442" s="84">
        <v>0.32</v>
      </c>
      <c r="L442" s="84">
        <v>0.26900000000000002</v>
      </c>
      <c r="M442" s="84">
        <v>7</v>
      </c>
      <c r="N442" s="84" t="s">
        <v>1064</v>
      </c>
      <c r="O442" s="84">
        <v>57</v>
      </c>
      <c r="P442" s="84">
        <v>126</v>
      </c>
      <c r="Q442" s="84">
        <v>113</v>
      </c>
      <c r="R442" s="84">
        <v>12</v>
      </c>
      <c r="S442" s="84">
        <v>23</v>
      </c>
      <c r="T442" s="84">
        <v>5</v>
      </c>
      <c r="U442" s="84">
        <v>1</v>
      </c>
      <c r="V442" s="84">
        <v>3</v>
      </c>
      <c r="W442" s="84">
        <v>12</v>
      </c>
      <c r="X442" s="84">
        <v>2</v>
      </c>
      <c r="Y442" s="84">
        <v>1</v>
      </c>
      <c r="Z442" s="84">
        <v>11</v>
      </c>
      <c r="AA442" s="84">
        <v>34</v>
      </c>
      <c r="AB442" s="84">
        <v>0</v>
      </c>
      <c r="AC442" s="84">
        <v>1</v>
      </c>
      <c r="AD442" s="84">
        <v>1</v>
      </c>
      <c r="AE442" s="84">
        <v>0</v>
      </c>
      <c r="AF442" s="84">
        <v>2</v>
      </c>
      <c r="AG442" s="200">
        <v>0.20200000000000001</v>
      </c>
      <c r="AH442" s="200">
        <v>0.27900000000000003</v>
      </c>
      <c r="AI442" s="200">
        <v>0.33300000000000002</v>
      </c>
      <c r="AJ442" s="84">
        <v>0.27400000000000002</v>
      </c>
      <c r="AK442" s="84">
        <v>34</v>
      </c>
      <c r="AL442" s="84">
        <v>10</v>
      </c>
      <c r="AM442" s="84">
        <v>10</v>
      </c>
      <c r="AN442" s="198">
        <v>2</v>
      </c>
      <c r="AO442" s="198">
        <v>2</v>
      </c>
      <c r="AP442" s="84">
        <v>-7</v>
      </c>
      <c r="AQ442" s="84">
        <v>191</v>
      </c>
      <c r="AR442" s="84">
        <v>531</v>
      </c>
      <c r="AS442" s="84">
        <v>99</v>
      </c>
      <c r="AT442" s="84" t="s">
        <v>1061</v>
      </c>
      <c r="AU442" s="84">
        <v>-0.02</v>
      </c>
      <c r="AV442" s="84">
        <v>4</v>
      </c>
      <c r="AW442" s="84" t="s">
        <v>1065</v>
      </c>
      <c r="AX442" s="84">
        <v>46</v>
      </c>
      <c r="AY442" s="200">
        <v>0.22</v>
      </c>
      <c r="AZ442" s="200">
        <v>0.30399999999999999</v>
      </c>
      <c r="BA442" s="200">
        <v>0.34100000000000003</v>
      </c>
      <c r="BB442" s="200">
        <v>0.29199999999999998</v>
      </c>
      <c r="BC442" s="84">
        <v>13</v>
      </c>
      <c r="BD442" s="84">
        <v>7</v>
      </c>
      <c r="BE442" s="84" t="s">
        <v>6637</v>
      </c>
      <c r="BF442" s="84">
        <v>542642</v>
      </c>
      <c r="BG442" s="84" t="s">
        <v>785</v>
      </c>
      <c r="BH442" s="84" t="s">
        <v>4873</v>
      </c>
      <c r="BI442" s="84" t="s">
        <v>4140</v>
      </c>
      <c r="BJ442" s="84" t="s">
        <v>6445</v>
      </c>
      <c r="BK442" s="84" t="s">
        <v>2869</v>
      </c>
    </row>
    <row r="443" spans="1:63" s="84" customFormat="1" x14ac:dyDescent="0.3">
      <c r="A443" s="84" t="s">
        <v>438</v>
      </c>
      <c r="B443" s="84" t="s">
        <v>4626</v>
      </c>
      <c r="C443" s="84" t="s">
        <v>1065</v>
      </c>
      <c r="D443" s="84">
        <v>2018</v>
      </c>
      <c r="E443" s="84">
        <v>24</v>
      </c>
      <c r="F443" s="195" t="s">
        <v>1392</v>
      </c>
      <c r="G443" s="84" t="s">
        <v>1373</v>
      </c>
      <c r="H443" s="84" t="s">
        <v>249</v>
      </c>
      <c r="K443" s="84">
        <v>0.14000000000000001</v>
      </c>
      <c r="L443" s="84">
        <v>0.26900000000000002</v>
      </c>
      <c r="M443" s="84">
        <v>7</v>
      </c>
      <c r="N443" s="84" t="s">
        <v>1064</v>
      </c>
      <c r="O443" s="84">
        <v>62</v>
      </c>
      <c r="P443" s="84">
        <v>134</v>
      </c>
      <c r="Q443" s="84">
        <v>120</v>
      </c>
      <c r="R443" s="84">
        <v>13</v>
      </c>
      <c r="S443" s="84">
        <v>24</v>
      </c>
      <c r="T443" s="84">
        <v>5</v>
      </c>
      <c r="U443" s="84">
        <v>1</v>
      </c>
      <c r="V443" s="84">
        <v>3</v>
      </c>
      <c r="W443" s="84">
        <v>13</v>
      </c>
      <c r="X443" s="84">
        <v>2</v>
      </c>
      <c r="Y443" s="84">
        <v>1</v>
      </c>
      <c r="Z443" s="84">
        <v>12</v>
      </c>
      <c r="AA443" s="84">
        <v>37</v>
      </c>
      <c r="AB443" s="84">
        <v>0</v>
      </c>
      <c r="AC443" s="84">
        <v>1</v>
      </c>
      <c r="AD443" s="84">
        <v>1</v>
      </c>
      <c r="AE443" s="84">
        <v>1</v>
      </c>
      <c r="AF443" s="84">
        <v>2</v>
      </c>
      <c r="AG443" s="200">
        <v>0.189</v>
      </c>
      <c r="AH443" s="200">
        <v>0.27200000000000002</v>
      </c>
      <c r="AI443" s="200">
        <v>0.33700000000000002</v>
      </c>
      <c r="AJ443" s="84">
        <v>0.27100000000000002</v>
      </c>
      <c r="AK443" s="84">
        <v>36</v>
      </c>
      <c r="AL443" s="84">
        <v>10</v>
      </c>
      <c r="AM443" s="84">
        <v>10</v>
      </c>
      <c r="AN443" s="198">
        <v>2</v>
      </c>
      <c r="AO443" s="198">
        <v>2</v>
      </c>
      <c r="AP443" s="84">
        <v>-8</v>
      </c>
      <c r="AQ443" s="84">
        <v>192</v>
      </c>
      <c r="AR443" s="84">
        <v>532</v>
      </c>
      <c r="AS443" s="84">
        <v>100</v>
      </c>
      <c r="AT443" s="84" t="s">
        <v>1061</v>
      </c>
      <c r="AU443" s="84">
        <v>-0.01</v>
      </c>
      <c r="AV443" s="84">
        <v>7</v>
      </c>
      <c r="AW443" s="84" t="s">
        <v>1065</v>
      </c>
      <c r="AX443" s="84">
        <v>16</v>
      </c>
      <c r="AY443" s="200">
        <v>0.2</v>
      </c>
      <c r="AZ443" s="200">
        <v>0.25</v>
      </c>
      <c r="BA443" s="200">
        <v>0.4</v>
      </c>
      <c r="BB443" s="200">
        <v>0.27900000000000003</v>
      </c>
      <c r="BC443" s="84">
        <v>4</v>
      </c>
      <c r="BD443" s="84">
        <v>3</v>
      </c>
      <c r="BE443" s="84" t="s">
        <v>5157</v>
      </c>
      <c r="BF443" s="84">
        <v>600524</v>
      </c>
      <c r="BG443" s="84" t="s">
        <v>2892</v>
      </c>
      <c r="BH443" s="84" t="s">
        <v>6445</v>
      </c>
      <c r="BI443" s="84" t="s">
        <v>5133</v>
      </c>
      <c r="BJ443" s="84" t="s">
        <v>6448</v>
      </c>
      <c r="BK443" s="84" t="s">
        <v>2469</v>
      </c>
    </row>
    <row r="444" spans="1:63" s="84" customFormat="1" x14ac:dyDescent="0.3">
      <c r="A444" s="84" t="s">
        <v>2990</v>
      </c>
      <c r="B444" s="84" t="s">
        <v>2991</v>
      </c>
      <c r="C444" s="84" t="s">
        <v>1065</v>
      </c>
      <c r="D444" s="84">
        <v>2018</v>
      </c>
      <c r="E444" s="84">
        <v>27</v>
      </c>
      <c r="F444" s="195"/>
      <c r="G444" s="84" t="s">
        <v>1373</v>
      </c>
      <c r="H444" s="84" t="s">
        <v>249</v>
      </c>
      <c r="K444" s="84">
        <v>0.04</v>
      </c>
      <c r="L444" s="84">
        <v>0.26900000000000002</v>
      </c>
      <c r="M444" s="84">
        <v>7</v>
      </c>
      <c r="N444" s="84" t="s">
        <v>1064</v>
      </c>
      <c r="O444" s="84">
        <v>55</v>
      </c>
      <c r="P444" s="84">
        <v>111</v>
      </c>
      <c r="Q444" s="84">
        <v>100</v>
      </c>
      <c r="R444" s="84">
        <v>15</v>
      </c>
      <c r="S444" s="84">
        <v>21</v>
      </c>
      <c r="T444" s="84">
        <v>4</v>
      </c>
      <c r="U444" s="84">
        <v>1</v>
      </c>
      <c r="V444" s="84">
        <v>2</v>
      </c>
      <c r="W444" s="84">
        <v>10</v>
      </c>
      <c r="X444" s="84">
        <v>7</v>
      </c>
      <c r="Y444" s="84">
        <v>2</v>
      </c>
      <c r="Z444" s="84">
        <v>9</v>
      </c>
      <c r="AA444" s="84">
        <v>27</v>
      </c>
      <c r="AB444" s="84">
        <v>0</v>
      </c>
      <c r="AC444" s="84">
        <v>1</v>
      </c>
      <c r="AD444" s="84">
        <v>1</v>
      </c>
      <c r="AE444" s="84">
        <v>1</v>
      </c>
      <c r="AF444" s="84">
        <v>2</v>
      </c>
      <c r="AG444" s="200">
        <v>0.20300000000000001</v>
      </c>
      <c r="AH444" s="200">
        <v>0.28199999999999997</v>
      </c>
      <c r="AI444" s="200">
        <v>0.34300000000000003</v>
      </c>
      <c r="AJ444" s="84">
        <v>0.27800000000000002</v>
      </c>
      <c r="AK444" s="84">
        <v>31</v>
      </c>
      <c r="AL444" s="84">
        <v>10</v>
      </c>
      <c r="AM444" s="84">
        <v>9</v>
      </c>
      <c r="AN444" s="198">
        <v>4</v>
      </c>
      <c r="AO444" s="198">
        <v>3</v>
      </c>
      <c r="AP444" s="84">
        <v>-6</v>
      </c>
      <c r="AQ444" s="84">
        <v>195</v>
      </c>
      <c r="AR444" s="84">
        <v>538</v>
      </c>
      <c r="AS444" s="84">
        <v>101</v>
      </c>
      <c r="AT444" s="84" t="s">
        <v>1061</v>
      </c>
      <c r="AU444" s="84">
        <v>0.13</v>
      </c>
      <c r="AV444" s="84">
        <v>10</v>
      </c>
      <c r="AW444" s="84" t="s">
        <v>1065</v>
      </c>
      <c r="AX444" s="84">
        <v>5</v>
      </c>
      <c r="AY444" s="200">
        <v>0</v>
      </c>
      <c r="AZ444" s="200">
        <v>0.2</v>
      </c>
      <c r="BA444" s="200">
        <v>0</v>
      </c>
      <c r="BB444" s="200">
        <v>0.14399999999999999</v>
      </c>
      <c r="BC444" s="84">
        <v>1</v>
      </c>
      <c r="BD444" s="84">
        <v>0</v>
      </c>
      <c r="BE444" s="84" t="s">
        <v>3222</v>
      </c>
      <c r="BF444" s="84">
        <v>605253</v>
      </c>
      <c r="BG444" s="84" t="s">
        <v>707</v>
      </c>
      <c r="BH444" s="84" t="s">
        <v>6295</v>
      </c>
      <c r="BI444" s="84" t="s">
        <v>1207</v>
      </c>
      <c r="BJ444" s="84" t="s">
        <v>6389</v>
      </c>
      <c r="BK444" s="84" t="s">
        <v>2874</v>
      </c>
    </row>
    <row r="445" spans="1:63" s="84" customFormat="1" x14ac:dyDescent="0.3">
      <c r="A445" s="84" t="s">
        <v>6638</v>
      </c>
      <c r="B445" s="84" t="s">
        <v>339</v>
      </c>
      <c r="C445" s="84" t="s">
        <v>1065</v>
      </c>
      <c r="D445" s="84">
        <v>2018</v>
      </c>
      <c r="E445" s="84">
        <v>23</v>
      </c>
      <c r="F445" s="195" t="s">
        <v>1386</v>
      </c>
      <c r="G445" s="84" t="s">
        <v>1373</v>
      </c>
      <c r="H445" s="84" t="s">
        <v>249</v>
      </c>
      <c r="K445" s="84">
        <v>7.0000000000000007E-2</v>
      </c>
      <c r="L445" s="84">
        <v>0.26900000000000002</v>
      </c>
      <c r="M445" s="84">
        <v>7</v>
      </c>
      <c r="N445" s="84" t="s">
        <v>1064</v>
      </c>
      <c r="O445" s="84">
        <v>64</v>
      </c>
      <c r="P445" s="84">
        <v>135</v>
      </c>
      <c r="Q445" s="84">
        <v>120</v>
      </c>
      <c r="R445" s="84">
        <v>13</v>
      </c>
      <c r="S445" s="84">
        <v>23</v>
      </c>
      <c r="T445" s="84">
        <v>7</v>
      </c>
      <c r="U445" s="84">
        <v>1</v>
      </c>
      <c r="V445" s="84">
        <v>2</v>
      </c>
      <c r="W445" s="84">
        <v>10</v>
      </c>
      <c r="X445" s="84">
        <v>3</v>
      </c>
      <c r="Y445" s="84">
        <v>1</v>
      </c>
      <c r="Z445" s="84">
        <v>12</v>
      </c>
      <c r="AA445" s="84">
        <v>35</v>
      </c>
      <c r="AB445" s="84">
        <v>0</v>
      </c>
      <c r="AC445" s="84">
        <v>1</v>
      </c>
      <c r="AD445" s="84">
        <v>1</v>
      </c>
      <c r="AE445" s="84">
        <v>1</v>
      </c>
      <c r="AF445" s="84">
        <v>2</v>
      </c>
      <c r="AG445" s="200">
        <v>0.19500000000000001</v>
      </c>
      <c r="AH445" s="200">
        <v>0.27100000000000002</v>
      </c>
      <c r="AI445" s="200">
        <v>0.33100000000000002</v>
      </c>
      <c r="AJ445" s="84">
        <v>0.26800000000000002</v>
      </c>
      <c r="AK445" s="84">
        <v>36</v>
      </c>
      <c r="AL445" s="84">
        <v>10</v>
      </c>
      <c r="AM445" s="84">
        <v>9</v>
      </c>
      <c r="AN445" s="198">
        <v>1</v>
      </c>
      <c r="AO445" s="198">
        <v>1</v>
      </c>
      <c r="AP445" s="84">
        <v>-8</v>
      </c>
      <c r="AQ445" s="84">
        <v>196</v>
      </c>
      <c r="AR445" s="84">
        <v>539</v>
      </c>
      <c r="AS445" s="84">
        <v>102</v>
      </c>
      <c r="AT445" s="84" t="s">
        <v>1061</v>
      </c>
      <c r="AU445" s="84">
        <v>0.11</v>
      </c>
      <c r="AV445" s="84">
        <v>10</v>
      </c>
      <c r="AW445" s="84" t="s">
        <v>1065</v>
      </c>
      <c r="AX445" s="84">
        <v>8</v>
      </c>
      <c r="AY445" s="200">
        <v>0.125</v>
      </c>
      <c r="AZ445" s="200">
        <v>0.125</v>
      </c>
      <c r="BA445" s="200">
        <v>0.25</v>
      </c>
      <c r="BB445" s="200">
        <v>0.155</v>
      </c>
      <c r="BC445" s="84">
        <v>1</v>
      </c>
      <c r="BD445" s="84">
        <v>0</v>
      </c>
      <c r="BE445" s="84" t="s">
        <v>6639</v>
      </c>
      <c r="BF445" s="84">
        <v>546990</v>
      </c>
      <c r="BG445" s="84" t="s">
        <v>2892</v>
      </c>
      <c r="BH445" s="84" t="s">
        <v>6634</v>
      </c>
      <c r="BI445" s="84" t="s">
        <v>6631</v>
      </c>
      <c r="BJ445" s="84" t="s">
        <v>6406</v>
      </c>
      <c r="BK445" s="84" t="s">
        <v>2816</v>
      </c>
    </row>
    <row r="446" spans="1:63" s="84" customFormat="1" x14ac:dyDescent="0.3">
      <c r="A446" s="84" t="s">
        <v>3911</v>
      </c>
      <c r="B446" s="84" t="s">
        <v>3912</v>
      </c>
      <c r="C446" s="84" t="s">
        <v>1103</v>
      </c>
      <c r="D446" s="84">
        <v>2018</v>
      </c>
      <c r="E446" s="84">
        <v>28</v>
      </c>
      <c r="F446" s="195"/>
      <c r="G446" s="84" t="s">
        <v>1373</v>
      </c>
      <c r="H446" s="84" t="s">
        <v>249</v>
      </c>
      <c r="K446" s="84">
        <v>0.23</v>
      </c>
      <c r="L446" s="84">
        <v>0.26900000000000002</v>
      </c>
      <c r="M446" s="84">
        <v>7</v>
      </c>
      <c r="N446" s="84" t="s">
        <v>1064</v>
      </c>
      <c r="O446" s="84">
        <v>41</v>
      </c>
      <c r="P446" s="84">
        <v>109</v>
      </c>
      <c r="Q446" s="84">
        <v>101</v>
      </c>
      <c r="R446" s="84">
        <v>11</v>
      </c>
      <c r="S446" s="84">
        <v>22</v>
      </c>
      <c r="T446" s="84">
        <v>5</v>
      </c>
      <c r="U446" s="84">
        <v>0</v>
      </c>
      <c r="V446" s="84">
        <v>3</v>
      </c>
      <c r="W446" s="84">
        <v>10</v>
      </c>
      <c r="X446" s="84">
        <v>2</v>
      </c>
      <c r="Y446" s="84">
        <v>1</v>
      </c>
      <c r="Z446" s="84">
        <v>6</v>
      </c>
      <c r="AA446" s="84">
        <v>28</v>
      </c>
      <c r="AB446" s="84">
        <v>0</v>
      </c>
      <c r="AC446" s="84">
        <v>2</v>
      </c>
      <c r="AD446" s="84">
        <v>0</v>
      </c>
      <c r="AE446" s="84">
        <v>0</v>
      </c>
      <c r="AF446" s="84">
        <v>2</v>
      </c>
      <c r="AG446" s="200">
        <v>0.221</v>
      </c>
      <c r="AH446" s="200">
        <v>0.27300000000000002</v>
      </c>
      <c r="AI446" s="200">
        <v>0.35699999999999998</v>
      </c>
      <c r="AJ446" s="84">
        <v>0.27700000000000002</v>
      </c>
      <c r="AK446" s="84">
        <v>30</v>
      </c>
      <c r="AL446" s="84">
        <v>10</v>
      </c>
      <c r="AM446" s="84">
        <v>9</v>
      </c>
      <c r="AN446" s="198">
        <v>2</v>
      </c>
      <c r="AO446" s="198">
        <v>2</v>
      </c>
      <c r="AP446" s="84">
        <v>-6</v>
      </c>
      <c r="AQ446" s="84">
        <v>197</v>
      </c>
      <c r="AR446" s="84">
        <v>544</v>
      </c>
      <c r="AS446" s="84">
        <v>103</v>
      </c>
      <c r="AT446" s="84" t="s">
        <v>1061</v>
      </c>
      <c r="AU446" s="84">
        <v>-0.36</v>
      </c>
      <c r="AV446" s="84">
        <v>-19</v>
      </c>
      <c r="AW446" s="84" t="s">
        <v>1065</v>
      </c>
      <c r="AX446" s="84">
        <v>5</v>
      </c>
      <c r="AY446" s="200">
        <v>0.4</v>
      </c>
      <c r="AZ446" s="200">
        <v>0.4</v>
      </c>
      <c r="BA446" s="200">
        <v>1.2</v>
      </c>
      <c r="BB446" s="200">
        <v>0.63800000000000001</v>
      </c>
      <c r="BC446" s="84">
        <v>3</v>
      </c>
      <c r="BD446" s="84">
        <v>29</v>
      </c>
      <c r="BE446" s="84" t="s">
        <v>3913</v>
      </c>
      <c r="BF446" s="84">
        <v>571553</v>
      </c>
      <c r="BG446" s="84" t="s">
        <v>785</v>
      </c>
      <c r="BH446" s="84" t="s">
        <v>2672</v>
      </c>
      <c r="BI446" s="84" t="s">
        <v>3211</v>
      </c>
      <c r="BJ446" s="84" t="s">
        <v>5089</v>
      </c>
      <c r="BK446" s="84" t="s">
        <v>2872</v>
      </c>
    </row>
    <row r="447" spans="1:63" s="84" customFormat="1" x14ac:dyDescent="0.3">
      <c r="A447" s="84" t="s">
        <v>241</v>
      </c>
      <c r="B447" s="84" t="s">
        <v>47</v>
      </c>
      <c r="C447" s="84" t="s">
        <v>1061</v>
      </c>
      <c r="D447" s="84">
        <v>2018</v>
      </c>
      <c r="E447" s="84">
        <v>33</v>
      </c>
      <c r="F447" s="195"/>
      <c r="G447" s="84" t="s">
        <v>1373</v>
      </c>
      <c r="H447" s="84" t="s">
        <v>249</v>
      </c>
      <c r="K447" s="84">
        <v>0.43</v>
      </c>
      <c r="L447" s="84">
        <v>0.26900000000000002</v>
      </c>
      <c r="M447" s="84">
        <v>7</v>
      </c>
      <c r="N447" s="84" t="s">
        <v>1064</v>
      </c>
      <c r="O447" s="84">
        <v>52</v>
      </c>
      <c r="P447" s="84">
        <v>118</v>
      </c>
      <c r="Q447" s="84">
        <v>105</v>
      </c>
      <c r="R447" s="84">
        <v>17</v>
      </c>
      <c r="S447" s="84">
        <v>22</v>
      </c>
      <c r="T447" s="84">
        <v>4</v>
      </c>
      <c r="U447" s="84">
        <v>1</v>
      </c>
      <c r="V447" s="84">
        <v>3</v>
      </c>
      <c r="W447" s="84">
        <v>11</v>
      </c>
      <c r="X447" s="84">
        <v>6</v>
      </c>
      <c r="Y447" s="84">
        <v>2</v>
      </c>
      <c r="Z447" s="84">
        <v>8</v>
      </c>
      <c r="AA447" s="84">
        <v>28</v>
      </c>
      <c r="AB447" s="84">
        <v>0</v>
      </c>
      <c r="AC447" s="84">
        <v>3</v>
      </c>
      <c r="AD447" s="84">
        <v>2</v>
      </c>
      <c r="AE447" s="84">
        <v>0</v>
      </c>
      <c r="AF447" s="84">
        <v>1</v>
      </c>
      <c r="AG447" s="200">
        <v>0.20899999999999999</v>
      </c>
      <c r="AH447" s="200">
        <v>0.27900000000000003</v>
      </c>
      <c r="AI447" s="200">
        <v>0.33400000000000002</v>
      </c>
      <c r="AJ447" s="84">
        <v>0.27400000000000002</v>
      </c>
      <c r="AK447" s="84">
        <v>32</v>
      </c>
      <c r="AL447" s="84">
        <v>10</v>
      </c>
      <c r="AM447" s="84">
        <v>9</v>
      </c>
      <c r="AN447" s="198">
        <v>4</v>
      </c>
      <c r="AO447" s="198">
        <v>3</v>
      </c>
      <c r="AP447" s="84">
        <v>-7</v>
      </c>
      <c r="AQ447" s="84">
        <v>198</v>
      </c>
      <c r="AR447" s="84">
        <v>546</v>
      </c>
      <c r="AS447" s="84">
        <v>104</v>
      </c>
      <c r="AT447" s="84" t="s">
        <v>1061</v>
      </c>
      <c r="AU447" s="84">
        <v>-0.05</v>
      </c>
      <c r="AV447" s="84">
        <v>-10</v>
      </c>
      <c r="AW447" s="84" t="s">
        <v>1065</v>
      </c>
      <c r="AX447" s="84">
        <v>125</v>
      </c>
      <c r="AY447" s="200">
        <v>0.26400000000000001</v>
      </c>
      <c r="AZ447" s="200">
        <v>0.33600000000000002</v>
      </c>
      <c r="BA447" s="200">
        <v>0.41799999999999998</v>
      </c>
      <c r="BB447" s="200">
        <v>0.32700000000000001</v>
      </c>
      <c r="BC447" s="84">
        <v>41</v>
      </c>
      <c r="BD447" s="84">
        <v>20</v>
      </c>
      <c r="BE447" s="84" t="s">
        <v>1222</v>
      </c>
      <c r="BF447" s="84">
        <v>458913</v>
      </c>
      <c r="BG447" s="84" t="s">
        <v>707</v>
      </c>
      <c r="BH447" s="84" t="s">
        <v>1227</v>
      </c>
      <c r="BI447" s="84" t="s">
        <v>1220</v>
      </c>
      <c r="BJ447" s="84" t="s">
        <v>1216</v>
      </c>
      <c r="BK447" s="84" t="s">
        <v>2878</v>
      </c>
    </row>
    <row r="448" spans="1:63" s="84" customFormat="1" x14ac:dyDescent="0.3">
      <c r="A448" s="84" t="s">
        <v>149</v>
      </c>
      <c r="B448" s="84" t="s">
        <v>5206</v>
      </c>
      <c r="C448" s="84" t="s">
        <v>1065</v>
      </c>
      <c r="D448" s="84">
        <v>2018</v>
      </c>
      <c r="E448" s="84">
        <v>25</v>
      </c>
      <c r="F448" s="195" t="s">
        <v>1381</v>
      </c>
      <c r="G448" s="84" t="s">
        <v>1373</v>
      </c>
      <c r="H448" s="84" t="s">
        <v>249</v>
      </c>
      <c r="K448" s="84">
        <v>0.49</v>
      </c>
      <c r="L448" s="84">
        <v>0.26900000000000002</v>
      </c>
      <c r="M448" s="84">
        <v>7</v>
      </c>
      <c r="N448" s="84" t="s">
        <v>1064</v>
      </c>
      <c r="O448" s="84">
        <v>78</v>
      </c>
      <c r="P448" s="84">
        <v>169</v>
      </c>
      <c r="Q448" s="84">
        <v>153</v>
      </c>
      <c r="R448" s="84">
        <v>16</v>
      </c>
      <c r="S448" s="84">
        <v>28</v>
      </c>
      <c r="T448" s="84">
        <v>7</v>
      </c>
      <c r="U448" s="84">
        <v>1</v>
      </c>
      <c r="V448" s="84">
        <v>4</v>
      </c>
      <c r="W448" s="84">
        <v>14</v>
      </c>
      <c r="X448" s="84">
        <v>4</v>
      </c>
      <c r="Y448" s="84">
        <v>1</v>
      </c>
      <c r="Z448" s="84">
        <v>12</v>
      </c>
      <c r="AA448" s="84">
        <v>54</v>
      </c>
      <c r="AB448" s="84">
        <v>0</v>
      </c>
      <c r="AC448" s="84">
        <v>3</v>
      </c>
      <c r="AD448" s="84">
        <v>0</v>
      </c>
      <c r="AE448" s="84">
        <v>0</v>
      </c>
      <c r="AF448" s="84">
        <v>5</v>
      </c>
      <c r="AG448" s="200">
        <v>0.18</v>
      </c>
      <c r="AH448" s="200">
        <v>0.255</v>
      </c>
      <c r="AI448" s="200">
        <v>0.317</v>
      </c>
      <c r="AJ448" s="84">
        <v>0.255</v>
      </c>
      <c r="AK448" s="84">
        <v>43</v>
      </c>
      <c r="AL448" s="84">
        <v>10</v>
      </c>
      <c r="AM448" s="84">
        <v>9</v>
      </c>
      <c r="AN448" s="198">
        <v>1</v>
      </c>
      <c r="AO448" s="198">
        <v>1</v>
      </c>
      <c r="AP448" s="84">
        <v>-13</v>
      </c>
      <c r="AQ448" s="84">
        <v>199</v>
      </c>
      <c r="AR448" s="84">
        <v>547</v>
      </c>
      <c r="AS448" s="84">
        <v>105</v>
      </c>
      <c r="AT448" s="84" t="s">
        <v>1061</v>
      </c>
      <c r="AU448" s="84">
        <v>0.02</v>
      </c>
      <c r="AV448" s="84">
        <v>3</v>
      </c>
      <c r="AW448" s="84" t="s">
        <v>1065</v>
      </c>
      <c r="AX448" s="84">
        <v>154</v>
      </c>
      <c r="AY448" s="200">
        <v>0.17</v>
      </c>
      <c r="AZ448" s="200">
        <v>0.24</v>
      </c>
      <c r="BA448" s="200">
        <v>0.27</v>
      </c>
      <c r="BB448" s="200">
        <v>0.23300000000000001</v>
      </c>
      <c r="BC448" s="84">
        <v>36</v>
      </c>
      <c r="BD448" s="84">
        <v>7</v>
      </c>
      <c r="BE448" s="84" t="s">
        <v>5207</v>
      </c>
      <c r="BF448" s="84">
        <v>592444</v>
      </c>
      <c r="BG448" s="84" t="s">
        <v>2898</v>
      </c>
      <c r="BH448" s="84" t="s">
        <v>3123</v>
      </c>
      <c r="BI448" s="84" t="s">
        <v>6577</v>
      </c>
      <c r="BJ448" s="84" t="s">
        <v>6445</v>
      </c>
      <c r="BK448" s="84" t="s">
        <v>2463</v>
      </c>
    </row>
    <row r="449" spans="1:63" s="84" customFormat="1" x14ac:dyDescent="0.3">
      <c r="A449" s="84" t="s">
        <v>6640</v>
      </c>
      <c r="B449" s="84" t="s">
        <v>98</v>
      </c>
      <c r="C449" s="84" t="s">
        <v>1103</v>
      </c>
      <c r="D449" s="84">
        <v>2018</v>
      </c>
      <c r="E449" s="84">
        <v>33</v>
      </c>
      <c r="F449" s="195"/>
      <c r="G449" s="84" t="s">
        <v>1373</v>
      </c>
      <c r="H449" s="84" t="s">
        <v>249</v>
      </c>
      <c r="K449" s="84">
        <v>0.48</v>
      </c>
      <c r="L449" s="84">
        <v>0.26900000000000002</v>
      </c>
      <c r="M449" s="84">
        <v>7</v>
      </c>
      <c r="N449" s="84" t="s">
        <v>1064</v>
      </c>
      <c r="O449" s="84">
        <v>39</v>
      </c>
      <c r="P449" s="84">
        <v>104</v>
      </c>
      <c r="Q449" s="84">
        <v>93</v>
      </c>
      <c r="R449" s="84">
        <v>13</v>
      </c>
      <c r="S449" s="84">
        <v>19</v>
      </c>
      <c r="T449" s="84">
        <v>4</v>
      </c>
      <c r="U449" s="84">
        <v>1</v>
      </c>
      <c r="V449" s="84">
        <v>2</v>
      </c>
      <c r="W449" s="84">
        <v>10</v>
      </c>
      <c r="X449" s="84">
        <v>1</v>
      </c>
      <c r="Y449" s="84">
        <v>1</v>
      </c>
      <c r="Z449" s="84">
        <v>10</v>
      </c>
      <c r="AA449" s="84">
        <v>28</v>
      </c>
      <c r="AB449" s="84">
        <v>0</v>
      </c>
      <c r="AC449" s="84">
        <v>1</v>
      </c>
      <c r="AD449" s="84">
        <v>0</v>
      </c>
      <c r="AE449" s="84">
        <v>0</v>
      </c>
      <c r="AF449" s="84">
        <v>2</v>
      </c>
      <c r="AG449" s="200">
        <v>0.20599999999999999</v>
      </c>
      <c r="AH449" s="200">
        <v>0.28499999999999998</v>
      </c>
      <c r="AI449" s="200">
        <v>0.32900000000000001</v>
      </c>
      <c r="AJ449" s="84">
        <v>0.27600000000000002</v>
      </c>
      <c r="AK449" s="84">
        <v>29</v>
      </c>
      <c r="AL449" s="84">
        <v>9</v>
      </c>
      <c r="AM449" s="84">
        <v>9</v>
      </c>
      <c r="AN449" s="198">
        <v>1</v>
      </c>
      <c r="AO449" s="198">
        <v>1</v>
      </c>
      <c r="AP449" s="84">
        <v>-6</v>
      </c>
      <c r="AQ449" s="84">
        <v>200</v>
      </c>
      <c r="AR449" s="84">
        <v>556</v>
      </c>
      <c r="AS449" s="84">
        <v>106</v>
      </c>
      <c r="AT449" s="84" t="s">
        <v>1061</v>
      </c>
      <c r="AU449" s="84">
        <v>-0.04</v>
      </c>
      <c r="AV449" s="84">
        <v>-5</v>
      </c>
      <c r="AW449" s="84" t="s">
        <v>1065</v>
      </c>
      <c r="AX449" s="84">
        <v>93</v>
      </c>
      <c r="AY449" s="200">
        <v>0.24099999999999999</v>
      </c>
      <c r="AZ449" s="200">
        <v>0.32300000000000001</v>
      </c>
      <c r="BA449" s="200">
        <v>0.39800000000000002</v>
      </c>
      <c r="BB449" s="200">
        <v>0.318</v>
      </c>
      <c r="BC449" s="84">
        <v>30</v>
      </c>
      <c r="BD449" s="84">
        <v>15</v>
      </c>
      <c r="BE449" s="84" t="s">
        <v>6641</v>
      </c>
      <c r="BF449" s="84">
        <v>451192</v>
      </c>
      <c r="BG449" s="84" t="s">
        <v>785</v>
      </c>
      <c r="BH449" s="84" t="s">
        <v>6422</v>
      </c>
      <c r="BI449" s="84" t="s">
        <v>2662</v>
      </c>
      <c r="BJ449" s="84" t="s">
        <v>6970</v>
      </c>
      <c r="BK449" s="84" t="s">
        <v>2878</v>
      </c>
    </row>
    <row r="450" spans="1:63" s="84" customFormat="1" x14ac:dyDescent="0.3">
      <c r="A450" s="84" t="s">
        <v>2039</v>
      </c>
      <c r="B450" s="84" t="s">
        <v>283</v>
      </c>
      <c r="C450" s="84" t="s">
        <v>1065</v>
      </c>
      <c r="D450" s="84">
        <v>2018</v>
      </c>
      <c r="E450" s="84">
        <v>32</v>
      </c>
      <c r="F450" s="195"/>
      <c r="G450" s="84" t="s">
        <v>1373</v>
      </c>
      <c r="H450" s="84" t="s">
        <v>249</v>
      </c>
      <c r="K450" s="84">
        <v>0.39</v>
      </c>
      <c r="L450" s="84">
        <v>0.26900000000000002</v>
      </c>
      <c r="M450" s="84">
        <v>7</v>
      </c>
      <c r="N450" s="84" t="s">
        <v>1064</v>
      </c>
      <c r="O450" s="84">
        <v>45</v>
      </c>
      <c r="P450" s="84">
        <v>115</v>
      </c>
      <c r="Q450" s="84">
        <v>105</v>
      </c>
      <c r="R450" s="84">
        <v>12</v>
      </c>
      <c r="S450" s="84">
        <v>24</v>
      </c>
      <c r="T450" s="84">
        <v>4</v>
      </c>
      <c r="U450" s="84">
        <v>1</v>
      </c>
      <c r="V450" s="84">
        <v>2</v>
      </c>
      <c r="W450" s="84">
        <v>10</v>
      </c>
      <c r="X450" s="84">
        <v>1</v>
      </c>
      <c r="Y450" s="84">
        <v>1</v>
      </c>
      <c r="Z450" s="84">
        <v>8</v>
      </c>
      <c r="AA450" s="84">
        <v>20</v>
      </c>
      <c r="AB450" s="84">
        <v>1</v>
      </c>
      <c r="AC450" s="84">
        <v>1</v>
      </c>
      <c r="AD450" s="84">
        <v>1</v>
      </c>
      <c r="AE450" s="84">
        <v>0</v>
      </c>
      <c r="AF450" s="84">
        <v>4</v>
      </c>
      <c r="AG450" s="200">
        <v>0.23100000000000001</v>
      </c>
      <c r="AH450" s="200">
        <v>0.28000000000000003</v>
      </c>
      <c r="AI450" s="200">
        <v>0.32700000000000001</v>
      </c>
      <c r="AJ450" s="84">
        <v>0.27</v>
      </c>
      <c r="AK450" s="84">
        <v>31</v>
      </c>
      <c r="AL450" s="84">
        <v>9</v>
      </c>
      <c r="AM450" s="84">
        <v>9</v>
      </c>
      <c r="AN450" s="198">
        <v>2</v>
      </c>
      <c r="AO450" s="198">
        <v>2</v>
      </c>
      <c r="AP450" s="84">
        <v>-7</v>
      </c>
      <c r="AQ450" s="84">
        <v>201</v>
      </c>
      <c r="AR450" s="84">
        <v>557</v>
      </c>
      <c r="AS450" s="84">
        <v>107</v>
      </c>
      <c r="AT450" s="84" t="s">
        <v>1061</v>
      </c>
      <c r="AU450" s="84">
        <v>-0.01</v>
      </c>
      <c r="AV450" s="84">
        <v>1</v>
      </c>
      <c r="AW450" s="84" t="s">
        <v>1065</v>
      </c>
      <c r="AX450" s="84">
        <v>88</v>
      </c>
      <c r="AY450" s="200">
        <v>0.22500000000000001</v>
      </c>
      <c r="AZ450" s="200">
        <v>0.28699999999999998</v>
      </c>
      <c r="BA450" s="200">
        <v>0.33800000000000002</v>
      </c>
      <c r="BB450" s="200">
        <v>0.27600000000000002</v>
      </c>
      <c r="BC450" s="84">
        <v>24</v>
      </c>
      <c r="BD450" s="84">
        <v>9</v>
      </c>
      <c r="BE450" s="84" t="s">
        <v>3215</v>
      </c>
      <c r="BF450" s="84">
        <v>543706</v>
      </c>
      <c r="BG450" s="84" t="s">
        <v>808</v>
      </c>
      <c r="BH450" s="84" t="s">
        <v>6642</v>
      </c>
      <c r="BI450" s="84" t="s">
        <v>5186</v>
      </c>
      <c r="BJ450" s="84" t="s">
        <v>5073</v>
      </c>
      <c r="BK450" s="84" t="s">
        <v>3874</v>
      </c>
    </row>
    <row r="451" spans="1:63" s="84" customFormat="1" x14ac:dyDescent="0.3">
      <c r="A451" s="84" t="s">
        <v>2515</v>
      </c>
      <c r="B451" s="84" t="s">
        <v>2516</v>
      </c>
      <c r="C451" s="84" t="s">
        <v>1103</v>
      </c>
      <c r="D451" s="84">
        <v>2018</v>
      </c>
      <c r="E451" s="84">
        <v>28</v>
      </c>
      <c r="F451" s="195"/>
      <c r="G451" s="84" t="s">
        <v>1373</v>
      </c>
      <c r="H451" s="84" t="s">
        <v>249</v>
      </c>
      <c r="K451" s="84">
        <v>0.35</v>
      </c>
      <c r="L451" s="84">
        <v>0.26900000000000002</v>
      </c>
      <c r="M451" s="84">
        <v>7</v>
      </c>
      <c r="N451" s="84" t="s">
        <v>1064</v>
      </c>
      <c r="O451" s="84">
        <v>51</v>
      </c>
      <c r="P451" s="84">
        <v>128</v>
      </c>
      <c r="Q451" s="84">
        <v>115</v>
      </c>
      <c r="R451" s="84">
        <v>13</v>
      </c>
      <c r="S451" s="84">
        <v>24</v>
      </c>
      <c r="T451" s="84">
        <v>4</v>
      </c>
      <c r="U451" s="84">
        <v>1</v>
      </c>
      <c r="V451" s="84">
        <v>2</v>
      </c>
      <c r="W451" s="84">
        <v>9</v>
      </c>
      <c r="X451" s="84">
        <v>2</v>
      </c>
      <c r="Y451" s="84">
        <v>1</v>
      </c>
      <c r="Z451" s="84">
        <v>10</v>
      </c>
      <c r="AA451" s="84">
        <v>32</v>
      </c>
      <c r="AB451" s="84">
        <v>0</v>
      </c>
      <c r="AC451" s="84">
        <v>1</v>
      </c>
      <c r="AD451" s="84">
        <v>2</v>
      </c>
      <c r="AE451" s="84">
        <v>1</v>
      </c>
      <c r="AF451" s="84">
        <v>2</v>
      </c>
      <c r="AG451" s="200">
        <v>0.20399999999999999</v>
      </c>
      <c r="AH451" s="200">
        <v>0.27200000000000002</v>
      </c>
      <c r="AI451" s="200">
        <v>0.32100000000000001</v>
      </c>
      <c r="AJ451" s="84">
        <v>0.26400000000000001</v>
      </c>
      <c r="AK451" s="84">
        <v>34</v>
      </c>
      <c r="AL451" s="84">
        <v>9</v>
      </c>
      <c r="AM451" s="84">
        <v>9</v>
      </c>
      <c r="AN451" s="198">
        <v>1</v>
      </c>
      <c r="AO451" s="198">
        <v>1</v>
      </c>
      <c r="AP451" s="84">
        <v>-8</v>
      </c>
      <c r="AQ451" s="84">
        <v>202</v>
      </c>
      <c r="AR451" s="84">
        <v>558</v>
      </c>
      <c r="AS451" s="84">
        <v>108</v>
      </c>
      <c r="AT451" s="84" t="s">
        <v>1061</v>
      </c>
      <c r="AU451" s="84">
        <v>0</v>
      </c>
      <c r="AV451" s="84">
        <v>3</v>
      </c>
      <c r="AW451" s="84" t="s">
        <v>1065</v>
      </c>
      <c r="AX451" s="84">
        <v>62</v>
      </c>
      <c r="AY451" s="200">
        <v>0.2</v>
      </c>
      <c r="AZ451" s="200">
        <v>0.32200000000000001</v>
      </c>
      <c r="BA451" s="200">
        <v>0.26</v>
      </c>
      <c r="BB451" s="200">
        <v>0.26600000000000001</v>
      </c>
      <c r="BC451" s="84">
        <v>17</v>
      </c>
      <c r="BD451" s="84">
        <v>6</v>
      </c>
      <c r="BE451" s="84" t="s">
        <v>2665</v>
      </c>
      <c r="BF451" s="84">
        <v>543094</v>
      </c>
      <c r="BG451" s="84" t="s">
        <v>785</v>
      </c>
      <c r="BH451" s="84" t="s">
        <v>6421</v>
      </c>
      <c r="BI451" s="84" t="s">
        <v>6439</v>
      </c>
      <c r="BJ451" s="84" t="s">
        <v>6643</v>
      </c>
      <c r="BK451" s="84" t="s">
        <v>2872</v>
      </c>
    </row>
    <row r="452" spans="1:63" s="84" customFormat="1" x14ac:dyDescent="0.3">
      <c r="A452" s="84" t="s">
        <v>116</v>
      </c>
      <c r="B452" s="84" t="s">
        <v>72</v>
      </c>
      <c r="C452" s="84" t="s">
        <v>1065</v>
      </c>
      <c r="D452" s="84">
        <v>2018</v>
      </c>
      <c r="E452" s="84">
        <v>34</v>
      </c>
      <c r="F452" s="195"/>
      <c r="G452" s="84" t="s">
        <v>1373</v>
      </c>
      <c r="H452" s="84" t="s">
        <v>249</v>
      </c>
      <c r="K452" s="84">
        <v>0.43</v>
      </c>
      <c r="L452" s="84">
        <v>0.26900000000000002</v>
      </c>
      <c r="M452" s="84">
        <v>7</v>
      </c>
      <c r="N452" s="84" t="s">
        <v>1064</v>
      </c>
      <c r="O452" s="84">
        <v>53</v>
      </c>
      <c r="P452" s="84">
        <v>108</v>
      </c>
      <c r="Q452" s="84">
        <v>94</v>
      </c>
      <c r="R452" s="84">
        <v>12</v>
      </c>
      <c r="S452" s="84">
        <v>19</v>
      </c>
      <c r="T452" s="84">
        <v>3</v>
      </c>
      <c r="U452" s="84">
        <v>1</v>
      </c>
      <c r="V452" s="84">
        <v>2</v>
      </c>
      <c r="W452" s="84">
        <v>9</v>
      </c>
      <c r="X452" s="84">
        <v>3</v>
      </c>
      <c r="Y452" s="84">
        <v>2</v>
      </c>
      <c r="Z452" s="84">
        <v>10</v>
      </c>
      <c r="AA452" s="84">
        <v>25</v>
      </c>
      <c r="AB452" s="84">
        <v>0</v>
      </c>
      <c r="AC452" s="84">
        <v>1</v>
      </c>
      <c r="AD452" s="84">
        <v>1</v>
      </c>
      <c r="AE452" s="84">
        <v>1</v>
      </c>
      <c r="AF452" s="84">
        <v>2</v>
      </c>
      <c r="AG452" s="200">
        <v>0.20599999999999999</v>
      </c>
      <c r="AH452" s="200">
        <v>0.28399999999999997</v>
      </c>
      <c r="AI452" s="200">
        <v>0.314</v>
      </c>
      <c r="AJ452" s="84">
        <v>0.27</v>
      </c>
      <c r="AK452" s="84">
        <v>29</v>
      </c>
      <c r="AL452" s="84">
        <v>9</v>
      </c>
      <c r="AM452" s="84">
        <v>8</v>
      </c>
      <c r="AN452" s="198">
        <v>2</v>
      </c>
      <c r="AO452" s="198">
        <v>2</v>
      </c>
      <c r="AP452" s="84">
        <v>-7</v>
      </c>
      <c r="AQ452" s="84">
        <v>205</v>
      </c>
      <c r="AR452" s="84">
        <v>565</v>
      </c>
      <c r="AS452" s="84">
        <v>109</v>
      </c>
      <c r="AT452" s="84" t="s">
        <v>1061</v>
      </c>
      <c r="AU452" s="84">
        <v>-0.04</v>
      </c>
      <c r="AV452" s="84">
        <v>-7</v>
      </c>
      <c r="AW452" s="84" t="s">
        <v>1065</v>
      </c>
      <c r="AX452" s="84">
        <v>117</v>
      </c>
      <c r="AY452" s="200">
        <v>0.25700000000000001</v>
      </c>
      <c r="AZ452" s="200">
        <v>0.33300000000000002</v>
      </c>
      <c r="BA452" s="200">
        <v>0.38600000000000001</v>
      </c>
      <c r="BB452" s="200">
        <v>0.312</v>
      </c>
      <c r="BC452" s="84">
        <v>37</v>
      </c>
      <c r="BD452" s="84">
        <v>16</v>
      </c>
      <c r="BE452" s="84" t="s">
        <v>1452</v>
      </c>
      <c r="BF452" s="84">
        <v>502226</v>
      </c>
      <c r="BG452" s="84" t="s">
        <v>818</v>
      </c>
      <c r="BH452" s="84" t="s">
        <v>6452</v>
      </c>
      <c r="BI452" s="84" t="s">
        <v>4165</v>
      </c>
      <c r="BJ452" s="84" t="s">
        <v>1242</v>
      </c>
      <c r="BK452" s="84" t="s">
        <v>2879</v>
      </c>
    </row>
    <row r="453" spans="1:63" s="84" customFormat="1" x14ac:dyDescent="0.3">
      <c r="A453" s="84" t="s">
        <v>2193</v>
      </c>
      <c r="B453" s="84" t="s">
        <v>170</v>
      </c>
      <c r="C453" s="84" t="s">
        <v>1065</v>
      </c>
      <c r="D453" s="84">
        <v>2018</v>
      </c>
      <c r="E453" s="84">
        <v>27</v>
      </c>
      <c r="F453" s="195" t="s">
        <v>1397</v>
      </c>
      <c r="G453" s="84" t="s">
        <v>1373</v>
      </c>
      <c r="H453" s="84" t="s">
        <v>249</v>
      </c>
      <c r="K453" s="84">
        <v>0.49</v>
      </c>
      <c r="L453" s="84">
        <v>0.26900000000000002</v>
      </c>
      <c r="M453" s="84">
        <v>7</v>
      </c>
      <c r="N453" s="84" t="s">
        <v>1064</v>
      </c>
      <c r="O453" s="84">
        <v>68</v>
      </c>
      <c r="P453" s="84">
        <v>138</v>
      </c>
      <c r="Q453" s="84">
        <v>124</v>
      </c>
      <c r="R453" s="84">
        <v>14</v>
      </c>
      <c r="S453" s="84">
        <v>24</v>
      </c>
      <c r="T453" s="84">
        <v>7</v>
      </c>
      <c r="U453" s="84">
        <v>1</v>
      </c>
      <c r="V453" s="84">
        <v>2</v>
      </c>
      <c r="W453" s="84">
        <v>12</v>
      </c>
      <c r="X453" s="84">
        <v>1</v>
      </c>
      <c r="Y453" s="84">
        <v>1</v>
      </c>
      <c r="Z453" s="84">
        <v>10</v>
      </c>
      <c r="AA453" s="84">
        <v>34</v>
      </c>
      <c r="AB453" s="84">
        <v>0</v>
      </c>
      <c r="AC453" s="84">
        <v>2</v>
      </c>
      <c r="AD453" s="84">
        <v>0</v>
      </c>
      <c r="AE453" s="84">
        <v>2</v>
      </c>
      <c r="AF453" s="84">
        <v>2</v>
      </c>
      <c r="AG453" s="200">
        <v>0.19400000000000001</v>
      </c>
      <c r="AH453" s="200">
        <v>0.26100000000000001</v>
      </c>
      <c r="AI453" s="200">
        <v>0.318</v>
      </c>
      <c r="AJ453" s="84">
        <v>0.25800000000000001</v>
      </c>
      <c r="AK453" s="84">
        <v>36</v>
      </c>
      <c r="AL453" s="84">
        <v>9</v>
      </c>
      <c r="AM453" s="84">
        <v>8</v>
      </c>
      <c r="AN453" s="198">
        <v>1</v>
      </c>
      <c r="AO453" s="198">
        <v>1</v>
      </c>
      <c r="AP453" s="84">
        <v>-10</v>
      </c>
      <c r="AQ453" s="84">
        <v>206</v>
      </c>
      <c r="AR453" s="84">
        <v>568</v>
      </c>
      <c r="AS453" s="84">
        <v>110</v>
      </c>
      <c r="AT453" s="84" t="s">
        <v>1061</v>
      </c>
      <c r="AU453" s="84">
        <v>0.03</v>
      </c>
      <c r="AV453" s="84">
        <v>4</v>
      </c>
      <c r="AW453" s="84" t="s">
        <v>1065</v>
      </c>
      <c r="AX453" s="84">
        <v>97</v>
      </c>
      <c r="AY453" s="200">
        <v>0.182</v>
      </c>
      <c r="AZ453" s="200">
        <v>0.23699999999999999</v>
      </c>
      <c r="BA453" s="200">
        <v>0.27300000000000002</v>
      </c>
      <c r="BB453" s="200">
        <v>0.22900000000000001</v>
      </c>
      <c r="BC453" s="84">
        <v>22</v>
      </c>
      <c r="BD453" s="84">
        <v>5</v>
      </c>
      <c r="BE453" s="84" t="s">
        <v>6438</v>
      </c>
      <c r="BF453" s="84">
        <v>573088</v>
      </c>
      <c r="BG453" s="84" t="s">
        <v>808</v>
      </c>
      <c r="BH453" s="84" t="s">
        <v>7253</v>
      </c>
      <c r="BI453" s="84" t="s">
        <v>6631</v>
      </c>
      <c r="BJ453" s="84" t="s">
        <v>4181</v>
      </c>
      <c r="BK453" s="84" t="s">
        <v>2869</v>
      </c>
    </row>
    <row r="454" spans="1:63" s="84" customFormat="1" x14ac:dyDescent="0.3">
      <c r="A454" s="84" t="s">
        <v>6644</v>
      </c>
      <c r="B454" s="84" t="s">
        <v>367</v>
      </c>
      <c r="C454" s="84" t="s">
        <v>1065</v>
      </c>
      <c r="D454" s="84">
        <v>2018</v>
      </c>
      <c r="E454" s="84">
        <v>27</v>
      </c>
      <c r="F454" s="195"/>
      <c r="G454" s="84" t="s">
        <v>1373</v>
      </c>
      <c r="H454" s="84" t="s">
        <v>249</v>
      </c>
      <c r="K454" s="84">
        <v>0.28000000000000003</v>
      </c>
      <c r="L454" s="84">
        <v>0.26900000000000002</v>
      </c>
      <c r="M454" s="84">
        <v>7</v>
      </c>
      <c r="N454" s="84" t="s">
        <v>1064</v>
      </c>
      <c r="O454" s="84">
        <v>55</v>
      </c>
      <c r="P454" s="84">
        <v>121</v>
      </c>
      <c r="Q454" s="84">
        <v>108</v>
      </c>
      <c r="R454" s="84">
        <v>14</v>
      </c>
      <c r="S454" s="84">
        <v>22</v>
      </c>
      <c r="T454" s="84">
        <v>3</v>
      </c>
      <c r="U454" s="84">
        <v>1</v>
      </c>
      <c r="V454" s="84">
        <v>2</v>
      </c>
      <c r="W454" s="84">
        <v>10</v>
      </c>
      <c r="X454" s="84">
        <v>3</v>
      </c>
      <c r="Y454" s="84">
        <v>1</v>
      </c>
      <c r="Z454" s="84">
        <v>11</v>
      </c>
      <c r="AA454" s="84">
        <v>32</v>
      </c>
      <c r="AB454" s="84">
        <v>0</v>
      </c>
      <c r="AC454" s="84">
        <v>2</v>
      </c>
      <c r="AD454" s="84">
        <v>1</v>
      </c>
      <c r="AE454" s="84">
        <v>0</v>
      </c>
      <c r="AF454" s="84">
        <v>3</v>
      </c>
      <c r="AG454" s="200">
        <v>0.19800000000000001</v>
      </c>
      <c r="AH454" s="200">
        <v>0.28100000000000003</v>
      </c>
      <c r="AI454" s="200">
        <v>0.29599999999999999</v>
      </c>
      <c r="AJ454" s="84">
        <v>0.26400000000000001</v>
      </c>
      <c r="AK454" s="84">
        <v>32</v>
      </c>
      <c r="AL454" s="84">
        <v>9</v>
      </c>
      <c r="AM454" s="84">
        <v>8</v>
      </c>
      <c r="AN454" s="198">
        <v>2</v>
      </c>
      <c r="AO454" s="198">
        <v>2</v>
      </c>
      <c r="AP454" s="84">
        <v>-8</v>
      </c>
      <c r="AQ454" s="84">
        <v>207</v>
      </c>
      <c r="AR454" s="84">
        <v>569</v>
      </c>
      <c r="AS454" s="84">
        <v>111</v>
      </c>
      <c r="AT454" s="84" t="s">
        <v>1061</v>
      </c>
      <c r="AU454" s="84">
        <v>0.01</v>
      </c>
      <c r="AV454" s="84">
        <v>5</v>
      </c>
      <c r="AW454" s="84" t="s">
        <v>1065</v>
      </c>
      <c r="AX454" s="84">
        <v>39</v>
      </c>
      <c r="AY454" s="200">
        <v>0.20599999999999999</v>
      </c>
      <c r="AZ454" s="200">
        <v>0.308</v>
      </c>
      <c r="BA454" s="200">
        <v>0.20599999999999999</v>
      </c>
      <c r="BB454" s="200">
        <v>0.255</v>
      </c>
      <c r="BC454" s="84">
        <v>10</v>
      </c>
      <c r="BD454" s="84">
        <v>4</v>
      </c>
      <c r="BE454" s="84" t="s">
        <v>6645</v>
      </c>
      <c r="BF454" s="84">
        <v>527049</v>
      </c>
      <c r="BG454" s="84" t="s">
        <v>786</v>
      </c>
      <c r="BH454" s="84" t="s">
        <v>4168</v>
      </c>
      <c r="BI454" s="84" t="s">
        <v>6646</v>
      </c>
      <c r="BJ454" s="84" t="s">
        <v>6403</v>
      </c>
      <c r="BK454" s="84" t="s">
        <v>2869</v>
      </c>
    </row>
    <row r="455" spans="1:63" s="84" customFormat="1" x14ac:dyDescent="0.3">
      <c r="A455" s="84" t="s">
        <v>5148</v>
      </c>
      <c r="B455" s="84" t="s">
        <v>1933</v>
      </c>
      <c r="C455" s="84" t="s">
        <v>1103</v>
      </c>
      <c r="D455" s="84">
        <v>2018</v>
      </c>
      <c r="E455" s="84">
        <v>29</v>
      </c>
      <c r="F455" s="195"/>
      <c r="G455" s="84" t="s">
        <v>1373</v>
      </c>
      <c r="H455" s="84" t="s">
        <v>249</v>
      </c>
      <c r="K455" s="84">
        <v>0.39</v>
      </c>
      <c r="L455" s="84">
        <v>0.26900000000000002</v>
      </c>
      <c r="M455" s="84">
        <v>7</v>
      </c>
      <c r="N455" s="84" t="s">
        <v>1064</v>
      </c>
      <c r="O455" s="84">
        <v>63</v>
      </c>
      <c r="P455" s="84">
        <v>130</v>
      </c>
      <c r="Q455" s="84">
        <v>120</v>
      </c>
      <c r="R455" s="84">
        <v>17</v>
      </c>
      <c r="S455" s="84">
        <v>26</v>
      </c>
      <c r="T455" s="84">
        <v>5</v>
      </c>
      <c r="U455" s="84">
        <v>1</v>
      </c>
      <c r="V455" s="84">
        <v>2</v>
      </c>
      <c r="W455" s="84">
        <v>12</v>
      </c>
      <c r="X455" s="84">
        <v>3</v>
      </c>
      <c r="Y455" s="84">
        <v>1</v>
      </c>
      <c r="Z455" s="84">
        <v>8</v>
      </c>
      <c r="AA455" s="84">
        <v>33</v>
      </c>
      <c r="AB455" s="84">
        <v>0</v>
      </c>
      <c r="AC455" s="84">
        <v>1</v>
      </c>
      <c r="AD455" s="84">
        <v>0</v>
      </c>
      <c r="AE455" s="84">
        <v>1</v>
      </c>
      <c r="AF455" s="84">
        <v>1</v>
      </c>
      <c r="AG455" s="200">
        <v>0.21</v>
      </c>
      <c r="AH455" s="200">
        <v>0.26200000000000001</v>
      </c>
      <c r="AI455" s="200">
        <v>0.32</v>
      </c>
      <c r="AJ455" s="84">
        <v>0.25800000000000001</v>
      </c>
      <c r="AK455" s="84">
        <v>34</v>
      </c>
      <c r="AL455" s="84">
        <v>9</v>
      </c>
      <c r="AM455" s="84">
        <v>8</v>
      </c>
      <c r="AN455" s="198">
        <v>2</v>
      </c>
      <c r="AO455" s="198">
        <v>2</v>
      </c>
      <c r="AP455" s="84">
        <v>-9</v>
      </c>
      <c r="AQ455" s="84">
        <v>210</v>
      </c>
      <c r="AR455" s="84">
        <v>576</v>
      </c>
      <c r="AS455" s="84">
        <v>112</v>
      </c>
      <c r="AT455" s="84" t="s">
        <v>1061</v>
      </c>
      <c r="AU455" s="84">
        <v>0.01</v>
      </c>
      <c r="AV455" s="84">
        <v>3</v>
      </c>
      <c r="AW455" s="84" t="s">
        <v>1065</v>
      </c>
      <c r="AX455" s="84">
        <v>77</v>
      </c>
      <c r="AY455" s="200">
        <v>0.222</v>
      </c>
      <c r="AZ455" s="200">
        <v>0.26</v>
      </c>
      <c r="BA455" s="200">
        <v>0.30599999999999999</v>
      </c>
      <c r="BB455" s="200">
        <v>0.251</v>
      </c>
      <c r="BC455" s="84">
        <v>19</v>
      </c>
      <c r="BD455" s="84">
        <v>6</v>
      </c>
      <c r="BE455" s="84" t="s">
        <v>5149</v>
      </c>
      <c r="BF455" s="84">
        <v>592419</v>
      </c>
      <c r="BG455" s="84" t="s">
        <v>707</v>
      </c>
      <c r="BH455" s="84" t="s">
        <v>4160</v>
      </c>
      <c r="BI455" s="84" t="s">
        <v>1197</v>
      </c>
      <c r="BJ455" s="84" t="s">
        <v>1207</v>
      </c>
      <c r="BK455" s="84" t="s">
        <v>2931</v>
      </c>
    </row>
    <row r="456" spans="1:63" s="84" customFormat="1" x14ac:dyDescent="0.3">
      <c r="A456" s="84" t="s">
        <v>6648</v>
      </c>
      <c r="B456" s="84" t="s">
        <v>947</v>
      </c>
      <c r="C456" s="84" t="s">
        <v>1103</v>
      </c>
      <c r="D456" s="84">
        <v>2018</v>
      </c>
      <c r="E456" s="84">
        <v>27</v>
      </c>
      <c r="F456" s="195"/>
      <c r="G456" s="84" t="s">
        <v>1373</v>
      </c>
      <c r="H456" s="84" t="s">
        <v>249</v>
      </c>
      <c r="K456" s="84">
        <v>0.17</v>
      </c>
      <c r="L456" s="84">
        <v>0.26900000000000002</v>
      </c>
      <c r="M456" s="84">
        <v>7</v>
      </c>
      <c r="N456" s="84" t="s">
        <v>1064</v>
      </c>
      <c r="O456" s="84">
        <v>53</v>
      </c>
      <c r="P456" s="84">
        <v>108</v>
      </c>
      <c r="Q456" s="84">
        <v>99</v>
      </c>
      <c r="R456" s="84">
        <v>12</v>
      </c>
      <c r="S456" s="84">
        <v>19</v>
      </c>
      <c r="T456" s="84">
        <v>4</v>
      </c>
      <c r="U456" s="84">
        <v>1</v>
      </c>
      <c r="V456" s="84">
        <v>3</v>
      </c>
      <c r="W456" s="84">
        <v>9</v>
      </c>
      <c r="X456" s="84">
        <v>1</v>
      </c>
      <c r="Y456" s="84">
        <v>2</v>
      </c>
      <c r="Z456" s="84">
        <v>8</v>
      </c>
      <c r="AA456" s="84">
        <v>27</v>
      </c>
      <c r="AB456" s="84">
        <v>0</v>
      </c>
      <c r="AC456" s="84">
        <v>1</v>
      </c>
      <c r="AD456" s="84">
        <v>1</v>
      </c>
      <c r="AE456" s="84">
        <v>1</v>
      </c>
      <c r="AF456" s="84">
        <v>2</v>
      </c>
      <c r="AG456" s="200">
        <v>0.19600000000000001</v>
      </c>
      <c r="AH456" s="200">
        <v>0.25700000000000001</v>
      </c>
      <c r="AI456" s="200">
        <v>0.33600000000000002</v>
      </c>
      <c r="AJ456" s="84">
        <v>0.26200000000000001</v>
      </c>
      <c r="AK456" s="84">
        <v>28</v>
      </c>
      <c r="AL456" s="84">
        <v>8</v>
      </c>
      <c r="AM456" s="84">
        <v>7</v>
      </c>
      <c r="AN456" s="198">
        <v>1</v>
      </c>
      <c r="AO456" s="198">
        <v>1</v>
      </c>
      <c r="AP456" s="84">
        <v>-7</v>
      </c>
      <c r="AQ456" s="84">
        <v>213</v>
      </c>
      <c r="AR456" s="84">
        <v>581</v>
      </c>
      <c r="AS456" s="84">
        <v>113</v>
      </c>
      <c r="AT456" s="84" t="s">
        <v>1061</v>
      </c>
      <c r="AU456" s="84">
        <v>7.0000000000000007E-2</v>
      </c>
      <c r="AV456" s="84">
        <v>7</v>
      </c>
      <c r="AW456" s="84" t="s">
        <v>1065</v>
      </c>
      <c r="AX456" s="84">
        <v>20</v>
      </c>
      <c r="AY456" s="200">
        <v>0.15</v>
      </c>
      <c r="AZ456" s="200">
        <v>0.15</v>
      </c>
      <c r="BA456" s="200">
        <v>0.3</v>
      </c>
      <c r="BB456" s="200">
        <v>0.188</v>
      </c>
      <c r="BC456" s="84">
        <v>4</v>
      </c>
      <c r="BD456" s="84">
        <v>1</v>
      </c>
      <c r="BE456" s="84" t="s">
        <v>6649</v>
      </c>
      <c r="BF456" s="84">
        <v>595238</v>
      </c>
      <c r="BG456" s="84" t="s">
        <v>2736</v>
      </c>
      <c r="BH456" s="84" t="s">
        <v>4167</v>
      </c>
      <c r="BI456" s="84" t="s">
        <v>6408</v>
      </c>
      <c r="BJ456" s="84" t="s">
        <v>6650</v>
      </c>
      <c r="BK456" s="84" t="s">
        <v>2869</v>
      </c>
    </row>
    <row r="457" spans="1:63" s="84" customFormat="1" x14ac:dyDescent="0.3">
      <c r="A457" s="84" t="s">
        <v>4001</v>
      </c>
      <c r="B457" s="84" t="s">
        <v>38</v>
      </c>
      <c r="C457" s="84" t="s">
        <v>1065</v>
      </c>
      <c r="D457" s="84">
        <v>2018</v>
      </c>
      <c r="E457" s="84">
        <v>29</v>
      </c>
      <c r="F457" s="195"/>
      <c r="G457" s="84" t="s">
        <v>1373</v>
      </c>
      <c r="H457" s="84" t="s">
        <v>249</v>
      </c>
      <c r="K457" s="84">
        <v>0.11</v>
      </c>
      <c r="L457" s="84">
        <v>0.26900000000000002</v>
      </c>
      <c r="M457" s="84">
        <v>7</v>
      </c>
      <c r="N457" s="84" t="s">
        <v>1064</v>
      </c>
      <c r="O457" s="84">
        <v>39</v>
      </c>
      <c r="P457" s="84">
        <v>95</v>
      </c>
      <c r="Q457" s="84">
        <v>87</v>
      </c>
      <c r="R457" s="84">
        <v>10</v>
      </c>
      <c r="S457" s="84">
        <v>18</v>
      </c>
      <c r="T457" s="84">
        <v>3</v>
      </c>
      <c r="U457" s="84">
        <v>1</v>
      </c>
      <c r="V457" s="84">
        <v>2</v>
      </c>
      <c r="W457" s="84">
        <v>8</v>
      </c>
      <c r="X457" s="84">
        <v>1</v>
      </c>
      <c r="Y457" s="84">
        <v>1</v>
      </c>
      <c r="Z457" s="84">
        <v>6</v>
      </c>
      <c r="AA457" s="84">
        <v>24</v>
      </c>
      <c r="AB457" s="84">
        <v>0</v>
      </c>
      <c r="AC457" s="84">
        <v>1</v>
      </c>
      <c r="AD457" s="84">
        <v>1</v>
      </c>
      <c r="AE457" s="84">
        <v>0</v>
      </c>
      <c r="AF457" s="84">
        <v>2</v>
      </c>
      <c r="AG457" s="200">
        <v>0.20300000000000001</v>
      </c>
      <c r="AH457" s="200">
        <v>0.26500000000000001</v>
      </c>
      <c r="AI457" s="200">
        <v>0.33400000000000002</v>
      </c>
      <c r="AJ457" s="84">
        <v>0.26500000000000001</v>
      </c>
      <c r="AK457" s="84">
        <v>25</v>
      </c>
      <c r="AL457" s="84">
        <v>8</v>
      </c>
      <c r="AM457" s="84">
        <v>7</v>
      </c>
      <c r="AN457" s="198">
        <v>1</v>
      </c>
      <c r="AO457" s="198">
        <v>1</v>
      </c>
      <c r="AP457" s="84">
        <v>-6</v>
      </c>
      <c r="AQ457" s="84">
        <v>215</v>
      </c>
      <c r="AR457" s="84">
        <v>584</v>
      </c>
      <c r="AS457" s="84">
        <v>114</v>
      </c>
      <c r="AT457" s="84" t="s">
        <v>1061</v>
      </c>
      <c r="AU457" s="84">
        <v>0.17</v>
      </c>
      <c r="AV457" s="84">
        <v>8</v>
      </c>
      <c r="AW457" s="84" t="s">
        <v>1065</v>
      </c>
      <c r="AX457" s="84">
        <v>8</v>
      </c>
      <c r="AY457" s="200">
        <v>0</v>
      </c>
      <c r="AZ457" s="200">
        <v>0.125</v>
      </c>
      <c r="BA457" s="200">
        <v>0</v>
      </c>
      <c r="BB457" s="200">
        <v>0.09</v>
      </c>
      <c r="BC457" s="84">
        <v>1</v>
      </c>
      <c r="BD457" s="84">
        <v>0</v>
      </c>
      <c r="BE457" s="84" t="s">
        <v>4002</v>
      </c>
      <c r="BF457" s="84">
        <v>534606</v>
      </c>
      <c r="BG457" s="84" t="s">
        <v>817</v>
      </c>
      <c r="BH457" s="84" t="s">
        <v>6440</v>
      </c>
      <c r="BI457" s="84" t="s">
        <v>6421</v>
      </c>
      <c r="BJ457" s="84" t="s">
        <v>6647</v>
      </c>
      <c r="BK457" s="84" t="s">
        <v>2888</v>
      </c>
    </row>
    <row r="458" spans="1:63" s="84" customFormat="1" x14ac:dyDescent="0.3">
      <c r="A458" s="84" t="s">
        <v>204</v>
      </c>
      <c r="B458" s="84" t="s">
        <v>203</v>
      </c>
      <c r="C458" s="84" t="s">
        <v>1065</v>
      </c>
      <c r="D458" s="84">
        <v>2018</v>
      </c>
      <c r="E458" s="84">
        <v>33</v>
      </c>
      <c r="F458" s="195"/>
      <c r="G458" s="84" t="s">
        <v>1373</v>
      </c>
      <c r="H458" s="84" t="s">
        <v>249</v>
      </c>
      <c r="K458" s="84">
        <v>0.5</v>
      </c>
      <c r="L458" s="84">
        <v>0.26900000000000002</v>
      </c>
      <c r="M458" s="84">
        <v>7</v>
      </c>
      <c r="N458" s="84" t="s">
        <v>1064</v>
      </c>
      <c r="O458" s="84">
        <v>38</v>
      </c>
      <c r="P458" s="84">
        <v>90</v>
      </c>
      <c r="Q458" s="84">
        <v>80</v>
      </c>
      <c r="R458" s="84">
        <v>12</v>
      </c>
      <c r="S458" s="84">
        <v>18</v>
      </c>
      <c r="T458" s="84">
        <v>2</v>
      </c>
      <c r="U458" s="84">
        <v>0</v>
      </c>
      <c r="V458" s="84">
        <v>1</v>
      </c>
      <c r="W458" s="84">
        <v>8</v>
      </c>
      <c r="X458" s="84">
        <v>2</v>
      </c>
      <c r="Y458" s="84">
        <v>1</v>
      </c>
      <c r="Z458" s="84">
        <v>7</v>
      </c>
      <c r="AA458" s="84">
        <v>17</v>
      </c>
      <c r="AB458" s="84">
        <v>0</v>
      </c>
      <c r="AC458" s="84">
        <v>1</v>
      </c>
      <c r="AD458" s="84">
        <v>1</v>
      </c>
      <c r="AE458" s="84">
        <v>1</v>
      </c>
      <c r="AF458" s="84">
        <v>2</v>
      </c>
      <c r="AG458" s="200">
        <v>0.219</v>
      </c>
      <c r="AH458" s="200">
        <v>0.28299999999999997</v>
      </c>
      <c r="AI458" s="200">
        <v>0.30599999999999999</v>
      </c>
      <c r="AJ458" s="84">
        <v>0.26700000000000002</v>
      </c>
      <c r="AK458" s="84">
        <v>24</v>
      </c>
      <c r="AL458" s="84">
        <v>8</v>
      </c>
      <c r="AM458" s="84">
        <v>7</v>
      </c>
      <c r="AN458" s="198">
        <v>2</v>
      </c>
      <c r="AO458" s="198">
        <v>2</v>
      </c>
      <c r="AP458" s="84">
        <v>-6</v>
      </c>
      <c r="AQ458" s="84">
        <v>216</v>
      </c>
      <c r="AR458" s="84">
        <v>586</v>
      </c>
      <c r="AS458" s="84">
        <v>115</v>
      </c>
      <c r="AT458" s="84" t="s">
        <v>1061</v>
      </c>
      <c r="AU458" s="84">
        <v>0.05</v>
      </c>
      <c r="AV458" s="84">
        <v>6</v>
      </c>
      <c r="AW458" s="84" t="s">
        <v>1065</v>
      </c>
      <c r="AX458" s="84">
        <v>35</v>
      </c>
      <c r="AY458" s="200">
        <v>0.19400000000000001</v>
      </c>
      <c r="AZ458" s="200">
        <v>0.25700000000000001</v>
      </c>
      <c r="BA458" s="200">
        <v>0.19400000000000001</v>
      </c>
      <c r="BB458" s="200">
        <v>0.216</v>
      </c>
      <c r="BC458" s="84">
        <v>8</v>
      </c>
      <c r="BD458" s="84">
        <v>2</v>
      </c>
      <c r="BE458" s="84" t="s">
        <v>1238</v>
      </c>
      <c r="BF458" s="84">
        <v>453203</v>
      </c>
      <c r="BG458" s="84" t="s">
        <v>817</v>
      </c>
      <c r="BH458" s="84" t="s">
        <v>1440</v>
      </c>
      <c r="BI458" s="84" t="s">
        <v>2711</v>
      </c>
      <c r="BJ458" s="84" t="s">
        <v>5235</v>
      </c>
      <c r="BK458" s="84" t="s">
        <v>2878</v>
      </c>
    </row>
    <row r="459" spans="1:63" s="84" customFormat="1" x14ac:dyDescent="0.3">
      <c r="A459" s="84" t="s">
        <v>6651</v>
      </c>
      <c r="B459" s="84" t="s">
        <v>88</v>
      </c>
      <c r="C459" s="84" t="s">
        <v>1103</v>
      </c>
      <c r="D459" s="84">
        <v>2018</v>
      </c>
      <c r="E459" s="84">
        <v>27</v>
      </c>
      <c r="F459" s="195"/>
      <c r="G459" s="84" t="s">
        <v>1373</v>
      </c>
      <c r="H459" s="84" t="s">
        <v>249</v>
      </c>
      <c r="K459" s="84">
        <v>0.06</v>
      </c>
      <c r="L459" s="84">
        <v>0.26900000000000002</v>
      </c>
      <c r="M459" s="84">
        <v>7</v>
      </c>
      <c r="N459" s="84" t="s">
        <v>1064</v>
      </c>
      <c r="O459" s="84">
        <v>48</v>
      </c>
      <c r="P459" s="84">
        <v>101</v>
      </c>
      <c r="Q459" s="84">
        <v>91</v>
      </c>
      <c r="R459" s="84">
        <v>10</v>
      </c>
      <c r="S459" s="84">
        <v>17</v>
      </c>
      <c r="T459" s="84">
        <v>4</v>
      </c>
      <c r="U459" s="84">
        <v>1</v>
      </c>
      <c r="V459" s="84">
        <v>2</v>
      </c>
      <c r="W459" s="84">
        <v>8</v>
      </c>
      <c r="X459" s="84">
        <v>2</v>
      </c>
      <c r="Y459" s="84">
        <v>1</v>
      </c>
      <c r="Z459" s="84">
        <v>8</v>
      </c>
      <c r="AA459" s="84">
        <v>29</v>
      </c>
      <c r="AB459" s="84">
        <v>0</v>
      </c>
      <c r="AC459" s="84">
        <v>1</v>
      </c>
      <c r="AD459" s="84">
        <v>1</v>
      </c>
      <c r="AE459" s="84">
        <v>1</v>
      </c>
      <c r="AF459" s="84">
        <v>2</v>
      </c>
      <c r="AG459" s="200">
        <v>0.189</v>
      </c>
      <c r="AH459" s="200">
        <v>0.25900000000000001</v>
      </c>
      <c r="AI459" s="200">
        <v>0.317</v>
      </c>
      <c r="AJ459" s="84">
        <v>0.25700000000000001</v>
      </c>
      <c r="AK459" s="84">
        <v>26</v>
      </c>
      <c r="AL459" s="84">
        <v>7</v>
      </c>
      <c r="AM459" s="84">
        <v>7</v>
      </c>
      <c r="AN459" s="198">
        <v>1</v>
      </c>
      <c r="AO459" s="198">
        <v>1</v>
      </c>
      <c r="AP459" s="84">
        <v>-7</v>
      </c>
      <c r="AQ459" s="84">
        <v>221</v>
      </c>
      <c r="AR459" s="84">
        <v>594</v>
      </c>
      <c r="AS459" s="84">
        <v>116</v>
      </c>
      <c r="AT459" s="84" t="s">
        <v>1061</v>
      </c>
      <c r="AU459" s="84">
        <v>0.26</v>
      </c>
      <c r="AV459" s="84">
        <v>7</v>
      </c>
      <c r="AW459" s="84" t="s">
        <v>1065</v>
      </c>
      <c r="AX459" s="84">
        <v>6</v>
      </c>
      <c r="AY459" s="200">
        <v>0</v>
      </c>
      <c r="AZ459" s="200">
        <v>0</v>
      </c>
      <c r="BA459" s="200">
        <v>0</v>
      </c>
      <c r="BB459" s="200">
        <v>0</v>
      </c>
      <c r="BC459" s="84">
        <v>0</v>
      </c>
      <c r="BD459" s="84">
        <v>0</v>
      </c>
      <c r="BE459" s="84" t="s">
        <v>6652</v>
      </c>
      <c r="BF459" s="84">
        <v>572241</v>
      </c>
      <c r="BG459" s="84" t="s">
        <v>785</v>
      </c>
      <c r="BH459" s="84" t="s">
        <v>6421</v>
      </c>
      <c r="BI459" s="84" t="s">
        <v>4140</v>
      </c>
      <c r="BJ459" s="84" t="s">
        <v>6448</v>
      </c>
      <c r="BK459" s="84" t="s">
        <v>2869</v>
      </c>
    </row>
    <row r="460" spans="1:63" s="84" customFormat="1" x14ac:dyDescent="0.3">
      <c r="A460" s="84" t="s">
        <v>6653</v>
      </c>
      <c r="B460" s="84" t="s">
        <v>375</v>
      </c>
      <c r="C460" s="84" t="s">
        <v>1103</v>
      </c>
      <c r="D460" s="84">
        <v>2018</v>
      </c>
      <c r="E460" s="84">
        <v>28</v>
      </c>
      <c r="F460" s="195"/>
      <c r="G460" s="84" t="s">
        <v>1373</v>
      </c>
      <c r="H460" s="84" t="s">
        <v>249</v>
      </c>
      <c r="K460" s="84">
        <v>0.04</v>
      </c>
      <c r="L460" s="84">
        <v>0.26900000000000002</v>
      </c>
      <c r="M460" s="84">
        <v>7</v>
      </c>
      <c r="N460" s="84" t="s">
        <v>1064</v>
      </c>
      <c r="O460" s="84">
        <v>45</v>
      </c>
      <c r="P460" s="84">
        <v>95</v>
      </c>
      <c r="Q460" s="84">
        <v>86</v>
      </c>
      <c r="R460" s="84">
        <v>10</v>
      </c>
      <c r="S460" s="84">
        <v>17</v>
      </c>
      <c r="T460" s="84">
        <v>3</v>
      </c>
      <c r="U460" s="84">
        <v>1</v>
      </c>
      <c r="V460" s="84">
        <v>2</v>
      </c>
      <c r="W460" s="84">
        <v>8</v>
      </c>
      <c r="X460" s="84">
        <v>2</v>
      </c>
      <c r="Y460" s="84">
        <v>1</v>
      </c>
      <c r="Z460" s="84">
        <v>6</v>
      </c>
      <c r="AA460" s="84">
        <v>25</v>
      </c>
      <c r="AB460" s="84">
        <v>0</v>
      </c>
      <c r="AC460" s="84">
        <v>1</v>
      </c>
      <c r="AD460" s="84">
        <v>1</v>
      </c>
      <c r="AE460" s="84">
        <v>1</v>
      </c>
      <c r="AF460" s="84">
        <v>2</v>
      </c>
      <c r="AG460" s="200">
        <v>0.19800000000000001</v>
      </c>
      <c r="AH460" s="200">
        <v>0.252</v>
      </c>
      <c r="AI460" s="200">
        <v>0.32500000000000001</v>
      </c>
      <c r="AJ460" s="84">
        <v>0.254</v>
      </c>
      <c r="AK460" s="84">
        <v>24</v>
      </c>
      <c r="AL460" s="84">
        <v>7</v>
      </c>
      <c r="AM460" s="84">
        <v>6</v>
      </c>
      <c r="AN460" s="198">
        <v>1</v>
      </c>
      <c r="AO460" s="198">
        <v>1</v>
      </c>
      <c r="AP460" s="84">
        <v>-7</v>
      </c>
      <c r="AQ460" s="84">
        <v>223</v>
      </c>
      <c r="AR460" s="84">
        <v>603</v>
      </c>
      <c r="AS460" s="84">
        <v>117</v>
      </c>
      <c r="AT460" s="84" t="s">
        <v>1061</v>
      </c>
      <c r="AU460" s="84">
        <v>0.25</v>
      </c>
      <c r="AV460" s="84">
        <v>7</v>
      </c>
      <c r="AW460" s="84" t="s">
        <v>1065</v>
      </c>
      <c r="AX460" s="84">
        <v>4</v>
      </c>
      <c r="AY460" s="200">
        <v>0</v>
      </c>
      <c r="AZ460" s="200">
        <v>0</v>
      </c>
      <c r="BA460" s="200">
        <v>0</v>
      </c>
      <c r="BB460" s="200">
        <v>0</v>
      </c>
      <c r="BC460" s="84">
        <v>0</v>
      </c>
      <c r="BD460" s="84">
        <v>0</v>
      </c>
      <c r="BE460" s="84" t="s">
        <v>6654</v>
      </c>
      <c r="BF460" s="84">
        <v>622210</v>
      </c>
      <c r="BG460" s="84" t="s">
        <v>785</v>
      </c>
      <c r="BH460" s="84" t="s">
        <v>6439</v>
      </c>
      <c r="BI460" s="84" t="s">
        <v>6421</v>
      </c>
      <c r="BJ460" s="84" t="s">
        <v>6647</v>
      </c>
      <c r="BK460" s="84" t="s">
        <v>2889</v>
      </c>
    </row>
    <row r="461" spans="1:63" s="84" customFormat="1" x14ac:dyDescent="0.3">
      <c r="A461" s="84" t="s">
        <v>3362</v>
      </c>
      <c r="B461" s="84" t="s">
        <v>947</v>
      </c>
      <c r="C461" s="84" t="s">
        <v>1061</v>
      </c>
      <c r="D461" s="84">
        <v>2018</v>
      </c>
      <c r="E461" s="84">
        <v>26</v>
      </c>
      <c r="F461" s="195"/>
      <c r="G461" s="84" t="s">
        <v>1373</v>
      </c>
      <c r="H461" s="84" t="s">
        <v>249</v>
      </c>
      <c r="K461" s="84">
        <v>0.3</v>
      </c>
      <c r="L461" s="84">
        <v>0.26900000000000002</v>
      </c>
      <c r="M461" s="84">
        <v>7</v>
      </c>
      <c r="N461" s="84" t="s">
        <v>1064</v>
      </c>
      <c r="O461" s="84">
        <v>56</v>
      </c>
      <c r="P461" s="84">
        <v>107</v>
      </c>
      <c r="Q461" s="84">
        <v>93</v>
      </c>
      <c r="R461" s="84">
        <v>9</v>
      </c>
      <c r="S461" s="84">
        <v>15</v>
      </c>
      <c r="T461" s="84">
        <v>4</v>
      </c>
      <c r="U461" s="84">
        <v>1</v>
      </c>
      <c r="V461" s="84">
        <v>2</v>
      </c>
      <c r="W461" s="84">
        <v>9</v>
      </c>
      <c r="X461" s="84">
        <v>1</v>
      </c>
      <c r="Y461" s="84">
        <v>1</v>
      </c>
      <c r="Z461" s="84">
        <v>10</v>
      </c>
      <c r="AA461" s="84">
        <v>32</v>
      </c>
      <c r="AB461" s="84">
        <v>0</v>
      </c>
      <c r="AC461" s="84">
        <v>1</v>
      </c>
      <c r="AD461" s="84">
        <v>2</v>
      </c>
      <c r="AE461" s="84">
        <v>0</v>
      </c>
      <c r="AF461" s="84">
        <v>3</v>
      </c>
      <c r="AG461" s="200">
        <v>0.159</v>
      </c>
      <c r="AH461" s="200">
        <v>0.251</v>
      </c>
      <c r="AI461" s="200">
        <v>0.27900000000000003</v>
      </c>
      <c r="AJ461" s="84">
        <v>0.24099999999999999</v>
      </c>
      <c r="AK461" s="84">
        <v>26</v>
      </c>
      <c r="AL461" s="84">
        <v>6</v>
      </c>
      <c r="AM461" s="84">
        <v>5</v>
      </c>
      <c r="AN461" s="198">
        <v>0</v>
      </c>
      <c r="AO461" s="198">
        <v>0</v>
      </c>
      <c r="AP461" s="84">
        <v>-10</v>
      </c>
      <c r="AQ461" s="84">
        <v>226</v>
      </c>
      <c r="AR461" s="84">
        <v>608</v>
      </c>
      <c r="AS461" s="84">
        <v>118</v>
      </c>
      <c r="AT461" s="84" t="s">
        <v>1061</v>
      </c>
      <c r="AU461" s="84">
        <v>0.13</v>
      </c>
      <c r="AV461" s="84">
        <v>6</v>
      </c>
      <c r="AW461" s="84" t="s">
        <v>1065</v>
      </c>
      <c r="AX461" s="84">
        <v>42</v>
      </c>
      <c r="AY461" s="200">
        <v>5.6000000000000001E-2</v>
      </c>
      <c r="AZ461" s="200">
        <v>0.15</v>
      </c>
      <c r="BA461" s="200">
        <v>5.6000000000000001E-2</v>
      </c>
      <c r="BB461" s="200">
        <v>0.112</v>
      </c>
      <c r="BC461" s="84">
        <v>5</v>
      </c>
      <c r="BD461" s="84">
        <v>0</v>
      </c>
      <c r="BE461" s="84" t="s">
        <v>6655</v>
      </c>
      <c r="BF461" s="84">
        <v>594576</v>
      </c>
      <c r="BG461" s="84" t="s">
        <v>781</v>
      </c>
      <c r="BH461" s="84" t="s">
        <v>6445</v>
      </c>
      <c r="BI461" s="84" t="s">
        <v>4140</v>
      </c>
      <c r="BJ461" s="84" t="s">
        <v>6432</v>
      </c>
      <c r="BK461" s="84" t="s">
        <v>2815</v>
      </c>
    </row>
    <row r="462" spans="1:63" s="84" customFormat="1" x14ac:dyDescent="0.3">
      <c r="A462" s="84" t="s">
        <v>325</v>
      </c>
      <c r="B462" s="84" t="s">
        <v>489</v>
      </c>
      <c r="C462" s="84" t="s">
        <v>1061</v>
      </c>
      <c r="D462" s="84">
        <v>2018</v>
      </c>
      <c r="E462" s="84">
        <v>34</v>
      </c>
      <c r="F462" s="195" t="s">
        <v>1386</v>
      </c>
      <c r="G462" s="84" t="s">
        <v>1373</v>
      </c>
      <c r="H462" s="84" t="s">
        <v>290</v>
      </c>
      <c r="K462" s="84">
        <v>0.86</v>
      </c>
      <c r="L462" s="84">
        <v>0.35299999999999998</v>
      </c>
      <c r="M462" s="84">
        <v>69</v>
      </c>
      <c r="N462" s="84" t="s">
        <v>1064</v>
      </c>
      <c r="O462" s="84">
        <v>119</v>
      </c>
      <c r="P462" s="84">
        <v>442</v>
      </c>
      <c r="Q462" s="84">
        <v>392</v>
      </c>
      <c r="R462" s="84">
        <v>49</v>
      </c>
      <c r="S462" s="84">
        <v>95</v>
      </c>
      <c r="T462" s="84">
        <v>17</v>
      </c>
      <c r="U462" s="84">
        <v>0</v>
      </c>
      <c r="V462" s="84">
        <v>21</v>
      </c>
      <c r="W462" s="84">
        <v>63</v>
      </c>
      <c r="X462" s="84">
        <v>1</v>
      </c>
      <c r="Y462" s="84">
        <v>0</v>
      </c>
      <c r="Z462" s="84">
        <v>42</v>
      </c>
      <c r="AA462" s="84">
        <v>84</v>
      </c>
      <c r="AB462" s="84">
        <v>2</v>
      </c>
      <c r="AC462" s="84">
        <v>4</v>
      </c>
      <c r="AD462" s="84">
        <v>0</v>
      </c>
      <c r="AE462" s="84">
        <v>3</v>
      </c>
      <c r="AF462" s="84">
        <v>16</v>
      </c>
      <c r="AG462" s="200">
        <v>0.245</v>
      </c>
      <c r="AH462" s="200">
        <v>0.32100000000000001</v>
      </c>
      <c r="AI462" s="200">
        <v>0.44400000000000001</v>
      </c>
      <c r="AJ462" s="84">
        <v>0.33300000000000002</v>
      </c>
      <c r="AK462" s="84">
        <v>147</v>
      </c>
      <c r="AL462" s="84">
        <v>47</v>
      </c>
      <c r="AM462" s="84">
        <v>42</v>
      </c>
      <c r="AN462" s="198">
        <v>15</v>
      </c>
      <c r="AO462" s="198">
        <v>13</v>
      </c>
      <c r="AP462" s="84">
        <v>1</v>
      </c>
      <c r="AQ462" s="84">
        <v>1</v>
      </c>
      <c r="AR462" s="84">
        <v>134</v>
      </c>
      <c r="AS462" s="84">
        <v>1</v>
      </c>
      <c r="AT462" s="84" t="s">
        <v>1064</v>
      </c>
      <c r="AU462" s="84">
        <v>0.01</v>
      </c>
      <c r="AV462" s="84">
        <v>-6</v>
      </c>
      <c r="AW462" s="84" t="s">
        <v>1065</v>
      </c>
      <c r="AX462" s="84">
        <v>608</v>
      </c>
      <c r="AY462" s="200">
        <v>0.25</v>
      </c>
      <c r="AZ462" s="200">
        <v>0.308</v>
      </c>
      <c r="BA462" s="200">
        <v>0.44500000000000001</v>
      </c>
      <c r="BB462" s="200">
        <v>0.32500000000000001</v>
      </c>
      <c r="BC462" s="84">
        <v>198</v>
      </c>
      <c r="BD462" s="84">
        <v>53</v>
      </c>
      <c r="BE462" s="84" t="s">
        <v>1547</v>
      </c>
      <c r="BF462" s="84">
        <v>434778</v>
      </c>
      <c r="BG462" s="84" t="s">
        <v>3873</v>
      </c>
      <c r="BH462" s="84" t="s">
        <v>2950</v>
      </c>
      <c r="BI462" s="84" t="s">
        <v>4189</v>
      </c>
      <c r="BJ462" s="84" t="s">
        <v>1253</v>
      </c>
      <c r="BK462" s="84" t="s">
        <v>4059</v>
      </c>
    </row>
    <row r="463" spans="1:63" s="84" customFormat="1" x14ac:dyDescent="0.3">
      <c r="A463" s="84" t="s">
        <v>302</v>
      </c>
      <c r="B463" s="84" t="s">
        <v>2989</v>
      </c>
      <c r="C463" s="84" t="s">
        <v>1065</v>
      </c>
      <c r="D463" s="84">
        <v>2018</v>
      </c>
      <c r="E463" s="84">
        <v>25</v>
      </c>
      <c r="F463" s="195" t="s">
        <v>1383</v>
      </c>
      <c r="G463" s="84" t="s">
        <v>1373</v>
      </c>
      <c r="H463" s="84" t="s">
        <v>255</v>
      </c>
      <c r="K463" s="84">
        <v>0.8</v>
      </c>
      <c r="L463" s="84">
        <v>0.33100000000000002</v>
      </c>
      <c r="M463" s="84">
        <v>47</v>
      </c>
      <c r="N463" s="84" t="s">
        <v>1064</v>
      </c>
      <c r="O463" s="84">
        <v>121</v>
      </c>
      <c r="P463" s="84">
        <v>492</v>
      </c>
      <c r="Q463" s="84">
        <v>439</v>
      </c>
      <c r="R463" s="84">
        <v>65</v>
      </c>
      <c r="S463" s="84">
        <v>114</v>
      </c>
      <c r="T463" s="84">
        <v>23</v>
      </c>
      <c r="U463" s="84">
        <v>0</v>
      </c>
      <c r="V463" s="84">
        <v>28</v>
      </c>
      <c r="W463" s="84">
        <v>76</v>
      </c>
      <c r="X463" s="84">
        <v>2</v>
      </c>
      <c r="Y463" s="84">
        <v>1</v>
      </c>
      <c r="Z463" s="84">
        <v>42</v>
      </c>
      <c r="AA463" s="84">
        <v>107</v>
      </c>
      <c r="AB463" s="84">
        <v>2</v>
      </c>
      <c r="AC463" s="84">
        <v>7</v>
      </c>
      <c r="AD463" s="84">
        <v>0</v>
      </c>
      <c r="AE463" s="84">
        <v>4</v>
      </c>
      <c r="AF463" s="84">
        <v>10</v>
      </c>
      <c r="AG463" s="200">
        <v>0.25900000000000001</v>
      </c>
      <c r="AH463" s="200">
        <v>0.33200000000000002</v>
      </c>
      <c r="AI463" s="200">
        <v>0.50600000000000001</v>
      </c>
      <c r="AJ463" s="84">
        <v>0.35799999999999998</v>
      </c>
      <c r="AK463" s="84">
        <v>176</v>
      </c>
      <c r="AL463" s="84">
        <v>66</v>
      </c>
      <c r="AM463" s="84">
        <v>85</v>
      </c>
      <c r="AN463" s="198">
        <v>23</v>
      </c>
      <c r="AO463" s="198">
        <v>29</v>
      </c>
      <c r="AP463" s="84">
        <v>17</v>
      </c>
      <c r="AQ463" s="84">
        <v>1</v>
      </c>
      <c r="AR463" s="84">
        <v>8</v>
      </c>
      <c r="AS463" s="84">
        <v>1</v>
      </c>
      <c r="AT463" s="84" t="s">
        <v>1064</v>
      </c>
      <c r="AU463" s="84">
        <v>-0.02</v>
      </c>
      <c r="AV463" s="84">
        <v>-14</v>
      </c>
      <c r="AW463" s="84" t="s">
        <v>1065</v>
      </c>
      <c r="AX463" s="84">
        <v>525</v>
      </c>
      <c r="AY463" s="200">
        <v>0.27800000000000002</v>
      </c>
      <c r="AZ463" s="200">
        <v>0.34499999999999997</v>
      </c>
      <c r="BA463" s="200">
        <v>0.53100000000000003</v>
      </c>
      <c r="BB463" s="200">
        <v>0.373</v>
      </c>
      <c r="BC463" s="84">
        <v>196</v>
      </c>
      <c r="BD463" s="84">
        <v>80</v>
      </c>
      <c r="BE463" s="84" t="s">
        <v>4073</v>
      </c>
      <c r="BF463" s="84">
        <v>596142</v>
      </c>
      <c r="BG463" s="84" t="s">
        <v>2870</v>
      </c>
      <c r="BH463" s="84" t="s">
        <v>7278</v>
      </c>
      <c r="BI463" s="84" t="s">
        <v>4836</v>
      </c>
      <c r="BJ463" s="84" t="s">
        <v>2731</v>
      </c>
      <c r="BK463" s="84" t="s">
        <v>7254</v>
      </c>
    </row>
    <row r="464" spans="1:63" s="84" customFormat="1" x14ac:dyDescent="0.3">
      <c r="A464" s="84" t="s">
        <v>481</v>
      </c>
      <c r="B464" s="84" t="s">
        <v>480</v>
      </c>
      <c r="C464" s="84" t="s">
        <v>1065</v>
      </c>
      <c r="D464" s="84">
        <v>2018</v>
      </c>
      <c r="E464" s="84">
        <v>27</v>
      </c>
      <c r="F464" s="195" t="s">
        <v>1388</v>
      </c>
      <c r="G464" s="84" t="s">
        <v>1373</v>
      </c>
      <c r="H464" s="84" t="s">
        <v>255</v>
      </c>
      <c r="K464" s="84">
        <v>0.84</v>
      </c>
      <c r="L464" s="84">
        <v>0.33100000000000002</v>
      </c>
      <c r="M464" s="84">
        <v>47</v>
      </c>
      <c r="N464" s="84" t="s">
        <v>1064</v>
      </c>
      <c r="O464" s="84">
        <v>134</v>
      </c>
      <c r="P464" s="84">
        <v>473</v>
      </c>
      <c r="Q464" s="84">
        <v>449</v>
      </c>
      <c r="R464" s="84">
        <v>49</v>
      </c>
      <c r="S464" s="84">
        <v>113</v>
      </c>
      <c r="T464" s="84">
        <v>25</v>
      </c>
      <c r="U464" s="84">
        <v>1</v>
      </c>
      <c r="V464" s="84">
        <v>22</v>
      </c>
      <c r="W464" s="84">
        <v>63</v>
      </c>
      <c r="X464" s="84">
        <v>1</v>
      </c>
      <c r="Y464" s="84">
        <v>0</v>
      </c>
      <c r="Z464" s="84">
        <v>16</v>
      </c>
      <c r="AA464" s="84">
        <v>89</v>
      </c>
      <c r="AB464" s="84">
        <v>3</v>
      </c>
      <c r="AC464" s="84">
        <v>5</v>
      </c>
      <c r="AD464" s="84">
        <v>0</v>
      </c>
      <c r="AE464" s="84">
        <v>4</v>
      </c>
      <c r="AF464" s="84">
        <v>18</v>
      </c>
      <c r="AG464" s="200">
        <v>0.251</v>
      </c>
      <c r="AH464" s="200">
        <v>0.28199999999999997</v>
      </c>
      <c r="AI464" s="200">
        <v>0.46200000000000002</v>
      </c>
      <c r="AJ464" s="84">
        <v>0.316</v>
      </c>
      <c r="AK464" s="84">
        <v>149</v>
      </c>
      <c r="AL464" s="84">
        <v>41</v>
      </c>
      <c r="AM464" s="84">
        <v>52</v>
      </c>
      <c r="AN464" s="198">
        <v>16</v>
      </c>
      <c r="AO464" s="198">
        <v>20</v>
      </c>
      <c r="AP464" s="84">
        <v>-3</v>
      </c>
      <c r="AQ464" s="84">
        <v>7</v>
      </c>
      <c r="AR464" s="84">
        <v>67</v>
      </c>
      <c r="AS464" s="84">
        <v>2</v>
      </c>
      <c r="AT464" s="84" t="s">
        <v>1064</v>
      </c>
      <c r="AU464" s="84">
        <v>-0.02</v>
      </c>
      <c r="AV464" s="84">
        <v>-11</v>
      </c>
      <c r="AW464" s="84" t="s">
        <v>1065</v>
      </c>
      <c r="AX464" s="84">
        <v>498</v>
      </c>
      <c r="AY464" s="200">
        <v>0.26800000000000002</v>
      </c>
      <c r="AZ464" s="200">
        <v>0.29699999999999999</v>
      </c>
      <c r="BA464" s="200">
        <v>0.495</v>
      </c>
      <c r="BB464" s="200">
        <v>0.33400000000000002</v>
      </c>
      <c r="BC464" s="84">
        <v>167</v>
      </c>
      <c r="BD464" s="84">
        <v>52</v>
      </c>
      <c r="BE464" s="84" t="s">
        <v>1478</v>
      </c>
      <c r="BF464" s="84">
        <v>521692</v>
      </c>
      <c r="BG464" s="84" t="s">
        <v>769</v>
      </c>
      <c r="BH464" s="84" t="s">
        <v>4856</v>
      </c>
      <c r="BI464" s="84" t="s">
        <v>2639</v>
      </c>
      <c r="BJ464" s="84" t="s">
        <v>4157</v>
      </c>
      <c r="BK464" s="84" t="s">
        <v>7255</v>
      </c>
    </row>
    <row r="465" spans="1:63" s="84" customFormat="1" x14ac:dyDescent="0.3">
      <c r="A465" s="84" t="s">
        <v>469</v>
      </c>
      <c r="B465" s="84" t="s">
        <v>30</v>
      </c>
      <c r="C465" s="84" t="s">
        <v>1103</v>
      </c>
      <c r="D465" s="84">
        <v>2018</v>
      </c>
      <c r="E465" s="84">
        <v>34</v>
      </c>
      <c r="F465" s="195" t="s">
        <v>1554</v>
      </c>
      <c r="G465" s="84" t="s">
        <v>1373</v>
      </c>
      <c r="H465" s="84" t="s">
        <v>255</v>
      </c>
      <c r="K465" s="84">
        <v>0.82</v>
      </c>
      <c r="L465" s="84">
        <v>0.33100000000000002</v>
      </c>
      <c r="M465" s="84">
        <v>47</v>
      </c>
      <c r="N465" s="84" t="s">
        <v>1064</v>
      </c>
      <c r="O465" s="84">
        <v>99</v>
      </c>
      <c r="P465" s="84">
        <v>375</v>
      </c>
      <c r="Q465" s="84">
        <v>326</v>
      </c>
      <c r="R465" s="84">
        <v>44</v>
      </c>
      <c r="S465" s="84">
        <v>75</v>
      </c>
      <c r="T465" s="84">
        <v>9</v>
      </c>
      <c r="U465" s="84">
        <v>0</v>
      </c>
      <c r="V465" s="84">
        <v>16</v>
      </c>
      <c r="W465" s="84">
        <v>54</v>
      </c>
      <c r="X465" s="84">
        <v>1</v>
      </c>
      <c r="Y465" s="84">
        <v>0</v>
      </c>
      <c r="Z465" s="84">
        <v>39</v>
      </c>
      <c r="AA465" s="84">
        <v>68</v>
      </c>
      <c r="AB465" s="84">
        <v>2</v>
      </c>
      <c r="AC465" s="84">
        <v>6</v>
      </c>
      <c r="AD465" s="84">
        <v>0</v>
      </c>
      <c r="AE465" s="84">
        <v>4</v>
      </c>
      <c r="AF465" s="84">
        <v>9</v>
      </c>
      <c r="AG465" s="200">
        <v>0.23200000000000001</v>
      </c>
      <c r="AH465" s="200">
        <v>0.32</v>
      </c>
      <c r="AI465" s="200">
        <v>0.41199999999999998</v>
      </c>
      <c r="AJ465" s="84">
        <v>0.32200000000000001</v>
      </c>
      <c r="AK465" s="84">
        <v>121</v>
      </c>
      <c r="AL465" s="84">
        <v>38</v>
      </c>
      <c r="AM465" s="84">
        <v>45</v>
      </c>
      <c r="AN465" s="198">
        <v>11</v>
      </c>
      <c r="AO465" s="198">
        <v>13</v>
      </c>
      <c r="AP465" s="84">
        <v>0</v>
      </c>
      <c r="AQ465" s="84">
        <v>8</v>
      </c>
      <c r="AR465" s="84">
        <v>106</v>
      </c>
      <c r="AS465" s="84">
        <v>3</v>
      </c>
      <c r="AT465" s="84" t="s">
        <v>1064</v>
      </c>
      <c r="AU465" s="84">
        <v>-0.01</v>
      </c>
      <c r="AV465" s="84">
        <v>-5</v>
      </c>
      <c r="AW465" s="84" t="s">
        <v>1065</v>
      </c>
      <c r="AX465" s="84">
        <v>399</v>
      </c>
      <c r="AY465" s="200">
        <v>0.24099999999999999</v>
      </c>
      <c r="AZ465" s="200">
        <v>0.32300000000000001</v>
      </c>
      <c r="BA465" s="200">
        <v>0.436</v>
      </c>
      <c r="BB465" s="200">
        <v>0.33</v>
      </c>
      <c r="BC465" s="84">
        <v>132</v>
      </c>
      <c r="BD465" s="84">
        <v>43</v>
      </c>
      <c r="BE465" s="84" t="s">
        <v>1259</v>
      </c>
      <c r="BF465" s="84">
        <v>435263</v>
      </c>
      <c r="BG465" s="84" t="s">
        <v>821</v>
      </c>
      <c r="BH465" s="84" t="s">
        <v>1181</v>
      </c>
      <c r="BI465" s="84" t="s">
        <v>4195</v>
      </c>
      <c r="BJ465" s="84" t="s">
        <v>3132</v>
      </c>
      <c r="BK465" s="84" t="s">
        <v>6971</v>
      </c>
    </row>
    <row r="466" spans="1:63" s="84" customFormat="1" x14ac:dyDescent="0.3">
      <c r="A466" s="84" t="s">
        <v>2502</v>
      </c>
      <c r="B466" s="84" t="s">
        <v>419</v>
      </c>
      <c r="C466" s="84" t="s">
        <v>1065</v>
      </c>
      <c r="D466" s="84">
        <v>2018</v>
      </c>
      <c r="E466" s="84">
        <v>31</v>
      </c>
      <c r="F466" s="195" t="s">
        <v>1554</v>
      </c>
      <c r="G466" s="84" t="s">
        <v>1373</v>
      </c>
      <c r="H466" s="84" t="s">
        <v>255</v>
      </c>
      <c r="K466" s="84">
        <v>0.82</v>
      </c>
      <c r="L466" s="84">
        <v>0.32300000000000001</v>
      </c>
      <c r="M466" s="84">
        <v>28</v>
      </c>
      <c r="N466" s="84" t="s">
        <v>1064</v>
      </c>
      <c r="O466" s="84">
        <v>104</v>
      </c>
      <c r="P466" s="84">
        <v>409</v>
      </c>
      <c r="Q466" s="84">
        <v>377</v>
      </c>
      <c r="R466" s="84">
        <v>47</v>
      </c>
      <c r="S466" s="84">
        <v>91</v>
      </c>
      <c r="T466" s="84">
        <v>16</v>
      </c>
      <c r="U466" s="84">
        <v>2</v>
      </c>
      <c r="V466" s="84">
        <v>19</v>
      </c>
      <c r="W466" s="84">
        <v>59</v>
      </c>
      <c r="X466" s="84">
        <v>1</v>
      </c>
      <c r="Y466" s="84">
        <v>1</v>
      </c>
      <c r="Z466" s="84">
        <v>24</v>
      </c>
      <c r="AA466" s="84">
        <v>83</v>
      </c>
      <c r="AB466" s="84">
        <v>2</v>
      </c>
      <c r="AC466" s="84">
        <v>4</v>
      </c>
      <c r="AD466" s="84">
        <v>0</v>
      </c>
      <c r="AE466" s="84">
        <v>4</v>
      </c>
      <c r="AF466" s="84">
        <v>10</v>
      </c>
      <c r="AG466" s="200">
        <v>0.24199999999999999</v>
      </c>
      <c r="AH466" s="200">
        <v>0.29099999999999998</v>
      </c>
      <c r="AI466" s="200">
        <v>0.442</v>
      </c>
      <c r="AJ466" s="84">
        <v>0.314</v>
      </c>
      <c r="AK466" s="84">
        <v>128</v>
      </c>
      <c r="AL466" s="84">
        <v>36</v>
      </c>
      <c r="AM466" s="84">
        <v>36</v>
      </c>
      <c r="AN466" s="198">
        <v>14</v>
      </c>
      <c r="AO466" s="198">
        <v>14</v>
      </c>
      <c r="AP466" s="84">
        <v>-4</v>
      </c>
      <c r="AQ466" s="84">
        <v>10</v>
      </c>
      <c r="AR466" s="84">
        <v>175</v>
      </c>
      <c r="AS466" s="84">
        <v>4</v>
      </c>
      <c r="AT466" s="84" t="s">
        <v>1064</v>
      </c>
      <c r="AU466" s="84">
        <v>-0.02</v>
      </c>
      <c r="AV466" s="84">
        <v>-1</v>
      </c>
      <c r="AW466" s="84" t="s">
        <v>1065</v>
      </c>
      <c r="AX466" s="84">
        <v>325</v>
      </c>
      <c r="AY466" s="200">
        <v>0.26300000000000001</v>
      </c>
      <c r="AZ466" s="200">
        <v>0.311</v>
      </c>
      <c r="BA466" s="200">
        <v>0.45700000000000002</v>
      </c>
      <c r="BB466" s="200">
        <v>0.33</v>
      </c>
      <c r="BC466" s="84">
        <v>107</v>
      </c>
      <c r="BD466" s="84">
        <v>38</v>
      </c>
      <c r="BE466" s="84" t="s">
        <v>2673</v>
      </c>
      <c r="BF466" s="84">
        <v>594828</v>
      </c>
      <c r="BG466" s="84" t="s">
        <v>702</v>
      </c>
      <c r="BH466" s="84" t="s">
        <v>3195</v>
      </c>
      <c r="BI466" s="84" t="s">
        <v>1134</v>
      </c>
      <c r="BJ466" s="84" t="s">
        <v>2635</v>
      </c>
      <c r="BK466" s="84" t="s">
        <v>3428</v>
      </c>
    </row>
    <row r="467" spans="1:63" s="84" customFormat="1" x14ac:dyDescent="0.3">
      <c r="A467" s="84" t="s">
        <v>159</v>
      </c>
      <c r="B467" s="84" t="s">
        <v>282</v>
      </c>
      <c r="C467" s="84" t="s">
        <v>1065</v>
      </c>
      <c r="D467" s="84">
        <v>2018</v>
      </c>
      <c r="E467" s="84">
        <v>35</v>
      </c>
      <c r="F467" s="195" t="s">
        <v>1386</v>
      </c>
      <c r="G467" s="84" t="s">
        <v>1373</v>
      </c>
      <c r="H467" s="84" t="s">
        <v>255</v>
      </c>
      <c r="K467" s="84">
        <v>0.82</v>
      </c>
      <c r="L467" s="84">
        <v>0.32300000000000001</v>
      </c>
      <c r="M467" s="84">
        <v>28</v>
      </c>
      <c r="N467" s="84" t="s">
        <v>1064</v>
      </c>
      <c r="O467" s="84">
        <v>90</v>
      </c>
      <c r="P467" s="84">
        <v>330</v>
      </c>
      <c r="Q467" s="84">
        <v>279</v>
      </c>
      <c r="R467" s="84">
        <v>41</v>
      </c>
      <c r="S467" s="84">
        <v>60</v>
      </c>
      <c r="T467" s="84">
        <v>10</v>
      </c>
      <c r="U467" s="84">
        <v>0</v>
      </c>
      <c r="V467" s="84">
        <v>13</v>
      </c>
      <c r="W467" s="84">
        <v>40</v>
      </c>
      <c r="X467" s="84">
        <v>2</v>
      </c>
      <c r="Y467" s="84">
        <v>2</v>
      </c>
      <c r="Z467" s="84">
        <v>44</v>
      </c>
      <c r="AA467" s="84">
        <v>75</v>
      </c>
      <c r="AB467" s="84">
        <v>1</v>
      </c>
      <c r="AC467" s="84">
        <v>5</v>
      </c>
      <c r="AD467" s="84">
        <v>1</v>
      </c>
      <c r="AE467" s="84">
        <v>2</v>
      </c>
      <c r="AF467" s="84">
        <v>11</v>
      </c>
      <c r="AG467" s="200">
        <v>0.219</v>
      </c>
      <c r="AH467" s="200">
        <v>0.33100000000000002</v>
      </c>
      <c r="AI467" s="200">
        <v>0.39300000000000002</v>
      </c>
      <c r="AJ467" s="84">
        <v>0.32400000000000001</v>
      </c>
      <c r="AK467" s="84">
        <v>107</v>
      </c>
      <c r="AL467" s="84">
        <v>35</v>
      </c>
      <c r="AM467" s="84">
        <v>35</v>
      </c>
      <c r="AN467" s="198">
        <v>8</v>
      </c>
      <c r="AO467" s="198">
        <v>8</v>
      </c>
      <c r="AP467" s="84">
        <v>0</v>
      </c>
      <c r="AQ467" s="84">
        <v>12</v>
      </c>
      <c r="AR467" s="84">
        <v>187</v>
      </c>
      <c r="AS467" s="84">
        <v>5</v>
      </c>
      <c r="AT467" s="84" t="s">
        <v>1075</v>
      </c>
      <c r="AU467" s="84">
        <v>-0.01</v>
      </c>
      <c r="AV467" s="84">
        <v>-5</v>
      </c>
      <c r="AW467" s="84" t="s">
        <v>1065</v>
      </c>
      <c r="AX467" s="84">
        <v>365</v>
      </c>
      <c r="AY467" s="200">
        <v>0.221</v>
      </c>
      <c r="AZ467" s="200">
        <v>0.34300000000000003</v>
      </c>
      <c r="BA467" s="200">
        <v>0.38800000000000001</v>
      </c>
      <c r="BB467" s="200">
        <v>0.32900000000000001</v>
      </c>
      <c r="BC467" s="84">
        <v>120</v>
      </c>
      <c r="BD467" s="84">
        <v>40</v>
      </c>
      <c r="BE467" s="84" t="s">
        <v>1477</v>
      </c>
      <c r="BF467" s="84">
        <v>431145</v>
      </c>
      <c r="BG467" s="84" t="s">
        <v>821</v>
      </c>
      <c r="BH467" s="84" t="s">
        <v>1307</v>
      </c>
      <c r="BI467" s="84" t="s">
        <v>3186</v>
      </c>
      <c r="BJ467" s="84" t="s">
        <v>4163</v>
      </c>
      <c r="BK467" s="84" t="s">
        <v>2923</v>
      </c>
    </row>
    <row r="468" spans="1:63" s="84" customFormat="1" x14ac:dyDescent="0.3">
      <c r="A468" s="84" t="s">
        <v>261</v>
      </c>
      <c r="B468" s="84" t="s">
        <v>491</v>
      </c>
      <c r="C468" s="84" t="s">
        <v>1065</v>
      </c>
      <c r="D468" s="84">
        <v>2018</v>
      </c>
      <c r="E468" s="84">
        <v>31</v>
      </c>
      <c r="F468" s="195" t="s">
        <v>1390</v>
      </c>
      <c r="G468" s="84" t="s">
        <v>1373</v>
      </c>
      <c r="H468" s="84" t="s">
        <v>255</v>
      </c>
      <c r="K468" s="84">
        <v>0.8</v>
      </c>
      <c r="L468" s="84">
        <v>0.32300000000000001</v>
      </c>
      <c r="M468" s="84">
        <v>28</v>
      </c>
      <c r="N468" s="84" t="s">
        <v>1064</v>
      </c>
      <c r="O468" s="84">
        <v>111</v>
      </c>
      <c r="P468" s="84">
        <v>437</v>
      </c>
      <c r="Q468" s="84">
        <v>405</v>
      </c>
      <c r="R468" s="84">
        <v>45</v>
      </c>
      <c r="S468" s="84">
        <v>99</v>
      </c>
      <c r="T468" s="84">
        <v>16</v>
      </c>
      <c r="U468" s="84">
        <v>0</v>
      </c>
      <c r="V468" s="84">
        <v>17</v>
      </c>
      <c r="W468" s="84">
        <v>60</v>
      </c>
      <c r="X468" s="84">
        <v>1</v>
      </c>
      <c r="Y468" s="84">
        <v>0</v>
      </c>
      <c r="Z468" s="84">
        <v>25</v>
      </c>
      <c r="AA468" s="84">
        <v>106</v>
      </c>
      <c r="AB468" s="84">
        <v>1</v>
      </c>
      <c r="AC468" s="84">
        <v>3</v>
      </c>
      <c r="AD468" s="84">
        <v>0</v>
      </c>
      <c r="AE468" s="84">
        <v>3</v>
      </c>
      <c r="AF468" s="84">
        <v>10</v>
      </c>
      <c r="AG468" s="200">
        <v>0.24199999999999999</v>
      </c>
      <c r="AH468" s="200">
        <v>0.29099999999999998</v>
      </c>
      <c r="AI468" s="200">
        <v>0.41199999999999998</v>
      </c>
      <c r="AJ468" s="84">
        <v>0.30499999999999999</v>
      </c>
      <c r="AK468" s="84">
        <v>133</v>
      </c>
      <c r="AL468" s="84">
        <v>34</v>
      </c>
      <c r="AM468" s="84">
        <v>34</v>
      </c>
      <c r="AN468" s="198">
        <v>13</v>
      </c>
      <c r="AO468" s="198">
        <v>13</v>
      </c>
      <c r="AP468" s="84">
        <v>-8</v>
      </c>
      <c r="AQ468" s="84">
        <v>13</v>
      </c>
      <c r="AR468" s="84">
        <v>196</v>
      </c>
      <c r="AS468" s="84">
        <v>6</v>
      </c>
      <c r="AT468" s="84" t="s">
        <v>1064</v>
      </c>
      <c r="AU468" s="84">
        <v>-0.04</v>
      </c>
      <c r="AV468" s="84">
        <v>-15</v>
      </c>
      <c r="AW468" s="84" t="s">
        <v>1086</v>
      </c>
      <c r="AX468" s="84">
        <v>365</v>
      </c>
      <c r="AY468" s="200">
        <v>0.28199999999999997</v>
      </c>
      <c r="AZ468" s="200">
        <v>0.32300000000000001</v>
      </c>
      <c r="BA468" s="200">
        <v>0.49</v>
      </c>
      <c r="BB468" s="200">
        <v>0.34799999999999998</v>
      </c>
      <c r="BC468" s="84">
        <v>127</v>
      </c>
      <c r="BD468" s="84">
        <v>49</v>
      </c>
      <c r="BE468" s="84" t="s">
        <v>1279</v>
      </c>
      <c r="BF468" s="84">
        <v>456078</v>
      </c>
      <c r="BG468" s="84" t="s">
        <v>769</v>
      </c>
      <c r="BH468" s="84" t="s">
        <v>6656</v>
      </c>
      <c r="BI468" s="84" t="s">
        <v>2635</v>
      </c>
      <c r="BJ468" s="84" t="s">
        <v>1129</v>
      </c>
      <c r="BK468" s="84" t="s">
        <v>6657</v>
      </c>
    </row>
    <row r="469" spans="1:63" s="84" customFormat="1" x14ac:dyDescent="0.3">
      <c r="A469" s="84" t="s">
        <v>2526</v>
      </c>
      <c r="B469" s="84" t="s">
        <v>221</v>
      </c>
      <c r="C469" s="84" t="s">
        <v>1065</v>
      </c>
      <c r="D469" s="84">
        <v>2018</v>
      </c>
      <c r="E469" s="84">
        <v>27</v>
      </c>
      <c r="F469" s="195" t="s">
        <v>1397</v>
      </c>
      <c r="G469" s="84" t="s">
        <v>1373</v>
      </c>
      <c r="H469" s="84" t="s">
        <v>255</v>
      </c>
      <c r="K469" s="84">
        <v>0.77</v>
      </c>
      <c r="L469" s="84">
        <v>0.33100000000000002</v>
      </c>
      <c r="M469" s="84">
        <v>47</v>
      </c>
      <c r="N469" s="84" t="s">
        <v>1064</v>
      </c>
      <c r="O469" s="84">
        <v>122</v>
      </c>
      <c r="P469" s="84">
        <v>405</v>
      </c>
      <c r="Q469" s="84">
        <v>361</v>
      </c>
      <c r="R469" s="84">
        <v>38</v>
      </c>
      <c r="S469" s="84">
        <v>77</v>
      </c>
      <c r="T469" s="84">
        <v>20</v>
      </c>
      <c r="U469" s="84">
        <v>0</v>
      </c>
      <c r="V469" s="84">
        <v>19</v>
      </c>
      <c r="W469" s="84">
        <v>48</v>
      </c>
      <c r="X469" s="84">
        <v>1</v>
      </c>
      <c r="Y469" s="84">
        <v>0</v>
      </c>
      <c r="Z469" s="84">
        <v>33</v>
      </c>
      <c r="AA469" s="84">
        <v>122</v>
      </c>
      <c r="AB469" s="84">
        <v>1</v>
      </c>
      <c r="AC469" s="84">
        <v>7</v>
      </c>
      <c r="AD469" s="84">
        <v>2</v>
      </c>
      <c r="AE469" s="84">
        <v>2</v>
      </c>
      <c r="AF469" s="84">
        <v>7</v>
      </c>
      <c r="AG469" s="200">
        <v>0.21099999999999999</v>
      </c>
      <c r="AH469" s="200">
        <v>0.28799999999999998</v>
      </c>
      <c r="AI469" s="200">
        <v>0.42799999999999999</v>
      </c>
      <c r="AJ469" s="84">
        <v>0.309</v>
      </c>
      <c r="AK469" s="84">
        <v>125</v>
      </c>
      <c r="AL469" s="84">
        <v>34</v>
      </c>
      <c r="AM469" s="84">
        <v>42</v>
      </c>
      <c r="AN469" s="198">
        <v>9</v>
      </c>
      <c r="AO469" s="198">
        <v>11</v>
      </c>
      <c r="AP469" s="84">
        <v>-6</v>
      </c>
      <c r="AQ469" s="84">
        <v>14</v>
      </c>
      <c r="AR469" s="84">
        <v>147</v>
      </c>
      <c r="AS469" s="84">
        <v>7</v>
      </c>
      <c r="AT469" s="84" t="s">
        <v>1064</v>
      </c>
      <c r="AU469" s="84">
        <v>-0.05</v>
      </c>
      <c r="AV469" s="84">
        <v>-28</v>
      </c>
      <c r="AW469" s="84" t="s">
        <v>1086</v>
      </c>
      <c r="AX469" s="84">
        <v>435</v>
      </c>
      <c r="AY469" s="200">
        <v>0.251</v>
      </c>
      <c r="AZ469" s="200">
        <v>0.33100000000000002</v>
      </c>
      <c r="BA469" s="200">
        <v>0.50900000000000001</v>
      </c>
      <c r="BB469" s="200">
        <v>0.35899999999999999</v>
      </c>
      <c r="BC469" s="84">
        <v>156</v>
      </c>
      <c r="BD469" s="84">
        <v>62</v>
      </c>
      <c r="BE469" s="84" t="s">
        <v>2734</v>
      </c>
      <c r="BF469" s="84">
        <v>572287</v>
      </c>
      <c r="BG469" s="84" t="s">
        <v>769</v>
      </c>
      <c r="BH469" s="84" t="s">
        <v>4213</v>
      </c>
      <c r="BI469" s="84" t="s">
        <v>2676</v>
      </c>
      <c r="BJ469" s="84" t="s">
        <v>6658</v>
      </c>
      <c r="BK469" s="84" t="s">
        <v>2805</v>
      </c>
    </row>
    <row r="470" spans="1:63" s="84" customFormat="1" x14ac:dyDescent="0.3">
      <c r="A470" s="84" t="s">
        <v>5176</v>
      </c>
      <c r="B470" s="84" t="s">
        <v>264</v>
      </c>
      <c r="C470" s="84" t="s">
        <v>1103</v>
      </c>
      <c r="D470" s="84">
        <v>2018</v>
      </c>
      <c r="E470" s="84">
        <v>26</v>
      </c>
      <c r="F470" s="195" t="s">
        <v>1390</v>
      </c>
      <c r="G470" s="84" t="s">
        <v>1373</v>
      </c>
      <c r="H470" s="84" t="s">
        <v>255</v>
      </c>
      <c r="K470" s="84">
        <v>0.68</v>
      </c>
      <c r="L470" s="84">
        <v>0.32300000000000001</v>
      </c>
      <c r="M470" s="84">
        <v>28</v>
      </c>
      <c r="N470" s="84" t="s">
        <v>1064</v>
      </c>
      <c r="O470" s="84">
        <v>85</v>
      </c>
      <c r="P470" s="84">
        <v>308</v>
      </c>
      <c r="Q470" s="84">
        <v>270</v>
      </c>
      <c r="R470" s="84">
        <v>28</v>
      </c>
      <c r="S470" s="84">
        <v>70</v>
      </c>
      <c r="T470" s="84">
        <v>11</v>
      </c>
      <c r="U470" s="84">
        <v>0</v>
      </c>
      <c r="V470" s="84">
        <v>4</v>
      </c>
      <c r="W470" s="84">
        <v>22</v>
      </c>
      <c r="X470" s="84">
        <v>0</v>
      </c>
      <c r="Y470" s="84">
        <v>0</v>
      </c>
      <c r="Z470" s="84">
        <v>33</v>
      </c>
      <c r="AA470" s="84">
        <v>52</v>
      </c>
      <c r="AB470" s="84">
        <v>1</v>
      </c>
      <c r="AC470" s="84">
        <v>2</v>
      </c>
      <c r="AD470" s="84">
        <v>2</v>
      </c>
      <c r="AE470" s="84">
        <v>1</v>
      </c>
      <c r="AF470" s="84">
        <v>6</v>
      </c>
      <c r="AG470" s="200">
        <v>0.25700000000000001</v>
      </c>
      <c r="AH470" s="200">
        <v>0.33800000000000002</v>
      </c>
      <c r="AI470" s="200">
        <v>0.34200000000000003</v>
      </c>
      <c r="AJ470" s="84">
        <v>0.31</v>
      </c>
      <c r="AK470" s="84">
        <v>95</v>
      </c>
      <c r="AL470" s="84">
        <v>29</v>
      </c>
      <c r="AM470" s="84">
        <v>29</v>
      </c>
      <c r="AN470" s="198">
        <v>5</v>
      </c>
      <c r="AO470" s="198">
        <v>5</v>
      </c>
      <c r="AP470" s="84">
        <v>-4</v>
      </c>
      <c r="AQ470" s="84">
        <v>18</v>
      </c>
      <c r="AR470" s="84">
        <v>237</v>
      </c>
      <c r="AS470" s="84">
        <v>8</v>
      </c>
      <c r="AT470" s="84" t="s">
        <v>1075</v>
      </c>
      <c r="AU470" s="84">
        <v>-0.02</v>
      </c>
      <c r="AV470" s="84">
        <v>-6</v>
      </c>
      <c r="AW470" s="84" t="s">
        <v>1065</v>
      </c>
      <c r="AX470" s="84">
        <v>295</v>
      </c>
      <c r="AY470" s="200">
        <v>0.27700000000000002</v>
      </c>
      <c r="AZ470" s="200">
        <v>0.373</v>
      </c>
      <c r="BA470" s="200">
        <v>0.34</v>
      </c>
      <c r="BB470" s="200">
        <v>0.32700000000000001</v>
      </c>
      <c r="BC470" s="84">
        <v>97</v>
      </c>
      <c r="BD470" s="84">
        <v>34</v>
      </c>
      <c r="BE470" s="84" t="s">
        <v>5177</v>
      </c>
      <c r="BF470" s="84">
        <v>553882</v>
      </c>
      <c r="BG470" s="84" t="s">
        <v>6543</v>
      </c>
      <c r="BH470" s="84" t="s">
        <v>4848</v>
      </c>
      <c r="BI470" s="84" t="s">
        <v>6479</v>
      </c>
      <c r="BJ470" s="84" t="s">
        <v>6463</v>
      </c>
      <c r="BK470" s="84" t="s">
        <v>2808</v>
      </c>
    </row>
    <row r="471" spans="1:63" s="84" customFormat="1" x14ac:dyDescent="0.3">
      <c r="A471" s="84" t="s">
        <v>503</v>
      </c>
      <c r="B471" s="84" t="s">
        <v>240</v>
      </c>
      <c r="C471" s="84" t="s">
        <v>1065</v>
      </c>
      <c r="D471" s="84">
        <v>2018</v>
      </c>
      <c r="E471" s="84">
        <v>30</v>
      </c>
      <c r="F471" s="195" t="s">
        <v>1402</v>
      </c>
      <c r="G471" s="84" t="s">
        <v>1373</v>
      </c>
      <c r="H471" s="84" t="s">
        <v>255</v>
      </c>
      <c r="K471" s="84">
        <v>0.8</v>
      </c>
      <c r="L471" s="84">
        <v>0.32300000000000001</v>
      </c>
      <c r="M471" s="84">
        <v>28</v>
      </c>
      <c r="N471" s="84" t="s">
        <v>1064</v>
      </c>
      <c r="O471" s="84">
        <v>86</v>
      </c>
      <c r="P471" s="84">
        <v>353</v>
      </c>
      <c r="Q471" s="84">
        <v>331</v>
      </c>
      <c r="R471" s="84">
        <v>34</v>
      </c>
      <c r="S471" s="84">
        <v>85</v>
      </c>
      <c r="T471" s="84">
        <v>12</v>
      </c>
      <c r="U471" s="84">
        <v>0</v>
      </c>
      <c r="V471" s="84">
        <v>12</v>
      </c>
      <c r="W471" s="84">
        <v>50</v>
      </c>
      <c r="X471" s="84">
        <v>0</v>
      </c>
      <c r="Y471" s="84">
        <v>0</v>
      </c>
      <c r="Z471" s="84">
        <v>16</v>
      </c>
      <c r="AA471" s="84">
        <v>62</v>
      </c>
      <c r="AB471" s="84">
        <v>2</v>
      </c>
      <c r="AC471" s="84">
        <v>1</v>
      </c>
      <c r="AD471" s="84">
        <v>0</v>
      </c>
      <c r="AE471" s="84">
        <v>4</v>
      </c>
      <c r="AF471" s="84">
        <v>11</v>
      </c>
      <c r="AG471" s="200">
        <v>0.25600000000000001</v>
      </c>
      <c r="AH471" s="200">
        <v>0.29099999999999998</v>
      </c>
      <c r="AI471" s="200">
        <v>0.40600000000000003</v>
      </c>
      <c r="AJ471" s="84">
        <v>0.30199999999999999</v>
      </c>
      <c r="AK471" s="84">
        <v>107</v>
      </c>
      <c r="AL471" s="84">
        <v>29</v>
      </c>
      <c r="AM471" s="84">
        <v>29</v>
      </c>
      <c r="AN471" s="198">
        <v>11</v>
      </c>
      <c r="AO471" s="198">
        <v>11</v>
      </c>
      <c r="AP471" s="84">
        <v>-7</v>
      </c>
      <c r="AQ471" s="84">
        <v>19</v>
      </c>
      <c r="AR471" s="84">
        <v>239</v>
      </c>
      <c r="AS471" s="84">
        <v>9</v>
      </c>
      <c r="AT471" s="84" t="s">
        <v>1075</v>
      </c>
      <c r="AU471" s="84">
        <v>-0.01</v>
      </c>
      <c r="AV471" s="84">
        <v>4</v>
      </c>
      <c r="AW471" s="84" t="s">
        <v>1065</v>
      </c>
      <c r="AX471" s="84">
        <v>221</v>
      </c>
      <c r="AY471" s="200">
        <v>0.26</v>
      </c>
      <c r="AZ471" s="200">
        <v>0.28999999999999998</v>
      </c>
      <c r="BA471" s="200">
        <v>0.44700000000000001</v>
      </c>
      <c r="BB471" s="200">
        <v>0.314</v>
      </c>
      <c r="BC471" s="84">
        <v>69</v>
      </c>
      <c r="BD471" s="84">
        <v>25</v>
      </c>
      <c r="BE471" s="84" t="s">
        <v>1274</v>
      </c>
      <c r="BF471" s="84">
        <v>467092</v>
      </c>
      <c r="BG471" s="84" t="s">
        <v>769</v>
      </c>
      <c r="BH471" s="84" t="s">
        <v>5178</v>
      </c>
      <c r="BI471" s="84" t="s">
        <v>4209</v>
      </c>
      <c r="BJ471" s="84" t="s">
        <v>1129</v>
      </c>
      <c r="BK471" s="84" t="s">
        <v>2465</v>
      </c>
    </row>
    <row r="472" spans="1:63" s="84" customFormat="1" x14ac:dyDescent="0.3">
      <c r="A472" s="84" t="s">
        <v>456</v>
      </c>
      <c r="B472" s="84" t="s">
        <v>204</v>
      </c>
      <c r="C472" s="84" t="s">
        <v>1065</v>
      </c>
      <c r="D472" s="84">
        <v>2018</v>
      </c>
      <c r="E472" s="84">
        <v>33</v>
      </c>
      <c r="F472" s="195" t="s">
        <v>1375</v>
      </c>
      <c r="G472" s="84" t="s">
        <v>1373</v>
      </c>
      <c r="H472" s="84" t="s">
        <v>255</v>
      </c>
      <c r="K472" s="84">
        <v>0.72</v>
      </c>
      <c r="L472" s="84">
        <v>0.32300000000000001</v>
      </c>
      <c r="M472" s="84">
        <v>28</v>
      </c>
      <c r="N472" s="84" t="s">
        <v>1064</v>
      </c>
      <c r="O472" s="84">
        <v>66</v>
      </c>
      <c r="P472" s="84">
        <v>216</v>
      </c>
      <c r="Q472" s="84">
        <v>186</v>
      </c>
      <c r="R472" s="84">
        <v>26</v>
      </c>
      <c r="S472" s="84">
        <v>41</v>
      </c>
      <c r="T472" s="84">
        <v>8</v>
      </c>
      <c r="U472" s="84">
        <v>0</v>
      </c>
      <c r="V472" s="84">
        <v>9</v>
      </c>
      <c r="W472" s="84">
        <v>25</v>
      </c>
      <c r="X472" s="84">
        <v>0</v>
      </c>
      <c r="Y472" s="84">
        <v>0</v>
      </c>
      <c r="Z472" s="84">
        <v>23</v>
      </c>
      <c r="AA472" s="84">
        <v>51</v>
      </c>
      <c r="AB472" s="84">
        <v>0</v>
      </c>
      <c r="AC472" s="84">
        <v>5</v>
      </c>
      <c r="AD472" s="84">
        <v>2</v>
      </c>
      <c r="AE472" s="84">
        <v>1</v>
      </c>
      <c r="AF472" s="84">
        <v>4</v>
      </c>
      <c r="AG472" s="200">
        <v>0.221</v>
      </c>
      <c r="AH472" s="200">
        <v>0.318</v>
      </c>
      <c r="AI472" s="200">
        <v>0.42399999999999999</v>
      </c>
      <c r="AJ472" s="84">
        <v>0.32400000000000001</v>
      </c>
      <c r="AK472" s="84">
        <v>70</v>
      </c>
      <c r="AL472" s="84">
        <v>27</v>
      </c>
      <c r="AM472" s="84">
        <v>27</v>
      </c>
      <c r="AN472" s="198">
        <v>6</v>
      </c>
      <c r="AO472" s="198">
        <v>6</v>
      </c>
      <c r="AP472" s="84">
        <v>0</v>
      </c>
      <c r="AQ472" s="84">
        <v>21</v>
      </c>
      <c r="AR472" s="84">
        <v>254</v>
      </c>
      <c r="AS472" s="84">
        <v>10</v>
      </c>
      <c r="AT472" s="84" t="s">
        <v>1075</v>
      </c>
      <c r="AU472" s="84">
        <v>-0.05</v>
      </c>
      <c r="AV472" s="84">
        <v>-30</v>
      </c>
      <c r="AW472" s="84" t="s">
        <v>1086</v>
      </c>
      <c r="AX472" s="84">
        <v>309</v>
      </c>
      <c r="AY472" s="200">
        <v>0.255</v>
      </c>
      <c r="AZ472" s="200">
        <v>0.36</v>
      </c>
      <c r="BA472" s="200">
        <v>0.50600000000000001</v>
      </c>
      <c r="BB472" s="200">
        <v>0.373</v>
      </c>
      <c r="BC472" s="84">
        <v>115</v>
      </c>
      <c r="BD472" s="84">
        <v>57</v>
      </c>
      <c r="BE472" s="84" t="s">
        <v>1571</v>
      </c>
      <c r="BF472" s="84">
        <v>455139</v>
      </c>
      <c r="BG472" s="84" t="s">
        <v>816</v>
      </c>
      <c r="BH472" s="84" t="s">
        <v>1296</v>
      </c>
      <c r="BI472" s="84" t="s">
        <v>1558</v>
      </c>
      <c r="BJ472" s="84" t="s">
        <v>1194</v>
      </c>
      <c r="BK472" s="84" t="s">
        <v>7256</v>
      </c>
    </row>
    <row r="473" spans="1:63" s="84" customFormat="1" x14ac:dyDescent="0.3">
      <c r="A473" s="84" t="s">
        <v>6659</v>
      </c>
      <c r="B473" s="84" t="s">
        <v>6660</v>
      </c>
      <c r="C473" s="84" t="s">
        <v>1103</v>
      </c>
      <c r="D473" s="84">
        <v>2018</v>
      </c>
      <c r="E473" s="84">
        <v>23</v>
      </c>
      <c r="F473" s="195" t="s">
        <v>1377</v>
      </c>
      <c r="G473" s="84" t="s">
        <v>1373</v>
      </c>
      <c r="H473" s="84" t="s">
        <v>255</v>
      </c>
      <c r="K473" s="84">
        <v>0.18</v>
      </c>
      <c r="L473" s="84">
        <v>0.32300000000000001</v>
      </c>
      <c r="M473" s="84">
        <v>28</v>
      </c>
      <c r="N473" s="84" t="s">
        <v>1064</v>
      </c>
      <c r="O473" s="84">
        <v>52</v>
      </c>
      <c r="P473" s="84">
        <v>178</v>
      </c>
      <c r="Q473" s="84">
        <v>156</v>
      </c>
      <c r="R473" s="84">
        <v>19</v>
      </c>
      <c r="S473" s="84">
        <v>39</v>
      </c>
      <c r="T473" s="84">
        <v>9</v>
      </c>
      <c r="U473" s="84">
        <v>0</v>
      </c>
      <c r="V473" s="84">
        <v>6</v>
      </c>
      <c r="W473" s="84">
        <v>21</v>
      </c>
      <c r="X473" s="84">
        <v>1</v>
      </c>
      <c r="Y473" s="84">
        <v>0</v>
      </c>
      <c r="Z473" s="84">
        <v>18</v>
      </c>
      <c r="AA473" s="84">
        <v>41</v>
      </c>
      <c r="AB473" s="84">
        <v>0</v>
      </c>
      <c r="AC473" s="84">
        <v>3</v>
      </c>
      <c r="AD473" s="84">
        <v>0</v>
      </c>
      <c r="AE473" s="84">
        <v>1</v>
      </c>
      <c r="AF473" s="84">
        <v>3</v>
      </c>
      <c r="AG473" s="200">
        <v>0.23899999999999999</v>
      </c>
      <c r="AH473" s="200">
        <v>0.33400000000000002</v>
      </c>
      <c r="AI473" s="200">
        <v>0.41899999999999998</v>
      </c>
      <c r="AJ473" s="84">
        <v>0.33200000000000002</v>
      </c>
      <c r="AK473" s="84">
        <v>59</v>
      </c>
      <c r="AL473" s="84">
        <v>26</v>
      </c>
      <c r="AM473" s="84">
        <v>26</v>
      </c>
      <c r="AN473" s="198">
        <v>5</v>
      </c>
      <c r="AO473" s="198">
        <v>5</v>
      </c>
      <c r="AP473" s="84">
        <v>2</v>
      </c>
      <c r="AQ473" s="84">
        <v>23</v>
      </c>
      <c r="AR473" s="84">
        <v>265</v>
      </c>
      <c r="AS473" s="84">
        <v>11</v>
      </c>
      <c r="AT473" s="84" t="s">
        <v>1075</v>
      </c>
      <c r="AU473" s="84">
        <v>-0.17</v>
      </c>
      <c r="AV473" s="84">
        <v>-5</v>
      </c>
      <c r="AW473" s="84" t="s">
        <v>1065</v>
      </c>
      <c r="AX473" s="84">
        <v>22</v>
      </c>
      <c r="AY473" s="200">
        <v>0.33300000000000002</v>
      </c>
      <c r="AZ473" s="200">
        <v>0.45500000000000002</v>
      </c>
      <c r="BA473" s="200">
        <v>0.77800000000000002</v>
      </c>
      <c r="BB473" s="200">
        <v>0.504</v>
      </c>
      <c r="BC473" s="84">
        <v>11</v>
      </c>
      <c r="BD473" s="84">
        <v>31</v>
      </c>
      <c r="BE473" s="84" t="s">
        <v>6661</v>
      </c>
      <c r="BF473" s="84">
        <v>642082</v>
      </c>
      <c r="BG473" s="84" t="s">
        <v>3066</v>
      </c>
      <c r="BH473" s="84" t="s">
        <v>4155</v>
      </c>
      <c r="BI473" s="84" t="s">
        <v>6355</v>
      </c>
      <c r="BJ473" s="84" t="s">
        <v>6470</v>
      </c>
      <c r="BK473" s="84" t="s">
        <v>2468</v>
      </c>
    </row>
    <row r="474" spans="1:63" s="84" customFormat="1" x14ac:dyDescent="0.3">
      <c r="A474" s="84" t="s">
        <v>2986</v>
      </c>
      <c r="B474" s="84" t="s">
        <v>64</v>
      </c>
      <c r="C474" s="84" t="s">
        <v>1065</v>
      </c>
      <c r="D474" s="84">
        <v>2018</v>
      </c>
      <c r="E474" s="84">
        <v>27</v>
      </c>
      <c r="F474" s="195" t="s">
        <v>1394</v>
      </c>
      <c r="G474" s="84" t="s">
        <v>1373</v>
      </c>
      <c r="H474" s="84" t="s">
        <v>255</v>
      </c>
      <c r="K474" s="84">
        <v>0.73</v>
      </c>
      <c r="L474" s="84">
        <v>0.32300000000000001</v>
      </c>
      <c r="M474" s="84">
        <v>28</v>
      </c>
      <c r="N474" s="84" t="s">
        <v>1064</v>
      </c>
      <c r="O474" s="84">
        <v>90</v>
      </c>
      <c r="P474" s="84">
        <v>331</v>
      </c>
      <c r="Q474" s="84">
        <v>308</v>
      </c>
      <c r="R474" s="84">
        <v>38</v>
      </c>
      <c r="S474" s="84">
        <v>78</v>
      </c>
      <c r="T474" s="84">
        <v>15</v>
      </c>
      <c r="U474" s="84">
        <v>1</v>
      </c>
      <c r="V474" s="84">
        <v>5</v>
      </c>
      <c r="W474" s="84">
        <v>29</v>
      </c>
      <c r="X474" s="84">
        <v>4</v>
      </c>
      <c r="Y474" s="84">
        <v>1</v>
      </c>
      <c r="Z474" s="84">
        <v>18</v>
      </c>
      <c r="AA474" s="84">
        <v>65</v>
      </c>
      <c r="AB474" s="84">
        <v>1</v>
      </c>
      <c r="AC474" s="84">
        <v>3</v>
      </c>
      <c r="AD474" s="84">
        <v>0</v>
      </c>
      <c r="AE474" s="84">
        <v>1</v>
      </c>
      <c r="AF474" s="84">
        <v>9</v>
      </c>
      <c r="AG474" s="200">
        <v>0.253</v>
      </c>
      <c r="AH474" s="200">
        <v>0.30099999999999999</v>
      </c>
      <c r="AI474" s="200">
        <v>0.36099999999999999</v>
      </c>
      <c r="AJ474" s="84">
        <v>0.29399999999999998</v>
      </c>
      <c r="AK474" s="84">
        <v>97</v>
      </c>
      <c r="AL474" s="84">
        <v>25</v>
      </c>
      <c r="AM474" s="84">
        <v>25</v>
      </c>
      <c r="AN474" s="198">
        <v>8</v>
      </c>
      <c r="AO474" s="198">
        <v>8</v>
      </c>
      <c r="AP474" s="84">
        <v>-10</v>
      </c>
      <c r="AQ474" s="84">
        <v>27</v>
      </c>
      <c r="AR474" s="84">
        <v>285</v>
      </c>
      <c r="AS474" s="84">
        <v>12</v>
      </c>
      <c r="AT474" s="84" t="s">
        <v>1075</v>
      </c>
      <c r="AU474" s="84">
        <v>-0.03</v>
      </c>
      <c r="AV474" s="84">
        <v>-12</v>
      </c>
      <c r="AW474" s="84" t="s">
        <v>1065</v>
      </c>
      <c r="AX474" s="84">
        <v>345</v>
      </c>
      <c r="AY474" s="200">
        <v>0.28999999999999998</v>
      </c>
      <c r="AZ474" s="200">
        <v>0.33</v>
      </c>
      <c r="BA474" s="200">
        <v>0.40400000000000003</v>
      </c>
      <c r="BB474" s="200">
        <v>0.32400000000000001</v>
      </c>
      <c r="BC474" s="84">
        <v>112</v>
      </c>
      <c r="BD474" s="84">
        <v>37</v>
      </c>
      <c r="BE474" s="84" t="s">
        <v>3229</v>
      </c>
      <c r="BF474" s="84">
        <v>543877</v>
      </c>
      <c r="BG474" s="84" t="s">
        <v>828</v>
      </c>
      <c r="BH474" s="84" t="s">
        <v>1192</v>
      </c>
      <c r="BI474" s="84" t="s">
        <v>4840</v>
      </c>
      <c r="BJ474" s="84" t="s">
        <v>5061</v>
      </c>
      <c r="BK474" s="84" t="s">
        <v>2806</v>
      </c>
    </row>
    <row r="475" spans="1:63" s="84" customFormat="1" x14ac:dyDescent="0.3">
      <c r="A475" s="84" t="s">
        <v>469</v>
      </c>
      <c r="B475" s="84" t="s">
        <v>331</v>
      </c>
      <c r="C475" s="84" t="s">
        <v>1065</v>
      </c>
      <c r="D475" s="84">
        <v>2018</v>
      </c>
      <c r="E475" s="84">
        <v>27</v>
      </c>
      <c r="F475" s="195" t="s">
        <v>1381</v>
      </c>
      <c r="G475" s="84" t="s">
        <v>1373</v>
      </c>
      <c r="H475" s="84" t="s">
        <v>255</v>
      </c>
      <c r="K475" s="84">
        <v>0.8</v>
      </c>
      <c r="L475" s="84">
        <v>0.33100000000000002</v>
      </c>
      <c r="M475" s="84">
        <v>47</v>
      </c>
      <c r="N475" s="84" t="s">
        <v>1064</v>
      </c>
      <c r="O475" s="84">
        <v>91</v>
      </c>
      <c r="P475" s="84">
        <v>341</v>
      </c>
      <c r="Q475" s="84">
        <v>317</v>
      </c>
      <c r="R475" s="84">
        <v>31</v>
      </c>
      <c r="S475" s="84">
        <v>76</v>
      </c>
      <c r="T475" s="84">
        <v>12</v>
      </c>
      <c r="U475" s="84">
        <v>2</v>
      </c>
      <c r="V475" s="84">
        <v>10</v>
      </c>
      <c r="W475" s="84">
        <v>40</v>
      </c>
      <c r="X475" s="84">
        <v>1</v>
      </c>
      <c r="Y475" s="84">
        <v>1</v>
      </c>
      <c r="Z475" s="84">
        <v>16</v>
      </c>
      <c r="AA475" s="84">
        <v>79</v>
      </c>
      <c r="AB475" s="84">
        <v>0</v>
      </c>
      <c r="AC475" s="84">
        <v>4</v>
      </c>
      <c r="AD475" s="84">
        <v>1</v>
      </c>
      <c r="AE475" s="84">
        <v>2</v>
      </c>
      <c r="AF475" s="84">
        <v>10</v>
      </c>
      <c r="AG475" s="200">
        <v>0.23799999999999999</v>
      </c>
      <c r="AH475" s="200">
        <v>0.28100000000000003</v>
      </c>
      <c r="AI475" s="200">
        <v>0.38100000000000001</v>
      </c>
      <c r="AJ475" s="84">
        <v>0.28799999999999998</v>
      </c>
      <c r="AK475" s="84">
        <v>98</v>
      </c>
      <c r="AL475" s="84">
        <v>24</v>
      </c>
      <c r="AM475" s="84">
        <v>28</v>
      </c>
      <c r="AN475" s="198">
        <v>7</v>
      </c>
      <c r="AO475" s="198">
        <v>9</v>
      </c>
      <c r="AP475" s="84">
        <v>-12</v>
      </c>
      <c r="AQ475" s="84">
        <v>30</v>
      </c>
      <c r="AR475" s="84">
        <v>248</v>
      </c>
      <c r="AS475" s="84">
        <v>13</v>
      </c>
      <c r="AT475" s="84" t="s">
        <v>1075</v>
      </c>
      <c r="AU475" s="84">
        <v>-0.03</v>
      </c>
      <c r="AV475" s="84">
        <v>-14</v>
      </c>
      <c r="AW475" s="84" t="s">
        <v>1065</v>
      </c>
      <c r="AX475" s="84">
        <v>391</v>
      </c>
      <c r="AY475" s="200">
        <v>0.253</v>
      </c>
      <c r="AZ475" s="200">
        <v>0.318</v>
      </c>
      <c r="BA475" s="200">
        <v>0.41499999999999998</v>
      </c>
      <c r="BB475" s="200">
        <v>0.32</v>
      </c>
      <c r="BC475" s="84">
        <v>125</v>
      </c>
      <c r="BD475" s="84">
        <v>38</v>
      </c>
      <c r="BE475" s="84" t="s">
        <v>3236</v>
      </c>
      <c r="BF475" s="84">
        <v>543510</v>
      </c>
      <c r="BG475" s="84" t="s">
        <v>2907</v>
      </c>
      <c r="BH475" s="84" t="s">
        <v>6337</v>
      </c>
      <c r="BI475" s="84" t="s">
        <v>6598</v>
      </c>
      <c r="BJ475" s="84" t="s">
        <v>4574</v>
      </c>
      <c r="BK475" s="84" t="s">
        <v>2806</v>
      </c>
    </row>
    <row r="476" spans="1:63" s="84" customFormat="1" x14ac:dyDescent="0.3">
      <c r="A476" s="84" t="s">
        <v>252</v>
      </c>
      <c r="B476" s="84" t="s">
        <v>17</v>
      </c>
      <c r="C476" s="84" t="s">
        <v>1103</v>
      </c>
      <c r="D476" s="84">
        <v>2018</v>
      </c>
      <c r="E476" s="84">
        <v>30</v>
      </c>
      <c r="F476" s="195" t="s">
        <v>1400</v>
      </c>
      <c r="G476" s="84" t="s">
        <v>1373</v>
      </c>
      <c r="H476" s="84" t="s">
        <v>255</v>
      </c>
      <c r="K476" s="84">
        <v>0.8</v>
      </c>
      <c r="L476" s="84">
        <v>0.33100000000000002</v>
      </c>
      <c r="M476" s="84">
        <v>47</v>
      </c>
      <c r="N476" s="84" t="s">
        <v>1064</v>
      </c>
      <c r="O476" s="84">
        <v>88</v>
      </c>
      <c r="P476" s="84">
        <v>295</v>
      </c>
      <c r="Q476" s="84">
        <v>264</v>
      </c>
      <c r="R476" s="84">
        <v>32</v>
      </c>
      <c r="S476" s="84">
        <v>57</v>
      </c>
      <c r="T476" s="84">
        <v>14</v>
      </c>
      <c r="U476" s="84">
        <v>1</v>
      </c>
      <c r="V476" s="84">
        <v>9</v>
      </c>
      <c r="W476" s="84">
        <v>30</v>
      </c>
      <c r="X476" s="84">
        <v>1</v>
      </c>
      <c r="Y476" s="84">
        <v>0</v>
      </c>
      <c r="Z476" s="84">
        <v>27</v>
      </c>
      <c r="AA476" s="84">
        <v>79</v>
      </c>
      <c r="AB476" s="84">
        <v>1</v>
      </c>
      <c r="AC476" s="84">
        <v>2</v>
      </c>
      <c r="AD476" s="84">
        <v>1</v>
      </c>
      <c r="AE476" s="84">
        <v>1</v>
      </c>
      <c r="AF476" s="84">
        <v>7</v>
      </c>
      <c r="AG476" s="200">
        <v>0.217</v>
      </c>
      <c r="AH476" s="200">
        <v>0.29299999999999998</v>
      </c>
      <c r="AI476" s="200">
        <v>0.374</v>
      </c>
      <c r="AJ476" s="84">
        <v>0.29499999999999998</v>
      </c>
      <c r="AK476" s="84">
        <v>87</v>
      </c>
      <c r="AL476" s="84">
        <v>24</v>
      </c>
      <c r="AM476" s="84">
        <v>27</v>
      </c>
      <c r="AN476" s="198">
        <v>5</v>
      </c>
      <c r="AO476" s="198">
        <v>6</v>
      </c>
      <c r="AP476" s="84">
        <v>-8</v>
      </c>
      <c r="AQ476" s="84">
        <v>32</v>
      </c>
      <c r="AR476" s="84">
        <v>258</v>
      </c>
      <c r="AS476" s="84">
        <v>14</v>
      </c>
      <c r="AT476" s="84" t="s">
        <v>1075</v>
      </c>
      <c r="AU476" s="84">
        <v>-0.03</v>
      </c>
      <c r="AV476" s="84">
        <v>-16</v>
      </c>
      <c r="AW476" s="84" t="s">
        <v>1086</v>
      </c>
      <c r="AX476" s="84">
        <v>407</v>
      </c>
      <c r="AY476" s="200">
        <v>0.24199999999999999</v>
      </c>
      <c r="AZ476" s="200">
        <v>0.33300000000000002</v>
      </c>
      <c r="BA476" s="200">
        <v>0.38800000000000001</v>
      </c>
      <c r="BB476" s="200">
        <v>0.32100000000000001</v>
      </c>
      <c r="BC476" s="84">
        <v>131</v>
      </c>
      <c r="BD476" s="84">
        <v>39</v>
      </c>
      <c r="BE476" s="84" t="s">
        <v>1562</v>
      </c>
      <c r="BF476" s="84">
        <v>488771</v>
      </c>
      <c r="BG476" s="84" t="s">
        <v>3032</v>
      </c>
      <c r="BH476" s="84" t="s">
        <v>6410</v>
      </c>
      <c r="BI476" s="84" t="s">
        <v>6409</v>
      </c>
      <c r="BJ476" s="84" t="s">
        <v>3119</v>
      </c>
      <c r="BK476" s="84" t="s">
        <v>4815</v>
      </c>
    </row>
    <row r="477" spans="1:63" s="84" customFormat="1" x14ac:dyDescent="0.3">
      <c r="A477" s="84" t="s">
        <v>168</v>
      </c>
      <c r="B477" s="84" t="s">
        <v>44</v>
      </c>
      <c r="C477" s="84" t="s">
        <v>1103</v>
      </c>
      <c r="D477" s="84">
        <v>2018</v>
      </c>
      <c r="E477" s="84">
        <v>27</v>
      </c>
      <c r="F477" s="195" t="s">
        <v>1392</v>
      </c>
      <c r="G477" s="84" t="s">
        <v>1373</v>
      </c>
      <c r="H477" s="84" t="s">
        <v>255</v>
      </c>
      <c r="K477" s="84">
        <v>0.65</v>
      </c>
      <c r="L477" s="84">
        <v>0.32300000000000001</v>
      </c>
      <c r="M477" s="84">
        <v>28</v>
      </c>
      <c r="N477" s="84" t="s">
        <v>1064</v>
      </c>
      <c r="O477" s="84">
        <v>76</v>
      </c>
      <c r="P477" s="84">
        <v>257</v>
      </c>
      <c r="Q477" s="84">
        <v>228</v>
      </c>
      <c r="R477" s="84">
        <v>22</v>
      </c>
      <c r="S477" s="84">
        <v>54</v>
      </c>
      <c r="T477" s="84">
        <v>12</v>
      </c>
      <c r="U477" s="84">
        <v>1</v>
      </c>
      <c r="V477" s="84">
        <v>4</v>
      </c>
      <c r="W477" s="84">
        <v>26</v>
      </c>
      <c r="X477" s="84">
        <v>0</v>
      </c>
      <c r="Y477" s="84">
        <v>0</v>
      </c>
      <c r="Z477" s="84">
        <v>25</v>
      </c>
      <c r="AA477" s="84">
        <v>60</v>
      </c>
      <c r="AB477" s="84">
        <v>0</v>
      </c>
      <c r="AC477" s="84">
        <v>1</v>
      </c>
      <c r="AD477" s="84">
        <v>1</v>
      </c>
      <c r="AE477" s="84">
        <v>2</v>
      </c>
      <c r="AF477" s="84">
        <v>8</v>
      </c>
      <c r="AG477" s="200">
        <v>0.23499999999999999</v>
      </c>
      <c r="AH477" s="200">
        <v>0.311</v>
      </c>
      <c r="AI477" s="200">
        <v>0.35199999999999998</v>
      </c>
      <c r="AJ477" s="84">
        <v>0.29699999999999999</v>
      </c>
      <c r="AK477" s="84">
        <v>76</v>
      </c>
      <c r="AL477" s="84">
        <v>22</v>
      </c>
      <c r="AM477" s="84">
        <v>22</v>
      </c>
      <c r="AN477" s="198">
        <v>4</v>
      </c>
      <c r="AO477" s="198">
        <v>4</v>
      </c>
      <c r="AP477" s="84">
        <v>-7</v>
      </c>
      <c r="AQ477" s="84">
        <v>36</v>
      </c>
      <c r="AR477" s="84">
        <v>316</v>
      </c>
      <c r="AS477" s="84">
        <v>15</v>
      </c>
      <c r="AT477" s="84" t="s">
        <v>1075</v>
      </c>
      <c r="AU477" s="84">
        <v>0</v>
      </c>
      <c r="AV477" s="84">
        <v>-1</v>
      </c>
      <c r="AW477" s="84" t="s">
        <v>1065</v>
      </c>
      <c r="AX477" s="84">
        <v>253</v>
      </c>
      <c r="AY477" s="200">
        <v>0.23699999999999999</v>
      </c>
      <c r="AZ477" s="200">
        <v>0.32900000000000001</v>
      </c>
      <c r="BA477" s="200">
        <v>0.33300000000000002</v>
      </c>
      <c r="BB477" s="200">
        <v>0.30199999999999999</v>
      </c>
      <c r="BC477" s="84">
        <v>76</v>
      </c>
      <c r="BD477" s="84">
        <v>23</v>
      </c>
      <c r="BE477" s="84" t="s">
        <v>5180</v>
      </c>
      <c r="BF477" s="84">
        <v>622194</v>
      </c>
      <c r="BG477" s="84" t="s">
        <v>5184</v>
      </c>
      <c r="BH477" s="84" t="s">
        <v>4210</v>
      </c>
      <c r="BI477" s="84" t="s">
        <v>5199</v>
      </c>
      <c r="BJ477" s="84" t="s">
        <v>5120</v>
      </c>
      <c r="BK477" s="84" t="s">
        <v>2806</v>
      </c>
    </row>
    <row r="478" spans="1:63" s="84" customFormat="1" x14ac:dyDescent="0.3">
      <c r="A478" s="84" t="s">
        <v>160</v>
      </c>
      <c r="B478" s="84" t="s">
        <v>159</v>
      </c>
      <c r="C478" s="84" t="s">
        <v>1065</v>
      </c>
      <c r="D478" s="84">
        <v>2018</v>
      </c>
      <c r="E478" s="84">
        <v>31</v>
      </c>
      <c r="F478" s="195" t="s">
        <v>1384</v>
      </c>
      <c r="G478" s="84" t="s">
        <v>1373</v>
      </c>
      <c r="H478" s="84" t="s">
        <v>255</v>
      </c>
      <c r="K478" s="84">
        <v>0.78</v>
      </c>
      <c r="L478" s="84">
        <v>0.33100000000000002</v>
      </c>
      <c r="M478" s="84">
        <v>47</v>
      </c>
      <c r="N478" s="84" t="s">
        <v>1064</v>
      </c>
      <c r="O478" s="84">
        <v>99</v>
      </c>
      <c r="P478" s="84">
        <v>302</v>
      </c>
      <c r="Q478" s="84">
        <v>270</v>
      </c>
      <c r="R478" s="84">
        <v>27</v>
      </c>
      <c r="S478" s="84">
        <v>57</v>
      </c>
      <c r="T478" s="84">
        <v>11</v>
      </c>
      <c r="U478" s="84">
        <v>0</v>
      </c>
      <c r="V478" s="84">
        <v>9</v>
      </c>
      <c r="W478" s="84">
        <v>27</v>
      </c>
      <c r="X478" s="84">
        <v>1</v>
      </c>
      <c r="Y478" s="84">
        <v>1</v>
      </c>
      <c r="Z478" s="84">
        <v>20</v>
      </c>
      <c r="AA478" s="84">
        <v>72</v>
      </c>
      <c r="AB478" s="84">
        <v>4</v>
      </c>
      <c r="AC478" s="84">
        <v>7</v>
      </c>
      <c r="AD478" s="84">
        <v>3</v>
      </c>
      <c r="AE478" s="84">
        <v>1</v>
      </c>
      <c r="AF478" s="84">
        <v>8</v>
      </c>
      <c r="AG478" s="200">
        <v>0.21099999999999999</v>
      </c>
      <c r="AH478" s="200">
        <v>0.28199999999999997</v>
      </c>
      <c r="AI478" s="200">
        <v>0.36099999999999999</v>
      </c>
      <c r="AJ478" s="84">
        <v>0.28399999999999997</v>
      </c>
      <c r="AK478" s="84">
        <v>86</v>
      </c>
      <c r="AL478" s="84">
        <v>21</v>
      </c>
      <c r="AM478" s="84">
        <v>24</v>
      </c>
      <c r="AN478" s="198">
        <v>4</v>
      </c>
      <c r="AO478" s="198">
        <v>4</v>
      </c>
      <c r="AP478" s="84">
        <v>-12</v>
      </c>
      <c r="AQ478" s="84">
        <v>37</v>
      </c>
      <c r="AR478" s="84">
        <v>299</v>
      </c>
      <c r="AS478" s="84">
        <v>16</v>
      </c>
      <c r="AT478" s="84" t="s">
        <v>1075</v>
      </c>
      <c r="AU478" s="84">
        <v>0</v>
      </c>
      <c r="AV478" s="84">
        <v>-5</v>
      </c>
      <c r="AW478" s="84" t="s">
        <v>1065</v>
      </c>
      <c r="AX478" s="84">
        <v>471</v>
      </c>
      <c r="AY478" s="200">
        <v>0.221</v>
      </c>
      <c r="AZ478" s="200">
        <v>0.27600000000000002</v>
      </c>
      <c r="BA478" s="200">
        <v>0.36799999999999999</v>
      </c>
      <c r="BB478" s="200">
        <v>0.27900000000000003</v>
      </c>
      <c r="BC478" s="84">
        <v>132</v>
      </c>
      <c r="BD478" s="84">
        <v>26</v>
      </c>
      <c r="BE478" s="84" t="s">
        <v>1277</v>
      </c>
      <c r="BF478" s="84">
        <v>455117</v>
      </c>
      <c r="BG478" s="84" t="s">
        <v>769</v>
      </c>
      <c r="BH478" s="84" t="s">
        <v>1299</v>
      </c>
      <c r="BI478" s="84" t="s">
        <v>1239</v>
      </c>
      <c r="BJ478" s="84" t="s">
        <v>1260</v>
      </c>
      <c r="BK478" s="84" t="s">
        <v>6582</v>
      </c>
    </row>
    <row r="479" spans="1:63" s="84" customFormat="1" x14ac:dyDescent="0.3">
      <c r="A479" s="84" t="s">
        <v>961</v>
      </c>
      <c r="B479" s="84" t="s">
        <v>962</v>
      </c>
      <c r="C479" s="84" t="s">
        <v>1061</v>
      </c>
      <c r="D479" s="84">
        <v>2018</v>
      </c>
      <c r="E479" s="84">
        <v>29</v>
      </c>
      <c r="F479" s="195" t="s">
        <v>1394</v>
      </c>
      <c r="G479" s="84" t="s">
        <v>1373</v>
      </c>
      <c r="H479" s="84" t="s">
        <v>255</v>
      </c>
      <c r="K479" s="84">
        <v>0.72</v>
      </c>
      <c r="L479" s="84">
        <v>0.32300000000000001</v>
      </c>
      <c r="M479" s="84">
        <v>28</v>
      </c>
      <c r="N479" s="84" t="s">
        <v>1064</v>
      </c>
      <c r="O479" s="84">
        <v>79</v>
      </c>
      <c r="P479" s="84">
        <v>275</v>
      </c>
      <c r="Q479" s="84">
        <v>251</v>
      </c>
      <c r="R479" s="84">
        <v>29</v>
      </c>
      <c r="S479" s="84">
        <v>59</v>
      </c>
      <c r="T479" s="84">
        <v>12</v>
      </c>
      <c r="U479" s="84">
        <v>1</v>
      </c>
      <c r="V479" s="84">
        <v>6</v>
      </c>
      <c r="W479" s="84">
        <v>30</v>
      </c>
      <c r="X479" s="84">
        <v>0</v>
      </c>
      <c r="Y479" s="84">
        <v>0</v>
      </c>
      <c r="Z479" s="84">
        <v>17</v>
      </c>
      <c r="AA479" s="84">
        <v>64</v>
      </c>
      <c r="AB479" s="84">
        <v>1</v>
      </c>
      <c r="AC479" s="84">
        <v>2</v>
      </c>
      <c r="AD479" s="84">
        <v>3</v>
      </c>
      <c r="AE479" s="84">
        <v>2</v>
      </c>
      <c r="AF479" s="84">
        <v>5</v>
      </c>
      <c r="AG479" s="200">
        <v>0.23499999999999999</v>
      </c>
      <c r="AH479" s="200">
        <v>0.28599999999999998</v>
      </c>
      <c r="AI479" s="200">
        <v>0.36399999999999999</v>
      </c>
      <c r="AJ479" s="84">
        <v>0.28499999999999998</v>
      </c>
      <c r="AK479" s="84">
        <v>79</v>
      </c>
      <c r="AL479" s="84">
        <v>20</v>
      </c>
      <c r="AM479" s="84">
        <v>20</v>
      </c>
      <c r="AN479" s="198">
        <v>5</v>
      </c>
      <c r="AO479" s="198">
        <v>5</v>
      </c>
      <c r="AP479" s="84">
        <v>-10</v>
      </c>
      <c r="AQ479" s="84">
        <v>41</v>
      </c>
      <c r="AR479" s="84">
        <v>339</v>
      </c>
      <c r="AS479" s="84">
        <v>17</v>
      </c>
      <c r="AT479" s="84" t="s">
        <v>1075</v>
      </c>
      <c r="AU479" s="84">
        <v>0</v>
      </c>
      <c r="AV479" s="84">
        <v>-1</v>
      </c>
      <c r="AW479" s="84" t="s">
        <v>1065</v>
      </c>
      <c r="AX479" s="84">
        <v>301</v>
      </c>
      <c r="AY479" s="200">
        <v>0.22500000000000001</v>
      </c>
      <c r="AZ479" s="200">
        <v>0.28999999999999998</v>
      </c>
      <c r="BA479" s="200">
        <v>0.35399999999999998</v>
      </c>
      <c r="BB479" s="200">
        <v>0.28499999999999998</v>
      </c>
      <c r="BC479" s="84">
        <v>86</v>
      </c>
      <c r="BD479" s="84">
        <v>21</v>
      </c>
      <c r="BE479" s="84" t="s">
        <v>1287</v>
      </c>
      <c r="BF479" s="84">
        <v>506702</v>
      </c>
      <c r="BG479" s="84" t="s">
        <v>6459</v>
      </c>
      <c r="BH479" s="84" t="s">
        <v>2738</v>
      </c>
      <c r="BI479" s="84" t="s">
        <v>5228</v>
      </c>
      <c r="BJ479" s="84" t="s">
        <v>1243</v>
      </c>
      <c r="BK479" s="84" t="s">
        <v>2811</v>
      </c>
    </row>
    <row r="480" spans="1:63" s="84" customFormat="1" x14ac:dyDescent="0.3">
      <c r="A480" s="84" t="s">
        <v>908</v>
      </c>
      <c r="B480" s="84" t="s">
        <v>280</v>
      </c>
      <c r="C480" s="84" t="s">
        <v>1065</v>
      </c>
      <c r="D480" s="84">
        <v>2018</v>
      </c>
      <c r="E480" s="84">
        <v>29</v>
      </c>
      <c r="F480" s="195"/>
      <c r="G480" s="84" t="s">
        <v>1373</v>
      </c>
      <c r="H480" s="84" t="s">
        <v>255</v>
      </c>
      <c r="K480" s="84">
        <v>0.79</v>
      </c>
      <c r="L480" s="84">
        <v>0.32300000000000001</v>
      </c>
      <c r="M480" s="84">
        <v>28</v>
      </c>
      <c r="N480" s="84" t="s">
        <v>1064</v>
      </c>
      <c r="O480" s="84">
        <v>83</v>
      </c>
      <c r="P480" s="84">
        <v>284</v>
      </c>
      <c r="Q480" s="84">
        <v>261</v>
      </c>
      <c r="R480" s="84">
        <v>31</v>
      </c>
      <c r="S480" s="84">
        <v>56</v>
      </c>
      <c r="T480" s="84">
        <v>13</v>
      </c>
      <c r="U480" s="84">
        <v>0</v>
      </c>
      <c r="V480" s="84">
        <v>10</v>
      </c>
      <c r="W480" s="84">
        <v>30</v>
      </c>
      <c r="X480" s="84">
        <v>3</v>
      </c>
      <c r="Y480" s="84">
        <v>1</v>
      </c>
      <c r="Z480" s="84">
        <v>17</v>
      </c>
      <c r="AA480" s="84">
        <v>71</v>
      </c>
      <c r="AB480" s="84">
        <v>2</v>
      </c>
      <c r="AC480" s="84">
        <v>3</v>
      </c>
      <c r="AD480" s="84">
        <v>0</v>
      </c>
      <c r="AE480" s="84">
        <v>2</v>
      </c>
      <c r="AF480" s="84">
        <v>6</v>
      </c>
      <c r="AG480" s="200">
        <v>0.214</v>
      </c>
      <c r="AH480" s="200">
        <v>0.26900000000000002</v>
      </c>
      <c r="AI480" s="200">
        <v>0.38</v>
      </c>
      <c r="AJ480" s="84">
        <v>0.28199999999999997</v>
      </c>
      <c r="AK480" s="84">
        <v>80</v>
      </c>
      <c r="AL480" s="84">
        <v>19</v>
      </c>
      <c r="AM480" s="84">
        <v>19</v>
      </c>
      <c r="AN480" s="198">
        <v>6</v>
      </c>
      <c r="AO480" s="198">
        <v>6</v>
      </c>
      <c r="AP480" s="84">
        <v>-12</v>
      </c>
      <c r="AQ480" s="84">
        <v>42</v>
      </c>
      <c r="AR480" s="84">
        <v>346</v>
      </c>
      <c r="AS480" s="84">
        <v>18</v>
      </c>
      <c r="AT480" s="84" t="s">
        <v>1075</v>
      </c>
      <c r="AU480" s="84">
        <v>0.01</v>
      </c>
      <c r="AV480" s="84">
        <v>5</v>
      </c>
      <c r="AW480" s="84" t="s">
        <v>1076</v>
      </c>
      <c r="AX480" s="84">
        <v>198</v>
      </c>
      <c r="AY480" s="200">
        <v>0.20100000000000001</v>
      </c>
      <c r="AZ480" s="200">
        <v>0.25800000000000001</v>
      </c>
      <c r="BA480" s="200">
        <v>0.38</v>
      </c>
      <c r="BB480" s="200">
        <v>0.27500000000000002</v>
      </c>
      <c r="BC480" s="84">
        <v>54</v>
      </c>
      <c r="BD480" s="84">
        <v>14</v>
      </c>
      <c r="BE480" s="84" t="s">
        <v>1484</v>
      </c>
      <c r="BF480" s="84">
        <v>519083</v>
      </c>
      <c r="BG480" s="84" t="s">
        <v>809</v>
      </c>
      <c r="BH480" s="84" t="s">
        <v>1239</v>
      </c>
      <c r="BI480" s="84" t="s">
        <v>2676</v>
      </c>
      <c r="BJ480" s="84" t="s">
        <v>4213</v>
      </c>
      <c r="BK480" s="84" t="s">
        <v>6471</v>
      </c>
    </row>
    <row r="481" spans="1:63" s="84" customFormat="1" x14ac:dyDescent="0.3">
      <c r="A481" s="84" t="s">
        <v>393</v>
      </c>
      <c r="B481" s="84" t="s">
        <v>258</v>
      </c>
      <c r="C481" s="84" t="s">
        <v>1103</v>
      </c>
      <c r="D481" s="84">
        <v>2018</v>
      </c>
      <c r="E481" s="84">
        <v>34</v>
      </c>
      <c r="F481" s="195"/>
      <c r="G481" s="84" t="s">
        <v>1373</v>
      </c>
      <c r="H481" s="84" t="s">
        <v>255</v>
      </c>
      <c r="K481" s="84">
        <v>0.74</v>
      </c>
      <c r="L481" s="84">
        <v>0.32300000000000001</v>
      </c>
      <c r="M481" s="84">
        <v>28</v>
      </c>
      <c r="N481" s="84" t="s">
        <v>1064</v>
      </c>
      <c r="O481" s="84">
        <v>57</v>
      </c>
      <c r="P481" s="84">
        <v>178</v>
      </c>
      <c r="Q481" s="84">
        <v>153</v>
      </c>
      <c r="R481" s="84">
        <v>18</v>
      </c>
      <c r="S481" s="84">
        <v>33</v>
      </c>
      <c r="T481" s="84">
        <v>5</v>
      </c>
      <c r="U481" s="84">
        <v>0</v>
      </c>
      <c r="V481" s="84">
        <v>6</v>
      </c>
      <c r="W481" s="84">
        <v>19</v>
      </c>
      <c r="X481" s="84">
        <v>1</v>
      </c>
      <c r="Y481" s="84">
        <v>0</v>
      </c>
      <c r="Z481" s="84">
        <v>21</v>
      </c>
      <c r="AA481" s="84">
        <v>39</v>
      </c>
      <c r="AB481" s="84">
        <v>2</v>
      </c>
      <c r="AC481" s="84">
        <v>2</v>
      </c>
      <c r="AD481" s="84">
        <v>0</v>
      </c>
      <c r="AE481" s="84">
        <v>1</v>
      </c>
      <c r="AF481" s="84">
        <v>5</v>
      </c>
      <c r="AG481" s="200">
        <v>0.217</v>
      </c>
      <c r="AH481" s="200">
        <v>0.318</v>
      </c>
      <c r="AI481" s="200">
        <v>0.35899999999999999</v>
      </c>
      <c r="AJ481" s="84">
        <v>0.30499999999999999</v>
      </c>
      <c r="AK481" s="84">
        <v>54</v>
      </c>
      <c r="AL481" s="84">
        <v>19</v>
      </c>
      <c r="AM481" s="84">
        <v>19</v>
      </c>
      <c r="AN481" s="198">
        <v>3</v>
      </c>
      <c r="AO481" s="198">
        <v>3</v>
      </c>
      <c r="AP481" s="84">
        <v>-3</v>
      </c>
      <c r="AQ481" s="84">
        <v>43</v>
      </c>
      <c r="AR481" s="84">
        <v>349</v>
      </c>
      <c r="AS481" s="84">
        <v>19</v>
      </c>
      <c r="AT481" s="84" t="s">
        <v>1075</v>
      </c>
      <c r="AU481" s="84">
        <v>0.01</v>
      </c>
      <c r="AV481" s="84">
        <v>0</v>
      </c>
      <c r="AW481" s="84" t="s">
        <v>1065</v>
      </c>
      <c r="AX481" s="84">
        <v>213</v>
      </c>
      <c r="AY481" s="200">
        <v>0.216</v>
      </c>
      <c r="AZ481" s="200">
        <v>0.31</v>
      </c>
      <c r="BA481" s="200">
        <v>0.34599999999999997</v>
      </c>
      <c r="BB481" s="200">
        <v>0.29599999999999999</v>
      </c>
      <c r="BC481" s="84">
        <v>63</v>
      </c>
      <c r="BD481" s="84">
        <v>19</v>
      </c>
      <c r="BE481" s="84" t="s">
        <v>1252</v>
      </c>
      <c r="BF481" s="84">
        <v>471083</v>
      </c>
      <c r="BG481" s="84" t="s">
        <v>831</v>
      </c>
      <c r="BH481" s="84" t="s">
        <v>1370</v>
      </c>
      <c r="BI481" s="84" t="s">
        <v>3157</v>
      </c>
      <c r="BJ481" s="84" t="s">
        <v>2471</v>
      </c>
      <c r="BK481" s="84" t="s">
        <v>2921</v>
      </c>
    </row>
    <row r="482" spans="1:63" s="84" customFormat="1" x14ac:dyDescent="0.3">
      <c r="A482" s="84" t="s">
        <v>119</v>
      </c>
      <c r="B482" s="84" t="s">
        <v>951</v>
      </c>
      <c r="C482" s="84" t="s">
        <v>1065</v>
      </c>
      <c r="D482" s="84">
        <v>2018</v>
      </c>
      <c r="E482" s="84">
        <v>30</v>
      </c>
      <c r="F482" s="195" t="s">
        <v>1372</v>
      </c>
      <c r="G482" s="84" t="s">
        <v>1373</v>
      </c>
      <c r="H482" s="84" t="s">
        <v>255</v>
      </c>
      <c r="K482" s="84">
        <v>0.78</v>
      </c>
      <c r="L482" s="84">
        <v>0.33100000000000002</v>
      </c>
      <c r="M482" s="84">
        <v>47</v>
      </c>
      <c r="N482" s="84" t="s">
        <v>1064</v>
      </c>
      <c r="O482" s="84">
        <v>81</v>
      </c>
      <c r="P482" s="84">
        <v>276</v>
      </c>
      <c r="Q482" s="84">
        <v>254</v>
      </c>
      <c r="R482" s="84">
        <v>27</v>
      </c>
      <c r="S482" s="84">
        <v>54</v>
      </c>
      <c r="T482" s="84">
        <v>12</v>
      </c>
      <c r="U482" s="84">
        <v>0</v>
      </c>
      <c r="V482" s="84">
        <v>10</v>
      </c>
      <c r="W482" s="84">
        <v>35</v>
      </c>
      <c r="X482" s="84">
        <v>0</v>
      </c>
      <c r="Y482" s="84">
        <v>0</v>
      </c>
      <c r="Z482" s="84">
        <v>15</v>
      </c>
      <c r="AA482" s="84">
        <v>68</v>
      </c>
      <c r="AB482" s="84">
        <v>1</v>
      </c>
      <c r="AC482" s="84">
        <v>4</v>
      </c>
      <c r="AD482" s="84">
        <v>0</v>
      </c>
      <c r="AE482" s="84">
        <v>2</v>
      </c>
      <c r="AF482" s="84">
        <v>8</v>
      </c>
      <c r="AG482" s="200">
        <v>0.214</v>
      </c>
      <c r="AH482" s="200">
        <v>0.26600000000000001</v>
      </c>
      <c r="AI482" s="200">
        <v>0.38500000000000001</v>
      </c>
      <c r="AJ482" s="84">
        <v>0.28199999999999997</v>
      </c>
      <c r="AK482" s="84">
        <v>78</v>
      </c>
      <c r="AL482" s="84">
        <v>19</v>
      </c>
      <c r="AM482" s="84">
        <v>22</v>
      </c>
      <c r="AN482" s="198">
        <v>5</v>
      </c>
      <c r="AO482" s="198">
        <v>6</v>
      </c>
      <c r="AP482" s="84">
        <v>-11</v>
      </c>
      <c r="AQ482" s="84">
        <v>44</v>
      </c>
      <c r="AR482" s="84">
        <v>320</v>
      </c>
      <c r="AS482" s="84">
        <v>20</v>
      </c>
      <c r="AT482" s="84" t="s">
        <v>1075</v>
      </c>
      <c r="AU482" s="84">
        <v>-0.03</v>
      </c>
      <c r="AV482" s="84">
        <v>-15</v>
      </c>
      <c r="AW482" s="84" t="s">
        <v>1065</v>
      </c>
      <c r="AX482" s="84">
        <v>383</v>
      </c>
      <c r="AY482" s="200">
        <v>0.23200000000000001</v>
      </c>
      <c r="AZ482" s="200">
        <v>0.309</v>
      </c>
      <c r="BA482" s="200">
        <v>0.39900000000000002</v>
      </c>
      <c r="BB482" s="200">
        <v>0.311</v>
      </c>
      <c r="BC482" s="84">
        <v>119</v>
      </c>
      <c r="BD482" s="84">
        <v>34</v>
      </c>
      <c r="BE482" s="84" t="s">
        <v>1553</v>
      </c>
      <c r="BF482" s="84">
        <v>543228</v>
      </c>
      <c r="BG482" s="84" t="s">
        <v>769</v>
      </c>
      <c r="BH482" s="84" t="s">
        <v>2676</v>
      </c>
      <c r="BI482" s="84" t="s">
        <v>1223</v>
      </c>
      <c r="BJ482" s="84" t="s">
        <v>1517</v>
      </c>
      <c r="BK482" s="84" t="s">
        <v>2868</v>
      </c>
    </row>
    <row r="483" spans="1:63" s="84" customFormat="1" x14ac:dyDescent="0.3">
      <c r="A483" s="84" t="s">
        <v>216</v>
      </c>
      <c r="B483" s="84" t="s">
        <v>5190</v>
      </c>
      <c r="C483" s="84" t="s">
        <v>1065</v>
      </c>
      <c r="D483" s="84">
        <v>2018</v>
      </c>
      <c r="E483" s="84">
        <v>29</v>
      </c>
      <c r="F483" s="195" t="s">
        <v>1390</v>
      </c>
      <c r="G483" s="84" t="s">
        <v>1373</v>
      </c>
      <c r="H483" s="84" t="s">
        <v>255</v>
      </c>
      <c r="K483" s="84">
        <v>0.63</v>
      </c>
      <c r="L483" s="84">
        <v>0.32300000000000001</v>
      </c>
      <c r="M483" s="84">
        <v>28</v>
      </c>
      <c r="N483" s="84" t="s">
        <v>1064</v>
      </c>
      <c r="O483" s="84">
        <v>70</v>
      </c>
      <c r="P483" s="84">
        <v>253</v>
      </c>
      <c r="Q483" s="84">
        <v>237</v>
      </c>
      <c r="R483" s="84">
        <v>23</v>
      </c>
      <c r="S483" s="84">
        <v>60</v>
      </c>
      <c r="T483" s="84">
        <v>11</v>
      </c>
      <c r="U483" s="84">
        <v>0</v>
      </c>
      <c r="V483" s="84">
        <v>5</v>
      </c>
      <c r="W483" s="84">
        <v>26</v>
      </c>
      <c r="X483" s="84">
        <v>0</v>
      </c>
      <c r="Y483" s="84">
        <v>0</v>
      </c>
      <c r="Z483" s="84">
        <v>10</v>
      </c>
      <c r="AA483" s="84">
        <v>47</v>
      </c>
      <c r="AB483" s="84">
        <v>0</v>
      </c>
      <c r="AC483" s="84">
        <v>3</v>
      </c>
      <c r="AD483" s="84">
        <v>1</v>
      </c>
      <c r="AE483" s="84">
        <v>2</v>
      </c>
      <c r="AF483" s="84">
        <v>7</v>
      </c>
      <c r="AG483" s="200">
        <v>0.254</v>
      </c>
      <c r="AH483" s="200">
        <v>0.28999999999999998</v>
      </c>
      <c r="AI483" s="200">
        <v>0.36</v>
      </c>
      <c r="AJ483" s="84">
        <v>0.28599999999999998</v>
      </c>
      <c r="AK483" s="84">
        <v>72</v>
      </c>
      <c r="AL483" s="84">
        <v>19</v>
      </c>
      <c r="AM483" s="84">
        <v>19</v>
      </c>
      <c r="AN483" s="198">
        <v>5</v>
      </c>
      <c r="AO483" s="198">
        <v>5</v>
      </c>
      <c r="AP483" s="84">
        <v>-9</v>
      </c>
      <c r="AQ483" s="84">
        <v>45</v>
      </c>
      <c r="AR483" s="84">
        <v>355</v>
      </c>
      <c r="AS483" s="84">
        <v>21</v>
      </c>
      <c r="AT483" s="84" t="s">
        <v>1075</v>
      </c>
      <c r="AU483" s="84">
        <v>-0.02</v>
      </c>
      <c r="AV483" s="84">
        <v>-7</v>
      </c>
      <c r="AW483" s="84" t="s">
        <v>1065</v>
      </c>
      <c r="AX483" s="84">
        <v>293</v>
      </c>
      <c r="AY483" s="200">
        <v>0.28299999999999997</v>
      </c>
      <c r="AZ483" s="200">
        <v>0.309</v>
      </c>
      <c r="BA483" s="200">
        <v>0.38800000000000001</v>
      </c>
      <c r="BB483" s="200">
        <v>0.30299999999999999</v>
      </c>
      <c r="BC483" s="84">
        <v>89</v>
      </c>
      <c r="BD483" s="84">
        <v>26</v>
      </c>
      <c r="BE483" s="84" t="s">
        <v>5191</v>
      </c>
      <c r="BF483" s="84">
        <v>607345</v>
      </c>
      <c r="BG483" s="84" t="s">
        <v>6543</v>
      </c>
      <c r="BH483" s="84" t="s">
        <v>5055</v>
      </c>
      <c r="BI483" s="84" t="s">
        <v>5228</v>
      </c>
      <c r="BJ483" s="84" t="s">
        <v>6926</v>
      </c>
      <c r="BK483" s="84" t="s">
        <v>2868</v>
      </c>
    </row>
    <row r="484" spans="1:63" s="84" customFormat="1" x14ac:dyDescent="0.3">
      <c r="A484" s="84" t="s">
        <v>528</v>
      </c>
      <c r="B484" s="84" t="s">
        <v>169</v>
      </c>
      <c r="C484" s="84" t="s">
        <v>1065</v>
      </c>
      <c r="D484" s="84">
        <v>2018</v>
      </c>
      <c r="E484" s="84">
        <v>28</v>
      </c>
      <c r="F484" s="195" t="s">
        <v>1381</v>
      </c>
      <c r="G484" s="84" t="s">
        <v>1373</v>
      </c>
      <c r="H484" s="84" t="s">
        <v>255</v>
      </c>
      <c r="I484" s="84" t="s">
        <v>250</v>
      </c>
      <c r="K484" s="84">
        <v>0.47</v>
      </c>
      <c r="L484" s="84">
        <v>0.33</v>
      </c>
      <c r="M484" s="84">
        <v>31</v>
      </c>
      <c r="N484" s="84" t="s">
        <v>1064</v>
      </c>
      <c r="O484" s="84">
        <v>63</v>
      </c>
      <c r="P484" s="84">
        <v>207</v>
      </c>
      <c r="Q484" s="84">
        <v>192</v>
      </c>
      <c r="R484" s="84">
        <v>25</v>
      </c>
      <c r="S484" s="84">
        <v>46</v>
      </c>
      <c r="T484" s="84">
        <v>11</v>
      </c>
      <c r="U484" s="84">
        <v>0</v>
      </c>
      <c r="V484" s="84">
        <v>6</v>
      </c>
      <c r="W484" s="84">
        <v>22</v>
      </c>
      <c r="X484" s="84">
        <v>3</v>
      </c>
      <c r="Y484" s="84">
        <v>1</v>
      </c>
      <c r="Z484" s="84">
        <v>11</v>
      </c>
      <c r="AA484" s="84">
        <v>52</v>
      </c>
      <c r="AB484" s="84">
        <v>0</v>
      </c>
      <c r="AC484" s="84">
        <v>3</v>
      </c>
      <c r="AD484" s="84">
        <v>1</v>
      </c>
      <c r="AE484" s="84">
        <v>1</v>
      </c>
      <c r="AF484" s="84">
        <v>4</v>
      </c>
      <c r="AG484" s="200">
        <v>0.23599999999999999</v>
      </c>
      <c r="AH484" s="200">
        <v>0.28799999999999998</v>
      </c>
      <c r="AI484" s="200">
        <v>0.39100000000000001</v>
      </c>
      <c r="AJ484" s="84">
        <v>0.29599999999999999</v>
      </c>
      <c r="AK484" s="84">
        <v>61</v>
      </c>
      <c r="AL484" s="84">
        <v>19</v>
      </c>
      <c r="AM484" s="84">
        <v>17</v>
      </c>
      <c r="AN484" s="198">
        <v>6</v>
      </c>
      <c r="AO484" s="198">
        <v>6</v>
      </c>
      <c r="AP484" s="84">
        <v>-7</v>
      </c>
      <c r="AQ484" s="84">
        <v>46</v>
      </c>
      <c r="AR484" s="84">
        <v>388</v>
      </c>
      <c r="AS484" s="84">
        <v>22</v>
      </c>
      <c r="AT484" s="84" t="s">
        <v>1075</v>
      </c>
      <c r="AU484" s="84">
        <v>-0.04</v>
      </c>
      <c r="AV484" s="84">
        <v>-9</v>
      </c>
      <c r="AW484" s="84" t="s">
        <v>1065</v>
      </c>
      <c r="AX484" s="84">
        <v>190</v>
      </c>
      <c r="AY484" s="200">
        <v>0.26600000000000001</v>
      </c>
      <c r="AZ484" s="200">
        <v>0.32600000000000001</v>
      </c>
      <c r="BA484" s="200">
        <v>0.439</v>
      </c>
      <c r="BB484" s="200">
        <v>0.33400000000000002</v>
      </c>
      <c r="BC484" s="84">
        <v>63</v>
      </c>
      <c r="BD484" s="84">
        <v>28</v>
      </c>
      <c r="BE484" s="84" t="s">
        <v>3985</v>
      </c>
      <c r="BF484" s="84">
        <v>543308</v>
      </c>
      <c r="BG484" s="84" t="s">
        <v>836</v>
      </c>
      <c r="BH484" s="84" t="s">
        <v>6358</v>
      </c>
      <c r="BI484" s="84" t="s">
        <v>2794</v>
      </c>
      <c r="BJ484" s="84" t="s">
        <v>5242</v>
      </c>
      <c r="BK484" s="84" t="s">
        <v>2891</v>
      </c>
    </row>
    <row r="485" spans="1:63" s="84" customFormat="1" x14ac:dyDescent="0.3">
      <c r="A485" s="84" t="s">
        <v>6662</v>
      </c>
      <c r="B485" s="84" t="s">
        <v>3266</v>
      </c>
      <c r="C485" s="84" t="s">
        <v>1065</v>
      </c>
      <c r="D485" s="84">
        <v>2018</v>
      </c>
      <c r="E485" s="84">
        <v>25</v>
      </c>
      <c r="F485" s="195" t="s">
        <v>1388</v>
      </c>
      <c r="G485" s="84" t="s">
        <v>1373</v>
      </c>
      <c r="H485" s="84" t="s">
        <v>255</v>
      </c>
      <c r="K485" s="84">
        <v>0.21</v>
      </c>
      <c r="L485" s="84">
        <v>0.32300000000000001</v>
      </c>
      <c r="M485" s="84">
        <v>28</v>
      </c>
      <c r="N485" s="84" t="s">
        <v>1064</v>
      </c>
      <c r="O485" s="84">
        <v>48</v>
      </c>
      <c r="P485" s="84">
        <v>154</v>
      </c>
      <c r="Q485" s="84">
        <v>137</v>
      </c>
      <c r="R485" s="84">
        <v>15</v>
      </c>
      <c r="S485" s="84">
        <v>33</v>
      </c>
      <c r="T485" s="84">
        <v>7</v>
      </c>
      <c r="U485" s="84">
        <v>0</v>
      </c>
      <c r="V485" s="84">
        <v>4</v>
      </c>
      <c r="W485" s="84">
        <v>19</v>
      </c>
      <c r="X485" s="84">
        <v>0</v>
      </c>
      <c r="Y485" s="84">
        <v>0</v>
      </c>
      <c r="Z485" s="84">
        <v>14</v>
      </c>
      <c r="AA485" s="84">
        <v>31</v>
      </c>
      <c r="AB485" s="84">
        <v>0</v>
      </c>
      <c r="AC485" s="84">
        <v>2</v>
      </c>
      <c r="AD485" s="84">
        <v>0</v>
      </c>
      <c r="AE485" s="84">
        <v>1</v>
      </c>
      <c r="AF485" s="84">
        <v>4</v>
      </c>
      <c r="AG485" s="200">
        <v>0.23899999999999999</v>
      </c>
      <c r="AH485" s="200">
        <v>0.317</v>
      </c>
      <c r="AI485" s="200">
        <v>0.38400000000000001</v>
      </c>
      <c r="AJ485" s="84">
        <v>0.311</v>
      </c>
      <c r="AK485" s="84">
        <v>48</v>
      </c>
      <c r="AL485" s="84">
        <v>19</v>
      </c>
      <c r="AM485" s="84">
        <v>19</v>
      </c>
      <c r="AN485" s="198">
        <v>4</v>
      </c>
      <c r="AO485" s="198">
        <v>4</v>
      </c>
      <c r="AP485" s="84">
        <v>-2</v>
      </c>
      <c r="AQ485" s="84">
        <v>47</v>
      </c>
      <c r="AR485" s="84">
        <v>363</v>
      </c>
      <c r="AS485" s="84">
        <v>23</v>
      </c>
      <c r="AT485" s="84" t="s">
        <v>1075</v>
      </c>
      <c r="AU485" s="84">
        <v>-0.02</v>
      </c>
      <c r="AV485" s="84">
        <v>11</v>
      </c>
      <c r="AW485" s="84" t="s">
        <v>1065</v>
      </c>
      <c r="AX485" s="84">
        <v>27</v>
      </c>
      <c r="AY485" s="200">
        <v>0.25</v>
      </c>
      <c r="AZ485" s="200">
        <v>0.33300000000000002</v>
      </c>
      <c r="BA485" s="200">
        <v>0.41699999999999998</v>
      </c>
      <c r="BB485" s="200">
        <v>0.33100000000000002</v>
      </c>
      <c r="BC485" s="84">
        <v>9</v>
      </c>
      <c r="BD485" s="84">
        <v>8</v>
      </c>
      <c r="BE485" s="84" t="s">
        <v>6663</v>
      </c>
      <c r="BF485" s="84">
        <v>595956</v>
      </c>
      <c r="BG485" s="84" t="s">
        <v>2890</v>
      </c>
      <c r="BH485" s="84" t="s">
        <v>6474</v>
      </c>
      <c r="BI485" s="84" t="s">
        <v>4155</v>
      </c>
      <c r="BJ485" s="84" t="s">
        <v>6466</v>
      </c>
      <c r="BK485" s="84" t="s">
        <v>2467</v>
      </c>
    </row>
    <row r="486" spans="1:63" s="84" customFormat="1" x14ac:dyDescent="0.3">
      <c r="A486" s="84" t="s">
        <v>399</v>
      </c>
      <c r="B486" s="84" t="s">
        <v>58</v>
      </c>
      <c r="C486" s="84" t="s">
        <v>1065</v>
      </c>
      <c r="D486" s="84">
        <v>2018</v>
      </c>
      <c r="E486" s="84">
        <v>35</v>
      </c>
      <c r="F486" s="195"/>
      <c r="G486" s="84" t="s">
        <v>1373</v>
      </c>
      <c r="H486" s="84" t="s">
        <v>255</v>
      </c>
      <c r="K486" s="84">
        <v>0.63</v>
      </c>
      <c r="L486" s="84">
        <v>0.32300000000000001</v>
      </c>
      <c r="M486" s="84">
        <v>28</v>
      </c>
      <c r="N486" s="84" t="s">
        <v>1064</v>
      </c>
      <c r="O486" s="84">
        <v>59</v>
      </c>
      <c r="P486" s="84">
        <v>163</v>
      </c>
      <c r="Q486" s="84">
        <v>139</v>
      </c>
      <c r="R486" s="84">
        <v>19</v>
      </c>
      <c r="S486" s="84">
        <v>29</v>
      </c>
      <c r="T486" s="84">
        <v>5</v>
      </c>
      <c r="U486" s="84">
        <v>0</v>
      </c>
      <c r="V486" s="84">
        <v>5</v>
      </c>
      <c r="W486" s="84">
        <v>14</v>
      </c>
      <c r="X486" s="84">
        <v>1</v>
      </c>
      <c r="Y486" s="84">
        <v>0</v>
      </c>
      <c r="Z486" s="84">
        <v>19</v>
      </c>
      <c r="AA486" s="84">
        <v>38</v>
      </c>
      <c r="AB486" s="84">
        <v>0</v>
      </c>
      <c r="AC486" s="84">
        <v>2</v>
      </c>
      <c r="AD486" s="84">
        <v>2</v>
      </c>
      <c r="AE486" s="84">
        <v>1</v>
      </c>
      <c r="AF486" s="84">
        <v>4</v>
      </c>
      <c r="AG486" s="200">
        <v>0.21199999999999999</v>
      </c>
      <c r="AH486" s="200">
        <v>0.312</v>
      </c>
      <c r="AI486" s="200">
        <v>0.36099999999999999</v>
      </c>
      <c r="AJ486" s="84">
        <v>0.30199999999999999</v>
      </c>
      <c r="AK486" s="84">
        <v>49</v>
      </c>
      <c r="AL486" s="84">
        <v>17</v>
      </c>
      <c r="AM486" s="84">
        <v>17</v>
      </c>
      <c r="AN486" s="198">
        <v>3</v>
      </c>
      <c r="AO486" s="198">
        <v>3</v>
      </c>
      <c r="AP486" s="84">
        <v>-3</v>
      </c>
      <c r="AQ486" s="84">
        <v>50</v>
      </c>
      <c r="AR486" s="84">
        <v>382</v>
      </c>
      <c r="AS486" s="84">
        <v>24</v>
      </c>
      <c r="AT486" s="84" t="s">
        <v>1075</v>
      </c>
      <c r="AU486" s="84">
        <v>-0.03</v>
      </c>
      <c r="AV486" s="84">
        <v>-12</v>
      </c>
      <c r="AW486" s="84" t="s">
        <v>1065</v>
      </c>
      <c r="AX486" s="84">
        <v>225</v>
      </c>
      <c r="AY486" s="200">
        <v>0.22</v>
      </c>
      <c r="AZ486" s="200">
        <v>0.35</v>
      </c>
      <c r="BA486" s="200">
        <v>0.38200000000000001</v>
      </c>
      <c r="BB486" s="200">
        <v>0.32900000000000001</v>
      </c>
      <c r="BC486" s="84">
        <v>74</v>
      </c>
      <c r="BD486" s="84">
        <v>30</v>
      </c>
      <c r="BE486" s="84" t="s">
        <v>1495</v>
      </c>
      <c r="BF486" s="84">
        <v>460269</v>
      </c>
      <c r="BG486" s="84" t="s">
        <v>832</v>
      </c>
      <c r="BH486" s="84" t="s">
        <v>5050</v>
      </c>
      <c r="BI486" s="84" t="s">
        <v>2471</v>
      </c>
      <c r="BJ486" s="84" t="s">
        <v>1230</v>
      </c>
      <c r="BK486" s="84" t="s">
        <v>2921</v>
      </c>
    </row>
    <row r="487" spans="1:63" s="84" customFormat="1" x14ac:dyDescent="0.3">
      <c r="A487" s="84" t="s">
        <v>1887</v>
      </c>
      <c r="B487" s="84" t="s">
        <v>108</v>
      </c>
      <c r="C487" s="84" t="s">
        <v>1061</v>
      </c>
      <c r="D487" s="84">
        <v>2018</v>
      </c>
      <c r="E487" s="84">
        <v>22</v>
      </c>
      <c r="F487" s="195" t="s">
        <v>1372</v>
      </c>
      <c r="G487" s="84" t="s">
        <v>1373</v>
      </c>
      <c r="H487" s="84" t="s">
        <v>255</v>
      </c>
      <c r="K487" s="84">
        <v>0.12</v>
      </c>
      <c r="L487" s="84">
        <v>0.32300000000000001</v>
      </c>
      <c r="M487" s="84">
        <v>28</v>
      </c>
      <c r="N487" s="84" t="s">
        <v>1064</v>
      </c>
      <c r="O487" s="84">
        <v>59</v>
      </c>
      <c r="P487" s="84">
        <v>168</v>
      </c>
      <c r="Q487" s="84">
        <v>148</v>
      </c>
      <c r="R487" s="84">
        <v>17</v>
      </c>
      <c r="S487" s="84">
        <v>34</v>
      </c>
      <c r="T487" s="84">
        <v>7</v>
      </c>
      <c r="U487" s="84">
        <v>0</v>
      </c>
      <c r="V487" s="84">
        <v>4</v>
      </c>
      <c r="W487" s="84">
        <v>17</v>
      </c>
      <c r="X487" s="84">
        <v>1</v>
      </c>
      <c r="Y487" s="84">
        <v>0</v>
      </c>
      <c r="Z487" s="84">
        <v>17</v>
      </c>
      <c r="AA487" s="84">
        <v>36</v>
      </c>
      <c r="AB487" s="84">
        <v>2</v>
      </c>
      <c r="AC487" s="84">
        <v>2</v>
      </c>
      <c r="AD487" s="84">
        <v>0</v>
      </c>
      <c r="AE487" s="84">
        <v>1</v>
      </c>
      <c r="AF487" s="84">
        <v>3</v>
      </c>
      <c r="AG487" s="200">
        <v>0.22600000000000001</v>
      </c>
      <c r="AH487" s="200">
        <v>0.311</v>
      </c>
      <c r="AI487" s="200">
        <v>0.35499999999999998</v>
      </c>
      <c r="AJ487" s="84">
        <v>0.3</v>
      </c>
      <c r="AK487" s="84">
        <v>50</v>
      </c>
      <c r="AL487" s="84">
        <v>17</v>
      </c>
      <c r="AM487" s="84">
        <v>17</v>
      </c>
      <c r="AN487" s="198">
        <v>3</v>
      </c>
      <c r="AO487" s="198">
        <v>3</v>
      </c>
      <c r="AP487" s="84">
        <v>-4</v>
      </c>
      <c r="AQ487" s="84">
        <v>52</v>
      </c>
      <c r="AR487" s="84">
        <v>384</v>
      </c>
      <c r="AS487" s="84">
        <v>25</v>
      </c>
      <c r="AT487" s="84" t="s">
        <v>1075</v>
      </c>
      <c r="AU487" s="84">
        <v>0.12</v>
      </c>
      <c r="AV487" s="84">
        <v>17</v>
      </c>
      <c r="AW487" s="84" t="s">
        <v>1065</v>
      </c>
      <c r="AX487" s="84">
        <v>14</v>
      </c>
      <c r="AY487" s="200">
        <v>0.154</v>
      </c>
      <c r="AZ487" s="200">
        <v>0.214</v>
      </c>
      <c r="BA487" s="200">
        <v>0.154</v>
      </c>
      <c r="BB487" s="200">
        <v>0.18</v>
      </c>
      <c r="BC487" s="84">
        <v>3</v>
      </c>
      <c r="BD487" s="84">
        <v>1</v>
      </c>
      <c r="BE487" s="84" t="s">
        <v>6664</v>
      </c>
      <c r="BF487" s="84">
        <v>642336</v>
      </c>
      <c r="BG487" s="84" t="s">
        <v>2890</v>
      </c>
      <c r="BH487" s="84" t="s">
        <v>4155</v>
      </c>
      <c r="BI487" s="84" t="s">
        <v>6470</v>
      </c>
      <c r="BJ487" s="84" t="s">
        <v>5199</v>
      </c>
      <c r="BK487" s="84" t="s">
        <v>2809</v>
      </c>
    </row>
    <row r="488" spans="1:63" s="84" customFormat="1" x14ac:dyDescent="0.3">
      <c r="A488" s="84" t="s">
        <v>481</v>
      </c>
      <c r="B488" s="84" t="s">
        <v>6665</v>
      </c>
      <c r="C488" s="84" t="s">
        <v>1065</v>
      </c>
      <c r="D488" s="84">
        <v>2018</v>
      </c>
      <c r="E488" s="84">
        <v>29</v>
      </c>
      <c r="F488" s="195"/>
      <c r="G488" s="84" t="s">
        <v>1373</v>
      </c>
      <c r="H488" s="84" t="s">
        <v>255</v>
      </c>
      <c r="K488" s="84">
        <v>0.69</v>
      </c>
      <c r="L488" s="84">
        <v>0.32300000000000001</v>
      </c>
      <c r="M488" s="84">
        <v>28</v>
      </c>
      <c r="N488" s="84" t="s">
        <v>1064</v>
      </c>
      <c r="O488" s="84">
        <v>73</v>
      </c>
      <c r="P488" s="84">
        <v>212</v>
      </c>
      <c r="Q488" s="84">
        <v>186</v>
      </c>
      <c r="R488" s="84">
        <v>21</v>
      </c>
      <c r="S488" s="84">
        <v>39</v>
      </c>
      <c r="T488" s="84">
        <v>10</v>
      </c>
      <c r="U488" s="84">
        <v>1</v>
      </c>
      <c r="V488" s="84">
        <v>6</v>
      </c>
      <c r="W488" s="84">
        <v>25</v>
      </c>
      <c r="X488" s="84">
        <v>0</v>
      </c>
      <c r="Y488" s="84">
        <v>0</v>
      </c>
      <c r="Z488" s="84">
        <v>20</v>
      </c>
      <c r="AA488" s="84">
        <v>55</v>
      </c>
      <c r="AB488" s="84">
        <v>0</v>
      </c>
      <c r="AC488" s="84">
        <v>1</v>
      </c>
      <c r="AD488" s="84">
        <v>3</v>
      </c>
      <c r="AE488" s="84">
        <v>2</v>
      </c>
      <c r="AF488" s="84">
        <v>6</v>
      </c>
      <c r="AG488" s="200">
        <v>0.20699999999999999</v>
      </c>
      <c r="AH488" s="200">
        <v>0.28199999999999997</v>
      </c>
      <c r="AI488" s="200">
        <v>0.37</v>
      </c>
      <c r="AJ488" s="84">
        <v>0.28499999999999998</v>
      </c>
      <c r="AK488" s="84">
        <v>60</v>
      </c>
      <c r="AL488" s="84">
        <v>17</v>
      </c>
      <c r="AM488" s="84">
        <v>17</v>
      </c>
      <c r="AN488" s="198">
        <v>3</v>
      </c>
      <c r="AO488" s="198">
        <v>3</v>
      </c>
      <c r="AP488" s="84">
        <v>-8</v>
      </c>
      <c r="AQ488" s="84">
        <v>54</v>
      </c>
      <c r="AR488" s="84">
        <v>398</v>
      </c>
      <c r="AS488" s="84">
        <v>26</v>
      </c>
      <c r="AT488" s="84" t="s">
        <v>1075</v>
      </c>
      <c r="AU488" s="84">
        <v>0</v>
      </c>
      <c r="AV488" s="84">
        <v>-3</v>
      </c>
      <c r="AW488" s="84" t="s">
        <v>1065</v>
      </c>
      <c r="AX488" s="84">
        <v>248</v>
      </c>
      <c r="AY488" s="200">
        <v>0.20699999999999999</v>
      </c>
      <c r="AZ488" s="200">
        <v>0.29099999999999998</v>
      </c>
      <c r="BA488" s="200">
        <v>0.373</v>
      </c>
      <c r="BB488" s="200">
        <v>0.28899999999999998</v>
      </c>
      <c r="BC488" s="84">
        <v>72</v>
      </c>
      <c r="BD488" s="84">
        <v>20</v>
      </c>
      <c r="BE488" s="84" t="s">
        <v>3230</v>
      </c>
      <c r="BF488" s="84">
        <v>542233</v>
      </c>
      <c r="BG488" s="84" t="s">
        <v>826</v>
      </c>
      <c r="BH488" s="84" t="s">
        <v>6409</v>
      </c>
      <c r="BI488" s="84" t="s">
        <v>1488</v>
      </c>
      <c r="BJ488" s="84" t="s">
        <v>3160</v>
      </c>
      <c r="BK488" s="84" t="s">
        <v>2811</v>
      </c>
    </row>
    <row r="489" spans="1:63" s="84" customFormat="1" x14ac:dyDescent="0.3">
      <c r="A489" s="84" t="s">
        <v>481</v>
      </c>
      <c r="B489" s="84" t="s">
        <v>2981</v>
      </c>
      <c r="C489" s="84" t="s">
        <v>1065</v>
      </c>
      <c r="D489" s="84">
        <v>2018</v>
      </c>
      <c r="E489" s="84">
        <v>29</v>
      </c>
      <c r="F489" s="195" t="s">
        <v>1372</v>
      </c>
      <c r="G489" s="84" t="s">
        <v>1373</v>
      </c>
      <c r="H489" s="84" t="s">
        <v>255</v>
      </c>
      <c r="K489" s="84">
        <v>0.69</v>
      </c>
      <c r="L489" s="84">
        <v>0.32300000000000001</v>
      </c>
      <c r="M489" s="84">
        <v>28</v>
      </c>
      <c r="N489" s="84" t="s">
        <v>1064</v>
      </c>
      <c r="O489" s="84">
        <v>73</v>
      </c>
      <c r="P489" s="84">
        <v>212</v>
      </c>
      <c r="Q489" s="84">
        <v>186</v>
      </c>
      <c r="R489" s="84">
        <v>21</v>
      </c>
      <c r="S489" s="84">
        <v>39</v>
      </c>
      <c r="T489" s="84">
        <v>10</v>
      </c>
      <c r="U489" s="84">
        <v>1</v>
      </c>
      <c r="V489" s="84">
        <v>6</v>
      </c>
      <c r="W489" s="84">
        <v>25</v>
      </c>
      <c r="X489" s="84">
        <v>0</v>
      </c>
      <c r="Y489" s="84">
        <v>0</v>
      </c>
      <c r="Z489" s="84">
        <v>20</v>
      </c>
      <c r="AA489" s="84">
        <v>55</v>
      </c>
      <c r="AB489" s="84">
        <v>0</v>
      </c>
      <c r="AC489" s="84">
        <v>1</v>
      </c>
      <c r="AD489" s="84">
        <v>3</v>
      </c>
      <c r="AE489" s="84">
        <v>2</v>
      </c>
      <c r="AF489" s="84">
        <v>6</v>
      </c>
      <c r="AG489" s="200">
        <v>0.20699999999999999</v>
      </c>
      <c r="AH489" s="200">
        <v>0.28199999999999997</v>
      </c>
      <c r="AI489" s="200">
        <v>0.37</v>
      </c>
      <c r="AJ489" s="84">
        <v>0.28499999999999998</v>
      </c>
      <c r="AK489" s="84">
        <v>60</v>
      </c>
      <c r="AL489" s="84">
        <v>17</v>
      </c>
      <c r="AM489" s="84">
        <v>17</v>
      </c>
      <c r="AN489" s="198">
        <v>3</v>
      </c>
      <c r="AO489" s="198">
        <v>3</v>
      </c>
      <c r="AP489" s="84">
        <v>-8</v>
      </c>
      <c r="AQ489" s="84">
        <v>55</v>
      </c>
      <c r="AR489" s="84">
        <v>399</v>
      </c>
      <c r="AS489" s="84">
        <v>27</v>
      </c>
      <c r="AT489" s="84" t="s">
        <v>1075</v>
      </c>
      <c r="AU489" s="84">
        <v>0</v>
      </c>
      <c r="AV489" s="84">
        <v>-3</v>
      </c>
      <c r="AW489" s="84" t="s">
        <v>1065</v>
      </c>
      <c r="AX489" s="84">
        <v>248</v>
      </c>
      <c r="AY489" s="200">
        <v>0.20699999999999999</v>
      </c>
      <c r="AZ489" s="200">
        <v>0.29099999999999998</v>
      </c>
      <c r="BA489" s="200">
        <v>0.373</v>
      </c>
      <c r="BB489" s="200">
        <v>0.28899999999999998</v>
      </c>
      <c r="BC489" s="84">
        <v>72</v>
      </c>
      <c r="BD489" s="84">
        <v>20</v>
      </c>
      <c r="BE489" s="84" t="s">
        <v>3230</v>
      </c>
      <c r="BF489" s="84">
        <v>547379</v>
      </c>
      <c r="BG489" s="84" t="s">
        <v>826</v>
      </c>
      <c r="BH489" s="84" t="s">
        <v>6410</v>
      </c>
      <c r="BI489" s="84" t="s">
        <v>1488</v>
      </c>
      <c r="BJ489" s="84" t="s">
        <v>3160</v>
      </c>
      <c r="BK489" s="84" t="s">
        <v>2811</v>
      </c>
    </row>
    <row r="490" spans="1:63" s="84" customFormat="1" x14ac:dyDescent="0.3">
      <c r="A490" s="84" t="s">
        <v>2489</v>
      </c>
      <c r="B490" s="84" t="s">
        <v>2510</v>
      </c>
      <c r="C490" s="84" t="s">
        <v>1065</v>
      </c>
      <c r="D490" s="84">
        <v>2018</v>
      </c>
      <c r="E490" s="84">
        <v>31</v>
      </c>
      <c r="F490" s="195" t="s">
        <v>1377</v>
      </c>
      <c r="G490" s="84" t="s">
        <v>1373</v>
      </c>
      <c r="H490" s="84" t="s">
        <v>255</v>
      </c>
      <c r="K490" s="84">
        <v>0.71</v>
      </c>
      <c r="L490" s="84">
        <v>0.32300000000000001</v>
      </c>
      <c r="M490" s="84">
        <v>28</v>
      </c>
      <c r="N490" s="84" t="s">
        <v>1064</v>
      </c>
      <c r="O490" s="84">
        <v>68</v>
      </c>
      <c r="P490" s="84">
        <v>206</v>
      </c>
      <c r="Q490" s="84">
        <v>190</v>
      </c>
      <c r="R490" s="84">
        <v>20</v>
      </c>
      <c r="S490" s="84">
        <v>42</v>
      </c>
      <c r="T490" s="84">
        <v>8</v>
      </c>
      <c r="U490" s="84">
        <v>0</v>
      </c>
      <c r="V490" s="84">
        <v>5</v>
      </c>
      <c r="W490" s="84">
        <v>20</v>
      </c>
      <c r="X490" s="84">
        <v>0</v>
      </c>
      <c r="Y490" s="84">
        <v>0</v>
      </c>
      <c r="Z490" s="84">
        <v>13</v>
      </c>
      <c r="AA490" s="84">
        <v>47</v>
      </c>
      <c r="AB490" s="84">
        <v>1</v>
      </c>
      <c r="AC490" s="84">
        <v>1</v>
      </c>
      <c r="AD490" s="84">
        <v>1</v>
      </c>
      <c r="AE490" s="84">
        <v>0</v>
      </c>
      <c r="AF490" s="84">
        <v>6</v>
      </c>
      <c r="AG490" s="200">
        <v>0.22</v>
      </c>
      <c r="AH490" s="200">
        <v>0.27200000000000002</v>
      </c>
      <c r="AI490" s="200">
        <v>0.35199999999999998</v>
      </c>
      <c r="AJ490" s="84">
        <v>0.27400000000000002</v>
      </c>
      <c r="AK490" s="84">
        <v>56</v>
      </c>
      <c r="AL490" s="84">
        <v>14</v>
      </c>
      <c r="AM490" s="84">
        <v>14</v>
      </c>
      <c r="AN490" s="198">
        <v>3</v>
      </c>
      <c r="AO490" s="198">
        <v>3</v>
      </c>
      <c r="AP490" s="84">
        <v>-10</v>
      </c>
      <c r="AQ490" s="84">
        <v>59</v>
      </c>
      <c r="AR490" s="84">
        <v>431</v>
      </c>
      <c r="AS490" s="84">
        <v>28</v>
      </c>
      <c r="AT490" s="84" t="s">
        <v>1061</v>
      </c>
      <c r="AU490" s="84">
        <v>-0.03</v>
      </c>
      <c r="AV490" s="84">
        <v>-10</v>
      </c>
      <c r="AW490" s="84" t="s">
        <v>1065</v>
      </c>
      <c r="AX490" s="84">
        <v>266</v>
      </c>
      <c r="AY490" s="200">
        <v>0.25600000000000001</v>
      </c>
      <c r="AZ490" s="200">
        <v>0.28699999999999998</v>
      </c>
      <c r="BA490" s="200">
        <v>0.41299999999999998</v>
      </c>
      <c r="BB490" s="200">
        <v>0.30199999999999999</v>
      </c>
      <c r="BC490" s="84">
        <v>80</v>
      </c>
      <c r="BD490" s="84">
        <v>24</v>
      </c>
      <c r="BE490" s="84" t="s">
        <v>3231</v>
      </c>
      <c r="BF490" s="84">
        <v>543376</v>
      </c>
      <c r="BG490" s="84" t="s">
        <v>6459</v>
      </c>
      <c r="BH490" s="84" t="s">
        <v>1298</v>
      </c>
      <c r="BI490" s="84" t="s">
        <v>1299</v>
      </c>
      <c r="BJ490" s="84" t="s">
        <v>6656</v>
      </c>
      <c r="BK490" s="84" t="s">
        <v>2899</v>
      </c>
    </row>
    <row r="491" spans="1:63" s="84" customFormat="1" x14ac:dyDescent="0.3">
      <c r="A491" s="84" t="s">
        <v>4095</v>
      </c>
      <c r="B491" s="84" t="s">
        <v>89</v>
      </c>
      <c r="C491" s="84" t="s">
        <v>1061</v>
      </c>
      <c r="D491" s="84">
        <v>2018</v>
      </c>
      <c r="E491" s="84">
        <v>26</v>
      </c>
      <c r="F491" s="195" t="s">
        <v>1394</v>
      </c>
      <c r="G491" s="84" t="s">
        <v>1373</v>
      </c>
      <c r="H491" s="84" t="s">
        <v>255</v>
      </c>
      <c r="K491" s="84">
        <v>0.51</v>
      </c>
      <c r="L491" s="84">
        <v>0.26200000000000001</v>
      </c>
      <c r="M491" s="84">
        <v>6</v>
      </c>
      <c r="N491" s="84" t="s">
        <v>1064</v>
      </c>
      <c r="O491" s="84">
        <v>40</v>
      </c>
      <c r="P491" s="84">
        <v>141</v>
      </c>
      <c r="Q491" s="84">
        <v>128</v>
      </c>
      <c r="R491" s="84">
        <v>16</v>
      </c>
      <c r="S491" s="84">
        <v>30</v>
      </c>
      <c r="T491" s="84">
        <v>6</v>
      </c>
      <c r="U491" s="84">
        <v>1</v>
      </c>
      <c r="V491" s="84">
        <v>2</v>
      </c>
      <c r="W491" s="84">
        <v>13</v>
      </c>
      <c r="X491" s="84">
        <v>1</v>
      </c>
      <c r="Y491" s="84">
        <v>1</v>
      </c>
      <c r="Z491" s="84">
        <v>11</v>
      </c>
      <c r="AA491" s="84">
        <v>33</v>
      </c>
      <c r="AB491" s="84">
        <v>0</v>
      </c>
      <c r="AC491" s="84">
        <v>1</v>
      </c>
      <c r="AD491" s="84">
        <v>1</v>
      </c>
      <c r="AE491" s="84">
        <v>1</v>
      </c>
      <c r="AF491" s="84">
        <v>3</v>
      </c>
      <c r="AG491" s="200">
        <v>0.224</v>
      </c>
      <c r="AH491" s="200">
        <v>0.3</v>
      </c>
      <c r="AI491" s="200">
        <v>0.34599999999999997</v>
      </c>
      <c r="AJ491" s="84">
        <v>0.28899999999999998</v>
      </c>
      <c r="AK491" s="84">
        <v>41</v>
      </c>
      <c r="AL491" s="84">
        <v>14</v>
      </c>
      <c r="AM491" s="84">
        <v>14</v>
      </c>
      <c r="AN491" s="198">
        <v>3</v>
      </c>
      <c r="AO491" s="198">
        <v>3</v>
      </c>
      <c r="AP491" s="84">
        <v>-5</v>
      </c>
      <c r="AQ491" s="84">
        <v>60</v>
      </c>
      <c r="AR491" s="84">
        <v>442</v>
      </c>
      <c r="AS491" s="84">
        <v>29</v>
      </c>
      <c r="AT491" s="84" t="s">
        <v>1061</v>
      </c>
      <c r="AU491" s="84">
        <v>-0.05</v>
      </c>
      <c r="AV491" s="84">
        <v>10</v>
      </c>
      <c r="AW491" s="84" t="s">
        <v>1065</v>
      </c>
      <c r="AX491" s="84">
        <v>7</v>
      </c>
      <c r="AY491" s="200">
        <v>0.2</v>
      </c>
      <c r="AZ491" s="200">
        <v>0.42899999999999999</v>
      </c>
      <c r="BA491" s="200">
        <v>0.2</v>
      </c>
      <c r="BB491" s="200">
        <v>0.33400000000000002</v>
      </c>
      <c r="BC491" s="84">
        <v>2</v>
      </c>
      <c r="BD491" s="84">
        <v>3</v>
      </c>
      <c r="BE491" s="84" t="s">
        <v>4096</v>
      </c>
      <c r="BF491" s="84">
        <v>596119</v>
      </c>
      <c r="BG491" s="84" t="s">
        <v>808</v>
      </c>
      <c r="BH491" s="84" t="s">
        <v>4178</v>
      </c>
      <c r="BI491" s="84" t="s">
        <v>3110</v>
      </c>
      <c r="BJ491" s="84" t="s">
        <v>5127</v>
      </c>
      <c r="BK491" s="84" t="s">
        <v>2813</v>
      </c>
    </row>
    <row r="492" spans="1:63" s="84" customFormat="1" x14ac:dyDescent="0.3">
      <c r="A492" s="84" t="s">
        <v>2535</v>
      </c>
      <c r="B492" s="84" t="s">
        <v>129</v>
      </c>
      <c r="C492" s="84" t="s">
        <v>1065</v>
      </c>
      <c r="D492" s="84">
        <v>2018</v>
      </c>
      <c r="E492" s="84">
        <v>30</v>
      </c>
      <c r="F492" s="195" t="s">
        <v>1392</v>
      </c>
      <c r="G492" s="84" t="s">
        <v>1373</v>
      </c>
      <c r="H492" s="84" t="s">
        <v>255</v>
      </c>
      <c r="K492" s="84">
        <v>0.61</v>
      </c>
      <c r="L492" s="84">
        <v>0.26200000000000001</v>
      </c>
      <c r="M492" s="84">
        <v>6</v>
      </c>
      <c r="N492" s="84" t="s">
        <v>1064</v>
      </c>
      <c r="O492" s="84">
        <v>57</v>
      </c>
      <c r="P492" s="84">
        <v>165</v>
      </c>
      <c r="Q492" s="84">
        <v>152</v>
      </c>
      <c r="R492" s="84">
        <v>16</v>
      </c>
      <c r="S492" s="84">
        <v>34</v>
      </c>
      <c r="T492" s="84">
        <v>9</v>
      </c>
      <c r="U492" s="84">
        <v>0</v>
      </c>
      <c r="V492" s="84">
        <v>4</v>
      </c>
      <c r="W492" s="84">
        <v>17</v>
      </c>
      <c r="X492" s="84">
        <v>0</v>
      </c>
      <c r="Y492" s="84">
        <v>0</v>
      </c>
      <c r="Z492" s="84">
        <v>9</v>
      </c>
      <c r="AA492" s="84">
        <v>33</v>
      </c>
      <c r="AB492" s="84">
        <v>0</v>
      </c>
      <c r="AC492" s="84">
        <v>2</v>
      </c>
      <c r="AD492" s="84">
        <v>0</v>
      </c>
      <c r="AE492" s="84">
        <v>1</v>
      </c>
      <c r="AF492" s="84">
        <v>5</v>
      </c>
      <c r="AG492" s="200">
        <v>0.222</v>
      </c>
      <c r="AH492" s="200">
        <v>0.27300000000000002</v>
      </c>
      <c r="AI492" s="200">
        <v>0.36499999999999999</v>
      </c>
      <c r="AJ492" s="84">
        <v>0.28000000000000003</v>
      </c>
      <c r="AK492" s="84">
        <v>46</v>
      </c>
      <c r="AL492" s="84">
        <v>13</v>
      </c>
      <c r="AM492" s="84">
        <v>13</v>
      </c>
      <c r="AN492" s="198">
        <v>2</v>
      </c>
      <c r="AO492" s="198">
        <v>2</v>
      </c>
      <c r="AP492" s="84">
        <v>-7</v>
      </c>
      <c r="AQ492" s="84">
        <v>61</v>
      </c>
      <c r="AR492" s="84">
        <v>443</v>
      </c>
      <c r="AS492" s="84">
        <v>30</v>
      </c>
      <c r="AT492" s="84" t="s">
        <v>1061</v>
      </c>
      <c r="AU492" s="84">
        <v>0.02</v>
      </c>
      <c r="AV492" s="84">
        <v>3</v>
      </c>
      <c r="AW492" s="84" t="s">
        <v>1065</v>
      </c>
      <c r="AX492" s="84">
        <v>161</v>
      </c>
      <c r="AY492" s="200">
        <v>0.20100000000000001</v>
      </c>
      <c r="AZ492" s="200">
        <v>0.255</v>
      </c>
      <c r="BA492" s="200">
        <v>0.33600000000000002</v>
      </c>
      <c r="BB492" s="200">
        <v>0.26</v>
      </c>
      <c r="BC492" s="84">
        <v>42</v>
      </c>
      <c r="BD492" s="84">
        <v>10</v>
      </c>
      <c r="BE492" s="84" t="s">
        <v>2737</v>
      </c>
      <c r="BF492" s="84">
        <v>572033</v>
      </c>
      <c r="BG492" s="84" t="s">
        <v>708</v>
      </c>
      <c r="BH492" s="84" t="s">
        <v>4855</v>
      </c>
      <c r="BI492" s="84" t="s">
        <v>4179</v>
      </c>
      <c r="BJ492" s="84" t="s">
        <v>1235</v>
      </c>
      <c r="BK492" s="84" t="s">
        <v>2887</v>
      </c>
    </row>
    <row r="493" spans="1:63" s="84" customFormat="1" x14ac:dyDescent="0.3">
      <c r="A493" s="84" t="s">
        <v>329</v>
      </c>
      <c r="B493" s="84" t="s">
        <v>20</v>
      </c>
      <c r="C493" s="84" t="s">
        <v>1065</v>
      </c>
      <c r="D493" s="84">
        <v>2018</v>
      </c>
      <c r="E493" s="84">
        <v>39</v>
      </c>
      <c r="F493" s="195"/>
      <c r="G493" s="84" t="s">
        <v>1373</v>
      </c>
      <c r="H493" s="84" t="s">
        <v>255</v>
      </c>
      <c r="K493" s="84">
        <v>0.69</v>
      </c>
      <c r="L493" s="84">
        <v>0.32300000000000001</v>
      </c>
      <c r="M493" s="84">
        <v>28</v>
      </c>
      <c r="N493" s="84" t="s">
        <v>1064</v>
      </c>
      <c r="O493" s="84">
        <v>32</v>
      </c>
      <c r="P493" s="84">
        <v>106</v>
      </c>
      <c r="Q493" s="84">
        <v>88</v>
      </c>
      <c r="R493" s="84">
        <v>9</v>
      </c>
      <c r="S493" s="84">
        <v>19</v>
      </c>
      <c r="T493" s="84">
        <v>3</v>
      </c>
      <c r="U493" s="84">
        <v>0</v>
      </c>
      <c r="V493" s="84">
        <v>2</v>
      </c>
      <c r="W493" s="84">
        <v>8</v>
      </c>
      <c r="X493" s="84">
        <v>1</v>
      </c>
      <c r="Y493" s="84">
        <v>0</v>
      </c>
      <c r="Z493" s="84">
        <v>15</v>
      </c>
      <c r="AA493" s="84">
        <v>20</v>
      </c>
      <c r="AB493" s="84">
        <v>0</v>
      </c>
      <c r="AC493" s="84">
        <v>2</v>
      </c>
      <c r="AD493" s="84">
        <v>1</v>
      </c>
      <c r="AE493" s="84">
        <v>0</v>
      </c>
      <c r="AF493" s="84">
        <v>3</v>
      </c>
      <c r="AG493" s="200">
        <v>0.21099999999999999</v>
      </c>
      <c r="AH493" s="200">
        <v>0.33300000000000002</v>
      </c>
      <c r="AI493" s="200">
        <v>0.30199999999999999</v>
      </c>
      <c r="AJ493" s="84">
        <v>0.29799999999999999</v>
      </c>
      <c r="AK493" s="84">
        <v>32</v>
      </c>
      <c r="AL493" s="84">
        <v>13</v>
      </c>
      <c r="AM493" s="84">
        <v>13</v>
      </c>
      <c r="AN493" s="198">
        <v>1</v>
      </c>
      <c r="AO493" s="198">
        <v>1</v>
      </c>
      <c r="AP493" s="84">
        <v>-3</v>
      </c>
      <c r="AQ493" s="84">
        <v>62</v>
      </c>
      <c r="AR493" s="84">
        <v>454</v>
      </c>
      <c r="AS493" s="84">
        <v>31</v>
      </c>
      <c r="AT493" s="84" t="s">
        <v>1061</v>
      </c>
      <c r="AU493" s="84">
        <v>0</v>
      </c>
      <c r="AV493" s="84">
        <v>-3</v>
      </c>
      <c r="AW493" s="84" t="s">
        <v>1065</v>
      </c>
      <c r="AX493" s="84">
        <v>145</v>
      </c>
      <c r="AY493" s="200">
        <v>0.216</v>
      </c>
      <c r="AZ493" s="200">
        <v>0.313</v>
      </c>
      <c r="BA493" s="200">
        <v>0.35199999999999998</v>
      </c>
      <c r="BB493" s="200">
        <v>0.29799999999999999</v>
      </c>
      <c r="BC493" s="84">
        <v>43</v>
      </c>
      <c r="BD493" s="84">
        <v>16</v>
      </c>
      <c r="BE493" s="84" t="s">
        <v>1256</v>
      </c>
      <c r="BF493" s="84">
        <v>434563</v>
      </c>
      <c r="BG493" s="84" t="s">
        <v>771</v>
      </c>
      <c r="BH493" s="84" t="s">
        <v>1200</v>
      </c>
      <c r="BI493" s="84" t="s">
        <v>1266</v>
      </c>
      <c r="BJ493" s="84" t="s">
        <v>4863</v>
      </c>
      <c r="BK493" s="84" t="s">
        <v>2924</v>
      </c>
    </row>
    <row r="494" spans="1:63" s="84" customFormat="1" x14ac:dyDescent="0.3">
      <c r="A494" s="84" t="s">
        <v>322</v>
      </c>
      <c r="B494" s="84" t="s">
        <v>141</v>
      </c>
      <c r="C494" s="84" t="s">
        <v>1065</v>
      </c>
      <c r="D494" s="84">
        <v>2018</v>
      </c>
      <c r="E494" s="84">
        <v>29</v>
      </c>
      <c r="F494" s="195" t="s">
        <v>1383</v>
      </c>
      <c r="G494" s="84" t="s">
        <v>1373</v>
      </c>
      <c r="H494" s="84" t="s">
        <v>255</v>
      </c>
      <c r="K494" s="84">
        <v>0.62</v>
      </c>
      <c r="L494" s="84">
        <v>0.26200000000000001</v>
      </c>
      <c r="M494" s="84">
        <v>6</v>
      </c>
      <c r="N494" s="84" t="s">
        <v>1064</v>
      </c>
      <c r="O494" s="84">
        <v>80</v>
      </c>
      <c r="P494" s="84">
        <v>219</v>
      </c>
      <c r="Q494" s="84">
        <v>203</v>
      </c>
      <c r="R494" s="84">
        <v>19</v>
      </c>
      <c r="S494" s="84">
        <v>44</v>
      </c>
      <c r="T494" s="84">
        <v>10</v>
      </c>
      <c r="U494" s="84">
        <v>1</v>
      </c>
      <c r="V494" s="84">
        <v>4</v>
      </c>
      <c r="W494" s="84">
        <v>23</v>
      </c>
      <c r="X494" s="84">
        <v>0</v>
      </c>
      <c r="Y494" s="84">
        <v>0</v>
      </c>
      <c r="Z494" s="84">
        <v>12</v>
      </c>
      <c r="AA494" s="84">
        <v>48</v>
      </c>
      <c r="AB494" s="84">
        <v>1</v>
      </c>
      <c r="AC494" s="84">
        <v>1</v>
      </c>
      <c r="AD494" s="84">
        <v>2</v>
      </c>
      <c r="AE494" s="84">
        <v>2</v>
      </c>
      <c r="AF494" s="84">
        <v>7</v>
      </c>
      <c r="AG494" s="200">
        <v>0.218</v>
      </c>
      <c r="AH494" s="200">
        <v>0.26100000000000001</v>
      </c>
      <c r="AI494" s="200">
        <v>0.33100000000000002</v>
      </c>
      <c r="AJ494" s="84">
        <v>0.26</v>
      </c>
      <c r="AK494" s="84">
        <v>57</v>
      </c>
      <c r="AL494" s="84">
        <v>12</v>
      </c>
      <c r="AM494" s="84">
        <v>12</v>
      </c>
      <c r="AN494" s="198">
        <v>2</v>
      </c>
      <c r="AO494" s="198">
        <v>2</v>
      </c>
      <c r="AP494" s="84">
        <v>-14</v>
      </c>
      <c r="AQ494" s="84">
        <v>63</v>
      </c>
      <c r="AR494" s="84">
        <v>462</v>
      </c>
      <c r="AS494" s="84">
        <v>32</v>
      </c>
      <c r="AT494" s="84" t="s">
        <v>1061</v>
      </c>
      <c r="AU494" s="84">
        <v>0.01</v>
      </c>
      <c r="AV494" s="84">
        <v>0</v>
      </c>
      <c r="AW494" s="84" t="s">
        <v>1065</v>
      </c>
      <c r="AX494" s="84">
        <v>252</v>
      </c>
      <c r="AY494" s="200">
        <v>0.218</v>
      </c>
      <c r="AZ494" s="200">
        <v>0.27200000000000002</v>
      </c>
      <c r="BA494" s="200">
        <v>0.29299999999999998</v>
      </c>
      <c r="BB494" s="200">
        <v>0.253</v>
      </c>
      <c r="BC494" s="84">
        <v>64</v>
      </c>
      <c r="BD494" s="84">
        <v>12</v>
      </c>
      <c r="BE494" s="84" t="s">
        <v>1570</v>
      </c>
      <c r="BF494" s="84">
        <v>519222</v>
      </c>
      <c r="BG494" s="84" t="s">
        <v>6459</v>
      </c>
      <c r="BH494" s="84" t="s">
        <v>5063</v>
      </c>
      <c r="BI494" s="84" t="s">
        <v>6666</v>
      </c>
      <c r="BJ494" s="84" t="s">
        <v>1283</v>
      </c>
      <c r="BK494" s="84" t="s">
        <v>2931</v>
      </c>
    </row>
    <row r="495" spans="1:63" s="84" customFormat="1" x14ac:dyDescent="0.3">
      <c r="A495" s="84" t="s">
        <v>2740</v>
      </c>
      <c r="B495" s="84" t="s">
        <v>103</v>
      </c>
      <c r="C495" s="84" t="s">
        <v>1065</v>
      </c>
      <c r="D495" s="84">
        <v>2018</v>
      </c>
      <c r="E495" s="84">
        <v>30</v>
      </c>
      <c r="F495" s="195" t="s">
        <v>1402</v>
      </c>
      <c r="G495" s="84" t="s">
        <v>1373</v>
      </c>
      <c r="H495" s="84" t="s">
        <v>255</v>
      </c>
      <c r="K495" s="84">
        <v>0.56000000000000005</v>
      </c>
      <c r="L495" s="84">
        <v>0.26200000000000001</v>
      </c>
      <c r="M495" s="84">
        <v>6</v>
      </c>
      <c r="N495" s="84" t="s">
        <v>1064</v>
      </c>
      <c r="O495" s="84">
        <v>63</v>
      </c>
      <c r="P495" s="84">
        <v>178</v>
      </c>
      <c r="Q495" s="84">
        <v>162</v>
      </c>
      <c r="R495" s="84">
        <v>16</v>
      </c>
      <c r="S495" s="84">
        <v>37</v>
      </c>
      <c r="T495" s="84">
        <v>6</v>
      </c>
      <c r="U495" s="84">
        <v>0</v>
      </c>
      <c r="V495" s="84">
        <v>5</v>
      </c>
      <c r="W495" s="84">
        <v>20</v>
      </c>
      <c r="X495" s="84">
        <v>1</v>
      </c>
      <c r="Y495" s="84">
        <v>0</v>
      </c>
      <c r="Z495" s="84">
        <v>9</v>
      </c>
      <c r="AA495" s="84">
        <v>36</v>
      </c>
      <c r="AB495" s="84">
        <v>0</v>
      </c>
      <c r="AC495" s="84">
        <v>2</v>
      </c>
      <c r="AD495" s="84">
        <v>3</v>
      </c>
      <c r="AE495" s="84">
        <v>2</v>
      </c>
      <c r="AF495" s="84">
        <v>6</v>
      </c>
      <c r="AG495" s="200">
        <v>0.22500000000000001</v>
      </c>
      <c r="AH495" s="200">
        <v>0.26700000000000002</v>
      </c>
      <c r="AI495" s="200">
        <v>0.35199999999999998</v>
      </c>
      <c r="AJ495" s="84">
        <v>0.26900000000000002</v>
      </c>
      <c r="AK495" s="84">
        <v>48</v>
      </c>
      <c r="AL495" s="84">
        <v>12</v>
      </c>
      <c r="AM495" s="84">
        <v>12</v>
      </c>
      <c r="AN495" s="198">
        <v>3</v>
      </c>
      <c r="AO495" s="198">
        <v>3</v>
      </c>
      <c r="AP495" s="84">
        <v>-10</v>
      </c>
      <c r="AQ495" s="84">
        <v>64</v>
      </c>
      <c r="AR495" s="84">
        <v>463</v>
      </c>
      <c r="AS495" s="84">
        <v>33</v>
      </c>
      <c r="AT495" s="84" t="s">
        <v>1061</v>
      </c>
      <c r="AU495" s="84">
        <v>-0.03</v>
      </c>
      <c r="AV495" s="84">
        <v>-6</v>
      </c>
      <c r="AW495" s="84" t="s">
        <v>1065</v>
      </c>
      <c r="AX495" s="84">
        <v>192</v>
      </c>
      <c r="AY495" s="200">
        <v>0.25600000000000001</v>
      </c>
      <c r="AZ495" s="200">
        <v>0.28899999999999998</v>
      </c>
      <c r="BA495" s="200">
        <v>0.40899999999999997</v>
      </c>
      <c r="BB495" s="200">
        <v>0.29799999999999999</v>
      </c>
      <c r="BC495" s="84">
        <v>57</v>
      </c>
      <c r="BD495" s="84">
        <v>19</v>
      </c>
      <c r="BE495" s="84" t="s">
        <v>2741</v>
      </c>
      <c r="BF495" s="84">
        <v>491696</v>
      </c>
      <c r="BG495" s="84" t="s">
        <v>808</v>
      </c>
      <c r="BH495" s="84" t="s">
        <v>1482</v>
      </c>
      <c r="BI495" s="84" t="s">
        <v>4209</v>
      </c>
      <c r="BJ495" s="84" t="s">
        <v>3159</v>
      </c>
      <c r="BK495" s="84" t="s">
        <v>2893</v>
      </c>
    </row>
    <row r="496" spans="1:63" s="84" customFormat="1" x14ac:dyDescent="0.3">
      <c r="A496" s="84" t="s">
        <v>202</v>
      </c>
      <c r="B496" s="84" t="s">
        <v>230</v>
      </c>
      <c r="C496" s="84" t="s">
        <v>1065</v>
      </c>
      <c r="D496" s="84">
        <v>2018</v>
      </c>
      <c r="E496" s="84">
        <v>34</v>
      </c>
      <c r="F496" s="195" t="s">
        <v>1384</v>
      </c>
      <c r="G496" s="84" t="s">
        <v>1373</v>
      </c>
      <c r="H496" s="84" t="s">
        <v>255</v>
      </c>
      <c r="K496" s="84">
        <v>0.71</v>
      </c>
      <c r="L496" s="84">
        <v>0.26200000000000001</v>
      </c>
      <c r="M496" s="84">
        <v>6</v>
      </c>
      <c r="N496" s="84" t="s">
        <v>1064</v>
      </c>
      <c r="O496" s="84">
        <v>62</v>
      </c>
      <c r="P496" s="84">
        <v>171</v>
      </c>
      <c r="Q496" s="84">
        <v>155</v>
      </c>
      <c r="R496" s="84">
        <v>13</v>
      </c>
      <c r="S496" s="84">
        <v>31</v>
      </c>
      <c r="T496" s="84">
        <v>5</v>
      </c>
      <c r="U496" s="84">
        <v>0</v>
      </c>
      <c r="V496" s="84">
        <v>5</v>
      </c>
      <c r="W496" s="84">
        <v>19</v>
      </c>
      <c r="X496" s="84">
        <v>0</v>
      </c>
      <c r="Y496" s="84">
        <v>0</v>
      </c>
      <c r="Z496" s="84">
        <v>12</v>
      </c>
      <c r="AA496" s="84">
        <v>44</v>
      </c>
      <c r="AB496" s="84">
        <v>1</v>
      </c>
      <c r="AC496" s="84">
        <v>2</v>
      </c>
      <c r="AD496" s="84">
        <v>1</v>
      </c>
      <c r="AE496" s="84">
        <v>1</v>
      </c>
      <c r="AF496" s="84">
        <v>4</v>
      </c>
      <c r="AG496" s="200">
        <v>0.20300000000000001</v>
      </c>
      <c r="AH496" s="200">
        <v>0.26600000000000001</v>
      </c>
      <c r="AI496" s="200">
        <v>0.34</v>
      </c>
      <c r="AJ496" s="84">
        <v>0.26800000000000002</v>
      </c>
      <c r="AK496" s="84">
        <v>46</v>
      </c>
      <c r="AL496" s="84">
        <v>12</v>
      </c>
      <c r="AM496" s="84">
        <v>12</v>
      </c>
      <c r="AN496" s="198">
        <v>2</v>
      </c>
      <c r="AO496" s="198">
        <v>2</v>
      </c>
      <c r="AP496" s="84">
        <v>-9</v>
      </c>
      <c r="AQ496" s="84">
        <v>70</v>
      </c>
      <c r="AR496" s="84">
        <v>477</v>
      </c>
      <c r="AS496" s="84">
        <v>34</v>
      </c>
      <c r="AT496" s="84" t="s">
        <v>1061</v>
      </c>
      <c r="AU496" s="84">
        <v>-0.05</v>
      </c>
      <c r="AV496" s="84">
        <v>-15</v>
      </c>
      <c r="AW496" s="84" t="s">
        <v>1065</v>
      </c>
      <c r="AX496" s="84">
        <v>237</v>
      </c>
      <c r="AY496" s="200">
        <v>0.252</v>
      </c>
      <c r="AZ496" s="200">
        <v>0.30499999999999999</v>
      </c>
      <c r="BA496" s="200">
        <v>0.43099999999999999</v>
      </c>
      <c r="BB496" s="200">
        <v>0.318</v>
      </c>
      <c r="BC496" s="84">
        <v>75</v>
      </c>
      <c r="BD496" s="84">
        <v>27</v>
      </c>
      <c r="BE496" s="84" t="s">
        <v>1572</v>
      </c>
      <c r="BF496" s="84">
        <v>425784</v>
      </c>
      <c r="BG496" s="84" t="s">
        <v>831</v>
      </c>
      <c r="BH496" s="84" t="s">
        <v>1269</v>
      </c>
      <c r="BI496" s="84" t="s">
        <v>1302</v>
      </c>
      <c r="BJ496" s="84" t="s">
        <v>3237</v>
      </c>
      <c r="BK496" s="84" t="s">
        <v>2879</v>
      </c>
    </row>
    <row r="497" spans="1:63" s="84" customFormat="1" x14ac:dyDescent="0.3">
      <c r="A497" s="84" t="s">
        <v>2679</v>
      </c>
      <c r="B497" s="84" t="s">
        <v>189</v>
      </c>
      <c r="C497" s="84" t="s">
        <v>1103</v>
      </c>
      <c r="D497" s="84">
        <v>2018</v>
      </c>
      <c r="E497" s="84">
        <v>28</v>
      </c>
      <c r="F497" s="195" t="s">
        <v>1375</v>
      </c>
      <c r="G497" s="84" t="s">
        <v>1373</v>
      </c>
      <c r="H497" s="84" t="s">
        <v>255</v>
      </c>
      <c r="K497" s="84">
        <v>0.48</v>
      </c>
      <c r="L497" s="84">
        <v>0.26200000000000001</v>
      </c>
      <c r="M497" s="84">
        <v>6</v>
      </c>
      <c r="N497" s="84" t="s">
        <v>1064</v>
      </c>
      <c r="O497" s="84">
        <v>49</v>
      </c>
      <c r="P497" s="84">
        <v>149</v>
      </c>
      <c r="Q497" s="84">
        <v>137</v>
      </c>
      <c r="R497" s="84">
        <v>13</v>
      </c>
      <c r="S497" s="84">
        <v>31</v>
      </c>
      <c r="T497" s="84">
        <v>6</v>
      </c>
      <c r="U497" s="84">
        <v>0</v>
      </c>
      <c r="V497" s="84">
        <v>3</v>
      </c>
      <c r="W497" s="84">
        <v>16</v>
      </c>
      <c r="X497" s="84">
        <v>0</v>
      </c>
      <c r="Y497" s="84">
        <v>0</v>
      </c>
      <c r="Z497" s="84">
        <v>9</v>
      </c>
      <c r="AA497" s="84">
        <v>33</v>
      </c>
      <c r="AB497" s="84">
        <v>1</v>
      </c>
      <c r="AC497" s="84">
        <v>1</v>
      </c>
      <c r="AD497" s="84">
        <v>2</v>
      </c>
      <c r="AE497" s="84">
        <v>1</v>
      </c>
      <c r="AF497" s="84">
        <v>4</v>
      </c>
      <c r="AG497" s="200">
        <v>0.22500000000000001</v>
      </c>
      <c r="AH497" s="200">
        <v>0.27300000000000002</v>
      </c>
      <c r="AI497" s="200">
        <v>0.35199999999999998</v>
      </c>
      <c r="AJ497" s="84">
        <v>0.27400000000000002</v>
      </c>
      <c r="AK497" s="84">
        <v>41</v>
      </c>
      <c r="AL497" s="84">
        <v>12</v>
      </c>
      <c r="AM497" s="84">
        <v>12</v>
      </c>
      <c r="AN497" s="198">
        <v>2</v>
      </c>
      <c r="AO497" s="198">
        <v>2</v>
      </c>
      <c r="AP497" s="84">
        <v>-7</v>
      </c>
      <c r="AQ497" s="84">
        <v>71</v>
      </c>
      <c r="AR497" s="84">
        <v>482</v>
      </c>
      <c r="AS497" s="84">
        <v>35</v>
      </c>
      <c r="AT497" s="84" t="s">
        <v>1061</v>
      </c>
      <c r="AU497" s="84">
        <v>0</v>
      </c>
      <c r="AV497" s="84">
        <v>5</v>
      </c>
      <c r="AW497" s="84" t="s">
        <v>1065</v>
      </c>
      <c r="AX497" s="84">
        <v>57</v>
      </c>
      <c r="AY497" s="200">
        <v>0.23100000000000001</v>
      </c>
      <c r="AZ497" s="200">
        <v>0.28599999999999998</v>
      </c>
      <c r="BA497" s="200">
        <v>0.34599999999999997</v>
      </c>
      <c r="BB497" s="200">
        <v>0.27700000000000002</v>
      </c>
      <c r="BC497" s="84">
        <v>16</v>
      </c>
      <c r="BD497" s="84">
        <v>7</v>
      </c>
      <c r="BE497" s="84" t="s">
        <v>2680</v>
      </c>
      <c r="BF497" s="84">
        <v>518542</v>
      </c>
      <c r="BG497" s="84" t="s">
        <v>708</v>
      </c>
      <c r="BH497" s="84" t="s">
        <v>1283</v>
      </c>
      <c r="BI497" s="84" t="s">
        <v>5058</v>
      </c>
      <c r="BJ497" s="84" t="s">
        <v>6666</v>
      </c>
      <c r="BK497" s="84" t="s">
        <v>2872</v>
      </c>
    </row>
    <row r="498" spans="1:63" s="84" customFormat="1" x14ac:dyDescent="0.3">
      <c r="A498" s="84" t="s">
        <v>2993</v>
      </c>
      <c r="B498" s="84" t="s">
        <v>2994</v>
      </c>
      <c r="C498" s="84" t="s">
        <v>1065</v>
      </c>
      <c r="D498" s="84">
        <v>2018</v>
      </c>
      <c r="E498" s="84">
        <v>29</v>
      </c>
      <c r="F498" s="195"/>
      <c r="G498" s="84" t="s">
        <v>1373</v>
      </c>
      <c r="H498" s="84" t="s">
        <v>255</v>
      </c>
      <c r="K498" s="84">
        <v>0.54</v>
      </c>
      <c r="L498" s="84">
        <v>0.26200000000000001</v>
      </c>
      <c r="M498" s="84">
        <v>6</v>
      </c>
      <c r="N498" s="84" t="s">
        <v>1064</v>
      </c>
      <c r="O498" s="84">
        <v>42</v>
      </c>
      <c r="P498" s="84">
        <v>118</v>
      </c>
      <c r="Q498" s="84">
        <v>106</v>
      </c>
      <c r="R498" s="84">
        <v>11</v>
      </c>
      <c r="S498" s="84">
        <v>22</v>
      </c>
      <c r="T498" s="84">
        <v>5</v>
      </c>
      <c r="U498" s="84">
        <v>0</v>
      </c>
      <c r="V498" s="84">
        <v>5</v>
      </c>
      <c r="W498" s="84">
        <v>13</v>
      </c>
      <c r="X498" s="84">
        <v>0</v>
      </c>
      <c r="Y498" s="84">
        <v>0</v>
      </c>
      <c r="Z498" s="84">
        <v>9</v>
      </c>
      <c r="AA498" s="84">
        <v>32</v>
      </c>
      <c r="AB498" s="84">
        <v>0</v>
      </c>
      <c r="AC498" s="84">
        <v>1</v>
      </c>
      <c r="AD498" s="84">
        <v>1</v>
      </c>
      <c r="AE498" s="84">
        <v>1</v>
      </c>
      <c r="AF498" s="84">
        <v>2</v>
      </c>
      <c r="AG498" s="200">
        <v>0.20200000000000001</v>
      </c>
      <c r="AH498" s="200">
        <v>0.27100000000000002</v>
      </c>
      <c r="AI498" s="200">
        <v>0.38500000000000001</v>
      </c>
      <c r="AJ498" s="84">
        <v>0.28499999999999998</v>
      </c>
      <c r="AK498" s="84">
        <v>33</v>
      </c>
      <c r="AL498" s="84">
        <v>11</v>
      </c>
      <c r="AM498" s="84">
        <v>11</v>
      </c>
      <c r="AN498" s="198">
        <v>2</v>
      </c>
      <c r="AO498" s="198">
        <v>2</v>
      </c>
      <c r="AP498" s="84">
        <v>-5</v>
      </c>
      <c r="AQ498" s="84">
        <v>72</v>
      </c>
      <c r="AR498" s="84">
        <v>484</v>
      </c>
      <c r="AS498" s="84">
        <v>36</v>
      </c>
      <c r="AT498" s="84" t="s">
        <v>1061</v>
      </c>
      <c r="AU498" s="84">
        <v>-0.17</v>
      </c>
      <c r="AV498" s="84">
        <v>-4</v>
      </c>
      <c r="AW498" s="84" t="s">
        <v>1065</v>
      </c>
      <c r="AX498" s="84">
        <v>13</v>
      </c>
      <c r="AY498" s="200">
        <v>0.33300000000000002</v>
      </c>
      <c r="AZ498" s="200">
        <v>0.46200000000000002</v>
      </c>
      <c r="BA498" s="200">
        <v>0.66700000000000004</v>
      </c>
      <c r="BB498" s="200">
        <v>0.45500000000000002</v>
      </c>
      <c r="BC498" s="84">
        <v>6</v>
      </c>
      <c r="BD498" s="84">
        <v>15</v>
      </c>
      <c r="BE498" s="84" t="s">
        <v>3235</v>
      </c>
      <c r="BF498" s="84">
        <v>592200</v>
      </c>
      <c r="BG498" s="84" t="s">
        <v>816</v>
      </c>
      <c r="BH498" s="84" t="s">
        <v>4211</v>
      </c>
      <c r="BI498" s="84" t="s">
        <v>1286</v>
      </c>
      <c r="BJ498" s="84" t="s">
        <v>5087</v>
      </c>
      <c r="BK498" s="84" t="s">
        <v>2881</v>
      </c>
    </row>
    <row r="499" spans="1:63" s="84" customFormat="1" x14ac:dyDescent="0.3">
      <c r="A499" s="84" t="s">
        <v>5182</v>
      </c>
      <c r="B499" s="84" t="s">
        <v>55</v>
      </c>
      <c r="C499" s="84" t="s">
        <v>1103</v>
      </c>
      <c r="D499" s="84">
        <v>2018</v>
      </c>
      <c r="E499" s="84">
        <v>29</v>
      </c>
      <c r="F499" s="195" t="s">
        <v>1375</v>
      </c>
      <c r="G499" s="84" t="s">
        <v>1373</v>
      </c>
      <c r="H499" s="84" t="s">
        <v>255</v>
      </c>
      <c r="K499" s="84">
        <v>0.36</v>
      </c>
      <c r="L499" s="84">
        <v>0.26200000000000001</v>
      </c>
      <c r="M499" s="84">
        <v>6</v>
      </c>
      <c r="N499" s="84" t="s">
        <v>1064</v>
      </c>
      <c r="O499" s="84">
        <v>45</v>
      </c>
      <c r="P499" s="84">
        <v>129</v>
      </c>
      <c r="Q499" s="84">
        <v>120</v>
      </c>
      <c r="R499" s="84">
        <v>12</v>
      </c>
      <c r="S499" s="84">
        <v>27</v>
      </c>
      <c r="T499" s="84">
        <v>7</v>
      </c>
      <c r="U499" s="84">
        <v>0</v>
      </c>
      <c r="V499" s="84">
        <v>4</v>
      </c>
      <c r="W499" s="84">
        <v>15</v>
      </c>
      <c r="X499" s="84">
        <v>0</v>
      </c>
      <c r="Y499" s="84">
        <v>0</v>
      </c>
      <c r="Z499" s="84">
        <v>7</v>
      </c>
      <c r="AA499" s="84">
        <v>29</v>
      </c>
      <c r="AB499" s="84">
        <v>0</v>
      </c>
      <c r="AC499" s="84">
        <v>1</v>
      </c>
      <c r="AD499" s="84">
        <v>1</v>
      </c>
      <c r="AE499" s="84">
        <v>1</v>
      </c>
      <c r="AF499" s="84">
        <v>4</v>
      </c>
      <c r="AG499" s="200">
        <v>0.222</v>
      </c>
      <c r="AH499" s="200">
        <v>0.27</v>
      </c>
      <c r="AI499" s="200">
        <v>0.371</v>
      </c>
      <c r="AJ499" s="84">
        <v>0.27900000000000003</v>
      </c>
      <c r="AK499" s="84">
        <v>36</v>
      </c>
      <c r="AL499" s="84">
        <v>11</v>
      </c>
      <c r="AM499" s="84">
        <v>11</v>
      </c>
      <c r="AN499" s="198">
        <v>2</v>
      </c>
      <c r="AO499" s="198">
        <v>2</v>
      </c>
      <c r="AP499" s="84">
        <v>-6</v>
      </c>
      <c r="AQ499" s="84">
        <v>73</v>
      </c>
      <c r="AR499" s="84">
        <v>485</v>
      </c>
      <c r="AS499" s="84">
        <v>37</v>
      </c>
      <c r="AT499" s="84" t="s">
        <v>1061</v>
      </c>
      <c r="AU499" s="84">
        <v>0</v>
      </c>
      <c r="AV499" s="84">
        <v>4</v>
      </c>
      <c r="AW499" s="84" t="s">
        <v>1065</v>
      </c>
      <c r="AX499" s="84">
        <v>65</v>
      </c>
      <c r="AY499" s="200">
        <v>0.23799999999999999</v>
      </c>
      <c r="AZ499" s="200">
        <v>0.26200000000000001</v>
      </c>
      <c r="BA499" s="200">
        <v>0.39700000000000002</v>
      </c>
      <c r="BB499" s="200">
        <v>0.28299999999999997</v>
      </c>
      <c r="BC499" s="84">
        <v>18</v>
      </c>
      <c r="BD499" s="84">
        <v>8</v>
      </c>
      <c r="BE499" s="84" t="s">
        <v>5183</v>
      </c>
      <c r="BF499" s="84">
        <v>592592</v>
      </c>
      <c r="BG499" s="84" t="s">
        <v>6490</v>
      </c>
      <c r="BH499" s="84" t="s">
        <v>2940</v>
      </c>
      <c r="BI499" s="84" t="s">
        <v>1235</v>
      </c>
      <c r="BJ499" s="84" t="s">
        <v>6667</v>
      </c>
      <c r="BK499" s="84" t="s">
        <v>2931</v>
      </c>
    </row>
    <row r="500" spans="1:63" s="84" customFormat="1" x14ac:dyDescent="0.3">
      <c r="A500" s="84" t="s">
        <v>2532</v>
      </c>
      <c r="B500" s="84" t="s">
        <v>2001</v>
      </c>
      <c r="C500" s="84" t="s">
        <v>1065</v>
      </c>
      <c r="D500" s="84">
        <v>2018</v>
      </c>
      <c r="E500" s="84">
        <v>27</v>
      </c>
      <c r="F500" s="195" t="s">
        <v>1554</v>
      </c>
      <c r="G500" s="84" t="s">
        <v>1373</v>
      </c>
      <c r="H500" s="84" t="s">
        <v>255</v>
      </c>
      <c r="K500" s="84">
        <v>0.18</v>
      </c>
      <c r="L500" s="84">
        <v>0.26200000000000001</v>
      </c>
      <c r="M500" s="84">
        <v>6</v>
      </c>
      <c r="N500" s="84" t="s">
        <v>1064</v>
      </c>
      <c r="O500" s="84">
        <v>49</v>
      </c>
      <c r="P500" s="84">
        <v>120</v>
      </c>
      <c r="Q500" s="84">
        <v>107</v>
      </c>
      <c r="R500" s="84">
        <v>12</v>
      </c>
      <c r="S500" s="84">
        <v>22</v>
      </c>
      <c r="T500" s="84">
        <v>4</v>
      </c>
      <c r="U500" s="84">
        <v>0</v>
      </c>
      <c r="V500" s="84">
        <v>3</v>
      </c>
      <c r="W500" s="84">
        <v>12</v>
      </c>
      <c r="X500" s="84">
        <v>0</v>
      </c>
      <c r="Y500" s="84">
        <v>0</v>
      </c>
      <c r="Z500" s="84">
        <v>10</v>
      </c>
      <c r="AA500" s="84">
        <v>27</v>
      </c>
      <c r="AB500" s="84">
        <v>0</v>
      </c>
      <c r="AC500" s="84">
        <v>1</v>
      </c>
      <c r="AD500" s="84">
        <v>1</v>
      </c>
      <c r="AE500" s="84">
        <v>1</v>
      </c>
      <c r="AF500" s="84">
        <v>4</v>
      </c>
      <c r="AG500" s="200">
        <v>0.21</v>
      </c>
      <c r="AH500" s="200">
        <v>0.27900000000000003</v>
      </c>
      <c r="AI500" s="200">
        <v>0.35099999999999998</v>
      </c>
      <c r="AJ500" s="84">
        <v>0.27900000000000003</v>
      </c>
      <c r="AK500" s="84">
        <v>34</v>
      </c>
      <c r="AL500" s="84">
        <v>11</v>
      </c>
      <c r="AM500" s="84">
        <v>11</v>
      </c>
      <c r="AN500" s="198">
        <v>1</v>
      </c>
      <c r="AO500" s="198">
        <v>1</v>
      </c>
      <c r="AP500" s="84">
        <v>-5</v>
      </c>
      <c r="AQ500" s="84">
        <v>74</v>
      </c>
      <c r="AR500" s="84">
        <v>496</v>
      </c>
      <c r="AS500" s="84">
        <v>38</v>
      </c>
      <c r="AT500" s="84" t="s">
        <v>1061</v>
      </c>
      <c r="AU500" s="84">
        <v>-0.06</v>
      </c>
      <c r="AV500" s="84">
        <v>2</v>
      </c>
      <c r="AW500" s="84" t="s">
        <v>1065</v>
      </c>
      <c r="AX500" s="84">
        <v>31</v>
      </c>
      <c r="AY500" s="200">
        <v>0.16700000000000001</v>
      </c>
      <c r="AZ500" s="200">
        <v>0.32300000000000001</v>
      </c>
      <c r="BA500" s="200">
        <v>0.45800000000000002</v>
      </c>
      <c r="BB500" s="200">
        <v>0.33400000000000002</v>
      </c>
      <c r="BC500" s="84">
        <v>10</v>
      </c>
      <c r="BD500" s="84">
        <v>9</v>
      </c>
      <c r="BE500" s="84" t="s">
        <v>2735</v>
      </c>
      <c r="BF500" s="84">
        <v>545358</v>
      </c>
      <c r="BG500" s="84" t="s">
        <v>708</v>
      </c>
      <c r="BH500" s="84" t="s">
        <v>4211</v>
      </c>
      <c r="BI500" s="84" t="s">
        <v>6480</v>
      </c>
      <c r="BJ500" s="84" t="s">
        <v>6410</v>
      </c>
      <c r="BK500" s="84" t="s">
        <v>2874</v>
      </c>
    </row>
    <row r="501" spans="1:63" s="84" customFormat="1" x14ac:dyDescent="0.3">
      <c r="A501" s="84" t="s">
        <v>481</v>
      </c>
      <c r="B501" s="84" t="s">
        <v>20</v>
      </c>
      <c r="C501" s="84" t="s">
        <v>1065</v>
      </c>
      <c r="D501" s="84">
        <v>2018</v>
      </c>
      <c r="E501" s="84">
        <v>27</v>
      </c>
      <c r="F501" s="195" t="s">
        <v>1384</v>
      </c>
      <c r="G501" s="84" t="s">
        <v>1373</v>
      </c>
      <c r="H501" s="84" t="s">
        <v>255</v>
      </c>
      <c r="K501" s="84">
        <v>0.64</v>
      </c>
      <c r="L501" s="84">
        <v>0.26200000000000001</v>
      </c>
      <c r="M501" s="84">
        <v>6</v>
      </c>
      <c r="N501" s="84" t="s">
        <v>1064</v>
      </c>
      <c r="O501" s="84">
        <v>47</v>
      </c>
      <c r="P501" s="84">
        <v>146</v>
      </c>
      <c r="Q501" s="84">
        <v>133</v>
      </c>
      <c r="R501" s="84">
        <v>12</v>
      </c>
      <c r="S501" s="84">
        <v>29</v>
      </c>
      <c r="T501" s="84">
        <v>7</v>
      </c>
      <c r="U501" s="84">
        <v>0</v>
      </c>
      <c r="V501" s="84">
        <v>3</v>
      </c>
      <c r="W501" s="84">
        <v>14</v>
      </c>
      <c r="X501" s="84">
        <v>1</v>
      </c>
      <c r="Y501" s="84">
        <v>0</v>
      </c>
      <c r="Z501" s="84">
        <v>9</v>
      </c>
      <c r="AA501" s="84">
        <v>29</v>
      </c>
      <c r="AB501" s="84">
        <v>0</v>
      </c>
      <c r="AC501" s="84">
        <v>1</v>
      </c>
      <c r="AD501" s="84">
        <v>2</v>
      </c>
      <c r="AE501" s="84">
        <v>1</v>
      </c>
      <c r="AF501" s="84">
        <v>3</v>
      </c>
      <c r="AG501" s="200">
        <v>0.217</v>
      </c>
      <c r="AH501" s="200">
        <v>0.27</v>
      </c>
      <c r="AI501" s="200">
        <v>0.34100000000000003</v>
      </c>
      <c r="AJ501" s="84">
        <v>0.26900000000000002</v>
      </c>
      <c r="AK501" s="84">
        <v>39</v>
      </c>
      <c r="AL501" s="84">
        <v>11</v>
      </c>
      <c r="AM501" s="84">
        <v>11</v>
      </c>
      <c r="AN501" s="198">
        <v>2</v>
      </c>
      <c r="AO501" s="198">
        <v>2</v>
      </c>
      <c r="AP501" s="84">
        <v>-8</v>
      </c>
      <c r="AQ501" s="84">
        <v>76</v>
      </c>
      <c r="AR501" s="84">
        <v>500</v>
      </c>
      <c r="AS501" s="84">
        <v>39</v>
      </c>
      <c r="AT501" s="84" t="s">
        <v>1061</v>
      </c>
      <c r="AU501" s="84">
        <v>0.1</v>
      </c>
      <c r="AV501" s="84">
        <v>10</v>
      </c>
      <c r="AW501" s="84" t="s">
        <v>1065</v>
      </c>
      <c r="AX501" s="84">
        <v>21</v>
      </c>
      <c r="AY501" s="200">
        <v>0.1</v>
      </c>
      <c r="AZ501" s="200">
        <v>0.14299999999999999</v>
      </c>
      <c r="BA501" s="200">
        <v>0.25</v>
      </c>
      <c r="BB501" s="200">
        <v>0.17</v>
      </c>
      <c r="BC501" s="84">
        <v>4</v>
      </c>
      <c r="BD501" s="84">
        <v>1</v>
      </c>
      <c r="BE501" s="84" t="s">
        <v>4050</v>
      </c>
      <c r="BF501" s="84">
        <v>542208</v>
      </c>
      <c r="BG501" s="84" t="s">
        <v>808</v>
      </c>
      <c r="BH501" s="84" t="s">
        <v>4176</v>
      </c>
      <c r="BI501" s="84" t="s">
        <v>2940</v>
      </c>
      <c r="BJ501" s="84" t="s">
        <v>5242</v>
      </c>
      <c r="BK501" s="84" t="s">
        <v>2874</v>
      </c>
    </row>
    <row r="502" spans="1:63" s="84" customFormat="1" x14ac:dyDescent="0.3">
      <c r="A502" s="84" t="s">
        <v>396</v>
      </c>
      <c r="B502" s="84" t="s">
        <v>223</v>
      </c>
      <c r="C502" s="84" t="s">
        <v>1065</v>
      </c>
      <c r="D502" s="84">
        <v>2018</v>
      </c>
      <c r="E502" s="84">
        <v>34</v>
      </c>
      <c r="F502" s="195" t="s">
        <v>1388</v>
      </c>
      <c r="G502" s="84" t="s">
        <v>1373</v>
      </c>
      <c r="H502" s="84" t="s">
        <v>255</v>
      </c>
      <c r="K502" s="84">
        <v>0.6</v>
      </c>
      <c r="L502" s="84">
        <v>0.26200000000000001</v>
      </c>
      <c r="M502" s="84">
        <v>6</v>
      </c>
      <c r="N502" s="84" t="s">
        <v>1064</v>
      </c>
      <c r="O502" s="84">
        <v>60</v>
      </c>
      <c r="P502" s="84">
        <v>146</v>
      </c>
      <c r="Q502" s="84">
        <v>132</v>
      </c>
      <c r="R502" s="84">
        <v>14</v>
      </c>
      <c r="S502" s="84">
        <v>28</v>
      </c>
      <c r="T502" s="84">
        <v>5</v>
      </c>
      <c r="U502" s="84">
        <v>0</v>
      </c>
      <c r="V502" s="84">
        <v>3</v>
      </c>
      <c r="W502" s="84">
        <v>13</v>
      </c>
      <c r="X502" s="84">
        <v>0</v>
      </c>
      <c r="Y502" s="84">
        <v>0</v>
      </c>
      <c r="Z502" s="84">
        <v>11</v>
      </c>
      <c r="AA502" s="84">
        <v>34</v>
      </c>
      <c r="AB502" s="84">
        <v>0</v>
      </c>
      <c r="AC502" s="84">
        <v>1</v>
      </c>
      <c r="AD502" s="84">
        <v>2</v>
      </c>
      <c r="AE502" s="84">
        <v>0</v>
      </c>
      <c r="AF502" s="84">
        <v>2</v>
      </c>
      <c r="AG502" s="200">
        <v>0.215</v>
      </c>
      <c r="AH502" s="200">
        <v>0.27500000000000002</v>
      </c>
      <c r="AI502" s="200">
        <v>0.32500000000000001</v>
      </c>
      <c r="AJ502" s="84">
        <v>0.26800000000000002</v>
      </c>
      <c r="AK502" s="84">
        <v>39</v>
      </c>
      <c r="AL502" s="84">
        <v>11</v>
      </c>
      <c r="AM502" s="84">
        <v>11</v>
      </c>
      <c r="AN502" s="198">
        <v>1</v>
      </c>
      <c r="AO502" s="198">
        <v>1</v>
      </c>
      <c r="AP502" s="84">
        <v>-8</v>
      </c>
      <c r="AQ502" s="84">
        <v>77</v>
      </c>
      <c r="AR502" s="84">
        <v>505</v>
      </c>
      <c r="AS502" s="84">
        <v>40</v>
      </c>
      <c r="AT502" s="84" t="s">
        <v>1061</v>
      </c>
      <c r="AU502" s="84">
        <v>0</v>
      </c>
      <c r="AV502" s="84">
        <v>-2</v>
      </c>
      <c r="AW502" s="84" t="s">
        <v>1065</v>
      </c>
      <c r="AX502" s="84">
        <v>177</v>
      </c>
      <c r="AY502" s="200">
        <v>0.22700000000000001</v>
      </c>
      <c r="AZ502" s="200">
        <v>0.28399999999999997</v>
      </c>
      <c r="BA502" s="200">
        <v>0.31900000000000001</v>
      </c>
      <c r="BB502" s="200">
        <v>0.27</v>
      </c>
      <c r="BC502" s="84">
        <v>48</v>
      </c>
      <c r="BD502" s="84">
        <v>12</v>
      </c>
      <c r="BE502" s="84" t="s">
        <v>1497</v>
      </c>
      <c r="BF502" s="84">
        <v>460077</v>
      </c>
      <c r="BG502" s="84" t="s">
        <v>810</v>
      </c>
      <c r="BH502" s="84" t="s">
        <v>3237</v>
      </c>
      <c r="BI502" s="84" t="s">
        <v>1302</v>
      </c>
      <c r="BJ502" s="84" t="s">
        <v>4806</v>
      </c>
      <c r="BK502" s="84" t="s">
        <v>2922</v>
      </c>
    </row>
    <row r="503" spans="1:63" s="84" customFormat="1" x14ac:dyDescent="0.3">
      <c r="A503" s="84" t="s">
        <v>6668</v>
      </c>
      <c r="B503" s="84" t="s">
        <v>158</v>
      </c>
      <c r="C503" s="84" t="s">
        <v>1065</v>
      </c>
      <c r="D503" s="84">
        <v>2018</v>
      </c>
      <c r="E503" s="84">
        <v>27</v>
      </c>
      <c r="F503" s="195" t="s">
        <v>1400</v>
      </c>
      <c r="G503" s="84" t="s">
        <v>1373</v>
      </c>
      <c r="H503" s="84" t="s">
        <v>255</v>
      </c>
      <c r="K503" s="84">
        <v>0.34</v>
      </c>
      <c r="L503" s="84">
        <v>0.26200000000000001</v>
      </c>
      <c r="M503" s="84">
        <v>6</v>
      </c>
      <c r="N503" s="84" t="s">
        <v>1064</v>
      </c>
      <c r="O503" s="84">
        <v>54</v>
      </c>
      <c r="P503" s="84">
        <v>124</v>
      </c>
      <c r="Q503" s="84">
        <v>111</v>
      </c>
      <c r="R503" s="84">
        <v>11</v>
      </c>
      <c r="S503" s="84">
        <v>22</v>
      </c>
      <c r="T503" s="84">
        <v>4</v>
      </c>
      <c r="U503" s="84">
        <v>3</v>
      </c>
      <c r="V503" s="84">
        <v>2</v>
      </c>
      <c r="W503" s="84">
        <v>10</v>
      </c>
      <c r="X503" s="84">
        <v>0</v>
      </c>
      <c r="Y503" s="84">
        <v>0</v>
      </c>
      <c r="Z503" s="84">
        <v>11</v>
      </c>
      <c r="AA503" s="84">
        <v>31</v>
      </c>
      <c r="AB503" s="84">
        <v>0</v>
      </c>
      <c r="AC503" s="84">
        <v>1</v>
      </c>
      <c r="AD503" s="84">
        <v>0</v>
      </c>
      <c r="AE503" s="84">
        <v>1</v>
      </c>
      <c r="AF503" s="84">
        <v>3</v>
      </c>
      <c r="AG503" s="200">
        <v>0.19800000000000001</v>
      </c>
      <c r="AH503" s="200">
        <v>0.27500000000000002</v>
      </c>
      <c r="AI503" s="200">
        <v>0.34300000000000003</v>
      </c>
      <c r="AJ503" s="84">
        <v>0.27400000000000002</v>
      </c>
      <c r="AK503" s="84">
        <v>34</v>
      </c>
      <c r="AL503" s="84">
        <v>10</v>
      </c>
      <c r="AM503" s="84">
        <v>10</v>
      </c>
      <c r="AN503" s="198">
        <v>0</v>
      </c>
      <c r="AO503" s="198">
        <v>0</v>
      </c>
      <c r="AP503" s="84">
        <v>-6</v>
      </c>
      <c r="AQ503" s="84">
        <v>79</v>
      </c>
      <c r="AR503" s="84">
        <v>507</v>
      </c>
      <c r="AS503" s="84">
        <v>41</v>
      </c>
      <c r="AT503" s="84" t="s">
        <v>1061</v>
      </c>
      <c r="AU503" s="84">
        <v>-0.01</v>
      </c>
      <c r="AV503" s="84">
        <v>4</v>
      </c>
      <c r="AW503" s="84" t="s">
        <v>1065</v>
      </c>
      <c r="AX503" s="84">
        <v>52</v>
      </c>
      <c r="AY503" s="200">
        <v>0.19600000000000001</v>
      </c>
      <c r="AZ503" s="200">
        <v>0.28799999999999998</v>
      </c>
      <c r="BA503" s="200">
        <v>0.34799999999999998</v>
      </c>
      <c r="BB503" s="200">
        <v>0.28299999999999997</v>
      </c>
      <c r="BC503" s="84">
        <v>15</v>
      </c>
      <c r="BD503" s="84">
        <v>7</v>
      </c>
      <c r="BE503" s="84" t="s">
        <v>6669</v>
      </c>
      <c r="BF503" s="84">
        <v>641598</v>
      </c>
      <c r="BG503" s="84" t="s">
        <v>808</v>
      </c>
      <c r="BH503" s="84" t="s">
        <v>6376</v>
      </c>
      <c r="BI503" s="84" t="s">
        <v>6643</v>
      </c>
      <c r="BJ503" s="84" t="s">
        <v>5054</v>
      </c>
      <c r="BK503" s="84" t="s">
        <v>2869</v>
      </c>
    </row>
    <row r="504" spans="1:63" s="84" customFormat="1" x14ac:dyDescent="0.3">
      <c r="A504" s="84" t="s">
        <v>3967</v>
      </c>
      <c r="B504" s="84" t="s">
        <v>373</v>
      </c>
      <c r="C504" s="84" t="s">
        <v>1065</v>
      </c>
      <c r="D504" s="84">
        <v>2018</v>
      </c>
      <c r="E504" s="84">
        <v>30</v>
      </c>
      <c r="F504" s="195" t="s">
        <v>1392</v>
      </c>
      <c r="G504" s="84" t="s">
        <v>1373</v>
      </c>
      <c r="H504" s="84" t="s">
        <v>255</v>
      </c>
      <c r="K504" s="84">
        <v>0.49</v>
      </c>
      <c r="L504" s="84">
        <v>0.26200000000000001</v>
      </c>
      <c r="M504" s="84">
        <v>6</v>
      </c>
      <c r="N504" s="84" t="s">
        <v>1064</v>
      </c>
      <c r="O504" s="84">
        <v>52</v>
      </c>
      <c r="P504" s="84">
        <v>137</v>
      </c>
      <c r="Q504" s="84">
        <v>124</v>
      </c>
      <c r="R504" s="84">
        <v>12</v>
      </c>
      <c r="S504" s="84">
        <v>25</v>
      </c>
      <c r="T504" s="84">
        <v>7</v>
      </c>
      <c r="U504" s="84">
        <v>0</v>
      </c>
      <c r="V504" s="84">
        <v>3</v>
      </c>
      <c r="W504" s="84">
        <v>12</v>
      </c>
      <c r="X504" s="84">
        <v>0</v>
      </c>
      <c r="Y504" s="84">
        <v>0</v>
      </c>
      <c r="Z504" s="84">
        <v>10</v>
      </c>
      <c r="AA504" s="84">
        <v>34</v>
      </c>
      <c r="AB504" s="84">
        <v>1</v>
      </c>
      <c r="AC504" s="84">
        <v>1</v>
      </c>
      <c r="AD504" s="84">
        <v>1</v>
      </c>
      <c r="AE504" s="84">
        <v>1</v>
      </c>
      <c r="AF504" s="84">
        <v>4</v>
      </c>
      <c r="AG504" s="200">
        <v>0.19800000000000001</v>
      </c>
      <c r="AH504" s="200">
        <v>0.26400000000000001</v>
      </c>
      <c r="AI504" s="200">
        <v>0.33600000000000002</v>
      </c>
      <c r="AJ504" s="84">
        <v>0.26500000000000001</v>
      </c>
      <c r="AK504" s="84">
        <v>36</v>
      </c>
      <c r="AL504" s="84">
        <v>10</v>
      </c>
      <c r="AM504" s="84">
        <v>10</v>
      </c>
      <c r="AN504" s="198">
        <v>1</v>
      </c>
      <c r="AO504" s="198">
        <v>1</v>
      </c>
      <c r="AP504" s="84">
        <v>-8</v>
      </c>
      <c r="AQ504" s="84">
        <v>83</v>
      </c>
      <c r="AR504" s="84">
        <v>525</v>
      </c>
      <c r="AS504" s="84">
        <v>42</v>
      </c>
      <c r="AT504" s="84" t="s">
        <v>1061</v>
      </c>
      <c r="AU504" s="84">
        <v>0</v>
      </c>
      <c r="AV504" s="84">
        <v>1</v>
      </c>
      <c r="AW504" s="84" t="s">
        <v>1065</v>
      </c>
      <c r="AX504" s="84">
        <v>126</v>
      </c>
      <c r="AY504" s="200">
        <v>0.188</v>
      </c>
      <c r="AZ504" s="200">
        <v>0.27200000000000002</v>
      </c>
      <c r="BA504" s="200">
        <v>0.313</v>
      </c>
      <c r="BB504" s="200">
        <v>0.26300000000000001</v>
      </c>
      <c r="BC504" s="84">
        <v>33</v>
      </c>
      <c r="BD504" s="84">
        <v>9</v>
      </c>
      <c r="BE504" s="84" t="s">
        <v>3968</v>
      </c>
      <c r="BF504" s="84">
        <v>572863</v>
      </c>
      <c r="BG504" s="84" t="s">
        <v>814</v>
      </c>
      <c r="BH504" s="84" t="s">
        <v>4181</v>
      </c>
      <c r="BI504" s="84" t="s">
        <v>1324</v>
      </c>
      <c r="BJ504" s="84" t="s">
        <v>1235</v>
      </c>
      <c r="BK504" s="84" t="s">
        <v>6695</v>
      </c>
    </row>
    <row r="505" spans="1:63" s="84" customFormat="1" x14ac:dyDescent="0.3">
      <c r="A505" s="84" t="s">
        <v>352</v>
      </c>
      <c r="B505" s="84" t="s">
        <v>108</v>
      </c>
      <c r="C505" s="84" t="s">
        <v>1065</v>
      </c>
      <c r="D505" s="84">
        <v>2018</v>
      </c>
      <c r="E505" s="84">
        <v>28</v>
      </c>
      <c r="F505" s="195"/>
      <c r="G505" s="84" t="s">
        <v>1373</v>
      </c>
      <c r="H505" s="84" t="s">
        <v>255</v>
      </c>
      <c r="K505" s="84">
        <v>0.17</v>
      </c>
      <c r="L505" s="84">
        <v>0.26200000000000001</v>
      </c>
      <c r="M505" s="84">
        <v>6</v>
      </c>
      <c r="N505" s="84" t="s">
        <v>1064</v>
      </c>
      <c r="O505" s="84">
        <v>38</v>
      </c>
      <c r="P505" s="84">
        <v>113</v>
      </c>
      <c r="Q505" s="84">
        <v>104</v>
      </c>
      <c r="R505" s="84">
        <v>11</v>
      </c>
      <c r="S505" s="84">
        <v>23</v>
      </c>
      <c r="T505" s="84">
        <v>4</v>
      </c>
      <c r="U505" s="84">
        <v>0</v>
      </c>
      <c r="V505" s="84">
        <v>3</v>
      </c>
      <c r="W505" s="84">
        <v>11</v>
      </c>
      <c r="X505" s="84">
        <v>0</v>
      </c>
      <c r="Y505" s="84">
        <v>0</v>
      </c>
      <c r="Z505" s="84">
        <v>6</v>
      </c>
      <c r="AA505" s="84">
        <v>28</v>
      </c>
      <c r="AB505" s="84">
        <v>0</v>
      </c>
      <c r="AC505" s="84">
        <v>1</v>
      </c>
      <c r="AD505" s="84">
        <v>1</v>
      </c>
      <c r="AE505" s="84">
        <v>1</v>
      </c>
      <c r="AF505" s="84">
        <v>3</v>
      </c>
      <c r="AG505" s="200">
        <v>0.223</v>
      </c>
      <c r="AH505" s="200">
        <v>0.26900000000000002</v>
      </c>
      <c r="AI505" s="200">
        <v>0.35899999999999999</v>
      </c>
      <c r="AJ505" s="84">
        <v>0.27400000000000002</v>
      </c>
      <c r="AK505" s="84">
        <v>31</v>
      </c>
      <c r="AL505" s="84">
        <v>10</v>
      </c>
      <c r="AM505" s="84">
        <v>10</v>
      </c>
      <c r="AN505" s="198">
        <v>2</v>
      </c>
      <c r="AO505" s="198">
        <v>2</v>
      </c>
      <c r="AP505" s="84">
        <v>-5</v>
      </c>
      <c r="AQ505" s="84">
        <v>84</v>
      </c>
      <c r="AR505" s="84">
        <v>526</v>
      </c>
      <c r="AS505" s="84">
        <v>43</v>
      </c>
      <c r="AT505" s="84" t="s">
        <v>1061</v>
      </c>
      <c r="AU505" s="84">
        <v>-0.39</v>
      </c>
      <c r="AV505" s="84">
        <v>-41</v>
      </c>
      <c r="AW505" s="84" t="s">
        <v>1065</v>
      </c>
      <c r="AX505" s="84">
        <v>10</v>
      </c>
      <c r="AY505" s="200">
        <v>0.5</v>
      </c>
      <c r="AZ505" s="200">
        <v>0.5</v>
      </c>
      <c r="BA505" s="200">
        <v>1.1000000000000001</v>
      </c>
      <c r="BB505" s="200">
        <v>0.66</v>
      </c>
      <c r="BC505" s="84">
        <v>7</v>
      </c>
      <c r="BD505" s="84">
        <v>51</v>
      </c>
      <c r="BE505" s="84" t="s">
        <v>4046</v>
      </c>
      <c r="BF505" s="84">
        <v>506747</v>
      </c>
      <c r="BG505" s="84" t="s">
        <v>816</v>
      </c>
      <c r="BH505" s="84" t="s">
        <v>1231</v>
      </c>
      <c r="BI505" s="84" t="s">
        <v>1288</v>
      </c>
      <c r="BJ505" s="84" t="s">
        <v>6386</v>
      </c>
      <c r="BK505" s="84" t="s">
        <v>6972</v>
      </c>
    </row>
    <row r="506" spans="1:63" s="84" customFormat="1" x14ac:dyDescent="0.3">
      <c r="A506" s="84" t="s">
        <v>939</v>
      </c>
      <c r="B506" s="84" t="s">
        <v>486</v>
      </c>
      <c r="C506" s="84" t="s">
        <v>1103</v>
      </c>
      <c r="D506" s="84">
        <v>2018</v>
      </c>
      <c r="E506" s="84">
        <v>28</v>
      </c>
      <c r="F506" s="195"/>
      <c r="G506" s="84" t="s">
        <v>1373</v>
      </c>
      <c r="H506" s="84" t="s">
        <v>255</v>
      </c>
      <c r="K506" s="84">
        <v>0.26</v>
      </c>
      <c r="L506" s="84">
        <v>0.26200000000000001</v>
      </c>
      <c r="M506" s="84">
        <v>6</v>
      </c>
      <c r="N506" s="84" t="s">
        <v>1064</v>
      </c>
      <c r="O506" s="84">
        <v>43</v>
      </c>
      <c r="P506" s="84">
        <v>114</v>
      </c>
      <c r="Q506" s="84">
        <v>104</v>
      </c>
      <c r="R506" s="84">
        <v>10</v>
      </c>
      <c r="S506" s="84">
        <v>22</v>
      </c>
      <c r="T506" s="84">
        <v>4</v>
      </c>
      <c r="U506" s="84">
        <v>0</v>
      </c>
      <c r="V506" s="84">
        <v>3</v>
      </c>
      <c r="W506" s="84">
        <v>12</v>
      </c>
      <c r="X506" s="84">
        <v>0</v>
      </c>
      <c r="Y506" s="84">
        <v>0</v>
      </c>
      <c r="Z506" s="84">
        <v>7</v>
      </c>
      <c r="AA506" s="84">
        <v>29</v>
      </c>
      <c r="AB506" s="84">
        <v>0</v>
      </c>
      <c r="AC506" s="84">
        <v>2</v>
      </c>
      <c r="AD506" s="84">
        <v>1</v>
      </c>
      <c r="AE506" s="84">
        <v>1</v>
      </c>
      <c r="AF506" s="84">
        <v>3</v>
      </c>
      <c r="AG506" s="200">
        <v>0.20300000000000001</v>
      </c>
      <c r="AH506" s="200">
        <v>0.26700000000000002</v>
      </c>
      <c r="AI506" s="200">
        <v>0.35099999999999998</v>
      </c>
      <c r="AJ506" s="84">
        <v>0.27200000000000002</v>
      </c>
      <c r="AK506" s="84">
        <v>31</v>
      </c>
      <c r="AL506" s="84">
        <v>10</v>
      </c>
      <c r="AM506" s="84">
        <v>10</v>
      </c>
      <c r="AN506" s="198">
        <v>1</v>
      </c>
      <c r="AO506" s="198">
        <v>1</v>
      </c>
      <c r="AP506" s="84">
        <v>-6</v>
      </c>
      <c r="AQ506" s="84">
        <v>85</v>
      </c>
      <c r="AR506" s="84">
        <v>533</v>
      </c>
      <c r="AS506" s="84">
        <v>44</v>
      </c>
      <c r="AT506" s="84" t="s">
        <v>1061</v>
      </c>
      <c r="AU506" s="84">
        <v>-0.12</v>
      </c>
      <c r="AV506" s="84">
        <v>-8</v>
      </c>
      <c r="AW506" s="84" t="s">
        <v>1065</v>
      </c>
      <c r="AX506" s="84">
        <v>36</v>
      </c>
      <c r="AY506" s="200">
        <v>0.28999999999999998</v>
      </c>
      <c r="AZ506" s="200">
        <v>0.38900000000000001</v>
      </c>
      <c r="BA506" s="200">
        <v>0.51600000000000001</v>
      </c>
      <c r="BB506" s="200">
        <v>0.39400000000000002</v>
      </c>
      <c r="BC506" s="84">
        <v>14</v>
      </c>
      <c r="BD506" s="84">
        <v>18</v>
      </c>
      <c r="BE506" s="84" t="s">
        <v>1272</v>
      </c>
      <c r="BF506" s="84">
        <v>542963</v>
      </c>
      <c r="BG506" s="84" t="s">
        <v>816</v>
      </c>
      <c r="BH506" s="84" t="s">
        <v>1288</v>
      </c>
      <c r="BI506" s="84" t="s">
        <v>4186</v>
      </c>
      <c r="BJ506" s="84" t="s">
        <v>3162</v>
      </c>
      <c r="BK506" s="84" t="s">
        <v>2872</v>
      </c>
    </row>
    <row r="507" spans="1:63" s="84" customFormat="1" x14ac:dyDescent="0.3">
      <c r="A507" s="84" t="s">
        <v>954</v>
      </c>
      <c r="B507" s="84" t="s">
        <v>156</v>
      </c>
      <c r="C507" s="84" t="s">
        <v>1065</v>
      </c>
      <c r="D507" s="84">
        <v>2018</v>
      </c>
      <c r="E507" s="84">
        <v>30</v>
      </c>
      <c r="F507" s="195"/>
      <c r="G507" s="84" t="s">
        <v>1373</v>
      </c>
      <c r="H507" s="84" t="s">
        <v>255</v>
      </c>
      <c r="K507" s="84">
        <v>0.42</v>
      </c>
      <c r="L507" s="84">
        <v>0.26200000000000001</v>
      </c>
      <c r="M507" s="84">
        <v>6</v>
      </c>
      <c r="N507" s="84" t="s">
        <v>1064</v>
      </c>
      <c r="O507" s="84">
        <v>39</v>
      </c>
      <c r="P507" s="84">
        <v>114</v>
      </c>
      <c r="Q507" s="84">
        <v>105</v>
      </c>
      <c r="R507" s="84">
        <v>11</v>
      </c>
      <c r="S507" s="84">
        <v>24</v>
      </c>
      <c r="T507" s="84">
        <v>5</v>
      </c>
      <c r="U507" s="84">
        <v>0</v>
      </c>
      <c r="V507" s="84">
        <v>2</v>
      </c>
      <c r="W507" s="84">
        <v>13</v>
      </c>
      <c r="X507" s="84">
        <v>0</v>
      </c>
      <c r="Y507" s="84">
        <v>0</v>
      </c>
      <c r="Z507" s="84">
        <v>6</v>
      </c>
      <c r="AA507" s="84">
        <v>24</v>
      </c>
      <c r="AB507" s="84">
        <v>0</v>
      </c>
      <c r="AC507" s="84">
        <v>1</v>
      </c>
      <c r="AD507" s="84">
        <v>1</v>
      </c>
      <c r="AE507" s="84">
        <v>1</v>
      </c>
      <c r="AF507" s="84">
        <v>2</v>
      </c>
      <c r="AG507" s="200">
        <v>0.22600000000000001</v>
      </c>
      <c r="AH507" s="200">
        <v>0.27100000000000002</v>
      </c>
      <c r="AI507" s="200">
        <v>0.34699999999999998</v>
      </c>
      <c r="AJ507" s="84">
        <v>0.27200000000000002</v>
      </c>
      <c r="AK507" s="84">
        <v>31</v>
      </c>
      <c r="AL507" s="84">
        <v>10</v>
      </c>
      <c r="AM507" s="84">
        <v>10</v>
      </c>
      <c r="AN507" s="198">
        <v>2</v>
      </c>
      <c r="AO507" s="198">
        <v>2</v>
      </c>
      <c r="AP507" s="84">
        <v>-6</v>
      </c>
      <c r="AQ507" s="84">
        <v>86</v>
      </c>
      <c r="AR507" s="84">
        <v>534</v>
      </c>
      <c r="AS507" s="84">
        <v>45</v>
      </c>
      <c r="AT507" s="84" t="s">
        <v>1061</v>
      </c>
      <c r="AU507" s="84">
        <v>0.03</v>
      </c>
      <c r="AV507" s="84">
        <v>7</v>
      </c>
      <c r="AW507" s="84" t="s">
        <v>1065</v>
      </c>
      <c r="AX507" s="84">
        <v>29</v>
      </c>
      <c r="AY507" s="200">
        <v>0.24099999999999999</v>
      </c>
      <c r="AZ507" s="200">
        <v>0.24099999999999999</v>
      </c>
      <c r="BA507" s="200">
        <v>0.31</v>
      </c>
      <c r="BB507" s="200">
        <v>0.24099999999999999</v>
      </c>
      <c r="BC507" s="84">
        <v>7</v>
      </c>
      <c r="BD507" s="84">
        <v>3</v>
      </c>
      <c r="BE507" s="84" t="s">
        <v>1498</v>
      </c>
      <c r="BF507" s="84">
        <v>592407</v>
      </c>
      <c r="BG507" s="84" t="s">
        <v>708</v>
      </c>
      <c r="BH507" s="84" t="s">
        <v>2738</v>
      </c>
      <c r="BI507" s="84" t="s">
        <v>5063</v>
      </c>
      <c r="BJ507" s="84" t="s">
        <v>6666</v>
      </c>
      <c r="BK507" s="84" t="s">
        <v>2887</v>
      </c>
    </row>
    <row r="508" spans="1:63" s="84" customFormat="1" x14ac:dyDescent="0.3">
      <c r="A508" s="84" t="s">
        <v>6670</v>
      </c>
      <c r="B508" s="84" t="s">
        <v>96</v>
      </c>
      <c r="C508" s="84" t="s">
        <v>1061</v>
      </c>
      <c r="D508" s="84">
        <v>2018</v>
      </c>
      <c r="E508" s="84">
        <v>33</v>
      </c>
      <c r="F508" s="195"/>
      <c r="G508" s="84" t="s">
        <v>1373</v>
      </c>
      <c r="H508" s="84" t="s">
        <v>255</v>
      </c>
      <c r="K508" s="84">
        <v>0.62</v>
      </c>
      <c r="L508" s="84">
        <v>0.26200000000000001</v>
      </c>
      <c r="M508" s="84">
        <v>6</v>
      </c>
      <c r="N508" s="84" t="s">
        <v>1064</v>
      </c>
      <c r="O508" s="84">
        <v>33</v>
      </c>
      <c r="P508" s="84">
        <v>91</v>
      </c>
      <c r="Q508" s="84">
        <v>79</v>
      </c>
      <c r="R508" s="84">
        <v>9</v>
      </c>
      <c r="S508" s="84">
        <v>14</v>
      </c>
      <c r="T508" s="84">
        <v>3</v>
      </c>
      <c r="U508" s="84">
        <v>0</v>
      </c>
      <c r="V508" s="84">
        <v>3</v>
      </c>
      <c r="W508" s="84">
        <v>10</v>
      </c>
      <c r="X508" s="84">
        <v>0</v>
      </c>
      <c r="Y508" s="84">
        <v>0</v>
      </c>
      <c r="Z508" s="84">
        <v>11</v>
      </c>
      <c r="AA508" s="84">
        <v>27</v>
      </c>
      <c r="AB508" s="84">
        <v>0</v>
      </c>
      <c r="AC508" s="84">
        <v>0</v>
      </c>
      <c r="AD508" s="84">
        <v>0</v>
      </c>
      <c r="AE508" s="84">
        <v>1</v>
      </c>
      <c r="AF508" s="84">
        <v>1</v>
      </c>
      <c r="AG508" s="200">
        <v>0.17299999999999999</v>
      </c>
      <c r="AH508" s="200">
        <v>0.28000000000000003</v>
      </c>
      <c r="AI508" s="200">
        <v>0.35099999999999998</v>
      </c>
      <c r="AJ508" s="84">
        <v>0.28100000000000003</v>
      </c>
      <c r="AK508" s="84">
        <v>26</v>
      </c>
      <c r="AL508" s="84">
        <v>9</v>
      </c>
      <c r="AM508" s="84">
        <v>9</v>
      </c>
      <c r="AN508" s="198">
        <v>1</v>
      </c>
      <c r="AO508" s="198">
        <v>1</v>
      </c>
      <c r="AP508" s="84">
        <v>-4</v>
      </c>
      <c r="AQ508" s="84">
        <v>88</v>
      </c>
      <c r="AR508" s="84">
        <v>540</v>
      </c>
      <c r="AS508" s="84">
        <v>46</v>
      </c>
      <c r="AT508" s="84" t="s">
        <v>1061</v>
      </c>
      <c r="AU508" s="84">
        <v>0.22</v>
      </c>
      <c r="AV508" s="84">
        <v>9</v>
      </c>
      <c r="AW508" s="84" t="s">
        <v>1065</v>
      </c>
      <c r="AX508" s="84">
        <v>26</v>
      </c>
      <c r="AY508" s="200">
        <v>0.04</v>
      </c>
      <c r="AZ508" s="200">
        <v>7.6999999999999999E-2</v>
      </c>
      <c r="BA508" s="200">
        <v>0.04</v>
      </c>
      <c r="BB508" s="200">
        <v>6.2E-2</v>
      </c>
      <c r="BC508" s="84">
        <v>2</v>
      </c>
      <c r="BD508" s="84">
        <v>0</v>
      </c>
      <c r="BE508" s="84" t="s">
        <v>1479</v>
      </c>
      <c r="BF508" s="84">
        <v>457454</v>
      </c>
      <c r="BG508" s="84" t="s">
        <v>816</v>
      </c>
      <c r="BH508" s="84" t="s">
        <v>1218</v>
      </c>
      <c r="BI508" s="84" t="s">
        <v>1319</v>
      </c>
      <c r="BJ508" s="84" t="s">
        <v>1286</v>
      </c>
      <c r="BK508" s="84" t="s">
        <v>2878</v>
      </c>
    </row>
    <row r="509" spans="1:63" s="84" customFormat="1" x14ac:dyDescent="0.3">
      <c r="A509" s="84" t="s">
        <v>4018</v>
      </c>
      <c r="B509" s="84" t="s">
        <v>213</v>
      </c>
      <c r="C509" s="84" t="s">
        <v>1065</v>
      </c>
      <c r="D509" s="84">
        <v>2018</v>
      </c>
      <c r="E509" s="84">
        <v>27</v>
      </c>
      <c r="F509" s="195" t="s">
        <v>1386</v>
      </c>
      <c r="G509" s="84" t="s">
        <v>1373</v>
      </c>
      <c r="H509" s="84" t="s">
        <v>255</v>
      </c>
      <c r="K509" s="84">
        <v>0.52</v>
      </c>
      <c r="L509" s="84">
        <v>0.26200000000000001</v>
      </c>
      <c r="M509" s="84">
        <v>6</v>
      </c>
      <c r="N509" s="84" t="s">
        <v>1064</v>
      </c>
      <c r="O509" s="84">
        <v>66</v>
      </c>
      <c r="P509" s="84">
        <v>164</v>
      </c>
      <c r="Q509" s="84">
        <v>152</v>
      </c>
      <c r="R509" s="84">
        <v>13</v>
      </c>
      <c r="S509" s="84">
        <v>30</v>
      </c>
      <c r="T509" s="84">
        <v>8</v>
      </c>
      <c r="U509" s="84">
        <v>0</v>
      </c>
      <c r="V509" s="84">
        <v>4</v>
      </c>
      <c r="W509" s="84">
        <v>14</v>
      </c>
      <c r="X509" s="84">
        <v>0</v>
      </c>
      <c r="Y509" s="84">
        <v>0</v>
      </c>
      <c r="Z509" s="84">
        <v>9</v>
      </c>
      <c r="AA509" s="84">
        <v>41</v>
      </c>
      <c r="AB509" s="84">
        <v>1</v>
      </c>
      <c r="AC509" s="84">
        <v>1</v>
      </c>
      <c r="AD509" s="84">
        <v>1</v>
      </c>
      <c r="AE509" s="84">
        <v>1</v>
      </c>
      <c r="AF509" s="84">
        <v>4</v>
      </c>
      <c r="AG509" s="200">
        <v>0.19500000000000001</v>
      </c>
      <c r="AH509" s="200">
        <v>0.24399999999999999</v>
      </c>
      <c r="AI509" s="200">
        <v>0.32800000000000001</v>
      </c>
      <c r="AJ509" s="84">
        <v>0.251</v>
      </c>
      <c r="AK509" s="84">
        <v>41</v>
      </c>
      <c r="AL509" s="84">
        <v>9</v>
      </c>
      <c r="AM509" s="84">
        <v>9</v>
      </c>
      <c r="AN509" s="198">
        <v>1</v>
      </c>
      <c r="AO509" s="198">
        <v>1</v>
      </c>
      <c r="AP509" s="84">
        <v>-12</v>
      </c>
      <c r="AQ509" s="84">
        <v>91</v>
      </c>
      <c r="AR509" s="84">
        <v>549</v>
      </c>
      <c r="AS509" s="84">
        <v>47</v>
      </c>
      <c r="AT509" s="84" t="s">
        <v>1061</v>
      </c>
      <c r="AU509" s="84">
        <v>7.0000000000000007E-2</v>
      </c>
      <c r="AV509" s="84">
        <v>7</v>
      </c>
      <c r="AW509" s="84" t="s">
        <v>1065</v>
      </c>
      <c r="AX509" s="84">
        <v>136</v>
      </c>
      <c r="AY509" s="200">
        <v>0.14599999999999999</v>
      </c>
      <c r="AZ509" s="200">
        <v>0.17599999999999999</v>
      </c>
      <c r="BA509" s="200">
        <v>0.23100000000000001</v>
      </c>
      <c r="BB509" s="200">
        <v>0.18099999999999999</v>
      </c>
      <c r="BC509" s="84">
        <v>25</v>
      </c>
      <c r="BD509" s="84">
        <v>2</v>
      </c>
      <c r="BE509" s="84" t="s">
        <v>4019</v>
      </c>
      <c r="BF509" s="84">
        <v>571912</v>
      </c>
      <c r="BG509" s="84" t="s">
        <v>808</v>
      </c>
      <c r="BH509" s="84" t="s">
        <v>4169</v>
      </c>
      <c r="BI509" s="84" t="s">
        <v>5242</v>
      </c>
      <c r="BJ509" s="84" t="s">
        <v>6666</v>
      </c>
      <c r="BK509" s="84" t="s">
        <v>2874</v>
      </c>
    </row>
    <row r="510" spans="1:63" s="84" customFormat="1" x14ac:dyDescent="0.3">
      <c r="A510" s="84" t="s">
        <v>411</v>
      </c>
      <c r="B510" s="84" t="s">
        <v>410</v>
      </c>
      <c r="C510" s="84" t="s">
        <v>1065</v>
      </c>
      <c r="D510" s="84">
        <v>2018</v>
      </c>
      <c r="E510" s="84">
        <v>35</v>
      </c>
      <c r="F510" s="195"/>
      <c r="G510" s="84" t="s">
        <v>1373</v>
      </c>
      <c r="H510" s="84" t="s">
        <v>255</v>
      </c>
      <c r="K510" s="84">
        <v>0.5</v>
      </c>
      <c r="L510" s="84">
        <v>0.26200000000000001</v>
      </c>
      <c r="M510" s="84">
        <v>6</v>
      </c>
      <c r="N510" s="84" t="s">
        <v>1064</v>
      </c>
      <c r="O510" s="84">
        <v>25</v>
      </c>
      <c r="P510" s="84">
        <v>78</v>
      </c>
      <c r="Q510" s="84">
        <v>69</v>
      </c>
      <c r="R510" s="84">
        <v>7</v>
      </c>
      <c r="S510" s="84">
        <v>14</v>
      </c>
      <c r="T510" s="84">
        <v>2</v>
      </c>
      <c r="U510" s="84">
        <v>0</v>
      </c>
      <c r="V510" s="84">
        <v>3</v>
      </c>
      <c r="W510" s="84">
        <v>8</v>
      </c>
      <c r="X510" s="84">
        <v>0</v>
      </c>
      <c r="Y510" s="84">
        <v>0</v>
      </c>
      <c r="Z510" s="84">
        <v>8</v>
      </c>
      <c r="AA510" s="84">
        <v>19</v>
      </c>
      <c r="AB510" s="84">
        <v>0</v>
      </c>
      <c r="AC510" s="84">
        <v>1</v>
      </c>
      <c r="AD510" s="84">
        <v>1</v>
      </c>
      <c r="AE510" s="84">
        <v>0</v>
      </c>
      <c r="AF510" s="84">
        <v>2</v>
      </c>
      <c r="AG510" s="200">
        <v>0.20799999999999999</v>
      </c>
      <c r="AH510" s="200">
        <v>0.28699999999999998</v>
      </c>
      <c r="AI510" s="200">
        <v>0.35599999999999998</v>
      </c>
      <c r="AJ510" s="84">
        <v>0.28599999999999998</v>
      </c>
      <c r="AK510" s="84">
        <v>22</v>
      </c>
      <c r="AL510" s="84">
        <v>9</v>
      </c>
      <c r="AM510" s="84">
        <v>9</v>
      </c>
      <c r="AN510" s="198">
        <v>1</v>
      </c>
      <c r="AO510" s="198">
        <v>1</v>
      </c>
      <c r="AP510" s="84">
        <v>-3</v>
      </c>
      <c r="AQ510" s="84">
        <v>92</v>
      </c>
      <c r="AR510" s="84">
        <v>550</v>
      </c>
      <c r="AS510" s="84">
        <v>48</v>
      </c>
      <c r="AT510" s="84" t="s">
        <v>1061</v>
      </c>
      <c r="AU510" s="84">
        <v>-0.01</v>
      </c>
      <c r="AV510" s="84">
        <v>2</v>
      </c>
      <c r="AW510" s="84" t="s">
        <v>1065</v>
      </c>
      <c r="AX510" s="84">
        <v>48</v>
      </c>
      <c r="AY510" s="200">
        <v>0.19</v>
      </c>
      <c r="AZ510" s="200">
        <v>0.27100000000000002</v>
      </c>
      <c r="BA510" s="200">
        <v>0.40500000000000003</v>
      </c>
      <c r="BB510" s="200">
        <v>0.29099999999999998</v>
      </c>
      <c r="BC510" s="84">
        <v>14</v>
      </c>
      <c r="BD510" s="84">
        <v>7</v>
      </c>
      <c r="BE510" s="84" t="s">
        <v>1480</v>
      </c>
      <c r="BF510" s="84">
        <v>434567</v>
      </c>
      <c r="BG510" s="84" t="s">
        <v>831</v>
      </c>
      <c r="BH510" s="84" t="s">
        <v>3145</v>
      </c>
      <c r="BI510" s="84" t="s">
        <v>3232</v>
      </c>
      <c r="BJ510" s="84" t="s">
        <v>3157</v>
      </c>
      <c r="BK510" s="84" t="s">
        <v>2924</v>
      </c>
    </row>
    <row r="511" spans="1:63" s="84" customFormat="1" x14ac:dyDescent="0.3">
      <c r="A511" s="84" t="s">
        <v>6671</v>
      </c>
      <c r="B511" s="84" t="s">
        <v>221</v>
      </c>
      <c r="C511" s="84" t="s">
        <v>1065</v>
      </c>
      <c r="D511" s="84">
        <v>2018</v>
      </c>
      <c r="E511" s="84">
        <v>28</v>
      </c>
      <c r="F511" s="195" t="s">
        <v>1397</v>
      </c>
      <c r="G511" s="84" t="s">
        <v>1373</v>
      </c>
      <c r="H511" s="84" t="s">
        <v>255</v>
      </c>
      <c r="K511" s="84">
        <v>0.08</v>
      </c>
      <c r="L511" s="84">
        <v>0.26200000000000001</v>
      </c>
      <c r="M511" s="84">
        <v>6</v>
      </c>
      <c r="N511" s="84" t="s">
        <v>1064</v>
      </c>
      <c r="O511" s="84">
        <v>41</v>
      </c>
      <c r="P511" s="84">
        <v>104</v>
      </c>
      <c r="Q511" s="84">
        <v>97</v>
      </c>
      <c r="R511" s="84">
        <v>9</v>
      </c>
      <c r="S511" s="84">
        <v>21</v>
      </c>
      <c r="T511" s="84">
        <v>4</v>
      </c>
      <c r="U511" s="84">
        <v>0</v>
      </c>
      <c r="V511" s="84">
        <v>3</v>
      </c>
      <c r="W511" s="84">
        <v>10</v>
      </c>
      <c r="X511" s="84">
        <v>0</v>
      </c>
      <c r="Y511" s="84">
        <v>0</v>
      </c>
      <c r="Z511" s="84">
        <v>5</v>
      </c>
      <c r="AA511" s="84">
        <v>23</v>
      </c>
      <c r="AB511" s="84">
        <v>0</v>
      </c>
      <c r="AC511" s="84">
        <v>1</v>
      </c>
      <c r="AD511" s="84">
        <v>1</v>
      </c>
      <c r="AE511" s="84">
        <v>1</v>
      </c>
      <c r="AF511" s="84">
        <v>3</v>
      </c>
      <c r="AG511" s="200">
        <v>0.216</v>
      </c>
      <c r="AH511" s="200">
        <v>0.26</v>
      </c>
      <c r="AI511" s="200">
        <v>0.36299999999999999</v>
      </c>
      <c r="AJ511" s="84">
        <v>0.27100000000000002</v>
      </c>
      <c r="AK511" s="84">
        <v>28</v>
      </c>
      <c r="AL511" s="84">
        <v>9</v>
      </c>
      <c r="AM511" s="84">
        <v>9</v>
      </c>
      <c r="AN511" s="198">
        <v>1</v>
      </c>
      <c r="AO511" s="198">
        <v>1</v>
      </c>
      <c r="AP511" s="84">
        <v>-5</v>
      </c>
      <c r="AQ511" s="84">
        <v>93</v>
      </c>
      <c r="AR511" s="84">
        <v>552</v>
      </c>
      <c r="AS511" s="84">
        <v>49</v>
      </c>
      <c r="AT511" s="84" t="s">
        <v>1061</v>
      </c>
      <c r="AU511" s="84">
        <v>-0.18</v>
      </c>
      <c r="AV511" s="84">
        <v>-3</v>
      </c>
      <c r="AW511" s="84" t="s">
        <v>1065</v>
      </c>
      <c r="AX511" s="84">
        <v>9</v>
      </c>
      <c r="AY511" s="200">
        <v>0.33300000000000002</v>
      </c>
      <c r="AZ511" s="200">
        <v>0.33300000000000002</v>
      </c>
      <c r="BA511" s="200">
        <v>0.77800000000000002</v>
      </c>
      <c r="BB511" s="200">
        <v>0.45400000000000001</v>
      </c>
      <c r="BC511" s="84">
        <v>4</v>
      </c>
      <c r="BD511" s="84">
        <v>12</v>
      </c>
      <c r="BE511" s="84" t="s">
        <v>6672</v>
      </c>
      <c r="BF511" s="84">
        <v>605357</v>
      </c>
      <c r="BG511" s="84" t="s">
        <v>816</v>
      </c>
      <c r="BH511" s="84" t="s">
        <v>1517</v>
      </c>
      <c r="BI511" s="84" t="s">
        <v>4855</v>
      </c>
      <c r="BJ511" s="84" t="s">
        <v>1231</v>
      </c>
      <c r="BK511" s="84" t="s">
        <v>2889</v>
      </c>
    </row>
    <row r="512" spans="1:63" s="84" customFormat="1" x14ac:dyDescent="0.3">
      <c r="A512" s="84" t="s">
        <v>296</v>
      </c>
      <c r="B512" s="84" t="s">
        <v>380</v>
      </c>
      <c r="C512" s="84" t="s">
        <v>1103</v>
      </c>
      <c r="D512" s="84">
        <v>2018</v>
      </c>
      <c r="E512" s="84">
        <v>30</v>
      </c>
      <c r="F512" s="195"/>
      <c r="G512" s="84" t="s">
        <v>1373</v>
      </c>
      <c r="H512" s="84" t="s">
        <v>255</v>
      </c>
      <c r="K512" s="84">
        <v>0.27</v>
      </c>
      <c r="L512" s="84">
        <v>0.26200000000000001</v>
      </c>
      <c r="M512" s="84">
        <v>6</v>
      </c>
      <c r="N512" s="84" t="s">
        <v>1064</v>
      </c>
      <c r="O512" s="84">
        <v>45</v>
      </c>
      <c r="P512" s="84">
        <v>107</v>
      </c>
      <c r="Q512" s="84">
        <v>97</v>
      </c>
      <c r="R512" s="84">
        <v>10</v>
      </c>
      <c r="S512" s="84">
        <v>19</v>
      </c>
      <c r="T512" s="84">
        <v>3</v>
      </c>
      <c r="U512" s="84">
        <v>0</v>
      </c>
      <c r="V512" s="84">
        <v>4</v>
      </c>
      <c r="W512" s="84">
        <v>12</v>
      </c>
      <c r="X512" s="84">
        <v>0</v>
      </c>
      <c r="Y512" s="84">
        <v>0</v>
      </c>
      <c r="Z512" s="84">
        <v>8</v>
      </c>
      <c r="AA512" s="84">
        <v>28</v>
      </c>
      <c r="AB512" s="84">
        <v>0</v>
      </c>
      <c r="AC512" s="84">
        <v>1</v>
      </c>
      <c r="AD512" s="84">
        <v>0</v>
      </c>
      <c r="AE512" s="84">
        <v>1</v>
      </c>
      <c r="AF512" s="84">
        <v>3</v>
      </c>
      <c r="AG512" s="200">
        <v>0.19600000000000001</v>
      </c>
      <c r="AH512" s="200">
        <v>0.26</v>
      </c>
      <c r="AI512" s="200">
        <v>0.35299999999999998</v>
      </c>
      <c r="AJ512" s="84">
        <v>0.26900000000000002</v>
      </c>
      <c r="AK512" s="84">
        <v>29</v>
      </c>
      <c r="AL512" s="84">
        <v>9</v>
      </c>
      <c r="AM512" s="84">
        <v>9</v>
      </c>
      <c r="AN512" s="198">
        <v>1</v>
      </c>
      <c r="AO512" s="198">
        <v>1</v>
      </c>
      <c r="AP512" s="84">
        <v>-6</v>
      </c>
      <c r="AQ512" s="84">
        <v>95</v>
      </c>
      <c r="AR512" s="84">
        <v>555</v>
      </c>
      <c r="AS512" s="84">
        <v>50</v>
      </c>
      <c r="AT512" s="84" t="s">
        <v>1061</v>
      </c>
      <c r="AU512" s="84">
        <v>-0.06</v>
      </c>
      <c r="AV512" s="84">
        <v>-4</v>
      </c>
      <c r="AW512" s="84" t="s">
        <v>1065</v>
      </c>
      <c r="AX512" s="84">
        <v>62</v>
      </c>
      <c r="AY512" s="200">
        <v>0.222</v>
      </c>
      <c r="AZ512" s="200">
        <v>0.30599999999999999</v>
      </c>
      <c r="BA512" s="200">
        <v>0.46300000000000002</v>
      </c>
      <c r="BB512" s="200">
        <v>0.32900000000000001</v>
      </c>
      <c r="BC512" s="84">
        <v>20</v>
      </c>
      <c r="BD512" s="84">
        <v>13</v>
      </c>
      <c r="BE512" s="84" t="s">
        <v>3165</v>
      </c>
      <c r="BF512" s="84">
        <v>607257</v>
      </c>
      <c r="BG512" s="84" t="s">
        <v>816</v>
      </c>
      <c r="BH512" s="84" t="s">
        <v>1288</v>
      </c>
      <c r="BI512" s="84" t="s">
        <v>4183</v>
      </c>
      <c r="BJ512" s="84" t="s">
        <v>1231</v>
      </c>
      <c r="BK512" s="84" t="s">
        <v>2893</v>
      </c>
    </row>
    <row r="513" spans="1:63" s="84" customFormat="1" x14ac:dyDescent="0.3">
      <c r="A513" s="84" t="s">
        <v>313</v>
      </c>
      <c r="B513" s="84" t="s">
        <v>38</v>
      </c>
      <c r="C513" s="84" t="s">
        <v>1065</v>
      </c>
      <c r="D513" s="84">
        <v>2018</v>
      </c>
      <c r="E513" s="84">
        <v>30</v>
      </c>
      <c r="F513" s="195"/>
      <c r="G513" s="84" t="s">
        <v>1373</v>
      </c>
      <c r="H513" s="84" t="s">
        <v>255</v>
      </c>
      <c r="K513" s="84">
        <v>0.32</v>
      </c>
      <c r="L513" s="84">
        <v>0.26200000000000001</v>
      </c>
      <c r="M513" s="84">
        <v>6</v>
      </c>
      <c r="N513" s="84" t="s">
        <v>1064</v>
      </c>
      <c r="O513" s="84">
        <v>31</v>
      </c>
      <c r="P513" s="84">
        <v>89</v>
      </c>
      <c r="Q513" s="84">
        <v>80</v>
      </c>
      <c r="R513" s="84">
        <v>7</v>
      </c>
      <c r="S513" s="84">
        <v>17</v>
      </c>
      <c r="T513" s="84">
        <v>4</v>
      </c>
      <c r="U513" s="84">
        <v>0</v>
      </c>
      <c r="V513" s="84">
        <v>2</v>
      </c>
      <c r="W513" s="84">
        <v>8</v>
      </c>
      <c r="X513" s="84">
        <v>0</v>
      </c>
      <c r="Y513" s="84">
        <v>0</v>
      </c>
      <c r="Z513" s="84">
        <v>7</v>
      </c>
      <c r="AA513" s="84">
        <v>21</v>
      </c>
      <c r="AB513" s="84">
        <v>1</v>
      </c>
      <c r="AC513" s="84">
        <v>1</v>
      </c>
      <c r="AD513" s="84">
        <v>0</v>
      </c>
      <c r="AE513" s="84">
        <v>0</v>
      </c>
      <c r="AF513" s="84">
        <v>3</v>
      </c>
      <c r="AG513" s="200">
        <v>0.20599999999999999</v>
      </c>
      <c r="AH513" s="200">
        <v>0.27700000000000002</v>
      </c>
      <c r="AI513" s="200">
        <v>0.32800000000000001</v>
      </c>
      <c r="AJ513" s="84">
        <v>0.27100000000000002</v>
      </c>
      <c r="AK513" s="84">
        <v>24</v>
      </c>
      <c r="AL513" s="84">
        <v>8</v>
      </c>
      <c r="AM513" s="84">
        <v>8</v>
      </c>
      <c r="AN513" s="198">
        <v>1</v>
      </c>
      <c r="AO513" s="198">
        <v>1</v>
      </c>
      <c r="AP513" s="84">
        <v>-5</v>
      </c>
      <c r="AQ513" s="84">
        <v>99</v>
      </c>
      <c r="AR513" s="84">
        <v>574</v>
      </c>
      <c r="AS513" s="84">
        <v>51</v>
      </c>
      <c r="AT513" s="84" t="s">
        <v>1061</v>
      </c>
      <c r="AU513" s="84">
        <v>-0.08</v>
      </c>
      <c r="AV513" s="84">
        <v>2</v>
      </c>
      <c r="AW513" s="84" t="s">
        <v>1065</v>
      </c>
      <c r="AX513" s="84">
        <v>13</v>
      </c>
      <c r="AY513" s="200">
        <v>0.27300000000000002</v>
      </c>
      <c r="AZ513" s="200">
        <v>0.38500000000000001</v>
      </c>
      <c r="BA513" s="200">
        <v>0.36399999999999999</v>
      </c>
      <c r="BB513" s="200">
        <v>0.34699999999999998</v>
      </c>
      <c r="BC513" s="84">
        <v>5</v>
      </c>
      <c r="BD513" s="84">
        <v>6</v>
      </c>
      <c r="BE513" s="84" t="s">
        <v>1493</v>
      </c>
      <c r="BF513" s="84">
        <v>543432</v>
      </c>
      <c r="BG513" s="84" t="s">
        <v>708</v>
      </c>
      <c r="BH513" s="84" t="s">
        <v>4169</v>
      </c>
      <c r="BI513" s="84" t="s">
        <v>1218</v>
      </c>
      <c r="BJ513" s="84" t="s">
        <v>1286</v>
      </c>
      <c r="BK513" s="84" t="s">
        <v>2893</v>
      </c>
    </row>
    <row r="514" spans="1:63" s="84" customFormat="1" x14ac:dyDescent="0.3">
      <c r="A514" s="84" t="s">
        <v>6674</v>
      </c>
      <c r="B514" s="84" t="s">
        <v>221</v>
      </c>
      <c r="C514" s="84" t="s">
        <v>1065</v>
      </c>
      <c r="D514" s="84">
        <v>2018</v>
      </c>
      <c r="E514" s="84">
        <v>27</v>
      </c>
      <c r="F514" s="195"/>
      <c r="G514" s="84" t="s">
        <v>1373</v>
      </c>
      <c r="H514" s="84" t="s">
        <v>255</v>
      </c>
      <c r="K514" s="84">
        <v>0.12</v>
      </c>
      <c r="L514" s="84">
        <v>0.26200000000000001</v>
      </c>
      <c r="M514" s="84">
        <v>6</v>
      </c>
      <c r="N514" s="84" t="s">
        <v>1064</v>
      </c>
      <c r="O514" s="84">
        <v>46</v>
      </c>
      <c r="P514" s="84">
        <v>111</v>
      </c>
      <c r="Q514" s="84">
        <v>102</v>
      </c>
      <c r="R514" s="84">
        <v>9</v>
      </c>
      <c r="S514" s="84">
        <v>21</v>
      </c>
      <c r="T514" s="84">
        <v>4</v>
      </c>
      <c r="U514" s="84">
        <v>0</v>
      </c>
      <c r="V514" s="84">
        <v>2</v>
      </c>
      <c r="W514" s="84">
        <v>10</v>
      </c>
      <c r="X514" s="84">
        <v>0</v>
      </c>
      <c r="Y514" s="84">
        <v>0</v>
      </c>
      <c r="Z514" s="84">
        <v>7</v>
      </c>
      <c r="AA514" s="84">
        <v>26</v>
      </c>
      <c r="AB514" s="84">
        <v>0</v>
      </c>
      <c r="AC514" s="84">
        <v>1</v>
      </c>
      <c r="AD514" s="84">
        <v>1</v>
      </c>
      <c r="AE514" s="84">
        <v>1</v>
      </c>
      <c r="AF514" s="84">
        <v>3</v>
      </c>
      <c r="AG514" s="200">
        <v>0.20799999999999999</v>
      </c>
      <c r="AH514" s="200">
        <v>0.26200000000000001</v>
      </c>
      <c r="AI514" s="200">
        <v>0.315</v>
      </c>
      <c r="AJ514" s="84">
        <v>0.25700000000000001</v>
      </c>
      <c r="AK514" s="84">
        <v>29</v>
      </c>
      <c r="AL514" s="84">
        <v>8</v>
      </c>
      <c r="AM514" s="84">
        <v>8</v>
      </c>
      <c r="AN514" s="198">
        <v>1</v>
      </c>
      <c r="AO514" s="198">
        <v>1</v>
      </c>
      <c r="AP514" s="84">
        <v>-7</v>
      </c>
      <c r="AQ514" s="84">
        <v>100</v>
      </c>
      <c r="AR514" s="84">
        <v>578</v>
      </c>
      <c r="AS514" s="84">
        <v>52</v>
      </c>
      <c r="AT514" s="84" t="s">
        <v>1061</v>
      </c>
      <c r="AU514" s="84">
        <v>0.05</v>
      </c>
      <c r="AV514" s="84">
        <v>7</v>
      </c>
      <c r="AW514" s="84" t="s">
        <v>1065</v>
      </c>
      <c r="AX514" s="84">
        <v>13</v>
      </c>
      <c r="AY514" s="200">
        <v>0.23100000000000001</v>
      </c>
      <c r="AZ514" s="200">
        <v>0.23100000000000001</v>
      </c>
      <c r="BA514" s="200">
        <v>0.23100000000000001</v>
      </c>
      <c r="BB514" s="200">
        <v>0.20799999999999999</v>
      </c>
      <c r="BC514" s="84">
        <v>3</v>
      </c>
      <c r="BD514" s="84">
        <v>1</v>
      </c>
      <c r="BE514" s="84" t="s">
        <v>6675</v>
      </c>
      <c r="BF514" s="84">
        <v>572000</v>
      </c>
      <c r="BG514" s="84" t="s">
        <v>708</v>
      </c>
      <c r="BH514" s="84" t="s">
        <v>6486</v>
      </c>
      <c r="BI514" s="84" t="s">
        <v>6978</v>
      </c>
      <c r="BJ514" s="84" t="s">
        <v>6528</v>
      </c>
      <c r="BK514" s="84" t="s">
        <v>2869</v>
      </c>
    </row>
    <row r="515" spans="1:63" s="84" customFormat="1" x14ac:dyDescent="0.3">
      <c r="A515" s="84" t="s">
        <v>5188</v>
      </c>
      <c r="B515" s="84" t="s">
        <v>189</v>
      </c>
      <c r="C515" s="84" t="s">
        <v>1065</v>
      </c>
      <c r="D515" s="84">
        <v>2018</v>
      </c>
      <c r="E515" s="84">
        <v>29</v>
      </c>
      <c r="F515" s="195" t="s">
        <v>1384</v>
      </c>
      <c r="G515" s="84" t="s">
        <v>1373</v>
      </c>
      <c r="H515" s="84" t="s">
        <v>255</v>
      </c>
      <c r="K515" s="84">
        <v>0.35</v>
      </c>
      <c r="L515" s="84">
        <v>0.26200000000000001</v>
      </c>
      <c r="M515" s="84">
        <v>6</v>
      </c>
      <c r="N515" s="84" t="s">
        <v>1064</v>
      </c>
      <c r="O515" s="84">
        <v>60</v>
      </c>
      <c r="P515" s="84">
        <v>127</v>
      </c>
      <c r="Q515" s="84">
        <v>119</v>
      </c>
      <c r="R515" s="84">
        <v>10</v>
      </c>
      <c r="S515" s="84">
        <v>25</v>
      </c>
      <c r="T515" s="84">
        <v>6</v>
      </c>
      <c r="U515" s="84">
        <v>0</v>
      </c>
      <c r="V515" s="84">
        <v>2</v>
      </c>
      <c r="W515" s="84">
        <v>14</v>
      </c>
      <c r="X515" s="84">
        <v>0</v>
      </c>
      <c r="Y515" s="84">
        <v>0</v>
      </c>
      <c r="Z515" s="84">
        <v>6</v>
      </c>
      <c r="AA515" s="84">
        <v>27</v>
      </c>
      <c r="AB515" s="84">
        <v>0</v>
      </c>
      <c r="AC515" s="84">
        <v>1</v>
      </c>
      <c r="AD515" s="84">
        <v>1</v>
      </c>
      <c r="AE515" s="84">
        <v>1</v>
      </c>
      <c r="AF515" s="84">
        <v>4</v>
      </c>
      <c r="AG515" s="200">
        <v>0.21199999999999999</v>
      </c>
      <c r="AH515" s="200">
        <v>0.246</v>
      </c>
      <c r="AI515" s="200">
        <v>0.313</v>
      </c>
      <c r="AJ515" s="84">
        <v>0.245</v>
      </c>
      <c r="AK515" s="84">
        <v>31</v>
      </c>
      <c r="AL515" s="84">
        <v>7</v>
      </c>
      <c r="AM515" s="84">
        <v>7</v>
      </c>
      <c r="AN515" s="198">
        <v>1</v>
      </c>
      <c r="AO515" s="198">
        <v>1</v>
      </c>
      <c r="AP515" s="84">
        <v>-10</v>
      </c>
      <c r="AQ515" s="84">
        <v>102</v>
      </c>
      <c r="AR515" s="84">
        <v>585</v>
      </c>
      <c r="AS515" s="84">
        <v>53</v>
      </c>
      <c r="AT515" s="84" t="s">
        <v>1061</v>
      </c>
      <c r="AU515" s="84">
        <v>0.05</v>
      </c>
      <c r="AV515" s="84">
        <v>4</v>
      </c>
      <c r="AW515" s="84" t="s">
        <v>1065</v>
      </c>
      <c r="AX515" s="84">
        <v>87</v>
      </c>
      <c r="AY515" s="200">
        <v>0.20200000000000001</v>
      </c>
      <c r="AZ515" s="200">
        <v>0.20699999999999999</v>
      </c>
      <c r="BA515" s="200">
        <v>0.25</v>
      </c>
      <c r="BB515" s="200">
        <v>0.2</v>
      </c>
      <c r="BC515" s="84">
        <v>17</v>
      </c>
      <c r="BD515" s="84">
        <v>3</v>
      </c>
      <c r="BE515" s="84" t="s">
        <v>5189</v>
      </c>
      <c r="BF515" s="84">
        <v>492802</v>
      </c>
      <c r="BG515" s="84" t="s">
        <v>708</v>
      </c>
      <c r="BH515" s="84" t="s">
        <v>1243</v>
      </c>
      <c r="BI515" s="84" t="s">
        <v>6666</v>
      </c>
      <c r="BJ515" s="84" t="s">
        <v>1283</v>
      </c>
      <c r="BK515" s="84" t="s">
        <v>2888</v>
      </c>
    </row>
    <row r="516" spans="1:63" s="84" customFormat="1" x14ac:dyDescent="0.3">
      <c r="A516" s="84" t="s">
        <v>6494</v>
      </c>
      <c r="B516" s="84" t="s">
        <v>88</v>
      </c>
      <c r="C516" s="84" t="s">
        <v>1065</v>
      </c>
      <c r="D516" s="84">
        <v>2018</v>
      </c>
      <c r="E516" s="84">
        <v>29</v>
      </c>
      <c r="F516" s="195" t="s">
        <v>1397</v>
      </c>
      <c r="G516" s="84" t="s">
        <v>1373</v>
      </c>
      <c r="H516" s="84" t="s">
        <v>255</v>
      </c>
      <c r="K516" s="84">
        <v>0.15</v>
      </c>
      <c r="L516" s="84">
        <v>0.26200000000000001</v>
      </c>
      <c r="M516" s="84">
        <v>6</v>
      </c>
      <c r="N516" s="84" t="s">
        <v>1064</v>
      </c>
      <c r="O516" s="84">
        <v>37</v>
      </c>
      <c r="P516" s="84">
        <v>97</v>
      </c>
      <c r="Q516" s="84">
        <v>90</v>
      </c>
      <c r="R516" s="84">
        <v>9</v>
      </c>
      <c r="S516" s="84">
        <v>19</v>
      </c>
      <c r="T516" s="84">
        <v>5</v>
      </c>
      <c r="U516" s="84">
        <v>0</v>
      </c>
      <c r="V516" s="84">
        <v>2</v>
      </c>
      <c r="W516" s="84">
        <v>9</v>
      </c>
      <c r="X516" s="84">
        <v>0</v>
      </c>
      <c r="Y516" s="84">
        <v>0</v>
      </c>
      <c r="Z516" s="84">
        <v>5</v>
      </c>
      <c r="AA516" s="84">
        <v>23</v>
      </c>
      <c r="AB516" s="84">
        <v>0</v>
      </c>
      <c r="AC516" s="84">
        <v>1</v>
      </c>
      <c r="AD516" s="84">
        <v>0</v>
      </c>
      <c r="AE516" s="84">
        <v>1</v>
      </c>
      <c r="AF516" s="84">
        <v>3</v>
      </c>
      <c r="AG516" s="200">
        <v>0.20799999999999999</v>
      </c>
      <c r="AH516" s="200">
        <v>0.253</v>
      </c>
      <c r="AI516" s="200">
        <v>0.32700000000000001</v>
      </c>
      <c r="AJ516" s="84">
        <v>0.255</v>
      </c>
      <c r="AK516" s="84">
        <v>25</v>
      </c>
      <c r="AL516" s="84">
        <v>7</v>
      </c>
      <c r="AM516" s="84">
        <v>7</v>
      </c>
      <c r="AN516" s="198">
        <v>1</v>
      </c>
      <c r="AO516" s="198">
        <v>1</v>
      </c>
      <c r="AP516" s="84">
        <v>-7</v>
      </c>
      <c r="AQ516" s="84">
        <v>104</v>
      </c>
      <c r="AR516" s="84">
        <v>589</v>
      </c>
      <c r="AS516" s="84">
        <v>54</v>
      </c>
      <c r="AT516" s="84" t="s">
        <v>1061</v>
      </c>
      <c r="AU516" s="84">
        <v>0</v>
      </c>
      <c r="AV516" s="84">
        <v>5</v>
      </c>
      <c r="AW516" s="84" t="s">
        <v>1065</v>
      </c>
      <c r="AX516" s="84">
        <v>17</v>
      </c>
      <c r="AY516" s="200">
        <v>0.23499999999999999</v>
      </c>
      <c r="AZ516" s="200">
        <v>0.23499999999999999</v>
      </c>
      <c r="BA516" s="200">
        <v>0.35299999999999998</v>
      </c>
      <c r="BB516" s="200">
        <v>0.252</v>
      </c>
      <c r="BC516" s="84">
        <v>4</v>
      </c>
      <c r="BD516" s="84">
        <v>2</v>
      </c>
      <c r="BE516" s="84" t="s">
        <v>6495</v>
      </c>
      <c r="BF516" s="84">
        <v>571679</v>
      </c>
      <c r="BG516" s="84" t="s">
        <v>708</v>
      </c>
      <c r="BH516" s="84" t="s">
        <v>5063</v>
      </c>
      <c r="BI516" s="84" t="s">
        <v>4181</v>
      </c>
      <c r="BJ516" s="84" t="s">
        <v>1243</v>
      </c>
      <c r="BK516" s="84" t="s">
        <v>6496</v>
      </c>
    </row>
    <row r="517" spans="1:63" s="84" customFormat="1" x14ac:dyDescent="0.3">
      <c r="A517" s="84" t="s">
        <v>2682</v>
      </c>
      <c r="B517" s="84" t="s">
        <v>2683</v>
      </c>
      <c r="C517" s="84" t="s">
        <v>1065</v>
      </c>
      <c r="D517" s="84">
        <v>2018</v>
      </c>
      <c r="E517" s="84">
        <v>34</v>
      </c>
      <c r="F517" s="195"/>
      <c r="G517" s="84" t="s">
        <v>1373</v>
      </c>
      <c r="H517" s="84" t="s">
        <v>255</v>
      </c>
      <c r="K517" s="84">
        <v>0.45</v>
      </c>
      <c r="L517" s="84">
        <v>0.26200000000000001</v>
      </c>
      <c r="M517" s="84">
        <v>6</v>
      </c>
      <c r="N517" s="84" t="s">
        <v>1064</v>
      </c>
      <c r="O517" s="84">
        <v>25</v>
      </c>
      <c r="P517" s="84">
        <v>71</v>
      </c>
      <c r="Q517" s="84">
        <v>64</v>
      </c>
      <c r="R517" s="84">
        <v>6</v>
      </c>
      <c r="S517" s="84">
        <v>12</v>
      </c>
      <c r="T517" s="84">
        <v>2</v>
      </c>
      <c r="U517" s="84">
        <v>0</v>
      </c>
      <c r="V517" s="84">
        <v>2</v>
      </c>
      <c r="W517" s="84">
        <v>6</v>
      </c>
      <c r="X517" s="84">
        <v>0</v>
      </c>
      <c r="Y517" s="84">
        <v>0</v>
      </c>
      <c r="Z517" s="84">
        <v>6</v>
      </c>
      <c r="AA517" s="84">
        <v>17</v>
      </c>
      <c r="AB517" s="84">
        <v>0</v>
      </c>
      <c r="AC517" s="84">
        <v>1</v>
      </c>
      <c r="AD517" s="84">
        <v>1</v>
      </c>
      <c r="AE517" s="84">
        <v>0</v>
      </c>
      <c r="AF517" s="84">
        <v>2</v>
      </c>
      <c r="AG517" s="200">
        <v>0.183</v>
      </c>
      <c r="AH517" s="200">
        <v>0.26200000000000001</v>
      </c>
      <c r="AI517" s="200">
        <v>0.29699999999999999</v>
      </c>
      <c r="AJ517" s="84">
        <v>0.253</v>
      </c>
      <c r="AK517" s="84">
        <v>18</v>
      </c>
      <c r="AL517" s="84">
        <v>5</v>
      </c>
      <c r="AM517" s="84">
        <v>5</v>
      </c>
      <c r="AN517" s="198">
        <v>0</v>
      </c>
      <c r="AO517" s="198">
        <v>0</v>
      </c>
      <c r="AP517" s="84">
        <v>-5</v>
      </c>
      <c r="AQ517" s="84">
        <v>107</v>
      </c>
      <c r="AR517" s="84">
        <v>609</v>
      </c>
      <c r="AS517" s="84">
        <v>55</v>
      </c>
      <c r="AT517" s="84" t="s">
        <v>1061</v>
      </c>
      <c r="AU517" s="84">
        <v>0.17</v>
      </c>
      <c r="AV517" s="84">
        <v>5</v>
      </c>
      <c r="AW517" s="84" t="s">
        <v>1065</v>
      </c>
      <c r="AX517" s="84">
        <v>31</v>
      </c>
      <c r="AY517" s="200">
        <v>7.0999999999999994E-2</v>
      </c>
      <c r="AZ517" s="200">
        <v>0.10299999999999999</v>
      </c>
      <c r="BA517" s="200">
        <v>7.0999999999999994E-2</v>
      </c>
      <c r="BB517" s="200">
        <v>8.1000000000000003E-2</v>
      </c>
      <c r="BC517" s="84">
        <v>3</v>
      </c>
      <c r="BD517" s="84">
        <v>0</v>
      </c>
      <c r="BE517" s="84" t="s">
        <v>2684</v>
      </c>
      <c r="BF517" s="84">
        <v>488912</v>
      </c>
      <c r="BG517" s="84" t="s">
        <v>771</v>
      </c>
      <c r="BH517" s="84" t="s">
        <v>1322</v>
      </c>
      <c r="BI517" s="84" t="s">
        <v>1302</v>
      </c>
      <c r="BJ517" s="84" t="s">
        <v>1240</v>
      </c>
      <c r="BK517" s="84" t="s">
        <v>2879</v>
      </c>
    </row>
    <row r="518" spans="1:63" s="84" customFormat="1" x14ac:dyDescent="0.3">
      <c r="A518" s="84" t="s">
        <v>957</v>
      </c>
      <c r="B518" s="84" t="s">
        <v>269</v>
      </c>
      <c r="C518" s="84" t="s">
        <v>1065</v>
      </c>
      <c r="D518" s="84">
        <v>2018</v>
      </c>
      <c r="E518" s="84">
        <v>28</v>
      </c>
      <c r="F518" s="195"/>
      <c r="G518" s="84" t="s">
        <v>1373</v>
      </c>
      <c r="H518" s="84" t="s">
        <v>255</v>
      </c>
      <c r="K518" s="84">
        <v>0.12</v>
      </c>
      <c r="L518" s="84">
        <v>0.26200000000000001</v>
      </c>
      <c r="M518" s="84">
        <v>6</v>
      </c>
      <c r="N518" s="84" t="s">
        <v>1064</v>
      </c>
      <c r="O518" s="84">
        <v>42</v>
      </c>
      <c r="P518" s="84">
        <v>95</v>
      </c>
      <c r="Q518" s="84">
        <v>87</v>
      </c>
      <c r="R518" s="84">
        <v>7</v>
      </c>
      <c r="S518" s="84">
        <v>17</v>
      </c>
      <c r="T518" s="84">
        <v>3</v>
      </c>
      <c r="U518" s="84">
        <v>0</v>
      </c>
      <c r="V518" s="84">
        <v>2</v>
      </c>
      <c r="W518" s="84">
        <v>8</v>
      </c>
      <c r="X518" s="84">
        <v>0</v>
      </c>
      <c r="Y518" s="84">
        <v>0</v>
      </c>
      <c r="Z518" s="84">
        <v>5</v>
      </c>
      <c r="AA518" s="84">
        <v>26</v>
      </c>
      <c r="AB518" s="84">
        <v>0</v>
      </c>
      <c r="AC518" s="84">
        <v>1</v>
      </c>
      <c r="AD518" s="84">
        <v>1</v>
      </c>
      <c r="AE518" s="84">
        <v>1</v>
      </c>
      <c r="AF518" s="84">
        <v>4</v>
      </c>
      <c r="AG518" s="200">
        <v>0.191</v>
      </c>
      <c r="AH518" s="200">
        <v>0.23699999999999999</v>
      </c>
      <c r="AI518" s="200">
        <v>0.307</v>
      </c>
      <c r="AJ518" s="84">
        <v>0.23899999999999999</v>
      </c>
      <c r="AK518" s="84">
        <v>23</v>
      </c>
      <c r="AL518" s="84">
        <v>5</v>
      </c>
      <c r="AM518" s="84">
        <v>5</v>
      </c>
      <c r="AN518" s="198">
        <v>0</v>
      </c>
      <c r="AO518" s="198">
        <v>0</v>
      </c>
      <c r="AP518" s="84">
        <v>-8</v>
      </c>
      <c r="AQ518" s="84">
        <v>108</v>
      </c>
      <c r="AR518" s="84">
        <v>611</v>
      </c>
      <c r="AS518" s="84">
        <v>56</v>
      </c>
      <c r="AT518" s="84" t="s">
        <v>1061</v>
      </c>
      <c r="AU518" s="84">
        <v>0.17</v>
      </c>
      <c r="AV518" s="84">
        <v>5</v>
      </c>
      <c r="AW518" s="84" t="s">
        <v>1065</v>
      </c>
      <c r="AX518" s="84">
        <v>13</v>
      </c>
      <c r="AY518" s="200">
        <v>8.3000000000000004E-2</v>
      </c>
      <c r="AZ518" s="200">
        <v>8.3000000000000004E-2</v>
      </c>
      <c r="BA518" s="200">
        <v>8.3000000000000004E-2</v>
      </c>
      <c r="BB518" s="200">
        <v>6.9000000000000006E-2</v>
      </c>
      <c r="BC518" s="84">
        <v>1</v>
      </c>
      <c r="BD518" s="84">
        <v>0</v>
      </c>
      <c r="BE518" s="84" t="s">
        <v>6676</v>
      </c>
      <c r="BF518" s="84">
        <v>543362</v>
      </c>
      <c r="BG518" s="84" t="s">
        <v>814</v>
      </c>
      <c r="BH518" s="84" t="s">
        <v>6449</v>
      </c>
      <c r="BI518" s="84" t="s">
        <v>6493</v>
      </c>
      <c r="BJ518" s="84" t="s">
        <v>6487</v>
      </c>
      <c r="BK518" s="84" t="s">
        <v>2889</v>
      </c>
    </row>
    <row r="519" spans="1:63" s="84" customFormat="1" x14ac:dyDescent="0.3">
      <c r="A519" s="84" t="s">
        <v>6677</v>
      </c>
      <c r="B519" s="84" t="s">
        <v>29</v>
      </c>
      <c r="C519" s="84" t="s">
        <v>1065</v>
      </c>
      <c r="D519" s="84">
        <v>2018</v>
      </c>
      <c r="E519" s="84">
        <v>27</v>
      </c>
      <c r="F519" s="195" t="s">
        <v>1383</v>
      </c>
      <c r="G519" s="84" t="s">
        <v>1373</v>
      </c>
      <c r="H519" s="84" t="s">
        <v>255</v>
      </c>
      <c r="K519" s="84">
        <v>0.17</v>
      </c>
      <c r="L519" s="84">
        <v>0.26200000000000001</v>
      </c>
      <c r="M519" s="84">
        <v>6</v>
      </c>
      <c r="N519" s="84" t="s">
        <v>1064</v>
      </c>
      <c r="O519" s="84">
        <v>43</v>
      </c>
      <c r="P519" s="84">
        <v>89</v>
      </c>
      <c r="Q519" s="84">
        <v>82</v>
      </c>
      <c r="R519" s="84">
        <v>8</v>
      </c>
      <c r="S519" s="84">
        <v>14</v>
      </c>
      <c r="T519" s="84">
        <v>3</v>
      </c>
      <c r="U519" s="84">
        <v>0</v>
      </c>
      <c r="V519" s="84">
        <v>2</v>
      </c>
      <c r="W519" s="84">
        <v>7</v>
      </c>
      <c r="X519" s="84">
        <v>0</v>
      </c>
      <c r="Y519" s="84">
        <v>0</v>
      </c>
      <c r="Z519" s="84">
        <v>6</v>
      </c>
      <c r="AA519" s="84">
        <v>23</v>
      </c>
      <c r="AB519" s="84">
        <v>0</v>
      </c>
      <c r="AC519" s="84">
        <v>1</v>
      </c>
      <c r="AD519" s="84">
        <v>0</v>
      </c>
      <c r="AE519" s="84">
        <v>0</v>
      </c>
      <c r="AF519" s="84">
        <v>3</v>
      </c>
      <c r="AG519" s="200">
        <v>0.17499999999999999</v>
      </c>
      <c r="AH519" s="200">
        <v>0.23899999999999999</v>
      </c>
      <c r="AI519" s="200">
        <v>0.29899999999999999</v>
      </c>
      <c r="AJ519" s="84">
        <v>0.24</v>
      </c>
      <c r="AK519" s="84">
        <v>21</v>
      </c>
      <c r="AL519" s="84">
        <v>5</v>
      </c>
      <c r="AM519" s="84">
        <v>5</v>
      </c>
      <c r="AN519" s="198">
        <v>0</v>
      </c>
      <c r="AO519" s="198">
        <v>0</v>
      </c>
      <c r="AP519" s="84">
        <v>-7</v>
      </c>
      <c r="AQ519" s="84">
        <v>109</v>
      </c>
      <c r="AR519" s="84">
        <v>613</v>
      </c>
      <c r="AS519" s="84">
        <v>57</v>
      </c>
      <c r="AT519" s="84" t="s">
        <v>1061</v>
      </c>
      <c r="AU519" s="84">
        <v>0.17</v>
      </c>
      <c r="AV519" s="84">
        <v>5</v>
      </c>
      <c r="AW519" s="84" t="s">
        <v>1065</v>
      </c>
      <c r="AX519" s="84">
        <v>20</v>
      </c>
      <c r="AY519" s="200">
        <v>0</v>
      </c>
      <c r="AZ519" s="200">
        <v>0.1</v>
      </c>
      <c r="BA519" s="200">
        <v>0</v>
      </c>
      <c r="BB519" s="200">
        <v>7.1999999999999995E-2</v>
      </c>
      <c r="BC519" s="84">
        <v>1</v>
      </c>
      <c r="BD519" s="84">
        <v>0</v>
      </c>
      <c r="BE519" s="84" t="s">
        <v>6678</v>
      </c>
      <c r="BF519" s="84">
        <v>543309</v>
      </c>
      <c r="BG519" s="84" t="s">
        <v>814</v>
      </c>
      <c r="BH519" s="84" t="s">
        <v>6449</v>
      </c>
      <c r="BI519" s="84" t="s">
        <v>6493</v>
      </c>
      <c r="BJ519" s="84" t="s">
        <v>6486</v>
      </c>
      <c r="BK519" s="84" t="s">
        <v>2869</v>
      </c>
    </row>
    <row r="520" spans="1:63" s="84" customFormat="1" x14ac:dyDescent="0.3">
      <c r="A520" s="84" t="s">
        <v>404</v>
      </c>
      <c r="B520" s="84" t="s">
        <v>403</v>
      </c>
      <c r="C520" s="84" t="s">
        <v>1065</v>
      </c>
      <c r="D520" s="84">
        <v>2018</v>
      </c>
      <c r="E520" s="84">
        <v>38</v>
      </c>
      <c r="F520" s="195"/>
      <c r="G520" s="84" t="s">
        <v>1373</v>
      </c>
      <c r="H520" s="84" t="s">
        <v>255</v>
      </c>
      <c r="K520" s="84">
        <v>0.27</v>
      </c>
      <c r="L520" s="84">
        <v>0.26200000000000001</v>
      </c>
      <c r="M520" s="84">
        <v>6</v>
      </c>
      <c r="N520" s="84" t="s">
        <v>1064</v>
      </c>
      <c r="O520" s="84">
        <v>19</v>
      </c>
      <c r="P520" s="84">
        <v>54</v>
      </c>
      <c r="Q520" s="84">
        <v>47</v>
      </c>
      <c r="R520" s="84">
        <v>4</v>
      </c>
      <c r="S520" s="84">
        <v>9</v>
      </c>
      <c r="T520" s="84">
        <v>1</v>
      </c>
      <c r="U520" s="84">
        <v>0</v>
      </c>
      <c r="V520" s="84">
        <v>1</v>
      </c>
      <c r="W520" s="84">
        <v>5</v>
      </c>
      <c r="X520" s="84">
        <v>0</v>
      </c>
      <c r="Y520" s="84">
        <v>0</v>
      </c>
      <c r="Z520" s="84">
        <v>5</v>
      </c>
      <c r="AA520" s="84">
        <v>14</v>
      </c>
      <c r="AB520" s="84">
        <v>0</v>
      </c>
      <c r="AC520" s="84">
        <v>0</v>
      </c>
      <c r="AD520" s="84">
        <v>0</v>
      </c>
      <c r="AE520" s="84">
        <v>0</v>
      </c>
      <c r="AF520" s="84">
        <v>1</v>
      </c>
      <c r="AG520" s="200">
        <v>0.184</v>
      </c>
      <c r="AH520" s="200">
        <v>0.26600000000000001</v>
      </c>
      <c r="AI520" s="200">
        <v>0.28499999999999998</v>
      </c>
      <c r="AJ520" s="84">
        <v>0.251</v>
      </c>
      <c r="AK520" s="84">
        <v>14</v>
      </c>
      <c r="AL520" s="84">
        <v>4</v>
      </c>
      <c r="AM520" s="84">
        <v>4</v>
      </c>
      <c r="AN520" s="198">
        <v>0</v>
      </c>
      <c r="AO520" s="198">
        <v>0</v>
      </c>
      <c r="AP520" s="84">
        <v>-4</v>
      </c>
      <c r="AQ520" s="84">
        <v>110</v>
      </c>
      <c r="AR520" s="84">
        <v>618</v>
      </c>
      <c r="AS520" s="84">
        <v>58</v>
      </c>
      <c r="AT520" s="84" t="s">
        <v>1061</v>
      </c>
      <c r="AU520" s="84">
        <v>-0.82</v>
      </c>
      <c r="AV520" s="84">
        <v>-100</v>
      </c>
      <c r="AW520" s="84" t="s">
        <v>1065</v>
      </c>
      <c r="AX520" s="84">
        <v>2</v>
      </c>
      <c r="AY520" s="200">
        <v>1</v>
      </c>
      <c r="AZ520" s="200">
        <v>1</v>
      </c>
      <c r="BA520" s="200">
        <v>1.5</v>
      </c>
      <c r="BB520" s="200">
        <v>1.07</v>
      </c>
      <c r="BC520" s="84">
        <v>2</v>
      </c>
      <c r="BD520" s="84">
        <v>105</v>
      </c>
      <c r="BE520" s="84" t="s">
        <v>1293</v>
      </c>
      <c r="BF520" s="84">
        <v>456124</v>
      </c>
      <c r="BG520" s="84" t="s">
        <v>6679</v>
      </c>
      <c r="BH520" s="84" t="s">
        <v>5187</v>
      </c>
      <c r="BI520" s="84" t="s">
        <v>1302</v>
      </c>
      <c r="BJ520" s="84" t="s">
        <v>3232</v>
      </c>
      <c r="BK520" s="84" t="s">
        <v>4897</v>
      </c>
    </row>
    <row r="521" spans="1:63" s="84" customFormat="1" x14ac:dyDescent="0.3">
      <c r="A521" s="84" t="s">
        <v>494</v>
      </c>
      <c r="B521" s="84" t="s">
        <v>129</v>
      </c>
      <c r="C521" s="84" t="s">
        <v>1065</v>
      </c>
      <c r="D521" s="84">
        <v>2018</v>
      </c>
      <c r="E521" s="84">
        <v>32</v>
      </c>
      <c r="F521" s="195" t="s">
        <v>1386</v>
      </c>
      <c r="G521" s="84" t="s">
        <v>1373</v>
      </c>
      <c r="H521" s="84" t="s">
        <v>253</v>
      </c>
      <c r="K521" s="84">
        <v>0.86</v>
      </c>
      <c r="L521" s="84">
        <v>0.35599999999999998</v>
      </c>
      <c r="M521" s="84">
        <v>72</v>
      </c>
      <c r="N521" s="84" t="s">
        <v>1064</v>
      </c>
      <c r="O521" s="84">
        <v>112</v>
      </c>
      <c r="P521" s="84">
        <v>478</v>
      </c>
      <c r="Q521" s="84">
        <v>410</v>
      </c>
      <c r="R521" s="84">
        <v>72</v>
      </c>
      <c r="S521" s="84">
        <v>108</v>
      </c>
      <c r="T521" s="84">
        <v>20</v>
      </c>
      <c r="U521" s="84">
        <v>1</v>
      </c>
      <c r="V521" s="84">
        <v>27</v>
      </c>
      <c r="W521" s="84">
        <v>71</v>
      </c>
      <c r="X521" s="84">
        <v>4</v>
      </c>
      <c r="Y521" s="84">
        <v>1</v>
      </c>
      <c r="Z521" s="84">
        <v>59</v>
      </c>
      <c r="AA521" s="84">
        <v>90</v>
      </c>
      <c r="AB521" s="84">
        <v>2</v>
      </c>
      <c r="AC521" s="84">
        <v>5</v>
      </c>
      <c r="AD521" s="84">
        <v>1</v>
      </c>
      <c r="AE521" s="84">
        <v>3</v>
      </c>
      <c r="AF521" s="84">
        <v>9</v>
      </c>
      <c r="AG521" s="200">
        <v>0.26200000000000001</v>
      </c>
      <c r="AH521" s="200">
        <v>0.35799999999999998</v>
      </c>
      <c r="AI521" s="200">
        <v>0.51900000000000002</v>
      </c>
      <c r="AJ521" s="84">
        <v>0.375</v>
      </c>
      <c r="AK521" s="84">
        <v>179</v>
      </c>
      <c r="AL521" s="84">
        <v>77</v>
      </c>
      <c r="AM521" s="84">
        <v>77</v>
      </c>
      <c r="AN521" s="198">
        <v>23</v>
      </c>
      <c r="AO521" s="198">
        <v>23</v>
      </c>
      <c r="AP521" s="84">
        <v>29</v>
      </c>
      <c r="AQ521" s="84">
        <v>3</v>
      </c>
      <c r="AR521" s="84">
        <v>14</v>
      </c>
      <c r="AS521" s="84">
        <v>1</v>
      </c>
      <c r="AT521" s="84" t="s">
        <v>1064</v>
      </c>
      <c r="AU521" s="84">
        <v>-0.03</v>
      </c>
      <c r="AV521" s="84">
        <v>-25</v>
      </c>
      <c r="AW521" s="84" t="s">
        <v>1086</v>
      </c>
      <c r="AX521" s="84">
        <v>496</v>
      </c>
      <c r="AY521" s="200">
        <v>0.27</v>
      </c>
      <c r="AZ521" s="200">
        <v>0.38500000000000001</v>
      </c>
      <c r="BA521" s="200">
        <v>0.55900000000000005</v>
      </c>
      <c r="BB521" s="200">
        <v>0.40200000000000002</v>
      </c>
      <c r="BC521" s="84">
        <v>200</v>
      </c>
      <c r="BD521" s="84">
        <v>102</v>
      </c>
      <c r="BE521" s="84" t="s">
        <v>1518</v>
      </c>
      <c r="BF521" s="84">
        <v>518626</v>
      </c>
      <c r="BG521" s="84" t="s">
        <v>702</v>
      </c>
      <c r="BH521" s="84" t="s">
        <v>1169</v>
      </c>
      <c r="BI521" s="84" t="s">
        <v>1151</v>
      </c>
      <c r="BJ521" s="84" t="s">
        <v>1191</v>
      </c>
      <c r="BK521" s="84" t="s">
        <v>6973</v>
      </c>
    </row>
    <row r="522" spans="1:63" s="84" customFormat="1" x14ac:dyDescent="0.3">
      <c r="A522" s="84" t="s">
        <v>897</v>
      </c>
      <c r="B522" s="84" t="s">
        <v>193</v>
      </c>
      <c r="C522" s="84" t="s">
        <v>1065</v>
      </c>
      <c r="D522" s="84">
        <v>2018</v>
      </c>
      <c r="E522" s="84">
        <v>25</v>
      </c>
      <c r="F522" s="195" t="s">
        <v>1377</v>
      </c>
      <c r="G522" s="84" t="s">
        <v>1373</v>
      </c>
      <c r="H522" s="84" t="s">
        <v>253</v>
      </c>
      <c r="K522" s="84">
        <v>0.87</v>
      </c>
      <c r="L522" s="84">
        <v>0.35599999999999998</v>
      </c>
      <c r="M522" s="84">
        <v>72</v>
      </c>
      <c r="N522" s="84" t="s">
        <v>1064</v>
      </c>
      <c r="O522" s="84">
        <v>145</v>
      </c>
      <c r="P522" s="84">
        <v>609</v>
      </c>
      <c r="Q522" s="84">
        <v>550</v>
      </c>
      <c r="R522" s="84">
        <v>79</v>
      </c>
      <c r="S522" s="84">
        <v>147</v>
      </c>
      <c r="T522" s="84">
        <v>34</v>
      </c>
      <c r="U522" s="84">
        <v>1</v>
      </c>
      <c r="V522" s="84">
        <v>28</v>
      </c>
      <c r="W522" s="84">
        <v>78</v>
      </c>
      <c r="X522" s="84">
        <v>8</v>
      </c>
      <c r="Y522" s="84">
        <v>4</v>
      </c>
      <c r="Z522" s="84">
        <v>51</v>
      </c>
      <c r="AA522" s="84">
        <v>99</v>
      </c>
      <c r="AB522" s="84">
        <v>4</v>
      </c>
      <c r="AC522" s="84">
        <v>3</v>
      </c>
      <c r="AD522" s="84">
        <v>0</v>
      </c>
      <c r="AE522" s="84">
        <v>5</v>
      </c>
      <c r="AF522" s="84">
        <v>14</v>
      </c>
      <c r="AG522" s="200">
        <v>0.26700000000000002</v>
      </c>
      <c r="AH522" s="200">
        <v>0.32900000000000001</v>
      </c>
      <c r="AI522" s="200">
        <v>0.48599999999999999</v>
      </c>
      <c r="AJ522" s="84">
        <v>0.34899999999999998</v>
      </c>
      <c r="AK522" s="84">
        <v>212</v>
      </c>
      <c r="AL522" s="84">
        <v>69</v>
      </c>
      <c r="AM522" s="84">
        <v>69</v>
      </c>
      <c r="AN522" s="198">
        <v>27</v>
      </c>
      <c r="AO522" s="198">
        <v>27</v>
      </c>
      <c r="AP522" s="84">
        <v>21</v>
      </c>
      <c r="AQ522" s="84">
        <v>4</v>
      </c>
      <c r="AR522" s="84">
        <v>24</v>
      </c>
      <c r="AS522" s="84">
        <v>2</v>
      </c>
      <c r="AT522" s="84" t="s">
        <v>1064</v>
      </c>
      <c r="AU522" s="84">
        <v>0.02</v>
      </c>
      <c r="AV522" s="84">
        <v>6</v>
      </c>
      <c r="AW522" s="84" t="s">
        <v>1076</v>
      </c>
      <c r="AX522" s="84">
        <v>690</v>
      </c>
      <c r="AY522" s="200">
        <v>0.25900000000000001</v>
      </c>
      <c r="AZ522" s="200">
        <v>0.31</v>
      </c>
      <c r="BA522" s="200">
        <v>0.47099999999999997</v>
      </c>
      <c r="BB522" s="200">
        <v>0.33300000000000002</v>
      </c>
      <c r="BC522" s="84">
        <v>230</v>
      </c>
      <c r="BD522" s="84">
        <v>63</v>
      </c>
      <c r="BE522" s="84" t="s">
        <v>1512</v>
      </c>
      <c r="BF522" s="84">
        <v>592518</v>
      </c>
      <c r="BG522" s="84" t="s">
        <v>2897</v>
      </c>
      <c r="BH522" s="84" t="s">
        <v>3174</v>
      </c>
      <c r="BI522" s="84" t="s">
        <v>2675</v>
      </c>
      <c r="BJ522" s="84" t="s">
        <v>1362</v>
      </c>
      <c r="BK522" s="84" t="s">
        <v>6974</v>
      </c>
    </row>
    <row r="523" spans="1:63" s="84" customFormat="1" x14ac:dyDescent="0.3">
      <c r="A523" s="84" t="s">
        <v>390</v>
      </c>
      <c r="B523" s="84" t="s">
        <v>29</v>
      </c>
      <c r="C523" s="84" t="s">
        <v>1103</v>
      </c>
      <c r="D523" s="84">
        <v>2018</v>
      </c>
      <c r="E523" s="84">
        <v>30</v>
      </c>
      <c r="F523" s="195" t="s">
        <v>1397</v>
      </c>
      <c r="G523" s="84" t="s">
        <v>1373</v>
      </c>
      <c r="H523" s="84" t="s">
        <v>253</v>
      </c>
      <c r="K523" s="84">
        <v>0.87</v>
      </c>
      <c r="L523" s="84">
        <v>0.35599999999999998</v>
      </c>
      <c r="M523" s="84">
        <v>72</v>
      </c>
      <c r="N523" s="84" t="s">
        <v>1064</v>
      </c>
      <c r="O523" s="84">
        <v>140</v>
      </c>
      <c r="P523" s="84">
        <v>536</v>
      </c>
      <c r="Q523" s="84">
        <v>483</v>
      </c>
      <c r="R523" s="84">
        <v>65</v>
      </c>
      <c r="S523" s="84">
        <v>124</v>
      </c>
      <c r="T523" s="84">
        <v>29</v>
      </c>
      <c r="U523" s="84">
        <v>1</v>
      </c>
      <c r="V523" s="84">
        <v>24</v>
      </c>
      <c r="W523" s="84">
        <v>71</v>
      </c>
      <c r="X523" s="84">
        <v>3</v>
      </c>
      <c r="Y523" s="84">
        <v>2</v>
      </c>
      <c r="Z523" s="84">
        <v>43</v>
      </c>
      <c r="AA523" s="84">
        <v>87</v>
      </c>
      <c r="AB523" s="84">
        <v>6</v>
      </c>
      <c r="AC523" s="84">
        <v>6</v>
      </c>
      <c r="AD523" s="84">
        <v>0</v>
      </c>
      <c r="AE523" s="84">
        <v>3</v>
      </c>
      <c r="AF523" s="84">
        <v>12</v>
      </c>
      <c r="AG523" s="200">
        <v>0.25700000000000001</v>
      </c>
      <c r="AH523" s="200">
        <v>0.32200000000000001</v>
      </c>
      <c r="AI523" s="200">
        <v>0.47199999999999998</v>
      </c>
      <c r="AJ523" s="84">
        <v>0.34100000000000003</v>
      </c>
      <c r="AK523" s="84">
        <v>183</v>
      </c>
      <c r="AL523" s="84">
        <v>58</v>
      </c>
      <c r="AM523" s="84">
        <v>58</v>
      </c>
      <c r="AN523" s="198">
        <v>20</v>
      </c>
      <c r="AO523" s="198">
        <v>20</v>
      </c>
      <c r="AP523" s="84">
        <v>14</v>
      </c>
      <c r="AQ523" s="84">
        <v>8</v>
      </c>
      <c r="AR523" s="84">
        <v>44</v>
      </c>
      <c r="AS523" s="84">
        <v>3</v>
      </c>
      <c r="AT523" s="84" t="s">
        <v>1064</v>
      </c>
      <c r="AU523" s="84">
        <v>0.01</v>
      </c>
      <c r="AV523" s="84">
        <v>-3</v>
      </c>
      <c r="AW523" s="84" t="s">
        <v>1065</v>
      </c>
      <c r="AX523" s="84">
        <v>650</v>
      </c>
      <c r="AY523" s="200">
        <v>0.249</v>
      </c>
      <c r="AZ523" s="200">
        <v>0.32300000000000001</v>
      </c>
      <c r="BA523" s="200">
        <v>0.45</v>
      </c>
      <c r="BB523" s="200">
        <v>0.33500000000000002</v>
      </c>
      <c r="BC523" s="84">
        <v>218</v>
      </c>
      <c r="BD523" s="84">
        <v>62</v>
      </c>
      <c r="BE523" s="84" t="s">
        <v>1506</v>
      </c>
      <c r="BF523" s="84">
        <v>572122</v>
      </c>
      <c r="BG523" s="84" t="s">
        <v>702</v>
      </c>
      <c r="BH523" s="84" t="s">
        <v>1275</v>
      </c>
      <c r="BI523" s="84" t="s">
        <v>3174</v>
      </c>
      <c r="BJ523" s="84" t="s">
        <v>3135</v>
      </c>
      <c r="BK523" s="84" t="s">
        <v>7257</v>
      </c>
    </row>
    <row r="524" spans="1:63" s="84" customFormat="1" x14ac:dyDescent="0.3">
      <c r="A524" s="84" t="s">
        <v>4075</v>
      </c>
      <c r="B524" s="84" t="s">
        <v>258</v>
      </c>
      <c r="C524" s="84" t="s">
        <v>1065</v>
      </c>
      <c r="D524" s="84">
        <v>2018</v>
      </c>
      <c r="E524" s="84">
        <v>24</v>
      </c>
      <c r="F524" s="195" t="s">
        <v>1400</v>
      </c>
      <c r="G524" s="84" t="s">
        <v>1373</v>
      </c>
      <c r="H524" s="84" t="s">
        <v>253</v>
      </c>
      <c r="K524" s="84">
        <v>0.82</v>
      </c>
      <c r="L524" s="84">
        <v>0.35599999999999998</v>
      </c>
      <c r="M524" s="84">
        <v>72</v>
      </c>
      <c r="N524" s="84" t="s">
        <v>1064</v>
      </c>
      <c r="O524" s="84">
        <v>123</v>
      </c>
      <c r="P524" s="84">
        <v>474</v>
      </c>
      <c r="Q524" s="84">
        <v>412</v>
      </c>
      <c r="R524" s="84">
        <v>58</v>
      </c>
      <c r="S524" s="84">
        <v>96</v>
      </c>
      <c r="T524" s="84">
        <v>23</v>
      </c>
      <c r="U524" s="84">
        <v>2</v>
      </c>
      <c r="V524" s="84">
        <v>24</v>
      </c>
      <c r="W524" s="84">
        <v>63</v>
      </c>
      <c r="X524" s="84">
        <v>1</v>
      </c>
      <c r="Y524" s="84">
        <v>1</v>
      </c>
      <c r="Z524" s="84">
        <v>57</v>
      </c>
      <c r="AA524" s="84">
        <v>142</v>
      </c>
      <c r="AB524" s="84">
        <v>3</v>
      </c>
      <c r="AC524" s="84">
        <v>2</v>
      </c>
      <c r="AD524" s="84">
        <v>0</v>
      </c>
      <c r="AE524" s="84">
        <v>2</v>
      </c>
      <c r="AF524" s="84">
        <v>10</v>
      </c>
      <c r="AG524" s="200">
        <v>0.23100000000000001</v>
      </c>
      <c r="AH524" s="200">
        <v>0.32900000000000001</v>
      </c>
      <c r="AI524" s="200">
        <v>0.47199999999999998</v>
      </c>
      <c r="AJ524" s="84">
        <v>0.34599999999999997</v>
      </c>
      <c r="AK524" s="84">
        <v>164</v>
      </c>
      <c r="AL524" s="84">
        <v>57</v>
      </c>
      <c r="AM524" s="84">
        <v>57</v>
      </c>
      <c r="AN524" s="198">
        <v>16</v>
      </c>
      <c r="AO524" s="198">
        <v>16</v>
      </c>
      <c r="AP524" s="84">
        <v>15</v>
      </c>
      <c r="AQ524" s="84">
        <v>9</v>
      </c>
      <c r="AR524" s="84">
        <v>47</v>
      </c>
      <c r="AS524" s="84">
        <v>4</v>
      </c>
      <c r="AT524" s="84" t="s">
        <v>1064</v>
      </c>
      <c r="AU524" s="84">
        <v>-0.02</v>
      </c>
      <c r="AV524" s="84">
        <v>-17</v>
      </c>
      <c r="AW524" s="84" t="s">
        <v>1086</v>
      </c>
      <c r="AX524" s="84">
        <v>483</v>
      </c>
      <c r="AY524" s="200">
        <v>0.26400000000000001</v>
      </c>
      <c r="AZ524" s="200">
        <v>0.35199999999999998</v>
      </c>
      <c r="BA524" s="200">
        <v>0.50700000000000001</v>
      </c>
      <c r="BB524" s="200">
        <v>0.37</v>
      </c>
      <c r="BC524" s="84">
        <v>179</v>
      </c>
      <c r="BD524" s="84">
        <v>73</v>
      </c>
      <c r="BE524" s="84" t="s">
        <v>4077</v>
      </c>
      <c r="BF524" s="84">
        <v>593934</v>
      </c>
      <c r="BG524" s="84" t="s">
        <v>2870</v>
      </c>
      <c r="BH524" s="84" t="s">
        <v>4204</v>
      </c>
      <c r="BI524" s="84" t="s">
        <v>6531</v>
      </c>
      <c r="BJ524" s="84" t="s">
        <v>6342</v>
      </c>
      <c r="BK524" s="84" t="s">
        <v>7258</v>
      </c>
    </row>
    <row r="525" spans="1:63" s="84" customFormat="1" x14ac:dyDescent="0.3">
      <c r="A525" s="84" t="s">
        <v>866</v>
      </c>
      <c r="B525" s="84" t="s">
        <v>161</v>
      </c>
      <c r="C525" s="84" t="s">
        <v>1065</v>
      </c>
      <c r="D525" s="84">
        <v>2018</v>
      </c>
      <c r="E525" s="84">
        <v>26</v>
      </c>
      <c r="F525" s="195" t="s">
        <v>1381</v>
      </c>
      <c r="G525" s="84" t="s">
        <v>1373</v>
      </c>
      <c r="H525" s="84" t="s">
        <v>253</v>
      </c>
      <c r="I525" s="84" t="s">
        <v>249</v>
      </c>
      <c r="K525" s="84">
        <v>0.85</v>
      </c>
      <c r="L525" s="84">
        <v>0.35599999999999998</v>
      </c>
      <c r="M525" s="84">
        <v>72</v>
      </c>
      <c r="N525" s="84" t="s">
        <v>1064</v>
      </c>
      <c r="O525" s="84">
        <v>146</v>
      </c>
      <c r="P525" s="84">
        <v>565</v>
      </c>
      <c r="Q525" s="84">
        <v>518</v>
      </c>
      <c r="R525" s="84">
        <v>57</v>
      </c>
      <c r="S525" s="84">
        <v>133</v>
      </c>
      <c r="T525" s="84">
        <v>34</v>
      </c>
      <c r="U525" s="84">
        <v>7</v>
      </c>
      <c r="V525" s="84">
        <v>20</v>
      </c>
      <c r="W525" s="84">
        <v>74</v>
      </c>
      <c r="X525" s="84">
        <v>2</v>
      </c>
      <c r="Y525" s="84">
        <v>3</v>
      </c>
      <c r="Z525" s="84">
        <v>39</v>
      </c>
      <c r="AA525" s="84">
        <v>122</v>
      </c>
      <c r="AB525" s="84">
        <v>1</v>
      </c>
      <c r="AC525" s="84">
        <v>3</v>
      </c>
      <c r="AD525" s="84">
        <v>0</v>
      </c>
      <c r="AE525" s="84">
        <v>5</v>
      </c>
      <c r="AF525" s="84">
        <v>12</v>
      </c>
      <c r="AG525" s="200">
        <v>0.25700000000000001</v>
      </c>
      <c r="AH525" s="200">
        <v>0.31</v>
      </c>
      <c r="AI525" s="200">
        <v>0.46800000000000003</v>
      </c>
      <c r="AJ525" s="84">
        <v>0.33200000000000002</v>
      </c>
      <c r="AK525" s="84">
        <v>188</v>
      </c>
      <c r="AL525" s="84">
        <v>55</v>
      </c>
      <c r="AM525" s="84">
        <v>55</v>
      </c>
      <c r="AN525" s="198">
        <v>18</v>
      </c>
      <c r="AO525" s="198">
        <v>18</v>
      </c>
      <c r="AP525" s="84">
        <v>10</v>
      </c>
      <c r="AQ525" s="84">
        <v>11</v>
      </c>
      <c r="AR525" s="84">
        <v>58</v>
      </c>
      <c r="AS525" s="84">
        <v>5</v>
      </c>
      <c r="AT525" s="84" t="s">
        <v>1064</v>
      </c>
      <c r="AU525" s="84">
        <v>-0.01</v>
      </c>
      <c r="AV525" s="84">
        <v>-15</v>
      </c>
      <c r="AW525" s="84" t="s">
        <v>1065</v>
      </c>
      <c r="AX525" s="84">
        <v>665</v>
      </c>
      <c r="AY525" s="200">
        <v>0.27200000000000002</v>
      </c>
      <c r="AZ525" s="200">
        <v>0.32</v>
      </c>
      <c r="BA525" s="200">
        <v>0.49</v>
      </c>
      <c r="BB525" s="200">
        <v>0.34499999999999997</v>
      </c>
      <c r="BC525" s="84">
        <v>230</v>
      </c>
      <c r="BD525" s="84">
        <v>70</v>
      </c>
      <c r="BE525" s="84" t="s">
        <v>2724</v>
      </c>
      <c r="BF525" s="84">
        <v>592206</v>
      </c>
      <c r="BG525" s="84" t="s">
        <v>702</v>
      </c>
      <c r="BH525" s="84" t="s">
        <v>4148</v>
      </c>
      <c r="BI525" s="84" t="s">
        <v>4158</v>
      </c>
      <c r="BJ525" s="84" t="s">
        <v>6519</v>
      </c>
      <c r="BK525" s="84" t="s">
        <v>7259</v>
      </c>
    </row>
    <row r="526" spans="1:63" s="84" customFormat="1" x14ac:dyDescent="0.3">
      <c r="A526" s="84" t="s">
        <v>111</v>
      </c>
      <c r="B526" s="84" t="s">
        <v>251</v>
      </c>
      <c r="C526" s="84" t="s">
        <v>1065</v>
      </c>
      <c r="D526" s="84">
        <v>2018</v>
      </c>
      <c r="E526" s="84">
        <v>32</v>
      </c>
      <c r="F526" s="195"/>
      <c r="G526" s="84" t="s">
        <v>1373</v>
      </c>
      <c r="H526" s="84" t="s">
        <v>253</v>
      </c>
      <c r="K526" s="84">
        <v>0.86</v>
      </c>
      <c r="L526" s="84">
        <v>0.35599999999999998</v>
      </c>
      <c r="M526" s="84">
        <v>72</v>
      </c>
      <c r="N526" s="84" t="s">
        <v>1064</v>
      </c>
      <c r="O526" s="84">
        <v>129</v>
      </c>
      <c r="P526" s="84">
        <v>441</v>
      </c>
      <c r="Q526" s="84">
        <v>383</v>
      </c>
      <c r="R526" s="84">
        <v>56</v>
      </c>
      <c r="S526" s="84">
        <v>86</v>
      </c>
      <c r="T526" s="84">
        <v>19</v>
      </c>
      <c r="U526" s="84">
        <v>1</v>
      </c>
      <c r="V526" s="84">
        <v>27</v>
      </c>
      <c r="W526" s="84">
        <v>59</v>
      </c>
      <c r="X526" s="84">
        <v>7</v>
      </c>
      <c r="Y526" s="84">
        <v>3</v>
      </c>
      <c r="Z526" s="84">
        <v>48</v>
      </c>
      <c r="AA526" s="84">
        <v>95</v>
      </c>
      <c r="AB526" s="84">
        <v>2</v>
      </c>
      <c r="AC526" s="84">
        <v>6</v>
      </c>
      <c r="AD526" s="84">
        <v>0</v>
      </c>
      <c r="AE526" s="84">
        <v>4</v>
      </c>
      <c r="AF526" s="84">
        <v>11</v>
      </c>
      <c r="AG526" s="200">
        <v>0.22800000000000001</v>
      </c>
      <c r="AH526" s="200">
        <v>0.316</v>
      </c>
      <c r="AI526" s="200">
        <v>0.48599999999999999</v>
      </c>
      <c r="AJ526" s="84">
        <v>0.34200000000000003</v>
      </c>
      <c r="AK526" s="84">
        <v>151</v>
      </c>
      <c r="AL526" s="84">
        <v>52</v>
      </c>
      <c r="AM526" s="84">
        <v>52</v>
      </c>
      <c r="AN526" s="198">
        <v>17</v>
      </c>
      <c r="AO526" s="198">
        <v>17</v>
      </c>
      <c r="AP526" s="84">
        <v>12</v>
      </c>
      <c r="AQ526" s="84">
        <v>13</v>
      </c>
      <c r="AR526" s="84">
        <v>66</v>
      </c>
      <c r="AS526" s="84">
        <v>6</v>
      </c>
      <c r="AT526" s="84" t="s">
        <v>1064</v>
      </c>
      <c r="AU526" s="84">
        <v>0</v>
      </c>
      <c r="AV526" s="84">
        <v>-9</v>
      </c>
      <c r="AW526" s="84" t="s">
        <v>1065</v>
      </c>
      <c r="AX526" s="84">
        <v>576</v>
      </c>
      <c r="AY526" s="200">
        <v>0.21299999999999999</v>
      </c>
      <c r="AZ526" s="200">
        <v>0.34399999999999997</v>
      </c>
      <c r="BA526" s="200">
        <v>0.42799999999999999</v>
      </c>
      <c r="BB526" s="200">
        <v>0.34100000000000003</v>
      </c>
      <c r="BC526" s="84">
        <v>197</v>
      </c>
      <c r="BD526" s="84">
        <v>61</v>
      </c>
      <c r="BE526" s="84" t="s">
        <v>1315</v>
      </c>
      <c r="BF526" s="84">
        <v>453943</v>
      </c>
      <c r="BG526" s="84" t="s">
        <v>809</v>
      </c>
      <c r="BH526" s="84" t="s">
        <v>1151</v>
      </c>
      <c r="BI526" s="84" t="s">
        <v>1191</v>
      </c>
      <c r="BJ526" s="84" t="s">
        <v>3118</v>
      </c>
      <c r="BK526" s="84" t="s">
        <v>7260</v>
      </c>
    </row>
    <row r="527" spans="1:63" s="84" customFormat="1" x14ac:dyDescent="0.3">
      <c r="A527" s="84" t="s">
        <v>3960</v>
      </c>
      <c r="B527" s="84" t="s">
        <v>115</v>
      </c>
      <c r="C527" s="84" t="s">
        <v>1103</v>
      </c>
      <c r="D527" s="84">
        <v>2018</v>
      </c>
      <c r="E527" s="84">
        <v>24</v>
      </c>
      <c r="F527" s="195" t="s">
        <v>1375</v>
      </c>
      <c r="G527" s="84" t="s">
        <v>1373</v>
      </c>
      <c r="H527" s="84" t="s">
        <v>253</v>
      </c>
      <c r="I527" s="84" t="s">
        <v>250</v>
      </c>
      <c r="K527" s="84">
        <v>0.72</v>
      </c>
      <c r="L527" s="84">
        <v>0.35599999999999998</v>
      </c>
      <c r="M527" s="84">
        <v>72</v>
      </c>
      <c r="N527" s="84" t="s">
        <v>1064</v>
      </c>
      <c r="O527" s="84">
        <v>115</v>
      </c>
      <c r="P527" s="84">
        <v>382</v>
      </c>
      <c r="Q527" s="84">
        <v>323</v>
      </c>
      <c r="R527" s="84">
        <v>51</v>
      </c>
      <c r="S527" s="84">
        <v>66</v>
      </c>
      <c r="T527" s="84">
        <v>16</v>
      </c>
      <c r="U527" s="84">
        <v>2</v>
      </c>
      <c r="V527" s="84">
        <v>23</v>
      </c>
      <c r="W527" s="84">
        <v>49</v>
      </c>
      <c r="X527" s="84">
        <v>6</v>
      </c>
      <c r="Y527" s="84">
        <v>1</v>
      </c>
      <c r="Z527" s="84">
        <v>54</v>
      </c>
      <c r="AA527" s="84">
        <v>119</v>
      </c>
      <c r="AB527" s="84">
        <v>2</v>
      </c>
      <c r="AC527" s="84">
        <v>4</v>
      </c>
      <c r="AD527" s="84">
        <v>0</v>
      </c>
      <c r="AE527" s="84">
        <v>1</v>
      </c>
      <c r="AF527" s="84">
        <v>4</v>
      </c>
      <c r="AG527" s="200">
        <v>0.20399999999999999</v>
      </c>
      <c r="AH527" s="200">
        <v>0.32400000000000001</v>
      </c>
      <c r="AI527" s="200">
        <v>0.48299999999999998</v>
      </c>
      <c r="AJ527" s="84">
        <v>0.34699999999999998</v>
      </c>
      <c r="AK527" s="84">
        <v>133</v>
      </c>
      <c r="AL527" s="84">
        <v>50</v>
      </c>
      <c r="AM527" s="84">
        <v>50</v>
      </c>
      <c r="AN527" s="198">
        <v>13</v>
      </c>
      <c r="AO527" s="198">
        <v>13</v>
      </c>
      <c r="AP527" s="84">
        <v>12</v>
      </c>
      <c r="AQ527" s="84">
        <v>14</v>
      </c>
      <c r="AR527" s="84">
        <v>71</v>
      </c>
      <c r="AS527" s="84">
        <v>7</v>
      </c>
      <c r="AT527" s="84" t="s">
        <v>1075</v>
      </c>
      <c r="AU527" s="84">
        <v>-0.02</v>
      </c>
      <c r="AV527" s="84">
        <v>-27</v>
      </c>
      <c r="AW527" s="84" t="s">
        <v>1086</v>
      </c>
      <c r="AX527" s="84">
        <v>532</v>
      </c>
      <c r="AY527" s="200">
        <v>0.20899999999999999</v>
      </c>
      <c r="AZ527" s="200">
        <v>0.33300000000000002</v>
      </c>
      <c r="BA527" s="200">
        <v>0.53700000000000003</v>
      </c>
      <c r="BB527" s="200">
        <v>0.36799999999999999</v>
      </c>
      <c r="BC527" s="84">
        <v>196</v>
      </c>
      <c r="BD527" s="84">
        <v>77</v>
      </c>
      <c r="BE527" s="84" t="s">
        <v>3961</v>
      </c>
      <c r="BF527" s="84">
        <v>608336</v>
      </c>
      <c r="BG527" s="84" t="s">
        <v>2870</v>
      </c>
      <c r="BH527" s="84" t="s">
        <v>4204</v>
      </c>
      <c r="BI527" s="84" t="s">
        <v>4144</v>
      </c>
      <c r="BJ527" s="84" t="s">
        <v>6531</v>
      </c>
      <c r="BK527" s="84" t="s">
        <v>7261</v>
      </c>
    </row>
    <row r="528" spans="1:63" s="84" customFormat="1" x14ac:dyDescent="0.3">
      <c r="A528" s="84" t="s">
        <v>5193</v>
      </c>
      <c r="B528" s="84" t="s">
        <v>5194</v>
      </c>
      <c r="C528" s="84" t="s">
        <v>1065</v>
      </c>
      <c r="D528" s="84">
        <v>2018</v>
      </c>
      <c r="E528" s="84">
        <v>26</v>
      </c>
      <c r="F528" s="195" t="s">
        <v>1397</v>
      </c>
      <c r="G528" s="84" t="s">
        <v>1373</v>
      </c>
      <c r="H528" s="84" t="s">
        <v>253</v>
      </c>
      <c r="I528" s="84" t="s">
        <v>250</v>
      </c>
      <c r="K528" s="84">
        <v>0.82</v>
      </c>
      <c r="L528" s="84">
        <v>0.35299999999999998</v>
      </c>
      <c r="M528" s="84">
        <v>69</v>
      </c>
      <c r="N528" s="84" t="s">
        <v>1064</v>
      </c>
      <c r="O528" s="84">
        <v>135</v>
      </c>
      <c r="P528" s="84">
        <v>519</v>
      </c>
      <c r="Q528" s="84">
        <v>488</v>
      </c>
      <c r="R528" s="84">
        <v>57</v>
      </c>
      <c r="S528" s="84">
        <v>128</v>
      </c>
      <c r="T528" s="84">
        <v>30</v>
      </c>
      <c r="U528" s="84">
        <v>0</v>
      </c>
      <c r="V528" s="84">
        <v>21</v>
      </c>
      <c r="W528" s="84">
        <v>63</v>
      </c>
      <c r="X528" s="84">
        <v>1</v>
      </c>
      <c r="Y528" s="84">
        <v>1</v>
      </c>
      <c r="Z528" s="84">
        <v>26</v>
      </c>
      <c r="AA528" s="84">
        <v>111</v>
      </c>
      <c r="AB528" s="84">
        <v>1</v>
      </c>
      <c r="AC528" s="84">
        <v>3</v>
      </c>
      <c r="AD528" s="84">
        <v>1</v>
      </c>
      <c r="AE528" s="84">
        <v>1</v>
      </c>
      <c r="AF528" s="84">
        <v>13</v>
      </c>
      <c r="AG528" s="200">
        <v>0.26</v>
      </c>
      <c r="AH528" s="200">
        <v>0.30099999999999999</v>
      </c>
      <c r="AI528" s="200">
        <v>0.45300000000000001</v>
      </c>
      <c r="AJ528" s="84">
        <v>0.32400000000000001</v>
      </c>
      <c r="AK528" s="84">
        <v>168</v>
      </c>
      <c r="AL528" s="84">
        <v>47</v>
      </c>
      <c r="AM528" s="84">
        <v>43</v>
      </c>
      <c r="AN528" s="198">
        <v>18</v>
      </c>
      <c r="AO528" s="198">
        <v>18</v>
      </c>
      <c r="AP528" s="84">
        <v>-3</v>
      </c>
      <c r="AQ528" s="84">
        <v>17</v>
      </c>
      <c r="AR528" s="84">
        <v>130</v>
      </c>
      <c r="AS528" s="84">
        <v>8</v>
      </c>
      <c r="AT528" s="84" t="s">
        <v>1064</v>
      </c>
      <c r="AU528" s="84">
        <v>0</v>
      </c>
      <c r="AV528" s="84">
        <v>-5</v>
      </c>
      <c r="AW528" s="84" t="s">
        <v>1065</v>
      </c>
      <c r="AX528" s="84">
        <v>605</v>
      </c>
      <c r="AY528" s="200">
        <v>0.27100000000000002</v>
      </c>
      <c r="AZ528" s="200">
        <v>0.30199999999999999</v>
      </c>
      <c r="BA528" s="200">
        <v>0.45100000000000001</v>
      </c>
      <c r="BB528" s="200">
        <v>0.32400000000000001</v>
      </c>
      <c r="BC528" s="84">
        <v>196</v>
      </c>
      <c r="BD528" s="84">
        <v>52</v>
      </c>
      <c r="BE528" s="84" t="s">
        <v>5195</v>
      </c>
      <c r="BF528" s="84">
        <v>592387</v>
      </c>
      <c r="BG528" s="84" t="s">
        <v>769</v>
      </c>
      <c r="BH528" s="84" t="s">
        <v>1262</v>
      </c>
      <c r="BI528" s="84" t="s">
        <v>2630</v>
      </c>
      <c r="BJ528" s="84" t="s">
        <v>4157</v>
      </c>
      <c r="BK528" s="84" t="s">
        <v>7239</v>
      </c>
    </row>
    <row r="529" spans="1:63" s="84" customFormat="1" x14ac:dyDescent="0.3">
      <c r="A529" s="84" t="s">
        <v>350</v>
      </c>
      <c r="B529" s="84" t="s">
        <v>221</v>
      </c>
      <c r="C529" s="84" t="s">
        <v>1103</v>
      </c>
      <c r="D529" s="84">
        <v>2018</v>
      </c>
      <c r="E529" s="84">
        <v>29</v>
      </c>
      <c r="F529" s="195"/>
      <c r="G529" s="84" t="s">
        <v>1373</v>
      </c>
      <c r="H529" s="84" t="s">
        <v>253</v>
      </c>
      <c r="K529" s="84">
        <v>0.81</v>
      </c>
      <c r="L529" s="84">
        <v>0.35599999999999998</v>
      </c>
      <c r="M529" s="84">
        <v>72</v>
      </c>
      <c r="N529" s="84" t="s">
        <v>1064</v>
      </c>
      <c r="O529" s="84">
        <v>99</v>
      </c>
      <c r="P529" s="84">
        <v>442</v>
      </c>
      <c r="Q529" s="84">
        <v>410</v>
      </c>
      <c r="R529" s="84">
        <v>54</v>
      </c>
      <c r="S529" s="84">
        <v>109</v>
      </c>
      <c r="T529" s="84">
        <v>18</v>
      </c>
      <c r="U529" s="84">
        <v>0</v>
      </c>
      <c r="V529" s="84">
        <v>20</v>
      </c>
      <c r="W529" s="84">
        <v>60</v>
      </c>
      <c r="X529" s="84">
        <v>1</v>
      </c>
      <c r="Y529" s="84">
        <v>1</v>
      </c>
      <c r="Z529" s="84">
        <v>22</v>
      </c>
      <c r="AA529" s="84">
        <v>67</v>
      </c>
      <c r="AB529" s="84">
        <v>3</v>
      </c>
      <c r="AC529" s="84">
        <v>5</v>
      </c>
      <c r="AD529" s="84">
        <v>1</v>
      </c>
      <c r="AE529" s="84">
        <v>4</v>
      </c>
      <c r="AF529" s="84">
        <v>11</v>
      </c>
      <c r="AG529" s="200">
        <v>0.26500000000000001</v>
      </c>
      <c r="AH529" s="200">
        <v>0.307</v>
      </c>
      <c r="AI529" s="200">
        <v>0.46200000000000002</v>
      </c>
      <c r="AJ529" s="84">
        <v>0.32900000000000001</v>
      </c>
      <c r="AK529" s="84">
        <v>145</v>
      </c>
      <c r="AL529" s="84">
        <v>45</v>
      </c>
      <c r="AM529" s="84">
        <v>45</v>
      </c>
      <c r="AN529" s="198">
        <v>18</v>
      </c>
      <c r="AO529" s="198">
        <v>18</v>
      </c>
      <c r="AP529" s="84">
        <v>7</v>
      </c>
      <c r="AQ529" s="84">
        <v>18</v>
      </c>
      <c r="AR529" s="84">
        <v>105</v>
      </c>
      <c r="AS529" s="84">
        <v>9</v>
      </c>
      <c r="AT529" s="84" t="s">
        <v>1064</v>
      </c>
      <c r="AU529" s="84">
        <v>-0.02</v>
      </c>
      <c r="AV529" s="84">
        <v>-25</v>
      </c>
      <c r="AW529" s="84" t="s">
        <v>1086</v>
      </c>
      <c r="AX529" s="84">
        <v>598</v>
      </c>
      <c r="AY529" s="200">
        <v>0.27200000000000002</v>
      </c>
      <c r="AZ529" s="200">
        <v>0.314</v>
      </c>
      <c r="BA529" s="200">
        <v>0.52100000000000002</v>
      </c>
      <c r="BB529" s="200">
        <v>0.35199999999999998</v>
      </c>
      <c r="BC529" s="84">
        <v>211</v>
      </c>
      <c r="BD529" s="84">
        <v>71</v>
      </c>
      <c r="BE529" s="84" t="s">
        <v>1508</v>
      </c>
      <c r="BF529" s="84">
        <v>519058</v>
      </c>
      <c r="BG529" s="84" t="s">
        <v>769</v>
      </c>
      <c r="BH529" s="84" t="s">
        <v>5178</v>
      </c>
      <c r="BI529" s="84" t="s">
        <v>1129</v>
      </c>
      <c r="BJ529" s="84" t="s">
        <v>2674</v>
      </c>
      <c r="BK529" s="84" t="s">
        <v>2929</v>
      </c>
    </row>
    <row r="530" spans="1:63" s="84" customFormat="1" x14ac:dyDescent="0.3">
      <c r="A530" s="84" t="s">
        <v>438</v>
      </c>
      <c r="B530" s="84" t="s">
        <v>348</v>
      </c>
      <c r="C530" s="84" t="s">
        <v>1065</v>
      </c>
      <c r="D530" s="84">
        <v>2018</v>
      </c>
      <c r="E530" s="84">
        <v>31</v>
      </c>
      <c r="F530" s="195"/>
      <c r="G530" s="84" t="s">
        <v>1373</v>
      </c>
      <c r="H530" s="84" t="s">
        <v>253</v>
      </c>
      <c r="I530" s="84" t="s">
        <v>265</v>
      </c>
      <c r="J530" s="84" t="s">
        <v>249</v>
      </c>
      <c r="K530" s="84">
        <v>0.82</v>
      </c>
      <c r="L530" s="84">
        <v>0.35599999999999998</v>
      </c>
      <c r="M530" s="84">
        <v>72</v>
      </c>
      <c r="N530" s="84" t="s">
        <v>1064</v>
      </c>
      <c r="O530" s="84">
        <v>123</v>
      </c>
      <c r="P530" s="84">
        <v>496</v>
      </c>
      <c r="Q530" s="84">
        <v>464</v>
      </c>
      <c r="R530" s="84">
        <v>60</v>
      </c>
      <c r="S530" s="84">
        <v>129</v>
      </c>
      <c r="T530" s="84">
        <v>24</v>
      </c>
      <c r="U530" s="84">
        <v>1</v>
      </c>
      <c r="V530" s="84">
        <v>13</v>
      </c>
      <c r="W530" s="84">
        <v>57</v>
      </c>
      <c r="X530" s="84">
        <v>24</v>
      </c>
      <c r="Y530" s="84">
        <v>7</v>
      </c>
      <c r="Z530" s="84">
        <v>23</v>
      </c>
      <c r="AA530" s="84">
        <v>69</v>
      </c>
      <c r="AB530" s="84">
        <v>1</v>
      </c>
      <c r="AC530" s="84">
        <v>4</v>
      </c>
      <c r="AD530" s="84">
        <v>2</v>
      </c>
      <c r="AE530" s="84">
        <v>3</v>
      </c>
      <c r="AF530" s="84">
        <v>9</v>
      </c>
      <c r="AG530" s="200">
        <v>0.27900000000000003</v>
      </c>
      <c r="AH530" s="200">
        <v>0.314</v>
      </c>
      <c r="AI530" s="200">
        <v>0.42399999999999999</v>
      </c>
      <c r="AJ530" s="84">
        <v>0.32</v>
      </c>
      <c r="AK530" s="84">
        <v>159</v>
      </c>
      <c r="AL530" s="84">
        <v>44</v>
      </c>
      <c r="AM530" s="84">
        <v>44</v>
      </c>
      <c r="AN530" s="198">
        <v>25</v>
      </c>
      <c r="AO530" s="198">
        <v>25</v>
      </c>
      <c r="AP530" s="84">
        <v>3</v>
      </c>
      <c r="AQ530" s="84">
        <v>19</v>
      </c>
      <c r="AR530" s="84">
        <v>116</v>
      </c>
      <c r="AS530" s="84">
        <v>10</v>
      </c>
      <c r="AT530" s="84" t="s">
        <v>1064</v>
      </c>
      <c r="AU530" s="84">
        <v>-0.03</v>
      </c>
      <c r="AV530" s="84">
        <v>-15</v>
      </c>
      <c r="AW530" s="84" t="s">
        <v>1065</v>
      </c>
      <c r="AX530" s="84">
        <v>491</v>
      </c>
      <c r="AY530" s="200">
        <v>0.313</v>
      </c>
      <c r="AZ530" s="200">
        <v>0.34100000000000003</v>
      </c>
      <c r="BA530" s="200">
        <v>0.46</v>
      </c>
      <c r="BB530" s="200">
        <v>0.34699999999999998</v>
      </c>
      <c r="BC530" s="84">
        <v>170</v>
      </c>
      <c r="BD530" s="84">
        <v>59</v>
      </c>
      <c r="BE530" s="84" t="s">
        <v>1399</v>
      </c>
      <c r="BF530" s="84">
        <v>456488</v>
      </c>
      <c r="BG530" s="84" t="s">
        <v>801</v>
      </c>
      <c r="BH530" s="84" t="s">
        <v>1210</v>
      </c>
      <c r="BI530" s="84" t="s">
        <v>2650</v>
      </c>
      <c r="BJ530" s="84" t="s">
        <v>1198</v>
      </c>
      <c r="BK530" s="84" t="s">
        <v>7262</v>
      </c>
    </row>
    <row r="531" spans="1:63" s="84" customFormat="1" x14ac:dyDescent="0.3">
      <c r="A531" s="84" t="s">
        <v>307</v>
      </c>
      <c r="B531" s="84" t="s">
        <v>306</v>
      </c>
      <c r="C531" s="84" t="s">
        <v>1065</v>
      </c>
      <c r="D531" s="84">
        <v>2018</v>
      </c>
      <c r="E531" s="84">
        <v>39</v>
      </c>
      <c r="F531" s="195" t="s">
        <v>1375</v>
      </c>
      <c r="G531" s="84" t="s">
        <v>1373</v>
      </c>
      <c r="H531" s="84" t="s">
        <v>253</v>
      </c>
      <c r="K531" s="84">
        <v>0.84</v>
      </c>
      <c r="L531" s="84">
        <v>0.314</v>
      </c>
      <c r="M531" s="84">
        <v>22</v>
      </c>
      <c r="N531" s="84" t="s">
        <v>1064</v>
      </c>
      <c r="O531" s="84">
        <v>69</v>
      </c>
      <c r="P531" s="84">
        <v>326</v>
      </c>
      <c r="Q531" s="84">
        <v>285</v>
      </c>
      <c r="R531" s="84">
        <v>41</v>
      </c>
      <c r="S531" s="84">
        <v>75</v>
      </c>
      <c r="T531" s="84">
        <v>9</v>
      </c>
      <c r="U531" s="84">
        <v>0</v>
      </c>
      <c r="V531" s="84">
        <v>11</v>
      </c>
      <c r="W531" s="84">
        <v>49</v>
      </c>
      <c r="X531" s="84">
        <v>1</v>
      </c>
      <c r="Y531" s="84">
        <v>0</v>
      </c>
      <c r="Z531" s="84">
        <v>35</v>
      </c>
      <c r="AA531" s="84">
        <v>40</v>
      </c>
      <c r="AB531" s="84">
        <v>2</v>
      </c>
      <c r="AC531" s="84">
        <v>3</v>
      </c>
      <c r="AD531" s="84">
        <v>0</v>
      </c>
      <c r="AE531" s="84">
        <v>3</v>
      </c>
      <c r="AF531" s="84">
        <v>6</v>
      </c>
      <c r="AG531" s="200">
        <v>0.26700000000000002</v>
      </c>
      <c r="AH531" s="200">
        <v>0.34599999999999997</v>
      </c>
      <c r="AI531" s="200">
        <v>0.41699999999999998</v>
      </c>
      <c r="AJ531" s="84">
        <v>0.33800000000000002</v>
      </c>
      <c r="AK531" s="84">
        <v>110</v>
      </c>
      <c r="AL531" s="84">
        <v>41</v>
      </c>
      <c r="AM531" s="84">
        <v>43</v>
      </c>
      <c r="AN531" s="198">
        <v>13</v>
      </c>
      <c r="AO531" s="198">
        <v>14</v>
      </c>
      <c r="AP531" s="84">
        <v>8</v>
      </c>
      <c r="AQ531" s="84">
        <v>21</v>
      </c>
      <c r="AR531" s="84">
        <v>126</v>
      </c>
      <c r="AS531" s="84">
        <v>11</v>
      </c>
      <c r="AT531" s="84" t="s">
        <v>1075</v>
      </c>
      <c r="AU531" s="84">
        <v>-0.05</v>
      </c>
      <c r="AV531" s="84">
        <v>-38</v>
      </c>
      <c r="AW531" s="84" t="s">
        <v>1086</v>
      </c>
      <c r="AX531" s="84">
        <v>389</v>
      </c>
      <c r="AY531" s="200">
        <v>0.312</v>
      </c>
      <c r="AZ531" s="200">
        <v>0.38300000000000001</v>
      </c>
      <c r="BA531" s="200">
        <v>0.53200000000000003</v>
      </c>
      <c r="BB531" s="200">
        <v>0.39200000000000002</v>
      </c>
      <c r="BC531" s="84">
        <v>152</v>
      </c>
      <c r="BD531" s="84">
        <v>79</v>
      </c>
      <c r="BE531" s="84" t="s">
        <v>1503</v>
      </c>
      <c r="BF531" s="84">
        <v>134181</v>
      </c>
      <c r="BG531" s="84" t="s">
        <v>821</v>
      </c>
      <c r="BH531" s="84" t="s">
        <v>1157</v>
      </c>
      <c r="BI531" s="84" t="s">
        <v>1137</v>
      </c>
      <c r="BJ531" s="84" t="s">
        <v>4195</v>
      </c>
      <c r="BK531" s="84" t="s">
        <v>6975</v>
      </c>
    </row>
    <row r="532" spans="1:63" s="84" customFormat="1" x14ac:dyDescent="0.3">
      <c r="A532" s="84" t="s">
        <v>349</v>
      </c>
      <c r="B532" s="84" t="s">
        <v>377</v>
      </c>
      <c r="C532" s="84" t="s">
        <v>1065</v>
      </c>
      <c r="D532" s="84">
        <v>2018</v>
      </c>
      <c r="E532" s="84">
        <v>35</v>
      </c>
      <c r="F532" s="195"/>
      <c r="G532" s="84" t="s">
        <v>1373</v>
      </c>
      <c r="H532" s="84" t="s">
        <v>253</v>
      </c>
      <c r="K532" s="84">
        <v>0.83</v>
      </c>
      <c r="L532" s="84">
        <v>0.314</v>
      </c>
      <c r="M532" s="84">
        <v>22</v>
      </c>
      <c r="N532" s="84" t="s">
        <v>1064</v>
      </c>
      <c r="O532" s="84">
        <v>87</v>
      </c>
      <c r="P532" s="84">
        <v>411</v>
      </c>
      <c r="Q532" s="84">
        <v>373</v>
      </c>
      <c r="R532" s="84">
        <v>49</v>
      </c>
      <c r="S532" s="84">
        <v>101</v>
      </c>
      <c r="T532" s="84">
        <v>13</v>
      </c>
      <c r="U532" s="84">
        <v>0</v>
      </c>
      <c r="V532" s="84">
        <v>6</v>
      </c>
      <c r="W532" s="84">
        <v>36</v>
      </c>
      <c r="X532" s="84">
        <v>1</v>
      </c>
      <c r="Y532" s="84">
        <v>3</v>
      </c>
      <c r="Z532" s="84">
        <v>32</v>
      </c>
      <c r="AA532" s="84">
        <v>55</v>
      </c>
      <c r="AB532" s="84">
        <v>0</v>
      </c>
      <c r="AC532" s="84">
        <v>3</v>
      </c>
      <c r="AD532" s="84">
        <v>1</v>
      </c>
      <c r="AE532" s="84">
        <v>2</v>
      </c>
      <c r="AF532" s="84">
        <v>13</v>
      </c>
      <c r="AG532" s="200">
        <v>0.27100000000000002</v>
      </c>
      <c r="AH532" s="200">
        <v>0.33</v>
      </c>
      <c r="AI532" s="200">
        <v>0.35699999999999998</v>
      </c>
      <c r="AJ532" s="84">
        <v>0.309</v>
      </c>
      <c r="AK532" s="84">
        <v>127</v>
      </c>
      <c r="AL532" s="84">
        <v>35</v>
      </c>
      <c r="AM532" s="84">
        <v>38</v>
      </c>
      <c r="AN532" s="198">
        <v>11</v>
      </c>
      <c r="AO532" s="198">
        <v>13</v>
      </c>
      <c r="AP532" s="84">
        <v>-2</v>
      </c>
      <c r="AQ532" s="84">
        <v>25</v>
      </c>
      <c r="AR532" s="84">
        <v>168</v>
      </c>
      <c r="AS532" s="84">
        <v>12</v>
      </c>
      <c r="AT532" s="84" t="s">
        <v>1075</v>
      </c>
      <c r="AU532" s="84">
        <v>-0.01</v>
      </c>
      <c r="AV532" s="84">
        <v>-5</v>
      </c>
      <c r="AW532" s="84" t="s">
        <v>1065</v>
      </c>
      <c r="AX532" s="84">
        <v>381</v>
      </c>
      <c r="AY532" s="200">
        <v>0.27400000000000002</v>
      </c>
      <c r="AZ532" s="200">
        <v>0.33300000000000002</v>
      </c>
      <c r="BA532" s="200">
        <v>0.39700000000000002</v>
      </c>
      <c r="BB532" s="200">
        <v>0.32400000000000001</v>
      </c>
      <c r="BC532" s="84">
        <v>124</v>
      </c>
      <c r="BD532" s="84">
        <v>39</v>
      </c>
      <c r="BE532" s="84" t="s">
        <v>1387</v>
      </c>
      <c r="BF532" s="84">
        <v>488862</v>
      </c>
      <c r="BG532" s="84" t="s">
        <v>4032</v>
      </c>
      <c r="BH532" s="84" t="s">
        <v>1160</v>
      </c>
      <c r="BI532" s="84" t="s">
        <v>1331</v>
      </c>
      <c r="BJ532" s="84" t="s">
        <v>1424</v>
      </c>
      <c r="BK532" s="84" t="s">
        <v>2923</v>
      </c>
    </row>
    <row r="533" spans="1:63" s="84" customFormat="1" x14ac:dyDescent="0.3">
      <c r="A533" s="84" t="s">
        <v>6683</v>
      </c>
      <c r="B533" s="84" t="s">
        <v>380</v>
      </c>
      <c r="C533" s="84" t="s">
        <v>1103</v>
      </c>
      <c r="D533" s="84">
        <v>2018</v>
      </c>
      <c r="E533" s="84">
        <v>21</v>
      </c>
      <c r="F533" s="195" t="s">
        <v>1394</v>
      </c>
      <c r="G533" s="84" t="s">
        <v>1373</v>
      </c>
      <c r="H533" s="84" t="s">
        <v>253</v>
      </c>
      <c r="K533" s="84">
        <v>0.71</v>
      </c>
      <c r="L533" s="84">
        <v>0.314</v>
      </c>
      <c r="M533" s="84">
        <v>22</v>
      </c>
      <c r="N533" s="84" t="s">
        <v>1064</v>
      </c>
      <c r="O533" s="84">
        <v>76</v>
      </c>
      <c r="P533" s="84">
        <v>330</v>
      </c>
      <c r="Q533" s="84">
        <v>300</v>
      </c>
      <c r="R533" s="84">
        <v>41</v>
      </c>
      <c r="S533" s="84">
        <v>76</v>
      </c>
      <c r="T533" s="84">
        <v>18</v>
      </c>
      <c r="U533" s="84">
        <v>0</v>
      </c>
      <c r="V533" s="84">
        <v>9</v>
      </c>
      <c r="W533" s="84">
        <v>37</v>
      </c>
      <c r="X533" s="84">
        <v>4</v>
      </c>
      <c r="Y533" s="84">
        <v>1</v>
      </c>
      <c r="Z533" s="84">
        <v>28</v>
      </c>
      <c r="AA533" s="84">
        <v>72</v>
      </c>
      <c r="AB533" s="84">
        <v>3</v>
      </c>
      <c r="AC533" s="84">
        <v>1</v>
      </c>
      <c r="AD533" s="84">
        <v>0</v>
      </c>
      <c r="AE533" s="84">
        <v>1</v>
      </c>
      <c r="AF533" s="84">
        <v>6</v>
      </c>
      <c r="AG533" s="200">
        <v>0.253</v>
      </c>
      <c r="AH533" s="200">
        <v>0.32</v>
      </c>
      <c r="AI533" s="200">
        <v>0.40500000000000003</v>
      </c>
      <c r="AJ533" s="84">
        <v>0.31900000000000001</v>
      </c>
      <c r="AK533" s="84">
        <v>105</v>
      </c>
      <c r="AL533" s="84">
        <v>34</v>
      </c>
      <c r="AM533" s="84">
        <v>36</v>
      </c>
      <c r="AN533" s="198">
        <v>11</v>
      </c>
      <c r="AO533" s="198">
        <v>12</v>
      </c>
      <c r="AP533" s="84">
        <v>2</v>
      </c>
      <c r="AQ533" s="84">
        <v>26</v>
      </c>
      <c r="AR533" s="84">
        <v>182</v>
      </c>
      <c r="AS533" s="84">
        <v>13</v>
      </c>
      <c r="AT533" s="84" t="s">
        <v>1075</v>
      </c>
      <c r="AU533" s="84">
        <v>-0.03</v>
      </c>
      <c r="AV533" s="84">
        <v>-6</v>
      </c>
      <c r="AW533" s="84" t="s">
        <v>1065</v>
      </c>
      <c r="AX533" s="84">
        <v>240</v>
      </c>
      <c r="AY533" s="200">
        <v>0.28399999999999997</v>
      </c>
      <c r="AZ533" s="200">
        <v>0.33800000000000002</v>
      </c>
      <c r="BA533" s="200">
        <v>0.48199999999999998</v>
      </c>
      <c r="BB533" s="200">
        <v>0.35399999999999998</v>
      </c>
      <c r="BC533" s="84">
        <v>85</v>
      </c>
      <c r="BD533" s="84">
        <v>40</v>
      </c>
      <c r="BE533" s="84" t="s">
        <v>6684</v>
      </c>
      <c r="BF533" s="84">
        <v>646240</v>
      </c>
      <c r="BG533" s="84" t="s">
        <v>241</v>
      </c>
      <c r="BH533" s="84" t="s">
        <v>6470</v>
      </c>
      <c r="BI533" s="84" t="s">
        <v>5199</v>
      </c>
      <c r="BJ533" s="84" t="s">
        <v>6466</v>
      </c>
      <c r="BK533" s="84" t="s">
        <v>2468</v>
      </c>
    </row>
    <row r="534" spans="1:63" s="84" customFormat="1" x14ac:dyDescent="0.3">
      <c r="A534" s="84" t="s">
        <v>1895</v>
      </c>
      <c r="B534" s="84" t="s">
        <v>14</v>
      </c>
      <c r="C534" s="84" t="s">
        <v>1065</v>
      </c>
      <c r="D534" s="84">
        <v>2018</v>
      </c>
      <c r="E534" s="84">
        <v>25</v>
      </c>
      <c r="F534" s="195" t="s">
        <v>1392</v>
      </c>
      <c r="G534" s="84" t="s">
        <v>1373</v>
      </c>
      <c r="H534" s="84" t="s">
        <v>253</v>
      </c>
      <c r="K534" s="84">
        <v>0.77</v>
      </c>
      <c r="L534" s="84">
        <v>0.314</v>
      </c>
      <c r="M534" s="84">
        <v>22</v>
      </c>
      <c r="N534" s="84" t="s">
        <v>1064</v>
      </c>
      <c r="O534" s="84">
        <v>80</v>
      </c>
      <c r="P534" s="84">
        <v>293</v>
      </c>
      <c r="Q534" s="84">
        <v>261</v>
      </c>
      <c r="R534" s="84">
        <v>33</v>
      </c>
      <c r="S534" s="84">
        <v>59</v>
      </c>
      <c r="T534" s="84">
        <v>20</v>
      </c>
      <c r="U534" s="84">
        <v>2</v>
      </c>
      <c r="V534" s="84">
        <v>11</v>
      </c>
      <c r="W534" s="84">
        <v>33</v>
      </c>
      <c r="X534" s="84">
        <v>0</v>
      </c>
      <c r="Y534" s="84">
        <v>2</v>
      </c>
      <c r="Z534" s="84">
        <v>29</v>
      </c>
      <c r="AA534" s="84">
        <v>74</v>
      </c>
      <c r="AB534" s="84">
        <v>0</v>
      </c>
      <c r="AC534" s="84">
        <v>2</v>
      </c>
      <c r="AD534" s="84">
        <v>0</v>
      </c>
      <c r="AE534" s="84">
        <v>2</v>
      </c>
      <c r="AF534" s="84">
        <v>3</v>
      </c>
      <c r="AG534" s="200">
        <v>0.224</v>
      </c>
      <c r="AH534" s="200">
        <v>0.30499999999999999</v>
      </c>
      <c r="AI534" s="200">
        <v>0.438</v>
      </c>
      <c r="AJ534" s="84">
        <v>0.32100000000000001</v>
      </c>
      <c r="AK534" s="84">
        <v>94</v>
      </c>
      <c r="AL534" s="84">
        <v>32</v>
      </c>
      <c r="AM534" s="84">
        <v>33</v>
      </c>
      <c r="AN534" s="198">
        <v>7</v>
      </c>
      <c r="AO534" s="198">
        <v>7</v>
      </c>
      <c r="AP534" s="84">
        <v>2</v>
      </c>
      <c r="AQ534" s="84">
        <v>28</v>
      </c>
      <c r="AR534" s="84">
        <v>201</v>
      </c>
      <c r="AS534" s="84">
        <v>14</v>
      </c>
      <c r="AT534" s="84" t="s">
        <v>1075</v>
      </c>
      <c r="AU534" s="84">
        <v>-0.02</v>
      </c>
      <c r="AV534" s="84">
        <v>-9</v>
      </c>
      <c r="AW534" s="84" t="s">
        <v>1065</v>
      </c>
      <c r="AX534" s="84">
        <v>326</v>
      </c>
      <c r="AY534" s="200">
        <v>0.23400000000000001</v>
      </c>
      <c r="AZ534" s="200">
        <v>0.313</v>
      </c>
      <c r="BA534" s="200">
        <v>0.47199999999999998</v>
      </c>
      <c r="BB534" s="200">
        <v>0.33600000000000002</v>
      </c>
      <c r="BC534" s="84">
        <v>110</v>
      </c>
      <c r="BD534" s="84">
        <v>40</v>
      </c>
      <c r="BE534" s="84" t="s">
        <v>6686</v>
      </c>
      <c r="BF534" s="84">
        <v>656305</v>
      </c>
      <c r="BG534" s="84" t="s">
        <v>6687</v>
      </c>
      <c r="BH534" s="84" t="s">
        <v>4154</v>
      </c>
      <c r="BI534" s="84" t="s">
        <v>4832</v>
      </c>
      <c r="BJ534" s="84" t="s">
        <v>4833</v>
      </c>
      <c r="BK534" s="84" t="s">
        <v>2467</v>
      </c>
    </row>
    <row r="535" spans="1:63" s="84" customFormat="1" x14ac:dyDescent="0.3">
      <c r="A535" s="84" t="s">
        <v>402</v>
      </c>
      <c r="B535" s="84" t="s">
        <v>95</v>
      </c>
      <c r="C535" s="84" t="s">
        <v>1103</v>
      </c>
      <c r="D535" s="84">
        <v>2018</v>
      </c>
      <c r="E535" s="84">
        <v>32</v>
      </c>
      <c r="F535" s="195" t="s">
        <v>1384</v>
      </c>
      <c r="G535" s="84" t="s">
        <v>1373</v>
      </c>
      <c r="H535" s="84" t="s">
        <v>253</v>
      </c>
      <c r="I535" s="84" t="s">
        <v>250</v>
      </c>
      <c r="K535" s="84">
        <v>0.8</v>
      </c>
      <c r="L535" s="84">
        <v>0.314</v>
      </c>
      <c r="M535" s="84">
        <v>22</v>
      </c>
      <c r="N535" s="84" t="s">
        <v>1064</v>
      </c>
      <c r="O535" s="84">
        <v>84</v>
      </c>
      <c r="P535" s="84">
        <v>280</v>
      </c>
      <c r="Q535" s="84">
        <v>245</v>
      </c>
      <c r="R535" s="84">
        <v>31</v>
      </c>
      <c r="S535" s="84">
        <v>53</v>
      </c>
      <c r="T535" s="84">
        <v>11</v>
      </c>
      <c r="U535" s="84">
        <v>0</v>
      </c>
      <c r="V535" s="84">
        <v>13</v>
      </c>
      <c r="W535" s="84">
        <v>36</v>
      </c>
      <c r="X535" s="84">
        <v>1</v>
      </c>
      <c r="Y535" s="84">
        <v>1</v>
      </c>
      <c r="Z535" s="84">
        <v>30</v>
      </c>
      <c r="AA535" s="84">
        <v>65</v>
      </c>
      <c r="AB535" s="84">
        <v>1</v>
      </c>
      <c r="AC535" s="84">
        <v>2</v>
      </c>
      <c r="AD535" s="84">
        <v>1</v>
      </c>
      <c r="AE535" s="84">
        <v>2</v>
      </c>
      <c r="AF535" s="84">
        <v>6</v>
      </c>
      <c r="AG535" s="200">
        <v>0.218</v>
      </c>
      <c r="AH535" s="200">
        <v>0.30399999999999999</v>
      </c>
      <c r="AI535" s="200">
        <v>0.42899999999999999</v>
      </c>
      <c r="AJ535" s="84">
        <v>0.318</v>
      </c>
      <c r="AK535" s="84">
        <v>89</v>
      </c>
      <c r="AL535" s="84">
        <v>30</v>
      </c>
      <c r="AM535" s="84">
        <v>31</v>
      </c>
      <c r="AN535" s="198">
        <v>7</v>
      </c>
      <c r="AO535" s="198">
        <v>8</v>
      </c>
      <c r="AP535" s="84">
        <v>1</v>
      </c>
      <c r="AQ535" s="84">
        <v>30</v>
      </c>
      <c r="AR535" s="84">
        <v>216</v>
      </c>
      <c r="AS535" s="84">
        <v>15</v>
      </c>
      <c r="AT535" s="84" t="s">
        <v>1075</v>
      </c>
      <c r="AU535" s="84">
        <v>0</v>
      </c>
      <c r="AV535" s="84">
        <v>-6</v>
      </c>
      <c r="AW535" s="84" t="s">
        <v>1065</v>
      </c>
      <c r="AX535" s="84">
        <v>401</v>
      </c>
      <c r="AY535" s="200">
        <v>0.19900000000000001</v>
      </c>
      <c r="AZ535" s="200">
        <v>0.29399999999999998</v>
      </c>
      <c r="BA535" s="200">
        <v>0.432</v>
      </c>
      <c r="BB535" s="200">
        <v>0.313</v>
      </c>
      <c r="BC535" s="84">
        <v>126</v>
      </c>
      <c r="BD535" s="84">
        <v>36</v>
      </c>
      <c r="BE535" s="84" t="s">
        <v>1320</v>
      </c>
      <c r="BF535" s="84">
        <v>472528</v>
      </c>
      <c r="BG535" s="84" t="s">
        <v>769</v>
      </c>
      <c r="BH535" s="84" t="s">
        <v>2681</v>
      </c>
      <c r="BI535" s="84" t="s">
        <v>1194</v>
      </c>
      <c r="BJ535" s="84" t="s">
        <v>1558</v>
      </c>
      <c r="BK535" s="84" t="s">
        <v>6976</v>
      </c>
    </row>
    <row r="536" spans="1:63" s="84" customFormat="1" x14ac:dyDescent="0.3">
      <c r="A536" s="84" t="s">
        <v>4628</v>
      </c>
      <c r="B536" s="84" t="s">
        <v>14</v>
      </c>
      <c r="C536" s="84" t="s">
        <v>1065</v>
      </c>
      <c r="D536" s="84">
        <v>2018</v>
      </c>
      <c r="E536" s="84">
        <v>27</v>
      </c>
      <c r="F536" s="195" t="s">
        <v>1390</v>
      </c>
      <c r="G536" s="84" t="s">
        <v>1373</v>
      </c>
      <c r="H536" s="84" t="s">
        <v>253</v>
      </c>
      <c r="K536" s="84">
        <v>0.82</v>
      </c>
      <c r="L536" s="84">
        <v>0.35599999999999998</v>
      </c>
      <c r="M536" s="84">
        <v>72</v>
      </c>
      <c r="N536" s="84" t="s">
        <v>1064</v>
      </c>
      <c r="O536" s="84">
        <v>87</v>
      </c>
      <c r="P536" s="84">
        <v>317</v>
      </c>
      <c r="Q536" s="84">
        <v>294</v>
      </c>
      <c r="R536" s="84">
        <v>30</v>
      </c>
      <c r="S536" s="84">
        <v>62</v>
      </c>
      <c r="T536" s="84">
        <v>13</v>
      </c>
      <c r="U536" s="84">
        <v>1</v>
      </c>
      <c r="V536" s="84">
        <v>18</v>
      </c>
      <c r="W536" s="84">
        <v>44</v>
      </c>
      <c r="X536" s="84">
        <v>1</v>
      </c>
      <c r="Y536" s="84">
        <v>1</v>
      </c>
      <c r="Z536" s="84">
        <v>17</v>
      </c>
      <c r="AA536" s="84">
        <v>101</v>
      </c>
      <c r="AB536" s="84">
        <v>0</v>
      </c>
      <c r="AC536" s="84">
        <v>3</v>
      </c>
      <c r="AD536" s="84">
        <v>0</v>
      </c>
      <c r="AE536" s="84">
        <v>3</v>
      </c>
      <c r="AF536" s="84">
        <v>9</v>
      </c>
      <c r="AG536" s="200">
        <v>0.20899999999999999</v>
      </c>
      <c r="AH536" s="200">
        <v>0.25900000000000001</v>
      </c>
      <c r="AI536" s="200">
        <v>0.44600000000000001</v>
      </c>
      <c r="AJ536" s="84">
        <v>0.29699999999999999</v>
      </c>
      <c r="AK536" s="84">
        <v>94</v>
      </c>
      <c r="AL536" s="84">
        <v>25</v>
      </c>
      <c r="AM536" s="84">
        <v>25</v>
      </c>
      <c r="AN536" s="198">
        <v>8</v>
      </c>
      <c r="AO536" s="198">
        <v>8</v>
      </c>
      <c r="AP536" s="84">
        <v>-5</v>
      </c>
      <c r="AQ536" s="84">
        <v>33</v>
      </c>
      <c r="AR536" s="84">
        <v>277</v>
      </c>
      <c r="AS536" s="84">
        <v>16</v>
      </c>
      <c r="AT536" s="84" t="s">
        <v>1075</v>
      </c>
      <c r="AU536" s="84">
        <v>0</v>
      </c>
      <c r="AV536" s="84">
        <v>-7</v>
      </c>
      <c r="AW536" s="84" t="s">
        <v>1065</v>
      </c>
      <c r="AX536" s="84">
        <v>443</v>
      </c>
      <c r="AY536" s="200">
        <v>0.22</v>
      </c>
      <c r="AZ536" s="200">
        <v>0.26</v>
      </c>
      <c r="BA536" s="200">
        <v>0.45200000000000001</v>
      </c>
      <c r="BB536" s="200">
        <v>0.3</v>
      </c>
      <c r="BC536" s="84">
        <v>133</v>
      </c>
      <c r="BD536" s="84">
        <v>32</v>
      </c>
      <c r="BE536" s="84" t="s">
        <v>4629</v>
      </c>
      <c r="BF536" s="84">
        <v>571602</v>
      </c>
      <c r="BG536" s="84" t="s">
        <v>769</v>
      </c>
      <c r="BH536" s="84" t="s">
        <v>1517</v>
      </c>
      <c r="BI536" s="84" t="s">
        <v>3119</v>
      </c>
      <c r="BJ536" s="84" t="s">
        <v>2676</v>
      </c>
      <c r="BK536" s="84" t="s">
        <v>6927</v>
      </c>
    </row>
    <row r="537" spans="1:63" s="84" customFormat="1" x14ac:dyDescent="0.3">
      <c r="A537" s="84" t="s">
        <v>5096</v>
      </c>
      <c r="B537" s="84" t="s">
        <v>38</v>
      </c>
      <c r="C537" s="84" t="s">
        <v>1103</v>
      </c>
      <c r="D537" s="84">
        <v>2018</v>
      </c>
      <c r="E537" s="84">
        <v>30</v>
      </c>
      <c r="F537" s="195" t="s">
        <v>1402</v>
      </c>
      <c r="G537" s="84" t="s">
        <v>1373</v>
      </c>
      <c r="H537" s="84" t="s">
        <v>253</v>
      </c>
      <c r="K537" s="84">
        <v>0.72</v>
      </c>
      <c r="L537" s="84">
        <v>0.314</v>
      </c>
      <c r="M537" s="84">
        <v>22</v>
      </c>
      <c r="N537" s="84" t="s">
        <v>1064</v>
      </c>
      <c r="O537" s="84">
        <v>62</v>
      </c>
      <c r="P537" s="84">
        <v>189</v>
      </c>
      <c r="Q537" s="84">
        <v>164</v>
      </c>
      <c r="R537" s="84">
        <v>24</v>
      </c>
      <c r="S537" s="84">
        <v>32</v>
      </c>
      <c r="T537" s="84">
        <v>7</v>
      </c>
      <c r="U537" s="84">
        <v>1</v>
      </c>
      <c r="V537" s="84">
        <v>11</v>
      </c>
      <c r="W537" s="84">
        <v>24</v>
      </c>
      <c r="X537" s="84">
        <v>1</v>
      </c>
      <c r="Y537" s="84">
        <v>1</v>
      </c>
      <c r="Z537" s="84">
        <v>20</v>
      </c>
      <c r="AA537" s="84">
        <v>55</v>
      </c>
      <c r="AB537" s="84">
        <v>1</v>
      </c>
      <c r="AC537" s="84">
        <v>3</v>
      </c>
      <c r="AD537" s="84">
        <v>0</v>
      </c>
      <c r="AE537" s="84">
        <v>2</v>
      </c>
      <c r="AF537" s="84">
        <v>2</v>
      </c>
      <c r="AG537" s="200">
        <v>0.19400000000000001</v>
      </c>
      <c r="AH537" s="200">
        <v>0.29499999999999998</v>
      </c>
      <c r="AI537" s="200">
        <v>0.46899999999999997</v>
      </c>
      <c r="AJ537" s="84">
        <v>0.32500000000000001</v>
      </c>
      <c r="AK537" s="84">
        <v>61</v>
      </c>
      <c r="AL537" s="84">
        <v>25</v>
      </c>
      <c r="AM537" s="84">
        <v>25</v>
      </c>
      <c r="AN537" s="198">
        <v>5</v>
      </c>
      <c r="AO537" s="198">
        <v>5</v>
      </c>
      <c r="AP537" s="84">
        <v>2</v>
      </c>
      <c r="AQ537" s="84">
        <v>34</v>
      </c>
      <c r="AR537" s="84">
        <v>279</v>
      </c>
      <c r="AS537" s="84">
        <v>17</v>
      </c>
      <c r="AT537" s="84" t="s">
        <v>1075</v>
      </c>
      <c r="AU537" s="84">
        <v>0.02</v>
      </c>
      <c r="AV537" s="84">
        <v>4</v>
      </c>
      <c r="AW537" s="84" t="s">
        <v>1065</v>
      </c>
      <c r="AX537" s="84">
        <v>197</v>
      </c>
      <c r="AY537" s="200">
        <v>0.158</v>
      </c>
      <c r="AZ537" s="200">
        <v>0.28399999999999997</v>
      </c>
      <c r="BA537" s="200">
        <v>0.42399999999999999</v>
      </c>
      <c r="BB537" s="200">
        <v>0.307</v>
      </c>
      <c r="BC537" s="84">
        <v>60</v>
      </c>
      <c r="BD537" s="84">
        <v>21</v>
      </c>
      <c r="BE537" s="84" t="s">
        <v>5097</v>
      </c>
      <c r="BF537" s="84">
        <v>572114</v>
      </c>
      <c r="BG537" s="84" t="s">
        <v>813</v>
      </c>
      <c r="BH537" s="84" t="s">
        <v>1292</v>
      </c>
      <c r="BI537" s="84" t="s">
        <v>6364</v>
      </c>
      <c r="BJ537" s="84" t="s">
        <v>5087</v>
      </c>
      <c r="BK537" s="84" t="s">
        <v>6916</v>
      </c>
    </row>
    <row r="538" spans="1:63" s="84" customFormat="1" x14ac:dyDescent="0.3">
      <c r="A538" s="84" t="s">
        <v>3929</v>
      </c>
      <c r="B538" s="84" t="s">
        <v>3930</v>
      </c>
      <c r="C538" s="84" t="s">
        <v>1065</v>
      </c>
      <c r="D538" s="84">
        <v>2018</v>
      </c>
      <c r="E538" s="84">
        <v>25</v>
      </c>
      <c r="F538" s="195" t="s">
        <v>1388</v>
      </c>
      <c r="G538" s="84" t="s">
        <v>1373</v>
      </c>
      <c r="H538" s="84" t="s">
        <v>253</v>
      </c>
      <c r="K538" s="84">
        <v>0.71</v>
      </c>
      <c r="L538" s="84">
        <v>0.314</v>
      </c>
      <c r="M538" s="84">
        <v>22</v>
      </c>
      <c r="N538" s="84" t="s">
        <v>1064</v>
      </c>
      <c r="O538" s="84">
        <v>77</v>
      </c>
      <c r="P538" s="84">
        <v>296</v>
      </c>
      <c r="Q538" s="84">
        <v>273</v>
      </c>
      <c r="R538" s="84">
        <v>28</v>
      </c>
      <c r="S538" s="84">
        <v>69</v>
      </c>
      <c r="T538" s="84">
        <v>15</v>
      </c>
      <c r="U538" s="84">
        <v>1</v>
      </c>
      <c r="V538" s="84">
        <v>6</v>
      </c>
      <c r="W538" s="84">
        <v>31</v>
      </c>
      <c r="X538" s="84">
        <v>1</v>
      </c>
      <c r="Y538" s="84">
        <v>0</v>
      </c>
      <c r="Z538" s="84">
        <v>20</v>
      </c>
      <c r="AA538" s="84">
        <v>58</v>
      </c>
      <c r="AB538" s="84">
        <v>0</v>
      </c>
      <c r="AC538" s="84">
        <v>1</v>
      </c>
      <c r="AD538" s="84">
        <v>0</v>
      </c>
      <c r="AE538" s="84">
        <v>1</v>
      </c>
      <c r="AF538" s="84">
        <v>6</v>
      </c>
      <c r="AG538" s="200">
        <v>0.248</v>
      </c>
      <c r="AH538" s="200">
        <v>0.30199999999999999</v>
      </c>
      <c r="AI538" s="200">
        <v>0.378</v>
      </c>
      <c r="AJ538" s="84">
        <v>0.3</v>
      </c>
      <c r="AK538" s="84">
        <v>89</v>
      </c>
      <c r="AL538" s="84">
        <v>25</v>
      </c>
      <c r="AM538" s="84">
        <v>26</v>
      </c>
      <c r="AN538" s="198">
        <v>7</v>
      </c>
      <c r="AO538" s="198">
        <v>8</v>
      </c>
      <c r="AP538" s="84">
        <v>-4</v>
      </c>
      <c r="AQ538" s="84">
        <v>35</v>
      </c>
      <c r="AR538" s="84">
        <v>267</v>
      </c>
      <c r="AS538" s="84">
        <v>18</v>
      </c>
      <c r="AT538" s="84" t="s">
        <v>1075</v>
      </c>
      <c r="AU538" s="84">
        <v>0.03</v>
      </c>
      <c r="AV538" s="84">
        <v>14</v>
      </c>
      <c r="AW538" s="84" t="s">
        <v>1076</v>
      </c>
      <c r="AX538" s="84">
        <v>153</v>
      </c>
      <c r="AY538" s="200">
        <v>0.23100000000000001</v>
      </c>
      <c r="AZ538" s="200">
        <v>0.27500000000000002</v>
      </c>
      <c r="BA538" s="200">
        <v>0.32200000000000001</v>
      </c>
      <c r="BB538" s="200">
        <v>0.26600000000000001</v>
      </c>
      <c r="BC538" s="84">
        <v>41</v>
      </c>
      <c r="BD538" s="84">
        <v>11</v>
      </c>
      <c r="BE538" s="84" t="s">
        <v>3931</v>
      </c>
      <c r="BF538" s="84">
        <v>596144</v>
      </c>
      <c r="BG538" s="84" t="s">
        <v>2884</v>
      </c>
      <c r="BH538" s="84" t="s">
        <v>4840</v>
      </c>
      <c r="BI538" s="84" t="s">
        <v>6466</v>
      </c>
      <c r="BJ538" s="84" t="s">
        <v>6336</v>
      </c>
      <c r="BK538" s="84" t="s">
        <v>2817</v>
      </c>
    </row>
    <row r="539" spans="1:63" s="84" customFormat="1" x14ac:dyDescent="0.3">
      <c r="A539" s="84" t="s">
        <v>4603</v>
      </c>
      <c r="B539" s="84" t="s">
        <v>4604</v>
      </c>
      <c r="C539" s="84" t="s">
        <v>1061</v>
      </c>
      <c r="D539" s="84">
        <v>2018</v>
      </c>
      <c r="E539" s="84">
        <v>24</v>
      </c>
      <c r="F539" s="195" t="s">
        <v>1381</v>
      </c>
      <c r="G539" s="84" t="s">
        <v>1373</v>
      </c>
      <c r="H539" s="84" t="s">
        <v>253</v>
      </c>
      <c r="K539" s="84">
        <v>0.46</v>
      </c>
      <c r="L539" s="84">
        <v>0.314</v>
      </c>
      <c r="M539" s="84">
        <v>22</v>
      </c>
      <c r="N539" s="84" t="s">
        <v>1064</v>
      </c>
      <c r="O539" s="84">
        <v>63</v>
      </c>
      <c r="P539" s="84">
        <v>230</v>
      </c>
      <c r="Q539" s="84">
        <v>205</v>
      </c>
      <c r="R539" s="84">
        <v>25</v>
      </c>
      <c r="S539" s="84">
        <v>51</v>
      </c>
      <c r="T539" s="84">
        <v>12</v>
      </c>
      <c r="U539" s="84">
        <v>0</v>
      </c>
      <c r="V539" s="84">
        <v>5</v>
      </c>
      <c r="W539" s="84">
        <v>23</v>
      </c>
      <c r="X539" s="84">
        <v>1</v>
      </c>
      <c r="Y539" s="84">
        <v>0</v>
      </c>
      <c r="Z539" s="84">
        <v>21</v>
      </c>
      <c r="AA539" s="84">
        <v>48</v>
      </c>
      <c r="AB539" s="84">
        <v>1</v>
      </c>
      <c r="AC539" s="84">
        <v>3</v>
      </c>
      <c r="AD539" s="84">
        <v>0</v>
      </c>
      <c r="AE539" s="84">
        <v>1</v>
      </c>
      <c r="AF539" s="84">
        <v>4</v>
      </c>
      <c r="AG539" s="200">
        <v>0.24399999999999999</v>
      </c>
      <c r="AH539" s="200">
        <v>0.32300000000000001</v>
      </c>
      <c r="AI539" s="200">
        <v>0.373</v>
      </c>
      <c r="AJ539" s="84">
        <v>0.311</v>
      </c>
      <c r="AK539" s="84">
        <v>72</v>
      </c>
      <c r="AL539" s="84">
        <v>24</v>
      </c>
      <c r="AM539" s="84">
        <v>25</v>
      </c>
      <c r="AN539" s="198">
        <v>5</v>
      </c>
      <c r="AO539" s="198">
        <v>5</v>
      </c>
      <c r="AP539" s="84">
        <v>-1</v>
      </c>
      <c r="AQ539" s="84">
        <v>36</v>
      </c>
      <c r="AR539" s="84">
        <v>287</v>
      </c>
      <c r="AS539" s="84">
        <v>19</v>
      </c>
      <c r="AT539" s="84" t="s">
        <v>1075</v>
      </c>
      <c r="AU539" s="84">
        <v>-0.04</v>
      </c>
      <c r="AV539" s="84">
        <v>-3</v>
      </c>
      <c r="AW539" s="84" t="s">
        <v>1065</v>
      </c>
      <c r="AX539" s="84">
        <v>142</v>
      </c>
      <c r="AY539" s="200">
        <v>0.28299999999999997</v>
      </c>
      <c r="AZ539" s="200">
        <v>0.35899999999999999</v>
      </c>
      <c r="BA539" s="200">
        <v>0.42499999999999999</v>
      </c>
      <c r="BB539" s="200">
        <v>0.34799999999999998</v>
      </c>
      <c r="BC539" s="84">
        <v>49</v>
      </c>
      <c r="BD539" s="84">
        <v>27</v>
      </c>
      <c r="BE539" s="84" t="s">
        <v>5065</v>
      </c>
      <c r="BF539" s="84">
        <v>600869</v>
      </c>
      <c r="BG539" s="84" t="s">
        <v>2886</v>
      </c>
      <c r="BH539" s="84" t="s">
        <v>6466</v>
      </c>
      <c r="BI539" s="84" t="s">
        <v>6470</v>
      </c>
      <c r="BJ539" s="84" t="s">
        <v>4155</v>
      </c>
      <c r="BK539" s="84" t="s">
        <v>2467</v>
      </c>
    </row>
    <row r="540" spans="1:63" s="84" customFormat="1" x14ac:dyDescent="0.3">
      <c r="A540" s="84" t="s">
        <v>6688</v>
      </c>
      <c r="B540" s="84" t="s">
        <v>258</v>
      </c>
      <c r="C540" s="84" t="s">
        <v>1065</v>
      </c>
      <c r="D540" s="84">
        <v>2018</v>
      </c>
      <c r="E540" s="84">
        <v>23</v>
      </c>
      <c r="F540" s="195" t="s">
        <v>1383</v>
      </c>
      <c r="G540" s="84" t="s">
        <v>1373</v>
      </c>
      <c r="H540" s="84" t="s">
        <v>253</v>
      </c>
      <c r="K540" s="84">
        <v>7.0000000000000007E-2</v>
      </c>
      <c r="L540" s="84">
        <v>0.314</v>
      </c>
      <c r="M540" s="84">
        <v>22</v>
      </c>
      <c r="N540" s="84" t="s">
        <v>1064</v>
      </c>
      <c r="O540" s="84">
        <v>51</v>
      </c>
      <c r="P540" s="84">
        <v>175</v>
      </c>
      <c r="Q540" s="84">
        <v>156</v>
      </c>
      <c r="R540" s="84">
        <v>17</v>
      </c>
      <c r="S540" s="84">
        <v>40</v>
      </c>
      <c r="T540" s="84">
        <v>10</v>
      </c>
      <c r="U540" s="84">
        <v>0</v>
      </c>
      <c r="V540" s="84">
        <v>3</v>
      </c>
      <c r="W540" s="84">
        <v>23</v>
      </c>
      <c r="X540" s="84">
        <v>3</v>
      </c>
      <c r="Y540" s="84">
        <v>1</v>
      </c>
      <c r="Z540" s="84">
        <v>16</v>
      </c>
      <c r="AA540" s="84">
        <v>34</v>
      </c>
      <c r="AB540" s="84">
        <v>0</v>
      </c>
      <c r="AC540" s="84">
        <v>1</v>
      </c>
      <c r="AD540" s="84">
        <v>0</v>
      </c>
      <c r="AE540" s="84">
        <v>1</v>
      </c>
      <c r="AF540" s="84">
        <v>3</v>
      </c>
      <c r="AG540" s="200">
        <v>0.26</v>
      </c>
      <c r="AH540" s="200">
        <v>0.32700000000000001</v>
      </c>
      <c r="AI540" s="200">
        <v>0.39200000000000002</v>
      </c>
      <c r="AJ540" s="84">
        <v>0.31900000000000001</v>
      </c>
      <c r="AK540" s="84">
        <v>56</v>
      </c>
      <c r="AL540" s="84">
        <v>22</v>
      </c>
      <c r="AM540" s="84">
        <v>22</v>
      </c>
      <c r="AN540" s="198">
        <v>5</v>
      </c>
      <c r="AO540" s="198">
        <v>6</v>
      </c>
      <c r="AP540" s="84">
        <v>1</v>
      </c>
      <c r="AQ540" s="84">
        <v>39</v>
      </c>
      <c r="AR540" s="84">
        <v>314</v>
      </c>
      <c r="AS540" s="84">
        <v>20</v>
      </c>
      <c r="AT540" s="84" t="s">
        <v>1075</v>
      </c>
      <c r="AU540" s="84">
        <v>-0.31</v>
      </c>
      <c r="AV540" s="84">
        <v>-14</v>
      </c>
      <c r="AW540" s="84" t="s">
        <v>1065</v>
      </c>
      <c r="AX540" s="84">
        <v>8</v>
      </c>
      <c r="AY540" s="200">
        <v>0.57099999999999995</v>
      </c>
      <c r="AZ540" s="200">
        <v>0.625</v>
      </c>
      <c r="BA540" s="200">
        <v>0.85699999999999998</v>
      </c>
      <c r="BB540" s="200">
        <v>0.625</v>
      </c>
      <c r="BC540" s="84">
        <v>5</v>
      </c>
      <c r="BD540" s="84">
        <v>36</v>
      </c>
      <c r="BE540" s="84" t="s">
        <v>6689</v>
      </c>
      <c r="BF540" s="84">
        <v>609280</v>
      </c>
      <c r="BG540" s="84" t="s">
        <v>2871</v>
      </c>
      <c r="BH540" s="84" t="s">
        <v>5199</v>
      </c>
      <c r="BI540" s="84" t="s">
        <v>6470</v>
      </c>
      <c r="BJ540" s="84" t="s">
        <v>6690</v>
      </c>
      <c r="BK540" s="84" t="s">
        <v>2467</v>
      </c>
    </row>
    <row r="541" spans="1:63" s="84" customFormat="1" x14ac:dyDescent="0.3">
      <c r="A541" s="84" t="s">
        <v>90</v>
      </c>
      <c r="B541" s="84" t="s">
        <v>6691</v>
      </c>
      <c r="C541" s="84" t="s">
        <v>1065</v>
      </c>
      <c r="D541" s="84">
        <v>2018</v>
      </c>
      <c r="E541" s="84">
        <v>26</v>
      </c>
      <c r="F541" s="195" t="s">
        <v>1372</v>
      </c>
      <c r="G541" s="84" t="s">
        <v>1373</v>
      </c>
      <c r="H541" s="84" t="s">
        <v>253</v>
      </c>
      <c r="K541" s="84">
        <v>0.64</v>
      </c>
      <c r="L541" s="84">
        <v>0.314</v>
      </c>
      <c r="M541" s="84">
        <v>22</v>
      </c>
      <c r="N541" s="84" t="s">
        <v>1064</v>
      </c>
      <c r="O541" s="84">
        <v>61</v>
      </c>
      <c r="P541" s="84">
        <v>227</v>
      </c>
      <c r="Q541" s="84">
        <v>202</v>
      </c>
      <c r="R541" s="84">
        <v>29</v>
      </c>
      <c r="S541" s="84">
        <v>50</v>
      </c>
      <c r="T541" s="84">
        <v>10</v>
      </c>
      <c r="U541" s="84">
        <v>1</v>
      </c>
      <c r="V541" s="84">
        <v>2</v>
      </c>
      <c r="W541" s="84">
        <v>19</v>
      </c>
      <c r="X541" s="84">
        <v>2</v>
      </c>
      <c r="Y541" s="84">
        <v>0</v>
      </c>
      <c r="Z541" s="84">
        <v>23</v>
      </c>
      <c r="AA541" s="84">
        <v>45</v>
      </c>
      <c r="AB541" s="84">
        <v>0</v>
      </c>
      <c r="AC541" s="84">
        <v>1</v>
      </c>
      <c r="AD541" s="84">
        <v>0</v>
      </c>
      <c r="AE541" s="84">
        <v>1</v>
      </c>
      <c r="AF541" s="84">
        <v>5</v>
      </c>
      <c r="AG541" s="200">
        <v>0.246</v>
      </c>
      <c r="AH541" s="200">
        <v>0.32600000000000001</v>
      </c>
      <c r="AI541" s="200">
        <v>0.33700000000000002</v>
      </c>
      <c r="AJ541" s="84">
        <v>0.30199999999999999</v>
      </c>
      <c r="AK541" s="84">
        <v>69</v>
      </c>
      <c r="AL541" s="84">
        <v>22</v>
      </c>
      <c r="AM541" s="84">
        <v>22</v>
      </c>
      <c r="AN541" s="198">
        <v>5</v>
      </c>
      <c r="AO541" s="198">
        <v>5</v>
      </c>
      <c r="AP541" s="84">
        <v>-3</v>
      </c>
      <c r="AQ541" s="84">
        <v>40</v>
      </c>
      <c r="AR541" s="84">
        <v>318</v>
      </c>
      <c r="AS541" s="84">
        <v>21</v>
      </c>
      <c r="AT541" s="84" t="s">
        <v>1075</v>
      </c>
      <c r="AU541" s="84">
        <v>-0.01</v>
      </c>
      <c r="AV541" s="84">
        <v>0</v>
      </c>
      <c r="AW541" s="84" t="s">
        <v>1065</v>
      </c>
      <c r="AX541" s="84">
        <v>179</v>
      </c>
      <c r="AY541" s="200">
        <v>0.26300000000000001</v>
      </c>
      <c r="AZ541" s="200">
        <v>0.35199999999999998</v>
      </c>
      <c r="BA541" s="200">
        <v>0.32700000000000001</v>
      </c>
      <c r="BB541" s="200">
        <v>0.314</v>
      </c>
      <c r="BC541" s="84">
        <v>56</v>
      </c>
      <c r="BD541" s="84">
        <v>21</v>
      </c>
      <c r="BE541" s="84" t="s">
        <v>6692</v>
      </c>
      <c r="BF541" s="84">
        <v>650490</v>
      </c>
      <c r="BG541" s="84" t="s">
        <v>825</v>
      </c>
      <c r="BH541" s="84" t="s">
        <v>5120</v>
      </c>
      <c r="BI541" s="84" t="s">
        <v>4808</v>
      </c>
      <c r="BJ541" s="84" t="s">
        <v>6478</v>
      </c>
      <c r="BK541" s="84" t="s">
        <v>2808</v>
      </c>
    </row>
    <row r="542" spans="1:63" s="84" customFormat="1" x14ac:dyDescent="0.3">
      <c r="A542" s="84" t="s">
        <v>516</v>
      </c>
      <c r="B542" s="84" t="s">
        <v>77</v>
      </c>
      <c r="C542" s="84" t="s">
        <v>1065</v>
      </c>
      <c r="D542" s="84">
        <v>2018</v>
      </c>
      <c r="E542" s="84">
        <v>32</v>
      </c>
      <c r="F542" s="195"/>
      <c r="G542" s="84" t="s">
        <v>1373</v>
      </c>
      <c r="H542" s="84" t="s">
        <v>253</v>
      </c>
      <c r="K542" s="84">
        <v>0.8</v>
      </c>
      <c r="L542" s="84">
        <v>0.314</v>
      </c>
      <c r="M542" s="84">
        <v>22</v>
      </c>
      <c r="N542" s="84" t="s">
        <v>1064</v>
      </c>
      <c r="O542" s="84">
        <v>70</v>
      </c>
      <c r="P542" s="84">
        <v>249</v>
      </c>
      <c r="Q542" s="84">
        <v>227</v>
      </c>
      <c r="R542" s="84">
        <v>27</v>
      </c>
      <c r="S542" s="84">
        <v>52</v>
      </c>
      <c r="T542" s="84">
        <v>9</v>
      </c>
      <c r="U542" s="84">
        <v>1</v>
      </c>
      <c r="V542" s="84">
        <v>8</v>
      </c>
      <c r="W542" s="84">
        <v>28</v>
      </c>
      <c r="X542" s="84">
        <v>1</v>
      </c>
      <c r="Y542" s="84">
        <v>1</v>
      </c>
      <c r="Z542" s="84">
        <v>18</v>
      </c>
      <c r="AA542" s="84">
        <v>53</v>
      </c>
      <c r="AB542" s="84">
        <v>1</v>
      </c>
      <c r="AC542" s="84">
        <v>2</v>
      </c>
      <c r="AD542" s="84">
        <v>0</v>
      </c>
      <c r="AE542" s="84">
        <v>2</v>
      </c>
      <c r="AF542" s="84">
        <v>9</v>
      </c>
      <c r="AG542" s="200">
        <v>0.22500000000000001</v>
      </c>
      <c r="AH542" s="200">
        <v>0.28599999999999998</v>
      </c>
      <c r="AI542" s="200">
        <v>0.38200000000000001</v>
      </c>
      <c r="AJ542" s="84">
        <v>0.29299999999999998</v>
      </c>
      <c r="AK542" s="84">
        <v>73</v>
      </c>
      <c r="AL542" s="84">
        <v>20</v>
      </c>
      <c r="AM542" s="84">
        <v>21</v>
      </c>
      <c r="AN542" s="198">
        <v>5</v>
      </c>
      <c r="AO542" s="198">
        <v>6</v>
      </c>
      <c r="AP542" s="84">
        <v>-5</v>
      </c>
      <c r="AQ542" s="84">
        <v>41</v>
      </c>
      <c r="AR542" s="84">
        <v>327</v>
      </c>
      <c r="AS542" s="84">
        <v>22</v>
      </c>
      <c r="AT542" s="84" t="s">
        <v>1075</v>
      </c>
      <c r="AU542" s="84">
        <v>0.03</v>
      </c>
      <c r="AV542" s="84">
        <v>4</v>
      </c>
      <c r="AW542" s="84" t="s">
        <v>1065</v>
      </c>
      <c r="AX542" s="84">
        <v>313</v>
      </c>
      <c r="AY542" s="200">
        <v>0.19800000000000001</v>
      </c>
      <c r="AZ542" s="200">
        <v>0.27200000000000002</v>
      </c>
      <c r="BA542" s="200">
        <v>0.318</v>
      </c>
      <c r="BB542" s="200">
        <v>0.26600000000000001</v>
      </c>
      <c r="BC542" s="84">
        <v>83</v>
      </c>
      <c r="BD542" s="84">
        <v>17</v>
      </c>
      <c r="BE542" s="84" t="s">
        <v>1510</v>
      </c>
      <c r="BF542" s="84">
        <v>461858</v>
      </c>
      <c r="BG542" s="84" t="s">
        <v>5181</v>
      </c>
      <c r="BH542" s="84" t="s">
        <v>6656</v>
      </c>
      <c r="BI542" s="84" t="s">
        <v>3132</v>
      </c>
      <c r="BJ542" s="84" t="s">
        <v>4196</v>
      </c>
      <c r="BK542" s="84" t="s">
        <v>3914</v>
      </c>
    </row>
    <row r="543" spans="1:63" s="84" customFormat="1" x14ac:dyDescent="0.3">
      <c r="A543" s="84" t="s">
        <v>204</v>
      </c>
      <c r="B543" s="84" t="s">
        <v>223</v>
      </c>
      <c r="C543" s="84" t="s">
        <v>1103</v>
      </c>
      <c r="D543" s="84">
        <v>2018</v>
      </c>
      <c r="E543" s="84">
        <v>25</v>
      </c>
      <c r="F543" s="195" t="s">
        <v>1375</v>
      </c>
      <c r="G543" s="84" t="s">
        <v>1373</v>
      </c>
      <c r="H543" s="84" t="s">
        <v>253</v>
      </c>
      <c r="I543" s="84" t="s">
        <v>249</v>
      </c>
      <c r="K543" s="84">
        <v>0.55000000000000004</v>
      </c>
      <c r="L543" s="84">
        <v>0.314</v>
      </c>
      <c r="M543" s="84">
        <v>22</v>
      </c>
      <c r="N543" s="84" t="s">
        <v>1064</v>
      </c>
      <c r="O543" s="84">
        <v>65</v>
      </c>
      <c r="P543" s="84">
        <v>182</v>
      </c>
      <c r="Q543" s="84">
        <v>162</v>
      </c>
      <c r="R543" s="84">
        <v>17</v>
      </c>
      <c r="S543" s="84">
        <v>36</v>
      </c>
      <c r="T543" s="84">
        <v>8</v>
      </c>
      <c r="U543" s="84">
        <v>0</v>
      </c>
      <c r="V543" s="84">
        <v>7</v>
      </c>
      <c r="W543" s="84">
        <v>18</v>
      </c>
      <c r="X543" s="84">
        <v>0</v>
      </c>
      <c r="Y543" s="84">
        <v>2</v>
      </c>
      <c r="Z543" s="84">
        <v>18</v>
      </c>
      <c r="AA543" s="84">
        <v>50</v>
      </c>
      <c r="AB543" s="84">
        <v>0</v>
      </c>
      <c r="AC543" s="84">
        <v>1</v>
      </c>
      <c r="AD543" s="84">
        <v>0</v>
      </c>
      <c r="AE543" s="84">
        <v>1</v>
      </c>
      <c r="AF543" s="84">
        <v>3</v>
      </c>
      <c r="AG543" s="200">
        <v>0.217</v>
      </c>
      <c r="AH543" s="200">
        <v>0.30199999999999999</v>
      </c>
      <c r="AI543" s="200">
        <v>0.39900000000000002</v>
      </c>
      <c r="AJ543" s="84">
        <v>0.308</v>
      </c>
      <c r="AK543" s="84">
        <v>56</v>
      </c>
      <c r="AL543" s="84">
        <v>20</v>
      </c>
      <c r="AM543" s="84">
        <v>20</v>
      </c>
      <c r="AN543" s="198">
        <v>3</v>
      </c>
      <c r="AO543" s="198">
        <v>4</v>
      </c>
      <c r="AP543" s="84">
        <v>-1</v>
      </c>
      <c r="AQ543" s="84">
        <v>43</v>
      </c>
      <c r="AR543" s="84">
        <v>336</v>
      </c>
      <c r="AS543" s="84">
        <v>23</v>
      </c>
      <c r="AT543" s="84" t="s">
        <v>1075</v>
      </c>
      <c r="AU543" s="84">
        <v>-0.02</v>
      </c>
      <c r="AV543" s="84">
        <v>1</v>
      </c>
      <c r="AW543" s="84" t="s">
        <v>1065</v>
      </c>
      <c r="AX543" s="84">
        <v>121</v>
      </c>
      <c r="AY543" s="200">
        <v>0.224</v>
      </c>
      <c r="AZ543" s="200">
        <v>0.314</v>
      </c>
      <c r="BA543" s="200">
        <v>0.439</v>
      </c>
      <c r="BB543" s="200">
        <v>0.32800000000000001</v>
      </c>
      <c r="BC543" s="84">
        <v>40</v>
      </c>
      <c r="BD543" s="84">
        <v>20</v>
      </c>
      <c r="BE543" s="84" t="s">
        <v>6693</v>
      </c>
      <c r="BF543" s="84">
        <v>592685</v>
      </c>
      <c r="BG543" s="84" t="s">
        <v>3066</v>
      </c>
      <c r="BH543" s="84" t="s">
        <v>3139</v>
      </c>
      <c r="BI543" s="84" t="s">
        <v>4211</v>
      </c>
      <c r="BJ543" s="84" t="s">
        <v>4144</v>
      </c>
      <c r="BK543" s="84" t="s">
        <v>2467</v>
      </c>
    </row>
    <row r="544" spans="1:63" s="84" customFormat="1" x14ac:dyDescent="0.3">
      <c r="A544" s="84" t="s">
        <v>85</v>
      </c>
      <c r="B544" s="84" t="s">
        <v>165</v>
      </c>
      <c r="C544" s="84" t="s">
        <v>1065</v>
      </c>
      <c r="D544" s="84">
        <v>2018</v>
      </c>
      <c r="E544" s="84">
        <v>24</v>
      </c>
      <c r="F544" s="195" t="s">
        <v>1554</v>
      </c>
      <c r="G544" s="84" t="s">
        <v>1373</v>
      </c>
      <c r="H544" s="84" t="s">
        <v>253</v>
      </c>
      <c r="K544" s="84">
        <v>0.4</v>
      </c>
      <c r="L544" s="84">
        <v>0.314</v>
      </c>
      <c r="M544" s="84">
        <v>22</v>
      </c>
      <c r="N544" s="84" t="s">
        <v>1064</v>
      </c>
      <c r="O544" s="84">
        <v>55</v>
      </c>
      <c r="P544" s="84">
        <v>168</v>
      </c>
      <c r="Q544" s="84">
        <v>151</v>
      </c>
      <c r="R544" s="84">
        <v>18</v>
      </c>
      <c r="S544" s="84">
        <v>35</v>
      </c>
      <c r="T544" s="84">
        <v>9</v>
      </c>
      <c r="U544" s="84">
        <v>0</v>
      </c>
      <c r="V544" s="84">
        <v>6</v>
      </c>
      <c r="W544" s="84">
        <v>17</v>
      </c>
      <c r="X544" s="84">
        <v>2</v>
      </c>
      <c r="Y544" s="84">
        <v>1</v>
      </c>
      <c r="Z544" s="84">
        <v>13</v>
      </c>
      <c r="AA544" s="84">
        <v>40</v>
      </c>
      <c r="AB544" s="84">
        <v>0</v>
      </c>
      <c r="AC544" s="84">
        <v>2</v>
      </c>
      <c r="AD544" s="84">
        <v>0</v>
      </c>
      <c r="AE544" s="84">
        <v>2</v>
      </c>
      <c r="AF544" s="84">
        <v>5</v>
      </c>
      <c r="AG544" s="200">
        <v>0.224</v>
      </c>
      <c r="AH544" s="200">
        <v>0.29299999999999998</v>
      </c>
      <c r="AI544" s="200">
        <v>0.40899999999999997</v>
      </c>
      <c r="AJ544" s="84">
        <v>0.30499999999999999</v>
      </c>
      <c r="AK544" s="84">
        <v>51</v>
      </c>
      <c r="AL544" s="84">
        <v>18</v>
      </c>
      <c r="AM544" s="84">
        <v>18</v>
      </c>
      <c r="AN544" s="198">
        <v>4</v>
      </c>
      <c r="AO544" s="198">
        <v>4</v>
      </c>
      <c r="AP544" s="84">
        <v>-2</v>
      </c>
      <c r="AQ544" s="84">
        <v>48</v>
      </c>
      <c r="AR544" s="84">
        <v>370</v>
      </c>
      <c r="AS544" s="84">
        <v>24</v>
      </c>
      <c r="AT544" s="84" t="s">
        <v>1075</v>
      </c>
      <c r="AU544" s="84">
        <v>-0.02</v>
      </c>
      <c r="AV544" s="84">
        <v>6</v>
      </c>
      <c r="AW544" s="84" t="s">
        <v>1065</v>
      </c>
      <c r="AX544" s="84">
        <v>68</v>
      </c>
      <c r="AY544" s="200">
        <v>0.22600000000000001</v>
      </c>
      <c r="AZ544" s="200">
        <v>0.27900000000000003</v>
      </c>
      <c r="BA544" s="200">
        <v>0.48399999999999999</v>
      </c>
      <c r="BB544" s="200">
        <v>0.32</v>
      </c>
      <c r="BC544" s="84">
        <v>22</v>
      </c>
      <c r="BD544" s="84">
        <v>12</v>
      </c>
      <c r="BE544" s="84" t="s">
        <v>6694</v>
      </c>
      <c r="BF544" s="84">
        <v>605204</v>
      </c>
      <c r="BG544" s="84" t="s">
        <v>2885</v>
      </c>
      <c r="BH544" s="84" t="s">
        <v>4832</v>
      </c>
      <c r="BI544" s="84" t="s">
        <v>4217</v>
      </c>
      <c r="BJ544" s="84" t="s">
        <v>6531</v>
      </c>
      <c r="BK544" s="84" t="s">
        <v>2467</v>
      </c>
    </row>
    <row r="545" spans="1:63" s="84" customFormat="1" x14ac:dyDescent="0.3">
      <c r="A545" s="84" t="s">
        <v>66</v>
      </c>
      <c r="B545" s="84" t="s">
        <v>58</v>
      </c>
      <c r="C545" s="84" t="s">
        <v>1103</v>
      </c>
      <c r="D545" s="84">
        <v>2018</v>
      </c>
      <c r="E545" s="84">
        <v>33</v>
      </c>
      <c r="F545" s="195"/>
      <c r="G545" s="84" t="s">
        <v>1373</v>
      </c>
      <c r="H545" s="84" t="s">
        <v>253</v>
      </c>
      <c r="K545" s="84">
        <v>0.72</v>
      </c>
      <c r="L545" s="84">
        <v>0.314</v>
      </c>
      <c r="M545" s="84">
        <v>22</v>
      </c>
      <c r="N545" s="84" t="s">
        <v>1064</v>
      </c>
      <c r="O545" s="84">
        <v>42</v>
      </c>
      <c r="P545" s="84">
        <v>131</v>
      </c>
      <c r="Q545" s="84">
        <v>114</v>
      </c>
      <c r="R545" s="84">
        <v>15</v>
      </c>
      <c r="S545" s="84">
        <v>25</v>
      </c>
      <c r="T545" s="84">
        <v>5</v>
      </c>
      <c r="U545" s="84">
        <v>1</v>
      </c>
      <c r="V545" s="84">
        <v>3</v>
      </c>
      <c r="W545" s="84">
        <v>12</v>
      </c>
      <c r="X545" s="84">
        <v>2</v>
      </c>
      <c r="Y545" s="84">
        <v>1</v>
      </c>
      <c r="Z545" s="84">
        <v>14</v>
      </c>
      <c r="AA545" s="84">
        <v>28</v>
      </c>
      <c r="AB545" s="84">
        <v>1</v>
      </c>
      <c r="AC545" s="84">
        <v>1</v>
      </c>
      <c r="AD545" s="84">
        <v>0</v>
      </c>
      <c r="AE545" s="84">
        <v>1</v>
      </c>
      <c r="AF545" s="84">
        <v>2</v>
      </c>
      <c r="AG545" s="200">
        <v>0.215</v>
      </c>
      <c r="AH545" s="200">
        <v>0.309</v>
      </c>
      <c r="AI545" s="200">
        <v>0.36099999999999999</v>
      </c>
      <c r="AJ545" s="84">
        <v>0.3</v>
      </c>
      <c r="AK545" s="84">
        <v>39</v>
      </c>
      <c r="AL545" s="84">
        <v>15</v>
      </c>
      <c r="AM545" s="84">
        <v>15</v>
      </c>
      <c r="AN545" s="198">
        <v>3</v>
      </c>
      <c r="AO545" s="198">
        <v>3</v>
      </c>
      <c r="AP545" s="84">
        <v>-2</v>
      </c>
      <c r="AQ545" s="84">
        <v>51</v>
      </c>
      <c r="AR545" s="84">
        <v>422</v>
      </c>
      <c r="AS545" s="84">
        <v>25</v>
      </c>
      <c r="AT545" s="84" t="s">
        <v>1075</v>
      </c>
      <c r="AU545" s="84">
        <v>0.04</v>
      </c>
      <c r="AV545" s="84">
        <v>8</v>
      </c>
      <c r="AW545" s="84" t="s">
        <v>1065</v>
      </c>
      <c r="AX545" s="84">
        <v>88</v>
      </c>
      <c r="AY545" s="200">
        <v>0.2</v>
      </c>
      <c r="AZ545" s="200">
        <v>0.29899999999999999</v>
      </c>
      <c r="BA545" s="200">
        <v>0.26700000000000002</v>
      </c>
      <c r="BB545" s="200">
        <v>0.26400000000000001</v>
      </c>
      <c r="BC545" s="84">
        <v>23</v>
      </c>
      <c r="BD545" s="84">
        <v>7</v>
      </c>
      <c r="BE545" s="84" t="s">
        <v>1236</v>
      </c>
      <c r="BF545" s="84">
        <v>458085</v>
      </c>
      <c r="BG545" s="84" t="s">
        <v>817</v>
      </c>
      <c r="BH545" s="84" t="s">
        <v>5110</v>
      </c>
      <c r="BI545" s="84" t="s">
        <v>1230</v>
      </c>
      <c r="BJ545" s="84" t="s">
        <v>1370</v>
      </c>
      <c r="BK545" s="84" t="s">
        <v>2877</v>
      </c>
    </row>
    <row r="546" spans="1:63" s="84" customFormat="1" x14ac:dyDescent="0.3">
      <c r="A546" s="84" t="s">
        <v>4117</v>
      </c>
      <c r="B546" s="84" t="s">
        <v>4118</v>
      </c>
      <c r="C546" s="84" t="s">
        <v>1065</v>
      </c>
      <c r="D546" s="84">
        <v>2018</v>
      </c>
      <c r="E546" s="84">
        <v>26</v>
      </c>
      <c r="F546" s="195" t="s">
        <v>1372</v>
      </c>
      <c r="G546" s="84" t="s">
        <v>1373</v>
      </c>
      <c r="H546" s="84" t="s">
        <v>253</v>
      </c>
      <c r="K546" s="84">
        <v>0.68</v>
      </c>
      <c r="L546" s="84">
        <v>0.23699999999999999</v>
      </c>
      <c r="M546" s="84">
        <v>4</v>
      </c>
      <c r="N546" s="84" t="s">
        <v>1064</v>
      </c>
      <c r="O546" s="84">
        <v>72</v>
      </c>
      <c r="P546" s="84">
        <v>194</v>
      </c>
      <c r="Q546" s="84">
        <v>179</v>
      </c>
      <c r="R546" s="84">
        <v>18</v>
      </c>
      <c r="S546" s="84">
        <v>40</v>
      </c>
      <c r="T546" s="84">
        <v>8</v>
      </c>
      <c r="U546" s="84">
        <v>1</v>
      </c>
      <c r="V546" s="84">
        <v>3</v>
      </c>
      <c r="W546" s="84">
        <v>17</v>
      </c>
      <c r="X546" s="84">
        <v>1</v>
      </c>
      <c r="Y546" s="84">
        <v>0</v>
      </c>
      <c r="Z546" s="84">
        <v>12</v>
      </c>
      <c r="AA546" s="84">
        <v>37</v>
      </c>
      <c r="AB546" s="84">
        <v>0</v>
      </c>
      <c r="AC546" s="84">
        <v>1</v>
      </c>
      <c r="AD546" s="84">
        <v>1</v>
      </c>
      <c r="AE546" s="84">
        <v>0</v>
      </c>
      <c r="AF546" s="84">
        <v>6</v>
      </c>
      <c r="AG546" s="200">
        <v>0.224</v>
      </c>
      <c r="AH546" s="200">
        <v>0.27300000000000002</v>
      </c>
      <c r="AI546" s="200">
        <v>0.32</v>
      </c>
      <c r="AJ546" s="84">
        <v>0.26500000000000001</v>
      </c>
      <c r="AK546" s="84">
        <v>51</v>
      </c>
      <c r="AL546" s="84">
        <v>12</v>
      </c>
      <c r="AM546" s="84">
        <v>12</v>
      </c>
      <c r="AN546" s="198">
        <v>2</v>
      </c>
      <c r="AO546" s="198">
        <v>2</v>
      </c>
      <c r="AP546" s="84">
        <v>-9</v>
      </c>
      <c r="AQ546" s="84">
        <v>54</v>
      </c>
      <c r="AR546" s="84">
        <v>458</v>
      </c>
      <c r="AS546" s="84">
        <v>26</v>
      </c>
      <c r="AT546" s="84" t="s">
        <v>1075</v>
      </c>
      <c r="AU546" s="84">
        <v>0.02</v>
      </c>
      <c r="AV546" s="84">
        <v>4</v>
      </c>
      <c r="AW546" s="84" t="s">
        <v>1065</v>
      </c>
      <c r="AX546" s="84">
        <v>165</v>
      </c>
      <c r="AY546" s="200">
        <v>0.224</v>
      </c>
      <c r="AZ546" s="200">
        <v>0.26200000000000001</v>
      </c>
      <c r="BA546" s="200">
        <v>0.28799999999999998</v>
      </c>
      <c r="BB546" s="200">
        <v>0.247</v>
      </c>
      <c r="BC546" s="84">
        <v>41</v>
      </c>
      <c r="BD546" s="84">
        <v>8</v>
      </c>
      <c r="BE546" s="84" t="s">
        <v>4119</v>
      </c>
      <c r="BF546" s="84">
        <v>570482</v>
      </c>
      <c r="BG546" s="84" t="s">
        <v>6543</v>
      </c>
      <c r="BH546" s="84" t="s">
        <v>6304</v>
      </c>
      <c r="BI546" s="84" t="s">
        <v>6553</v>
      </c>
      <c r="BJ546" s="84" t="s">
        <v>3164</v>
      </c>
      <c r="BK546" s="84" t="s">
        <v>2808</v>
      </c>
    </row>
    <row r="547" spans="1:63" s="84" customFormat="1" x14ac:dyDescent="0.3">
      <c r="A547" s="84" t="s">
        <v>4857</v>
      </c>
      <c r="B547" s="84" t="s">
        <v>400</v>
      </c>
      <c r="C547" s="84" t="s">
        <v>1065</v>
      </c>
      <c r="D547" s="84">
        <v>2018</v>
      </c>
      <c r="E547" s="84">
        <v>28</v>
      </c>
      <c r="F547" s="195"/>
      <c r="G547" s="84" t="s">
        <v>1373</v>
      </c>
      <c r="H547" s="84" t="s">
        <v>253</v>
      </c>
      <c r="K547" s="84">
        <v>0.22</v>
      </c>
      <c r="L547" s="84">
        <v>0.23699999999999999</v>
      </c>
      <c r="M547" s="84">
        <v>4</v>
      </c>
      <c r="N547" s="84" t="s">
        <v>1064</v>
      </c>
      <c r="O547" s="84">
        <v>44</v>
      </c>
      <c r="P547" s="84">
        <v>119</v>
      </c>
      <c r="Q547" s="84">
        <v>111</v>
      </c>
      <c r="R547" s="84">
        <v>14</v>
      </c>
      <c r="S547" s="84">
        <v>25</v>
      </c>
      <c r="T547" s="84">
        <v>5</v>
      </c>
      <c r="U547" s="84">
        <v>0</v>
      </c>
      <c r="V547" s="84">
        <v>3</v>
      </c>
      <c r="W547" s="84">
        <v>12</v>
      </c>
      <c r="X547" s="84">
        <v>2</v>
      </c>
      <c r="Y547" s="84">
        <v>1</v>
      </c>
      <c r="Z547" s="84">
        <v>6</v>
      </c>
      <c r="AA547" s="84">
        <v>32</v>
      </c>
      <c r="AB547" s="84">
        <v>0</v>
      </c>
      <c r="AC547" s="84">
        <v>1</v>
      </c>
      <c r="AD547" s="84">
        <v>1</v>
      </c>
      <c r="AE547" s="84">
        <v>0</v>
      </c>
      <c r="AF547" s="84">
        <v>2</v>
      </c>
      <c r="AG547" s="200">
        <v>0.23</v>
      </c>
      <c r="AH547" s="200">
        <v>0.27200000000000002</v>
      </c>
      <c r="AI547" s="200">
        <v>0.35799999999999998</v>
      </c>
      <c r="AJ547" s="84">
        <v>0.27600000000000002</v>
      </c>
      <c r="AK547" s="84">
        <v>33</v>
      </c>
      <c r="AL547" s="84">
        <v>10</v>
      </c>
      <c r="AM547" s="84">
        <v>10</v>
      </c>
      <c r="AN547" s="198">
        <v>3</v>
      </c>
      <c r="AO547" s="198">
        <v>3</v>
      </c>
      <c r="AP547" s="84">
        <v>-5</v>
      </c>
      <c r="AQ547" s="84">
        <v>57</v>
      </c>
      <c r="AR547" s="84">
        <v>508</v>
      </c>
      <c r="AS547" s="84">
        <v>27</v>
      </c>
      <c r="AT547" s="84" t="s">
        <v>1075</v>
      </c>
      <c r="AU547" s="84">
        <v>0.14000000000000001</v>
      </c>
      <c r="AV547" s="84">
        <v>10</v>
      </c>
      <c r="AW547" s="84" t="s">
        <v>1065</v>
      </c>
      <c r="AX547" s="84">
        <v>9</v>
      </c>
      <c r="AY547" s="200">
        <v>0.111</v>
      </c>
      <c r="AZ547" s="200">
        <v>0.111</v>
      </c>
      <c r="BA547" s="200">
        <v>0.222</v>
      </c>
      <c r="BB547" s="200">
        <v>0.13800000000000001</v>
      </c>
      <c r="BC547" s="84">
        <v>1</v>
      </c>
      <c r="BD547" s="84">
        <v>0</v>
      </c>
      <c r="BE547" s="84" t="s">
        <v>4858</v>
      </c>
      <c r="BF547" s="84">
        <v>592731</v>
      </c>
      <c r="BG547" s="84" t="s">
        <v>785</v>
      </c>
      <c r="BH547" s="84" t="s">
        <v>6386</v>
      </c>
      <c r="BI547" s="84" t="s">
        <v>2651</v>
      </c>
      <c r="BJ547" s="84" t="s">
        <v>6715</v>
      </c>
      <c r="BK547" s="84" t="s">
        <v>2891</v>
      </c>
    </row>
    <row r="548" spans="1:63" s="84" customFormat="1" x14ac:dyDescent="0.3">
      <c r="A548" s="84" t="s">
        <v>5782</v>
      </c>
      <c r="B548" s="84" t="s">
        <v>64</v>
      </c>
      <c r="C548" s="84" t="s">
        <v>1065</v>
      </c>
      <c r="D548" s="84">
        <v>2018</v>
      </c>
      <c r="E548" s="84">
        <v>22</v>
      </c>
      <c r="F548" s="195" t="s">
        <v>1402</v>
      </c>
      <c r="G548" s="84" t="s">
        <v>1373</v>
      </c>
      <c r="H548" s="84" t="s">
        <v>253</v>
      </c>
      <c r="K548" s="84">
        <v>0.56999999999999995</v>
      </c>
      <c r="L548" s="84">
        <v>0.23699999999999999</v>
      </c>
      <c r="M548" s="84">
        <v>4</v>
      </c>
      <c r="N548" s="84" t="s">
        <v>1064</v>
      </c>
      <c r="O548" s="84">
        <v>70</v>
      </c>
      <c r="P548" s="84">
        <v>181</v>
      </c>
      <c r="Q548" s="84">
        <v>165</v>
      </c>
      <c r="R548" s="84">
        <v>15</v>
      </c>
      <c r="S548" s="84">
        <v>32</v>
      </c>
      <c r="T548" s="84">
        <v>9</v>
      </c>
      <c r="U548" s="84">
        <v>0</v>
      </c>
      <c r="V548" s="84">
        <v>3</v>
      </c>
      <c r="W548" s="84">
        <v>18</v>
      </c>
      <c r="X548" s="84">
        <v>2</v>
      </c>
      <c r="Y548" s="84">
        <v>2</v>
      </c>
      <c r="Z548" s="84">
        <v>14</v>
      </c>
      <c r="AA548" s="84">
        <v>43</v>
      </c>
      <c r="AB548" s="84">
        <v>1</v>
      </c>
      <c r="AC548" s="84">
        <v>1</v>
      </c>
      <c r="AD548" s="84">
        <v>0</v>
      </c>
      <c r="AE548" s="84">
        <v>1</v>
      </c>
      <c r="AF548" s="84">
        <v>6</v>
      </c>
      <c r="AG548" s="200">
        <v>0.193</v>
      </c>
      <c r="AH548" s="200">
        <v>0.25800000000000001</v>
      </c>
      <c r="AI548" s="200">
        <v>0.311</v>
      </c>
      <c r="AJ548" s="84">
        <v>0.255</v>
      </c>
      <c r="AK548" s="84">
        <v>46</v>
      </c>
      <c r="AL548" s="84">
        <v>10</v>
      </c>
      <c r="AM548" s="84">
        <v>10</v>
      </c>
      <c r="AN548" s="198">
        <v>1</v>
      </c>
      <c r="AO548" s="198">
        <v>1</v>
      </c>
      <c r="AP548" s="84">
        <v>-11</v>
      </c>
      <c r="AQ548" s="84">
        <v>58</v>
      </c>
      <c r="AR548" s="84">
        <v>511</v>
      </c>
      <c r="AS548" s="84">
        <v>28</v>
      </c>
      <c r="AT548" s="84" t="s">
        <v>1075</v>
      </c>
      <c r="AU548" s="84">
        <v>0.01</v>
      </c>
      <c r="AV548" s="84">
        <v>3</v>
      </c>
      <c r="AW548" s="84" t="s">
        <v>1065</v>
      </c>
      <c r="AX548" s="84">
        <v>135</v>
      </c>
      <c r="AY548" s="200">
        <v>0.192</v>
      </c>
      <c r="AZ548" s="200">
        <v>0.24399999999999999</v>
      </c>
      <c r="BA548" s="200">
        <v>0.30399999999999999</v>
      </c>
      <c r="BB548" s="200">
        <v>0.24399999999999999</v>
      </c>
      <c r="BC548" s="84">
        <v>33</v>
      </c>
      <c r="BD548" s="84">
        <v>7</v>
      </c>
      <c r="BE548" s="84" t="s">
        <v>6330</v>
      </c>
      <c r="BF548" s="84">
        <v>624414</v>
      </c>
      <c r="BG548" s="84" t="s">
        <v>2871</v>
      </c>
      <c r="BH548" s="84" t="s">
        <v>6482</v>
      </c>
      <c r="BI548" s="84" t="s">
        <v>4834</v>
      </c>
      <c r="BJ548" s="84" t="s">
        <v>6331</v>
      </c>
      <c r="BK548" s="84" t="s">
        <v>2467</v>
      </c>
    </row>
    <row r="549" spans="1:63" s="84" customFormat="1" x14ac:dyDescent="0.3">
      <c r="A549" s="84" t="s">
        <v>970</v>
      </c>
      <c r="B549" s="84" t="s">
        <v>129</v>
      </c>
      <c r="C549" s="84" t="s">
        <v>1065</v>
      </c>
      <c r="D549" s="84">
        <v>2018</v>
      </c>
      <c r="E549" s="84">
        <v>29</v>
      </c>
      <c r="F549" s="195"/>
      <c r="G549" s="84" t="s">
        <v>1373</v>
      </c>
      <c r="H549" s="84" t="s">
        <v>253</v>
      </c>
      <c r="K549" s="84">
        <v>0.47</v>
      </c>
      <c r="L549" s="84">
        <v>0.23699999999999999</v>
      </c>
      <c r="M549" s="84">
        <v>4</v>
      </c>
      <c r="N549" s="84" t="s">
        <v>1064</v>
      </c>
      <c r="O549" s="84">
        <v>61</v>
      </c>
      <c r="P549" s="84">
        <v>155</v>
      </c>
      <c r="Q549" s="84">
        <v>142</v>
      </c>
      <c r="R549" s="84">
        <v>16</v>
      </c>
      <c r="S549" s="84">
        <v>31</v>
      </c>
      <c r="T549" s="84">
        <v>6</v>
      </c>
      <c r="U549" s="84">
        <v>1</v>
      </c>
      <c r="V549" s="84">
        <v>2</v>
      </c>
      <c r="W549" s="84">
        <v>14</v>
      </c>
      <c r="X549" s="84">
        <v>2</v>
      </c>
      <c r="Y549" s="84">
        <v>0</v>
      </c>
      <c r="Z549" s="84">
        <v>9</v>
      </c>
      <c r="AA549" s="84">
        <v>39</v>
      </c>
      <c r="AB549" s="84">
        <v>0</v>
      </c>
      <c r="AC549" s="84">
        <v>2</v>
      </c>
      <c r="AD549" s="84">
        <v>1</v>
      </c>
      <c r="AE549" s="84">
        <v>1</v>
      </c>
      <c r="AF549" s="84">
        <v>3</v>
      </c>
      <c r="AG549" s="200">
        <v>0.218</v>
      </c>
      <c r="AH549" s="200">
        <v>0.27200000000000002</v>
      </c>
      <c r="AI549" s="200">
        <v>0.30599999999999999</v>
      </c>
      <c r="AJ549" s="84">
        <v>0.25900000000000001</v>
      </c>
      <c r="AK549" s="84">
        <v>40</v>
      </c>
      <c r="AL549" s="84">
        <v>10</v>
      </c>
      <c r="AM549" s="84">
        <v>10</v>
      </c>
      <c r="AN549" s="198">
        <v>2</v>
      </c>
      <c r="AO549" s="198">
        <v>2</v>
      </c>
      <c r="AP549" s="84">
        <v>-8</v>
      </c>
      <c r="AQ549" s="84">
        <v>60</v>
      </c>
      <c r="AR549" s="84">
        <v>524</v>
      </c>
      <c r="AS549" s="84">
        <v>29</v>
      </c>
      <c r="AT549" s="84" t="s">
        <v>1075</v>
      </c>
      <c r="AU549" s="84">
        <v>0</v>
      </c>
      <c r="AV549" s="84">
        <v>1</v>
      </c>
      <c r="AW549" s="84" t="s">
        <v>1065</v>
      </c>
      <c r="AX549" s="84">
        <v>118</v>
      </c>
      <c r="AY549" s="200">
        <v>0.224</v>
      </c>
      <c r="AZ549" s="200">
        <v>0.29699999999999999</v>
      </c>
      <c r="BA549" s="200">
        <v>0.26200000000000001</v>
      </c>
      <c r="BB549" s="200">
        <v>0.26200000000000001</v>
      </c>
      <c r="BC549" s="84">
        <v>31</v>
      </c>
      <c r="BD549" s="84">
        <v>9</v>
      </c>
      <c r="BE549" s="84" t="s">
        <v>1096</v>
      </c>
      <c r="BF549" s="84">
        <v>592710</v>
      </c>
      <c r="BG549" s="84" t="s">
        <v>781</v>
      </c>
      <c r="BH549" s="84" t="s">
        <v>6977</v>
      </c>
      <c r="BI549" s="84" t="s">
        <v>4214</v>
      </c>
      <c r="BJ549" s="84" t="s">
        <v>6978</v>
      </c>
      <c r="BK549" s="84" t="s">
        <v>2811</v>
      </c>
    </row>
    <row r="550" spans="1:63" s="84" customFormat="1" x14ac:dyDescent="0.3">
      <c r="A550" s="84" t="s">
        <v>526</v>
      </c>
      <c r="B550" s="84" t="s">
        <v>4020</v>
      </c>
      <c r="C550" s="84" t="s">
        <v>1065</v>
      </c>
      <c r="D550" s="84">
        <v>2018</v>
      </c>
      <c r="E550" s="84">
        <v>27</v>
      </c>
      <c r="F550" s="195" t="s">
        <v>1394</v>
      </c>
      <c r="G550" s="84" t="s">
        <v>1373</v>
      </c>
      <c r="H550" s="84" t="s">
        <v>253</v>
      </c>
      <c r="K550" s="84">
        <v>0.49</v>
      </c>
      <c r="L550" s="84">
        <v>0.23699999999999999</v>
      </c>
      <c r="M550" s="84">
        <v>4</v>
      </c>
      <c r="N550" s="84" t="s">
        <v>1064</v>
      </c>
      <c r="O550" s="84">
        <v>85</v>
      </c>
      <c r="P550" s="84">
        <v>183</v>
      </c>
      <c r="Q550" s="84">
        <v>167</v>
      </c>
      <c r="R550" s="84">
        <v>23</v>
      </c>
      <c r="S550" s="84">
        <v>33</v>
      </c>
      <c r="T550" s="84">
        <v>8</v>
      </c>
      <c r="U550" s="84">
        <v>0</v>
      </c>
      <c r="V550" s="84">
        <v>4</v>
      </c>
      <c r="W550" s="84">
        <v>19</v>
      </c>
      <c r="X550" s="84">
        <v>3</v>
      </c>
      <c r="Y550" s="84">
        <v>1</v>
      </c>
      <c r="Z550" s="84">
        <v>12</v>
      </c>
      <c r="AA550" s="84">
        <v>50</v>
      </c>
      <c r="AB550" s="84">
        <v>0</v>
      </c>
      <c r="AC550" s="84">
        <v>1</v>
      </c>
      <c r="AD550" s="84">
        <v>2</v>
      </c>
      <c r="AE550" s="84">
        <v>1</v>
      </c>
      <c r="AF550" s="84">
        <v>6</v>
      </c>
      <c r="AG550" s="200">
        <v>0.19700000000000001</v>
      </c>
      <c r="AH550" s="200">
        <v>0.253</v>
      </c>
      <c r="AI550" s="200">
        <v>0.314</v>
      </c>
      <c r="AJ550" s="84">
        <v>0.251</v>
      </c>
      <c r="AK550" s="84">
        <v>46</v>
      </c>
      <c r="AL550" s="84">
        <v>10</v>
      </c>
      <c r="AM550" s="84">
        <v>10</v>
      </c>
      <c r="AN550" s="198">
        <v>3</v>
      </c>
      <c r="AO550" s="198">
        <v>3</v>
      </c>
      <c r="AP550" s="84">
        <v>-12</v>
      </c>
      <c r="AQ550" s="84">
        <v>61</v>
      </c>
      <c r="AR550" s="84">
        <v>523</v>
      </c>
      <c r="AS550" s="84">
        <v>30</v>
      </c>
      <c r="AT550" s="84" t="s">
        <v>1075</v>
      </c>
      <c r="AU550" s="84">
        <v>-0.01</v>
      </c>
      <c r="AV550" s="84">
        <v>-1</v>
      </c>
      <c r="AW550" s="84" t="s">
        <v>1065</v>
      </c>
      <c r="AX550" s="84">
        <v>188</v>
      </c>
      <c r="AY550" s="200">
        <v>0.21099999999999999</v>
      </c>
      <c r="AZ550" s="200">
        <v>0.25900000000000001</v>
      </c>
      <c r="BA550" s="200">
        <v>0.33300000000000002</v>
      </c>
      <c r="BB550" s="200">
        <v>0.25700000000000001</v>
      </c>
      <c r="BC550" s="84">
        <v>48</v>
      </c>
      <c r="BD550" s="84">
        <v>11</v>
      </c>
      <c r="BE550" s="84" t="s">
        <v>4021</v>
      </c>
      <c r="BF550" s="84">
        <v>571918</v>
      </c>
      <c r="BG550" s="84" t="s">
        <v>785</v>
      </c>
      <c r="BH550" s="84" t="s">
        <v>5133</v>
      </c>
      <c r="BI550" s="84" t="s">
        <v>6554</v>
      </c>
      <c r="BJ550" s="84" t="s">
        <v>6493</v>
      </c>
      <c r="BK550" s="84" t="s">
        <v>2882</v>
      </c>
    </row>
    <row r="551" spans="1:63" s="84" customFormat="1" x14ac:dyDescent="0.3">
      <c r="A551" s="84" t="s">
        <v>263</v>
      </c>
      <c r="B551" s="84" t="s">
        <v>32</v>
      </c>
      <c r="C551" s="84" t="s">
        <v>1065</v>
      </c>
      <c r="D551" s="84">
        <v>2018</v>
      </c>
      <c r="E551" s="84">
        <v>30</v>
      </c>
      <c r="F551" s="195"/>
      <c r="G551" s="84" t="s">
        <v>1373</v>
      </c>
      <c r="H551" s="84" t="s">
        <v>253</v>
      </c>
      <c r="K551" s="84">
        <v>0.42</v>
      </c>
      <c r="L551" s="84">
        <v>0.23699999999999999</v>
      </c>
      <c r="M551" s="84">
        <v>4</v>
      </c>
      <c r="N551" s="84" t="s">
        <v>1064</v>
      </c>
      <c r="O551" s="84">
        <v>57</v>
      </c>
      <c r="P551" s="84">
        <v>93</v>
      </c>
      <c r="Q551" s="84">
        <v>84</v>
      </c>
      <c r="R551" s="84">
        <v>11</v>
      </c>
      <c r="S551" s="84">
        <v>16</v>
      </c>
      <c r="T551" s="84">
        <v>2</v>
      </c>
      <c r="U551" s="84">
        <v>0</v>
      </c>
      <c r="V551" s="84">
        <v>1</v>
      </c>
      <c r="W551" s="84">
        <v>6</v>
      </c>
      <c r="X551" s="84">
        <v>1</v>
      </c>
      <c r="Y551" s="84">
        <v>1</v>
      </c>
      <c r="Z551" s="84">
        <v>7</v>
      </c>
      <c r="AA551" s="84">
        <v>23</v>
      </c>
      <c r="AB551" s="84">
        <v>1</v>
      </c>
      <c r="AC551" s="84">
        <v>1</v>
      </c>
      <c r="AD551" s="84">
        <v>1</v>
      </c>
      <c r="AE551" s="84">
        <v>0</v>
      </c>
      <c r="AF551" s="84">
        <v>1</v>
      </c>
      <c r="AG551" s="200">
        <v>0.18</v>
      </c>
      <c r="AH551" s="200">
        <v>0.252</v>
      </c>
      <c r="AI551" s="200">
        <v>0.27100000000000002</v>
      </c>
      <c r="AJ551" s="84">
        <v>0.23799999999999999</v>
      </c>
      <c r="AK551" s="84">
        <v>22</v>
      </c>
      <c r="AL551" s="84">
        <v>5</v>
      </c>
      <c r="AM551" s="84">
        <v>5</v>
      </c>
      <c r="AN551" s="198">
        <v>0</v>
      </c>
      <c r="AO551" s="198">
        <v>0</v>
      </c>
      <c r="AP551" s="84">
        <v>-7</v>
      </c>
      <c r="AQ551" s="84">
        <v>63</v>
      </c>
      <c r="AR551" s="84">
        <v>612</v>
      </c>
      <c r="AS551" s="84">
        <v>31</v>
      </c>
      <c r="AT551" s="84" t="s">
        <v>1061</v>
      </c>
      <c r="AU551" s="84">
        <v>0.06</v>
      </c>
      <c r="AV551" s="84">
        <v>4</v>
      </c>
      <c r="AW551" s="84" t="s">
        <v>1065</v>
      </c>
      <c r="AX551" s="84">
        <v>51</v>
      </c>
      <c r="AY551" s="200">
        <v>0.111</v>
      </c>
      <c r="AZ551" s="200">
        <v>0.2</v>
      </c>
      <c r="BA551" s="200">
        <v>0.17799999999999999</v>
      </c>
      <c r="BB551" s="200">
        <v>0.18099999999999999</v>
      </c>
      <c r="BC551" s="84">
        <v>9</v>
      </c>
      <c r="BD551" s="84">
        <v>1</v>
      </c>
      <c r="BE551" s="84" t="s">
        <v>1110</v>
      </c>
      <c r="BF551" s="84">
        <v>518902</v>
      </c>
      <c r="BG551" s="84" t="s">
        <v>808</v>
      </c>
      <c r="BH551" s="84" t="s">
        <v>1176</v>
      </c>
      <c r="BI551" s="84" t="s">
        <v>6528</v>
      </c>
      <c r="BJ551" s="84" t="s">
        <v>6978</v>
      </c>
      <c r="BK551" s="84" t="s">
        <v>2887</v>
      </c>
    </row>
    <row r="552" spans="1:63" s="84" customFormat="1" x14ac:dyDescent="0.3">
      <c r="A552" s="84" t="s">
        <v>509</v>
      </c>
      <c r="B552" s="84" t="s">
        <v>15</v>
      </c>
      <c r="C552" s="84" t="s">
        <v>1065</v>
      </c>
      <c r="D552" s="84">
        <v>2018</v>
      </c>
      <c r="E552" s="84">
        <v>27</v>
      </c>
      <c r="F552" s="195" t="s">
        <v>1554</v>
      </c>
      <c r="G552" s="84" t="s">
        <v>1373</v>
      </c>
      <c r="H552" s="84" t="s">
        <v>265</v>
      </c>
      <c r="K552" s="84">
        <v>0.87</v>
      </c>
      <c r="L552" s="84">
        <v>0.33400000000000002</v>
      </c>
      <c r="M552" s="84">
        <v>56</v>
      </c>
      <c r="N552" s="84" t="s">
        <v>1064</v>
      </c>
      <c r="O552" s="84">
        <v>142</v>
      </c>
      <c r="P552" s="84">
        <v>672</v>
      </c>
      <c r="Q552" s="84">
        <v>621</v>
      </c>
      <c r="R552" s="84">
        <v>98</v>
      </c>
      <c r="S552" s="84">
        <v>195</v>
      </c>
      <c r="T552" s="84">
        <v>35</v>
      </c>
      <c r="U552" s="84">
        <v>4</v>
      </c>
      <c r="V552" s="84">
        <v>19</v>
      </c>
      <c r="W552" s="84">
        <v>79</v>
      </c>
      <c r="X552" s="84">
        <v>29</v>
      </c>
      <c r="Y552" s="84">
        <v>8</v>
      </c>
      <c r="Z552" s="84">
        <v>35</v>
      </c>
      <c r="AA552" s="84">
        <v>78</v>
      </c>
      <c r="AB552" s="84">
        <v>6</v>
      </c>
      <c r="AC552" s="84">
        <v>8</v>
      </c>
      <c r="AD552" s="84">
        <v>2</v>
      </c>
      <c r="AE552" s="84">
        <v>5</v>
      </c>
      <c r="AF552" s="84">
        <v>15</v>
      </c>
      <c r="AG552" s="200">
        <v>0.313</v>
      </c>
      <c r="AH552" s="200">
        <v>0.35499999999999998</v>
      </c>
      <c r="AI552" s="200">
        <v>0.47599999999999998</v>
      </c>
      <c r="AJ552" s="84">
        <v>0.36</v>
      </c>
      <c r="AK552" s="84">
        <v>242</v>
      </c>
      <c r="AL552" s="84">
        <v>82</v>
      </c>
      <c r="AM552" s="84">
        <v>96</v>
      </c>
      <c r="AN552" s="198">
        <v>42</v>
      </c>
      <c r="AO552" s="198">
        <v>49</v>
      </c>
      <c r="AP552" s="84">
        <v>42</v>
      </c>
      <c r="AQ552" s="84">
        <v>1</v>
      </c>
      <c r="AR552" s="84">
        <v>3</v>
      </c>
      <c r="AS552" s="84">
        <v>1</v>
      </c>
      <c r="AT552" s="84" t="s">
        <v>1064</v>
      </c>
      <c r="AU552" s="84">
        <v>-0.05</v>
      </c>
      <c r="AV552" s="84">
        <v>-52</v>
      </c>
      <c r="AW552" s="84" t="s">
        <v>1086</v>
      </c>
      <c r="AX552" s="84">
        <v>662</v>
      </c>
      <c r="AY552" s="200">
        <v>0.34599999999999997</v>
      </c>
      <c r="AZ552" s="200">
        <v>0.41</v>
      </c>
      <c r="BA552" s="200">
        <v>0.54700000000000004</v>
      </c>
      <c r="BB552" s="200">
        <v>0.41299999999999998</v>
      </c>
      <c r="BC552" s="84">
        <v>273</v>
      </c>
      <c r="BD552" s="84">
        <v>134</v>
      </c>
      <c r="BE552" s="84" t="s">
        <v>1564</v>
      </c>
      <c r="BF552" s="84">
        <v>514888</v>
      </c>
      <c r="BG552" s="84" t="s">
        <v>812</v>
      </c>
      <c r="BH552" s="84" t="s">
        <v>2696</v>
      </c>
      <c r="BI552" s="84" t="s">
        <v>1092</v>
      </c>
      <c r="BJ552" s="84" t="s">
        <v>4190</v>
      </c>
      <c r="BK552" s="84" t="s">
        <v>3969</v>
      </c>
    </row>
    <row r="553" spans="1:63" s="84" customFormat="1" x14ac:dyDescent="0.3">
      <c r="A553" s="84" t="s">
        <v>194</v>
      </c>
      <c r="B553" s="84" t="s">
        <v>15</v>
      </c>
      <c r="C553" s="84" t="s">
        <v>1061</v>
      </c>
      <c r="D553" s="84">
        <v>2018</v>
      </c>
      <c r="E553" s="84">
        <v>25</v>
      </c>
      <c r="F553" s="195" t="s">
        <v>1372</v>
      </c>
      <c r="G553" s="84" t="s">
        <v>1373</v>
      </c>
      <c r="H553" s="84" t="s">
        <v>265</v>
      </c>
      <c r="I553" s="84" t="s">
        <v>253</v>
      </c>
      <c r="K553" s="84">
        <v>0.85</v>
      </c>
      <c r="L553" s="84">
        <v>0.35599999999999998</v>
      </c>
      <c r="M553" s="84">
        <v>72</v>
      </c>
      <c r="N553" s="84" t="s">
        <v>1064</v>
      </c>
      <c r="O553" s="84">
        <v>150</v>
      </c>
      <c r="P553" s="84">
        <v>616</v>
      </c>
      <c r="Q553" s="84">
        <v>556</v>
      </c>
      <c r="R553" s="84">
        <v>89</v>
      </c>
      <c r="S553" s="84">
        <v>160</v>
      </c>
      <c r="T553" s="84">
        <v>46</v>
      </c>
      <c r="U553" s="84">
        <v>5</v>
      </c>
      <c r="V553" s="84">
        <v>17</v>
      </c>
      <c r="W553" s="84">
        <v>72</v>
      </c>
      <c r="X553" s="84">
        <v>19</v>
      </c>
      <c r="Y553" s="84">
        <v>5</v>
      </c>
      <c r="Z553" s="84">
        <v>50</v>
      </c>
      <c r="AA553" s="84">
        <v>71</v>
      </c>
      <c r="AB553" s="84">
        <v>3</v>
      </c>
      <c r="AC553" s="84">
        <v>3</v>
      </c>
      <c r="AD553" s="84">
        <v>2</v>
      </c>
      <c r="AE553" s="84">
        <v>4</v>
      </c>
      <c r="AF553" s="84">
        <v>11</v>
      </c>
      <c r="AG553" s="200">
        <v>0.28799999999999998</v>
      </c>
      <c r="AH553" s="200">
        <v>0.34599999999999997</v>
      </c>
      <c r="AI553" s="200">
        <v>0.48</v>
      </c>
      <c r="AJ553" s="84">
        <v>0.35599999999999998</v>
      </c>
      <c r="AK553" s="84">
        <v>219</v>
      </c>
      <c r="AL553" s="84">
        <v>75</v>
      </c>
      <c r="AM553" s="84">
        <v>75</v>
      </c>
      <c r="AN553" s="198">
        <v>31</v>
      </c>
      <c r="AO553" s="198">
        <v>31</v>
      </c>
      <c r="AP553" s="84">
        <v>26</v>
      </c>
      <c r="AQ553" s="84">
        <v>2</v>
      </c>
      <c r="AR553" s="84">
        <v>16</v>
      </c>
      <c r="AS553" s="84">
        <v>2</v>
      </c>
      <c r="AT553" s="84" t="s">
        <v>1064</v>
      </c>
      <c r="AU553" s="84">
        <v>-0.05</v>
      </c>
      <c r="AV553" s="84">
        <v>-47</v>
      </c>
      <c r="AW553" s="84" t="s">
        <v>1086</v>
      </c>
      <c r="AX553" s="84">
        <v>645</v>
      </c>
      <c r="AY553" s="200">
        <v>0.318</v>
      </c>
      <c r="AZ553" s="200">
        <v>0.374</v>
      </c>
      <c r="BA553" s="200">
        <v>0.58299999999999996</v>
      </c>
      <c r="BB553" s="200">
        <v>0.40400000000000003</v>
      </c>
      <c r="BC553" s="84">
        <v>261</v>
      </c>
      <c r="BD553" s="84">
        <v>122</v>
      </c>
      <c r="BE553" s="84" t="s">
        <v>2746</v>
      </c>
      <c r="BF553" s="84">
        <v>608070</v>
      </c>
      <c r="BG553" s="84" t="s">
        <v>3875</v>
      </c>
      <c r="BH553" s="84" t="s">
        <v>4191</v>
      </c>
      <c r="BI553" s="84" t="s">
        <v>5064</v>
      </c>
      <c r="BJ553" s="84" t="s">
        <v>3130</v>
      </c>
      <c r="BK553" s="84" t="s">
        <v>6697</v>
      </c>
    </row>
    <row r="554" spans="1:63" s="84" customFormat="1" x14ac:dyDescent="0.3">
      <c r="A554" s="84" t="s">
        <v>871</v>
      </c>
      <c r="B554" s="84" t="s">
        <v>30</v>
      </c>
      <c r="C554" s="84" t="s">
        <v>1065</v>
      </c>
      <c r="D554" s="84">
        <v>2018</v>
      </c>
      <c r="E554" s="84">
        <v>30</v>
      </c>
      <c r="F554" s="195" t="s">
        <v>1400</v>
      </c>
      <c r="G554" s="84" t="s">
        <v>1373</v>
      </c>
      <c r="H554" s="84" t="s">
        <v>265</v>
      </c>
      <c r="K554" s="84">
        <v>0.88</v>
      </c>
      <c r="L554" s="84">
        <v>0.33400000000000002</v>
      </c>
      <c r="M554" s="84">
        <v>56</v>
      </c>
      <c r="N554" s="84" t="s">
        <v>1064</v>
      </c>
      <c r="O554" s="84">
        <v>136</v>
      </c>
      <c r="P554" s="84">
        <v>543</v>
      </c>
      <c r="Q554" s="84">
        <v>485</v>
      </c>
      <c r="R554" s="84">
        <v>78</v>
      </c>
      <c r="S554" s="84">
        <v>121</v>
      </c>
      <c r="T554" s="84">
        <v>26</v>
      </c>
      <c r="U554" s="84">
        <v>3</v>
      </c>
      <c r="V554" s="84">
        <v>29</v>
      </c>
      <c r="W554" s="84">
        <v>68</v>
      </c>
      <c r="X554" s="84">
        <v>12</v>
      </c>
      <c r="Y554" s="84">
        <v>4</v>
      </c>
      <c r="Z554" s="84">
        <v>48</v>
      </c>
      <c r="AA554" s="84">
        <v>106</v>
      </c>
      <c r="AB554" s="84">
        <v>4</v>
      </c>
      <c r="AC554" s="84">
        <v>6</v>
      </c>
      <c r="AD554" s="84">
        <v>1</v>
      </c>
      <c r="AE554" s="84">
        <v>3</v>
      </c>
      <c r="AF554" s="84">
        <v>10</v>
      </c>
      <c r="AG554" s="200">
        <v>0.252</v>
      </c>
      <c r="AH554" s="200">
        <v>0.32100000000000001</v>
      </c>
      <c r="AI554" s="200">
        <v>0.49199999999999999</v>
      </c>
      <c r="AJ554" s="84">
        <v>0.34699999999999998</v>
      </c>
      <c r="AK554" s="84">
        <v>188</v>
      </c>
      <c r="AL554" s="84">
        <v>63</v>
      </c>
      <c r="AM554" s="84">
        <v>71</v>
      </c>
      <c r="AN554" s="198">
        <v>24</v>
      </c>
      <c r="AO554" s="198">
        <v>27</v>
      </c>
      <c r="AP554" s="84">
        <v>27</v>
      </c>
      <c r="AQ554" s="84">
        <v>4</v>
      </c>
      <c r="AR554" s="84">
        <v>22</v>
      </c>
      <c r="AS554" s="84">
        <v>3</v>
      </c>
      <c r="AT554" s="84" t="s">
        <v>1064</v>
      </c>
      <c r="AU554" s="84">
        <v>-0.02</v>
      </c>
      <c r="AV554" s="84">
        <v>-30</v>
      </c>
      <c r="AW554" s="84" t="s">
        <v>1086</v>
      </c>
      <c r="AX554" s="84">
        <v>705</v>
      </c>
      <c r="AY554" s="200">
        <v>0.26900000000000002</v>
      </c>
      <c r="AZ554" s="200">
        <v>0.35699999999999998</v>
      </c>
      <c r="BA554" s="200">
        <v>0.496</v>
      </c>
      <c r="BB554" s="200">
        <v>0.36899999999999999</v>
      </c>
      <c r="BC554" s="84">
        <v>260</v>
      </c>
      <c r="BD554" s="84">
        <v>93</v>
      </c>
      <c r="BE554" s="84" t="s">
        <v>1401</v>
      </c>
      <c r="BF554" s="84">
        <v>572821</v>
      </c>
      <c r="BG554" s="84" t="s">
        <v>790</v>
      </c>
      <c r="BH554" s="84" t="s">
        <v>2712</v>
      </c>
      <c r="BI554" s="84" t="s">
        <v>1140</v>
      </c>
      <c r="BJ554" s="84" t="s">
        <v>1360</v>
      </c>
      <c r="BK554" s="84" t="s">
        <v>3051</v>
      </c>
    </row>
    <row r="555" spans="1:63" s="84" customFormat="1" x14ac:dyDescent="0.3">
      <c r="A555" s="84" t="s">
        <v>2533</v>
      </c>
      <c r="B555" s="84" t="s">
        <v>234</v>
      </c>
      <c r="C555" s="84" t="s">
        <v>1065</v>
      </c>
      <c r="D555" s="84">
        <v>2018</v>
      </c>
      <c r="E555" s="84">
        <v>26</v>
      </c>
      <c r="F555" s="195" t="s">
        <v>1377</v>
      </c>
      <c r="G555" s="84" t="s">
        <v>1373</v>
      </c>
      <c r="H555" s="84" t="s">
        <v>265</v>
      </c>
      <c r="K555" s="84">
        <v>0.85</v>
      </c>
      <c r="L555" s="84">
        <v>0.33400000000000002</v>
      </c>
      <c r="M555" s="84">
        <v>56</v>
      </c>
      <c r="N555" s="84" t="s">
        <v>1064</v>
      </c>
      <c r="O555" s="84">
        <v>155</v>
      </c>
      <c r="P555" s="84">
        <v>600</v>
      </c>
      <c r="Q555" s="84">
        <v>560</v>
      </c>
      <c r="R555" s="84">
        <v>73</v>
      </c>
      <c r="S555" s="84">
        <v>148</v>
      </c>
      <c r="T555" s="84">
        <v>35</v>
      </c>
      <c r="U555" s="84">
        <v>1</v>
      </c>
      <c r="V555" s="84">
        <v>24</v>
      </c>
      <c r="W555" s="84">
        <v>78</v>
      </c>
      <c r="X555" s="84">
        <v>2</v>
      </c>
      <c r="Y555" s="84">
        <v>1</v>
      </c>
      <c r="Z555" s="84">
        <v>28</v>
      </c>
      <c r="AA555" s="84">
        <v>120</v>
      </c>
      <c r="AB555" s="84">
        <v>0</v>
      </c>
      <c r="AC555" s="84">
        <v>8</v>
      </c>
      <c r="AD555" s="84">
        <v>1</v>
      </c>
      <c r="AE555" s="84">
        <v>4</v>
      </c>
      <c r="AF555" s="84">
        <v>16</v>
      </c>
      <c r="AG555" s="200">
        <v>0.26500000000000001</v>
      </c>
      <c r="AH555" s="200">
        <v>0.307</v>
      </c>
      <c r="AI555" s="200">
        <v>0.46200000000000002</v>
      </c>
      <c r="AJ555" s="84">
        <v>0.32900000000000001</v>
      </c>
      <c r="AK555" s="84">
        <v>198</v>
      </c>
      <c r="AL555" s="84">
        <v>55</v>
      </c>
      <c r="AM555" s="84">
        <v>63</v>
      </c>
      <c r="AN555" s="198">
        <v>23</v>
      </c>
      <c r="AO555" s="198">
        <v>26</v>
      </c>
      <c r="AP555" s="84">
        <v>19</v>
      </c>
      <c r="AQ555" s="84">
        <v>6</v>
      </c>
      <c r="AR555" s="84">
        <v>34</v>
      </c>
      <c r="AS555" s="84">
        <v>4</v>
      </c>
      <c r="AT555" s="84" t="s">
        <v>1064</v>
      </c>
      <c r="AU555" s="84">
        <v>-0.03</v>
      </c>
      <c r="AV555" s="84">
        <v>-27</v>
      </c>
      <c r="AW555" s="84" t="s">
        <v>1086</v>
      </c>
      <c r="AX555" s="84">
        <v>675</v>
      </c>
      <c r="AY555" s="200">
        <v>0.29299999999999998</v>
      </c>
      <c r="AZ555" s="200">
        <v>0.33800000000000002</v>
      </c>
      <c r="BA555" s="200">
        <v>0.503</v>
      </c>
      <c r="BB555" s="200">
        <v>0.36</v>
      </c>
      <c r="BC555" s="84">
        <v>243</v>
      </c>
      <c r="BD555" s="84">
        <v>82</v>
      </c>
      <c r="BE555" s="84" t="s">
        <v>2747</v>
      </c>
      <c r="BF555" s="84">
        <v>570731</v>
      </c>
      <c r="BG555" s="84" t="s">
        <v>803</v>
      </c>
      <c r="BH555" s="84" t="s">
        <v>1338</v>
      </c>
      <c r="BI555" s="84" t="s">
        <v>4856</v>
      </c>
      <c r="BJ555" s="84" t="s">
        <v>3105</v>
      </c>
      <c r="BK555" s="84" t="s">
        <v>6979</v>
      </c>
    </row>
    <row r="556" spans="1:63" s="84" customFormat="1" x14ac:dyDescent="0.3">
      <c r="A556" s="84" t="s">
        <v>462</v>
      </c>
      <c r="B556" s="84" t="s">
        <v>204</v>
      </c>
      <c r="C556" s="84" t="s">
        <v>1103</v>
      </c>
      <c r="D556" s="84">
        <v>2018</v>
      </c>
      <c r="E556" s="84">
        <v>35</v>
      </c>
      <c r="F556" s="195" t="s">
        <v>1397</v>
      </c>
      <c r="G556" s="84" t="s">
        <v>1373</v>
      </c>
      <c r="H556" s="84" t="s">
        <v>265</v>
      </c>
      <c r="K556" s="84">
        <v>0.87</v>
      </c>
      <c r="L556" s="84">
        <v>0.33400000000000002</v>
      </c>
      <c r="M556" s="84">
        <v>56</v>
      </c>
      <c r="N556" s="84" t="s">
        <v>1064</v>
      </c>
      <c r="O556" s="84">
        <v>118</v>
      </c>
      <c r="P556" s="84">
        <v>493</v>
      </c>
      <c r="Q556" s="84">
        <v>447</v>
      </c>
      <c r="R556" s="84">
        <v>63</v>
      </c>
      <c r="S556" s="84">
        <v>118</v>
      </c>
      <c r="T556" s="84">
        <v>19</v>
      </c>
      <c r="U556" s="84">
        <v>1</v>
      </c>
      <c r="V556" s="84">
        <v>20</v>
      </c>
      <c r="W556" s="84">
        <v>66</v>
      </c>
      <c r="X556" s="84">
        <v>2</v>
      </c>
      <c r="Y556" s="84">
        <v>2</v>
      </c>
      <c r="Z556" s="84">
        <v>39</v>
      </c>
      <c r="AA556" s="84">
        <v>70</v>
      </c>
      <c r="AB556" s="84">
        <v>5</v>
      </c>
      <c r="AC556" s="84">
        <v>4</v>
      </c>
      <c r="AD556" s="84">
        <v>0</v>
      </c>
      <c r="AE556" s="84">
        <v>3</v>
      </c>
      <c r="AF556" s="84">
        <v>15</v>
      </c>
      <c r="AG556" s="200">
        <v>0.26800000000000002</v>
      </c>
      <c r="AH556" s="200">
        <v>0.32700000000000001</v>
      </c>
      <c r="AI556" s="200">
        <v>0.442</v>
      </c>
      <c r="AJ556" s="84">
        <v>0.33500000000000002</v>
      </c>
      <c r="AK556" s="84">
        <v>165</v>
      </c>
      <c r="AL556" s="84">
        <v>52</v>
      </c>
      <c r="AM556" s="84">
        <v>57</v>
      </c>
      <c r="AN556" s="198">
        <v>19</v>
      </c>
      <c r="AO556" s="198">
        <v>21</v>
      </c>
      <c r="AP556" s="84">
        <v>18</v>
      </c>
      <c r="AQ556" s="84">
        <v>8</v>
      </c>
      <c r="AR556" s="84">
        <v>45</v>
      </c>
      <c r="AS556" s="84">
        <v>5</v>
      </c>
      <c r="AT556" s="84" t="s">
        <v>1064</v>
      </c>
      <c r="AU556" s="84">
        <v>-0.01</v>
      </c>
      <c r="AV556" s="84">
        <v>-17</v>
      </c>
      <c r="AW556" s="84" t="s">
        <v>1065</v>
      </c>
      <c r="AX556" s="84">
        <v>648</v>
      </c>
      <c r="AY556" s="200">
        <v>0.28000000000000003</v>
      </c>
      <c r="AZ556" s="200">
        <v>0.33800000000000002</v>
      </c>
      <c r="BA556" s="200">
        <v>0.45300000000000001</v>
      </c>
      <c r="BB556" s="200">
        <v>0.34399999999999997</v>
      </c>
      <c r="BC556" s="84">
        <v>223</v>
      </c>
      <c r="BD556" s="84">
        <v>68</v>
      </c>
      <c r="BE556" s="84" t="s">
        <v>1521</v>
      </c>
      <c r="BF556" s="84">
        <v>429664</v>
      </c>
      <c r="BG556" s="84" t="s">
        <v>3873</v>
      </c>
      <c r="BH556" s="84" t="s">
        <v>4796</v>
      </c>
      <c r="BI556" s="84" t="s">
        <v>1084</v>
      </c>
      <c r="BJ556" s="84" t="s">
        <v>3188</v>
      </c>
      <c r="BK556" s="84" t="s">
        <v>7263</v>
      </c>
    </row>
    <row r="557" spans="1:63" s="84" customFormat="1" x14ac:dyDescent="0.3">
      <c r="A557" s="84" t="s">
        <v>374</v>
      </c>
      <c r="B557" s="84" t="s">
        <v>373</v>
      </c>
      <c r="C557" s="84" t="s">
        <v>1065</v>
      </c>
      <c r="D557" s="84">
        <v>2018</v>
      </c>
      <c r="E557" s="84">
        <v>34</v>
      </c>
      <c r="F557" s="195" t="s">
        <v>1394</v>
      </c>
      <c r="G557" s="84" t="s">
        <v>1373</v>
      </c>
      <c r="H557" s="84" t="s">
        <v>265</v>
      </c>
      <c r="K557" s="84">
        <v>0.84</v>
      </c>
      <c r="L557" s="84">
        <v>0.33400000000000002</v>
      </c>
      <c r="M557" s="84">
        <v>56</v>
      </c>
      <c r="N557" s="84" t="s">
        <v>1064</v>
      </c>
      <c r="O557" s="84">
        <v>101</v>
      </c>
      <c r="P557" s="84">
        <v>451</v>
      </c>
      <c r="Q557" s="84">
        <v>403</v>
      </c>
      <c r="R557" s="84">
        <v>55</v>
      </c>
      <c r="S557" s="84">
        <v>112</v>
      </c>
      <c r="T557" s="84">
        <v>16</v>
      </c>
      <c r="U557" s="84">
        <v>1</v>
      </c>
      <c r="V557" s="84">
        <v>9</v>
      </c>
      <c r="W557" s="84">
        <v>51</v>
      </c>
      <c r="X557" s="84">
        <v>5</v>
      </c>
      <c r="Y557" s="84">
        <v>3</v>
      </c>
      <c r="Z557" s="84">
        <v>42</v>
      </c>
      <c r="AA557" s="84">
        <v>53</v>
      </c>
      <c r="AB557" s="84">
        <v>2</v>
      </c>
      <c r="AC557" s="84">
        <v>2</v>
      </c>
      <c r="AD557" s="84">
        <v>1</v>
      </c>
      <c r="AE557" s="84">
        <v>3</v>
      </c>
      <c r="AF557" s="84">
        <v>11</v>
      </c>
      <c r="AG557" s="200">
        <v>0.28100000000000003</v>
      </c>
      <c r="AH557" s="200">
        <v>0.34599999999999997</v>
      </c>
      <c r="AI557" s="200">
        <v>0.39100000000000001</v>
      </c>
      <c r="AJ557" s="84">
        <v>0.32900000000000001</v>
      </c>
      <c r="AK557" s="84">
        <v>148</v>
      </c>
      <c r="AL557" s="84">
        <v>46</v>
      </c>
      <c r="AM557" s="84">
        <v>50</v>
      </c>
      <c r="AN557" s="198">
        <v>16</v>
      </c>
      <c r="AO557" s="198">
        <v>18</v>
      </c>
      <c r="AP557" s="84">
        <v>14</v>
      </c>
      <c r="AQ557" s="84">
        <v>11</v>
      </c>
      <c r="AR557" s="84">
        <v>73</v>
      </c>
      <c r="AS557" s="84">
        <v>6</v>
      </c>
      <c r="AT557" s="84" t="s">
        <v>1064</v>
      </c>
      <c r="AU557" s="84">
        <v>-0.01</v>
      </c>
      <c r="AV557" s="84">
        <v>-7</v>
      </c>
      <c r="AW557" s="84" t="s">
        <v>1065</v>
      </c>
      <c r="AX557" s="84">
        <v>463</v>
      </c>
      <c r="AY557" s="200">
        <v>0.29299999999999998</v>
      </c>
      <c r="AZ557" s="200">
        <v>0.36899999999999999</v>
      </c>
      <c r="BA557" s="200">
        <v>0.39200000000000002</v>
      </c>
      <c r="BB557" s="200">
        <v>0.34100000000000003</v>
      </c>
      <c r="BC557" s="84">
        <v>158</v>
      </c>
      <c r="BD557" s="84">
        <v>53</v>
      </c>
      <c r="BE557" s="84" t="s">
        <v>1522</v>
      </c>
      <c r="BF557" s="84">
        <v>456030</v>
      </c>
      <c r="BG557" s="84" t="s">
        <v>5109</v>
      </c>
      <c r="BH557" s="84" t="s">
        <v>2693</v>
      </c>
      <c r="BI557" s="84" t="s">
        <v>1160</v>
      </c>
      <c r="BJ557" s="84" t="s">
        <v>1424</v>
      </c>
      <c r="BK557" s="84" t="s">
        <v>7264</v>
      </c>
    </row>
    <row r="558" spans="1:63" s="84" customFormat="1" x14ac:dyDescent="0.3">
      <c r="A558" s="84" t="s">
        <v>2955</v>
      </c>
      <c r="B558" s="84" t="s">
        <v>2956</v>
      </c>
      <c r="C558" s="84" t="s">
        <v>1103</v>
      </c>
      <c r="D558" s="84">
        <v>2018</v>
      </c>
      <c r="E558" s="84">
        <v>24</v>
      </c>
      <c r="F558" s="195" t="s">
        <v>1375</v>
      </c>
      <c r="G558" s="84" t="s">
        <v>1373</v>
      </c>
      <c r="H558" s="84" t="s">
        <v>265</v>
      </c>
      <c r="K558" s="84">
        <v>0.86</v>
      </c>
      <c r="L558" s="84">
        <v>0.33400000000000002</v>
      </c>
      <c r="M558" s="84">
        <v>56</v>
      </c>
      <c r="N558" s="84" t="s">
        <v>1064</v>
      </c>
      <c r="O558" s="84">
        <v>149</v>
      </c>
      <c r="P558" s="84">
        <v>522</v>
      </c>
      <c r="Q558" s="84">
        <v>482</v>
      </c>
      <c r="R558" s="84">
        <v>64</v>
      </c>
      <c r="S558" s="84">
        <v>114</v>
      </c>
      <c r="T558" s="84">
        <v>28</v>
      </c>
      <c r="U558" s="84">
        <v>5</v>
      </c>
      <c r="V558" s="84">
        <v>23</v>
      </c>
      <c r="W558" s="84">
        <v>63</v>
      </c>
      <c r="X558" s="84">
        <v>12</v>
      </c>
      <c r="Y558" s="84">
        <v>5</v>
      </c>
      <c r="Z558" s="84">
        <v>29</v>
      </c>
      <c r="AA558" s="84">
        <v>108</v>
      </c>
      <c r="AB558" s="84">
        <v>3</v>
      </c>
      <c r="AC558" s="84">
        <v>6</v>
      </c>
      <c r="AD558" s="84">
        <v>1</v>
      </c>
      <c r="AE558" s="84">
        <v>3</v>
      </c>
      <c r="AF558" s="84">
        <v>9</v>
      </c>
      <c r="AG558" s="200">
        <v>0.23499999999999999</v>
      </c>
      <c r="AH558" s="200">
        <v>0.28599999999999998</v>
      </c>
      <c r="AI558" s="200">
        <v>0.45900000000000002</v>
      </c>
      <c r="AJ558" s="84">
        <v>0.317</v>
      </c>
      <c r="AK558" s="84">
        <v>165</v>
      </c>
      <c r="AL558" s="84">
        <v>44</v>
      </c>
      <c r="AM558" s="84">
        <v>49</v>
      </c>
      <c r="AN558" s="198">
        <v>19</v>
      </c>
      <c r="AO558" s="198">
        <v>21</v>
      </c>
      <c r="AP558" s="84">
        <v>10</v>
      </c>
      <c r="AQ558" s="84">
        <v>14</v>
      </c>
      <c r="AR558" s="84">
        <v>78</v>
      </c>
      <c r="AS558" s="84">
        <v>7</v>
      </c>
      <c r="AT558" s="84" t="s">
        <v>1064</v>
      </c>
      <c r="AU558" s="84">
        <v>0.04</v>
      </c>
      <c r="AV558" s="84">
        <v>12</v>
      </c>
      <c r="AW558" s="84" t="s">
        <v>1076</v>
      </c>
      <c r="AX558" s="84">
        <v>651</v>
      </c>
      <c r="AY558" s="200">
        <v>0.20399999999999999</v>
      </c>
      <c r="AZ558" s="200">
        <v>0.252</v>
      </c>
      <c r="BA558" s="200">
        <v>0.39700000000000002</v>
      </c>
      <c r="BB558" s="200">
        <v>0.27800000000000002</v>
      </c>
      <c r="BC558" s="84">
        <v>181</v>
      </c>
      <c r="BD558" s="84">
        <v>32</v>
      </c>
      <c r="BE558" s="84" t="s">
        <v>3239</v>
      </c>
      <c r="BF558" s="84">
        <v>596059</v>
      </c>
      <c r="BG558" s="84" t="s">
        <v>4097</v>
      </c>
      <c r="BH558" s="84" t="s">
        <v>2627</v>
      </c>
      <c r="BI558" s="84" t="s">
        <v>2648</v>
      </c>
      <c r="BJ558" s="84" t="s">
        <v>6530</v>
      </c>
      <c r="BK558" s="84" t="s">
        <v>6500</v>
      </c>
    </row>
    <row r="559" spans="1:63" s="84" customFormat="1" x14ac:dyDescent="0.3">
      <c r="A559" s="84" t="s">
        <v>376</v>
      </c>
      <c r="B559" s="84" t="s">
        <v>375</v>
      </c>
      <c r="C559" s="84" t="s">
        <v>1065</v>
      </c>
      <c r="D559" s="84">
        <v>2018</v>
      </c>
      <c r="E559" s="84">
        <v>35</v>
      </c>
      <c r="F559" s="195" t="s">
        <v>1384</v>
      </c>
      <c r="G559" s="84" t="s">
        <v>1373</v>
      </c>
      <c r="H559" s="84" t="s">
        <v>265</v>
      </c>
      <c r="K559" s="84">
        <v>0.87</v>
      </c>
      <c r="L559" s="84">
        <v>0.33400000000000002</v>
      </c>
      <c r="M559" s="84">
        <v>56</v>
      </c>
      <c r="N559" s="84" t="s">
        <v>1064</v>
      </c>
      <c r="O559" s="84">
        <v>107</v>
      </c>
      <c r="P559" s="84">
        <v>434</v>
      </c>
      <c r="Q559" s="84">
        <v>387</v>
      </c>
      <c r="R559" s="84">
        <v>64</v>
      </c>
      <c r="S559" s="84">
        <v>97</v>
      </c>
      <c r="T559" s="84">
        <v>15</v>
      </c>
      <c r="U559" s="84">
        <v>2</v>
      </c>
      <c r="V559" s="84">
        <v>15</v>
      </c>
      <c r="W559" s="84">
        <v>45</v>
      </c>
      <c r="X559" s="84">
        <v>9</v>
      </c>
      <c r="Y559" s="84">
        <v>4</v>
      </c>
      <c r="Z559" s="84">
        <v>40</v>
      </c>
      <c r="AA559" s="84">
        <v>63</v>
      </c>
      <c r="AB559" s="84">
        <v>1</v>
      </c>
      <c r="AC559" s="84">
        <v>5</v>
      </c>
      <c r="AD559" s="84">
        <v>0</v>
      </c>
      <c r="AE559" s="84">
        <v>2</v>
      </c>
      <c r="AF559" s="84">
        <v>7</v>
      </c>
      <c r="AG559" s="200">
        <v>0.255</v>
      </c>
      <c r="AH559" s="200">
        <v>0.32800000000000001</v>
      </c>
      <c r="AI559" s="200">
        <v>0.41</v>
      </c>
      <c r="AJ559" s="84">
        <v>0.32600000000000001</v>
      </c>
      <c r="AK559" s="84">
        <v>142</v>
      </c>
      <c r="AL559" s="84">
        <v>43</v>
      </c>
      <c r="AM559" s="84">
        <v>47</v>
      </c>
      <c r="AN559" s="198">
        <v>16</v>
      </c>
      <c r="AO559" s="198">
        <v>17</v>
      </c>
      <c r="AP559" s="84">
        <v>12</v>
      </c>
      <c r="AQ559" s="84">
        <v>15</v>
      </c>
      <c r="AR559" s="84">
        <v>91</v>
      </c>
      <c r="AS559" s="84">
        <v>8</v>
      </c>
      <c r="AT559" s="84" t="s">
        <v>1075</v>
      </c>
      <c r="AU559" s="84">
        <v>0.01</v>
      </c>
      <c r="AV559" s="84">
        <v>-6</v>
      </c>
      <c r="AW559" s="84" t="s">
        <v>1065</v>
      </c>
      <c r="AX559" s="84">
        <v>613</v>
      </c>
      <c r="AY559" s="200">
        <v>0.23599999999999999</v>
      </c>
      <c r="AZ559" s="200">
        <v>0.313</v>
      </c>
      <c r="BA559" s="200">
        <v>0.41199999999999998</v>
      </c>
      <c r="BB559" s="200">
        <v>0.31900000000000001</v>
      </c>
      <c r="BC559" s="84">
        <v>195</v>
      </c>
      <c r="BD559" s="84">
        <v>50</v>
      </c>
      <c r="BE559" s="84" t="s">
        <v>1523</v>
      </c>
      <c r="BF559" s="84">
        <v>435079</v>
      </c>
      <c r="BG559" s="84" t="s">
        <v>2714</v>
      </c>
      <c r="BH559" s="84" t="s">
        <v>1078</v>
      </c>
      <c r="BI559" s="84" t="s">
        <v>4796</v>
      </c>
      <c r="BJ559" s="84" t="s">
        <v>1331</v>
      </c>
      <c r="BK559" s="84" t="s">
        <v>7265</v>
      </c>
    </row>
    <row r="560" spans="1:63" s="84" customFormat="1" x14ac:dyDescent="0.3">
      <c r="A560" s="84" t="s">
        <v>5209</v>
      </c>
      <c r="B560" s="84" t="s">
        <v>5210</v>
      </c>
      <c r="C560" s="84" t="s">
        <v>1065</v>
      </c>
      <c r="D560" s="84">
        <v>2018</v>
      </c>
      <c r="E560" s="84">
        <v>29</v>
      </c>
      <c r="F560" s="195" t="s">
        <v>1388</v>
      </c>
      <c r="G560" s="84" t="s">
        <v>1373</v>
      </c>
      <c r="H560" s="84" t="s">
        <v>265</v>
      </c>
      <c r="K560" s="84">
        <v>0.83</v>
      </c>
      <c r="L560" s="84">
        <v>0.33400000000000002</v>
      </c>
      <c r="M560" s="84">
        <v>56</v>
      </c>
      <c r="N560" s="84" t="s">
        <v>1064</v>
      </c>
      <c r="O560" s="84">
        <v>125</v>
      </c>
      <c r="P560" s="84">
        <v>509</v>
      </c>
      <c r="Q560" s="84">
        <v>478</v>
      </c>
      <c r="R560" s="84">
        <v>64</v>
      </c>
      <c r="S560" s="84">
        <v>130</v>
      </c>
      <c r="T560" s="84">
        <v>27</v>
      </c>
      <c r="U560" s="84">
        <v>4</v>
      </c>
      <c r="V560" s="84">
        <v>12</v>
      </c>
      <c r="W560" s="84">
        <v>56</v>
      </c>
      <c r="X560" s="84">
        <v>21</v>
      </c>
      <c r="Y560" s="84">
        <v>5</v>
      </c>
      <c r="Z560" s="84">
        <v>22</v>
      </c>
      <c r="AA560" s="84">
        <v>83</v>
      </c>
      <c r="AB560" s="84">
        <v>1</v>
      </c>
      <c r="AC560" s="84">
        <v>3</v>
      </c>
      <c r="AD560" s="84">
        <v>1</v>
      </c>
      <c r="AE560" s="84">
        <v>4</v>
      </c>
      <c r="AF560" s="84">
        <v>8</v>
      </c>
      <c r="AG560" s="200">
        <v>0.27300000000000002</v>
      </c>
      <c r="AH560" s="200">
        <v>0.30499999999999999</v>
      </c>
      <c r="AI560" s="200">
        <v>0.42299999999999999</v>
      </c>
      <c r="AJ560" s="84">
        <v>0.315</v>
      </c>
      <c r="AK560" s="84">
        <v>160</v>
      </c>
      <c r="AL560" s="84">
        <v>42</v>
      </c>
      <c r="AM560" s="84">
        <v>47</v>
      </c>
      <c r="AN560" s="198">
        <v>23</v>
      </c>
      <c r="AO560" s="198">
        <v>25</v>
      </c>
      <c r="AP560" s="84">
        <v>9</v>
      </c>
      <c r="AQ560" s="84">
        <v>18</v>
      </c>
      <c r="AR560" s="84">
        <v>90</v>
      </c>
      <c r="AS560" s="84">
        <v>9</v>
      </c>
      <c r="AT560" s="84" t="s">
        <v>1064</v>
      </c>
      <c r="AU560" s="84">
        <v>-0.02</v>
      </c>
      <c r="AV560" s="84">
        <v>-20</v>
      </c>
      <c r="AW560" s="84" t="s">
        <v>1086</v>
      </c>
      <c r="AX560" s="84">
        <v>630</v>
      </c>
      <c r="AY560" s="200">
        <v>0.28799999999999998</v>
      </c>
      <c r="AZ560" s="200">
        <v>0.32400000000000001</v>
      </c>
      <c r="BA560" s="200">
        <v>0.46</v>
      </c>
      <c r="BB560" s="200">
        <v>0.33700000000000002</v>
      </c>
      <c r="BC560" s="84">
        <v>212</v>
      </c>
      <c r="BD560" s="84">
        <v>62</v>
      </c>
      <c r="BE560" s="84" t="s">
        <v>5211</v>
      </c>
      <c r="BF560" s="84">
        <v>593160</v>
      </c>
      <c r="BG560" s="84" t="s">
        <v>801</v>
      </c>
      <c r="BH560" s="84" t="s">
        <v>2696</v>
      </c>
      <c r="BI560" s="84" t="s">
        <v>1092</v>
      </c>
      <c r="BJ560" s="84" t="s">
        <v>1098</v>
      </c>
      <c r="BK560" s="84" t="s">
        <v>7266</v>
      </c>
    </row>
    <row r="561" spans="1:63" s="84" customFormat="1" x14ac:dyDescent="0.3">
      <c r="A561" s="84" t="s">
        <v>430</v>
      </c>
      <c r="B561" s="84" t="s">
        <v>429</v>
      </c>
      <c r="C561" s="84" t="s">
        <v>1061</v>
      </c>
      <c r="D561" s="84">
        <v>2018</v>
      </c>
      <c r="E561" s="84">
        <v>34</v>
      </c>
      <c r="F561" s="195" t="s">
        <v>1392</v>
      </c>
      <c r="G561" s="84" t="s">
        <v>1373</v>
      </c>
      <c r="H561" s="84" t="s">
        <v>265</v>
      </c>
      <c r="K561" s="84">
        <v>0.82</v>
      </c>
      <c r="L561" s="84">
        <v>0.33400000000000002</v>
      </c>
      <c r="M561" s="84">
        <v>56</v>
      </c>
      <c r="N561" s="84" t="s">
        <v>1064</v>
      </c>
      <c r="O561" s="84">
        <v>120</v>
      </c>
      <c r="P561" s="84">
        <v>445</v>
      </c>
      <c r="Q561" s="84">
        <v>393</v>
      </c>
      <c r="R561" s="84">
        <v>52</v>
      </c>
      <c r="S561" s="84">
        <v>97</v>
      </c>
      <c r="T561" s="84">
        <v>22</v>
      </c>
      <c r="U561" s="84">
        <v>1</v>
      </c>
      <c r="V561" s="84">
        <v>10</v>
      </c>
      <c r="W561" s="84">
        <v>44</v>
      </c>
      <c r="X561" s="84">
        <v>2</v>
      </c>
      <c r="Y561" s="84">
        <v>1</v>
      </c>
      <c r="Z561" s="84">
        <v>47</v>
      </c>
      <c r="AA561" s="84">
        <v>73</v>
      </c>
      <c r="AB561" s="84">
        <v>2</v>
      </c>
      <c r="AC561" s="84">
        <v>2</v>
      </c>
      <c r="AD561" s="84">
        <v>0</v>
      </c>
      <c r="AE561" s="84">
        <v>3</v>
      </c>
      <c r="AF561" s="84">
        <v>9</v>
      </c>
      <c r="AG561" s="200">
        <v>0.253</v>
      </c>
      <c r="AH561" s="200">
        <v>0.33</v>
      </c>
      <c r="AI561" s="200">
        <v>0.38400000000000001</v>
      </c>
      <c r="AJ561" s="84">
        <v>0.318</v>
      </c>
      <c r="AK561" s="84">
        <v>142</v>
      </c>
      <c r="AL561" s="84">
        <v>40</v>
      </c>
      <c r="AM561" s="84">
        <v>44</v>
      </c>
      <c r="AN561" s="198">
        <v>11</v>
      </c>
      <c r="AO561" s="198">
        <v>12</v>
      </c>
      <c r="AP561" s="84">
        <v>9</v>
      </c>
      <c r="AQ561" s="84">
        <v>21</v>
      </c>
      <c r="AR561" s="84">
        <v>122</v>
      </c>
      <c r="AS561" s="84">
        <v>10</v>
      </c>
      <c r="AT561" s="84" t="s">
        <v>1064</v>
      </c>
      <c r="AU561" s="84">
        <v>-0.04</v>
      </c>
      <c r="AV561" s="84">
        <v>-35</v>
      </c>
      <c r="AW561" s="84" t="s">
        <v>1086</v>
      </c>
      <c r="AX561" s="84">
        <v>645</v>
      </c>
      <c r="AY561" s="200">
        <v>0.27700000000000002</v>
      </c>
      <c r="AZ561" s="200">
        <v>0.36</v>
      </c>
      <c r="BA561" s="200">
        <v>0.44800000000000001</v>
      </c>
      <c r="BB561" s="200">
        <v>0.35499999999999998</v>
      </c>
      <c r="BC561" s="84">
        <v>229</v>
      </c>
      <c r="BD561" s="84">
        <v>76</v>
      </c>
      <c r="BE561" s="84" t="s">
        <v>1555</v>
      </c>
      <c r="BF561" s="84">
        <v>476704</v>
      </c>
      <c r="BG561" s="84" t="s">
        <v>4032</v>
      </c>
      <c r="BH561" s="84" t="s">
        <v>4137</v>
      </c>
      <c r="BI561" s="84" t="s">
        <v>2949</v>
      </c>
      <c r="BJ561" s="84" t="s">
        <v>2744</v>
      </c>
      <c r="BK561" s="84" t="s">
        <v>6981</v>
      </c>
    </row>
    <row r="562" spans="1:63" s="84" customFormat="1" x14ac:dyDescent="0.3">
      <c r="A562" s="84" t="s">
        <v>533</v>
      </c>
      <c r="B562" s="84" t="s">
        <v>17</v>
      </c>
      <c r="C562" s="84" t="s">
        <v>1103</v>
      </c>
      <c r="D562" s="84">
        <v>2018</v>
      </c>
      <c r="E562" s="84">
        <v>31</v>
      </c>
      <c r="F562" s="195" t="s">
        <v>1372</v>
      </c>
      <c r="G562" s="84" t="s">
        <v>1373</v>
      </c>
      <c r="H562" s="84" t="s">
        <v>265</v>
      </c>
      <c r="K562" s="84">
        <v>0.84</v>
      </c>
      <c r="L562" s="84">
        <v>0.29699999999999999</v>
      </c>
      <c r="M562" s="84">
        <v>19</v>
      </c>
      <c r="N562" s="84" t="s">
        <v>1064</v>
      </c>
      <c r="O562" s="84">
        <v>105</v>
      </c>
      <c r="P562" s="84">
        <v>423</v>
      </c>
      <c r="Q562" s="84">
        <v>381</v>
      </c>
      <c r="R562" s="84">
        <v>53</v>
      </c>
      <c r="S562" s="84">
        <v>97</v>
      </c>
      <c r="T562" s="84">
        <v>24</v>
      </c>
      <c r="U562" s="84">
        <v>2</v>
      </c>
      <c r="V562" s="84">
        <v>12</v>
      </c>
      <c r="W562" s="84">
        <v>42</v>
      </c>
      <c r="X562" s="84">
        <v>8</v>
      </c>
      <c r="Y562" s="84">
        <v>3</v>
      </c>
      <c r="Z562" s="84">
        <v>31</v>
      </c>
      <c r="AA562" s="84">
        <v>79</v>
      </c>
      <c r="AB562" s="84">
        <v>1</v>
      </c>
      <c r="AC562" s="84">
        <v>4</v>
      </c>
      <c r="AD562" s="84">
        <v>3</v>
      </c>
      <c r="AE562" s="84">
        <v>4</v>
      </c>
      <c r="AF562" s="84">
        <v>7</v>
      </c>
      <c r="AG562" s="200">
        <v>0.254</v>
      </c>
      <c r="AH562" s="200">
        <v>0.313</v>
      </c>
      <c r="AI562" s="200">
        <v>0.42299999999999999</v>
      </c>
      <c r="AJ562" s="84">
        <v>0.31900000000000001</v>
      </c>
      <c r="AK562" s="84">
        <v>135</v>
      </c>
      <c r="AL562" s="84">
        <v>40</v>
      </c>
      <c r="AM562" s="84">
        <v>48</v>
      </c>
      <c r="AN562" s="198">
        <v>14</v>
      </c>
      <c r="AO562" s="198">
        <v>19</v>
      </c>
      <c r="AP562" s="84">
        <v>9</v>
      </c>
      <c r="AQ562" s="84">
        <v>24</v>
      </c>
      <c r="AR562" s="84">
        <v>89</v>
      </c>
      <c r="AS562" s="84">
        <v>11</v>
      </c>
      <c r="AT562" s="84" t="s">
        <v>1075</v>
      </c>
      <c r="AU562" s="84">
        <v>0.02</v>
      </c>
      <c r="AV562" s="84">
        <v>9</v>
      </c>
      <c r="AW562" s="84" t="s">
        <v>1076</v>
      </c>
      <c r="AX562" s="84">
        <v>373</v>
      </c>
      <c r="AY562" s="200">
        <v>0.23200000000000001</v>
      </c>
      <c r="AZ562" s="200">
        <v>0.29099999999999998</v>
      </c>
      <c r="BA562" s="200">
        <v>0.41399999999999998</v>
      </c>
      <c r="BB562" s="200">
        <v>0.30299999999999999</v>
      </c>
      <c r="BC562" s="84">
        <v>113</v>
      </c>
      <c r="BD562" s="84">
        <v>30</v>
      </c>
      <c r="BE562" s="84" t="s">
        <v>1524</v>
      </c>
      <c r="BF562" s="84">
        <v>543401</v>
      </c>
      <c r="BG562" s="84" t="s">
        <v>822</v>
      </c>
      <c r="BH562" s="84" t="s">
        <v>2691</v>
      </c>
      <c r="BI562" s="84" t="s">
        <v>4200</v>
      </c>
      <c r="BJ562" s="84" t="s">
        <v>1338</v>
      </c>
      <c r="BK562" s="84" t="s">
        <v>6983</v>
      </c>
    </row>
    <row r="563" spans="1:63" s="84" customFormat="1" x14ac:dyDescent="0.3">
      <c r="A563" s="84" t="s">
        <v>123</v>
      </c>
      <c r="B563" s="84" t="s">
        <v>474</v>
      </c>
      <c r="C563" s="84" t="s">
        <v>1103</v>
      </c>
      <c r="D563" s="84">
        <v>2018</v>
      </c>
      <c r="E563" s="84">
        <v>30</v>
      </c>
      <c r="F563" s="195" t="s">
        <v>1397</v>
      </c>
      <c r="G563" s="84" t="s">
        <v>1373</v>
      </c>
      <c r="H563" s="84" t="s">
        <v>265</v>
      </c>
      <c r="K563" s="84">
        <v>0.85</v>
      </c>
      <c r="L563" s="84">
        <v>0.33400000000000002</v>
      </c>
      <c r="M563" s="84">
        <v>56</v>
      </c>
      <c r="N563" s="84" t="s">
        <v>1064</v>
      </c>
      <c r="O563" s="84">
        <v>126</v>
      </c>
      <c r="P563" s="84">
        <v>555</v>
      </c>
      <c r="Q563" s="84">
        <v>525</v>
      </c>
      <c r="R563" s="84">
        <v>79</v>
      </c>
      <c r="S563" s="84">
        <v>150</v>
      </c>
      <c r="T563" s="84">
        <v>16</v>
      </c>
      <c r="U563" s="84">
        <v>6</v>
      </c>
      <c r="V563" s="84">
        <v>4</v>
      </c>
      <c r="W563" s="84">
        <v>33</v>
      </c>
      <c r="X563" s="84">
        <v>43</v>
      </c>
      <c r="Y563" s="84">
        <v>12</v>
      </c>
      <c r="Z563" s="84">
        <v>20</v>
      </c>
      <c r="AA563" s="84">
        <v>80</v>
      </c>
      <c r="AB563" s="84">
        <v>1</v>
      </c>
      <c r="AC563" s="84">
        <v>4</v>
      </c>
      <c r="AD563" s="84">
        <v>3</v>
      </c>
      <c r="AE563" s="84">
        <v>3</v>
      </c>
      <c r="AF563" s="84">
        <v>6</v>
      </c>
      <c r="AG563" s="200">
        <v>0.28599999999999998</v>
      </c>
      <c r="AH563" s="200">
        <v>0.315</v>
      </c>
      <c r="AI563" s="200">
        <v>0.36099999999999999</v>
      </c>
      <c r="AJ563" s="84">
        <v>0.3</v>
      </c>
      <c r="AK563" s="84">
        <v>166</v>
      </c>
      <c r="AL563" s="84">
        <v>37</v>
      </c>
      <c r="AM563" s="84">
        <v>42</v>
      </c>
      <c r="AN563" s="198">
        <v>28</v>
      </c>
      <c r="AO563" s="198">
        <v>32</v>
      </c>
      <c r="AP563" s="84">
        <v>1</v>
      </c>
      <c r="AQ563" s="84">
        <v>27</v>
      </c>
      <c r="AR563" s="84">
        <v>138</v>
      </c>
      <c r="AS563" s="84">
        <v>12</v>
      </c>
      <c r="AT563" s="84" t="s">
        <v>1064</v>
      </c>
      <c r="AU563" s="84">
        <v>-0.02</v>
      </c>
      <c r="AV563" s="84">
        <v>-16</v>
      </c>
      <c r="AW563" s="84" t="s">
        <v>1086</v>
      </c>
      <c r="AX563" s="84">
        <v>694</v>
      </c>
      <c r="AY563" s="200">
        <v>0.308</v>
      </c>
      <c r="AZ563" s="200">
        <v>0.34100000000000003</v>
      </c>
      <c r="BA563" s="200">
        <v>0.375</v>
      </c>
      <c r="BB563" s="200">
        <v>0.31900000000000001</v>
      </c>
      <c r="BC563" s="84">
        <v>221</v>
      </c>
      <c r="BD563" s="84">
        <v>54</v>
      </c>
      <c r="BE563" s="84" t="s">
        <v>1115</v>
      </c>
      <c r="BF563" s="84">
        <v>543829</v>
      </c>
      <c r="BG563" s="84" t="s">
        <v>801</v>
      </c>
      <c r="BH563" s="84" t="s">
        <v>4202</v>
      </c>
      <c r="BI563" s="84" t="s">
        <v>1177</v>
      </c>
      <c r="BJ563" s="84" t="s">
        <v>3199</v>
      </c>
      <c r="BK563" s="84" t="s">
        <v>5240</v>
      </c>
    </row>
    <row r="564" spans="1:63" s="84" customFormat="1" x14ac:dyDescent="0.3">
      <c r="A564" s="84" t="s">
        <v>175</v>
      </c>
      <c r="B564" s="84" t="s">
        <v>217</v>
      </c>
      <c r="C564" s="84" t="s">
        <v>1103</v>
      </c>
      <c r="D564" s="84">
        <v>2018</v>
      </c>
      <c r="E564" s="84">
        <v>28</v>
      </c>
      <c r="F564" s="195" t="s">
        <v>1402</v>
      </c>
      <c r="G564" s="84" t="s">
        <v>1373</v>
      </c>
      <c r="H564" s="84" t="s">
        <v>265</v>
      </c>
      <c r="K564" s="84">
        <v>0.83</v>
      </c>
      <c r="L564" s="84">
        <v>0.29699999999999999</v>
      </c>
      <c r="M564" s="84">
        <v>19</v>
      </c>
      <c r="N564" s="84" t="s">
        <v>1064</v>
      </c>
      <c r="O564" s="84">
        <v>128</v>
      </c>
      <c r="P564" s="84">
        <v>411</v>
      </c>
      <c r="Q564" s="84">
        <v>370</v>
      </c>
      <c r="R564" s="84">
        <v>45</v>
      </c>
      <c r="S564" s="84">
        <v>86</v>
      </c>
      <c r="T564" s="84">
        <v>20</v>
      </c>
      <c r="U564" s="84">
        <v>4</v>
      </c>
      <c r="V564" s="84">
        <v>15</v>
      </c>
      <c r="W564" s="84">
        <v>45</v>
      </c>
      <c r="X564" s="84">
        <v>6</v>
      </c>
      <c r="Y564" s="84">
        <v>3</v>
      </c>
      <c r="Z564" s="84">
        <v>35</v>
      </c>
      <c r="AA564" s="84">
        <v>95</v>
      </c>
      <c r="AB564" s="84">
        <v>2</v>
      </c>
      <c r="AC564" s="84">
        <v>2</v>
      </c>
      <c r="AD564" s="84">
        <v>1</v>
      </c>
      <c r="AE564" s="84">
        <v>3</v>
      </c>
      <c r="AF564" s="84">
        <v>6</v>
      </c>
      <c r="AG564" s="200">
        <v>0.23100000000000001</v>
      </c>
      <c r="AH564" s="200">
        <v>0.29799999999999999</v>
      </c>
      <c r="AI564" s="200">
        <v>0.43</v>
      </c>
      <c r="AJ564" s="84">
        <v>0.314</v>
      </c>
      <c r="AK564" s="84">
        <v>129</v>
      </c>
      <c r="AL564" s="84">
        <v>37</v>
      </c>
      <c r="AM564" s="84">
        <v>44</v>
      </c>
      <c r="AN564" s="198">
        <v>11</v>
      </c>
      <c r="AO564" s="198">
        <v>15</v>
      </c>
      <c r="AP564" s="84">
        <v>7</v>
      </c>
      <c r="AQ564" s="84">
        <v>28</v>
      </c>
      <c r="AR564" s="84">
        <v>123</v>
      </c>
      <c r="AS564" s="84">
        <v>13</v>
      </c>
      <c r="AT564" s="84" t="s">
        <v>1075</v>
      </c>
      <c r="AU564" s="84">
        <v>0.01</v>
      </c>
      <c r="AV564" s="84">
        <v>4</v>
      </c>
      <c r="AW564" s="84" t="s">
        <v>1065</v>
      </c>
      <c r="AX564" s="84">
        <v>407</v>
      </c>
      <c r="AY564" s="200">
        <v>0.20100000000000001</v>
      </c>
      <c r="AZ564" s="200">
        <v>0.32700000000000001</v>
      </c>
      <c r="BA564" s="200">
        <v>0.33700000000000002</v>
      </c>
      <c r="BB564" s="200">
        <v>0.30399999999999999</v>
      </c>
      <c r="BC564" s="84">
        <v>124</v>
      </c>
      <c r="BD564" s="84">
        <v>32</v>
      </c>
      <c r="BE564" s="84" t="s">
        <v>2706</v>
      </c>
      <c r="BF564" s="84">
        <v>543543</v>
      </c>
      <c r="BG564" s="84" t="s">
        <v>809</v>
      </c>
      <c r="BH564" s="84" t="s">
        <v>6530</v>
      </c>
      <c r="BI564" s="84" t="s">
        <v>3106</v>
      </c>
      <c r="BJ564" s="84" t="s">
        <v>2648</v>
      </c>
      <c r="BK564" s="84" t="s">
        <v>6984</v>
      </c>
    </row>
    <row r="565" spans="1:63" s="84" customFormat="1" x14ac:dyDescent="0.3">
      <c r="A565" s="84" t="s">
        <v>298</v>
      </c>
      <c r="B565" s="84" t="s">
        <v>18</v>
      </c>
      <c r="C565" s="84" t="s">
        <v>1065</v>
      </c>
      <c r="D565" s="84">
        <v>2018</v>
      </c>
      <c r="E565" s="84">
        <v>37</v>
      </c>
      <c r="F565" s="195"/>
      <c r="G565" s="84" t="s">
        <v>1373</v>
      </c>
      <c r="H565" s="84" t="s">
        <v>265</v>
      </c>
      <c r="I565" s="84" t="s">
        <v>253</v>
      </c>
      <c r="K565" s="84">
        <v>0.86</v>
      </c>
      <c r="L565" s="84">
        <v>0.33400000000000002</v>
      </c>
      <c r="M565" s="84">
        <v>56</v>
      </c>
      <c r="N565" s="84" t="s">
        <v>1064</v>
      </c>
      <c r="O565" s="84">
        <v>102</v>
      </c>
      <c r="P565" s="84">
        <v>467</v>
      </c>
      <c r="Q565" s="84">
        <v>434</v>
      </c>
      <c r="R565" s="84">
        <v>58</v>
      </c>
      <c r="S565" s="84">
        <v>114</v>
      </c>
      <c r="T565" s="84">
        <v>14</v>
      </c>
      <c r="U565" s="84">
        <v>1</v>
      </c>
      <c r="V565" s="84">
        <v>9</v>
      </c>
      <c r="W565" s="84">
        <v>49</v>
      </c>
      <c r="X565" s="84">
        <v>12</v>
      </c>
      <c r="Y565" s="84">
        <v>5</v>
      </c>
      <c r="Z565" s="84">
        <v>23</v>
      </c>
      <c r="AA565" s="84">
        <v>58</v>
      </c>
      <c r="AB565" s="84">
        <v>1</v>
      </c>
      <c r="AC565" s="84">
        <v>5</v>
      </c>
      <c r="AD565" s="84">
        <v>1</v>
      </c>
      <c r="AE565" s="84">
        <v>3</v>
      </c>
      <c r="AF565" s="84">
        <v>12</v>
      </c>
      <c r="AG565" s="200">
        <v>0.26600000000000001</v>
      </c>
      <c r="AH565" s="200">
        <v>0.30599999999999999</v>
      </c>
      <c r="AI565" s="200">
        <v>0.35899999999999999</v>
      </c>
      <c r="AJ565" s="84">
        <v>0.29499999999999998</v>
      </c>
      <c r="AK565" s="84">
        <v>138</v>
      </c>
      <c r="AL565" s="84">
        <v>32</v>
      </c>
      <c r="AM565" s="84">
        <v>35</v>
      </c>
      <c r="AN565" s="198">
        <v>17</v>
      </c>
      <c r="AO565" s="198">
        <v>18</v>
      </c>
      <c r="AP565" s="84">
        <v>-1</v>
      </c>
      <c r="AQ565" s="84">
        <v>31</v>
      </c>
      <c r="AR565" s="84">
        <v>193</v>
      </c>
      <c r="AS565" s="84">
        <v>14</v>
      </c>
      <c r="AT565" s="84" t="s">
        <v>1064</v>
      </c>
      <c r="AU565" s="84">
        <v>-0.03</v>
      </c>
      <c r="AV565" s="84">
        <v>-19</v>
      </c>
      <c r="AW565" s="84" t="s">
        <v>1086</v>
      </c>
      <c r="AX565" s="84">
        <v>604</v>
      </c>
      <c r="AY565" s="200">
        <v>0.28499999999999998</v>
      </c>
      <c r="AZ565" s="200">
        <v>0.31900000000000001</v>
      </c>
      <c r="BA565" s="200">
        <v>0.41599999999999998</v>
      </c>
      <c r="BB565" s="200">
        <v>0.32100000000000001</v>
      </c>
      <c r="BC565" s="84">
        <v>194</v>
      </c>
      <c r="BD565" s="84">
        <v>50</v>
      </c>
      <c r="BE565" s="84" t="s">
        <v>1329</v>
      </c>
      <c r="BF565" s="84">
        <v>408252</v>
      </c>
      <c r="BG565" s="84" t="s">
        <v>4120</v>
      </c>
      <c r="BH565" s="84" t="s">
        <v>1068</v>
      </c>
      <c r="BI565" s="84" t="s">
        <v>1073</v>
      </c>
      <c r="BJ565" s="84" t="s">
        <v>1330</v>
      </c>
      <c r="BK565" s="84" t="s">
        <v>6985</v>
      </c>
    </row>
    <row r="566" spans="1:63" s="84" customFormat="1" x14ac:dyDescent="0.3">
      <c r="A566" s="84" t="s">
        <v>302</v>
      </c>
      <c r="B566" s="84" t="s">
        <v>20</v>
      </c>
      <c r="C566" s="84" t="s">
        <v>1061</v>
      </c>
      <c r="D566" s="84">
        <v>2018</v>
      </c>
      <c r="E566" s="84">
        <v>25</v>
      </c>
      <c r="F566" s="195" t="s">
        <v>1390</v>
      </c>
      <c r="G566" s="84" t="s">
        <v>1373</v>
      </c>
      <c r="H566" s="84" t="s">
        <v>265</v>
      </c>
      <c r="I566" s="84" t="s">
        <v>253</v>
      </c>
      <c r="K566" s="84">
        <v>0.79</v>
      </c>
      <c r="L566" s="84">
        <v>0.33400000000000002</v>
      </c>
      <c r="M566" s="84">
        <v>56</v>
      </c>
      <c r="N566" s="84" t="s">
        <v>1064</v>
      </c>
      <c r="O566" s="84">
        <v>113</v>
      </c>
      <c r="P566" s="84">
        <v>418</v>
      </c>
      <c r="Q566" s="84">
        <v>383</v>
      </c>
      <c r="R566" s="84">
        <v>45</v>
      </c>
      <c r="S566" s="84">
        <v>93</v>
      </c>
      <c r="T566" s="84">
        <v>19</v>
      </c>
      <c r="U566" s="84">
        <v>4</v>
      </c>
      <c r="V566" s="84">
        <v>8</v>
      </c>
      <c r="W566" s="84">
        <v>42</v>
      </c>
      <c r="X566" s="84">
        <v>5</v>
      </c>
      <c r="Y566" s="84">
        <v>4</v>
      </c>
      <c r="Z566" s="84">
        <v>24</v>
      </c>
      <c r="AA566" s="84">
        <v>84</v>
      </c>
      <c r="AB566" s="84">
        <v>1</v>
      </c>
      <c r="AC566" s="84">
        <v>3</v>
      </c>
      <c r="AD566" s="84">
        <v>5</v>
      </c>
      <c r="AE566" s="84">
        <v>2</v>
      </c>
      <c r="AF566" s="84">
        <v>7</v>
      </c>
      <c r="AG566" s="200">
        <v>0.24199999999999999</v>
      </c>
      <c r="AH566" s="200">
        <v>0.28799999999999998</v>
      </c>
      <c r="AI566" s="200">
        <v>0.374</v>
      </c>
      <c r="AJ566" s="84">
        <v>0.28899999999999998</v>
      </c>
      <c r="AK566" s="84">
        <v>121</v>
      </c>
      <c r="AL566" s="84">
        <v>27</v>
      </c>
      <c r="AM566" s="84">
        <v>29</v>
      </c>
      <c r="AN566" s="198">
        <v>9</v>
      </c>
      <c r="AO566" s="198">
        <v>10</v>
      </c>
      <c r="AP566" s="84">
        <v>-4</v>
      </c>
      <c r="AQ566" s="84">
        <v>32</v>
      </c>
      <c r="AR566" s="84">
        <v>228</v>
      </c>
      <c r="AS566" s="84">
        <v>15</v>
      </c>
      <c r="AT566" s="84" t="s">
        <v>1075</v>
      </c>
      <c r="AU566" s="84">
        <v>-0.03</v>
      </c>
      <c r="AV566" s="84">
        <v>-17</v>
      </c>
      <c r="AW566" s="84" t="s">
        <v>1086</v>
      </c>
      <c r="AX566" s="84">
        <v>534</v>
      </c>
      <c r="AY566" s="200">
        <v>0.26700000000000002</v>
      </c>
      <c r="AZ566" s="200">
        <v>0.31900000000000001</v>
      </c>
      <c r="BA566" s="200">
        <v>0.41299999999999998</v>
      </c>
      <c r="BB566" s="200">
        <v>0.316</v>
      </c>
      <c r="BC566" s="84">
        <v>169</v>
      </c>
      <c r="BD566" s="84">
        <v>44</v>
      </c>
      <c r="BE566" s="84" t="s">
        <v>3243</v>
      </c>
      <c r="BF566" s="84">
        <v>570560</v>
      </c>
      <c r="BG566" s="84" t="s">
        <v>2884</v>
      </c>
      <c r="BH566" s="84" t="s">
        <v>6303</v>
      </c>
      <c r="BI566" s="84" t="s">
        <v>5122</v>
      </c>
      <c r="BJ566" s="84" t="s">
        <v>4135</v>
      </c>
      <c r="BK566" s="84" t="s">
        <v>2802</v>
      </c>
    </row>
    <row r="567" spans="1:63" s="84" customFormat="1" x14ac:dyDescent="0.3">
      <c r="A567" s="84" t="s">
        <v>128</v>
      </c>
      <c r="B567" s="84" t="s">
        <v>4109</v>
      </c>
      <c r="C567" s="84" t="s">
        <v>1065</v>
      </c>
      <c r="D567" s="84">
        <v>2018</v>
      </c>
      <c r="E567" s="84">
        <v>27</v>
      </c>
      <c r="F567" s="195" t="s">
        <v>1386</v>
      </c>
      <c r="G567" s="84" t="s">
        <v>1373</v>
      </c>
      <c r="H567" s="84" t="s">
        <v>265</v>
      </c>
      <c r="K567" s="84">
        <v>0.74</v>
      </c>
      <c r="L567" s="84">
        <v>0.29699999999999999</v>
      </c>
      <c r="M567" s="84">
        <v>19</v>
      </c>
      <c r="N567" s="84" t="s">
        <v>1064</v>
      </c>
      <c r="O567" s="84">
        <v>67</v>
      </c>
      <c r="P567" s="84">
        <v>293</v>
      </c>
      <c r="Q567" s="84">
        <v>274</v>
      </c>
      <c r="R567" s="84">
        <v>35</v>
      </c>
      <c r="S567" s="84">
        <v>73</v>
      </c>
      <c r="T567" s="84">
        <v>17</v>
      </c>
      <c r="U567" s="84">
        <v>1</v>
      </c>
      <c r="V567" s="84">
        <v>6</v>
      </c>
      <c r="W567" s="84">
        <v>33</v>
      </c>
      <c r="X567" s="84">
        <v>4</v>
      </c>
      <c r="Y567" s="84">
        <v>1</v>
      </c>
      <c r="Z567" s="84">
        <v>14</v>
      </c>
      <c r="AA567" s="84">
        <v>56</v>
      </c>
      <c r="AB567" s="84">
        <v>0</v>
      </c>
      <c r="AC567" s="84">
        <v>2</v>
      </c>
      <c r="AD567" s="84">
        <v>1</v>
      </c>
      <c r="AE567" s="84">
        <v>2</v>
      </c>
      <c r="AF567" s="84">
        <v>4</v>
      </c>
      <c r="AG567" s="200">
        <v>0.26400000000000001</v>
      </c>
      <c r="AH567" s="200">
        <v>0.30399999999999999</v>
      </c>
      <c r="AI567" s="200">
        <v>0.4</v>
      </c>
      <c r="AJ567" s="84">
        <v>0.307</v>
      </c>
      <c r="AK567" s="84">
        <v>90</v>
      </c>
      <c r="AL567" s="84">
        <v>27</v>
      </c>
      <c r="AM567" s="84">
        <v>30</v>
      </c>
      <c r="AN567" s="198">
        <v>10</v>
      </c>
      <c r="AO567" s="198">
        <v>12</v>
      </c>
      <c r="AP567" s="84">
        <v>3</v>
      </c>
      <c r="AQ567" s="84">
        <v>33</v>
      </c>
      <c r="AR567" s="84">
        <v>222</v>
      </c>
      <c r="AS567" s="84">
        <v>16</v>
      </c>
      <c r="AT567" s="84" t="s">
        <v>1075</v>
      </c>
      <c r="AU567" s="84">
        <v>0</v>
      </c>
      <c r="AV567" s="84">
        <v>5</v>
      </c>
      <c r="AW567" s="84" t="s">
        <v>1076</v>
      </c>
      <c r="AX567" s="84">
        <v>197</v>
      </c>
      <c r="AY567" s="200">
        <v>0.25900000000000001</v>
      </c>
      <c r="AZ567" s="200">
        <v>0.29099999999999998</v>
      </c>
      <c r="BA567" s="200">
        <v>0.438</v>
      </c>
      <c r="BB567" s="200">
        <v>0.31</v>
      </c>
      <c r="BC567" s="84">
        <v>61</v>
      </c>
      <c r="BD567" s="84">
        <v>22</v>
      </c>
      <c r="BE567" s="84" t="s">
        <v>4110</v>
      </c>
      <c r="BF567" s="84">
        <v>581527</v>
      </c>
      <c r="BG567" s="84" t="s">
        <v>823</v>
      </c>
      <c r="BH567" s="84" t="s">
        <v>6384</v>
      </c>
      <c r="BI567" s="84" t="s">
        <v>1124</v>
      </c>
      <c r="BJ567" s="84" t="s">
        <v>4801</v>
      </c>
      <c r="BK567" s="84" t="s">
        <v>6583</v>
      </c>
    </row>
    <row r="568" spans="1:63" s="84" customFormat="1" x14ac:dyDescent="0.3">
      <c r="A568" s="84" t="s">
        <v>4631</v>
      </c>
      <c r="B568" s="84" t="s">
        <v>4632</v>
      </c>
      <c r="C568" s="84" t="s">
        <v>1061</v>
      </c>
      <c r="D568" s="84">
        <v>2018</v>
      </c>
      <c r="E568" s="84">
        <v>22</v>
      </c>
      <c r="F568" s="195" t="s">
        <v>1390</v>
      </c>
      <c r="G568" s="84" t="s">
        <v>1373</v>
      </c>
      <c r="H568" s="84" t="s">
        <v>265</v>
      </c>
      <c r="K568" s="84">
        <v>0.57999999999999996</v>
      </c>
      <c r="L568" s="84">
        <v>0.29699999999999999</v>
      </c>
      <c r="M568" s="84">
        <v>19</v>
      </c>
      <c r="N568" s="84" t="s">
        <v>1064</v>
      </c>
      <c r="O568" s="84">
        <v>74</v>
      </c>
      <c r="P568" s="84">
        <v>266</v>
      </c>
      <c r="Q568" s="84">
        <v>232</v>
      </c>
      <c r="R568" s="84">
        <v>31</v>
      </c>
      <c r="S568" s="84">
        <v>51</v>
      </c>
      <c r="T568" s="84">
        <v>12</v>
      </c>
      <c r="U568" s="84">
        <v>2</v>
      </c>
      <c r="V568" s="84">
        <v>6</v>
      </c>
      <c r="W568" s="84">
        <v>23</v>
      </c>
      <c r="X568" s="84">
        <v>4</v>
      </c>
      <c r="Y568" s="84">
        <v>2</v>
      </c>
      <c r="Z568" s="84">
        <v>30</v>
      </c>
      <c r="AA568" s="84">
        <v>71</v>
      </c>
      <c r="AB568" s="84">
        <v>0</v>
      </c>
      <c r="AC568" s="84">
        <v>3</v>
      </c>
      <c r="AD568" s="84">
        <v>1</v>
      </c>
      <c r="AE568" s="84">
        <v>1</v>
      </c>
      <c r="AF568" s="84">
        <v>2</v>
      </c>
      <c r="AG568" s="200">
        <v>0.217</v>
      </c>
      <c r="AH568" s="200">
        <v>0.316</v>
      </c>
      <c r="AI568" s="200">
        <v>0.36899999999999999</v>
      </c>
      <c r="AJ568" s="84">
        <v>0.307</v>
      </c>
      <c r="AK568" s="84">
        <v>82</v>
      </c>
      <c r="AL568" s="84">
        <v>25</v>
      </c>
      <c r="AM568" s="84">
        <v>28</v>
      </c>
      <c r="AN568" s="198">
        <v>5</v>
      </c>
      <c r="AO568" s="198">
        <v>6</v>
      </c>
      <c r="AP568" s="84">
        <v>2</v>
      </c>
      <c r="AQ568" s="84">
        <v>34</v>
      </c>
      <c r="AR568" s="84">
        <v>247</v>
      </c>
      <c r="AS568" s="84">
        <v>17</v>
      </c>
      <c r="AT568" s="84" t="s">
        <v>1075</v>
      </c>
      <c r="AU568" s="84">
        <v>-0.03</v>
      </c>
      <c r="AV568" s="84">
        <v>-6</v>
      </c>
      <c r="AW568" s="84" t="s">
        <v>1065</v>
      </c>
      <c r="AX568" s="84">
        <v>231</v>
      </c>
      <c r="AY568" s="200">
        <v>0.23100000000000001</v>
      </c>
      <c r="AZ568" s="200">
        <v>0.33800000000000002</v>
      </c>
      <c r="BA568" s="200">
        <v>0.41199999999999998</v>
      </c>
      <c r="BB568" s="200">
        <v>0.33300000000000002</v>
      </c>
      <c r="BC568" s="84">
        <v>77</v>
      </c>
      <c r="BD568" s="84">
        <v>31</v>
      </c>
      <c r="BE568" s="84" t="s">
        <v>5198</v>
      </c>
      <c r="BF568" s="84">
        <v>660162</v>
      </c>
      <c r="BG568" s="84" t="s">
        <v>2875</v>
      </c>
      <c r="BH568" s="84" t="s">
        <v>6308</v>
      </c>
      <c r="BI568" s="84" t="s">
        <v>6309</v>
      </c>
      <c r="BJ568" s="84" t="s">
        <v>6512</v>
      </c>
      <c r="BK568" s="84" t="s">
        <v>2467</v>
      </c>
    </row>
    <row r="569" spans="1:63" s="84" customFormat="1" x14ac:dyDescent="0.3">
      <c r="A569" s="84" t="s">
        <v>459</v>
      </c>
      <c r="B569" s="84" t="s">
        <v>346</v>
      </c>
      <c r="C569" s="84" t="s">
        <v>1061</v>
      </c>
      <c r="D569" s="84">
        <v>2018</v>
      </c>
      <c r="E569" s="84">
        <v>31</v>
      </c>
      <c r="F569" s="195"/>
      <c r="G569" s="84" t="s">
        <v>1373</v>
      </c>
      <c r="H569" s="84" t="s">
        <v>265</v>
      </c>
      <c r="K569" s="84">
        <v>0.81</v>
      </c>
      <c r="L569" s="84">
        <v>0.29699999999999999</v>
      </c>
      <c r="M569" s="84">
        <v>19</v>
      </c>
      <c r="N569" s="84" t="s">
        <v>1064</v>
      </c>
      <c r="O569" s="84">
        <v>104</v>
      </c>
      <c r="P569" s="84">
        <v>322</v>
      </c>
      <c r="Q569" s="84">
        <v>286</v>
      </c>
      <c r="R569" s="84">
        <v>36</v>
      </c>
      <c r="S569" s="84">
        <v>58</v>
      </c>
      <c r="T569" s="84">
        <v>12</v>
      </c>
      <c r="U569" s="84">
        <v>0</v>
      </c>
      <c r="V569" s="84">
        <v>11</v>
      </c>
      <c r="W569" s="84">
        <v>34</v>
      </c>
      <c r="X569" s="84">
        <v>5</v>
      </c>
      <c r="Y569" s="84">
        <v>2</v>
      </c>
      <c r="Z569" s="84">
        <v>25</v>
      </c>
      <c r="AA569" s="84">
        <v>89</v>
      </c>
      <c r="AB569" s="84">
        <v>4</v>
      </c>
      <c r="AC569" s="84">
        <v>7</v>
      </c>
      <c r="AD569" s="84">
        <v>2</v>
      </c>
      <c r="AE569" s="84">
        <v>2</v>
      </c>
      <c r="AF569" s="84">
        <v>4</v>
      </c>
      <c r="AG569" s="200">
        <v>0.2</v>
      </c>
      <c r="AH569" s="200">
        <v>0.27900000000000003</v>
      </c>
      <c r="AI569" s="200">
        <v>0.36599999999999999</v>
      </c>
      <c r="AJ569" s="84">
        <v>0.28399999999999997</v>
      </c>
      <c r="AK569" s="84">
        <v>91</v>
      </c>
      <c r="AL569" s="84">
        <v>22</v>
      </c>
      <c r="AM569" s="84">
        <v>25</v>
      </c>
      <c r="AN569" s="198">
        <v>6</v>
      </c>
      <c r="AO569" s="198">
        <v>8</v>
      </c>
      <c r="AP569" s="84">
        <v>-4</v>
      </c>
      <c r="AQ569" s="84">
        <v>40</v>
      </c>
      <c r="AR569" s="84">
        <v>291</v>
      </c>
      <c r="AS569" s="84">
        <v>18</v>
      </c>
      <c r="AT569" s="84" t="s">
        <v>1075</v>
      </c>
      <c r="AU569" s="84">
        <v>0.05</v>
      </c>
      <c r="AV569" s="84">
        <v>11</v>
      </c>
      <c r="AW569" s="84" t="s">
        <v>1076</v>
      </c>
      <c r="AX569" s="84">
        <v>295</v>
      </c>
      <c r="AY569" s="200">
        <v>0.17299999999999999</v>
      </c>
      <c r="AZ569" s="200">
        <v>0.245</v>
      </c>
      <c r="BA569" s="200">
        <v>0.27800000000000002</v>
      </c>
      <c r="BB569" s="200">
        <v>0.23699999999999999</v>
      </c>
      <c r="BC569" s="84">
        <v>70</v>
      </c>
      <c r="BD569" s="84">
        <v>11</v>
      </c>
      <c r="BE569" s="84" t="s">
        <v>1332</v>
      </c>
      <c r="BF569" s="84">
        <v>457787</v>
      </c>
      <c r="BG569" s="84" t="s">
        <v>809</v>
      </c>
      <c r="BH569" s="84" t="s">
        <v>1354</v>
      </c>
      <c r="BI569" s="84" t="s">
        <v>2752</v>
      </c>
      <c r="BJ569" s="84" t="s">
        <v>4175</v>
      </c>
      <c r="BK569" s="84" t="s">
        <v>6593</v>
      </c>
    </row>
    <row r="570" spans="1:63" s="84" customFormat="1" x14ac:dyDescent="0.3">
      <c r="A570" s="84" t="s">
        <v>478</v>
      </c>
      <c r="B570" s="84" t="s">
        <v>477</v>
      </c>
      <c r="C570" s="84" t="s">
        <v>1065</v>
      </c>
      <c r="D570" s="84">
        <v>2018</v>
      </c>
      <c r="E570" s="84">
        <v>32</v>
      </c>
      <c r="F570" s="195"/>
      <c r="G570" s="84" t="s">
        <v>1373</v>
      </c>
      <c r="H570" s="84" t="s">
        <v>265</v>
      </c>
      <c r="I570" s="84" t="s">
        <v>253</v>
      </c>
      <c r="K570" s="84">
        <v>0.72</v>
      </c>
      <c r="L570" s="84">
        <v>0.29699999999999999</v>
      </c>
      <c r="M570" s="84">
        <v>19</v>
      </c>
      <c r="N570" s="84" t="s">
        <v>1064</v>
      </c>
      <c r="O570" s="84">
        <v>97</v>
      </c>
      <c r="P570" s="84">
        <v>277</v>
      </c>
      <c r="Q570" s="84">
        <v>255</v>
      </c>
      <c r="R570" s="84">
        <v>29</v>
      </c>
      <c r="S570" s="84">
        <v>60</v>
      </c>
      <c r="T570" s="84">
        <v>10</v>
      </c>
      <c r="U570" s="84">
        <v>1</v>
      </c>
      <c r="V570" s="84">
        <v>5</v>
      </c>
      <c r="W570" s="84">
        <v>21</v>
      </c>
      <c r="X570" s="84">
        <v>4</v>
      </c>
      <c r="Y570" s="84">
        <v>2</v>
      </c>
      <c r="Z570" s="84">
        <v>16</v>
      </c>
      <c r="AA570" s="84">
        <v>49</v>
      </c>
      <c r="AB570" s="84">
        <v>1</v>
      </c>
      <c r="AC570" s="84">
        <v>2</v>
      </c>
      <c r="AD570" s="84">
        <v>3</v>
      </c>
      <c r="AE570" s="84">
        <v>1</v>
      </c>
      <c r="AF570" s="84">
        <v>8</v>
      </c>
      <c r="AG570" s="200">
        <v>0.23699999999999999</v>
      </c>
      <c r="AH570" s="200">
        <v>0.28199999999999997</v>
      </c>
      <c r="AI570" s="200">
        <v>0.33700000000000002</v>
      </c>
      <c r="AJ570" s="84">
        <v>0.27400000000000002</v>
      </c>
      <c r="AK570" s="84">
        <v>76</v>
      </c>
      <c r="AL570" s="84">
        <v>17</v>
      </c>
      <c r="AM570" s="84">
        <v>19</v>
      </c>
      <c r="AN570" s="198">
        <v>5</v>
      </c>
      <c r="AO570" s="198">
        <v>6</v>
      </c>
      <c r="AP570" s="84">
        <v>-6</v>
      </c>
      <c r="AQ570" s="84">
        <v>43</v>
      </c>
      <c r="AR570" s="84">
        <v>351</v>
      </c>
      <c r="AS570" s="84">
        <v>19</v>
      </c>
      <c r="AT570" s="84" t="s">
        <v>1075</v>
      </c>
      <c r="AU570" s="84">
        <v>0.01</v>
      </c>
      <c r="AV570" s="84">
        <v>-1</v>
      </c>
      <c r="AW570" s="84" t="s">
        <v>1065</v>
      </c>
      <c r="AX570" s="84">
        <v>362</v>
      </c>
      <c r="AY570" s="200">
        <v>0.23200000000000001</v>
      </c>
      <c r="AZ570" s="200">
        <v>0.27500000000000002</v>
      </c>
      <c r="BA570" s="200">
        <v>0.32700000000000001</v>
      </c>
      <c r="BB570" s="200">
        <v>0.26400000000000001</v>
      </c>
      <c r="BC570" s="84">
        <v>96</v>
      </c>
      <c r="BD570" s="84">
        <v>18</v>
      </c>
      <c r="BE570" s="84" t="s">
        <v>1336</v>
      </c>
      <c r="BF570" s="84">
        <v>446381</v>
      </c>
      <c r="BG570" s="84" t="s">
        <v>2818</v>
      </c>
      <c r="BH570" s="84" t="s">
        <v>1068</v>
      </c>
      <c r="BI570" s="84" t="s">
        <v>1330</v>
      </c>
      <c r="BJ570" s="84" t="s">
        <v>1328</v>
      </c>
      <c r="BK570" s="84" t="s">
        <v>3914</v>
      </c>
    </row>
    <row r="571" spans="1:63" s="84" customFormat="1" x14ac:dyDescent="0.3">
      <c r="A571" s="84" t="s">
        <v>892</v>
      </c>
      <c r="B571" s="84" t="s">
        <v>893</v>
      </c>
      <c r="C571" s="84" t="s">
        <v>1103</v>
      </c>
      <c r="D571" s="84">
        <v>2018</v>
      </c>
      <c r="E571" s="84">
        <v>29</v>
      </c>
      <c r="F571" s="195" t="s">
        <v>1394</v>
      </c>
      <c r="G571" s="84" t="s">
        <v>1373</v>
      </c>
      <c r="H571" s="84" t="s">
        <v>265</v>
      </c>
      <c r="K571" s="84">
        <v>0.75</v>
      </c>
      <c r="L571" s="84">
        <v>0.29699999999999999</v>
      </c>
      <c r="M571" s="84">
        <v>19</v>
      </c>
      <c r="N571" s="84" t="s">
        <v>1064</v>
      </c>
      <c r="O571" s="84">
        <v>59</v>
      </c>
      <c r="P571" s="84">
        <v>208</v>
      </c>
      <c r="Q571" s="84">
        <v>188</v>
      </c>
      <c r="R571" s="84">
        <v>25</v>
      </c>
      <c r="S571" s="84">
        <v>46</v>
      </c>
      <c r="T571" s="84">
        <v>9</v>
      </c>
      <c r="U571" s="84">
        <v>1</v>
      </c>
      <c r="V571" s="84">
        <v>2</v>
      </c>
      <c r="W571" s="84">
        <v>18</v>
      </c>
      <c r="X571" s="84">
        <v>3</v>
      </c>
      <c r="Y571" s="84">
        <v>1</v>
      </c>
      <c r="Z571" s="84">
        <v>15</v>
      </c>
      <c r="AA571" s="84">
        <v>40</v>
      </c>
      <c r="AB571" s="84">
        <v>0</v>
      </c>
      <c r="AC571" s="84">
        <v>2</v>
      </c>
      <c r="AD571" s="84">
        <v>1</v>
      </c>
      <c r="AE571" s="84">
        <v>2</v>
      </c>
      <c r="AF571" s="84">
        <v>3</v>
      </c>
      <c r="AG571" s="200">
        <v>0.24199999999999999</v>
      </c>
      <c r="AH571" s="200">
        <v>0.30299999999999999</v>
      </c>
      <c r="AI571" s="200">
        <v>0.33900000000000002</v>
      </c>
      <c r="AJ571" s="84">
        <v>0.28799999999999998</v>
      </c>
      <c r="AK571" s="84">
        <v>60</v>
      </c>
      <c r="AL571" s="84">
        <v>17</v>
      </c>
      <c r="AM571" s="84">
        <v>18</v>
      </c>
      <c r="AN571" s="198">
        <v>5</v>
      </c>
      <c r="AO571" s="198">
        <v>5</v>
      </c>
      <c r="AP571" s="84">
        <v>-2</v>
      </c>
      <c r="AQ571" s="84">
        <v>44</v>
      </c>
      <c r="AR571" s="84">
        <v>374</v>
      </c>
      <c r="AS571" s="84">
        <v>20</v>
      </c>
      <c r="AT571" s="84" t="s">
        <v>1075</v>
      </c>
      <c r="AU571" s="84">
        <v>0.02</v>
      </c>
      <c r="AV571" s="84">
        <v>6</v>
      </c>
      <c r="AW571" s="84" t="s">
        <v>1076</v>
      </c>
      <c r="AX571" s="84">
        <v>164</v>
      </c>
      <c r="AY571" s="200">
        <v>0.2</v>
      </c>
      <c r="AZ571" s="200">
        <v>0.30499999999999999</v>
      </c>
      <c r="BA571" s="200">
        <v>0.24299999999999999</v>
      </c>
      <c r="BB571" s="200">
        <v>0.26300000000000001</v>
      </c>
      <c r="BC571" s="84">
        <v>43</v>
      </c>
      <c r="BD571" s="84">
        <v>11</v>
      </c>
      <c r="BE571" s="84" t="s">
        <v>1350</v>
      </c>
      <c r="BF571" s="84">
        <v>571788</v>
      </c>
      <c r="BG571" s="84" t="s">
        <v>827</v>
      </c>
      <c r="BH571" s="84" t="s">
        <v>4138</v>
      </c>
      <c r="BI571" s="84" t="s">
        <v>4141</v>
      </c>
      <c r="BJ571" s="84" t="s">
        <v>6551</v>
      </c>
      <c r="BK571" s="84" t="s">
        <v>7267</v>
      </c>
    </row>
    <row r="572" spans="1:63" s="84" customFormat="1" x14ac:dyDescent="0.3">
      <c r="A572" s="84" t="s">
        <v>286</v>
      </c>
      <c r="B572" s="84" t="s">
        <v>281</v>
      </c>
      <c r="C572" s="84" t="s">
        <v>1061</v>
      </c>
      <c r="D572" s="84">
        <v>2018</v>
      </c>
      <c r="E572" s="84">
        <v>25</v>
      </c>
      <c r="F572" s="195" t="s">
        <v>1394</v>
      </c>
      <c r="G572" s="84" t="s">
        <v>1373</v>
      </c>
      <c r="H572" s="84" t="s">
        <v>265</v>
      </c>
      <c r="K572" s="84">
        <v>0.37</v>
      </c>
      <c r="L572" s="84">
        <v>0.314</v>
      </c>
      <c r="M572" s="84">
        <v>22</v>
      </c>
      <c r="N572" s="84" t="s">
        <v>1064</v>
      </c>
      <c r="O572" s="84">
        <v>64</v>
      </c>
      <c r="P572" s="84">
        <v>184</v>
      </c>
      <c r="Q572" s="84">
        <v>169</v>
      </c>
      <c r="R572" s="84">
        <v>22</v>
      </c>
      <c r="S572" s="84">
        <v>42</v>
      </c>
      <c r="T572" s="84">
        <v>7</v>
      </c>
      <c r="U572" s="84">
        <v>1</v>
      </c>
      <c r="V572" s="84">
        <v>3</v>
      </c>
      <c r="W572" s="84">
        <v>15</v>
      </c>
      <c r="X572" s="84">
        <v>2</v>
      </c>
      <c r="Y572" s="84">
        <v>1</v>
      </c>
      <c r="Z572" s="84">
        <v>12</v>
      </c>
      <c r="AA572" s="84">
        <v>38</v>
      </c>
      <c r="AB572" s="84">
        <v>0</v>
      </c>
      <c r="AC572" s="84">
        <v>1</v>
      </c>
      <c r="AD572" s="84">
        <v>0</v>
      </c>
      <c r="AE572" s="84">
        <v>1</v>
      </c>
      <c r="AF572" s="84">
        <v>2</v>
      </c>
      <c r="AG572" s="200">
        <v>0.246</v>
      </c>
      <c r="AH572" s="200">
        <v>0.30399999999999999</v>
      </c>
      <c r="AI572" s="200">
        <v>0.34599999999999997</v>
      </c>
      <c r="AJ572" s="84">
        <v>0.29099999999999998</v>
      </c>
      <c r="AK572" s="84">
        <v>53</v>
      </c>
      <c r="AL572" s="84">
        <v>16</v>
      </c>
      <c r="AM572" s="84">
        <v>16</v>
      </c>
      <c r="AN572" s="198">
        <v>4</v>
      </c>
      <c r="AO572" s="198">
        <v>4</v>
      </c>
      <c r="AP572" s="84">
        <v>-4</v>
      </c>
      <c r="AQ572" s="84">
        <v>46</v>
      </c>
      <c r="AR572" s="84">
        <v>404</v>
      </c>
      <c r="AS572" s="84">
        <v>21</v>
      </c>
      <c r="AT572" s="84" t="s">
        <v>1075</v>
      </c>
      <c r="AU572" s="84">
        <v>0.01</v>
      </c>
      <c r="AV572" s="84">
        <v>9</v>
      </c>
      <c r="AW572" s="84" t="s">
        <v>1065</v>
      </c>
      <c r="AX572" s="84">
        <v>60</v>
      </c>
      <c r="AY572" s="200">
        <v>0.27600000000000002</v>
      </c>
      <c r="AZ572" s="200">
        <v>0.3</v>
      </c>
      <c r="BA572" s="200">
        <v>0.32800000000000001</v>
      </c>
      <c r="BB572" s="200">
        <v>0.28199999999999997</v>
      </c>
      <c r="BC572" s="84">
        <v>17</v>
      </c>
      <c r="BD572" s="84">
        <v>7</v>
      </c>
      <c r="BE572" s="84" t="s">
        <v>5212</v>
      </c>
      <c r="BF572" s="84">
        <v>593523</v>
      </c>
      <c r="BG572" s="84" t="s">
        <v>2871</v>
      </c>
      <c r="BH572" s="84" t="s">
        <v>4138</v>
      </c>
      <c r="BI572" s="84" t="s">
        <v>6304</v>
      </c>
      <c r="BJ572" s="84" t="s">
        <v>6551</v>
      </c>
      <c r="BK572" s="84" t="s">
        <v>2467</v>
      </c>
    </row>
    <row r="573" spans="1:63" s="84" customFormat="1" x14ac:dyDescent="0.3">
      <c r="A573" s="84" t="s">
        <v>322</v>
      </c>
      <c r="B573" s="84" t="s">
        <v>40</v>
      </c>
      <c r="C573" s="84" t="s">
        <v>1061</v>
      </c>
      <c r="D573" s="84">
        <v>2018</v>
      </c>
      <c r="E573" s="84">
        <v>32</v>
      </c>
      <c r="F573" s="195" t="s">
        <v>1397</v>
      </c>
      <c r="G573" s="84" t="s">
        <v>1373</v>
      </c>
      <c r="H573" s="84" t="s">
        <v>265</v>
      </c>
      <c r="I573" s="84" t="s">
        <v>253</v>
      </c>
      <c r="J573" s="84" t="s">
        <v>249</v>
      </c>
      <c r="K573" s="84">
        <v>0.72</v>
      </c>
      <c r="L573" s="84">
        <v>0.26900000000000002</v>
      </c>
      <c r="M573" s="84">
        <v>7</v>
      </c>
      <c r="N573" s="84" t="s">
        <v>1064</v>
      </c>
      <c r="O573" s="84">
        <v>111</v>
      </c>
      <c r="P573" s="84">
        <v>247</v>
      </c>
      <c r="Q573" s="84">
        <v>225</v>
      </c>
      <c r="R573" s="84">
        <v>29</v>
      </c>
      <c r="S573" s="84">
        <v>50</v>
      </c>
      <c r="T573" s="84">
        <v>9</v>
      </c>
      <c r="U573" s="84">
        <v>1</v>
      </c>
      <c r="V573" s="84">
        <v>4</v>
      </c>
      <c r="W573" s="84">
        <v>20</v>
      </c>
      <c r="X573" s="84">
        <v>6</v>
      </c>
      <c r="Y573" s="84">
        <v>2</v>
      </c>
      <c r="Z573" s="84">
        <v>16</v>
      </c>
      <c r="AA573" s="84">
        <v>52</v>
      </c>
      <c r="AB573" s="84">
        <v>0</v>
      </c>
      <c r="AC573" s="84">
        <v>3</v>
      </c>
      <c r="AD573" s="84">
        <v>2</v>
      </c>
      <c r="AE573" s="84">
        <v>1</v>
      </c>
      <c r="AF573" s="84">
        <v>6</v>
      </c>
      <c r="AG573" s="200">
        <v>0.22500000000000001</v>
      </c>
      <c r="AH573" s="200">
        <v>0.28100000000000003</v>
      </c>
      <c r="AI573" s="200">
        <v>0.32100000000000001</v>
      </c>
      <c r="AJ573" s="84">
        <v>0.26900000000000002</v>
      </c>
      <c r="AK573" s="84">
        <v>67</v>
      </c>
      <c r="AL573" s="84">
        <v>15</v>
      </c>
      <c r="AM573" s="84">
        <v>14</v>
      </c>
      <c r="AN573" s="198">
        <v>5</v>
      </c>
      <c r="AO573" s="198">
        <v>5</v>
      </c>
      <c r="AP573" s="84">
        <v>-15</v>
      </c>
      <c r="AQ573" s="84">
        <v>48</v>
      </c>
      <c r="AR573" s="84">
        <v>435</v>
      </c>
      <c r="AS573" s="84">
        <v>22</v>
      </c>
      <c r="AT573" s="84" t="s">
        <v>1075</v>
      </c>
      <c r="AU573" s="84">
        <v>-0.01</v>
      </c>
      <c r="AV573" s="84">
        <v>-6</v>
      </c>
      <c r="AW573" s="84" t="s">
        <v>1065</v>
      </c>
      <c r="AX573" s="84">
        <v>348</v>
      </c>
      <c r="AY573" s="200">
        <v>0.23300000000000001</v>
      </c>
      <c r="AZ573" s="200">
        <v>0.28899999999999998</v>
      </c>
      <c r="BA573" s="200">
        <v>0.33600000000000002</v>
      </c>
      <c r="BB573" s="200">
        <v>0.27800000000000002</v>
      </c>
      <c r="BC573" s="84">
        <v>97</v>
      </c>
      <c r="BD573" s="84">
        <v>21</v>
      </c>
      <c r="BE573" s="84" t="s">
        <v>1406</v>
      </c>
      <c r="BF573" s="84">
        <v>461865</v>
      </c>
      <c r="BG573" s="84" t="s">
        <v>827</v>
      </c>
      <c r="BH573" s="84" t="s">
        <v>1109</v>
      </c>
      <c r="BI573" s="84" t="s">
        <v>3244</v>
      </c>
      <c r="BJ573" s="84" t="s">
        <v>1119</v>
      </c>
      <c r="BK573" s="84" t="s">
        <v>3914</v>
      </c>
    </row>
    <row r="574" spans="1:63" s="84" customFormat="1" x14ac:dyDescent="0.3">
      <c r="A574" s="84" t="s">
        <v>4064</v>
      </c>
      <c r="B574" s="84" t="s">
        <v>486</v>
      </c>
      <c r="C574" s="84" t="s">
        <v>1065</v>
      </c>
      <c r="D574" s="84">
        <v>2018</v>
      </c>
      <c r="E574" s="84">
        <v>27</v>
      </c>
      <c r="F574" s="195" t="s">
        <v>1372</v>
      </c>
      <c r="G574" s="84" t="s">
        <v>1373</v>
      </c>
      <c r="H574" s="84" t="s">
        <v>265</v>
      </c>
      <c r="K574" s="84">
        <v>0.52</v>
      </c>
      <c r="L574" s="84">
        <v>0.29699999999999999</v>
      </c>
      <c r="M574" s="84">
        <v>19</v>
      </c>
      <c r="N574" s="84" t="s">
        <v>1064</v>
      </c>
      <c r="O574" s="84">
        <v>66</v>
      </c>
      <c r="P574" s="84">
        <v>178</v>
      </c>
      <c r="Q574" s="84">
        <v>159</v>
      </c>
      <c r="R574" s="84">
        <v>20</v>
      </c>
      <c r="S574" s="84">
        <v>37</v>
      </c>
      <c r="T574" s="84">
        <v>8</v>
      </c>
      <c r="U574" s="84">
        <v>1</v>
      </c>
      <c r="V574" s="84">
        <v>2</v>
      </c>
      <c r="W574" s="84">
        <v>12</v>
      </c>
      <c r="X574" s="84">
        <v>4</v>
      </c>
      <c r="Y574" s="84">
        <v>1</v>
      </c>
      <c r="Z574" s="84">
        <v>15</v>
      </c>
      <c r="AA574" s="84">
        <v>34</v>
      </c>
      <c r="AB574" s="84">
        <v>1</v>
      </c>
      <c r="AC574" s="84">
        <v>1</v>
      </c>
      <c r="AD574" s="84">
        <v>0</v>
      </c>
      <c r="AE574" s="84">
        <v>1</v>
      </c>
      <c r="AF574" s="84">
        <v>4</v>
      </c>
      <c r="AG574" s="200">
        <v>0.22900000000000001</v>
      </c>
      <c r="AH574" s="200">
        <v>0.29899999999999999</v>
      </c>
      <c r="AI574" s="200">
        <v>0.33200000000000002</v>
      </c>
      <c r="AJ574" s="84">
        <v>0.28399999999999997</v>
      </c>
      <c r="AK574" s="84">
        <v>50</v>
      </c>
      <c r="AL574" s="84">
        <v>15</v>
      </c>
      <c r="AM574" s="84">
        <v>15</v>
      </c>
      <c r="AN574" s="198">
        <v>3</v>
      </c>
      <c r="AO574" s="198">
        <v>4</v>
      </c>
      <c r="AP574" s="84">
        <v>-2</v>
      </c>
      <c r="AQ574" s="84">
        <v>49</v>
      </c>
      <c r="AR574" s="84">
        <v>416</v>
      </c>
      <c r="AS574" s="84">
        <v>23</v>
      </c>
      <c r="AT574" s="84" t="s">
        <v>1075</v>
      </c>
      <c r="AU574" s="84">
        <v>0.06</v>
      </c>
      <c r="AV574" s="84">
        <v>11</v>
      </c>
      <c r="AW574" s="84" t="s">
        <v>1065</v>
      </c>
      <c r="AX574" s="84">
        <v>97</v>
      </c>
      <c r="AY574" s="200">
        <v>0.17</v>
      </c>
      <c r="AZ574" s="200">
        <v>0.247</v>
      </c>
      <c r="BA574" s="200">
        <v>0.216</v>
      </c>
      <c r="BB574" s="200">
        <v>0.22</v>
      </c>
      <c r="BC574" s="84">
        <v>21</v>
      </c>
      <c r="BD574" s="84">
        <v>4</v>
      </c>
      <c r="BE574" s="84" t="s">
        <v>4065</v>
      </c>
      <c r="BF574" s="84">
        <v>608701</v>
      </c>
      <c r="BG574" s="84" t="s">
        <v>817</v>
      </c>
      <c r="BH574" s="84" t="s">
        <v>6551</v>
      </c>
      <c r="BI574" s="84" t="s">
        <v>6545</v>
      </c>
      <c r="BJ574" s="84" t="s">
        <v>4810</v>
      </c>
      <c r="BK574" s="84" t="s">
        <v>2882</v>
      </c>
    </row>
    <row r="575" spans="1:63" s="84" customFormat="1" x14ac:dyDescent="0.3">
      <c r="A575" s="84" t="s">
        <v>121</v>
      </c>
      <c r="B575" s="84" t="s">
        <v>403</v>
      </c>
      <c r="C575" s="84" t="s">
        <v>1065</v>
      </c>
      <c r="D575" s="84">
        <v>2018</v>
      </c>
      <c r="E575" s="84">
        <v>26</v>
      </c>
      <c r="F575" s="195" t="s">
        <v>1372</v>
      </c>
      <c r="G575" s="84" t="s">
        <v>1373</v>
      </c>
      <c r="H575" s="84" t="s">
        <v>265</v>
      </c>
      <c r="K575" s="84">
        <v>0.42</v>
      </c>
      <c r="L575" s="84">
        <v>0.29699999999999999</v>
      </c>
      <c r="M575" s="84">
        <v>19</v>
      </c>
      <c r="N575" s="84" t="s">
        <v>1064</v>
      </c>
      <c r="O575" s="84">
        <v>78</v>
      </c>
      <c r="P575" s="84">
        <v>191</v>
      </c>
      <c r="Q575" s="84">
        <v>177</v>
      </c>
      <c r="R575" s="84">
        <v>23</v>
      </c>
      <c r="S575" s="84">
        <v>42</v>
      </c>
      <c r="T575" s="84">
        <v>8</v>
      </c>
      <c r="U575" s="84">
        <v>1</v>
      </c>
      <c r="V575" s="84">
        <v>4</v>
      </c>
      <c r="W575" s="84">
        <v>16</v>
      </c>
      <c r="X575" s="84">
        <v>2</v>
      </c>
      <c r="Y575" s="84">
        <v>2</v>
      </c>
      <c r="Z575" s="84">
        <v>11</v>
      </c>
      <c r="AA575" s="84">
        <v>48</v>
      </c>
      <c r="AB575" s="84">
        <v>0</v>
      </c>
      <c r="AC575" s="84">
        <v>1</v>
      </c>
      <c r="AD575" s="84">
        <v>1</v>
      </c>
      <c r="AE575" s="84">
        <v>1</v>
      </c>
      <c r="AF575" s="84">
        <v>2</v>
      </c>
      <c r="AG575" s="200">
        <v>0.23200000000000001</v>
      </c>
      <c r="AH575" s="200">
        <v>0.27900000000000003</v>
      </c>
      <c r="AI575" s="200">
        <v>0.36</v>
      </c>
      <c r="AJ575" s="84">
        <v>0.28000000000000003</v>
      </c>
      <c r="AK575" s="84">
        <v>54</v>
      </c>
      <c r="AL575" s="84">
        <v>15</v>
      </c>
      <c r="AM575" s="84">
        <v>15</v>
      </c>
      <c r="AN575" s="198">
        <v>4</v>
      </c>
      <c r="AO575" s="198">
        <v>5</v>
      </c>
      <c r="AP575" s="84">
        <v>-3</v>
      </c>
      <c r="AQ575" s="84">
        <v>50</v>
      </c>
      <c r="AR575" s="84">
        <v>415</v>
      </c>
      <c r="AS575" s="84">
        <v>24</v>
      </c>
      <c r="AT575" s="84" t="s">
        <v>1075</v>
      </c>
      <c r="AU575" s="84">
        <v>-0.01</v>
      </c>
      <c r="AV575" s="84">
        <v>2</v>
      </c>
      <c r="AW575" s="84" t="s">
        <v>1065</v>
      </c>
      <c r="AX575" s="84">
        <v>115</v>
      </c>
      <c r="AY575" s="200">
        <v>0.255</v>
      </c>
      <c r="AZ575" s="200">
        <v>0.27200000000000002</v>
      </c>
      <c r="BA575" s="200">
        <v>0.41799999999999998</v>
      </c>
      <c r="BB575" s="200">
        <v>0.29199999999999998</v>
      </c>
      <c r="BC575" s="84">
        <v>34</v>
      </c>
      <c r="BD575" s="84">
        <v>12</v>
      </c>
      <c r="BE575" s="84" t="s">
        <v>5111</v>
      </c>
      <c r="BF575" s="84">
        <v>570481</v>
      </c>
      <c r="BG575" s="84" t="s">
        <v>781</v>
      </c>
      <c r="BH575" s="84" t="s">
        <v>2943</v>
      </c>
      <c r="BI575" s="84" t="s">
        <v>6481</v>
      </c>
      <c r="BJ575" s="84" t="s">
        <v>6324</v>
      </c>
      <c r="BK575" s="84" t="s">
        <v>2808</v>
      </c>
    </row>
    <row r="576" spans="1:63" s="84" customFormat="1" x14ac:dyDescent="0.3">
      <c r="A576" s="84" t="s">
        <v>3923</v>
      </c>
      <c r="B576" s="84" t="s">
        <v>3924</v>
      </c>
      <c r="C576" s="84" t="s">
        <v>1061</v>
      </c>
      <c r="D576" s="84">
        <v>2018</v>
      </c>
      <c r="E576" s="84">
        <v>25</v>
      </c>
      <c r="F576" s="195" t="s">
        <v>1384</v>
      </c>
      <c r="G576" s="84" t="s">
        <v>1373</v>
      </c>
      <c r="H576" s="84" t="s">
        <v>265</v>
      </c>
      <c r="I576" s="84" t="s">
        <v>253</v>
      </c>
      <c r="K576" s="84">
        <v>0.48</v>
      </c>
      <c r="L576" s="84">
        <v>0.29699999999999999</v>
      </c>
      <c r="M576" s="84">
        <v>19</v>
      </c>
      <c r="N576" s="84" t="s">
        <v>1064</v>
      </c>
      <c r="O576" s="84">
        <v>71</v>
      </c>
      <c r="P576" s="84">
        <v>180</v>
      </c>
      <c r="Q576" s="84">
        <v>162</v>
      </c>
      <c r="R576" s="84">
        <v>21</v>
      </c>
      <c r="S576" s="84">
        <v>35</v>
      </c>
      <c r="T576" s="84">
        <v>9</v>
      </c>
      <c r="U576" s="84">
        <v>1</v>
      </c>
      <c r="V576" s="84">
        <v>4</v>
      </c>
      <c r="W576" s="84">
        <v>17</v>
      </c>
      <c r="X576" s="84">
        <v>3</v>
      </c>
      <c r="Y576" s="84">
        <v>1</v>
      </c>
      <c r="Z576" s="84">
        <v>13</v>
      </c>
      <c r="AA576" s="84">
        <v>42</v>
      </c>
      <c r="AB576" s="84">
        <v>1</v>
      </c>
      <c r="AC576" s="84">
        <v>2</v>
      </c>
      <c r="AD576" s="84">
        <v>1</v>
      </c>
      <c r="AE576" s="84">
        <v>1</v>
      </c>
      <c r="AF576" s="84">
        <v>4</v>
      </c>
      <c r="AG576" s="200">
        <v>0.215</v>
      </c>
      <c r="AH576" s="200">
        <v>0.28100000000000003</v>
      </c>
      <c r="AI576" s="200">
        <v>0.35199999999999998</v>
      </c>
      <c r="AJ576" s="84">
        <v>0.28000000000000003</v>
      </c>
      <c r="AK576" s="84">
        <v>50</v>
      </c>
      <c r="AL576" s="84">
        <v>14</v>
      </c>
      <c r="AM576" s="84">
        <v>15</v>
      </c>
      <c r="AN576" s="198">
        <v>3</v>
      </c>
      <c r="AO576" s="198">
        <v>4</v>
      </c>
      <c r="AP576" s="84">
        <v>-3</v>
      </c>
      <c r="AQ576" s="84">
        <v>52</v>
      </c>
      <c r="AR576" s="84">
        <v>428</v>
      </c>
      <c r="AS576" s="84">
        <v>25</v>
      </c>
      <c r="AT576" s="84" t="s">
        <v>1075</v>
      </c>
      <c r="AU576" s="84">
        <v>-0.03</v>
      </c>
      <c r="AV576" s="84">
        <v>-1</v>
      </c>
      <c r="AW576" s="84" t="s">
        <v>1065</v>
      </c>
      <c r="AX576" s="84">
        <v>117</v>
      </c>
      <c r="AY576" s="200">
        <v>0.22500000000000001</v>
      </c>
      <c r="AZ576" s="200">
        <v>0.313</v>
      </c>
      <c r="BA576" s="200">
        <v>0.38200000000000001</v>
      </c>
      <c r="BB576" s="200">
        <v>0.30499999999999999</v>
      </c>
      <c r="BC576" s="84">
        <v>36</v>
      </c>
      <c r="BD576" s="84">
        <v>15</v>
      </c>
      <c r="BE576" s="84" t="s">
        <v>3925</v>
      </c>
      <c r="BF576" s="84">
        <v>592230</v>
      </c>
      <c r="BG576" s="84" t="s">
        <v>2871</v>
      </c>
      <c r="BH576" s="84" t="s">
        <v>6325</v>
      </c>
      <c r="BI576" s="84" t="s">
        <v>6331</v>
      </c>
      <c r="BJ576" s="84" t="s">
        <v>6324</v>
      </c>
      <c r="BK576" s="84" t="s">
        <v>2467</v>
      </c>
    </row>
    <row r="577" spans="1:63" s="84" customFormat="1" x14ac:dyDescent="0.3">
      <c r="A577" s="84" t="s">
        <v>2700</v>
      </c>
      <c r="B577" s="84" t="s">
        <v>2131</v>
      </c>
      <c r="C577" s="84" t="s">
        <v>1065</v>
      </c>
      <c r="D577" s="84">
        <v>2018</v>
      </c>
      <c r="E577" s="84">
        <v>29</v>
      </c>
      <c r="F577" s="195"/>
      <c r="G577" s="84" t="s">
        <v>1373</v>
      </c>
      <c r="H577" s="84" t="s">
        <v>265</v>
      </c>
      <c r="K577" s="84">
        <v>0.56999999999999995</v>
      </c>
      <c r="L577" s="84">
        <v>0.29699999999999999</v>
      </c>
      <c r="M577" s="84">
        <v>19</v>
      </c>
      <c r="N577" s="84" t="s">
        <v>1064</v>
      </c>
      <c r="O577" s="84">
        <v>62</v>
      </c>
      <c r="P577" s="84">
        <v>155</v>
      </c>
      <c r="Q577" s="84">
        <v>144</v>
      </c>
      <c r="R577" s="84">
        <v>17</v>
      </c>
      <c r="S577" s="84">
        <v>36</v>
      </c>
      <c r="T577" s="84">
        <v>7</v>
      </c>
      <c r="U577" s="84">
        <v>1</v>
      </c>
      <c r="V577" s="84">
        <v>2</v>
      </c>
      <c r="W577" s="84">
        <v>12</v>
      </c>
      <c r="X577" s="84">
        <v>2</v>
      </c>
      <c r="Y577" s="84">
        <v>1</v>
      </c>
      <c r="Z577" s="84">
        <v>8</v>
      </c>
      <c r="AA577" s="84">
        <v>30</v>
      </c>
      <c r="AB577" s="84">
        <v>0</v>
      </c>
      <c r="AC577" s="84">
        <v>1</v>
      </c>
      <c r="AD577" s="84">
        <v>1</v>
      </c>
      <c r="AE577" s="84">
        <v>1</v>
      </c>
      <c r="AF577" s="84">
        <v>2</v>
      </c>
      <c r="AG577" s="200">
        <v>0.24399999999999999</v>
      </c>
      <c r="AH577" s="200">
        <v>0.28799999999999998</v>
      </c>
      <c r="AI577" s="200">
        <v>0.34599999999999997</v>
      </c>
      <c r="AJ577" s="84">
        <v>0.28100000000000003</v>
      </c>
      <c r="AK577" s="84">
        <v>43</v>
      </c>
      <c r="AL577" s="84">
        <v>13</v>
      </c>
      <c r="AM577" s="84">
        <v>13</v>
      </c>
      <c r="AN577" s="198">
        <v>3</v>
      </c>
      <c r="AO577" s="198">
        <v>3</v>
      </c>
      <c r="AP577" s="84">
        <v>-3</v>
      </c>
      <c r="AQ577" s="84">
        <v>54</v>
      </c>
      <c r="AR577" s="84">
        <v>444</v>
      </c>
      <c r="AS577" s="84">
        <v>26</v>
      </c>
      <c r="AT577" s="84" t="s">
        <v>1075</v>
      </c>
      <c r="AU577" s="84">
        <v>0.11</v>
      </c>
      <c r="AV577" s="84">
        <v>12</v>
      </c>
      <c r="AW577" s="84" t="s">
        <v>1065</v>
      </c>
      <c r="AX577" s="84">
        <v>50</v>
      </c>
      <c r="AY577" s="200">
        <v>0.14599999999999999</v>
      </c>
      <c r="AZ577" s="200">
        <v>0.18</v>
      </c>
      <c r="BA577" s="200">
        <v>0.188</v>
      </c>
      <c r="BB577" s="200">
        <v>0.16800000000000001</v>
      </c>
      <c r="BC577" s="84">
        <v>8</v>
      </c>
      <c r="BD577" s="84">
        <v>1</v>
      </c>
      <c r="BE577" s="84" t="s">
        <v>2701</v>
      </c>
      <c r="BF577" s="84">
        <v>594838</v>
      </c>
      <c r="BG577" s="84" t="s">
        <v>817</v>
      </c>
      <c r="BH577" s="84" t="s">
        <v>4824</v>
      </c>
      <c r="BI577" s="84" t="s">
        <v>1341</v>
      </c>
      <c r="BJ577" s="84" t="s">
        <v>5080</v>
      </c>
      <c r="BK577" s="84" t="s">
        <v>2880</v>
      </c>
    </row>
    <row r="578" spans="1:63" s="84" customFormat="1" x14ac:dyDescent="0.3">
      <c r="A578" s="84" t="s">
        <v>473</v>
      </c>
      <c r="B578" s="84" t="s">
        <v>266</v>
      </c>
      <c r="C578" s="84" t="s">
        <v>1065</v>
      </c>
      <c r="D578" s="84">
        <v>2018</v>
      </c>
      <c r="E578" s="84">
        <v>30</v>
      </c>
      <c r="F578" s="195"/>
      <c r="G578" s="84" t="s">
        <v>1373</v>
      </c>
      <c r="H578" s="84" t="s">
        <v>265</v>
      </c>
      <c r="K578" s="84">
        <v>0.72</v>
      </c>
      <c r="L578" s="84">
        <v>0.29699999999999999</v>
      </c>
      <c r="M578" s="84">
        <v>19</v>
      </c>
      <c r="N578" s="84" t="s">
        <v>1064</v>
      </c>
      <c r="O578" s="84">
        <v>35</v>
      </c>
      <c r="P578" s="84">
        <v>141</v>
      </c>
      <c r="Q578" s="84">
        <v>132</v>
      </c>
      <c r="R578" s="84">
        <v>16</v>
      </c>
      <c r="S578" s="84">
        <v>34</v>
      </c>
      <c r="T578" s="84">
        <v>6</v>
      </c>
      <c r="U578" s="84">
        <v>1</v>
      </c>
      <c r="V578" s="84">
        <v>2</v>
      </c>
      <c r="W578" s="84">
        <v>13</v>
      </c>
      <c r="X578" s="84">
        <v>2</v>
      </c>
      <c r="Y578" s="84">
        <v>1</v>
      </c>
      <c r="Z578" s="84">
        <v>6</v>
      </c>
      <c r="AA578" s="84">
        <v>19</v>
      </c>
      <c r="AB578" s="84">
        <v>0</v>
      </c>
      <c r="AC578" s="84">
        <v>1</v>
      </c>
      <c r="AD578" s="84">
        <v>2</v>
      </c>
      <c r="AE578" s="84">
        <v>1</v>
      </c>
      <c r="AF578" s="84">
        <v>3</v>
      </c>
      <c r="AG578" s="200">
        <v>0.25700000000000001</v>
      </c>
      <c r="AH578" s="200">
        <v>0.28799999999999998</v>
      </c>
      <c r="AI578" s="200">
        <v>0.35099999999999998</v>
      </c>
      <c r="AJ578" s="84">
        <v>0.28000000000000003</v>
      </c>
      <c r="AK578" s="84">
        <v>40</v>
      </c>
      <c r="AL578" s="84">
        <v>12</v>
      </c>
      <c r="AM578" s="84">
        <v>12</v>
      </c>
      <c r="AN578" s="198">
        <v>3</v>
      </c>
      <c r="AO578" s="198">
        <v>4</v>
      </c>
      <c r="AP578" s="84">
        <v>-2</v>
      </c>
      <c r="AQ578" s="84">
        <v>56</v>
      </c>
      <c r="AR578" s="84">
        <v>459</v>
      </c>
      <c r="AS578" s="84">
        <v>27</v>
      </c>
      <c r="AT578" s="84" t="s">
        <v>1075</v>
      </c>
      <c r="AU578" s="84">
        <v>0.19</v>
      </c>
      <c r="AV578" s="84">
        <v>12</v>
      </c>
      <c r="AW578" s="84" t="s">
        <v>1065</v>
      </c>
      <c r="AX578" s="84">
        <v>10</v>
      </c>
      <c r="AY578" s="200">
        <v>0.1</v>
      </c>
      <c r="AZ578" s="200">
        <v>0.1</v>
      </c>
      <c r="BA578" s="200">
        <v>0.1</v>
      </c>
      <c r="BB578" s="200">
        <v>0.09</v>
      </c>
      <c r="BC578" s="84">
        <v>1</v>
      </c>
      <c r="BD578" s="84">
        <v>0</v>
      </c>
      <c r="BE578" s="84" t="s">
        <v>1531</v>
      </c>
      <c r="BF578" s="84">
        <v>543213</v>
      </c>
      <c r="BG578" s="84" t="s">
        <v>808</v>
      </c>
      <c r="BH578" s="84" t="s">
        <v>3164</v>
      </c>
      <c r="BI578" s="84" t="s">
        <v>3179</v>
      </c>
      <c r="BJ578" s="84" t="s">
        <v>2631</v>
      </c>
      <c r="BK578" s="84" t="s">
        <v>5238</v>
      </c>
    </row>
    <row r="579" spans="1:63" s="84" customFormat="1" x14ac:dyDescent="0.3">
      <c r="A579" s="84" t="s">
        <v>499</v>
      </c>
      <c r="B579" s="84" t="s">
        <v>498</v>
      </c>
      <c r="C579" s="84" t="s">
        <v>1061</v>
      </c>
      <c r="D579" s="84">
        <v>2018</v>
      </c>
      <c r="E579" s="84">
        <v>34</v>
      </c>
      <c r="F579" s="195"/>
      <c r="G579" s="84" t="s">
        <v>1373</v>
      </c>
      <c r="H579" s="84" t="s">
        <v>265</v>
      </c>
      <c r="K579" s="84">
        <v>0.68</v>
      </c>
      <c r="L579" s="84">
        <v>0.29699999999999999</v>
      </c>
      <c r="M579" s="84">
        <v>19</v>
      </c>
      <c r="N579" s="84" t="s">
        <v>1064</v>
      </c>
      <c r="O579" s="84">
        <v>67</v>
      </c>
      <c r="P579" s="84">
        <v>171</v>
      </c>
      <c r="Q579" s="84">
        <v>151</v>
      </c>
      <c r="R579" s="84">
        <v>17</v>
      </c>
      <c r="S579" s="84">
        <v>33</v>
      </c>
      <c r="T579" s="84">
        <v>4</v>
      </c>
      <c r="U579" s="84">
        <v>0</v>
      </c>
      <c r="V579" s="84">
        <v>3</v>
      </c>
      <c r="W579" s="84">
        <v>14</v>
      </c>
      <c r="X579" s="84">
        <v>2</v>
      </c>
      <c r="Y579" s="84">
        <v>1</v>
      </c>
      <c r="Z579" s="84">
        <v>15</v>
      </c>
      <c r="AA579" s="84">
        <v>40</v>
      </c>
      <c r="AB579" s="84">
        <v>1</v>
      </c>
      <c r="AC579" s="84">
        <v>1</v>
      </c>
      <c r="AD579" s="84">
        <v>2</v>
      </c>
      <c r="AE579" s="84">
        <v>2</v>
      </c>
      <c r="AF579" s="84">
        <v>3</v>
      </c>
      <c r="AG579" s="200">
        <v>0.216</v>
      </c>
      <c r="AH579" s="200">
        <v>0.28299999999999997</v>
      </c>
      <c r="AI579" s="200">
        <v>0.30399999999999999</v>
      </c>
      <c r="AJ579" s="84">
        <v>0.26500000000000001</v>
      </c>
      <c r="AK579" s="84">
        <v>45</v>
      </c>
      <c r="AL579" s="84">
        <v>11</v>
      </c>
      <c r="AM579" s="84">
        <v>12</v>
      </c>
      <c r="AN579" s="198">
        <v>2</v>
      </c>
      <c r="AO579" s="198">
        <v>2</v>
      </c>
      <c r="AP579" s="84">
        <v>-6</v>
      </c>
      <c r="AQ579" s="84">
        <v>57</v>
      </c>
      <c r="AR579" s="84">
        <v>478</v>
      </c>
      <c r="AS579" s="84">
        <v>28</v>
      </c>
      <c r="AT579" s="84" t="s">
        <v>1075</v>
      </c>
      <c r="AU579" s="84">
        <v>-0.02</v>
      </c>
      <c r="AV579" s="84">
        <v>-5</v>
      </c>
      <c r="AW579" s="84" t="s">
        <v>1065</v>
      </c>
      <c r="AX579" s="84">
        <v>217</v>
      </c>
      <c r="AY579" s="200">
        <v>0.253</v>
      </c>
      <c r="AZ579" s="200">
        <v>0.30599999999999999</v>
      </c>
      <c r="BA579" s="200">
        <v>0.33</v>
      </c>
      <c r="BB579" s="200">
        <v>0.28399999999999997</v>
      </c>
      <c r="BC579" s="84">
        <v>62</v>
      </c>
      <c r="BD579" s="84">
        <v>17</v>
      </c>
      <c r="BE579" s="84" t="s">
        <v>1393</v>
      </c>
      <c r="BF579" s="84">
        <v>460060</v>
      </c>
      <c r="BG579" s="84" t="s">
        <v>771</v>
      </c>
      <c r="BH579" s="84" t="s">
        <v>3194</v>
      </c>
      <c r="BI579" s="84" t="s">
        <v>1126</v>
      </c>
      <c r="BJ579" s="84" t="s">
        <v>1117</v>
      </c>
      <c r="BK579" s="84" t="s">
        <v>2921</v>
      </c>
    </row>
    <row r="580" spans="1:63" s="84" customFormat="1" x14ac:dyDescent="0.3">
      <c r="A580" s="84" t="s">
        <v>4630</v>
      </c>
      <c r="B580" s="84" t="s">
        <v>115</v>
      </c>
      <c r="C580" s="84" t="s">
        <v>1103</v>
      </c>
      <c r="D580" s="84">
        <v>2018</v>
      </c>
      <c r="E580" s="84">
        <v>28</v>
      </c>
      <c r="F580" s="195" t="s">
        <v>1402</v>
      </c>
      <c r="G580" s="84" t="s">
        <v>1373</v>
      </c>
      <c r="H580" s="84" t="s">
        <v>265</v>
      </c>
      <c r="K580" s="84">
        <v>0.35</v>
      </c>
      <c r="L580" s="84">
        <v>0.215</v>
      </c>
      <c r="M580" s="84">
        <v>2</v>
      </c>
      <c r="N580" s="84" t="s">
        <v>1064</v>
      </c>
      <c r="O580" s="84">
        <v>41</v>
      </c>
      <c r="P580" s="84">
        <v>129</v>
      </c>
      <c r="Q580" s="84">
        <v>120</v>
      </c>
      <c r="R580" s="84">
        <v>14</v>
      </c>
      <c r="S580" s="84">
        <v>29</v>
      </c>
      <c r="T580" s="84">
        <v>4</v>
      </c>
      <c r="U580" s="84">
        <v>0</v>
      </c>
      <c r="V580" s="84">
        <v>2</v>
      </c>
      <c r="W580" s="84">
        <v>13</v>
      </c>
      <c r="X580" s="84">
        <v>2</v>
      </c>
      <c r="Y580" s="84">
        <v>1</v>
      </c>
      <c r="Z580" s="84">
        <v>6</v>
      </c>
      <c r="AA580" s="84">
        <v>25</v>
      </c>
      <c r="AB580" s="84">
        <v>1</v>
      </c>
      <c r="AC580" s="84">
        <v>1</v>
      </c>
      <c r="AD580" s="84">
        <v>1</v>
      </c>
      <c r="AE580" s="84">
        <v>1</v>
      </c>
      <c r="AF580" s="84">
        <v>3</v>
      </c>
      <c r="AG580" s="200">
        <v>0.24</v>
      </c>
      <c r="AH580" s="200">
        <v>0.28100000000000003</v>
      </c>
      <c r="AI580" s="200">
        <v>0.33500000000000002</v>
      </c>
      <c r="AJ580" s="84">
        <v>0.27300000000000002</v>
      </c>
      <c r="AK580" s="84">
        <v>35</v>
      </c>
      <c r="AL580" s="84">
        <v>10</v>
      </c>
      <c r="AM580" s="84">
        <v>12</v>
      </c>
      <c r="AN580" s="198">
        <v>3</v>
      </c>
      <c r="AO580" s="198">
        <v>5</v>
      </c>
      <c r="AP580" s="84">
        <v>-3</v>
      </c>
      <c r="AQ580" s="84">
        <v>59</v>
      </c>
      <c r="AR580" s="84">
        <v>461</v>
      </c>
      <c r="AS580" s="84">
        <v>29</v>
      </c>
      <c r="AT580" s="84" t="s">
        <v>1075</v>
      </c>
      <c r="AU580" s="84">
        <v>-0.14000000000000001</v>
      </c>
      <c r="AV580" s="84">
        <v>0</v>
      </c>
      <c r="AW580" s="84" t="s">
        <v>1065</v>
      </c>
      <c r="AX580" s="84">
        <v>14</v>
      </c>
      <c r="AY580" s="200">
        <v>0.308</v>
      </c>
      <c r="AZ580" s="200">
        <v>0.35699999999999998</v>
      </c>
      <c r="BA580" s="200">
        <v>0.61499999999999999</v>
      </c>
      <c r="BB580" s="200">
        <v>0.40799999999999997</v>
      </c>
      <c r="BC580" s="84">
        <v>6</v>
      </c>
      <c r="BD580" s="84">
        <v>11</v>
      </c>
      <c r="BE580" s="84" t="s">
        <v>5216</v>
      </c>
      <c r="BF580" s="84">
        <v>621563</v>
      </c>
      <c r="BG580" s="84" t="s">
        <v>817</v>
      </c>
      <c r="BH580" s="84" t="s">
        <v>4824</v>
      </c>
      <c r="BI580" s="84" t="s">
        <v>2941</v>
      </c>
      <c r="BJ580" s="84" t="s">
        <v>4139</v>
      </c>
      <c r="BK580" s="84" t="s">
        <v>6929</v>
      </c>
    </row>
    <row r="581" spans="1:63" s="84" customFormat="1" x14ac:dyDescent="0.3">
      <c r="A581" s="84" t="s">
        <v>147</v>
      </c>
      <c r="B581" s="84" t="s">
        <v>3993</v>
      </c>
      <c r="C581" s="84" t="s">
        <v>1103</v>
      </c>
      <c r="D581" s="84">
        <v>2018</v>
      </c>
      <c r="E581" s="84">
        <v>27</v>
      </c>
      <c r="F581" s="195" t="s">
        <v>1402</v>
      </c>
      <c r="G581" s="84" t="s">
        <v>1373</v>
      </c>
      <c r="H581" s="84" t="s">
        <v>265</v>
      </c>
      <c r="K581" s="84">
        <v>0.26</v>
      </c>
      <c r="L581" s="84">
        <v>0.26900000000000002</v>
      </c>
      <c r="M581" s="84">
        <v>7</v>
      </c>
      <c r="N581" s="84" t="s">
        <v>1064</v>
      </c>
      <c r="O581" s="84">
        <v>46</v>
      </c>
      <c r="P581" s="84">
        <v>122</v>
      </c>
      <c r="Q581" s="84">
        <v>110</v>
      </c>
      <c r="R581" s="84">
        <v>13</v>
      </c>
      <c r="S581" s="84">
        <v>25</v>
      </c>
      <c r="T581" s="84">
        <v>5</v>
      </c>
      <c r="U581" s="84">
        <v>1</v>
      </c>
      <c r="V581" s="84">
        <v>2</v>
      </c>
      <c r="W581" s="84">
        <v>9</v>
      </c>
      <c r="X581" s="84">
        <v>2</v>
      </c>
      <c r="Y581" s="84">
        <v>1</v>
      </c>
      <c r="Z581" s="84">
        <v>8</v>
      </c>
      <c r="AA581" s="84">
        <v>26</v>
      </c>
      <c r="AB581" s="84">
        <v>0</v>
      </c>
      <c r="AC581" s="84">
        <v>1</v>
      </c>
      <c r="AD581" s="84">
        <v>2</v>
      </c>
      <c r="AE581" s="84">
        <v>1</v>
      </c>
      <c r="AF581" s="84">
        <v>2</v>
      </c>
      <c r="AG581" s="200">
        <v>0.22900000000000001</v>
      </c>
      <c r="AH581" s="200">
        <v>0.28499999999999998</v>
      </c>
      <c r="AI581" s="200">
        <v>0.32300000000000001</v>
      </c>
      <c r="AJ581" s="84">
        <v>0.27200000000000002</v>
      </c>
      <c r="AK581" s="84">
        <v>33</v>
      </c>
      <c r="AL581" s="84">
        <v>10</v>
      </c>
      <c r="AM581" s="84">
        <v>9</v>
      </c>
      <c r="AN581" s="198">
        <v>2</v>
      </c>
      <c r="AO581" s="198">
        <v>2</v>
      </c>
      <c r="AP581" s="84">
        <v>-7</v>
      </c>
      <c r="AQ581" s="84">
        <v>60</v>
      </c>
      <c r="AR581" s="84">
        <v>545</v>
      </c>
      <c r="AS581" s="84">
        <v>30</v>
      </c>
      <c r="AT581" s="84" t="s">
        <v>1075</v>
      </c>
      <c r="AU581" s="84">
        <v>0.11</v>
      </c>
      <c r="AV581" s="84">
        <v>10</v>
      </c>
      <c r="AW581" s="84" t="s">
        <v>1065</v>
      </c>
      <c r="AX581" s="84">
        <v>11</v>
      </c>
      <c r="AY581" s="200">
        <v>0.2</v>
      </c>
      <c r="AZ581" s="200">
        <v>0.2</v>
      </c>
      <c r="BA581" s="200">
        <v>0.2</v>
      </c>
      <c r="BB581" s="200">
        <v>0.16400000000000001</v>
      </c>
      <c r="BC581" s="84">
        <v>2</v>
      </c>
      <c r="BD581" s="84">
        <v>0</v>
      </c>
      <c r="BE581" s="84" t="s">
        <v>3994</v>
      </c>
      <c r="BF581" s="84">
        <v>608672</v>
      </c>
      <c r="BG581" s="84" t="s">
        <v>817</v>
      </c>
      <c r="BH581" s="84" t="s">
        <v>6545</v>
      </c>
      <c r="BI581" s="84" t="s">
        <v>3217</v>
      </c>
      <c r="BJ581" s="84" t="s">
        <v>4810</v>
      </c>
      <c r="BK581" s="84" t="s">
        <v>6704</v>
      </c>
    </row>
    <row r="582" spans="1:63" s="84" customFormat="1" x14ac:dyDescent="0.3">
      <c r="A582" s="84" t="s">
        <v>523</v>
      </c>
      <c r="B582" s="84" t="s">
        <v>123</v>
      </c>
      <c r="C582" s="84" t="s">
        <v>1065</v>
      </c>
      <c r="D582" s="84">
        <v>2018</v>
      </c>
      <c r="E582" s="84">
        <v>31</v>
      </c>
      <c r="F582" s="195"/>
      <c r="G582" s="84" t="s">
        <v>1373</v>
      </c>
      <c r="H582" s="84" t="s">
        <v>265</v>
      </c>
      <c r="K582" s="84">
        <v>0.62</v>
      </c>
      <c r="L582" s="84">
        <v>0.215</v>
      </c>
      <c r="M582" s="84">
        <v>2</v>
      </c>
      <c r="N582" s="84" t="s">
        <v>1064</v>
      </c>
      <c r="O582" s="84">
        <v>41</v>
      </c>
      <c r="P582" s="84">
        <v>110</v>
      </c>
      <c r="Q582" s="84">
        <v>99</v>
      </c>
      <c r="R582" s="84">
        <v>11</v>
      </c>
      <c r="S582" s="84">
        <v>22</v>
      </c>
      <c r="T582" s="84">
        <v>4</v>
      </c>
      <c r="U582" s="84">
        <v>0</v>
      </c>
      <c r="V582" s="84">
        <v>2</v>
      </c>
      <c r="W582" s="84">
        <v>11</v>
      </c>
      <c r="X582" s="84">
        <v>1</v>
      </c>
      <c r="Y582" s="84">
        <v>0</v>
      </c>
      <c r="Z582" s="84">
        <v>8</v>
      </c>
      <c r="AA582" s="84">
        <v>22</v>
      </c>
      <c r="AB582" s="84">
        <v>0</v>
      </c>
      <c r="AC582" s="84">
        <v>1</v>
      </c>
      <c r="AD582" s="84">
        <v>0</v>
      </c>
      <c r="AE582" s="84">
        <v>1</v>
      </c>
      <c r="AF582" s="84">
        <v>4</v>
      </c>
      <c r="AG582" s="200">
        <v>0.219</v>
      </c>
      <c r="AH582" s="200">
        <v>0.28199999999999997</v>
      </c>
      <c r="AI582" s="200">
        <v>0.33700000000000002</v>
      </c>
      <c r="AJ582" s="84">
        <v>0.27500000000000002</v>
      </c>
      <c r="AK582" s="84">
        <v>30</v>
      </c>
      <c r="AL582" s="84">
        <v>10</v>
      </c>
      <c r="AM582" s="84">
        <v>11</v>
      </c>
      <c r="AN582" s="198">
        <v>2</v>
      </c>
      <c r="AO582" s="198">
        <v>2</v>
      </c>
      <c r="AP582" s="84">
        <v>-2</v>
      </c>
      <c r="AQ582" s="84">
        <v>61</v>
      </c>
      <c r="AR582" s="84">
        <v>487</v>
      </c>
      <c r="AS582" s="84">
        <v>31</v>
      </c>
      <c r="AT582" s="84" t="s">
        <v>1075</v>
      </c>
      <c r="AU582" s="84">
        <v>0.09</v>
      </c>
      <c r="AV582" s="84">
        <v>9</v>
      </c>
      <c r="AW582" s="84" t="s">
        <v>1065</v>
      </c>
      <c r="AX582" s="84">
        <v>18</v>
      </c>
      <c r="AY582" s="200">
        <v>0.17599999999999999</v>
      </c>
      <c r="AZ582" s="200">
        <v>0.222</v>
      </c>
      <c r="BA582" s="200">
        <v>0.17599999999999999</v>
      </c>
      <c r="BB582" s="200">
        <v>0.19</v>
      </c>
      <c r="BC582" s="84">
        <v>3</v>
      </c>
      <c r="BD582" s="84">
        <v>1</v>
      </c>
      <c r="BE582" s="84" t="s">
        <v>1530</v>
      </c>
      <c r="BF582" s="84">
        <v>493596</v>
      </c>
      <c r="BG582" s="84" t="s">
        <v>808</v>
      </c>
      <c r="BH582" s="84" t="s">
        <v>1117</v>
      </c>
      <c r="BI582" s="84" t="s">
        <v>1119</v>
      </c>
      <c r="BJ582" s="84" t="s">
        <v>4216</v>
      </c>
      <c r="BK582" s="84" t="s">
        <v>2948</v>
      </c>
    </row>
    <row r="583" spans="1:63" s="84" customFormat="1" x14ac:dyDescent="0.3">
      <c r="A583" s="84" t="s">
        <v>876</v>
      </c>
      <c r="B583" s="84" t="s">
        <v>38</v>
      </c>
      <c r="C583" s="84" t="s">
        <v>1103</v>
      </c>
      <c r="D583" s="84">
        <v>2018</v>
      </c>
      <c r="E583" s="84">
        <v>31</v>
      </c>
      <c r="F583" s="195"/>
      <c r="G583" s="84" t="s">
        <v>1373</v>
      </c>
      <c r="H583" s="84" t="s">
        <v>265</v>
      </c>
      <c r="K583" s="84">
        <v>0.6</v>
      </c>
      <c r="L583" s="84">
        <v>0.215</v>
      </c>
      <c r="M583" s="84">
        <v>2</v>
      </c>
      <c r="N583" s="84" t="s">
        <v>1064</v>
      </c>
      <c r="O583" s="84">
        <v>42</v>
      </c>
      <c r="P583" s="84">
        <v>111</v>
      </c>
      <c r="Q583" s="84">
        <v>100</v>
      </c>
      <c r="R583" s="84">
        <v>12</v>
      </c>
      <c r="S583" s="84">
        <v>21</v>
      </c>
      <c r="T583" s="84">
        <v>4</v>
      </c>
      <c r="U583" s="84">
        <v>0</v>
      </c>
      <c r="V583" s="84">
        <v>2</v>
      </c>
      <c r="W583" s="84">
        <v>10</v>
      </c>
      <c r="X583" s="84">
        <v>1</v>
      </c>
      <c r="Y583" s="84">
        <v>0</v>
      </c>
      <c r="Z583" s="84">
        <v>9</v>
      </c>
      <c r="AA583" s="84">
        <v>27</v>
      </c>
      <c r="AB583" s="84">
        <v>1</v>
      </c>
      <c r="AC583" s="84">
        <v>1</v>
      </c>
      <c r="AD583" s="84">
        <v>1</v>
      </c>
      <c r="AE583" s="84">
        <v>1</v>
      </c>
      <c r="AF583" s="84">
        <v>2</v>
      </c>
      <c r="AG583" s="200">
        <v>0.20899999999999999</v>
      </c>
      <c r="AH583" s="200">
        <v>0.27700000000000002</v>
      </c>
      <c r="AI583" s="200">
        <v>0.33</v>
      </c>
      <c r="AJ583" s="84">
        <v>0.27100000000000002</v>
      </c>
      <c r="AK583" s="84">
        <v>30</v>
      </c>
      <c r="AL583" s="84">
        <v>9</v>
      </c>
      <c r="AM583" s="84">
        <v>11</v>
      </c>
      <c r="AN583" s="198">
        <v>1</v>
      </c>
      <c r="AO583" s="198">
        <v>2</v>
      </c>
      <c r="AP583" s="84">
        <v>-3</v>
      </c>
      <c r="AQ583" s="84">
        <v>64</v>
      </c>
      <c r="AR583" s="84">
        <v>502</v>
      </c>
      <c r="AS583" s="84">
        <v>32</v>
      </c>
      <c r="AT583" s="84" t="s">
        <v>1061</v>
      </c>
      <c r="AU583" s="84">
        <v>0.01</v>
      </c>
      <c r="AV583" s="84">
        <v>5</v>
      </c>
      <c r="AW583" s="84" t="s">
        <v>1065</v>
      </c>
      <c r="AX583" s="84">
        <v>43</v>
      </c>
      <c r="AY583" s="200">
        <v>0.21099999999999999</v>
      </c>
      <c r="AZ583" s="200">
        <v>0.30199999999999999</v>
      </c>
      <c r="BA583" s="200">
        <v>0.23699999999999999</v>
      </c>
      <c r="BB583" s="200">
        <v>0.26</v>
      </c>
      <c r="BC583" s="84">
        <v>11</v>
      </c>
      <c r="BD583" s="84">
        <v>4</v>
      </c>
      <c r="BE583" s="84" t="s">
        <v>1533</v>
      </c>
      <c r="BF583" s="84">
        <v>475247</v>
      </c>
      <c r="BG583" s="84" t="s">
        <v>808</v>
      </c>
      <c r="BH583" s="84" t="s">
        <v>4170</v>
      </c>
      <c r="BI583" s="84" t="s">
        <v>3194</v>
      </c>
      <c r="BJ583" s="84" t="s">
        <v>1126</v>
      </c>
      <c r="BK583" s="84" t="s">
        <v>6987</v>
      </c>
    </row>
    <row r="584" spans="1:63" s="84" customFormat="1" x14ac:dyDescent="0.3">
      <c r="A584" s="84" t="s">
        <v>3952</v>
      </c>
      <c r="B584" s="84" t="s">
        <v>227</v>
      </c>
      <c r="C584" s="84" t="s">
        <v>1065</v>
      </c>
      <c r="D584" s="84">
        <v>2018</v>
      </c>
      <c r="E584" s="84">
        <v>28</v>
      </c>
      <c r="F584" s="195"/>
      <c r="G584" s="84" t="s">
        <v>1373</v>
      </c>
      <c r="H584" s="84" t="s">
        <v>265</v>
      </c>
      <c r="K584" s="84">
        <v>0.42</v>
      </c>
      <c r="L584" s="84">
        <v>0.215</v>
      </c>
      <c r="M584" s="84">
        <v>2</v>
      </c>
      <c r="N584" s="84" t="s">
        <v>1064</v>
      </c>
      <c r="O584" s="84">
        <v>58</v>
      </c>
      <c r="P584" s="84">
        <v>112</v>
      </c>
      <c r="Q584" s="84">
        <v>102</v>
      </c>
      <c r="R584" s="84">
        <v>13</v>
      </c>
      <c r="S584" s="84">
        <v>20</v>
      </c>
      <c r="T584" s="84">
        <v>4</v>
      </c>
      <c r="U584" s="84">
        <v>0</v>
      </c>
      <c r="V584" s="84">
        <v>2</v>
      </c>
      <c r="W584" s="84">
        <v>9</v>
      </c>
      <c r="X584" s="84">
        <v>2</v>
      </c>
      <c r="Y584" s="84">
        <v>1</v>
      </c>
      <c r="Z584" s="84">
        <v>7</v>
      </c>
      <c r="AA584" s="84">
        <v>29</v>
      </c>
      <c r="AB584" s="84">
        <v>0</v>
      </c>
      <c r="AC584" s="84">
        <v>1</v>
      </c>
      <c r="AD584" s="84">
        <v>1</v>
      </c>
      <c r="AE584" s="84">
        <v>1</v>
      </c>
      <c r="AF584" s="84">
        <v>3</v>
      </c>
      <c r="AG584" s="200">
        <v>0.191</v>
      </c>
      <c r="AH584" s="200">
        <v>0.248</v>
      </c>
      <c r="AI584" s="200">
        <v>0.32</v>
      </c>
      <c r="AJ584" s="84">
        <v>0.25</v>
      </c>
      <c r="AK584" s="84">
        <v>28</v>
      </c>
      <c r="AL584" s="84">
        <v>7</v>
      </c>
      <c r="AM584" s="84">
        <v>8</v>
      </c>
      <c r="AN584" s="198">
        <v>1</v>
      </c>
      <c r="AO584" s="198">
        <v>2</v>
      </c>
      <c r="AP584" s="84">
        <v>-5</v>
      </c>
      <c r="AQ584" s="84">
        <v>67</v>
      </c>
      <c r="AR584" s="84">
        <v>572</v>
      </c>
      <c r="AS584" s="84">
        <v>33</v>
      </c>
      <c r="AT584" s="84" t="s">
        <v>1061</v>
      </c>
      <c r="AU584" s="84">
        <v>-0.03</v>
      </c>
      <c r="AV584" s="84">
        <v>1</v>
      </c>
      <c r="AW584" s="84" t="s">
        <v>1065</v>
      </c>
      <c r="AX584" s="84">
        <v>47</v>
      </c>
      <c r="AY584" s="200">
        <v>0.17899999999999999</v>
      </c>
      <c r="AZ584" s="200">
        <v>0.27700000000000002</v>
      </c>
      <c r="BA584" s="200">
        <v>0.35899999999999999</v>
      </c>
      <c r="BB584" s="200">
        <v>0.27900000000000003</v>
      </c>
      <c r="BC584" s="84">
        <v>13</v>
      </c>
      <c r="BD584" s="84">
        <v>6</v>
      </c>
      <c r="BE584" s="84" t="s">
        <v>3953</v>
      </c>
      <c r="BF584" s="84">
        <v>605227</v>
      </c>
      <c r="BG584" s="84" t="s">
        <v>785</v>
      </c>
      <c r="BH584" s="84" t="s">
        <v>6554</v>
      </c>
      <c r="BI584" s="84" t="s">
        <v>4175</v>
      </c>
      <c r="BJ584" s="84" t="s">
        <v>5083</v>
      </c>
      <c r="BK584" s="84" t="s">
        <v>2872</v>
      </c>
    </row>
    <row r="585" spans="1:63" s="84" customFormat="1" x14ac:dyDescent="0.3">
      <c r="A585" s="84" t="s">
        <v>1704</v>
      </c>
      <c r="B585" s="84" t="s">
        <v>67</v>
      </c>
      <c r="C585" s="84" t="s">
        <v>1103</v>
      </c>
      <c r="D585" s="84">
        <v>2018</v>
      </c>
      <c r="E585" s="84">
        <v>23</v>
      </c>
      <c r="F585" s="195" t="s">
        <v>1383</v>
      </c>
      <c r="G585" s="84" t="s">
        <v>1373</v>
      </c>
      <c r="H585" s="84" t="s">
        <v>265</v>
      </c>
      <c r="K585" s="84">
        <v>0.39</v>
      </c>
      <c r="L585" s="84">
        <v>0.215</v>
      </c>
      <c r="M585" s="84">
        <v>2</v>
      </c>
      <c r="N585" s="84" t="s">
        <v>1064</v>
      </c>
      <c r="O585" s="84">
        <v>89</v>
      </c>
      <c r="P585" s="84">
        <v>131</v>
      </c>
      <c r="Q585" s="84">
        <v>114</v>
      </c>
      <c r="R585" s="84">
        <v>13</v>
      </c>
      <c r="S585" s="84">
        <v>18</v>
      </c>
      <c r="T585" s="84">
        <v>9</v>
      </c>
      <c r="U585" s="84">
        <v>0</v>
      </c>
      <c r="V585" s="84">
        <v>1</v>
      </c>
      <c r="W585" s="84">
        <v>6</v>
      </c>
      <c r="X585" s="84">
        <v>2</v>
      </c>
      <c r="Y585" s="84">
        <v>1</v>
      </c>
      <c r="Z585" s="84">
        <v>15</v>
      </c>
      <c r="AA585" s="84">
        <v>37</v>
      </c>
      <c r="AB585" s="84">
        <v>0</v>
      </c>
      <c r="AC585" s="84">
        <v>0</v>
      </c>
      <c r="AD585" s="84">
        <v>1</v>
      </c>
      <c r="AE585" s="84">
        <v>1</v>
      </c>
      <c r="AF585" s="84">
        <v>4</v>
      </c>
      <c r="AG585" s="200">
        <v>0.161</v>
      </c>
      <c r="AH585" s="200">
        <v>0.26</v>
      </c>
      <c r="AI585" s="200">
        <v>0.26400000000000001</v>
      </c>
      <c r="AJ585" s="84">
        <v>0.24299999999999999</v>
      </c>
      <c r="AK585" s="84">
        <v>32</v>
      </c>
      <c r="AL585" s="84">
        <v>7</v>
      </c>
      <c r="AM585" s="84">
        <v>8</v>
      </c>
      <c r="AN585" s="198">
        <v>0</v>
      </c>
      <c r="AO585" s="198">
        <v>0</v>
      </c>
      <c r="AP585" s="84">
        <v>-7</v>
      </c>
      <c r="AQ585" s="84">
        <v>68</v>
      </c>
      <c r="AR585" s="84">
        <v>564</v>
      </c>
      <c r="AS585" s="84">
        <v>34</v>
      </c>
      <c r="AT585" s="84" t="s">
        <v>1061</v>
      </c>
      <c r="AU585" s="84">
        <v>0.04</v>
      </c>
      <c r="AV585" s="84">
        <v>4</v>
      </c>
      <c r="AW585" s="84" t="s">
        <v>1065</v>
      </c>
      <c r="AX585" s="84">
        <v>63</v>
      </c>
      <c r="AY585" s="200">
        <v>0.155</v>
      </c>
      <c r="AZ585" s="200">
        <v>0.222</v>
      </c>
      <c r="BA585" s="200">
        <v>0.224</v>
      </c>
      <c r="BB585" s="200">
        <v>0.20699999999999999</v>
      </c>
      <c r="BC585" s="84">
        <v>13</v>
      </c>
      <c r="BD585" s="84">
        <v>2</v>
      </c>
      <c r="BE585" s="84" t="s">
        <v>6705</v>
      </c>
      <c r="BF585" s="84">
        <v>642180</v>
      </c>
      <c r="BG585" s="84" t="s">
        <v>2892</v>
      </c>
      <c r="BH585" s="84" t="s">
        <v>6331</v>
      </c>
      <c r="BI585" s="84" t="s">
        <v>6302</v>
      </c>
      <c r="BJ585" s="84" t="s">
        <v>6332</v>
      </c>
      <c r="BK585" s="84" t="s">
        <v>2816</v>
      </c>
    </row>
    <row r="586" spans="1:63" s="84" customFormat="1" x14ac:dyDescent="0.3">
      <c r="A586" s="84" t="s">
        <v>164</v>
      </c>
      <c r="B586" s="84" t="s">
        <v>34</v>
      </c>
      <c r="C586" s="84" t="s">
        <v>1061</v>
      </c>
      <c r="D586" s="84">
        <v>2018</v>
      </c>
      <c r="E586" s="84">
        <v>35</v>
      </c>
      <c r="F586" s="195"/>
      <c r="G586" s="84" t="s">
        <v>1373</v>
      </c>
      <c r="H586" s="84" t="s">
        <v>265</v>
      </c>
      <c r="K586" s="84">
        <v>0.38</v>
      </c>
      <c r="L586" s="84">
        <v>0.215</v>
      </c>
      <c r="M586" s="84">
        <v>2</v>
      </c>
      <c r="N586" s="84" t="s">
        <v>1064</v>
      </c>
      <c r="O586" s="84">
        <v>36</v>
      </c>
      <c r="P586" s="84">
        <v>76</v>
      </c>
      <c r="Q586" s="84">
        <v>68</v>
      </c>
      <c r="R586" s="84">
        <v>9</v>
      </c>
      <c r="S586" s="84">
        <v>14</v>
      </c>
      <c r="T586" s="84">
        <v>2</v>
      </c>
      <c r="U586" s="84">
        <v>0</v>
      </c>
      <c r="V586" s="84">
        <v>1</v>
      </c>
      <c r="W586" s="84">
        <v>5</v>
      </c>
      <c r="X586" s="84">
        <v>1</v>
      </c>
      <c r="Y586" s="84">
        <v>1</v>
      </c>
      <c r="Z586" s="84">
        <v>7</v>
      </c>
      <c r="AA586" s="84">
        <v>19</v>
      </c>
      <c r="AB586" s="84">
        <v>0</v>
      </c>
      <c r="AC586" s="84">
        <v>0</v>
      </c>
      <c r="AD586" s="84">
        <v>1</v>
      </c>
      <c r="AE586" s="84">
        <v>0</v>
      </c>
      <c r="AF586" s="84">
        <v>1</v>
      </c>
      <c r="AG586" s="200">
        <v>0.2</v>
      </c>
      <c r="AH586" s="200">
        <v>0.27400000000000002</v>
      </c>
      <c r="AI586" s="200">
        <v>0.28899999999999998</v>
      </c>
      <c r="AJ586" s="84">
        <v>0.25600000000000001</v>
      </c>
      <c r="AK586" s="84">
        <v>19</v>
      </c>
      <c r="AL586" s="84">
        <v>6</v>
      </c>
      <c r="AM586" s="84">
        <v>6</v>
      </c>
      <c r="AN586" s="198">
        <v>1</v>
      </c>
      <c r="AO586" s="198">
        <v>1</v>
      </c>
      <c r="AP586" s="84">
        <v>-3</v>
      </c>
      <c r="AQ586" s="84">
        <v>69</v>
      </c>
      <c r="AR586" s="84">
        <v>599</v>
      </c>
      <c r="AS586" s="84">
        <v>35</v>
      </c>
      <c r="AT586" s="84" t="s">
        <v>1061</v>
      </c>
      <c r="AU586" s="84">
        <v>0.04</v>
      </c>
      <c r="AV586" s="84">
        <v>4</v>
      </c>
      <c r="AW586" s="84" t="s">
        <v>1065</v>
      </c>
      <c r="AX586" s="84">
        <v>43</v>
      </c>
      <c r="AY586" s="200">
        <v>0.16200000000000001</v>
      </c>
      <c r="AZ586" s="200">
        <v>0.26200000000000001</v>
      </c>
      <c r="BA586" s="200">
        <v>0.189</v>
      </c>
      <c r="BB586" s="200">
        <v>0.217</v>
      </c>
      <c r="BC586" s="84">
        <v>9</v>
      </c>
      <c r="BD586" s="84">
        <v>2</v>
      </c>
      <c r="BE586" s="84" t="s">
        <v>1353</v>
      </c>
      <c r="BF586" s="84">
        <v>492841</v>
      </c>
      <c r="BG586" s="84" t="s">
        <v>810</v>
      </c>
      <c r="BH586" s="84" t="s">
        <v>6706</v>
      </c>
      <c r="BI586" s="84" t="s">
        <v>1117</v>
      </c>
      <c r="BJ586" s="84" t="s">
        <v>1126</v>
      </c>
      <c r="BK586" s="84" t="s">
        <v>2902</v>
      </c>
    </row>
    <row r="587" spans="1:63" s="84" customFormat="1" x14ac:dyDescent="0.3">
      <c r="A587" s="84" t="s">
        <v>6707</v>
      </c>
      <c r="B587" s="84" t="s">
        <v>6708</v>
      </c>
      <c r="C587" s="84" t="s">
        <v>1061</v>
      </c>
      <c r="D587" s="84">
        <v>2018</v>
      </c>
      <c r="E587" s="84">
        <v>26</v>
      </c>
      <c r="F587" s="195"/>
      <c r="G587" s="84" t="s">
        <v>1373</v>
      </c>
      <c r="H587" s="84" t="s">
        <v>265</v>
      </c>
      <c r="K587" s="84">
        <v>0.15</v>
      </c>
      <c r="L587" s="84">
        <v>0.215</v>
      </c>
      <c r="M587" s="84">
        <v>2</v>
      </c>
      <c r="N587" s="84" t="s">
        <v>1064</v>
      </c>
      <c r="O587" s="84">
        <v>68</v>
      </c>
      <c r="P587" s="84">
        <v>90</v>
      </c>
      <c r="Q587" s="84">
        <v>79</v>
      </c>
      <c r="R587" s="84">
        <v>8</v>
      </c>
      <c r="S587" s="84">
        <v>12</v>
      </c>
      <c r="T587" s="84">
        <v>3</v>
      </c>
      <c r="U587" s="84">
        <v>0</v>
      </c>
      <c r="V587" s="84">
        <v>1</v>
      </c>
      <c r="W587" s="84">
        <v>5</v>
      </c>
      <c r="X587" s="84">
        <v>1</v>
      </c>
      <c r="Y587" s="84">
        <v>0</v>
      </c>
      <c r="Z587" s="84">
        <v>10</v>
      </c>
      <c r="AA587" s="84">
        <v>28</v>
      </c>
      <c r="AB587" s="84">
        <v>0</v>
      </c>
      <c r="AC587" s="84">
        <v>0</v>
      </c>
      <c r="AD587" s="84">
        <v>1</v>
      </c>
      <c r="AE587" s="84">
        <v>1</v>
      </c>
      <c r="AF587" s="84">
        <v>2</v>
      </c>
      <c r="AG587" s="200">
        <v>0.14099999999999999</v>
      </c>
      <c r="AH587" s="200">
        <v>0.23899999999999999</v>
      </c>
      <c r="AI587" s="200">
        <v>0.23499999999999999</v>
      </c>
      <c r="AJ587" s="84">
        <v>0.221</v>
      </c>
      <c r="AK587" s="84">
        <v>20</v>
      </c>
      <c r="AL587" s="84">
        <v>4</v>
      </c>
      <c r="AM587" s="84">
        <v>4</v>
      </c>
      <c r="AN587" s="198">
        <v>0</v>
      </c>
      <c r="AO587" s="198">
        <v>0</v>
      </c>
      <c r="AP587" s="84">
        <v>-7</v>
      </c>
      <c r="AQ587" s="84">
        <v>72</v>
      </c>
      <c r="AR587" s="84">
        <v>619</v>
      </c>
      <c r="AS587" s="84">
        <v>36</v>
      </c>
      <c r="AT587" s="84" t="s">
        <v>1061</v>
      </c>
      <c r="AU587" s="84">
        <v>0.13</v>
      </c>
      <c r="AV587" s="84">
        <v>4</v>
      </c>
      <c r="AW587" s="84" t="s">
        <v>1065</v>
      </c>
      <c r="AX587" s="84">
        <v>18</v>
      </c>
      <c r="AY587" s="200">
        <v>5.8999999999999997E-2</v>
      </c>
      <c r="AZ587" s="200">
        <v>0.111</v>
      </c>
      <c r="BA587" s="200">
        <v>5.8999999999999997E-2</v>
      </c>
      <c r="BB587" s="200">
        <v>0.09</v>
      </c>
      <c r="BC587" s="84">
        <v>2</v>
      </c>
      <c r="BD587" s="84">
        <v>0</v>
      </c>
      <c r="BE587" s="84" t="s">
        <v>6709</v>
      </c>
      <c r="BF587" s="84">
        <v>592348</v>
      </c>
      <c r="BG587" s="84" t="s">
        <v>781</v>
      </c>
      <c r="BH587" s="84" t="s">
        <v>6554</v>
      </c>
      <c r="BI587" s="84" t="s">
        <v>6556</v>
      </c>
      <c r="BJ587" s="84" t="s">
        <v>6564</v>
      </c>
      <c r="BK587" s="84" t="s">
        <v>2815</v>
      </c>
    </row>
    <row r="588" spans="1:63" s="84" customFormat="1" x14ac:dyDescent="0.3">
      <c r="A588" s="84" t="s">
        <v>365</v>
      </c>
      <c r="B588" s="84" t="s">
        <v>364</v>
      </c>
      <c r="C588" s="84" t="s">
        <v>1065</v>
      </c>
      <c r="D588" s="84">
        <v>2018</v>
      </c>
      <c r="E588" s="84">
        <v>35</v>
      </c>
      <c r="F588" s="195" t="s">
        <v>1372</v>
      </c>
      <c r="G588" s="84" t="s">
        <v>1373</v>
      </c>
      <c r="H588" s="84" t="s">
        <v>250</v>
      </c>
      <c r="K588" s="84">
        <v>0.87</v>
      </c>
      <c r="L588" s="84">
        <v>0.35299999999999998</v>
      </c>
      <c r="M588" s="84">
        <v>69</v>
      </c>
      <c r="N588" s="84" t="s">
        <v>1064</v>
      </c>
      <c r="O588" s="84">
        <v>122</v>
      </c>
      <c r="P588" s="84">
        <v>479</v>
      </c>
      <c r="Q588" s="84">
        <v>397</v>
      </c>
      <c r="R588" s="84">
        <v>66</v>
      </c>
      <c r="S588" s="84">
        <v>97</v>
      </c>
      <c r="T588" s="84">
        <v>16</v>
      </c>
      <c r="U588" s="84">
        <v>0</v>
      </c>
      <c r="V588" s="84">
        <v>29</v>
      </c>
      <c r="W588" s="84">
        <v>76</v>
      </c>
      <c r="X588" s="84">
        <v>2</v>
      </c>
      <c r="Y588" s="84">
        <v>1</v>
      </c>
      <c r="Z588" s="84">
        <v>74</v>
      </c>
      <c r="AA588" s="84">
        <v>88</v>
      </c>
      <c r="AB588" s="84">
        <v>3</v>
      </c>
      <c r="AC588" s="84">
        <v>4</v>
      </c>
      <c r="AD588" s="84">
        <v>0</v>
      </c>
      <c r="AE588" s="84">
        <v>5</v>
      </c>
      <c r="AF588" s="84">
        <v>14</v>
      </c>
      <c r="AG588" s="200">
        <v>0.249</v>
      </c>
      <c r="AH588" s="200">
        <v>0.36399999999999999</v>
      </c>
      <c r="AI588" s="200">
        <v>0.50600000000000001</v>
      </c>
      <c r="AJ588" s="84">
        <v>0.374</v>
      </c>
      <c r="AK588" s="84">
        <v>179</v>
      </c>
      <c r="AL588" s="84">
        <v>76</v>
      </c>
      <c r="AM588" s="84">
        <v>69</v>
      </c>
      <c r="AN588" s="198">
        <v>21</v>
      </c>
      <c r="AO588" s="198">
        <v>19</v>
      </c>
      <c r="AP588" s="84">
        <v>21</v>
      </c>
      <c r="AQ588" s="84">
        <v>6</v>
      </c>
      <c r="AR588" s="84">
        <v>25</v>
      </c>
      <c r="AS588" s="84">
        <v>1</v>
      </c>
      <c r="AT588" s="84" t="s">
        <v>1064</v>
      </c>
      <c r="AU588" s="84">
        <v>-0.01</v>
      </c>
      <c r="AV588" s="84">
        <v>-25</v>
      </c>
      <c r="AW588" s="84" t="s">
        <v>1065</v>
      </c>
      <c r="AX588" s="84">
        <v>668</v>
      </c>
      <c r="AY588" s="200">
        <v>0.25800000000000001</v>
      </c>
      <c r="AZ588" s="200">
        <v>0.377</v>
      </c>
      <c r="BA588" s="200">
        <v>0.504</v>
      </c>
      <c r="BB588" s="200">
        <v>0.38100000000000001</v>
      </c>
      <c r="BC588" s="84">
        <v>255</v>
      </c>
      <c r="BD588" s="84">
        <v>101</v>
      </c>
      <c r="BE588" s="84" t="s">
        <v>1539</v>
      </c>
      <c r="BF588" s="84">
        <v>429665</v>
      </c>
      <c r="BG588" s="84" t="s">
        <v>792</v>
      </c>
      <c r="BH588" s="84" t="s">
        <v>2685</v>
      </c>
      <c r="BI588" s="84" t="s">
        <v>1181</v>
      </c>
      <c r="BJ588" s="84" t="s">
        <v>1141</v>
      </c>
      <c r="BK588" s="84" t="s">
        <v>6988</v>
      </c>
    </row>
    <row r="589" spans="1:63" s="84" customFormat="1" x14ac:dyDescent="0.3">
      <c r="A589" s="84" t="s">
        <v>8</v>
      </c>
      <c r="B589" s="84" t="s">
        <v>15</v>
      </c>
      <c r="C589" s="84" t="s">
        <v>1065</v>
      </c>
      <c r="D589" s="84">
        <v>2018</v>
      </c>
      <c r="E589" s="84">
        <v>31</v>
      </c>
      <c r="F589" s="195" t="s">
        <v>1390</v>
      </c>
      <c r="G589" s="84" t="s">
        <v>1373</v>
      </c>
      <c r="H589" s="84" t="s">
        <v>250</v>
      </c>
      <c r="K589" s="84">
        <v>0.87</v>
      </c>
      <c r="L589" s="84">
        <v>0.35299999999999998</v>
      </c>
      <c r="M589" s="84">
        <v>69</v>
      </c>
      <c r="N589" s="84" t="s">
        <v>1064</v>
      </c>
      <c r="O589" s="84">
        <v>138</v>
      </c>
      <c r="P589" s="84">
        <v>585</v>
      </c>
      <c r="Q589" s="84">
        <v>537</v>
      </c>
      <c r="R589" s="84">
        <v>71</v>
      </c>
      <c r="S589" s="84">
        <v>147</v>
      </c>
      <c r="T589" s="84">
        <v>28</v>
      </c>
      <c r="U589" s="84">
        <v>3</v>
      </c>
      <c r="V589" s="84">
        <v>25</v>
      </c>
      <c r="W589" s="84">
        <v>83</v>
      </c>
      <c r="X589" s="84">
        <v>2</v>
      </c>
      <c r="Y589" s="84">
        <v>1</v>
      </c>
      <c r="Z589" s="84">
        <v>32</v>
      </c>
      <c r="AA589" s="84">
        <v>107</v>
      </c>
      <c r="AB589" s="84">
        <v>6</v>
      </c>
      <c r="AC589" s="84">
        <v>12</v>
      </c>
      <c r="AD589" s="84">
        <v>0</v>
      </c>
      <c r="AE589" s="84">
        <v>4</v>
      </c>
      <c r="AF589" s="84">
        <v>17</v>
      </c>
      <c r="AG589" s="200">
        <v>0.27400000000000002</v>
      </c>
      <c r="AH589" s="200">
        <v>0.32700000000000001</v>
      </c>
      <c r="AI589" s="200">
        <v>0.47799999999999998</v>
      </c>
      <c r="AJ589" s="84">
        <v>0.34599999999999997</v>
      </c>
      <c r="AK589" s="84">
        <v>202</v>
      </c>
      <c r="AL589" s="84">
        <v>65</v>
      </c>
      <c r="AM589" s="84">
        <v>59</v>
      </c>
      <c r="AN589" s="198">
        <v>25</v>
      </c>
      <c r="AO589" s="198">
        <v>22</v>
      </c>
      <c r="AP589" s="84">
        <v>9</v>
      </c>
      <c r="AQ589" s="84">
        <v>9</v>
      </c>
      <c r="AR589" s="84">
        <v>43</v>
      </c>
      <c r="AS589" s="84">
        <v>2</v>
      </c>
      <c r="AT589" s="84" t="s">
        <v>1064</v>
      </c>
      <c r="AU589" s="84">
        <v>-0.04</v>
      </c>
      <c r="AV589" s="84">
        <v>-40</v>
      </c>
      <c r="AW589" s="84" t="s">
        <v>1086</v>
      </c>
      <c r="AX589" s="84">
        <v>675</v>
      </c>
      <c r="AY589" s="200">
        <v>0.30399999999999999</v>
      </c>
      <c r="AZ589" s="200">
        <v>0.35399999999999998</v>
      </c>
      <c r="BA589" s="200">
        <v>0.55200000000000005</v>
      </c>
      <c r="BB589" s="200">
        <v>0.38500000000000001</v>
      </c>
      <c r="BC589" s="84">
        <v>260</v>
      </c>
      <c r="BD589" s="84">
        <v>105</v>
      </c>
      <c r="BE589" s="84" t="s">
        <v>3247</v>
      </c>
      <c r="BF589" s="84">
        <v>547989</v>
      </c>
      <c r="BG589" s="84" t="s">
        <v>702</v>
      </c>
      <c r="BH589" s="84" t="s">
        <v>1134</v>
      </c>
      <c r="BI589" s="84" t="s">
        <v>2657</v>
      </c>
      <c r="BJ589" s="84" t="s">
        <v>1275</v>
      </c>
      <c r="BK589" s="84" t="s">
        <v>7268</v>
      </c>
    </row>
    <row r="590" spans="1:63" s="84" customFormat="1" x14ac:dyDescent="0.3">
      <c r="A590" s="84" t="s">
        <v>527</v>
      </c>
      <c r="B590" s="84" t="s">
        <v>47</v>
      </c>
      <c r="C590" s="84" t="s">
        <v>1103</v>
      </c>
      <c r="D590" s="84">
        <v>2018</v>
      </c>
      <c r="E590" s="84">
        <v>28</v>
      </c>
      <c r="F590" s="195"/>
      <c r="G590" s="84" t="s">
        <v>1373</v>
      </c>
      <c r="H590" s="84" t="s">
        <v>250</v>
      </c>
      <c r="K590" s="84">
        <v>0.87</v>
      </c>
      <c r="L590" s="84">
        <v>0.35299999999999998</v>
      </c>
      <c r="M590" s="84">
        <v>69</v>
      </c>
      <c r="N590" s="84" t="s">
        <v>1064</v>
      </c>
      <c r="O590" s="84">
        <v>148</v>
      </c>
      <c r="P590" s="84">
        <v>607</v>
      </c>
      <c r="Q590" s="84">
        <v>560</v>
      </c>
      <c r="R590" s="84">
        <v>82</v>
      </c>
      <c r="S590" s="84">
        <v>157</v>
      </c>
      <c r="T590" s="84">
        <v>27</v>
      </c>
      <c r="U590" s="84">
        <v>2</v>
      </c>
      <c r="V590" s="84">
        <v>22</v>
      </c>
      <c r="W590" s="84">
        <v>85</v>
      </c>
      <c r="X590" s="84">
        <v>6</v>
      </c>
      <c r="Y590" s="84">
        <v>2</v>
      </c>
      <c r="Z590" s="84">
        <v>42</v>
      </c>
      <c r="AA590" s="84">
        <v>105</v>
      </c>
      <c r="AB590" s="84">
        <v>4</v>
      </c>
      <c r="AC590" s="84">
        <v>2</v>
      </c>
      <c r="AD590" s="84">
        <v>0</v>
      </c>
      <c r="AE590" s="84">
        <v>3</v>
      </c>
      <c r="AF590" s="84">
        <v>16</v>
      </c>
      <c r="AG590" s="200">
        <v>0.28199999999999997</v>
      </c>
      <c r="AH590" s="200">
        <v>0.33100000000000002</v>
      </c>
      <c r="AI590" s="200">
        <v>0.45200000000000001</v>
      </c>
      <c r="AJ590" s="84">
        <v>0.34</v>
      </c>
      <c r="AK590" s="84">
        <v>206</v>
      </c>
      <c r="AL590" s="84">
        <v>62</v>
      </c>
      <c r="AM590" s="84">
        <v>56</v>
      </c>
      <c r="AN590" s="198">
        <v>27</v>
      </c>
      <c r="AO590" s="198">
        <v>25</v>
      </c>
      <c r="AP590" s="84">
        <v>6</v>
      </c>
      <c r="AQ590" s="84">
        <v>10</v>
      </c>
      <c r="AR590" s="84">
        <v>52</v>
      </c>
      <c r="AS590" s="84">
        <v>3</v>
      </c>
      <c r="AT590" s="84" t="s">
        <v>1064</v>
      </c>
      <c r="AU590" s="84">
        <v>-0.04</v>
      </c>
      <c r="AV590" s="84">
        <v>-42</v>
      </c>
      <c r="AW590" s="84" t="s">
        <v>1086</v>
      </c>
      <c r="AX590" s="84">
        <v>671</v>
      </c>
      <c r="AY590" s="200">
        <v>0.318</v>
      </c>
      <c r="AZ590" s="200">
        <v>0.38500000000000001</v>
      </c>
      <c r="BA590" s="200">
        <v>0.498</v>
      </c>
      <c r="BB590" s="200">
        <v>0.38400000000000001</v>
      </c>
      <c r="BC590" s="84">
        <v>258</v>
      </c>
      <c r="BD590" s="84">
        <v>104</v>
      </c>
      <c r="BE590" s="84" t="s">
        <v>1543</v>
      </c>
      <c r="BF590" s="84">
        <v>543333</v>
      </c>
      <c r="BG590" s="84" t="s">
        <v>803</v>
      </c>
      <c r="BH590" s="84" t="s">
        <v>2657</v>
      </c>
      <c r="BI590" s="84" t="s">
        <v>3117</v>
      </c>
      <c r="BJ590" s="84" t="s">
        <v>4578</v>
      </c>
      <c r="BK590" s="84" t="s">
        <v>5074</v>
      </c>
    </row>
    <row r="591" spans="1:63" s="84" customFormat="1" x14ac:dyDescent="0.3">
      <c r="A591" s="84" t="s">
        <v>49</v>
      </c>
      <c r="B591" s="84" t="s">
        <v>258</v>
      </c>
      <c r="C591" s="84" t="s">
        <v>1065</v>
      </c>
      <c r="D591" s="84">
        <v>2018</v>
      </c>
      <c r="E591" s="84">
        <v>35</v>
      </c>
      <c r="F591" s="195" t="s">
        <v>1381</v>
      </c>
      <c r="G591" s="84" t="s">
        <v>1373</v>
      </c>
      <c r="H591" s="84" t="s">
        <v>250</v>
      </c>
      <c r="K591" s="84">
        <v>0.85</v>
      </c>
      <c r="L591" s="84">
        <v>0.35299999999999998</v>
      </c>
      <c r="M591" s="84">
        <v>69</v>
      </c>
      <c r="N591" s="84" t="s">
        <v>1064</v>
      </c>
      <c r="O591" s="84">
        <v>107</v>
      </c>
      <c r="P591" s="84">
        <v>451</v>
      </c>
      <c r="Q591" s="84">
        <v>389</v>
      </c>
      <c r="R591" s="84">
        <v>52</v>
      </c>
      <c r="S591" s="84">
        <v>103</v>
      </c>
      <c r="T591" s="84">
        <v>15</v>
      </c>
      <c r="U591" s="84">
        <v>0</v>
      </c>
      <c r="V591" s="84">
        <v>18</v>
      </c>
      <c r="W591" s="84">
        <v>59</v>
      </c>
      <c r="X591" s="84">
        <v>1</v>
      </c>
      <c r="Y591" s="84">
        <v>1</v>
      </c>
      <c r="Z591" s="84">
        <v>56</v>
      </c>
      <c r="AA591" s="84">
        <v>81</v>
      </c>
      <c r="AB591" s="84">
        <v>8</v>
      </c>
      <c r="AC591" s="84">
        <v>3</v>
      </c>
      <c r="AD591" s="84">
        <v>0</v>
      </c>
      <c r="AE591" s="84">
        <v>3</v>
      </c>
      <c r="AF591" s="84">
        <v>15</v>
      </c>
      <c r="AG591" s="200">
        <v>0.26400000000000001</v>
      </c>
      <c r="AH591" s="200">
        <v>0.35799999999999998</v>
      </c>
      <c r="AI591" s="200">
        <v>0.44600000000000001</v>
      </c>
      <c r="AJ591" s="84">
        <v>0.35299999999999998</v>
      </c>
      <c r="AK591" s="84">
        <v>159</v>
      </c>
      <c r="AL591" s="84">
        <v>60</v>
      </c>
      <c r="AM591" s="84">
        <v>54</v>
      </c>
      <c r="AN591" s="198">
        <v>17</v>
      </c>
      <c r="AO591" s="198">
        <v>15</v>
      </c>
      <c r="AP591" s="84">
        <v>10</v>
      </c>
      <c r="AQ591" s="84">
        <v>11</v>
      </c>
      <c r="AR591" s="84">
        <v>61</v>
      </c>
      <c r="AS591" s="84">
        <v>4</v>
      </c>
      <c r="AT591" s="84" t="s">
        <v>1064</v>
      </c>
      <c r="AU591" s="84">
        <v>0.03</v>
      </c>
      <c r="AV591" s="84">
        <v>12</v>
      </c>
      <c r="AW591" s="84" t="s">
        <v>1076</v>
      </c>
      <c r="AX591" s="84">
        <v>529</v>
      </c>
      <c r="AY591" s="200">
        <v>0.249</v>
      </c>
      <c r="AZ591" s="200">
        <v>0.32900000000000001</v>
      </c>
      <c r="BA591" s="200">
        <v>0.39900000000000002</v>
      </c>
      <c r="BB591" s="200">
        <v>0.32300000000000001</v>
      </c>
      <c r="BC591" s="84">
        <v>171</v>
      </c>
      <c r="BD591" s="84">
        <v>47</v>
      </c>
      <c r="BE591" s="84" t="s">
        <v>1502</v>
      </c>
      <c r="BF591" s="84">
        <v>408234</v>
      </c>
      <c r="BG591" s="84" t="s">
        <v>3873</v>
      </c>
      <c r="BH591" s="84" t="s">
        <v>2634</v>
      </c>
      <c r="BI591" s="84" t="s">
        <v>4835</v>
      </c>
      <c r="BJ591" s="84" t="s">
        <v>1168</v>
      </c>
      <c r="BK591" s="84" t="s">
        <v>7269</v>
      </c>
    </row>
    <row r="592" spans="1:63" s="84" customFormat="1" x14ac:dyDescent="0.3">
      <c r="A592" s="84" t="s">
        <v>287</v>
      </c>
      <c r="B592" s="84" t="s">
        <v>63</v>
      </c>
      <c r="C592" s="84" t="s">
        <v>1061</v>
      </c>
      <c r="D592" s="84">
        <v>2018</v>
      </c>
      <c r="E592" s="84">
        <v>31</v>
      </c>
      <c r="F592" s="195" t="s">
        <v>1386</v>
      </c>
      <c r="G592" s="84" t="s">
        <v>1373</v>
      </c>
      <c r="H592" s="84" t="s">
        <v>250</v>
      </c>
      <c r="K592" s="84">
        <v>0.82</v>
      </c>
      <c r="L592" s="84">
        <v>0.35299999999999998</v>
      </c>
      <c r="M592" s="84">
        <v>69</v>
      </c>
      <c r="N592" s="84" t="s">
        <v>1064</v>
      </c>
      <c r="O592" s="84">
        <v>153</v>
      </c>
      <c r="P592" s="84">
        <v>444</v>
      </c>
      <c r="Q592" s="84">
        <v>396</v>
      </c>
      <c r="R592" s="84">
        <v>54</v>
      </c>
      <c r="S592" s="84">
        <v>93</v>
      </c>
      <c r="T592" s="84">
        <v>19</v>
      </c>
      <c r="U592" s="84">
        <v>1</v>
      </c>
      <c r="V592" s="84">
        <v>26</v>
      </c>
      <c r="W592" s="84">
        <v>58</v>
      </c>
      <c r="X592" s="84">
        <v>1</v>
      </c>
      <c r="Y592" s="84">
        <v>1</v>
      </c>
      <c r="Z592" s="84">
        <v>45</v>
      </c>
      <c r="AA592" s="84">
        <v>103</v>
      </c>
      <c r="AB592" s="84">
        <v>2</v>
      </c>
      <c r="AC592" s="84">
        <v>2</v>
      </c>
      <c r="AD592" s="84">
        <v>0</v>
      </c>
      <c r="AE592" s="84">
        <v>1</v>
      </c>
      <c r="AF592" s="84">
        <v>13</v>
      </c>
      <c r="AG592" s="200">
        <v>0.23899999999999999</v>
      </c>
      <c r="AH592" s="200">
        <v>0.316</v>
      </c>
      <c r="AI592" s="200">
        <v>0.48099999999999998</v>
      </c>
      <c r="AJ592" s="84">
        <v>0.34100000000000003</v>
      </c>
      <c r="AK592" s="84">
        <v>152</v>
      </c>
      <c r="AL592" s="84">
        <v>52</v>
      </c>
      <c r="AM592" s="84">
        <v>47</v>
      </c>
      <c r="AN592" s="198">
        <v>16</v>
      </c>
      <c r="AO592" s="198">
        <v>14</v>
      </c>
      <c r="AP592" s="84">
        <v>5</v>
      </c>
      <c r="AQ592" s="84">
        <v>14</v>
      </c>
      <c r="AR592" s="84">
        <v>92</v>
      </c>
      <c r="AS592" s="84">
        <v>5</v>
      </c>
      <c r="AT592" s="84" t="s">
        <v>1064</v>
      </c>
      <c r="AU592" s="84">
        <v>-0.04</v>
      </c>
      <c r="AV592" s="84">
        <v>-42</v>
      </c>
      <c r="AW592" s="84" t="s">
        <v>1086</v>
      </c>
      <c r="AX592" s="84">
        <v>637</v>
      </c>
      <c r="AY592" s="200">
        <v>0.27</v>
      </c>
      <c r="AZ592" s="200">
        <v>0.35499999999999998</v>
      </c>
      <c r="BA592" s="200">
        <v>0.52900000000000003</v>
      </c>
      <c r="BB592" s="200">
        <v>0.377</v>
      </c>
      <c r="BC592" s="84">
        <v>240</v>
      </c>
      <c r="BD592" s="84">
        <v>94</v>
      </c>
      <c r="BE592" s="84" t="s">
        <v>1544</v>
      </c>
      <c r="BF592" s="84">
        <v>475253</v>
      </c>
      <c r="BG592" s="84" t="s">
        <v>769</v>
      </c>
      <c r="BH592" s="84" t="s">
        <v>1151</v>
      </c>
      <c r="BI592" s="84" t="s">
        <v>2732</v>
      </c>
      <c r="BJ592" s="84" t="s">
        <v>7278</v>
      </c>
      <c r="BK592" s="84" t="s">
        <v>7270</v>
      </c>
    </row>
    <row r="593" spans="1:63" s="84" customFormat="1" x14ac:dyDescent="0.3">
      <c r="A593" s="84" t="s">
        <v>85</v>
      </c>
      <c r="B593" s="84" t="s">
        <v>58</v>
      </c>
      <c r="C593" s="84" t="s">
        <v>1103</v>
      </c>
      <c r="D593" s="84">
        <v>2018</v>
      </c>
      <c r="E593" s="84">
        <v>32</v>
      </c>
      <c r="F593" s="195" t="s">
        <v>1377</v>
      </c>
      <c r="G593" s="84" t="s">
        <v>1373</v>
      </c>
      <c r="H593" s="84" t="s">
        <v>250</v>
      </c>
      <c r="K593" s="84">
        <v>0.86</v>
      </c>
      <c r="L593" s="84">
        <v>0.35299999999999998</v>
      </c>
      <c r="M593" s="84">
        <v>69</v>
      </c>
      <c r="N593" s="84" t="s">
        <v>1064</v>
      </c>
      <c r="O593" s="84">
        <v>121</v>
      </c>
      <c r="P593" s="84">
        <v>423</v>
      </c>
      <c r="Q593" s="84">
        <v>364</v>
      </c>
      <c r="R593" s="84">
        <v>55</v>
      </c>
      <c r="S593" s="84">
        <v>78</v>
      </c>
      <c r="T593" s="84">
        <v>16</v>
      </c>
      <c r="U593" s="84">
        <v>0</v>
      </c>
      <c r="V593" s="84">
        <v>28</v>
      </c>
      <c r="W593" s="84">
        <v>53</v>
      </c>
      <c r="X593" s="84">
        <v>2</v>
      </c>
      <c r="Y593" s="84">
        <v>1</v>
      </c>
      <c r="Z593" s="84">
        <v>53</v>
      </c>
      <c r="AA593" s="84">
        <v>127</v>
      </c>
      <c r="AB593" s="84">
        <v>4</v>
      </c>
      <c r="AC593" s="84">
        <v>4</v>
      </c>
      <c r="AD593" s="84">
        <v>0</v>
      </c>
      <c r="AE593" s="84">
        <v>3</v>
      </c>
      <c r="AF593" s="84">
        <v>6</v>
      </c>
      <c r="AG593" s="200">
        <v>0.21199999999999999</v>
      </c>
      <c r="AH593" s="200">
        <v>0.316</v>
      </c>
      <c r="AI593" s="200">
        <v>0.48599999999999999</v>
      </c>
      <c r="AJ593" s="84">
        <v>0.34300000000000003</v>
      </c>
      <c r="AK593" s="84">
        <v>145</v>
      </c>
      <c r="AL593" s="84">
        <v>51</v>
      </c>
      <c r="AM593" s="84">
        <v>46</v>
      </c>
      <c r="AN593" s="198">
        <v>14</v>
      </c>
      <c r="AO593" s="198">
        <v>12</v>
      </c>
      <c r="AP593" s="84">
        <v>5</v>
      </c>
      <c r="AQ593" s="84">
        <v>15</v>
      </c>
      <c r="AR593" s="84">
        <v>99</v>
      </c>
      <c r="AS593" s="84">
        <v>6</v>
      </c>
      <c r="AT593" s="84" t="s">
        <v>1075</v>
      </c>
      <c r="AU593" s="84">
        <v>0.02</v>
      </c>
      <c r="AV593" s="84">
        <v>6</v>
      </c>
      <c r="AW593" s="84" t="s">
        <v>1076</v>
      </c>
      <c r="AX593" s="84">
        <v>524</v>
      </c>
      <c r="AY593" s="200">
        <v>0.215</v>
      </c>
      <c r="AZ593" s="200">
        <v>0.309</v>
      </c>
      <c r="BA593" s="200">
        <v>0.42299999999999999</v>
      </c>
      <c r="BB593" s="200">
        <v>0.32</v>
      </c>
      <c r="BC593" s="84">
        <v>167</v>
      </c>
      <c r="BD593" s="84">
        <v>45</v>
      </c>
      <c r="BE593" s="84" t="s">
        <v>1436</v>
      </c>
      <c r="BF593" s="84">
        <v>448801</v>
      </c>
      <c r="BG593" s="84" t="s">
        <v>769</v>
      </c>
      <c r="BH593" s="84" t="s">
        <v>1292</v>
      </c>
      <c r="BI593" s="84" t="s">
        <v>1204</v>
      </c>
      <c r="BJ593" s="84" t="s">
        <v>6364</v>
      </c>
      <c r="BK593" s="84" t="s">
        <v>7271</v>
      </c>
    </row>
    <row r="594" spans="1:63" s="84" customFormat="1" x14ac:dyDescent="0.3">
      <c r="A594" s="84" t="s">
        <v>179</v>
      </c>
      <c r="B594" s="84" t="s">
        <v>178</v>
      </c>
      <c r="C594" s="84" t="s">
        <v>1103</v>
      </c>
      <c r="D594" s="84">
        <v>2018</v>
      </c>
      <c r="E594" s="84">
        <v>30</v>
      </c>
      <c r="F594" s="195"/>
      <c r="G594" s="84" t="s">
        <v>1373</v>
      </c>
      <c r="H594" s="84" t="s">
        <v>250</v>
      </c>
      <c r="K594" s="84">
        <v>0.84</v>
      </c>
      <c r="L594" s="84">
        <v>0.35299999999999998</v>
      </c>
      <c r="M594" s="84">
        <v>69</v>
      </c>
      <c r="N594" s="84" t="s">
        <v>1064</v>
      </c>
      <c r="O594" s="84">
        <v>133</v>
      </c>
      <c r="P594" s="84">
        <v>433</v>
      </c>
      <c r="Q594" s="84">
        <v>383</v>
      </c>
      <c r="R594" s="84">
        <v>50</v>
      </c>
      <c r="S594" s="84">
        <v>89</v>
      </c>
      <c r="T594" s="84">
        <v>18</v>
      </c>
      <c r="U594" s="84">
        <v>1</v>
      </c>
      <c r="V594" s="84">
        <v>23</v>
      </c>
      <c r="W594" s="84">
        <v>53</v>
      </c>
      <c r="X594" s="84">
        <v>4</v>
      </c>
      <c r="Y594" s="84">
        <v>2</v>
      </c>
      <c r="Z594" s="84">
        <v>43</v>
      </c>
      <c r="AA594" s="84">
        <v>93</v>
      </c>
      <c r="AB594" s="84">
        <v>5</v>
      </c>
      <c r="AC594" s="84">
        <v>4</v>
      </c>
      <c r="AD594" s="84">
        <v>0</v>
      </c>
      <c r="AE594" s="84">
        <v>2</v>
      </c>
      <c r="AF594" s="84">
        <v>8</v>
      </c>
      <c r="AG594" s="200">
        <v>0.23499999999999999</v>
      </c>
      <c r="AH594" s="200">
        <v>0.316</v>
      </c>
      <c r="AI594" s="200">
        <v>0.46899999999999997</v>
      </c>
      <c r="AJ594" s="84">
        <v>0.33700000000000002</v>
      </c>
      <c r="AK594" s="84">
        <v>146</v>
      </c>
      <c r="AL594" s="84">
        <v>49</v>
      </c>
      <c r="AM594" s="84">
        <v>44</v>
      </c>
      <c r="AN594" s="198">
        <v>15</v>
      </c>
      <c r="AO594" s="198">
        <v>13</v>
      </c>
      <c r="AP594" s="84">
        <v>3</v>
      </c>
      <c r="AQ594" s="84">
        <v>16</v>
      </c>
      <c r="AR594" s="84">
        <v>120</v>
      </c>
      <c r="AS594" s="84">
        <v>7</v>
      </c>
      <c r="AT594" s="84" t="s">
        <v>1075</v>
      </c>
      <c r="AU594" s="84">
        <v>-0.03</v>
      </c>
      <c r="AV594" s="84">
        <v>-37</v>
      </c>
      <c r="AW594" s="84" t="s">
        <v>1086</v>
      </c>
      <c r="AX594" s="84">
        <v>601</v>
      </c>
      <c r="AY594" s="200">
        <v>0.246</v>
      </c>
      <c r="AZ594" s="200">
        <v>0.35299999999999998</v>
      </c>
      <c r="BA594" s="200">
        <v>0.51600000000000001</v>
      </c>
      <c r="BB594" s="200">
        <v>0.372</v>
      </c>
      <c r="BC594" s="84">
        <v>224</v>
      </c>
      <c r="BD594" s="84">
        <v>86</v>
      </c>
      <c r="BE594" s="84" t="s">
        <v>1183</v>
      </c>
      <c r="BF594" s="84">
        <v>489149</v>
      </c>
      <c r="BG594" s="84" t="s">
        <v>702</v>
      </c>
      <c r="BH594" s="84" t="s">
        <v>1191</v>
      </c>
      <c r="BI594" s="84" t="s">
        <v>2712</v>
      </c>
      <c r="BJ594" s="84" t="s">
        <v>7278</v>
      </c>
      <c r="BK594" s="84" t="s">
        <v>2461</v>
      </c>
    </row>
    <row r="595" spans="1:63" s="84" customFormat="1" x14ac:dyDescent="0.3">
      <c r="A595" s="84" t="s">
        <v>12</v>
      </c>
      <c r="B595" s="84" t="s">
        <v>11</v>
      </c>
      <c r="C595" s="84" t="s">
        <v>1103</v>
      </c>
      <c r="D595" s="84">
        <v>2018</v>
      </c>
      <c r="E595" s="84">
        <v>31</v>
      </c>
      <c r="F595" s="195" t="s">
        <v>1372</v>
      </c>
      <c r="G595" s="84" t="s">
        <v>1373</v>
      </c>
      <c r="H595" s="84" t="s">
        <v>250</v>
      </c>
      <c r="K595" s="84">
        <v>0.83</v>
      </c>
      <c r="L595" s="84">
        <v>0.35299999999999998</v>
      </c>
      <c r="M595" s="84">
        <v>69</v>
      </c>
      <c r="N595" s="84" t="s">
        <v>1064</v>
      </c>
      <c r="O595" s="84">
        <v>138</v>
      </c>
      <c r="P595" s="84">
        <v>462</v>
      </c>
      <c r="Q595" s="84">
        <v>413</v>
      </c>
      <c r="R595" s="84">
        <v>56</v>
      </c>
      <c r="S595" s="84">
        <v>104</v>
      </c>
      <c r="T595" s="84">
        <v>22</v>
      </c>
      <c r="U595" s="84">
        <v>0</v>
      </c>
      <c r="V595" s="84">
        <v>16</v>
      </c>
      <c r="W595" s="84">
        <v>51</v>
      </c>
      <c r="X595" s="84">
        <v>3</v>
      </c>
      <c r="Y595" s="84">
        <v>2</v>
      </c>
      <c r="Z595" s="84">
        <v>45</v>
      </c>
      <c r="AA595" s="84">
        <v>83</v>
      </c>
      <c r="AB595" s="84">
        <v>4</v>
      </c>
      <c r="AC595" s="84">
        <v>2</v>
      </c>
      <c r="AD595" s="84">
        <v>0</v>
      </c>
      <c r="AE595" s="84">
        <v>2</v>
      </c>
      <c r="AF595" s="84">
        <v>12</v>
      </c>
      <c r="AG595" s="200">
        <v>0.253</v>
      </c>
      <c r="AH595" s="200">
        <v>0.32800000000000001</v>
      </c>
      <c r="AI595" s="200">
        <v>0.42399999999999999</v>
      </c>
      <c r="AJ595" s="84">
        <v>0.33</v>
      </c>
      <c r="AK595" s="84">
        <v>152</v>
      </c>
      <c r="AL595" s="84">
        <v>47</v>
      </c>
      <c r="AM595" s="84">
        <v>42</v>
      </c>
      <c r="AN595" s="198">
        <v>15</v>
      </c>
      <c r="AO595" s="198">
        <v>13</v>
      </c>
      <c r="AP595" s="84">
        <v>0</v>
      </c>
      <c r="AQ595" s="84">
        <v>17</v>
      </c>
      <c r="AR595" s="84">
        <v>135</v>
      </c>
      <c r="AS595" s="84">
        <v>8</v>
      </c>
      <c r="AT595" s="84" t="s">
        <v>1064</v>
      </c>
      <c r="AU595" s="84">
        <v>-0.05</v>
      </c>
      <c r="AV595" s="84">
        <v>-34</v>
      </c>
      <c r="AW595" s="84" t="s">
        <v>1086</v>
      </c>
      <c r="AX595" s="84">
        <v>521</v>
      </c>
      <c r="AY595" s="200">
        <v>0.26600000000000001</v>
      </c>
      <c r="AZ595" s="200">
        <v>0.36499999999999999</v>
      </c>
      <c r="BA595" s="200">
        <v>0.501</v>
      </c>
      <c r="BB595" s="200">
        <v>0.375</v>
      </c>
      <c r="BC595" s="84">
        <v>195</v>
      </c>
      <c r="BD595" s="84">
        <v>81</v>
      </c>
      <c r="BE595" s="84" t="s">
        <v>1364</v>
      </c>
      <c r="BF595" s="84">
        <v>475174</v>
      </c>
      <c r="BG595" s="84" t="s">
        <v>803</v>
      </c>
      <c r="BH595" s="84" t="s">
        <v>1143</v>
      </c>
      <c r="BI595" s="84" t="s">
        <v>1128</v>
      </c>
      <c r="BJ595" s="84" t="s">
        <v>5174</v>
      </c>
      <c r="BK595" s="84" t="s">
        <v>7272</v>
      </c>
    </row>
    <row r="596" spans="1:63" s="84" customFormat="1" x14ac:dyDescent="0.3">
      <c r="A596" s="84" t="s">
        <v>194</v>
      </c>
      <c r="B596" s="84" t="s">
        <v>425</v>
      </c>
      <c r="C596" s="84" t="s">
        <v>1065</v>
      </c>
      <c r="D596" s="84">
        <v>2018</v>
      </c>
      <c r="E596" s="84">
        <v>34</v>
      </c>
      <c r="F596" s="195" t="s">
        <v>1394</v>
      </c>
      <c r="G596" s="84" t="s">
        <v>1373</v>
      </c>
      <c r="H596" s="84" t="s">
        <v>250</v>
      </c>
      <c r="K596" s="84">
        <v>0.84</v>
      </c>
      <c r="L596" s="84">
        <v>0.35299999999999998</v>
      </c>
      <c r="M596" s="84">
        <v>69</v>
      </c>
      <c r="N596" s="84" t="s">
        <v>1064</v>
      </c>
      <c r="O596" s="84">
        <v>116</v>
      </c>
      <c r="P596" s="84">
        <v>434</v>
      </c>
      <c r="Q596" s="84">
        <v>385</v>
      </c>
      <c r="R596" s="84">
        <v>52</v>
      </c>
      <c r="S596" s="84">
        <v>93</v>
      </c>
      <c r="T596" s="84">
        <v>16</v>
      </c>
      <c r="U596" s="84">
        <v>1</v>
      </c>
      <c r="V596" s="84">
        <v>21</v>
      </c>
      <c r="W596" s="84">
        <v>58</v>
      </c>
      <c r="X596" s="84">
        <v>4</v>
      </c>
      <c r="Y596" s="84">
        <v>2</v>
      </c>
      <c r="Z596" s="84">
        <v>42</v>
      </c>
      <c r="AA596" s="84">
        <v>83</v>
      </c>
      <c r="AB596" s="84">
        <v>5</v>
      </c>
      <c r="AC596" s="84">
        <v>4</v>
      </c>
      <c r="AD596" s="84">
        <v>0</v>
      </c>
      <c r="AE596" s="84">
        <v>2</v>
      </c>
      <c r="AF596" s="84">
        <v>13</v>
      </c>
      <c r="AG596" s="200">
        <v>0.24399999999999999</v>
      </c>
      <c r="AH596" s="200">
        <v>0.32100000000000001</v>
      </c>
      <c r="AI596" s="200">
        <v>0.44500000000000001</v>
      </c>
      <c r="AJ596" s="84">
        <v>0.33300000000000002</v>
      </c>
      <c r="AK596" s="84">
        <v>144</v>
      </c>
      <c r="AL596" s="84">
        <v>47</v>
      </c>
      <c r="AM596" s="84">
        <v>42</v>
      </c>
      <c r="AN596" s="198">
        <v>16</v>
      </c>
      <c r="AO596" s="198">
        <v>14</v>
      </c>
      <c r="AP596" s="84">
        <v>1</v>
      </c>
      <c r="AQ596" s="84">
        <v>19</v>
      </c>
      <c r="AR596" s="84">
        <v>140</v>
      </c>
      <c r="AS596" s="84">
        <v>9</v>
      </c>
      <c r="AT596" s="84" t="s">
        <v>1075</v>
      </c>
      <c r="AU596" s="84">
        <v>0</v>
      </c>
      <c r="AV596" s="84">
        <v>-5</v>
      </c>
      <c r="AW596" s="84" t="s">
        <v>1065</v>
      </c>
      <c r="AX596" s="84">
        <v>553</v>
      </c>
      <c r="AY596" s="200">
        <v>0.24199999999999999</v>
      </c>
      <c r="AZ596" s="200">
        <v>0.32</v>
      </c>
      <c r="BA596" s="200">
        <v>0.42899999999999999</v>
      </c>
      <c r="BB596" s="200">
        <v>0.32800000000000001</v>
      </c>
      <c r="BC596" s="84">
        <v>182</v>
      </c>
      <c r="BD596" s="84">
        <v>52</v>
      </c>
      <c r="BE596" s="84" t="s">
        <v>1312</v>
      </c>
      <c r="BF596" s="84">
        <v>434670</v>
      </c>
      <c r="BG596" s="84" t="s">
        <v>4132</v>
      </c>
      <c r="BH596" s="84" t="s">
        <v>1181</v>
      </c>
      <c r="BI596" s="84" t="s">
        <v>1167</v>
      </c>
      <c r="BJ596" s="84" t="s">
        <v>1169</v>
      </c>
      <c r="BK596" s="84" t="s">
        <v>2925</v>
      </c>
    </row>
    <row r="597" spans="1:63" s="84" customFormat="1" x14ac:dyDescent="0.3">
      <c r="A597" s="84" t="s">
        <v>272</v>
      </c>
      <c r="B597" s="84" t="s">
        <v>22</v>
      </c>
      <c r="C597" s="84" t="s">
        <v>1103</v>
      </c>
      <c r="D597" s="84">
        <v>2018</v>
      </c>
      <c r="E597" s="84">
        <v>35</v>
      </c>
      <c r="F597" s="195" t="s">
        <v>1400</v>
      </c>
      <c r="G597" s="84" t="s">
        <v>1373</v>
      </c>
      <c r="H597" s="84" t="s">
        <v>250</v>
      </c>
      <c r="K597" s="84">
        <v>0.86</v>
      </c>
      <c r="L597" s="84">
        <v>0.35299999999999998</v>
      </c>
      <c r="M597" s="84">
        <v>69</v>
      </c>
      <c r="N597" s="84" t="s">
        <v>1064</v>
      </c>
      <c r="O597" s="84">
        <v>112</v>
      </c>
      <c r="P597" s="84">
        <v>456</v>
      </c>
      <c r="Q597" s="84">
        <v>393</v>
      </c>
      <c r="R597" s="84">
        <v>51</v>
      </c>
      <c r="S597" s="84">
        <v>101</v>
      </c>
      <c r="T597" s="84">
        <v>18</v>
      </c>
      <c r="U597" s="84">
        <v>1</v>
      </c>
      <c r="V597" s="84">
        <v>9</v>
      </c>
      <c r="W597" s="84">
        <v>47</v>
      </c>
      <c r="X597" s="84">
        <v>2</v>
      </c>
      <c r="Y597" s="84">
        <v>1</v>
      </c>
      <c r="Z597" s="84">
        <v>59</v>
      </c>
      <c r="AA597" s="84">
        <v>72</v>
      </c>
      <c r="AB597" s="84">
        <v>6</v>
      </c>
      <c r="AC597" s="84">
        <v>2</v>
      </c>
      <c r="AD597" s="84">
        <v>0</v>
      </c>
      <c r="AE597" s="84">
        <v>2</v>
      </c>
      <c r="AF597" s="84">
        <v>12</v>
      </c>
      <c r="AG597" s="200">
        <v>0.26100000000000001</v>
      </c>
      <c r="AH597" s="200">
        <v>0.35399999999999998</v>
      </c>
      <c r="AI597" s="200">
        <v>0.373</v>
      </c>
      <c r="AJ597" s="84">
        <v>0.32900000000000001</v>
      </c>
      <c r="AK597" s="84">
        <v>150</v>
      </c>
      <c r="AL597" s="84">
        <v>46</v>
      </c>
      <c r="AM597" s="84">
        <v>42</v>
      </c>
      <c r="AN597" s="198">
        <v>12</v>
      </c>
      <c r="AO597" s="198">
        <v>11</v>
      </c>
      <c r="AP597" s="84">
        <v>-1</v>
      </c>
      <c r="AQ597" s="84">
        <v>22</v>
      </c>
      <c r="AR597" s="84">
        <v>145</v>
      </c>
      <c r="AS597" s="84">
        <v>10</v>
      </c>
      <c r="AT597" s="84" t="s">
        <v>1064</v>
      </c>
      <c r="AU597" s="84">
        <v>-0.03</v>
      </c>
      <c r="AV597" s="84">
        <v>-29</v>
      </c>
      <c r="AW597" s="84" t="s">
        <v>1086</v>
      </c>
      <c r="AX597" s="84">
        <v>597</v>
      </c>
      <c r="AY597" s="200">
        <v>0.30499999999999999</v>
      </c>
      <c r="AZ597" s="200">
        <v>0.38400000000000001</v>
      </c>
      <c r="BA597" s="200">
        <v>0.41699999999999998</v>
      </c>
      <c r="BB597" s="200">
        <v>0.35799999999999998</v>
      </c>
      <c r="BC597" s="84">
        <v>214</v>
      </c>
      <c r="BD597" s="84">
        <v>75</v>
      </c>
      <c r="BE597" s="84" t="s">
        <v>1473</v>
      </c>
      <c r="BF597" s="84">
        <v>408045</v>
      </c>
      <c r="BG597" s="84" t="s">
        <v>5109</v>
      </c>
      <c r="BH597" s="84" t="s">
        <v>1163</v>
      </c>
      <c r="BI597" s="84" t="s">
        <v>1304</v>
      </c>
      <c r="BJ597" s="84" t="s">
        <v>1157</v>
      </c>
      <c r="BK597" s="84" t="s">
        <v>6540</v>
      </c>
    </row>
    <row r="598" spans="1:63" s="84" customFormat="1" x14ac:dyDescent="0.3">
      <c r="A598" s="84" t="s">
        <v>435</v>
      </c>
      <c r="B598" s="84" t="s">
        <v>158</v>
      </c>
      <c r="C598" s="84" t="s">
        <v>1103</v>
      </c>
      <c r="D598" s="84">
        <v>2018</v>
      </c>
      <c r="E598" s="84">
        <v>32</v>
      </c>
      <c r="F598" s="195" t="s">
        <v>1394</v>
      </c>
      <c r="G598" s="84" t="s">
        <v>1373</v>
      </c>
      <c r="H598" s="84" t="s">
        <v>250</v>
      </c>
      <c r="K598" s="84">
        <v>0.84</v>
      </c>
      <c r="L598" s="84">
        <v>0.35299999999999998</v>
      </c>
      <c r="M598" s="84">
        <v>69</v>
      </c>
      <c r="N598" s="84" t="s">
        <v>1064</v>
      </c>
      <c r="O598" s="84">
        <v>136</v>
      </c>
      <c r="P598" s="84">
        <v>452</v>
      </c>
      <c r="Q598" s="84">
        <v>406</v>
      </c>
      <c r="R598" s="84">
        <v>50</v>
      </c>
      <c r="S598" s="84">
        <v>96</v>
      </c>
      <c r="T598" s="84">
        <v>22</v>
      </c>
      <c r="U598" s="84">
        <v>0</v>
      </c>
      <c r="V598" s="84">
        <v>21</v>
      </c>
      <c r="W598" s="84">
        <v>60</v>
      </c>
      <c r="X598" s="84">
        <v>2</v>
      </c>
      <c r="Y598" s="84">
        <v>1</v>
      </c>
      <c r="Z598" s="84">
        <v>38</v>
      </c>
      <c r="AA598" s="84">
        <v>96</v>
      </c>
      <c r="AB598" s="84">
        <v>4</v>
      </c>
      <c r="AC598" s="84">
        <v>5</v>
      </c>
      <c r="AD598" s="84">
        <v>0</v>
      </c>
      <c r="AE598" s="84">
        <v>3</v>
      </c>
      <c r="AF598" s="84">
        <v>10</v>
      </c>
      <c r="AG598" s="200">
        <v>0.24</v>
      </c>
      <c r="AH598" s="200">
        <v>0.309</v>
      </c>
      <c r="AI598" s="200">
        <v>0.44800000000000001</v>
      </c>
      <c r="AJ598" s="84">
        <v>0.32700000000000001</v>
      </c>
      <c r="AK598" s="84">
        <v>148</v>
      </c>
      <c r="AL598" s="84">
        <v>45</v>
      </c>
      <c r="AM598" s="84">
        <v>40</v>
      </c>
      <c r="AN598" s="198">
        <v>14</v>
      </c>
      <c r="AO598" s="198">
        <v>13</v>
      </c>
      <c r="AP598" s="84">
        <v>-2</v>
      </c>
      <c r="AQ598" s="84">
        <v>23</v>
      </c>
      <c r="AR598" s="84">
        <v>152</v>
      </c>
      <c r="AS598" s="84">
        <v>11</v>
      </c>
      <c r="AT598" s="84" t="s">
        <v>1064</v>
      </c>
      <c r="AU598" s="84">
        <v>-0.01</v>
      </c>
      <c r="AV598" s="84">
        <v>-12</v>
      </c>
      <c r="AW598" s="84" t="s">
        <v>1065</v>
      </c>
      <c r="AX598" s="84">
        <v>576</v>
      </c>
      <c r="AY598" s="200">
        <v>0.246</v>
      </c>
      <c r="AZ598" s="200">
        <v>0.32600000000000001</v>
      </c>
      <c r="BA598" s="200">
        <v>0.443</v>
      </c>
      <c r="BB598" s="200">
        <v>0.33500000000000002</v>
      </c>
      <c r="BC598" s="84">
        <v>193</v>
      </c>
      <c r="BD598" s="84">
        <v>57</v>
      </c>
      <c r="BE598" s="84" t="s">
        <v>1545</v>
      </c>
      <c r="BF598" s="84">
        <v>519048</v>
      </c>
      <c r="BG598" s="84" t="s">
        <v>769</v>
      </c>
      <c r="BH598" s="84" t="s">
        <v>1253</v>
      </c>
      <c r="BI598" s="84" t="s">
        <v>1128</v>
      </c>
      <c r="BJ598" s="84" t="s">
        <v>1191</v>
      </c>
      <c r="BK598" s="84" t="s">
        <v>6989</v>
      </c>
    </row>
    <row r="599" spans="1:63" s="84" customFormat="1" x14ac:dyDescent="0.3">
      <c r="A599" s="84" t="s">
        <v>445</v>
      </c>
      <c r="B599" s="84" t="s">
        <v>346</v>
      </c>
      <c r="C599" s="84" t="s">
        <v>1065</v>
      </c>
      <c r="D599" s="84">
        <v>2018</v>
      </c>
      <c r="E599" s="84">
        <v>33</v>
      </c>
      <c r="F599" s="195"/>
      <c r="G599" s="84" t="s">
        <v>1373</v>
      </c>
      <c r="H599" s="84" t="s">
        <v>250</v>
      </c>
      <c r="K599" s="84">
        <v>0.83</v>
      </c>
      <c r="L599" s="84">
        <v>0.35299999999999998</v>
      </c>
      <c r="M599" s="84">
        <v>69</v>
      </c>
      <c r="N599" s="84" t="s">
        <v>1064</v>
      </c>
      <c r="O599" s="84">
        <v>120</v>
      </c>
      <c r="P599" s="84">
        <v>436</v>
      </c>
      <c r="Q599" s="84">
        <v>394</v>
      </c>
      <c r="R599" s="84">
        <v>54</v>
      </c>
      <c r="S599" s="84">
        <v>98</v>
      </c>
      <c r="T599" s="84">
        <v>17</v>
      </c>
      <c r="U599" s="84">
        <v>1</v>
      </c>
      <c r="V599" s="84">
        <v>16</v>
      </c>
      <c r="W599" s="84">
        <v>53</v>
      </c>
      <c r="X599" s="84">
        <v>2</v>
      </c>
      <c r="Y599" s="84">
        <v>2</v>
      </c>
      <c r="Z599" s="84">
        <v>36</v>
      </c>
      <c r="AA599" s="84">
        <v>94</v>
      </c>
      <c r="AB599" s="84">
        <v>1</v>
      </c>
      <c r="AC599" s="84">
        <v>2</v>
      </c>
      <c r="AD599" s="84">
        <v>0</v>
      </c>
      <c r="AE599" s="84">
        <v>4</v>
      </c>
      <c r="AF599" s="84">
        <v>13</v>
      </c>
      <c r="AG599" s="200">
        <v>0.25</v>
      </c>
      <c r="AH599" s="200">
        <v>0.312</v>
      </c>
      <c r="AI599" s="200">
        <v>0.42099999999999999</v>
      </c>
      <c r="AJ599" s="84">
        <v>0.31900000000000001</v>
      </c>
      <c r="AK599" s="84">
        <v>139</v>
      </c>
      <c r="AL599" s="84">
        <v>40</v>
      </c>
      <c r="AM599" s="84">
        <v>36</v>
      </c>
      <c r="AN599" s="198">
        <v>14</v>
      </c>
      <c r="AO599" s="198">
        <v>13</v>
      </c>
      <c r="AP599" s="84">
        <v>-5</v>
      </c>
      <c r="AQ599" s="84">
        <v>25</v>
      </c>
      <c r="AR599" s="84">
        <v>176</v>
      </c>
      <c r="AS599" s="84">
        <v>12</v>
      </c>
      <c r="AT599" s="84" t="s">
        <v>1064</v>
      </c>
      <c r="AU599" s="84">
        <v>0</v>
      </c>
      <c r="AV599" s="84">
        <v>-2</v>
      </c>
      <c r="AW599" s="84" t="s">
        <v>1065</v>
      </c>
      <c r="AX599" s="84">
        <v>500</v>
      </c>
      <c r="AY599" s="200">
        <v>0.25600000000000001</v>
      </c>
      <c r="AZ599" s="200">
        <v>0.314</v>
      </c>
      <c r="BA599" s="200">
        <v>0.41099999999999998</v>
      </c>
      <c r="BB599" s="200">
        <v>0.316</v>
      </c>
      <c r="BC599" s="84">
        <v>158</v>
      </c>
      <c r="BD599" s="84">
        <v>42</v>
      </c>
      <c r="BE599" s="84" t="s">
        <v>1515</v>
      </c>
      <c r="BF599" s="84">
        <v>502143</v>
      </c>
      <c r="BG599" s="84" t="s">
        <v>769</v>
      </c>
      <c r="BH599" s="84" t="s">
        <v>1167</v>
      </c>
      <c r="BI599" s="84" t="s">
        <v>2950</v>
      </c>
      <c r="BJ599" s="84" t="s">
        <v>1134</v>
      </c>
      <c r="BK599" s="84" t="s">
        <v>4059</v>
      </c>
    </row>
    <row r="600" spans="1:63" s="84" customFormat="1" x14ac:dyDescent="0.3">
      <c r="A600" s="84" t="s">
        <v>335</v>
      </c>
      <c r="B600" s="84" t="s">
        <v>221</v>
      </c>
      <c r="C600" s="84" t="s">
        <v>1065</v>
      </c>
      <c r="D600" s="84">
        <v>2018</v>
      </c>
      <c r="E600" s="84">
        <v>36</v>
      </c>
      <c r="F600" s="195"/>
      <c r="G600" s="84" t="s">
        <v>1373</v>
      </c>
      <c r="H600" s="84" t="s">
        <v>250</v>
      </c>
      <c r="K600" s="84">
        <v>0.84</v>
      </c>
      <c r="L600" s="84">
        <v>0.35299999999999998</v>
      </c>
      <c r="M600" s="84">
        <v>69</v>
      </c>
      <c r="N600" s="84" t="s">
        <v>1064</v>
      </c>
      <c r="O600" s="84">
        <v>101</v>
      </c>
      <c r="P600" s="84">
        <v>363</v>
      </c>
      <c r="Q600" s="84">
        <v>307</v>
      </c>
      <c r="R600" s="84">
        <v>43</v>
      </c>
      <c r="S600" s="84">
        <v>62</v>
      </c>
      <c r="T600" s="84">
        <v>10</v>
      </c>
      <c r="U600" s="84">
        <v>0</v>
      </c>
      <c r="V600" s="84">
        <v>20</v>
      </c>
      <c r="W600" s="84">
        <v>46</v>
      </c>
      <c r="X600" s="84">
        <v>3</v>
      </c>
      <c r="Y600" s="84">
        <v>1</v>
      </c>
      <c r="Z600" s="84">
        <v>51</v>
      </c>
      <c r="AA600" s="84">
        <v>98</v>
      </c>
      <c r="AB600" s="84">
        <v>2</v>
      </c>
      <c r="AC600" s="84">
        <v>4</v>
      </c>
      <c r="AD600" s="84">
        <v>0</v>
      </c>
      <c r="AE600" s="84">
        <v>2</v>
      </c>
      <c r="AF600" s="84">
        <v>9</v>
      </c>
      <c r="AG600" s="200">
        <v>0.20300000000000001</v>
      </c>
      <c r="AH600" s="200">
        <v>0.32100000000000001</v>
      </c>
      <c r="AI600" s="200">
        <v>0.43099999999999999</v>
      </c>
      <c r="AJ600" s="84">
        <v>0.32900000000000001</v>
      </c>
      <c r="AK600" s="84">
        <v>120</v>
      </c>
      <c r="AL600" s="84">
        <v>40</v>
      </c>
      <c r="AM600" s="84">
        <v>36</v>
      </c>
      <c r="AN600" s="198">
        <v>10</v>
      </c>
      <c r="AO600" s="198">
        <v>9</v>
      </c>
      <c r="AP600" s="84">
        <v>0</v>
      </c>
      <c r="AQ600" s="84">
        <v>26</v>
      </c>
      <c r="AR600" s="84">
        <v>179</v>
      </c>
      <c r="AS600" s="84">
        <v>13</v>
      </c>
      <c r="AT600" s="84" t="s">
        <v>1075</v>
      </c>
      <c r="AU600" s="84">
        <v>0.02</v>
      </c>
      <c r="AV600" s="84">
        <v>2</v>
      </c>
      <c r="AW600" s="84" t="s">
        <v>1065</v>
      </c>
      <c r="AX600" s="84">
        <v>484</v>
      </c>
      <c r="AY600" s="200">
        <v>0.193</v>
      </c>
      <c r="AZ600" s="200">
        <v>0.28499999999999998</v>
      </c>
      <c r="BA600" s="200">
        <v>0.42799999999999999</v>
      </c>
      <c r="BB600" s="200">
        <v>0.308</v>
      </c>
      <c r="BC600" s="84">
        <v>149</v>
      </c>
      <c r="BD600" s="84">
        <v>38</v>
      </c>
      <c r="BE600" s="84" t="s">
        <v>1476</v>
      </c>
      <c r="BF600" s="84">
        <v>435063</v>
      </c>
      <c r="BG600" s="84" t="s">
        <v>792</v>
      </c>
      <c r="BH600" s="84" t="s">
        <v>1204</v>
      </c>
      <c r="BI600" s="84" t="s">
        <v>1194</v>
      </c>
      <c r="BJ600" s="84" t="s">
        <v>3115</v>
      </c>
      <c r="BK600" s="84" t="s">
        <v>6990</v>
      </c>
    </row>
    <row r="601" spans="1:63" s="84" customFormat="1" x14ac:dyDescent="0.3">
      <c r="A601" s="84" t="s">
        <v>4524</v>
      </c>
      <c r="B601" s="84" t="s">
        <v>14</v>
      </c>
      <c r="C601" s="84" t="s">
        <v>1103</v>
      </c>
      <c r="D601" s="84">
        <v>2018</v>
      </c>
      <c r="E601" s="84">
        <v>24</v>
      </c>
      <c r="F601" s="195" t="s">
        <v>1392</v>
      </c>
      <c r="G601" s="84" t="s">
        <v>1373</v>
      </c>
      <c r="H601" s="84" t="s">
        <v>250</v>
      </c>
      <c r="K601" s="84">
        <v>0.56999999999999995</v>
      </c>
      <c r="L601" s="84">
        <v>0.33</v>
      </c>
      <c r="M601" s="84">
        <v>31</v>
      </c>
      <c r="N601" s="84" t="s">
        <v>1064</v>
      </c>
      <c r="O601" s="84">
        <v>74</v>
      </c>
      <c r="P601" s="84">
        <v>265</v>
      </c>
      <c r="Q601" s="84">
        <v>232</v>
      </c>
      <c r="R601" s="84">
        <v>35</v>
      </c>
      <c r="S601" s="84">
        <v>55</v>
      </c>
      <c r="T601" s="84">
        <v>7</v>
      </c>
      <c r="U601" s="84">
        <v>1</v>
      </c>
      <c r="V601" s="84">
        <v>16</v>
      </c>
      <c r="W601" s="84">
        <v>39</v>
      </c>
      <c r="X601" s="84">
        <v>2</v>
      </c>
      <c r="Y601" s="84">
        <v>1</v>
      </c>
      <c r="Z601" s="84">
        <v>28</v>
      </c>
      <c r="AA601" s="84">
        <v>63</v>
      </c>
      <c r="AB601" s="84">
        <v>1</v>
      </c>
      <c r="AC601" s="84">
        <v>4</v>
      </c>
      <c r="AD601" s="84">
        <v>0</v>
      </c>
      <c r="AE601" s="84">
        <v>1</v>
      </c>
      <c r="AF601" s="84">
        <v>6</v>
      </c>
      <c r="AG601" s="200">
        <v>0.23400000000000001</v>
      </c>
      <c r="AH601" s="200">
        <v>0.32800000000000001</v>
      </c>
      <c r="AI601" s="200">
        <v>0.47599999999999998</v>
      </c>
      <c r="AJ601" s="84">
        <v>0.34699999999999998</v>
      </c>
      <c r="AK601" s="84">
        <v>92</v>
      </c>
      <c r="AL601" s="84">
        <v>40</v>
      </c>
      <c r="AM601" s="84">
        <v>36</v>
      </c>
      <c r="AN601" s="198">
        <v>11</v>
      </c>
      <c r="AO601" s="198">
        <v>10</v>
      </c>
      <c r="AP601" s="84">
        <v>4</v>
      </c>
      <c r="AQ601" s="84">
        <v>27</v>
      </c>
      <c r="AR601" s="84">
        <v>184</v>
      </c>
      <c r="AS601" s="84">
        <v>14</v>
      </c>
      <c r="AT601" s="84" t="s">
        <v>1075</v>
      </c>
      <c r="AU601" s="84">
        <v>-7.0000000000000007E-2</v>
      </c>
      <c r="AV601" s="84">
        <v>-27</v>
      </c>
      <c r="AW601" s="84" t="s">
        <v>1086</v>
      </c>
      <c r="AX601" s="84">
        <v>216</v>
      </c>
      <c r="AY601" s="200">
        <v>0.25900000000000001</v>
      </c>
      <c r="AZ601" s="200">
        <v>0.35199999999999998</v>
      </c>
      <c r="BA601" s="200">
        <v>0.65100000000000002</v>
      </c>
      <c r="BB601" s="200">
        <v>0.41499999999999998</v>
      </c>
      <c r="BC601" s="84">
        <v>90</v>
      </c>
      <c r="BD601" s="84">
        <v>67</v>
      </c>
      <c r="BE601" s="84" t="s">
        <v>5138</v>
      </c>
      <c r="BF601" s="84">
        <v>621566</v>
      </c>
      <c r="BG601" s="84" t="s">
        <v>2870</v>
      </c>
      <c r="BH601" s="84" t="s">
        <v>6590</v>
      </c>
      <c r="BI601" s="84" t="s">
        <v>4866</v>
      </c>
      <c r="BJ601" s="84" t="s">
        <v>4204</v>
      </c>
      <c r="BK601" s="84" t="s">
        <v>6594</v>
      </c>
    </row>
    <row r="602" spans="1:63" s="84" customFormat="1" x14ac:dyDescent="0.3">
      <c r="A602" s="84" t="s">
        <v>94</v>
      </c>
      <c r="B602" s="84" t="s">
        <v>93</v>
      </c>
      <c r="C602" s="84" t="s">
        <v>1103</v>
      </c>
      <c r="D602" s="84">
        <v>2018</v>
      </c>
      <c r="E602" s="84">
        <v>32</v>
      </c>
      <c r="F602" s="195"/>
      <c r="G602" s="84" t="s">
        <v>1373</v>
      </c>
      <c r="H602" s="84" t="s">
        <v>250</v>
      </c>
      <c r="K602" s="84">
        <v>0.8</v>
      </c>
      <c r="L602" s="84">
        <v>0.35299999999999998</v>
      </c>
      <c r="M602" s="84">
        <v>69</v>
      </c>
      <c r="N602" s="84" t="s">
        <v>1064</v>
      </c>
      <c r="O602" s="84">
        <v>84</v>
      </c>
      <c r="P602" s="84">
        <v>311</v>
      </c>
      <c r="Q602" s="84">
        <v>271</v>
      </c>
      <c r="R602" s="84">
        <v>35</v>
      </c>
      <c r="S602" s="84">
        <v>60</v>
      </c>
      <c r="T602" s="84">
        <v>15</v>
      </c>
      <c r="U602" s="84">
        <v>0</v>
      </c>
      <c r="V602" s="84">
        <v>16</v>
      </c>
      <c r="W602" s="84">
        <v>39</v>
      </c>
      <c r="X602" s="84">
        <v>1</v>
      </c>
      <c r="Y602" s="84">
        <v>1</v>
      </c>
      <c r="Z602" s="84">
        <v>33</v>
      </c>
      <c r="AA602" s="84">
        <v>75</v>
      </c>
      <c r="AB602" s="84">
        <v>4</v>
      </c>
      <c r="AC602" s="84">
        <v>5</v>
      </c>
      <c r="AD602" s="84">
        <v>0</v>
      </c>
      <c r="AE602" s="84">
        <v>2</v>
      </c>
      <c r="AF602" s="84">
        <v>6</v>
      </c>
      <c r="AG602" s="200">
        <v>0.222</v>
      </c>
      <c r="AH602" s="200">
        <v>0.314</v>
      </c>
      <c r="AI602" s="200">
        <v>0.46</v>
      </c>
      <c r="AJ602" s="84">
        <v>0.33400000000000002</v>
      </c>
      <c r="AK602" s="84">
        <v>104</v>
      </c>
      <c r="AL602" s="84">
        <v>38</v>
      </c>
      <c r="AM602" s="84">
        <v>34</v>
      </c>
      <c r="AN602" s="198">
        <v>9</v>
      </c>
      <c r="AO602" s="198">
        <v>8</v>
      </c>
      <c r="AP602" s="84">
        <v>1</v>
      </c>
      <c r="AQ602" s="84">
        <v>29</v>
      </c>
      <c r="AR602" s="84">
        <v>194</v>
      </c>
      <c r="AS602" s="84">
        <v>15</v>
      </c>
      <c r="AT602" s="84" t="s">
        <v>1075</v>
      </c>
      <c r="AU602" s="84">
        <v>-0.02</v>
      </c>
      <c r="AV602" s="84">
        <v>-22</v>
      </c>
      <c r="AW602" s="84" t="s">
        <v>1086</v>
      </c>
      <c r="AX602" s="84">
        <v>491</v>
      </c>
      <c r="AY602" s="200">
        <v>0.217</v>
      </c>
      <c r="AZ602" s="200">
        <v>0.32200000000000001</v>
      </c>
      <c r="BA602" s="200">
        <v>0.496</v>
      </c>
      <c r="BB602" s="200">
        <v>0.34899999999999998</v>
      </c>
      <c r="BC602" s="84">
        <v>172</v>
      </c>
      <c r="BD602" s="84">
        <v>60</v>
      </c>
      <c r="BE602" s="84" t="s">
        <v>1189</v>
      </c>
      <c r="BF602" s="84">
        <v>446263</v>
      </c>
      <c r="BG602" s="84" t="s">
        <v>769</v>
      </c>
      <c r="BH602" s="84" t="s">
        <v>1191</v>
      </c>
      <c r="BI602" s="84" t="s">
        <v>2732</v>
      </c>
      <c r="BJ602" s="84" t="s">
        <v>1296</v>
      </c>
      <c r="BK602" s="84" t="s">
        <v>6991</v>
      </c>
    </row>
    <row r="603" spans="1:63" s="84" customFormat="1" x14ac:dyDescent="0.3">
      <c r="A603" s="84" t="s">
        <v>406</v>
      </c>
      <c r="B603" s="84" t="s">
        <v>405</v>
      </c>
      <c r="C603" s="84" t="s">
        <v>1065</v>
      </c>
      <c r="D603" s="84">
        <v>2018</v>
      </c>
      <c r="E603" s="84">
        <v>38</v>
      </c>
      <c r="F603" s="195" t="s">
        <v>1384</v>
      </c>
      <c r="G603" s="84" t="s">
        <v>1373</v>
      </c>
      <c r="H603" s="84" t="s">
        <v>250</v>
      </c>
      <c r="K603" s="84">
        <v>0.87</v>
      </c>
      <c r="L603" s="84">
        <v>0.35299999999999998</v>
      </c>
      <c r="M603" s="84">
        <v>69</v>
      </c>
      <c r="N603" s="84" t="s">
        <v>1064</v>
      </c>
      <c r="O603" s="84">
        <v>99</v>
      </c>
      <c r="P603" s="84">
        <v>410</v>
      </c>
      <c r="Q603" s="84">
        <v>364</v>
      </c>
      <c r="R603" s="84">
        <v>44</v>
      </c>
      <c r="S603" s="84">
        <v>86</v>
      </c>
      <c r="T603" s="84">
        <v>8</v>
      </c>
      <c r="U603" s="84">
        <v>0</v>
      </c>
      <c r="V603" s="84">
        <v>19</v>
      </c>
      <c r="W603" s="84">
        <v>65</v>
      </c>
      <c r="X603" s="84">
        <v>3</v>
      </c>
      <c r="Y603" s="84">
        <v>1</v>
      </c>
      <c r="Z603" s="84">
        <v>41</v>
      </c>
      <c r="AA603" s="84">
        <v>56</v>
      </c>
      <c r="AB603" s="84">
        <v>4</v>
      </c>
      <c r="AC603" s="84">
        <v>2</v>
      </c>
      <c r="AD603" s="84">
        <v>0</v>
      </c>
      <c r="AE603" s="84">
        <v>3</v>
      </c>
      <c r="AF603" s="84">
        <v>14</v>
      </c>
      <c r="AG603" s="200">
        <v>0.23899999999999999</v>
      </c>
      <c r="AH603" s="200">
        <v>0.314</v>
      </c>
      <c r="AI603" s="200">
        <v>0.41099999999999998</v>
      </c>
      <c r="AJ603" s="84">
        <v>0.318</v>
      </c>
      <c r="AK603" s="84">
        <v>130</v>
      </c>
      <c r="AL603" s="84">
        <v>38</v>
      </c>
      <c r="AM603" s="84">
        <v>34</v>
      </c>
      <c r="AN603" s="198">
        <v>14</v>
      </c>
      <c r="AO603" s="198">
        <v>13</v>
      </c>
      <c r="AP603" s="84">
        <v>-5</v>
      </c>
      <c r="AQ603" s="84">
        <v>30</v>
      </c>
      <c r="AR603" s="84">
        <v>195</v>
      </c>
      <c r="AS603" s="84">
        <v>16</v>
      </c>
      <c r="AT603" s="84" t="s">
        <v>1075</v>
      </c>
      <c r="AU603" s="84">
        <v>0.02</v>
      </c>
      <c r="AV603" s="84">
        <v>0</v>
      </c>
      <c r="AW603" s="84" t="s">
        <v>1065</v>
      </c>
      <c r="AX603" s="84">
        <v>636</v>
      </c>
      <c r="AY603" s="200">
        <v>0.24099999999999999</v>
      </c>
      <c r="AZ603" s="200">
        <v>0.28599999999999998</v>
      </c>
      <c r="BA603" s="200">
        <v>0.38600000000000001</v>
      </c>
      <c r="BB603" s="200">
        <v>0.29399999999999998</v>
      </c>
      <c r="BC603" s="84">
        <v>187</v>
      </c>
      <c r="BD603" s="84">
        <v>38</v>
      </c>
      <c r="BE603" s="84" t="s">
        <v>1537</v>
      </c>
      <c r="BF603" s="84">
        <v>405395</v>
      </c>
      <c r="BG603" s="84" t="s">
        <v>792</v>
      </c>
      <c r="BH603" s="84" t="s">
        <v>1540</v>
      </c>
      <c r="BI603" s="84" t="s">
        <v>1306</v>
      </c>
      <c r="BJ603" s="84" t="s">
        <v>1415</v>
      </c>
      <c r="BK603" s="84" t="s">
        <v>6533</v>
      </c>
    </row>
    <row r="604" spans="1:63" s="84" customFormat="1" x14ac:dyDescent="0.3">
      <c r="A604" s="84" t="s">
        <v>5200</v>
      </c>
      <c r="B604" s="84" t="s">
        <v>5201</v>
      </c>
      <c r="C604" s="84" t="s">
        <v>1065</v>
      </c>
      <c r="D604" s="84">
        <v>2018</v>
      </c>
      <c r="E604" s="84">
        <v>33</v>
      </c>
      <c r="F604" s="195" t="s">
        <v>1554</v>
      </c>
      <c r="G604" s="84" t="s">
        <v>1373</v>
      </c>
      <c r="H604" s="84" t="s">
        <v>250</v>
      </c>
      <c r="K604" s="84">
        <v>0.79</v>
      </c>
      <c r="L604" s="84">
        <v>0.35299999999999998</v>
      </c>
      <c r="M604" s="84">
        <v>69</v>
      </c>
      <c r="N604" s="84" t="s">
        <v>1064</v>
      </c>
      <c r="O604" s="84">
        <v>86</v>
      </c>
      <c r="P604" s="84">
        <v>385</v>
      </c>
      <c r="Q604" s="84">
        <v>358</v>
      </c>
      <c r="R604" s="84">
        <v>46</v>
      </c>
      <c r="S604" s="84">
        <v>96</v>
      </c>
      <c r="T604" s="84">
        <v>18</v>
      </c>
      <c r="U604" s="84">
        <v>0</v>
      </c>
      <c r="V604" s="84">
        <v>11</v>
      </c>
      <c r="W604" s="84">
        <v>49</v>
      </c>
      <c r="X604" s="84">
        <v>3</v>
      </c>
      <c r="Y604" s="84">
        <v>2</v>
      </c>
      <c r="Z604" s="84">
        <v>19</v>
      </c>
      <c r="AA604" s="84">
        <v>49</v>
      </c>
      <c r="AB604" s="84">
        <v>1</v>
      </c>
      <c r="AC604" s="84">
        <v>4</v>
      </c>
      <c r="AD604" s="84">
        <v>0</v>
      </c>
      <c r="AE604" s="84">
        <v>4</v>
      </c>
      <c r="AF604" s="84">
        <v>9</v>
      </c>
      <c r="AG604" s="200">
        <v>0.27100000000000002</v>
      </c>
      <c r="AH604" s="200">
        <v>0.311</v>
      </c>
      <c r="AI604" s="200">
        <v>0.41299999999999998</v>
      </c>
      <c r="AJ604" s="84">
        <v>0.315</v>
      </c>
      <c r="AK604" s="84">
        <v>121</v>
      </c>
      <c r="AL604" s="84">
        <v>36</v>
      </c>
      <c r="AM604" s="84">
        <v>32</v>
      </c>
      <c r="AN604" s="198">
        <v>14</v>
      </c>
      <c r="AO604" s="198">
        <v>13</v>
      </c>
      <c r="AP604" s="84">
        <v>-6</v>
      </c>
      <c r="AQ604" s="84">
        <v>31</v>
      </c>
      <c r="AR604" s="84">
        <v>208</v>
      </c>
      <c r="AS604" s="84">
        <v>17</v>
      </c>
      <c r="AT604" s="84" t="s">
        <v>1075</v>
      </c>
      <c r="AU604" s="84">
        <v>-0.03</v>
      </c>
      <c r="AV604" s="84">
        <v>-31</v>
      </c>
      <c r="AW604" s="84" t="s">
        <v>1086</v>
      </c>
      <c r="AX604" s="84">
        <v>564</v>
      </c>
      <c r="AY604" s="200">
        <v>0.29899999999999999</v>
      </c>
      <c r="AZ604" s="200">
        <v>0.33200000000000002</v>
      </c>
      <c r="BA604" s="200">
        <v>0.48599999999999999</v>
      </c>
      <c r="BB604" s="200">
        <v>0.35</v>
      </c>
      <c r="BC604" s="84">
        <v>197</v>
      </c>
      <c r="BD604" s="84">
        <v>66</v>
      </c>
      <c r="BE604" s="84" t="s">
        <v>5202</v>
      </c>
      <c r="BF604" s="84">
        <v>493329</v>
      </c>
      <c r="BG604" s="84" t="s">
        <v>3861</v>
      </c>
      <c r="BH604" s="84" t="s">
        <v>1165</v>
      </c>
      <c r="BI604" s="84" t="s">
        <v>1316</v>
      </c>
      <c r="BJ604" s="84" t="s">
        <v>1424</v>
      </c>
      <c r="BK604" s="84" t="s">
        <v>2923</v>
      </c>
    </row>
    <row r="605" spans="1:63" s="84" customFormat="1" x14ac:dyDescent="0.3">
      <c r="A605" s="84" t="s">
        <v>2998</v>
      </c>
      <c r="B605" s="84" t="s">
        <v>2003</v>
      </c>
      <c r="C605" s="84" t="s">
        <v>1065</v>
      </c>
      <c r="D605" s="84">
        <v>2018</v>
      </c>
      <c r="E605" s="84">
        <v>28</v>
      </c>
      <c r="F605" s="195" t="s">
        <v>1384</v>
      </c>
      <c r="G605" s="84" t="s">
        <v>1373</v>
      </c>
      <c r="H605" s="84" t="s">
        <v>250</v>
      </c>
      <c r="K605" s="84">
        <v>0.8</v>
      </c>
      <c r="L605" s="84">
        <v>0.33</v>
      </c>
      <c r="M605" s="84">
        <v>31</v>
      </c>
      <c r="N605" s="84" t="s">
        <v>1064</v>
      </c>
      <c r="O605" s="84">
        <v>108</v>
      </c>
      <c r="P605" s="84">
        <v>419</v>
      </c>
      <c r="Q605" s="84">
        <v>391</v>
      </c>
      <c r="R605" s="84">
        <v>45</v>
      </c>
      <c r="S605" s="84">
        <v>99</v>
      </c>
      <c r="T605" s="84">
        <v>18</v>
      </c>
      <c r="U605" s="84">
        <v>1</v>
      </c>
      <c r="V605" s="84">
        <v>15</v>
      </c>
      <c r="W605" s="84">
        <v>58</v>
      </c>
      <c r="X605" s="84">
        <v>3</v>
      </c>
      <c r="Y605" s="84">
        <v>2</v>
      </c>
      <c r="Z605" s="84">
        <v>18</v>
      </c>
      <c r="AA605" s="84">
        <v>88</v>
      </c>
      <c r="AB605" s="84">
        <v>1</v>
      </c>
      <c r="AC605" s="84">
        <v>6</v>
      </c>
      <c r="AD605" s="84">
        <v>0</v>
      </c>
      <c r="AE605" s="84">
        <v>4</v>
      </c>
      <c r="AF605" s="84">
        <v>7</v>
      </c>
      <c r="AG605" s="200">
        <v>0.249</v>
      </c>
      <c r="AH605" s="200">
        <v>0.29299999999999998</v>
      </c>
      <c r="AI605" s="200">
        <v>0.42099999999999999</v>
      </c>
      <c r="AJ605" s="84">
        <v>0.308</v>
      </c>
      <c r="AK605" s="84">
        <v>129</v>
      </c>
      <c r="AL605" s="84">
        <v>35</v>
      </c>
      <c r="AM605" s="84">
        <v>31</v>
      </c>
      <c r="AN605" s="198">
        <v>14</v>
      </c>
      <c r="AO605" s="198">
        <v>13</v>
      </c>
      <c r="AP605" s="84">
        <v>-9</v>
      </c>
      <c r="AQ605" s="84">
        <v>32</v>
      </c>
      <c r="AR605" s="84">
        <v>215</v>
      </c>
      <c r="AS605" s="84">
        <v>18</v>
      </c>
      <c r="AT605" s="84" t="s">
        <v>1075</v>
      </c>
      <c r="AU605" s="84">
        <v>-0.01</v>
      </c>
      <c r="AV605" s="84">
        <v>-2</v>
      </c>
      <c r="AW605" s="84" t="s">
        <v>1065</v>
      </c>
      <c r="AX605" s="84">
        <v>371</v>
      </c>
      <c r="AY605" s="200">
        <v>0.248</v>
      </c>
      <c r="AZ605" s="200">
        <v>0.30499999999999999</v>
      </c>
      <c r="BA605" s="200">
        <v>0.437</v>
      </c>
      <c r="BB605" s="200">
        <v>0.32100000000000001</v>
      </c>
      <c r="BC605" s="84">
        <v>119</v>
      </c>
      <c r="BD605" s="84">
        <v>37</v>
      </c>
      <c r="BE605" s="84" t="s">
        <v>3249</v>
      </c>
      <c r="BF605" s="84">
        <v>543068</v>
      </c>
      <c r="BG605" s="84" t="s">
        <v>702</v>
      </c>
      <c r="BH605" s="84" t="s">
        <v>3117</v>
      </c>
      <c r="BI605" s="84" t="s">
        <v>4150</v>
      </c>
      <c r="BJ605" s="84" t="s">
        <v>1262</v>
      </c>
      <c r="BK605" s="84" t="s">
        <v>2811</v>
      </c>
    </row>
    <row r="606" spans="1:63" s="84" customFormat="1" x14ac:dyDescent="0.3">
      <c r="A606" s="84" t="s">
        <v>137</v>
      </c>
      <c r="B606" s="84" t="s">
        <v>14</v>
      </c>
      <c r="C606" s="84" t="s">
        <v>1065</v>
      </c>
      <c r="D606" s="84">
        <v>2018</v>
      </c>
      <c r="E606" s="84">
        <v>38</v>
      </c>
      <c r="F606" s="195"/>
      <c r="G606" s="84" t="s">
        <v>1373</v>
      </c>
      <c r="H606" s="84" t="s">
        <v>250</v>
      </c>
      <c r="K606" s="84">
        <v>0.8</v>
      </c>
      <c r="L606" s="84">
        <v>0.33</v>
      </c>
      <c r="M606" s="84">
        <v>31</v>
      </c>
      <c r="N606" s="84" t="s">
        <v>1064</v>
      </c>
      <c r="O606" s="84">
        <v>72</v>
      </c>
      <c r="P606" s="84">
        <v>265</v>
      </c>
      <c r="Q606" s="84">
        <v>223</v>
      </c>
      <c r="R606" s="84">
        <v>28</v>
      </c>
      <c r="S606" s="84">
        <v>49</v>
      </c>
      <c r="T606" s="84">
        <v>8</v>
      </c>
      <c r="U606" s="84">
        <v>0</v>
      </c>
      <c r="V606" s="84">
        <v>10</v>
      </c>
      <c r="W606" s="84">
        <v>35</v>
      </c>
      <c r="X606" s="84">
        <v>1</v>
      </c>
      <c r="Y606" s="84">
        <v>1</v>
      </c>
      <c r="Z606" s="84">
        <v>36</v>
      </c>
      <c r="AA606" s="84">
        <v>55</v>
      </c>
      <c r="AB606" s="84">
        <v>1</v>
      </c>
      <c r="AC606" s="84">
        <v>3</v>
      </c>
      <c r="AD606" s="84">
        <v>0</v>
      </c>
      <c r="AE606" s="84">
        <v>2</v>
      </c>
      <c r="AF606" s="84">
        <v>7</v>
      </c>
      <c r="AG606" s="200">
        <v>0.223</v>
      </c>
      <c r="AH606" s="200">
        <v>0.33600000000000002</v>
      </c>
      <c r="AI606" s="200">
        <v>0.39200000000000002</v>
      </c>
      <c r="AJ606" s="84">
        <v>0.32600000000000001</v>
      </c>
      <c r="AK606" s="84">
        <v>86</v>
      </c>
      <c r="AL606" s="84">
        <v>32</v>
      </c>
      <c r="AM606" s="84">
        <v>28</v>
      </c>
      <c r="AN606" s="198">
        <v>7</v>
      </c>
      <c r="AO606" s="198">
        <v>6</v>
      </c>
      <c r="AP606" s="84">
        <v>-1</v>
      </c>
      <c r="AQ606" s="84">
        <v>33</v>
      </c>
      <c r="AR606" s="84">
        <v>243</v>
      </c>
      <c r="AS606" s="84">
        <v>19</v>
      </c>
      <c r="AT606" s="84" t="s">
        <v>1075</v>
      </c>
      <c r="AU606" s="84">
        <v>0</v>
      </c>
      <c r="AV606" s="84">
        <v>-11</v>
      </c>
      <c r="AW606" s="84" t="s">
        <v>1065</v>
      </c>
      <c r="AX606" s="84">
        <v>427</v>
      </c>
      <c r="AY606" s="200">
        <v>0.23100000000000001</v>
      </c>
      <c r="AZ606" s="200">
        <v>0.316</v>
      </c>
      <c r="BA606" s="200">
        <v>0.432</v>
      </c>
      <c r="BB606" s="200">
        <v>0.32500000000000001</v>
      </c>
      <c r="BC606" s="84">
        <v>139</v>
      </c>
      <c r="BD606" s="84">
        <v>43</v>
      </c>
      <c r="BE606" s="84" t="s">
        <v>1136</v>
      </c>
      <c r="BF606" s="84">
        <v>407812</v>
      </c>
      <c r="BG606" s="84" t="s">
        <v>792</v>
      </c>
      <c r="BH606" s="84" t="s">
        <v>2471</v>
      </c>
      <c r="BI606" s="84" t="s">
        <v>1414</v>
      </c>
      <c r="BJ606" s="84" t="s">
        <v>4835</v>
      </c>
      <c r="BK606" s="84" t="s">
        <v>2921</v>
      </c>
    </row>
    <row r="607" spans="1:63" s="84" customFormat="1" x14ac:dyDescent="0.3">
      <c r="A607" s="84" t="s">
        <v>180</v>
      </c>
      <c r="B607" s="84" t="s">
        <v>18</v>
      </c>
      <c r="C607" s="84" t="s">
        <v>1103</v>
      </c>
      <c r="D607" s="84">
        <v>2018</v>
      </c>
      <c r="E607" s="84">
        <v>34</v>
      </c>
      <c r="F607" s="195" t="s">
        <v>1388</v>
      </c>
      <c r="G607" s="84" t="s">
        <v>1373</v>
      </c>
      <c r="H607" s="84" t="s">
        <v>250</v>
      </c>
      <c r="K607" s="84">
        <v>0.82</v>
      </c>
      <c r="L607" s="84">
        <v>0.33</v>
      </c>
      <c r="M607" s="84">
        <v>31</v>
      </c>
      <c r="N607" s="84" t="s">
        <v>1064</v>
      </c>
      <c r="O607" s="84">
        <v>106</v>
      </c>
      <c r="P607" s="84">
        <v>342</v>
      </c>
      <c r="Q607" s="84">
        <v>303</v>
      </c>
      <c r="R607" s="84">
        <v>38</v>
      </c>
      <c r="S607" s="84">
        <v>63</v>
      </c>
      <c r="T607" s="84">
        <v>12</v>
      </c>
      <c r="U607" s="84">
        <v>1</v>
      </c>
      <c r="V607" s="84">
        <v>18</v>
      </c>
      <c r="W607" s="84">
        <v>41</v>
      </c>
      <c r="X607" s="84">
        <v>2</v>
      </c>
      <c r="Y607" s="84">
        <v>1</v>
      </c>
      <c r="Z607" s="84">
        <v>34</v>
      </c>
      <c r="AA607" s="84">
        <v>94</v>
      </c>
      <c r="AB607" s="84">
        <v>2</v>
      </c>
      <c r="AC607" s="84">
        <v>3</v>
      </c>
      <c r="AD607" s="84">
        <v>0</v>
      </c>
      <c r="AE607" s="84">
        <v>2</v>
      </c>
      <c r="AF607" s="84">
        <v>7</v>
      </c>
      <c r="AG607" s="200">
        <v>0.20699999999999999</v>
      </c>
      <c r="AH607" s="200">
        <v>0.29099999999999998</v>
      </c>
      <c r="AI607" s="200">
        <v>0.43</v>
      </c>
      <c r="AJ607" s="84">
        <v>0.311</v>
      </c>
      <c r="AK607" s="84">
        <v>106</v>
      </c>
      <c r="AL607" s="84">
        <v>31</v>
      </c>
      <c r="AM607" s="84">
        <v>28</v>
      </c>
      <c r="AN607" s="198">
        <v>8</v>
      </c>
      <c r="AO607" s="198">
        <v>7</v>
      </c>
      <c r="AP607" s="84">
        <v>-7</v>
      </c>
      <c r="AQ607" s="84">
        <v>34</v>
      </c>
      <c r="AR607" s="84">
        <v>244</v>
      </c>
      <c r="AS607" s="84">
        <v>20</v>
      </c>
      <c r="AT607" s="84" t="s">
        <v>1075</v>
      </c>
      <c r="AU607" s="84">
        <v>0.01</v>
      </c>
      <c r="AV607" s="84">
        <v>-1</v>
      </c>
      <c r="AW607" s="84" t="s">
        <v>1065</v>
      </c>
      <c r="AX607" s="84">
        <v>401</v>
      </c>
      <c r="AY607" s="200">
        <v>0.20699999999999999</v>
      </c>
      <c r="AZ607" s="200">
        <v>0.27900000000000003</v>
      </c>
      <c r="BA607" s="200">
        <v>0.42799999999999999</v>
      </c>
      <c r="BB607" s="200">
        <v>0.30399999999999999</v>
      </c>
      <c r="BC607" s="84">
        <v>122</v>
      </c>
      <c r="BD607" s="84">
        <v>32</v>
      </c>
      <c r="BE607" s="84" t="s">
        <v>1549</v>
      </c>
      <c r="BF607" s="84">
        <v>461235</v>
      </c>
      <c r="BG607" s="84" t="s">
        <v>792</v>
      </c>
      <c r="BH607" s="84" t="s">
        <v>1292</v>
      </c>
      <c r="BI607" s="84" t="s">
        <v>1194</v>
      </c>
      <c r="BJ607" s="84" t="s">
        <v>1367</v>
      </c>
      <c r="BK607" s="84" t="s">
        <v>2921</v>
      </c>
    </row>
    <row r="608" spans="1:63" s="84" customFormat="1" x14ac:dyDescent="0.3">
      <c r="A608" s="84" t="s">
        <v>59</v>
      </c>
      <c r="B608" s="84" t="s">
        <v>58</v>
      </c>
      <c r="C608" s="84" t="s">
        <v>1065</v>
      </c>
      <c r="D608" s="84">
        <v>2018</v>
      </c>
      <c r="E608" s="84">
        <v>31</v>
      </c>
      <c r="F608" s="195"/>
      <c r="G608" s="84" t="s">
        <v>1373</v>
      </c>
      <c r="H608" s="84" t="s">
        <v>250</v>
      </c>
      <c r="K608" s="84">
        <v>0.81</v>
      </c>
      <c r="L608" s="84">
        <v>0.33</v>
      </c>
      <c r="M608" s="84">
        <v>31</v>
      </c>
      <c r="N608" s="84" t="s">
        <v>1064</v>
      </c>
      <c r="O608" s="84">
        <v>87</v>
      </c>
      <c r="P608" s="84">
        <v>296</v>
      </c>
      <c r="Q608" s="84">
        <v>259</v>
      </c>
      <c r="R608" s="84">
        <v>34</v>
      </c>
      <c r="S608" s="84">
        <v>53</v>
      </c>
      <c r="T608" s="84">
        <v>11</v>
      </c>
      <c r="U608" s="84">
        <v>1</v>
      </c>
      <c r="V608" s="84">
        <v>17</v>
      </c>
      <c r="W608" s="84">
        <v>39</v>
      </c>
      <c r="X608" s="84">
        <v>2</v>
      </c>
      <c r="Y608" s="84">
        <v>1</v>
      </c>
      <c r="Z608" s="84">
        <v>30</v>
      </c>
      <c r="AA608" s="84">
        <v>88</v>
      </c>
      <c r="AB608" s="84">
        <v>1</v>
      </c>
      <c r="AC608" s="84">
        <v>3</v>
      </c>
      <c r="AD608" s="84">
        <v>0</v>
      </c>
      <c r="AE608" s="84">
        <v>3</v>
      </c>
      <c r="AF608" s="84">
        <v>7</v>
      </c>
      <c r="AG608" s="200">
        <v>0.20200000000000001</v>
      </c>
      <c r="AH608" s="200">
        <v>0.29499999999999998</v>
      </c>
      <c r="AI608" s="200">
        <v>0.44900000000000001</v>
      </c>
      <c r="AJ608" s="84">
        <v>0.31900000000000001</v>
      </c>
      <c r="AK608" s="84">
        <v>94</v>
      </c>
      <c r="AL608" s="84">
        <v>31</v>
      </c>
      <c r="AM608" s="84">
        <v>28</v>
      </c>
      <c r="AN608" s="198">
        <v>8</v>
      </c>
      <c r="AO608" s="198">
        <v>7</v>
      </c>
      <c r="AP608" s="84">
        <v>-3</v>
      </c>
      <c r="AQ608" s="84">
        <v>35</v>
      </c>
      <c r="AR608" s="84">
        <v>246</v>
      </c>
      <c r="AS608" s="84">
        <v>21</v>
      </c>
      <c r="AT608" s="84" t="s">
        <v>1075</v>
      </c>
      <c r="AU608" s="84">
        <v>0.03</v>
      </c>
      <c r="AV608" s="84">
        <v>14</v>
      </c>
      <c r="AW608" s="84" t="s">
        <v>1076</v>
      </c>
      <c r="AX608" s="84">
        <v>208</v>
      </c>
      <c r="AY608" s="200">
        <v>0.20100000000000001</v>
      </c>
      <c r="AZ608" s="200">
        <v>0.28399999999999997</v>
      </c>
      <c r="BA608" s="200">
        <v>0.37</v>
      </c>
      <c r="BB608" s="200">
        <v>0.28799999999999998</v>
      </c>
      <c r="BC608" s="84">
        <v>60</v>
      </c>
      <c r="BD608" s="84">
        <v>17</v>
      </c>
      <c r="BE608" s="84" t="s">
        <v>1551</v>
      </c>
      <c r="BF608" s="84">
        <v>474892</v>
      </c>
      <c r="BG608" s="84" t="s">
        <v>929</v>
      </c>
      <c r="BH608" s="84" t="s">
        <v>1194</v>
      </c>
      <c r="BI608" s="84" t="s">
        <v>1204</v>
      </c>
      <c r="BJ608" s="84" t="s">
        <v>6364</v>
      </c>
      <c r="BK608" s="84" t="s">
        <v>3927</v>
      </c>
    </row>
    <row r="609" spans="1:63" s="84" customFormat="1" x14ac:dyDescent="0.3">
      <c r="A609" s="84" t="s">
        <v>3877</v>
      </c>
      <c r="B609" s="84" t="s">
        <v>3020</v>
      </c>
      <c r="C609" s="84" t="s">
        <v>1103</v>
      </c>
      <c r="D609" s="84">
        <v>2018</v>
      </c>
      <c r="E609" s="84">
        <v>25</v>
      </c>
      <c r="F609" s="195" t="s">
        <v>1383</v>
      </c>
      <c r="G609" s="84" t="s">
        <v>1373</v>
      </c>
      <c r="H609" s="84" t="s">
        <v>250</v>
      </c>
      <c r="K609" s="84">
        <v>0.63</v>
      </c>
      <c r="L609" s="84">
        <v>0.33</v>
      </c>
      <c r="M609" s="84">
        <v>31</v>
      </c>
      <c r="N609" s="84" t="s">
        <v>1064</v>
      </c>
      <c r="O609" s="84">
        <v>62</v>
      </c>
      <c r="P609" s="84">
        <v>212</v>
      </c>
      <c r="Q609" s="84">
        <v>187</v>
      </c>
      <c r="R609" s="84">
        <v>26</v>
      </c>
      <c r="S609" s="84">
        <v>41</v>
      </c>
      <c r="T609" s="84">
        <v>10</v>
      </c>
      <c r="U609" s="84">
        <v>0</v>
      </c>
      <c r="V609" s="84">
        <v>9</v>
      </c>
      <c r="W609" s="84">
        <v>30</v>
      </c>
      <c r="X609" s="84">
        <v>1</v>
      </c>
      <c r="Y609" s="84">
        <v>0</v>
      </c>
      <c r="Z609" s="84">
        <v>22</v>
      </c>
      <c r="AA609" s="84">
        <v>52</v>
      </c>
      <c r="AB609" s="84">
        <v>0</v>
      </c>
      <c r="AC609" s="84">
        <v>2</v>
      </c>
      <c r="AD609" s="84">
        <v>0</v>
      </c>
      <c r="AE609" s="84">
        <v>2</v>
      </c>
      <c r="AF609" s="84">
        <v>3</v>
      </c>
      <c r="AG609" s="200">
        <v>0.22</v>
      </c>
      <c r="AH609" s="200">
        <v>0.308</v>
      </c>
      <c r="AI609" s="200">
        <v>0.42799999999999999</v>
      </c>
      <c r="AJ609" s="84">
        <v>0.32</v>
      </c>
      <c r="AK609" s="84">
        <v>68</v>
      </c>
      <c r="AL609" s="84">
        <v>26</v>
      </c>
      <c r="AM609" s="84">
        <v>23</v>
      </c>
      <c r="AN609" s="198">
        <v>6</v>
      </c>
      <c r="AO609" s="198">
        <v>6</v>
      </c>
      <c r="AP609" s="84">
        <v>-2</v>
      </c>
      <c r="AQ609" s="84">
        <v>40</v>
      </c>
      <c r="AR609" s="84">
        <v>306</v>
      </c>
      <c r="AS609" s="84">
        <v>22</v>
      </c>
      <c r="AT609" s="84" t="s">
        <v>1075</v>
      </c>
      <c r="AU609" s="84">
        <v>0.01</v>
      </c>
      <c r="AV609" s="84">
        <v>7</v>
      </c>
      <c r="AW609" s="84" t="s">
        <v>1076</v>
      </c>
      <c r="AX609" s="84">
        <v>170</v>
      </c>
      <c r="AY609" s="200">
        <v>0.19</v>
      </c>
      <c r="AZ609" s="200">
        <v>0.28799999999999998</v>
      </c>
      <c r="BA609" s="200">
        <v>0.42199999999999999</v>
      </c>
      <c r="BB609" s="200">
        <v>0.307</v>
      </c>
      <c r="BC609" s="84">
        <v>52</v>
      </c>
      <c r="BD609" s="84">
        <v>19</v>
      </c>
      <c r="BE609" s="84" t="s">
        <v>3878</v>
      </c>
      <c r="BF609" s="84">
        <v>595885</v>
      </c>
      <c r="BG609" s="84" t="s">
        <v>2905</v>
      </c>
      <c r="BH609" s="84" t="s">
        <v>6531</v>
      </c>
      <c r="BI609" s="84" t="s">
        <v>3209</v>
      </c>
      <c r="BJ609" s="84" t="s">
        <v>4217</v>
      </c>
      <c r="BK609" s="84" t="s">
        <v>3866</v>
      </c>
    </row>
    <row r="610" spans="1:63" s="84" customFormat="1" x14ac:dyDescent="0.3">
      <c r="A610" s="84" t="s">
        <v>2011</v>
      </c>
      <c r="B610" s="84" t="s">
        <v>2999</v>
      </c>
      <c r="C610" s="84" t="s">
        <v>1061</v>
      </c>
      <c r="D610" s="84">
        <v>2018</v>
      </c>
      <c r="E610" s="84">
        <v>27</v>
      </c>
      <c r="F610" s="195" t="s">
        <v>1400</v>
      </c>
      <c r="G610" s="84" t="s">
        <v>1373</v>
      </c>
      <c r="H610" s="84" t="s">
        <v>250</v>
      </c>
      <c r="K610" s="84">
        <v>0.68</v>
      </c>
      <c r="L610" s="84">
        <v>0.33</v>
      </c>
      <c r="M610" s="84">
        <v>31</v>
      </c>
      <c r="N610" s="84" t="s">
        <v>1064</v>
      </c>
      <c r="O610" s="84">
        <v>79</v>
      </c>
      <c r="P610" s="84">
        <v>269</v>
      </c>
      <c r="Q610" s="84">
        <v>245</v>
      </c>
      <c r="R610" s="84">
        <v>32</v>
      </c>
      <c r="S610" s="84">
        <v>57</v>
      </c>
      <c r="T610" s="84">
        <v>12</v>
      </c>
      <c r="U610" s="84">
        <v>0</v>
      </c>
      <c r="V610" s="84">
        <v>10</v>
      </c>
      <c r="W610" s="84">
        <v>32</v>
      </c>
      <c r="X610" s="84">
        <v>1</v>
      </c>
      <c r="Y610" s="84">
        <v>1</v>
      </c>
      <c r="Z610" s="84">
        <v>21</v>
      </c>
      <c r="AA610" s="84">
        <v>71</v>
      </c>
      <c r="AB610" s="84">
        <v>1</v>
      </c>
      <c r="AC610" s="84">
        <v>2</v>
      </c>
      <c r="AD610" s="84">
        <v>0</v>
      </c>
      <c r="AE610" s="84">
        <v>1</v>
      </c>
      <c r="AF610" s="84">
        <v>7</v>
      </c>
      <c r="AG610" s="200">
        <v>0.23</v>
      </c>
      <c r="AH610" s="200">
        <v>0.29699999999999999</v>
      </c>
      <c r="AI610" s="200">
        <v>0.40500000000000003</v>
      </c>
      <c r="AJ610" s="84">
        <v>0.30599999999999999</v>
      </c>
      <c r="AK610" s="84">
        <v>82</v>
      </c>
      <c r="AL610" s="84">
        <v>25</v>
      </c>
      <c r="AM610" s="84">
        <v>23</v>
      </c>
      <c r="AN610" s="198">
        <v>7</v>
      </c>
      <c r="AO610" s="198">
        <v>6</v>
      </c>
      <c r="AP610" s="84">
        <v>-7</v>
      </c>
      <c r="AQ610" s="84">
        <v>41</v>
      </c>
      <c r="AR610" s="84">
        <v>308</v>
      </c>
      <c r="AS610" s="84">
        <v>23</v>
      </c>
      <c r="AT610" s="84" t="s">
        <v>1075</v>
      </c>
      <c r="AU610" s="84">
        <v>-0.02</v>
      </c>
      <c r="AV610" s="84">
        <v>-7</v>
      </c>
      <c r="AW610" s="84" t="s">
        <v>1065</v>
      </c>
      <c r="AX610" s="84">
        <v>264</v>
      </c>
      <c r="AY610" s="200">
        <v>0.253</v>
      </c>
      <c r="AZ610" s="200">
        <v>0.314</v>
      </c>
      <c r="BA610" s="200">
        <v>0.44400000000000001</v>
      </c>
      <c r="BB610" s="200">
        <v>0.32900000000000001</v>
      </c>
      <c r="BC610" s="84">
        <v>87</v>
      </c>
      <c r="BD610" s="84">
        <v>32</v>
      </c>
      <c r="BE610" s="84" t="s">
        <v>3248</v>
      </c>
      <c r="BF610" s="84">
        <v>573627</v>
      </c>
      <c r="BG610" s="84" t="s">
        <v>702</v>
      </c>
      <c r="BH610" s="84" t="s">
        <v>3119</v>
      </c>
      <c r="BI610" s="84" t="s">
        <v>4832</v>
      </c>
      <c r="BJ610" s="84" t="s">
        <v>2676</v>
      </c>
      <c r="BK610" s="84" t="s">
        <v>2806</v>
      </c>
    </row>
    <row r="611" spans="1:63" s="84" customFormat="1" x14ac:dyDescent="0.3">
      <c r="A611" s="84" t="s">
        <v>461</v>
      </c>
      <c r="B611" s="84" t="s">
        <v>4022</v>
      </c>
      <c r="C611" s="84" t="s">
        <v>1065</v>
      </c>
      <c r="D611" s="84">
        <v>2018</v>
      </c>
      <c r="E611" s="84">
        <v>26</v>
      </c>
      <c r="F611" s="195" t="s">
        <v>1384</v>
      </c>
      <c r="G611" s="84" t="s">
        <v>1373</v>
      </c>
      <c r="H611" s="84" t="s">
        <v>250</v>
      </c>
      <c r="K611" s="84">
        <v>0.64</v>
      </c>
      <c r="L611" s="84">
        <v>0.33</v>
      </c>
      <c r="M611" s="84">
        <v>31</v>
      </c>
      <c r="N611" s="84" t="s">
        <v>1064</v>
      </c>
      <c r="O611" s="84">
        <v>68</v>
      </c>
      <c r="P611" s="84">
        <v>208</v>
      </c>
      <c r="Q611" s="84">
        <v>187</v>
      </c>
      <c r="R611" s="84">
        <v>23</v>
      </c>
      <c r="S611" s="84">
        <v>42</v>
      </c>
      <c r="T611" s="84">
        <v>9</v>
      </c>
      <c r="U611" s="84">
        <v>0</v>
      </c>
      <c r="V611" s="84">
        <v>8</v>
      </c>
      <c r="W611" s="84">
        <v>25</v>
      </c>
      <c r="X611" s="84">
        <v>2</v>
      </c>
      <c r="Y611" s="84">
        <v>1</v>
      </c>
      <c r="Z611" s="84">
        <v>16</v>
      </c>
      <c r="AA611" s="84">
        <v>46</v>
      </c>
      <c r="AB611" s="84">
        <v>0</v>
      </c>
      <c r="AC611" s="84">
        <v>3</v>
      </c>
      <c r="AD611" s="84">
        <v>1</v>
      </c>
      <c r="AE611" s="84">
        <v>1</v>
      </c>
      <c r="AF611" s="84">
        <v>4</v>
      </c>
      <c r="AG611" s="200">
        <v>0.223</v>
      </c>
      <c r="AH611" s="200">
        <v>0.29499999999999998</v>
      </c>
      <c r="AI611" s="200">
        <v>0.40400000000000003</v>
      </c>
      <c r="AJ611" s="84">
        <v>0.30499999999999999</v>
      </c>
      <c r="AK611" s="84">
        <v>63</v>
      </c>
      <c r="AL611" s="84">
        <v>21</v>
      </c>
      <c r="AM611" s="84">
        <v>19</v>
      </c>
      <c r="AN611" s="198">
        <v>5</v>
      </c>
      <c r="AO611" s="198">
        <v>5</v>
      </c>
      <c r="AP611" s="84">
        <v>-5</v>
      </c>
      <c r="AQ611" s="84">
        <v>42</v>
      </c>
      <c r="AR611" s="84">
        <v>354</v>
      </c>
      <c r="AS611" s="84">
        <v>24</v>
      </c>
      <c r="AT611" s="84" t="s">
        <v>1075</v>
      </c>
      <c r="AU611" s="84">
        <v>0.04</v>
      </c>
      <c r="AV611" s="84">
        <v>11</v>
      </c>
      <c r="AW611" s="84" t="s">
        <v>1076</v>
      </c>
      <c r="AX611" s="84">
        <v>145</v>
      </c>
      <c r="AY611" s="200">
        <v>0.17299999999999999</v>
      </c>
      <c r="AZ611" s="200">
        <v>0.26900000000000002</v>
      </c>
      <c r="BA611" s="200">
        <v>0.307</v>
      </c>
      <c r="BB611" s="200">
        <v>0.26200000000000001</v>
      </c>
      <c r="BC611" s="84">
        <v>38</v>
      </c>
      <c r="BD611" s="84">
        <v>10</v>
      </c>
      <c r="BE611" s="84" t="s">
        <v>4023</v>
      </c>
      <c r="BF611" s="84">
        <v>527043</v>
      </c>
      <c r="BG611" s="84" t="s">
        <v>813</v>
      </c>
      <c r="BH611" s="84" t="s">
        <v>4145</v>
      </c>
      <c r="BI611" s="84" t="s">
        <v>6339</v>
      </c>
      <c r="BJ611" s="84" t="s">
        <v>4832</v>
      </c>
      <c r="BK611" s="84" t="s">
        <v>4816</v>
      </c>
    </row>
    <row r="612" spans="1:63" s="84" customFormat="1" x14ac:dyDescent="0.3">
      <c r="A612" s="84" t="s">
        <v>128</v>
      </c>
      <c r="B612" s="84" t="s">
        <v>112</v>
      </c>
      <c r="C612" s="84" t="s">
        <v>1065</v>
      </c>
      <c r="D612" s="84">
        <v>2018</v>
      </c>
      <c r="E612" s="84">
        <v>24</v>
      </c>
      <c r="F612" s="195" t="s">
        <v>1394</v>
      </c>
      <c r="G612" s="84" t="s">
        <v>1373</v>
      </c>
      <c r="H612" s="84" t="s">
        <v>250</v>
      </c>
      <c r="K612" s="84">
        <v>0.45</v>
      </c>
      <c r="L612" s="84">
        <v>0.33</v>
      </c>
      <c r="M612" s="84">
        <v>31</v>
      </c>
      <c r="N612" s="84" t="s">
        <v>1064</v>
      </c>
      <c r="O612" s="84">
        <v>63</v>
      </c>
      <c r="P612" s="84">
        <v>199</v>
      </c>
      <c r="Q612" s="84">
        <v>181</v>
      </c>
      <c r="R612" s="84">
        <v>26</v>
      </c>
      <c r="S612" s="84">
        <v>44</v>
      </c>
      <c r="T612" s="84">
        <v>11</v>
      </c>
      <c r="U612" s="84">
        <v>1</v>
      </c>
      <c r="V612" s="84">
        <v>3</v>
      </c>
      <c r="W612" s="84">
        <v>13</v>
      </c>
      <c r="X612" s="84">
        <v>4</v>
      </c>
      <c r="Y612" s="84">
        <v>1</v>
      </c>
      <c r="Z612" s="84">
        <v>16</v>
      </c>
      <c r="AA612" s="84">
        <v>47</v>
      </c>
      <c r="AB612" s="84">
        <v>0</v>
      </c>
      <c r="AC612" s="84">
        <v>2</v>
      </c>
      <c r="AD612" s="84">
        <v>0</v>
      </c>
      <c r="AE612" s="84">
        <v>1</v>
      </c>
      <c r="AF612" s="84">
        <v>4</v>
      </c>
      <c r="AG612" s="200">
        <v>0.24099999999999999</v>
      </c>
      <c r="AH612" s="200">
        <v>0.312</v>
      </c>
      <c r="AI612" s="200">
        <v>0.36</v>
      </c>
      <c r="AJ612" s="84">
        <v>0.3</v>
      </c>
      <c r="AK612" s="84">
        <v>60</v>
      </c>
      <c r="AL612" s="84">
        <v>20</v>
      </c>
      <c r="AM612" s="84">
        <v>18</v>
      </c>
      <c r="AN612" s="198">
        <v>5</v>
      </c>
      <c r="AO612" s="198">
        <v>4</v>
      </c>
      <c r="AP612" s="84">
        <v>-6</v>
      </c>
      <c r="AQ612" s="84">
        <v>45</v>
      </c>
      <c r="AR612" s="84">
        <v>380</v>
      </c>
      <c r="AS612" s="84">
        <v>25</v>
      </c>
      <c r="AT612" s="84" t="s">
        <v>1075</v>
      </c>
      <c r="AU612" s="84">
        <v>0</v>
      </c>
      <c r="AV612" s="84">
        <v>8</v>
      </c>
      <c r="AW612" s="84" t="s">
        <v>1065</v>
      </c>
      <c r="AX612" s="84">
        <v>83</v>
      </c>
      <c r="AY612" s="200">
        <v>0.26300000000000001</v>
      </c>
      <c r="AZ612" s="200">
        <v>0.32500000000000001</v>
      </c>
      <c r="BA612" s="200">
        <v>0.34200000000000003</v>
      </c>
      <c r="BB612" s="200">
        <v>0.30299999999999999</v>
      </c>
      <c r="BC612" s="84">
        <v>25</v>
      </c>
      <c r="BD612" s="84">
        <v>11</v>
      </c>
      <c r="BE612" s="84" t="s">
        <v>6712</v>
      </c>
      <c r="BF612" s="84">
        <v>607752</v>
      </c>
      <c r="BG612" s="84" t="s">
        <v>2884</v>
      </c>
      <c r="BH612" s="84" t="s">
        <v>6685</v>
      </c>
      <c r="BI612" s="84" t="s">
        <v>6618</v>
      </c>
      <c r="BJ612" s="84" t="s">
        <v>6483</v>
      </c>
      <c r="BK612" s="84" t="s">
        <v>2467</v>
      </c>
    </row>
    <row r="613" spans="1:63" s="84" customFormat="1" x14ac:dyDescent="0.3">
      <c r="A613" s="84" t="s">
        <v>368</v>
      </c>
      <c r="B613" s="84" t="s">
        <v>310</v>
      </c>
      <c r="C613" s="84" t="s">
        <v>1103</v>
      </c>
      <c r="D613" s="84">
        <v>2018</v>
      </c>
      <c r="E613" s="84">
        <v>31</v>
      </c>
      <c r="F613" s="195"/>
      <c r="G613" s="84" t="s">
        <v>1373</v>
      </c>
      <c r="H613" s="84" t="s">
        <v>250</v>
      </c>
      <c r="K613" s="84">
        <v>0.72</v>
      </c>
      <c r="L613" s="84">
        <v>0.33</v>
      </c>
      <c r="M613" s="84">
        <v>31</v>
      </c>
      <c r="N613" s="84" t="s">
        <v>1064</v>
      </c>
      <c r="O613" s="84">
        <v>39</v>
      </c>
      <c r="P613" s="84">
        <v>139</v>
      </c>
      <c r="Q613" s="84">
        <v>127</v>
      </c>
      <c r="R613" s="84">
        <v>16</v>
      </c>
      <c r="S613" s="84">
        <v>30</v>
      </c>
      <c r="T613" s="84">
        <v>5</v>
      </c>
      <c r="U613" s="84">
        <v>0</v>
      </c>
      <c r="V613" s="84">
        <v>6</v>
      </c>
      <c r="W613" s="84">
        <v>18</v>
      </c>
      <c r="X613" s="84">
        <v>1</v>
      </c>
      <c r="Y613" s="84">
        <v>0</v>
      </c>
      <c r="Z613" s="84">
        <v>11</v>
      </c>
      <c r="AA613" s="84">
        <v>34</v>
      </c>
      <c r="AB613" s="84">
        <v>1</v>
      </c>
      <c r="AC613" s="84">
        <v>1</v>
      </c>
      <c r="AD613" s="84">
        <v>0</v>
      </c>
      <c r="AE613" s="84">
        <v>1</v>
      </c>
      <c r="AF613" s="84">
        <v>2</v>
      </c>
      <c r="AG613" s="200">
        <v>0.23100000000000001</v>
      </c>
      <c r="AH613" s="200">
        <v>0.29699999999999999</v>
      </c>
      <c r="AI613" s="200">
        <v>0.42799999999999999</v>
      </c>
      <c r="AJ613" s="84">
        <v>0.313</v>
      </c>
      <c r="AK613" s="84">
        <v>44</v>
      </c>
      <c r="AL613" s="84">
        <v>18</v>
      </c>
      <c r="AM613" s="84">
        <v>16</v>
      </c>
      <c r="AN613" s="198">
        <v>4</v>
      </c>
      <c r="AO613" s="198">
        <v>4</v>
      </c>
      <c r="AP613" s="84">
        <v>-2</v>
      </c>
      <c r="AQ613" s="84">
        <v>47</v>
      </c>
      <c r="AR613" s="84">
        <v>406</v>
      </c>
      <c r="AS613" s="84">
        <v>26</v>
      </c>
      <c r="AT613" s="84" t="s">
        <v>1075</v>
      </c>
      <c r="AU613" s="84">
        <v>-0.03</v>
      </c>
      <c r="AV613" s="84">
        <v>7</v>
      </c>
      <c r="AW613" s="84" t="s">
        <v>1065</v>
      </c>
      <c r="AX613" s="84">
        <v>34</v>
      </c>
      <c r="AY613" s="200">
        <v>0.313</v>
      </c>
      <c r="AZ613" s="200">
        <v>0.35299999999999998</v>
      </c>
      <c r="BA613" s="200">
        <v>0.438</v>
      </c>
      <c r="BB613" s="200">
        <v>0.34799999999999998</v>
      </c>
      <c r="BC613" s="84">
        <v>12</v>
      </c>
      <c r="BD613" s="84">
        <v>11</v>
      </c>
      <c r="BE613" s="84" t="s">
        <v>1313</v>
      </c>
      <c r="BF613" s="84">
        <v>476883</v>
      </c>
      <c r="BG613" s="84" t="s">
        <v>813</v>
      </c>
      <c r="BH613" s="84" t="s">
        <v>1184</v>
      </c>
      <c r="BI613" s="84" t="s">
        <v>2681</v>
      </c>
      <c r="BJ613" s="84" t="s">
        <v>4196</v>
      </c>
      <c r="BK613" s="84" t="s">
        <v>3964</v>
      </c>
    </row>
    <row r="614" spans="1:63" s="84" customFormat="1" x14ac:dyDescent="0.3">
      <c r="A614" s="84" t="s">
        <v>4787</v>
      </c>
      <c r="B614" s="84" t="s">
        <v>67</v>
      </c>
      <c r="C614" s="84" t="s">
        <v>1065</v>
      </c>
      <c r="D614" s="84">
        <v>2018</v>
      </c>
      <c r="E614" s="84">
        <v>27</v>
      </c>
      <c r="F614" s="195" t="s">
        <v>1554</v>
      </c>
      <c r="G614" s="84" t="s">
        <v>1373</v>
      </c>
      <c r="H614" s="84" t="s">
        <v>250</v>
      </c>
      <c r="K614" s="84">
        <v>0.62</v>
      </c>
      <c r="L614" s="84">
        <v>0.33</v>
      </c>
      <c r="M614" s="84">
        <v>31</v>
      </c>
      <c r="N614" s="84" t="s">
        <v>1064</v>
      </c>
      <c r="O614" s="84">
        <v>55</v>
      </c>
      <c r="P614" s="84">
        <v>175</v>
      </c>
      <c r="Q614" s="84">
        <v>158</v>
      </c>
      <c r="R614" s="84">
        <v>17</v>
      </c>
      <c r="S614" s="84">
        <v>36</v>
      </c>
      <c r="T614" s="84">
        <v>10</v>
      </c>
      <c r="U614" s="84">
        <v>0</v>
      </c>
      <c r="V614" s="84">
        <v>5</v>
      </c>
      <c r="W614" s="84">
        <v>19</v>
      </c>
      <c r="X614" s="84">
        <v>1</v>
      </c>
      <c r="Y614" s="84">
        <v>1</v>
      </c>
      <c r="Z614" s="84">
        <v>13</v>
      </c>
      <c r="AA614" s="84">
        <v>40</v>
      </c>
      <c r="AB614" s="84">
        <v>1</v>
      </c>
      <c r="AC614" s="84">
        <v>2</v>
      </c>
      <c r="AD614" s="84">
        <v>0</v>
      </c>
      <c r="AE614" s="84">
        <v>1</v>
      </c>
      <c r="AF614" s="84">
        <v>3</v>
      </c>
      <c r="AG614" s="200">
        <v>0.22600000000000001</v>
      </c>
      <c r="AH614" s="200">
        <v>0.29399999999999998</v>
      </c>
      <c r="AI614" s="200">
        <v>0.39300000000000002</v>
      </c>
      <c r="AJ614" s="84">
        <v>0.3</v>
      </c>
      <c r="AK614" s="84">
        <v>53</v>
      </c>
      <c r="AL614" s="84">
        <v>18</v>
      </c>
      <c r="AM614" s="84">
        <v>16</v>
      </c>
      <c r="AN614" s="198">
        <v>4</v>
      </c>
      <c r="AO614" s="198">
        <v>3</v>
      </c>
      <c r="AP614" s="84">
        <v>-5</v>
      </c>
      <c r="AQ614" s="84">
        <v>48</v>
      </c>
      <c r="AR614" s="84">
        <v>408</v>
      </c>
      <c r="AS614" s="84">
        <v>27</v>
      </c>
      <c r="AT614" s="84" t="s">
        <v>1075</v>
      </c>
      <c r="AU614" s="84">
        <v>-0.06</v>
      </c>
      <c r="AV614" s="84">
        <v>-1</v>
      </c>
      <c r="AW614" s="84" t="s">
        <v>1065</v>
      </c>
      <c r="AX614" s="84">
        <v>67</v>
      </c>
      <c r="AY614" s="200">
        <v>0.27900000000000003</v>
      </c>
      <c r="AZ614" s="200">
        <v>0.32800000000000001</v>
      </c>
      <c r="BA614" s="200">
        <v>0.52500000000000002</v>
      </c>
      <c r="BB614" s="200">
        <v>0.36</v>
      </c>
      <c r="BC614" s="84">
        <v>24</v>
      </c>
      <c r="BD614" s="84">
        <v>19</v>
      </c>
      <c r="BE614" s="84" t="s">
        <v>5222</v>
      </c>
      <c r="BF614" s="84">
        <v>643603</v>
      </c>
      <c r="BG614" s="84" t="s">
        <v>813</v>
      </c>
      <c r="BH614" s="84" t="s">
        <v>6358</v>
      </c>
      <c r="BI614" s="84" t="s">
        <v>4154</v>
      </c>
      <c r="BJ614" s="84" t="s">
        <v>4893</v>
      </c>
      <c r="BK614" s="84" t="s">
        <v>2882</v>
      </c>
    </row>
    <row r="615" spans="1:63" s="84" customFormat="1" x14ac:dyDescent="0.3">
      <c r="A615" s="84" t="s">
        <v>141</v>
      </c>
      <c r="B615" s="84" t="s">
        <v>67</v>
      </c>
      <c r="C615" s="84" t="s">
        <v>1065</v>
      </c>
      <c r="D615" s="84">
        <v>2018</v>
      </c>
      <c r="E615" s="84">
        <v>26</v>
      </c>
      <c r="F615" s="195" t="s">
        <v>1383</v>
      </c>
      <c r="G615" s="84" t="s">
        <v>1373</v>
      </c>
      <c r="H615" s="84" t="s">
        <v>250</v>
      </c>
      <c r="K615" s="84">
        <v>0.4</v>
      </c>
      <c r="L615" s="84">
        <v>0.33</v>
      </c>
      <c r="M615" s="84">
        <v>31</v>
      </c>
      <c r="N615" s="84" t="s">
        <v>1064</v>
      </c>
      <c r="O615" s="84">
        <v>53</v>
      </c>
      <c r="P615" s="84">
        <v>159</v>
      </c>
      <c r="Q615" s="84">
        <v>144</v>
      </c>
      <c r="R615" s="84">
        <v>16</v>
      </c>
      <c r="S615" s="84">
        <v>33</v>
      </c>
      <c r="T615" s="84">
        <v>6</v>
      </c>
      <c r="U615" s="84">
        <v>1</v>
      </c>
      <c r="V615" s="84">
        <v>5</v>
      </c>
      <c r="W615" s="84">
        <v>18</v>
      </c>
      <c r="X615" s="84">
        <v>2</v>
      </c>
      <c r="Y615" s="84">
        <v>1</v>
      </c>
      <c r="Z615" s="84">
        <v>13</v>
      </c>
      <c r="AA615" s="84">
        <v>44</v>
      </c>
      <c r="AB615" s="84">
        <v>0</v>
      </c>
      <c r="AC615" s="84">
        <v>1</v>
      </c>
      <c r="AD615" s="84">
        <v>0</v>
      </c>
      <c r="AE615" s="84">
        <v>2</v>
      </c>
      <c r="AF615" s="84">
        <v>3</v>
      </c>
      <c r="AG615" s="200">
        <v>0.221</v>
      </c>
      <c r="AH615" s="200">
        <v>0.29099999999999998</v>
      </c>
      <c r="AI615" s="200">
        <v>0.39</v>
      </c>
      <c r="AJ615" s="84">
        <v>0.29799999999999999</v>
      </c>
      <c r="AK615" s="84">
        <v>47</v>
      </c>
      <c r="AL615" s="84">
        <v>16</v>
      </c>
      <c r="AM615" s="84">
        <v>15</v>
      </c>
      <c r="AN615" s="198">
        <v>4</v>
      </c>
      <c r="AO615" s="198">
        <v>3</v>
      </c>
      <c r="AP615" s="84">
        <v>-5</v>
      </c>
      <c r="AQ615" s="84">
        <v>50</v>
      </c>
      <c r="AR615" s="84">
        <v>427</v>
      </c>
      <c r="AS615" s="84">
        <v>28</v>
      </c>
      <c r="AT615" s="84" t="s">
        <v>1075</v>
      </c>
      <c r="AU615" s="84">
        <v>0</v>
      </c>
      <c r="AV615" s="84">
        <v>9</v>
      </c>
      <c r="AW615" s="84" t="s">
        <v>1065</v>
      </c>
      <c r="AX615" s="84">
        <v>46</v>
      </c>
      <c r="AY615" s="200">
        <v>0.22500000000000001</v>
      </c>
      <c r="AZ615" s="200">
        <v>0.28299999999999997</v>
      </c>
      <c r="BA615" s="200">
        <v>0.42499999999999999</v>
      </c>
      <c r="BB615" s="200">
        <v>0.29899999999999999</v>
      </c>
      <c r="BC615" s="84">
        <v>14</v>
      </c>
      <c r="BD615" s="84">
        <v>8</v>
      </c>
      <c r="BE615" s="84" t="s">
        <v>5225</v>
      </c>
      <c r="BF615" s="84">
        <v>592122</v>
      </c>
      <c r="BG615" s="84" t="s">
        <v>813</v>
      </c>
      <c r="BH615" s="84" t="s">
        <v>3139</v>
      </c>
      <c r="BI615" s="84" t="s">
        <v>2717</v>
      </c>
      <c r="BJ615" s="84" t="s">
        <v>3204</v>
      </c>
      <c r="BK615" s="84" t="s">
        <v>2808</v>
      </c>
    </row>
    <row r="616" spans="1:63" s="84" customFormat="1" x14ac:dyDescent="0.3">
      <c r="A616" s="84" t="s">
        <v>4637</v>
      </c>
      <c r="B616" s="84" t="s">
        <v>4638</v>
      </c>
      <c r="C616" s="84" t="s">
        <v>1103</v>
      </c>
      <c r="D616" s="84">
        <v>2018</v>
      </c>
      <c r="E616" s="84">
        <v>27</v>
      </c>
      <c r="F616" s="195"/>
      <c r="G616" s="84" t="s">
        <v>1373</v>
      </c>
      <c r="H616" s="84" t="s">
        <v>250</v>
      </c>
      <c r="K616" s="84">
        <v>0.4</v>
      </c>
      <c r="L616" s="84">
        <v>0.26900000000000002</v>
      </c>
      <c r="M616" s="84">
        <v>7</v>
      </c>
      <c r="N616" s="84" t="s">
        <v>1064</v>
      </c>
      <c r="O616" s="84">
        <v>49</v>
      </c>
      <c r="P616" s="84">
        <v>127</v>
      </c>
      <c r="Q616" s="84">
        <v>112</v>
      </c>
      <c r="R616" s="84">
        <v>12</v>
      </c>
      <c r="S616" s="84">
        <v>24</v>
      </c>
      <c r="T616" s="84">
        <v>5</v>
      </c>
      <c r="U616" s="84">
        <v>0</v>
      </c>
      <c r="V616" s="84">
        <v>4</v>
      </c>
      <c r="W616" s="84">
        <v>13</v>
      </c>
      <c r="X616" s="84">
        <v>2</v>
      </c>
      <c r="Y616" s="84">
        <v>2</v>
      </c>
      <c r="Z616" s="84">
        <v>13</v>
      </c>
      <c r="AA616" s="84">
        <v>29</v>
      </c>
      <c r="AB616" s="84">
        <v>1</v>
      </c>
      <c r="AC616" s="84">
        <v>1</v>
      </c>
      <c r="AD616" s="84">
        <v>0</v>
      </c>
      <c r="AE616" s="84">
        <v>1</v>
      </c>
      <c r="AF616" s="84">
        <v>3</v>
      </c>
      <c r="AG616" s="200">
        <v>0.20799999999999999</v>
      </c>
      <c r="AH616" s="200">
        <v>0.29299999999999998</v>
      </c>
      <c r="AI616" s="200">
        <v>0.38700000000000001</v>
      </c>
      <c r="AJ616" s="84">
        <v>0.29799999999999999</v>
      </c>
      <c r="AK616" s="84">
        <v>38</v>
      </c>
      <c r="AL616" s="84">
        <v>14</v>
      </c>
      <c r="AM616" s="84">
        <v>13</v>
      </c>
      <c r="AN616" s="198">
        <v>3</v>
      </c>
      <c r="AO616" s="198">
        <v>2</v>
      </c>
      <c r="AP616" s="84">
        <v>-4</v>
      </c>
      <c r="AQ616" s="84">
        <v>51</v>
      </c>
      <c r="AR616" s="84">
        <v>452</v>
      </c>
      <c r="AS616" s="84">
        <v>29</v>
      </c>
      <c r="AT616" s="84" t="s">
        <v>1075</v>
      </c>
      <c r="AU616" s="84">
        <v>-0.12</v>
      </c>
      <c r="AV616" s="84">
        <v>1</v>
      </c>
      <c r="AW616" s="84" t="s">
        <v>1065</v>
      </c>
      <c r="AX616" s="84">
        <v>18</v>
      </c>
      <c r="AY616" s="200">
        <v>0.26700000000000002</v>
      </c>
      <c r="AZ616" s="200">
        <v>0.33300000000000002</v>
      </c>
      <c r="BA616" s="200">
        <v>0.73299999999999998</v>
      </c>
      <c r="BB616" s="200">
        <v>0.41599999999999998</v>
      </c>
      <c r="BC616" s="84">
        <v>7</v>
      </c>
      <c r="BD616" s="84">
        <v>14</v>
      </c>
      <c r="BE616" s="84" t="s">
        <v>5229</v>
      </c>
      <c r="BF616" s="84">
        <v>596847</v>
      </c>
      <c r="BG616" s="84" t="s">
        <v>813</v>
      </c>
      <c r="BH616" s="84" t="s">
        <v>4145</v>
      </c>
      <c r="BI616" s="84" t="s">
        <v>6342</v>
      </c>
      <c r="BJ616" s="84" t="s">
        <v>6364</v>
      </c>
      <c r="BK616" s="84" t="s">
        <v>6704</v>
      </c>
    </row>
    <row r="617" spans="1:63" s="84" customFormat="1" x14ac:dyDescent="0.3">
      <c r="A617" s="84" t="s">
        <v>318</v>
      </c>
      <c r="B617" s="84" t="s">
        <v>317</v>
      </c>
      <c r="C617" s="84" t="s">
        <v>1065</v>
      </c>
      <c r="D617" s="84">
        <v>2018</v>
      </c>
      <c r="E617" s="84">
        <v>35</v>
      </c>
      <c r="F617" s="195"/>
      <c r="G617" s="84" t="s">
        <v>1373</v>
      </c>
      <c r="H617" s="84" t="s">
        <v>250</v>
      </c>
      <c r="K617" s="84">
        <v>0.57999999999999996</v>
      </c>
      <c r="L617" s="84">
        <v>0.33</v>
      </c>
      <c r="M617" s="84">
        <v>31</v>
      </c>
      <c r="N617" s="84" t="s">
        <v>1064</v>
      </c>
      <c r="O617" s="84">
        <v>47</v>
      </c>
      <c r="P617" s="84">
        <v>118</v>
      </c>
      <c r="Q617" s="84">
        <v>103</v>
      </c>
      <c r="R617" s="84">
        <v>14</v>
      </c>
      <c r="S617" s="84">
        <v>22</v>
      </c>
      <c r="T617" s="84">
        <v>4</v>
      </c>
      <c r="U617" s="84">
        <v>0</v>
      </c>
      <c r="V617" s="84">
        <v>4</v>
      </c>
      <c r="W617" s="84">
        <v>12</v>
      </c>
      <c r="X617" s="84">
        <v>2</v>
      </c>
      <c r="Y617" s="84">
        <v>0</v>
      </c>
      <c r="Z617" s="84">
        <v>12</v>
      </c>
      <c r="AA617" s="84">
        <v>32</v>
      </c>
      <c r="AB617" s="84">
        <v>0</v>
      </c>
      <c r="AC617" s="84">
        <v>2</v>
      </c>
      <c r="AD617" s="84">
        <v>0</v>
      </c>
      <c r="AE617" s="84">
        <v>0</v>
      </c>
      <c r="AF617" s="84">
        <v>3</v>
      </c>
      <c r="AG617" s="200">
        <v>0.20300000000000001</v>
      </c>
      <c r="AH617" s="200">
        <v>0.30499999999999999</v>
      </c>
      <c r="AI617" s="200">
        <v>0.35199999999999998</v>
      </c>
      <c r="AJ617" s="84">
        <v>0.29599999999999999</v>
      </c>
      <c r="AK617" s="84">
        <v>35</v>
      </c>
      <c r="AL617" s="84">
        <v>13</v>
      </c>
      <c r="AM617" s="84">
        <v>12</v>
      </c>
      <c r="AN617" s="198">
        <v>2</v>
      </c>
      <c r="AO617" s="198">
        <v>2</v>
      </c>
      <c r="AP617" s="84">
        <v>-4</v>
      </c>
      <c r="AQ617" s="84">
        <v>52</v>
      </c>
      <c r="AR617" s="84">
        <v>470</v>
      </c>
      <c r="AS617" s="84">
        <v>30</v>
      </c>
      <c r="AT617" s="84" t="s">
        <v>1075</v>
      </c>
      <c r="AU617" s="84">
        <v>-0.01</v>
      </c>
      <c r="AV617" s="84">
        <v>-1</v>
      </c>
      <c r="AW617" s="84" t="s">
        <v>1065</v>
      </c>
      <c r="AX617" s="84">
        <v>112</v>
      </c>
      <c r="AY617" s="200">
        <v>0.216</v>
      </c>
      <c r="AZ617" s="200">
        <v>0.32100000000000001</v>
      </c>
      <c r="BA617" s="200">
        <v>0.34</v>
      </c>
      <c r="BB617" s="200">
        <v>0.30299999999999999</v>
      </c>
      <c r="BC617" s="84">
        <v>34</v>
      </c>
      <c r="BD617" s="84">
        <v>14</v>
      </c>
      <c r="BE617" s="84" t="s">
        <v>1325</v>
      </c>
      <c r="BF617" s="84">
        <v>430001</v>
      </c>
      <c r="BG617" s="84" t="s">
        <v>2721</v>
      </c>
      <c r="BH617" s="84" t="s">
        <v>3205</v>
      </c>
      <c r="BI617" s="84" t="s">
        <v>1407</v>
      </c>
      <c r="BJ617" s="84" t="s">
        <v>1195</v>
      </c>
      <c r="BK617" s="84" t="s">
        <v>2921</v>
      </c>
    </row>
    <row r="618" spans="1:63" s="84" customFormat="1" x14ac:dyDescent="0.3">
      <c r="A618" s="84" t="s">
        <v>2504</v>
      </c>
      <c r="B618" s="84" t="s">
        <v>205</v>
      </c>
      <c r="C618" s="84" t="s">
        <v>1103</v>
      </c>
      <c r="D618" s="84">
        <v>2018</v>
      </c>
      <c r="E618" s="84">
        <v>28</v>
      </c>
      <c r="F618" s="195"/>
      <c r="G618" s="84" t="s">
        <v>1373</v>
      </c>
      <c r="H618" s="84" t="s">
        <v>250</v>
      </c>
      <c r="K618" s="84">
        <v>0.68</v>
      </c>
      <c r="L618" s="84">
        <v>0.26900000000000002</v>
      </c>
      <c r="M618" s="84">
        <v>7</v>
      </c>
      <c r="N618" s="84" t="s">
        <v>1064</v>
      </c>
      <c r="O618" s="84">
        <v>46</v>
      </c>
      <c r="P618" s="84">
        <v>152</v>
      </c>
      <c r="Q618" s="84">
        <v>141</v>
      </c>
      <c r="R618" s="84">
        <v>15</v>
      </c>
      <c r="S618" s="84">
        <v>31</v>
      </c>
      <c r="T618" s="84">
        <v>8</v>
      </c>
      <c r="U618" s="84">
        <v>1</v>
      </c>
      <c r="V618" s="84">
        <v>4</v>
      </c>
      <c r="W618" s="84">
        <v>14</v>
      </c>
      <c r="X618" s="84">
        <v>1</v>
      </c>
      <c r="Y618" s="84">
        <v>1</v>
      </c>
      <c r="Z618" s="84">
        <v>9</v>
      </c>
      <c r="AA618" s="84">
        <v>37</v>
      </c>
      <c r="AB618" s="84">
        <v>1</v>
      </c>
      <c r="AC618" s="84">
        <v>2</v>
      </c>
      <c r="AD618" s="84">
        <v>0</v>
      </c>
      <c r="AE618" s="84">
        <v>1</v>
      </c>
      <c r="AF618" s="84">
        <v>2</v>
      </c>
      <c r="AG618" s="200">
        <v>0.217</v>
      </c>
      <c r="AH618" s="200">
        <v>0.27300000000000002</v>
      </c>
      <c r="AI618" s="200">
        <v>0.36599999999999999</v>
      </c>
      <c r="AJ618" s="84">
        <v>0.28000000000000003</v>
      </c>
      <c r="AK618" s="84">
        <v>42</v>
      </c>
      <c r="AL618" s="84">
        <v>13</v>
      </c>
      <c r="AM618" s="84">
        <v>11</v>
      </c>
      <c r="AN618" s="198">
        <v>2</v>
      </c>
      <c r="AO618" s="198">
        <v>2</v>
      </c>
      <c r="AP618" s="84">
        <v>-8</v>
      </c>
      <c r="AQ618" s="84">
        <v>53</v>
      </c>
      <c r="AR618" s="84">
        <v>483</v>
      </c>
      <c r="AS618" s="84">
        <v>31</v>
      </c>
      <c r="AT618" s="84" t="s">
        <v>1075</v>
      </c>
      <c r="AU618" s="84">
        <v>0.11</v>
      </c>
      <c r="AV618" s="84">
        <v>12</v>
      </c>
      <c r="AW618" s="84" t="s">
        <v>1065</v>
      </c>
      <c r="AX618" s="84">
        <v>62</v>
      </c>
      <c r="AY618" s="200">
        <v>0.105</v>
      </c>
      <c r="AZ618" s="200">
        <v>0.17699999999999999</v>
      </c>
      <c r="BA618" s="200">
        <v>0.17499999999999999</v>
      </c>
      <c r="BB618" s="200">
        <v>0.16900000000000001</v>
      </c>
      <c r="BC618" s="84">
        <v>10</v>
      </c>
      <c r="BD618" s="84">
        <v>1</v>
      </c>
      <c r="BE618" s="84" t="s">
        <v>2689</v>
      </c>
      <c r="BF618" s="84">
        <v>605125</v>
      </c>
      <c r="BG618" s="84" t="s">
        <v>808</v>
      </c>
      <c r="BH618" s="84" t="s">
        <v>4149</v>
      </c>
      <c r="BI618" s="84" t="s">
        <v>1235</v>
      </c>
      <c r="BJ618" s="84" t="s">
        <v>4212</v>
      </c>
      <c r="BK618" s="84" t="s">
        <v>6929</v>
      </c>
    </row>
    <row r="619" spans="1:63" s="84" customFormat="1" x14ac:dyDescent="0.3">
      <c r="A619" s="84" t="s">
        <v>146</v>
      </c>
      <c r="B619" s="84" t="s">
        <v>5027</v>
      </c>
      <c r="C619" s="84" t="s">
        <v>1103</v>
      </c>
      <c r="D619" s="84">
        <v>2018</v>
      </c>
      <c r="E619" s="84">
        <v>24</v>
      </c>
      <c r="F619" s="195" t="s">
        <v>1554</v>
      </c>
      <c r="G619" s="84" t="s">
        <v>1373</v>
      </c>
      <c r="H619" s="84" t="s">
        <v>250</v>
      </c>
      <c r="K619" s="84">
        <v>0.4</v>
      </c>
      <c r="L619" s="84">
        <v>0.26900000000000002</v>
      </c>
      <c r="M619" s="84">
        <v>7</v>
      </c>
      <c r="N619" s="84" t="s">
        <v>1064</v>
      </c>
      <c r="O619" s="84">
        <v>49</v>
      </c>
      <c r="P619" s="84">
        <v>134</v>
      </c>
      <c r="Q619" s="84">
        <v>118</v>
      </c>
      <c r="R619" s="84">
        <v>13</v>
      </c>
      <c r="S619" s="84">
        <v>23</v>
      </c>
      <c r="T619" s="84">
        <v>5</v>
      </c>
      <c r="U619" s="84">
        <v>1</v>
      </c>
      <c r="V619" s="84">
        <v>3</v>
      </c>
      <c r="W619" s="84">
        <v>10</v>
      </c>
      <c r="X619" s="84">
        <v>2</v>
      </c>
      <c r="Y619" s="84">
        <v>1</v>
      </c>
      <c r="Z619" s="84">
        <v>15</v>
      </c>
      <c r="AA619" s="84">
        <v>35</v>
      </c>
      <c r="AB619" s="84">
        <v>0</v>
      </c>
      <c r="AC619" s="84">
        <v>1</v>
      </c>
      <c r="AD619" s="84">
        <v>0</v>
      </c>
      <c r="AE619" s="84">
        <v>1</v>
      </c>
      <c r="AF619" s="84">
        <v>2</v>
      </c>
      <c r="AG619" s="200">
        <v>0.2</v>
      </c>
      <c r="AH619" s="200">
        <v>0.28999999999999998</v>
      </c>
      <c r="AI619" s="200">
        <v>0.33200000000000002</v>
      </c>
      <c r="AJ619" s="84">
        <v>0.28000000000000003</v>
      </c>
      <c r="AK619" s="84">
        <v>38</v>
      </c>
      <c r="AL619" s="84">
        <v>12</v>
      </c>
      <c r="AM619" s="84">
        <v>11</v>
      </c>
      <c r="AN619" s="198">
        <v>1</v>
      </c>
      <c r="AO619" s="198">
        <v>1</v>
      </c>
      <c r="AP619" s="84">
        <v>-7</v>
      </c>
      <c r="AQ619" s="84">
        <v>56</v>
      </c>
      <c r="AR619" s="84">
        <v>504</v>
      </c>
      <c r="AS619" s="84">
        <v>32</v>
      </c>
      <c r="AT619" s="84" t="s">
        <v>1075</v>
      </c>
      <c r="AU619" s="84">
        <v>0.28000000000000003</v>
      </c>
      <c r="AV619" s="84">
        <v>12</v>
      </c>
      <c r="AW619" s="84" t="s">
        <v>1065</v>
      </c>
      <c r="AX619" s="84">
        <v>6</v>
      </c>
      <c r="AY619" s="200">
        <v>0</v>
      </c>
      <c r="AZ619" s="200">
        <v>0</v>
      </c>
      <c r="BA619" s="200">
        <v>0</v>
      </c>
      <c r="BB619" s="200">
        <v>0</v>
      </c>
      <c r="BC619" s="84">
        <v>0</v>
      </c>
      <c r="BD619" s="84">
        <v>0</v>
      </c>
      <c r="BE619" s="84" t="s">
        <v>5230</v>
      </c>
      <c r="BF619" s="84">
        <v>607223</v>
      </c>
      <c r="BG619" s="84" t="s">
        <v>2892</v>
      </c>
      <c r="BH619" s="84" t="s">
        <v>6417</v>
      </c>
      <c r="BI619" s="84" t="s">
        <v>6992</v>
      </c>
      <c r="BJ619" s="84" t="s">
        <v>6437</v>
      </c>
      <c r="BK619" s="84" t="s">
        <v>7273</v>
      </c>
    </row>
    <row r="620" spans="1:63" s="84" customFormat="1" x14ac:dyDescent="0.3">
      <c r="A620" s="84" t="s">
        <v>4608</v>
      </c>
      <c r="B620" s="84" t="s">
        <v>283</v>
      </c>
      <c r="C620" s="84" t="s">
        <v>1103</v>
      </c>
      <c r="D620" s="84">
        <v>2018</v>
      </c>
      <c r="E620" s="84">
        <v>25</v>
      </c>
      <c r="F620" s="195" t="s">
        <v>1397</v>
      </c>
      <c r="G620" s="84" t="s">
        <v>1373</v>
      </c>
      <c r="H620" s="84" t="s">
        <v>250</v>
      </c>
      <c r="K620" s="84">
        <v>0.19</v>
      </c>
      <c r="L620" s="84">
        <v>0.26900000000000002</v>
      </c>
      <c r="M620" s="84">
        <v>7</v>
      </c>
      <c r="N620" s="84" t="s">
        <v>1064</v>
      </c>
      <c r="O620" s="84">
        <v>62</v>
      </c>
      <c r="P620" s="84">
        <v>135</v>
      </c>
      <c r="Q620" s="84">
        <v>121</v>
      </c>
      <c r="R620" s="84">
        <v>11</v>
      </c>
      <c r="S620" s="84">
        <v>24</v>
      </c>
      <c r="T620" s="84">
        <v>5</v>
      </c>
      <c r="U620" s="84">
        <v>1</v>
      </c>
      <c r="V620" s="84">
        <v>2</v>
      </c>
      <c r="W620" s="84">
        <v>11</v>
      </c>
      <c r="X620" s="84">
        <v>2</v>
      </c>
      <c r="Y620" s="84">
        <v>1</v>
      </c>
      <c r="Z620" s="84">
        <v>12</v>
      </c>
      <c r="AA620" s="84">
        <v>35</v>
      </c>
      <c r="AB620" s="84">
        <v>0</v>
      </c>
      <c r="AC620" s="84">
        <v>1</v>
      </c>
      <c r="AD620" s="84">
        <v>1</v>
      </c>
      <c r="AE620" s="84">
        <v>1</v>
      </c>
      <c r="AF620" s="84">
        <v>3</v>
      </c>
      <c r="AG620" s="200">
        <v>0.2</v>
      </c>
      <c r="AH620" s="200">
        <v>0.27900000000000003</v>
      </c>
      <c r="AI620" s="200">
        <v>0.31900000000000001</v>
      </c>
      <c r="AJ620" s="84">
        <v>0.26900000000000002</v>
      </c>
      <c r="AK620" s="84">
        <v>36</v>
      </c>
      <c r="AL620" s="84">
        <v>10</v>
      </c>
      <c r="AM620" s="84">
        <v>9</v>
      </c>
      <c r="AN620" s="198">
        <v>1</v>
      </c>
      <c r="AO620" s="198">
        <v>1</v>
      </c>
      <c r="AP620" s="84">
        <v>-8</v>
      </c>
      <c r="AQ620" s="84">
        <v>58</v>
      </c>
      <c r="AR620" s="84">
        <v>543</v>
      </c>
      <c r="AS620" s="84">
        <v>33</v>
      </c>
      <c r="AT620" s="84" t="s">
        <v>1075</v>
      </c>
      <c r="AU620" s="84">
        <v>0.01</v>
      </c>
      <c r="AV620" s="84">
        <v>7</v>
      </c>
      <c r="AW620" s="84" t="s">
        <v>1065</v>
      </c>
      <c r="AX620" s="84">
        <v>31</v>
      </c>
      <c r="AY620" s="200">
        <v>0.214</v>
      </c>
      <c r="AZ620" s="200">
        <v>0.28999999999999998</v>
      </c>
      <c r="BA620" s="200">
        <v>0.25</v>
      </c>
      <c r="BB620" s="200">
        <v>0.255</v>
      </c>
      <c r="BC620" s="84">
        <v>8</v>
      </c>
      <c r="BD620" s="84">
        <v>3</v>
      </c>
      <c r="BE620" s="84" t="s">
        <v>5231</v>
      </c>
      <c r="BF620" s="84">
        <v>596129</v>
      </c>
      <c r="BG620" s="84" t="s">
        <v>2892</v>
      </c>
      <c r="BH620" s="84" t="s">
        <v>6432</v>
      </c>
      <c r="BI620" s="84" t="s">
        <v>6437</v>
      </c>
      <c r="BJ620" s="84" t="s">
        <v>4140</v>
      </c>
      <c r="BK620" s="84" t="s">
        <v>2468</v>
      </c>
    </row>
    <row r="621" spans="1:63" s="84" customFormat="1" x14ac:dyDescent="0.3">
      <c r="A621" s="84" t="s">
        <v>262</v>
      </c>
      <c r="B621" s="84" t="s">
        <v>451</v>
      </c>
      <c r="C621" s="84" t="s">
        <v>1103</v>
      </c>
      <c r="D621" s="84">
        <v>2018</v>
      </c>
      <c r="E621" s="84">
        <v>32</v>
      </c>
      <c r="F621" s="195"/>
      <c r="G621" s="84" t="s">
        <v>1373</v>
      </c>
      <c r="H621" s="84" t="s">
        <v>250</v>
      </c>
      <c r="K621" s="84">
        <v>0.43</v>
      </c>
      <c r="L621" s="84">
        <v>0.26900000000000002</v>
      </c>
      <c r="M621" s="84">
        <v>7</v>
      </c>
      <c r="N621" s="84" t="s">
        <v>1064</v>
      </c>
      <c r="O621" s="84">
        <v>43</v>
      </c>
      <c r="P621" s="84">
        <v>104</v>
      </c>
      <c r="Q621" s="84">
        <v>95</v>
      </c>
      <c r="R621" s="84">
        <v>11</v>
      </c>
      <c r="S621" s="84">
        <v>21</v>
      </c>
      <c r="T621" s="84">
        <v>3</v>
      </c>
      <c r="U621" s="84">
        <v>1</v>
      </c>
      <c r="V621" s="84">
        <v>2</v>
      </c>
      <c r="W621" s="84">
        <v>7</v>
      </c>
      <c r="X621" s="84">
        <v>1</v>
      </c>
      <c r="Y621" s="84">
        <v>1</v>
      </c>
      <c r="Z621" s="84">
        <v>8</v>
      </c>
      <c r="AA621" s="84">
        <v>25</v>
      </c>
      <c r="AB621" s="84">
        <v>1</v>
      </c>
      <c r="AC621" s="84">
        <v>1</v>
      </c>
      <c r="AD621" s="84">
        <v>0</v>
      </c>
      <c r="AE621" s="84">
        <v>0</v>
      </c>
      <c r="AF621" s="84">
        <v>3</v>
      </c>
      <c r="AG621" s="200">
        <v>0.214</v>
      </c>
      <c r="AH621" s="200">
        <v>0.28199999999999997</v>
      </c>
      <c r="AI621" s="200">
        <v>0.32600000000000001</v>
      </c>
      <c r="AJ621" s="84">
        <v>0.27300000000000002</v>
      </c>
      <c r="AK621" s="84">
        <v>28</v>
      </c>
      <c r="AL621" s="84">
        <v>9</v>
      </c>
      <c r="AM621" s="84">
        <v>8</v>
      </c>
      <c r="AN621" s="198">
        <v>1</v>
      </c>
      <c r="AO621" s="198">
        <v>1</v>
      </c>
      <c r="AP621" s="84">
        <v>-6</v>
      </c>
      <c r="AQ621" s="84">
        <v>60</v>
      </c>
      <c r="AR621" s="84">
        <v>566</v>
      </c>
      <c r="AS621" s="84">
        <v>34</v>
      </c>
      <c r="AT621" s="84" t="s">
        <v>1075</v>
      </c>
      <c r="AU621" s="84">
        <v>-0.04</v>
      </c>
      <c r="AV621" s="84">
        <v>-2</v>
      </c>
      <c r="AW621" s="84" t="s">
        <v>1065</v>
      </c>
      <c r="AX621" s="84">
        <v>69</v>
      </c>
      <c r="AY621" s="200">
        <v>0.23</v>
      </c>
      <c r="AZ621" s="200">
        <v>0.31900000000000001</v>
      </c>
      <c r="BA621" s="200">
        <v>0.377</v>
      </c>
      <c r="BB621" s="200">
        <v>0.311</v>
      </c>
      <c r="BC621" s="84">
        <v>21</v>
      </c>
      <c r="BD621" s="84">
        <v>11</v>
      </c>
      <c r="BE621" s="84" t="s">
        <v>1573</v>
      </c>
      <c r="BF621" s="84">
        <v>519068</v>
      </c>
      <c r="BG621" s="84" t="s">
        <v>808</v>
      </c>
      <c r="BH621" s="84" t="s">
        <v>6452</v>
      </c>
      <c r="BI621" s="84" t="s">
        <v>1228</v>
      </c>
      <c r="BJ621" s="84" t="s">
        <v>1176</v>
      </c>
      <c r="BK621" s="84" t="s">
        <v>7274</v>
      </c>
    </row>
    <row r="622" spans="1:63" s="84" customFormat="1" x14ac:dyDescent="0.3">
      <c r="A622" s="84" t="s">
        <v>164</v>
      </c>
      <c r="B622" s="84" t="s">
        <v>165</v>
      </c>
      <c r="C622" s="84" t="s">
        <v>1065</v>
      </c>
      <c r="D622" s="84">
        <v>2018</v>
      </c>
      <c r="E622" s="84">
        <v>30</v>
      </c>
      <c r="F622" s="195"/>
      <c r="H622" s="84" t="s">
        <v>249</v>
      </c>
      <c r="K622" s="84">
        <v>0.84</v>
      </c>
      <c r="L622" s="84">
        <v>0.35299999999999998</v>
      </c>
      <c r="M622" s="84">
        <v>69</v>
      </c>
      <c r="N622" s="84" t="s">
        <v>1064</v>
      </c>
      <c r="O622" s="84">
        <v>119</v>
      </c>
      <c r="P622" s="84">
        <v>498</v>
      </c>
      <c r="Q622" s="84">
        <v>453</v>
      </c>
      <c r="R622" s="84">
        <v>70</v>
      </c>
      <c r="S622" s="84">
        <v>122</v>
      </c>
      <c r="T622" s="84">
        <v>25</v>
      </c>
      <c r="U622" s="84">
        <v>2</v>
      </c>
      <c r="V622" s="84">
        <v>30</v>
      </c>
      <c r="W622" s="84">
        <v>77</v>
      </c>
      <c r="X622" s="84">
        <v>3</v>
      </c>
      <c r="Y622" s="84">
        <v>1</v>
      </c>
      <c r="Z622" s="84">
        <v>38</v>
      </c>
      <c r="AA622" s="84">
        <v>120</v>
      </c>
      <c r="AB622" s="84">
        <v>5</v>
      </c>
      <c r="AC622" s="84">
        <v>2</v>
      </c>
      <c r="AD622" s="84">
        <v>0</v>
      </c>
      <c r="AE622" s="84">
        <v>4</v>
      </c>
      <c r="AF622" s="84">
        <v>15</v>
      </c>
      <c r="AG622" s="200">
        <v>0.26800000000000002</v>
      </c>
      <c r="AH622" s="200">
        <v>0.32700000000000001</v>
      </c>
      <c r="AI622" s="200">
        <v>0.53500000000000003</v>
      </c>
      <c r="AJ622" s="84">
        <v>0.36399999999999999</v>
      </c>
      <c r="AK622" s="84">
        <v>181</v>
      </c>
      <c r="AL622" s="84">
        <v>71</v>
      </c>
      <c r="AM622" s="84">
        <v>65</v>
      </c>
      <c r="AN622" s="198">
        <v>25</v>
      </c>
      <c r="AO622" s="198">
        <v>23</v>
      </c>
      <c r="AP622" s="84">
        <v>17</v>
      </c>
      <c r="AQ622" s="84">
        <v>7</v>
      </c>
      <c r="AR622" s="84">
        <v>29</v>
      </c>
      <c r="AT622" s="84" t="s">
        <v>1064</v>
      </c>
      <c r="AU622" s="84">
        <v>-7.0000000000000007E-2</v>
      </c>
      <c r="AV622" s="84">
        <v>-66</v>
      </c>
      <c r="AW622" s="84" t="s">
        <v>1086</v>
      </c>
      <c r="AX622" s="84">
        <v>489</v>
      </c>
      <c r="AY622" s="200">
        <v>0.30299999999999999</v>
      </c>
      <c r="AZ622" s="200">
        <v>0.376</v>
      </c>
      <c r="BA622" s="200">
        <v>0.69</v>
      </c>
      <c r="BB622" s="200">
        <v>0.438</v>
      </c>
      <c r="BC622" s="84">
        <v>214</v>
      </c>
      <c r="BD622" s="84">
        <v>137</v>
      </c>
      <c r="BE622" s="84" t="s">
        <v>1557</v>
      </c>
      <c r="BF622" s="84">
        <v>502110</v>
      </c>
      <c r="BG622" s="84" t="s">
        <v>702</v>
      </c>
      <c r="BH622" s="84" t="s">
        <v>7278</v>
      </c>
      <c r="BI622" s="84" t="s">
        <v>4830</v>
      </c>
      <c r="BJ622" s="84" t="s">
        <v>3118</v>
      </c>
      <c r="BK622" s="84" t="s">
        <v>6335</v>
      </c>
    </row>
    <row r="623" spans="1:63" s="84" customFormat="1" x14ac:dyDescent="0.3">
      <c r="A623" s="84" t="s">
        <v>481</v>
      </c>
      <c r="B623" s="84" t="s">
        <v>4819</v>
      </c>
      <c r="C623" s="84" t="s">
        <v>1061</v>
      </c>
      <c r="D623" s="84">
        <v>2018</v>
      </c>
      <c r="E623" s="84">
        <v>27</v>
      </c>
      <c r="F623" s="195"/>
      <c r="G623" s="84" t="s">
        <v>1063</v>
      </c>
      <c r="H623" s="84" t="s">
        <v>257</v>
      </c>
      <c r="K623" s="84">
        <v>0.03</v>
      </c>
      <c r="L623" s="84">
        <v>0.29699999999999999</v>
      </c>
      <c r="M623" s="84">
        <v>19</v>
      </c>
      <c r="N623" s="84" t="s">
        <v>1075</v>
      </c>
      <c r="O623" s="84">
        <v>49</v>
      </c>
      <c r="P623" s="84">
        <v>128</v>
      </c>
      <c r="Q623" s="84">
        <v>118</v>
      </c>
      <c r="R623" s="84">
        <v>19</v>
      </c>
      <c r="S623" s="84">
        <v>30</v>
      </c>
      <c r="T623" s="84">
        <v>6</v>
      </c>
      <c r="U623" s="84">
        <v>1</v>
      </c>
      <c r="V623" s="84">
        <v>2</v>
      </c>
      <c r="W623" s="84">
        <v>11</v>
      </c>
      <c r="X623" s="84">
        <v>7</v>
      </c>
      <c r="Y623" s="84">
        <v>3</v>
      </c>
      <c r="Z623" s="84">
        <v>8</v>
      </c>
      <c r="AA623" s="84">
        <v>26</v>
      </c>
      <c r="AB623" s="84">
        <v>0</v>
      </c>
      <c r="AC623" s="84">
        <v>1</v>
      </c>
      <c r="AD623" s="84">
        <v>1</v>
      </c>
      <c r="AE623" s="84">
        <v>1</v>
      </c>
      <c r="AF623" s="84">
        <v>2</v>
      </c>
      <c r="AG623" s="200">
        <v>0.253</v>
      </c>
      <c r="AH623" s="200">
        <v>0.30099999999999999</v>
      </c>
      <c r="AI623" s="200">
        <v>0.36099999999999999</v>
      </c>
      <c r="AJ623" s="84">
        <v>0.29299999999999998</v>
      </c>
      <c r="AK623" s="84">
        <v>37</v>
      </c>
      <c r="AL623" s="84">
        <v>13</v>
      </c>
      <c r="AM623" s="84">
        <v>14</v>
      </c>
      <c r="AN623" s="198">
        <v>5</v>
      </c>
      <c r="AO623" s="198">
        <v>5</v>
      </c>
      <c r="AP623" s="84">
        <v>-1</v>
      </c>
      <c r="AQ623" s="84">
        <v>83</v>
      </c>
      <c r="AR623" s="84">
        <v>635</v>
      </c>
      <c r="AS623" s="84">
        <v>41</v>
      </c>
      <c r="AT623" s="84" t="s">
        <v>1061</v>
      </c>
      <c r="AY623" s="200"/>
      <c r="AZ623" s="200"/>
      <c r="BA623" s="200"/>
      <c r="BB623" s="200"/>
      <c r="BE623" s="84" t="s">
        <v>4820</v>
      </c>
      <c r="BF623" s="84">
        <v>570639</v>
      </c>
      <c r="BG623" s="84" t="s">
        <v>707</v>
      </c>
      <c r="BH623" s="84" t="s">
        <v>1109</v>
      </c>
      <c r="BI623" s="84" t="s">
        <v>4572</v>
      </c>
      <c r="BJ623" s="84" t="s">
        <v>5080</v>
      </c>
      <c r="BK623" s="84" t="s">
        <v>2874</v>
      </c>
    </row>
    <row r="624" spans="1:63" s="84" customFormat="1" x14ac:dyDescent="0.3">
      <c r="A624" s="84" t="s">
        <v>3932</v>
      </c>
      <c r="B624" s="84" t="s">
        <v>297</v>
      </c>
      <c r="C624" s="84" t="s">
        <v>1065</v>
      </c>
      <c r="D624" s="84">
        <v>2018</v>
      </c>
      <c r="E624" s="84">
        <v>31</v>
      </c>
      <c r="F624" s="195"/>
      <c r="G624" s="84" t="s">
        <v>1063</v>
      </c>
      <c r="H624" s="84" t="s">
        <v>257</v>
      </c>
      <c r="K624" s="84">
        <v>0.7</v>
      </c>
      <c r="L624" s="84">
        <v>0.29699999999999999</v>
      </c>
      <c r="M624" s="84">
        <v>19</v>
      </c>
      <c r="N624" s="84" t="s">
        <v>1075</v>
      </c>
      <c r="O624" s="84">
        <v>38</v>
      </c>
      <c r="P624" s="84">
        <v>109</v>
      </c>
      <c r="Q624" s="84">
        <v>100</v>
      </c>
      <c r="R624" s="84">
        <v>9</v>
      </c>
      <c r="S624" s="84">
        <v>24</v>
      </c>
      <c r="T624" s="84">
        <v>4</v>
      </c>
      <c r="U624" s="84">
        <v>0</v>
      </c>
      <c r="V624" s="84">
        <v>1</v>
      </c>
      <c r="W624" s="84">
        <v>10</v>
      </c>
      <c r="X624" s="84">
        <v>1</v>
      </c>
      <c r="Y624" s="84">
        <v>1</v>
      </c>
      <c r="Z624" s="84">
        <v>7</v>
      </c>
      <c r="AA624" s="84">
        <v>24</v>
      </c>
      <c r="AB624" s="84">
        <v>0</v>
      </c>
      <c r="AC624" s="84">
        <v>1</v>
      </c>
      <c r="AD624" s="84">
        <v>1</v>
      </c>
      <c r="AE624" s="84">
        <v>1</v>
      </c>
      <c r="AF624" s="84">
        <v>2</v>
      </c>
      <c r="AG624" s="200">
        <v>0.23599999999999999</v>
      </c>
      <c r="AH624" s="200">
        <v>0.28799999999999998</v>
      </c>
      <c r="AI624" s="200">
        <v>0.318</v>
      </c>
      <c r="AJ624" s="84">
        <v>0.27300000000000002</v>
      </c>
      <c r="AK624" s="84">
        <v>30</v>
      </c>
      <c r="AL624" s="84">
        <v>9</v>
      </c>
      <c r="AM624" s="84">
        <v>9</v>
      </c>
      <c r="AN624" s="198">
        <v>2</v>
      </c>
      <c r="AO624" s="198">
        <v>2</v>
      </c>
      <c r="AP624" s="84">
        <v>-3</v>
      </c>
      <c r="AQ624" s="84">
        <v>87</v>
      </c>
      <c r="AR624" s="84">
        <v>680</v>
      </c>
      <c r="AS624" s="84">
        <v>42</v>
      </c>
      <c r="AT624" s="84" t="s">
        <v>1061</v>
      </c>
      <c r="AY624" s="200"/>
      <c r="AZ624" s="200"/>
      <c r="BA624" s="200"/>
      <c r="BB624" s="200"/>
      <c r="BE624" s="84" t="s">
        <v>3933</v>
      </c>
      <c r="BF624" s="84">
        <v>474443</v>
      </c>
      <c r="BG624" s="84" t="s">
        <v>808</v>
      </c>
      <c r="BH624" s="84" t="s">
        <v>4141</v>
      </c>
      <c r="BI624" s="84" t="s">
        <v>2941</v>
      </c>
      <c r="BJ624" s="84" t="s">
        <v>4216</v>
      </c>
      <c r="BK624" s="84" t="s">
        <v>2883</v>
      </c>
    </row>
    <row r="625" spans="1:63" s="84" customFormat="1" x14ac:dyDescent="0.3">
      <c r="A625" s="84" t="s">
        <v>252</v>
      </c>
      <c r="B625" s="84" t="s">
        <v>182</v>
      </c>
      <c r="C625" s="84" t="s">
        <v>1065</v>
      </c>
      <c r="D625" s="84">
        <v>2018</v>
      </c>
      <c r="E625" s="84">
        <v>25</v>
      </c>
      <c r="F625" s="195"/>
      <c r="G625" s="84" t="s">
        <v>1063</v>
      </c>
      <c r="H625" s="84" t="s">
        <v>257</v>
      </c>
      <c r="K625" s="84">
        <v>0.55000000000000004</v>
      </c>
      <c r="L625" s="84">
        <v>0.29699999999999999</v>
      </c>
      <c r="M625" s="84">
        <v>19</v>
      </c>
      <c r="N625" s="84" t="s">
        <v>1075</v>
      </c>
      <c r="O625" s="84">
        <v>47</v>
      </c>
      <c r="P625" s="84">
        <v>143</v>
      </c>
      <c r="Q625" s="84">
        <v>132</v>
      </c>
      <c r="R625" s="84">
        <v>14</v>
      </c>
      <c r="S625" s="84">
        <v>30</v>
      </c>
      <c r="T625" s="84">
        <v>4</v>
      </c>
      <c r="U625" s="84">
        <v>1</v>
      </c>
      <c r="V625" s="84">
        <v>2</v>
      </c>
      <c r="W625" s="84">
        <v>10</v>
      </c>
      <c r="X625" s="84">
        <v>2</v>
      </c>
      <c r="Y625" s="84">
        <v>1</v>
      </c>
      <c r="Z625" s="84">
        <v>9</v>
      </c>
      <c r="AA625" s="84">
        <v>26</v>
      </c>
      <c r="AB625" s="84">
        <v>1</v>
      </c>
      <c r="AC625" s="84">
        <v>1</v>
      </c>
      <c r="AD625" s="84">
        <v>1</v>
      </c>
      <c r="AE625" s="84">
        <v>0</v>
      </c>
      <c r="AF625" s="84">
        <v>4</v>
      </c>
      <c r="AG625" s="200">
        <v>0.22800000000000001</v>
      </c>
      <c r="AH625" s="200">
        <v>0.27400000000000002</v>
      </c>
      <c r="AI625" s="200">
        <v>0.30299999999999999</v>
      </c>
      <c r="AJ625" s="84">
        <v>0.25900000000000001</v>
      </c>
      <c r="AK625" s="84">
        <v>37</v>
      </c>
      <c r="AL625" s="84">
        <v>9</v>
      </c>
      <c r="AM625" s="84">
        <v>9</v>
      </c>
      <c r="AN625" s="198">
        <v>2</v>
      </c>
      <c r="AO625" s="198">
        <v>2</v>
      </c>
      <c r="AP625" s="84">
        <v>-5</v>
      </c>
      <c r="AQ625" s="84">
        <v>88</v>
      </c>
      <c r="AR625" s="84">
        <v>681</v>
      </c>
      <c r="AS625" s="84">
        <v>43</v>
      </c>
      <c r="AT625" s="84" t="s">
        <v>1061</v>
      </c>
      <c r="AY625" s="200"/>
      <c r="AZ625" s="200"/>
      <c r="BA625" s="200"/>
      <c r="BB625" s="200"/>
      <c r="BE625" s="84" t="s">
        <v>3908</v>
      </c>
      <c r="BF625" s="84">
        <v>593495</v>
      </c>
      <c r="BG625" s="84" t="s">
        <v>2871</v>
      </c>
      <c r="BH625" s="84" t="s">
        <v>4138</v>
      </c>
      <c r="BI625" s="84" t="s">
        <v>4142</v>
      </c>
      <c r="BJ625" s="84" t="s">
        <v>5076</v>
      </c>
      <c r="BK625" s="84" t="s">
        <v>2463</v>
      </c>
    </row>
    <row r="626" spans="1:63" s="84" customFormat="1" x14ac:dyDescent="0.3">
      <c r="A626" s="84" t="s">
        <v>2511</v>
      </c>
      <c r="B626" s="84" t="s">
        <v>161</v>
      </c>
      <c r="C626" s="84" t="s">
        <v>1103</v>
      </c>
      <c r="D626" s="84">
        <v>2018</v>
      </c>
      <c r="E626" s="84">
        <v>29</v>
      </c>
      <c r="F626" s="195"/>
      <c r="G626" s="84" t="s">
        <v>1063</v>
      </c>
      <c r="H626" s="84" t="s">
        <v>257</v>
      </c>
      <c r="K626" s="84">
        <v>0.18</v>
      </c>
      <c r="L626" s="84">
        <v>0.29699999999999999</v>
      </c>
      <c r="M626" s="84">
        <v>19</v>
      </c>
      <c r="N626" s="84" t="s">
        <v>1075</v>
      </c>
      <c r="O626" s="84">
        <v>34</v>
      </c>
      <c r="P626" s="84">
        <v>97</v>
      </c>
      <c r="Q626" s="84">
        <v>89</v>
      </c>
      <c r="R626" s="84">
        <v>9</v>
      </c>
      <c r="S626" s="84">
        <v>20</v>
      </c>
      <c r="T626" s="84">
        <v>4</v>
      </c>
      <c r="U626" s="84">
        <v>0</v>
      </c>
      <c r="V626" s="84">
        <v>2</v>
      </c>
      <c r="W626" s="84">
        <v>9</v>
      </c>
      <c r="X626" s="84">
        <v>1</v>
      </c>
      <c r="Y626" s="84">
        <v>1</v>
      </c>
      <c r="Z626" s="84">
        <v>6</v>
      </c>
      <c r="AA626" s="84">
        <v>21</v>
      </c>
      <c r="AB626" s="84">
        <v>0</v>
      </c>
      <c r="AC626" s="84">
        <v>1</v>
      </c>
      <c r="AD626" s="84">
        <v>1</v>
      </c>
      <c r="AE626" s="84">
        <v>1</v>
      </c>
      <c r="AF626" s="84">
        <v>2</v>
      </c>
      <c r="AG626" s="200">
        <v>0.222</v>
      </c>
      <c r="AH626" s="200">
        <v>0.26900000000000002</v>
      </c>
      <c r="AI626" s="200">
        <v>0.33</v>
      </c>
      <c r="AJ626" s="84">
        <v>0.26500000000000001</v>
      </c>
      <c r="AK626" s="84">
        <v>26</v>
      </c>
      <c r="AL626" s="84">
        <v>8</v>
      </c>
      <c r="AM626" s="84">
        <v>8</v>
      </c>
      <c r="AN626" s="198">
        <v>1</v>
      </c>
      <c r="AO626" s="198">
        <v>1</v>
      </c>
      <c r="AP626" s="84">
        <v>-3</v>
      </c>
      <c r="AQ626" s="84">
        <v>89</v>
      </c>
      <c r="AR626" s="84">
        <v>715</v>
      </c>
      <c r="AS626" s="84">
        <v>44</v>
      </c>
      <c r="AT626" s="84" t="s">
        <v>1061</v>
      </c>
      <c r="AY626" s="200"/>
      <c r="AZ626" s="200"/>
      <c r="BA626" s="200"/>
      <c r="BB626" s="200"/>
      <c r="BE626" s="84" t="s">
        <v>2633</v>
      </c>
      <c r="BF626" s="84">
        <v>519082</v>
      </c>
      <c r="BG626" s="84" t="s">
        <v>808</v>
      </c>
      <c r="BH626" s="84" t="s">
        <v>1351</v>
      </c>
      <c r="BI626" s="84" t="s">
        <v>2941</v>
      </c>
      <c r="BJ626" s="84" t="s">
        <v>4824</v>
      </c>
      <c r="BK626" s="84" t="s">
        <v>2888</v>
      </c>
    </row>
    <row r="627" spans="1:63" s="84" customFormat="1" x14ac:dyDescent="0.3">
      <c r="A627" s="84" t="s">
        <v>4598</v>
      </c>
      <c r="B627" s="84" t="s">
        <v>88</v>
      </c>
      <c r="C627" s="84" t="s">
        <v>1103</v>
      </c>
      <c r="D627" s="84">
        <v>2018</v>
      </c>
      <c r="E627" s="84">
        <v>24</v>
      </c>
      <c r="F627" s="195" t="s">
        <v>1074</v>
      </c>
      <c r="G627" s="84" t="s">
        <v>1063</v>
      </c>
      <c r="H627" s="84" t="s">
        <v>249</v>
      </c>
      <c r="K627" s="84">
        <v>0.7</v>
      </c>
      <c r="L627" s="84">
        <v>0.33</v>
      </c>
      <c r="M627" s="84">
        <v>31</v>
      </c>
      <c r="N627" s="84" t="s">
        <v>1075</v>
      </c>
      <c r="O627" s="84">
        <v>46</v>
      </c>
      <c r="P627" s="84">
        <v>200</v>
      </c>
      <c r="Q627" s="84">
        <v>186</v>
      </c>
      <c r="R627" s="84">
        <v>30</v>
      </c>
      <c r="S627" s="84">
        <v>51</v>
      </c>
      <c r="T627" s="84">
        <v>8</v>
      </c>
      <c r="U627" s="84">
        <v>2</v>
      </c>
      <c r="V627" s="84">
        <v>4</v>
      </c>
      <c r="W627" s="84">
        <v>19</v>
      </c>
      <c r="X627" s="84">
        <v>4</v>
      </c>
      <c r="Y627" s="84">
        <v>0</v>
      </c>
      <c r="Z627" s="84">
        <v>13</v>
      </c>
      <c r="AA627" s="84">
        <v>46</v>
      </c>
      <c r="AB627" s="84">
        <v>0</v>
      </c>
      <c r="AC627" s="84">
        <v>1</v>
      </c>
      <c r="AD627" s="84">
        <v>0</v>
      </c>
      <c r="AE627" s="84">
        <v>0</v>
      </c>
      <c r="AF627" s="84">
        <v>2</v>
      </c>
      <c r="AG627" s="200">
        <v>0.27200000000000002</v>
      </c>
      <c r="AH627" s="200">
        <v>0.32</v>
      </c>
      <c r="AI627" s="200">
        <v>0.40799999999999997</v>
      </c>
      <c r="AJ627" s="84">
        <v>0.31900000000000001</v>
      </c>
      <c r="AK627" s="84">
        <v>64</v>
      </c>
      <c r="AL627" s="84">
        <v>24</v>
      </c>
      <c r="AM627" s="84">
        <v>23</v>
      </c>
      <c r="AN627" s="198">
        <v>8</v>
      </c>
      <c r="AO627" s="198">
        <v>7</v>
      </c>
      <c r="AP627" s="84">
        <v>-2</v>
      </c>
      <c r="AQ627" s="84">
        <v>229</v>
      </c>
      <c r="AR627" s="84">
        <v>622</v>
      </c>
      <c r="AS627" s="84">
        <v>110</v>
      </c>
      <c r="AT627" s="84" t="s">
        <v>1061</v>
      </c>
      <c r="AY627" s="200"/>
      <c r="AZ627" s="200"/>
      <c r="BA627" s="200"/>
      <c r="BB627" s="200"/>
      <c r="BE627" s="84" t="s">
        <v>4831</v>
      </c>
      <c r="BF627" s="84">
        <v>621311</v>
      </c>
      <c r="BG627" s="84" t="s">
        <v>6352</v>
      </c>
      <c r="BH627" s="84" t="s">
        <v>4872</v>
      </c>
      <c r="BI627" s="84" t="s">
        <v>6374</v>
      </c>
      <c r="BJ627" s="84" t="s">
        <v>6616</v>
      </c>
      <c r="BK627" s="84" t="s">
        <v>2814</v>
      </c>
    </row>
    <row r="628" spans="1:63" s="84" customFormat="1" x14ac:dyDescent="0.3">
      <c r="A628" s="84" t="s">
        <v>91</v>
      </c>
      <c r="B628" s="84" t="s">
        <v>122</v>
      </c>
      <c r="C628" s="84" t="s">
        <v>1103</v>
      </c>
      <c r="D628" s="84">
        <v>2018</v>
      </c>
      <c r="E628" s="84">
        <v>27</v>
      </c>
      <c r="F628" s="195" t="s">
        <v>1107</v>
      </c>
      <c r="G628" s="84" t="s">
        <v>1063</v>
      </c>
      <c r="H628" s="84" t="s">
        <v>249</v>
      </c>
      <c r="K628" s="84">
        <v>0.62</v>
      </c>
      <c r="L628" s="84">
        <v>0.33</v>
      </c>
      <c r="M628" s="84">
        <v>31</v>
      </c>
      <c r="N628" s="84" t="s">
        <v>1075</v>
      </c>
      <c r="O628" s="84">
        <v>42</v>
      </c>
      <c r="P628" s="84">
        <v>140</v>
      </c>
      <c r="Q628" s="84">
        <v>128</v>
      </c>
      <c r="R628" s="84">
        <v>18</v>
      </c>
      <c r="S628" s="84">
        <v>32</v>
      </c>
      <c r="T628" s="84">
        <v>6</v>
      </c>
      <c r="U628" s="84">
        <v>1</v>
      </c>
      <c r="V628" s="84">
        <v>4</v>
      </c>
      <c r="W628" s="84">
        <v>16</v>
      </c>
      <c r="X628" s="84">
        <v>2</v>
      </c>
      <c r="Y628" s="84">
        <v>1</v>
      </c>
      <c r="Z628" s="84">
        <v>9</v>
      </c>
      <c r="AA628" s="84">
        <v>26</v>
      </c>
      <c r="AB628" s="84">
        <v>1</v>
      </c>
      <c r="AC628" s="84">
        <v>2</v>
      </c>
      <c r="AD628" s="84">
        <v>0</v>
      </c>
      <c r="AE628" s="84">
        <v>1</v>
      </c>
      <c r="AF628" s="84">
        <v>2</v>
      </c>
      <c r="AG628" s="200">
        <v>0.246</v>
      </c>
      <c r="AH628" s="200">
        <v>0.30199999999999999</v>
      </c>
      <c r="AI628" s="200">
        <v>0.40400000000000003</v>
      </c>
      <c r="AJ628" s="84">
        <v>0.308</v>
      </c>
      <c r="AK628" s="84">
        <v>43</v>
      </c>
      <c r="AL628" s="84">
        <v>17</v>
      </c>
      <c r="AM628" s="84">
        <v>16</v>
      </c>
      <c r="AN628" s="198">
        <v>5</v>
      </c>
      <c r="AO628" s="198">
        <v>4</v>
      </c>
      <c r="AP628" s="84">
        <v>-3</v>
      </c>
      <c r="AQ628" s="84">
        <v>231</v>
      </c>
      <c r="AR628" s="84">
        <v>627</v>
      </c>
      <c r="AS628" s="84">
        <v>111</v>
      </c>
      <c r="AT628" s="84" t="s">
        <v>1061</v>
      </c>
      <c r="AY628" s="200"/>
      <c r="AZ628" s="200"/>
      <c r="BA628" s="200"/>
      <c r="BB628" s="200"/>
      <c r="BE628" s="84" t="s">
        <v>3941</v>
      </c>
      <c r="BF628" s="84">
        <v>543105</v>
      </c>
      <c r="BG628" s="84" t="s">
        <v>817</v>
      </c>
      <c r="BH628" s="84" t="s">
        <v>1210</v>
      </c>
      <c r="BI628" s="84" t="s">
        <v>1282</v>
      </c>
      <c r="BJ628" s="84" t="s">
        <v>3201</v>
      </c>
      <c r="BK628" s="84" t="s">
        <v>2874</v>
      </c>
    </row>
    <row r="629" spans="1:63" s="84" customFormat="1" x14ac:dyDescent="0.3">
      <c r="A629" s="84" t="s">
        <v>3373</v>
      </c>
      <c r="B629" s="84" t="s">
        <v>42</v>
      </c>
      <c r="C629" s="84" t="s">
        <v>1103</v>
      </c>
      <c r="D629" s="84">
        <v>2018</v>
      </c>
      <c r="E629" s="84">
        <v>26</v>
      </c>
      <c r="F629" s="195" t="s">
        <v>1074</v>
      </c>
      <c r="G629" s="84" t="s">
        <v>1063</v>
      </c>
      <c r="H629" s="84" t="s">
        <v>249</v>
      </c>
      <c r="K629" s="84">
        <v>0.16</v>
      </c>
      <c r="L629" s="84">
        <v>0.33</v>
      </c>
      <c r="M629" s="84">
        <v>31</v>
      </c>
      <c r="N629" s="84" t="s">
        <v>1075</v>
      </c>
      <c r="O629" s="84">
        <v>45</v>
      </c>
      <c r="P629" s="84">
        <v>144</v>
      </c>
      <c r="Q629" s="84">
        <v>132</v>
      </c>
      <c r="R629" s="84">
        <v>15</v>
      </c>
      <c r="S629" s="84">
        <v>35</v>
      </c>
      <c r="T629" s="84">
        <v>5</v>
      </c>
      <c r="U629" s="84">
        <v>1</v>
      </c>
      <c r="V629" s="84">
        <v>2</v>
      </c>
      <c r="W629" s="84">
        <v>14</v>
      </c>
      <c r="X629" s="84">
        <v>2</v>
      </c>
      <c r="Y629" s="84">
        <v>2</v>
      </c>
      <c r="Z629" s="84">
        <v>10</v>
      </c>
      <c r="AA629" s="84">
        <v>28</v>
      </c>
      <c r="AB629" s="84">
        <v>0</v>
      </c>
      <c r="AC629" s="84">
        <v>1</v>
      </c>
      <c r="AD629" s="84">
        <v>0</v>
      </c>
      <c r="AE629" s="84">
        <v>1</v>
      </c>
      <c r="AF629" s="84">
        <v>2</v>
      </c>
      <c r="AG629" s="200">
        <v>0.26200000000000001</v>
      </c>
      <c r="AH629" s="200">
        <v>0.318</v>
      </c>
      <c r="AI629" s="200">
        <v>0.36899999999999999</v>
      </c>
      <c r="AJ629" s="84">
        <v>0.30599999999999999</v>
      </c>
      <c r="AK629" s="84">
        <v>44</v>
      </c>
      <c r="AL629" s="84">
        <v>17</v>
      </c>
      <c r="AM629" s="84">
        <v>16</v>
      </c>
      <c r="AN629" s="198">
        <v>4</v>
      </c>
      <c r="AO629" s="198">
        <v>4</v>
      </c>
      <c r="AP629" s="84">
        <v>-4</v>
      </c>
      <c r="AQ629" s="84">
        <v>232</v>
      </c>
      <c r="AR629" s="84">
        <v>628</v>
      </c>
      <c r="AS629" s="84">
        <v>112</v>
      </c>
      <c r="AT629" s="84" t="s">
        <v>1061</v>
      </c>
      <c r="AY629" s="200"/>
      <c r="AZ629" s="200"/>
      <c r="BA629" s="200"/>
      <c r="BB629" s="200"/>
      <c r="BE629" s="84" t="s">
        <v>4846</v>
      </c>
      <c r="BF629" s="84">
        <v>641958</v>
      </c>
      <c r="BG629" s="84" t="s">
        <v>808</v>
      </c>
      <c r="BH629" s="84" t="s">
        <v>6382</v>
      </c>
      <c r="BI629" s="84" t="s">
        <v>6366</v>
      </c>
      <c r="BJ629" s="84" t="s">
        <v>6479</v>
      </c>
      <c r="BK629" s="84" t="s">
        <v>2813</v>
      </c>
    </row>
    <row r="630" spans="1:63" s="84" customFormat="1" x14ac:dyDescent="0.3">
      <c r="A630" s="84" t="s">
        <v>185</v>
      </c>
      <c r="B630" s="84" t="s">
        <v>184</v>
      </c>
      <c r="C630" s="84" t="s">
        <v>1061</v>
      </c>
      <c r="D630" s="84">
        <v>2018</v>
      </c>
      <c r="E630" s="84">
        <v>36</v>
      </c>
      <c r="F630" s="195"/>
      <c r="G630" s="84" t="s">
        <v>1063</v>
      </c>
      <c r="H630" s="84" t="s">
        <v>249</v>
      </c>
      <c r="K630" s="84">
        <v>0.84</v>
      </c>
      <c r="L630" s="84">
        <v>0.35299999999999998</v>
      </c>
      <c r="M630" s="84">
        <v>69</v>
      </c>
      <c r="N630" s="84" t="s">
        <v>1075</v>
      </c>
      <c r="O630" s="84">
        <v>37</v>
      </c>
      <c r="P630" s="84">
        <v>171</v>
      </c>
      <c r="Q630" s="84">
        <v>155</v>
      </c>
      <c r="R630" s="84">
        <v>20</v>
      </c>
      <c r="S630" s="84">
        <v>39</v>
      </c>
      <c r="T630" s="84">
        <v>5</v>
      </c>
      <c r="U630" s="84">
        <v>1</v>
      </c>
      <c r="V630" s="84">
        <v>3</v>
      </c>
      <c r="W630" s="84">
        <v>16</v>
      </c>
      <c r="X630" s="84">
        <v>4</v>
      </c>
      <c r="Y630" s="84">
        <v>1</v>
      </c>
      <c r="Z630" s="84">
        <v>14</v>
      </c>
      <c r="AA630" s="84">
        <v>26</v>
      </c>
      <c r="AB630" s="84">
        <v>0</v>
      </c>
      <c r="AC630" s="84">
        <v>0</v>
      </c>
      <c r="AD630" s="84">
        <v>0</v>
      </c>
      <c r="AE630" s="84">
        <v>1</v>
      </c>
      <c r="AF630" s="84">
        <v>3</v>
      </c>
      <c r="AG630" s="200">
        <v>0.25</v>
      </c>
      <c r="AH630" s="200">
        <v>0.312</v>
      </c>
      <c r="AI630" s="200">
        <v>0.34200000000000003</v>
      </c>
      <c r="AJ630" s="84">
        <v>0.29399999999999998</v>
      </c>
      <c r="AK630" s="84">
        <v>50</v>
      </c>
      <c r="AL630" s="84">
        <v>16</v>
      </c>
      <c r="AM630" s="84">
        <v>15</v>
      </c>
      <c r="AN630" s="198">
        <v>5</v>
      </c>
      <c r="AO630" s="198">
        <v>5</v>
      </c>
      <c r="AP630" s="84">
        <v>-6</v>
      </c>
      <c r="AQ630" s="84">
        <v>233</v>
      </c>
      <c r="AR630" s="84">
        <v>629</v>
      </c>
      <c r="AS630" s="84">
        <v>113</v>
      </c>
      <c r="AT630" s="84" t="s">
        <v>1061</v>
      </c>
      <c r="AY630" s="200"/>
      <c r="AZ630" s="200"/>
      <c r="BA630" s="200"/>
      <c r="BB630" s="200"/>
      <c r="BE630" s="84" t="s">
        <v>1173</v>
      </c>
      <c r="BF630" s="84">
        <v>434636</v>
      </c>
      <c r="BG630" s="84" t="s">
        <v>818</v>
      </c>
      <c r="BH630" s="84" t="s">
        <v>1435</v>
      </c>
      <c r="BI630" s="84" t="s">
        <v>1164</v>
      </c>
      <c r="BJ630" s="84" t="s">
        <v>1492</v>
      </c>
      <c r="BK630" s="84" t="s">
        <v>2464</v>
      </c>
    </row>
    <row r="631" spans="1:63" s="84" customFormat="1" x14ac:dyDescent="0.3">
      <c r="A631" s="84" t="s">
        <v>4591</v>
      </c>
      <c r="B631" s="84" t="s">
        <v>2234</v>
      </c>
      <c r="C631" s="84" t="s">
        <v>1061</v>
      </c>
      <c r="D631" s="84">
        <v>2018</v>
      </c>
      <c r="E631" s="84">
        <v>24</v>
      </c>
      <c r="F631" s="195" t="s">
        <v>1081</v>
      </c>
      <c r="G631" s="84" t="s">
        <v>1063</v>
      </c>
      <c r="H631" s="84" t="s">
        <v>249</v>
      </c>
      <c r="K631" s="84">
        <v>0.41</v>
      </c>
      <c r="L631" s="84">
        <v>0.33</v>
      </c>
      <c r="M631" s="84">
        <v>31</v>
      </c>
      <c r="N631" s="84" t="s">
        <v>1075</v>
      </c>
      <c r="O631" s="84">
        <v>39</v>
      </c>
      <c r="P631" s="84">
        <v>147</v>
      </c>
      <c r="Q631" s="84">
        <v>128</v>
      </c>
      <c r="R631" s="84">
        <v>18</v>
      </c>
      <c r="S631" s="84">
        <v>30</v>
      </c>
      <c r="T631" s="84">
        <v>7</v>
      </c>
      <c r="U631" s="84">
        <v>0</v>
      </c>
      <c r="V631" s="84">
        <v>2</v>
      </c>
      <c r="W631" s="84">
        <v>13</v>
      </c>
      <c r="X631" s="84">
        <v>6</v>
      </c>
      <c r="Y631" s="84">
        <v>1</v>
      </c>
      <c r="Z631" s="84">
        <v>14</v>
      </c>
      <c r="AA631" s="84">
        <v>35</v>
      </c>
      <c r="AB631" s="84">
        <v>0</v>
      </c>
      <c r="AC631" s="84">
        <v>2</v>
      </c>
      <c r="AD631" s="84">
        <v>2</v>
      </c>
      <c r="AE631" s="84">
        <v>0</v>
      </c>
      <c r="AF631" s="84">
        <v>1</v>
      </c>
      <c r="AG631" s="200">
        <v>0.23699999999999999</v>
      </c>
      <c r="AH631" s="200">
        <v>0.318</v>
      </c>
      <c r="AI631" s="200">
        <v>0.34300000000000003</v>
      </c>
      <c r="AJ631" s="84">
        <v>0.29799999999999999</v>
      </c>
      <c r="AK631" s="84">
        <v>44</v>
      </c>
      <c r="AL631" s="84">
        <v>16</v>
      </c>
      <c r="AM631" s="84">
        <v>14</v>
      </c>
      <c r="AN631" s="198">
        <v>4</v>
      </c>
      <c r="AO631" s="198">
        <v>4</v>
      </c>
      <c r="AP631" s="84">
        <v>-5</v>
      </c>
      <c r="AQ631" s="84">
        <v>234</v>
      </c>
      <c r="AR631" s="84">
        <v>631</v>
      </c>
      <c r="AS631" s="84">
        <v>114</v>
      </c>
      <c r="AT631" s="84" t="s">
        <v>1061</v>
      </c>
      <c r="AY631" s="200"/>
      <c r="AZ631" s="200"/>
      <c r="BA631" s="200"/>
      <c r="BB631" s="200"/>
      <c r="BE631" s="84" t="s">
        <v>4849</v>
      </c>
      <c r="BF631" s="84">
        <v>596451</v>
      </c>
      <c r="BG631" s="84" t="s">
        <v>2876</v>
      </c>
      <c r="BH631" s="84" t="s">
        <v>4208</v>
      </c>
      <c r="BI631" s="84" t="s">
        <v>4168</v>
      </c>
      <c r="BJ631" s="84" t="s">
        <v>6295</v>
      </c>
      <c r="BK631" s="84" t="s">
        <v>2814</v>
      </c>
    </row>
    <row r="632" spans="1:63" s="84" customFormat="1" x14ac:dyDescent="0.3">
      <c r="A632" s="84" t="s">
        <v>146</v>
      </c>
      <c r="B632" s="84" t="s">
        <v>34</v>
      </c>
      <c r="C632" s="84" t="s">
        <v>1065</v>
      </c>
      <c r="D632" s="84">
        <v>2018</v>
      </c>
      <c r="E632" s="84">
        <v>25</v>
      </c>
      <c r="F632" s="195"/>
      <c r="G632" s="84" t="s">
        <v>1063</v>
      </c>
      <c r="H632" s="84" t="s">
        <v>249</v>
      </c>
      <c r="K632" s="84">
        <v>0.14000000000000001</v>
      </c>
      <c r="L632" s="84">
        <v>0.33</v>
      </c>
      <c r="M632" s="84">
        <v>31</v>
      </c>
      <c r="N632" s="84" t="s">
        <v>1075</v>
      </c>
      <c r="O632" s="84">
        <v>47</v>
      </c>
      <c r="P632" s="84">
        <v>136</v>
      </c>
      <c r="Q632" s="84">
        <v>123</v>
      </c>
      <c r="R632" s="84">
        <v>16</v>
      </c>
      <c r="S632" s="84">
        <v>28</v>
      </c>
      <c r="T632" s="84">
        <v>6</v>
      </c>
      <c r="U632" s="84">
        <v>1</v>
      </c>
      <c r="V632" s="84">
        <v>3</v>
      </c>
      <c r="W632" s="84">
        <v>11</v>
      </c>
      <c r="X632" s="84">
        <v>3</v>
      </c>
      <c r="Y632" s="84">
        <v>1</v>
      </c>
      <c r="Z632" s="84">
        <v>11</v>
      </c>
      <c r="AA632" s="84">
        <v>32</v>
      </c>
      <c r="AB632" s="84">
        <v>0</v>
      </c>
      <c r="AC632" s="84">
        <v>1</v>
      </c>
      <c r="AD632" s="84">
        <v>0</v>
      </c>
      <c r="AE632" s="84">
        <v>1</v>
      </c>
      <c r="AF632" s="84">
        <v>3</v>
      </c>
      <c r="AG632" s="200">
        <v>0.22700000000000001</v>
      </c>
      <c r="AH632" s="200">
        <v>0.29499999999999998</v>
      </c>
      <c r="AI632" s="200">
        <v>0.34799999999999998</v>
      </c>
      <c r="AJ632" s="84">
        <v>0.28699999999999998</v>
      </c>
      <c r="AK632" s="84">
        <v>39</v>
      </c>
      <c r="AL632" s="84">
        <v>13</v>
      </c>
      <c r="AM632" s="84">
        <v>12</v>
      </c>
      <c r="AN632" s="198">
        <v>3</v>
      </c>
      <c r="AO632" s="198">
        <v>3</v>
      </c>
      <c r="AP632" s="84">
        <v>-6</v>
      </c>
      <c r="AQ632" s="84">
        <v>239</v>
      </c>
      <c r="AR632" s="84">
        <v>644</v>
      </c>
      <c r="AS632" s="84">
        <v>115</v>
      </c>
      <c r="AT632" s="84" t="s">
        <v>1061</v>
      </c>
      <c r="AY632" s="200"/>
      <c r="AZ632" s="200"/>
      <c r="BA632" s="200"/>
      <c r="BB632" s="200"/>
      <c r="BE632" s="84" t="s">
        <v>4063</v>
      </c>
      <c r="BF632" s="84">
        <v>605439</v>
      </c>
      <c r="BG632" s="84" t="s">
        <v>2871</v>
      </c>
      <c r="BH632" s="84" t="s">
        <v>4872</v>
      </c>
      <c r="BI632" s="84" t="s">
        <v>6369</v>
      </c>
      <c r="BJ632" s="84" t="s">
        <v>4795</v>
      </c>
      <c r="BK632" s="84" t="s">
        <v>2463</v>
      </c>
    </row>
    <row r="633" spans="1:63" s="84" customFormat="1" x14ac:dyDescent="0.3">
      <c r="A633" s="84" t="s">
        <v>2976</v>
      </c>
      <c r="B633" s="84" t="s">
        <v>2596</v>
      </c>
      <c r="C633" s="84" t="s">
        <v>1103</v>
      </c>
      <c r="D633" s="84">
        <v>2018</v>
      </c>
      <c r="E633" s="84">
        <v>27</v>
      </c>
      <c r="F633" s="195" t="s">
        <v>1101</v>
      </c>
      <c r="G633" s="84" t="s">
        <v>1063</v>
      </c>
      <c r="H633" s="84" t="s">
        <v>249</v>
      </c>
      <c r="K633" s="84">
        <v>0.69</v>
      </c>
      <c r="L633" s="84">
        <v>0.33</v>
      </c>
      <c r="M633" s="84">
        <v>31</v>
      </c>
      <c r="N633" s="84" t="s">
        <v>1075</v>
      </c>
      <c r="O633" s="84">
        <v>40</v>
      </c>
      <c r="P633" s="84">
        <v>124</v>
      </c>
      <c r="Q633" s="84">
        <v>114</v>
      </c>
      <c r="R633" s="84">
        <v>12</v>
      </c>
      <c r="S633" s="84">
        <v>25</v>
      </c>
      <c r="T633" s="84">
        <v>7</v>
      </c>
      <c r="U633" s="84">
        <v>0</v>
      </c>
      <c r="V633" s="84">
        <v>4</v>
      </c>
      <c r="W633" s="84">
        <v>11</v>
      </c>
      <c r="X633" s="84">
        <v>1</v>
      </c>
      <c r="Y633" s="84">
        <v>1</v>
      </c>
      <c r="Z633" s="84">
        <v>8</v>
      </c>
      <c r="AA633" s="84">
        <v>28</v>
      </c>
      <c r="AB633" s="84">
        <v>0</v>
      </c>
      <c r="AC633" s="84">
        <v>1</v>
      </c>
      <c r="AD633" s="84">
        <v>0</v>
      </c>
      <c r="AE633" s="84">
        <v>0</v>
      </c>
      <c r="AF633" s="84">
        <v>2</v>
      </c>
      <c r="AG633" s="200">
        <v>0.219</v>
      </c>
      <c r="AH633" s="200">
        <v>0.27800000000000002</v>
      </c>
      <c r="AI633" s="200">
        <v>0.38900000000000001</v>
      </c>
      <c r="AJ633" s="84">
        <v>0.29099999999999998</v>
      </c>
      <c r="AK633" s="84">
        <v>36</v>
      </c>
      <c r="AL633" s="84">
        <v>13</v>
      </c>
      <c r="AM633" s="84">
        <v>12</v>
      </c>
      <c r="AN633" s="198">
        <v>2</v>
      </c>
      <c r="AO633" s="198">
        <v>2</v>
      </c>
      <c r="AP633" s="84">
        <v>-5</v>
      </c>
      <c r="AQ633" s="84">
        <v>240</v>
      </c>
      <c r="AR633" s="84">
        <v>647</v>
      </c>
      <c r="AS633" s="84">
        <v>116</v>
      </c>
      <c r="AT633" s="84" t="s">
        <v>1061</v>
      </c>
      <c r="AY633" s="200"/>
      <c r="AZ633" s="200"/>
      <c r="BA633" s="200"/>
      <c r="BB633" s="200"/>
      <c r="BE633" s="84" t="s">
        <v>4113</v>
      </c>
      <c r="BF633" s="84">
        <v>605512</v>
      </c>
      <c r="BG633" s="84" t="s">
        <v>813</v>
      </c>
      <c r="BH633" s="84" t="s">
        <v>4833</v>
      </c>
      <c r="BI633" s="84" t="s">
        <v>6363</v>
      </c>
      <c r="BJ633" s="84" t="s">
        <v>4832</v>
      </c>
      <c r="BK633" s="84" t="s">
        <v>2874</v>
      </c>
    </row>
    <row r="634" spans="1:63" s="84" customFormat="1" x14ac:dyDescent="0.3">
      <c r="A634" s="84" t="s">
        <v>2529</v>
      </c>
      <c r="B634" s="84" t="s">
        <v>2530</v>
      </c>
      <c r="C634" s="84" t="s">
        <v>1103</v>
      </c>
      <c r="D634" s="84">
        <v>2018</v>
      </c>
      <c r="E634" s="84">
        <v>27</v>
      </c>
      <c r="F634" s="195"/>
      <c r="G634" s="84" t="s">
        <v>1063</v>
      </c>
      <c r="H634" s="84" t="s">
        <v>249</v>
      </c>
      <c r="K634" s="84">
        <v>0.61</v>
      </c>
      <c r="L634" s="84">
        <v>0.33</v>
      </c>
      <c r="M634" s="84">
        <v>31</v>
      </c>
      <c r="N634" s="84" t="s">
        <v>1075</v>
      </c>
      <c r="O634" s="84">
        <v>42</v>
      </c>
      <c r="P634" s="84">
        <v>132</v>
      </c>
      <c r="Q634" s="84">
        <v>120</v>
      </c>
      <c r="R634" s="84">
        <v>12</v>
      </c>
      <c r="S634" s="84">
        <v>26</v>
      </c>
      <c r="T634" s="84">
        <v>4</v>
      </c>
      <c r="U634" s="84">
        <v>1</v>
      </c>
      <c r="V634" s="84">
        <v>4</v>
      </c>
      <c r="W634" s="84">
        <v>13</v>
      </c>
      <c r="X634" s="84">
        <v>1</v>
      </c>
      <c r="Y634" s="84">
        <v>1</v>
      </c>
      <c r="Z634" s="84">
        <v>10</v>
      </c>
      <c r="AA634" s="84">
        <v>37</v>
      </c>
      <c r="AB634" s="84">
        <v>1</v>
      </c>
      <c r="AC634" s="84">
        <v>1</v>
      </c>
      <c r="AD634" s="84">
        <v>0</v>
      </c>
      <c r="AE634" s="84">
        <v>1</v>
      </c>
      <c r="AF634" s="84">
        <v>2</v>
      </c>
      <c r="AG634" s="200">
        <v>0.214</v>
      </c>
      <c r="AH634" s="200">
        <v>0.28100000000000003</v>
      </c>
      <c r="AI634" s="200">
        <v>0.36199999999999999</v>
      </c>
      <c r="AJ634" s="84">
        <v>0.28399999999999997</v>
      </c>
      <c r="AK634" s="84">
        <v>38</v>
      </c>
      <c r="AL634" s="84">
        <v>12</v>
      </c>
      <c r="AM634" s="84">
        <v>11</v>
      </c>
      <c r="AN634" s="198">
        <v>2</v>
      </c>
      <c r="AO634" s="198">
        <v>2</v>
      </c>
      <c r="AP634" s="84">
        <v>-6</v>
      </c>
      <c r="AQ634" s="84">
        <v>241</v>
      </c>
      <c r="AR634" s="84">
        <v>652</v>
      </c>
      <c r="AS634" s="84">
        <v>117</v>
      </c>
      <c r="AT634" s="84" t="s">
        <v>1061</v>
      </c>
      <c r="AY634" s="200"/>
      <c r="AZ634" s="200"/>
      <c r="BA634" s="200"/>
      <c r="BB634" s="200"/>
      <c r="BE634" s="84" t="s">
        <v>2716</v>
      </c>
      <c r="BF634" s="84">
        <v>542455</v>
      </c>
      <c r="BG634" s="84" t="s">
        <v>813</v>
      </c>
      <c r="BH634" s="84" t="s">
        <v>5137</v>
      </c>
      <c r="BI634" s="84" t="s">
        <v>4889</v>
      </c>
      <c r="BJ634" s="84" t="s">
        <v>5088</v>
      </c>
      <c r="BK634" s="84" t="s">
        <v>2874</v>
      </c>
    </row>
    <row r="635" spans="1:63" s="84" customFormat="1" x14ac:dyDescent="0.3">
      <c r="A635" s="84" t="s">
        <v>3882</v>
      </c>
      <c r="B635" s="84" t="s">
        <v>3883</v>
      </c>
      <c r="C635" s="84" t="s">
        <v>1103</v>
      </c>
      <c r="D635" s="84">
        <v>2018</v>
      </c>
      <c r="E635" s="84">
        <v>25</v>
      </c>
      <c r="F635" s="195" t="s">
        <v>1116</v>
      </c>
      <c r="G635" s="84" t="s">
        <v>1063</v>
      </c>
      <c r="H635" s="84" t="s">
        <v>249</v>
      </c>
      <c r="K635" s="84">
        <v>0.41</v>
      </c>
      <c r="L635" s="84">
        <v>0.33</v>
      </c>
      <c r="M635" s="84">
        <v>31</v>
      </c>
      <c r="N635" s="84" t="s">
        <v>1075</v>
      </c>
      <c r="O635" s="84">
        <v>52</v>
      </c>
      <c r="P635" s="84">
        <v>137</v>
      </c>
      <c r="Q635" s="84">
        <v>127</v>
      </c>
      <c r="R635" s="84">
        <v>15</v>
      </c>
      <c r="S635" s="84">
        <v>28</v>
      </c>
      <c r="T635" s="84">
        <v>6</v>
      </c>
      <c r="U635" s="84">
        <v>1</v>
      </c>
      <c r="V635" s="84">
        <v>4</v>
      </c>
      <c r="W635" s="84">
        <v>14</v>
      </c>
      <c r="X635" s="84">
        <v>3</v>
      </c>
      <c r="Y635" s="84">
        <v>1</v>
      </c>
      <c r="Z635" s="84">
        <v>8</v>
      </c>
      <c r="AA635" s="84">
        <v>31</v>
      </c>
      <c r="AB635" s="84">
        <v>0</v>
      </c>
      <c r="AC635" s="84">
        <v>1</v>
      </c>
      <c r="AD635" s="84">
        <v>0</v>
      </c>
      <c r="AE635" s="84">
        <v>0</v>
      </c>
      <c r="AF635" s="84">
        <v>3</v>
      </c>
      <c r="AG635" s="200">
        <v>0.22</v>
      </c>
      <c r="AH635" s="200">
        <v>0.27100000000000002</v>
      </c>
      <c r="AI635" s="200">
        <v>0.375</v>
      </c>
      <c r="AJ635" s="84">
        <v>0.28199999999999997</v>
      </c>
      <c r="AK635" s="84">
        <v>39</v>
      </c>
      <c r="AL635" s="84">
        <v>12</v>
      </c>
      <c r="AM635" s="84">
        <v>11</v>
      </c>
      <c r="AN635" s="198">
        <v>3</v>
      </c>
      <c r="AO635" s="198">
        <v>3</v>
      </c>
      <c r="AP635" s="84">
        <v>-7</v>
      </c>
      <c r="AQ635" s="84">
        <v>242</v>
      </c>
      <c r="AR635" s="84">
        <v>653</v>
      </c>
      <c r="AS635" s="84">
        <v>118</v>
      </c>
      <c r="AT635" s="84" t="s">
        <v>1061</v>
      </c>
      <c r="AY635" s="200"/>
      <c r="AZ635" s="200"/>
      <c r="BA635" s="200"/>
      <c r="BB635" s="200"/>
      <c r="BE635" s="84" t="s">
        <v>3884</v>
      </c>
      <c r="BF635" s="84">
        <v>593647</v>
      </c>
      <c r="BG635" s="84" t="s">
        <v>2876</v>
      </c>
      <c r="BH635" s="84" t="s">
        <v>3108</v>
      </c>
      <c r="BI635" s="84" t="s">
        <v>4206</v>
      </c>
      <c r="BJ635" s="84" t="s">
        <v>6350</v>
      </c>
      <c r="BK635" s="84" t="s">
        <v>2463</v>
      </c>
    </row>
    <row r="636" spans="1:63" s="84" customFormat="1" x14ac:dyDescent="0.3">
      <c r="A636" s="84" t="s">
        <v>4122</v>
      </c>
      <c r="B636" s="84" t="s">
        <v>29</v>
      </c>
      <c r="C636" s="84" t="s">
        <v>1103</v>
      </c>
      <c r="D636" s="84">
        <v>2018</v>
      </c>
      <c r="E636" s="84">
        <v>26</v>
      </c>
      <c r="F636" s="195"/>
      <c r="G636" s="84" t="s">
        <v>1063</v>
      </c>
      <c r="H636" s="84" t="s">
        <v>249</v>
      </c>
      <c r="K636" s="84">
        <v>0.19</v>
      </c>
      <c r="L636" s="84">
        <v>0.33</v>
      </c>
      <c r="M636" s="84">
        <v>31</v>
      </c>
      <c r="N636" s="84" t="s">
        <v>1075</v>
      </c>
      <c r="O636" s="84">
        <v>48</v>
      </c>
      <c r="P636" s="84">
        <v>128</v>
      </c>
      <c r="Q636" s="84">
        <v>116</v>
      </c>
      <c r="R636" s="84">
        <v>13</v>
      </c>
      <c r="S636" s="84">
        <v>27</v>
      </c>
      <c r="T636" s="84">
        <v>5</v>
      </c>
      <c r="U636" s="84">
        <v>1</v>
      </c>
      <c r="V636" s="84">
        <v>2</v>
      </c>
      <c r="W636" s="84">
        <v>11</v>
      </c>
      <c r="X636" s="84">
        <v>2</v>
      </c>
      <c r="Y636" s="84">
        <v>2</v>
      </c>
      <c r="Z636" s="84">
        <v>10</v>
      </c>
      <c r="AA636" s="84">
        <v>28</v>
      </c>
      <c r="AB636" s="84">
        <v>0</v>
      </c>
      <c r="AC636" s="84">
        <v>1</v>
      </c>
      <c r="AD636" s="84">
        <v>0</v>
      </c>
      <c r="AE636" s="84">
        <v>1</v>
      </c>
      <c r="AF636" s="84">
        <v>2</v>
      </c>
      <c r="AG636" s="200">
        <v>0.23100000000000001</v>
      </c>
      <c r="AH636" s="200">
        <v>0.29199999999999998</v>
      </c>
      <c r="AI636" s="200">
        <v>0.34799999999999998</v>
      </c>
      <c r="AJ636" s="84">
        <v>0.28499999999999998</v>
      </c>
      <c r="AK636" s="84">
        <v>36</v>
      </c>
      <c r="AL636" s="84">
        <v>12</v>
      </c>
      <c r="AM636" s="84">
        <v>11</v>
      </c>
      <c r="AN636" s="198">
        <v>2</v>
      </c>
      <c r="AO636" s="198">
        <v>2</v>
      </c>
      <c r="AP636" s="84">
        <v>-6</v>
      </c>
      <c r="AQ636" s="84">
        <v>243</v>
      </c>
      <c r="AR636" s="84">
        <v>654</v>
      </c>
      <c r="AS636" s="84">
        <v>119</v>
      </c>
      <c r="AT636" s="84" t="s">
        <v>1061</v>
      </c>
      <c r="AY636" s="200"/>
      <c r="AZ636" s="200"/>
      <c r="BA636" s="200"/>
      <c r="BB636" s="200"/>
      <c r="BE636" s="84" t="s">
        <v>4123</v>
      </c>
      <c r="BF636" s="84">
        <v>592835</v>
      </c>
      <c r="BG636" s="84" t="s">
        <v>808</v>
      </c>
      <c r="BH636" s="84" t="s">
        <v>6940</v>
      </c>
      <c r="BI636" s="84" t="s">
        <v>4874</v>
      </c>
      <c r="BJ636" s="84" t="s">
        <v>4872</v>
      </c>
      <c r="BK636" s="84" t="s">
        <v>2813</v>
      </c>
    </row>
    <row r="637" spans="1:63" s="84" customFormat="1" x14ac:dyDescent="0.3">
      <c r="A637" s="84" t="s">
        <v>3326</v>
      </c>
      <c r="B637" s="84" t="s">
        <v>67</v>
      </c>
      <c r="C637" s="84" t="s">
        <v>1065</v>
      </c>
      <c r="D637" s="84">
        <v>2018</v>
      </c>
      <c r="E637" s="84">
        <v>25</v>
      </c>
      <c r="F637" s="195"/>
      <c r="G637" s="84" t="s">
        <v>1063</v>
      </c>
      <c r="H637" s="84" t="s">
        <v>249</v>
      </c>
      <c r="K637" s="84">
        <v>0.7</v>
      </c>
      <c r="L637" s="84">
        <v>0.33</v>
      </c>
      <c r="M637" s="84">
        <v>31</v>
      </c>
      <c r="N637" s="84" t="s">
        <v>1075</v>
      </c>
      <c r="O637" s="84">
        <v>57</v>
      </c>
      <c r="P637" s="84">
        <v>139</v>
      </c>
      <c r="Q637" s="84">
        <v>125</v>
      </c>
      <c r="R637" s="84">
        <v>12</v>
      </c>
      <c r="S637" s="84">
        <v>26</v>
      </c>
      <c r="T637" s="84">
        <v>3</v>
      </c>
      <c r="U637" s="84">
        <v>2</v>
      </c>
      <c r="V637" s="84">
        <v>3</v>
      </c>
      <c r="W637" s="84">
        <v>11</v>
      </c>
      <c r="X637" s="84">
        <v>2</v>
      </c>
      <c r="Y637" s="84">
        <v>0</v>
      </c>
      <c r="Z637" s="84">
        <v>12</v>
      </c>
      <c r="AA637" s="84">
        <v>31</v>
      </c>
      <c r="AB637" s="84">
        <v>0</v>
      </c>
      <c r="AC637" s="84">
        <v>1</v>
      </c>
      <c r="AD637" s="84">
        <v>1</v>
      </c>
      <c r="AE637" s="84">
        <v>1</v>
      </c>
      <c r="AF637" s="84">
        <v>3</v>
      </c>
      <c r="AG637" s="200">
        <v>0.20599999999999999</v>
      </c>
      <c r="AH637" s="200">
        <v>0.27900000000000003</v>
      </c>
      <c r="AI637" s="200">
        <v>0.32600000000000001</v>
      </c>
      <c r="AJ637" s="84">
        <v>0.27100000000000002</v>
      </c>
      <c r="AK637" s="84">
        <v>38</v>
      </c>
      <c r="AL637" s="84">
        <v>11</v>
      </c>
      <c r="AM637" s="84">
        <v>10</v>
      </c>
      <c r="AN637" s="198">
        <v>1</v>
      </c>
      <c r="AO637" s="198">
        <v>1</v>
      </c>
      <c r="AP637" s="84">
        <v>-8</v>
      </c>
      <c r="AQ637" s="84">
        <v>247</v>
      </c>
      <c r="AR637" s="84">
        <v>670</v>
      </c>
      <c r="AS637" s="84">
        <v>120</v>
      </c>
      <c r="AT637" s="84" t="s">
        <v>1061</v>
      </c>
      <c r="AY637" s="200"/>
      <c r="AZ637" s="200"/>
      <c r="BA637" s="200"/>
      <c r="BB637" s="200"/>
      <c r="BE637" s="84" t="s">
        <v>4860</v>
      </c>
      <c r="BF637" s="84">
        <v>595963</v>
      </c>
      <c r="BG637" s="84" t="s">
        <v>2871</v>
      </c>
      <c r="BH637" s="84" t="s">
        <v>6643</v>
      </c>
      <c r="BI637" s="84" t="s">
        <v>4861</v>
      </c>
      <c r="BJ637" s="84" t="s">
        <v>2662</v>
      </c>
      <c r="BK637" s="84" t="s">
        <v>2463</v>
      </c>
    </row>
    <row r="638" spans="1:63" s="84" customFormat="1" x14ac:dyDescent="0.3">
      <c r="A638" s="84" t="s">
        <v>153</v>
      </c>
      <c r="B638" s="84" t="s">
        <v>38</v>
      </c>
      <c r="C638" s="84" t="s">
        <v>1103</v>
      </c>
      <c r="D638" s="84">
        <v>2018</v>
      </c>
      <c r="E638" s="84">
        <v>30</v>
      </c>
      <c r="F638" s="195"/>
      <c r="G638" s="84" t="s">
        <v>1063</v>
      </c>
      <c r="H638" s="84" t="s">
        <v>249</v>
      </c>
      <c r="K638" s="84">
        <v>0.09</v>
      </c>
      <c r="L638" s="84">
        <v>0.33</v>
      </c>
      <c r="M638" s="84">
        <v>31</v>
      </c>
      <c r="N638" s="84" t="s">
        <v>1075</v>
      </c>
      <c r="O638" s="84">
        <v>32</v>
      </c>
      <c r="P638" s="84">
        <v>94</v>
      </c>
      <c r="Q638" s="84">
        <v>84</v>
      </c>
      <c r="R638" s="84">
        <v>11</v>
      </c>
      <c r="S638" s="84">
        <v>20</v>
      </c>
      <c r="T638" s="84">
        <v>3</v>
      </c>
      <c r="U638" s="84">
        <v>0</v>
      </c>
      <c r="V638" s="84">
        <v>2</v>
      </c>
      <c r="W638" s="84">
        <v>10</v>
      </c>
      <c r="X638" s="84">
        <v>1</v>
      </c>
      <c r="Y638" s="84">
        <v>1</v>
      </c>
      <c r="Z638" s="84">
        <v>7</v>
      </c>
      <c r="AA638" s="84">
        <v>20</v>
      </c>
      <c r="AB638" s="84">
        <v>0</v>
      </c>
      <c r="AC638" s="84">
        <v>2</v>
      </c>
      <c r="AD638" s="84">
        <v>1</v>
      </c>
      <c r="AE638" s="84">
        <v>0</v>
      </c>
      <c r="AF638" s="84">
        <v>1</v>
      </c>
      <c r="AG638" s="200">
        <v>0.23499999999999999</v>
      </c>
      <c r="AH638" s="200">
        <v>0.29799999999999999</v>
      </c>
      <c r="AI638" s="200">
        <v>0.35199999999999998</v>
      </c>
      <c r="AJ638" s="84">
        <v>0.28899999999999998</v>
      </c>
      <c r="AK638" s="84">
        <v>27</v>
      </c>
      <c r="AL638" s="84">
        <v>10</v>
      </c>
      <c r="AM638" s="84">
        <v>10</v>
      </c>
      <c r="AN638" s="198">
        <v>2</v>
      </c>
      <c r="AO638" s="198">
        <v>2</v>
      </c>
      <c r="AP638" s="84">
        <v>-4</v>
      </c>
      <c r="AQ638" s="84">
        <v>249</v>
      </c>
      <c r="AR638" s="84">
        <v>675</v>
      </c>
      <c r="AS638" s="84">
        <v>121</v>
      </c>
      <c r="AT638" s="84" t="s">
        <v>1061</v>
      </c>
      <c r="AY638" s="200"/>
      <c r="AZ638" s="200"/>
      <c r="BA638" s="200"/>
      <c r="BB638" s="200"/>
      <c r="BE638" s="84" t="s">
        <v>1463</v>
      </c>
      <c r="BF638" s="84">
        <v>501888</v>
      </c>
      <c r="BG638" s="84" t="s">
        <v>817</v>
      </c>
      <c r="BH638" s="84" t="s">
        <v>4879</v>
      </c>
      <c r="BI638" s="84" t="s">
        <v>1228</v>
      </c>
      <c r="BJ638" s="84" t="s">
        <v>1440</v>
      </c>
      <c r="BK638" s="84" t="s">
        <v>2887</v>
      </c>
    </row>
    <row r="639" spans="1:63" s="84" customFormat="1" x14ac:dyDescent="0.3">
      <c r="A639" s="84" t="s">
        <v>381</v>
      </c>
      <c r="B639" s="84" t="s">
        <v>369</v>
      </c>
      <c r="C639" s="84" t="s">
        <v>1061</v>
      </c>
      <c r="D639" s="84">
        <v>2018</v>
      </c>
      <c r="E639" s="84">
        <v>29</v>
      </c>
      <c r="F639" s="195"/>
      <c r="G639" s="84" t="s">
        <v>1063</v>
      </c>
      <c r="H639" s="84" t="s">
        <v>249</v>
      </c>
      <c r="K639" s="84">
        <v>0.72</v>
      </c>
      <c r="L639" s="84">
        <v>0.33</v>
      </c>
      <c r="M639" s="84">
        <v>31</v>
      </c>
      <c r="N639" s="84" t="s">
        <v>1075</v>
      </c>
      <c r="O639" s="84">
        <v>38</v>
      </c>
      <c r="P639" s="84">
        <v>121</v>
      </c>
      <c r="Q639" s="84">
        <v>114</v>
      </c>
      <c r="R639" s="84">
        <v>13</v>
      </c>
      <c r="S639" s="84">
        <v>27</v>
      </c>
      <c r="T639" s="84">
        <v>5</v>
      </c>
      <c r="U639" s="84">
        <v>0</v>
      </c>
      <c r="V639" s="84">
        <v>3</v>
      </c>
      <c r="W639" s="84">
        <v>13</v>
      </c>
      <c r="X639" s="84">
        <v>1</v>
      </c>
      <c r="Y639" s="84">
        <v>1</v>
      </c>
      <c r="Z639" s="84">
        <v>5</v>
      </c>
      <c r="AA639" s="84">
        <v>31</v>
      </c>
      <c r="AB639" s="84">
        <v>0</v>
      </c>
      <c r="AC639" s="84">
        <v>0</v>
      </c>
      <c r="AD639" s="84">
        <v>0</v>
      </c>
      <c r="AE639" s="84">
        <v>1</v>
      </c>
      <c r="AF639" s="84">
        <v>2</v>
      </c>
      <c r="AG639" s="200">
        <v>0.23599999999999999</v>
      </c>
      <c r="AH639" s="200">
        <v>0.26900000000000002</v>
      </c>
      <c r="AI639" s="200">
        <v>0.36199999999999999</v>
      </c>
      <c r="AJ639" s="84">
        <v>0.27500000000000002</v>
      </c>
      <c r="AK639" s="84">
        <v>33</v>
      </c>
      <c r="AL639" s="84">
        <v>10</v>
      </c>
      <c r="AM639" s="84">
        <v>9</v>
      </c>
      <c r="AN639" s="198">
        <v>3</v>
      </c>
      <c r="AO639" s="198">
        <v>2</v>
      </c>
      <c r="AP639" s="84">
        <v>-7</v>
      </c>
      <c r="AQ639" s="84">
        <v>250</v>
      </c>
      <c r="AR639" s="84">
        <v>677</v>
      </c>
      <c r="AS639" s="84">
        <v>122</v>
      </c>
      <c r="AT639" s="84" t="s">
        <v>1061</v>
      </c>
      <c r="AY639" s="200"/>
      <c r="AZ639" s="200"/>
      <c r="BA639" s="200"/>
      <c r="BB639" s="200"/>
      <c r="BE639" s="84" t="s">
        <v>1560</v>
      </c>
      <c r="BF639" s="84">
        <v>517370</v>
      </c>
      <c r="BG639" s="84" t="s">
        <v>781</v>
      </c>
      <c r="BH639" s="84" t="s">
        <v>6386</v>
      </c>
      <c r="BI639" s="84" t="s">
        <v>5241</v>
      </c>
      <c r="BJ639" s="84" t="s">
        <v>4878</v>
      </c>
      <c r="BK639" s="84" t="s">
        <v>2888</v>
      </c>
    </row>
    <row r="640" spans="1:63" s="84" customFormat="1" x14ac:dyDescent="0.3">
      <c r="A640" s="84" t="s">
        <v>4885</v>
      </c>
      <c r="B640" s="84" t="s">
        <v>4886</v>
      </c>
      <c r="C640" s="84" t="s">
        <v>1065</v>
      </c>
      <c r="D640" s="84">
        <v>2018</v>
      </c>
      <c r="E640" s="84">
        <v>28</v>
      </c>
      <c r="F640" s="195"/>
      <c r="G640" s="84" t="s">
        <v>1063</v>
      </c>
      <c r="H640" s="84" t="s">
        <v>249</v>
      </c>
      <c r="K640" s="84">
        <v>0.2</v>
      </c>
      <c r="L640" s="84">
        <v>0.33</v>
      </c>
      <c r="M640" s="84">
        <v>31</v>
      </c>
      <c r="N640" s="84" t="s">
        <v>1075</v>
      </c>
      <c r="O640" s="84">
        <v>39</v>
      </c>
      <c r="P640" s="84">
        <v>111</v>
      </c>
      <c r="Q640" s="84">
        <v>104</v>
      </c>
      <c r="R640" s="84">
        <v>12</v>
      </c>
      <c r="S640" s="84">
        <v>24</v>
      </c>
      <c r="T640" s="84">
        <v>4</v>
      </c>
      <c r="U640" s="84">
        <v>0</v>
      </c>
      <c r="V640" s="84">
        <v>3</v>
      </c>
      <c r="W640" s="84">
        <v>10</v>
      </c>
      <c r="X640" s="84">
        <v>1</v>
      </c>
      <c r="Y640" s="84">
        <v>2</v>
      </c>
      <c r="Z640" s="84">
        <v>6</v>
      </c>
      <c r="AA640" s="84">
        <v>29</v>
      </c>
      <c r="AB640" s="84">
        <v>0</v>
      </c>
      <c r="AC640" s="84">
        <v>1</v>
      </c>
      <c r="AD640" s="84">
        <v>0</v>
      </c>
      <c r="AE640" s="84">
        <v>0</v>
      </c>
      <c r="AF640" s="84">
        <v>2</v>
      </c>
      <c r="AG640" s="200">
        <v>0.22900000000000001</v>
      </c>
      <c r="AH640" s="200">
        <v>0.27200000000000002</v>
      </c>
      <c r="AI640" s="200">
        <v>0.36599999999999999</v>
      </c>
      <c r="AJ640" s="84">
        <v>0.27900000000000003</v>
      </c>
      <c r="AK640" s="84">
        <v>31</v>
      </c>
      <c r="AL640" s="84">
        <v>10</v>
      </c>
      <c r="AM640" s="84">
        <v>9</v>
      </c>
      <c r="AN640" s="198">
        <v>2</v>
      </c>
      <c r="AO640" s="198">
        <v>2</v>
      </c>
      <c r="AP640" s="84">
        <v>-6</v>
      </c>
      <c r="AQ640" s="84">
        <v>251</v>
      </c>
      <c r="AR640" s="84">
        <v>678</v>
      </c>
      <c r="AS640" s="84">
        <v>123</v>
      </c>
      <c r="AT640" s="84" t="s">
        <v>1061</v>
      </c>
      <c r="AY640" s="200"/>
      <c r="AZ640" s="200"/>
      <c r="BA640" s="200"/>
      <c r="BB640" s="200"/>
      <c r="BE640" s="84" t="s">
        <v>4887</v>
      </c>
      <c r="BF640" s="84">
        <v>543329</v>
      </c>
      <c r="BG640" s="84" t="s">
        <v>781</v>
      </c>
      <c r="BH640" s="84" t="s">
        <v>6715</v>
      </c>
      <c r="BI640" s="84" t="s">
        <v>2651</v>
      </c>
      <c r="BJ640" s="84" t="s">
        <v>5241</v>
      </c>
      <c r="BK640" s="84" t="s">
        <v>2872</v>
      </c>
    </row>
    <row r="641" spans="1:63" s="84" customFormat="1" x14ac:dyDescent="0.3">
      <c r="A641" s="84" t="s">
        <v>4880</v>
      </c>
      <c r="B641" s="84" t="s">
        <v>29</v>
      </c>
      <c r="C641" s="84" t="s">
        <v>1065</v>
      </c>
      <c r="D641" s="84">
        <v>2018</v>
      </c>
      <c r="E641" s="84">
        <v>30</v>
      </c>
      <c r="F641" s="195"/>
      <c r="G641" s="84" t="s">
        <v>1063</v>
      </c>
      <c r="H641" s="84" t="s">
        <v>249</v>
      </c>
      <c r="K641" s="84">
        <v>0.25</v>
      </c>
      <c r="L641" s="84">
        <v>0.33</v>
      </c>
      <c r="M641" s="84">
        <v>31</v>
      </c>
      <c r="N641" s="84" t="s">
        <v>1075</v>
      </c>
      <c r="O641" s="84">
        <v>34</v>
      </c>
      <c r="P641" s="84">
        <v>91</v>
      </c>
      <c r="Q641" s="84">
        <v>83</v>
      </c>
      <c r="R641" s="84">
        <v>11</v>
      </c>
      <c r="S641" s="84">
        <v>18</v>
      </c>
      <c r="T641" s="84">
        <v>3</v>
      </c>
      <c r="U641" s="84">
        <v>1</v>
      </c>
      <c r="V641" s="84">
        <v>3</v>
      </c>
      <c r="W641" s="84">
        <v>11</v>
      </c>
      <c r="X641" s="84">
        <v>1</v>
      </c>
      <c r="Y641" s="84">
        <v>1</v>
      </c>
      <c r="Z641" s="84">
        <v>6</v>
      </c>
      <c r="AA641" s="84">
        <v>24</v>
      </c>
      <c r="AB641" s="84">
        <v>0</v>
      </c>
      <c r="AC641" s="84">
        <v>1</v>
      </c>
      <c r="AD641" s="84">
        <v>0</v>
      </c>
      <c r="AE641" s="84">
        <v>0</v>
      </c>
      <c r="AF641" s="84">
        <v>2</v>
      </c>
      <c r="AG641" s="200">
        <v>0.216</v>
      </c>
      <c r="AH641" s="200">
        <v>0.27800000000000002</v>
      </c>
      <c r="AI641" s="200">
        <v>0.378</v>
      </c>
      <c r="AJ641" s="84">
        <v>0.28699999999999998</v>
      </c>
      <c r="AK641" s="84">
        <v>26</v>
      </c>
      <c r="AL641" s="84">
        <v>10</v>
      </c>
      <c r="AM641" s="84">
        <v>9</v>
      </c>
      <c r="AN641" s="198">
        <v>2</v>
      </c>
      <c r="AO641" s="198">
        <v>2</v>
      </c>
      <c r="AP641" s="84">
        <v>-4</v>
      </c>
      <c r="AQ641" s="84">
        <v>253</v>
      </c>
      <c r="AR641" s="84">
        <v>684</v>
      </c>
      <c r="AS641" s="84">
        <v>124</v>
      </c>
      <c r="AT641" s="84" t="s">
        <v>1061</v>
      </c>
      <c r="AY641" s="200"/>
      <c r="AZ641" s="200"/>
      <c r="BA641" s="200"/>
      <c r="BB641" s="200"/>
      <c r="BE641" s="84" t="s">
        <v>4881</v>
      </c>
      <c r="BF641" s="84">
        <v>571812</v>
      </c>
      <c r="BG641" s="84" t="s">
        <v>811</v>
      </c>
      <c r="BH641" s="84" t="s">
        <v>4844</v>
      </c>
      <c r="BI641" s="84" t="s">
        <v>6420</v>
      </c>
      <c r="BJ641" s="84" t="s">
        <v>4883</v>
      </c>
      <c r="BK641" s="84" t="s">
        <v>2887</v>
      </c>
    </row>
    <row r="642" spans="1:63" s="84" customFormat="1" x14ac:dyDescent="0.3">
      <c r="A642" s="84" t="s">
        <v>117</v>
      </c>
      <c r="B642" s="84" t="s">
        <v>114</v>
      </c>
      <c r="C642" s="84" t="s">
        <v>1065</v>
      </c>
      <c r="D642" s="84">
        <v>2018</v>
      </c>
      <c r="E642" s="84">
        <v>34</v>
      </c>
      <c r="F642" s="195"/>
      <c r="G642" s="84" t="s">
        <v>1063</v>
      </c>
      <c r="H642" s="84" t="s">
        <v>249</v>
      </c>
      <c r="K642" s="84">
        <v>0.5</v>
      </c>
      <c r="L642" s="84">
        <v>0.33</v>
      </c>
      <c r="M642" s="84">
        <v>31</v>
      </c>
      <c r="N642" s="84" t="s">
        <v>1075</v>
      </c>
      <c r="O642" s="84">
        <v>36</v>
      </c>
      <c r="P642" s="84">
        <v>93</v>
      </c>
      <c r="Q642" s="84">
        <v>85</v>
      </c>
      <c r="R642" s="84">
        <v>10</v>
      </c>
      <c r="S642" s="84">
        <v>20</v>
      </c>
      <c r="T642" s="84">
        <v>3</v>
      </c>
      <c r="U642" s="84">
        <v>1</v>
      </c>
      <c r="V642" s="84">
        <v>1</v>
      </c>
      <c r="W642" s="84">
        <v>9</v>
      </c>
      <c r="X642" s="84">
        <v>2</v>
      </c>
      <c r="Y642" s="84">
        <v>1</v>
      </c>
      <c r="Z642" s="84">
        <v>7</v>
      </c>
      <c r="AA642" s="84">
        <v>19</v>
      </c>
      <c r="AB642" s="84">
        <v>0</v>
      </c>
      <c r="AC642" s="84">
        <v>0</v>
      </c>
      <c r="AD642" s="84">
        <v>0</v>
      </c>
      <c r="AE642" s="84">
        <v>1</v>
      </c>
      <c r="AF642" s="84">
        <v>2</v>
      </c>
      <c r="AG642" s="200">
        <v>0.23899999999999999</v>
      </c>
      <c r="AH642" s="200">
        <v>0.29299999999999998</v>
      </c>
      <c r="AI642" s="200">
        <v>0.34399999999999997</v>
      </c>
      <c r="AJ642" s="84">
        <v>0.28399999999999997</v>
      </c>
      <c r="AK642" s="84">
        <v>26</v>
      </c>
      <c r="AL642" s="84">
        <v>10</v>
      </c>
      <c r="AM642" s="84">
        <v>9</v>
      </c>
      <c r="AN642" s="198">
        <v>2</v>
      </c>
      <c r="AO642" s="198">
        <v>2</v>
      </c>
      <c r="AP642" s="84">
        <v>-4</v>
      </c>
      <c r="AQ642" s="84">
        <v>254</v>
      </c>
      <c r="AR642" s="84">
        <v>688</v>
      </c>
      <c r="AS642" s="84">
        <v>125</v>
      </c>
      <c r="AT642" s="84" t="s">
        <v>1061</v>
      </c>
      <c r="AY642" s="200"/>
      <c r="AZ642" s="200"/>
      <c r="BA642" s="200"/>
      <c r="BB642" s="200"/>
      <c r="BE642" s="84" t="s">
        <v>1566</v>
      </c>
      <c r="BF642" s="84">
        <v>502261</v>
      </c>
      <c r="BG642" s="84" t="s">
        <v>818</v>
      </c>
      <c r="BH642" s="84" t="s">
        <v>6716</v>
      </c>
      <c r="BI642" s="84" t="s">
        <v>3253</v>
      </c>
      <c r="BJ642" s="84" t="s">
        <v>4214</v>
      </c>
      <c r="BK642" s="84" t="s">
        <v>2879</v>
      </c>
    </row>
    <row r="643" spans="1:63" s="84" customFormat="1" x14ac:dyDescent="0.3">
      <c r="A643" s="84" t="s">
        <v>4036</v>
      </c>
      <c r="B643" s="84" t="s">
        <v>332</v>
      </c>
      <c r="C643" s="84" t="s">
        <v>1065</v>
      </c>
      <c r="D643" s="84">
        <v>2018</v>
      </c>
      <c r="E643" s="84">
        <v>33</v>
      </c>
      <c r="F643" s="195"/>
      <c r="G643" s="84" t="s">
        <v>1063</v>
      </c>
      <c r="H643" s="84" t="s">
        <v>249</v>
      </c>
      <c r="K643" s="84">
        <v>0.33</v>
      </c>
      <c r="L643" s="84">
        <v>0.33</v>
      </c>
      <c r="M643" s="84">
        <v>31</v>
      </c>
      <c r="N643" s="84" t="s">
        <v>1075</v>
      </c>
      <c r="O643" s="84">
        <v>28</v>
      </c>
      <c r="P643" s="84">
        <v>93</v>
      </c>
      <c r="Q643" s="84">
        <v>85</v>
      </c>
      <c r="R643" s="84">
        <v>8</v>
      </c>
      <c r="S643" s="84">
        <v>19</v>
      </c>
      <c r="T643" s="84">
        <v>3</v>
      </c>
      <c r="U643" s="84">
        <v>0</v>
      </c>
      <c r="V643" s="84">
        <v>2</v>
      </c>
      <c r="W643" s="84">
        <v>10</v>
      </c>
      <c r="X643" s="84">
        <v>1</v>
      </c>
      <c r="Y643" s="84">
        <v>0</v>
      </c>
      <c r="Z643" s="84">
        <v>6</v>
      </c>
      <c r="AA643" s="84">
        <v>19</v>
      </c>
      <c r="AB643" s="84">
        <v>0</v>
      </c>
      <c r="AC643" s="84">
        <v>1</v>
      </c>
      <c r="AD643" s="84">
        <v>0</v>
      </c>
      <c r="AE643" s="84">
        <v>1</v>
      </c>
      <c r="AF643" s="84">
        <v>2</v>
      </c>
      <c r="AG643" s="200">
        <v>0.22900000000000001</v>
      </c>
      <c r="AH643" s="200">
        <v>0.28699999999999998</v>
      </c>
      <c r="AI643" s="200">
        <v>0.34399999999999997</v>
      </c>
      <c r="AJ643" s="84">
        <v>0.28000000000000003</v>
      </c>
      <c r="AK643" s="84">
        <v>26</v>
      </c>
      <c r="AL643" s="84">
        <v>9</v>
      </c>
      <c r="AM643" s="84">
        <v>9</v>
      </c>
      <c r="AN643" s="198">
        <v>2</v>
      </c>
      <c r="AO643" s="198">
        <v>2</v>
      </c>
      <c r="AP643" s="84">
        <v>-5</v>
      </c>
      <c r="AQ643" s="84">
        <v>259</v>
      </c>
      <c r="AR643" s="84">
        <v>696</v>
      </c>
      <c r="AS643" s="84">
        <v>126</v>
      </c>
      <c r="AT643" s="84" t="s">
        <v>1061</v>
      </c>
      <c r="AY643" s="200"/>
      <c r="AZ643" s="200"/>
      <c r="BA643" s="200"/>
      <c r="BB643" s="200"/>
      <c r="BE643" s="84" t="s">
        <v>4037</v>
      </c>
      <c r="BF643" s="84">
        <v>493343</v>
      </c>
      <c r="BG643" s="84" t="s">
        <v>808</v>
      </c>
      <c r="BH643" s="84" t="s">
        <v>5073</v>
      </c>
      <c r="BI643" s="84" t="s">
        <v>3253</v>
      </c>
      <c r="BJ643" s="84" t="s">
        <v>4879</v>
      </c>
      <c r="BK643" s="84" t="s">
        <v>2878</v>
      </c>
    </row>
    <row r="644" spans="1:63" s="84" customFormat="1" x14ac:dyDescent="0.3">
      <c r="A644" s="84" t="s">
        <v>892</v>
      </c>
      <c r="B644" s="84" t="s">
        <v>67</v>
      </c>
      <c r="C644" s="84" t="s">
        <v>1065</v>
      </c>
      <c r="D644" s="84">
        <v>2018</v>
      </c>
      <c r="E644" s="84">
        <v>29</v>
      </c>
      <c r="F644" s="195"/>
      <c r="G644" s="84" t="s">
        <v>1063</v>
      </c>
      <c r="H644" s="84" t="s">
        <v>249</v>
      </c>
      <c r="K644" s="84">
        <v>0.56999999999999995</v>
      </c>
      <c r="L644" s="84">
        <v>0.33</v>
      </c>
      <c r="M644" s="84">
        <v>31</v>
      </c>
      <c r="N644" s="84" t="s">
        <v>1075</v>
      </c>
      <c r="O644" s="84">
        <v>49</v>
      </c>
      <c r="P644" s="84">
        <v>114</v>
      </c>
      <c r="Q644" s="84">
        <v>103</v>
      </c>
      <c r="R644" s="84">
        <v>12</v>
      </c>
      <c r="S644" s="84">
        <v>23</v>
      </c>
      <c r="T644" s="84">
        <v>3</v>
      </c>
      <c r="U644" s="84">
        <v>1</v>
      </c>
      <c r="V644" s="84">
        <v>1</v>
      </c>
      <c r="W644" s="84">
        <v>9</v>
      </c>
      <c r="X644" s="84">
        <v>2</v>
      </c>
      <c r="Y644" s="84">
        <v>1</v>
      </c>
      <c r="Z644" s="84">
        <v>9</v>
      </c>
      <c r="AA644" s="84">
        <v>27</v>
      </c>
      <c r="AB644" s="84">
        <v>0</v>
      </c>
      <c r="AC644" s="84">
        <v>1</v>
      </c>
      <c r="AD644" s="84">
        <v>1</v>
      </c>
      <c r="AE644" s="84">
        <v>1</v>
      </c>
      <c r="AF644" s="84">
        <v>3</v>
      </c>
      <c r="AG644" s="200">
        <v>0.222</v>
      </c>
      <c r="AH644" s="200">
        <v>0.28699999999999998</v>
      </c>
      <c r="AI644" s="200">
        <v>0.311</v>
      </c>
      <c r="AJ644" s="84">
        <v>0.27</v>
      </c>
      <c r="AK644" s="84">
        <v>31</v>
      </c>
      <c r="AL644" s="84">
        <v>9</v>
      </c>
      <c r="AM644" s="84">
        <v>9</v>
      </c>
      <c r="AN644" s="198">
        <v>2</v>
      </c>
      <c r="AO644" s="198">
        <v>2</v>
      </c>
      <c r="AP644" s="84">
        <v>-7</v>
      </c>
      <c r="AQ644" s="84">
        <v>260</v>
      </c>
      <c r="AR644" s="84">
        <v>697</v>
      </c>
      <c r="AS644" s="84">
        <v>127</v>
      </c>
      <c r="AT644" s="84" t="s">
        <v>1061</v>
      </c>
      <c r="AY644" s="200"/>
      <c r="AZ644" s="200"/>
      <c r="BA644" s="200"/>
      <c r="BB644" s="200"/>
      <c r="BE644" s="84" t="s">
        <v>3221</v>
      </c>
      <c r="BF644" s="84">
        <v>534627</v>
      </c>
      <c r="BG644" s="84" t="s">
        <v>817</v>
      </c>
      <c r="BH644" s="84" t="s">
        <v>4877</v>
      </c>
      <c r="BI644" s="84" t="s">
        <v>4864</v>
      </c>
      <c r="BJ644" s="84" t="s">
        <v>6716</v>
      </c>
      <c r="BK644" s="84" t="s">
        <v>2888</v>
      </c>
    </row>
    <row r="645" spans="1:63" s="84" customFormat="1" x14ac:dyDescent="0.3">
      <c r="A645" s="84" t="s">
        <v>4891</v>
      </c>
      <c r="B645" s="84" t="s">
        <v>968</v>
      </c>
      <c r="C645" s="84" t="s">
        <v>1103</v>
      </c>
      <c r="D645" s="84">
        <v>2018</v>
      </c>
      <c r="E645" s="84">
        <v>34</v>
      </c>
      <c r="F645" s="195"/>
      <c r="G645" s="84" t="s">
        <v>1063</v>
      </c>
      <c r="H645" s="84" t="s">
        <v>249</v>
      </c>
      <c r="K645" s="84">
        <v>0.31</v>
      </c>
      <c r="L645" s="84">
        <v>0.33</v>
      </c>
      <c r="M645" s="84">
        <v>31</v>
      </c>
      <c r="N645" s="84" t="s">
        <v>1075</v>
      </c>
      <c r="O645" s="84">
        <v>33</v>
      </c>
      <c r="P645" s="84">
        <v>94</v>
      </c>
      <c r="Q645" s="84">
        <v>87</v>
      </c>
      <c r="R645" s="84">
        <v>11</v>
      </c>
      <c r="S645" s="84">
        <v>21</v>
      </c>
      <c r="T645" s="84">
        <v>2</v>
      </c>
      <c r="U645" s="84">
        <v>1</v>
      </c>
      <c r="V645" s="84">
        <v>1</v>
      </c>
      <c r="W645" s="84">
        <v>7</v>
      </c>
      <c r="X645" s="84">
        <v>2</v>
      </c>
      <c r="Y645" s="84">
        <v>0</v>
      </c>
      <c r="Z645" s="84">
        <v>5</v>
      </c>
      <c r="AA645" s="84">
        <v>21</v>
      </c>
      <c r="AB645" s="84">
        <v>0</v>
      </c>
      <c r="AC645" s="84">
        <v>1</v>
      </c>
      <c r="AD645" s="84">
        <v>0</v>
      </c>
      <c r="AE645" s="84">
        <v>0</v>
      </c>
      <c r="AF645" s="84">
        <v>2</v>
      </c>
      <c r="AG645" s="200">
        <v>0.24</v>
      </c>
      <c r="AH645" s="200">
        <v>0.28799999999999998</v>
      </c>
      <c r="AI645" s="200">
        <v>0.34100000000000003</v>
      </c>
      <c r="AJ645" s="84">
        <v>0.28000000000000003</v>
      </c>
      <c r="AK645" s="84">
        <v>26</v>
      </c>
      <c r="AL645" s="84">
        <v>9</v>
      </c>
      <c r="AM645" s="84">
        <v>9</v>
      </c>
      <c r="AN645" s="198">
        <v>2</v>
      </c>
      <c r="AO645" s="198">
        <v>2</v>
      </c>
      <c r="AP645" s="84">
        <v>-5</v>
      </c>
      <c r="AQ645" s="84">
        <v>261</v>
      </c>
      <c r="AR645" s="84">
        <v>698</v>
      </c>
      <c r="AS645" s="84">
        <v>128</v>
      </c>
      <c r="AT645" s="84" t="s">
        <v>1061</v>
      </c>
      <c r="AY645" s="200"/>
      <c r="AZ645" s="200"/>
      <c r="BA645" s="200"/>
      <c r="BB645" s="200"/>
      <c r="BE645" s="84" t="s">
        <v>4892</v>
      </c>
      <c r="BF645" s="84">
        <v>454975</v>
      </c>
      <c r="BG645" s="84" t="s">
        <v>818</v>
      </c>
      <c r="BH645" s="84" t="s">
        <v>4877</v>
      </c>
      <c r="BI645" s="84" t="s">
        <v>4576</v>
      </c>
      <c r="BJ645" s="84" t="s">
        <v>3141</v>
      </c>
      <c r="BK645" s="84" t="s">
        <v>2879</v>
      </c>
    </row>
    <row r="646" spans="1:63" s="84" customFormat="1" x14ac:dyDescent="0.3">
      <c r="A646" s="84" t="s">
        <v>110</v>
      </c>
      <c r="B646" s="84" t="s">
        <v>109</v>
      </c>
      <c r="C646" s="84" t="s">
        <v>1065</v>
      </c>
      <c r="D646" s="84">
        <v>2018</v>
      </c>
      <c r="E646" s="84">
        <v>34</v>
      </c>
      <c r="F646" s="195"/>
      <c r="G646" s="84" t="s">
        <v>1063</v>
      </c>
      <c r="H646" s="84" t="s">
        <v>249</v>
      </c>
      <c r="K646" s="84">
        <v>0.77</v>
      </c>
      <c r="L646" s="84">
        <v>0.33</v>
      </c>
      <c r="M646" s="84">
        <v>31</v>
      </c>
      <c r="N646" s="84" t="s">
        <v>1075</v>
      </c>
      <c r="O646" s="84">
        <v>30</v>
      </c>
      <c r="P646" s="84">
        <v>94</v>
      </c>
      <c r="Q646" s="84">
        <v>87</v>
      </c>
      <c r="R646" s="84">
        <v>9</v>
      </c>
      <c r="S646" s="84">
        <v>20</v>
      </c>
      <c r="T646" s="84">
        <v>3</v>
      </c>
      <c r="U646" s="84">
        <v>0</v>
      </c>
      <c r="V646" s="84">
        <v>2</v>
      </c>
      <c r="W646" s="84">
        <v>10</v>
      </c>
      <c r="X646" s="84">
        <v>1</v>
      </c>
      <c r="Y646" s="84">
        <v>1</v>
      </c>
      <c r="Z646" s="84">
        <v>6</v>
      </c>
      <c r="AA646" s="84">
        <v>22</v>
      </c>
      <c r="AB646" s="84">
        <v>0</v>
      </c>
      <c r="AC646" s="84">
        <v>0</v>
      </c>
      <c r="AD646" s="84">
        <v>0</v>
      </c>
      <c r="AE646" s="84">
        <v>1</v>
      </c>
      <c r="AF646" s="84">
        <v>2</v>
      </c>
      <c r="AG646" s="200">
        <v>0.23100000000000001</v>
      </c>
      <c r="AH646" s="200">
        <v>0.27700000000000002</v>
      </c>
      <c r="AI646" s="200">
        <v>0.35</v>
      </c>
      <c r="AJ646" s="84">
        <v>0.27600000000000002</v>
      </c>
      <c r="AK646" s="84">
        <v>26</v>
      </c>
      <c r="AL646" s="84">
        <v>9</v>
      </c>
      <c r="AM646" s="84">
        <v>8</v>
      </c>
      <c r="AN646" s="198">
        <v>2</v>
      </c>
      <c r="AO646" s="198">
        <v>2</v>
      </c>
      <c r="AP646" s="84">
        <v>-5</v>
      </c>
      <c r="AQ646" s="84">
        <v>263</v>
      </c>
      <c r="AR646" s="84">
        <v>704</v>
      </c>
      <c r="AS646" s="84">
        <v>129</v>
      </c>
      <c r="AT646" s="84" t="s">
        <v>1061</v>
      </c>
      <c r="AY646" s="200"/>
      <c r="AZ646" s="200"/>
      <c r="BA646" s="200"/>
      <c r="BB646" s="200"/>
      <c r="BE646" s="84" t="s">
        <v>1438</v>
      </c>
      <c r="BF646" s="84">
        <v>425796</v>
      </c>
      <c r="BG646" s="84" t="s">
        <v>810</v>
      </c>
      <c r="BH646" s="84" t="s">
        <v>2945</v>
      </c>
      <c r="BI646" s="84" t="s">
        <v>4879</v>
      </c>
      <c r="BJ646" s="84" t="s">
        <v>2715</v>
      </c>
      <c r="BK646" s="84" t="s">
        <v>2879</v>
      </c>
    </row>
    <row r="647" spans="1:63" s="84" customFormat="1" x14ac:dyDescent="0.3">
      <c r="A647" s="84" t="s">
        <v>946</v>
      </c>
      <c r="B647" s="84" t="s">
        <v>947</v>
      </c>
      <c r="C647" s="84" t="s">
        <v>1065</v>
      </c>
      <c r="D647" s="84">
        <v>2018</v>
      </c>
      <c r="E647" s="84">
        <v>31</v>
      </c>
      <c r="F647" s="195"/>
      <c r="G647" s="84" t="s">
        <v>1063</v>
      </c>
      <c r="H647" s="84" t="s">
        <v>249</v>
      </c>
      <c r="K647" s="84">
        <v>0.55000000000000004</v>
      </c>
      <c r="L647" s="84">
        <v>0.33</v>
      </c>
      <c r="M647" s="84">
        <v>31</v>
      </c>
      <c r="N647" s="84" t="s">
        <v>1075</v>
      </c>
      <c r="O647" s="84">
        <v>35</v>
      </c>
      <c r="P647" s="84">
        <v>88</v>
      </c>
      <c r="Q647" s="84">
        <v>78</v>
      </c>
      <c r="R647" s="84">
        <v>8</v>
      </c>
      <c r="S647" s="84">
        <v>17</v>
      </c>
      <c r="T647" s="84">
        <v>3</v>
      </c>
      <c r="U647" s="84">
        <v>0</v>
      </c>
      <c r="V647" s="84">
        <v>1</v>
      </c>
      <c r="W647" s="84">
        <v>8</v>
      </c>
      <c r="X647" s="84">
        <v>1</v>
      </c>
      <c r="Y647" s="84">
        <v>1</v>
      </c>
      <c r="Z647" s="84">
        <v>8</v>
      </c>
      <c r="AA647" s="84">
        <v>17</v>
      </c>
      <c r="AB647" s="84">
        <v>1</v>
      </c>
      <c r="AC647" s="84">
        <v>1</v>
      </c>
      <c r="AD647" s="84">
        <v>1</v>
      </c>
      <c r="AE647" s="84">
        <v>1</v>
      </c>
      <c r="AF647" s="84">
        <v>2</v>
      </c>
      <c r="AG647" s="200">
        <v>0.221</v>
      </c>
      <c r="AH647" s="200">
        <v>0.29599999999999999</v>
      </c>
      <c r="AI647" s="200">
        <v>0.31</v>
      </c>
      <c r="AJ647" s="84">
        <v>0.27500000000000002</v>
      </c>
      <c r="AK647" s="84">
        <v>24</v>
      </c>
      <c r="AL647" s="84">
        <v>8</v>
      </c>
      <c r="AM647" s="84">
        <v>8</v>
      </c>
      <c r="AN647" s="198">
        <v>1</v>
      </c>
      <c r="AO647" s="198">
        <v>1</v>
      </c>
      <c r="AP647" s="84">
        <v>-5</v>
      </c>
      <c r="AQ647" s="84">
        <v>266</v>
      </c>
      <c r="AR647" s="84">
        <v>713</v>
      </c>
      <c r="AS647" s="84">
        <v>130</v>
      </c>
      <c r="AT647" s="84" t="s">
        <v>1061</v>
      </c>
      <c r="AY647" s="200"/>
      <c r="AZ647" s="200"/>
      <c r="BA647" s="200"/>
      <c r="BB647" s="200"/>
      <c r="BE647" s="84" t="s">
        <v>1125</v>
      </c>
      <c r="BF647" s="84">
        <v>518653</v>
      </c>
      <c r="BG647" s="84" t="s">
        <v>808</v>
      </c>
      <c r="BH647" s="84" t="s">
        <v>4863</v>
      </c>
      <c r="BI647" s="84" t="s">
        <v>1200</v>
      </c>
      <c r="BJ647" s="84" t="s">
        <v>1492</v>
      </c>
      <c r="BK647" s="84" t="s">
        <v>2883</v>
      </c>
    </row>
    <row r="648" spans="1:63" s="84" customFormat="1" x14ac:dyDescent="0.3">
      <c r="A648" s="84" t="s">
        <v>3018</v>
      </c>
      <c r="B648" s="84" t="s">
        <v>380</v>
      </c>
      <c r="C648" s="84" t="s">
        <v>1061</v>
      </c>
      <c r="D648" s="84">
        <v>2018</v>
      </c>
      <c r="E648" s="84">
        <v>30</v>
      </c>
      <c r="F648" s="195"/>
      <c r="G648" s="84" t="s">
        <v>1063</v>
      </c>
      <c r="H648" s="84" t="s">
        <v>249</v>
      </c>
      <c r="K648" s="84">
        <v>0.37</v>
      </c>
      <c r="L648" s="84">
        <v>0.33</v>
      </c>
      <c r="M648" s="84">
        <v>31</v>
      </c>
      <c r="N648" s="84" t="s">
        <v>1075</v>
      </c>
      <c r="O648" s="84">
        <v>36</v>
      </c>
      <c r="P648" s="84">
        <v>94</v>
      </c>
      <c r="Q648" s="84">
        <v>88</v>
      </c>
      <c r="R648" s="84">
        <v>10</v>
      </c>
      <c r="S648" s="84">
        <v>21</v>
      </c>
      <c r="T648" s="84">
        <v>4</v>
      </c>
      <c r="U648" s="84">
        <v>0</v>
      </c>
      <c r="V648" s="84">
        <v>1</v>
      </c>
      <c r="W648" s="84">
        <v>8</v>
      </c>
      <c r="X648" s="84">
        <v>1</v>
      </c>
      <c r="Y648" s="84">
        <v>0</v>
      </c>
      <c r="Z648" s="84">
        <v>4</v>
      </c>
      <c r="AA648" s="84">
        <v>21</v>
      </c>
      <c r="AB648" s="84">
        <v>0</v>
      </c>
      <c r="AC648" s="84">
        <v>1</v>
      </c>
      <c r="AD648" s="84">
        <v>0</v>
      </c>
      <c r="AE648" s="84">
        <v>0</v>
      </c>
      <c r="AF648" s="84">
        <v>1</v>
      </c>
      <c r="AG648" s="200">
        <v>0.23499999999999999</v>
      </c>
      <c r="AH648" s="200">
        <v>0.27400000000000002</v>
      </c>
      <c r="AI648" s="200">
        <v>0.33700000000000002</v>
      </c>
      <c r="AJ648" s="84">
        <v>0.27</v>
      </c>
      <c r="AK648" s="84">
        <v>25</v>
      </c>
      <c r="AL648" s="84">
        <v>8</v>
      </c>
      <c r="AM648" s="84">
        <v>8</v>
      </c>
      <c r="AN648" s="198">
        <v>2</v>
      </c>
      <c r="AO648" s="198">
        <v>2</v>
      </c>
      <c r="AP648" s="84">
        <v>-6</v>
      </c>
      <c r="AQ648" s="84">
        <v>269</v>
      </c>
      <c r="AR648" s="84">
        <v>721</v>
      </c>
      <c r="AS648" s="84">
        <v>131</v>
      </c>
      <c r="AT648" s="84" t="s">
        <v>1061</v>
      </c>
      <c r="AY648" s="200"/>
      <c r="AZ648" s="200"/>
      <c r="BA648" s="200"/>
      <c r="BB648" s="200"/>
      <c r="BE648" s="84" t="s">
        <v>3169</v>
      </c>
      <c r="BF648" s="84">
        <v>501255</v>
      </c>
      <c r="BG648" s="84" t="s">
        <v>817</v>
      </c>
      <c r="BH648" s="84" t="s">
        <v>4214</v>
      </c>
      <c r="BI648" s="84" t="s">
        <v>4890</v>
      </c>
      <c r="BJ648" s="84" t="s">
        <v>2661</v>
      </c>
      <c r="BK648" s="84" t="s">
        <v>2887</v>
      </c>
    </row>
    <row r="649" spans="1:63" s="84" customFormat="1" x14ac:dyDescent="0.3">
      <c r="A649" s="84" t="s">
        <v>236</v>
      </c>
      <c r="B649" s="84" t="s">
        <v>235</v>
      </c>
      <c r="C649" s="84" t="s">
        <v>1103</v>
      </c>
      <c r="D649" s="84">
        <v>2018</v>
      </c>
      <c r="E649" s="84">
        <v>35</v>
      </c>
      <c r="F649" s="195"/>
      <c r="G649" s="84" t="s">
        <v>1063</v>
      </c>
      <c r="H649" s="84" t="s">
        <v>249</v>
      </c>
      <c r="K649" s="84">
        <v>0.64</v>
      </c>
      <c r="L649" s="84">
        <v>0.33</v>
      </c>
      <c r="M649" s="84">
        <v>31</v>
      </c>
      <c r="N649" s="84" t="s">
        <v>1075</v>
      </c>
      <c r="O649" s="84">
        <v>25</v>
      </c>
      <c r="P649" s="84">
        <v>76</v>
      </c>
      <c r="Q649" s="84">
        <v>68</v>
      </c>
      <c r="R649" s="84">
        <v>8</v>
      </c>
      <c r="S649" s="84">
        <v>15</v>
      </c>
      <c r="T649" s="84">
        <v>2</v>
      </c>
      <c r="U649" s="84">
        <v>0</v>
      </c>
      <c r="V649" s="84">
        <v>1</v>
      </c>
      <c r="W649" s="84">
        <v>7</v>
      </c>
      <c r="X649" s="84">
        <v>2</v>
      </c>
      <c r="Y649" s="84">
        <v>0</v>
      </c>
      <c r="Z649" s="84">
        <v>7</v>
      </c>
      <c r="AA649" s="84">
        <v>18</v>
      </c>
      <c r="AB649" s="84">
        <v>0</v>
      </c>
      <c r="AC649" s="84">
        <v>1</v>
      </c>
      <c r="AD649" s="84">
        <v>0</v>
      </c>
      <c r="AE649" s="84">
        <v>0</v>
      </c>
      <c r="AF649" s="84">
        <v>1</v>
      </c>
      <c r="AG649" s="200">
        <v>0.218</v>
      </c>
      <c r="AH649" s="200">
        <v>0.29699999999999999</v>
      </c>
      <c r="AI649" s="200">
        <v>0.313</v>
      </c>
      <c r="AJ649" s="84">
        <v>0.27800000000000002</v>
      </c>
      <c r="AK649" s="84">
        <v>21</v>
      </c>
      <c r="AL649" s="84">
        <v>8</v>
      </c>
      <c r="AM649" s="84">
        <v>7</v>
      </c>
      <c r="AN649" s="198">
        <v>2</v>
      </c>
      <c r="AO649" s="198">
        <v>1</v>
      </c>
      <c r="AP649" s="84">
        <v>-4</v>
      </c>
      <c r="AQ649" s="84">
        <v>271</v>
      </c>
      <c r="AR649" s="84">
        <v>729</v>
      </c>
      <c r="AS649" s="84">
        <v>132</v>
      </c>
      <c r="AT649" s="84" t="s">
        <v>1061</v>
      </c>
      <c r="AY649" s="200"/>
      <c r="AZ649" s="200"/>
      <c r="BA649" s="200"/>
      <c r="BB649" s="200"/>
      <c r="BE649" s="84" t="s">
        <v>1196</v>
      </c>
      <c r="BF649" s="84">
        <v>461416</v>
      </c>
      <c r="BG649" s="84" t="s">
        <v>875</v>
      </c>
      <c r="BH649" s="84" t="s">
        <v>1440</v>
      </c>
      <c r="BI649" s="84" t="s">
        <v>2711</v>
      </c>
      <c r="BJ649" s="84" t="s">
        <v>4161</v>
      </c>
      <c r="BK649" s="84" t="s">
        <v>2902</v>
      </c>
    </row>
    <row r="650" spans="1:63" s="84" customFormat="1" x14ac:dyDescent="0.3">
      <c r="A650" s="84" t="s">
        <v>895</v>
      </c>
      <c r="B650" s="84" t="s">
        <v>88</v>
      </c>
      <c r="C650" s="84" t="s">
        <v>1103</v>
      </c>
      <c r="D650" s="84">
        <v>2018</v>
      </c>
      <c r="E650" s="84">
        <v>32</v>
      </c>
      <c r="F650" s="195"/>
      <c r="G650" s="84" t="s">
        <v>1063</v>
      </c>
      <c r="H650" s="84" t="s">
        <v>249</v>
      </c>
      <c r="K650" s="84">
        <v>0.52</v>
      </c>
      <c r="L650" s="84">
        <v>0.33</v>
      </c>
      <c r="M650" s="84">
        <v>31</v>
      </c>
      <c r="N650" s="84" t="s">
        <v>1075</v>
      </c>
      <c r="O650" s="84">
        <v>32</v>
      </c>
      <c r="P650" s="84">
        <v>80</v>
      </c>
      <c r="Q650" s="84">
        <v>72</v>
      </c>
      <c r="R650" s="84">
        <v>8</v>
      </c>
      <c r="S650" s="84">
        <v>16</v>
      </c>
      <c r="T650" s="84">
        <v>2</v>
      </c>
      <c r="U650" s="84">
        <v>0</v>
      </c>
      <c r="V650" s="84">
        <v>2</v>
      </c>
      <c r="W650" s="84">
        <v>7</v>
      </c>
      <c r="X650" s="84">
        <v>1</v>
      </c>
      <c r="Y650" s="84">
        <v>1</v>
      </c>
      <c r="Z650" s="84">
        <v>6</v>
      </c>
      <c r="AA650" s="84">
        <v>17</v>
      </c>
      <c r="AB650" s="84">
        <v>0</v>
      </c>
      <c r="AC650" s="84">
        <v>1</v>
      </c>
      <c r="AD650" s="84">
        <v>1</v>
      </c>
      <c r="AE650" s="84">
        <v>0</v>
      </c>
      <c r="AF650" s="84">
        <v>1</v>
      </c>
      <c r="AG650" s="200">
        <v>0.221</v>
      </c>
      <c r="AH650" s="200">
        <v>0.28399999999999997</v>
      </c>
      <c r="AI650" s="200">
        <v>0.32700000000000001</v>
      </c>
      <c r="AJ650" s="84">
        <v>0.27400000000000002</v>
      </c>
      <c r="AK650" s="84">
        <v>22</v>
      </c>
      <c r="AL650" s="84">
        <v>8</v>
      </c>
      <c r="AM650" s="84">
        <v>7</v>
      </c>
      <c r="AN650" s="198">
        <v>1</v>
      </c>
      <c r="AO650" s="198">
        <v>1</v>
      </c>
      <c r="AP650" s="84">
        <v>-5</v>
      </c>
      <c r="AQ650" s="84">
        <v>272</v>
      </c>
      <c r="AR650" s="84">
        <v>732</v>
      </c>
      <c r="AS650" s="84">
        <v>133</v>
      </c>
      <c r="AT650" s="84" t="s">
        <v>1061</v>
      </c>
      <c r="AY650" s="200"/>
      <c r="AZ650" s="200"/>
      <c r="BA650" s="200"/>
      <c r="BB650" s="200"/>
      <c r="BE650" s="84" t="s">
        <v>1469</v>
      </c>
      <c r="BF650" s="84">
        <v>518953</v>
      </c>
      <c r="BG650" s="84" t="s">
        <v>808</v>
      </c>
      <c r="BH650" s="84" t="s">
        <v>4879</v>
      </c>
      <c r="BI650" s="84" t="s">
        <v>1237</v>
      </c>
      <c r="BJ650" s="84" t="s">
        <v>4864</v>
      </c>
      <c r="BK650" s="84" t="s">
        <v>3874</v>
      </c>
    </row>
    <row r="651" spans="1:63" s="84" customFormat="1" x14ac:dyDescent="0.3">
      <c r="A651" s="84" t="s">
        <v>864</v>
      </c>
      <c r="B651" s="84" t="s">
        <v>18</v>
      </c>
      <c r="C651" s="84" t="s">
        <v>1065</v>
      </c>
      <c r="D651" s="84">
        <v>2018</v>
      </c>
      <c r="E651" s="84">
        <v>32</v>
      </c>
      <c r="F651" s="195"/>
      <c r="G651" s="84" t="s">
        <v>1063</v>
      </c>
      <c r="H651" s="84" t="s">
        <v>249</v>
      </c>
      <c r="K651" s="84">
        <v>0.65</v>
      </c>
      <c r="L651" s="84">
        <v>0.33</v>
      </c>
      <c r="M651" s="84">
        <v>31</v>
      </c>
      <c r="N651" s="84" t="s">
        <v>1075</v>
      </c>
      <c r="O651" s="84">
        <v>30</v>
      </c>
      <c r="P651" s="84">
        <v>86</v>
      </c>
      <c r="Q651" s="84">
        <v>79</v>
      </c>
      <c r="R651" s="84">
        <v>9</v>
      </c>
      <c r="S651" s="84">
        <v>18</v>
      </c>
      <c r="T651" s="84">
        <v>3</v>
      </c>
      <c r="U651" s="84">
        <v>1</v>
      </c>
      <c r="V651" s="84">
        <v>1</v>
      </c>
      <c r="W651" s="84">
        <v>7</v>
      </c>
      <c r="X651" s="84">
        <v>1</v>
      </c>
      <c r="Y651" s="84">
        <v>1</v>
      </c>
      <c r="Z651" s="84">
        <v>5</v>
      </c>
      <c r="AA651" s="84">
        <v>20</v>
      </c>
      <c r="AB651" s="84">
        <v>0</v>
      </c>
      <c r="AC651" s="84">
        <v>1</v>
      </c>
      <c r="AD651" s="84">
        <v>1</v>
      </c>
      <c r="AE651" s="84">
        <v>0</v>
      </c>
      <c r="AF651" s="84">
        <v>1</v>
      </c>
      <c r="AG651" s="200">
        <v>0.22600000000000001</v>
      </c>
      <c r="AH651" s="200">
        <v>0.27800000000000002</v>
      </c>
      <c r="AI651" s="200">
        <v>0.318</v>
      </c>
      <c r="AJ651" s="84">
        <v>0.26600000000000001</v>
      </c>
      <c r="AK651" s="84">
        <v>23</v>
      </c>
      <c r="AL651" s="84">
        <v>7</v>
      </c>
      <c r="AM651" s="84">
        <v>7</v>
      </c>
      <c r="AN651" s="198">
        <v>1</v>
      </c>
      <c r="AO651" s="198">
        <v>1</v>
      </c>
      <c r="AP651" s="84">
        <v>-6</v>
      </c>
      <c r="AQ651" s="84">
        <v>274</v>
      </c>
      <c r="AR651" s="84">
        <v>737</v>
      </c>
      <c r="AS651" s="84">
        <v>134</v>
      </c>
      <c r="AT651" s="84" t="s">
        <v>1061</v>
      </c>
      <c r="AY651" s="200"/>
      <c r="AZ651" s="200"/>
      <c r="BA651" s="200"/>
      <c r="BB651" s="200"/>
      <c r="BE651" s="84" t="s">
        <v>1561</v>
      </c>
      <c r="BF651" s="84">
        <v>488681</v>
      </c>
      <c r="BG651" s="84" t="s">
        <v>808</v>
      </c>
      <c r="BH651" s="84" t="s">
        <v>2661</v>
      </c>
      <c r="BI651" s="84" t="s">
        <v>6716</v>
      </c>
      <c r="BJ651" s="84" t="s">
        <v>6642</v>
      </c>
      <c r="BK651" s="84" t="s">
        <v>3874</v>
      </c>
    </row>
    <row r="652" spans="1:63" s="84" customFormat="1" x14ac:dyDescent="0.3">
      <c r="A652" s="84" t="s">
        <v>74</v>
      </c>
      <c r="B652" s="84" t="s">
        <v>73</v>
      </c>
      <c r="C652" s="84" t="s">
        <v>1103</v>
      </c>
      <c r="D652" s="84">
        <v>2018</v>
      </c>
      <c r="E652" s="84">
        <v>36</v>
      </c>
      <c r="F652" s="195"/>
      <c r="G652" s="84" t="s">
        <v>1063</v>
      </c>
      <c r="H652" s="84" t="s">
        <v>249</v>
      </c>
      <c r="K652" s="84">
        <v>0.56999999999999995</v>
      </c>
      <c r="L652" s="84">
        <v>0.33</v>
      </c>
      <c r="M652" s="84">
        <v>31</v>
      </c>
      <c r="N652" s="84" t="s">
        <v>1075</v>
      </c>
      <c r="O652" s="84">
        <v>24</v>
      </c>
      <c r="P652" s="84">
        <v>75</v>
      </c>
      <c r="Q652" s="84">
        <v>68</v>
      </c>
      <c r="R652" s="84">
        <v>8</v>
      </c>
      <c r="S652" s="84">
        <v>15</v>
      </c>
      <c r="T652" s="84">
        <v>2</v>
      </c>
      <c r="U652" s="84">
        <v>0</v>
      </c>
      <c r="V652" s="84">
        <v>1</v>
      </c>
      <c r="W652" s="84">
        <v>7</v>
      </c>
      <c r="X652" s="84">
        <v>2</v>
      </c>
      <c r="Y652" s="84">
        <v>1</v>
      </c>
      <c r="Z652" s="84">
        <v>6</v>
      </c>
      <c r="AA652" s="84">
        <v>15</v>
      </c>
      <c r="AB652" s="84">
        <v>0</v>
      </c>
      <c r="AC652" s="84">
        <v>1</v>
      </c>
      <c r="AD652" s="84">
        <v>0</v>
      </c>
      <c r="AE652" s="84">
        <v>0</v>
      </c>
      <c r="AF652" s="84">
        <v>1</v>
      </c>
      <c r="AG652" s="200">
        <v>0.222</v>
      </c>
      <c r="AH652" s="200">
        <v>0.28499999999999998</v>
      </c>
      <c r="AI652" s="200">
        <v>0.316</v>
      </c>
      <c r="AJ652" s="84">
        <v>0.27100000000000002</v>
      </c>
      <c r="AK652" s="84">
        <v>20</v>
      </c>
      <c r="AL652" s="84">
        <v>7</v>
      </c>
      <c r="AM652" s="84">
        <v>7</v>
      </c>
      <c r="AN652" s="198">
        <v>1</v>
      </c>
      <c r="AO652" s="198">
        <v>1</v>
      </c>
      <c r="AP652" s="84">
        <v>-4</v>
      </c>
      <c r="AQ652" s="84">
        <v>276</v>
      </c>
      <c r="AR652" s="84">
        <v>741</v>
      </c>
      <c r="AS652" s="84">
        <v>135</v>
      </c>
      <c r="AT652" s="84" t="s">
        <v>1061</v>
      </c>
      <c r="AY652" s="200"/>
      <c r="AZ652" s="200"/>
      <c r="BA652" s="200"/>
      <c r="BB652" s="200"/>
      <c r="BE652" s="84" t="s">
        <v>1446</v>
      </c>
      <c r="BF652" s="84">
        <v>408307</v>
      </c>
      <c r="BG652" s="84" t="s">
        <v>818</v>
      </c>
      <c r="BH652" s="84" t="s">
        <v>4161</v>
      </c>
      <c r="BI652" s="84" t="s">
        <v>1440</v>
      </c>
      <c r="BJ652" s="84" t="s">
        <v>5235</v>
      </c>
      <c r="BK652" s="84" t="s">
        <v>2464</v>
      </c>
    </row>
    <row r="653" spans="1:63" s="84" customFormat="1" x14ac:dyDescent="0.3">
      <c r="A653" s="84" t="s">
        <v>140</v>
      </c>
      <c r="B653" s="84" t="s">
        <v>4895</v>
      </c>
      <c r="C653" s="84" t="s">
        <v>1103</v>
      </c>
      <c r="D653" s="84">
        <v>2018</v>
      </c>
      <c r="E653" s="84">
        <v>30</v>
      </c>
      <c r="F653" s="195"/>
      <c r="G653" s="84" t="s">
        <v>1063</v>
      </c>
      <c r="H653" s="84" t="s">
        <v>249</v>
      </c>
      <c r="K653" s="84">
        <v>0.26</v>
      </c>
      <c r="L653" s="84">
        <v>0.33</v>
      </c>
      <c r="M653" s="84">
        <v>31</v>
      </c>
      <c r="N653" s="84" t="s">
        <v>1075</v>
      </c>
      <c r="O653" s="84">
        <v>31</v>
      </c>
      <c r="P653" s="84">
        <v>82</v>
      </c>
      <c r="Q653" s="84">
        <v>74</v>
      </c>
      <c r="R653" s="84">
        <v>9</v>
      </c>
      <c r="S653" s="84">
        <v>15</v>
      </c>
      <c r="T653" s="84">
        <v>3</v>
      </c>
      <c r="U653" s="84">
        <v>0</v>
      </c>
      <c r="V653" s="84">
        <v>2</v>
      </c>
      <c r="W653" s="84">
        <v>7</v>
      </c>
      <c r="X653" s="84">
        <v>1</v>
      </c>
      <c r="Y653" s="84">
        <v>0</v>
      </c>
      <c r="Z653" s="84">
        <v>6</v>
      </c>
      <c r="AA653" s="84">
        <v>18</v>
      </c>
      <c r="AB653" s="84">
        <v>0</v>
      </c>
      <c r="AC653" s="84">
        <v>1</v>
      </c>
      <c r="AD653" s="84">
        <v>0</v>
      </c>
      <c r="AE653" s="84">
        <v>0</v>
      </c>
      <c r="AF653" s="84">
        <v>2</v>
      </c>
      <c r="AG653" s="200">
        <v>0.19900000000000001</v>
      </c>
      <c r="AH653" s="200">
        <v>0.26100000000000001</v>
      </c>
      <c r="AI653" s="200">
        <v>0.33500000000000002</v>
      </c>
      <c r="AJ653" s="84">
        <v>0.26400000000000001</v>
      </c>
      <c r="AK653" s="84">
        <v>22</v>
      </c>
      <c r="AL653" s="84">
        <v>7</v>
      </c>
      <c r="AM653" s="84">
        <v>6</v>
      </c>
      <c r="AN653" s="198">
        <v>1</v>
      </c>
      <c r="AO653" s="198">
        <v>1</v>
      </c>
      <c r="AP653" s="84">
        <v>-5</v>
      </c>
      <c r="AQ653" s="84">
        <v>277</v>
      </c>
      <c r="AR653" s="84">
        <v>745</v>
      </c>
      <c r="AS653" s="84">
        <v>136</v>
      </c>
      <c r="AT653" s="84" t="s">
        <v>1061</v>
      </c>
      <c r="AY653" s="200"/>
      <c r="AZ653" s="200"/>
      <c r="BA653" s="200"/>
      <c r="BB653" s="200"/>
      <c r="BE653" s="84" t="s">
        <v>4896</v>
      </c>
      <c r="BF653" s="84">
        <v>501986</v>
      </c>
      <c r="BG653" s="84" t="s">
        <v>817</v>
      </c>
      <c r="BH653" s="84" t="s">
        <v>6650</v>
      </c>
      <c r="BI653" s="84" t="s">
        <v>1319</v>
      </c>
      <c r="BJ653" s="84" t="s">
        <v>4581</v>
      </c>
      <c r="BK653" s="84" t="s">
        <v>2887</v>
      </c>
    </row>
    <row r="654" spans="1:63" s="84" customFormat="1" x14ac:dyDescent="0.3">
      <c r="A654" s="84" t="s">
        <v>41</v>
      </c>
      <c r="B654" s="84" t="s">
        <v>77</v>
      </c>
      <c r="C654" s="84" t="s">
        <v>1065</v>
      </c>
      <c r="D654" s="84">
        <v>2018</v>
      </c>
      <c r="E654" s="84">
        <v>26</v>
      </c>
      <c r="F654" s="195"/>
      <c r="G654" s="84" t="s">
        <v>1063</v>
      </c>
      <c r="H654" s="84" t="s">
        <v>255</v>
      </c>
      <c r="K654" s="84">
        <v>0.55000000000000004</v>
      </c>
      <c r="L654" s="84">
        <v>0.32300000000000001</v>
      </c>
      <c r="M654" s="84">
        <v>28</v>
      </c>
      <c r="N654" s="84" t="s">
        <v>1075</v>
      </c>
      <c r="O654" s="84">
        <v>49</v>
      </c>
      <c r="P654" s="84">
        <v>141</v>
      </c>
      <c r="Q654" s="84">
        <v>129</v>
      </c>
      <c r="R654" s="84">
        <v>12</v>
      </c>
      <c r="S654" s="84">
        <v>29</v>
      </c>
      <c r="T654" s="84">
        <v>6</v>
      </c>
      <c r="U654" s="84">
        <v>0</v>
      </c>
      <c r="V654" s="84">
        <v>3</v>
      </c>
      <c r="W654" s="84">
        <v>14</v>
      </c>
      <c r="X654" s="84">
        <v>0</v>
      </c>
      <c r="Y654" s="84">
        <v>1</v>
      </c>
      <c r="Z654" s="84">
        <v>10</v>
      </c>
      <c r="AA654" s="84">
        <v>30</v>
      </c>
      <c r="AB654" s="84">
        <v>0</v>
      </c>
      <c r="AC654" s="84">
        <v>1</v>
      </c>
      <c r="AD654" s="84">
        <v>1</v>
      </c>
      <c r="AE654" s="84">
        <v>1</v>
      </c>
      <c r="AF654" s="84">
        <v>2</v>
      </c>
      <c r="AG654" s="200">
        <v>0.22700000000000001</v>
      </c>
      <c r="AH654" s="200">
        <v>0.28399999999999997</v>
      </c>
      <c r="AI654" s="200">
        <v>0.34899999999999998</v>
      </c>
      <c r="AJ654" s="84">
        <v>0.28000000000000003</v>
      </c>
      <c r="AK654" s="84">
        <v>39</v>
      </c>
      <c r="AL654" s="84">
        <v>12</v>
      </c>
      <c r="AM654" s="84">
        <v>12</v>
      </c>
      <c r="AN654" s="198">
        <v>2</v>
      </c>
      <c r="AO654" s="198">
        <v>2</v>
      </c>
      <c r="AP654" s="84">
        <v>-6</v>
      </c>
      <c r="AQ654" s="84">
        <v>111</v>
      </c>
      <c r="AR654" s="84">
        <v>641</v>
      </c>
      <c r="AS654" s="84">
        <v>53</v>
      </c>
      <c r="AT654" s="84" t="s">
        <v>1061</v>
      </c>
      <c r="AY654" s="200"/>
      <c r="AZ654" s="200"/>
      <c r="BA654" s="200"/>
      <c r="BB654" s="200"/>
      <c r="BE654" s="84" t="s">
        <v>3886</v>
      </c>
      <c r="BF654" s="84">
        <v>623143</v>
      </c>
      <c r="BG654" s="84" t="s">
        <v>708</v>
      </c>
      <c r="BH654" s="84" t="s">
        <v>6470</v>
      </c>
      <c r="BI654" s="84" t="s">
        <v>2664</v>
      </c>
      <c r="BJ654" s="84" t="s">
        <v>5242</v>
      </c>
      <c r="BK654" s="84" t="s">
        <v>2813</v>
      </c>
    </row>
    <row r="655" spans="1:63" s="84" customFormat="1" x14ac:dyDescent="0.3">
      <c r="A655" s="84" t="s">
        <v>286</v>
      </c>
      <c r="B655" s="84" t="s">
        <v>3027</v>
      </c>
      <c r="C655" s="84" t="s">
        <v>1065</v>
      </c>
      <c r="D655" s="84">
        <v>2018</v>
      </c>
      <c r="E655" s="84">
        <v>24</v>
      </c>
      <c r="F655" s="195"/>
      <c r="G655" s="84" t="s">
        <v>1063</v>
      </c>
      <c r="H655" s="84" t="s">
        <v>255</v>
      </c>
      <c r="K655" s="84">
        <v>0.18</v>
      </c>
      <c r="L655" s="84">
        <v>0.32300000000000001</v>
      </c>
      <c r="M655" s="84">
        <v>28</v>
      </c>
      <c r="N655" s="84" t="s">
        <v>1075</v>
      </c>
      <c r="O655" s="84">
        <v>48</v>
      </c>
      <c r="P655" s="84">
        <v>132</v>
      </c>
      <c r="Q655" s="84">
        <v>117</v>
      </c>
      <c r="R655" s="84">
        <v>12</v>
      </c>
      <c r="S655" s="84">
        <v>24</v>
      </c>
      <c r="T655" s="84">
        <v>6</v>
      </c>
      <c r="U655" s="84">
        <v>0</v>
      </c>
      <c r="V655" s="84">
        <v>3</v>
      </c>
      <c r="W655" s="84">
        <v>11</v>
      </c>
      <c r="X655" s="84">
        <v>0</v>
      </c>
      <c r="Y655" s="84">
        <v>0</v>
      </c>
      <c r="Z655" s="84">
        <v>12</v>
      </c>
      <c r="AA655" s="84">
        <v>31</v>
      </c>
      <c r="AB655" s="84">
        <v>0</v>
      </c>
      <c r="AC655" s="84">
        <v>1</v>
      </c>
      <c r="AD655" s="84">
        <v>1</v>
      </c>
      <c r="AE655" s="84">
        <v>1</v>
      </c>
      <c r="AF655" s="84">
        <v>3</v>
      </c>
      <c r="AG655" s="200">
        <v>0.20899999999999999</v>
      </c>
      <c r="AH655" s="200">
        <v>0.28399999999999997</v>
      </c>
      <c r="AI655" s="200">
        <v>0.33500000000000002</v>
      </c>
      <c r="AJ655" s="84">
        <v>0.27700000000000002</v>
      </c>
      <c r="AK655" s="84">
        <v>36</v>
      </c>
      <c r="AL655" s="84">
        <v>11</v>
      </c>
      <c r="AM655" s="84">
        <v>11</v>
      </c>
      <c r="AN655" s="198">
        <v>1</v>
      </c>
      <c r="AO655" s="198">
        <v>1</v>
      </c>
      <c r="AP655" s="84">
        <v>-6</v>
      </c>
      <c r="AQ655" s="84">
        <v>112</v>
      </c>
      <c r="AR655" s="84">
        <v>655</v>
      </c>
      <c r="AS655" s="84">
        <v>54</v>
      </c>
      <c r="AT655" s="84" t="s">
        <v>1061</v>
      </c>
      <c r="AY655" s="200"/>
      <c r="AZ655" s="200"/>
      <c r="BA655" s="200"/>
      <c r="BB655" s="200"/>
      <c r="BE655" s="84" t="s">
        <v>3980</v>
      </c>
      <c r="BF655" s="84">
        <v>591712</v>
      </c>
      <c r="BG655" s="84" t="s">
        <v>2890</v>
      </c>
      <c r="BH655" s="84" t="s">
        <v>3139</v>
      </c>
      <c r="BI655" s="84" t="s">
        <v>6302</v>
      </c>
      <c r="BJ655" s="84" t="s">
        <v>4155</v>
      </c>
      <c r="BK655" s="84" t="s">
        <v>2814</v>
      </c>
    </row>
    <row r="656" spans="1:63" s="84" customFormat="1" x14ac:dyDescent="0.3">
      <c r="A656" s="84" t="s">
        <v>49</v>
      </c>
      <c r="B656" s="84" t="s">
        <v>285</v>
      </c>
      <c r="C656" s="84" t="s">
        <v>1061</v>
      </c>
      <c r="D656" s="84">
        <v>2018</v>
      </c>
      <c r="E656" s="84">
        <v>28</v>
      </c>
      <c r="F656" s="195"/>
      <c r="G656" s="84" t="s">
        <v>1063</v>
      </c>
      <c r="H656" s="84" t="s">
        <v>255</v>
      </c>
      <c r="K656" s="84">
        <v>0.54</v>
      </c>
      <c r="L656" s="84">
        <v>0.32300000000000001</v>
      </c>
      <c r="M656" s="84">
        <v>28</v>
      </c>
      <c r="N656" s="84" t="s">
        <v>1075</v>
      </c>
      <c r="O656" s="84">
        <v>40</v>
      </c>
      <c r="P656" s="84">
        <v>129</v>
      </c>
      <c r="Q656" s="84">
        <v>120</v>
      </c>
      <c r="R656" s="84">
        <v>10</v>
      </c>
      <c r="S656" s="84">
        <v>29</v>
      </c>
      <c r="T656" s="84">
        <v>6</v>
      </c>
      <c r="U656" s="84">
        <v>0</v>
      </c>
      <c r="V656" s="84">
        <v>3</v>
      </c>
      <c r="W656" s="84">
        <v>15</v>
      </c>
      <c r="X656" s="84">
        <v>0</v>
      </c>
      <c r="Y656" s="84">
        <v>0</v>
      </c>
      <c r="Z656" s="84">
        <v>6</v>
      </c>
      <c r="AA656" s="84">
        <v>25</v>
      </c>
      <c r="AB656" s="84">
        <v>1</v>
      </c>
      <c r="AC656" s="84">
        <v>1</v>
      </c>
      <c r="AD656" s="84">
        <v>1</v>
      </c>
      <c r="AE656" s="84">
        <v>1</v>
      </c>
      <c r="AF656" s="84">
        <v>3</v>
      </c>
      <c r="AG656" s="200">
        <v>0.24099999999999999</v>
      </c>
      <c r="AH656" s="200">
        <v>0.27600000000000002</v>
      </c>
      <c r="AI656" s="200">
        <v>0.35399999999999998</v>
      </c>
      <c r="AJ656" s="84">
        <v>0.27500000000000002</v>
      </c>
      <c r="AK656" s="84">
        <v>35</v>
      </c>
      <c r="AL656" s="84">
        <v>11</v>
      </c>
      <c r="AM656" s="84">
        <v>11</v>
      </c>
      <c r="AN656" s="198">
        <v>2</v>
      </c>
      <c r="AO656" s="198">
        <v>2</v>
      </c>
      <c r="AP656" s="84">
        <v>-6</v>
      </c>
      <c r="AQ656" s="84">
        <v>113</v>
      </c>
      <c r="AR656" s="84">
        <v>659</v>
      </c>
      <c r="AS656" s="84">
        <v>55</v>
      </c>
      <c r="AT656" s="84" t="s">
        <v>1061</v>
      </c>
      <c r="AY656" s="200"/>
      <c r="AZ656" s="200"/>
      <c r="BA656" s="200"/>
      <c r="BB656" s="200"/>
      <c r="BE656" s="84" t="s">
        <v>3902</v>
      </c>
      <c r="BF656" s="84">
        <v>541608</v>
      </c>
      <c r="BG656" s="84" t="s">
        <v>708</v>
      </c>
      <c r="BH656" s="84" t="s">
        <v>5061</v>
      </c>
      <c r="BI656" s="84" t="s">
        <v>5058</v>
      </c>
      <c r="BJ656" s="84" t="s">
        <v>5228</v>
      </c>
      <c r="BK656" s="84" t="s">
        <v>2872</v>
      </c>
    </row>
    <row r="657" spans="1:63" s="84" customFormat="1" x14ac:dyDescent="0.3">
      <c r="A657" s="84" t="s">
        <v>2512</v>
      </c>
      <c r="B657" s="84" t="s">
        <v>64</v>
      </c>
      <c r="C657" s="84" t="s">
        <v>1065</v>
      </c>
      <c r="D657" s="84">
        <v>2018</v>
      </c>
      <c r="E657" s="84">
        <v>26</v>
      </c>
      <c r="F657" s="195" t="s">
        <v>1111</v>
      </c>
      <c r="G657" s="84" t="s">
        <v>1063</v>
      </c>
      <c r="H657" s="84" t="s">
        <v>255</v>
      </c>
      <c r="K657" s="84">
        <v>0.65</v>
      </c>
      <c r="L657" s="84">
        <v>0.32300000000000001</v>
      </c>
      <c r="M657" s="84">
        <v>28</v>
      </c>
      <c r="N657" s="84" t="s">
        <v>1075</v>
      </c>
      <c r="O657" s="84">
        <v>46</v>
      </c>
      <c r="P657" s="84">
        <v>136</v>
      </c>
      <c r="Q657" s="84">
        <v>126</v>
      </c>
      <c r="R657" s="84">
        <v>13</v>
      </c>
      <c r="S657" s="84">
        <v>27</v>
      </c>
      <c r="T657" s="84">
        <v>7</v>
      </c>
      <c r="U657" s="84">
        <v>0</v>
      </c>
      <c r="V657" s="84">
        <v>3</v>
      </c>
      <c r="W657" s="84">
        <v>14</v>
      </c>
      <c r="X657" s="84">
        <v>1</v>
      </c>
      <c r="Y657" s="84">
        <v>1</v>
      </c>
      <c r="Z657" s="84">
        <v>8</v>
      </c>
      <c r="AA657" s="84">
        <v>32</v>
      </c>
      <c r="AB657" s="84">
        <v>0</v>
      </c>
      <c r="AC657" s="84">
        <v>0</v>
      </c>
      <c r="AD657" s="84">
        <v>0</v>
      </c>
      <c r="AE657" s="84">
        <v>1</v>
      </c>
      <c r="AF657" s="84">
        <v>5</v>
      </c>
      <c r="AG657" s="200">
        <v>0.215</v>
      </c>
      <c r="AH657" s="200">
        <v>0.26300000000000001</v>
      </c>
      <c r="AI657" s="200">
        <v>0.34100000000000003</v>
      </c>
      <c r="AJ657" s="84">
        <v>0.26600000000000001</v>
      </c>
      <c r="AK657" s="84">
        <v>36</v>
      </c>
      <c r="AL657" s="84">
        <v>10</v>
      </c>
      <c r="AM657" s="84">
        <v>10</v>
      </c>
      <c r="AN657" s="198">
        <v>2</v>
      </c>
      <c r="AO657" s="198">
        <v>2</v>
      </c>
      <c r="AP657" s="84">
        <v>-8</v>
      </c>
      <c r="AQ657" s="84">
        <v>114</v>
      </c>
      <c r="AR657" s="84">
        <v>672</v>
      </c>
      <c r="AS657" s="84">
        <v>56</v>
      </c>
      <c r="AT657" s="84" t="s">
        <v>1061</v>
      </c>
      <c r="AY657" s="200"/>
      <c r="AZ657" s="200"/>
      <c r="BA657" s="200"/>
      <c r="BB657" s="200"/>
      <c r="BE657" s="84" t="s">
        <v>2671</v>
      </c>
      <c r="BF657" s="84">
        <v>542194</v>
      </c>
      <c r="BG657" s="84" t="s">
        <v>708</v>
      </c>
      <c r="BH657" s="84" t="s">
        <v>4181</v>
      </c>
      <c r="BI657" s="84" t="s">
        <v>2664</v>
      </c>
      <c r="BJ657" s="84" t="s">
        <v>6666</v>
      </c>
      <c r="BK657" s="84" t="s">
        <v>2813</v>
      </c>
    </row>
    <row r="658" spans="1:63" s="84" customFormat="1" x14ac:dyDescent="0.3">
      <c r="A658" s="84" t="s">
        <v>352</v>
      </c>
      <c r="B658" s="84" t="s">
        <v>454</v>
      </c>
      <c r="C658" s="84" t="s">
        <v>1061</v>
      </c>
      <c r="D658" s="84">
        <v>2018</v>
      </c>
      <c r="E658" s="84">
        <v>36</v>
      </c>
      <c r="F658" s="195"/>
      <c r="G658" s="84" t="s">
        <v>1063</v>
      </c>
      <c r="H658" s="84" t="s">
        <v>255</v>
      </c>
      <c r="K658" s="84">
        <v>0.62</v>
      </c>
      <c r="L658" s="84">
        <v>0.32300000000000001</v>
      </c>
      <c r="M658" s="84">
        <v>28</v>
      </c>
      <c r="N658" s="84" t="s">
        <v>1075</v>
      </c>
      <c r="O658" s="84">
        <v>20</v>
      </c>
      <c r="P658" s="84">
        <v>71</v>
      </c>
      <c r="Q658" s="84">
        <v>64</v>
      </c>
      <c r="R658" s="84">
        <v>4</v>
      </c>
      <c r="S658" s="84">
        <v>15</v>
      </c>
      <c r="T658" s="84">
        <v>2</v>
      </c>
      <c r="U658" s="84">
        <v>0</v>
      </c>
      <c r="V658" s="84">
        <v>1</v>
      </c>
      <c r="W658" s="84">
        <v>5</v>
      </c>
      <c r="X658" s="84">
        <v>0</v>
      </c>
      <c r="Y658" s="84">
        <v>0</v>
      </c>
      <c r="Z658" s="84">
        <v>7</v>
      </c>
      <c r="AA658" s="84">
        <v>10</v>
      </c>
      <c r="AB658" s="84">
        <v>0</v>
      </c>
      <c r="AC658" s="84">
        <v>0</v>
      </c>
      <c r="AD658" s="84">
        <v>0</v>
      </c>
      <c r="AE658" s="84">
        <v>0</v>
      </c>
      <c r="AF658" s="84">
        <v>2</v>
      </c>
      <c r="AG658" s="200">
        <v>0.23599999999999999</v>
      </c>
      <c r="AH658" s="200">
        <v>0.309</v>
      </c>
      <c r="AI658" s="200">
        <v>0.29199999999999998</v>
      </c>
      <c r="AJ658" s="84">
        <v>0.27800000000000002</v>
      </c>
      <c r="AK658" s="84">
        <v>20</v>
      </c>
      <c r="AL658" s="84">
        <v>8</v>
      </c>
      <c r="AM658" s="84">
        <v>8</v>
      </c>
      <c r="AN658" s="198">
        <v>1</v>
      </c>
      <c r="AO658" s="198">
        <v>1</v>
      </c>
      <c r="AP658" s="84">
        <v>-3</v>
      </c>
      <c r="AQ658" s="84">
        <v>118</v>
      </c>
      <c r="AR658" s="84">
        <v>720</v>
      </c>
      <c r="AS658" s="84">
        <v>57</v>
      </c>
      <c r="AT658" s="84" t="s">
        <v>1061</v>
      </c>
      <c r="AY658" s="200"/>
      <c r="AZ658" s="200"/>
      <c r="BA658" s="200"/>
      <c r="BB658" s="200"/>
      <c r="BE658" s="84" t="s">
        <v>1489</v>
      </c>
      <c r="BF658" s="84">
        <v>430910</v>
      </c>
      <c r="BG658" s="84" t="s">
        <v>771</v>
      </c>
      <c r="BH658" s="84" t="s">
        <v>1379</v>
      </c>
      <c r="BI658" s="84" t="s">
        <v>1123</v>
      </c>
      <c r="BJ658" s="84" t="s">
        <v>3142</v>
      </c>
      <c r="BK658" s="84" t="s">
        <v>2464</v>
      </c>
    </row>
    <row r="659" spans="1:63" s="84" customFormat="1" x14ac:dyDescent="0.3">
      <c r="A659" s="84" t="s">
        <v>206</v>
      </c>
      <c r="B659" s="84" t="s">
        <v>210</v>
      </c>
      <c r="C659" s="84" t="s">
        <v>1065</v>
      </c>
      <c r="D659" s="84">
        <v>2018</v>
      </c>
      <c r="E659" s="84">
        <v>41</v>
      </c>
      <c r="F659" s="195"/>
      <c r="G659" s="84" t="s">
        <v>1063</v>
      </c>
      <c r="H659" s="84" t="s">
        <v>255</v>
      </c>
      <c r="K659" s="84">
        <v>0.66</v>
      </c>
      <c r="L659" s="84">
        <v>0.32300000000000001</v>
      </c>
      <c r="M659" s="84">
        <v>28</v>
      </c>
      <c r="N659" s="84" t="s">
        <v>1075</v>
      </c>
      <c r="O659" s="84">
        <v>14</v>
      </c>
      <c r="P659" s="84">
        <v>47</v>
      </c>
      <c r="Q659" s="84">
        <v>38</v>
      </c>
      <c r="R659" s="84">
        <v>4</v>
      </c>
      <c r="S659" s="84">
        <v>7</v>
      </c>
      <c r="T659" s="84">
        <v>1</v>
      </c>
      <c r="U659" s="84">
        <v>0</v>
      </c>
      <c r="V659" s="84">
        <v>1</v>
      </c>
      <c r="W659" s="84">
        <v>5</v>
      </c>
      <c r="X659" s="84">
        <v>0</v>
      </c>
      <c r="Y659" s="84">
        <v>0</v>
      </c>
      <c r="Z659" s="84">
        <v>8</v>
      </c>
      <c r="AA659" s="84">
        <v>12</v>
      </c>
      <c r="AB659" s="84">
        <v>1</v>
      </c>
      <c r="AC659" s="84">
        <v>0</v>
      </c>
      <c r="AD659" s="84">
        <v>1</v>
      </c>
      <c r="AE659" s="84">
        <v>1</v>
      </c>
      <c r="AF659" s="84">
        <v>1</v>
      </c>
      <c r="AG659" s="200">
        <v>0.187</v>
      </c>
      <c r="AH659" s="200">
        <v>0.33</v>
      </c>
      <c r="AI659" s="200">
        <v>0.30099999999999999</v>
      </c>
      <c r="AJ659" s="84">
        <v>0.29599999999999999</v>
      </c>
      <c r="AK659" s="84">
        <v>14</v>
      </c>
      <c r="AL659" s="84">
        <v>7</v>
      </c>
      <c r="AM659" s="84">
        <v>7</v>
      </c>
      <c r="AN659" s="198">
        <v>0</v>
      </c>
      <c r="AO659" s="198">
        <v>0</v>
      </c>
      <c r="AP659" s="84">
        <v>-1</v>
      </c>
      <c r="AQ659" s="84">
        <v>119</v>
      </c>
      <c r="AR659" s="84">
        <v>728</v>
      </c>
      <c r="AS659" s="84">
        <v>58</v>
      </c>
      <c r="AT659" s="84" t="s">
        <v>1061</v>
      </c>
      <c r="AY659" s="200"/>
      <c r="AZ659" s="200"/>
      <c r="BA659" s="200"/>
      <c r="BB659" s="200"/>
      <c r="BE659" s="84" t="s">
        <v>1290</v>
      </c>
      <c r="BF659" s="84">
        <v>424325</v>
      </c>
      <c r="BG659" s="84" t="s">
        <v>6679</v>
      </c>
      <c r="BH659" s="84" t="s">
        <v>1370</v>
      </c>
      <c r="BI659" s="84" t="s">
        <v>1309</v>
      </c>
      <c r="BJ659" s="84" t="s">
        <v>3157</v>
      </c>
      <c r="BK659" s="84" t="s">
        <v>2464</v>
      </c>
    </row>
    <row r="660" spans="1:63" s="84" customFormat="1" x14ac:dyDescent="0.3">
      <c r="A660" s="84" t="s">
        <v>342</v>
      </c>
      <c r="B660" s="84" t="s">
        <v>268</v>
      </c>
      <c r="C660" s="84" t="s">
        <v>1065</v>
      </c>
      <c r="D660" s="84">
        <v>2018</v>
      </c>
      <c r="E660" s="84">
        <v>31</v>
      </c>
      <c r="F660" s="195"/>
      <c r="G660" s="84" t="s">
        <v>1063</v>
      </c>
      <c r="H660" s="84" t="s">
        <v>255</v>
      </c>
      <c r="K660" s="84">
        <v>0.28999999999999998</v>
      </c>
      <c r="L660" s="84">
        <v>0.32300000000000001</v>
      </c>
      <c r="M660" s="84">
        <v>28</v>
      </c>
      <c r="N660" s="84" t="s">
        <v>1075</v>
      </c>
      <c r="O660" s="84">
        <v>30</v>
      </c>
      <c r="P660" s="84">
        <v>80</v>
      </c>
      <c r="Q660" s="84">
        <v>73</v>
      </c>
      <c r="R660" s="84">
        <v>7</v>
      </c>
      <c r="S660" s="84">
        <v>15</v>
      </c>
      <c r="T660" s="84">
        <v>3</v>
      </c>
      <c r="U660" s="84">
        <v>0</v>
      </c>
      <c r="V660" s="84">
        <v>1</v>
      </c>
      <c r="W660" s="84">
        <v>7</v>
      </c>
      <c r="X660" s="84">
        <v>0</v>
      </c>
      <c r="Y660" s="84">
        <v>0</v>
      </c>
      <c r="Z660" s="84">
        <v>6</v>
      </c>
      <c r="AA660" s="84">
        <v>16</v>
      </c>
      <c r="AB660" s="84">
        <v>0</v>
      </c>
      <c r="AC660" s="84">
        <v>1</v>
      </c>
      <c r="AD660" s="84">
        <v>1</v>
      </c>
      <c r="AE660" s="84">
        <v>0</v>
      </c>
      <c r="AF660" s="84">
        <v>2</v>
      </c>
      <c r="AG660" s="200">
        <v>0.21199999999999999</v>
      </c>
      <c r="AH660" s="200">
        <v>0.26800000000000002</v>
      </c>
      <c r="AI660" s="200">
        <v>0.318</v>
      </c>
      <c r="AJ660" s="84">
        <v>0.26100000000000001</v>
      </c>
      <c r="AK660" s="84">
        <v>21</v>
      </c>
      <c r="AL660" s="84">
        <v>7</v>
      </c>
      <c r="AM660" s="84">
        <v>7</v>
      </c>
      <c r="AN660" s="198">
        <v>1</v>
      </c>
      <c r="AO660" s="198">
        <v>1</v>
      </c>
      <c r="AP660" s="84">
        <v>-5</v>
      </c>
      <c r="AQ660" s="84">
        <v>123</v>
      </c>
      <c r="AR660" s="84">
        <v>742</v>
      </c>
      <c r="AS660" s="84">
        <v>59</v>
      </c>
      <c r="AT660" s="84" t="s">
        <v>1061</v>
      </c>
      <c r="AY660" s="200"/>
      <c r="AZ660" s="200"/>
      <c r="BA660" s="200"/>
      <c r="BB660" s="200"/>
      <c r="BE660" s="84" t="s">
        <v>5062</v>
      </c>
      <c r="BF660" s="84">
        <v>451705</v>
      </c>
      <c r="BG660" s="84" t="s">
        <v>708</v>
      </c>
      <c r="BH660" s="84" t="s">
        <v>2726</v>
      </c>
      <c r="BI660" s="84" t="s">
        <v>6521</v>
      </c>
      <c r="BJ660" s="84" t="s">
        <v>1172</v>
      </c>
      <c r="BK660" s="84" t="s">
        <v>2883</v>
      </c>
    </row>
    <row r="661" spans="1:63" s="84" customFormat="1" x14ac:dyDescent="0.3">
      <c r="A661" s="84" t="s">
        <v>3986</v>
      </c>
      <c r="B661" s="84" t="s">
        <v>3987</v>
      </c>
      <c r="C661" s="84" t="s">
        <v>1065</v>
      </c>
      <c r="D661" s="84">
        <v>2018</v>
      </c>
      <c r="E661" s="84">
        <v>31</v>
      </c>
      <c r="F661" s="195"/>
      <c r="G661" s="84" t="s">
        <v>1063</v>
      </c>
      <c r="H661" s="84" t="s">
        <v>253</v>
      </c>
      <c r="K661" s="84">
        <v>0.8</v>
      </c>
      <c r="L661" s="84">
        <v>0.314</v>
      </c>
      <c r="M661" s="84">
        <v>22</v>
      </c>
      <c r="N661" s="84" t="s">
        <v>1075</v>
      </c>
      <c r="O661" s="84">
        <v>31</v>
      </c>
      <c r="P661" s="84">
        <v>130</v>
      </c>
      <c r="Q661" s="84">
        <v>116</v>
      </c>
      <c r="R661" s="84">
        <v>16</v>
      </c>
      <c r="S661" s="84">
        <v>29</v>
      </c>
      <c r="T661" s="84">
        <v>5</v>
      </c>
      <c r="U661" s="84">
        <v>0</v>
      </c>
      <c r="V661" s="84">
        <v>5</v>
      </c>
      <c r="W661" s="84">
        <v>18</v>
      </c>
      <c r="X661" s="84">
        <v>1</v>
      </c>
      <c r="Y661" s="84">
        <v>1</v>
      </c>
      <c r="Z661" s="84">
        <v>8</v>
      </c>
      <c r="AA661" s="84">
        <v>27</v>
      </c>
      <c r="AB661" s="84">
        <v>0</v>
      </c>
      <c r="AC661" s="84">
        <v>4</v>
      </c>
      <c r="AD661" s="84">
        <v>0</v>
      </c>
      <c r="AE661" s="84">
        <v>1</v>
      </c>
      <c r="AF661" s="84">
        <v>3</v>
      </c>
      <c r="AG661" s="200">
        <v>0.252</v>
      </c>
      <c r="AH661" s="200">
        <v>0.32300000000000001</v>
      </c>
      <c r="AI661" s="200">
        <v>0.42199999999999999</v>
      </c>
      <c r="AJ661" s="84">
        <v>0.32700000000000001</v>
      </c>
      <c r="AK661" s="84">
        <v>42</v>
      </c>
      <c r="AL661" s="84">
        <v>20</v>
      </c>
      <c r="AM661" s="84">
        <v>20</v>
      </c>
      <c r="AN661" s="198">
        <v>5</v>
      </c>
      <c r="AO661" s="198">
        <v>5</v>
      </c>
      <c r="AP661" s="84">
        <v>2</v>
      </c>
      <c r="AQ661" s="84">
        <v>66</v>
      </c>
      <c r="AR661" s="84">
        <v>623</v>
      </c>
      <c r="AS661" s="84">
        <v>35</v>
      </c>
      <c r="AT661" s="84" t="s">
        <v>1061</v>
      </c>
      <c r="AY661" s="200"/>
      <c r="AZ661" s="200"/>
      <c r="BA661" s="200"/>
      <c r="BB661" s="200"/>
      <c r="BE661" s="84" t="s">
        <v>3988</v>
      </c>
      <c r="BF661" s="84">
        <v>628356</v>
      </c>
      <c r="BG661" s="84" t="s">
        <v>813</v>
      </c>
      <c r="BH661" s="84" t="s">
        <v>6717</v>
      </c>
      <c r="BI661" s="84" t="s">
        <v>1284</v>
      </c>
      <c r="BJ661" s="84" t="s">
        <v>1168</v>
      </c>
      <c r="BK661" s="84" t="s">
        <v>2883</v>
      </c>
    </row>
    <row r="662" spans="1:63" s="84" customFormat="1" x14ac:dyDescent="0.3">
      <c r="A662" s="84" t="s">
        <v>442</v>
      </c>
      <c r="B662" s="84" t="s">
        <v>88</v>
      </c>
      <c r="C662" s="84" t="s">
        <v>1065</v>
      </c>
      <c r="D662" s="84">
        <v>2018</v>
      </c>
      <c r="E662" s="84">
        <v>35</v>
      </c>
      <c r="F662" s="195" t="s">
        <v>1089</v>
      </c>
      <c r="G662" s="84" t="s">
        <v>1063</v>
      </c>
      <c r="H662" s="84" t="s">
        <v>253</v>
      </c>
      <c r="K662" s="84">
        <v>0.63</v>
      </c>
      <c r="L662" s="84">
        <v>0.314</v>
      </c>
      <c r="M662" s="84">
        <v>22</v>
      </c>
      <c r="N662" s="84" t="s">
        <v>1075</v>
      </c>
      <c r="O662" s="84">
        <v>23</v>
      </c>
      <c r="P662" s="84">
        <v>93</v>
      </c>
      <c r="Q662" s="84">
        <v>81</v>
      </c>
      <c r="R662" s="84">
        <v>11</v>
      </c>
      <c r="S662" s="84">
        <v>18</v>
      </c>
      <c r="T662" s="84">
        <v>3</v>
      </c>
      <c r="U662" s="84">
        <v>0</v>
      </c>
      <c r="V662" s="84">
        <v>3</v>
      </c>
      <c r="W662" s="84">
        <v>9</v>
      </c>
      <c r="X662" s="84">
        <v>1</v>
      </c>
      <c r="Y662" s="84">
        <v>1</v>
      </c>
      <c r="Z662" s="84">
        <v>12</v>
      </c>
      <c r="AA662" s="84">
        <v>23</v>
      </c>
      <c r="AB662" s="84">
        <v>0</v>
      </c>
      <c r="AC662" s="84">
        <v>0</v>
      </c>
      <c r="AD662" s="84">
        <v>0</v>
      </c>
      <c r="AE662" s="84">
        <v>0</v>
      </c>
      <c r="AF662" s="84">
        <v>1</v>
      </c>
      <c r="AG662" s="200">
        <v>0.22600000000000001</v>
      </c>
      <c r="AH662" s="200">
        <v>0.32500000000000001</v>
      </c>
      <c r="AI662" s="200">
        <v>0.36499999999999999</v>
      </c>
      <c r="AJ662" s="84">
        <v>0.311</v>
      </c>
      <c r="AK662" s="84">
        <v>29</v>
      </c>
      <c r="AL662" s="84">
        <v>14</v>
      </c>
      <c r="AM662" s="84">
        <v>14</v>
      </c>
      <c r="AN662" s="198">
        <v>2</v>
      </c>
      <c r="AO662" s="198">
        <v>2</v>
      </c>
      <c r="AP662" s="84">
        <v>0</v>
      </c>
      <c r="AQ662" s="84">
        <v>67</v>
      </c>
      <c r="AR662" s="84">
        <v>632</v>
      </c>
      <c r="AS662" s="84">
        <v>36</v>
      </c>
      <c r="AT662" s="84" t="s">
        <v>1061</v>
      </c>
      <c r="AY662" s="200"/>
      <c r="AZ662" s="200"/>
      <c r="BA662" s="200"/>
      <c r="BB662" s="200"/>
      <c r="BE662" s="84" t="s">
        <v>1303</v>
      </c>
      <c r="BF662" s="84">
        <v>431151</v>
      </c>
      <c r="BG662" s="84" t="s">
        <v>832</v>
      </c>
      <c r="BH662" s="84" t="s">
        <v>1230</v>
      </c>
      <c r="BI662" s="84" t="s">
        <v>1370</v>
      </c>
      <c r="BJ662" s="84" t="s">
        <v>3157</v>
      </c>
      <c r="BK662" s="84" t="s">
        <v>2902</v>
      </c>
    </row>
    <row r="663" spans="1:63" s="84" customFormat="1" x14ac:dyDescent="0.3">
      <c r="A663" s="84" t="s">
        <v>218</v>
      </c>
      <c r="B663" s="84" t="s">
        <v>18</v>
      </c>
      <c r="C663" s="84" t="s">
        <v>1065</v>
      </c>
      <c r="D663" s="84">
        <v>2018</v>
      </c>
      <c r="E663" s="84">
        <v>31</v>
      </c>
      <c r="F663" s="195"/>
      <c r="G663" s="84" t="s">
        <v>1063</v>
      </c>
      <c r="H663" s="84" t="s">
        <v>253</v>
      </c>
      <c r="K663" s="84">
        <v>0.32</v>
      </c>
      <c r="L663" s="84">
        <v>0.314</v>
      </c>
      <c r="M663" s="84">
        <v>22</v>
      </c>
      <c r="N663" s="84" t="s">
        <v>1075</v>
      </c>
      <c r="O663" s="84">
        <v>39</v>
      </c>
      <c r="P663" s="84">
        <v>88</v>
      </c>
      <c r="Q663" s="84">
        <v>83</v>
      </c>
      <c r="R663" s="84">
        <v>11</v>
      </c>
      <c r="S663" s="84">
        <v>19</v>
      </c>
      <c r="T663" s="84">
        <v>5</v>
      </c>
      <c r="U663" s="84">
        <v>1</v>
      </c>
      <c r="V663" s="84">
        <v>4</v>
      </c>
      <c r="W663" s="84">
        <v>11</v>
      </c>
      <c r="X663" s="84">
        <v>1</v>
      </c>
      <c r="Y663" s="84">
        <v>0</v>
      </c>
      <c r="Z663" s="84">
        <v>5</v>
      </c>
      <c r="AA663" s="84">
        <v>22</v>
      </c>
      <c r="AB663" s="84">
        <v>0</v>
      </c>
      <c r="AC663" s="84">
        <v>1</v>
      </c>
      <c r="AD663" s="84">
        <v>0</v>
      </c>
      <c r="AE663" s="84">
        <v>0</v>
      </c>
      <c r="AF663" s="84">
        <v>2</v>
      </c>
      <c r="AG663" s="200">
        <v>0.22700000000000001</v>
      </c>
      <c r="AH663" s="200">
        <v>0.27300000000000002</v>
      </c>
      <c r="AI663" s="200">
        <v>0.436</v>
      </c>
      <c r="AJ663" s="84">
        <v>0.30199999999999999</v>
      </c>
      <c r="AK663" s="84">
        <v>27</v>
      </c>
      <c r="AL663" s="84">
        <v>12</v>
      </c>
      <c r="AM663" s="84">
        <v>12</v>
      </c>
      <c r="AN663" s="198">
        <v>3</v>
      </c>
      <c r="AO663" s="198">
        <v>3</v>
      </c>
      <c r="AP663" s="84">
        <v>-1</v>
      </c>
      <c r="AQ663" s="84">
        <v>70</v>
      </c>
      <c r="AR663" s="84">
        <v>646</v>
      </c>
      <c r="AS663" s="84">
        <v>37</v>
      </c>
      <c r="AT663" s="84" t="s">
        <v>1061</v>
      </c>
      <c r="AY663" s="200"/>
      <c r="AZ663" s="200"/>
      <c r="BA663" s="200"/>
      <c r="BB663" s="200"/>
      <c r="BE663" s="84" t="s">
        <v>5069</v>
      </c>
      <c r="BF663" s="84">
        <v>474319</v>
      </c>
      <c r="BG663" s="84" t="s">
        <v>813</v>
      </c>
      <c r="BH663" s="84" t="s">
        <v>1213</v>
      </c>
      <c r="BI663" s="84" t="s">
        <v>4149</v>
      </c>
      <c r="BJ663" s="84" t="s">
        <v>4154</v>
      </c>
      <c r="BK663" s="84" t="s">
        <v>2883</v>
      </c>
    </row>
    <row r="664" spans="1:63" s="84" customFormat="1" x14ac:dyDescent="0.3">
      <c r="A664" s="84" t="s">
        <v>530</v>
      </c>
      <c r="B664" s="84" t="s">
        <v>55</v>
      </c>
      <c r="C664" s="84" t="s">
        <v>1103</v>
      </c>
      <c r="D664" s="84">
        <v>2018</v>
      </c>
      <c r="E664" s="84">
        <v>31</v>
      </c>
      <c r="F664" s="195"/>
      <c r="G664" s="84" t="s">
        <v>1063</v>
      </c>
      <c r="H664" s="84" t="s">
        <v>253</v>
      </c>
      <c r="K664" s="84">
        <v>0.66</v>
      </c>
      <c r="L664" s="84">
        <v>0.314</v>
      </c>
      <c r="M664" s="84">
        <v>22</v>
      </c>
      <c r="N664" s="84" t="s">
        <v>1075</v>
      </c>
      <c r="O664" s="84">
        <v>45</v>
      </c>
      <c r="P664" s="84">
        <v>102</v>
      </c>
      <c r="Q664" s="84">
        <v>90</v>
      </c>
      <c r="R664" s="84">
        <v>10</v>
      </c>
      <c r="S664" s="84">
        <v>19</v>
      </c>
      <c r="T664" s="84">
        <v>4</v>
      </c>
      <c r="U664" s="84">
        <v>0</v>
      </c>
      <c r="V664" s="84">
        <v>3</v>
      </c>
      <c r="W664" s="84">
        <v>10</v>
      </c>
      <c r="X664" s="84">
        <v>0</v>
      </c>
      <c r="Y664" s="84">
        <v>0</v>
      </c>
      <c r="Z664" s="84">
        <v>9</v>
      </c>
      <c r="AA664" s="84">
        <v>28</v>
      </c>
      <c r="AB664" s="84">
        <v>1</v>
      </c>
      <c r="AC664" s="84">
        <v>2</v>
      </c>
      <c r="AD664" s="84">
        <v>0</v>
      </c>
      <c r="AE664" s="84">
        <v>0</v>
      </c>
      <c r="AF664" s="84">
        <v>1</v>
      </c>
      <c r="AG664" s="200">
        <v>0.21199999999999999</v>
      </c>
      <c r="AH664" s="200">
        <v>0.29799999999999999</v>
      </c>
      <c r="AI664" s="200">
        <v>0.35499999999999998</v>
      </c>
      <c r="AJ664" s="84">
        <v>0.29299999999999998</v>
      </c>
      <c r="AK664" s="84">
        <v>30</v>
      </c>
      <c r="AL664" s="84">
        <v>12</v>
      </c>
      <c r="AM664" s="84">
        <v>12</v>
      </c>
      <c r="AN664" s="198">
        <v>1</v>
      </c>
      <c r="AO664" s="198">
        <v>1</v>
      </c>
      <c r="AP664" s="84">
        <v>-2</v>
      </c>
      <c r="AQ664" s="84">
        <v>71</v>
      </c>
      <c r="AR664" s="84">
        <v>649</v>
      </c>
      <c r="AS664" s="84">
        <v>38</v>
      </c>
      <c r="AT664" s="84" t="s">
        <v>1061</v>
      </c>
      <c r="AY664" s="200"/>
      <c r="AZ664" s="200"/>
      <c r="BA664" s="200"/>
      <c r="BB664" s="200"/>
      <c r="BE664" s="84" t="s">
        <v>1565</v>
      </c>
      <c r="BF664" s="84">
        <v>477165</v>
      </c>
      <c r="BG664" s="84" t="s">
        <v>781</v>
      </c>
      <c r="BH664" s="84" t="s">
        <v>1286</v>
      </c>
      <c r="BI664" s="84" t="s">
        <v>6423</v>
      </c>
      <c r="BJ664" s="84" t="s">
        <v>1288</v>
      </c>
      <c r="BK664" s="84" t="s">
        <v>2883</v>
      </c>
    </row>
    <row r="665" spans="1:63" s="84" customFormat="1" x14ac:dyDescent="0.3">
      <c r="A665" s="84" t="s">
        <v>4605</v>
      </c>
      <c r="B665" s="84" t="s">
        <v>4311</v>
      </c>
      <c r="C665" s="84" t="s">
        <v>1061</v>
      </c>
      <c r="D665" s="84">
        <v>2018</v>
      </c>
      <c r="E665" s="84">
        <v>28</v>
      </c>
      <c r="F665" s="195"/>
      <c r="G665" s="84" t="s">
        <v>1063</v>
      </c>
      <c r="H665" s="84" t="s">
        <v>253</v>
      </c>
      <c r="K665" s="84">
        <v>0.39</v>
      </c>
      <c r="L665" s="84">
        <v>0.314</v>
      </c>
      <c r="M665" s="84">
        <v>22</v>
      </c>
      <c r="N665" s="84" t="s">
        <v>1075</v>
      </c>
      <c r="O665" s="84">
        <v>47</v>
      </c>
      <c r="P665" s="84">
        <v>93</v>
      </c>
      <c r="Q665" s="84">
        <v>80</v>
      </c>
      <c r="R665" s="84">
        <v>9</v>
      </c>
      <c r="S665" s="84">
        <v>15</v>
      </c>
      <c r="T665" s="84">
        <v>4</v>
      </c>
      <c r="U665" s="84">
        <v>0</v>
      </c>
      <c r="V665" s="84">
        <v>2</v>
      </c>
      <c r="W665" s="84">
        <v>7</v>
      </c>
      <c r="X665" s="84">
        <v>1</v>
      </c>
      <c r="Y665" s="84">
        <v>0</v>
      </c>
      <c r="Z665" s="84">
        <v>11</v>
      </c>
      <c r="AA665" s="84">
        <v>25</v>
      </c>
      <c r="AB665" s="84">
        <v>0</v>
      </c>
      <c r="AC665" s="84">
        <v>1</v>
      </c>
      <c r="AD665" s="84">
        <v>0</v>
      </c>
      <c r="AE665" s="84">
        <v>0</v>
      </c>
      <c r="AF665" s="84">
        <v>2</v>
      </c>
      <c r="AG665" s="200">
        <v>0.189</v>
      </c>
      <c r="AH665" s="200">
        <v>0.29599999999999999</v>
      </c>
      <c r="AI665" s="200">
        <v>0.312</v>
      </c>
      <c r="AJ665" s="84">
        <v>0.27900000000000003</v>
      </c>
      <c r="AK665" s="84">
        <v>26</v>
      </c>
      <c r="AL665" s="84">
        <v>9</v>
      </c>
      <c r="AM665" s="84">
        <v>9</v>
      </c>
      <c r="AN665" s="198">
        <v>0</v>
      </c>
      <c r="AO665" s="198">
        <v>0</v>
      </c>
      <c r="AP665" s="84">
        <v>-3</v>
      </c>
      <c r="AQ665" s="84">
        <v>75</v>
      </c>
      <c r="AR665" s="84">
        <v>687</v>
      </c>
      <c r="AS665" s="84">
        <v>39</v>
      </c>
      <c r="AT665" s="84" t="s">
        <v>1061</v>
      </c>
      <c r="AY665" s="200"/>
      <c r="AZ665" s="200"/>
      <c r="BA665" s="200"/>
      <c r="BB665" s="200"/>
      <c r="BE665" s="84" t="s">
        <v>5070</v>
      </c>
      <c r="BF665" s="84">
        <v>595023</v>
      </c>
      <c r="BG665" s="84" t="s">
        <v>781</v>
      </c>
      <c r="BH665" s="84" t="s">
        <v>4867</v>
      </c>
      <c r="BI665" s="84" t="s">
        <v>6564</v>
      </c>
      <c r="BJ665" s="84" t="s">
        <v>6560</v>
      </c>
      <c r="BK665" s="84" t="s">
        <v>2872</v>
      </c>
    </row>
    <row r="666" spans="1:63" s="84" customFormat="1" x14ac:dyDescent="0.3">
      <c r="A666" s="84" t="s">
        <v>383</v>
      </c>
      <c r="B666" s="84" t="s">
        <v>382</v>
      </c>
      <c r="C666" s="84" t="s">
        <v>1103</v>
      </c>
      <c r="D666" s="84">
        <v>2018</v>
      </c>
      <c r="E666" s="84">
        <v>32</v>
      </c>
      <c r="F666" s="195"/>
      <c r="G666" s="84" t="s">
        <v>1063</v>
      </c>
      <c r="H666" s="84" t="s">
        <v>253</v>
      </c>
      <c r="K666" s="84">
        <v>0.19</v>
      </c>
      <c r="L666" s="84">
        <v>0.314</v>
      </c>
      <c r="M666" s="84">
        <v>22</v>
      </c>
      <c r="N666" s="84" t="s">
        <v>1075</v>
      </c>
      <c r="O666" s="84">
        <v>38</v>
      </c>
      <c r="P666" s="84">
        <v>98</v>
      </c>
      <c r="Q666" s="84">
        <v>89</v>
      </c>
      <c r="R666" s="84">
        <v>11</v>
      </c>
      <c r="S666" s="84">
        <v>19</v>
      </c>
      <c r="T666" s="84">
        <v>4</v>
      </c>
      <c r="U666" s="84">
        <v>0</v>
      </c>
      <c r="V666" s="84">
        <v>2</v>
      </c>
      <c r="W666" s="84">
        <v>8</v>
      </c>
      <c r="X666" s="84">
        <v>1</v>
      </c>
      <c r="Y666" s="84">
        <v>0</v>
      </c>
      <c r="Z666" s="84">
        <v>7</v>
      </c>
      <c r="AA666" s="84">
        <v>22</v>
      </c>
      <c r="AB666" s="84">
        <v>0</v>
      </c>
      <c r="AC666" s="84">
        <v>1</v>
      </c>
      <c r="AD666" s="84">
        <v>1</v>
      </c>
      <c r="AE666" s="84">
        <v>0</v>
      </c>
      <c r="AF666" s="84">
        <v>2</v>
      </c>
      <c r="AG666" s="200">
        <v>0.218</v>
      </c>
      <c r="AH666" s="200">
        <v>0.27700000000000002</v>
      </c>
      <c r="AI666" s="200">
        <v>0.33700000000000002</v>
      </c>
      <c r="AJ666" s="84">
        <v>0.27300000000000002</v>
      </c>
      <c r="AK666" s="84">
        <v>27</v>
      </c>
      <c r="AL666" s="84">
        <v>9</v>
      </c>
      <c r="AM666" s="84">
        <v>9</v>
      </c>
      <c r="AN666" s="198">
        <v>1</v>
      </c>
      <c r="AO666" s="198">
        <v>1</v>
      </c>
      <c r="AP666" s="84">
        <v>-4</v>
      </c>
      <c r="AQ666" s="84">
        <v>77</v>
      </c>
      <c r="AR666" s="84">
        <v>694</v>
      </c>
      <c r="AS666" s="84">
        <v>40</v>
      </c>
      <c r="AT666" s="84" t="s">
        <v>1061</v>
      </c>
      <c r="AY666" s="200"/>
      <c r="AZ666" s="200"/>
      <c r="BA666" s="200"/>
      <c r="BB666" s="200"/>
      <c r="BE666" s="84" t="s">
        <v>1408</v>
      </c>
      <c r="BF666" s="84">
        <v>458582</v>
      </c>
      <c r="BG666" s="84" t="s">
        <v>808</v>
      </c>
      <c r="BH666" s="84" t="s">
        <v>1172</v>
      </c>
      <c r="BI666" s="84" t="s">
        <v>2726</v>
      </c>
      <c r="BJ666" s="84" t="s">
        <v>4812</v>
      </c>
      <c r="BK666" s="84" t="s">
        <v>3874</v>
      </c>
    </row>
    <row r="667" spans="1:63" s="84" customFormat="1" x14ac:dyDescent="0.3">
      <c r="A667" s="84" t="s">
        <v>453</v>
      </c>
      <c r="B667" s="84" t="s">
        <v>42</v>
      </c>
      <c r="C667" s="84" t="s">
        <v>1065</v>
      </c>
      <c r="D667" s="84">
        <v>2018</v>
      </c>
      <c r="E667" s="84">
        <v>32</v>
      </c>
      <c r="F667" s="195"/>
      <c r="G667" s="84" t="s">
        <v>1063</v>
      </c>
      <c r="H667" s="84" t="s">
        <v>253</v>
      </c>
      <c r="K667" s="84">
        <v>0.38</v>
      </c>
      <c r="L667" s="84">
        <v>0.314</v>
      </c>
      <c r="M667" s="84">
        <v>22</v>
      </c>
      <c r="N667" s="84" t="s">
        <v>1075</v>
      </c>
      <c r="O667" s="84">
        <v>38</v>
      </c>
      <c r="P667" s="84">
        <v>96</v>
      </c>
      <c r="Q667" s="84">
        <v>87</v>
      </c>
      <c r="R667" s="84">
        <v>8</v>
      </c>
      <c r="S667" s="84">
        <v>18</v>
      </c>
      <c r="T667" s="84">
        <v>3</v>
      </c>
      <c r="U667" s="84">
        <v>0</v>
      </c>
      <c r="V667" s="84">
        <v>2</v>
      </c>
      <c r="W667" s="84">
        <v>8</v>
      </c>
      <c r="X667" s="84">
        <v>1</v>
      </c>
      <c r="Y667" s="84">
        <v>0</v>
      </c>
      <c r="Z667" s="84">
        <v>7</v>
      </c>
      <c r="AA667" s="84">
        <v>21</v>
      </c>
      <c r="AB667" s="84">
        <v>0</v>
      </c>
      <c r="AC667" s="84">
        <v>1</v>
      </c>
      <c r="AD667" s="84">
        <v>0</v>
      </c>
      <c r="AE667" s="84">
        <v>1</v>
      </c>
      <c r="AF667" s="84">
        <v>3</v>
      </c>
      <c r="AG667" s="200">
        <v>0.21099999999999999</v>
      </c>
      <c r="AH667" s="200">
        <v>0.27200000000000002</v>
      </c>
      <c r="AI667" s="200">
        <v>0.32300000000000001</v>
      </c>
      <c r="AJ667" s="84">
        <v>0.26600000000000001</v>
      </c>
      <c r="AK667" s="84">
        <v>25</v>
      </c>
      <c r="AL667" s="84">
        <v>8</v>
      </c>
      <c r="AM667" s="84">
        <v>8</v>
      </c>
      <c r="AN667" s="198">
        <v>1</v>
      </c>
      <c r="AO667" s="198">
        <v>1</v>
      </c>
      <c r="AP667" s="84">
        <v>-5</v>
      </c>
      <c r="AQ667" s="84">
        <v>78</v>
      </c>
      <c r="AR667" s="84">
        <v>711</v>
      </c>
      <c r="AS667" s="84">
        <v>41</v>
      </c>
      <c r="AT667" s="84" t="s">
        <v>1061</v>
      </c>
      <c r="AY667" s="200"/>
      <c r="AZ667" s="200"/>
      <c r="BA667" s="200"/>
      <c r="BB667" s="200"/>
      <c r="BE667" s="84" t="s">
        <v>1317</v>
      </c>
      <c r="BF667" s="84">
        <v>457574</v>
      </c>
      <c r="BG667" s="84" t="s">
        <v>808</v>
      </c>
      <c r="BH667" s="84" t="s">
        <v>6521</v>
      </c>
      <c r="BI667" s="84" t="s">
        <v>2726</v>
      </c>
      <c r="BJ667" s="84" t="s">
        <v>3234</v>
      </c>
      <c r="BK667" s="84" t="s">
        <v>3874</v>
      </c>
    </row>
    <row r="668" spans="1:63" s="84" customFormat="1" x14ac:dyDescent="0.3">
      <c r="A668" s="84" t="s">
        <v>147</v>
      </c>
      <c r="B668" s="84" t="s">
        <v>448</v>
      </c>
      <c r="C668" s="84" t="s">
        <v>1103</v>
      </c>
      <c r="D668" s="84">
        <v>2018</v>
      </c>
      <c r="E668" s="84">
        <v>36</v>
      </c>
      <c r="F668" s="195"/>
      <c r="G668" s="84" t="s">
        <v>1063</v>
      </c>
      <c r="H668" s="84" t="s">
        <v>265</v>
      </c>
      <c r="K668" s="84">
        <v>0.77</v>
      </c>
      <c r="L668" s="84">
        <v>0.29699999999999999</v>
      </c>
      <c r="M668" s="84">
        <v>19</v>
      </c>
      <c r="N668" s="84" t="s">
        <v>1075</v>
      </c>
      <c r="O668" s="84">
        <v>34</v>
      </c>
      <c r="P668" s="84">
        <v>101</v>
      </c>
      <c r="Q668" s="84">
        <v>92</v>
      </c>
      <c r="R668" s="84">
        <v>9</v>
      </c>
      <c r="S668" s="84">
        <v>21</v>
      </c>
      <c r="T668" s="84">
        <v>3</v>
      </c>
      <c r="U668" s="84">
        <v>0</v>
      </c>
      <c r="V668" s="84">
        <v>3</v>
      </c>
      <c r="W668" s="84">
        <v>11</v>
      </c>
      <c r="X668" s="84">
        <v>1</v>
      </c>
      <c r="Y668" s="84">
        <v>0</v>
      </c>
      <c r="Z668" s="84">
        <v>9</v>
      </c>
      <c r="AA668" s="84">
        <v>21</v>
      </c>
      <c r="AB668" s="84">
        <v>1</v>
      </c>
      <c r="AC668" s="84">
        <v>0</v>
      </c>
      <c r="AD668" s="84">
        <v>0</v>
      </c>
      <c r="AE668" s="84">
        <v>1</v>
      </c>
      <c r="AF668" s="84">
        <v>2</v>
      </c>
      <c r="AG668" s="200">
        <v>0.23</v>
      </c>
      <c r="AH668" s="200">
        <v>0.29799999999999999</v>
      </c>
      <c r="AI668" s="200">
        <v>0.35599999999999998</v>
      </c>
      <c r="AJ668" s="84">
        <v>0.29099999999999998</v>
      </c>
      <c r="AK668" s="84">
        <v>30</v>
      </c>
      <c r="AL668" s="84">
        <v>11</v>
      </c>
      <c r="AM668" s="84">
        <v>11</v>
      </c>
      <c r="AN668" s="198">
        <v>2</v>
      </c>
      <c r="AO668" s="198">
        <v>2</v>
      </c>
      <c r="AP668" s="84">
        <v>-1</v>
      </c>
      <c r="AQ668" s="84">
        <v>76</v>
      </c>
      <c r="AR668" s="84">
        <v>650</v>
      </c>
      <c r="AS668" s="84">
        <v>38</v>
      </c>
      <c r="AT668" s="84" t="s">
        <v>1061</v>
      </c>
      <c r="AY668" s="200"/>
      <c r="AZ668" s="200"/>
      <c r="BA668" s="200"/>
      <c r="BB668" s="200"/>
      <c r="BE668" s="84" t="s">
        <v>1526</v>
      </c>
      <c r="BF668" s="84">
        <v>430637</v>
      </c>
      <c r="BG668" s="84" t="s">
        <v>771</v>
      </c>
      <c r="BH668" s="84" t="s">
        <v>2942</v>
      </c>
      <c r="BI668" s="84" t="s">
        <v>1335</v>
      </c>
      <c r="BJ668" s="84" t="s">
        <v>1380</v>
      </c>
      <c r="BK668" s="84" t="s">
        <v>2464</v>
      </c>
    </row>
    <row r="669" spans="1:63" s="84" customFormat="1" x14ac:dyDescent="0.3">
      <c r="A669" s="84" t="s">
        <v>352</v>
      </c>
      <c r="B669" s="84" t="s">
        <v>492</v>
      </c>
      <c r="C669" s="84" t="s">
        <v>1061</v>
      </c>
      <c r="D669" s="84">
        <v>2018</v>
      </c>
      <c r="E669" s="84">
        <v>32</v>
      </c>
      <c r="F669" s="195"/>
      <c r="G669" s="84" t="s">
        <v>1063</v>
      </c>
      <c r="H669" s="84" t="s">
        <v>265</v>
      </c>
      <c r="K669" s="84">
        <v>0.48</v>
      </c>
      <c r="L669" s="84">
        <v>0.29699999999999999</v>
      </c>
      <c r="M669" s="84">
        <v>19</v>
      </c>
      <c r="N669" s="84" t="s">
        <v>1075</v>
      </c>
      <c r="O669" s="84">
        <v>26</v>
      </c>
      <c r="P669" s="84">
        <v>94</v>
      </c>
      <c r="Q669" s="84">
        <v>88</v>
      </c>
      <c r="R669" s="84">
        <v>9</v>
      </c>
      <c r="S669" s="84">
        <v>22</v>
      </c>
      <c r="T669" s="84">
        <v>4</v>
      </c>
      <c r="U669" s="84">
        <v>1</v>
      </c>
      <c r="V669" s="84">
        <v>1</v>
      </c>
      <c r="W669" s="84">
        <v>9</v>
      </c>
      <c r="X669" s="84">
        <v>1</v>
      </c>
      <c r="Y669" s="84">
        <v>0</v>
      </c>
      <c r="Z669" s="84">
        <v>4</v>
      </c>
      <c r="AA669" s="84">
        <v>18</v>
      </c>
      <c r="AB669" s="84">
        <v>1</v>
      </c>
      <c r="AC669" s="84">
        <v>1</v>
      </c>
      <c r="AD669" s="84">
        <v>0</v>
      </c>
      <c r="AE669" s="84">
        <v>0</v>
      </c>
      <c r="AF669" s="84">
        <v>1</v>
      </c>
      <c r="AG669" s="200">
        <v>0.25600000000000001</v>
      </c>
      <c r="AH669" s="200">
        <v>0.29699999999999999</v>
      </c>
      <c r="AI669" s="200">
        <v>0.34599999999999997</v>
      </c>
      <c r="AJ669" s="84">
        <v>0.28599999999999998</v>
      </c>
      <c r="AK669" s="84">
        <v>27</v>
      </c>
      <c r="AL669" s="84">
        <v>10</v>
      </c>
      <c r="AM669" s="84">
        <v>10</v>
      </c>
      <c r="AN669" s="198">
        <v>2</v>
      </c>
      <c r="AO669" s="198">
        <v>2</v>
      </c>
      <c r="AP669" s="84">
        <v>-1</v>
      </c>
      <c r="AQ669" s="84">
        <v>78</v>
      </c>
      <c r="AR669" s="84">
        <v>665</v>
      </c>
      <c r="AS669" s="84">
        <v>39</v>
      </c>
      <c r="AT669" s="84" t="s">
        <v>1061</v>
      </c>
      <c r="AY669" s="200"/>
      <c r="AZ669" s="200"/>
      <c r="BA669" s="200"/>
      <c r="BB669" s="200"/>
      <c r="BE669" s="84" t="s">
        <v>1409</v>
      </c>
      <c r="BF669" s="84">
        <v>455369</v>
      </c>
      <c r="BG669" s="84" t="s">
        <v>808</v>
      </c>
      <c r="BH669" s="84" t="s">
        <v>2631</v>
      </c>
      <c r="BI669" s="84" t="s">
        <v>1099</v>
      </c>
      <c r="BJ669" s="84" t="s">
        <v>4824</v>
      </c>
      <c r="BK669" s="84" t="s">
        <v>3874</v>
      </c>
    </row>
    <row r="670" spans="1:63" s="84" customFormat="1" x14ac:dyDescent="0.3">
      <c r="A670" s="84" t="s">
        <v>5081</v>
      </c>
      <c r="B670" s="84" t="s">
        <v>52</v>
      </c>
      <c r="C670" s="84" t="s">
        <v>1065</v>
      </c>
      <c r="D670" s="84">
        <v>2018</v>
      </c>
      <c r="E670" s="84">
        <v>27</v>
      </c>
      <c r="F670" s="195"/>
      <c r="G670" s="84" t="s">
        <v>1063</v>
      </c>
      <c r="H670" s="84" t="s">
        <v>265</v>
      </c>
      <c r="K670" s="84">
        <v>0.4</v>
      </c>
      <c r="L670" s="84">
        <v>0.29699999999999999</v>
      </c>
      <c r="M670" s="84">
        <v>19</v>
      </c>
      <c r="N670" s="84" t="s">
        <v>1075</v>
      </c>
      <c r="O670" s="84">
        <v>46</v>
      </c>
      <c r="P670" s="84">
        <v>117</v>
      </c>
      <c r="Q670" s="84">
        <v>106</v>
      </c>
      <c r="R670" s="84">
        <v>10</v>
      </c>
      <c r="S670" s="84">
        <v>24</v>
      </c>
      <c r="T670" s="84">
        <v>4</v>
      </c>
      <c r="U670" s="84">
        <v>0</v>
      </c>
      <c r="V670" s="84">
        <v>1</v>
      </c>
      <c r="W670" s="84">
        <v>8</v>
      </c>
      <c r="X670" s="84">
        <v>1</v>
      </c>
      <c r="Y670" s="84">
        <v>0</v>
      </c>
      <c r="Z670" s="84">
        <v>8</v>
      </c>
      <c r="AA670" s="84">
        <v>22</v>
      </c>
      <c r="AB670" s="84">
        <v>0</v>
      </c>
      <c r="AC670" s="84">
        <v>1</v>
      </c>
      <c r="AD670" s="84">
        <v>2</v>
      </c>
      <c r="AE670" s="84">
        <v>0</v>
      </c>
      <c r="AF670" s="84">
        <v>4</v>
      </c>
      <c r="AG670" s="200">
        <v>0.223</v>
      </c>
      <c r="AH670" s="200">
        <v>0.27900000000000003</v>
      </c>
      <c r="AI670" s="200">
        <v>0.309</v>
      </c>
      <c r="AJ670" s="84">
        <v>0.26400000000000001</v>
      </c>
      <c r="AK670" s="84">
        <v>31</v>
      </c>
      <c r="AL670" s="84">
        <v>9</v>
      </c>
      <c r="AM670" s="84">
        <v>9</v>
      </c>
      <c r="AN670" s="198">
        <v>1</v>
      </c>
      <c r="AO670" s="198">
        <v>1</v>
      </c>
      <c r="AP670" s="84">
        <v>-4</v>
      </c>
      <c r="AQ670" s="84">
        <v>79</v>
      </c>
      <c r="AR670" s="84">
        <v>695</v>
      </c>
      <c r="AS670" s="84">
        <v>40</v>
      </c>
      <c r="AT670" s="84" t="s">
        <v>1061</v>
      </c>
      <c r="AY670" s="200"/>
      <c r="AZ670" s="200"/>
      <c r="BA670" s="200"/>
      <c r="BB670" s="200"/>
      <c r="BE670" s="84" t="s">
        <v>5082</v>
      </c>
      <c r="BF670" s="84">
        <v>573113</v>
      </c>
      <c r="BG670" s="84" t="s">
        <v>808</v>
      </c>
      <c r="BH670" s="84" t="s">
        <v>4185</v>
      </c>
      <c r="BI670" s="84" t="s">
        <v>4138</v>
      </c>
      <c r="BJ670" s="84" t="s">
        <v>1341</v>
      </c>
      <c r="BK670" s="84" t="s">
        <v>2874</v>
      </c>
    </row>
    <row r="671" spans="1:63" s="84" customFormat="1" x14ac:dyDescent="0.3">
      <c r="A671" s="84" t="s">
        <v>5084</v>
      </c>
      <c r="B671" s="84" t="s">
        <v>464</v>
      </c>
      <c r="C671" s="84" t="s">
        <v>1065</v>
      </c>
      <c r="D671" s="84">
        <v>2018</v>
      </c>
      <c r="E671" s="84">
        <v>34</v>
      </c>
      <c r="F671" s="195"/>
      <c r="G671" s="84" t="s">
        <v>1063</v>
      </c>
      <c r="H671" s="84" t="s">
        <v>265</v>
      </c>
      <c r="K671" s="84">
        <v>0.19</v>
      </c>
      <c r="L671" s="84">
        <v>0.29699999999999999</v>
      </c>
      <c r="M671" s="84">
        <v>19</v>
      </c>
      <c r="N671" s="84" t="s">
        <v>1075</v>
      </c>
      <c r="O671" s="84">
        <v>30</v>
      </c>
      <c r="P671" s="84">
        <v>90</v>
      </c>
      <c r="Q671" s="84">
        <v>83</v>
      </c>
      <c r="R671" s="84">
        <v>9</v>
      </c>
      <c r="S671" s="84">
        <v>20</v>
      </c>
      <c r="T671" s="84">
        <v>2</v>
      </c>
      <c r="U671" s="84">
        <v>0</v>
      </c>
      <c r="V671" s="84">
        <v>1</v>
      </c>
      <c r="W671" s="84">
        <v>7</v>
      </c>
      <c r="X671" s="84">
        <v>1</v>
      </c>
      <c r="Y671" s="84">
        <v>1</v>
      </c>
      <c r="Z671" s="84">
        <v>5</v>
      </c>
      <c r="AA671" s="84">
        <v>18</v>
      </c>
      <c r="AB671" s="84">
        <v>0</v>
      </c>
      <c r="AC671" s="84">
        <v>1</v>
      </c>
      <c r="AD671" s="84">
        <v>0</v>
      </c>
      <c r="AE671" s="84">
        <v>0</v>
      </c>
      <c r="AF671" s="84">
        <v>1</v>
      </c>
      <c r="AG671" s="200">
        <v>0.24</v>
      </c>
      <c r="AH671" s="200">
        <v>0.28699999999999998</v>
      </c>
      <c r="AI671" s="200">
        <v>0.312</v>
      </c>
      <c r="AJ671" s="84">
        <v>0.26900000000000002</v>
      </c>
      <c r="AK671" s="84">
        <v>24</v>
      </c>
      <c r="AL671" s="84">
        <v>8</v>
      </c>
      <c r="AM671" s="84">
        <v>8</v>
      </c>
      <c r="AN671" s="198">
        <v>2</v>
      </c>
      <c r="AO671" s="198">
        <v>2</v>
      </c>
      <c r="AP671" s="84">
        <v>-3</v>
      </c>
      <c r="AQ671" s="84">
        <v>80</v>
      </c>
      <c r="AR671" s="84">
        <v>709</v>
      </c>
      <c r="AS671" s="84">
        <v>41</v>
      </c>
      <c r="AT671" s="84" t="s">
        <v>1061</v>
      </c>
      <c r="AY671" s="200"/>
      <c r="AZ671" s="200"/>
      <c r="BA671" s="200"/>
      <c r="BB671" s="200"/>
      <c r="BE671" s="84" t="s">
        <v>5085</v>
      </c>
      <c r="BF671" s="84">
        <v>435180</v>
      </c>
      <c r="BG671" s="84" t="s">
        <v>818</v>
      </c>
      <c r="BH671" s="84" t="s">
        <v>2941</v>
      </c>
      <c r="BI671" s="84" t="s">
        <v>4143</v>
      </c>
      <c r="BJ671" s="84" t="s">
        <v>5076</v>
      </c>
      <c r="BK671" s="84" t="s">
        <v>2879</v>
      </c>
    </row>
    <row r="672" spans="1:63" s="84" customFormat="1" x14ac:dyDescent="0.3">
      <c r="A672" s="84" t="s">
        <v>958</v>
      </c>
      <c r="B672" s="84" t="s">
        <v>959</v>
      </c>
      <c r="C672" s="84" t="s">
        <v>1103</v>
      </c>
      <c r="D672" s="84">
        <v>2018</v>
      </c>
      <c r="E672" s="84">
        <v>37</v>
      </c>
      <c r="F672" s="195"/>
      <c r="G672" s="84" t="s">
        <v>1063</v>
      </c>
      <c r="H672" s="84" t="s">
        <v>265</v>
      </c>
      <c r="K672" s="84">
        <v>0.23</v>
      </c>
      <c r="L672" s="84">
        <v>0.29699999999999999</v>
      </c>
      <c r="M672" s="84">
        <v>19</v>
      </c>
      <c r="N672" s="84" t="s">
        <v>1075</v>
      </c>
      <c r="O672" s="84">
        <v>22</v>
      </c>
      <c r="P672" s="84">
        <v>65</v>
      </c>
      <c r="Q672" s="84">
        <v>57</v>
      </c>
      <c r="R672" s="84">
        <v>7</v>
      </c>
      <c r="S672" s="84">
        <v>13</v>
      </c>
      <c r="T672" s="84">
        <v>2</v>
      </c>
      <c r="U672" s="84">
        <v>0</v>
      </c>
      <c r="V672" s="84">
        <v>1</v>
      </c>
      <c r="W672" s="84">
        <v>5</v>
      </c>
      <c r="X672" s="84">
        <v>1</v>
      </c>
      <c r="Y672" s="84">
        <v>1</v>
      </c>
      <c r="Z672" s="84">
        <v>7</v>
      </c>
      <c r="AA672" s="84">
        <v>13</v>
      </c>
      <c r="AB672" s="84">
        <v>0</v>
      </c>
      <c r="AC672" s="84">
        <v>1</v>
      </c>
      <c r="AD672" s="84">
        <v>1</v>
      </c>
      <c r="AE672" s="84">
        <v>0</v>
      </c>
      <c r="AF672" s="84">
        <v>1</v>
      </c>
      <c r="AG672" s="200">
        <v>0.23</v>
      </c>
      <c r="AH672" s="200">
        <v>0.313</v>
      </c>
      <c r="AI672" s="200">
        <v>0.30599999999999999</v>
      </c>
      <c r="AJ672" s="84">
        <v>0.28499999999999998</v>
      </c>
      <c r="AK672" s="84">
        <v>19</v>
      </c>
      <c r="AL672" s="84">
        <v>8</v>
      </c>
      <c r="AM672" s="84">
        <v>8</v>
      </c>
      <c r="AN672" s="198">
        <v>1</v>
      </c>
      <c r="AO672" s="198">
        <v>1</v>
      </c>
      <c r="AP672" s="84">
        <v>-1</v>
      </c>
      <c r="AQ672" s="84">
        <v>81</v>
      </c>
      <c r="AR672" s="84">
        <v>710</v>
      </c>
      <c r="AS672" s="84">
        <v>42</v>
      </c>
      <c r="AT672" s="84" t="s">
        <v>1061</v>
      </c>
      <c r="AY672" s="200"/>
      <c r="AZ672" s="200"/>
      <c r="BA672" s="200"/>
      <c r="BB672" s="200"/>
      <c r="BE672" s="84" t="s">
        <v>1410</v>
      </c>
      <c r="BF672" s="84">
        <v>493128</v>
      </c>
      <c r="BG672" s="84" t="s">
        <v>818</v>
      </c>
      <c r="BH672" s="84" t="s">
        <v>1335</v>
      </c>
      <c r="BI672" s="84" t="s">
        <v>2942</v>
      </c>
      <c r="BJ672" s="84" t="s">
        <v>1380</v>
      </c>
      <c r="BK672" s="84" t="s">
        <v>2464</v>
      </c>
    </row>
    <row r="673" spans="1:63" s="84" customFormat="1" x14ac:dyDescent="0.3">
      <c r="A673" s="84" t="s">
        <v>3894</v>
      </c>
      <c r="B673" s="84" t="s">
        <v>3895</v>
      </c>
      <c r="C673" s="84" t="s">
        <v>1061</v>
      </c>
      <c r="D673" s="84">
        <v>2018</v>
      </c>
      <c r="E673" s="84">
        <v>33</v>
      </c>
      <c r="F673" s="195"/>
      <c r="G673" s="84" t="s">
        <v>1063</v>
      </c>
      <c r="H673" s="84" t="s">
        <v>265</v>
      </c>
      <c r="K673" s="84">
        <v>0.23</v>
      </c>
      <c r="L673" s="84">
        <v>0.29699999999999999</v>
      </c>
      <c r="M673" s="84">
        <v>19</v>
      </c>
      <c r="N673" s="84" t="s">
        <v>1075</v>
      </c>
      <c r="O673" s="84">
        <v>40</v>
      </c>
      <c r="P673" s="84">
        <v>90</v>
      </c>
      <c r="Q673" s="84">
        <v>81</v>
      </c>
      <c r="R673" s="84">
        <v>9</v>
      </c>
      <c r="S673" s="84">
        <v>17</v>
      </c>
      <c r="T673" s="84">
        <v>3</v>
      </c>
      <c r="U673" s="84">
        <v>1</v>
      </c>
      <c r="V673" s="84">
        <v>1</v>
      </c>
      <c r="W673" s="84">
        <v>6</v>
      </c>
      <c r="X673" s="84">
        <v>2</v>
      </c>
      <c r="Y673" s="84">
        <v>0</v>
      </c>
      <c r="Z673" s="84">
        <v>6</v>
      </c>
      <c r="AA673" s="84">
        <v>18</v>
      </c>
      <c r="AB673" s="84">
        <v>0</v>
      </c>
      <c r="AC673" s="84">
        <v>1</v>
      </c>
      <c r="AD673" s="84">
        <v>1</v>
      </c>
      <c r="AE673" s="84">
        <v>0</v>
      </c>
      <c r="AF673" s="84">
        <v>2</v>
      </c>
      <c r="AG673" s="200">
        <v>0.215</v>
      </c>
      <c r="AH673" s="200">
        <v>0.28000000000000003</v>
      </c>
      <c r="AI673" s="200">
        <v>0.308</v>
      </c>
      <c r="AJ673" s="84">
        <v>0.26600000000000001</v>
      </c>
      <c r="AK673" s="84">
        <v>24</v>
      </c>
      <c r="AL673" s="84">
        <v>8</v>
      </c>
      <c r="AM673" s="84">
        <v>8</v>
      </c>
      <c r="AN673" s="198">
        <v>1</v>
      </c>
      <c r="AO673" s="198">
        <v>1</v>
      </c>
      <c r="AP673" s="84">
        <v>-3</v>
      </c>
      <c r="AQ673" s="84">
        <v>82</v>
      </c>
      <c r="AR673" s="84">
        <v>722</v>
      </c>
      <c r="AS673" s="84">
        <v>43</v>
      </c>
      <c r="AT673" s="84" t="s">
        <v>1061</v>
      </c>
      <c r="AY673" s="200"/>
      <c r="AZ673" s="200"/>
      <c r="BA673" s="200"/>
      <c r="BB673" s="200"/>
      <c r="BE673" s="84" t="s">
        <v>3896</v>
      </c>
      <c r="BF673" s="84">
        <v>502034</v>
      </c>
      <c r="BG673" s="84" t="s">
        <v>817</v>
      </c>
      <c r="BH673" s="84" t="s">
        <v>1072</v>
      </c>
      <c r="BI673" s="84" t="s">
        <v>4166</v>
      </c>
      <c r="BJ673" s="84" t="s">
        <v>1126</v>
      </c>
      <c r="BK673" s="84" t="s">
        <v>2878</v>
      </c>
    </row>
    <row r="674" spans="1:63" s="84" customFormat="1" x14ac:dyDescent="0.3">
      <c r="A674" s="84" t="s">
        <v>2229</v>
      </c>
      <c r="B674" s="84" t="s">
        <v>114</v>
      </c>
      <c r="C674" s="84" t="s">
        <v>1103</v>
      </c>
      <c r="D674" s="84">
        <v>2018</v>
      </c>
      <c r="E674" s="84">
        <v>31</v>
      </c>
      <c r="F674" s="195"/>
      <c r="G674" s="84" t="s">
        <v>1063</v>
      </c>
      <c r="H674" s="84" t="s">
        <v>265</v>
      </c>
      <c r="K674" s="84">
        <v>0.16</v>
      </c>
      <c r="L674" s="84">
        <v>0.29699999999999999</v>
      </c>
      <c r="M674" s="84">
        <v>19</v>
      </c>
      <c r="N674" s="84" t="s">
        <v>1075</v>
      </c>
      <c r="O674" s="84">
        <v>32</v>
      </c>
      <c r="P674" s="84">
        <v>85</v>
      </c>
      <c r="Q674" s="84">
        <v>78</v>
      </c>
      <c r="R674" s="84">
        <v>8</v>
      </c>
      <c r="S674" s="84">
        <v>18</v>
      </c>
      <c r="T674" s="84">
        <v>3</v>
      </c>
      <c r="U674" s="84">
        <v>0</v>
      </c>
      <c r="V674" s="84">
        <v>1</v>
      </c>
      <c r="W674" s="84">
        <v>8</v>
      </c>
      <c r="X674" s="84">
        <v>2</v>
      </c>
      <c r="Y674" s="84">
        <v>0</v>
      </c>
      <c r="Z674" s="84">
        <v>5</v>
      </c>
      <c r="AA674" s="84">
        <v>16</v>
      </c>
      <c r="AB674" s="84">
        <v>0</v>
      </c>
      <c r="AC674" s="84">
        <v>1</v>
      </c>
      <c r="AD674" s="84">
        <v>0</v>
      </c>
      <c r="AE674" s="84">
        <v>0</v>
      </c>
      <c r="AF674" s="84">
        <v>1</v>
      </c>
      <c r="AG674" s="200">
        <v>0.22900000000000001</v>
      </c>
      <c r="AH674" s="200">
        <v>0.27700000000000002</v>
      </c>
      <c r="AI674" s="200">
        <v>0.32500000000000001</v>
      </c>
      <c r="AJ674" s="84">
        <v>0.26800000000000002</v>
      </c>
      <c r="AK674" s="84">
        <v>23</v>
      </c>
      <c r="AL674" s="84">
        <v>7</v>
      </c>
      <c r="AM674" s="84">
        <v>7</v>
      </c>
      <c r="AN674" s="198">
        <v>2</v>
      </c>
      <c r="AO674" s="198">
        <v>2</v>
      </c>
      <c r="AP674" s="84">
        <v>-2</v>
      </c>
      <c r="AQ674" s="84">
        <v>83</v>
      </c>
      <c r="AR674" s="84">
        <v>723</v>
      </c>
      <c r="AS674" s="84">
        <v>44</v>
      </c>
      <c r="AT674" s="84" t="s">
        <v>1061</v>
      </c>
      <c r="AY674" s="200"/>
      <c r="AZ674" s="200"/>
      <c r="BA674" s="200"/>
      <c r="BB674" s="200"/>
      <c r="BE674" s="84" t="s">
        <v>3245</v>
      </c>
      <c r="BF674" s="84">
        <v>502676</v>
      </c>
      <c r="BG674" s="84" t="s">
        <v>817</v>
      </c>
      <c r="BH674" s="84" t="s">
        <v>1119</v>
      </c>
      <c r="BI674" s="84" t="s">
        <v>1109</v>
      </c>
      <c r="BJ674" s="84" t="s">
        <v>4824</v>
      </c>
      <c r="BK674" s="84" t="s">
        <v>2883</v>
      </c>
    </row>
    <row r="675" spans="1:63" s="84" customFormat="1" x14ac:dyDescent="0.3">
      <c r="A675" s="84" t="s">
        <v>318</v>
      </c>
      <c r="B675" s="84" t="s">
        <v>476</v>
      </c>
      <c r="C675" s="84" t="s">
        <v>1061</v>
      </c>
      <c r="D675" s="84">
        <v>2018</v>
      </c>
      <c r="E675" s="84">
        <v>31</v>
      </c>
      <c r="F675" s="195"/>
      <c r="G675" s="84" t="s">
        <v>1063</v>
      </c>
      <c r="H675" s="84" t="s">
        <v>265</v>
      </c>
      <c r="K675" s="84">
        <v>0.27</v>
      </c>
      <c r="L675" s="84">
        <v>0.29699999999999999</v>
      </c>
      <c r="M675" s="84">
        <v>19</v>
      </c>
      <c r="N675" s="84" t="s">
        <v>1075</v>
      </c>
      <c r="O675" s="84">
        <v>27</v>
      </c>
      <c r="P675" s="84">
        <v>85</v>
      </c>
      <c r="Q675" s="84">
        <v>77</v>
      </c>
      <c r="R675" s="84">
        <v>9</v>
      </c>
      <c r="S675" s="84">
        <v>17</v>
      </c>
      <c r="T675" s="84">
        <v>3</v>
      </c>
      <c r="U675" s="84">
        <v>1</v>
      </c>
      <c r="V675" s="84">
        <v>1</v>
      </c>
      <c r="W675" s="84">
        <v>6</v>
      </c>
      <c r="X675" s="84">
        <v>1</v>
      </c>
      <c r="Y675" s="84">
        <v>0</v>
      </c>
      <c r="Z675" s="84">
        <v>5</v>
      </c>
      <c r="AA675" s="84">
        <v>18</v>
      </c>
      <c r="AB675" s="84">
        <v>0</v>
      </c>
      <c r="AC675" s="84">
        <v>1</v>
      </c>
      <c r="AD675" s="84">
        <v>2</v>
      </c>
      <c r="AE675" s="84">
        <v>0</v>
      </c>
      <c r="AF675" s="84">
        <v>1</v>
      </c>
      <c r="AG675" s="200">
        <v>0.219</v>
      </c>
      <c r="AH675" s="200">
        <v>0.26800000000000002</v>
      </c>
      <c r="AI675" s="200">
        <v>0.31</v>
      </c>
      <c r="AJ675" s="84">
        <v>0.25800000000000001</v>
      </c>
      <c r="AK675" s="84">
        <v>22</v>
      </c>
      <c r="AL675" s="84">
        <v>6</v>
      </c>
      <c r="AM675" s="84">
        <v>6</v>
      </c>
      <c r="AN675" s="198">
        <v>1</v>
      </c>
      <c r="AO675" s="198">
        <v>1</v>
      </c>
      <c r="AP675" s="84">
        <v>-3</v>
      </c>
      <c r="AQ675" s="84">
        <v>87</v>
      </c>
      <c r="AR675" s="84">
        <v>744</v>
      </c>
      <c r="AS675" s="84">
        <v>45</v>
      </c>
      <c r="AT675" s="84" t="s">
        <v>1061</v>
      </c>
      <c r="AY675" s="200"/>
      <c r="AZ675" s="200"/>
      <c r="BA675" s="200"/>
      <c r="BB675" s="200"/>
      <c r="BE675" s="84" t="s">
        <v>1529</v>
      </c>
      <c r="BF675" s="84">
        <v>457789</v>
      </c>
      <c r="BG675" s="84" t="s">
        <v>817</v>
      </c>
      <c r="BH675" s="84" t="s">
        <v>4166</v>
      </c>
      <c r="BI675" s="84" t="s">
        <v>4215</v>
      </c>
      <c r="BJ675" s="84" t="s">
        <v>3217</v>
      </c>
      <c r="BK675" s="84" t="s">
        <v>2883</v>
      </c>
    </row>
    <row r="676" spans="1:63" s="84" customFormat="1" x14ac:dyDescent="0.3">
      <c r="A676" s="84" t="s">
        <v>1871</v>
      </c>
      <c r="B676" s="84" t="s">
        <v>17</v>
      </c>
      <c r="C676" s="84" t="s">
        <v>1065</v>
      </c>
      <c r="D676" s="84">
        <v>2018</v>
      </c>
      <c r="E676" s="84">
        <v>30</v>
      </c>
      <c r="F676" s="195"/>
      <c r="G676" s="84" t="s">
        <v>1063</v>
      </c>
      <c r="H676" s="84" t="s">
        <v>250</v>
      </c>
      <c r="K676" s="84">
        <v>0.48</v>
      </c>
      <c r="L676" s="84">
        <v>0.33</v>
      </c>
      <c r="M676" s="84">
        <v>31</v>
      </c>
      <c r="N676" s="84" t="s">
        <v>1075</v>
      </c>
      <c r="O676" s="84">
        <v>39</v>
      </c>
      <c r="P676" s="84">
        <v>98</v>
      </c>
      <c r="Q676" s="84">
        <v>89</v>
      </c>
      <c r="R676" s="84">
        <v>11</v>
      </c>
      <c r="S676" s="84">
        <v>21</v>
      </c>
      <c r="T676" s="84">
        <v>3</v>
      </c>
      <c r="U676" s="84">
        <v>1</v>
      </c>
      <c r="V676" s="84">
        <v>2</v>
      </c>
      <c r="W676" s="84">
        <v>9</v>
      </c>
      <c r="X676" s="84">
        <v>1</v>
      </c>
      <c r="Y676" s="84">
        <v>0</v>
      </c>
      <c r="Z676" s="84">
        <v>7</v>
      </c>
      <c r="AA676" s="84">
        <v>22</v>
      </c>
      <c r="AB676" s="84">
        <v>0</v>
      </c>
      <c r="AC676" s="84">
        <v>1</v>
      </c>
      <c r="AD676" s="84">
        <v>0</v>
      </c>
      <c r="AE676" s="84">
        <v>0</v>
      </c>
      <c r="AF676" s="84">
        <v>2</v>
      </c>
      <c r="AG676" s="200">
        <v>0.23899999999999999</v>
      </c>
      <c r="AH676" s="200">
        <v>0.30599999999999999</v>
      </c>
      <c r="AI676" s="200">
        <v>0.35799999999999998</v>
      </c>
      <c r="AJ676" s="84">
        <v>0.29599999999999999</v>
      </c>
      <c r="AK676" s="84">
        <v>29</v>
      </c>
      <c r="AL676" s="84">
        <v>12</v>
      </c>
      <c r="AM676" s="84">
        <v>11</v>
      </c>
      <c r="AN676" s="198">
        <v>2</v>
      </c>
      <c r="AO676" s="198">
        <v>2</v>
      </c>
      <c r="AP676" s="84">
        <v>-3</v>
      </c>
      <c r="AQ676" s="84">
        <v>70</v>
      </c>
      <c r="AR676" s="84">
        <v>660</v>
      </c>
      <c r="AS676" s="84">
        <v>30</v>
      </c>
      <c r="AT676" s="84" t="s">
        <v>1061</v>
      </c>
      <c r="AY676" s="200"/>
      <c r="AZ676" s="200"/>
      <c r="BA676" s="200"/>
      <c r="BB676" s="200"/>
      <c r="BE676" s="84" t="s">
        <v>3193</v>
      </c>
      <c r="BF676" s="84">
        <v>595386</v>
      </c>
      <c r="BG676" s="84" t="s">
        <v>808</v>
      </c>
      <c r="BH676" s="84" t="s">
        <v>4864</v>
      </c>
      <c r="BI676" s="84" t="s">
        <v>1228</v>
      </c>
      <c r="BJ676" s="84" t="s">
        <v>3190</v>
      </c>
      <c r="BK676" s="84" t="s">
        <v>2887</v>
      </c>
    </row>
    <row r="677" spans="1:63" s="84" customFormat="1" x14ac:dyDescent="0.3">
      <c r="A677" s="84" t="s">
        <v>204</v>
      </c>
      <c r="B677" s="84" t="s">
        <v>394</v>
      </c>
      <c r="C677" s="84" t="s">
        <v>1103</v>
      </c>
      <c r="D677" s="84">
        <v>2018</v>
      </c>
      <c r="E677" s="84">
        <v>33</v>
      </c>
      <c r="F677" s="195"/>
      <c r="G677" s="84" t="s">
        <v>1063</v>
      </c>
      <c r="H677" s="84" t="s">
        <v>250</v>
      </c>
      <c r="K677" s="84">
        <v>0.74</v>
      </c>
      <c r="L677" s="84">
        <v>0.33</v>
      </c>
      <c r="M677" s="84">
        <v>31</v>
      </c>
      <c r="N677" s="84" t="s">
        <v>1075</v>
      </c>
      <c r="O677" s="84">
        <v>32</v>
      </c>
      <c r="P677" s="84">
        <v>92</v>
      </c>
      <c r="Q677" s="84">
        <v>82</v>
      </c>
      <c r="R677" s="84">
        <v>10</v>
      </c>
      <c r="S677" s="84">
        <v>20</v>
      </c>
      <c r="T677" s="84">
        <v>2</v>
      </c>
      <c r="U677" s="84">
        <v>0</v>
      </c>
      <c r="V677" s="84">
        <v>2</v>
      </c>
      <c r="W677" s="84">
        <v>10</v>
      </c>
      <c r="X677" s="84">
        <v>0</v>
      </c>
      <c r="Y677" s="84">
        <v>0</v>
      </c>
      <c r="Z677" s="84">
        <v>8</v>
      </c>
      <c r="AA677" s="84">
        <v>16</v>
      </c>
      <c r="AB677" s="84">
        <v>0</v>
      </c>
      <c r="AC677" s="84">
        <v>1</v>
      </c>
      <c r="AD677" s="84">
        <v>0</v>
      </c>
      <c r="AE677" s="84">
        <v>1</v>
      </c>
      <c r="AF677" s="84">
        <v>1</v>
      </c>
      <c r="AG677" s="200">
        <v>0.23899999999999999</v>
      </c>
      <c r="AH677" s="200">
        <v>0.312</v>
      </c>
      <c r="AI677" s="200">
        <v>0.34799999999999998</v>
      </c>
      <c r="AJ677" s="84">
        <v>0.29699999999999999</v>
      </c>
      <c r="AK677" s="84">
        <v>27</v>
      </c>
      <c r="AL677" s="84">
        <v>11</v>
      </c>
      <c r="AM677" s="84">
        <v>10</v>
      </c>
      <c r="AN677" s="198">
        <v>2</v>
      </c>
      <c r="AO677" s="198">
        <v>2</v>
      </c>
      <c r="AP677" s="84">
        <v>-3</v>
      </c>
      <c r="AQ677" s="84">
        <v>71</v>
      </c>
      <c r="AR677" s="84">
        <v>661</v>
      </c>
      <c r="AS677" s="84">
        <v>31</v>
      </c>
      <c r="AT677" s="84" t="s">
        <v>1061</v>
      </c>
      <c r="AY677" s="200"/>
      <c r="AZ677" s="200"/>
      <c r="BA677" s="200"/>
      <c r="BB677" s="200"/>
      <c r="BE677" s="84" t="s">
        <v>1471</v>
      </c>
      <c r="BF677" s="84">
        <v>519208</v>
      </c>
      <c r="BG677" s="84" t="s">
        <v>708</v>
      </c>
      <c r="BH677" s="84" t="s">
        <v>1137</v>
      </c>
      <c r="BI677" s="84" t="s">
        <v>6719</v>
      </c>
      <c r="BJ677" s="84" t="s">
        <v>1379</v>
      </c>
      <c r="BK677" s="84" t="s">
        <v>6993</v>
      </c>
    </row>
    <row r="678" spans="1:63" s="84" customFormat="1" x14ac:dyDescent="0.3">
      <c r="A678" s="84" t="s">
        <v>378</v>
      </c>
      <c r="B678" s="84" t="s">
        <v>331</v>
      </c>
      <c r="C678" s="84" t="s">
        <v>1103</v>
      </c>
      <c r="D678" s="84">
        <v>2018</v>
      </c>
      <c r="E678" s="84">
        <v>34</v>
      </c>
      <c r="F678" s="195"/>
      <c r="G678" s="84" t="s">
        <v>1063</v>
      </c>
      <c r="H678" s="84" t="s">
        <v>250</v>
      </c>
      <c r="K678" s="84">
        <v>0.79</v>
      </c>
      <c r="L678" s="84">
        <v>0.33</v>
      </c>
      <c r="M678" s="84">
        <v>31</v>
      </c>
      <c r="N678" s="84" t="s">
        <v>1075</v>
      </c>
      <c r="O678" s="84">
        <v>25</v>
      </c>
      <c r="P678" s="84">
        <v>101</v>
      </c>
      <c r="Q678" s="84">
        <v>94</v>
      </c>
      <c r="R678" s="84">
        <v>8</v>
      </c>
      <c r="S678" s="84">
        <v>24</v>
      </c>
      <c r="T678" s="84">
        <v>3</v>
      </c>
      <c r="U678" s="84">
        <v>0</v>
      </c>
      <c r="V678" s="84">
        <v>2</v>
      </c>
      <c r="W678" s="84">
        <v>9</v>
      </c>
      <c r="X678" s="84">
        <v>1</v>
      </c>
      <c r="Y678" s="84">
        <v>1</v>
      </c>
      <c r="Z678" s="84">
        <v>6</v>
      </c>
      <c r="AA678" s="84">
        <v>13</v>
      </c>
      <c r="AB678" s="84">
        <v>1</v>
      </c>
      <c r="AC678" s="84">
        <v>1</v>
      </c>
      <c r="AD678" s="84">
        <v>0</v>
      </c>
      <c r="AE678" s="84">
        <v>1</v>
      </c>
      <c r="AF678" s="84">
        <v>2</v>
      </c>
      <c r="AG678" s="200">
        <v>0.254</v>
      </c>
      <c r="AH678" s="200">
        <v>0.30199999999999999</v>
      </c>
      <c r="AI678" s="200">
        <v>0.34300000000000003</v>
      </c>
      <c r="AJ678" s="84">
        <v>0.28899999999999998</v>
      </c>
      <c r="AK678" s="84">
        <v>29</v>
      </c>
      <c r="AL678" s="84">
        <v>11</v>
      </c>
      <c r="AM678" s="84">
        <v>10</v>
      </c>
      <c r="AN678" s="198">
        <v>2</v>
      </c>
      <c r="AO678" s="198">
        <v>2</v>
      </c>
      <c r="AP678" s="84">
        <v>-4</v>
      </c>
      <c r="AQ678" s="84">
        <v>73</v>
      </c>
      <c r="AR678" s="84">
        <v>669</v>
      </c>
      <c r="AS678" s="84">
        <v>32</v>
      </c>
      <c r="AT678" s="84" t="s">
        <v>1061</v>
      </c>
      <c r="AY678" s="200"/>
      <c r="AZ678" s="200"/>
      <c r="BA678" s="200"/>
      <c r="BB678" s="200"/>
      <c r="BE678" s="84" t="s">
        <v>1546</v>
      </c>
      <c r="BF678" s="84">
        <v>425766</v>
      </c>
      <c r="BG678" s="84" t="s">
        <v>810</v>
      </c>
      <c r="BH678" s="84" t="s">
        <v>1160</v>
      </c>
      <c r="BI678" s="84" t="s">
        <v>1251</v>
      </c>
      <c r="BJ678" s="84" t="s">
        <v>1170</v>
      </c>
      <c r="BK678" s="84" t="s">
        <v>2879</v>
      </c>
    </row>
    <row r="679" spans="1:63" s="84" customFormat="1" x14ac:dyDescent="0.3">
      <c r="A679" s="84" t="s">
        <v>2982</v>
      </c>
      <c r="B679" s="84" t="s">
        <v>107</v>
      </c>
      <c r="C679" s="84" t="s">
        <v>1103</v>
      </c>
      <c r="D679" s="84">
        <v>2018</v>
      </c>
      <c r="E679" s="84">
        <v>30</v>
      </c>
      <c r="F679" s="195"/>
      <c r="G679" s="84" t="s">
        <v>1063</v>
      </c>
      <c r="H679" s="84" t="s">
        <v>250</v>
      </c>
      <c r="K679" s="84">
        <v>0.67</v>
      </c>
      <c r="L679" s="84">
        <v>0.33</v>
      </c>
      <c r="M679" s="84">
        <v>31</v>
      </c>
      <c r="N679" s="84" t="s">
        <v>1075</v>
      </c>
      <c r="O679" s="84">
        <v>33</v>
      </c>
      <c r="P679" s="84">
        <v>106</v>
      </c>
      <c r="Q679" s="84">
        <v>99</v>
      </c>
      <c r="R679" s="84">
        <v>11</v>
      </c>
      <c r="S679" s="84">
        <v>24</v>
      </c>
      <c r="T679" s="84">
        <v>4</v>
      </c>
      <c r="U679" s="84">
        <v>1</v>
      </c>
      <c r="V679" s="84">
        <v>2</v>
      </c>
      <c r="W679" s="84">
        <v>13</v>
      </c>
      <c r="X679" s="84">
        <v>1</v>
      </c>
      <c r="Y679" s="84">
        <v>1</v>
      </c>
      <c r="Z679" s="84">
        <v>6</v>
      </c>
      <c r="AA679" s="84">
        <v>26</v>
      </c>
      <c r="AB679" s="84">
        <v>0</v>
      </c>
      <c r="AC679" s="84">
        <v>1</v>
      </c>
      <c r="AD679" s="84">
        <v>0</v>
      </c>
      <c r="AE679" s="84">
        <v>1</v>
      </c>
      <c r="AF679" s="84">
        <v>2</v>
      </c>
      <c r="AG679" s="200">
        <v>0.23899999999999999</v>
      </c>
      <c r="AH679" s="200">
        <v>0.28299999999999997</v>
      </c>
      <c r="AI679" s="200">
        <v>0.36899999999999999</v>
      </c>
      <c r="AJ679" s="84">
        <v>0.28599999999999998</v>
      </c>
      <c r="AK679" s="84">
        <v>30</v>
      </c>
      <c r="AL679" s="84">
        <v>11</v>
      </c>
      <c r="AM679" s="84">
        <v>10</v>
      </c>
      <c r="AN679" s="198">
        <v>2</v>
      </c>
      <c r="AO679" s="198">
        <v>2</v>
      </c>
      <c r="AP679" s="84">
        <v>-5</v>
      </c>
      <c r="AQ679" s="84">
        <v>74</v>
      </c>
      <c r="AR679" s="84">
        <v>674</v>
      </c>
      <c r="AS679" s="84">
        <v>33</v>
      </c>
      <c r="AT679" s="84" t="s">
        <v>1061</v>
      </c>
      <c r="AY679" s="200"/>
      <c r="AZ679" s="200"/>
      <c r="BA679" s="200"/>
      <c r="BB679" s="200"/>
      <c r="BE679" s="84" t="s">
        <v>3187</v>
      </c>
      <c r="BF679" s="84">
        <v>572019</v>
      </c>
      <c r="BG679" s="84" t="s">
        <v>808</v>
      </c>
      <c r="BH679" s="84" t="s">
        <v>4174</v>
      </c>
      <c r="BI679" s="84" t="s">
        <v>6715</v>
      </c>
      <c r="BJ679" s="84" t="s">
        <v>3137</v>
      </c>
      <c r="BK679" s="84" t="s">
        <v>2887</v>
      </c>
    </row>
    <row r="680" spans="1:63" s="84" customFormat="1" x14ac:dyDescent="0.3">
      <c r="A680" s="84" t="s">
        <v>333</v>
      </c>
      <c r="B680" s="84" t="s">
        <v>38</v>
      </c>
      <c r="C680" s="84" t="s">
        <v>1103</v>
      </c>
      <c r="D680" s="84">
        <v>2018</v>
      </c>
      <c r="E680" s="84">
        <v>38</v>
      </c>
      <c r="F680" s="195"/>
      <c r="G680" s="84" t="s">
        <v>1063</v>
      </c>
      <c r="H680" s="84" t="s">
        <v>250</v>
      </c>
      <c r="K680" s="84">
        <v>0.81</v>
      </c>
      <c r="L680" s="84">
        <v>0.33</v>
      </c>
      <c r="M680" s="84">
        <v>31</v>
      </c>
      <c r="N680" s="84" t="s">
        <v>1075</v>
      </c>
      <c r="O680" s="84">
        <v>23</v>
      </c>
      <c r="P680" s="84">
        <v>79</v>
      </c>
      <c r="Q680" s="84">
        <v>70</v>
      </c>
      <c r="R680" s="84">
        <v>8</v>
      </c>
      <c r="S680" s="84">
        <v>14</v>
      </c>
      <c r="T680" s="84">
        <v>2</v>
      </c>
      <c r="U680" s="84">
        <v>0</v>
      </c>
      <c r="V680" s="84">
        <v>4</v>
      </c>
      <c r="W680" s="84">
        <v>11</v>
      </c>
      <c r="X680" s="84">
        <v>0</v>
      </c>
      <c r="Y680" s="84">
        <v>0</v>
      </c>
      <c r="Z680" s="84">
        <v>8</v>
      </c>
      <c r="AA680" s="84">
        <v>21</v>
      </c>
      <c r="AB680" s="84">
        <v>0</v>
      </c>
      <c r="AC680" s="84">
        <v>1</v>
      </c>
      <c r="AD680" s="84">
        <v>0</v>
      </c>
      <c r="AE680" s="84">
        <v>1</v>
      </c>
      <c r="AF680" s="84">
        <v>2</v>
      </c>
      <c r="AG680" s="200">
        <v>0.19700000000000001</v>
      </c>
      <c r="AH680" s="200">
        <v>0.28000000000000003</v>
      </c>
      <c r="AI680" s="200">
        <v>0.40300000000000002</v>
      </c>
      <c r="AJ680" s="84">
        <v>0.29699999999999999</v>
      </c>
      <c r="AK680" s="84">
        <v>24</v>
      </c>
      <c r="AL680" s="84">
        <v>10</v>
      </c>
      <c r="AM680" s="84">
        <v>9</v>
      </c>
      <c r="AN680" s="198">
        <v>2</v>
      </c>
      <c r="AO680" s="198">
        <v>2</v>
      </c>
      <c r="AP680" s="84">
        <v>-3</v>
      </c>
      <c r="AQ680" s="84">
        <v>76</v>
      </c>
      <c r="AR680" s="84">
        <v>683</v>
      </c>
      <c r="AS680" s="84">
        <v>34</v>
      </c>
      <c r="AT680" s="84" t="s">
        <v>1061</v>
      </c>
      <c r="AY680" s="200"/>
      <c r="AZ680" s="200"/>
      <c r="BA680" s="200"/>
      <c r="BB680" s="200"/>
      <c r="BE680" s="84" t="s">
        <v>1366</v>
      </c>
      <c r="BF680" s="84">
        <v>429667</v>
      </c>
      <c r="BG680" s="84" t="s">
        <v>831</v>
      </c>
      <c r="BH680" s="84" t="s">
        <v>3145</v>
      </c>
      <c r="BI680" s="84" t="s">
        <v>1204</v>
      </c>
      <c r="BJ680" s="84" t="s">
        <v>1269</v>
      </c>
      <c r="BK680" s="84" t="s">
        <v>2464</v>
      </c>
    </row>
    <row r="681" spans="1:63" s="84" customFormat="1" x14ac:dyDescent="0.3">
      <c r="A681" s="84" t="s">
        <v>969</v>
      </c>
      <c r="B681" s="84" t="s">
        <v>166</v>
      </c>
      <c r="C681" s="84" t="s">
        <v>1065</v>
      </c>
      <c r="D681" s="84">
        <v>2018</v>
      </c>
      <c r="E681" s="84">
        <v>31</v>
      </c>
      <c r="F681" s="195"/>
      <c r="G681" s="84" t="s">
        <v>1063</v>
      </c>
      <c r="H681" s="84" t="s">
        <v>250</v>
      </c>
      <c r="K681" s="84">
        <v>0.64</v>
      </c>
      <c r="L681" s="84">
        <v>0.33</v>
      </c>
      <c r="M681" s="84">
        <v>31</v>
      </c>
      <c r="N681" s="84" t="s">
        <v>1075</v>
      </c>
      <c r="O681" s="84">
        <v>32</v>
      </c>
      <c r="P681" s="84">
        <v>90</v>
      </c>
      <c r="Q681" s="84">
        <v>82</v>
      </c>
      <c r="R681" s="84">
        <v>9</v>
      </c>
      <c r="S681" s="84">
        <v>18</v>
      </c>
      <c r="T681" s="84">
        <v>3</v>
      </c>
      <c r="U681" s="84">
        <v>0</v>
      </c>
      <c r="V681" s="84">
        <v>3</v>
      </c>
      <c r="W681" s="84">
        <v>10</v>
      </c>
      <c r="X681" s="84">
        <v>1</v>
      </c>
      <c r="Y681" s="84">
        <v>0</v>
      </c>
      <c r="Z681" s="84">
        <v>6</v>
      </c>
      <c r="AA681" s="84">
        <v>21</v>
      </c>
      <c r="AB681" s="84">
        <v>0</v>
      </c>
      <c r="AC681" s="84">
        <v>1</v>
      </c>
      <c r="AD681" s="84">
        <v>0</v>
      </c>
      <c r="AE681" s="84">
        <v>1</v>
      </c>
      <c r="AF681" s="84">
        <v>2</v>
      </c>
      <c r="AG681" s="200">
        <v>0.221</v>
      </c>
      <c r="AH681" s="200">
        <v>0.27600000000000002</v>
      </c>
      <c r="AI681" s="200">
        <v>0.36599999999999999</v>
      </c>
      <c r="AJ681" s="84">
        <v>0.28100000000000003</v>
      </c>
      <c r="AK681" s="84">
        <v>25</v>
      </c>
      <c r="AL681" s="84">
        <v>9</v>
      </c>
      <c r="AM681" s="84">
        <v>8</v>
      </c>
      <c r="AN681" s="198">
        <v>2</v>
      </c>
      <c r="AO681" s="198">
        <v>2</v>
      </c>
      <c r="AP681" s="84">
        <v>-4</v>
      </c>
      <c r="AQ681" s="84">
        <v>77</v>
      </c>
      <c r="AR681" s="84">
        <v>700</v>
      </c>
      <c r="AS681" s="84">
        <v>35</v>
      </c>
      <c r="AT681" s="84" t="s">
        <v>1061</v>
      </c>
      <c r="AY681" s="200"/>
      <c r="AZ681" s="200"/>
      <c r="BA681" s="200"/>
      <c r="BB681" s="200"/>
      <c r="BE681" s="84" t="s">
        <v>1221</v>
      </c>
      <c r="BF681" s="84">
        <v>573131</v>
      </c>
      <c r="BG681" s="84" t="s">
        <v>813</v>
      </c>
      <c r="BH681" s="84" t="s">
        <v>3145</v>
      </c>
      <c r="BI681" s="84" t="s">
        <v>5128</v>
      </c>
      <c r="BJ681" s="84" t="s">
        <v>4197</v>
      </c>
      <c r="BK681" s="84" t="s">
        <v>2883</v>
      </c>
    </row>
    <row r="682" spans="1:63" s="84" customFormat="1" x14ac:dyDescent="0.3">
      <c r="A682" s="84" t="s">
        <v>2988</v>
      </c>
      <c r="B682" s="84" t="s">
        <v>92</v>
      </c>
      <c r="C682" s="84" t="s">
        <v>1103</v>
      </c>
      <c r="D682" s="84">
        <v>2018</v>
      </c>
      <c r="E682" s="84">
        <v>29</v>
      </c>
      <c r="F682" s="195"/>
      <c r="G682" s="84" t="s">
        <v>1063</v>
      </c>
      <c r="H682" s="84" t="s">
        <v>250</v>
      </c>
      <c r="K682" s="84">
        <v>0.21</v>
      </c>
      <c r="L682" s="84">
        <v>0.33</v>
      </c>
      <c r="M682" s="84">
        <v>31</v>
      </c>
      <c r="N682" s="84" t="s">
        <v>1075</v>
      </c>
      <c r="O682" s="84">
        <v>45</v>
      </c>
      <c r="P682" s="84">
        <v>94</v>
      </c>
      <c r="Q682" s="84">
        <v>85</v>
      </c>
      <c r="R682" s="84">
        <v>11</v>
      </c>
      <c r="S682" s="84">
        <v>18</v>
      </c>
      <c r="T682" s="84">
        <v>4</v>
      </c>
      <c r="U682" s="84">
        <v>0</v>
      </c>
      <c r="V682" s="84">
        <v>3</v>
      </c>
      <c r="W682" s="84">
        <v>9</v>
      </c>
      <c r="X682" s="84">
        <v>2</v>
      </c>
      <c r="Y682" s="84">
        <v>1</v>
      </c>
      <c r="Z682" s="84">
        <v>7</v>
      </c>
      <c r="AA682" s="84">
        <v>24</v>
      </c>
      <c r="AB682" s="84">
        <v>0</v>
      </c>
      <c r="AC682" s="84">
        <v>1</v>
      </c>
      <c r="AD682" s="84">
        <v>0</v>
      </c>
      <c r="AE682" s="84">
        <v>0</v>
      </c>
      <c r="AF682" s="84">
        <v>2</v>
      </c>
      <c r="AG682" s="200">
        <v>0.20899999999999999</v>
      </c>
      <c r="AH682" s="200">
        <v>0.27300000000000002</v>
      </c>
      <c r="AI682" s="200">
        <v>0.35799999999999998</v>
      </c>
      <c r="AJ682" s="84">
        <v>0.27800000000000002</v>
      </c>
      <c r="AK682" s="84">
        <v>26</v>
      </c>
      <c r="AL682" s="84">
        <v>9</v>
      </c>
      <c r="AM682" s="84">
        <v>8</v>
      </c>
      <c r="AN682" s="198">
        <v>2</v>
      </c>
      <c r="AO682" s="198">
        <v>2</v>
      </c>
      <c r="AP682" s="84">
        <v>-5</v>
      </c>
      <c r="AQ682" s="84">
        <v>80</v>
      </c>
      <c r="AR682" s="84">
        <v>706</v>
      </c>
      <c r="AS682" s="84">
        <v>36</v>
      </c>
      <c r="AT682" s="84" t="s">
        <v>1061</v>
      </c>
      <c r="AY682" s="200"/>
      <c r="AZ682" s="200"/>
      <c r="BA682" s="200"/>
      <c r="BB682" s="200"/>
      <c r="BE682" s="84" t="s">
        <v>3252</v>
      </c>
      <c r="BF682" s="84">
        <v>519421</v>
      </c>
      <c r="BG682" s="84" t="s">
        <v>785</v>
      </c>
      <c r="BH682" s="84" t="s">
        <v>4160</v>
      </c>
      <c r="BI682" s="84" t="s">
        <v>3211</v>
      </c>
      <c r="BJ682" s="84" t="s">
        <v>6432</v>
      </c>
      <c r="BK682" s="84" t="s">
        <v>2888</v>
      </c>
    </row>
    <row r="683" spans="1:63" s="84" customFormat="1" x14ac:dyDescent="0.3">
      <c r="A683" s="84" t="s">
        <v>2964</v>
      </c>
      <c r="B683" s="84" t="s">
        <v>384</v>
      </c>
      <c r="C683" s="84" t="s">
        <v>1065</v>
      </c>
      <c r="D683" s="84">
        <v>2018</v>
      </c>
      <c r="E683" s="84">
        <v>30</v>
      </c>
      <c r="F683" s="195"/>
      <c r="G683" s="84" t="s">
        <v>1063</v>
      </c>
      <c r="H683" s="84" t="s">
        <v>250</v>
      </c>
      <c r="K683" s="84">
        <v>0.37</v>
      </c>
      <c r="L683" s="84">
        <v>0.33</v>
      </c>
      <c r="M683" s="84">
        <v>31</v>
      </c>
      <c r="N683" s="84" t="s">
        <v>1075</v>
      </c>
      <c r="O683" s="84">
        <v>32</v>
      </c>
      <c r="P683" s="84">
        <v>97</v>
      </c>
      <c r="Q683" s="84">
        <v>89</v>
      </c>
      <c r="R683" s="84">
        <v>9</v>
      </c>
      <c r="S683" s="84">
        <v>20</v>
      </c>
      <c r="T683" s="84">
        <v>4</v>
      </c>
      <c r="U683" s="84">
        <v>0</v>
      </c>
      <c r="V683" s="84">
        <v>2</v>
      </c>
      <c r="W683" s="84">
        <v>10</v>
      </c>
      <c r="X683" s="84">
        <v>1</v>
      </c>
      <c r="Y683" s="84">
        <v>0</v>
      </c>
      <c r="Z683" s="84">
        <v>6</v>
      </c>
      <c r="AA683" s="84">
        <v>23</v>
      </c>
      <c r="AB683" s="84">
        <v>0</v>
      </c>
      <c r="AC683" s="84">
        <v>2</v>
      </c>
      <c r="AD683" s="84">
        <v>0</v>
      </c>
      <c r="AE683" s="84">
        <v>0</v>
      </c>
      <c r="AF683" s="84">
        <v>2</v>
      </c>
      <c r="AG683" s="200">
        <v>0.22600000000000001</v>
      </c>
      <c r="AH683" s="200">
        <v>0.28199999999999997</v>
      </c>
      <c r="AI683" s="200">
        <v>0.33500000000000002</v>
      </c>
      <c r="AJ683" s="84">
        <v>0.27600000000000002</v>
      </c>
      <c r="AK683" s="84">
        <v>27</v>
      </c>
      <c r="AL683" s="84">
        <v>9</v>
      </c>
      <c r="AM683" s="84">
        <v>8</v>
      </c>
      <c r="AN683" s="198">
        <v>2</v>
      </c>
      <c r="AO683" s="198">
        <v>1</v>
      </c>
      <c r="AP683" s="84">
        <v>-5</v>
      </c>
      <c r="AQ683" s="84">
        <v>81</v>
      </c>
      <c r="AR683" s="84">
        <v>707</v>
      </c>
      <c r="AS683" s="84">
        <v>37</v>
      </c>
      <c r="AT683" s="84" t="s">
        <v>1061</v>
      </c>
      <c r="AY683" s="200"/>
      <c r="AZ683" s="200"/>
      <c r="BA683" s="200"/>
      <c r="BB683" s="200"/>
      <c r="BE683" s="84" t="s">
        <v>3192</v>
      </c>
      <c r="BF683" s="84">
        <v>489305</v>
      </c>
      <c r="BG683" s="84" t="s">
        <v>817</v>
      </c>
      <c r="BH683" s="84" t="s">
        <v>4890</v>
      </c>
      <c r="BI683" s="84" t="s">
        <v>3137</v>
      </c>
      <c r="BJ683" s="84" t="s">
        <v>4878</v>
      </c>
      <c r="BK683" s="84" t="s">
        <v>2887</v>
      </c>
    </row>
    <row r="684" spans="1:63" s="84" customFormat="1" x14ac:dyDescent="0.3">
      <c r="A684" s="84" t="s">
        <v>2156</v>
      </c>
      <c r="B684" s="84" t="s">
        <v>896</v>
      </c>
      <c r="C684" s="84" t="s">
        <v>1061</v>
      </c>
      <c r="D684" s="84">
        <v>2018</v>
      </c>
      <c r="E684" s="84">
        <v>28</v>
      </c>
      <c r="F684" s="195"/>
      <c r="G684" s="84" t="s">
        <v>1063</v>
      </c>
      <c r="H684" s="84" t="s">
        <v>250</v>
      </c>
      <c r="K684" s="84">
        <v>0.14000000000000001</v>
      </c>
      <c r="L684" s="84">
        <v>0.33</v>
      </c>
      <c r="M684" s="84">
        <v>31</v>
      </c>
      <c r="N684" s="84" t="s">
        <v>1075</v>
      </c>
      <c r="O684" s="84">
        <v>36</v>
      </c>
      <c r="P684" s="84">
        <v>103</v>
      </c>
      <c r="Q684" s="84">
        <v>96</v>
      </c>
      <c r="R684" s="84">
        <v>10</v>
      </c>
      <c r="S684" s="84">
        <v>21</v>
      </c>
      <c r="T684" s="84">
        <v>4</v>
      </c>
      <c r="U684" s="84">
        <v>1</v>
      </c>
      <c r="V684" s="84">
        <v>2</v>
      </c>
      <c r="W684" s="84">
        <v>10</v>
      </c>
      <c r="X684" s="84">
        <v>1</v>
      </c>
      <c r="Y684" s="84">
        <v>1</v>
      </c>
      <c r="Z684" s="84">
        <v>5</v>
      </c>
      <c r="AA684" s="84">
        <v>26</v>
      </c>
      <c r="AB684" s="84">
        <v>0</v>
      </c>
      <c r="AC684" s="84">
        <v>1</v>
      </c>
      <c r="AD684" s="84">
        <v>0</v>
      </c>
      <c r="AE684" s="84">
        <v>0</v>
      </c>
      <c r="AF684" s="84">
        <v>2</v>
      </c>
      <c r="AG684" s="200">
        <v>0.218</v>
      </c>
      <c r="AH684" s="200">
        <v>0.26400000000000001</v>
      </c>
      <c r="AI684" s="200">
        <v>0.34</v>
      </c>
      <c r="AJ684" s="84">
        <v>0.26600000000000001</v>
      </c>
      <c r="AK684" s="84">
        <v>27</v>
      </c>
      <c r="AL684" s="84">
        <v>8</v>
      </c>
      <c r="AM684" s="84">
        <v>7</v>
      </c>
      <c r="AN684" s="198">
        <v>2</v>
      </c>
      <c r="AO684" s="198">
        <v>1</v>
      </c>
      <c r="AP684" s="84">
        <v>-7</v>
      </c>
      <c r="AQ684" s="84">
        <v>84</v>
      </c>
      <c r="AR684" s="84">
        <v>724</v>
      </c>
      <c r="AS684" s="84">
        <v>38</v>
      </c>
      <c r="AT684" s="84" t="s">
        <v>1061</v>
      </c>
      <c r="AY684" s="200"/>
      <c r="AZ684" s="200"/>
      <c r="BA684" s="200"/>
      <c r="BB684" s="200"/>
      <c r="BE684" s="84" t="s">
        <v>2690</v>
      </c>
      <c r="BF684" s="84">
        <v>595025</v>
      </c>
      <c r="BG684" s="84" t="s">
        <v>785</v>
      </c>
      <c r="BH684" s="84" t="s">
        <v>4172</v>
      </c>
      <c r="BI684" s="84" t="s">
        <v>6386</v>
      </c>
      <c r="BJ684" s="84" t="s">
        <v>6647</v>
      </c>
      <c r="BK684" s="84" t="s">
        <v>2872</v>
      </c>
    </row>
    <row r="685" spans="1:63" s="84" customFormat="1" x14ac:dyDescent="0.3">
      <c r="A685" s="84" t="s">
        <v>2992</v>
      </c>
      <c r="B685" s="84" t="s">
        <v>47</v>
      </c>
      <c r="C685" s="84" t="s">
        <v>1065</v>
      </c>
      <c r="D685" s="84">
        <v>2018</v>
      </c>
      <c r="E685" s="84">
        <v>31</v>
      </c>
      <c r="F685" s="195"/>
      <c r="G685" s="84" t="s">
        <v>1063</v>
      </c>
      <c r="H685" s="84" t="s">
        <v>250</v>
      </c>
      <c r="K685" s="84">
        <v>0.57999999999999996</v>
      </c>
      <c r="L685" s="84">
        <v>0.33</v>
      </c>
      <c r="M685" s="84">
        <v>31</v>
      </c>
      <c r="N685" s="84" t="s">
        <v>1075</v>
      </c>
      <c r="O685" s="84">
        <v>31</v>
      </c>
      <c r="P685" s="84">
        <v>83</v>
      </c>
      <c r="Q685" s="84">
        <v>73</v>
      </c>
      <c r="R685" s="84">
        <v>10</v>
      </c>
      <c r="S685" s="84">
        <v>15</v>
      </c>
      <c r="T685" s="84">
        <v>3</v>
      </c>
      <c r="U685" s="84">
        <v>0</v>
      </c>
      <c r="V685" s="84">
        <v>2</v>
      </c>
      <c r="W685" s="84">
        <v>8</v>
      </c>
      <c r="X685" s="84">
        <v>1</v>
      </c>
      <c r="Y685" s="84">
        <v>1</v>
      </c>
      <c r="Z685" s="84">
        <v>8</v>
      </c>
      <c r="AA685" s="84">
        <v>18</v>
      </c>
      <c r="AB685" s="84">
        <v>0</v>
      </c>
      <c r="AC685" s="84">
        <v>1</v>
      </c>
      <c r="AD685" s="84">
        <v>0</v>
      </c>
      <c r="AE685" s="84">
        <v>1</v>
      </c>
      <c r="AF685" s="84">
        <v>3</v>
      </c>
      <c r="AG685" s="200">
        <v>0.20699999999999999</v>
      </c>
      <c r="AH685" s="200">
        <v>0.29299999999999998</v>
      </c>
      <c r="AI685" s="200">
        <v>0.311</v>
      </c>
      <c r="AJ685" s="84">
        <v>0.27600000000000002</v>
      </c>
      <c r="AK685" s="84">
        <v>23</v>
      </c>
      <c r="AL685" s="84">
        <v>8</v>
      </c>
      <c r="AM685" s="84">
        <v>7</v>
      </c>
      <c r="AN685" s="198">
        <v>1</v>
      </c>
      <c r="AO685" s="198">
        <v>1</v>
      </c>
      <c r="AP685" s="84">
        <v>-5</v>
      </c>
      <c r="AQ685" s="84">
        <v>85</v>
      </c>
      <c r="AR685" s="84">
        <v>727</v>
      </c>
      <c r="AS685" s="84">
        <v>39</v>
      </c>
      <c r="AT685" s="84" t="s">
        <v>1061</v>
      </c>
      <c r="AY685" s="200"/>
      <c r="AZ685" s="200"/>
      <c r="BA685" s="200"/>
      <c r="BB685" s="200"/>
      <c r="BE685" s="84" t="s">
        <v>3140</v>
      </c>
      <c r="BF685" s="84">
        <v>493472</v>
      </c>
      <c r="BG685" s="84" t="s">
        <v>817</v>
      </c>
      <c r="BH685" s="84" t="s">
        <v>5235</v>
      </c>
      <c r="BI685" s="84" t="s">
        <v>4894</v>
      </c>
      <c r="BJ685" s="84" t="s">
        <v>1559</v>
      </c>
      <c r="BK685" s="84" t="s">
        <v>2883</v>
      </c>
    </row>
    <row r="686" spans="1:63" s="84" customFormat="1" x14ac:dyDescent="0.3">
      <c r="A686" s="84" t="s">
        <v>5093</v>
      </c>
      <c r="B686" s="84" t="s">
        <v>89</v>
      </c>
      <c r="C686" s="84" t="s">
        <v>1103</v>
      </c>
      <c r="D686" s="84">
        <v>2018</v>
      </c>
      <c r="E686" s="84">
        <v>35</v>
      </c>
      <c r="F686" s="195"/>
      <c r="G686" s="84" t="s">
        <v>1063</v>
      </c>
      <c r="H686" s="84" t="s">
        <v>250</v>
      </c>
      <c r="K686" s="84">
        <v>0.12</v>
      </c>
      <c r="L686" s="84">
        <v>0.33</v>
      </c>
      <c r="M686" s="84">
        <v>31</v>
      </c>
      <c r="N686" s="84" t="s">
        <v>1075</v>
      </c>
      <c r="O686" s="84">
        <v>27</v>
      </c>
      <c r="P686" s="84">
        <v>74</v>
      </c>
      <c r="Q686" s="84">
        <v>66</v>
      </c>
      <c r="R686" s="84">
        <v>7</v>
      </c>
      <c r="S686" s="84">
        <v>14</v>
      </c>
      <c r="T686" s="84">
        <v>2</v>
      </c>
      <c r="U686" s="84">
        <v>0</v>
      </c>
      <c r="V686" s="84">
        <v>2</v>
      </c>
      <c r="W686" s="84">
        <v>7</v>
      </c>
      <c r="X686" s="84">
        <v>1</v>
      </c>
      <c r="Y686" s="84">
        <v>1</v>
      </c>
      <c r="Z686" s="84">
        <v>6</v>
      </c>
      <c r="AA686" s="84">
        <v>17</v>
      </c>
      <c r="AB686" s="84">
        <v>0</v>
      </c>
      <c r="AC686" s="84">
        <v>1</v>
      </c>
      <c r="AD686" s="84">
        <v>0</v>
      </c>
      <c r="AE686" s="84">
        <v>0</v>
      </c>
      <c r="AF686" s="84">
        <v>2</v>
      </c>
      <c r="AG686" s="200">
        <v>0.21299999999999999</v>
      </c>
      <c r="AH686" s="200">
        <v>0.28499999999999998</v>
      </c>
      <c r="AI686" s="200">
        <v>0.32700000000000001</v>
      </c>
      <c r="AJ686" s="84">
        <v>0.27500000000000002</v>
      </c>
      <c r="AK686" s="84">
        <v>20</v>
      </c>
      <c r="AL686" s="84">
        <v>8</v>
      </c>
      <c r="AM686" s="84">
        <v>7</v>
      </c>
      <c r="AN686" s="198">
        <v>1</v>
      </c>
      <c r="AO686" s="198">
        <v>1</v>
      </c>
      <c r="AP686" s="84">
        <v>-4</v>
      </c>
      <c r="AQ686" s="84">
        <v>86</v>
      </c>
      <c r="AR686" s="84">
        <v>738</v>
      </c>
      <c r="AS686" s="84">
        <v>40</v>
      </c>
      <c r="AT686" s="84" t="s">
        <v>1061</v>
      </c>
      <c r="AY686" s="200"/>
      <c r="AZ686" s="200"/>
      <c r="BA686" s="200"/>
      <c r="BB686" s="200"/>
      <c r="BE686" s="84" t="s">
        <v>5094</v>
      </c>
      <c r="BF686" s="84">
        <v>503351</v>
      </c>
      <c r="BG686" s="84" t="s">
        <v>818</v>
      </c>
      <c r="BH686" s="84" t="s">
        <v>1195</v>
      </c>
      <c r="BI686" s="84" t="s">
        <v>3205</v>
      </c>
      <c r="BJ686" s="84" t="s">
        <v>4165</v>
      </c>
      <c r="BK686" s="84" t="s">
        <v>2902</v>
      </c>
    </row>
    <row r="687" spans="1:63" s="84" customFormat="1" x14ac:dyDescent="0.3">
      <c r="A687" s="84" t="s">
        <v>147</v>
      </c>
      <c r="B687" s="84" t="s">
        <v>58</v>
      </c>
      <c r="C687" s="84" t="s">
        <v>1065</v>
      </c>
      <c r="D687" s="84">
        <v>2018</v>
      </c>
      <c r="E687" s="84">
        <v>33</v>
      </c>
      <c r="F687" s="195"/>
      <c r="G687" s="84" t="s">
        <v>1063</v>
      </c>
      <c r="H687" s="84" t="s">
        <v>250</v>
      </c>
      <c r="K687" s="84">
        <v>0.72</v>
      </c>
      <c r="L687" s="84">
        <v>0.33</v>
      </c>
      <c r="M687" s="84">
        <v>31</v>
      </c>
      <c r="N687" s="84" t="s">
        <v>1075</v>
      </c>
      <c r="O687" s="84">
        <v>32</v>
      </c>
      <c r="P687" s="84">
        <v>91</v>
      </c>
      <c r="Q687" s="84">
        <v>84</v>
      </c>
      <c r="R687" s="84">
        <v>7</v>
      </c>
      <c r="S687" s="84">
        <v>18</v>
      </c>
      <c r="T687" s="84">
        <v>3</v>
      </c>
      <c r="U687" s="84">
        <v>0</v>
      </c>
      <c r="V687" s="84">
        <v>2</v>
      </c>
      <c r="W687" s="84">
        <v>8</v>
      </c>
      <c r="X687" s="84">
        <v>1</v>
      </c>
      <c r="Y687" s="84">
        <v>0</v>
      </c>
      <c r="Z687" s="84">
        <v>6</v>
      </c>
      <c r="AA687" s="84">
        <v>24</v>
      </c>
      <c r="AB687" s="84">
        <v>0</v>
      </c>
      <c r="AC687" s="84">
        <v>0</v>
      </c>
      <c r="AD687" s="84">
        <v>0</v>
      </c>
      <c r="AE687" s="84">
        <v>0</v>
      </c>
      <c r="AF687" s="84">
        <v>3</v>
      </c>
      <c r="AG687" s="200">
        <v>0.218</v>
      </c>
      <c r="AH687" s="200">
        <v>0.27200000000000002</v>
      </c>
      <c r="AI687" s="200">
        <v>0.313</v>
      </c>
      <c r="AJ687" s="84">
        <v>0.26300000000000001</v>
      </c>
      <c r="AK687" s="84">
        <v>24</v>
      </c>
      <c r="AL687" s="84">
        <v>7</v>
      </c>
      <c r="AM687" s="84">
        <v>7</v>
      </c>
      <c r="AN687" s="198">
        <v>1</v>
      </c>
      <c r="AO687" s="198">
        <v>1</v>
      </c>
      <c r="AP687" s="84">
        <v>-6</v>
      </c>
      <c r="AQ687" s="84">
        <v>87</v>
      </c>
      <c r="AR687" s="84">
        <v>743</v>
      </c>
      <c r="AS687" s="84">
        <v>41</v>
      </c>
      <c r="AT687" s="84" t="s">
        <v>1061</v>
      </c>
      <c r="AY687" s="200"/>
      <c r="AZ687" s="200"/>
      <c r="BA687" s="200"/>
      <c r="BB687" s="200"/>
      <c r="BE687" s="84" t="s">
        <v>1318</v>
      </c>
      <c r="BF687" s="84">
        <v>453400</v>
      </c>
      <c r="BG687" s="84" t="s">
        <v>781</v>
      </c>
      <c r="BH687" s="84" t="s">
        <v>4197</v>
      </c>
      <c r="BI687" s="84" t="s">
        <v>3155</v>
      </c>
      <c r="BJ687" s="84" t="s">
        <v>3237</v>
      </c>
      <c r="BK687" s="84" t="s">
        <v>2878</v>
      </c>
    </row>
    <row r="688" spans="1:63" s="84" customFormat="1" x14ac:dyDescent="0.3">
      <c r="A688" s="84" t="s">
        <v>448</v>
      </c>
      <c r="B688" s="84" t="s">
        <v>472</v>
      </c>
      <c r="C688" s="84" t="s">
        <v>1103</v>
      </c>
      <c r="D688" s="84">
        <v>2018</v>
      </c>
      <c r="E688" s="84">
        <v>38</v>
      </c>
      <c r="F688" s="195"/>
      <c r="G688" s="84" t="s">
        <v>1063</v>
      </c>
      <c r="H688" s="84" t="s">
        <v>250</v>
      </c>
      <c r="K688" s="84">
        <v>0.15</v>
      </c>
      <c r="L688" s="84">
        <v>0.33</v>
      </c>
      <c r="M688" s="84">
        <v>31</v>
      </c>
      <c r="N688" s="84" t="s">
        <v>1075</v>
      </c>
      <c r="O688" s="84">
        <v>17</v>
      </c>
      <c r="P688" s="84">
        <v>54</v>
      </c>
      <c r="Q688" s="84">
        <v>47</v>
      </c>
      <c r="R688" s="84">
        <v>6</v>
      </c>
      <c r="S688" s="84">
        <v>10</v>
      </c>
      <c r="T688" s="84">
        <v>1</v>
      </c>
      <c r="U688" s="84">
        <v>0</v>
      </c>
      <c r="V688" s="84">
        <v>1</v>
      </c>
      <c r="W688" s="84">
        <v>5</v>
      </c>
      <c r="X688" s="84">
        <v>1</v>
      </c>
      <c r="Y688" s="84">
        <v>0</v>
      </c>
      <c r="Z688" s="84">
        <v>6</v>
      </c>
      <c r="AA688" s="84">
        <v>12</v>
      </c>
      <c r="AB688" s="84">
        <v>0</v>
      </c>
      <c r="AC688" s="84">
        <v>0</v>
      </c>
      <c r="AD688" s="84">
        <v>0</v>
      </c>
      <c r="AE688" s="84">
        <v>1</v>
      </c>
      <c r="AF688" s="84">
        <v>1</v>
      </c>
      <c r="AG688" s="200">
        <v>0.20699999999999999</v>
      </c>
      <c r="AH688" s="200">
        <v>0.29699999999999999</v>
      </c>
      <c r="AI688" s="200">
        <v>0.309</v>
      </c>
      <c r="AJ688" s="84">
        <v>0.27700000000000002</v>
      </c>
      <c r="AK688" s="84">
        <v>15</v>
      </c>
      <c r="AL688" s="84">
        <v>6</v>
      </c>
      <c r="AM688" s="84">
        <v>6</v>
      </c>
      <c r="AN688" s="198">
        <v>1</v>
      </c>
      <c r="AO688" s="198">
        <v>1</v>
      </c>
      <c r="AP688" s="84">
        <v>-3</v>
      </c>
      <c r="AQ688" s="84">
        <v>88</v>
      </c>
      <c r="AR688" s="84">
        <v>749</v>
      </c>
      <c r="AS688" s="84">
        <v>42</v>
      </c>
      <c r="AT688" s="84" t="s">
        <v>1061</v>
      </c>
      <c r="AY688" s="200"/>
      <c r="AZ688" s="200"/>
      <c r="BA688" s="200"/>
      <c r="BB688" s="200"/>
      <c r="BE688" s="84" t="s">
        <v>1466</v>
      </c>
      <c r="BF688" s="84">
        <v>430603</v>
      </c>
      <c r="BG688" s="84" t="s">
        <v>818</v>
      </c>
      <c r="BH688" s="84" t="s">
        <v>1208</v>
      </c>
      <c r="BI688" s="84" t="s">
        <v>1195</v>
      </c>
      <c r="BJ688" s="84" t="s">
        <v>6452</v>
      </c>
      <c r="BK688" s="84" t="s">
        <v>2464</v>
      </c>
    </row>
    <row r="689" spans="1:63" s="84" customFormat="1" x14ac:dyDescent="0.3">
      <c r="A689" s="84" t="s">
        <v>2165</v>
      </c>
      <c r="B689" s="84" t="s">
        <v>14</v>
      </c>
      <c r="C689" s="84" t="s">
        <v>1065</v>
      </c>
      <c r="D689" s="84">
        <v>2018</v>
      </c>
      <c r="E689" s="84">
        <v>27</v>
      </c>
      <c r="F689" s="195" t="s">
        <v>1402</v>
      </c>
      <c r="G689" s="84" t="s">
        <v>1373</v>
      </c>
      <c r="H689" s="84" t="s">
        <v>257</v>
      </c>
      <c r="K689" s="84">
        <v>0.83</v>
      </c>
      <c r="L689" s="84">
        <v>0.314</v>
      </c>
      <c r="M689" s="84">
        <v>22</v>
      </c>
      <c r="N689" s="84" t="s">
        <v>1075</v>
      </c>
      <c r="O689" s="84">
        <v>37</v>
      </c>
      <c r="P689" s="84">
        <v>174</v>
      </c>
      <c r="Q689" s="84">
        <v>161</v>
      </c>
      <c r="R689" s="84">
        <v>20</v>
      </c>
      <c r="S689" s="84">
        <v>43</v>
      </c>
      <c r="T689" s="84">
        <v>7</v>
      </c>
      <c r="U689" s="84">
        <v>1</v>
      </c>
      <c r="V689" s="84">
        <v>3</v>
      </c>
      <c r="W689" s="84">
        <v>18</v>
      </c>
      <c r="X689" s="84">
        <v>3</v>
      </c>
      <c r="Y689" s="84">
        <v>1</v>
      </c>
      <c r="Z689" s="84">
        <v>9</v>
      </c>
      <c r="AA689" s="84">
        <v>27</v>
      </c>
      <c r="AB689" s="84">
        <v>0</v>
      </c>
      <c r="AC689" s="84">
        <v>2</v>
      </c>
      <c r="AD689" s="84">
        <v>1</v>
      </c>
      <c r="AE689" s="84">
        <v>1</v>
      </c>
      <c r="AF689" s="84">
        <v>5</v>
      </c>
      <c r="AG689" s="200">
        <v>0.26800000000000002</v>
      </c>
      <c r="AH689" s="200">
        <v>0.311</v>
      </c>
      <c r="AI689" s="200">
        <v>0.374</v>
      </c>
      <c r="AJ689" s="84">
        <v>0.30299999999999999</v>
      </c>
      <c r="AK689" s="84">
        <v>53</v>
      </c>
      <c r="AL689" s="84">
        <v>18</v>
      </c>
      <c r="AM689" s="84">
        <v>18</v>
      </c>
      <c r="AN689" s="198">
        <v>6</v>
      </c>
      <c r="AO689" s="198">
        <v>6</v>
      </c>
      <c r="AP689" s="84">
        <v>-2</v>
      </c>
      <c r="AQ689" s="84">
        <v>82</v>
      </c>
      <c r="AR689" s="84">
        <v>624</v>
      </c>
      <c r="AS689" s="84">
        <v>42</v>
      </c>
      <c r="AT689" s="84" t="s">
        <v>1061</v>
      </c>
      <c r="AY689" s="200"/>
      <c r="AZ689" s="200"/>
      <c r="BA689" s="200"/>
      <c r="BB689" s="200"/>
      <c r="BE689" s="84" t="s">
        <v>3181</v>
      </c>
      <c r="BF689" s="84">
        <v>622110</v>
      </c>
      <c r="BG689" s="84" t="s">
        <v>817</v>
      </c>
      <c r="BH689" s="84" t="s">
        <v>1099</v>
      </c>
      <c r="BI689" s="84" t="s">
        <v>4135</v>
      </c>
      <c r="BJ689" s="84" t="s">
        <v>3164</v>
      </c>
      <c r="BK689" s="84" t="s">
        <v>2874</v>
      </c>
    </row>
    <row r="690" spans="1:63" s="84" customFormat="1" x14ac:dyDescent="0.3">
      <c r="A690" s="84" t="s">
        <v>194</v>
      </c>
      <c r="B690" s="84" t="s">
        <v>426</v>
      </c>
      <c r="C690" s="84" t="s">
        <v>1065</v>
      </c>
      <c r="D690" s="84">
        <v>2018</v>
      </c>
      <c r="E690" s="84">
        <v>36</v>
      </c>
      <c r="F690" s="195"/>
      <c r="G690" s="84" t="s">
        <v>1373</v>
      </c>
      <c r="H690" s="84" t="s">
        <v>257</v>
      </c>
      <c r="K690" s="84">
        <v>0.85</v>
      </c>
      <c r="L690" s="84">
        <v>0.33400000000000002</v>
      </c>
      <c r="M690" s="84">
        <v>56</v>
      </c>
      <c r="N690" s="84" t="s">
        <v>1075</v>
      </c>
      <c r="O690" s="84">
        <v>40</v>
      </c>
      <c r="P690" s="84">
        <v>155</v>
      </c>
      <c r="Q690" s="84">
        <v>143</v>
      </c>
      <c r="R690" s="84">
        <v>14</v>
      </c>
      <c r="S690" s="84">
        <v>34</v>
      </c>
      <c r="T690" s="84">
        <v>5</v>
      </c>
      <c r="U690" s="84">
        <v>0</v>
      </c>
      <c r="V690" s="84">
        <v>2</v>
      </c>
      <c r="W690" s="84">
        <v>16</v>
      </c>
      <c r="X690" s="84">
        <v>4</v>
      </c>
      <c r="Y690" s="84">
        <v>2</v>
      </c>
      <c r="Z690" s="84">
        <v>9</v>
      </c>
      <c r="AA690" s="84">
        <v>20</v>
      </c>
      <c r="AB690" s="84">
        <v>1</v>
      </c>
      <c r="AC690" s="84">
        <v>1</v>
      </c>
      <c r="AD690" s="84">
        <v>0</v>
      </c>
      <c r="AE690" s="84">
        <v>1</v>
      </c>
      <c r="AF690" s="84">
        <v>3</v>
      </c>
      <c r="AG690" s="200">
        <v>0.23699999999999999</v>
      </c>
      <c r="AH690" s="200">
        <v>0.28499999999999998</v>
      </c>
      <c r="AI690" s="200">
        <v>0.32400000000000001</v>
      </c>
      <c r="AJ690" s="84">
        <v>0.27300000000000002</v>
      </c>
      <c r="AK690" s="84">
        <v>42</v>
      </c>
      <c r="AL690" s="84">
        <v>12</v>
      </c>
      <c r="AM690" s="84">
        <v>12</v>
      </c>
      <c r="AN690" s="198">
        <v>3</v>
      </c>
      <c r="AO690" s="198">
        <v>3</v>
      </c>
      <c r="AP690" s="84">
        <v>-4</v>
      </c>
      <c r="AQ690" s="84">
        <v>84</v>
      </c>
      <c r="AR690" s="84">
        <v>648</v>
      </c>
      <c r="AS690" s="84">
        <v>43</v>
      </c>
      <c r="AT690" s="84" t="s">
        <v>1061</v>
      </c>
      <c r="AY690" s="200"/>
      <c r="AZ690" s="200"/>
      <c r="BA690" s="200"/>
      <c r="BB690" s="200"/>
      <c r="BE690" s="84" t="s">
        <v>1391</v>
      </c>
      <c r="BF690" s="84">
        <v>493351</v>
      </c>
      <c r="BG690" s="84" t="s">
        <v>818</v>
      </c>
      <c r="BH690" s="84" t="s">
        <v>1068</v>
      </c>
      <c r="BI690" s="84" t="s">
        <v>1073</v>
      </c>
      <c r="BJ690" s="84" t="s">
        <v>1079</v>
      </c>
      <c r="BK690" s="84" t="s">
        <v>2464</v>
      </c>
    </row>
    <row r="691" spans="1:63" s="84" customFormat="1" x14ac:dyDescent="0.3">
      <c r="A691" s="84" t="s">
        <v>2475</v>
      </c>
      <c r="B691" s="84" t="s">
        <v>15</v>
      </c>
      <c r="C691" s="84" t="s">
        <v>1065</v>
      </c>
      <c r="D691" s="84">
        <v>2018</v>
      </c>
      <c r="E691" s="84">
        <v>24</v>
      </c>
      <c r="F691" s="195" t="s">
        <v>1390</v>
      </c>
      <c r="G691" s="84" t="s">
        <v>1373</v>
      </c>
      <c r="H691" s="84" t="s">
        <v>257</v>
      </c>
      <c r="K691" s="84">
        <v>0.21</v>
      </c>
      <c r="L691" s="84">
        <v>0.29699999999999999</v>
      </c>
      <c r="M691" s="84">
        <v>19</v>
      </c>
      <c r="N691" s="84" t="s">
        <v>1075</v>
      </c>
      <c r="O691" s="84">
        <v>46</v>
      </c>
      <c r="P691" s="84">
        <v>137</v>
      </c>
      <c r="Q691" s="84">
        <v>125</v>
      </c>
      <c r="R691" s="84">
        <v>13</v>
      </c>
      <c r="S691" s="84">
        <v>27</v>
      </c>
      <c r="T691" s="84">
        <v>5</v>
      </c>
      <c r="U691" s="84">
        <v>1</v>
      </c>
      <c r="V691" s="84">
        <v>2</v>
      </c>
      <c r="W691" s="84">
        <v>11</v>
      </c>
      <c r="X691" s="84">
        <v>2</v>
      </c>
      <c r="Y691" s="84">
        <v>1</v>
      </c>
      <c r="Z691" s="84">
        <v>10</v>
      </c>
      <c r="AA691" s="84">
        <v>27</v>
      </c>
      <c r="AB691" s="84">
        <v>0</v>
      </c>
      <c r="AC691" s="84">
        <v>1</v>
      </c>
      <c r="AD691" s="84">
        <v>1</v>
      </c>
      <c r="AE691" s="84">
        <v>1</v>
      </c>
      <c r="AF691" s="84">
        <v>3</v>
      </c>
      <c r="AG691" s="200">
        <v>0.22</v>
      </c>
      <c r="AH691" s="200">
        <v>0.27800000000000002</v>
      </c>
      <c r="AI691" s="200">
        <v>0.316</v>
      </c>
      <c r="AJ691" s="84">
        <v>0.26700000000000002</v>
      </c>
      <c r="AK691" s="84">
        <v>37</v>
      </c>
      <c r="AL691" s="84">
        <v>10</v>
      </c>
      <c r="AM691" s="84">
        <v>10</v>
      </c>
      <c r="AN691" s="198">
        <v>2</v>
      </c>
      <c r="AO691" s="198">
        <v>2</v>
      </c>
      <c r="AP691" s="84">
        <v>-4</v>
      </c>
      <c r="AQ691" s="84">
        <v>85</v>
      </c>
      <c r="AR691" s="84">
        <v>667</v>
      </c>
      <c r="AS691" s="84">
        <v>44</v>
      </c>
      <c r="AT691" s="84" t="s">
        <v>1061</v>
      </c>
      <c r="AY691" s="200"/>
      <c r="AZ691" s="200"/>
      <c r="BA691" s="200"/>
      <c r="BB691" s="200"/>
      <c r="BE691" s="84" t="s">
        <v>4823</v>
      </c>
      <c r="BF691" s="84">
        <v>602922</v>
      </c>
      <c r="BG691" s="84" t="s">
        <v>2871</v>
      </c>
      <c r="BH691" s="84" t="s">
        <v>3198</v>
      </c>
      <c r="BI691" s="84" t="s">
        <v>6325</v>
      </c>
      <c r="BJ691" s="84" t="s">
        <v>4185</v>
      </c>
      <c r="BK691" s="84" t="s">
        <v>2814</v>
      </c>
    </row>
    <row r="692" spans="1:63" s="84" customFormat="1" x14ac:dyDescent="0.3">
      <c r="A692" s="84" t="s">
        <v>2961</v>
      </c>
      <c r="B692" s="84" t="s">
        <v>1939</v>
      </c>
      <c r="C692" s="84" t="s">
        <v>1061</v>
      </c>
      <c r="D692" s="84">
        <v>2018</v>
      </c>
      <c r="E692" s="84">
        <v>30</v>
      </c>
      <c r="F692" s="195"/>
      <c r="G692" s="84" t="s">
        <v>1373</v>
      </c>
      <c r="H692" s="84" t="s">
        <v>257</v>
      </c>
      <c r="K692" s="84">
        <v>0.61</v>
      </c>
      <c r="L692" s="84">
        <v>0.29699999999999999</v>
      </c>
      <c r="M692" s="84">
        <v>19</v>
      </c>
      <c r="N692" s="84" t="s">
        <v>1075</v>
      </c>
      <c r="O692" s="84">
        <v>40</v>
      </c>
      <c r="P692" s="84">
        <v>113</v>
      </c>
      <c r="Q692" s="84">
        <v>102</v>
      </c>
      <c r="R692" s="84">
        <v>12</v>
      </c>
      <c r="S692" s="84">
        <v>23</v>
      </c>
      <c r="T692" s="84">
        <v>4</v>
      </c>
      <c r="U692" s="84">
        <v>1</v>
      </c>
      <c r="V692" s="84">
        <v>1</v>
      </c>
      <c r="W692" s="84">
        <v>9</v>
      </c>
      <c r="X692" s="84">
        <v>3</v>
      </c>
      <c r="Y692" s="84">
        <v>1</v>
      </c>
      <c r="Z692" s="84">
        <v>8</v>
      </c>
      <c r="AA692" s="84">
        <v>26</v>
      </c>
      <c r="AB692" s="84">
        <v>0</v>
      </c>
      <c r="AC692" s="84">
        <v>1</v>
      </c>
      <c r="AD692" s="84">
        <v>1</v>
      </c>
      <c r="AE692" s="84">
        <v>0</v>
      </c>
      <c r="AF692" s="84">
        <v>2</v>
      </c>
      <c r="AG692" s="200">
        <v>0.22800000000000001</v>
      </c>
      <c r="AH692" s="200">
        <v>0.28999999999999998</v>
      </c>
      <c r="AI692" s="200">
        <v>0.32200000000000001</v>
      </c>
      <c r="AJ692" s="84">
        <v>0.27500000000000002</v>
      </c>
      <c r="AK692" s="84">
        <v>31</v>
      </c>
      <c r="AL692" s="84">
        <v>10</v>
      </c>
      <c r="AM692" s="84">
        <v>10</v>
      </c>
      <c r="AN692" s="198">
        <v>2</v>
      </c>
      <c r="AO692" s="198">
        <v>2</v>
      </c>
      <c r="AP692" s="84">
        <v>-3</v>
      </c>
      <c r="AQ692" s="84">
        <v>86</v>
      </c>
      <c r="AR692" s="84">
        <v>671</v>
      </c>
      <c r="AS692" s="84">
        <v>45</v>
      </c>
      <c r="AT692" s="84" t="s">
        <v>1061</v>
      </c>
      <c r="AY692" s="200"/>
      <c r="AZ692" s="200"/>
      <c r="BA692" s="200"/>
      <c r="BB692" s="200"/>
      <c r="BE692" s="84" t="s">
        <v>3226</v>
      </c>
      <c r="BF692" s="84">
        <v>502523</v>
      </c>
      <c r="BG692" s="84" t="s">
        <v>817</v>
      </c>
      <c r="BH692" s="84" t="s">
        <v>1109</v>
      </c>
      <c r="BI692" s="84" t="s">
        <v>4185</v>
      </c>
      <c r="BJ692" s="84" t="s">
        <v>1072</v>
      </c>
      <c r="BK692" s="84" t="s">
        <v>2887</v>
      </c>
    </row>
    <row r="693" spans="1:63" s="84" customFormat="1" x14ac:dyDescent="0.3">
      <c r="A693" s="84" t="s">
        <v>370</v>
      </c>
      <c r="B693" s="84" t="s">
        <v>369</v>
      </c>
      <c r="C693" s="84" t="s">
        <v>1061</v>
      </c>
      <c r="D693" s="84">
        <v>2018</v>
      </c>
      <c r="E693" s="84">
        <v>39</v>
      </c>
      <c r="F693" s="195"/>
      <c r="G693" s="84" t="s">
        <v>1373</v>
      </c>
      <c r="H693" s="84" t="s">
        <v>257</v>
      </c>
      <c r="K693" s="84">
        <v>0.77</v>
      </c>
      <c r="L693" s="84">
        <v>0.29699999999999999</v>
      </c>
      <c r="M693" s="84">
        <v>19</v>
      </c>
      <c r="N693" s="84" t="s">
        <v>1075</v>
      </c>
      <c r="O693" s="84">
        <v>14</v>
      </c>
      <c r="P693" s="84">
        <v>59</v>
      </c>
      <c r="Q693" s="84">
        <v>52</v>
      </c>
      <c r="R693" s="84">
        <v>8</v>
      </c>
      <c r="S693" s="84">
        <v>11</v>
      </c>
      <c r="T693" s="84">
        <v>1</v>
      </c>
      <c r="U693" s="84">
        <v>0</v>
      </c>
      <c r="V693" s="84">
        <v>1</v>
      </c>
      <c r="W693" s="84">
        <v>4</v>
      </c>
      <c r="X693" s="84">
        <v>1</v>
      </c>
      <c r="Y693" s="84">
        <v>1</v>
      </c>
      <c r="Z693" s="84">
        <v>7</v>
      </c>
      <c r="AA693" s="84">
        <v>10</v>
      </c>
      <c r="AB693" s="84">
        <v>0</v>
      </c>
      <c r="AC693" s="84">
        <v>0</v>
      </c>
      <c r="AD693" s="84">
        <v>0</v>
      </c>
      <c r="AE693" s="84">
        <v>0</v>
      </c>
      <c r="AF693" s="84">
        <v>1</v>
      </c>
      <c r="AG693" s="200">
        <v>0.215</v>
      </c>
      <c r="AH693" s="200">
        <v>0.30499999999999999</v>
      </c>
      <c r="AI693" s="200">
        <v>0.30499999999999999</v>
      </c>
      <c r="AJ693" s="84">
        <v>0.28100000000000003</v>
      </c>
      <c r="AK693" s="84">
        <v>17</v>
      </c>
      <c r="AL693" s="84">
        <v>7</v>
      </c>
      <c r="AM693" s="84">
        <v>7</v>
      </c>
      <c r="AN693" s="198">
        <v>1</v>
      </c>
      <c r="AO693" s="198">
        <v>1</v>
      </c>
      <c r="AP693" s="84">
        <v>-1</v>
      </c>
      <c r="AQ693" s="84">
        <v>90</v>
      </c>
      <c r="AR693" s="84">
        <v>734</v>
      </c>
      <c r="AS693" s="84">
        <v>46</v>
      </c>
      <c r="AT693" s="84" t="s">
        <v>1061</v>
      </c>
      <c r="AY693" s="200"/>
      <c r="AZ693" s="200"/>
      <c r="BA693" s="200"/>
      <c r="BB693" s="200"/>
      <c r="BE693" s="84" t="s">
        <v>1082</v>
      </c>
      <c r="BF693" s="84">
        <v>276519</v>
      </c>
      <c r="BG693" s="84" t="s">
        <v>818</v>
      </c>
      <c r="BH693" s="84" t="s">
        <v>1380</v>
      </c>
      <c r="BI693" s="84" t="s">
        <v>2942</v>
      </c>
      <c r="BJ693" s="84" t="s">
        <v>4193</v>
      </c>
      <c r="BK693" s="84" t="s">
        <v>2464</v>
      </c>
    </row>
    <row r="694" spans="1:63" s="84" customFormat="1" x14ac:dyDescent="0.3">
      <c r="A694" s="84" t="s">
        <v>38</v>
      </c>
      <c r="B694" s="84" t="s">
        <v>466</v>
      </c>
      <c r="C694" s="84" t="s">
        <v>1065</v>
      </c>
      <c r="D694" s="84">
        <v>2018</v>
      </c>
      <c r="E694" s="84">
        <v>36</v>
      </c>
      <c r="F694" s="195"/>
      <c r="G694" s="84" t="s">
        <v>1373</v>
      </c>
      <c r="H694" s="84" t="s">
        <v>257</v>
      </c>
      <c r="K694" s="84">
        <v>0.34</v>
      </c>
      <c r="L694" s="84">
        <v>0.29699999999999999</v>
      </c>
      <c r="M694" s="84">
        <v>19</v>
      </c>
      <c r="N694" s="84" t="s">
        <v>1075</v>
      </c>
      <c r="O694" s="84">
        <v>26</v>
      </c>
      <c r="P694" s="84">
        <v>67</v>
      </c>
      <c r="Q694" s="84">
        <v>60</v>
      </c>
      <c r="R694" s="84">
        <v>7</v>
      </c>
      <c r="S694" s="84">
        <v>13</v>
      </c>
      <c r="T694" s="84">
        <v>2</v>
      </c>
      <c r="U694" s="84">
        <v>0</v>
      </c>
      <c r="V694" s="84">
        <v>1</v>
      </c>
      <c r="W694" s="84">
        <v>5</v>
      </c>
      <c r="X694" s="84">
        <v>1</v>
      </c>
      <c r="Y694" s="84">
        <v>0</v>
      </c>
      <c r="Z694" s="84">
        <v>5</v>
      </c>
      <c r="AA694" s="84">
        <v>15</v>
      </c>
      <c r="AB694" s="84">
        <v>0</v>
      </c>
      <c r="AC694" s="84">
        <v>1</v>
      </c>
      <c r="AD694" s="84">
        <v>1</v>
      </c>
      <c r="AE694" s="84">
        <v>0</v>
      </c>
      <c r="AF694" s="84">
        <v>1</v>
      </c>
      <c r="AG694" s="200">
        <v>0.21199999999999999</v>
      </c>
      <c r="AH694" s="200">
        <v>0.27400000000000002</v>
      </c>
      <c r="AI694" s="200">
        <v>0.29199999999999998</v>
      </c>
      <c r="AJ694" s="84">
        <v>0.25700000000000001</v>
      </c>
      <c r="AK694" s="84">
        <v>17</v>
      </c>
      <c r="AL694" s="84">
        <v>5</v>
      </c>
      <c r="AM694" s="84">
        <v>5</v>
      </c>
      <c r="AN694" s="198">
        <v>1</v>
      </c>
      <c r="AO694" s="198">
        <v>1</v>
      </c>
      <c r="AP694" s="84">
        <v>-3</v>
      </c>
      <c r="AQ694" s="84">
        <v>91</v>
      </c>
      <c r="AR694" s="84">
        <v>751</v>
      </c>
      <c r="AS694" s="84">
        <v>47</v>
      </c>
      <c r="AT694" s="84" t="s">
        <v>1061</v>
      </c>
      <c r="AY694" s="200"/>
      <c r="AZ694" s="200"/>
      <c r="BA694" s="200"/>
      <c r="BB694" s="200"/>
      <c r="BE694" s="84" t="s">
        <v>1398</v>
      </c>
      <c r="BF694" s="84">
        <v>453895</v>
      </c>
      <c r="BG694" s="84" t="s">
        <v>771</v>
      </c>
      <c r="BH694" s="84" t="s">
        <v>1117</v>
      </c>
      <c r="BI694" s="84" t="s">
        <v>4216</v>
      </c>
      <c r="BJ694" s="84" t="s">
        <v>3194</v>
      </c>
      <c r="BK694" s="84" t="s">
        <v>2464</v>
      </c>
    </row>
    <row r="695" spans="1:63" s="84" customFormat="1" x14ac:dyDescent="0.3">
      <c r="A695" s="84" t="s">
        <v>880</v>
      </c>
      <c r="B695" s="84" t="s">
        <v>339</v>
      </c>
      <c r="C695" s="84" t="s">
        <v>1103</v>
      </c>
      <c r="D695" s="84">
        <v>2018</v>
      </c>
      <c r="E695" s="84">
        <v>27</v>
      </c>
      <c r="F695" s="195" t="s">
        <v>1554</v>
      </c>
      <c r="G695" s="84" t="s">
        <v>1373</v>
      </c>
      <c r="H695" s="84" t="s">
        <v>7275</v>
      </c>
      <c r="K695" s="84">
        <v>0.74</v>
      </c>
      <c r="L695" s="84">
        <v>0.33</v>
      </c>
      <c r="M695" s="84">
        <v>31</v>
      </c>
      <c r="N695" s="84" t="s">
        <v>1075</v>
      </c>
      <c r="O695" s="84">
        <v>32</v>
      </c>
      <c r="P695" s="84">
        <v>132</v>
      </c>
      <c r="Q695" s="84">
        <v>120</v>
      </c>
      <c r="R695" s="84">
        <v>16</v>
      </c>
      <c r="S695" s="84">
        <v>28</v>
      </c>
      <c r="T695" s="84">
        <v>5</v>
      </c>
      <c r="U695" s="84">
        <v>2</v>
      </c>
      <c r="V695" s="84">
        <v>2</v>
      </c>
      <c r="W695" s="84">
        <v>9</v>
      </c>
      <c r="X695" s="84">
        <v>4</v>
      </c>
      <c r="Y695" s="84">
        <v>2</v>
      </c>
      <c r="Z695" s="84">
        <v>10</v>
      </c>
      <c r="AA695" s="84">
        <v>34</v>
      </c>
      <c r="AB695" s="84">
        <v>0</v>
      </c>
      <c r="AC695" s="84">
        <v>1</v>
      </c>
      <c r="AD695" s="84">
        <v>0</v>
      </c>
      <c r="AE695" s="84">
        <v>0</v>
      </c>
      <c r="AF695" s="84">
        <v>2</v>
      </c>
      <c r="AG695" s="200">
        <v>0.23599999999999999</v>
      </c>
      <c r="AH695" s="200">
        <v>0.30099999999999999</v>
      </c>
      <c r="AI695" s="200">
        <v>0.35399999999999998</v>
      </c>
      <c r="AJ695" s="84">
        <v>0.29199999999999998</v>
      </c>
      <c r="AK695" s="84">
        <v>39</v>
      </c>
      <c r="AL695" s="84">
        <v>14</v>
      </c>
      <c r="AM695" s="84">
        <v>12</v>
      </c>
      <c r="AN695" s="198">
        <v>3</v>
      </c>
      <c r="AO695" s="198">
        <v>3</v>
      </c>
      <c r="AP695" s="84">
        <v>-5</v>
      </c>
      <c r="AT695" s="84" t="s">
        <v>1075</v>
      </c>
      <c r="AY695" s="200"/>
      <c r="AZ695" s="200"/>
      <c r="BA695" s="200"/>
      <c r="BB695" s="200"/>
      <c r="BE695" s="84" t="s">
        <v>1456</v>
      </c>
      <c r="BF695" s="84">
        <v>543238</v>
      </c>
      <c r="BG695" s="84" t="s">
        <v>785</v>
      </c>
      <c r="BH695" s="84" t="s">
        <v>4861</v>
      </c>
      <c r="BI695" s="84" t="s">
        <v>5127</v>
      </c>
      <c r="BJ695" s="84" t="s">
        <v>2662</v>
      </c>
      <c r="BK695" s="84" t="s">
        <v>2882</v>
      </c>
    </row>
    <row r="696" spans="1:63" s="84" customFormat="1" x14ac:dyDescent="0.3">
      <c r="A696" s="84" t="s">
        <v>233</v>
      </c>
      <c r="B696" s="84" t="s">
        <v>232</v>
      </c>
      <c r="C696" s="84" t="s">
        <v>1065</v>
      </c>
      <c r="D696" s="84">
        <v>2018</v>
      </c>
      <c r="E696" s="84">
        <v>33</v>
      </c>
      <c r="F696" s="195"/>
      <c r="G696" s="84" t="s">
        <v>1373</v>
      </c>
      <c r="H696" s="84" t="s">
        <v>249</v>
      </c>
      <c r="K696" s="84">
        <v>0.8</v>
      </c>
      <c r="L696" s="84">
        <v>0.35299999999999998</v>
      </c>
      <c r="M696" s="84">
        <v>69</v>
      </c>
      <c r="N696" s="84" t="s">
        <v>1075</v>
      </c>
      <c r="O696" s="84">
        <v>59</v>
      </c>
      <c r="P696" s="84">
        <v>201</v>
      </c>
      <c r="Q696" s="84">
        <v>182</v>
      </c>
      <c r="R696" s="84">
        <v>22</v>
      </c>
      <c r="S696" s="84">
        <v>41</v>
      </c>
      <c r="T696" s="84">
        <v>6</v>
      </c>
      <c r="U696" s="84">
        <v>1</v>
      </c>
      <c r="V696" s="84">
        <v>7</v>
      </c>
      <c r="W696" s="84">
        <v>21</v>
      </c>
      <c r="X696" s="84">
        <v>8</v>
      </c>
      <c r="Y696" s="84">
        <v>3</v>
      </c>
      <c r="Z696" s="84">
        <v>15</v>
      </c>
      <c r="AA696" s="84">
        <v>52</v>
      </c>
      <c r="AB696" s="84">
        <v>1</v>
      </c>
      <c r="AC696" s="84">
        <v>1</v>
      </c>
      <c r="AD696" s="84">
        <v>1</v>
      </c>
      <c r="AE696" s="84">
        <v>2</v>
      </c>
      <c r="AF696" s="84">
        <v>2</v>
      </c>
      <c r="AG696" s="200">
        <v>0.22500000000000001</v>
      </c>
      <c r="AH696" s="200">
        <v>0.28499999999999998</v>
      </c>
      <c r="AI696" s="200">
        <v>0.379</v>
      </c>
      <c r="AJ696" s="84">
        <v>0.28999999999999998</v>
      </c>
      <c r="AK696" s="84">
        <v>58</v>
      </c>
      <c r="AL696" s="84">
        <v>17</v>
      </c>
      <c r="AM696" s="84">
        <v>16</v>
      </c>
      <c r="AN696" s="198">
        <v>7</v>
      </c>
      <c r="AO696" s="198">
        <v>6</v>
      </c>
      <c r="AP696" s="84">
        <v>-8</v>
      </c>
      <c r="AQ696" s="84">
        <v>230</v>
      </c>
      <c r="AR696" s="84">
        <v>626</v>
      </c>
      <c r="AS696" s="84">
        <v>119</v>
      </c>
      <c r="AT696" s="84" t="s">
        <v>1061</v>
      </c>
      <c r="AY696" s="200"/>
      <c r="AZ696" s="200"/>
      <c r="BA696" s="200"/>
      <c r="BB696" s="200"/>
      <c r="BE696" s="84" t="s">
        <v>1433</v>
      </c>
      <c r="BF696" s="84">
        <v>425834</v>
      </c>
      <c r="BG696" s="84" t="s">
        <v>6720</v>
      </c>
      <c r="BH696" s="84" t="s">
        <v>1207</v>
      </c>
      <c r="BI696" s="84" t="s">
        <v>1227</v>
      </c>
      <c r="BJ696" s="84" t="s">
        <v>1197</v>
      </c>
      <c r="BK696" s="84" t="s">
        <v>6993</v>
      </c>
    </row>
    <row r="697" spans="1:63" s="84" customFormat="1" x14ac:dyDescent="0.3">
      <c r="A697" s="84" t="s">
        <v>4594</v>
      </c>
      <c r="B697" s="84" t="s">
        <v>24</v>
      </c>
      <c r="C697" s="84" t="s">
        <v>1103</v>
      </c>
      <c r="D697" s="84">
        <v>2018</v>
      </c>
      <c r="E697" s="84">
        <v>25</v>
      </c>
      <c r="F697" s="195" t="s">
        <v>1390</v>
      </c>
      <c r="G697" s="84" t="s">
        <v>1373</v>
      </c>
      <c r="H697" s="84" t="s">
        <v>249</v>
      </c>
      <c r="K697" s="84">
        <v>0.02</v>
      </c>
      <c r="L697" s="84">
        <v>0.33</v>
      </c>
      <c r="M697" s="84">
        <v>31</v>
      </c>
      <c r="N697" s="84" t="s">
        <v>1075</v>
      </c>
      <c r="O697" s="84">
        <v>44</v>
      </c>
      <c r="P697" s="84">
        <v>139</v>
      </c>
      <c r="Q697" s="84">
        <v>125</v>
      </c>
      <c r="R697" s="84">
        <v>15</v>
      </c>
      <c r="S697" s="84">
        <v>30</v>
      </c>
      <c r="T697" s="84">
        <v>6</v>
      </c>
      <c r="U697" s="84">
        <v>1</v>
      </c>
      <c r="V697" s="84">
        <v>3</v>
      </c>
      <c r="W697" s="84">
        <v>13</v>
      </c>
      <c r="X697" s="84">
        <v>3</v>
      </c>
      <c r="Y697" s="84">
        <v>1</v>
      </c>
      <c r="Z697" s="84">
        <v>11</v>
      </c>
      <c r="AA697" s="84">
        <v>30</v>
      </c>
      <c r="AB697" s="84">
        <v>0</v>
      </c>
      <c r="AC697" s="84">
        <v>1</v>
      </c>
      <c r="AD697" s="84">
        <v>1</v>
      </c>
      <c r="AE697" s="84">
        <v>1</v>
      </c>
      <c r="AF697" s="84">
        <v>2</v>
      </c>
      <c r="AG697" s="200">
        <v>0.23699999999999999</v>
      </c>
      <c r="AH697" s="200">
        <v>0.30399999999999999</v>
      </c>
      <c r="AI697" s="200">
        <v>0.36499999999999999</v>
      </c>
      <c r="AJ697" s="84">
        <v>0.29699999999999999</v>
      </c>
      <c r="AK697" s="84">
        <v>41</v>
      </c>
      <c r="AL697" s="84">
        <v>15</v>
      </c>
      <c r="AM697" s="84">
        <v>14</v>
      </c>
      <c r="AN697" s="198">
        <v>3</v>
      </c>
      <c r="AO697" s="198">
        <v>3</v>
      </c>
      <c r="AP697" s="84">
        <v>-5</v>
      </c>
      <c r="AQ697" s="84">
        <v>235</v>
      </c>
      <c r="AR697" s="84">
        <v>633</v>
      </c>
      <c r="AS697" s="84">
        <v>120</v>
      </c>
      <c r="AT697" s="84" t="s">
        <v>1061</v>
      </c>
      <c r="AY697" s="200"/>
      <c r="AZ697" s="200"/>
      <c r="BA697" s="200"/>
      <c r="BB697" s="200"/>
      <c r="BE697" s="84" t="s">
        <v>5147</v>
      </c>
      <c r="BF697" s="84">
        <v>605508</v>
      </c>
      <c r="BG697" s="84" t="s">
        <v>2871</v>
      </c>
      <c r="BH697" s="84" t="s">
        <v>4208</v>
      </c>
      <c r="BI697" s="84" t="s">
        <v>6369</v>
      </c>
      <c r="BJ697" s="84" t="s">
        <v>5102</v>
      </c>
      <c r="BK697" s="84" t="s">
        <v>2463</v>
      </c>
    </row>
    <row r="698" spans="1:63" s="84" customFormat="1" x14ac:dyDescent="0.3">
      <c r="A698" s="84" t="s">
        <v>2977</v>
      </c>
      <c r="B698" s="84" t="s">
        <v>274</v>
      </c>
      <c r="C698" s="84" t="s">
        <v>1103</v>
      </c>
      <c r="D698" s="84">
        <v>2018</v>
      </c>
      <c r="E698" s="84">
        <v>26</v>
      </c>
      <c r="F698" s="195"/>
      <c r="G698" s="84" t="s">
        <v>1373</v>
      </c>
      <c r="H698" s="84" t="s">
        <v>249</v>
      </c>
      <c r="K698" s="84">
        <v>0.4</v>
      </c>
      <c r="L698" s="84">
        <v>0.33</v>
      </c>
      <c r="M698" s="84">
        <v>31</v>
      </c>
      <c r="N698" s="84" t="s">
        <v>1075</v>
      </c>
      <c r="O698" s="84">
        <v>43</v>
      </c>
      <c r="P698" s="84">
        <v>137</v>
      </c>
      <c r="Q698" s="84">
        <v>126</v>
      </c>
      <c r="R698" s="84">
        <v>13</v>
      </c>
      <c r="S698" s="84">
        <v>29</v>
      </c>
      <c r="T698" s="84">
        <v>5</v>
      </c>
      <c r="U698" s="84">
        <v>2</v>
      </c>
      <c r="V698" s="84">
        <v>4</v>
      </c>
      <c r="W698" s="84">
        <v>13</v>
      </c>
      <c r="X698" s="84">
        <v>1</v>
      </c>
      <c r="Y698" s="84">
        <v>1</v>
      </c>
      <c r="Z698" s="84">
        <v>10</v>
      </c>
      <c r="AA698" s="84">
        <v>38</v>
      </c>
      <c r="AB698" s="84">
        <v>0</v>
      </c>
      <c r="AC698" s="84">
        <v>1</v>
      </c>
      <c r="AD698" s="84">
        <v>0</v>
      </c>
      <c r="AE698" s="84">
        <v>1</v>
      </c>
      <c r="AF698" s="84">
        <v>1</v>
      </c>
      <c r="AG698" s="200">
        <v>0.22700000000000001</v>
      </c>
      <c r="AH698" s="200">
        <v>0.28499999999999998</v>
      </c>
      <c r="AI698" s="200">
        <v>0.39</v>
      </c>
      <c r="AJ698" s="84">
        <v>0.29399999999999998</v>
      </c>
      <c r="AK698" s="84">
        <v>40</v>
      </c>
      <c r="AL698" s="84">
        <v>14</v>
      </c>
      <c r="AM698" s="84">
        <v>13</v>
      </c>
      <c r="AN698" s="198">
        <v>3</v>
      </c>
      <c r="AO698" s="198">
        <v>2</v>
      </c>
      <c r="AP698" s="84">
        <v>-5</v>
      </c>
      <c r="AQ698" s="84">
        <v>236</v>
      </c>
      <c r="AR698" s="84">
        <v>636</v>
      </c>
      <c r="AS698" s="84">
        <v>121</v>
      </c>
      <c r="AT698" s="84" t="s">
        <v>1061</v>
      </c>
      <c r="AY698" s="200"/>
      <c r="AZ698" s="200"/>
      <c r="BA698" s="200"/>
      <c r="BB698" s="200"/>
      <c r="BE698" s="84" t="s">
        <v>3216</v>
      </c>
      <c r="BF698" s="84">
        <v>570615</v>
      </c>
      <c r="BG698" s="84" t="s">
        <v>781</v>
      </c>
      <c r="BH698" s="84" t="s">
        <v>6407</v>
      </c>
      <c r="BI698" s="84" t="s">
        <v>3148</v>
      </c>
      <c r="BJ698" s="84" t="s">
        <v>6396</v>
      </c>
      <c r="BK698" s="84" t="s">
        <v>2813</v>
      </c>
    </row>
    <row r="699" spans="1:63" s="84" customFormat="1" x14ac:dyDescent="0.3">
      <c r="A699" s="84" t="s">
        <v>3006</v>
      </c>
      <c r="B699" s="84" t="s">
        <v>3007</v>
      </c>
      <c r="C699" s="84" t="s">
        <v>1061</v>
      </c>
      <c r="D699" s="84">
        <v>2018</v>
      </c>
      <c r="E699" s="84">
        <v>25</v>
      </c>
      <c r="F699" s="195" t="s">
        <v>1386</v>
      </c>
      <c r="G699" s="84" t="s">
        <v>1373</v>
      </c>
      <c r="H699" s="84" t="s">
        <v>249</v>
      </c>
      <c r="K699" s="84">
        <v>0.31</v>
      </c>
      <c r="L699" s="84">
        <v>0.33</v>
      </c>
      <c r="M699" s="84">
        <v>31</v>
      </c>
      <c r="N699" s="84" t="s">
        <v>1075</v>
      </c>
      <c r="O699" s="84">
        <v>47</v>
      </c>
      <c r="P699" s="84">
        <v>134</v>
      </c>
      <c r="Q699" s="84">
        <v>121</v>
      </c>
      <c r="R699" s="84">
        <v>18</v>
      </c>
      <c r="S699" s="84">
        <v>28</v>
      </c>
      <c r="T699" s="84">
        <v>7</v>
      </c>
      <c r="U699" s="84">
        <v>1</v>
      </c>
      <c r="V699" s="84">
        <v>3</v>
      </c>
      <c r="W699" s="84">
        <v>12</v>
      </c>
      <c r="X699" s="84">
        <v>5</v>
      </c>
      <c r="Y699" s="84">
        <v>1</v>
      </c>
      <c r="Z699" s="84">
        <v>10</v>
      </c>
      <c r="AA699" s="84">
        <v>30</v>
      </c>
      <c r="AB699" s="84">
        <v>0</v>
      </c>
      <c r="AC699" s="84">
        <v>2</v>
      </c>
      <c r="AD699" s="84">
        <v>0</v>
      </c>
      <c r="AE699" s="84">
        <v>0</v>
      </c>
      <c r="AF699" s="84">
        <v>2</v>
      </c>
      <c r="AG699" s="200">
        <v>0.22900000000000001</v>
      </c>
      <c r="AH699" s="200">
        <v>0.29499999999999998</v>
      </c>
      <c r="AI699" s="200">
        <v>0.36799999999999999</v>
      </c>
      <c r="AJ699" s="84">
        <v>0.29399999999999998</v>
      </c>
      <c r="AK699" s="84">
        <v>39</v>
      </c>
      <c r="AL699" s="84">
        <v>14</v>
      </c>
      <c r="AM699" s="84">
        <v>13</v>
      </c>
      <c r="AN699" s="198">
        <v>4</v>
      </c>
      <c r="AO699" s="198">
        <v>4</v>
      </c>
      <c r="AP699" s="84">
        <v>-5</v>
      </c>
      <c r="AQ699" s="84">
        <v>237</v>
      </c>
      <c r="AR699" s="84">
        <v>638</v>
      </c>
      <c r="AS699" s="84">
        <v>122</v>
      </c>
      <c r="AT699" s="84" t="s">
        <v>1061</v>
      </c>
      <c r="AY699" s="200"/>
      <c r="AZ699" s="200"/>
      <c r="BA699" s="200"/>
      <c r="BB699" s="200"/>
      <c r="BE699" s="84" t="s">
        <v>3214</v>
      </c>
      <c r="BF699" s="84">
        <v>592647</v>
      </c>
      <c r="BG699" s="84" t="s">
        <v>2876</v>
      </c>
      <c r="BH699" s="84" t="s">
        <v>6295</v>
      </c>
      <c r="BI699" s="84" t="s">
        <v>6721</v>
      </c>
      <c r="BJ699" s="84" t="s">
        <v>6369</v>
      </c>
      <c r="BK699" s="84" t="s">
        <v>2463</v>
      </c>
    </row>
    <row r="700" spans="1:63" s="84" customFormat="1" x14ac:dyDescent="0.3">
      <c r="A700" s="84" t="s">
        <v>76</v>
      </c>
      <c r="B700" s="84" t="s">
        <v>75</v>
      </c>
      <c r="C700" s="84" t="s">
        <v>1061</v>
      </c>
      <c r="D700" s="84">
        <v>2018</v>
      </c>
      <c r="E700" s="84">
        <v>38</v>
      </c>
      <c r="F700" s="195"/>
      <c r="G700" s="84" t="s">
        <v>1373</v>
      </c>
      <c r="H700" s="84" t="s">
        <v>249</v>
      </c>
      <c r="K700" s="84">
        <v>0.77</v>
      </c>
      <c r="L700" s="84">
        <v>0.35299999999999998</v>
      </c>
      <c r="M700" s="84">
        <v>69</v>
      </c>
      <c r="N700" s="84" t="s">
        <v>1075</v>
      </c>
      <c r="O700" s="84">
        <v>28</v>
      </c>
      <c r="P700" s="84">
        <v>109</v>
      </c>
      <c r="Q700" s="84">
        <v>94</v>
      </c>
      <c r="R700" s="84">
        <v>12</v>
      </c>
      <c r="S700" s="84">
        <v>20</v>
      </c>
      <c r="T700" s="84">
        <v>4</v>
      </c>
      <c r="U700" s="84">
        <v>0</v>
      </c>
      <c r="V700" s="84">
        <v>3</v>
      </c>
      <c r="W700" s="84">
        <v>11</v>
      </c>
      <c r="X700" s="84">
        <v>2</v>
      </c>
      <c r="Y700" s="84">
        <v>1</v>
      </c>
      <c r="Z700" s="84">
        <v>14</v>
      </c>
      <c r="AA700" s="84">
        <v>19</v>
      </c>
      <c r="AB700" s="84">
        <v>0</v>
      </c>
      <c r="AC700" s="84">
        <v>0</v>
      </c>
      <c r="AD700" s="84">
        <v>1</v>
      </c>
      <c r="AE700" s="84">
        <v>0</v>
      </c>
      <c r="AF700" s="84">
        <v>2</v>
      </c>
      <c r="AG700" s="200">
        <v>0.215</v>
      </c>
      <c r="AH700" s="200">
        <v>0.316</v>
      </c>
      <c r="AI700" s="200">
        <v>0.34399999999999997</v>
      </c>
      <c r="AJ700" s="84">
        <v>0.29899999999999999</v>
      </c>
      <c r="AK700" s="84">
        <v>33</v>
      </c>
      <c r="AL700" s="84">
        <v>13</v>
      </c>
      <c r="AM700" s="84">
        <v>12</v>
      </c>
      <c r="AN700" s="198">
        <v>2</v>
      </c>
      <c r="AO700" s="198">
        <v>2</v>
      </c>
      <c r="AP700" s="84">
        <v>-3</v>
      </c>
      <c r="AQ700" s="84">
        <v>238</v>
      </c>
      <c r="AR700" s="84">
        <v>643</v>
      </c>
      <c r="AS700" s="84">
        <v>123</v>
      </c>
      <c r="AT700" s="84" t="s">
        <v>1061</v>
      </c>
      <c r="AY700" s="200"/>
      <c r="AZ700" s="200"/>
      <c r="BA700" s="200"/>
      <c r="BB700" s="200"/>
      <c r="BE700" s="84" t="s">
        <v>1441</v>
      </c>
      <c r="BF700" s="84">
        <v>424825</v>
      </c>
      <c r="BG700" s="84" t="s">
        <v>818</v>
      </c>
      <c r="BH700" s="84" t="s">
        <v>1266</v>
      </c>
      <c r="BI700" s="84" t="s">
        <v>4188</v>
      </c>
      <c r="BJ700" s="84" t="s">
        <v>2471</v>
      </c>
      <c r="BK700" s="84" t="s">
        <v>2464</v>
      </c>
    </row>
    <row r="701" spans="1:63" s="84" customFormat="1" x14ac:dyDescent="0.3">
      <c r="A701" s="84" t="s">
        <v>368</v>
      </c>
      <c r="B701" s="84" t="s">
        <v>3863</v>
      </c>
      <c r="C701" s="84" t="s">
        <v>1065</v>
      </c>
      <c r="D701" s="84">
        <v>2018</v>
      </c>
      <c r="E701" s="84">
        <v>29</v>
      </c>
      <c r="F701" s="195"/>
      <c r="G701" s="84" t="s">
        <v>1373</v>
      </c>
      <c r="H701" s="84" t="s">
        <v>249</v>
      </c>
      <c r="K701" s="84">
        <v>0.13</v>
      </c>
      <c r="L701" s="84">
        <v>0.33</v>
      </c>
      <c r="M701" s="84">
        <v>31</v>
      </c>
      <c r="N701" s="84" t="s">
        <v>1075</v>
      </c>
      <c r="O701" s="84">
        <v>33</v>
      </c>
      <c r="P701" s="84">
        <v>102</v>
      </c>
      <c r="Q701" s="84">
        <v>94</v>
      </c>
      <c r="R701" s="84">
        <v>11</v>
      </c>
      <c r="S701" s="84">
        <v>22</v>
      </c>
      <c r="T701" s="84">
        <v>4</v>
      </c>
      <c r="U701" s="84">
        <v>0</v>
      </c>
      <c r="V701" s="84">
        <v>2</v>
      </c>
      <c r="W701" s="84">
        <v>9</v>
      </c>
      <c r="X701" s="84">
        <v>1</v>
      </c>
      <c r="Y701" s="84">
        <v>1</v>
      </c>
      <c r="Z701" s="84">
        <v>6</v>
      </c>
      <c r="AA701" s="84">
        <v>23</v>
      </c>
      <c r="AB701" s="84">
        <v>0</v>
      </c>
      <c r="AC701" s="84">
        <v>1</v>
      </c>
      <c r="AD701" s="84">
        <v>0</v>
      </c>
      <c r="AE701" s="84">
        <v>0</v>
      </c>
      <c r="AF701" s="84">
        <v>2</v>
      </c>
      <c r="AG701" s="200">
        <v>0.23699999999999999</v>
      </c>
      <c r="AH701" s="200">
        <v>0.28799999999999998</v>
      </c>
      <c r="AI701" s="200">
        <v>0.36899999999999999</v>
      </c>
      <c r="AJ701" s="84">
        <v>0.28899999999999998</v>
      </c>
      <c r="AK701" s="84">
        <v>30</v>
      </c>
      <c r="AL701" s="84">
        <v>11</v>
      </c>
      <c r="AM701" s="84">
        <v>10</v>
      </c>
      <c r="AN701" s="198">
        <v>2</v>
      </c>
      <c r="AO701" s="198">
        <v>2</v>
      </c>
      <c r="AP701" s="84">
        <v>-4</v>
      </c>
      <c r="AQ701" s="84">
        <v>244</v>
      </c>
      <c r="AR701" s="84">
        <v>662</v>
      </c>
      <c r="AS701" s="84">
        <v>124</v>
      </c>
      <c r="AT701" s="84" t="s">
        <v>1061</v>
      </c>
      <c r="AY701" s="200"/>
      <c r="AZ701" s="200"/>
      <c r="BA701" s="200"/>
      <c r="BB701" s="200"/>
      <c r="BE701" s="84" t="s">
        <v>3864</v>
      </c>
      <c r="BF701" s="84">
        <v>645848</v>
      </c>
      <c r="BG701" s="84" t="s">
        <v>808</v>
      </c>
      <c r="BH701" s="84" t="s">
        <v>3137</v>
      </c>
      <c r="BI701" s="84" t="s">
        <v>3179</v>
      </c>
      <c r="BJ701" s="84" t="s">
        <v>4890</v>
      </c>
      <c r="BK701" s="84" t="s">
        <v>2888</v>
      </c>
    </row>
    <row r="702" spans="1:63" s="84" customFormat="1" x14ac:dyDescent="0.3">
      <c r="A702" s="84" t="s">
        <v>5140</v>
      </c>
      <c r="B702" s="84" t="s">
        <v>17</v>
      </c>
      <c r="C702" s="84" t="s">
        <v>1065</v>
      </c>
      <c r="D702" s="84">
        <v>2018</v>
      </c>
      <c r="E702" s="84">
        <v>28</v>
      </c>
      <c r="F702" s="195"/>
      <c r="G702" s="84" t="s">
        <v>1373</v>
      </c>
      <c r="H702" s="84" t="s">
        <v>249</v>
      </c>
      <c r="K702" s="84">
        <v>0.37</v>
      </c>
      <c r="L702" s="84">
        <v>0.33</v>
      </c>
      <c r="M702" s="84">
        <v>31</v>
      </c>
      <c r="N702" s="84" t="s">
        <v>1075</v>
      </c>
      <c r="O702" s="84">
        <v>42</v>
      </c>
      <c r="P702" s="84">
        <v>108</v>
      </c>
      <c r="Q702" s="84">
        <v>98</v>
      </c>
      <c r="R702" s="84">
        <v>13</v>
      </c>
      <c r="S702" s="84">
        <v>22</v>
      </c>
      <c r="T702" s="84">
        <v>6</v>
      </c>
      <c r="U702" s="84">
        <v>0</v>
      </c>
      <c r="V702" s="84">
        <v>2</v>
      </c>
      <c r="W702" s="84">
        <v>10</v>
      </c>
      <c r="X702" s="84">
        <v>2</v>
      </c>
      <c r="Y702" s="84">
        <v>1</v>
      </c>
      <c r="Z702" s="84">
        <v>7</v>
      </c>
      <c r="AA702" s="84">
        <v>24</v>
      </c>
      <c r="AB702" s="84">
        <v>0</v>
      </c>
      <c r="AC702" s="84">
        <v>2</v>
      </c>
      <c r="AD702" s="84">
        <v>1</v>
      </c>
      <c r="AE702" s="84">
        <v>0</v>
      </c>
      <c r="AF702" s="84">
        <v>2</v>
      </c>
      <c r="AG702" s="200">
        <v>0.223</v>
      </c>
      <c r="AH702" s="200">
        <v>0.28599999999999998</v>
      </c>
      <c r="AI702" s="200">
        <v>0.36199999999999999</v>
      </c>
      <c r="AJ702" s="84">
        <v>0.28599999999999998</v>
      </c>
      <c r="AK702" s="84">
        <v>31</v>
      </c>
      <c r="AL702" s="84">
        <v>11</v>
      </c>
      <c r="AM702" s="84">
        <v>10</v>
      </c>
      <c r="AN702" s="198">
        <v>2</v>
      </c>
      <c r="AO702" s="198">
        <v>2</v>
      </c>
      <c r="AP702" s="84">
        <v>-5</v>
      </c>
      <c r="AQ702" s="84">
        <v>245</v>
      </c>
      <c r="AR702" s="84">
        <v>664</v>
      </c>
      <c r="AS702" s="84">
        <v>125</v>
      </c>
      <c r="AT702" s="84" t="s">
        <v>1061</v>
      </c>
      <c r="AY702" s="200"/>
      <c r="AZ702" s="200"/>
      <c r="BA702" s="200"/>
      <c r="BB702" s="200"/>
      <c r="BE702" s="84" t="s">
        <v>5141</v>
      </c>
      <c r="BF702" s="84">
        <v>605183</v>
      </c>
      <c r="BG702" s="84" t="s">
        <v>817</v>
      </c>
      <c r="BH702" s="84" t="s">
        <v>2672</v>
      </c>
      <c r="BI702" s="84" t="s">
        <v>3129</v>
      </c>
      <c r="BJ702" s="84" t="s">
        <v>7253</v>
      </c>
      <c r="BK702" s="84" t="s">
        <v>2872</v>
      </c>
    </row>
    <row r="703" spans="1:63" s="84" customFormat="1" x14ac:dyDescent="0.3">
      <c r="A703" s="84" t="s">
        <v>967</v>
      </c>
      <c r="B703" s="84" t="s">
        <v>380</v>
      </c>
      <c r="C703" s="84" t="s">
        <v>1103</v>
      </c>
      <c r="D703" s="84">
        <v>2018</v>
      </c>
      <c r="E703" s="84">
        <v>27</v>
      </c>
      <c r="F703" s="195"/>
      <c r="G703" s="84" t="s">
        <v>1373</v>
      </c>
      <c r="H703" s="84" t="s">
        <v>249</v>
      </c>
      <c r="K703" s="84">
        <v>0.67</v>
      </c>
      <c r="L703" s="84">
        <v>0.33</v>
      </c>
      <c r="M703" s="84">
        <v>31</v>
      </c>
      <c r="N703" s="84" t="s">
        <v>1075</v>
      </c>
      <c r="O703" s="84">
        <v>43</v>
      </c>
      <c r="P703" s="84">
        <v>135</v>
      </c>
      <c r="Q703" s="84">
        <v>124</v>
      </c>
      <c r="R703" s="84">
        <v>16</v>
      </c>
      <c r="S703" s="84">
        <v>29</v>
      </c>
      <c r="T703" s="84">
        <v>5</v>
      </c>
      <c r="U703" s="84">
        <v>0</v>
      </c>
      <c r="V703" s="84">
        <v>2</v>
      </c>
      <c r="W703" s="84">
        <v>12</v>
      </c>
      <c r="X703" s="84">
        <v>4</v>
      </c>
      <c r="Y703" s="84">
        <v>2</v>
      </c>
      <c r="Z703" s="84">
        <v>9</v>
      </c>
      <c r="AA703" s="84">
        <v>21</v>
      </c>
      <c r="AB703" s="84">
        <v>0</v>
      </c>
      <c r="AC703" s="84">
        <v>0</v>
      </c>
      <c r="AD703" s="84">
        <v>2</v>
      </c>
      <c r="AE703" s="84">
        <v>0</v>
      </c>
      <c r="AF703" s="84">
        <v>3</v>
      </c>
      <c r="AG703" s="200">
        <v>0.23699999999999999</v>
      </c>
      <c r="AH703" s="200">
        <v>0.28899999999999998</v>
      </c>
      <c r="AI703" s="200">
        <v>0.32100000000000001</v>
      </c>
      <c r="AJ703" s="84">
        <v>0.27400000000000002</v>
      </c>
      <c r="AK703" s="84">
        <v>37</v>
      </c>
      <c r="AL703" s="84">
        <v>11</v>
      </c>
      <c r="AM703" s="84">
        <v>10</v>
      </c>
      <c r="AN703" s="198">
        <v>3</v>
      </c>
      <c r="AO703" s="198">
        <v>3</v>
      </c>
      <c r="AP703" s="84">
        <v>-8</v>
      </c>
      <c r="AQ703" s="84">
        <v>246</v>
      </c>
      <c r="AR703" s="84">
        <v>668</v>
      </c>
      <c r="AS703" s="84">
        <v>126</v>
      </c>
      <c r="AT703" s="84" t="s">
        <v>1061</v>
      </c>
      <c r="AY703" s="200"/>
      <c r="AZ703" s="200"/>
      <c r="BA703" s="200"/>
      <c r="BB703" s="200"/>
      <c r="BE703" s="84" t="s">
        <v>4623</v>
      </c>
      <c r="BF703" s="84">
        <v>542364</v>
      </c>
      <c r="BG703" s="84" t="s">
        <v>707</v>
      </c>
      <c r="BH703" s="84" t="s">
        <v>1412</v>
      </c>
      <c r="BI703" s="84" t="s">
        <v>1177</v>
      </c>
      <c r="BJ703" s="84" t="s">
        <v>6617</v>
      </c>
      <c r="BK703" s="84" t="s">
        <v>2874</v>
      </c>
    </row>
    <row r="704" spans="1:63" s="84" customFormat="1" x14ac:dyDescent="0.3">
      <c r="A704" s="84" t="s">
        <v>2987</v>
      </c>
      <c r="B704" s="84" t="s">
        <v>889</v>
      </c>
      <c r="C704" s="84" t="s">
        <v>1065</v>
      </c>
      <c r="D704" s="84">
        <v>2018</v>
      </c>
      <c r="E704" s="84">
        <v>29</v>
      </c>
      <c r="F704" s="195" t="s">
        <v>1394</v>
      </c>
      <c r="G704" s="84" t="s">
        <v>1373</v>
      </c>
      <c r="H704" s="84" t="s">
        <v>249</v>
      </c>
      <c r="K704" s="84">
        <v>0.39</v>
      </c>
      <c r="L704" s="84">
        <v>0.33</v>
      </c>
      <c r="M704" s="84">
        <v>31</v>
      </c>
      <c r="N704" s="84" t="s">
        <v>1075</v>
      </c>
      <c r="O704" s="84">
        <v>36</v>
      </c>
      <c r="P704" s="84">
        <v>112</v>
      </c>
      <c r="Q704" s="84">
        <v>105</v>
      </c>
      <c r="R704" s="84">
        <v>13</v>
      </c>
      <c r="S704" s="84">
        <v>25</v>
      </c>
      <c r="T704" s="84">
        <v>4</v>
      </c>
      <c r="U704" s="84">
        <v>0</v>
      </c>
      <c r="V704" s="84">
        <v>2</v>
      </c>
      <c r="W704" s="84">
        <v>11</v>
      </c>
      <c r="X704" s="84">
        <v>1</v>
      </c>
      <c r="Y704" s="84">
        <v>1</v>
      </c>
      <c r="Z704" s="84">
        <v>6</v>
      </c>
      <c r="AA704" s="84">
        <v>27</v>
      </c>
      <c r="AB704" s="84">
        <v>0</v>
      </c>
      <c r="AC704" s="84">
        <v>1</v>
      </c>
      <c r="AD704" s="84">
        <v>0</v>
      </c>
      <c r="AE704" s="84">
        <v>0</v>
      </c>
      <c r="AF704" s="84">
        <v>2</v>
      </c>
      <c r="AG704" s="200">
        <v>0.24199999999999999</v>
      </c>
      <c r="AH704" s="200">
        <v>0.28599999999999998</v>
      </c>
      <c r="AI704" s="200">
        <v>0.35099999999999998</v>
      </c>
      <c r="AJ704" s="84">
        <v>0.28199999999999997</v>
      </c>
      <c r="AK704" s="84">
        <v>32</v>
      </c>
      <c r="AL704" s="84">
        <v>11</v>
      </c>
      <c r="AM704" s="84">
        <v>10</v>
      </c>
      <c r="AN704" s="198">
        <v>3</v>
      </c>
      <c r="AO704" s="198">
        <v>2</v>
      </c>
      <c r="AP704" s="84">
        <v>-5</v>
      </c>
      <c r="AQ704" s="84">
        <v>248</v>
      </c>
      <c r="AR704" s="84">
        <v>673</v>
      </c>
      <c r="AS704" s="84">
        <v>127</v>
      </c>
      <c r="AT704" s="84" t="s">
        <v>1061</v>
      </c>
      <c r="AY704" s="200"/>
      <c r="AZ704" s="200"/>
      <c r="BA704" s="200"/>
      <c r="BB704" s="200"/>
      <c r="BE704" s="84" t="s">
        <v>3223</v>
      </c>
      <c r="BF704" s="84">
        <v>518490</v>
      </c>
      <c r="BG704" s="84" t="s">
        <v>808</v>
      </c>
      <c r="BH704" s="84" t="s">
        <v>3155</v>
      </c>
      <c r="BI704" s="84" t="s">
        <v>4890</v>
      </c>
      <c r="BJ704" s="84" t="s">
        <v>6715</v>
      </c>
      <c r="BK704" s="84" t="s">
        <v>2888</v>
      </c>
    </row>
    <row r="705" spans="1:63" s="84" customFormat="1" x14ac:dyDescent="0.3">
      <c r="A705" s="84" t="s">
        <v>2030</v>
      </c>
      <c r="B705" s="84" t="s">
        <v>2958</v>
      </c>
      <c r="C705" s="84" t="s">
        <v>1065</v>
      </c>
      <c r="D705" s="84">
        <v>2018</v>
      </c>
      <c r="E705" s="84">
        <v>29</v>
      </c>
      <c r="F705" s="195"/>
      <c r="G705" s="84" t="s">
        <v>1373</v>
      </c>
      <c r="H705" s="84" t="s">
        <v>249</v>
      </c>
      <c r="K705" s="84">
        <v>0.17</v>
      </c>
      <c r="L705" s="84">
        <v>0.33</v>
      </c>
      <c r="M705" s="84">
        <v>31</v>
      </c>
      <c r="N705" s="84" t="s">
        <v>1075</v>
      </c>
      <c r="O705" s="84">
        <v>35</v>
      </c>
      <c r="P705" s="84">
        <v>101</v>
      </c>
      <c r="Q705" s="84">
        <v>92</v>
      </c>
      <c r="R705" s="84">
        <v>12</v>
      </c>
      <c r="S705" s="84">
        <v>21</v>
      </c>
      <c r="T705" s="84">
        <v>4</v>
      </c>
      <c r="U705" s="84">
        <v>0</v>
      </c>
      <c r="V705" s="84">
        <v>2</v>
      </c>
      <c r="W705" s="84">
        <v>11</v>
      </c>
      <c r="X705" s="84">
        <v>1</v>
      </c>
      <c r="Y705" s="84">
        <v>1</v>
      </c>
      <c r="Z705" s="84">
        <v>7</v>
      </c>
      <c r="AA705" s="84">
        <v>23</v>
      </c>
      <c r="AB705" s="84">
        <v>0</v>
      </c>
      <c r="AC705" s="84">
        <v>1</v>
      </c>
      <c r="AD705" s="84">
        <v>0</v>
      </c>
      <c r="AE705" s="84">
        <v>1</v>
      </c>
      <c r="AF705" s="84">
        <v>1</v>
      </c>
      <c r="AG705" s="200">
        <v>0.23</v>
      </c>
      <c r="AH705" s="200">
        <v>0.28299999999999997</v>
      </c>
      <c r="AI705" s="200">
        <v>0.36</v>
      </c>
      <c r="AJ705" s="84">
        <v>0.28299999999999997</v>
      </c>
      <c r="AK705" s="84">
        <v>29</v>
      </c>
      <c r="AL705" s="84">
        <v>10</v>
      </c>
      <c r="AM705" s="84">
        <v>9</v>
      </c>
      <c r="AN705" s="198">
        <v>2</v>
      </c>
      <c r="AO705" s="198">
        <v>2</v>
      </c>
      <c r="AP705" s="84">
        <v>-5</v>
      </c>
      <c r="AQ705" s="84">
        <v>252</v>
      </c>
      <c r="AR705" s="84">
        <v>682</v>
      </c>
      <c r="AS705" s="84">
        <v>128</v>
      </c>
      <c r="AT705" s="84" t="s">
        <v>1061</v>
      </c>
      <c r="AY705" s="200"/>
      <c r="AZ705" s="200"/>
      <c r="BA705" s="200"/>
      <c r="BB705" s="200"/>
      <c r="BE705" s="84" t="s">
        <v>3218</v>
      </c>
      <c r="BF705" s="84">
        <v>552662</v>
      </c>
      <c r="BG705" s="84" t="s">
        <v>808</v>
      </c>
      <c r="BH705" s="84" t="s">
        <v>4174</v>
      </c>
      <c r="BI705" s="84" t="s">
        <v>4890</v>
      </c>
      <c r="BJ705" s="84" t="s">
        <v>3155</v>
      </c>
      <c r="BK705" s="84" t="s">
        <v>2888</v>
      </c>
    </row>
    <row r="706" spans="1:63" s="84" customFormat="1" x14ac:dyDescent="0.3">
      <c r="A706" s="84" t="s">
        <v>145</v>
      </c>
      <c r="B706" s="84" t="s">
        <v>144</v>
      </c>
      <c r="C706" s="84" t="s">
        <v>1065</v>
      </c>
      <c r="D706" s="84">
        <v>2018</v>
      </c>
      <c r="E706" s="84">
        <v>31</v>
      </c>
      <c r="F706" s="195"/>
      <c r="G706" s="84" t="s">
        <v>1373</v>
      </c>
      <c r="H706" s="84" t="s">
        <v>249</v>
      </c>
      <c r="K706" s="84">
        <v>0.64</v>
      </c>
      <c r="L706" s="84">
        <v>0.33</v>
      </c>
      <c r="M706" s="84">
        <v>31</v>
      </c>
      <c r="N706" s="84" t="s">
        <v>1075</v>
      </c>
      <c r="O706" s="84">
        <v>30</v>
      </c>
      <c r="P706" s="84">
        <v>100</v>
      </c>
      <c r="Q706" s="84">
        <v>90</v>
      </c>
      <c r="R706" s="84">
        <v>10</v>
      </c>
      <c r="S706" s="84">
        <v>20</v>
      </c>
      <c r="T706" s="84">
        <v>3</v>
      </c>
      <c r="U706" s="84">
        <v>0</v>
      </c>
      <c r="V706" s="84">
        <v>3</v>
      </c>
      <c r="W706" s="84">
        <v>9</v>
      </c>
      <c r="X706" s="84">
        <v>2</v>
      </c>
      <c r="Y706" s="84">
        <v>1</v>
      </c>
      <c r="Z706" s="84">
        <v>8</v>
      </c>
      <c r="AA706" s="84">
        <v>23</v>
      </c>
      <c r="AB706" s="84">
        <v>0</v>
      </c>
      <c r="AC706" s="84">
        <v>1</v>
      </c>
      <c r="AD706" s="84">
        <v>0</v>
      </c>
      <c r="AE706" s="84">
        <v>1</v>
      </c>
      <c r="AF706" s="84">
        <v>2</v>
      </c>
      <c r="AG706" s="200">
        <v>0.218</v>
      </c>
      <c r="AH706" s="200">
        <v>0.28399999999999997</v>
      </c>
      <c r="AI706" s="200">
        <v>0.34399999999999997</v>
      </c>
      <c r="AJ706" s="84">
        <v>0.27900000000000003</v>
      </c>
      <c r="AK706" s="84">
        <v>28</v>
      </c>
      <c r="AL706" s="84">
        <v>10</v>
      </c>
      <c r="AM706" s="84">
        <v>9</v>
      </c>
      <c r="AN706" s="198">
        <v>2</v>
      </c>
      <c r="AO706" s="198">
        <v>2</v>
      </c>
      <c r="AP706" s="84">
        <v>-5</v>
      </c>
      <c r="AQ706" s="84">
        <v>255</v>
      </c>
      <c r="AR706" s="84">
        <v>689</v>
      </c>
      <c r="AS706" s="84">
        <v>129</v>
      </c>
      <c r="AT706" s="84" t="s">
        <v>1061</v>
      </c>
      <c r="AY706" s="200"/>
      <c r="AZ706" s="200"/>
      <c r="BA706" s="200"/>
      <c r="BB706" s="200"/>
      <c r="BE706" s="84" t="s">
        <v>1437</v>
      </c>
      <c r="BF706" s="84">
        <v>457775</v>
      </c>
      <c r="BG706" s="84" t="s">
        <v>817</v>
      </c>
      <c r="BH706" s="84" t="s">
        <v>1242</v>
      </c>
      <c r="BI706" s="84" t="s">
        <v>1202</v>
      </c>
      <c r="BJ706" s="84" t="s">
        <v>1559</v>
      </c>
      <c r="BK706" s="84" t="s">
        <v>2883</v>
      </c>
    </row>
    <row r="707" spans="1:63" s="84" customFormat="1" x14ac:dyDescent="0.3">
      <c r="A707" s="84" t="s">
        <v>2507</v>
      </c>
      <c r="B707" s="84" t="s">
        <v>2508</v>
      </c>
      <c r="C707" s="84" t="s">
        <v>1065</v>
      </c>
      <c r="D707" s="84">
        <v>2018</v>
      </c>
      <c r="E707" s="84">
        <v>28</v>
      </c>
      <c r="F707" s="195"/>
      <c r="G707" s="84" t="s">
        <v>1373</v>
      </c>
      <c r="H707" s="84" t="s">
        <v>249</v>
      </c>
      <c r="K707" s="84">
        <v>0.37</v>
      </c>
      <c r="L707" s="84">
        <v>0.33</v>
      </c>
      <c r="M707" s="84">
        <v>31</v>
      </c>
      <c r="N707" s="84" t="s">
        <v>1075</v>
      </c>
      <c r="O707" s="84">
        <v>39</v>
      </c>
      <c r="P707" s="84">
        <v>107</v>
      </c>
      <c r="Q707" s="84">
        <v>99</v>
      </c>
      <c r="R707" s="84">
        <v>11</v>
      </c>
      <c r="S707" s="84">
        <v>22</v>
      </c>
      <c r="T707" s="84">
        <v>6</v>
      </c>
      <c r="U707" s="84">
        <v>0</v>
      </c>
      <c r="V707" s="84">
        <v>2</v>
      </c>
      <c r="W707" s="84">
        <v>9</v>
      </c>
      <c r="X707" s="84">
        <v>3</v>
      </c>
      <c r="Y707" s="84">
        <v>0</v>
      </c>
      <c r="Z707" s="84">
        <v>6</v>
      </c>
      <c r="AA707" s="84">
        <v>28</v>
      </c>
      <c r="AB707" s="84">
        <v>0</v>
      </c>
      <c r="AC707" s="84">
        <v>1</v>
      </c>
      <c r="AD707" s="84">
        <v>0</v>
      </c>
      <c r="AE707" s="84">
        <v>0</v>
      </c>
      <c r="AF707" s="84">
        <v>2</v>
      </c>
      <c r="AG707" s="200">
        <v>0.22</v>
      </c>
      <c r="AH707" s="200">
        <v>0.26900000000000002</v>
      </c>
      <c r="AI707" s="200">
        <v>0.36</v>
      </c>
      <c r="AJ707" s="84">
        <v>0.27600000000000002</v>
      </c>
      <c r="AK707" s="84">
        <v>29</v>
      </c>
      <c r="AL707" s="84">
        <v>10</v>
      </c>
      <c r="AM707" s="84">
        <v>9</v>
      </c>
      <c r="AN707" s="198">
        <v>2</v>
      </c>
      <c r="AO707" s="198">
        <v>2</v>
      </c>
      <c r="AP707" s="84">
        <v>-6</v>
      </c>
      <c r="AQ707" s="84">
        <v>256</v>
      </c>
      <c r="AR707" s="84">
        <v>690</v>
      </c>
      <c r="AS707" s="84">
        <v>130</v>
      </c>
      <c r="AT707" s="84" t="s">
        <v>1061</v>
      </c>
      <c r="AY707" s="200"/>
      <c r="AZ707" s="200"/>
      <c r="BA707" s="200"/>
      <c r="BB707" s="200"/>
      <c r="BE707" s="84" t="s">
        <v>2647</v>
      </c>
      <c r="BF707" s="84">
        <v>516809</v>
      </c>
      <c r="BG707" s="84" t="s">
        <v>786</v>
      </c>
      <c r="BH707" s="84" t="s">
        <v>6721</v>
      </c>
      <c r="BI707" s="84" t="s">
        <v>4160</v>
      </c>
      <c r="BJ707" s="84" t="s">
        <v>3129</v>
      </c>
      <c r="BK707" s="84" t="s">
        <v>2872</v>
      </c>
    </row>
    <row r="708" spans="1:63" s="84" customFormat="1" x14ac:dyDescent="0.3">
      <c r="A708" s="84" t="s">
        <v>5150</v>
      </c>
      <c r="B708" s="84" t="s">
        <v>31</v>
      </c>
      <c r="C708" s="84" t="s">
        <v>1103</v>
      </c>
      <c r="D708" s="84">
        <v>2018</v>
      </c>
      <c r="E708" s="84">
        <v>32</v>
      </c>
      <c r="F708" s="195"/>
      <c r="G708" s="84" t="s">
        <v>1373</v>
      </c>
      <c r="H708" s="84" t="s">
        <v>249</v>
      </c>
      <c r="K708" s="84">
        <v>0.13</v>
      </c>
      <c r="L708" s="84">
        <v>0.33</v>
      </c>
      <c r="M708" s="84">
        <v>31</v>
      </c>
      <c r="N708" s="84" t="s">
        <v>1075</v>
      </c>
      <c r="O708" s="84">
        <v>33</v>
      </c>
      <c r="P708" s="84">
        <v>103</v>
      </c>
      <c r="Q708" s="84">
        <v>93</v>
      </c>
      <c r="R708" s="84">
        <v>11</v>
      </c>
      <c r="S708" s="84">
        <v>22</v>
      </c>
      <c r="T708" s="84">
        <v>3</v>
      </c>
      <c r="U708" s="84">
        <v>0</v>
      </c>
      <c r="V708" s="84">
        <v>2</v>
      </c>
      <c r="W708" s="84">
        <v>9</v>
      </c>
      <c r="X708" s="84">
        <v>2</v>
      </c>
      <c r="Y708" s="84">
        <v>2</v>
      </c>
      <c r="Z708" s="84">
        <v>7</v>
      </c>
      <c r="AA708" s="84">
        <v>23</v>
      </c>
      <c r="AB708" s="84">
        <v>0</v>
      </c>
      <c r="AC708" s="84">
        <v>1</v>
      </c>
      <c r="AD708" s="84">
        <v>2</v>
      </c>
      <c r="AE708" s="84">
        <v>1</v>
      </c>
      <c r="AF708" s="84">
        <v>2</v>
      </c>
      <c r="AG708" s="200">
        <v>0.23400000000000001</v>
      </c>
      <c r="AH708" s="200">
        <v>0.28499999999999998</v>
      </c>
      <c r="AI708" s="200">
        <v>0.34100000000000003</v>
      </c>
      <c r="AJ708" s="84">
        <v>0.27700000000000002</v>
      </c>
      <c r="AK708" s="84">
        <v>29</v>
      </c>
      <c r="AL708" s="84">
        <v>10</v>
      </c>
      <c r="AM708" s="84">
        <v>9</v>
      </c>
      <c r="AN708" s="198">
        <v>2</v>
      </c>
      <c r="AO708" s="198">
        <v>2</v>
      </c>
      <c r="AP708" s="84">
        <v>-6</v>
      </c>
      <c r="AQ708" s="84">
        <v>257</v>
      </c>
      <c r="AR708" s="84">
        <v>692</v>
      </c>
      <c r="AS708" s="84">
        <v>131</v>
      </c>
      <c r="AT708" s="84" t="s">
        <v>1061</v>
      </c>
      <c r="AY708" s="200"/>
      <c r="AZ708" s="200"/>
      <c r="BA708" s="200"/>
      <c r="BB708" s="200"/>
      <c r="BE708" s="84" t="s">
        <v>5151</v>
      </c>
      <c r="BF708" s="84">
        <v>474865</v>
      </c>
      <c r="BG708" s="84" t="s">
        <v>808</v>
      </c>
      <c r="BH708" s="84" t="s">
        <v>1228</v>
      </c>
      <c r="BI708" s="84" t="s">
        <v>2945</v>
      </c>
      <c r="BJ708" s="84" t="s">
        <v>1232</v>
      </c>
      <c r="BK708" s="84" t="s">
        <v>3874</v>
      </c>
    </row>
    <row r="709" spans="1:63" s="84" customFormat="1" x14ac:dyDescent="0.3">
      <c r="A709" s="84" t="s">
        <v>199</v>
      </c>
      <c r="B709" s="84" t="s">
        <v>198</v>
      </c>
      <c r="C709" s="84" t="s">
        <v>1065</v>
      </c>
      <c r="D709" s="84">
        <v>2018</v>
      </c>
      <c r="E709" s="84">
        <v>34</v>
      </c>
      <c r="F709" s="195"/>
      <c r="G709" s="84" t="s">
        <v>1373</v>
      </c>
      <c r="H709" s="84" t="s">
        <v>249</v>
      </c>
      <c r="K709" s="84">
        <v>0.68</v>
      </c>
      <c r="L709" s="84">
        <v>0.33</v>
      </c>
      <c r="M709" s="84">
        <v>31</v>
      </c>
      <c r="N709" s="84" t="s">
        <v>1075</v>
      </c>
      <c r="O709" s="84">
        <v>28</v>
      </c>
      <c r="P709" s="84">
        <v>80</v>
      </c>
      <c r="Q709" s="84">
        <v>71</v>
      </c>
      <c r="R709" s="84">
        <v>9</v>
      </c>
      <c r="S709" s="84">
        <v>15</v>
      </c>
      <c r="T709" s="84">
        <v>2</v>
      </c>
      <c r="U709" s="84">
        <v>0</v>
      </c>
      <c r="V709" s="84">
        <v>2</v>
      </c>
      <c r="W709" s="84">
        <v>7</v>
      </c>
      <c r="X709" s="84">
        <v>1</v>
      </c>
      <c r="Y709" s="84">
        <v>0</v>
      </c>
      <c r="Z709" s="84">
        <v>8</v>
      </c>
      <c r="AA709" s="84">
        <v>19</v>
      </c>
      <c r="AB709" s="84">
        <v>0</v>
      </c>
      <c r="AC709" s="84">
        <v>1</v>
      </c>
      <c r="AD709" s="84">
        <v>0</v>
      </c>
      <c r="AE709" s="84">
        <v>0</v>
      </c>
      <c r="AF709" s="84">
        <v>2</v>
      </c>
      <c r="AG709" s="200">
        <v>0.217</v>
      </c>
      <c r="AH709" s="200">
        <v>0.30099999999999999</v>
      </c>
      <c r="AI709" s="200">
        <v>0.34</v>
      </c>
      <c r="AJ709" s="84">
        <v>0.28999999999999998</v>
      </c>
      <c r="AK709" s="84">
        <v>23</v>
      </c>
      <c r="AL709" s="84">
        <v>10</v>
      </c>
      <c r="AM709" s="84">
        <v>9</v>
      </c>
      <c r="AN709" s="198">
        <v>1</v>
      </c>
      <c r="AO709" s="198">
        <v>1</v>
      </c>
      <c r="AP709" s="84">
        <v>-3</v>
      </c>
      <c r="AQ709" s="84">
        <v>258</v>
      </c>
      <c r="AR709" s="84">
        <v>693</v>
      </c>
      <c r="AS709" s="84">
        <v>132</v>
      </c>
      <c r="AT709" s="84" t="s">
        <v>1061</v>
      </c>
      <c r="AY709" s="200"/>
      <c r="AZ709" s="200"/>
      <c r="BA709" s="200"/>
      <c r="BB709" s="200"/>
      <c r="BE709" s="84" t="s">
        <v>1459</v>
      </c>
      <c r="BF709" s="84">
        <v>460099</v>
      </c>
      <c r="BG709" s="84" t="s">
        <v>771</v>
      </c>
      <c r="BH709" s="84" t="s">
        <v>1407</v>
      </c>
      <c r="BI709" s="84" t="s">
        <v>1195</v>
      </c>
      <c r="BJ709" s="84" t="s">
        <v>1215</v>
      </c>
      <c r="BK709" s="84" t="s">
        <v>2879</v>
      </c>
    </row>
    <row r="710" spans="1:63" s="84" customFormat="1" x14ac:dyDescent="0.3">
      <c r="A710" s="84" t="s">
        <v>167</v>
      </c>
      <c r="B710" s="84" t="s">
        <v>166</v>
      </c>
      <c r="C710" s="84" t="s">
        <v>1065</v>
      </c>
      <c r="D710" s="84">
        <v>2018</v>
      </c>
      <c r="E710" s="84">
        <v>32</v>
      </c>
      <c r="F710" s="195"/>
      <c r="G710" s="84" t="s">
        <v>1373</v>
      </c>
      <c r="H710" s="84" t="s">
        <v>249</v>
      </c>
      <c r="K710" s="84">
        <v>0.1</v>
      </c>
      <c r="L710" s="84">
        <v>0.33</v>
      </c>
      <c r="M710" s="84">
        <v>31</v>
      </c>
      <c r="N710" s="84" t="s">
        <v>1075</v>
      </c>
      <c r="O710" s="84">
        <v>35</v>
      </c>
      <c r="P710" s="84">
        <v>92</v>
      </c>
      <c r="Q710" s="84">
        <v>82</v>
      </c>
      <c r="R710" s="84">
        <v>10</v>
      </c>
      <c r="S710" s="84">
        <v>17</v>
      </c>
      <c r="T710" s="84">
        <v>3</v>
      </c>
      <c r="U710" s="84">
        <v>0</v>
      </c>
      <c r="V710" s="84">
        <v>2</v>
      </c>
      <c r="W710" s="84">
        <v>8</v>
      </c>
      <c r="X710" s="84">
        <v>2</v>
      </c>
      <c r="Y710" s="84">
        <v>1</v>
      </c>
      <c r="Z710" s="84">
        <v>8</v>
      </c>
      <c r="AA710" s="84">
        <v>22</v>
      </c>
      <c r="AB710" s="84">
        <v>0</v>
      </c>
      <c r="AC710" s="84">
        <v>1</v>
      </c>
      <c r="AD710" s="84">
        <v>0</v>
      </c>
      <c r="AE710" s="84">
        <v>0</v>
      </c>
      <c r="AF710" s="84">
        <v>2</v>
      </c>
      <c r="AG710" s="200">
        <v>0.20799999999999999</v>
      </c>
      <c r="AH710" s="200">
        <v>0.28499999999999998</v>
      </c>
      <c r="AI710" s="200">
        <v>0.33400000000000002</v>
      </c>
      <c r="AJ710" s="84">
        <v>0.27800000000000002</v>
      </c>
      <c r="AK710" s="84">
        <v>26</v>
      </c>
      <c r="AL710" s="84">
        <v>9</v>
      </c>
      <c r="AM710" s="84">
        <v>8</v>
      </c>
      <c r="AN710" s="198">
        <v>2</v>
      </c>
      <c r="AO710" s="198">
        <v>2</v>
      </c>
      <c r="AP710" s="84">
        <v>-5</v>
      </c>
      <c r="AQ710" s="84">
        <v>262</v>
      </c>
      <c r="AR710" s="84">
        <v>701</v>
      </c>
      <c r="AS710" s="84">
        <v>133</v>
      </c>
      <c r="AT710" s="84" t="s">
        <v>1061</v>
      </c>
      <c r="AY710" s="200"/>
      <c r="AZ710" s="200"/>
      <c r="BA710" s="200"/>
      <c r="BB710" s="200"/>
      <c r="BE710" s="84" t="s">
        <v>1458</v>
      </c>
      <c r="BF710" s="84">
        <v>518991</v>
      </c>
      <c r="BG710" s="84" t="s">
        <v>817</v>
      </c>
      <c r="BH710" s="84" t="s">
        <v>1197</v>
      </c>
      <c r="BI710" s="84" t="s">
        <v>1202</v>
      </c>
      <c r="BJ710" s="84" t="s">
        <v>4581</v>
      </c>
      <c r="BK710" s="84" t="s">
        <v>3874</v>
      </c>
    </row>
    <row r="711" spans="1:63" s="84" customFormat="1" x14ac:dyDescent="0.3">
      <c r="A711" s="84" t="s">
        <v>214</v>
      </c>
      <c r="B711" s="84" t="s">
        <v>83</v>
      </c>
      <c r="C711" s="84" t="s">
        <v>1103</v>
      </c>
      <c r="D711" s="84">
        <v>2018</v>
      </c>
      <c r="E711" s="84">
        <v>31</v>
      </c>
      <c r="F711" s="195"/>
      <c r="G711" s="84" t="s">
        <v>1373</v>
      </c>
      <c r="H711" s="84" t="s">
        <v>249</v>
      </c>
      <c r="K711" s="84">
        <v>0.68</v>
      </c>
      <c r="L711" s="84">
        <v>0.33</v>
      </c>
      <c r="M711" s="84">
        <v>31</v>
      </c>
      <c r="N711" s="84" t="s">
        <v>1075</v>
      </c>
      <c r="O711" s="84">
        <v>37</v>
      </c>
      <c r="P711" s="84">
        <v>103</v>
      </c>
      <c r="Q711" s="84">
        <v>93</v>
      </c>
      <c r="R711" s="84">
        <v>11</v>
      </c>
      <c r="S711" s="84">
        <v>22</v>
      </c>
      <c r="T711" s="84">
        <v>3</v>
      </c>
      <c r="U711" s="84">
        <v>1</v>
      </c>
      <c r="V711" s="84">
        <v>2</v>
      </c>
      <c r="W711" s="84">
        <v>8</v>
      </c>
      <c r="X711" s="84">
        <v>2</v>
      </c>
      <c r="Y711" s="84">
        <v>2</v>
      </c>
      <c r="Z711" s="84">
        <v>7</v>
      </c>
      <c r="AA711" s="84">
        <v>14</v>
      </c>
      <c r="AB711" s="84">
        <v>0</v>
      </c>
      <c r="AC711" s="84">
        <v>1</v>
      </c>
      <c r="AD711" s="84">
        <v>1</v>
      </c>
      <c r="AE711" s="84">
        <v>1</v>
      </c>
      <c r="AF711" s="84">
        <v>2</v>
      </c>
      <c r="AG711" s="200">
        <v>0.23100000000000001</v>
      </c>
      <c r="AH711" s="200">
        <v>0.28199999999999997</v>
      </c>
      <c r="AI711" s="200">
        <v>0.32900000000000001</v>
      </c>
      <c r="AJ711" s="84">
        <v>0.27200000000000002</v>
      </c>
      <c r="AK711" s="84">
        <v>28</v>
      </c>
      <c r="AL711" s="84">
        <v>9</v>
      </c>
      <c r="AM711" s="84">
        <v>8</v>
      </c>
      <c r="AN711" s="198">
        <v>2</v>
      </c>
      <c r="AO711" s="198">
        <v>2</v>
      </c>
      <c r="AP711" s="84">
        <v>-6</v>
      </c>
      <c r="AQ711" s="84">
        <v>264</v>
      </c>
      <c r="AR711" s="84">
        <v>705</v>
      </c>
      <c r="AS711" s="84">
        <v>134</v>
      </c>
      <c r="AT711" s="84" t="s">
        <v>1061</v>
      </c>
      <c r="AY711" s="200"/>
      <c r="AZ711" s="200"/>
      <c r="BA711" s="200"/>
      <c r="BB711" s="200"/>
      <c r="BE711" s="84" t="s">
        <v>4094</v>
      </c>
      <c r="BF711" s="84">
        <v>543776</v>
      </c>
      <c r="BG711" s="84" t="s">
        <v>817</v>
      </c>
      <c r="BH711" s="84" t="s">
        <v>3253</v>
      </c>
      <c r="BI711" s="84" t="s">
        <v>1177</v>
      </c>
      <c r="BJ711" s="84" t="s">
        <v>1170</v>
      </c>
      <c r="BK711" s="84" t="s">
        <v>2883</v>
      </c>
    </row>
    <row r="712" spans="1:63" s="84" customFormat="1" x14ac:dyDescent="0.3">
      <c r="A712" s="84" t="s">
        <v>212</v>
      </c>
      <c r="B712" s="84" t="s">
        <v>178</v>
      </c>
      <c r="C712" s="84" t="s">
        <v>1103</v>
      </c>
      <c r="D712" s="84">
        <v>2018</v>
      </c>
      <c r="E712" s="84">
        <v>31</v>
      </c>
      <c r="F712" s="195"/>
      <c r="G712" s="84" t="s">
        <v>1373</v>
      </c>
      <c r="H712" s="84" t="s">
        <v>249</v>
      </c>
      <c r="K712" s="84">
        <v>0.51</v>
      </c>
      <c r="L712" s="84">
        <v>0.33</v>
      </c>
      <c r="M712" s="84">
        <v>31</v>
      </c>
      <c r="N712" s="84" t="s">
        <v>1075</v>
      </c>
      <c r="O712" s="84">
        <v>32</v>
      </c>
      <c r="P712" s="84">
        <v>89</v>
      </c>
      <c r="Q712" s="84">
        <v>79</v>
      </c>
      <c r="R712" s="84">
        <v>10</v>
      </c>
      <c r="S712" s="84">
        <v>18</v>
      </c>
      <c r="T712" s="84">
        <v>3</v>
      </c>
      <c r="U712" s="84">
        <v>1</v>
      </c>
      <c r="V712" s="84">
        <v>1</v>
      </c>
      <c r="W712" s="84">
        <v>6</v>
      </c>
      <c r="X712" s="84">
        <v>1</v>
      </c>
      <c r="Y712" s="84">
        <v>0</v>
      </c>
      <c r="Z712" s="84">
        <v>7</v>
      </c>
      <c r="AA712" s="84">
        <v>19</v>
      </c>
      <c r="AB712" s="84">
        <v>0</v>
      </c>
      <c r="AC712" s="84">
        <v>1</v>
      </c>
      <c r="AD712" s="84">
        <v>2</v>
      </c>
      <c r="AE712" s="84">
        <v>0</v>
      </c>
      <c r="AF712" s="84">
        <v>1</v>
      </c>
      <c r="AG712" s="200">
        <v>0.22600000000000001</v>
      </c>
      <c r="AH712" s="200">
        <v>0.29199999999999998</v>
      </c>
      <c r="AI712" s="200">
        <v>0.32700000000000001</v>
      </c>
      <c r="AJ712" s="84">
        <v>0.27700000000000002</v>
      </c>
      <c r="AK712" s="84">
        <v>25</v>
      </c>
      <c r="AL712" s="84">
        <v>9</v>
      </c>
      <c r="AM712" s="84">
        <v>8</v>
      </c>
      <c r="AN712" s="198">
        <v>1</v>
      </c>
      <c r="AO712" s="198">
        <v>1</v>
      </c>
      <c r="AP712" s="84">
        <v>-5</v>
      </c>
      <c r="AQ712" s="84">
        <v>265</v>
      </c>
      <c r="AR712" s="84">
        <v>708</v>
      </c>
      <c r="AS712" s="84">
        <v>135</v>
      </c>
      <c r="AT712" s="84" t="s">
        <v>1061</v>
      </c>
      <c r="AY712" s="200"/>
      <c r="AZ712" s="200"/>
      <c r="BA712" s="200"/>
      <c r="BB712" s="200"/>
      <c r="BE712" s="84" t="s">
        <v>1234</v>
      </c>
      <c r="BF712" s="84">
        <v>502582</v>
      </c>
      <c r="BG712" s="84" t="s">
        <v>808</v>
      </c>
      <c r="BH712" s="84" t="s">
        <v>6642</v>
      </c>
      <c r="BI712" s="84" t="s">
        <v>4214</v>
      </c>
      <c r="BJ712" s="84" t="s">
        <v>2661</v>
      </c>
      <c r="BK712" s="84" t="s">
        <v>2883</v>
      </c>
    </row>
    <row r="713" spans="1:63" s="84" customFormat="1" x14ac:dyDescent="0.3">
      <c r="A713" s="84" t="s">
        <v>81</v>
      </c>
      <c r="B713" s="84" t="s">
        <v>251</v>
      </c>
      <c r="C713" s="84" t="s">
        <v>1061</v>
      </c>
      <c r="D713" s="84">
        <v>2018</v>
      </c>
      <c r="E713" s="84">
        <v>29</v>
      </c>
      <c r="F713" s="195"/>
      <c r="G713" s="84" t="s">
        <v>1373</v>
      </c>
      <c r="H713" s="84" t="s">
        <v>249</v>
      </c>
      <c r="K713" s="84">
        <v>0.36</v>
      </c>
      <c r="L713" s="84">
        <v>0.33</v>
      </c>
      <c r="M713" s="84">
        <v>31</v>
      </c>
      <c r="N713" s="84" t="s">
        <v>1075</v>
      </c>
      <c r="O713" s="84">
        <v>38</v>
      </c>
      <c r="P713" s="84">
        <v>98</v>
      </c>
      <c r="Q713" s="84">
        <v>91</v>
      </c>
      <c r="R713" s="84">
        <v>12</v>
      </c>
      <c r="S713" s="84">
        <v>20</v>
      </c>
      <c r="T713" s="84">
        <v>5</v>
      </c>
      <c r="U713" s="84">
        <v>0</v>
      </c>
      <c r="V713" s="84">
        <v>2</v>
      </c>
      <c r="W713" s="84">
        <v>8</v>
      </c>
      <c r="X713" s="84">
        <v>1</v>
      </c>
      <c r="Y713" s="84">
        <v>1</v>
      </c>
      <c r="Z713" s="84">
        <v>6</v>
      </c>
      <c r="AA713" s="84">
        <v>21</v>
      </c>
      <c r="AB713" s="84">
        <v>0</v>
      </c>
      <c r="AC713" s="84">
        <v>1</v>
      </c>
      <c r="AD713" s="84">
        <v>1</v>
      </c>
      <c r="AE713" s="84">
        <v>0</v>
      </c>
      <c r="AF713" s="84">
        <v>2</v>
      </c>
      <c r="AG713" s="200">
        <v>0.224</v>
      </c>
      <c r="AH713" s="200">
        <v>0.27400000000000002</v>
      </c>
      <c r="AI713" s="200">
        <v>0.33400000000000002</v>
      </c>
      <c r="AJ713" s="84">
        <v>0.27</v>
      </c>
      <c r="AK713" s="84">
        <v>27</v>
      </c>
      <c r="AL713" s="84">
        <v>8</v>
      </c>
      <c r="AM713" s="84">
        <v>8</v>
      </c>
      <c r="AN713" s="198">
        <v>2</v>
      </c>
      <c r="AO713" s="198">
        <v>2</v>
      </c>
      <c r="AP713" s="84">
        <v>-6</v>
      </c>
      <c r="AQ713" s="84">
        <v>267</v>
      </c>
      <c r="AR713" s="84">
        <v>716</v>
      </c>
      <c r="AS713" s="84">
        <v>136</v>
      </c>
      <c r="AT713" s="84" t="s">
        <v>1061</v>
      </c>
      <c r="AY713" s="200"/>
      <c r="AZ713" s="200"/>
      <c r="BA713" s="200"/>
      <c r="BB713" s="200"/>
      <c r="BE713" s="84" t="s">
        <v>2669</v>
      </c>
      <c r="BF713" s="84">
        <v>592239</v>
      </c>
      <c r="BG713" s="84" t="s">
        <v>817</v>
      </c>
      <c r="BH713" s="84" t="s">
        <v>3133</v>
      </c>
      <c r="BI713" s="84" t="s">
        <v>5058</v>
      </c>
      <c r="BJ713" s="84" t="s">
        <v>5063</v>
      </c>
      <c r="BK713" s="84" t="s">
        <v>2888</v>
      </c>
    </row>
    <row r="714" spans="1:63" s="84" customFormat="1" x14ac:dyDescent="0.3">
      <c r="A714" s="84" t="s">
        <v>35</v>
      </c>
      <c r="B714" s="84" t="s">
        <v>34</v>
      </c>
      <c r="C714" s="84" t="s">
        <v>1103</v>
      </c>
      <c r="D714" s="84">
        <v>2018</v>
      </c>
      <c r="E714" s="84">
        <v>35</v>
      </c>
      <c r="F714" s="195"/>
      <c r="G714" s="84" t="s">
        <v>1373</v>
      </c>
      <c r="H714" s="84" t="s">
        <v>249</v>
      </c>
      <c r="K714" s="84">
        <v>0.82</v>
      </c>
      <c r="L714" s="84">
        <v>0.33</v>
      </c>
      <c r="M714" s="84">
        <v>31</v>
      </c>
      <c r="N714" s="84" t="s">
        <v>1075</v>
      </c>
      <c r="O714" s="84">
        <v>24</v>
      </c>
      <c r="P714" s="84">
        <v>94</v>
      </c>
      <c r="Q714" s="84">
        <v>83</v>
      </c>
      <c r="R714" s="84">
        <v>9</v>
      </c>
      <c r="S714" s="84">
        <v>19</v>
      </c>
      <c r="T714" s="84">
        <v>2</v>
      </c>
      <c r="U714" s="84">
        <v>0</v>
      </c>
      <c r="V714" s="84">
        <v>1</v>
      </c>
      <c r="W714" s="84">
        <v>8</v>
      </c>
      <c r="X714" s="84">
        <v>3</v>
      </c>
      <c r="Y714" s="84">
        <v>1</v>
      </c>
      <c r="Z714" s="84">
        <v>8</v>
      </c>
      <c r="AA714" s="84">
        <v>20</v>
      </c>
      <c r="AB714" s="84">
        <v>0</v>
      </c>
      <c r="AC714" s="84">
        <v>0</v>
      </c>
      <c r="AD714" s="84">
        <v>1</v>
      </c>
      <c r="AE714" s="84">
        <v>1</v>
      </c>
      <c r="AF714" s="84">
        <v>1</v>
      </c>
      <c r="AG714" s="200">
        <v>0.23100000000000001</v>
      </c>
      <c r="AH714" s="200">
        <v>0.29599999999999999</v>
      </c>
      <c r="AI714" s="200">
        <v>0.3</v>
      </c>
      <c r="AJ714" s="84">
        <v>0.27100000000000002</v>
      </c>
      <c r="AK714" s="84">
        <v>25</v>
      </c>
      <c r="AL714" s="84">
        <v>8</v>
      </c>
      <c r="AM714" s="84">
        <v>8</v>
      </c>
      <c r="AN714" s="198">
        <v>2</v>
      </c>
      <c r="AO714" s="198">
        <v>2</v>
      </c>
      <c r="AP714" s="84">
        <v>-6</v>
      </c>
      <c r="AQ714" s="84">
        <v>268</v>
      </c>
      <c r="AR714" s="84">
        <v>719</v>
      </c>
      <c r="AS714" s="84">
        <v>137</v>
      </c>
      <c r="AT714" s="84" t="s">
        <v>1061</v>
      </c>
      <c r="AY714" s="200"/>
      <c r="AZ714" s="200"/>
      <c r="BA714" s="200"/>
      <c r="BB714" s="200"/>
      <c r="BE714" s="84" t="s">
        <v>1175</v>
      </c>
      <c r="BF714" s="84">
        <v>456422</v>
      </c>
      <c r="BG714" s="84" t="s">
        <v>875</v>
      </c>
      <c r="BH714" s="84" t="s">
        <v>4161</v>
      </c>
      <c r="BI714" s="84" t="s">
        <v>2711</v>
      </c>
      <c r="BJ714" s="84" t="s">
        <v>5235</v>
      </c>
      <c r="BK714" s="84" t="s">
        <v>2902</v>
      </c>
    </row>
    <row r="715" spans="1:63" s="84" customFormat="1" x14ac:dyDescent="0.3">
      <c r="A715" s="84" t="s">
        <v>70</v>
      </c>
      <c r="B715" s="84" t="s">
        <v>69</v>
      </c>
      <c r="C715" s="84" t="s">
        <v>1065</v>
      </c>
      <c r="D715" s="84">
        <v>2018</v>
      </c>
      <c r="E715" s="84">
        <v>32</v>
      </c>
      <c r="F715" s="195"/>
      <c r="G715" s="84" t="s">
        <v>1373</v>
      </c>
      <c r="H715" s="84" t="s">
        <v>249</v>
      </c>
      <c r="K715" s="84">
        <v>0.28000000000000003</v>
      </c>
      <c r="L715" s="84">
        <v>0.33</v>
      </c>
      <c r="M715" s="84">
        <v>31</v>
      </c>
      <c r="N715" s="84" t="s">
        <v>1075</v>
      </c>
      <c r="O715" s="84">
        <v>43</v>
      </c>
      <c r="P715" s="84">
        <v>94</v>
      </c>
      <c r="Q715" s="84">
        <v>85</v>
      </c>
      <c r="R715" s="84">
        <v>10</v>
      </c>
      <c r="S715" s="84">
        <v>18</v>
      </c>
      <c r="T715" s="84">
        <v>3</v>
      </c>
      <c r="U715" s="84">
        <v>1</v>
      </c>
      <c r="V715" s="84">
        <v>2</v>
      </c>
      <c r="W715" s="84">
        <v>7</v>
      </c>
      <c r="X715" s="84">
        <v>2</v>
      </c>
      <c r="Y715" s="84">
        <v>1</v>
      </c>
      <c r="Z715" s="84">
        <v>7</v>
      </c>
      <c r="AA715" s="84">
        <v>23</v>
      </c>
      <c r="AB715" s="84">
        <v>0</v>
      </c>
      <c r="AC715" s="84">
        <v>1</v>
      </c>
      <c r="AD715" s="84">
        <v>1</v>
      </c>
      <c r="AE715" s="84">
        <v>0</v>
      </c>
      <c r="AF715" s="84">
        <v>2</v>
      </c>
      <c r="AG715" s="200">
        <v>0.21099999999999999</v>
      </c>
      <c r="AH715" s="200">
        <v>0.27300000000000002</v>
      </c>
      <c r="AI715" s="200">
        <v>0.33</v>
      </c>
      <c r="AJ715" s="84">
        <v>0.26900000000000002</v>
      </c>
      <c r="AK715" s="84">
        <v>25</v>
      </c>
      <c r="AL715" s="84">
        <v>8</v>
      </c>
      <c r="AM715" s="84">
        <v>7</v>
      </c>
      <c r="AN715" s="198">
        <v>1</v>
      </c>
      <c r="AO715" s="198">
        <v>1</v>
      </c>
      <c r="AP715" s="84">
        <v>-6</v>
      </c>
      <c r="AQ715" s="84">
        <v>270</v>
      </c>
      <c r="AR715" s="84">
        <v>725</v>
      </c>
      <c r="AS715" s="84">
        <v>138</v>
      </c>
      <c r="AT715" s="84" t="s">
        <v>1061</v>
      </c>
      <c r="AY715" s="200"/>
      <c r="AZ715" s="200"/>
      <c r="BA715" s="200"/>
      <c r="BB715" s="200"/>
      <c r="BE715" s="84" t="s">
        <v>1464</v>
      </c>
      <c r="BF715" s="84">
        <v>518577</v>
      </c>
      <c r="BG715" s="84" t="s">
        <v>817</v>
      </c>
      <c r="BH715" s="84" t="s">
        <v>1176</v>
      </c>
      <c r="BI715" s="84" t="s">
        <v>4581</v>
      </c>
      <c r="BJ715" s="84" t="s">
        <v>1208</v>
      </c>
      <c r="BK715" s="84" t="s">
        <v>3874</v>
      </c>
    </row>
    <row r="716" spans="1:63" s="84" customFormat="1" x14ac:dyDescent="0.3">
      <c r="A716" s="84" t="s">
        <v>5144</v>
      </c>
      <c r="B716" s="84" t="s">
        <v>161</v>
      </c>
      <c r="C716" s="84" t="s">
        <v>1103</v>
      </c>
      <c r="D716" s="84">
        <v>2018</v>
      </c>
      <c r="E716" s="84">
        <v>31</v>
      </c>
      <c r="F716" s="195"/>
      <c r="G716" s="84" t="s">
        <v>1373</v>
      </c>
      <c r="H716" s="84" t="s">
        <v>249</v>
      </c>
      <c r="K716" s="84">
        <v>0.47</v>
      </c>
      <c r="L716" s="84">
        <v>0.33</v>
      </c>
      <c r="M716" s="84">
        <v>31</v>
      </c>
      <c r="N716" s="84" t="s">
        <v>1075</v>
      </c>
      <c r="O716" s="84">
        <v>32</v>
      </c>
      <c r="P716" s="84">
        <v>86</v>
      </c>
      <c r="Q716" s="84">
        <v>77</v>
      </c>
      <c r="R716" s="84">
        <v>8</v>
      </c>
      <c r="S716" s="84">
        <v>16</v>
      </c>
      <c r="T716" s="84">
        <v>4</v>
      </c>
      <c r="U716" s="84">
        <v>1</v>
      </c>
      <c r="V716" s="84">
        <v>2</v>
      </c>
      <c r="W716" s="84">
        <v>8</v>
      </c>
      <c r="X716" s="84">
        <v>2</v>
      </c>
      <c r="Y716" s="84">
        <v>1</v>
      </c>
      <c r="Z716" s="84">
        <v>6</v>
      </c>
      <c r="AA716" s="84">
        <v>21</v>
      </c>
      <c r="AB716" s="84">
        <v>0</v>
      </c>
      <c r="AC716" s="84">
        <v>0</v>
      </c>
      <c r="AD716" s="84">
        <v>1</v>
      </c>
      <c r="AE716" s="84">
        <v>1</v>
      </c>
      <c r="AF716" s="84">
        <v>3</v>
      </c>
      <c r="AG716" s="200">
        <v>0.21099999999999999</v>
      </c>
      <c r="AH716" s="200">
        <v>0.26600000000000001</v>
      </c>
      <c r="AI716" s="200">
        <v>0.34599999999999997</v>
      </c>
      <c r="AJ716" s="84">
        <v>0.26800000000000002</v>
      </c>
      <c r="AK716" s="84">
        <v>23</v>
      </c>
      <c r="AL716" s="84">
        <v>7</v>
      </c>
      <c r="AM716" s="84">
        <v>7</v>
      </c>
      <c r="AN716" s="198">
        <v>1</v>
      </c>
      <c r="AO716" s="198">
        <v>1</v>
      </c>
      <c r="AP716" s="84">
        <v>-5</v>
      </c>
      <c r="AQ716" s="84">
        <v>273</v>
      </c>
      <c r="AR716" s="84">
        <v>736</v>
      </c>
      <c r="AS716" s="84">
        <v>139</v>
      </c>
      <c r="AT716" s="84" t="s">
        <v>1061</v>
      </c>
      <c r="AY716" s="200"/>
      <c r="AZ716" s="200"/>
      <c r="BA716" s="200"/>
      <c r="BB716" s="200"/>
      <c r="BE716" s="84" t="s">
        <v>5145</v>
      </c>
      <c r="BF716" s="84">
        <v>502544</v>
      </c>
      <c r="BG716" s="84" t="s">
        <v>817</v>
      </c>
      <c r="BH716" s="84" t="s">
        <v>6522</v>
      </c>
      <c r="BI716" s="84" t="s">
        <v>2672</v>
      </c>
      <c r="BJ716" s="84" t="s">
        <v>6647</v>
      </c>
      <c r="BK716" s="84" t="s">
        <v>2883</v>
      </c>
    </row>
    <row r="717" spans="1:63" s="84" customFormat="1" x14ac:dyDescent="0.3">
      <c r="A717" s="84" t="s">
        <v>46</v>
      </c>
      <c r="B717" s="84" t="s">
        <v>45</v>
      </c>
      <c r="C717" s="84" t="s">
        <v>1065</v>
      </c>
      <c r="D717" s="84">
        <v>2018</v>
      </c>
      <c r="E717" s="84">
        <v>40</v>
      </c>
      <c r="F717" s="195"/>
      <c r="G717" s="84" t="s">
        <v>1373</v>
      </c>
      <c r="H717" s="84" t="s">
        <v>249</v>
      </c>
      <c r="K717" s="84">
        <v>0.75</v>
      </c>
      <c r="L717" s="84">
        <v>0.33</v>
      </c>
      <c r="M717" s="84">
        <v>31</v>
      </c>
      <c r="N717" s="84" t="s">
        <v>1075</v>
      </c>
      <c r="O717" s="84">
        <v>11</v>
      </c>
      <c r="P717" s="84">
        <v>52</v>
      </c>
      <c r="Q717" s="84">
        <v>46</v>
      </c>
      <c r="R717" s="84">
        <v>5</v>
      </c>
      <c r="S717" s="84">
        <v>10</v>
      </c>
      <c r="T717" s="84">
        <v>1</v>
      </c>
      <c r="U717" s="84">
        <v>0</v>
      </c>
      <c r="V717" s="84">
        <v>2</v>
      </c>
      <c r="W717" s="84">
        <v>6</v>
      </c>
      <c r="X717" s="84">
        <v>0</v>
      </c>
      <c r="Y717" s="84">
        <v>0</v>
      </c>
      <c r="Z717" s="84">
        <v>5</v>
      </c>
      <c r="AA717" s="84">
        <v>13</v>
      </c>
      <c r="AB717" s="84">
        <v>0</v>
      </c>
      <c r="AC717" s="84">
        <v>0</v>
      </c>
      <c r="AD717" s="84">
        <v>0</v>
      </c>
      <c r="AE717" s="84">
        <v>1</v>
      </c>
      <c r="AF717" s="84">
        <v>1</v>
      </c>
      <c r="AG717" s="200">
        <v>0.22</v>
      </c>
      <c r="AH717" s="200">
        <v>0.29899999999999999</v>
      </c>
      <c r="AI717" s="200">
        <v>0.35</v>
      </c>
      <c r="AJ717" s="84">
        <v>0.28999999999999998</v>
      </c>
      <c r="AK717" s="84">
        <v>15</v>
      </c>
      <c r="AL717" s="84">
        <v>7</v>
      </c>
      <c r="AM717" s="84">
        <v>7</v>
      </c>
      <c r="AN717" s="198">
        <v>1</v>
      </c>
      <c r="AO717" s="198">
        <v>1</v>
      </c>
      <c r="AP717" s="84">
        <v>-2</v>
      </c>
      <c r="AQ717" s="84">
        <v>275</v>
      </c>
      <c r="AR717" s="84">
        <v>739</v>
      </c>
      <c r="AS717" s="84">
        <v>140</v>
      </c>
      <c r="AT717" s="84" t="s">
        <v>1061</v>
      </c>
      <c r="AY717" s="200"/>
      <c r="AZ717" s="200"/>
      <c r="BA717" s="200"/>
      <c r="BB717" s="200"/>
      <c r="BE717" s="84" t="s">
        <v>1453</v>
      </c>
      <c r="BF717" s="84">
        <v>407781</v>
      </c>
      <c r="BG717" s="84" t="s">
        <v>832</v>
      </c>
      <c r="BH717" s="84" t="s">
        <v>2659</v>
      </c>
      <c r="BI717" s="84" t="s">
        <v>2946</v>
      </c>
      <c r="BJ717" s="84" t="s">
        <v>1195</v>
      </c>
      <c r="BK717" s="84" t="s">
        <v>2464</v>
      </c>
    </row>
    <row r="718" spans="1:63" s="84" customFormat="1" x14ac:dyDescent="0.3">
      <c r="A718" s="84" t="s">
        <v>164</v>
      </c>
      <c r="B718" s="84" t="s">
        <v>356</v>
      </c>
      <c r="C718" s="84" t="s">
        <v>1061</v>
      </c>
      <c r="D718" s="84">
        <v>2018</v>
      </c>
      <c r="E718" s="84">
        <v>39</v>
      </c>
      <c r="F718" s="195" t="s">
        <v>1381</v>
      </c>
      <c r="G718" s="84" t="s">
        <v>1373</v>
      </c>
      <c r="H718" s="84" t="s">
        <v>290</v>
      </c>
      <c r="K718" s="84">
        <v>0.85</v>
      </c>
      <c r="L718" s="84">
        <v>0.35299999999999998</v>
      </c>
      <c r="M718" s="84">
        <v>69</v>
      </c>
      <c r="N718" s="84" t="s">
        <v>1075</v>
      </c>
      <c r="O718" s="84">
        <v>21</v>
      </c>
      <c r="P718" s="84">
        <v>100</v>
      </c>
      <c r="Q718" s="84">
        <v>87</v>
      </c>
      <c r="R718" s="84">
        <v>10</v>
      </c>
      <c r="S718" s="84">
        <v>21</v>
      </c>
      <c r="T718" s="84">
        <v>2</v>
      </c>
      <c r="U718" s="84">
        <v>0</v>
      </c>
      <c r="V718" s="84">
        <v>3</v>
      </c>
      <c r="W718" s="84">
        <v>13</v>
      </c>
      <c r="X718" s="84">
        <v>0</v>
      </c>
      <c r="Y718" s="84">
        <v>0</v>
      </c>
      <c r="Z718" s="84">
        <v>11</v>
      </c>
      <c r="AA718" s="84">
        <v>14</v>
      </c>
      <c r="AB718" s="84">
        <v>1</v>
      </c>
      <c r="AC718" s="84">
        <v>1</v>
      </c>
      <c r="AD718" s="84">
        <v>0</v>
      </c>
      <c r="AE718" s="84">
        <v>1</v>
      </c>
      <c r="AF718" s="84">
        <v>3</v>
      </c>
      <c r="AG718" s="200">
        <v>0.246</v>
      </c>
      <c r="AH718" s="200">
        <v>0.33100000000000002</v>
      </c>
      <c r="AI718" s="200">
        <v>0.374</v>
      </c>
      <c r="AJ718" s="84">
        <v>0.316</v>
      </c>
      <c r="AK718" s="84">
        <v>31</v>
      </c>
      <c r="AL718" s="84">
        <v>15</v>
      </c>
      <c r="AM718" s="84">
        <v>14</v>
      </c>
      <c r="AN718" s="198">
        <v>3</v>
      </c>
      <c r="AO718" s="198">
        <v>2</v>
      </c>
      <c r="AP718" s="84">
        <v>-1</v>
      </c>
      <c r="AQ718" s="84">
        <v>2</v>
      </c>
      <c r="AR718" s="84">
        <v>634</v>
      </c>
      <c r="AS718" s="84">
        <v>2</v>
      </c>
      <c r="AT718" s="84" t="s">
        <v>1075</v>
      </c>
      <c r="AY718" s="200"/>
      <c r="AZ718" s="200"/>
      <c r="BA718" s="200"/>
      <c r="BB718" s="200"/>
      <c r="BE718" s="84" t="s">
        <v>1569</v>
      </c>
      <c r="BF718" s="84">
        <v>400121</v>
      </c>
      <c r="BG718" s="84" t="s">
        <v>831</v>
      </c>
      <c r="BH718" s="84" t="s">
        <v>1137</v>
      </c>
      <c r="BI718" s="84" t="s">
        <v>6719</v>
      </c>
      <c r="BJ718" s="84" t="s">
        <v>1249</v>
      </c>
      <c r="BK718" s="84" t="s">
        <v>2804</v>
      </c>
    </row>
    <row r="719" spans="1:63" s="84" customFormat="1" x14ac:dyDescent="0.3">
      <c r="A719" s="84" t="s">
        <v>338</v>
      </c>
      <c r="B719" s="84" t="s">
        <v>26</v>
      </c>
      <c r="C719" s="84" t="s">
        <v>1061</v>
      </c>
      <c r="D719" s="84">
        <v>2018</v>
      </c>
      <c r="E719" s="84">
        <v>30</v>
      </c>
      <c r="F719" s="195"/>
      <c r="G719" s="84" t="s">
        <v>1373</v>
      </c>
      <c r="H719" s="84" t="s">
        <v>255</v>
      </c>
      <c r="K719" s="84">
        <v>0.64</v>
      </c>
      <c r="L719" s="84">
        <v>0.32300000000000001</v>
      </c>
      <c r="M719" s="84">
        <v>28</v>
      </c>
      <c r="N719" s="84" t="s">
        <v>1075</v>
      </c>
      <c r="O719" s="84">
        <v>33</v>
      </c>
      <c r="P719" s="84">
        <v>96</v>
      </c>
      <c r="Q719" s="84">
        <v>87</v>
      </c>
      <c r="R719" s="84">
        <v>8</v>
      </c>
      <c r="S719" s="84">
        <v>18</v>
      </c>
      <c r="T719" s="84">
        <v>4</v>
      </c>
      <c r="U719" s="84">
        <v>0</v>
      </c>
      <c r="V719" s="84">
        <v>3</v>
      </c>
      <c r="W719" s="84">
        <v>10</v>
      </c>
      <c r="X719" s="84">
        <v>0</v>
      </c>
      <c r="Y719" s="84">
        <v>0</v>
      </c>
      <c r="Z719" s="84">
        <v>8</v>
      </c>
      <c r="AA719" s="84">
        <v>25</v>
      </c>
      <c r="AB719" s="84">
        <v>0</v>
      </c>
      <c r="AC719" s="84">
        <v>1</v>
      </c>
      <c r="AD719" s="84">
        <v>1</v>
      </c>
      <c r="AE719" s="84">
        <v>1</v>
      </c>
      <c r="AF719" s="84">
        <v>3</v>
      </c>
      <c r="AG719" s="200">
        <v>0.20799999999999999</v>
      </c>
      <c r="AH719" s="200">
        <v>0.27400000000000002</v>
      </c>
      <c r="AI719" s="200">
        <v>0.36199999999999999</v>
      </c>
      <c r="AJ719" s="84">
        <v>0.27900000000000003</v>
      </c>
      <c r="AK719" s="84">
        <v>27</v>
      </c>
      <c r="AL719" s="84">
        <v>9</v>
      </c>
      <c r="AM719" s="84">
        <v>9</v>
      </c>
      <c r="AN719" s="198">
        <v>1</v>
      </c>
      <c r="AO719" s="198">
        <v>1</v>
      </c>
      <c r="AP719" s="84">
        <v>-4</v>
      </c>
      <c r="AQ719" s="84">
        <v>115</v>
      </c>
      <c r="AR719" s="84">
        <v>679</v>
      </c>
      <c r="AS719" s="84">
        <v>59</v>
      </c>
      <c r="AT719" s="84" t="s">
        <v>1061</v>
      </c>
      <c r="AY719" s="200"/>
      <c r="AZ719" s="200"/>
      <c r="BA719" s="200"/>
      <c r="BB719" s="200"/>
      <c r="BE719" s="84" t="s">
        <v>1487</v>
      </c>
      <c r="BF719" s="84">
        <v>474233</v>
      </c>
      <c r="BG719" s="84" t="s">
        <v>816</v>
      </c>
      <c r="BH719" s="84" t="s">
        <v>3160</v>
      </c>
      <c r="BI719" s="84" t="s">
        <v>1218</v>
      </c>
      <c r="BJ719" s="84" t="s">
        <v>1288</v>
      </c>
      <c r="BK719" s="84" t="s">
        <v>2887</v>
      </c>
    </row>
    <row r="720" spans="1:63" s="84" customFormat="1" x14ac:dyDescent="0.3">
      <c r="A720" s="84" t="s">
        <v>401</v>
      </c>
      <c r="B720" s="84" t="s">
        <v>400</v>
      </c>
      <c r="C720" s="84" t="s">
        <v>1103</v>
      </c>
      <c r="D720" s="84">
        <v>2018</v>
      </c>
      <c r="E720" s="84">
        <v>32</v>
      </c>
      <c r="F720" s="195"/>
      <c r="G720" s="84" t="s">
        <v>1373</v>
      </c>
      <c r="H720" s="84" t="s">
        <v>255</v>
      </c>
      <c r="K720" s="84">
        <v>0.47</v>
      </c>
      <c r="L720" s="84">
        <v>0.32300000000000001</v>
      </c>
      <c r="M720" s="84">
        <v>28</v>
      </c>
      <c r="N720" s="84" t="s">
        <v>1075</v>
      </c>
      <c r="O720" s="84">
        <v>23</v>
      </c>
      <c r="P720" s="84">
        <v>82</v>
      </c>
      <c r="Q720" s="84">
        <v>75</v>
      </c>
      <c r="R720" s="84">
        <v>8</v>
      </c>
      <c r="S720" s="84">
        <v>17</v>
      </c>
      <c r="T720" s="84">
        <v>3</v>
      </c>
      <c r="U720" s="84">
        <v>0</v>
      </c>
      <c r="V720" s="84">
        <v>2</v>
      </c>
      <c r="W720" s="84">
        <v>9</v>
      </c>
      <c r="X720" s="84">
        <v>0</v>
      </c>
      <c r="Y720" s="84">
        <v>0</v>
      </c>
      <c r="Z720" s="84">
        <v>6</v>
      </c>
      <c r="AA720" s="84">
        <v>16</v>
      </c>
      <c r="AB720" s="84">
        <v>0</v>
      </c>
      <c r="AC720" s="84">
        <v>0</v>
      </c>
      <c r="AD720" s="84">
        <v>0</v>
      </c>
      <c r="AE720" s="84">
        <v>0</v>
      </c>
      <c r="AF720" s="84">
        <v>2</v>
      </c>
      <c r="AG720" s="200">
        <v>0.23</v>
      </c>
      <c r="AH720" s="200">
        <v>0.28699999999999998</v>
      </c>
      <c r="AI720" s="200">
        <v>0.33300000000000002</v>
      </c>
      <c r="AJ720" s="84">
        <v>0.27800000000000002</v>
      </c>
      <c r="AK720" s="84">
        <v>23</v>
      </c>
      <c r="AL720" s="84">
        <v>8</v>
      </c>
      <c r="AM720" s="84">
        <v>8</v>
      </c>
      <c r="AN720" s="198">
        <v>1</v>
      </c>
      <c r="AO720" s="198">
        <v>1</v>
      </c>
      <c r="AP720" s="84">
        <v>-4</v>
      </c>
      <c r="AQ720" s="84">
        <v>116</v>
      </c>
      <c r="AR720" s="84">
        <v>699</v>
      </c>
      <c r="AS720" s="84">
        <v>60</v>
      </c>
      <c r="AT720" s="84" t="s">
        <v>1061</v>
      </c>
      <c r="AY720" s="200"/>
      <c r="AZ720" s="200"/>
      <c r="BA720" s="200"/>
      <c r="BB720" s="200"/>
      <c r="BE720" s="84" t="s">
        <v>1295</v>
      </c>
      <c r="BF720" s="84">
        <v>502182</v>
      </c>
      <c r="BG720" s="84" t="s">
        <v>808</v>
      </c>
      <c r="BH720" s="84" t="s">
        <v>5186</v>
      </c>
      <c r="BI720" s="84" t="s">
        <v>3253</v>
      </c>
      <c r="BJ720" s="84" t="s">
        <v>1379</v>
      </c>
      <c r="BK720" s="84" t="s">
        <v>3874</v>
      </c>
    </row>
    <row r="721" spans="1:63" s="84" customFormat="1" x14ac:dyDescent="0.3">
      <c r="A721" s="84" t="s">
        <v>262</v>
      </c>
      <c r="B721" s="84" t="s">
        <v>460</v>
      </c>
      <c r="C721" s="84" t="s">
        <v>1061</v>
      </c>
      <c r="D721" s="84">
        <v>2018</v>
      </c>
      <c r="E721" s="84">
        <v>34</v>
      </c>
      <c r="F721" s="195"/>
      <c r="G721" s="84" t="s">
        <v>1373</v>
      </c>
      <c r="H721" s="84" t="s">
        <v>255</v>
      </c>
      <c r="K721" s="84">
        <v>0.73</v>
      </c>
      <c r="L721" s="84">
        <v>0.32300000000000001</v>
      </c>
      <c r="M721" s="84">
        <v>28</v>
      </c>
      <c r="N721" s="84" t="s">
        <v>1075</v>
      </c>
      <c r="O721" s="84">
        <v>26</v>
      </c>
      <c r="P721" s="84">
        <v>85</v>
      </c>
      <c r="Q721" s="84">
        <v>76</v>
      </c>
      <c r="R721" s="84">
        <v>7</v>
      </c>
      <c r="S721" s="84">
        <v>16</v>
      </c>
      <c r="T721" s="84">
        <v>3</v>
      </c>
      <c r="U721" s="84">
        <v>0</v>
      </c>
      <c r="V721" s="84">
        <v>2</v>
      </c>
      <c r="W721" s="84">
        <v>9</v>
      </c>
      <c r="X721" s="84">
        <v>0</v>
      </c>
      <c r="Y721" s="84">
        <v>0</v>
      </c>
      <c r="Z721" s="84">
        <v>7</v>
      </c>
      <c r="AA721" s="84">
        <v>17</v>
      </c>
      <c r="AB721" s="84">
        <v>0</v>
      </c>
      <c r="AC721" s="84">
        <v>0</v>
      </c>
      <c r="AD721" s="84">
        <v>0</v>
      </c>
      <c r="AE721" s="84">
        <v>1</v>
      </c>
      <c r="AF721" s="84">
        <v>1</v>
      </c>
      <c r="AG721" s="200">
        <v>0.21099999999999999</v>
      </c>
      <c r="AH721" s="200">
        <v>0.28000000000000003</v>
      </c>
      <c r="AI721" s="200">
        <v>0.32200000000000001</v>
      </c>
      <c r="AJ721" s="84">
        <v>0.27</v>
      </c>
      <c r="AK721" s="84">
        <v>23</v>
      </c>
      <c r="AL721" s="84">
        <v>8</v>
      </c>
      <c r="AM721" s="84">
        <v>8</v>
      </c>
      <c r="AN721" s="198">
        <v>1</v>
      </c>
      <c r="AO721" s="198">
        <v>1</v>
      </c>
      <c r="AP721" s="84">
        <v>-4</v>
      </c>
      <c r="AQ721" s="84">
        <v>117</v>
      </c>
      <c r="AR721" s="84">
        <v>717</v>
      </c>
      <c r="AS721" s="84">
        <v>61</v>
      </c>
      <c r="AT721" s="84" t="s">
        <v>1061</v>
      </c>
      <c r="AY721" s="200"/>
      <c r="AZ721" s="200"/>
      <c r="BA721" s="200"/>
      <c r="BB721" s="200"/>
      <c r="BE721" s="84" t="s">
        <v>1297</v>
      </c>
      <c r="BF721" s="84">
        <v>425900</v>
      </c>
      <c r="BG721" s="84" t="s">
        <v>810</v>
      </c>
      <c r="BH721" s="84" t="s">
        <v>1268</v>
      </c>
      <c r="BI721" s="84" t="s">
        <v>2946</v>
      </c>
      <c r="BJ721" s="84" t="s">
        <v>3697</v>
      </c>
      <c r="BK721" s="84" t="s">
        <v>2879</v>
      </c>
    </row>
    <row r="722" spans="1:63" s="84" customFormat="1" x14ac:dyDescent="0.3">
      <c r="A722" s="84" t="s">
        <v>176</v>
      </c>
      <c r="B722" s="84" t="s">
        <v>148</v>
      </c>
      <c r="C722" s="84" t="s">
        <v>1065</v>
      </c>
      <c r="D722" s="84">
        <v>2018</v>
      </c>
      <c r="E722" s="84">
        <v>34</v>
      </c>
      <c r="F722" s="195"/>
      <c r="G722" s="84" t="s">
        <v>1373</v>
      </c>
      <c r="H722" s="84" t="s">
        <v>255</v>
      </c>
      <c r="K722" s="84">
        <v>0.04</v>
      </c>
      <c r="L722" s="84">
        <v>0.32300000000000001</v>
      </c>
      <c r="M722" s="84">
        <v>28</v>
      </c>
      <c r="N722" s="84" t="s">
        <v>1075</v>
      </c>
      <c r="O722" s="84">
        <v>28</v>
      </c>
      <c r="P722" s="84">
        <v>78</v>
      </c>
      <c r="Q722" s="84">
        <v>69</v>
      </c>
      <c r="R722" s="84">
        <v>7</v>
      </c>
      <c r="S722" s="84">
        <v>14</v>
      </c>
      <c r="T722" s="84">
        <v>2</v>
      </c>
      <c r="U722" s="84">
        <v>0</v>
      </c>
      <c r="V722" s="84">
        <v>2</v>
      </c>
      <c r="W722" s="84">
        <v>8</v>
      </c>
      <c r="X722" s="84">
        <v>0</v>
      </c>
      <c r="Y722" s="84">
        <v>0</v>
      </c>
      <c r="Z722" s="84">
        <v>7</v>
      </c>
      <c r="AA722" s="84">
        <v>19</v>
      </c>
      <c r="AB722" s="84">
        <v>0</v>
      </c>
      <c r="AC722" s="84">
        <v>1</v>
      </c>
      <c r="AD722" s="84">
        <v>1</v>
      </c>
      <c r="AE722" s="84">
        <v>1</v>
      </c>
      <c r="AF722" s="84">
        <v>2</v>
      </c>
      <c r="AG722" s="200">
        <v>0.20499999999999999</v>
      </c>
      <c r="AH722" s="200">
        <v>0.27800000000000002</v>
      </c>
      <c r="AI722" s="200">
        <v>0.31900000000000001</v>
      </c>
      <c r="AJ722" s="84">
        <v>0.26900000000000002</v>
      </c>
      <c r="AK722" s="84">
        <v>21</v>
      </c>
      <c r="AL722" s="84">
        <v>7</v>
      </c>
      <c r="AM722" s="84">
        <v>7</v>
      </c>
      <c r="AN722" s="198">
        <v>1</v>
      </c>
      <c r="AO722" s="198">
        <v>1</v>
      </c>
      <c r="AP722" s="84">
        <v>-4</v>
      </c>
      <c r="AQ722" s="84">
        <v>120</v>
      </c>
      <c r="AR722" s="84">
        <v>733</v>
      </c>
      <c r="AS722" s="84">
        <v>62</v>
      </c>
      <c r="AT722" s="84" t="s">
        <v>1061</v>
      </c>
      <c r="AY722" s="200"/>
      <c r="AZ722" s="200"/>
      <c r="BA722" s="200"/>
      <c r="BB722" s="200"/>
      <c r="BE722" s="84" t="s">
        <v>1499</v>
      </c>
      <c r="BF722" s="84">
        <v>446192</v>
      </c>
      <c r="BG722" s="84" t="s">
        <v>810</v>
      </c>
      <c r="BH722" s="84" t="s">
        <v>1322</v>
      </c>
      <c r="BI722" s="84" t="s">
        <v>5187</v>
      </c>
      <c r="BJ722" s="84" t="s">
        <v>3237</v>
      </c>
      <c r="BK722" s="84" t="s">
        <v>2879</v>
      </c>
    </row>
    <row r="723" spans="1:63" s="84" customFormat="1" x14ac:dyDescent="0.3">
      <c r="A723" s="84" t="s">
        <v>900</v>
      </c>
      <c r="B723" s="84" t="s">
        <v>14</v>
      </c>
      <c r="C723" s="84" t="s">
        <v>1065</v>
      </c>
      <c r="D723" s="84">
        <v>2018</v>
      </c>
      <c r="E723" s="84">
        <v>33</v>
      </c>
      <c r="F723" s="195"/>
      <c r="G723" s="84" t="s">
        <v>1373</v>
      </c>
      <c r="H723" s="84" t="s">
        <v>255</v>
      </c>
      <c r="K723" s="84">
        <v>0.3</v>
      </c>
      <c r="L723" s="84">
        <v>0.32300000000000001</v>
      </c>
      <c r="M723" s="84">
        <v>28</v>
      </c>
      <c r="N723" s="84" t="s">
        <v>1075</v>
      </c>
      <c r="O723" s="84">
        <v>33</v>
      </c>
      <c r="P723" s="84">
        <v>89</v>
      </c>
      <c r="Q723" s="84">
        <v>81</v>
      </c>
      <c r="R723" s="84">
        <v>9</v>
      </c>
      <c r="S723" s="84">
        <v>17</v>
      </c>
      <c r="T723" s="84">
        <v>3</v>
      </c>
      <c r="U723" s="84">
        <v>0</v>
      </c>
      <c r="V723" s="84">
        <v>2</v>
      </c>
      <c r="W723" s="84">
        <v>7</v>
      </c>
      <c r="X723" s="84">
        <v>0</v>
      </c>
      <c r="Y723" s="84">
        <v>0</v>
      </c>
      <c r="Z723" s="84">
        <v>6</v>
      </c>
      <c r="AA723" s="84">
        <v>19</v>
      </c>
      <c r="AB723" s="84">
        <v>0</v>
      </c>
      <c r="AC723" s="84">
        <v>1</v>
      </c>
      <c r="AD723" s="84">
        <v>0</v>
      </c>
      <c r="AE723" s="84">
        <v>0</v>
      </c>
      <c r="AF723" s="84">
        <v>1</v>
      </c>
      <c r="AG723" s="200">
        <v>0.21199999999999999</v>
      </c>
      <c r="AH723" s="200">
        <v>0.26900000000000002</v>
      </c>
      <c r="AI723" s="200">
        <v>0.313</v>
      </c>
      <c r="AJ723" s="84">
        <v>0.26100000000000001</v>
      </c>
      <c r="AK723" s="84">
        <v>23</v>
      </c>
      <c r="AL723" s="84">
        <v>7</v>
      </c>
      <c r="AM723" s="84">
        <v>7</v>
      </c>
      <c r="AN723" s="198">
        <v>1</v>
      </c>
      <c r="AO723" s="198">
        <v>1</v>
      </c>
      <c r="AP723" s="84">
        <v>-6</v>
      </c>
      <c r="AQ723" s="84">
        <v>121</v>
      </c>
      <c r="AR723" s="84">
        <v>735</v>
      </c>
      <c r="AS723" s="84">
        <v>63</v>
      </c>
      <c r="AT723" s="84" t="s">
        <v>1061</v>
      </c>
      <c r="AY723" s="200"/>
      <c r="AZ723" s="200"/>
      <c r="BA723" s="200"/>
      <c r="BB723" s="200"/>
      <c r="BE723" s="84" t="s">
        <v>1247</v>
      </c>
      <c r="BF723" s="84">
        <v>473724</v>
      </c>
      <c r="BG723" s="84" t="s">
        <v>808</v>
      </c>
      <c r="BH723" s="84" t="s">
        <v>6521</v>
      </c>
      <c r="BI723" s="84" t="s">
        <v>1172</v>
      </c>
      <c r="BJ723" s="84" t="s">
        <v>3697</v>
      </c>
      <c r="BK723" s="84" t="s">
        <v>2878</v>
      </c>
    </row>
    <row r="724" spans="1:63" s="84" customFormat="1" x14ac:dyDescent="0.3">
      <c r="A724" s="84" t="s">
        <v>240</v>
      </c>
      <c r="B724" s="84" t="s">
        <v>7</v>
      </c>
      <c r="C724" s="84" t="s">
        <v>1065</v>
      </c>
      <c r="D724" s="84">
        <v>2018</v>
      </c>
      <c r="E724" s="84">
        <v>35</v>
      </c>
      <c r="F724" s="195"/>
      <c r="G724" s="84" t="s">
        <v>1373</v>
      </c>
      <c r="H724" s="84" t="s">
        <v>255</v>
      </c>
      <c r="K724" s="84">
        <v>0.67</v>
      </c>
      <c r="L724" s="84">
        <v>0.32300000000000001</v>
      </c>
      <c r="M724" s="84">
        <v>28</v>
      </c>
      <c r="N724" s="84" t="s">
        <v>1075</v>
      </c>
      <c r="O724" s="84">
        <v>30</v>
      </c>
      <c r="P724" s="84">
        <v>92</v>
      </c>
      <c r="Q724" s="84">
        <v>82</v>
      </c>
      <c r="R724" s="84">
        <v>8</v>
      </c>
      <c r="S724" s="84">
        <v>17</v>
      </c>
      <c r="T724" s="84">
        <v>2</v>
      </c>
      <c r="U724" s="84">
        <v>0</v>
      </c>
      <c r="V724" s="84">
        <v>2</v>
      </c>
      <c r="W724" s="84">
        <v>10</v>
      </c>
      <c r="X724" s="84">
        <v>0</v>
      </c>
      <c r="Y724" s="84">
        <v>0</v>
      </c>
      <c r="Z724" s="84">
        <v>7</v>
      </c>
      <c r="AA724" s="84">
        <v>23</v>
      </c>
      <c r="AB724" s="84">
        <v>0</v>
      </c>
      <c r="AC724" s="84">
        <v>1</v>
      </c>
      <c r="AD724" s="84">
        <v>2</v>
      </c>
      <c r="AE724" s="84">
        <v>1</v>
      </c>
      <c r="AF724" s="84">
        <v>2</v>
      </c>
      <c r="AG724" s="200">
        <v>0.20699999999999999</v>
      </c>
      <c r="AH724" s="200">
        <v>0.26500000000000001</v>
      </c>
      <c r="AI724" s="200">
        <v>0.31</v>
      </c>
      <c r="AJ724" s="84">
        <v>0.25600000000000001</v>
      </c>
      <c r="AK724" s="84">
        <v>24</v>
      </c>
      <c r="AL724" s="84">
        <v>7</v>
      </c>
      <c r="AM724" s="84">
        <v>7</v>
      </c>
      <c r="AN724" s="198">
        <v>1</v>
      </c>
      <c r="AO724" s="198">
        <v>1</v>
      </c>
      <c r="AP724" s="84">
        <v>-6</v>
      </c>
      <c r="AQ724" s="84">
        <v>122</v>
      </c>
      <c r="AR724" s="84">
        <v>740</v>
      </c>
      <c r="AS724" s="84">
        <v>64</v>
      </c>
      <c r="AT724" s="84" t="s">
        <v>1061</v>
      </c>
      <c r="AY724" s="200"/>
      <c r="AZ724" s="200"/>
      <c r="BA724" s="200"/>
      <c r="BB724" s="200"/>
      <c r="BE724" s="84" t="s">
        <v>1494</v>
      </c>
      <c r="BF724" s="84">
        <v>435064</v>
      </c>
      <c r="BG724" s="84" t="s">
        <v>810</v>
      </c>
      <c r="BH724" s="84" t="s">
        <v>3697</v>
      </c>
      <c r="BI724" s="84" t="s">
        <v>1302</v>
      </c>
      <c r="BJ724" s="84" t="s">
        <v>1322</v>
      </c>
      <c r="BK724" s="84" t="s">
        <v>2902</v>
      </c>
    </row>
    <row r="725" spans="1:63" s="84" customFormat="1" x14ac:dyDescent="0.3">
      <c r="A725" s="84" t="s">
        <v>484</v>
      </c>
      <c r="B725" s="84" t="s">
        <v>129</v>
      </c>
      <c r="C725" s="84" t="s">
        <v>1103</v>
      </c>
      <c r="D725" s="84">
        <v>2018</v>
      </c>
      <c r="E725" s="84">
        <v>31</v>
      </c>
      <c r="F725" s="195"/>
      <c r="G725" s="84" t="s">
        <v>1373</v>
      </c>
      <c r="H725" s="84" t="s">
        <v>255</v>
      </c>
      <c r="K725" s="84">
        <v>0.5</v>
      </c>
      <c r="L725" s="84">
        <v>0.32300000000000001</v>
      </c>
      <c r="M725" s="84">
        <v>28</v>
      </c>
      <c r="N725" s="84" t="s">
        <v>1075</v>
      </c>
      <c r="O725" s="84">
        <v>31</v>
      </c>
      <c r="P725" s="84">
        <v>84</v>
      </c>
      <c r="Q725" s="84">
        <v>75</v>
      </c>
      <c r="R725" s="84">
        <v>7</v>
      </c>
      <c r="S725" s="84">
        <v>15</v>
      </c>
      <c r="T725" s="84">
        <v>3</v>
      </c>
      <c r="U725" s="84">
        <v>0</v>
      </c>
      <c r="V725" s="84">
        <v>1</v>
      </c>
      <c r="W725" s="84">
        <v>7</v>
      </c>
      <c r="X725" s="84">
        <v>0</v>
      </c>
      <c r="Y725" s="84">
        <v>0</v>
      </c>
      <c r="Z725" s="84">
        <v>7</v>
      </c>
      <c r="AA725" s="84">
        <v>18</v>
      </c>
      <c r="AB725" s="84">
        <v>0</v>
      </c>
      <c r="AC725" s="84">
        <v>1</v>
      </c>
      <c r="AD725" s="84">
        <v>1</v>
      </c>
      <c r="AE725" s="84">
        <v>1</v>
      </c>
      <c r="AF725" s="84">
        <v>2</v>
      </c>
      <c r="AG725" s="200">
        <v>0.2</v>
      </c>
      <c r="AH725" s="200">
        <v>0.26900000000000002</v>
      </c>
      <c r="AI725" s="200">
        <v>0.29399999999999998</v>
      </c>
      <c r="AJ725" s="84">
        <v>0.255</v>
      </c>
      <c r="AK725" s="84">
        <v>21</v>
      </c>
      <c r="AL725" s="84">
        <v>6</v>
      </c>
      <c r="AM725" s="84">
        <v>6</v>
      </c>
      <c r="AN725" s="198">
        <v>0</v>
      </c>
      <c r="AO725" s="198">
        <v>0</v>
      </c>
      <c r="AP725" s="84">
        <v>-6</v>
      </c>
      <c r="AQ725" s="84">
        <v>124</v>
      </c>
      <c r="AR725" s="84">
        <v>747</v>
      </c>
      <c r="AS725" s="84">
        <v>65</v>
      </c>
      <c r="AT725" s="84" t="s">
        <v>1061</v>
      </c>
      <c r="AY725" s="200"/>
      <c r="AZ725" s="200"/>
      <c r="BA725" s="200"/>
      <c r="BB725" s="200"/>
      <c r="BE725" s="84" t="s">
        <v>1276</v>
      </c>
      <c r="BF725" s="84">
        <v>489365</v>
      </c>
      <c r="BG725" s="84" t="s">
        <v>708</v>
      </c>
      <c r="BH725" s="84" t="s">
        <v>2951</v>
      </c>
      <c r="BI725" s="84" t="s">
        <v>1302</v>
      </c>
      <c r="BJ725" s="84" t="s">
        <v>1172</v>
      </c>
      <c r="BK725" s="84" t="s">
        <v>2883</v>
      </c>
    </row>
    <row r="726" spans="1:63" s="84" customFormat="1" x14ac:dyDescent="0.3">
      <c r="A726" s="84" t="s">
        <v>79</v>
      </c>
      <c r="B726" s="84" t="s">
        <v>52</v>
      </c>
      <c r="C726" s="84" t="s">
        <v>1065</v>
      </c>
      <c r="D726" s="84">
        <v>2018</v>
      </c>
      <c r="E726" s="84">
        <v>31</v>
      </c>
      <c r="F726" s="195"/>
      <c r="G726" s="84" t="s">
        <v>1373</v>
      </c>
      <c r="H726" s="84" t="s">
        <v>255</v>
      </c>
      <c r="K726" s="84">
        <v>0.4</v>
      </c>
      <c r="L726" s="84">
        <v>0.32300000000000001</v>
      </c>
      <c r="M726" s="84">
        <v>28</v>
      </c>
      <c r="N726" s="84" t="s">
        <v>1075</v>
      </c>
      <c r="O726" s="84">
        <v>30</v>
      </c>
      <c r="P726" s="84">
        <v>76</v>
      </c>
      <c r="Q726" s="84">
        <v>69</v>
      </c>
      <c r="R726" s="84">
        <v>5</v>
      </c>
      <c r="S726" s="84">
        <v>14</v>
      </c>
      <c r="T726" s="84">
        <v>3</v>
      </c>
      <c r="U726" s="84">
        <v>0</v>
      </c>
      <c r="V726" s="84">
        <v>1</v>
      </c>
      <c r="W726" s="84">
        <v>7</v>
      </c>
      <c r="X726" s="84">
        <v>0</v>
      </c>
      <c r="Y726" s="84">
        <v>0</v>
      </c>
      <c r="Z726" s="84">
        <v>5</v>
      </c>
      <c r="AA726" s="84">
        <v>18</v>
      </c>
      <c r="AB726" s="84">
        <v>0</v>
      </c>
      <c r="AC726" s="84">
        <v>0</v>
      </c>
      <c r="AD726" s="84">
        <v>1</v>
      </c>
      <c r="AE726" s="84">
        <v>1</v>
      </c>
      <c r="AF726" s="84">
        <v>2</v>
      </c>
      <c r="AG726" s="200">
        <v>0.20599999999999999</v>
      </c>
      <c r="AH726" s="200">
        <v>0.255</v>
      </c>
      <c r="AI726" s="200">
        <v>0.316</v>
      </c>
      <c r="AJ726" s="84">
        <v>0.252</v>
      </c>
      <c r="AK726" s="84">
        <v>19</v>
      </c>
      <c r="AL726" s="84">
        <v>6</v>
      </c>
      <c r="AM726" s="84">
        <v>6</v>
      </c>
      <c r="AN726" s="198">
        <v>0</v>
      </c>
      <c r="AO726" s="198">
        <v>0</v>
      </c>
      <c r="AP726" s="84">
        <v>-5</v>
      </c>
      <c r="AQ726" s="84">
        <v>125</v>
      </c>
      <c r="AR726" s="84">
        <v>750</v>
      </c>
      <c r="AS726" s="84">
        <v>66</v>
      </c>
      <c r="AT726" s="84" t="s">
        <v>1061</v>
      </c>
      <c r="AY726" s="200"/>
      <c r="AZ726" s="200"/>
      <c r="BA726" s="200"/>
      <c r="BB726" s="200"/>
      <c r="BE726" s="84" t="s">
        <v>2947</v>
      </c>
      <c r="BF726" s="84">
        <v>488810</v>
      </c>
      <c r="BG726" s="84" t="s">
        <v>708</v>
      </c>
      <c r="BH726" s="84" t="s">
        <v>6521</v>
      </c>
      <c r="BI726" s="84" t="s">
        <v>1240</v>
      </c>
      <c r="BJ726" s="84" t="s">
        <v>4812</v>
      </c>
      <c r="BK726" s="84" t="s">
        <v>2883</v>
      </c>
    </row>
    <row r="727" spans="1:63" s="84" customFormat="1" x14ac:dyDescent="0.3">
      <c r="A727" s="84" t="s">
        <v>871</v>
      </c>
      <c r="B727" s="84" t="s">
        <v>140</v>
      </c>
      <c r="C727" s="84" t="s">
        <v>1065</v>
      </c>
      <c r="D727" s="84">
        <v>2018</v>
      </c>
      <c r="E727" s="84">
        <v>26</v>
      </c>
      <c r="F727" s="195" t="s">
        <v>1388</v>
      </c>
      <c r="G727" s="84" t="s">
        <v>1373</v>
      </c>
      <c r="H727" s="84" t="s">
        <v>253</v>
      </c>
      <c r="K727" s="84">
        <v>0.17</v>
      </c>
      <c r="L727" s="84">
        <v>0.33</v>
      </c>
      <c r="M727" s="84">
        <v>31</v>
      </c>
      <c r="N727" s="84" t="s">
        <v>1075</v>
      </c>
      <c r="O727" s="84">
        <v>42</v>
      </c>
      <c r="P727" s="84">
        <v>127</v>
      </c>
      <c r="Q727" s="84">
        <v>114</v>
      </c>
      <c r="R727" s="84">
        <v>16</v>
      </c>
      <c r="S727" s="84">
        <v>26</v>
      </c>
      <c r="T727" s="84">
        <v>5</v>
      </c>
      <c r="U727" s="84">
        <v>1</v>
      </c>
      <c r="V727" s="84">
        <v>2</v>
      </c>
      <c r="W727" s="84">
        <v>11</v>
      </c>
      <c r="X727" s="84">
        <v>2</v>
      </c>
      <c r="Y727" s="84">
        <v>1</v>
      </c>
      <c r="Z727" s="84">
        <v>11</v>
      </c>
      <c r="AA727" s="84">
        <v>31</v>
      </c>
      <c r="AB727" s="84">
        <v>0</v>
      </c>
      <c r="AC727" s="84">
        <v>1</v>
      </c>
      <c r="AD727" s="84">
        <v>0</v>
      </c>
      <c r="AE727" s="84">
        <v>1</v>
      </c>
      <c r="AF727" s="84">
        <v>2</v>
      </c>
      <c r="AG727" s="200">
        <v>0.22500000000000001</v>
      </c>
      <c r="AH727" s="200">
        <v>0.29499999999999998</v>
      </c>
      <c r="AI727" s="200">
        <v>0.34699999999999998</v>
      </c>
      <c r="AJ727" s="84">
        <v>0.28699999999999998</v>
      </c>
      <c r="AK727" s="84">
        <v>36</v>
      </c>
      <c r="AL727" s="84">
        <v>12</v>
      </c>
      <c r="AM727" s="84">
        <v>11</v>
      </c>
      <c r="AN727" s="198">
        <v>2</v>
      </c>
      <c r="AO727" s="198">
        <v>2</v>
      </c>
      <c r="AP727" s="84">
        <v>-6</v>
      </c>
      <c r="AQ727" s="84">
        <v>68</v>
      </c>
      <c r="AR727" s="84">
        <v>651</v>
      </c>
      <c r="AS727" s="84">
        <v>32</v>
      </c>
      <c r="AT727" s="84" t="s">
        <v>1061</v>
      </c>
      <c r="AY727" s="200"/>
      <c r="AZ727" s="200"/>
      <c r="BA727" s="200"/>
      <c r="BB727" s="200"/>
      <c r="BE727" s="84" t="s">
        <v>5146</v>
      </c>
      <c r="BF727" s="84">
        <v>641531</v>
      </c>
      <c r="BG727" s="84" t="s">
        <v>808</v>
      </c>
      <c r="BH727" s="84" t="s">
        <v>4178</v>
      </c>
      <c r="BI727" s="84" t="s">
        <v>4873</v>
      </c>
      <c r="BJ727" s="84" t="s">
        <v>4208</v>
      </c>
      <c r="BK727" s="84" t="s">
        <v>2813</v>
      </c>
    </row>
    <row r="728" spans="1:63" s="84" customFormat="1" x14ac:dyDescent="0.3">
      <c r="A728" s="84" t="s">
        <v>2274</v>
      </c>
      <c r="B728" s="84" t="s">
        <v>92</v>
      </c>
      <c r="C728" s="84" t="s">
        <v>1065</v>
      </c>
      <c r="D728" s="84">
        <v>2018</v>
      </c>
      <c r="E728" s="84">
        <v>27</v>
      </c>
      <c r="G728" s="84" t="s">
        <v>1373</v>
      </c>
      <c r="H728" s="84" t="s">
        <v>253</v>
      </c>
      <c r="K728" s="84">
        <v>7.0000000000000007E-2</v>
      </c>
      <c r="L728" s="84">
        <v>0.314</v>
      </c>
      <c r="M728" s="84">
        <v>22</v>
      </c>
      <c r="N728" s="84" t="s">
        <v>1075</v>
      </c>
      <c r="O728" s="84">
        <v>45</v>
      </c>
      <c r="P728" s="84">
        <v>114</v>
      </c>
      <c r="Q728" s="84">
        <v>103</v>
      </c>
      <c r="R728" s="84">
        <v>14</v>
      </c>
      <c r="S728" s="84">
        <v>23</v>
      </c>
      <c r="T728" s="84">
        <v>5</v>
      </c>
      <c r="U728" s="84">
        <v>0</v>
      </c>
      <c r="V728" s="84">
        <v>3</v>
      </c>
      <c r="W728" s="84">
        <v>11</v>
      </c>
      <c r="X728" s="84">
        <v>1</v>
      </c>
      <c r="Y728" s="84">
        <v>0</v>
      </c>
      <c r="Z728" s="84">
        <v>8</v>
      </c>
      <c r="AA728" s="84">
        <v>25</v>
      </c>
      <c r="AB728" s="84">
        <v>0</v>
      </c>
      <c r="AC728" s="84">
        <v>2</v>
      </c>
      <c r="AD728" s="84">
        <v>0</v>
      </c>
      <c r="AE728" s="84">
        <v>1</v>
      </c>
      <c r="AF728" s="84">
        <v>2</v>
      </c>
      <c r="AG728" s="200">
        <v>0.224</v>
      </c>
      <c r="AH728" s="200">
        <v>0.29299999999999998</v>
      </c>
      <c r="AI728" s="200">
        <v>0.36399999999999999</v>
      </c>
      <c r="AJ728" s="84">
        <v>0.29099999999999998</v>
      </c>
      <c r="AK728" s="84">
        <v>33</v>
      </c>
      <c r="AL728" s="84">
        <v>12</v>
      </c>
      <c r="AM728" s="84">
        <v>12</v>
      </c>
      <c r="AN728" s="198">
        <v>2</v>
      </c>
      <c r="AO728" s="198">
        <v>2</v>
      </c>
      <c r="AP728" s="84">
        <v>-3</v>
      </c>
      <c r="AQ728" s="84">
        <v>69</v>
      </c>
      <c r="AR728" s="84">
        <v>640</v>
      </c>
      <c r="AS728" s="84">
        <v>33</v>
      </c>
      <c r="AT728" s="84" t="s">
        <v>1061</v>
      </c>
      <c r="AY728" s="200"/>
      <c r="AZ728" s="200"/>
      <c r="BA728" s="200"/>
      <c r="BB728" s="200"/>
      <c r="BE728" s="84" t="s">
        <v>5208</v>
      </c>
      <c r="BF728" s="84">
        <v>542992</v>
      </c>
      <c r="BG728" s="84" t="s">
        <v>808</v>
      </c>
      <c r="BH728" s="84" t="s">
        <v>1513</v>
      </c>
      <c r="BI728" s="84" t="s">
        <v>4194</v>
      </c>
      <c r="BJ728" s="84" t="s">
        <v>5204</v>
      </c>
      <c r="BK728" s="84" t="s">
        <v>2874</v>
      </c>
    </row>
    <row r="729" spans="1:63" s="84" customFormat="1" x14ac:dyDescent="0.3">
      <c r="A729" s="84" t="s">
        <v>2165</v>
      </c>
      <c r="B729" s="84" t="s">
        <v>14</v>
      </c>
      <c r="C729" s="84" t="s">
        <v>1065</v>
      </c>
      <c r="D729" s="84">
        <v>2018</v>
      </c>
      <c r="E729" s="84">
        <v>29</v>
      </c>
      <c r="G729" s="84" t="s">
        <v>1373</v>
      </c>
      <c r="H729" s="84" t="s">
        <v>253</v>
      </c>
      <c r="K729" s="84">
        <v>0.05</v>
      </c>
      <c r="L729" s="84">
        <v>0.314</v>
      </c>
      <c r="M729" s="84">
        <v>22</v>
      </c>
      <c r="N729" s="84" t="s">
        <v>1075</v>
      </c>
      <c r="O729" s="84">
        <v>35</v>
      </c>
      <c r="P729" s="84">
        <v>102</v>
      </c>
      <c r="Q729" s="84">
        <v>94</v>
      </c>
      <c r="R729" s="84">
        <v>11</v>
      </c>
      <c r="S729" s="84">
        <v>22</v>
      </c>
      <c r="T729" s="84">
        <v>4</v>
      </c>
      <c r="U729" s="84">
        <v>0</v>
      </c>
      <c r="V729" s="84">
        <v>2</v>
      </c>
      <c r="W729" s="84">
        <v>11</v>
      </c>
      <c r="X729" s="84">
        <v>1</v>
      </c>
      <c r="Y729" s="84">
        <v>1</v>
      </c>
      <c r="Z729" s="84">
        <v>6</v>
      </c>
      <c r="AA729" s="84">
        <v>23</v>
      </c>
      <c r="AB729" s="84">
        <v>0</v>
      </c>
      <c r="AC729" s="84">
        <v>1</v>
      </c>
      <c r="AD729" s="84">
        <v>0</v>
      </c>
      <c r="AE729" s="84">
        <v>1</v>
      </c>
      <c r="AF729" s="84">
        <v>2</v>
      </c>
      <c r="AG729" s="200">
        <v>0.23599999999999999</v>
      </c>
      <c r="AH729" s="200">
        <v>0.28699999999999998</v>
      </c>
      <c r="AI729" s="200">
        <v>0.36499999999999999</v>
      </c>
      <c r="AJ729" s="84">
        <v>0.28699999999999998</v>
      </c>
      <c r="AK729" s="84">
        <v>29</v>
      </c>
      <c r="AL729" s="84">
        <v>11</v>
      </c>
      <c r="AM729" s="84">
        <v>11</v>
      </c>
      <c r="AN729" s="198">
        <v>2</v>
      </c>
      <c r="AO729" s="198">
        <v>2</v>
      </c>
      <c r="AP729" s="84">
        <v>-3</v>
      </c>
      <c r="AQ729" s="84">
        <v>72</v>
      </c>
      <c r="AR729" s="84">
        <v>658</v>
      </c>
      <c r="AS729" s="84">
        <v>34</v>
      </c>
      <c r="AT729" s="84" t="s">
        <v>1061</v>
      </c>
      <c r="AY729" s="200"/>
      <c r="AZ729" s="200"/>
      <c r="BA729" s="200"/>
      <c r="BB729" s="200"/>
      <c r="BE729" s="84" t="s">
        <v>3947</v>
      </c>
      <c r="BF729" s="84">
        <v>592274</v>
      </c>
      <c r="BG729" s="84" t="s">
        <v>808</v>
      </c>
      <c r="BH729" s="84" t="s">
        <v>4174</v>
      </c>
      <c r="BI729" s="84" t="s">
        <v>3137</v>
      </c>
      <c r="BJ729" s="84" t="s">
        <v>3133</v>
      </c>
      <c r="BK729" s="84" t="s">
        <v>2888</v>
      </c>
    </row>
    <row r="730" spans="1:63" s="84" customFormat="1" x14ac:dyDescent="0.3">
      <c r="A730" s="84" t="s">
        <v>517</v>
      </c>
      <c r="B730" s="84" t="s">
        <v>14</v>
      </c>
      <c r="C730" s="84" t="s">
        <v>1065</v>
      </c>
      <c r="D730" s="84">
        <v>2018</v>
      </c>
      <c r="E730" s="84">
        <v>28</v>
      </c>
      <c r="G730" s="84" t="s">
        <v>1373</v>
      </c>
      <c r="H730" s="84" t="s">
        <v>253</v>
      </c>
      <c r="K730" s="84">
        <v>0.11</v>
      </c>
      <c r="L730" s="84">
        <v>0.314</v>
      </c>
      <c r="M730" s="84">
        <v>22</v>
      </c>
      <c r="N730" s="84" t="s">
        <v>1075</v>
      </c>
      <c r="O730" s="84">
        <v>35</v>
      </c>
      <c r="P730" s="84">
        <v>100</v>
      </c>
      <c r="Q730" s="84">
        <v>92</v>
      </c>
      <c r="R730" s="84">
        <v>10</v>
      </c>
      <c r="S730" s="84">
        <v>20</v>
      </c>
      <c r="T730" s="84">
        <v>4</v>
      </c>
      <c r="U730" s="84">
        <v>0</v>
      </c>
      <c r="V730" s="84">
        <v>3</v>
      </c>
      <c r="W730" s="84">
        <v>9</v>
      </c>
      <c r="X730" s="84">
        <v>1</v>
      </c>
      <c r="Y730" s="84">
        <v>0</v>
      </c>
      <c r="Z730" s="84">
        <v>7</v>
      </c>
      <c r="AA730" s="84">
        <v>22</v>
      </c>
      <c r="AB730" s="84">
        <v>0</v>
      </c>
      <c r="AC730" s="84">
        <v>1</v>
      </c>
      <c r="AD730" s="84">
        <v>0</v>
      </c>
      <c r="AE730" s="84">
        <v>1</v>
      </c>
      <c r="AF730" s="84">
        <v>2</v>
      </c>
      <c r="AG730" s="200">
        <v>0.216</v>
      </c>
      <c r="AH730" s="200">
        <v>0.27200000000000002</v>
      </c>
      <c r="AI730" s="200">
        <v>0.35499999999999998</v>
      </c>
      <c r="AJ730" s="84">
        <v>0.27600000000000002</v>
      </c>
      <c r="AK730" s="84">
        <v>28</v>
      </c>
      <c r="AL730" s="84">
        <v>9</v>
      </c>
      <c r="AM730" s="84">
        <v>9</v>
      </c>
      <c r="AN730" s="198">
        <v>2</v>
      </c>
      <c r="AO730" s="198">
        <v>2</v>
      </c>
      <c r="AP730" s="84">
        <v>-4</v>
      </c>
      <c r="AQ730" s="84">
        <v>73</v>
      </c>
      <c r="AR730" s="84">
        <v>685</v>
      </c>
      <c r="AS730" s="84">
        <v>35</v>
      </c>
      <c r="AT730" s="84" t="s">
        <v>1061</v>
      </c>
      <c r="AY730" s="200"/>
      <c r="AZ730" s="200"/>
      <c r="BA730" s="200"/>
      <c r="BB730" s="200"/>
      <c r="BE730" s="84" t="s">
        <v>1563</v>
      </c>
      <c r="BF730" s="84">
        <v>518625</v>
      </c>
      <c r="BG730" s="84" t="s">
        <v>808</v>
      </c>
      <c r="BH730" s="84" t="s">
        <v>4825</v>
      </c>
      <c r="BI730" s="84" t="s">
        <v>6667</v>
      </c>
      <c r="BJ730" s="84" t="s">
        <v>4160</v>
      </c>
      <c r="BK730" s="84" t="s">
        <v>2872</v>
      </c>
    </row>
    <row r="731" spans="1:63" s="84" customFormat="1" x14ac:dyDescent="0.3">
      <c r="A731" s="84" t="s">
        <v>267</v>
      </c>
      <c r="B731" s="84" t="s">
        <v>122</v>
      </c>
      <c r="C731" s="84" t="s">
        <v>1065</v>
      </c>
      <c r="D731" s="84">
        <v>2018</v>
      </c>
      <c r="E731" s="84">
        <v>42</v>
      </c>
      <c r="G731" s="84" t="s">
        <v>1373</v>
      </c>
      <c r="H731" s="84" t="s">
        <v>253</v>
      </c>
      <c r="K731" s="84">
        <v>0.8</v>
      </c>
      <c r="L731" s="84">
        <v>0.314</v>
      </c>
      <c r="M731" s="84">
        <v>22</v>
      </c>
      <c r="N731" s="84" t="s">
        <v>1075</v>
      </c>
      <c r="O731" s="84">
        <v>9</v>
      </c>
      <c r="P731" s="84">
        <v>46</v>
      </c>
      <c r="Q731" s="84">
        <v>38</v>
      </c>
      <c r="R731" s="84">
        <v>5</v>
      </c>
      <c r="S731" s="84">
        <v>8</v>
      </c>
      <c r="T731" s="84">
        <v>1</v>
      </c>
      <c r="U731" s="84">
        <v>0</v>
      </c>
      <c r="V731" s="84">
        <v>2</v>
      </c>
      <c r="W731" s="84">
        <v>6</v>
      </c>
      <c r="X731" s="84">
        <v>0</v>
      </c>
      <c r="Y731" s="84">
        <v>0</v>
      </c>
      <c r="Z731" s="84">
        <v>8</v>
      </c>
      <c r="AA731" s="84">
        <v>10</v>
      </c>
      <c r="AB731" s="84">
        <v>0</v>
      </c>
      <c r="AC731" s="84">
        <v>0</v>
      </c>
      <c r="AD731" s="84">
        <v>0</v>
      </c>
      <c r="AE731" s="84">
        <v>0</v>
      </c>
      <c r="AF731" s="84">
        <v>1</v>
      </c>
      <c r="AG731" s="200">
        <v>0.20599999999999999</v>
      </c>
      <c r="AH731" s="200">
        <v>0.33900000000000002</v>
      </c>
      <c r="AI731" s="200">
        <v>0.34899999999999998</v>
      </c>
      <c r="AJ731" s="84">
        <v>0.316</v>
      </c>
      <c r="AK731" s="84">
        <v>15</v>
      </c>
      <c r="AL731" s="84">
        <v>9</v>
      </c>
      <c r="AM731" s="84">
        <v>9</v>
      </c>
      <c r="AN731" s="198">
        <v>1</v>
      </c>
      <c r="AO731" s="198">
        <v>1</v>
      </c>
      <c r="AP731" s="84">
        <v>0</v>
      </c>
      <c r="AQ731" s="84">
        <v>74</v>
      </c>
      <c r="AR731" s="84">
        <v>686</v>
      </c>
      <c r="AS731" s="84">
        <v>36</v>
      </c>
      <c r="AT731" s="84" t="s">
        <v>1061</v>
      </c>
      <c r="AY731" s="200"/>
      <c r="AZ731" s="200"/>
      <c r="BA731" s="200"/>
      <c r="BB731" s="200"/>
      <c r="BE731" s="84" t="s">
        <v>1509</v>
      </c>
      <c r="BF731" s="84">
        <v>121347</v>
      </c>
      <c r="BG731" s="84" t="s">
        <v>832</v>
      </c>
      <c r="BH731" s="84" t="s">
        <v>5050</v>
      </c>
      <c r="BI731" s="84" t="s">
        <v>1266</v>
      </c>
      <c r="BJ731" s="84" t="s">
        <v>1230</v>
      </c>
      <c r="BK731" s="84" t="s">
        <v>2464</v>
      </c>
    </row>
    <row r="732" spans="1:63" s="84" customFormat="1" x14ac:dyDescent="0.3">
      <c r="A732" s="84" t="s">
        <v>391</v>
      </c>
      <c r="B732" s="84" t="s">
        <v>189</v>
      </c>
      <c r="C732" s="84" t="s">
        <v>1065</v>
      </c>
      <c r="D732" s="84">
        <v>2018</v>
      </c>
      <c r="E732" s="84">
        <v>38</v>
      </c>
      <c r="G732" s="84" t="s">
        <v>1373</v>
      </c>
      <c r="H732" s="84" t="s">
        <v>253</v>
      </c>
      <c r="K732" s="84">
        <v>0.76</v>
      </c>
      <c r="L732" s="84">
        <v>0.314</v>
      </c>
      <c r="M732" s="84">
        <v>22</v>
      </c>
      <c r="N732" s="84" t="s">
        <v>1075</v>
      </c>
      <c r="O732" s="84">
        <v>21</v>
      </c>
      <c r="P732" s="84">
        <v>74</v>
      </c>
      <c r="Q732" s="84">
        <v>65</v>
      </c>
      <c r="R732" s="84">
        <v>7</v>
      </c>
      <c r="S732" s="84">
        <v>14</v>
      </c>
      <c r="T732" s="84">
        <v>2</v>
      </c>
      <c r="U732" s="84">
        <v>0</v>
      </c>
      <c r="V732" s="84">
        <v>2</v>
      </c>
      <c r="W732" s="84">
        <v>7</v>
      </c>
      <c r="X732" s="84">
        <v>0</v>
      </c>
      <c r="Y732" s="84">
        <v>0</v>
      </c>
      <c r="Z732" s="84">
        <v>8</v>
      </c>
      <c r="AA732" s="84">
        <v>15</v>
      </c>
      <c r="AB732" s="84">
        <v>0</v>
      </c>
      <c r="AC732" s="84">
        <v>1</v>
      </c>
      <c r="AD732" s="84">
        <v>0</v>
      </c>
      <c r="AE732" s="84">
        <v>0</v>
      </c>
      <c r="AF732" s="84">
        <v>2</v>
      </c>
      <c r="AG732" s="200">
        <v>0.214</v>
      </c>
      <c r="AH732" s="200">
        <v>0.29899999999999999</v>
      </c>
      <c r="AI732" s="200">
        <v>0.33700000000000002</v>
      </c>
      <c r="AJ732" s="84">
        <v>0.28699999999999998</v>
      </c>
      <c r="AK732" s="84">
        <v>21</v>
      </c>
      <c r="AL732" s="84">
        <v>9</v>
      </c>
      <c r="AM732" s="84">
        <v>9</v>
      </c>
      <c r="AN732" s="198">
        <v>1</v>
      </c>
      <c r="AO732" s="198">
        <v>1</v>
      </c>
      <c r="AP732" s="84">
        <v>-2</v>
      </c>
      <c r="AQ732" s="84">
        <v>76</v>
      </c>
      <c r="AR732" s="84">
        <v>691</v>
      </c>
      <c r="AS732" s="84">
        <v>37</v>
      </c>
      <c r="AT732" s="84" t="s">
        <v>1061</v>
      </c>
      <c r="AY732" s="200"/>
      <c r="AZ732" s="200"/>
      <c r="BA732" s="200"/>
      <c r="BB732" s="200"/>
      <c r="BE732" s="84" t="s">
        <v>1321</v>
      </c>
      <c r="BF732" s="84">
        <v>346874</v>
      </c>
      <c r="BG732" s="84" t="s">
        <v>771</v>
      </c>
      <c r="BH732" s="84" t="s">
        <v>1215</v>
      </c>
      <c r="BI732" s="84" t="s">
        <v>1370</v>
      </c>
      <c r="BJ732" s="84" t="s">
        <v>1266</v>
      </c>
      <c r="BK732" s="84" t="s">
        <v>2464</v>
      </c>
    </row>
    <row r="733" spans="1:63" s="84" customFormat="1" x14ac:dyDescent="0.3">
      <c r="A733" s="84" t="s">
        <v>268</v>
      </c>
      <c r="B733" s="84" t="s">
        <v>3858</v>
      </c>
      <c r="C733" s="84" t="s">
        <v>1065</v>
      </c>
      <c r="D733" s="84">
        <v>2018</v>
      </c>
      <c r="E733" s="84">
        <v>25</v>
      </c>
      <c r="G733" s="84" t="s">
        <v>1373</v>
      </c>
      <c r="H733" s="84" t="s">
        <v>253</v>
      </c>
      <c r="K733" s="84">
        <v>0.44</v>
      </c>
      <c r="L733" s="84">
        <v>0.314</v>
      </c>
      <c r="M733" s="84">
        <v>22</v>
      </c>
      <c r="N733" s="84" t="s">
        <v>1075</v>
      </c>
      <c r="O733" s="84">
        <v>53</v>
      </c>
      <c r="P733" s="84">
        <v>130</v>
      </c>
      <c r="Q733" s="84">
        <v>120</v>
      </c>
      <c r="R733" s="84">
        <v>12</v>
      </c>
      <c r="S733" s="84">
        <v>26</v>
      </c>
      <c r="T733" s="84">
        <v>5</v>
      </c>
      <c r="U733" s="84">
        <v>1</v>
      </c>
      <c r="V733" s="84">
        <v>2</v>
      </c>
      <c r="W733" s="84">
        <v>10</v>
      </c>
      <c r="X733" s="84">
        <v>2</v>
      </c>
      <c r="Y733" s="84">
        <v>0</v>
      </c>
      <c r="Z733" s="84">
        <v>7</v>
      </c>
      <c r="AA733" s="84">
        <v>27</v>
      </c>
      <c r="AB733" s="84">
        <v>0</v>
      </c>
      <c r="AC733" s="84">
        <v>1</v>
      </c>
      <c r="AD733" s="84">
        <v>2</v>
      </c>
      <c r="AE733" s="84">
        <v>0</v>
      </c>
      <c r="AF733" s="84">
        <v>2</v>
      </c>
      <c r="AG733" s="200">
        <v>0.217</v>
      </c>
      <c r="AH733" s="200">
        <v>0.25700000000000001</v>
      </c>
      <c r="AI733" s="200">
        <v>0.308</v>
      </c>
      <c r="AJ733" s="84">
        <v>0.25</v>
      </c>
      <c r="AK733" s="84">
        <v>32</v>
      </c>
      <c r="AL733" s="84">
        <v>8</v>
      </c>
      <c r="AM733" s="84">
        <v>8</v>
      </c>
      <c r="AN733" s="198">
        <v>1</v>
      </c>
      <c r="AO733" s="198">
        <v>1</v>
      </c>
      <c r="AP733" s="84">
        <v>-8</v>
      </c>
      <c r="AQ733" s="84">
        <v>79</v>
      </c>
      <c r="AR733" s="84">
        <v>718</v>
      </c>
      <c r="AS733" s="84">
        <v>38</v>
      </c>
      <c r="AT733" s="84" t="s">
        <v>1061</v>
      </c>
      <c r="AY733" s="200"/>
      <c r="AZ733" s="200"/>
      <c r="BA733" s="200"/>
      <c r="BB733" s="200"/>
      <c r="BE733" s="84" t="s">
        <v>3859</v>
      </c>
      <c r="BF733" s="84">
        <v>593643</v>
      </c>
      <c r="BG733" s="84" t="s">
        <v>2871</v>
      </c>
      <c r="BH733" s="84" t="s">
        <v>1097</v>
      </c>
      <c r="BI733" s="84" t="s">
        <v>6548</v>
      </c>
      <c r="BJ733" s="84" t="s">
        <v>4166</v>
      </c>
      <c r="BK733" s="84" t="s">
        <v>2463</v>
      </c>
    </row>
    <row r="734" spans="1:63" s="84" customFormat="1" x14ac:dyDescent="0.3">
      <c r="A734" s="84" t="s">
        <v>446</v>
      </c>
      <c r="B734" s="84" t="s">
        <v>292</v>
      </c>
      <c r="C734" s="84" t="s">
        <v>1065</v>
      </c>
      <c r="D734" s="84">
        <v>2018</v>
      </c>
      <c r="E734" s="84">
        <v>35</v>
      </c>
      <c r="G734" s="84" t="s">
        <v>1373</v>
      </c>
      <c r="H734" s="84" t="s">
        <v>253</v>
      </c>
      <c r="K734" s="84">
        <v>0.62</v>
      </c>
      <c r="L734" s="84">
        <v>0.314</v>
      </c>
      <c r="M734" s="84">
        <v>22</v>
      </c>
      <c r="N734" s="84" t="s">
        <v>1075</v>
      </c>
      <c r="O734" s="84">
        <v>29</v>
      </c>
      <c r="P734" s="84">
        <v>78</v>
      </c>
      <c r="Q734" s="84">
        <v>71</v>
      </c>
      <c r="R734" s="84">
        <v>6</v>
      </c>
      <c r="S734" s="84">
        <v>15</v>
      </c>
      <c r="T734" s="84">
        <v>2</v>
      </c>
      <c r="U734" s="84">
        <v>0</v>
      </c>
      <c r="V734" s="84">
        <v>1</v>
      </c>
      <c r="W734" s="84">
        <v>6</v>
      </c>
      <c r="X734" s="84">
        <v>0</v>
      </c>
      <c r="Y734" s="84">
        <v>0</v>
      </c>
      <c r="Z734" s="84">
        <v>6</v>
      </c>
      <c r="AA734" s="84">
        <v>15</v>
      </c>
      <c r="AB734" s="84">
        <v>0</v>
      </c>
      <c r="AC734" s="84">
        <v>0</v>
      </c>
      <c r="AD734" s="84">
        <v>0</v>
      </c>
      <c r="AE734" s="84">
        <v>0</v>
      </c>
      <c r="AF734" s="84">
        <v>4</v>
      </c>
      <c r="AG734" s="200">
        <v>0.21099999999999999</v>
      </c>
      <c r="AH734" s="200">
        <v>0.27900000000000003</v>
      </c>
      <c r="AI734" s="200">
        <v>0.28599999999999998</v>
      </c>
      <c r="AJ734" s="84">
        <v>0.25900000000000001</v>
      </c>
      <c r="AK734" s="84">
        <v>20</v>
      </c>
      <c r="AL734" s="84">
        <v>6</v>
      </c>
      <c r="AM734" s="84">
        <v>6</v>
      </c>
      <c r="AN734" s="198">
        <v>0</v>
      </c>
      <c r="AO734" s="198">
        <v>0</v>
      </c>
      <c r="AP734" s="84">
        <v>-4</v>
      </c>
      <c r="AQ734" s="84">
        <v>80</v>
      </c>
      <c r="AR734" s="84">
        <v>746</v>
      </c>
      <c r="AS734" s="84">
        <v>39</v>
      </c>
      <c r="AT734" s="84" t="s">
        <v>1061</v>
      </c>
      <c r="AY734" s="200"/>
      <c r="AZ734" s="200"/>
      <c r="BA734" s="200"/>
      <c r="BB734" s="200"/>
      <c r="BE734" s="84" t="s">
        <v>1550</v>
      </c>
      <c r="BF734" s="84">
        <v>431171</v>
      </c>
      <c r="BG734" s="84" t="s">
        <v>771</v>
      </c>
      <c r="BH734" s="84" t="s">
        <v>3142</v>
      </c>
      <c r="BI734" s="84" t="s">
        <v>1268</v>
      </c>
      <c r="BJ734" s="84" t="s">
        <v>4193</v>
      </c>
      <c r="BK734" s="84" t="s">
        <v>2902</v>
      </c>
    </row>
    <row r="735" spans="1:63" s="84" customFormat="1" x14ac:dyDescent="0.3">
      <c r="A735" s="84" t="s">
        <v>534</v>
      </c>
      <c r="B735" s="84" t="s">
        <v>55</v>
      </c>
      <c r="C735" s="84" t="s">
        <v>1065</v>
      </c>
      <c r="D735" s="84">
        <v>2018</v>
      </c>
      <c r="E735" s="84">
        <v>28</v>
      </c>
      <c r="G735" s="84" t="s">
        <v>1373</v>
      </c>
      <c r="H735" s="84" t="s">
        <v>265</v>
      </c>
      <c r="K735" s="84">
        <v>0.83</v>
      </c>
      <c r="L735" s="84">
        <v>0.29699999999999999</v>
      </c>
      <c r="M735" s="84">
        <v>19</v>
      </c>
      <c r="N735" s="84" t="s">
        <v>1075</v>
      </c>
      <c r="O735" s="84">
        <v>35</v>
      </c>
      <c r="P735" s="84">
        <v>153</v>
      </c>
      <c r="Q735" s="84">
        <v>144</v>
      </c>
      <c r="R735" s="84">
        <v>15</v>
      </c>
      <c r="S735" s="84">
        <v>35</v>
      </c>
      <c r="T735" s="84">
        <v>7</v>
      </c>
      <c r="U735" s="84">
        <v>0</v>
      </c>
      <c r="V735" s="84">
        <v>4</v>
      </c>
      <c r="W735" s="84">
        <v>15</v>
      </c>
      <c r="X735" s="84">
        <v>2</v>
      </c>
      <c r="Y735" s="84">
        <v>1</v>
      </c>
      <c r="Z735" s="84">
        <v>7</v>
      </c>
      <c r="AA735" s="84">
        <v>37</v>
      </c>
      <c r="AB735" s="84">
        <v>0</v>
      </c>
      <c r="AC735" s="84">
        <v>1</v>
      </c>
      <c r="AD735" s="84">
        <v>0</v>
      </c>
      <c r="AE735" s="84">
        <v>1</v>
      </c>
      <c r="AF735" s="84">
        <v>2</v>
      </c>
      <c r="AG735" s="200">
        <v>0.24399999999999999</v>
      </c>
      <c r="AH735" s="200">
        <v>0.28199999999999997</v>
      </c>
      <c r="AI735" s="200">
        <v>0.38200000000000001</v>
      </c>
      <c r="AJ735" s="84">
        <v>0.28899999999999998</v>
      </c>
      <c r="AK735" s="84">
        <v>44</v>
      </c>
      <c r="AL735" s="84">
        <v>14</v>
      </c>
      <c r="AM735" s="84">
        <v>15</v>
      </c>
      <c r="AN735" s="198">
        <v>4</v>
      </c>
      <c r="AO735" s="198">
        <v>4</v>
      </c>
      <c r="AP735" s="84">
        <v>-1</v>
      </c>
      <c r="AQ735" s="84">
        <v>74</v>
      </c>
      <c r="AR735" s="84">
        <v>630</v>
      </c>
      <c r="AS735" s="84">
        <v>37</v>
      </c>
      <c r="AT735" s="84" t="s">
        <v>1061</v>
      </c>
      <c r="AY735" s="200"/>
      <c r="AZ735" s="200"/>
      <c r="BA735" s="200"/>
      <c r="BB735" s="200"/>
      <c r="BE735" s="84" t="s">
        <v>1505</v>
      </c>
      <c r="BF735" s="84">
        <v>543434</v>
      </c>
      <c r="BG735" s="84" t="s">
        <v>817</v>
      </c>
      <c r="BH735" s="84" t="s">
        <v>4822</v>
      </c>
      <c r="BI735" s="84" t="s">
        <v>6481</v>
      </c>
      <c r="BJ735" s="84" t="s">
        <v>4824</v>
      </c>
      <c r="BK735" s="84" t="s">
        <v>2872</v>
      </c>
    </row>
    <row r="736" spans="1:63" s="84" customFormat="1" x14ac:dyDescent="0.3">
      <c r="A736" s="84" t="s">
        <v>4030</v>
      </c>
      <c r="B736" s="84" t="s">
        <v>2001</v>
      </c>
      <c r="C736" s="84" t="s">
        <v>1103</v>
      </c>
      <c r="D736" s="84">
        <v>2018</v>
      </c>
      <c r="E736" s="84">
        <v>27</v>
      </c>
      <c r="G736" s="84" t="s">
        <v>1373</v>
      </c>
      <c r="H736" s="84" t="s">
        <v>265</v>
      </c>
      <c r="K736" s="84">
        <v>0.55000000000000004</v>
      </c>
      <c r="L736" s="84">
        <v>0.29699999999999999</v>
      </c>
      <c r="M736" s="84">
        <v>19</v>
      </c>
      <c r="N736" s="84" t="s">
        <v>1075</v>
      </c>
      <c r="O736" s="84">
        <v>45</v>
      </c>
      <c r="P736" s="84">
        <v>121</v>
      </c>
      <c r="Q736" s="84">
        <v>108</v>
      </c>
      <c r="R736" s="84">
        <v>13</v>
      </c>
      <c r="S736" s="84">
        <v>23</v>
      </c>
      <c r="T736" s="84">
        <v>5</v>
      </c>
      <c r="U736" s="84">
        <v>1</v>
      </c>
      <c r="V736" s="84">
        <v>2</v>
      </c>
      <c r="W736" s="84">
        <v>10</v>
      </c>
      <c r="X736" s="84">
        <v>1</v>
      </c>
      <c r="Y736" s="84">
        <v>0</v>
      </c>
      <c r="Z736" s="84">
        <v>12</v>
      </c>
      <c r="AA736" s="84">
        <v>26</v>
      </c>
      <c r="AB736" s="84">
        <v>1</v>
      </c>
      <c r="AC736" s="84">
        <v>0</v>
      </c>
      <c r="AD736" s="84">
        <v>0</v>
      </c>
      <c r="AE736" s="84">
        <v>1</v>
      </c>
      <c r="AF736" s="84">
        <v>2</v>
      </c>
      <c r="AG736" s="200">
        <v>0.217</v>
      </c>
      <c r="AH736" s="200">
        <v>0.29699999999999999</v>
      </c>
      <c r="AI736" s="200">
        <v>0.34200000000000003</v>
      </c>
      <c r="AJ736" s="84">
        <v>0.28699999999999998</v>
      </c>
      <c r="AK736" s="84">
        <v>35</v>
      </c>
      <c r="AL736" s="84">
        <v>12</v>
      </c>
      <c r="AM736" s="84">
        <v>12</v>
      </c>
      <c r="AN736" s="198">
        <v>2</v>
      </c>
      <c r="AO736" s="198">
        <v>2</v>
      </c>
      <c r="AP736" s="84">
        <v>-1</v>
      </c>
      <c r="AQ736" s="84">
        <v>75</v>
      </c>
      <c r="AR736" s="84">
        <v>642</v>
      </c>
      <c r="AS736" s="84">
        <v>38</v>
      </c>
      <c r="AT736" s="84" t="s">
        <v>1061</v>
      </c>
      <c r="AY736" s="200"/>
      <c r="AZ736" s="200"/>
      <c r="BA736" s="200"/>
      <c r="BB736" s="200"/>
      <c r="BE736" s="84" t="s">
        <v>4031</v>
      </c>
      <c r="BF736" s="84">
        <v>571970</v>
      </c>
      <c r="BG736" s="84" t="s">
        <v>808</v>
      </c>
      <c r="BH736" s="84" t="s">
        <v>6309</v>
      </c>
      <c r="BI736" s="84" t="s">
        <v>6299</v>
      </c>
      <c r="BJ736" s="84" t="s">
        <v>6308</v>
      </c>
      <c r="BK736" s="84" t="s">
        <v>2874</v>
      </c>
    </row>
    <row r="737" spans="1:63" s="84" customFormat="1" x14ac:dyDescent="0.3">
      <c r="A737" s="84" t="s">
        <v>175</v>
      </c>
      <c r="B737" s="84" t="s">
        <v>221</v>
      </c>
      <c r="C737" s="84" t="s">
        <v>1065</v>
      </c>
      <c r="D737" s="84">
        <v>2018</v>
      </c>
      <c r="E737" s="84">
        <v>28</v>
      </c>
      <c r="G737" s="84" t="s">
        <v>1373</v>
      </c>
      <c r="H737" s="84" t="s">
        <v>265</v>
      </c>
      <c r="K737" s="84">
        <v>0.01</v>
      </c>
      <c r="L737" s="84">
        <v>0.29699999999999999</v>
      </c>
      <c r="M737" s="84">
        <v>19</v>
      </c>
      <c r="N737" s="84" t="s">
        <v>1075</v>
      </c>
      <c r="O737" s="84">
        <v>35</v>
      </c>
      <c r="P737" s="84">
        <v>111</v>
      </c>
      <c r="Q737" s="84">
        <v>103</v>
      </c>
      <c r="R737" s="84">
        <v>12</v>
      </c>
      <c r="S737" s="84">
        <v>25</v>
      </c>
      <c r="T737" s="84">
        <v>4</v>
      </c>
      <c r="U737" s="84">
        <v>1</v>
      </c>
      <c r="V737" s="84">
        <v>2</v>
      </c>
      <c r="W737" s="84">
        <v>10</v>
      </c>
      <c r="X737" s="84">
        <v>2</v>
      </c>
      <c r="Y737" s="84">
        <v>1</v>
      </c>
      <c r="Z737" s="84">
        <v>6</v>
      </c>
      <c r="AA737" s="84">
        <v>23</v>
      </c>
      <c r="AB737" s="84">
        <v>0</v>
      </c>
      <c r="AC737" s="84">
        <v>1</v>
      </c>
      <c r="AD737" s="84">
        <v>1</v>
      </c>
      <c r="AE737" s="84">
        <v>1</v>
      </c>
      <c r="AF737" s="84">
        <v>2</v>
      </c>
      <c r="AG737" s="200">
        <v>0.24099999999999999</v>
      </c>
      <c r="AH737" s="200">
        <v>0.28399999999999997</v>
      </c>
      <c r="AI737" s="200">
        <v>0.34699999999999998</v>
      </c>
      <c r="AJ737" s="84">
        <v>0.27800000000000002</v>
      </c>
      <c r="AK737" s="84">
        <v>31</v>
      </c>
      <c r="AL737" s="84">
        <v>10</v>
      </c>
      <c r="AM737" s="84">
        <v>10</v>
      </c>
      <c r="AN737" s="198">
        <v>2</v>
      </c>
      <c r="AO737" s="198">
        <v>2</v>
      </c>
      <c r="AP737" s="84">
        <v>-2</v>
      </c>
      <c r="AQ737" s="84">
        <v>77</v>
      </c>
      <c r="AR737" s="84">
        <v>663</v>
      </c>
      <c r="AS737" s="84">
        <v>39</v>
      </c>
      <c r="AT737" s="84" t="s">
        <v>1061</v>
      </c>
      <c r="AY737" s="200"/>
      <c r="AZ737" s="200"/>
      <c r="BA737" s="200"/>
      <c r="BB737" s="200"/>
      <c r="BE737" s="84" t="s">
        <v>5217</v>
      </c>
      <c r="BF737" s="84">
        <v>623166</v>
      </c>
      <c r="BG737" s="84" t="s">
        <v>817</v>
      </c>
      <c r="BH737" s="84" t="s">
        <v>4824</v>
      </c>
      <c r="BI737" s="84" t="s">
        <v>2631</v>
      </c>
      <c r="BJ737" s="84" t="s">
        <v>5076</v>
      </c>
      <c r="BK737" s="84" t="s">
        <v>2872</v>
      </c>
    </row>
    <row r="738" spans="1:63" s="84" customFormat="1" x14ac:dyDescent="0.3">
      <c r="A738" s="84" t="s">
        <v>917</v>
      </c>
      <c r="B738" s="84" t="s">
        <v>918</v>
      </c>
      <c r="C738" s="84" t="s">
        <v>1065</v>
      </c>
      <c r="D738" s="84">
        <v>2018</v>
      </c>
      <c r="E738" s="84">
        <v>30</v>
      </c>
      <c r="G738" s="84" t="s">
        <v>1373</v>
      </c>
      <c r="H738" s="84" t="s">
        <v>265</v>
      </c>
      <c r="K738" s="84">
        <v>0.35</v>
      </c>
      <c r="L738" s="84">
        <v>0.29699999999999999</v>
      </c>
      <c r="M738" s="84">
        <v>19</v>
      </c>
      <c r="N738" s="84" t="s">
        <v>1075</v>
      </c>
      <c r="O738" s="84">
        <v>36</v>
      </c>
      <c r="P738" s="84">
        <v>90</v>
      </c>
      <c r="Q738" s="84">
        <v>84</v>
      </c>
      <c r="R738" s="84">
        <v>9</v>
      </c>
      <c r="S738" s="84">
        <v>19</v>
      </c>
      <c r="T738" s="84">
        <v>4</v>
      </c>
      <c r="U738" s="84">
        <v>0</v>
      </c>
      <c r="V738" s="84">
        <v>2</v>
      </c>
      <c r="W738" s="84">
        <v>8</v>
      </c>
      <c r="X738" s="84">
        <v>1</v>
      </c>
      <c r="Y738" s="84">
        <v>0</v>
      </c>
      <c r="Z738" s="84">
        <v>4</v>
      </c>
      <c r="AA738" s="84">
        <v>18</v>
      </c>
      <c r="AB738" s="84">
        <v>0</v>
      </c>
      <c r="AC738" s="84">
        <v>1</v>
      </c>
      <c r="AD738" s="84">
        <v>1</v>
      </c>
      <c r="AE738" s="84">
        <v>0</v>
      </c>
      <c r="AF738" s="84">
        <v>2</v>
      </c>
      <c r="AG738" s="200">
        <v>0.223</v>
      </c>
      <c r="AH738" s="200">
        <v>0.26600000000000001</v>
      </c>
      <c r="AI738" s="200">
        <v>0.33400000000000002</v>
      </c>
      <c r="AJ738" s="84">
        <v>0.26500000000000001</v>
      </c>
      <c r="AK738" s="84">
        <v>24</v>
      </c>
      <c r="AL738" s="84">
        <v>7</v>
      </c>
      <c r="AM738" s="84">
        <v>7</v>
      </c>
      <c r="AN738" s="198">
        <v>1</v>
      </c>
      <c r="AO738" s="198">
        <v>1</v>
      </c>
      <c r="AP738" s="84">
        <v>-3</v>
      </c>
      <c r="AQ738" s="84">
        <v>84</v>
      </c>
      <c r="AR738" s="84">
        <v>726</v>
      </c>
      <c r="AS738" s="84">
        <v>40</v>
      </c>
      <c r="AT738" s="84" t="s">
        <v>1061</v>
      </c>
      <c r="AY738" s="200"/>
      <c r="AZ738" s="200"/>
      <c r="BA738" s="200"/>
      <c r="BB738" s="200"/>
      <c r="BE738" s="84" t="s">
        <v>1340</v>
      </c>
      <c r="BF738" s="84">
        <v>456781</v>
      </c>
      <c r="BG738" s="84" t="s">
        <v>808</v>
      </c>
      <c r="BH738" s="84" t="s">
        <v>2629</v>
      </c>
      <c r="BI738" s="84" t="s">
        <v>1119</v>
      </c>
      <c r="BJ738" s="84" t="s">
        <v>4824</v>
      </c>
      <c r="BK738" s="84" t="s">
        <v>2887</v>
      </c>
    </row>
    <row r="739" spans="1:63" s="84" customFormat="1" x14ac:dyDescent="0.3">
      <c r="A739" s="84" t="s">
        <v>2250</v>
      </c>
      <c r="B739" s="84" t="s">
        <v>3019</v>
      </c>
      <c r="C739" s="84" t="s">
        <v>1065</v>
      </c>
      <c r="D739" s="84">
        <v>2018</v>
      </c>
      <c r="E739" s="84">
        <v>33</v>
      </c>
      <c r="G739" s="84" t="s">
        <v>1373</v>
      </c>
      <c r="H739" s="84" t="s">
        <v>265</v>
      </c>
      <c r="K739" s="84">
        <v>0.6</v>
      </c>
      <c r="L739" s="84">
        <v>0.29699999999999999</v>
      </c>
      <c r="M739" s="84">
        <v>19</v>
      </c>
      <c r="N739" s="84" t="s">
        <v>1075</v>
      </c>
      <c r="O739" s="84">
        <v>31</v>
      </c>
      <c r="P739" s="84">
        <v>88</v>
      </c>
      <c r="Q739" s="84">
        <v>80</v>
      </c>
      <c r="R739" s="84">
        <v>9</v>
      </c>
      <c r="S739" s="84">
        <v>18</v>
      </c>
      <c r="T739" s="84">
        <v>4</v>
      </c>
      <c r="U739" s="84">
        <v>0</v>
      </c>
      <c r="V739" s="84">
        <v>1</v>
      </c>
      <c r="W739" s="84">
        <v>7</v>
      </c>
      <c r="X739" s="84">
        <v>1</v>
      </c>
      <c r="Y739" s="84">
        <v>0</v>
      </c>
      <c r="Z739" s="84">
        <v>6</v>
      </c>
      <c r="AA739" s="84">
        <v>20</v>
      </c>
      <c r="AB739" s="84">
        <v>0</v>
      </c>
      <c r="AC739" s="84">
        <v>1</v>
      </c>
      <c r="AD739" s="84">
        <v>1</v>
      </c>
      <c r="AE739" s="84">
        <v>1</v>
      </c>
      <c r="AF739" s="84">
        <v>2</v>
      </c>
      <c r="AG739" s="200">
        <v>0.22500000000000001</v>
      </c>
      <c r="AH739" s="200">
        <v>0.27900000000000003</v>
      </c>
      <c r="AI739" s="200">
        <v>0.312</v>
      </c>
      <c r="AJ739" s="84">
        <v>0.26500000000000001</v>
      </c>
      <c r="AK739" s="84">
        <v>23</v>
      </c>
      <c r="AL739" s="84">
        <v>7</v>
      </c>
      <c r="AM739" s="84">
        <v>7</v>
      </c>
      <c r="AN739" s="198">
        <v>1</v>
      </c>
      <c r="AO739" s="198">
        <v>1</v>
      </c>
      <c r="AP739" s="84">
        <v>-3</v>
      </c>
      <c r="AQ739" s="84">
        <v>85</v>
      </c>
      <c r="AR739" s="84">
        <v>730</v>
      </c>
      <c r="AS739" s="84">
        <v>41</v>
      </c>
      <c r="AT739" s="84" t="s">
        <v>1061</v>
      </c>
      <c r="AY739" s="200"/>
      <c r="AZ739" s="200"/>
      <c r="BA739" s="200"/>
      <c r="BB739" s="200"/>
      <c r="BE739" s="84" t="s">
        <v>3202</v>
      </c>
      <c r="BF739" s="84">
        <v>463610</v>
      </c>
      <c r="BG739" s="84" t="s">
        <v>808</v>
      </c>
      <c r="BH739" s="84" t="s">
        <v>4143</v>
      </c>
      <c r="BI739" s="84" t="s">
        <v>1119</v>
      </c>
      <c r="BJ739" s="84" t="s">
        <v>1126</v>
      </c>
      <c r="BK739" s="84" t="s">
        <v>2878</v>
      </c>
    </row>
    <row r="740" spans="1:63" s="84" customFormat="1" x14ac:dyDescent="0.3">
      <c r="A740" s="84" t="s">
        <v>347</v>
      </c>
      <c r="B740" s="84" t="s">
        <v>346</v>
      </c>
      <c r="C740" s="84" t="s">
        <v>1065</v>
      </c>
      <c r="D740" s="84">
        <v>2018</v>
      </c>
      <c r="E740" s="84">
        <v>32</v>
      </c>
      <c r="G740" s="84" t="s">
        <v>1373</v>
      </c>
      <c r="H740" s="84" t="s">
        <v>265</v>
      </c>
      <c r="K740" s="84">
        <v>0.28999999999999998</v>
      </c>
      <c r="L740" s="84">
        <v>0.29699999999999999</v>
      </c>
      <c r="M740" s="84">
        <v>19</v>
      </c>
      <c r="N740" s="84" t="s">
        <v>1075</v>
      </c>
      <c r="O740" s="84">
        <v>34</v>
      </c>
      <c r="P740" s="84">
        <v>98</v>
      </c>
      <c r="Q740" s="84">
        <v>91</v>
      </c>
      <c r="R740" s="84">
        <v>10</v>
      </c>
      <c r="S740" s="84">
        <v>20</v>
      </c>
      <c r="T740" s="84">
        <v>4</v>
      </c>
      <c r="U740" s="84">
        <v>0</v>
      </c>
      <c r="V740" s="84">
        <v>1</v>
      </c>
      <c r="W740" s="84">
        <v>7</v>
      </c>
      <c r="X740" s="84">
        <v>1</v>
      </c>
      <c r="Y740" s="84">
        <v>0</v>
      </c>
      <c r="Z740" s="84">
        <v>6</v>
      </c>
      <c r="AA740" s="84">
        <v>19</v>
      </c>
      <c r="AB740" s="84">
        <v>0</v>
      </c>
      <c r="AC740" s="84">
        <v>1</v>
      </c>
      <c r="AD740" s="84">
        <v>0</v>
      </c>
      <c r="AE740" s="84">
        <v>0</v>
      </c>
      <c r="AF740" s="84">
        <v>2</v>
      </c>
      <c r="AG740" s="200">
        <v>0.222</v>
      </c>
      <c r="AH740" s="200">
        <v>0.26800000000000002</v>
      </c>
      <c r="AI740" s="200">
        <v>0.31</v>
      </c>
      <c r="AJ740" s="84">
        <v>0.25900000000000001</v>
      </c>
      <c r="AK740" s="84">
        <v>25</v>
      </c>
      <c r="AL740" s="84">
        <v>7</v>
      </c>
      <c r="AM740" s="84">
        <v>7</v>
      </c>
      <c r="AN740" s="198">
        <v>1</v>
      </c>
      <c r="AO740" s="198">
        <v>1</v>
      </c>
      <c r="AP740" s="84">
        <v>-4</v>
      </c>
      <c r="AQ740" s="84">
        <v>86</v>
      </c>
      <c r="AR740" s="84">
        <v>731</v>
      </c>
      <c r="AS740" s="84">
        <v>42</v>
      </c>
      <c r="AT740" s="84" t="s">
        <v>1061</v>
      </c>
      <c r="AY740" s="200"/>
      <c r="AZ740" s="200"/>
      <c r="BA740" s="200"/>
      <c r="BB740" s="200"/>
      <c r="BE740" s="84" t="s">
        <v>1534</v>
      </c>
      <c r="BF740" s="84">
        <v>519445</v>
      </c>
      <c r="BG740" s="84" t="s">
        <v>817</v>
      </c>
      <c r="BH740" s="84" t="s">
        <v>3244</v>
      </c>
      <c r="BI740" s="84" t="s">
        <v>4216</v>
      </c>
      <c r="BJ740" s="84" t="s">
        <v>7276</v>
      </c>
      <c r="BK740" s="84" t="s">
        <v>3874</v>
      </c>
    </row>
    <row r="741" spans="1:63" s="84" customFormat="1" x14ac:dyDescent="0.3">
      <c r="A741" s="84" t="s">
        <v>4003</v>
      </c>
      <c r="B741" s="84" t="s">
        <v>67</v>
      </c>
      <c r="C741" s="84" t="s">
        <v>1065</v>
      </c>
      <c r="D741" s="84">
        <v>2018</v>
      </c>
      <c r="E741" s="84">
        <v>30</v>
      </c>
      <c r="G741" s="84" t="s">
        <v>1373</v>
      </c>
      <c r="H741" s="84" t="s">
        <v>265</v>
      </c>
      <c r="K741" s="84">
        <v>0.27</v>
      </c>
      <c r="L741" s="84">
        <v>0.29699999999999999</v>
      </c>
      <c r="M741" s="84">
        <v>19</v>
      </c>
      <c r="N741" s="84" t="s">
        <v>1075</v>
      </c>
      <c r="O741" s="84">
        <v>42</v>
      </c>
      <c r="P741" s="84">
        <v>87</v>
      </c>
      <c r="Q741" s="84">
        <v>81</v>
      </c>
      <c r="R741" s="84">
        <v>10</v>
      </c>
      <c r="S741" s="84">
        <v>17</v>
      </c>
      <c r="T741" s="84">
        <v>3</v>
      </c>
      <c r="U741" s="84">
        <v>1</v>
      </c>
      <c r="V741" s="84">
        <v>1</v>
      </c>
      <c r="W741" s="84">
        <v>7</v>
      </c>
      <c r="X741" s="84">
        <v>2</v>
      </c>
      <c r="Y741" s="84">
        <v>0</v>
      </c>
      <c r="Z741" s="84">
        <v>5</v>
      </c>
      <c r="AA741" s="84">
        <v>19</v>
      </c>
      <c r="AB741" s="84">
        <v>0</v>
      </c>
      <c r="AC741" s="84">
        <v>1</v>
      </c>
      <c r="AD741" s="84">
        <v>1</v>
      </c>
      <c r="AE741" s="84">
        <v>0</v>
      </c>
      <c r="AF741" s="84">
        <v>2</v>
      </c>
      <c r="AG741" s="200">
        <v>0.20899999999999999</v>
      </c>
      <c r="AH741" s="200">
        <v>0.255</v>
      </c>
      <c r="AI741" s="200">
        <v>0.30499999999999999</v>
      </c>
      <c r="AJ741" s="84">
        <v>0.249</v>
      </c>
      <c r="AK741" s="84">
        <v>22</v>
      </c>
      <c r="AL741" s="84">
        <v>6</v>
      </c>
      <c r="AM741" s="84">
        <v>6</v>
      </c>
      <c r="AN741" s="198">
        <v>1</v>
      </c>
      <c r="AO741" s="198">
        <v>1</v>
      </c>
      <c r="AP741" s="84">
        <v>-4</v>
      </c>
      <c r="AQ741" s="84">
        <v>88</v>
      </c>
      <c r="AR741" s="84">
        <v>748</v>
      </c>
      <c r="AS741" s="84">
        <v>43</v>
      </c>
      <c r="AT741" s="84" t="s">
        <v>1061</v>
      </c>
      <c r="AY741" s="200"/>
      <c r="AZ741" s="200"/>
      <c r="BA741" s="200"/>
      <c r="BB741" s="200"/>
      <c r="BE741" s="84" t="s">
        <v>4004</v>
      </c>
      <c r="BF741" s="84">
        <v>502285</v>
      </c>
      <c r="BG741" s="84" t="s">
        <v>817</v>
      </c>
      <c r="BH741" s="84" t="s">
        <v>1072</v>
      </c>
      <c r="BI741" s="84" t="s">
        <v>4215</v>
      </c>
      <c r="BJ741" s="84" t="s">
        <v>3217</v>
      </c>
      <c r="BK741" s="84" t="s">
        <v>2887</v>
      </c>
    </row>
    <row r="742" spans="1:63" s="84" customFormat="1" x14ac:dyDescent="0.3">
      <c r="A742" s="84" t="s">
        <v>427</v>
      </c>
      <c r="B742" s="84" t="s">
        <v>264</v>
      </c>
      <c r="C742" s="84" t="s">
        <v>1065</v>
      </c>
      <c r="D742" s="84">
        <v>2018</v>
      </c>
      <c r="E742" s="84">
        <v>36</v>
      </c>
      <c r="G742" s="84" t="s">
        <v>1373</v>
      </c>
      <c r="H742" s="84" t="s">
        <v>265</v>
      </c>
      <c r="K742" s="84">
        <v>0.74</v>
      </c>
      <c r="L742" s="84">
        <v>0.29699999999999999</v>
      </c>
      <c r="M742" s="84">
        <v>19</v>
      </c>
      <c r="N742" s="84" t="s">
        <v>1075</v>
      </c>
      <c r="O742" s="84">
        <v>20</v>
      </c>
      <c r="P742" s="84">
        <v>79</v>
      </c>
      <c r="Q742" s="84">
        <v>73</v>
      </c>
      <c r="R742" s="84">
        <v>8</v>
      </c>
      <c r="S742" s="84">
        <v>16</v>
      </c>
      <c r="T742" s="84">
        <v>3</v>
      </c>
      <c r="U742" s="84">
        <v>0</v>
      </c>
      <c r="V742" s="84">
        <v>1</v>
      </c>
      <c r="W742" s="84">
        <v>7</v>
      </c>
      <c r="X742" s="84">
        <v>1</v>
      </c>
      <c r="Y742" s="84">
        <v>0</v>
      </c>
      <c r="Z742" s="84">
        <v>4</v>
      </c>
      <c r="AA742" s="84">
        <v>13</v>
      </c>
      <c r="AB742" s="84">
        <v>0</v>
      </c>
      <c r="AC742" s="84">
        <v>0</v>
      </c>
      <c r="AD742" s="84">
        <v>1</v>
      </c>
      <c r="AE742" s="84">
        <v>1</v>
      </c>
      <c r="AF742" s="84">
        <v>1</v>
      </c>
      <c r="AG742" s="200">
        <v>0.223</v>
      </c>
      <c r="AH742" s="200">
        <v>0.26200000000000001</v>
      </c>
      <c r="AI742" s="200">
        <v>0.29399999999999998</v>
      </c>
      <c r="AJ742" s="84">
        <v>0.248</v>
      </c>
      <c r="AK742" s="84">
        <v>20</v>
      </c>
      <c r="AL742" s="84">
        <v>5</v>
      </c>
      <c r="AM742" s="84">
        <v>5</v>
      </c>
      <c r="AN742" s="198">
        <v>1</v>
      </c>
      <c r="AO742" s="198">
        <v>1</v>
      </c>
      <c r="AP742" s="84">
        <v>-4</v>
      </c>
      <c r="AQ742" s="84">
        <v>89</v>
      </c>
      <c r="AR742" s="84">
        <v>752</v>
      </c>
      <c r="AS742" s="84">
        <v>44</v>
      </c>
      <c r="AT742" s="84" t="s">
        <v>1061</v>
      </c>
      <c r="AY742" s="200"/>
      <c r="AZ742" s="200"/>
      <c r="BA742" s="200"/>
      <c r="BB742" s="200"/>
      <c r="BE742" s="84" t="s">
        <v>1528</v>
      </c>
      <c r="BF742" s="84">
        <v>408299</v>
      </c>
      <c r="BG742" s="84" t="s">
        <v>771</v>
      </c>
      <c r="BH742" s="84" t="s">
        <v>1119</v>
      </c>
      <c r="BI742" s="84" t="s">
        <v>3244</v>
      </c>
      <c r="BJ742" s="84" t="s">
        <v>4215</v>
      </c>
      <c r="BK742" s="84" t="s">
        <v>2464</v>
      </c>
    </row>
    <row r="743" spans="1:63" s="84" customFormat="1" x14ac:dyDescent="0.3">
      <c r="A743" s="84" t="s">
        <v>407</v>
      </c>
      <c r="B743" s="84" t="s">
        <v>155</v>
      </c>
      <c r="C743" s="84" t="s">
        <v>1061</v>
      </c>
      <c r="D743" s="84">
        <v>2018</v>
      </c>
      <c r="E743" s="84">
        <v>38</v>
      </c>
      <c r="G743" s="84" t="s">
        <v>1373</v>
      </c>
      <c r="H743" s="84" t="s">
        <v>250</v>
      </c>
      <c r="K743" s="84">
        <v>0.82</v>
      </c>
      <c r="L743" s="84">
        <v>0.35299999999999998</v>
      </c>
      <c r="M743" s="84">
        <v>69</v>
      </c>
      <c r="N743" s="84" t="s">
        <v>1075</v>
      </c>
      <c r="O743" s="84">
        <v>26</v>
      </c>
      <c r="P743" s="84">
        <v>106</v>
      </c>
      <c r="Q743" s="84">
        <v>88</v>
      </c>
      <c r="R743" s="84">
        <v>12</v>
      </c>
      <c r="S743" s="84">
        <v>19</v>
      </c>
      <c r="T743" s="84">
        <v>3</v>
      </c>
      <c r="U743" s="84">
        <v>0</v>
      </c>
      <c r="V743" s="84">
        <v>5</v>
      </c>
      <c r="W743" s="84">
        <v>13</v>
      </c>
      <c r="X743" s="84">
        <v>1</v>
      </c>
      <c r="Y743" s="84">
        <v>0</v>
      </c>
      <c r="Z743" s="84">
        <v>16</v>
      </c>
      <c r="AA743" s="84">
        <v>22</v>
      </c>
      <c r="AB743" s="84">
        <v>1</v>
      </c>
      <c r="AC743" s="84">
        <v>1</v>
      </c>
      <c r="AD743" s="84">
        <v>0</v>
      </c>
      <c r="AE743" s="84">
        <v>1</v>
      </c>
      <c r="AF743" s="84">
        <v>2</v>
      </c>
      <c r="AG743" s="200">
        <v>0.21299999999999999</v>
      </c>
      <c r="AH743" s="200">
        <v>0.33700000000000002</v>
      </c>
      <c r="AI743" s="200">
        <v>0.40500000000000003</v>
      </c>
      <c r="AJ743" s="84">
        <v>0.33100000000000002</v>
      </c>
      <c r="AK743" s="84">
        <v>35</v>
      </c>
      <c r="AL743" s="84">
        <v>19</v>
      </c>
      <c r="AM743" s="84">
        <v>17</v>
      </c>
      <c r="AN743" s="198">
        <v>3</v>
      </c>
      <c r="AO743" s="198">
        <v>2</v>
      </c>
      <c r="AP743" s="84">
        <v>0</v>
      </c>
      <c r="AQ743" s="84">
        <v>64</v>
      </c>
      <c r="AR743" s="84">
        <v>625</v>
      </c>
      <c r="AS743" s="84">
        <v>35</v>
      </c>
      <c r="AT743" s="84" t="s">
        <v>1061</v>
      </c>
      <c r="AY743" s="200"/>
      <c r="AZ743" s="200"/>
      <c r="BA743" s="200"/>
      <c r="BB743" s="200"/>
      <c r="BE743" s="84" t="s">
        <v>1541</v>
      </c>
      <c r="BF743" s="84">
        <v>407893</v>
      </c>
      <c r="BG743" s="84" t="s">
        <v>832</v>
      </c>
      <c r="BH743" s="84" t="s">
        <v>1307</v>
      </c>
      <c r="BI743" s="84" t="s">
        <v>2471</v>
      </c>
      <c r="BJ743" s="84" t="s">
        <v>3186</v>
      </c>
      <c r="BK743" s="84" t="s">
        <v>2464</v>
      </c>
    </row>
    <row r="744" spans="1:63" s="84" customFormat="1" x14ac:dyDescent="0.3">
      <c r="A744" s="84" t="s">
        <v>422</v>
      </c>
      <c r="B744" s="84" t="s">
        <v>421</v>
      </c>
      <c r="C744" s="84" t="s">
        <v>1103</v>
      </c>
      <c r="D744" s="84">
        <v>2018</v>
      </c>
      <c r="E744" s="84">
        <v>34</v>
      </c>
      <c r="G744" s="84" t="s">
        <v>1373</v>
      </c>
      <c r="H744" s="84" t="s">
        <v>250</v>
      </c>
      <c r="K744" s="84">
        <v>0.84</v>
      </c>
      <c r="L744" s="84">
        <v>0.33</v>
      </c>
      <c r="M744" s="84">
        <v>31</v>
      </c>
      <c r="N744" s="84" t="s">
        <v>1075</v>
      </c>
      <c r="O744" s="84">
        <v>21</v>
      </c>
      <c r="P744" s="84">
        <v>102</v>
      </c>
      <c r="Q744" s="84">
        <v>90</v>
      </c>
      <c r="R744" s="84">
        <v>10</v>
      </c>
      <c r="S744" s="84">
        <v>22</v>
      </c>
      <c r="T744" s="84">
        <v>3</v>
      </c>
      <c r="U744" s="84">
        <v>0</v>
      </c>
      <c r="V744" s="84">
        <v>3</v>
      </c>
      <c r="W744" s="84">
        <v>13</v>
      </c>
      <c r="X744" s="84">
        <v>0</v>
      </c>
      <c r="Y744" s="84">
        <v>0</v>
      </c>
      <c r="Z744" s="84">
        <v>9</v>
      </c>
      <c r="AA744" s="84">
        <v>16</v>
      </c>
      <c r="AB744" s="84">
        <v>1</v>
      </c>
      <c r="AC744" s="84">
        <v>2</v>
      </c>
      <c r="AD744" s="84">
        <v>0</v>
      </c>
      <c r="AE744" s="84">
        <v>1</v>
      </c>
      <c r="AF744" s="84">
        <v>3</v>
      </c>
      <c r="AG744" s="200">
        <v>0.249</v>
      </c>
      <c r="AH744" s="200">
        <v>0.32600000000000001</v>
      </c>
      <c r="AI744" s="200">
        <v>0.36599999999999999</v>
      </c>
      <c r="AJ744" s="84">
        <v>0.311</v>
      </c>
      <c r="AK744" s="84">
        <v>32</v>
      </c>
      <c r="AL744" s="84">
        <v>14</v>
      </c>
      <c r="AM744" s="84">
        <v>13</v>
      </c>
      <c r="AN744" s="198">
        <v>3</v>
      </c>
      <c r="AO744" s="198">
        <v>2</v>
      </c>
      <c r="AP744" s="84">
        <v>-2</v>
      </c>
      <c r="AQ744" s="84">
        <v>65</v>
      </c>
      <c r="AR744" s="84">
        <v>637</v>
      </c>
      <c r="AS744" s="84">
        <v>36</v>
      </c>
      <c r="AT744" s="84" t="s">
        <v>1061</v>
      </c>
      <c r="AY744" s="200"/>
      <c r="AZ744" s="200"/>
      <c r="BA744" s="200"/>
      <c r="BB744" s="200"/>
      <c r="BE744" s="84" t="s">
        <v>1536</v>
      </c>
      <c r="BF744" s="84">
        <v>425902</v>
      </c>
      <c r="BG744" s="84" t="s">
        <v>810</v>
      </c>
      <c r="BH744" s="84" t="s">
        <v>1249</v>
      </c>
      <c r="BI744" s="84" t="s">
        <v>1257</v>
      </c>
      <c r="BJ744" s="84" t="s">
        <v>1306</v>
      </c>
      <c r="BK744" s="84" t="s">
        <v>6718</v>
      </c>
    </row>
    <row r="745" spans="1:63" s="84" customFormat="1" x14ac:dyDescent="0.3">
      <c r="A745" s="84" t="s">
        <v>4089</v>
      </c>
      <c r="B745" s="84" t="s">
        <v>4090</v>
      </c>
      <c r="C745" s="84" t="s">
        <v>1065</v>
      </c>
      <c r="D745" s="84">
        <v>2018</v>
      </c>
      <c r="E745" s="84">
        <v>27</v>
      </c>
      <c r="G745" s="84" t="s">
        <v>1373</v>
      </c>
      <c r="H745" s="84" t="s">
        <v>250</v>
      </c>
      <c r="K745" s="84">
        <v>0.41</v>
      </c>
      <c r="L745" s="84">
        <v>0.33</v>
      </c>
      <c r="M745" s="84">
        <v>31</v>
      </c>
      <c r="N745" s="84" t="s">
        <v>1075</v>
      </c>
      <c r="O745" s="84">
        <v>40</v>
      </c>
      <c r="P745" s="84">
        <v>120</v>
      </c>
      <c r="Q745" s="84">
        <v>107</v>
      </c>
      <c r="R745" s="84">
        <v>13</v>
      </c>
      <c r="S745" s="84">
        <v>24</v>
      </c>
      <c r="T745" s="84">
        <v>6</v>
      </c>
      <c r="U745" s="84">
        <v>0</v>
      </c>
      <c r="V745" s="84">
        <v>3</v>
      </c>
      <c r="W745" s="84">
        <v>10</v>
      </c>
      <c r="X745" s="84">
        <v>1</v>
      </c>
      <c r="Y745" s="84">
        <v>1</v>
      </c>
      <c r="Z745" s="84">
        <v>10</v>
      </c>
      <c r="AA745" s="84">
        <v>32</v>
      </c>
      <c r="AB745" s="84">
        <v>0</v>
      </c>
      <c r="AC745" s="84">
        <v>2</v>
      </c>
      <c r="AD745" s="84">
        <v>0</v>
      </c>
      <c r="AE745" s="84">
        <v>1</v>
      </c>
      <c r="AF745" s="84">
        <v>2</v>
      </c>
      <c r="AG745" s="200">
        <v>0.222</v>
      </c>
      <c r="AH745" s="200">
        <v>0.29599999999999999</v>
      </c>
      <c r="AI745" s="200">
        <v>0.379</v>
      </c>
      <c r="AJ745" s="84">
        <v>0.29699999999999999</v>
      </c>
      <c r="AK745" s="84">
        <v>36</v>
      </c>
      <c r="AL745" s="84">
        <v>14</v>
      </c>
      <c r="AM745" s="84">
        <v>12</v>
      </c>
      <c r="AN745" s="198">
        <v>2</v>
      </c>
      <c r="AO745" s="198">
        <v>2</v>
      </c>
      <c r="AP745" s="84">
        <v>-4</v>
      </c>
      <c r="AQ745" s="84">
        <v>66</v>
      </c>
      <c r="AR745" s="84">
        <v>639</v>
      </c>
      <c r="AS745" s="84">
        <v>37</v>
      </c>
      <c r="AT745" s="84" t="s">
        <v>1061</v>
      </c>
      <c r="AY745" s="200"/>
      <c r="AZ745" s="200"/>
      <c r="BA745" s="200"/>
      <c r="BB745" s="200"/>
      <c r="BE745" s="84" t="s">
        <v>4091</v>
      </c>
      <c r="BF745" s="84">
        <v>572128</v>
      </c>
      <c r="BG745" s="84" t="s">
        <v>781</v>
      </c>
      <c r="BH745" s="84" t="s">
        <v>4833</v>
      </c>
      <c r="BI745" s="84" t="s">
        <v>4832</v>
      </c>
      <c r="BJ745" s="84" t="s">
        <v>3139</v>
      </c>
      <c r="BK745" s="84" t="s">
        <v>2874</v>
      </c>
    </row>
    <row r="746" spans="1:63" s="84" customFormat="1" x14ac:dyDescent="0.3">
      <c r="A746" s="84" t="s">
        <v>522</v>
      </c>
      <c r="B746" s="84" t="s">
        <v>521</v>
      </c>
      <c r="C746" s="84" t="s">
        <v>1065</v>
      </c>
      <c r="D746" s="84">
        <v>2018</v>
      </c>
      <c r="E746" s="84">
        <v>32</v>
      </c>
      <c r="G746" s="84" t="s">
        <v>1373</v>
      </c>
      <c r="H746" s="84" t="s">
        <v>250</v>
      </c>
      <c r="K746" s="84">
        <v>0.81</v>
      </c>
      <c r="L746" s="84">
        <v>0.33</v>
      </c>
      <c r="M746" s="84">
        <v>31</v>
      </c>
      <c r="N746" s="84" t="s">
        <v>1075</v>
      </c>
      <c r="O746" s="84">
        <v>28</v>
      </c>
      <c r="P746" s="84">
        <v>109</v>
      </c>
      <c r="Q746" s="84">
        <v>99</v>
      </c>
      <c r="R746" s="84">
        <v>12</v>
      </c>
      <c r="S746" s="84">
        <v>25</v>
      </c>
      <c r="T746" s="84">
        <v>4</v>
      </c>
      <c r="U746" s="84">
        <v>0</v>
      </c>
      <c r="V746" s="84">
        <v>2</v>
      </c>
      <c r="W746" s="84">
        <v>12</v>
      </c>
      <c r="X746" s="84">
        <v>0</v>
      </c>
      <c r="Y746" s="84">
        <v>0</v>
      </c>
      <c r="Z746" s="84">
        <v>8</v>
      </c>
      <c r="AA746" s="84">
        <v>19</v>
      </c>
      <c r="AB746" s="84">
        <v>1</v>
      </c>
      <c r="AC746" s="84">
        <v>1</v>
      </c>
      <c r="AD746" s="84">
        <v>0</v>
      </c>
      <c r="AE746" s="84">
        <v>1</v>
      </c>
      <c r="AF746" s="84">
        <v>4</v>
      </c>
      <c r="AG746" s="200">
        <v>0.25</v>
      </c>
      <c r="AH746" s="200">
        <v>0.309</v>
      </c>
      <c r="AI746" s="200">
        <v>0.36499999999999999</v>
      </c>
      <c r="AJ746" s="84">
        <v>0.3</v>
      </c>
      <c r="AK746" s="84">
        <v>33</v>
      </c>
      <c r="AL746" s="84">
        <v>13</v>
      </c>
      <c r="AM746" s="84">
        <v>12</v>
      </c>
      <c r="AN746" s="198">
        <v>3</v>
      </c>
      <c r="AO746" s="198">
        <v>2</v>
      </c>
      <c r="AP746" s="84">
        <v>-3</v>
      </c>
      <c r="AQ746" s="84">
        <v>67</v>
      </c>
      <c r="AR746" s="84">
        <v>645</v>
      </c>
      <c r="AS746" s="84">
        <v>38</v>
      </c>
      <c r="AT746" s="84" t="s">
        <v>1061</v>
      </c>
      <c r="AY746" s="200"/>
      <c r="AZ746" s="200"/>
      <c r="BA746" s="200"/>
      <c r="BB746" s="200"/>
      <c r="BE746" s="84" t="s">
        <v>1538</v>
      </c>
      <c r="BF746" s="84">
        <v>456714</v>
      </c>
      <c r="BG746" s="84" t="s">
        <v>708</v>
      </c>
      <c r="BH746" s="84" t="s">
        <v>1137</v>
      </c>
      <c r="BI746" s="84" t="s">
        <v>1164</v>
      </c>
      <c r="BJ746" s="84" t="s">
        <v>1160</v>
      </c>
      <c r="BK746" s="84" t="s">
        <v>3874</v>
      </c>
    </row>
    <row r="747" spans="1:63" s="84" customFormat="1" x14ac:dyDescent="0.3">
      <c r="A747" s="84" t="s">
        <v>2727</v>
      </c>
      <c r="B747" s="84" t="s">
        <v>58</v>
      </c>
      <c r="C747" s="84" t="s">
        <v>1065</v>
      </c>
      <c r="D747" s="84">
        <v>2018</v>
      </c>
      <c r="E747" s="84">
        <v>34</v>
      </c>
      <c r="G747" s="84" t="s">
        <v>1373</v>
      </c>
      <c r="H747" s="84" t="s">
        <v>250</v>
      </c>
      <c r="K747" s="84">
        <v>0.63</v>
      </c>
      <c r="L747" s="84">
        <v>0.33</v>
      </c>
      <c r="M747" s="84">
        <v>31</v>
      </c>
      <c r="N747" s="84" t="s">
        <v>1075</v>
      </c>
      <c r="O747" s="84">
        <v>24</v>
      </c>
      <c r="P747" s="84">
        <v>96</v>
      </c>
      <c r="Q747" s="84">
        <v>88</v>
      </c>
      <c r="R747" s="84">
        <v>12</v>
      </c>
      <c r="S747" s="84">
        <v>22</v>
      </c>
      <c r="T747" s="84">
        <v>3</v>
      </c>
      <c r="U747" s="84">
        <v>0</v>
      </c>
      <c r="V747" s="84">
        <v>3</v>
      </c>
      <c r="W747" s="84">
        <v>11</v>
      </c>
      <c r="X747" s="84">
        <v>1</v>
      </c>
      <c r="Y747" s="84">
        <v>0</v>
      </c>
      <c r="Z747" s="84">
        <v>6</v>
      </c>
      <c r="AA747" s="84">
        <v>23</v>
      </c>
      <c r="AB747" s="84">
        <v>0</v>
      </c>
      <c r="AC747" s="84">
        <v>1</v>
      </c>
      <c r="AD747" s="84">
        <v>0</v>
      </c>
      <c r="AE747" s="84">
        <v>0</v>
      </c>
      <c r="AF747" s="84">
        <v>2</v>
      </c>
      <c r="AG747" s="200">
        <v>0.248</v>
      </c>
      <c r="AH747" s="200">
        <v>0.30299999999999999</v>
      </c>
      <c r="AI747" s="200">
        <v>0.374</v>
      </c>
      <c r="AJ747" s="84">
        <v>0.3</v>
      </c>
      <c r="AK747" s="84">
        <v>29</v>
      </c>
      <c r="AL747" s="84">
        <v>12</v>
      </c>
      <c r="AM747" s="84">
        <v>11</v>
      </c>
      <c r="AN747" s="198">
        <v>3</v>
      </c>
      <c r="AO747" s="198">
        <v>3</v>
      </c>
      <c r="AP747" s="84">
        <v>-3</v>
      </c>
      <c r="AQ747" s="84">
        <v>68</v>
      </c>
      <c r="AR747" s="84">
        <v>656</v>
      </c>
      <c r="AS747" s="84">
        <v>39</v>
      </c>
      <c r="AT747" s="84" t="s">
        <v>1061</v>
      </c>
      <c r="AY747" s="200"/>
      <c r="AZ747" s="200"/>
      <c r="BA747" s="200"/>
      <c r="BB747" s="200"/>
      <c r="BE747" s="84" t="s">
        <v>2728</v>
      </c>
      <c r="BF747" s="84">
        <v>499624</v>
      </c>
      <c r="BG747" s="84" t="s">
        <v>6722</v>
      </c>
      <c r="BH747" s="84" t="s">
        <v>4197</v>
      </c>
      <c r="BI747" s="84" t="s">
        <v>4879</v>
      </c>
      <c r="BJ747" s="84" t="s">
        <v>5128</v>
      </c>
      <c r="BK747" s="84" t="s">
        <v>6718</v>
      </c>
    </row>
    <row r="748" spans="1:63" s="84" customFormat="1" x14ac:dyDescent="0.3">
      <c r="A748" s="84" t="s">
        <v>157</v>
      </c>
      <c r="B748" s="84" t="s">
        <v>5223</v>
      </c>
      <c r="C748" s="84" t="s">
        <v>1065</v>
      </c>
      <c r="D748" s="84">
        <v>2018</v>
      </c>
      <c r="E748" s="84">
        <v>36</v>
      </c>
      <c r="G748" s="84" t="s">
        <v>1373</v>
      </c>
      <c r="H748" s="84" t="s">
        <v>250</v>
      </c>
      <c r="K748" s="84">
        <v>0.76</v>
      </c>
      <c r="L748" s="84">
        <v>0.33</v>
      </c>
      <c r="M748" s="84">
        <v>31</v>
      </c>
      <c r="N748" s="84" t="s">
        <v>1075</v>
      </c>
      <c r="O748" s="84">
        <v>30</v>
      </c>
      <c r="P748" s="84">
        <v>99</v>
      </c>
      <c r="Q748" s="84">
        <v>89</v>
      </c>
      <c r="R748" s="84">
        <v>10</v>
      </c>
      <c r="S748" s="84">
        <v>20</v>
      </c>
      <c r="T748" s="84">
        <v>2</v>
      </c>
      <c r="U748" s="84">
        <v>0</v>
      </c>
      <c r="V748" s="84">
        <v>4</v>
      </c>
      <c r="W748" s="84">
        <v>14</v>
      </c>
      <c r="X748" s="84">
        <v>0</v>
      </c>
      <c r="Y748" s="84">
        <v>0</v>
      </c>
      <c r="Z748" s="84">
        <v>8</v>
      </c>
      <c r="AA748" s="84">
        <v>22</v>
      </c>
      <c r="AB748" s="84">
        <v>1</v>
      </c>
      <c r="AC748" s="84">
        <v>1</v>
      </c>
      <c r="AD748" s="84">
        <v>0</v>
      </c>
      <c r="AE748" s="84">
        <v>0</v>
      </c>
      <c r="AF748" s="84">
        <v>2</v>
      </c>
      <c r="AG748" s="200">
        <v>0.22700000000000001</v>
      </c>
      <c r="AH748" s="200">
        <v>0.29899999999999999</v>
      </c>
      <c r="AI748" s="200">
        <v>0.371</v>
      </c>
      <c r="AJ748" s="84">
        <v>0.29799999999999999</v>
      </c>
      <c r="AK748" s="84">
        <v>30</v>
      </c>
      <c r="AL748" s="84">
        <v>12</v>
      </c>
      <c r="AM748" s="84">
        <v>11</v>
      </c>
      <c r="AN748" s="198">
        <v>2</v>
      </c>
      <c r="AO748" s="198">
        <v>2</v>
      </c>
      <c r="AP748" s="84">
        <v>-3</v>
      </c>
      <c r="AQ748" s="84">
        <v>69</v>
      </c>
      <c r="AR748" s="84">
        <v>657</v>
      </c>
      <c r="AS748" s="84">
        <v>40</v>
      </c>
      <c r="AT748" s="84" t="s">
        <v>1061</v>
      </c>
      <c r="AY748" s="200"/>
      <c r="AZ748" s="200"/>
      <c r="BA748" s="200"/>
      <c r="BB748" s="200"/>
      <c r="BE748" s="84" t="s">
        <v>5224</v>
      </c>
      <c r="BF748" s="84">
        <v>493193</v>
      </c>
      <c r="BG748" s="84" t="s">
        <v>831</v>
      </c>
      <c r="BH748" s="84" t="s">
        <v>1215</v>
      </c>
      <c r="BI748" s="84" t="s">
        <v>3145</v>
      </c>
      <c r="BJ748" s="84" t="s">
        <v>2946</v>
      </c>
      <c r="BK748" s="84" t="s">
        <v>2464</v>
      </c>
    </row>
    <row r="749" spans="1:63" s="84" customFormat="1" x14ac:dyDescent="0.3">
      <c r="A749" s="84" t="s">
        <v>358</v>
      </c>
      <c r="B749" s="84" t="s">
        <v>58</v>
      </c>
      <c r="C749" s="84" t="s">
        <v>1103</v>
      </c>
      <c r="D749" s="84">
        <v>2018</v>
      </c>
      <c r="E749" s="84">
        <v>30</v>
      </c>
      <c r="G749" s="84" t="s">
        <v>1373</v>
      </c>
      <c r="H749" s="84" t="s">
        <v>250</v>
      </c>
      <c r="K749" s="84">
        <v>0.33</v>
      </c>
      <c r="L749" s="84">
        <v>0.33</v>
      </c>
      <c r="M749" s="84">
        <v>31</v>
      </c>
      <c r="N749" s="84" t="s">
        <v>1075</v>
      </c>
      <c r="O749" s="84">
        <v>30</v>
      </c>
      <c r="P749" s="84">
        <v>94</v>
      </c>
      <c r="Q749" s="84">
        <v>88</v>
      </c>
      <c r="R749" s="84">
        <v>11</v>
      </c>
      <c r="S749" s="84">
        <v>20</v>
      </c>
      <c r="T749" s="84">
        <v>4</v>
      </c>
      <c r="U749" s="84">
        <v>1</v>
      </c>
      <c r="V749" s="84">
        <v>3</v>
      </c>
      <c r="W749" s="84">
        <v>10</v>
      </c>
      <c r="X749" s="84">
        <v>1</v>
      </c>
      <c r="Y749" s="84">
        <v>1</v>
      </c>
      <c r="Z749" s="84">
        <v>5</v>
      </c>
      <c r="AA749" s="84">
        <v>22</v>
      </c>
      <c r="AB749" s="84">
        <v>0</v>
      </c>
      <c r="AC749" s="84">
        <v>1</v>
      </c>
      <c r="AD749" s="84">
        <v>0</v>
      </c>
      <c r="AE749" s="84">
        <v>0</v>
      </c>
      <c r="AF749" s="84">
        <v>1</v>
      </c>
      <c r="AG749" s="200">
        <v>0.23300000000000001</v>
      </c>
      <c r="AH749" s="200">
        <v>0.27900000000000003</v>
      </c>
      <c r="AI749" s="200">
        <v>0.40100000000000002</v>
      </c>
      <c r="AJ749" s="84">
        <v>0.29399999999999998</v>
      </c>
      <c r="AK749" s="84">
        <v>28</v>
      </c>
      <c r="AL749" s="84">
        <v>11</v>
      </c>
      <c r="AM749" s="84">
        <v>10</v>
      </c>
      <c r="AN749" s="198">
        <v>2</v>
      </c>
      <c r="AO749" s="198">
        <v>2</v>
      </c>
      <c r="AP749" s="84">
        <v>-3</v>
      </c>
      <c r="AQ749" s="84">
        <v>72</v>
      </c>
      <c r="AR749" s="84">
        <v>666</v>
      </c>
      <c r="AS749" s="84">
        <v>41</v>
      </c>
      <c r="AT749" s="84" t="s">
        <v>1061</v>
      </c>
      <c r="AY749" s="200"/>
      <c r="AZ749" s="200"/>
      <c r="BA749" s="200"/>
      <c r="BB749" s="200"/>
      <c r="BE749" s="84" t="s">
        <v>1552</v>
      </c>
      <c r="BF749" s="84">
        <v>476633</v>
      </c>
      <c r="BG749" s="84" t="s">
        <v>813</v>
      </c>
      <c r="BH749" s="84" t="s">
        <v>6673</v>
      </c>
      <c r="BI749" s="84" t="s">
        <v>4149</v>
      </c>
      <c r="BJ749" s="84" t="s">
        <v>4164</v>
      </c>
      <c r="BK749" s="84" t="s">
        <v>2887</v>
      </c>
    </row>
    <row r="750" spans="1:63" s="84" customFormat="1" x14ac:dyDescent="0.3">
      <c r="A750" s="84" t="s">
        <v>4636</v>
      </c>
      <c r="B750" s="84" t="s">
        <v>5226</v>
      </c>
      <c r="C750" s="84" t="s">
        <v>1065</v>
      </c>
      <c r="D750" s="84">
        <v>2018</v>
      </c>
      <c r="E750" s="84">
        <v>31</v>
      </c>
      <c r="G750" s="84" t="s">
        <v>1373</v>
      </c>
      <c r="H750" s="84" t="s">
        <v>250</v>
      </c>
      <c r="K750" s="84">
        <v>0.71</v>
      </c>
      <c r="L750" s="84">
        <v>0.33</v>
      </c>
      <c r="M750" s="84">
        <v>31</v>
      </c>
      <c r="N750" s="84" t="s">
        <v>1075</v>
      </c>
      <c r="O750" s="84">
        <v>28</v>
      </c>
      <c r="P750" s="84">
        <v>93</v>
      </c>
      <c r="Q750" s="84">
        <v>83</v>
      </c>
      <c r="R750" s="84">
        <v>10</v>
      </c>
      <c r="S750" s="84">
        <v>16</v>
      </c>
      <c r="T750" s="84">
        <v>3</v>
      </c>
      <c r="U750" s="84">
        <v>0</v>
      </c>
      <c r="V750" s="84">
        <v>4</v>
      </c>
      <c r="W750" s="84">
        <v>9</v>
      </c>
      <c r="X750" s="84">
        <v>1</v>
      </c>
      <c r="Y750" s="84">
        <v>0</v>
      </c>
      <c r="Z750" s="84">
        <v>8</v>
      </c>
      <c r="AA750" s="84">
        <v>27</v>
      </c>
      <c r="AB750" s="84">
        <v>0</v>
      </c>
      <c r="AC750" s="84">
        <v>2</v>
      </c>
      <c r="AD750" s="84">
        <v>0</v>
      </c>
      <c r="AE750" s="84">
        <v>1</v>
      </c>
      <c r="AF750" s="84">
        <v>1</v>
      </c>
      <c r="AG750" s="200">
        <v>0.19400000000000001</v>
      </c>
      <c r="AH750" s="200">
        <v>0.27200000000000002</v>
      </c>
      <c r="AI750" s="200">
        <v>0.39700000000000002</v>
      </c>
      <c r="AJ750" s="84">
        <v>0.28999999999999998</v>
      </c>
      <c r="AK750" s="84">
        <v>27</v>
      </c>
      <c r="AL750" s="84">
        <v>11</v>
      </c>
      <c r="AM750" s="84">
        <v>10</v>
      </c>
      <c r="AN750" s="198">
        <v>2</v>
      </c>
      <c r="AO750" s="198">
        <v>1</v>
      </c>
      <c r="AP750" s="84">
        <v>-4</v>
      </c>
      <c r="AQ750" s="84">
        <v>75</v>
      </c>
      <c r="AR750" s="84">
        <v>676</v>
      </c>
      <c r="AS750" s="84">
        <v>42</v>
      </c>
      <c r="AT750" s="84" t="s">
        <v>1061</v>
      </c>
      <c r="AY750" s="200"/>
      <c r="AZ750" s="200"/>
      <c r="BA750" s="200"/>
      <c r="BB750" s="200"/>
      <c r="BE750" s="84" t="s">
        <v>5227</v>
      </c>
      <c r="BF750" s="84">
        <v>666560</v>
      </c>
      <c r="BG750" s="84" t="s">
        <v>813</v>
      </c>
      <c r="BH750" s="84" t="s">
        <v>1184</v>
      </c>
      <c r="BI750" s="84" t="s">
        <v>1301</v>
      </c>
      <c r="BJ750" s="84" t="s">
        <v>5203</v>
      </c>
      <c r="BK750" s="84" t="s">
        <v>2883</v>
      </c>
    </row>
    <row r="751" spans="1:63" s="84" customFormat="1" x14ac:dyDescent="0.3">
      <c r="A751" s="84" t="s">
        <v>535</v>
      </c>
      <c r="B751" s="84" t="s">
        <v>373</v>
      </c>
      <c r="C751" s="84" t="s">
        <v>1103</v>
      </c>
      <c r="D751" s="84">
        <v>2018</v>
      </c>
      <c r="E751" s="84">
        <v>30</v>
      </c>
      <c r="G751" s="84" t="s">
        <v>1373</v>
      </c>
      <c r="H751" s="84" t="s">
        <v>250</v>
      </c>
      <c r="K751" s="84">
        <v>0.6</v>
      </c>
      <c r="L751" s="84">
        <v>0.33</v>
      </c>
      <c r="M751" s="84">
        <v>31</v>
      </c>
      <c r="N751" s="84" t="s">
        <v>1075</v>
      </c>
      <c r="O751" s="84">
        <v>35</v>
      </c>
      <c r="P751" s="84">
        <v>93</v>
      </c>
      <c r="Q751" s="84">
        <v>84</v>
      </c>
      <c r="R751" s="84">
        <v>10</v>
      </c>
      <c r="S751" s="84">
        <v>19</v>
      </c>
      <c r="T751" s="84">
        <v>3</v>
      </c>
      <c r="U751" s="84">
        <v>1</v>
      </c>
      <c r="V751" s="84">
        <v>2</v>
      </c>
      <c r="W751" s="84">
        <v>9</v>
      </c>
      <c r="X751" s="84">
        <v>1</v>
      </c>
      <c r="Y751" s="84">
        <v>1</v>
      </c>
      <c r="Z751" s="84">
        <v>6</v>
      </c>
      <c r="AA751" s="84">
        <v>18</v>
      </c>
      <c r="AB751" s="84">
        <v>0</v>
      </c>
      <c r="AC751" s="84">
        <v>1</v>
      </c>
      <c r="AD751" s="84">
        <v>1</v>
      </c>
      <c r="AE751" s="84">
        <v>1</v>
      </c>
      <c r="AF751" s="84">
        <v>1</v>
      </c>
      <c r="AG751" s="200">
        <v>0.222</v>
      </c>
      <c r="AH751" s="200">
        <v>0.27600000000000002</v>
      </c>
      <c r="AI751" s="200">
        <v>0.36099999999999999</v>
      </c>
      <c r="AJ751" s="84">
        <v>0.27900000000000003</v>
      </c>
      <c r="AK751" s="84">
        <v>26</v>
      </c>
      <c r="AL751" s="84">
        <v>9</v>
      </c>
      <c r="AM751" s="84">
        <v>8</v>
      </c>
      <c r="AN751" s="198">
        <v>2</v>
      </c>
      <c r="AO751" s="198">
        <v>2</v>
      </c>
      <c r="AP751" s="84">
        <v>-5</v>
      </c>
      <c r="AQ751" s="84">
        <v>78</v>
      </c>
      <c r="AR751" s="84">
        <v>702</v>
      </c>
      <c r="AS751" s="84">
        <v>43</v>
      </c>
      <c r="AT751" s="84" t="s">
        <v>1061</v>
      </c>
      <c r="AY751" s="200"/>
      <c r="AZ751" s="200"/>
      <c r="BA751" s="200"/>
      <c r="BB751" s="200"/>
      <c r="BE751" s="84" t="s">
        <v>1527</v>
      </c>
      <c r="BF751" s="84">
        <v>554429</v>
      </c>
      <c r="BG751" s="84" t="s">
        <v>808</v>
      </c>
      <c r="BH751" s="84" t="s">
        <v>3190</v>
      </c>
      <c r="BI751" s="84" t="s">
        <v>4844</v>
      </c>
      <c r="BJ751" s="84" t="s">
        <v>7277</v>
      </c>
      <c r="BK751" s="84" t="s">
        <v>2887</v>
      </c>
    </row>
    <row r="752" spans="1:63" s="84" customFormat="1" x14ac:dyDescent="0.3">
      <c r="A752" s="84" t="s">
        <v>5232</v>
      </c>
      <c r="B752" s="84" t="s">
        <v>331</v>
      </c>
      <c r="C752" s="84" t="s">
        <v>1103</v>
      </c>
      <c r="D752" s="84">
        <v>2018</v>
      </c>
      <c r="E752" s="84">
        <v>29</v>
      </c>
      <c r="G752" s="84" t="s">
        <v>1373</v>
      </c>
      <c r="H752" s="84" t="s">
        <v>250</v>
      </c>
      <c r="K752" s="84">
        <v>0.19</v>
      </c>
      <c r="L752" s="84">
        <v>0.33</v>
      </c>
      <c r="M752" s="84">
        <v>31</v>
      </c>
      <c r="N752" s="84" t="s">
        <v>1075</v>
      </c>
      <c r="O752" s="84">
        <v>34</v>
      </c>
      <c r="P752" s="84">
        <v>101</v>
      </c>
      <c r="Q752" s="84">
        <v>93</v>
      </c>
      <c r="R752" s="84">
        <v>9</v>
      </c>
      <c r="S752" s="84">
        <v>21</v>
      </c>
      <c r="T752" s="84">
        <v>4</v>
      </c>
      <c r="U752" s="84">
        <v>0</v>
      </c>
      <c r="V752" s="84">
        <v>2</v>
      </c>
      <c r="W752" s="84">
        <v>8</v>
      </c>
      <c r="X752" s="84">
        <v>1</v>
      </c>
      <c r="Y752" s="84">
        <v>1</v>
      </c>
      <c r="Z752" s="84">
        <v>6</v>
      </c>
      <c r="AA752" s="84">
        <v>24</v>
      </c>
      <c r="AB752" s="84">
        <v>0</v>
      </c>
      <c r="AC752" s="84">
        <v>1</v>
      </c>
      <c r="AD752" s="84">
        <v>1</v>
      </c>
      <c r="AE752" s="84">
        <v>0</v>
      </c>
      <c r="AF752" s="84">
        <v>1</v>
      </c>
      <c r="AG752" s="200">
        <v>0.22900000000000001</v>
      </c>
      <c r="AH752" s="200">
        <v>0.27800000000000002</v>
      </c>
      <c r="AI752" s="200">
        <v>0.34399999999999997</v>
      </c>
      <c r="AJ752" s="84">
        <v>0.27400000000000002</v>
      </c>
      <c r="AK752" s="84">
        <v>28</v>
      </c>
      <c r="AL752" s="84">
        <v>9</v>
      </c>
      <c r="AM752" s="84">
        <v>8</v>
      </c>
      <c r="AN752" s="198">
        <v>2</v>
      </c>
      <c r="AO752" s="198">
        <v>1</v>
      </c>
      <c r="AP752" s="84">
        <v>-6</v>
      </c>
      <c r="AQ752" s="84">
        <v>79</v>
      </c>
      <c r="AR752" s="84">
        <v>703</v>
      </c>
      <c r="AS752" s="84">
        <v>44</v>
      </c>
      <c r="AT752" s="84" t="s">
        <v>1061</v>
      </c>
      <c r="AY752" s="200"/>
      <c r="AZ752" s="200"/>
      <c r="BA752" s="200"/>
      <c r="BB752" s="200"/>
      <c r="BE752" s="84" t="s">
        <v>5233</v>
      </c>
      <c r="BF752" s="84">
        <v>503437</v>
      </c>
      <c r="BG752" s="84" t="s">
        <v>817</v>
      </c>
      <c r="BH752" s="84" t="s">
        <v>3155</v>
      </c>
      <c r="BI752" s="84" t="s">
        <v>3137</v>
      </c>
      <c r="BJ752" s="84" t="s">
        <v>2661</v>
      </c>
      <c r="BK752" s="84" t="s">
        <v>2888</v>
      </c>
    </row>
    <row r="753" spans="1:63" s="84" customFormat="1" x14ac:dyDescent="0.3">
      <c r="A753" s="84" t="s">
        <v>209</v>
      </c>
      <c r="B753" s="84" t="s">
        <v>208</v>
      </c>
      <c r="C753" s="84" t="s">
        <v>1065</v>
      </c>
      <c r="D753" s="84">
        <v>2018</v>
      </c>
      <c r="E753" s="84">
        <v>30</v>
      </c>
      <c r="G753" s="84" t="s">
        <v>1373</v>
      </c>
      <c r="H753" s="84" t="s">
        <v>250</v>
      </c>
      <c r="K753" s="84">
        <v>0.47</v>
      </c>
      <c r="L753" s="84">
        <v>0.33</v>
      </c>
      <c r="M753" s="84">
        <v>31</v>
      </c>
      <c r="N753" s="84" t="s">
        <v>1075</v>
      </c>
      <c r="O753" s="84">
        <v>33</v>
      </c>
      <c r="P753" s="84">
        <v>97</v>
      </c>
      <c r="Q753" s="84">
        <v>90</v>
      </c>
      <c r="R753" s="84">
        <v>8</v>
      </c>
      <c r="S753" s="84">
        <v>20</v>
      </c>
      <c r="T753" s="84">
        <v>3</v>
      </c>
      <c r="U753" s="84">
        <v>0</v>
      </c>
      <c r="V753" s="84">
        <v>2</v>
      </c>
      <c r="W753" s="84">
        <v>11</v>
      </c>
      <c r="X753" s="84">
        <v>1</v>
      </c>
      <c r="Y753" s="84">
        <v>0</v>
      </c>
      <c r="Z753" s="84">
        <v>6</v>
      </c>
      <c r="AA753" s="84">
        <v>26</v>
      </c>
      <c r="AB753" s="84">
        <v>0</v>
      </c>
      <c r="AC753" s="84">
        <v>0</v>
      </c>
      <c r="AD753" s="84">
        <v>0</v>
      </c>
      <c r="AE753" s="84">
        <v>0</v>
      </c>
      <c r="AF753" s="84">
        <v>2</v>
      </c>
      <c r="AG753" s="200">
        <v>0.22500000000000001</v>
      </c>
      <c r="AH753" s="200">
        <v>0.27300000000000002</v>
      </c>
      <c r="AI753" s="200">
        <v>0.34300000000000003</v>
      </c>
      <c r="AJ753" s="84">
        <v>0.27300000000000002</v>
      </c>
      <c r="AK753" s="84">
        <v>26</v>
      </c>
      <c r="AL753" s="84">
        <v>9</v>
      </c>
      <c r="AM753" s="84">
        <v>8</v>
      </c>
      <c r="AN753" s="198">
        <v>2</v>
      </c>
      <c r="AO753" s="198">
        <v>2</v>
      </c>
      <c r="AP753" s="84">
        <v>-6</v>
      </c>
      <c r="AQ753" s="84">
        <v>82</v>
      </c>
      <c r="AR753" s="84">
        <v>712</v>
      </c>
      <c r="AS753" s="84">
        <v>45</v>
      </c>
      <c r="AT753" s="84" t="s">
        <v>1061</v>
      </c>
      <c r="AY753" s="200"/>
      <c r="AZ753" s="200"/>
      <c r="BA753" s="200"/>
      <c r="BB753" s="200"/>
      <c r="BE753" s="84" t="s">
        <v>1233</v>
      </c>
      <c r="BF753" s="84">
        <v>543742</v>
      </c>
      <c r="BG753" s="84" t="s">
        <v>781</v>
      </c>
      <c r="BH753" s="84" t="s">
        <v>1237</v>
      </c>
      <c r="BI753" s="84" t="s">
        <v>2651</v>
      </c>
      <c r="BJ753" s="84" t="s">
        <v>2715</v>
      </c>
      <c r="BK753" s="84" t="s">
        <v>2887</v>
      </c>
    </row>
    <row r="754" spans="1:63" s="84" customFormat="1" x14ac:dyDescent="0.3">
      <c r="A754" s="84" t="s">
        <v>85</v>
      </c>
      <c r="B754" s="84" t="s">
        <v>337</v>
      </c>
      <c r="C754" s="84" t="s">
        <v>1103</v>
      </c>
      <c r="D754" s="84">
        <v>2018</v>
      </c>
      <c r="E754" s="84">
        <v>31</v>
      </c>
      <c r="G754" s="84" t="s">
        <v>1373</v>
      </c>
      <c r="H754" s="84" t="s">
        <v>250</v>
      </c>
      <c r="K754" s="84">
        <v>0.53</v>
      </c>
      <c r="L754" s="84">
        <v>0.33</v>
      </c>
      <c r="M754" s="84">
        <v>31</v>
      </c>
      <c r="N754" s="84" t="s">
        <v>1075</v>
      </c>
      <c r="O754" s="84">
        <v>26</v>
      </c>
      <c r="P754" s="84">
        <v>84</v>
      </c>
      <c r="Q754" s="84">
        <v>76</v>
      </c>
      <c r="R754" s="84">
        <v>8</v>
      </c>
      <c r="S754" s="84">
        <v>17</v>
      </c>
      <c r="T754" s="84">
        <v>4</v>
      </c>
      <c r="U754" s="84">
        <v>0</v>
      </c>
      <c r="V754" s="84">
        <v>1</v>
      </c>
      <c r="W754" s="84">
        <v>8</v>
      </c>
      <c r="X754" s="84">
        <v>1</v>
      </c>
      <c r="Y754" s="84">
        <v>0</v>
      </c>
      <c r="Z754" s="84">
        <v>6</v>
      </c>
      <c r="AA754" s="84">
        <v>18</v>
      </c>
      <c r="AB754" s="84">
        <v>0</v>
      </c>
      <c r="AC754" s="84">
        <v>0</v>
      </c>
      <c r="AD754" s="84">
        <v>0</v>
      </c>
      <c r="AE754" s="84">
        <v>1</v>
      </c>
      <c r="AF754" s="84">
        <v>2</v>
      </c>
      <c r="AG754" s="200">
        <v>0.22700000000000001</v>
      </c>
      <c r="AH754" s="200">
        <v>0.28799999999999998</v>
      </c>
      <c r="AI754" s="200">
        <v>0.33900000000000002</v>
      </c>
      <c r="AJ754" s="84">
        <v>0.27900000000000003</v>
      </c>
      <c r="AK754" s="84">
        <v>23</v>
      </c>
      <c r="AL754" s="84">
        <v>9</v>
      </c>
      <c r="AM754" s="84">
        <v>8</v>
      </c>
      <c r="AN754" s="198">
        <v>1</v>
      </c>
      <c r="AO754" s="198">
        <v>1</v>
      </c>
      <c r="AP754" s="84">
        <v>-4</v>
      </c>
      <c r="AQ754" s="84">
        <v>83</v>
      </c>
      <c r="AR754" s="84">
        <v>714</v>
      </c>
      <c r="AS754" s="84">
        <v>46</v>
      </c>
      <c r="AT754" s="84" t="s">
        <v>1061</v>
      </c>
      <c r="AY754" s="200"/>
      <c r="AZ754" s="200"/>
      <c r="BA754" s="200"/>
      <c r="BB754" s="200"/>
      <c r="BE754" s="84" t="s">
        <v>1363</v>
      </c>
      <c r="BF754" s="84">
        <v>477195</v>
      </c>
      <c r="BG754" s="84" t="s">
        <v>808</v>
      </c>
      <c r="BH754" s="84" t="s">
        <v>4812</v>
      </c>
      <c r="BI754" s="84" t="s">
        <v>5933</v>
      </c>
      <c r="BJ754" s="84" t="s">
        <v>2660</v>
      </c>
      <c r="BK754" s="84" t="s">
        <v>2883</v>
      </c>
    </row>
  </sheetData>
  <autoFilter ref="A2:BK749"/>
  <mergeCells count="1">
    <mergeCell ref="H1:J1"/>
  </mergeCells>
  <conditionalFormatting sqref="AJ3:AJ749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hyperlinks>
    <hyperlink ref="A1" r:id="rId1"/>
  </hyperlinks>
  <pageMargins left="0.7" right="0.7" top="0.75" bottom="0.75" header="0.3" footer="0.3"/>
  <drawing r:id="rId2"/>
  <webPublishItems count="1">
    <webPublishItem id="10362" divId="GURU_mForecast2015_10362" sourceType="sheet" destinationFile="C:\Users\craig\Documents\CRAIG\BSB\GURU_mForecast2015.htm"/>
  </webPublishItem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C222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3" sqref="A3"/>
    </sheetView>
  </sheetViews>
  <sheetFormatPr defaultColWidth="9.33203125" defaultRowHeight="14.4" x14ac:dyDescent="0.3"/>
  <cols>
    <col min="1" max="1" width="12.33203125" style="84" bestFit="1" customWidth="1"/>
    <col min="2" max="2" width="7.6640625" style="84" customWidth="1"/>
    <col min="3" max="3" width="14.33203125" style="84" customWidth="1"/>
    <col min="4" max="4" width="12.33203125" style="84" customWidth="1"/>
    <col min="5" max="5" width="9.33203125" style="84" customWidth="1"/>
    <col min="6" max="6" width="6.6640625" style="84" bestFit="1" customWidth="1"/>
    <col min="7" max="8" width="5.6640625" style="84" customWidth="1"/>
    <col min="9" max="9" width="23.6640625" style="93" customWidth="1"/>
    <col min="10" max="10" width="9.33203125" style="97"/>
    <col min="11" max="13" width="9.33203125" style="84"/>
    <col min="14" max="14" width="7.6640625" style="84" customWidth="1"/>
    <col min="15" max="15" width="8.33203125" style="84" customWidth="1"/>
    <col min="16" max="16" width="10.6640625" style="94" customWidth="1"/>
    <col min="17" max="17" width="10.6640625" style="97" customWidth="1"/>
    <col min="18" max="18" width="11.6640625" style="97" customWidth="1"/>
    <col min="19" max="19" width="9.6640625" style="97" customWidth="1"/>
    <col min="20" max="20" width="10.33203125" style="97" customWidth="1"/>
    <col min="21" max="21" width="11" style="96" customWidth="1"/>
    <col min="22" max="22" width="11.44140625" style="96" customWidth="1"/>
    <col min="23" max="24" width="11.33203125" style="96" customWidth="1"/>
    <col min="25" max="25" width="15.6640625" style="177" customWidth="1"/>
    <col min="26" max="26" width="9.33203125" style="97"/>
    <col min="27" max="27" width="10.5546875" style="94" customWidth="1"/>
    <col min="28" max="28" width="11.44140625" style="94" customWidth="1"/>
    <col min="29" max="29" width="10.5546875" style="96" customWidth="1"/>
    <col min="30" max="16384" width="9.33203125" style="84"/>
  </cols>
  <sheetData>
    <row r="1" spans="1:29" ht="76.5" customHeight="1" x14ac:dyDescent="0.3">
      <c r="A1" s="35" t="s">
        <v>928</v>
      </c>
      <c r="B1" s="107"/>
      <c r="C1" s="108" t="s">
        <v>2313</v>
      </c>
      <c r="D1" s="39"/>
      <c r="E1" s="39"/>
      <c r="F1" s="39"/>
      <c r="G1" s="39"/>
      <c r="H1" s="39"/>
      <c r="I1" s="49" t="s">
        <v>1574</v>
      </c>
      <c r="J1" s="109" t="s">
        <v>1576</v>
      </c>
      <c r="K1" s="49" t="s">
        <v>1578</v>
      </c>
      <c r="L1" s="49" t="s">
        <v>1579</v>
      </c>
      <c r="M1" s="52" t="s">
        <v>1577</v>
      </c>
      <c r="N1" s="52" t="s">
        <v>1582</v>
      </c>
      <c r="O1" s="52" t="s">
        <v>1587</v>
      </c>
      <c r="P1" s="82" t="s">
        <v>1595</v>
      </c>
      <c r="Q1" s="83" t="s">
        <v>1598</v>
      </c>
      <c r="R1" s="49" t="s">
        <v>1599</v>
      </c>
      <c r="S1" s="49" t="s">
        <v>1600</v>
      </c>
      <c r="T1" s="49" t="s">
        <v>1603</v>
      </c>
      <c r="U1" s="110" t="s">
        <v>1606</v>
      </c>
      <c r="V1" s="51" t="s">
        <v>1607</v>
      </c>
      <c r="W1" s="55" t="s">
        <v>1608</v>
      </c>
      <c r="X1" s="51" t="s">
        <v>2314</v>
      </c>
      <c r="Y1" s="174" t="s">
        <v>1610</v>
      </c>
      <c r="Z1" s="111" t="s">
        <v>1624</v>
      </c>
      <c r="AA1" s="56" t="s">
        <v>1625</v>
      </c>
      <c r="AB1" s="56" t="s">
        <v>1626</v>
      </c>
      <c r="AC1" s="51" t="s">
        <v>1627</v>
      </c>
    </row>
    <row r="2" spans="1:29" s="44" customFormat="1" ht="13.2" x14ac:dyDescent="0.25">
      <c r="A2" s="112" t="s">
        <v>2315</v>
      </c>
      <c r="B2" s="113" t="s">
        <v>2316</v>
      </c>
      <c r="C2" s="113" t="s">
        <v>6</v>
      </c>
      <c r="D2" s="113" t="s">
        <v>5</v>
      </c>
      <c r="E2" s="113" t="s">
        <v>2317</v>
      </c>
      <c r="F2" s="113" t="s">
        <v>247</v>
      </c>
      <c r="G2" s="113" t="s">
        <v>1026</v>
      </c>
      <c r="H2" s="113" t="s">
        <v>1631</v>
      </c>
      <c r="I2" s="85" t="s">
        <v>1632</v>
      </c>
      <c r="J2" s="114" t="s">
        <v>1633</v>
      </c>
      <c r="K2" s="113" t="s">
        <v>1635</v>
      </c>
      <c r="L2" s="113" t="s">
        <v>1636</v>
      </c>
      <c r="M2" s="62" t="s">
        <v>1634</v>
      </c>
      <c r="N2" s="115" t="s">
        <v>1639</v>
      </c>
      <c r="O2" s="115" t="s">
        <v>1645</v>
      </c>
      <c r="P2" s="86" t="s">
        <v>1653</v>
      </c>
      <c r="Q2" s="88" t="s">
        <v>1656</v>
      </c>
      <c r="R2" s="87" t="s">
        <v>1657</v>
      </c>
      <c r="S2" s="87" t="s">
        <v>1658</v>
      </c>
      <c r="T2" s="59" t="s">
        <v>1661</v>
      </c>
      <c r="U2" s="89" t="s">
        <v>1664</v>
      </c>
      <c r="V2" s="61" t="s">
        <v>1665</v>
      </c>
      <c r="W2" s="66" t="s">
        <v>768</v>
      </c>
      <c r="X2" s="61" t="s">
        <v>1051</v>
      </c>
      <c r="Y2" s="175" t="s">
        <v>733</v>
      </c>
      <c r="Z2" s="87" t="s">
        <v>2318</v>
      </c>
      <c r="AA2" s="59" t="s">
        <v>2319</v>
      </c>
      <c r="AB2" s="59" t="s">
        <v>2320</v>
      </c>
      <c r="AC2" s="61" t="s">
        <v>2321</v>
      </c>
    </row>
    <row r="3" spans="1:29" x14ac:dyDescent="0.3">
      <c r="A3" s="116" t="s">
        <v>2322</v>
      </c>
      <c r="B3" s="117">
        <v>1</v>
      </c>
      <c r="C3" s="36" t="s">
        <v>1893</v>
      </c>
      <c r="D3" s="36" t="s">
        <v>72</v>
      </c>
      <c r="E3" s="36" t="s">
        <v>1065</v>
      </c>
      <c r="F3" s="36">
        <v>30</v>
      </c>
      <c r="G3" s="36" t="s">
        <v>1394</v>
      </c>
      <c r="H3" s="36" t="s">
        <v>1373</v>
      </c>
      <c r="I3" s="70" t="s">
        <v>1762</v>
      </c>
      <c r="J3" s="95">
        <v>54.8</v>
      </c>
      <c r="K3" s="36">
        <v>54</v>
      </c>
      <c r="L3" s="36">
        <v>0</v>
      </c>
      <c r="M3" s="118">
        <v>3</v>
      </c>
      <c r="N3" s="118">
        <v>23</v>
      </c>
      <c r="O3" s="118">
        <v>77</v>
      </c>
      <c r="P3" s="86">
        <v>1.84</v>
      </c>
      <c r="Q3" s="119">
        <v>4.2</v>
      </c>
      <c r="R3" s="120">
        <v>12.4</v>
      </c>
      <c r="S3" s="120">
        <v>3.1</v>
      </c>
      <c r="T3" s="120">
        <v>1</v>
      </c>
      <c r="U3" s="121">
        <v>314</v>
      </c>
      <c r="V3" s="122">
        <v>44</v>
      </c>
      <c r="W3" s="123">
        <v>470</v>
      </c>
      <c r="X3" s="123">
        <v>20</v>
      </c>
      <c r="Y3" s="176">
        <v>21.44</v>
      </c>
      <c r="Z3" s="97">
        <v>69</v>
      </c>
      <c r="AA3" s="94">
        <v>1.43</v>
      </c>
      <c r="AB3" s="94">
        <v>1.46</v>
      </c>
      <c r="AC3" s="96">
        <v>1178</v>
      </c>
    </row>
    <row r="4" spans="1:29" x14ac:dyDescent="0.3">
      <c r="A4" s="116" t="s">
        <v>2322</v>
      </c>
      <c r="B4" s="117">
        <v>2</v>
      </c>
      <c r="C4" s="36" t="s">
        <v>1910</v>
      </c>
      <c r="D4" s="36" t="s">
        <v>1911</v>
      </c>
      <c r="E4" s="36" t="s">
        <v>1065</v>
      </c>
      <c r="F4" s="36">
        <v>30</v>
      </c>
      <c r="G4" s="36" t="s">
        <v>1567</v>
      </c>
      <c r="H4" s="36" t="s">
        <v>1063</v>
      </c>
      <c r="I4" s="70" t="s">
        <v>1762</v>
      </c>
      <c r="J4" s="95">
        <v>57.9</v>
      </c>
      <c r="K4" s="36">
        <v>65</v>
      </c>
      <c r="L4" s="36">
        <v>0</v>
      </c>
      <c r="M4" s="118">
        <v>3</v>
      </c>
      <c r="N4" s="118">
        <v>31</v>
      </c>
      <c r="O4" s="118">
        <v>88</v>
      </c>
      <c r="P4" s="86">
        <v>2</v>
      </c>
      <c r="Q4" s="119">
        <v>6</v>
      </c>
      <c r="R4" s="120">
        <v>11.8</v>
      </c>
      <c r="S4" s="120">
        <v>2</v>
      </c>
      <c r="T4" s="120">
        <v>0.92</v>
      </c>
      <c r="U4" s="121">
        <v>307</v>
      </c>
      <c r="V4" s="122">
        <v>47</v>
      </c>
      <c r="W4" s="123">
        <v>353</v>
      </c>
      <c r="X4" s="123">
        <v>20</v>
      </c>
      <c r="Y4" s="176">
        <v>25.88</v>
      </c>
      <c r="Z4" s="97">
        <v>68.3</v>
      </c>
      <c r="AA4" s="94">
        <v>1.32</v>
      </c>
      <c r="AB4" s="94">
        <v>1.42</v>
      </c>
      <c r="AC4" s="96">
        <v>1285</v>
      </c>
    </row>
    <row r="5" spans="1:29" x14ac:dyDescent="0.3">
      <c r="A5" s="116" t="s">
        <v>2322</v>
      </c>
      <c r="B5" s="117">
        <v>3</v>
      </c>
      <c r="C5" s="36" t="s">
        <v>2143</v>
      </c>
      <c r="D5" s="36" t="s">
        <v>131</v>
      </c>
      <c r="E5" s="36" t="s">
        <v>1065</v>
      </c>
      <c r="F5" s="36">
        <v>32</v>
      </c>
      <c r="G5" s="36" t="s">
        <v>1372</v>
      </c>
      <c r="H5" s="36" t="s">
        <v>1373</v>
      </c>
      <c r="I5" s="70" t="s">
        <v>1683</v>
      </c>
      <c r="J5" s="95">
        <v>183.7</v>
      </c>
      <c r="K5" s="36">
        <v>27</v>
      </c>
      <c r="L5" s="36">
        <v>27</v>
      </c>
      <c r="M5" s="118">
        <v>13</v>
      </c>
      <c r="N5" s="118">
        <v>0</v>
      </c>
      <c r="O5" s="118">
        <v>195</v>
      </c>
      <c r="P5" s="86">
        <v>2.69</v>
      </c>
      <c r="Q5" s="119">
        <v>4.7</v>
      </c>
      <c r="R5" s="120">
        <v>10</v>
      </c>
      <c r="S5" s="120">
        <v>2.1</v>
      </c>
      <c r="T5" s="120">
        <v>1.03</v>
      </c>
      <c r="U5" s="121">
        <v>172</v>
      </c>
      <c r="V5" s="122">
        <v>63</v>
      </c>
      <c r="W5" s="123">
        <v>186</v>
      </c>
      <c r="X5" s="123">
        <v>63</v>
      </c>
      <c r="Y5" s="176">
        <v>44.86</v>
      </c>
      <c r="Z5" s="97">
        <v>203.7</v>
      </c>
      <c r="AA5" s="94">
        <v>2.25</v>
      </c>
      <c r="AB5" s="94">
        <v>2.4500000000000002</v>
      </c>
      <c r="AC5" s="96">
        <v>268</v>
      </c>
    </row>
    <row r="6" spans="1:29" x14ac:dyDescent="0.3">
      <c r="A6" s="116" t="s">
        <v>2322</v>
      </c>
      <c r="B6" s="117">
        <v>4</v>
      </c>
      <c r="C6" s="36" t="s">
        <v>1985</v>
      </c>
      <c r="D6" s="36" t="s">
        <v>58</v>
      </c>
      <c r="E6" s="36" t="s">
        <v>1103</v>
      </c>
      <c r="F6" s="36">
        <v>29</v>
      </c>
      <c r="G6" s="36" t="s">
        <v>1394</v>
      </c>
      <c r="H6" s="36" t="s">
        <v>1373</v>
      </c>
      <c r="I6" s="70" t="s">
        <v>1683</v>
      </c>
      <c r="J6" s="95">
        <v>194.4</v>
      </c>
      <c r="K6" s="36">
        <v>29</v>
      </c>
      <c r="L6" s="36">
        <v>29</v>
      </c>
      <c r="M6" s="118">
        <v>13</v>
      </c>
      <c r="N6" s="118">
        <v>0</v>
      </c>
      <c r="O6" s="118">
        <v>230</v>
      </c>
      <c r="P6" s="86">
        <v>2.9</v>
      </c>
      <c r="Q6" s="119">
        <v>5.5</v>
      </c>
      <c r="R6" s="120">
        <v>10.8</v>
      </c>
      <c r="S6" s="120">
        <v>2</v>
      </c>
      <c r="T6" s="120">
        <v>1.06</v>
      </c>
      <c r="U6" s="121">
        <v>213</v>
      </c>
      <c r="V6" s="122">
        <v>68</v>
      </c>
      <c r="W6" s="123">
        <v>153</v>
      </c>
      <c r="X6" s="123">
        <v>63</v>
      </c>
      <c r="Y6" s="176">
        <v>48.24</v>
      </c>
      <c r="Z6" s="97">
        <v>214.3</v>
      </c>
      <c r="AA6" s="94">
        <v>2.9</v>
      </c>
      <c r="AB6" s="94">
        <v>2.48</v>
      </c>
      <c r="AC6" s="96">
        <v>263</v>
      </c>
    </row>
    <row r="7" spans="1:29" x14ac:dyDescent="0.3">
      <c r="A7" s="116" t="s">
        <v>2322</v>
      </c>
      <c r="B7" s="117">
        <v>5</v>
      </c>
      <c r="C7" s="36" t="s">
        <v>2039</v>
      </c>
      <c r="D7" s="36" t="s">
        <v>88</v>
      </c>
      <c r="E7" s="36" t="s">
        <v>1065</v>
      </c>
      <c r="F7" s="36">
        <v>33</v>
      </c>
      <c r="G7" s="36" t="s">
        <v>1383</v>
      </c>
      <c r="H7" s="36" t="s">
        <v>1373</v>
      </c>
      <c r="I7" s="70" t="s">
        <v>1762</v>
      </c>
      <c r="J7" s="95">
        <v>51.9</v>
      </c>
      <c r="K7" s="36">
        <v>52</v>
      </c>
      <c r="L7" s="36">
        <v>0</v>
      </c>
      <c r="M7" s="118">
        <v>3</v>
      </c>
      <c r="N7" s="118">
        <v>18</v>
      </c>
      <c r="O7" s="118">
        <v>64</v>
      </c>
      <c r="P7" s="86">
        <v>2.69</v>
      </c>
      <c r="Q7" s="119">
        <v>3.3</v>
      </c>
      <c r="R7" s="120">
        <v>10.4</v>
      </c>
      <c r="S7" s="120">
        <v>3.3</v>
      </c>
      <c r="T7" s="120">
        <v>1.0900000000000001</v>
      </c>
      <c r="U7" s="121">
        <v>167</v>
      </c>
      <c r="V7" s="122">
        <v>64</v>
      </c>
      <c r="W7" s="123">
        <v>119</v>
      </c>
      <c r="X7" s="123">
        <v>14</v>
      </c>
      <c r="Y7" s="176">
        <v>16.73</v>
      </c>
      <c r="Z7" s="97">
        <v>68.3</v>
      </c>
      <c r="AA7" s="94">
        <v>1.84</v>
      </c>
      <c r="AB7" s="94">
        <v>2.34</v>
      </c>
      <c r="AC7" s="96">
        <v>208</v>
      </c>
    </row>
    <row r="8" spans="1:29" x14ac:dyDescent="0.3">
      <c r="A8" s="116" t="s">
        <v>2322</v>
      </c>
      <c r="B8" s="117">
        <v>6</v>
      </c>
      <c r="C8" s="36" t="s">
        <v>4496</v>
      </c>
      <c r="D8" s="36" t="s">
        <v>2981</v>
      </c>
      <c r="E8" s="36" t="s">
        <v>1065</v>
      </c>
      <c r="F8" s="36">
        <v>23</v>
      </c>
      <c r="G8" s="36" t="s">
        <v>1386</v>
      </c>
      <c r="H8" s="36" t="s">
        <v>1373</v>
      </c>
      <c r="I8" s="70" t="s">
        <v>1762</v>
      </c>
      <c r="J8" s="95">
        <v>71.5</v>
      </c>
      <c r="K8" s="36">
        <v>56</v>
      </c>
      <c r="L8" s="36">
        <v>0</v>
      </c>
      <c r="M8" s="118">
        <v>3</v>
      </c>
      <c r="N8" s="118">
        <v>23</v>
      </c>
      <c r="O8" s="118">
        <v>72</v>
      </c>
      <c r="P8" s="86">
        <v>2.72</v>
      </c>
      <c r="Q8" s="119">
        <v>4.8</v>
      </c>
      <c r="R8" s="120">
        <v>10.6</v>
      </c>
      <c r="S8" s="120">
        <v>2.2999999999999998</v>
      </c>
      <c r="T8" s="120">
        <v>1.03</v>
      </c>
      <c r="U8" s="121">
        <v>205</v>
      </c>
      <c r="V8" s="122">
        <v>64</v>
      </c>
      <c r="W8" s="123">
        <v>118</v>
      </c>
      <c r="X8" s="123">
        <v>15</v>
      </c>
      <c r="Y8" s="176">
        <v>20.059999999999999</v>
      </c>
      <c r="Z8" s="97">
        <v>64</v>
      </c>
      <c r="AA8" s="94">
        <v>3.38</v>
      </c>
      <c r="AB8" s="94">
        <v>1.85</v>
      </c>
      <c r="AC8" s="96">
        <v>476</v>
      </c>
    </row>
    <row r="9" spans="1:29" x14ac:dyDescent="0.3">
      <c r="A9" s="116" t="s">
        <v>2322</v>
      </c>
      <c r="B9" s="117">
        <v>7</v>
      </c>
      <c r="C9" s="36" t="s">
        <v>2000</v>
      </c>
      <c r="D9" s="36" t="s">
        <v>2001</v>
      </c>
      <c r="E9" s="36" t="s">
        <v>1065</v>
      </c>
      <c r="F9" s="36">
        <v>33</v>
      </c>
      <c r="G9" s="36" t="s">
        <v>1085</v>
      </c>
      <c r="H9" s="36" t="s">
        <v>1063</v>
      </c>
      <c r="I9" s="70" t="s">
        <v>1683</v>
      </c>
      <c r="J9" s="95">
        <v>174</v>
      </c>
      <c r="K9" s="36">
        <v>27</v>
      </c>
      <c r="L9" s="36">
        <v>27</v>
      </c>
      <c r="M9" s="118">
        <v>13</v>
      </c>
      <c r="N9" s="118">
        <v>0</v>
      </c>
      <c r="O9" s="118">
        <v>199</v>
      </c>
      <c r="P9" s="86">
        <v>3.13</v>
      </c>
      <c r="Q9" s="119">
        <v>4.5</v>
      </c>
      <c r="R9" s="120">
        <v>10.6</v>
      </c>
      <c r="S9" s="120">
        <v>2.2999999999999998</v>
      </c>
      <c r="T9" s="120">
        <v>1</v>
      </c>
      <c r="U9" s="121">
        <v>181</v>
      </c>
      <c r="V9" s="122">
        <v>74</v>
      </c>
      <c r="W9" s="123">
        <v>117</v>
      </c>
      <c r="X9" s="123">
        <v>54</v>
      </c>
      <c r="Y9" s="176">
        <v>44.87</v>
      </c>
      <c r="Z9" s="97">
        <v>200.7</v>
      </c>
      <c r="AA9" s="94">
        <v>2.5099999999999998</v>
      </c>
      <c r="AB9" s="94">
        <v>2.83</v>
      </c>
      <c r="AC9" s="96">
        <v>172</v>
      </c>
    </row>
    <row r="10" spans="1:29" x14ac:dyDescent="0.3">
      <c r="A10" s="116" t="s">
        <v>2322</v>
      </c>
      <c r="B10" s="117">
        <v>8</v>
      </c>
      <c r="C10" s="36" t="s">
        <v>1681</v>
      </c>
      <c r="D10" s="36" t="s">
        <v>1682</v>
      </c>
      <c r="E10" s="36" t="s">
        <v>1103</v>
      </c>
      <c r="F10" s="36">
        <v>30</v>
      </c>
      <c r="G10" s="36" t="s">
        <v>1567</v>
      </c>
      <c r="H10" s="36" t="s">
        <v>1063</v>
      </c>
      <c r="I10" s="70" t="s">
        <v>1683</v>
      </c>
      <c r="J10" s="95">
        <v>172.4</v>
      </c>
      <c r="K10" s="36">
        <v>23</v>
      </c>
      <c r="L10" s="36">
        <v>23</v>
      </c>
      <c r="M10" s="118">
        <v>12</v>
      </c>
      <c r="N10" s="118">
        <v>0</v>
      </c>
      <c r="O10" s="118">
        <v>169</v>
      </c>
      <c r="P10" s="86">
        <v>3.22</v>
      </c>
      <c r="Q10" s="119">
        <v>6.1</v>
      </c>
      <c r="R10" s="120">
        <v>10.1</v>
      </c>
      <c r="S10" s="120">
        <v>1.7</v>
      </c>
      <c r="T10" s="120">
        <v>0.97</v>
      </c>
      <c r="U10" s="121">
        <v>180</v>
      </c>
      <c r="V10" s="122">
        <v>76</v>
      </c>
      <c r="W10" s="123">
        <v>101</v>
      </c>
      <c r="X10" s="123">
        <v>47</v>
      </c>
      <c r="Y10" s="176">
        <v>40.24</v>
      </c>
      <c r="Z10" s="97">
        <v>175</v>
      </c>
      <c r="AA10" s="94">
        <v>2.31</v>
      </c>
      <c r="AB10" s="94">
        <v>3.05</v>
      </c>
      <c r="AC10" s="96">
        <v>128</v>
      </c>
    </row>
    <row r="11" spans="1:29" x14ac:dyDescent="0.3">
      <c r="A11" s="116" t="s">
        <v>2322</v>
      </c>
      <c r="B11" s="117">
        <v>9</v>
      </c>
      <c r="C11" s="36" t="s">
        <v>3349</v>
      </c>
      <c r="D11" s="36" t="s">
        <v>131</v>
      </c>
      <c r="E11" s="36" t="s">
        <v>1065</v>
      </c>
      <c r="F11" s="36">
        <v>26</v>
      </c>
      <c r="G11" s="36" t="s">
        <v>1111</v>
      </c>
      <c r="H11" s="36" t="s">
        <v>1063</v>
      </c>
      <c r="I11" s="70" t="s">
        <v>1762</v>
      </c>
      <c r="J11" s="95">
        <v>67.900000000000006</v>
      </c>
      <c r="K11" s="36">
        <v>65</v>
      </c>
      <c r="L11" s="36">
        <v>0</v>
      </c>
      <c r="M11" s="118">
        <v>4</v>
      </c>
      <c r="N11" s="118">
        <v>18</v>
      </c>
      <c r="O11" s="118">
        <v>91</v>
      </c>
      <c r="P11" s="86">
        <v>2.93</v>
      </c>
      <c r="Q11" s="119">
        <v>3</v>
      </c>
      <c r="R11" s="120">
        <v>11.5</v>
      </c>
      <c r="S11" s="120">
        <v>3.9</v>
      </c>
      <c r="T11" s="120">
        <v>1.24</v>
      </c>
      <c r="U11" s="121">
        <v>202</v>
      </c>
      <c r="V11" s="122">
        <v>69</v>
      </c>
      <c r="W11" s="123">
        <v>92</v>
      </c>
      <c r="X11" s="123">
        <v>14</v>
      </c>
      <c r="Y11" s="176">
        <v>17.350000000000001</v>
      </c>
      <c r="Z11" s="97">
        <v>76</v>
      </c>
      <c r="AA11" s="94">
        <v>1.78</v>
      </c>
      <c r="AB11" s="94">
        <v>2.38</v>
      </c>
      <c r="AC11" s="96">
        <v>202</v>
      </c>
    </row>
    <row r="12" spans="1:29" x14ac:dyDescent="0.3">
      <c r="A12" s="116" t="s">
        <v>2322</v>
      </c>
      <c r="B12" s="117">
        <v>10</v>
      </c>
      <c r="C12" s="36" t="s">
        <v>1868</v>
      </c>
      <c r="D12" s="36" t="s">
        <v>217</v>
      </c>
      <c r="E12" s="36" t="s">
        <v>1103</v>
      </c>
      <c r="F12" s="36">
        <v>28</v>
      </c>
      <c r="G12" s="36" t="s">
        <v>1107</v>
      </c>
      <c r="H12" s="36" t="s">
        <v>1063</v>
      </c>
      <c r="I12" s="70" t="s">
        <v>1762</v>
      </c>
      <c r="J12" s="95">
        <v>69.7</v>
      </c>
      <c r="K12" s="36">
        <v>63</v>
      </c>
      <c r="L12" s="36">
        <v>2</v>
      </c>
      <c r="M12" s="118">
        <v>4</v>
      </c>
      <c r="N12" s="118">
        <v>11</v>
      </c>
      <c r="O12" s="118">
        <v>85</v>
      </c>
      <c r="P12" s="86">
        <v>2.96</v>
      </c>
      <c r="Q12" s="119">
        <v>3.4</v>
      </c>
      <c r="R12" s="120">
        <v>10.1</v>
      </c>
      <c r="S12" s="120">
        <v>3</v>
      </c>
      <c r="T12" s="120">
        <v>1.1499999999999999</v>
      </c>
      <c r="U12" s="121">
        <v>152</v>
      </c>
      <c r="V12" s="122">
        <v>70</v>
      </c>
      <c r="W12" s="123">
        <v>92</v>
      </c>
      <c r="X12" s="123">
        <v>16</v>
      </c>
      <c r="Y12" s="176">
        <v>17.03</v>
      </c>
      <c r="Z12" s="97">
        <v>79.3</v>
      </c>
      <c r="AA12" s="94">
        <v>2.16</v>
      </c>
      <c r="AB12" s="94">
        <v>2.98</v>
      </c>
      <c r="AC12" s="96">
        <v>96</v>
      </c>
    </row>
    <row r="13" spans="1:29" x14ac:dyDescent="0.3">
      <c r="A13" s="116" t="s">
        <v>2322</v>
      </c>
      <c r="B13" s="117">
        <v>11</v>
      </c>
      <c r="C13" s="36" t="s">
        <v>1685</v>
      </c>
      <c r="D13" s="36" t="s">
        <v>458</v>
      </c>
      <c r="E13" s="36" t="s">
        <v>1065</v>
      </c>
      <c r="F13" s="36">
        <v>29</v>
      </c>
      <c r="G13" s="36" t="s">
        <v>1085</v>
      </c>
      <c r="H13" s="36" t="s">
        <v>1063</v>
      </c>
      <c r="I13" s="70" t="s">
        <v>1683</v>
      </c>
      <c r="J13" s="95">
        <v>170</v>
      </c>
      <c r="K13" s="36">
        <v>27</v>
      </c>
      <c r="L13" s="36">
        <v>25</v>
      </c>
      <c r="M13" s="118">
        <v>11</v>
      </c>
      <c r="N13" s="118">
        <v>0</v>
      </c>
      <c r="O13" s="118">
        <v>173</v>
      </c>
      <c r="P13" s="86">
        <v>3.35</v>
      </c>
      <c r="Q13" s="119">
        <v>4</v>
      </c>
      <c r="R13" s="120">
        <v>10.1</v>
      </c>
      <c r="S13" s="120">
        <v>2.5</v>
      </c>
      <c r="T13" s="120">
        <v>1.1100000000000001</v>
      </c>
      <c r="U13" s="121">
        <v>158</v>
      </c>
      <c r="V13" s="122">
        <v>79</v>
      </c>
      <c r="W13" s="123">
        <v>91</v>
      </c>
      <c r="X13" s="123">
        <v>44</v>
      </c>
      <c r="Y13" s="176">
        <v>36.81</v>
      </c>
      <c r="Z13" s="97">
        <v>175.3</v>
      </c>
      <c r="AA13" s="94">
        <v>2.52</v>
      </c>
      <c r="AB13" s="94">
        <v>2.67</v>
      </c>
      <c r="AC13" s="96">
        <v>192</v>
      </c>
    </row>
    <row r="14" spans="1:29" x14ac:dyDescent="0.3">
      <c r="A14" s="116" t="s">
        <v>2322</v>
      </c>
      <c r="B14" s="117">
        <v>12</v>
      </c>
      <c r="C14" s="36" t="s">
        <v>1971</v>
      </c>
      <c r="D14" s="36" t="s">
        <v>20</v>
      </c>
      <c r="E14" s="36" t="s">
        <v>1065</v>
      </c>
      <c r="F14" s="36">
        <v>31</v>
      </c>
      <c r="G14" s="36" t="s">
        <v>1372</v>
      </c>
      <c r="H14" s="36" t="s">
        <v>1373</v>
      </c>
      <c r="I14" s="70" t="s">
        <v>1683</v>
      </c>
      <c r="J14" s="95">
        <v>174.5</v>
      </c>
      <c r="K14" s="36">
        <v>29</v>
      </c>
      <c r="L14" s="36">
        <v>29</v>
      </c>
      <c r="M14" s="118">
        <v>12</v>
      </c>
      <c r="N14" s="118">
        <v>0</v>
      </c>
      <c r="O14" s="118">
        <v>184</v>
      </c>
      <c r="P14" s="86">
        <v>3.45</v>
      </c>
      <c r="Q14" s="119">
        <v>4.2</v>
      </c>
      <c r="R14" s="120">
        <v>9.4</v>
      </c>
      <c r="S14" s="120">
        <v>2.2999999999999998</v>
      </c>
      <c r="T14" s="120">
        <v>1.1399999999999999</v>
      </c>
      <c r="U14" s="121">
        <v>125</v>
      </c>
      <c r="V14" s="122">
        <v>82</v>
      </c>
      <c r="W14" s="123">
        <v>86</v>
      </c>
      <c r="X14" s="123">
        <v>47</v>
      </c>
      <c r="Y14" s="176">
        <v>38.119999999999997</v>
      </c>
      <c r="Z14" s="97">
        <v>200</v>
      </c>
      <c r="AA14" s="94">
        <v>3.29</v>
      </c>
      <c r="AB14" s="94">
        <v>3.05</v>
      </c>
      <c r="AC14" s="96">
        <v>138</v>
      </c>
    </row>
    <row r="15" spans="1:29" x14ac:dyDescent="0.3">
      <c r="A15" s="116" t="s">
        <v>2322</v>
      </c>
      <c r="B15" s="117">
        <v>13</v>
      </c>
      <c r="C15" s="36" t="s">
        <v>2081</v>
      </c>
      <c r="D15" s="36" t="s">
        <v>388</v>
      </c>
      <c r="E15" s="36" t="s">
        <v>1103</v>
      </c>
      <c r="F15" s="36">
        <v>31</v>
      </c>
      <c r="G15" s="36" t="s">
        <v>1085</v>
      </c>
      <c r="H15" s="36" t="s">
        <v>1063</v>
      </c>
      <c r="I15" s="70" t="s">
        <v>1762</v>
      </c>
      <c r="J15" s="95">
        <v>45.8</v>
      </c>
      <c r="K15" s="36">
        <v>55</v>
      </c>
      <c r="L15" s="36">
        <v>0</v>
      </c>
      <c r="M15" s="118">
        <v>3</v>
      </c>
      <c r="N15" s="118">
        <v>13</v>
      </c>
      <c r="O15" s="118">
        <v>59</v>
      </c>
      <c r="P15" s="86">
        <v>2.93</v>
      </c>
      <c r="Q15" s="119">
        <v>3.6</v>
      </c>
      <c r="R15" s="120">
        <v>9.5</v>
      </c>
      <c r="S15" s="120">
        <v>2.7</v>
      </c>
      <c r="T15" s="120">
        <v>1.1200000000000001</v>
      </c>
      <c r="U15" s="121">
        <v>128</v>
      </c>
      <c r="V15" s="122">
        <v>69</v>
      </c>
      <c r="W15" s="123">
        <v>84</v>
      </c>
      <c r="X15" s="123">
        <v>11</v>
      </c>
      <c r="Y15" s="176">
        <v>12.13</v>
      </c>
      <c r="Z15" s="97">
        <v>51.3</v>
      </c>
      <c r="AA15" s="94">
        <v>2.81</v>
      </c>
      <c r="AB15" s="94">
        <v>2.56</v>
      </c>
      <c r="AC15" s="96">
        <v>139</v>
      </c>
    </row>
    <row r="16" spans="1:29" x14ac:dyDescent="0.3">
      <c r="A16" s="116" t="s">
        <v>2322</v>
      </c>
      <c r="B16" s="117">
        <v>14</v>
      </c>
      <c r="C16" s="36" t="s">
        <v>1992</v>
      </c>
      <c r="D16" s="36" t="s">
        <v>89</v>
      </c>
      <c r="E16" s="36" t="s">
        <v>1065</v>
      </c>
      <c r="F16" s="36">
        <v>33</v>
      </c>
      <c r="G16" s="36" t="s">
        <v>1384</v>
      </c>
      <c r="H16" s="36" t="s">
        <v>1373</v>
      </c>
      <c r="I16" s="70" t="s">
        <v>1762</v>
      </c>
      <c r="J16" s="95">
        <v>47.2</v>
      </c>
      <c r="K16" s="36">
        <v>50</v>
      </c>
      <c r="L16" s="36">
        <v>0</v>
      </c>
      <c r="M16" s="118">
        <v>3</v>
      </c>
      <c r="N16" s="118">
        <v>8</v>
      </c>
      <c r="O16" s="118">
        <v>54</v>
      </c>
      <c r="P16" s="86">
        <v>2.96</v>
      </c>
      <c r="Q16" s="119">
        <v>3.3</v>
      </c>
      <c r="R16" s="120">
        <v>9.6</v>
      </c>
      <c r="S16" s="120">
        <v>3</v>
      </c>
      <c r="T16" s="120">
        <v>1.1000000000000001</v>
      </c>
      <c r="U16" s="121">
        <v>131</v>
      </c>
      <c r="V16" s="122">
        <v>70</v>
      </c>
      <c r="W16" s="123">
        <v>82</v>
      </c>
      <c r="X16" s="123">
        <v>11</v>
      </c>
      <c r="Y16" s="176">
        <v>11.35</v>
      </c>
      <c r="Z16" s="97">
        <v>67.3</v>
      </c>
      <c r="AA16" s="94">
        <v>2.54</v>
      </c>
      <c r="AB16" s="94">
        <v>2.68</v>
      </c>
      <c r="AC16" s="96">
        <v>129</v>
      </c>
    </row>
    <row r="17" spans="1:29" x14ac:dyDescent="0.3">
      <c r="A17" s="116" t="s">
        <v>2322</v>
      </c>
      <c r="B17" s="117">
        <v>15</v>
      </c>
      <c r="C17" s="36" t="s">
        <v>3294</v>
      </c>
      <c r="D17" s="36" t="s">
        <v>947</v>
      </c>
      <c r="E17" s="36" t="s">
        <v>1065</v>
      </c>
      <c r="F17" s="36">
        <v>30</v>
      </c>
      <c r="G17" s="36" t="s">
        <v>1089</v>
      </c>
      <c r="H17" s="36" t="s">
        <v>1063</v>
      </c>
      <c r="I17" s="70" t="s">
        <v>1683</v>
      </c>
      <c r="J17" s="95">
        <v>174.3</v>
      </c>
      <c r="K17" s="36">
        <v>28</v>
      </c>
      <c r="L17" s="36">
        <v>28</v>
      </c>
      <c r="M17" s="118">
        <v>12</v>
      </c>
      <c r="N17" s="118">
        <v>0</v>
      </c>
      <c r="O17" s="118">
        <v>185</v>
      </c>
      <c r="P17" s="86">
        <v>3.56</v>
      </c>
      <c r="Q17" s="119">
        <v>3.9</v>
      </c>
      <c r="R17" s="120">
        <v>9.5</v>
      </c>
      <c r="S17" s="120">
        <v>2.5</v>
      </c>
      <c r="T17" s="120">
        <v>1.18</v>
      </c>
      <c r="U17" s="121">
        <v>119</v>
      </c>
      <c r="V17" s="122">
        <v>84</v>
      </c>
      <c r="W17" s="123">
        <v>80</v>
      </c>
      <c r="X17" s="123">
        <v>45</v>
      </c>
      <c r="Y17" s="176">
        <v>37.479999999999997</v>
      </c>
      <c r="Z17" s="97">
        <v>201.3</v>
      </c>
      <c r="AA17" s="94">
        <v>3.53</v>
      </c>
      <c r="AB17" s="94">
        <v>3.36</v>
      </c>
      <c r="AC17" s="96">
        <v>106</v>
      </c>
    </row>
    <row r="18" spans="1:29" x14ac:dyDescent="0.3">
      <c r="A18" s="116" t="s">
        <v>2322</v>
      </c>
      <c r="B18" s="117">
        <v>16</v>
      </c>
      <c r="C18" s="36" t="s">
        <v>1949</v>
      </c>
      <c r="D18" s="36" t="s">
        <v>77</v>
      </c>
      <c r="E18" s="36" t="s">
        <v>1065</v>
      </c>
      <c r="F18" s="36">
        <v>28</v>
      </c>
      <c r="G18" s="36" t="s">
        <v>1100</v>
      </c>
      <c r="H18" s="36" t="s">
        <v>1063</v>
      </c>
      <c r="I18" s="70" t="s">
        <v>1762</v>
      </c>
      <c r="J18" s="95">
        <v>49</v>
      </c>
      <c r="K18" s="36">
        <v>54</v>
      </c>
      <c r="L18" s="36">
        <v>0</v>
      </c>
      <c r="M18" s="118">
        <v>3</v>
      </c>
      <c r="N18" s="118">
        <v>17</v>
      </c>
      <c r="O18" s="118">
        <v>69</v>
      </c>
      <c r="P18" s="86">
        <v>2.98</v>
      </c>
      <c r="Q18" s="119">
        <v>3.1</v>
      </c>
      <c r="R18" s="120">
        <v>10.9</v>
      </c>
      <c r="S18" s="120">
        <v>3.7</v>
      </c>
      <c r="T18" s="120">
        <v>1.27</v>
      </c>
      <c r="U18" s="121">
        <v>185</v>
      </c>
      <c r="V18" s="122">
        <v>70</v>
      </c>
      <c r="W18" s="123">
        <v>79</v>
      </c>
      <c r="X18" s="123">
        <v>11</v>
      </c>
      <c r="Y18" s="176">
        <v>12.73</v>
      </c>
      <c r="Z18" s="97">
        <v>47.7</v>
      </c>
      <c r="AA18" s="94">
        <v>3.4</v>
      </c>
      <c r="AB18" s="94">
        <v>2.2999999999999998</v>
      </c>
      <c r="AC18" s="96">
        <v>201</v>
      </c>
    </row>
    <row r="19" spans="1:29" x14ac:dyDescent="0.3">
      <c r="A19" s="116" t="s">
        <v>2322</v>
      </c>
      <c r="B19" s="117">
        <v>17</v>
      </c>
      <c r="C19" s="36" t="s">
        <v>3324</v>
      </c>
      <c r="D19" s="36" t="s">
        <v>3323</v>
      </c>
      <c r="E19" s="36" t="s">
        <v>1065</v>
      </c>
      <c r="F19" s="36">
        <v>27</v>
      </c>
      <c r="G19" s="36" t="s">
        <v>1554</v>
      </c>
      <c r="H19" s="36" t="s">
        <v>1373</v>
      </c>
      <c r="I19" s="70" t="s">
        <v>1762</v>
      </c>
      <c r="J19" s="95">
        <v>59.7</v>
      </c>
      <c r="K19" s="36">
        <v>54</v>
      </c>
      <c r="L19" s="36">
        <v>0</v>
      </c>
      <c r="M19" s="118">
        <v>3</v>
      </c>
      <c r="N19" s="118">
        <v>17</v>
      </c>
      <c r="O19" s="118">
        <v>70</v>
      </c>
      <c r="P19" s="86">
        <v>3.05</v>
      </c>
      <c r="Q19" s="119">
        <v>3.6</v>
      </c>
      <c r="R19" s="120">
        <v>11.1</v>
      </c>
      <c r="S19" s="120">
        <v>3.2</v>
      </c>
      <c r="T19" s="120">
        <v>1.1599999999999999</v>
      </c>
      <c r="U19" s="121">
        <v>202</v>
      </c>
      <c r="V19" s="122">
        <v>72</v>
      </c>
      <c r="W19" s="123">
        <v>77</v>
      </c>
      <c r="X19" s="123">
        <v>12</v>
      </c>
      <c r="Y19" s="176">
        <v>15.89</v>
      </c>
      <c r="Z19" s="97">
        <v>62.7</v>
      </c>
      <c r="AA19" s="94">
        <v>2.2999999999999998</v>
      </c>
      <c r="AB19" s="94">
        <v>2.4500000000000002</v>
      </c>
      <c r="AC19" s="96">
        <v>174</v>
      </c>
    </row>
    <row r="20" spans="1:29" x14ac:dyDescent="0.3">
      <c r="A20" s="116" t="s">
        <v>2322</v>
      </c>
      <c r="B20" s="117">
        <v>18</v>
      </c>
      <c r="C20" s="36" t="s">
        <v>28</v>
      </c>
      <c r="D20" s="36" t="s">
        <v>228</v>
      </c>
      <c r="E20" s="36" t="s">
        <v>1065</v>
      </c>
      <c r="F20" s="36">
        <v>34</v>
      </c>
      <c r="G20" s="36" t="s">
        <v>1081</v>
      </c>
      <c r="H20" s="36" t="s">
        <v>1063</v>
      </c>
      <c r="I20" s="70" t="s">
        <v>1967</v>
      </c>
      <c r="J20" s="95">
        <v>22.9</v>
      </c>
      <c r="K20" s="36">
        <v>26</v>
      </c>
      <c r="L20" s="36">
        <v>0</v>
      </c>
      <c r="M20" s="118">
        <v>1</v>
      </c>
      <c r="N20" s="118">
        <v>0</v>
      </c>
      <c r="O20" s="118">
        <v>20</v>
      </c>
      <c r="P20" s="86">
        <v>2.85</v>
      </c>
      <c r="Q20" s="119">
        <v>1.4</v>
      </c>
      <c r="R20" s="120">
        <v>7.4</v>
      </c>
      <c r="S20" s="120">
        <v>5</v>
      </c>
      <c r="T20" s="120">
        <v>1.85</v>
      </c>
      <c r="U20" s="121">
        <v>15</v>
      </c>
      <c r="V20" s="122">
        <v>67</v>
      </c>
      <c r="W20" s="123">
        <v>77</v>
      </c>
      <c r="X20" s="123">
        <v>6</v>
      </c>
      <c r="Y20" s="176">
        <v>0</v>
      </c>
      <c r="Z20" s="97">
        <v>0.3</v>
      </c>
      <c r="AA20" s="94">
        <v>27</v>
      </c>
      <c r="AB20" s="94">
        <v>47.8</v>
      </c>
      <c r="AC20" s="96">
        <v>-1</v>
      </c>
    </row>
    <row r="21" spans="1:29" x14ac:dyDescent="0.3">
      <c r="A21" s="116" t="s">
        <v>2322</v>
      </c>
      <c r="B21" s="117">
        <v>19</v>
      </c>
      <c r="C21" s="36" t="s">
        <v>1687</v>
      </c>
      <c r="D21" s="36" t="s">
        <v>344</v>
      </c>
      <c r="E21" s="36" t="s">
        <v>1065</v>
      </c>
      <c r="F21" s="36">
        <v>34</v>
      </c>
      <c r="G21" s="36" t="s">
        <v>1116</v>
      </c>
      <c r="H21" s="36" t="s">
        <v>1063</v>
      </c>
      <c r="I21" s="70" t="s">
        <v>1683</v>
      </c>
      <c r="J21" s="95">
        <v>165.3</v>
      </c>
      <c r="K21" s="36">
        <v>28</v>
      </c>
      <c r="L21" s="36">
        <v>28</v>
      </c>
      <c r="M21" s="118">
        <v>12</v>
      </c>
      <c r="N21" s="118">
        <v>0</v>
      </c>
      <c r="O21" s="118">
        <v>156</v>
      </c>
      <c r="P21" s="86">
        <v>3.6</v>
      </c>
      <c r="Q21" s="119">
        <v>3.7</v>
      </c>
      <c r="R21" s="120">
        <v>8.3000000000000007</v>
      </c>
      <c r="S21" s="120">
        <v>2.2000000000000002</v>
      </c>
      <c r="T21" s="120">
        <v>1.1299999999999999</v>
      </c>
      <c r="U21" s="121">
        <v>78</v>
      </c>
      <c r="V21" s="122">
        <v>85</v>
      </c>
      <c r="W21" s="123">
        <v>76</v>
      </c>
      <c r="X21" s="123">
        <v>43</v>
      </c>
      <c r="Y21" s="176">
        <v>35.96</v>
      </c>
      <c r="Z21" s="97">
        <v>202.3</v>
      </c>
      <c r="AA21" s="94">
        <v>3.2</v>
      </c>
      <c r="AB21" s="94">
        <v>3.27</v>
      </c>
      <c r="AC21" s="96">
        <v>114</v>
      </c>
    </row>
    <row r="22" spans="1:29" x14ac:dyDescent="0.3">
      <c r="A22" s="116" t="s">
        <v>2322</v>
      </c>
      <c r="B22" s="117">
        <v>20</v>
      </c>
      <c r="C22" s="36" t="s">
        <v>3385</v>
      </c>
      <c r="D22" s="36" t="s">
        <v>2306</v>
      </c>
      <c r="E22" s="36" t="s">
        <v>1103</v>
      </c>
      <c r="F22" s="36">
        <v>26</v>
      </c>
      <c r="G22" s="36" t="s">
        <v>1116</v>
      </c>
      <c r="H22" s="36" t="s">
        <v>1063</v>
      </c>
      <c r="I22" s="70" t="s">
        <v>1683</v>
      </c>
      <c r="J22" s="95">
        <v>157.30000000000001</v>
      </c>
      <c r="K22" s="36">
        <v>27</v>
      </c>
      <c r="L22" s="36">
        <v>25</v>
      </c>
      <c r="M22" s="118">
        <v>10</v>
      </c>
      <c r="N22" s="118">
        <v>0</v>
      </c>
      <c r="O22" s="118">
        <v>178</v>
      </c>
      <c r="P22" s="86">
        <v>3.57</v>
      </c>
      <c r="Q22" s="119">
        <v>3</v>
      </c>
      <c r="R22" s="120">
        <v>10.8</v>
      </c>
      <c r="S22" s="120">
        <v>3.6</v>
      </c>
      <c r="T22" s="120">
        <v>1.3</v>
      </c>
      <c r="U22" s="121">
        <v>149</v>
      </c>
      <c r="V22" s="122">
        <v>84</v>
      </c>
      <c r="W22" s="123">
        <v>75</v>
      </c>
      <c r="X22" s="123">
        <v>41</v>
      </c>
      <c r="Y22" s="176">
        <v>32.19</v>
      </c>
      <c r="Z22" s="97">
        <v>162</v>
      </c>
      <c r="AA22" s="94">
        <v>2.89</v>
      </c>
      <c r="AB22" s="94">
        <v>3.62</v>
      </c>
      <c r="AC22" s="96">
        <v>74</v>
      </c>
    </row>
    <row r="23" spans="1:29" x14ac:dyDescent="0.3">
      <c r="A23" s="116" t="s">
        <v>2323</v>
      </c>
      <c r="B23" s="117">
        <v>1</v>
      </c>
      <c r="C23" s="36" t="s">
        <v>2143</v>
      </c>
      <c r="D23" s="36" t="s">
        <v>131</v>
      </c>
      <c r="E23" s="36" t="s">
        <v>1065</v>
      </c>
      <c r="F23" s="36">
        <v>32</v>
      </c>
      <c r="G23" s="36" t="s">
        <v>1372</v>
      </c>
      <c r="H23" s="36" t="s">
        <v>1373</v>
      </c>
      <c r="I23" s="70" t="s">
        <v>1683</v>
      </c>
      <c r="J23" s="95">
        <v>183.7</v>
      </c>
      <c r="K23" s="36">
        <v>27</v>
      </c>
      <c r="L23" s="36">
        <v>27</v>
      </c>
      <c r="M23" s="118">
        <v>13</v>
      </c>
      <c r="N23" s="118">
        <v>0</v>
      </c>
      <c r="O23" s="118">
        <v>195</v>
      </c>
      <c r="P23" s="86">
        <v>2.69</v>
      </c>
      <c r="Q23" s="119">
        <v>4.7</v>
      </c>
      <c r="R23" s="120">
        <v>10</v>
      </c>
      <c r="S23" s="120">
        <v>2.1</v>
      </c>
      <c r="T23" s="120">
        <v>1.03</v>
      </c>
      <c r="U23" s="121">
        <v>172</v>
      </c>
      <c r="V23" s="122">
        <v>63</v>
      </c>
      <c r="W23" s="123">
        <v>186</v>
      </c>
      <c r="X23" s="123">
        <v>63</v>
      </c>
      <c r="Y23" s="176">
        <v>44.86</v>
      </c>
      <c r="Z23" s="97">
        <v>203.7</v>
      </c>
      <c r="AA23" s="94">
        <v>2.25</v>
      </c>
      <c r="AB23" s="94">
        <v>2.4500000000000002</v>
      </c>
      <c r="AC23" s="96">
        <v>268</v>
      </c>
    </row>
    <row r="24" spans="1:29" x14ac:dyDescent="0.3">
      <c r="A24" s="116" t="s">
        <v>2323</v>
      </c>
      <c r="B24" s="117">
        <v>2</v>
      </c>
      <c r="C24" s="36" t="s">
        <v>1985</v>
      </c>
      <c r="D24" s="36" t="s">
        <v>58</v>
      </c>
      <c r="E24" s="36" t="s">
        <v>1103</v>
      </c>
      <c r="F24" s="36">
        <v>29</v>
      </c>
      <c r="G24" s="36" t="s">
        <v>1394</v>
      </c>
      <c r="H24" s="36" t="s">
        <v>1373</v>
      </c>
      <c r="I24" s="70" t="s">
        <v>1683</v>
      </c>
      <c r="J24" s="95">
        <v>194.4</v>
      </c>
      <c r="K24" s="36">
        <v>29</v>
      </c>
      <c r="L24" s="36">
        <v>29</v>
      </c>
      <c r="M24" s="118">
        <v>13</v>
      </c>
      <c r="N24" s="118">
        <v>0</v>
      </c>
      <c r="O24" s="118">
        <v>230</v>
      </c>
      <c r="P24" s="86">
        <v>2.9</v>
      </c>
      <c r="Q24" s="119">
        <v>5.5</v>
      </c>
      <c r="R24" s="120">
        <v>10.8</v>
      </c>
      <c r="S24" s="120">
        <v>2</v>
      </c>
      <c r="T24" s="120">
        <v>1.06</v>
      </c>
      <c r="U24" s="121">
        <v>213</v>
      </c>
      <c r="V24" s="122">
        <v>68</v>
      </c>
      <c r="W24" s="123">
        <v>153</v>
      </c>
      <c r="X24" s="123">
        <v>63</v>
      </c>
      <c r="Y24" s="176">
        <v>48.24</v>
      </c>
      <c r="Z24" s="97">
        <v>214.3</v>
      </c>
      <c r="AA24" s="94">
        <v>2.9</v>
      </c>
      <c r="AB24" s="94">
        <v>2.48</v>
      </c>
      <c r="AC24" s="96">
        <v>263</v>
      </c>
    </row>
    <row r="25" spans="1:29" x14ac:dyDescent="0.3">
      <c r="A25" s="116" t="s">
        <v>2323</v>
      </c>
      <c r="B25" s="117">
        <v>3</v>
      </c>
      <c r="C25" s="36" t="s">
        <v>2000</v>
      </c>
      <c r="D25" s="36" t="s">
        <v>2001</v>
      </c>
      <c r="E25" s="36" t="s">
        <v>1065</v>
      </c>
      <c r="F25" s="36">
        <v>33</v>
      </c>
      <c r="G25" s="36" t="s">
        <v>1085</v>
      </c>
      <c r="H25" s="36" t="s">
        <v>1063</v>
      </c>
      <c r="I25" s="70" t="s">
        <v>1683</v>
      </c>
      <c r="J25" s="95">
        <v>174</v>
      </c>
      <c r="K25" s="36">
        <v>27</v>
      </c>
      <c r="L25" s="36">
        <v>27</v>
      </c>
      <c r="M25" s="118">
        <v>13</v>
      </c>
      <c r="N25" s="118">
        <v>0</v>
      </c>
      <c r="O25" s="118">
        <v>199</v>
      </c>
      <c r="P25" s="86">
        <v>3.13</v>
      </c>
      <c r="Q25" s="119">
        <v>4.5</v>
      </c>
      <c r="R25" s="120">
        <v>10.6</v>
      </c>
      <c r="S25" s="120">
        <v>2.2999999999999998</v>
      </c>
      <c r="T25" s="120">
        <v>1</v>
      </c>
      <c r="U25" s="121">
        <v>181</v>
      </c>
      <c r="V25" s="122">
        <v>74</v>
      </c>
      <c r="W25" s="123">
        <v>117</v>
      </c>
      <c r="X25" s="123">
        <v>54</v>
      </c>
      <c r="Y25" s="176">
        <v>44.87</v>
      </c>
      <c r="Z25" s="97">
        <v>200.7</v>
      </c>
      <c r="AA25" s="94">
        <v>2.5099999999999998</v>
      </c>
      <c r="AB25" s="94">
        <v>2.83</v>
      </c>
      <c r="AC25" s="96">
        <v>172</v>
      </c>
    </row>
    <row r="26" spans="1:29" x14ac:dyDescent="0.3">
      <c r="A26" s="116" t="s">
        <v>2323</v>
      </c>
      <c r="B26" s="117">
        <v>4</v>
      </c>
      <c r="C26" s="36" t="s">
        <v>1681</v>
      </c>
      <c r="D26" s="36" t="s">
        <v>1682</v>
      </c>
      <c r="E26" s="36" t="s">
        <v>1103</v>
      </c>
      <c r="F26" s="36">
        <v>30</v>
      </c>
      <c r="G26" s="36" t="s">
        <v>1567</v>
      </c>
      <c r="H26" s="36" t="s">
        <v>1063</v>
      </c>
      <c r="I26" s="70" t="s">
        <v>1683</v>
      </c>
      <c r="J26" s="95">
        <v>172.4</v>
      </c>
      <c r="K26" s="36">
        <v>23</v>
      </c>
      <c r="L26" s="36">
        <v>23</v>
      </c>
      <c r="M26" s="118">
        <v>12</v>
      </c>
      <c r="N26" s="118">
        <v>0</v>
      </c>
      <c r="O26" s="118">
        <v>169</v>
      </c>
      <c r="P26" s="86">
        <v>3.22</v>
      </c>
      <c r="Q26" s="119">
        <v>6.1</v>
      </c>
      <c r="R26" s="120">
        <v>10.1</v>
      </c>
      <c r="S26" s="120">
        <v>1.7</v>
      </c>
      <c r="T26" s="120">
        <v>0.97</v>
      </c>
      <c r="U26" s="121">
        <v>180</v>
      </c>
      <c r="V26" s="122">
        <v>76</v>
      </c>
      <c r="W26" s="123">
        <v>101</v>
      </c>
      <c r="X26" s="123">
        <v>47</v>
      </c>
      <c r="Y26" s="176">
        <v>40.24</v>
      </c>
      <c r="Z26" s="97">
        <v>175</v>
      </c>
      <c r="AA26" s="94">
        <v>2.31</v>
      </c>
      <c r="AB26" s="94">
        <v>3.05</v>
      </c>
      <c r="AC26" s="96">
        <v>128</v>
      </c>
    </row>
    <row r="27" spans="1:29" x14ac:dyDescent="0.3">
      <c r="A27" s="116" t="s">
        <v>2323</v>
      </c>
      <c r="B27" s="117">
        <v>5</v>
      </c>
      <c r="C27" s="36" t="s">
        <v>1685</v>
      </c>
      <c r="D27" s="36" t="s">
        <v>458</v>
      </c>
      <c r="E27" s="36" t="s">
        <v>1065</v>
      </c>
      <c r="F27" s="36">
        <v>29</v>
      </c>
      <c r="G27" s="36" t="s">
        <v>1085</v>
      </c>
      <c r="H27" s="36" t="s">
        <v>1063</v>
      </c>
      <c r="I27" s="70" t="s">
        <v>1683</v>
      </c>
      <c r="J27" s="95">
        <v>170</v>
      </c>
      <c r="K27" s="36">
        <v>27</v>
      </c>
      <c r="L27" s="36">
        <v>25</v>
      </c>
      <c r="M27" s="118">
        <v>11</v>
      </c>
      <c r="N27" s="118">
        <v>0</v>
      </c>
      <c r="O27" s="118">
        <v>173</v>
      </c>
      <c r="P27" s="86">
        <v>3.35</v>
      </c>
      <c r="Q27" s="119">
        <v>4</v>
      </c>
      <c r="R27" s="120">
        <v>10.1</v>
      </c>
      <c r="S27" s="120">
        <v>2.5</v>
      </c>
      <c r="T27" s="120">
        <v>1.1100000000000001</v>
      </c>
      <c r="U27" s="121">
        <v>158</v>
      </c>
      <c r="V27" s="122">
        <v>79</v>
      </c>
      <c r="W27" s="123">
        <v>91</v>
      </c>
      <c r="X27" s="123">
        <v>44</v>
      </c>
      <c r="Y27" s="176">
        <v>36.81</v>
      </c>
      <c r="Z27" s="97">
        <v>175.3</v>
      </c>
      <c r="AA27" s="94">
        <v>2.52</v>
      </c>
      <c r="AB27" s="94">
        <v>2.67</v>
      </c>
      <c r="AC27" s="96">
        <v>192</v>
      </c>
    </row>
    <row r="28" spans="1:29" x14ac:dyDescent="0.3">
      <c r="A28" s="116" t="s">
        <v>2323</v>
      </c>
      <c r="B28" s="117">
        <v>6</v>
      </c>
      <c r="C28" s="36" t="s">
        <v>1971</v>
      </c>
      <c r="D28" s="36" t="s">
        <v>20</v>
      </c>
      <c r="E28" s="36" t="s">
        <v>1065</v>
      </c>
      <c r="F28" s="36">
        <v>31</v>
      </c>
      <c r="G28" s="36" t="s">
        <v>1372</v>
      </c>
      <c r="H28" s="36" t="s">
        <v>1373</v>
      </c>
      <c r="I28" s="70" t="s">
        <v>1683</v>
      </c>
      <c r="J28" s="95">
        <v>174.5</v>
      </c>
      <c r="K28" s="36">
        <v>29</v>
      </c>
      <c r="L28" s="36">
        <v>29</v>
      </c>
      <c r="M28" s="118">
        <v>12</v>
      </c>
      <c r="N28" s="118">
        <v>0</v>
      </c>
      <c r="O28" s="118">
        <v>184</v>
      </c>
      <c r="P28" s="86">
        <v>3.45</v>
      </c>
      <c r="Q28" s="119">
        <v>4.2</v>
      </c>
      <c r="R28" s="120">
        <v>9.4</v>
      </c>
      <c r="S28" s="120">
        <v>2.2999999999999998</v>
      </c>
      <c r="T28" s="120">
        <v>1.1399999999999999</v>
      </c>
      <c r="U28" s="121">
        <v>125</v>
      </c>
      <c r="V28" s="122">
        <v>82</v>
      </c>
      <c r="W28" s="123">
        <v>86</v>
      </c>
      <c r="X28" s="123">
        <v>47</v>
      </c>
      <c r="Y28" s="176">
        <v>38.119999999999997</v>
      </c>
      <c r="Z28" s="97">
        <v>200</v>
      </c>
      <c r="AA28" s="94">
        <v>3.29</v>
      </c>
      <c r="AB28" s="94">
        <v>3.05</v>
      </c>
      <c r="AC28" s="96">
        <v>138</v>
      </c>
    </row>
    <row r="29" spans="1:29" x14ac:dyDescent="0.3">
      <c r="A29" s="116" t="s">
        <v>2323</v>
      </c>
      <c r="B29" s="117">
        <v>7</v>
      </c>
      <c r="C29" s="36" t="s">
        <v>3294</v>
      </c>
      <c r="D29" s="36" t="s">
        <v>947</v>
      </c>
      <c r="E29" s="36" t="s">
        <v>1065</v>
      </c>
      <c r="F29" s="36">
        <v>30</v>
      </c>
      <c r="G29" s="36" t="s">
        <v>1089</v>
      </c>
      <c r="H29" s="36" t="s">
        <v>1063</v>
      </c>
      <c r="I29" s="70" t="s">
        <v>1683</v>
      </c>
      <c r="J29" s="95">
        <v>174.3</v>
      </c>
      <c r="K29" s="36">
        <v>28</v>
      </c>
      <c r="L29" s="36">
        <v>28</v>
      </c>
      <c r="M29" s="118">
        <v>12</v>
      </c>
      <c r="N29" s="118">
        <v>0</v>
      </c>
      <c r="O29" s="118">
        <v>185</v>
      </c>
      <c r="P29" s="86">
        <v>3.56</v>
      </c>
      <c r="Q29" s="119">
        <v>3.9</v>
      </c>
      <c r="R29" s="120">
        <v>9.5</v>
      </c>
      <c r="S29" s="120">
        <v>2.5</v>
      </c>
      <c r="T29" s="120">
        <v>1.18</v>
      </c>
      <c r="U29" s="121">
        <v>119</v>
      </c>
      <c r="V29" s="122">
        <v>84</v>
      </c>
      <c r="W29" s="123">
        <v>80</v>
      </c>
      <c r="X29" s="123">
        <v>45</v>
      </c>
      <c r="Y29" s="176">
        <v>37.479999999999997</v>
      </c>
      <c r="Z29" s="97">
        <v>201.3</v>
      </c>
      <c r="AA29" s="94">
        <v>3.53</v>
      </c>
      <c r="AB29" s="94">
        <v>3.36</v>
      </c>
      <c r="AC29" s="96">
        <v>106</v>
      </c>
    </row>
    <row r="30" spans="1:29" x14ac:dyDescent="0.3">
      <c r="A30" s="116" t="s">
        <v>2323</v>
      </c>
      <c r="B30" s="117">
        <v>8</v>
      </c>
      <c r="C30" s="36" t="s">
        <v>1687</v>
      </c>
      <c r="D30" s="36" t="s">
        <v>344</v>
      </c>
      <c r="E30" s="36" t="s">
        <v>1065</v>
      </c>
      <c r="F30" s="36">
        <v>34</v>
      </c>
      <c r="G30" s="36" t="s">
        <v>1116</v>
      </c>
      <c r="H30" s="36" t="s">
        <v>1063</v>
      </c>
      <c r="I30" s="70" t="s">
        <v>1683</v>
      </c>
      <c r="J30" s="95">
        <v>165.3</v>
      </c>
      <c r="K30" s="36">
        <v>28</v>
      </c>
      <c r="L30" s="36">
        <v>28</v>
      </c>
      <c r="M30" s="118">
        <v>12</v>
      </c>
      <c r="N30" s="118">
        <v>0</v>
      </c>
      <c r="O30" s="118">
        <v>156</v>
      </c>
      <c r="P30" s="86">
        <v>3.6</v>
      </c>
      <c r="Q30" s="119">
        <v>3.7</v>
      </c>
      <c r="R30" s="120">
        <v>8.3000000000000007</v>
      </c>
      <c r="S30" s="120">
        <v>2.2000000000000002</v>
      </c>
      <c r="T30" s="120">
        <v>1.1299999999999999</v>
      </c>
      <c r="U30" s="121">
        <v>78</v>
      </c>
      <c r="V30" s="122">
        <v>85</v>
      </c>
      <c r="W30" s="123">
        <v>76</v>
      </c>
      <c r="X30" s="123">
        <v>43</v>
      </c>
      <c r="Y30" s="176">
        <v>35.96</v>
      </c>
      <c r="Z30" s="97">
        <v>202.3</v>
      </c>
      <c r="AA30" s="94">
        <v>3.2</v>
      </c>
      <c r="AB30" s="94">
        <v>3.27</v>
      </c>
      <c r="AC30" s="96">
        <v>114</v>
      </c>
    </row>
    <row r="31" spans="1:29" x14ac:dyDescent="0.3">
      <c r="A31" s="116" t="s">
        <v>2323</v>
      </c>
      <c r="B31" s="117">
        <v>9</v>
      </c>
      <c r="C31" s="36" t="s">
        <v>3385</v>
      </c>
      <c r="D31" s="36" t="s">
        <v>2306</v>
      </c>
      <c r="E31" s="36" t="s">
        <v>1103</v>
      </c>
      <c r="F31" s="36">
        <v>26</v>
      </c>
      <c r="G31" s="36" t="s">
        <v>1116</v>
      </c>
      <c r="H31" s="36" t="s">
        <v>1063</v>
      </c>
      <c r="I31" s="70" t="s">
        <v>1683</v>
      </c>
      <c r="J31" s="95">
        <v>157.30000000000001</v>
      </c>
      <c r="K31" s="36">
        <v>27</v>
      </c>
      <c r="L31" s="36">
        <v>25</v>
      </c>
      <c r="M31" s="118">
        <v>10</v>
      </c>
      <c r="N31" s="118">
        <v>0</v>
      </c>
      <c r="O31" s="118">
        <v>178</v>
      </c>
      <c r="P31" s="86">
        <v>3.57</v>
      </c>
      <c r="Q31" s="119">
        <v>3</v>
      </c>
      <c r="R31" s="120">
        <v>10.8</v>
      </c>
      <c r="S31" s="120">
        <v>3.6</v>
      </c>
      <c r="T31" s="120">
        <v>1.3</v>
      </c>
      <c r="U31" s="121">
        <v>149</v>
      </c>
      <c r="V31" s="122">
        <v>84</v>
      </c>
      <c r="W31" s="123">
        <v>75</v>
      </c>
      <c r="X31" s="123">
        <v>41</v>
      </c>
      <c r="Y31" s="176">
        <v>32.19</v>
      </c>
      <c r="Z31" s="97">
        <v>162</v>
      </c>
      <c r="AA31" s="94">
        <v>2.89</v>
      </c>
      <c r="AB31" s="94">
        <v>3.62</v>
      </c>
      <c r="AC31" s="96">
        <v>74</v>
      </c>
    </row>
    <row r="32" spans="1:29" x14ac:dyDescent="0.3">
      <c r="A32" s="116" t="s">
        <v>2323</v>
      </c>
      <c r="B32" s="117">
        <v>10</v>
      </c>
      <c r="C32" s="36" t="s">
        <v>2168</v>
      </c>
      <c r="D32" s="36" t="s">
        <v>1884</v>
      </c>
      <c r="E32" s="36" t="s">
        <v>1065</v>
      </c>
      <c r="F32" s="36">
        <v>29</v>
      </c>
      <c r="G32" s="36" t="s">
        <v>1402</v>
      </c>
      <c r="H32" s="36" t="s">
        <v>1373</v>
      </c>
      <c r="I32" s="70" t="s">
        <v>1683</v>
      </c>
      <c r="J32" s="95">
        <v>178.5</v>
      </c>
      <c r="K32" s="36">
        <v>30</v>
      </c>
      <c r="L32" s="36">
        <v>30</v>
      </c>
      <c r="M32" s="118">
        <v>12</v>
      </c>
      <c r="N32" s="118">
        <v>0</v>
      </c>
      <c r="O32" s="118">
        <v>205</v>
      </c>
      <c r="P32" s="86">
        <v>3.68</v>
      </c>
      <c r="Q32" s="119">
        <v>3.7</v>
      </c>
      <c r="R32" s="120">
        <v>10.199999999999999</v>
      </c>
      <c r="S32" s="120">
        <v>2.8</v>
      </c>
      <c r="T32" s="120">
        <v>1.22</v>
      </c>
      <c r="U32" s="121">
        <v>138</v>
      </c>
      <c r="V32" s="122">
        <v>87</v>
      </c>
      <c r="W32" s="123">
        <v>74</v>
      </c>
      <c r="X32" s="123">
        <v>45</v>
      </c>
      <c r="Y32" s="176">
        <v>38.26</v>
      </c>
      <c r="Z32" s="97">
        <v>201</v>
      </c>
      <c r="AA32" s="94">
        <v>4.07</v>
      </c>
      <c r="AB32" s="94">
        <v>3.33</v>
      </c>
      <c r="AC32" s="96">
        <v>108</v>
      </c>
    </row>
    <row r="33" spans="1:29" x14ac:dyDescent="0.3">
      <c r="A33" s="116" t="s">
        <v>2323</v>
      </c>
      <c r="B33" s="117">
        <v>11</v>
      </c>
      <c r="C33" s="36" t="s">
        <v>78</v>
      </c>
      <c r="D33" s="36" t="s">
        <v>369</v>
      </c>
      <c r="E33" s="36" t="s">
        <v>1065</v>
      </c>
      <c r="F33" s="36">
        <v>29</v>
      </c>
      <c r="G33" s="36" t="s">
        <v>1111</v>
      </c>
      <c r="H33" s="36" t="s">
        <v>1063</v>
      </c>
      <c r="I33" s="70" t="s">
        <v>1683</v>
      </c>
      <c r="J33" s="95">
        <v>154.4</v>
      </c>
      <c r="K33" s="36">
        <v>26</v>
      </c>
      <c r="L33" s="36">
        <v>26</v>
      </c>
      <c r="M33" s="118">
        <v>10</v>
      </c>
      <c r="N33" s="118">
        <v>0</v>
      </c>
      <c r="O33" s="118">
        <v>146</v>
      </c>
      <c r="P33" s="86">
        <v>3.62</v>
      </c>
      <c r="Q33" s="119">
        <v>2.7</v>
      </c>
      <c r="R33" s="120">
        <v>8.6</v>
      </c>
      <c r="S33" s="120">
        <v>3.1</v>
      </c>
      <c r="T33" s="120">
        <v>1.32</v>
      </c>
      <c r="U33" s="121">
        <v>74</v>
      </c>
      <c r="V33" s="122">
        <v>85</v>
      </c>
      <c r="W33" s="123">
        <v>73</v>
      </c>
      <c r="X33" s="123">
        <v>41</v>
      </c>
      <c r="Y33" s="176">
        <v>28.8</v>
      </c>
      <c r="Z33" s="97">
        <v>175.3</v>
      </c>
      <c r="AA33" s="94">
        <v>3.49</v>
      </c>
      <c r="AB33" s="94">
        <v>3.05</v>
      </c>
      <c r="AC33" s="96">
        <v>129</v>
      </c>
    </row>
    <row r="34" spans="1:29" x14ac:dyDescent="0.3">
      <c r="A34" s="116" t="s">
        <v>2323</v>
      </c>
      <c r="B34" s="117">
        <v>12</v>
      </c>
      <c r="C34" s="36" t="s">
        <v>2500</v>
      </c>
      <c r="D34" s="36" t="s">
        <v>331</v>
      </c>
      <c r="E34" s="36" t="s">
        <v>1103</v>
      </c>
      <c r="F34" s="36">
        <v>29</v>
      </c>
      <c r="G34" s="36" t="s">
        <v>1397</v>
      </c>
      <c r="H34" s="36" t="s">
        <v>1373</v>
      </c>
      <c r="I34" s="70" t="s">
        <v>1683</v>
      </c>
      <c r="J34" s="95">
        <v>148.1</v>
      </c>
      <c r="K34" s="36">
        <v>21</v>
      </c>
      <c r="L34" s="36">
        <v>21</v>
      </c>
      <c r="M34" s="118">
        <v>9</v>
      </c>
      <c r="N34" s="118">
        <v>0</v>
      </c>
      <c r="O34" s="118">
        <v>122</v>
      </c>
      <c r="P34" s="86">
        <v>3.51</v>
      </c>
      <c r="Q34" s="119">
        <v>3.6</v>
      </c>
      <c r="R34" s="120">
        <v>9</v>
      </c>
      <c r="S34" s="120">
        <v>2.5</v>
      </c>
      <c r="T34" s="120">
        <v>1.22</v>
      </c>
      <c r="U34" s="121">
        <v>110</v>
      </c>
      <c r="V34" s="122">
        <v>83</v>
      </c>
      <c r="W34" s="123">
        <v>72</v>
      </c>
      <c r="X34" s="123">
        <v>36</v>
      </c>
      <c r="Y34" s="176">
        <v>26</v>
      </c>
      <c r="Z34" s="97">
        <v>136</v>
      </c>
      <c r="AA34" s="94">
        <v>2.98</v>
      </c>
      <c r="AB34" s="94">
        <v>2.69</v>
      </c>
      <c r="AC34" s="96">
        <v>167</v>
      </c>
    </row>
    <row r="35" spans="1:29" x14ac:dyDescent="0.3">
      <c r="A35" s="116" t="s">
        <v>2323</v>
      </c>
      <c r="B35" s="117">
        <v>13</v>
      </c>
      <c r="C35" s="36" t="s">
        <v>1725</v>
      </c>
      <c r="D35" s="36" t="s">
        <v>109</v>
      </c>
      <c r="E35" s="36" t="s">
        <v>1065</v>
      </c>
      <c r="F35" s="36">
        <v>33</v>
      </c>
      <c r="G35" s="36" t="s">
        <v>1104</v>
      </c>
      <c r="H35" s="36" t="s">
        <v>1063</v>
      </c>
      <c r="I35" s="70" t="s">
        <v>1683</v>
      </c>
      <c r="J35" s="95">
        <v>166.6</v>
      </c>
      <c r="K35" s="36">
        <v>28</v>
      </c>
      <c r="L35" s="36">
        <v>28</v>
      </c>
      <c r="M35" s="118">
        <v>11</v>
      </c>
      <c r="N35" s="118">
        <v>0</v>
      </c>
      <c r="O35" s="118">
        <v>153</v>
      </c>
      <c r="P35" s="86">
        <v>3.75</v>
      </c>
      <c r="Q35" s="119">
        <v>3.8</v>
      </c>
      <c r="R35" s="120">
        <v>7.8</v>
      </c>
      <c r="S35" s="120">
        <v>2</v>
      </c>
      <c r="T35" s="120">
        <v>1.2</v>
      </c>
      <c r="U35" s="121">
        <v>60</v>
      </c>
      <c r="V35" s="122">
        <v>89</v>
      </c>
      <c r="W35" s="123">
        <v>70</v>
      </c>
      <c r="X35" s="123">
        <v>43</v>
      </c>
      <c r="Y35" s="176">
        <v>34.619999999999997</v>
      </c>
      <c r="Z35" s="97">
        <v>207.7</v>
      </c>
      <c r="AA35" s="94">
        <v>4.42</v>
      </c>
      <c r="AB35" s="94">
        <v>3.52</v>
      </c>
      <c r="AC35" s="96">
        <v>95</v>
      </c>
    </row>
    <row r="36" spans="1:29" x14ac:dyDescent="0.3">
      <c r="A36" s="116" t="s">
        <v>2323</v>
      </c>
      <c r="B36" s="117">
        <v>14</v>
      </c>
      <c r="C36" s="36" t="s">
        <v>4087</v>
      </c>
      <c r="D36" s="36" t="s">
        <v>95</v>
      </c>
      <c r="E36" s="36" t="s">
        <v>1065</v>
      </c>
      <c r="F36" s="36">
        <v>24</v>
      </c>
      <c r="G36" s="36" t="s">
        <v>1383</v>
      </c>
      <c r="H36" s="36" t="s">
        <v>1373</v>
      </c>
      <c r="I36" s="70" t="s">
        <v>1683</v>
      </c>
      <c r="J36" s="95">
        <v>180.2</v>
      </c>
      <c r="K36" s="36">
        <v>28</v>
      </c>
      <c r="L36" s="36">
        <v>28</v>
      </c>
      <c r="M36" s="118">
        <v>11</v>
      </c>
      <c r="N36" s="118">
        <v>0</v>
      </c>
      <c r="O36" s="118">
        <v>205</v>
      </c>
      <c r="P36" s="86">
        <v>3.77</v>
      </c>
      <c r="Q36" s="119">
        <v>3.6</v>
      </c>
      <c r="R36" s="120">
        <v>10</v>
      </c>
      <c r="S36" s="120">
        <v>2.8</v>
      </c>
      <c r="T36" s="120">
        <v>1.19</v>
      </c>
      <c r="U36" s="121">
        <v>130</v>
      </c>
      <c r="V36" s="122">
        <v>89</v>
      </c>
      <c r="W36" s="123">
        <v>68</v>
      </c>
      <c r="X36" s="123">
        <v>42</v>
      </c>
      <c r="Y36" s="176">
        <v>37.520000000000003</v>
      </c>
      <c r="Z36" s="97">
        <v>193.3</v>
      </c>
      <c r="AA36" s="94">
        <v>2.98</v>
      </c>
      <c r="AB36" s="94">
        <v>3.06</v>
      </c>
      <c r="AC36" s="96">
        <v>135</v>
      </c>
    </row>
    <row r="37" spans="1:29" x14ac:dyDescent="0.3">
      <c r="A37" s="116" t="s">
        <v>2323</v>
      </c>
      <c r="B37" s="117">
        <v>15</v>
      </c>
      <c r="C37" s="36" t="s">
        <v>164</v>
      </c>
      <c r="D37" s="36" t="s">
        <v>20</v>
      </c>
      <c r="E37" s="36" t="s">
        <v>1065</v>
      </c>
      <c r="F37" s="36">
        <v>26</v>
      </c>
      <c r="G37" s="36" t="s">
        <v>1100</v>
      </c>
      <c r="H37" s="36" t="s">
        <v>1063</v>
      </c>
      <c r="I37" s="70" t="s">
        <v>1683</v>
      </c>
      <c r="J37" s="95">
        <v>181.3</v>
      </c>
      <c r="K37" s="36">
        <v>29</v>
      </c>
      <c r="L37" s="36">
        <v>29</v>
      </c>
      <c r="M37" s="118">
        <v>13</v>
      </c>
      <c r="N37" s="118">
        <v>0</v>
      </c>
      <c r="O37" s="118">
        <v>189</v>
      </c>
      <c r="P37" s="86">
        <v>3.85</v>
      </c>
      <c r="Q37" s="119">
        <v>2.9</v>
      </c>
      <c r="R37" s="120">
        <v>9.1</v>
      </c>
      <c r="S37" s="120">
        <v>3.2</v>
      </c>
      <c r="T37" s="120">
        <v>1.26</v>
      </c>
      <c r="U37" s="121">
        <v>90</v>
      </c>
      <c r="V37" s="122">
        <v>91</v>
      </c>
      <c r="W37" s="123">
        <v>67</v>
      </c>
      <c r="X37" s="123">
        <v>43</v>
      </c>
      <c r="Y37" s="176">
        <v>37.31</v>
      </c>
      <c r="Z37" s="97">
        <v>205</v>
      </c>
      <c r="AA37" s="94">
        <v>3.64</v>
      </c>
      <c r="AB37" s="94">
        <v>3.8</v>
      </c>
      <c r="AC37" s="96">
        <v>76</v>
      </c>
    </row>
    <row r="38" spans="1:29" x14ac:dyDescent="0.3">
      <c r="A38" s="116" t="s">
        <v>2323</v>
      </c>
      <c r="B38" s="117">
        <v>16</v>
      </c>
      <c r="C38" s="36" t="s">
        <v>360</v>
      </c>
      <c r="D38" s="36" t="s">
        <v>122</v>
      </c>
      <c r="E38" s="36" t="s">
        <v>1103</v>
      </c>
      <c r="F38" s="36">
        <v>27</v>
      </c>
      <c r="G38" s="36" t="s">
        <v>1567</v>
      </c>
      <c r="H38" s="36" t="s">
        <v>1063</v>
      </c>
      <c r="I38" s="70" t="s">
        <v>1683</v>
      </c>
      <c r="J38" s="95">
        <v>147.4</v>
      </c>
      <c r="K38" s="36">
        <v>23</v>
      </c>
      <c r="L38" s="36">
        <v>23</v>
      </c>
      <c r="M38" s="118">
        <v>9</v>
      </c>
      <c r="N38" s="118">
        <v>0</v>
      </c>
      <c r="O38" s="118">
        <v>127</v>
      </c>
      <c r="P38" s="86">
        <v>3.63</v>
      </c>
      <c r="Q38" s="119">
        <v>3.3</v>
      </c>
      <c r="R38" s="120">
        <v>8.6</v>
      </c>
      <c r="S38" s="120">
        <v>2.6</v>
      </c>
      <c r="T38" s="120">
        <v>1.21</v>
      </c>
      <c r="U38" s="121">
        <v>86</v>
      </c>
      <c r="V38" s="122">
        <v>86</v>
      </c>
      <c r="W38" s="123">
        <v>67</v>
      </c>
      <c r="X38" s="123">
        <v>36</v>
      </c>
      <c r="Y38" s="176">
        <v>27.35</v>
      </c>
      <c r="Z38" s="97">
        <v>152.30000000000001</v>
      </c>
      <c r="AA38" s="94">
        <v>2.72</v>
      </c>
      <c r="AB38" s="94">
        <v>3.24</v>
      </c>
      <c r="AC38" s="96">
        <v>99</v>
      </c>
    </row>
    <row r="39" spans="1:29" x14ac:dyDescent="0.3">
      <c r="A39" s="116" t="s">
        <v>2323</v>
      </c>
      <c r="B39" s="117">
        <v>17</v>
      </c>
      <c r="C39" s="36" t="s">
        <v>2237</v>
      </c>
      <c r="D39" s="36" t="s">
        <v>15</v>
      </c>
      <c r="E39" s="36" t="s">
        <v>1103</v>
      </c>
      <c r="F39" s="36">
        <v>29</v>
      </c>
      <c r="G39" s="36" t="s">
        <v>1070</v>
      </c>
      <c r="H39" s="36" t="s">
        <v>1063</v>
      </c>
      <c r="I39" s="70" t="s">
        <v>1683</v>
      </c>
      <c r="J39" s="95">
        <v>167</v>
      </c>
      <c r="K39" s="36">
        <v>27</v>
      </c>
      <c r="L39" s="36">
        <v>27</v>
      </c>
      <c r="M39" s="118">
        <v>11</v>
      </c>
      <c r="N39" s="118">
        <v>0</v>
      </c>
      <c r="O39" s="118">
        <v>159</v>
      </c>
      <c r="P39" s="86">
        <v>3.83</v>
      </c>
      <c r="Q39" s="119">
        <v>3.4</v>
      </c>
      <c r="R39" s="120">
        <v>8.6999999999999993</v>
      </c>
      <c r="S39" s="120">
        <v>2.5</v>
      </c>
      <c r="T39" s="120">
        <v>1.22</v>
      </c>
      <c r="U39" s="121">
        <v>85</v>
      </c>
      <c r="V39" s="122">
        <v>90</v>
      </c>
      <c r="W39" s="123">
        <v>64</v>
      </c>
      <c r="X39" s="123">
        <v>40</v>
      </c>
      <c r="Y39" s="176">
        <v>33.86</v>
      </c>
      <c r="Z39" s="97">
        <v>188.7</v>
      </c>
      <c r="AA39" s="94">
        <v>4.1500000000000004</v>
      </c>
      <c r="AB39" s="94">
        <v>3.6</v>
      </c>
      <c r="AC39" s="96">
        <v>83</v>
      </c>
    </row>
    <row r="40" spans="1:29" x14ac:dyDescent="0.3">
      <c r="A40" s="116" t="s">
        <v>2323</v>
      </c>
      <c r="B40" s="117">
        <v>18</v>
      </c>
      <c r="C40" s="36" t="s">
        <v>2670</v>
      </c>
      <c r="D40" s="36" t="s">
        <v>3410</v>
      </c>
      <c r="E40" s="36" t="s">
        <v>1065</v>
      </c>
      <c r="F40" s="36">
        <v>29</v>
      </c>
      <c r="G40" s="36" t="s">
        <v>1383</v>
      </c>
      <c r="H40" s="36" t="s">
        <v>1373</v>
      </c>
      <c r="I40" s="70" t="s">
        <v>1683</v>
      </c>
      <c r="J40" s="95">
        <v>154.9</v>
      </c>
      <c r="K40" s="36">
        <v>26</v>
      </c>
      <c r="L40" s="36">
        <v>26</v>
      </c>
      <c r="M40" s="118">
        <v>10</v>
      </c>
      <c r="N40" s="118">
        <v>0</v>
      </c>
      <c r="O40" s="118">
        <v>151</v>
      </c>
      <c r="P40" s="86">
        <v>3.81</v>
      </c>
      <c r="Q40" s="119">
        <v>4.2</v>
      </c>
      <c r="R40" s="120">
        <v>8.6</v>
      </c>
      <c r="S40" s="120">
        <v>2</v>
      </c>
      <c r="T40" s="120">
        <v>1.17</v>
      </c>
      <c r="U40" s="121">
        <v>80</v>
      </c>
      <c r="V40" s="122">
        <v>90</v>
      </c>
      <c r="W40" s="123">
        <v>64</v>
      </c>
      <c r="X40" s="123">
        <v>39</v>
      </c>
      <c r="Y40" s="176">
        <v>33.520000000000003</v>
      </c>
      <c r="Z40" s="97">
        <v>178.3</v>
      </c>
      <c r="AA40" s="94">
        <v>4.74</v>
      </c>
      <c r="AB40" s="94">
        <v>4.13</v>
      </c>
      <c r="AC40" s="96">
        <v>55</v>
      </c>
    </row>
    <row r="41" spans="1:29" x14ac:dyDescent="0.3">
      <c r="A41" s="116" t="s">
        <v>2323</v>
      </c>
      <c r="B41" s="117">
        <v>19</v>
      </c>
      <c r="C41" s="36" t="s">
        <v>1981</v>
      </c>
      <c r="D41" s="36" t="s">
        <v>63</v>
      </c>
      <c r="E41" s="36" t="s">
        <v>1065</v>
      </c>
      <c r="F41" s="36">
        <v>35</v>
      </c>
      <c r="G41" s="36" t="s">
        <v>1554</v>
      </c>
      <c r="H41" s="36" t="s">
        <v>1373</v>
      </c>
      <c r="I41" s="70" t="s">
        <v>1683</v>
      </c>
      <c r="J41" s="95">
        <v>164</v>
      </c>
      <c r="K41" s="36">
        <v>28</v>
      </c>
      <c r="L41" s="36">
        <v>28</v>
      </c>
      <c r="M41" s="118">
        <v>12</v>
      </c>
      <c r="N41" s="118">
        <v>0</v>
      </c>
      <c r="O41" s="118">
        <v>171</v>
      </c>
      <c r="P41" s="86">
        <v>3.88</v>
      </c>
      <c r="Q41" s="119">
        <v>3.1</v>
      </c>
      <c r="R41" s="120">
        <v>8.8000000000000007</v>
      </c>
      <c r="S41" s="120">
        <v>2.8</v>
      </c>
      <c r="T41" s="120">
        <v>1.1399999999999999</v>
      </c>
      <c r="U41" s="121">
        <v>81</v>
      </c>
      <c r="V41" s="122">
        <v>92</v>
      </c>
      <c r="W41" s="123">
        <v>63</v>
      </c>
      <c r="X41" s="123">
        <v>40</v>
      </c>
      <c r="Y41" s="176">
        <v>37.42</v>
      </c>
      <c r="Z41" s="97">
        <v>206</v>
      </c>
      <c r="AA41" s="94">
        <v>3.36</v>
      </c>
      <c r="AB41" s="94">
        <v>3.73</v>
      </c>
      <c r="AC41" s="96">
        <v>80</v>
      </c>
    </row>
    <row r="42" spans="1:29" x14ac:dyDescent="0.3">
      <c r="A42" s="116" t="s">
        <v>2323</v>
      </c>
      <c r="B42" s="117">
        <v>20</v>
      </c>
      <c r="C42" s="36" t="s">
        <v>4770</v>
      </c>
      <c r="D42" s="36" t="s">
        <v>4771</v>
      </c>
      <c r="E42" s="36" t="s">
        <v>1065</v>
      </c>
      <c r="F42" s="36">
        <v>31</v>
      </c>
      <c r="G42" s="36"/>
      <c r="H42" s="36" t="s">
        <v>1063</v>
      </c>
      <c r="I42" s="70" t="s">
        <v>1683</v>
      </c>
      <c r="J42" s="95">
        <v>155.4</v>
      </c>
      <c r="K42" s="36">
        <v>26</v>
      </c>
      <c r="L42" s="36">
        <v>26</v>
      </c>
      <c r="M42" s="118">
        <v>10</v>
      </c>
      <c r="N42" s="118">
        <v>0</v>
      </c>
      <c r="O42" s="118">
        <v>170</v>
      </c>
      <c r="P42" s="86">
        <v>3.81</v>
      </c>
      <c r="Q42" s="119">
        <v>3.4</v>
      </c>
      <c r="R42" s="120">
        <v>9.8000000000000007</v>
      </c>
      <c r="S42" s="120">
        <v>2.9</v>
      </c>
      <c r="T42" s="120">
        <v>1.19</v>
      </c>
      <c r="U42" s="121">
        <v>115</v>
      </c>
      <c r="V42" s="122">
        <v>90</v>
      </c>
      <c r="W42" s="123">
        <v>62</v>
      </c>
      <c r="X42" s="123">
        <v>37</v>
      </c>
      <c r="Y42" s="176">
        <v>33.049999999999997</v>
      </c>
      <c r="Z42" s="97">
        <v>186.7</v>
      </c>
      <c r="AA42" s="94">
        <v>3.86</v>
      </c>
      <c r="AB42" s="94">
        <v>3.73</v>
      </c>
      <c r="AC42" s="96">
        <v>75</v>
      </c>
    </row>
    <row r="43" spans="1:29" x14ac:dyDescent="0.3">
      <c r="A43" s="116" t="s">
        <v>2324</v>
      </c>
      <c r="B43" s="117">
        <v>1</v>
      </c>
      <c r="C43" s="36" t="s">
        <v>1985</v>
      </c>
      <c r="D43" s="36" t="s">
        <v>58</v>
      </c>
      <c r="E43" s="36" t="s">
        <v>1103</v>
      </c>
      <c r="F43" s="36">
        <v>29</v>
      </c>
      <c r="G43" s="36" t="s">
        <v>1394</v>
      </c>
      <c r="H43" s="36" t="s">
        <v>1373</v>
      </c>
      <c r="I43" s="70" t="s">
        <v>1683</v>
      </c>
      <c r="J43" s="95">
        <v>194.4</v>
      </c>
      <c r="K43" s="36">
        <v>29</v>
      </c>
      <c r="L43" s="36">
        <v>29</v>
      </c>
      <c r="M43" s="118">
        <v>13</v>
      </c>
      <c r="N43" s="118">
        <v>0</v>
      </c>
      <c r="O43" s="118">
        <v>230</v>
      </c>
      <c r="P43" s="86">
        <v>2.9</v>
      </c>
      <c r="Q43" s="119">
        <v>5.5</v>
      </c>
      <c r="R43" s="120">
        <v>10.8</v>
      </c>
      <c r="S43" s="120">
        <v>2</v>
      </c>
      <c r="T43" s="120">
        <v>1.06</v>
      </c>
      <c r="U43" s="121">
        <v>213</v>
      </c>
      <c r="V43" s="122">
        <v>68</v>
      </c>
      <c r="W43" s="123">
        <v>153</v>
      </c>
      <c r="X43" s="123">
        <v>63</v>
      </c>
      <c r="Y43" s="176">
        <v>48.24</v>
      </c>
      <c r="Z43" s="97">
        <v>214.3</v>
      </c>
      <c r="AA43" s="94">
        <v>2.9</v>
      </c>
      <c r="AB43" s="94">
        <v>2.48</v>
      </c>
      <c r="AC43" s="96">
        <v>263</v>
      </c>
    </row>
    <row r="44" spans="1:29" x14ac:dyDescent="0.3">
      <c r="A44" s="116" t="s">
        <v>2324</v>
      </c>
      <c r="B44" s="117">
        <v>2</v>
      </c>
      <c r="C44" s="36" t="s">
        <v>2000</v>
      </c>
      <c r="D44" s="36" t="s">
        <v>2001</v>
      </c>
      <c r="E44" s="36" t="s">
        <v>1065</v>
      </c>
      <c r="F44" s="36">
        <v>33</v>
      </c>
      <c r="G44" s="36" t="s">
        <v>1085</v>
      </c>
      <c r="H44" s="36" t="s">
        <v>1063</v>
      </c>
      <c r="I44" s="70" t="s">
        <v>1683</v>
      </c>
      <c r="J44" s="95">
        <v>174</v>
      </c>
      <c r="K44" s="36">
        <v>27</v>
      </c>
      <c r="L44" s="36">
        <v>27</v>
      </c>
      <c r="M44" s="118">
        <v>13</v>
      </c>
      <c r="N44" s="118">
        <v>0</v>
      </c>
      <c r="O44" s="118">
        <v>199</v>
      </c>
      <c r="P44" s="86">
        <v>3.13</v>
      </c>
      <c r="Q44" s="119">
        <v>4.5</v>
      </c>
      <c r="R44" s="120">
        <v>10.6</v>
      </c>
      <c r="S44" s="120">
        <v>2.2999999999999998</v>
      </c>
      <c r="T44" s="120">
        <v>1</v>
      </c>
      <c r="U44" s="121">
        <v>181</v>
      </c>
      <c r="V44" s="122">
        <v>74</v>
      </c>
      <c r="W44" s="123">
        <v>117</v>
      </c>
      <c r="X44" s="123">
        <v>54</v>
      </c>
      <c r="Y44" s="176">
        <v>44.87</v>
      </c>
      <c r="Z44" s="97">
        <v>200.7</v>
      </c>
      <c r="AA44" s="94">
        <v>2.5099999999999998</v>
      </c>
      <c r="AB44" s="94">
        <v>2.83</v>
      </c>
      <c r="AC44" s="96">
        <v>172</v>
      </c>
    </row>
    <row r="45" spans="1:29" x14ac:dyDescent="0.3">
      <c r="A45" s="116" t="s">
        <v>2324</v>
      </c>
      <c r="B45" s="117">
        <v>3</v>
      </c>
      <c r="C45" s="36" t="s">
        <v>2143</v>
      </c>
      <c r="D45" s="36" t="s">
        <v>131</v>
      </c>
      <c r="E45" s="36" t="s">
        <v>1065</v>
      </c>
      <c r="F45" s="36">
        <v>32</v>
      </c>
      <c r="G45" s="36" t="s">
        <v>1372</v>
      </c>
      <c r="H45" s="36" t="s">
        <v>1373</v>
      </c>
      <c r="I45" s="70" t="s">
        <v>1683</v>
      </c>
      <c r="J45" s="95">
        <v>183.7</v>
      </c>
      <c r="K45" s="36">
        <v>27</v>
      </c>
      <c r="L45" s="36">
        <v>27</v>
      </c>
      <c r="M45" s="118">
        <v>13</v>
      </c>
      <c r="N45" s="118">
        <v>0</v>
      </c>
      <c r="O45" s="118">
        <v>195</v>
      </c>
      <c r="P45" s="86">
        <v>2.69</v>
      </c>
      <c r="Q45" s="119">
        <v>4.7</v>
      </c>
      <c r="R45" s="120">
        <v>10</v>
      </c>
      <c r="S45" s="120">
        <v>2.1</v>
      </c>
      <c r="T45" s="120">
        <v>1.03</v>
      </c>
      <c r="U45" s="121">
        <v>172</v>
      </c>
      <c r="V45" s="122">
        <v>63</v>
      </c>
      <c r="W45" s="123">
        <v>186</v>
      </c>
      <c r="X45" s="123">
        <v>63</v>
      </c>
      <c r="Y45" s="176">
        <v>44.86</v>
      </c>
      <c r="Z45" s="97">
        <v>203.7</v>
      </c>
      <c r="AA45" s="94">
        <v>2.25</v>
      </c>
      <c r="AB45" s="94">
        <v>2.4500000000000002</v>
      </c>
      <c r="AC45" s="96">
        <v>268</v>
      </c>
    </row>
    <row r="46" spans="1:29" x14ac:dyDescent="0.3">
      <c r="A46" s="116" t="s">
        <v>2324</v>
      </c>
      <c r="B46" s="117">
        <v>4</v>
      </c>
      <c r="C46" s="36" t="s">
        <v>1681</v>
      </c>
      <c r="D46" s="36" t="s">
        <v>1682</v>
      </c>
      <c r="E46" s="36" t="s">
        <v>1103</v>
      </c>
      <c r="F46" s="36">
        <v>30</v>
      </c>
      <c r="G46" s="36" t="s">
        <v>1567</v>
      </c>
      <c r="H46" s="36" t="s">
        <v>1063</v>
      </c>
      <c r="I46" s="70" t="s">
        <v>1683</v>
      </c>
      <c r="J46" s="95">
        <v>172.4</v>
      </c>
      <c r="K46" s="36">
        <v>23</v>
      </c>
      <c r="L46" s="36">
        <v>23</v>
      </c>
      <c r="M46" s="118">
        <v>12</v>
      </c>
      <c r="N46" s="118">
        <v>0</v>
      </c>
      <c r="O46" s="118">
        <v>169</v>
      </c>
      <c r="P46" s="86">
        <v>3.22</v>
      </c>
      <c r="Q46" s="119">
        <v>6.1</v>
      </c>
      <c r="R46" s="120">
        <v>10.1</v>
      </c>
      <c r="S46" s="120">
        <v>1.7</v>
      </c>
      <c r="T46" s="120">
        <v>0.97</v>
      </c>
      <c r="U46" s="121">
        <v>180</v>
      </c>
      <c r="V46" s="122">
        <v>76</v>
      </c>
      <c r="W46" s="123">
        <v>101</v>
      </c>
      <c r="X46" s="123">
        <v>47</v>
      </c>
      <c r="Y46" s="176">
        <v>40.24</v>
      </c>
      <c r="Z46" s="97">
        <v>175</v>
      </c>
      <c r="AA46" s="94">
        <v>2.31</v>
      </c>
      <c r="AB46" s="94">
        <v>3.05</v>
      </c>
      <c r="AC46" s="96">
        <v>128</v>
      </c>
    </row>
    <row r="47" spans="1:29" x14ac:dyDescent="0.3">
      <c r="A47" s="116" t="s">
        <v>2324</v>
      </c>
      <c r="B47" s="117">
        <v>5</v>
      </c>
      <c r="C47" s="36" t="s">
        <v>2168</v>
      </c>
      <c r="D47" s="36" t="s">
        <v>1884</v>
      </c>
      <c r="E47" s="36" t="s">
        <v>1065</v>
      </c>
      <c r="F47" s="36">
        <v>29</v>
      </c>
      <c r="G47" s="36" t="s">
        <v>1402</v>
      </c>
      <c r="H47" s="36" t="s">
        <v>1373</v>
      </c>
      <c r="I47" s="70" t="s">
        <v>1683</v>
      </c>
      <c r="J47" s="95">
        <v>178.5</v>
      </c>
      <c r="K47" s="36">
        <v>30</v>
      </c>
      <c r="L47" s="36">
        <v>30</v>
      </c>
      <c r="M47" s="118">
        <v>12</v>
      </c>
      <c r="N47" s="118">
        <v>0</v>
      </c>
      <c r="O47" s="118">
        <v>205</v>
      </c>
      <c r="P47" s="86">
        <v>3.68</v>
      </c>
      <c r="Q47" s="119">
        <v>3.7</v>
      </c>
      <c r="R47" s="120">
        <v>10.199999999999999</v>
      </c>
      <c r="S47" s="120">
        <v>2.8</v>
      </c>
      <c r="T47" s="120">
        <v>1.22</v>
      </c>
      <c r="U47" s="121">
        <v>138</v>
      </c>
      <c r="V47" s="122">
        <v>87</v>
      </c>
      <c r="W47" s="123">
        <v>74</v>
      </c>
      <c r="X47" s="123">
        <v>45</v>
      </c>
      <c r="Y47" s="176">
        <v>38.26</v>
      </c>
      <c r="Z47" s="97">
        <v>201</v>
      </c>
      <c r="AA47" s="94">
        <v>4.07</v>
      </c>
      <c r="AB47" s="94">
        <v>3.33</v>
      </c>
      <c r="AC47" s="96">
        <v>108</v>
      </c>
    </row>
    <row r="48" spans="1:29" x14ac:dyDescent="0.3">
      <c r="A48" s="116" t="s">
        <v>2324</v>
      </c>
      <c r="B48" s="117">
        <v>6</v>
      </c>
      <c r="C48" s="36" t="s">
        <v>1971</v>
      </c>
      <c r="D48" s="36" t="s">
        <v>20</v>
      </c>
      <c r="E48" s="36" t="s">
        <v>1065</v>
      </c>
      <c r="F48" s="36">
        <v>31</v>
      </c>
      <c r="G48" s="36" t="s">
        <v>1372</v>
      </c>
      <c r="H48" s="36" t="s">
        <v>1373</v>
      </c>
      <c r="I48" s="70" t="s">
        <v>1683</v>
      </c>
      <c r="J48" s="95">
        <v>174.5</v>
      </c>
      <c r="K48" s="36">
        <v>29</v>
      </c>
      <c r="L48" s="36">
        <v>29</v>
      </c>
      <c r="M48" s="118">
        <v>12</v>
      </c>
      <c r="N48" s="118">
        <v>0</v>
      </c>
      <c r="O48" s="118">
        <v>184</v>
      </c>
      <c r="P48" s="86">
        <v>3.45</v>
      </c>
      <c r="Q48" s="119">
        <v>4.2</v>
      </c>
      <c r="R48" s="120">
        <v>9.4</v>
      </c>
      <c r="S48" s="120">
        <v>2.2999999999999998</v>
      </c>
      <c r="T48" s="120">
        <v>1.1399999999999999</v>
      </c>
      <c r="U48" s="121">
        <v>125</v>
      </c>
      <c r="V48" s="122">
        <v>82</v>
      </c>
      <c r="W48" s="123">
        <v>86</v>
      </c>
      <c r="X48" s="123">
        <v>47</v>
      </c>
      <c r="Y48" s="176">
        <v>38.119999999999997</v>
      </c>
      <c r="Z48" s="97">
        <v>200</v>
      </c>
      <c r="AA48" s="94">
        <v>3.29</v>
      </c>
      <c r="AB48" s="94">
        <v>3.05</v>
      </c>
      <c r="AC48" s="96">
        <v>138</v>
      </c>
    </row>
    <row r="49" spans="1:29" x14ac:dyDescent="0.3">
      <c r="A49" s="116" t="s">
        <v>2324</v>
      </c>
      <c r="B49" s="117">
        <v>7</v>
      </c>
      <c r="C49" s="36" t="s">
        <v>4087</v>
      </c>
      <c r="D49" s="36" t="s">
        <v>95</v>
      </c>
      <c r="E49" s="36" t="s">
        <v>1065</v>
      </c>
      <c r="F49" s="36">
        <v>24</v>
      </c>
      <c r="G49" s="36" t="s">
        <v>1383</v>
      </c>
      <c r="H49" s="36" t="s">
        <v>1373</v>
      </c>
      <c r="I49" s="70" t="s">
        <v>1683</v>
      </c>
      <c r="J49" s="95">
        <v>180.2</v>
      </c>
      <c r="K49" s="36">
        <v>28</v>
      </c>
      <c r="L49" s="36">
        <v>28</v>
      </c>
      <c r="M49" s="118">
        <v>11</v>
      </c>
      <c r="N49" s="118">
        <v>0</v>
      </c>
      <c r="O49" s="118">
        <v>205</v>
      </c>
      <c r="P49" s="86">
        <v>3.77</v>
      </c>
      <c r="Q49" s="119">
        <v>3.6</v>
      </c>
      <c r="R49" s="120">
        <v>10</v>
      </c>
      <c r="S49" s="120">
        <v>2.8</v>
      </c>
      <c r="T49" s="120">
        <v>1.19</v>
      </c>
      <c r="U49" s="121">
        <v>130</v>
      </c>
      <c r="V49" s="122">
        <v>89</v>
      </c>
      <c r="W49" s="123">
        <v>68</v>
      </c>
      <c r="X49" s="123">
        <v>42</v>
      </c>
      <c r="Y49" s="176">
        <v>37.520000000000003</v>
      </c>
      <c r="Z49" s="97">
        <v>193.3</v>
      </c>
      <c r="AA49" s="94">
        <v>2.98</v>
      </c>
      <c r="AB49" s="94">
        <v>3.06</v>
      </c>
      <c r="AC49" s="96">
        <v>135</v>
      </c>
    </row>
    <row r="50" spans="1:29" x14ac:dyDescent="0.3">
      <c r="A50" s="116" t="s">
        <v>2324</v>
      </c>
      <c r="B50" s="117">
        <v>8</v>
      </c>
      <c r="C50" s="36" t="s">
        <v>3294</v>
      </c>
      <c r="D50" s="36" t="s">
        <v>947</v>
      </c>
      <c r="E50" s="36" t="s">
        <v>1065</v>
      </c>
      <c r="F50" s="36">
        <v>30</v>
      </c>
      <c r="G50" s="36" t="s">
        <v>1089</v>
      </c>
      <c r="H50" s="36" t="s">
        <v>1063</v>
      </c>
      <c r="I50" s="70" t="s">
        <v>1683</v>
      </c>
      <c r="J50" s="95">
        <v>174.3</v>
      </c>
      <c r="K50" s="36">
        <v>28</v>
      </c>
      <c r="L50" s="36">
        <v>28</v>
      </c>
      <c r="M50" s="118">
        <v>12</v>
      </c>
      <c r="N50" s="118">
        <v>0</v>
      </c>
      <c r="O50" s="118">
        <v>185</v>
      </c>
      <c r="P50" s="86">
        <v>3.56</v>
      </c>
      <c r="Q50" s="119">
        <v>3.9</v>
      </c>
      <c r="R50" s="120">
        <v>9.5</v>
      </c>
      <c r="S50" s="120">
        <v>2.5</v>
      </c>
      <c r="T50" s="120">
        <v>1.18</v>
      </c>
      <c r="U50" s="121">
        <v>119</v>
      </c>
      <c r="V50" s="122">
        <v>84</v>
      </c>
      <c r="W50" s="123">
        <v>80</v>
      </c>
      <c r="X50" s="123">
        <v>45</v>
      </c>
      <c r="Y50" s="176">
        <v>37.479999999999997</v>
      </c>
      <c r="Z50" s="97">
        <v>201.3</v>
      </c>
      <c r="AA50" s="94">
        <v>3.53</v>
      </c>
      <c r="AB50" s="94">
        <v>3.36</v>
      </c>
      <c r="AC50" s="96">
        <v>106</v>
      </c>
    </row>
    <row r="51" spans="1:29" x14ac:dyDescent="0.3">
      <c r="A51" s="116" t="s">
        <v>2324</v>
      </c>
      <c r="B51" s="117">
        <v>9</v>
      </c>
      <c r="C51" s="36" t="s">
        <v>1981</v>
      </c>
      <c r="D51" s="36" t="s">
        <v>63</v>
      </c>
      <c r="E51" s="36" t="s">
        <v>1065</v>
      </c>
      <c r="F51" s="36">
        <v>35</v>
      </c>
      <c r="G51" s="36" t="s">
        <v>1554</v>
      </c>
      <c r="H51" s="36" t="s">
        <v>1373</v>
      </c>
      <c r="I51" s="70" t="s">
        <v>1683</v>
      </c>
      <c r="J51" s="95">
        <v>164</v>
      </c>
      <c r="K51" s="36">
        <v>28</v>
      </c>
      <c r="L51" s="36">
        <v>28</v>
      </c>
      <c r="M51" s="118">
        <v>12</v>
      </c>
      <c r="N51" s="118">
        <v>0</v>
      </c>
      <c r="O51" s="118">
        <v>171</v>
      </c>
      <c r="P51" s="86">
        <v>3.88</v>
      </c>
      <c r="Q51" s="119">
        <v>3.1</v>
      </c>
      <c r="R51" s="120">
        <v>8.8000000000000007</v>
      </c>
      <c r="S51" s="120">
        <v>2.8</v>
      </c>
      <c r="T51" s="120">
        <v>1.1399999999999999</v>
      </c>
      <c r="U51" s="121">
        <v>81</v>
      </c>
      <c r="V51" s="122">
        <v>92</v>
      </c>
      <c r="W51" s="123">
        <v>63</v>
      </c>
      <c r="X51" s="123">
        <v>40</v>
      </c>
      <c r="Y51" s="176">
        <v>37.42</v>
      </c>
      <c r="Z51" s="97">
        <v>206</v>
      </c>
      <c r="AA51" s="94">
        <v>3.36</v>
      </c>
      <c r="AB51" s="94">
        <v>3.73</v>
      </c>
      <c r="AC51" s="96">
        <v>80</v>
      </c>
    </row>
    <row r="52" spans="1:29" x14ac:dyDescent="0.3">
      <c r="A52" s="116" t="s">
        <v>2324</v>
      </c>
      <c r="B52" s="117">
        <v>10</v>
      </c>
      <c r="C52" s="36" t="s">
        <v>164</v>
      </c>
      <c r="D52" s="36" t="s">
        <v>20</v>
      </c>
      <c r="E52" s="36" t="s">
        <v>1065</v>
      </c>
      <c r="F52" s="36">
        <v>26</v>
      </c>
      <c r="G52" s="36" t="s">
        <v>1100</v>
      </c>
      <c r="H52" s="36" t="s">
        <v>1063</v>
      </c>
      <c r="I52" s="70" t="s">
        <v>1683</v>
      </c>
      <c r="J52" s="95">
        <v>181.3</v>
      </c>
      <c r="K52" s="36">
        <v>29</v>
      </c>
      <c r="L52" s="36">
        <v>29</v>
      </c>
      <c r="M52" s="118">
        <v>13</v>
      </c>
      <c r="N52" s="118">
        <v>0</v>
      </c>
      <c r="O52" s="118">
        <v>189</v>
      </c>
      <c r="P52" s="86">
        <v>3.85</v>
      </c>
      <c r="Q52" s="119">
        <v>2.9</v>
      </c>
      <c r="R52" s="120">
        <v>9.1</v>
      </c>
      <c r="S52" s="120">
        <v>3.2</v>
      </c>
      <c r="T52" s="120">
        <v>1.26</v>
      </c>
      <c r="U52" s="121">
        <v>90</v>
      </c>
      <c r="V52" s="122">
        <v>91</v>
      </c>
      <c r="W52" s="123">
        <v>67</v>
      </c>
      <c r="X52" s="123">
        <v>43</v>
      </c>
      <c r="Y52" s="176">
        <v>37.31</v>
      </c>
      <c r="Z52" s="97">
        <v>205</v>
      </c>
      <c r="AA52" s="94">
        <v>3.64</v>
      </c>
      <c r="AB52" s="94">
        <v>3.8</v>
      </c>
      <c r="AC52" s="96">
        <v>76</v>
      </c>
    </row>
    <row r="53" spans="1:29" x14ac:dyDescent="0.3">
      <c r="A53" s="116" t="s">
        <v>2324</v>
      </c>
      <c r="B53" s="117">
        <v>11</v>
      </c>
      <c r="C53" s="36" t="s">
        <v>1685</v>
      </c>
      <c r="D53" s="36" t="s">
        <v>458</v>
      </c>
      <c r="E53" s="36" t="s">
        <v>1065</v>
      </c>
      <c r="F53" s="36">
        <v>29</v>
      </c>
      <c r="G53" s="36" t="s">
        <v>1085</v>
      </c>
      <c r="H53" s="36" t="s">
        <v>1063</v>
      </c>
      <c r="I53" s="70" t="s">
        <v>1683</v>
      </c>
      <c r="J53" s="95">
        <v>170</v>
      </c>
      <c r="K53" s="36">
        <v>27</v>
      </c>
      <c r="L53" s="36">
        <v>25</v>
      </c>
      <c r="M53" s="118">
        <v>11</v>
      </c>
      <c r="N53" s="118">
        <v>0</v>
      </c>
      <c r="O53" s="118">
        <v>173</v>
      </c>
      <c r="P53" s="86">
        <v>3.35</v>
      </c>
      <c r="Q53" s="119">
        <v>4</v>
      </c>
      <c r="R53" s="120">
        <v>10.1</v>
      </c>
      <c r="S53" s="120">
        <v>2.5</v>
      </c>
      <c r="T53" s="120">
        <v>1.1100000000000001</v>
      </c>
      <c r="U53" s="121">
        <v>158</v>
      </c>
      <c r="V53" s="122">
        <v>79</v>
      </c>
      <c r="W53" s="123">
        <v>91</v>
      </c>
      <c r="X53" s="123">
        <v>44</v>
      </c>
      <c r="Y53" s="176">
        <v>36.81</v>
      </c>
      <c r="Z53" s="97">
        <v>175.3</v>
      </c>
      <c r="AA53" s="94">
        <v>2.52</v>
      </c>
      <c r="AB53" s="94">
        <v>2.67</v>
      </c>
      <c r="AC53" s="96">
        <v>192</v>
      </c>
    </row>
    <row r="54" spans="1:29" x14ac:dyDescent="0.3">
      <c r="A54" s="116" t="s">
        <v>2324</v>
      </c>
      <c r="B54" s="117">
        <v>12</v>
      </c>
      <c r="C54" s="36" t="s">
        <v>1687</v>
      </c>
      <c r="D54" s="36" t="s">
        <v>344</v>
      </c>
      <c r="E54" s="36" t="s">
        <v>1065</v>
      </c>
      <c r="F54" s="36">
        <v>34</v>
      </c>
      <c r="G54" s="36" t="s">
        <v>1116</v>
      </c>
      <c r="H54" s="36" t="s">
        <v>1063</v>
      </c>
      <c r="I54" s="70" t="s">
        <v>1683</v>
      </c>
      <c r="J54" s="95">
        <v>165.3</v>
      </c>
      <c r="K54" s="36">
        <v>28</v>
      </c>
      <c r="L54" s="36">
        <v>28</v>
      </c>
      <c r="M54" s="118">
        <v>12</v>
      </c>
      <c r="N54" s="118">
        <v>0</v>
      </c>
      <c r="O54" s="118">
        <v>156</v>
      </c>
      <c r="P54" s="86">
        <v>3.6</v>
      </c>
      <c r="Q54" s="119">
        <v>3.7</v>
      </c>
      <c r="R54" s="120">
        <v>8.3000000000000007</v>
      </c>
      <c r="S54" s="120">
        <v>2.2000000000000002</v>
      </c>
      <c r="T54" s="120">
        <v>1.1299999999999999</v>
      </c>
      <c r="U54" s="121">
        <v>78</v>
      </c>
      <c r="V54" s="122">
        <v>85</v>
      </c>
      <c r="W54" s="123">
        <v>76</v>
      </c>
      <c r="X54" s="123">
        <v>43</v>
      </c>
      <c r="Y54" s="176">
        <v>35.96</v>
      </c>
      <c r="Z54" s="97">
        <v>202.3</v>
      </c>
      <c r="AA54" s="94">
        <v>3.2</v>
      </c>
      <c r="AB54" s="94">
        <v>3.27</v>
      </c>
      <c r="AC54" s="96">
        <v>114</v>
      </c>
    </row>
    <row r="55" spans="1:29" x14ac:dyDescent="0.3">
      <c r="A55" s="116" t="s">
        <v>2324</v>
      </c>
      <c r="B55" s="117">
        <v>13</v>
      </c>
      <c r="C55" s="36" t="s">
        <v>1725</v>
      </c>
      <c r="D55" s="36" t="s">
        <v>109</v>
      </c>
      <c r="E55" s="36" t="s">
        <v>1065</v>
      </c>
      <c r="F55" s="36">
        <v>33</v>
      </c>
      <c r="G55" s="36" t="s">
        <v>1104</v>
      </c>
      <c r="H55" s="36" t="s">
        <v>1063</v>
      </c>
      <c r="I55" s="70" t="s">
        <v>1683</v>
      </c>
      <c r="J55" s="95">
        <v>166.6</v>
      </c>
      <c r="K55" s="36">
        <v>28</v>
      </c>
      <c r="L55" s="36">
        <v>28</v>
      </c>
      <c r="M55" s="118">
        <v>11</v>
      </c>
      <c r="N55" s="118">
        <v>0</v>
      </c>
      <c r="O55" s="118">
        <v>153</v>
      </c>
      <c r="P55" s="86">
        <v>3.75</v>
      </c>
      <c r="Q55" s="119">
        <v>3.8</v>
      </c>
      <c r="R55" s="120">
        <v>7.8</v>
      </c>
      <c r="S55" s="120">
        <v>2</v>
      </c>
      <c r="T55" s="120">
        <v>1.2</v>
      </c>
      <c r="U55" s="121">
        <v>60</v>
      </c>
      <c r="V55" s="122">
        <v>89</v>
      </c>
      <c r="W55" s="123">
        <v>70</v>
      </c>
      <c r="X55" s="123">
        <v>43</v>
      </c>
      <c r="Y55" s="176">
        <v>34.619999999999997</v>
      </c>
      <c r="Z55" s="97">
        <v>207.7</v>
      </c>
      <c r="AA55" s="94">
        <v>4.42</v>
      </c>
      <c r="AB55" s="94">
        <v>3.52</v>
      </c>
      <c r="AC55" s="96">
        <v>95</v>
      </c>
    </row>
    <row r="56" spans="1:29" x14ac:dyDescent="0.3">
      <c r="A56" s="116" t="s">
        <v>2324</v>
      </c>
      <c r="B56" s="117">
        <v>14</v>
      </c>
      <c r="C56" s="36" t="s">
        <v>2237</v>
      </c>
      <c r="D56" s="36" t="s">
        <v>15</v>
      </c>
      <c r="E56" s="36" t="s">
        <v>1103</v>
      </c>
      <c r="F56" s="36">
        <v>29</v>
      </c>
      <c r="G56" s="36" t="s">
        <v>1070</v>
      </c>
      <c r="H56" s="36" t="s">
        <v>1063</v>
      </c>
      <c r="I56" s="70" t="s">
        <v>1683</v>
      </c>
      <c r="J56" s="95">
        <v>167</v>
      </c>
      <c r="K56" s="36">
        <v>27</v>
      </c>
      <c r="L56" s="36">
        <v>27</v>
      </c>
      <c r="M56" s="118">
        <v>11</v>
      </c>
      <c r="N56" s="118">
        <v>0</v>
      </c>
      <c r="O56" s="118">
        <v>159</v>
      </c>
      <c r="P56" s="86">
        <v>3.83</v>
      </c>
      <c r="Q56" s="119">
        <v>3.4</v>
      </c>
      <c r="R56" s="120">
        <v>8.6999999999999993</v>
      </c>
      <c r="S56" s="120">
        <v>2.5</v>
      </c>
      <c r="T56" s="120">
        <v>1.22</v>
      </c>
      <c r="U56" s="121">
        <v>85</v>
      </c>
      <c r="V56" s="122">
        <v>90</v>
      </c>
      <c r="W56" s="123">
        <v>64</v>
      </c>
      <c r="X56" s="123">
        <v>40</v>
      </c>
      <c r="Y56" s="176">
        <v>33.86</v>
      </c>
      <c r="Z56" s="97">
        <v>188.7</v>
      </c>
      <c r="AA56" s="94">
        <v>4.1500000000000004</v>
      </c>
      <c r="AB56" s="94">
        <v>3.6</v>
      </c>
      <c r="AC56" s="96">
        <v>83</v>
      </c>
    </row>
    <row r="57" spans="1:29" x14ac:dyDescent="0.3">
      <c r="A57" s="116" t="s">
        <v>2324</v>
      </c>
      <c r="B57" s="117">
        <v>15</v>
      </c>
      <c r="C57" s="36" t="s">
        <v>2009</v>
      </c>
      <c r="D57" s="36" t="s">
        <v>359</v>
      </c>
      <c r="E57" s="36" t="s">
        <v>1065</v>
      </c>
      <c r="F57" s="36">
        <v>29</v>
      </c>
      <c r="G57" s="36" t="s">
        <v>1394</v>
      </c>
      <c r="H57" s="36" t="s">
        <v>1373</v>
      </c>
      <c r="I57" s="70" t="s">
        <v>1683</v>
      </c>
      <c r="J57" s="95">
        <v>169.2</v>
      </c>
      <c r="K57" s="36">
        <v>29</v>
      </c>
      <c r="L57" s="36">
        <v>29</v>
      </c>
      <c r="M57" s="118">
        <v>11</v>
      </c>
      <c r="N57" s="118">
        <v>0</v>
      </c>
      <c r="O57" s="118">
        <v>159</v>
      </c>
      <c r="P57" s="86">
        <v>4.17</v>
      </c>
      <c r="Q57" s="119">
        <v>4</v>
      </c>
      <c r="R57" s="120">
        <v>7.9</v>
      </c>
      <c r="S57" s="120">
        <v>2</v>
      </c>
      <c r="T57" s="120">
        <v>1.25</v>
      </c>
      <c r="U57" s="121">
        <v>56</v>
      </c>
      <c r="V57" s="122">
        <v>98</v>
      </c>
      <c r="W57" s="123">
        <v>53</v>
      </c>
      <c r="X57" s="123">
        <v>36</v>
      </c>
      <c r="Y57" s="176">
        <v>33.75</v>
      </c>
      <c r="Z57" s="97">
        <v>203.3</v>
      </c>
      <c r="AA57" s="94">
        <v>4.6500000000000004</v>
      </c>
      <c r="AB57" s="94">
        <v>4.4000000000000004</v>
      </c>
      <c r="AC57" s="96">
        <v>51</v>
      </c>
    </row>
    <row r="58" spans="1:29" x14ac:dyDescent="0.3">
      <c r="A58" s="116" t="s">
        <v>2324</v>
      </c>
      <c r="B58" s="117">
        <v>16</v>
      </c>
      <c r="C58" s="36" t="s">
        <v>2670</v>
      </c>
      <c r="D58" s="36" t="s">
        <v>3410</v>
      </c>
      <c r="E58" s="36" t="s">
        <v>1065</v>
      </c>
      <c r="F58" s="36">
        <v>29</v>
      </c>
      <c r="G58" s="36" t="s">
        <v>1383</v>
      </c>
      <c r="H58" s="36" t="s">
        <v>1373</v>
      </c>
      <c r="I58" s="70" t="s">
        <v>1683</v>
      </c>
      <c r="J58" s="95">
        <v>154.9</v>
      </c>
      <c r="K58" s="36">
        <v>26</v>
      </c>
      <c r="L58" s="36">
        <v>26</v>
      </c>
      <c r="M58" s="118">
        <v>10</v>
      </c>
      <c r="N58" s="118">
        <v>0</v>
      </c>
      <c r="O58" s="118">
        <v>151</v>
      </c>
      <c r="P58" s="86">
        <v>3.81</v>
      </c>
      <c r="Q58" s="119">
        <v>4.2</v>
      </c>
      <c r="R58" s="120">
        <v>8.6</v>
      </c>
      <c r="S58" s="120">
        <v>2</v>
      </c>
      <c r="T58" s="120">
        <v>1.17</v>
      </c>
      <c r="U58" s="121">
        <v>80</v>
      </c>
      <c r="V58" s="122">
        <v>90</v>
      </c>
      <c r="W58" s="123">
        <v>64</v>
      </c>
      <c r="X58" s="123">
        <v>39</v>
      </c>
      <c r="Y58" s="176">
        <v>33.520000000000003</v>
      </c>
      <c r="Z58" s="97">
        <v>178.3</v>
      </c>
      <c r="AA58" s="94">
        <v>4.74</v>
      </c>
      <c r="AB58" s="94">
        <v>4.13</v>
      </c>
      <c r="AC58" s="96">
        <v>55</v>
      </c>
    </row>
    <row r="59" spans="1:29" x14ac:dyDescent="0.3">
      <c r="A59" s="116" t="s">
        <v>2324</v>
      </c>
      <c r="B59" s="117">
        <v>17</v>
      </c>
      <c r="C59" s="36" t="s">
        <v>114</v>
      </c>
      <c r="D59" s="36" t="s">
        <v>2479</v>
      </c>
      <c r="E59" s="36" t="s">
        <v>1065</v>
      </c>
      <c r="F59" s="36">
        <v>27</v>
      </c>
      <c r="G59" s="36" t="s">
        <v>1554</v>
      </c>
      <c r="H59" s="36" t="s">
        <v>1373</v>
      </c>
      <c r="I59" s="70" t="s">
        <v>1683</v>
      </c>
      <c r="J59" s="95">
        <v>173.7</v>
      </c>
      <c r="K59" s="36">
        <v>28</v>
      </c>
      <c r="L59" s="36">
        <v>28</v>
      </c>
      <c r="M59" s="118">
        <v>11</v>
      </c>
      <c r="N59" s="118">
        <v>0</v>
      </c>
      <c r="O59" s="118">
        <v>169</v>
      </c>
      <c r="P59" s="86">
        <v>3.98</v>
      </c>
      <c r="Q59" s="119">
        <v>3.4</v>
      </c>
      <c r="R59" s="120">
        <v>8.5</v>
      </c>
      <c r="S59" s="120">
        <v>2.5</v>
      </c>
      <c r="T59" s="120">
        <v>1.27</v>
      </c>
      <c r="U59" s="121">
        <v>76</v>
      </c>
      <c r="V59" s="122">
        <v>94</v>
      </c>
      <c r="W59" s="123">
        <v>59</v>
      </c>
      <c r="X59" s="123">
        <v>38</v>
      </c>
      <c r="Y59" s="176">
        <v>33.17</v>
      </c>
      <c r="Z59" s="97">
        <v>203</v>
      </c>
      <c r="AA59" s="94">
        <v>4.26</v>
      </c>
      <c r="AB59" s="94">
        <v>3.97</v>
      </c>
      <c r="AC59" s="96">
        <v>67</v>
      </c>
    </row>
    <row r="60" spans="1:29" x14ac:dyDescent="0.3">
      <c r="A60" s="116" t="s">
        <v>2324</v>
      </c>
      <c r="B60" s="117">
        <v>18</v>
      </c>
      <c r="C60" s="36" t="s">
        <v>4770</v>
      </c>
      <c r="D60" s="36" t="s">
        <v>4771</v>
      </c>
      <c r="E60" s="36" t="s">
        <v>1065</v>
      </c>
      <c r="F60" s="36">
        <v>31</v>
      </c>
      <c r="G60" s="36"/>
      <c r="H60" s="36" t="s">
        <v>1063</v>
      </c>
      <c r="I60" s="70" t="s">
        <v>1683</v>
      </c>
      <c r="J60" s="95">
        <v>155.4</v>
      </c>
      <c r="K60" s="36">
        <v>26</v>
      </c>
      <c r="L60" s="36">
        <v>26</v>
      </c>
      <c r="M60" s="118">
        <v>10</v>
      </c>
      <c r="N60" s="118">
        <v>0</v>
      </c>
      <c r="O60" s="118">
        <v>170</v>
      </c>
      <c r="P60" s="86">
        <v>3.81</v>
      </c>
      <c r="Q60" s="119">
        <v>3.4</v>
      </c>
      <c r="R60" s="120">
        <v>9.8000000000000007</v>
      </c>
      <c r="S60" s="120">
        <v>2.9</v>
      </c>
      <c r="T60" s="120">
        <v>1.19</v>
      </c>
      <c r="U60" s="121">
        <v>115</v>
      </c>
      <c r="V60" s="122">
        <v>90</v>
      </c>
      <c r="W60" s="123">
        <v>62</v>
      </c>
      <c r="X60" s="123">
        <v>37</v>
      </c>
      <c r="Y60" s="176">
        <v>33.049999999999997</v>
      </c>
      <c r="Z60" s="97">
        <v>186.7</v>
      </c>
      <c r="AA60" s="94">
        <v>3.86</v>
      </c>
      <c r="AB60" s="94">
        <v>3.73</v>
      </c>
      <c r="AC60" s="96">
        <v>75</v>
      </c>
    </row>
    <row r="61" spans="1:29" x14ac:dyDescent="0.3">
      <c r="A61" s="116" t="s">
        <v>2324</v>
      </c>
      <c r="B61" s="117">
        <v>19</v>
      </c>
      <c r="C61" s="36" t="s">
        <v>291</v>
      </c>
      <c r="D61" s="36" t="s">
        <v>2035</v>
      </c>
      <c r="E61" s="36" t="s">
        <v>1065</v>
      </c>
      <c r="F61" s="36">
        <v>35</v>
      </c>
      <c r="G61" s="36" t="s">
        <v>1400</v>
      </c>
      <c r="H61" s="36" t="s">
        <v>1373</v>
      </c>
      <c r="I61" s="70" t="s">
        <v>1683</v>
      </c>
      <c r="J61" s="95">
        <v>160.80000000000001</v>
      </c>
      <c r="K61" s="36">
        <v>31</v>
      </c>
      <c r="L61" s="36">
        <v>30</v>
      </c>
      <c r="M61" s="118">
        <v>12</v>
      </c>
      <c r="N61" s="118">
        <v>0</v>
      </c>
      <c r="O61" s="118">
        <v>140</v>
      </c>
      <c r="P61" s="86">
        <v>3.96</v>
      </c>
      <c r="Q61" s="119">
        <v>2.5</v>
      </c>
      <c r="R61" s="120">
        <v>7.1</v>
      </c>
      <c r="S61" s="120">
        <v>2.8</v>
      </c>
      <c r="T61" s="120">
        <v>1.21</v>
      </c>
      <c r="U61" s="121">
        <v>31</v>
      </c>
      <c r="V61" s="122">
        <v>93</v>
      </c>
      <c r="W61" s="123">
        <v>59</v>
      </c>
      <c r="X61" s="123">
        <v>37</v>
      </c>
      <c r="Y61" s="176">
        <v>32.799999999999997</v>
      </c>
      <c r="Z61" s="97">
        <v>211.3</v>
      </c>
      <c r="AA61" s="94">
        <v>3.28</v>
      </c>
      <c r="AB61" s="94">
        <v>4.4000000000000004</v>
      </c>
      <c r="AC61" s="96">
        <v>53</v>
      </c>
    </row>
    <row r="62" spans="1:29" x14ac:dyDescent="0.3">
      <c r="A62" s="116" t="s">
        <v>2324</v>
      </c>
      <c r="B62" s="117">
        <v>20</v>
      </c>
      <c r="C62" s="36" t="s">
        <v>3408</v>
      </c>
      <c r="D62" s="36" t="s">
        <v>314</v>
      </c>
      <c r="E62" s="36" t="s">
        <v>1065</v>
      </c>
      <c r="F62" s="36">
        <v>27</v>
      </c>
      <c r="G62" s="36" t="s">
        <v>1386</v>
      </c>
      <c r="H62" s="36" t="s">
        <v>1373</v>
      </c>
      <c r="I62" s="70" t="s">
        <v>1683</v>
      </c>
      <c r="J62" s="95">
        <v>174.9</v>
      </c>
      <c r="K62" s="36">
        <v>30</v>
      </c>
      <c r="L62" s="36">
        <v>29</v>
      </c>
      <c r="M62" s="118">
        <v>12</v>
      </c>
      <c r="N62" s="118">
        <v>0</v>
      </c>
      <c r="O62" s="118">
        <v>157</v>
      </c>
      <c r="P62" s="86">
        <v>4.09</v>
      </c>
      <c r="Q62" s="119">
        <v>2.8</v>
      </c>
      <c r="R62" s="120">
        <v>7.7</v>
      </c>
      <c r="S62" s="120">
        <v>2.7</v>
      </c>
      <c r="T62" s="120">
        <v>1.3</v>
      </c>
      <c r="U62" s="121">
        <v>49</v>
      </c>
      <c r="V62" s="122">
        <v>97</v>
      </c>
      <c r="W62" s="123">
        <v>56</v>
      </c>
      <c r="X62" s="123">
        <v>37</v>
      </c>
      <c r="Y62" s="176">
        <v>32.340000000000003</v>
      </c>
      <c r="Z62" s="97">
        <v>201</v>
      </c>
      <c r="AA62" s="94">
        <v>3.09</v>
      </c>
      <c r="AB62" s="94">
        <v>3.89</v>
      </c>
      <c r="AC62" s="96">
        <v>70</v>
      </c>
    </row>
    <row r="63" spans="1:29" x14ac:dyDescent="0.3">
      <c r="A63" s="116" t="s">
        <v>2319</v>
      </c>
      <c r="B63" s="117">
        <v>1</v>
      </c>
      <c r="C63" s="36" t="s">
        <v>1893</v>
      </c>
      <c r="D63" s="36" t="s">
        <v>72</v>
      </c>
      <c r="E63" s="36" t="s">
        <v>1065</v>
      </c>
      <c r="F63" s="36">
        <v>30</v>
      </c>
      <c r="G63" s="36" t="s">
        <v>1394</v>
      </c>
      <c r="H63" s="36" t="s">
        <v>1373</v>
      </c>
      <c r="I63" s="70" t="s">
        <v>1762</v>
      </c>
      <c r="J63" s="95">
        <v>54.8</v>
      </c>
      <c r="K63" s="36">
        <v>54</v>
      </c>
      <c r="L63" s="36">
        <v>0</v>
      </c>
      <c r="M63" s="118">
        <v>3</v>
      </c>
      <c r="N63" s="118">
        <v>23</v>
      </c>
      <c r="O63" s="118">
        <v>77</v>
      </c>
      <c r="P63" s="86">
        <v>1.84</v>
      </c>
      <c r="Q63" s="119">
        <v>4.2</v>
      </c>
      <c r="R63" s="120">
        <v>12.4</v>
      </c>
      <c r="S63" s="120">
        <v>3.1</v>
      </c>
      <c r="T63" s="120">
        <v>1</v>
      </c>
      <c r="U63" s="121">
        <v>314</v>
      </c>
      <c r="V63" s="122">
        <v>44</v>
      </c>
      <c r="W63" s="123">
        <v>470</v>
      </c>
      <c r="X63" s="123">
        <v>20</v>
      </c>
      <c r="Y63" s="176">
        <v>21.44</v>
      </c>
      <c r="Z63" s="97">
        <v>69</v>
      </c>
      <c r="AA63" s="94">
        <v>1.43</v>
      </c>
      <c r="AB63" s="94">
        <v>1.46</v>
      </c>
      <c r="AC63" s="96">
        <v>1178</v>
      </c>
    </row>
    <row r="64" spans="1:29" x14ac:dyDescent="0.3">
      <c r="A64" s="116" t="s">
        <v>2319</v>
      </c>
      <c r="B64" s="117">
        <v>2</v>
      </c>
      <c r="C64" s="36" t="s">
        <v>1910</v>
      </c>
      <c r="D64" s="36" t="s">
        <v>1911</v>
      </c>
      <c r="E64" s="36" t="s">
        <v>1065</v>
      </c>
      <c r="F64" s="36">
        <v>30</v>
      </c>
      <c r="G64" s="36" t="s">
        <v>1567</v>
      </c>
      <c r="H64" s="36" t="s">
        <v>1063</v>
      </c>
      <c r="I64" s="70" t="s">
        <v>1762</v>
      </c>
      <c r="J64" s="95">
        <v>57.9</v>
      </c>
      <c r="K64" s="36">
        <v>65</v>
      </c>
      <c r="L64" s="36">
        <v>0</v>
      </c>
      <c r="M64" s="118">
        <v>3</v>
      </c>
      <c r="N64" s="118">
        <v>31</v>
      </c>
      <c r="O64" s="118">
        <v>88</v>
      </c>
      <c r="P64" s="86">
        <v>2</v>
      </c>
      <c r="Q64" s="119">
        <v>6</v>
      </c>
      <c r="R64" s="120">
        <v>11.8</v>
      </c>
      <c r="S64" s="120">
        <v>2</v>
      </c>
      <c r="T64" s="120">
        <v>0.92</v>
      </c>
      <c r="U64" s="121">
        <v>307</v>
      </c>
      <c r="V64" s="122">
        <v>47</v>
      </c>
      <c r="W64" s="123">
        <v>353</v>
      </c>
      <c r="X64" s="123">
        <v>20</v>
      </c>
      <c r="Y64" s="176">
        <v>25.88</v>
      </c>
      <c r="Z64" s="97">
        <v>68.3</v>
      </c>
      <c r="AA64" s="94">
        <v>1.32</v>
      </c>
      <c r="AB64" s="94">
        <v>1.42</v>
      </c>
      <c r="AC64" s="96">
        <v>1285</v>
      </c>
    </row>
    <row r="65" spans="1:29" x14ac:dyDescent="0.3">
      <c r="A65" s="116" t="s">
        <v>2319</v>
      </c>
      <c r="B65" s="117">
        <v>3</v>
      </c>
      <c r="C65" s="36" t="s">
        <v>2143</v>
      </c>
      <c r="D65" s="36" t="s">
        <v>131</v>
      </c>
      <c r="E65" s="36" t="s">
        <v>1065</v>
      </c>
      <c r="F65" s="36">
        <v>32</v>
      </c>
      <c r="G65" s="36" t="s">
        <v>1372</v>
      </c>
      <c r="H65" s="36" t="s">
        <v>1373</v>
      </c>
      <c r="I65" s="70" t="s">
        <v>1683</v>
      </c>
      <c r="J65" s="95">
        <v>183.7</v>
      </c>
      <c r="K65" s="36">
        <v>27</v>
      </c>
      <c r="L65" s="36">
        <v>27</v>
      </c>
      <c r="M65" s="118">
        <v>13</v>
      </c>
      <c r="N65" s="118">
        <v>0</v>
      </c>
      <c r="O65" s="118">
        <v>195</v>
      </c>
      <c r="P65" s="86">
        <v>2.69</v>
      </c>
      <c r="Q65" s="119">
        <v>4.7</v>
      </c>
      <c r="R65" s="120">
        <v>10</v>
      </c>
      <c r="S65" s="120">
        <v>2.1</v>
      </c>
      <c r="T65" s="120">
        <v>1.03</v>
      </c>
      <c r="U65" s="121">
        <v>172</v>
      </c>
      <c r="V65" s="122">
        <v>63</v>
      </c>
      <c r="W65" s="123">
        <v>186</v>
      </c>
      <c r="X65" s="123">
        <v>63</v>
      </c>
      <c r="Y65" s="176">
        <v>44.86</v>
      </c>
      <c r="Z65" s="97">
        <v>203.7</v>
      </c>
      <c r="AA65" s="94">
        <v>2.25</v>
      </c>
      <c r="AB65" s="94">
        <v>2.4500000000000002</v>
      </c>
      <c r="AC65" s="96">
        <v>268</v>
      </c>
    </row>
    <row r="66" spans="1:29" x14ac:dyDescent="0.3">
      <c r="A66" s="116" t="s">
        <v>2319</v>
      </c>
      <c r="B66" s="117">
        <v>4</v>
      </c>
      <c r="C66" s="36" t="s">
        <v>2039</v>
      </c>
      <c r="D66" s="36" t="s">
        <v>88</v>
      </c>
      <c r="E66" s="36" t="s">
        <v>1065</v>
      </c>
      <c r="F66" s="36">
        <v>33</v>
      </c>
      <c r="G66" s="36" t="s">
        <v>1383</v>
      </c>
      <c r="H66" s="36" t="s">
        <v>1373</v>
      </c>
      <c r="I66" s="70" t="s">
        <v>1762</v>
      </c>
      <c r="J66" s="95">
        <v>51.9</v>
      </c>
      <c r="K66" s="36">
        <v>52</v>
      </c>
      <c r="L66" s="36">
        <v>0</v>
      </c>
      <c r="M66" s="118">
        <v>3</v>
      </c>
      <c r="N66" s="118">
        <v>18</v>
      </c>
      <c r="O66" s="118">
        <v>64</v>
      </c>
      <c r="P66" s="86">
        <v>2.69</v>
      </c>
      <c r="Q66" s="119">
        <v>3.3</v>
      </c>
      <c r="R66" s="120">
        <v>10.4</v>
      </c>
      <c r="S66" s="120">
        <v>3.3</v>
      </c>
      <c r="T66" s="120">
        <v>1.0900000000000001</v>
      </c>
      <c r="U66" s="121">
        <v>167</v>
      </c>
      <c r="V66" s="122">
        <v>64</v>
      </c>
      <c r="W66" s="123">
        <v>119</v>
      </c>
      <c r="X66" s="123">
        <v>14</v>
      </c>
      <c r="Y66" s="176">
        <v>16.73</v>
      </c>
      <c r="Z66" s="97">
        <v>68.3</v>
      </c>
      <c r="AA66" s="94">
        <v>1.84</v>
      </c>
      <c r="AB66" s="94">
        <v>2.34</v>
      </c>
      <c r="AC66" s="96">
        <v>208</v>
      </c>
    </row>
    <row r="67" spans="1:29" x14ac:dyDescent="0.3">
      <c r="A67" s="116" t="s">
        <v>2319</v>
      </c>
      <c r="B67" s="117">
        <v>5</v>
      </c>
      <c r="C67" s="36" t="s">
        <v>4496</v>
      </c>
      <c r="D67" s="36" t="s">
        <v>2981</v>
      </c>
      <c r="E67" s="36" t="s">
        <v>1065</v>
      </c>
      <c r="F67" s="36">
        <v>23</v>
      </c>
      <c r="G67" s="36" t="s">
        <v>1386</v>
      </c>
      <c r="H67" s="36" t="s">
        <v>1373</v>
      </c>
      <c r="I67" s="70" t="s">
        <v>1762</v>
      </c>
      <c r="J67" s="95">
        <v>71.5</v>
      </c>
      <c r="K67" s="36">
        <v>56</v>
      </c>
      <c r="L67" s="36">
        <v>0</v>
      </c>
      <c r="M67" s="118">
        <v>3</v>
      </c>
      <c r="N67" s="118">
        <v>23</v>
      </c>
      <c r="O67" s="118">
        <v>72</v>
      </c>
      <c r="P67" s="86">
        <v>2.72</v>
      </c>
      <c r="Q67" s="119">
        <v>4.8</v>
      </c>
      <c r="R67" s="120">
        <v>10.6</v>
      </c>
      <c r="S67" s="120">
        <v>2.2999999999999998</v>
      </c>
      <c r="T67" s="120">
        <v>1.03</v>
      </c>
      <c r="U67" s="121">
        <v>205</v>
      </c>
      <c r="V67" s="122">
        <v>64</v>
      </c>
      <c r="W67" s="123">
        <v>118</v>
      </c>
      <c r="X67" s="123">
        <v>15</v>
      </c>
      <c r="Y67" s="176">
        <v>20.059999999999999</v>
      </c>
      <c r="Z67" s="97">
        <v>64</v>
      </c>
      <c r="AA67" s="94">
        <v>3.38</v>
      </c>
      <c r="AB67" s="94">
        <v>1.85</v>
      </c>
      <c r="AC67" s="96">
        <v>476</v>
      </c>
    </row>
    <row r="68" spans="1:29" x14ac:dyDescent="0.3">
      <c r="A68" s="116" t="s">
        <v>2319</v>
      </c>
      <c r="B68" s="117">
        <v>6</v>
      </c>
      <c r="C68" s="36" t="s">
        <v>1985</v>
      </c>
      <c r="D68" s="36" t="s">
        <v>58</v>
      </c>
      <c r="E68" s="36" t="s">
        <v>1103</v>
      </c>
      <c r="F68" s="36">
        <v>29</v>
      </c>
      <c r="G68" s="36" t="s">
        <v>1394</v>
      </c>
      <c r="H68" s="36" t="s">
        <v>1373</v>
      </c>
      <c r="I68" s="70" t="s">
        <v>1683</v>
      </c>
      <c r="J68" s="95">
        <v>194.4</v>
      </c>
      <c r="K68" s="36">
        <v>29</v>
      </c>
      <c r="L68" s="36">
        <v>29</v>
      </c>
      <c r="M68" s="118">
        <v>13</v>
      </c>
      <c r="N68" s="118">
        <v>0</v>
      </c>
      <c r="O68" s="118">
        <v>230</v>
      </c>
      <c r="P68" s="86">
        <v>2.9</v>
      </c>
      <c r="Q68" s="119">
        <v>5.5</v>
      </c>
      <c r="R68" s="120">
        <v>10.8</v>
      </c>
      <c r="S68" s="120">
        <v>2</v>
      </c>
      <c r="T68" s="120">
        <v>1.06</v>
      </c>
      <c r="U68" s="121">
        <v>213</v>
      </c>
      <c r="V68" s="122">
        <v>68</v>
      </c>
      <c r="W68" s="123">
        <v>153</v>
      </c>
      <c r="X68" s="123">
        <v>63</v>
      </c>
      <c r="Y68" s="176">
        <v>48.24</v>
      </c>
      <c r="Z68" s="97">
        <v>214.3</v>
      </c>
      <c r="AA68" s="94">
        <v>2.9</v>
      </c>
      <c r="AB68" s="94">
        <v>2.48</v>
      </c>
      <c r="AC68" s="96">
        <v>263</v>
      </c>
    </row>
    <row r="69" spans="1:29" x14ac:dyDescent="0.3">
      <c r="A69" s="116" t="s">
        <v>2319</v>
      </c>
      <c r="B69" s="117">
        <v>7</v>
      </c>
      <c r="C69" s="36" t="s">
        <v>3349</v>
      </c>
      <c r="D69" s="36" t="s">
        <v>131</v>
      </c>
      <c r="E69" s="36" t="s">
        <v>1065</v>
      </c>
      <c r="F69" s="36">
        <v>26</v>
      </c>
      <c r="G69" s="36" t="s">
        <v>1111</v>
      </c>
      <c r="H69" s="36" t="s">
        <v>1063</v>
      </c>
      <c r="I69" s="70" t="s">
        <v>1762</v>
      </c>
      <c r="J69" s="95">
        <v>67.900000000000006</v>
      </c>
      <c r="K69" s="36">
        <v>65</v>
      </c>
      <c r="L69" s="36">
        <v>0</v>
      </c>
      <c r="M69" s="118">
        <v>4</v>
      </c>
      <c r="N69" s="118">
        <v>18</v>
      </c>
      <c r="O69" s="118">
        <v>91</v>
      </c>
      <c r="P69" s="86">
        <v>2.93</v>
      </c>
      <c r="Q69" s="119">
        <v>3</v>
      </c>
      <c r="R69" s="120">
        <v>11.5</v>
      </c>
      <c r="S69" s="120">
        <v>3.9</v>
      </c>
      <c r="T69" s="120">
        <v>1.24</v>
      </c>
      <c r="U69" s="121">
        <v>202</v>
      </c>
      <c r="V69" s="122">
        <v>69</v>
      </c>
      <c r="W69" s="123">
        <v>92</v>
      </c>
      <c r="X69" s="123">
        <v>14</v>
      </c>
      <c r="Y69" s="176">
        <v>17.350000000000001</v>
      </c>
      <c r="Z69" s="97">
        <v>76</v>
      </c>
      <c r="AA69" s="94">
        <v>1.78</v>
      </c>
      <c r="AB69" s="94">
        <v>2.38</v>
      </c>
      <c r="AC69" s="96">
        <v>202</v>
      </c>
    </row>
    <row r="70" spans="1:29" x14ac:dyDescent="0.3">
      <c r="A70" s="116" t="s">
        <v>2319</v>
      </c>
      <c r="B70" s="117">
        <v>8</v>
      </c>
      <c r="C70" s="36" t="s">
        <v>2081</v>
      </c>
      <c r="D70" s="36" t="s">
        <v>388</v>
      </c>
      <c r="E70" s="36" t="s">
        <v>1103</v>
      </c>
      <c r="F70" s="36">
        <v>31</v>
      </c>
      <c r="G70" s="36" t="s">
        <v>1085</v>
      </c>
      <c r="H70" s="36" t="s">
        <v>1063</v>
      </c>
      <c r="I70" s="70" t="s">
        <v>1762</v>
      </c>
      <c r="J70" s="95">
        <v>45.8</v>
      </c>
      <c r="K70" s="36">
        <v>55</v>
      </c>
      <c r="L70" s="36">
        <v>0</v>
      </c>
      <c r="M70" s="118">
        <v>3</v>
      </c>
      <c r="N70" s="118">
        <v>13</v>
      </c>
      <c r="O70" s="118">
        <v>59</v>
      </c>
      <c r="P70" s="86">
        <v>2.93</v>
      </c>
      <c r="Q70" s="119">
        <v>3.6</v>
      </c>
      <c r="R70" s="120">
        <v>9.5</v>
      </c>
      <c r="S70" s="120">
        <v>2.7</v>
      </c>
      <c r="T70" s="120">
        <v>1.1200000000000001</v>
      </c>
      <c r="U70" s="121">
        <v>128</v>
      </c>
      <c r="V70" s="122">
        <v>69</v>
      </c>
      <c r="W70" s="123">
        <v>84</v>
      </c>
      <c r="X70" s="123">
        <v>11</v>
      </c>
      <c r="Y70" s="176">
        <v>12.13</v>
      </c>
      <c r="Z70" s="97">
        <v>51.3</v>
      </c>
      <c r="AA70" s="94">
        <v>2.81</v>
      </c>
      <c r="AB70" s="94">
        <v>2.56</v>
      </c>
      <c r="AC70" s="96">
        <v>139</v>
      </c>
    </row>
    <row r="71" spans="1:29" x14ac:dyDescent="0.3">
      <c r="A71" s="116" t="s">
        <v>2319</v>
      </c>
      <c r="B71" s="117">
        <v>9</v>
      </c>
      <c r="C71" s="36" t="s">
        <v>1868</v>
      </c>
      <c r="D71" s="36" t="s">
        <v>217</v>
      </c>
      <c r="E71" s="36" t="s">
        <v>1103</v>
      </c>
      <c r="F71" s="36">
        <v>28</v>
      </c>
      <c r="G71" s="36" t="s">
        <v>1107</v>
      </c>
      <c r="H71" s="36" t="s">
        <v>1063</v>
      </c>
      <c r="I71" s="70" t="s">
        <v>1762</v>
      </c>
      <c r="J71" s="95">
        <v>69.7</v>
      </c>
      <c r="K71" s="36">
        <v>63</v>
      </c>
      <c r="L71" s="36">
        <v>2</v>
      </c>
      <c r="M71" s="118">
        <v>4</v>
      </c>
      <c r="N71" s="118">
        <v>11</v>
      </c>
      <c r="O71" s="118">
        <v>85</v>
      </c>
      <c r="P71" s="86">
        <v>2.96</v>
      </c>
      <c r="Q71" s="119">
        <v>3.4</v>
      </c>
      <c r="R71" s="120">
        <v>10.1</v>
      </c>
      <c r="S71" s="120">
        <v>3</v>
      </c>
      <c r="T71" s="120">
        <v>1.1499999999999999</v>
      </c>
      <c r="U71" s="121">
        <v>152</v>
      </c>
      <c r="V71" s="122">
        <v>70</v>
      </c>
      <c r="W71" s="123">
        <v>92</v>
      </c>
      <c r="X71" s="123">
        <v>16</v>
      </c>
      <c r="Y71" s="176">
        <v>17.03</v>
      </c>
      <c r="Z71" s="97">
        <v>79.3</v>
      </c>
      <c r="AA71" s="94">
        <v>2.16</v>
      </c>
      <c r="AB71" s="94">
        <v>2.98</v>
      </c>
      <c r="AC71" s="96">
        <v>96</v>
      </c>
    </row>
    <row r="72" spans="1:29" x14ac:dyDescent="0.3">
      <c r="A72" s="116" t="s">
        <v>2319</v>
      </c>
      <c r="B72" s="117">
        <v>10</v>
      </c>
      <c r="C72" s="36" t="s">
        <v>1992</v>
      </c>
      <c r="D72" s="36" t="s">
        <v>89</v>
      </c>
      <c r="E72" s="36" t="s">
        <v>1065</v>
      </c>
      <c r="F72" s="36">
        <v>33</v>
      </c>
      <c r="G72" s="36" t="s">
        <v>1384</v>
      </c>
      <c r="H72" s="36" t="s">
        <v>1373</v>
      </c>
      <c r="I72" s="70" t="s">
        <v>1762</v>
      </c>
      <c r="J72" s="95">
        <v>47.2</v>
      </c>
      <c r="K72" s="36">
        <v>50</v>
      </c>
      <c r="L72" s="36">
        <v>0</v>
      </c>
      <c r="M72" s="118">
        <v>3</v>
      </c>
      <c r="N72" s="118">
        <v>8</v>
      </c>
      <c r="O72" s="118">
        <v>54</v>
      </c>
      <c r="P72" s="86">
        <v>2.96</v>
      </c>
      <c r="Q72" s="119">
        <v>3.3</v>
      </c>
      <c r="R72" s="120">
        <v>9.6</v>
      </c>
      <c r="S72" s="120">
        <v>3</v>
      </c>
      <c r="T72" s="120">
        <v>1.1000000000000001</v>
      </c>
      <c r="U72" s="121">
        <v>131</v>
      </c>
      <c r="V72" s="122">
        <v>70</v>
      </c>
      <c r="W72" s="123">
        <v>82</v>
      </c>
      <c r="X72" s="123">
        <v>11</v>
      </c>
      <c r="Y72" s="176">
        <v>11.35</v>
      </c>
      <c r="Z72" s="97">
        <v>67.3</v>
      </c>
      <c r="AA72" s="94">
        <v>2.54</v>
      </c>
      <c r="AB72" s="94">
        <v>2.68</v>
      </c>
      <c r="AC72" s="96">
        <v>129</v>
      </c>
    </row>
    <row r="73" spans="1:29" x14ac:dyDescent="0.3">
      <c r="A73" s="116" t="s">
        <v>2319</v>
      </c>
      <c r="B73" s="117">
        <v>11</v>
      </c>
      <c r="C73" s="36" t="s">
        <v>1949</v>
      </c>
      <c r="D73" s="36" t="s">
        <v>77</v>
      </c>
      <c r="E73" s="36" t="s">
        <v>1065</v>
      </c>
      <c r="F73" s="36">
        <v>28</v>
      </c>
      <c r="G73" s="36" t="s">
        <v>1100</v>
      </c>
      <c r="H73" s="36" t="s">
        <v>1063</v>
      </c>
      <c r="I73" s="70" t="s">
        <v>1762</v>
      </c>
      <c r="J73" s="95">
        <v>49</v>
      </c>
      <c r="K73" s="36">
        <v>54</v>
      </c>
      <c r="L73" s="36">
        <v>0</v>
      </c>
      <c r="M73" s="118">
        <v>3</v>
      </c>
      <c r="N73" s="118">
        <v>17</v>
      </c>
      <c r="O73" s="118">
        <v>69</v>
      </c>
      <c r="P73" s="86">
        <v>2.98</v>
      </c>
      <c r="Q73" s="119">
        <v>3.1</v>
      </c>
      <c r="R73" s="120">
        <v>10.9</v>
      </c>
      <c r="S73" s="120">
        <v>3.7</v>
      </c>
      <c r="T73" s="120">
        <v>1.27</v>
      </c>
      <c r="U73" s="121">
        <v>185</v>
      </c>
      <c r="V73" s="122">
        <v>70</v>
      </c>
      <c r="W73" s="123">
        <v>79</v>
      </c>
      <c r="X73" s="123">
        <v>11</v>
      </c>
      <c r="Y73" s="176">
        <v>12.73</v>
      </c>
      <c r="Z73" s="97">
        <v>47.7</v>
      </c>
      <c r="AA73" s="94">
        <v>3.4</v>
      </c>
      <c r="AB73" s="94">
        <v>2.2999999999999998</v>
      </c>
      <c r="AC73" s="96">
        <v>201</v>
      </c>
    </row>
    <row r="74" spans="1:29" x14ac:dyDescent="0.3">
      <c r="A74" s="116" t="s">
        <v>2319</v>
      </c>
      <c r="B74" s="117">
        <v>12</v>
      </c>
      <c r="C74" s="36" t="s">
        <v>3324</v>
      </c>
      <c r="D74" s="36" t="s">
        <v>3323</v>
      </c>
      <c r="E74" s="36" t="s">
        <v>1065</v>
      </c>
      <c r="F74" s="36">
        <v>27</v>
      </c>
      <c r="G74" s="36" t="s">
        <v>1554</v>
      </c>
      <c r="H74" s="36" t="s">
        <v>1373</v>
      </c>
      <c r="I74" s="70" t="s">
        <v>1762</v>
      </c>
      <c r="J74" s="95">
        <v>59.7</v>
      </c>
      <c r="K74" s="36">
        <v>54</v>
      </c>
      <c r="L74" s="36">
        <v>0</v>
      </c>
      <c r="M74" s="118">
        <v>3</v>
      </c>
      <c r="N74" s="118">
        <v>17</v>
      </c>
      <c r="O74" s="118">
        <v>70</v>
      </c>
      <c r="P74" s="86">
        <v>3.05</v>
      </c>
      <c r="Q74" s="119">
        <v>3.6</v>
      </c>
      <c r="R74" s="120">
        <v>11.1</v>
      </c>
      <c r="S74" s="120">
        <v>3.2</v>
      </c>
      <c r="T74" s="120">
        <v>1.1599999999999999</v>
      </c>
      <c r="U74" s="121">
        <v>202</v>
      </c>
      <c r="V74" s="122">
        <v>72</v>
      </c>
      <c r="W74" s="123">
        <v>77</v>
      </c>
      <c r="X74" s="123">
        <v>12</v>
      </c>
      <c r="Y74" s="176">
        <v>15.89</v>
      </c>
      <c r="Z74" s="97">
        <v>62.7</v>
      </c>
      <c r="AA74" s="94">
        <v>2.2999999999999998</v>
      </c>
      <c r="AB74" s="94">
        <v>2.4500000000000002</v>
      </c>
      <c r="AC74" s="96">
        <v>174</v>
      </c>
    </row>
    <row r="75" spans="1:29" x14ac:dyDescent="0.3">
      <c r="A75" s="116" t="s">
        <v>2319</v>
      </c>
      <c r="B75" s="117">
        <v>13</v>
      </c>
      <c r="C75" s="36" t="s">
        <v>71</v>
      </c>
      <c r="D75" s="36" t="s">
        <v>205</v>
      </c>
      <c r="E75" s="36" t="s">
        <v>1065</v>
      </c>
      <c r="F75" s="36">
        <v>29</v>
      </c>
      <c r="G75" s="36" t="s">
        <v>1372</v>
      </c>
      <c r="H75" s="36" t="s">
        <v>1373</v>
      </c>
      <c r="I75" s="70" t="s">
        <v>1762</v>
      </c>
      <c r="J75" s="95">
        <v>57</v>
      </c>
      <c r="K75" s="36">
        <v>55</v>
      </c>
      <c r="L75" s="36">
        <v>0</v>
      </c>
      <c r="M75" s="118">
        <v>3</v>
      </c>
      <c r="N75" s="118">
        <v>21</v>
      </c>
      <c r="O75" s="118">
        <v>69</v>
      </c>
      <c r="P75" s="86">
        <v>3.1</v>
      </c>
      <c r="Q75" s="119">
        <v>3.6</v>
      </c>
      <c r="R75" s="120">
        <v>10.8</v>
      </c>
      <c r="S75" s="120">
        <v>3.1</v>
      </c>
      <c r="T75" s="120">
        <v>1.1299999999999999</v>
      </c>
      <c r="U75" s="121">
        <v>179</v>
      </c>
      <c r="V75" s="122">
        <v>73</v>
      </c>
      <c r="W75" s="123">
        <v>74</v>
      </c>
      <c r="X75" s="123">
        <v>12</v>
      </c>
      <c r="Y75" s="176">
        <v>17.2</v>
      </c>
      <c r="Z75" s="97">
        <v>67.3</v>
      </c>
      <c r="AA75" s="94">
        <v>2.94</v>
      </c>
      <c r="AB75" s="94">
        <v>3.13</v>
      </c>
      <c r="AC75" s="96">
        <v>75</v>
      </c>
    </row>
    <row r="76" spans="1:29" x14ac:dyDescent="0.3">
      <c r="A76" s="116" t="s">
        <v>2319</v>
      </c>
      <c r="B76" s="117">
        <v>14</v>
      </c>
      <c r="C76" s="36" t="s">
        <v>2109</v>
      </c>
      <c r="D76" s="36" t="s">
        <v>339</v>
      </c>
      <c r="E76" s="36" t="s">
        <v>1065</v>
      </c>
      <c r="F76" s="36">
        <v>32</v>
      </c>
      <c r="G76" s="36" t="s">
        <v>1089</v>
      </c>
      <c r="H76" s="36" t="s">
        <v>1063</v>
      </c>
      <c r="I76" s="70" t="s">
        <v>1762</v>
      </c>
      <c r="J76" s="95">
        <v>56</v>
      </c>
      <c r="K76" s="36">
        <v>62</v>
      </c>
      <c r="L76" s="36">
        <v>0</v>
      </c>
      <c r="M76" s="118">
        <v>3</v>
      </c>
      <c r="N76" s="118">
        <v>7</v>
      </c>
      <c r="O76" s="118">
        <v>70</v>
      </c>
      <c r="P76" s="86">
        <v>3.12</v>
      </c>
      <c r="Q76" s="119">
        <v>3.3</v>
      </c>
      <c r="R76" s="120">
        <v>9.4</v>
      </c>
      <c r="S76" s="120">
        <v>2.9</v>
      </c>
      <c r="T76" s="120">
        <v>1.17</v>
      </c>
      <c r="U76" s="121">
        <v>113</v>
      </c>
      <c r="V76" s="122">
        <v>74</v>
      </c>
      <c r="W76" s="123">
        <v>72</v>
      </c>
      <c r="X76" s="123">
        <v>12</v>
      </c>
      <c r="Y76" s="176">
        <v>12.33</v>
      </c>
      <c r="Z76" s="97">
        <v>77.3</v>
      </c>
      <c r="AA76" s="94">
        <v>2.33</v>
      </c>
      <c r="AB76" s="94">
        <v>2.61</v>
      </c>
      <c r="AC76" s="96">
        <v>148</v>
      </c>
    </row>
    <row r="77" spans="1:29" x14ac:dyDescent="0.3">
      <c r="A77" s="116" t="s">
        <v>2319</v>
      </c>
      <c r="B77" s="117">
        <v>15</v>
      </c>
      <c r="C77" s="36" t="s">
        <v>2000</v>
      </c>
      <c r="D77" s="36" t="s">
        <v>2001</v>
      </c>
      <c r="E77" s="36" t="s">
        <v>1065</v>
      </c>
      <c r="F77" s="36">
        <v>33</v>
      </c>
      <c r="G77" s="36" t="s">
        <v>1085</v>
      </c>
      <c r="H77" s="36" t="s">
        <v>1063</v>
      </c>
      <c r="I77" s="70" t="s">
        <v>1683</v>
      </c>
      <c r="J77" s="95">
        <v>174</v>
      </c>
      <c r="K77" s="36">
        <v>27</v>
      </c>
      <c r="L77" s="36">
        <v>27</v>
      </c>
      <c r="M77" s="118">
        <v>13</v>
      </c>
      <c r="N77" s="118">
        <v>0</v>
      </c>
      <c r="O77" s="118">
        <v>199</v>
      </c>
      <c r="P77" s="86">
        <v>3.13</v>
      </c>
      <c r="Q77" s="119">
        <v>4.5</v>
      </c>
      <c r="R77" s="120">
        <v>10.6</v>
      </c>
      <c r="S77" s="120">
        <v>2.2999999999999998</v>
      </c>
      <c r="T77" s="120">
        <v>1</v>
      </c>
      <c r="U77" s="121">
        <v>181</v>
      </c>
      <c r="V77" s="122">
        <v>74</v>
      </c>
      <c r="W77" s="123">
        <v>117</v>
      </c>
      <c r="X77" s="123">
        <v>54</v>
      </c>
      <c r="Y77" s="176">
        <v>44.87</v>
      </c>
      <c r="Z77" s="97">
        <v>200.7</v>
      </c>
      <c r="AA77" s="94">
        <v>2.5099999999999998</v>
      </c>
      <c r="AB77" s="94">
        <v>2.83</v>
      </c>
      <c r="AC77" s="96">
        <v>172</v>
      </c>
    </row>
    <row r="78" spans="1:29" x14ac:dyDescent="0.3">
      <c r="A78" s="116" t="s">
        <v>2319</v>
      </c>
      <c r="B78" s="117">
        <v>16</v>
      </c>
      <c r="C78" s="36" t="s">
        <v>1895</v>
      </c>
      <c r="D78" s="36" t="s">
        <v>1896</v>
      </c>
      <c r="E78" s="36" t="s">
        <v>1103</v>
      </c>
      <c r="F78" s="36">
        <v>30</v>
      </c>
      <c r="G78" s="36" t="s">
        <v>1383</v>
      </c>
      <c r="H78" s="36" t="s">
        <v>1373</v>
      </c>
      <c r="I78" s="70" t="s">
        <v>1762</v>
      </c>
      <c r="J78" s="95">
        <v>46.6</v>
      </c>
      <c r="K78" s="36">
        <v>46</v>
      </c>
      <c r="L78" s="36">
        <v>0</v>
      </c>
      <c r="M78" s="118">
        <v>3</v>
      </c>
      <c r="N78" s="118">
        <v>18</v>
      </c>
      <c r="O78" s="118">
        <v>59</v>
      </c>
      <c r="P78" s="86">
        <v>3.13</v>
      </c>
      <c r="Q78" s="119">
        <v>3.5</v>
      </c>
      <c r="R78" s="120">
        <v>11.2</v>
      </c>
      <c r="S78" s="120">
        <v>3.3</v>
      </c>
      <c r="T78" s="120">
        <v>1.1000000000000001</v>
      </c>
      <c r="U78" s="121">
        <v>212</v>
      </c>
      <c r="V78" s="122">
        <v>74</v>
      </c>
      <c r="W78" s="123">
        <v>66</v>
      </c>
      <c r="X78" s="123">
        <v>10</v>
      </c>
      <c r="Y78" s="176">
        <v>14.17</v>
      </c>
      <c r="Z78" s="97">
        <v>50.3</v>
      </c>
      <c r="AA78" s="94">
        <v>3.22</v>
      </c>
      <c r="AB78" s="94">
        <v>2.56</v>
      </c>
      <c r="AC78" s="96">
        <v>139</v>
      </c>
    </row>
    <row r="79" spans="1:29" x14ac:dyDescent="0.3">
      <c r="A79" s="116" t="s">
        <v>2319</v>
      </c>
      <c r="B79" s="117">
        <v>17</v>
      </c>
      <c r="C79" s="36" t="s">
        <v>3345</v>
      </c>
      <c r="D79" s="36" t="s">
        <v>529</v>
      </c>
      <c r="E79" s="36" t="s">
        <v>1065</v>
      </c>
      <c r="F79" s="36">
        <v>28</v>
      </c>
      <c r="G79" s="36" t="s">
        <v>1383</v>
      </c>
      <c r="H79" s="36" t="s">
        <v>1373</v>
      </c>
      <c r="I79" s="70" t="s">
        <v>1739</v>
      </c>
      <c r="J79" s="95">
        <v>55.4</v>
      </c>
      <c r="K79" s="36">
        <v>54</v>
      </c>
      <c r="L79" s="36">
        <v>2</v>
      </c>
      <c r="M79" s="118">
        <v>3</v>
      </c>
      <c r="N79" s="118">
        <v>1</v>
      </c>
      <c r="O79" s="118">
        <v>69</v>
      </c>
      <c r="P79" s="86">
        <v>3.15</v>
      </c>
      <c r="Q79" s="119">
        <v>2.8</v>
      </c>
      <c r="R79" s="120">
        <v>10.199999999999999</v>
      </c>
      <c r="S79" s="120">
        <v>3.7</v>
      </c>
      <c r="T79" s="120">
        <v>1.32</v>
      </c>
      <c r="U79" s="121">
        <v>135</v>
      </c>
      <c r="V79" s="122">
        <v>74</v>
      </c>
      <c r="W79" s="123">
        <v>68</v>
      </c>
      <c r="X79" s="123">
        <v>11</v>
      </c>
      <c r="Y79" s="176">
        <v>7.91</v>
      </c>
      <c r="Z79" s="97">
        <v>62.7</v>
      </c>
      <c r="AA79" s="94">
        <v>2.59</v>
      </c>
      <c r="AB79" s="94">
        <v>1.93</v>
      </c>
      <c r="AC79" s="96">
        <v>407</v>
      </c>
    </row>
    <row r="80" spans="1:29" x14ac:dyDescent="0.3">
      <c r="A80" s="116" t="s">
        <v>2319</v>
      </c>
      <c r="B80" s="117">
        <v>18</v>
      </c>
      <c r="C80" s="36" t="s">
        <v>6139</v>
      </c>
      <c r="D80" s="36" t="s">
        <v>221</v>
      </c>
      <c r="E80" s="36" t="s">
        <v>1103</v>
      </c>
      <c r="F80" s="36">
        <v>30</v>
      </c>
      <c r="G80" s="36" t="s">
        <v>1375</v>
      </c>
      <c r="H80" s="36" t="s">
        <v>1373</v>
      </c>
      <c r="I80" s="70" t="s">
        <v>1762</v>
      </c>
      <c r="J80" s="95">
        <v>53.8</v>
      </c>
      <c r="K80" s="36">
        <v>48</v>
      </c>
      <c r="L80" s="36">
        <v>0</v>
      </c>
      <c r="M80" s="118">
        <v>3</v>
      </c>
      <c r="N80" s="118">
        <v>8</v>
      </c>
      <c r="O80" s="118">
        <v>59</v>
      </c>
      <c r="P80" s="86">
        <v>3.16</v>
      </c>
      <c r="Q80" s="119">
        <v>3.6</v>
      </c>
      <c r="R80" s="120">
        <v>9.6999999999999993</v>
      </c>
      <c r="S80" s="120">
        <v>2.8</v>
      </c>
      <c r="T80" s="120">
        <v>1.0900000000000001</v>
      </c>
      <c r="U80" s="121">
        <v>143</v>
      </c>
      <c r="V80" s="122">
        <v>75</v>
      </c>
      <c r="W80" s="123">
        <v>67</v>
      </c>
      <c r="X80" s="123">
        <v>11</v>
      </c>
      <c r="Y80" s="176">
        <v>12.28</v>
      </c>
      <c r="Z80" s="97">
        <v>77.7</v>
      </c>
      <c r="AA80" s="94">
        <v>2.5499999999999998</v>
      </c>
      <c r="AB80" s="94">
        <v>2.59</v>
      </c>
      <c r="AC80" s="96">
        <v>152</v>
      </c>
    </row>
    <row r="81" spans="1:29" x14ac:dyDescent="0.3">
      <c r="A81" s="116" t="s">
        <v>2319</v>
      </c>
      <c r="B81" s="117">
        <v>19</v>
      </c>
      <c r="C81" s="36" t="s">
        <v>175</v>
      </c>
      <c r="D81" s="36" t="s">
        <v>40</v>
      </c>
      <c r="E81" s="36" t="s">
        <v>1103</v>
      </c>
      <c r="F81" s="36">
        <v>33</v>
      </c>
      <c r="G81" s="36" t="s">
        <v>1372</v>
      </c>
      <c r="H81" s="36" t="s">
        <v>1373</v>
      </c>
      <c r="I81" s="70" t="s">
        <v>1739</v>
      </c>
      <c r="J81" s="95">
        <v>51.9</v>
      </c>
      <c r="K81" s="36">
        <v>55</v>
      </c>
      <c r="L81" s="36">
        <v>1</v>
      </c>
      <c r="M81" s="118">
        <v>4</v>
      </c>
      <c r="N81" s="118">
        <v>10</v>
      </c>
      <c r="O81" s="118">
        <v>81</v>
      </c>
      <c r="P81" s="86">
        <v>3.17</v>
      </c>
      <c r="Q81" s="119">
        <v>4.2</v>
      </c>
      <c r="R81" s="120">
        <v>11.4</v>
      </c>
      <c r="S81" s="120">
        <v>2.7</v>
      </c>
      <c r="T81" s="120">
        <v>0.99</v>
      </c>
      <c r="U81" s="121">
        <v>228</v>
      </c>
      <c r="V81" s="122">
        <v>75</v>
      </c>
      <c r="W81" s="123">
        <v>67</v>
      </c>
      <c r="X81" s="123">
        <v>11</v>
      </c>
      <c r="Y81" s="176">
        <v>15.33</v>
      </c>
      <c r="Z81" s="97">
        <v>62.7</v>
      </c>
      <c r="AA81" s="94">
        <v>1.44</v>
      </c>
      <c r="AB81" s="94">
        <v>2.09</v>
      </c>
      <c r="AC81" s="96">
        <v>307</v>
      </c>
    </row>
    <row r="82" spans="1:29" x14ac:dyDescent="0.3">
      <c r="A82" s="116" t="s">
        <v>2319</v>
      </c>
      <c r="B82" s="117">
        <v>20</v>
      </c>
      <c r="C82" s="36" t="s">
        <v>409</v>
      </c>
      <c r="D82" s="36" t="s">
        <v>139</v>
      </c>
      <c r="E82" s="36" t="s">
        <v>1065</v>
      </c>
      <c r="F82" s="36"/>
      <c r="G82" s="36" t="s">
        <v>1383</v>
      </c>
      <c r="H82" s="36" t="s">
        <v>1373</v>
      </c>
      <c r="I82" s="70" t="s">
        <v>1739</v>
      </c>
      <c r="J82" s="95">
        <v>89.4</v>
      </c>
      <c r="K82" s="36"/>
      <c r="L82" s="36"/>
      <c r="M82" s="118"/>
      <c r="N82" s="118"/>
      <c r="O82" s="118"/>
      <c r="P82" s="86">
        <v>3.21</v>
      </c>
      <c r="Q82" s="119"/>
      <c r="R82" s="120"/>
      <c r="S82" s="120"/>
      <c r="T82" s="120"/>
      <c r="U82" s="121">
        <v>0</v>
      </c>
      <c r="V82" s="122">
        <v>76</v>
      </c>
      <c r="W82" s="123"/>
      <c r="X82" s="123"/>
      <c r="Y82" s="176">
        <v>0</v>
      </c>
      <c r="Z82" s="97">
        <v>69</v>
      </c>
      <c r="AA82" s="94">
        <v>1.83</v>
      </c>
      <c r="AB82" s="94">
        <v>1.77</v>
      </c>
      <c r="AC82" s="96">
        <v>571</v>
      </c>
    </row>
    <row r="83" spans="1:29" x14ac:dyDescent="0.3">
      <c r="A83" s="116" t="s">
        <v>988</v>
      </c>
      <c r="B83" s="117">
        <v>1</v>
      </c>
      <c r="C83" s="36" t="s">
        <v>1985</v>
      </c>
      <c r="D83" s="36" t="s">
        <v>58</v>
      </c>
      <c r="E83" s="36" t="s">
        <v>1103</v>
      </c>
      <c r="F83" s="36">
        <v>29</v>
      </c>
      <c r="G83" s="36" t="s">
        <v>1394</v>
      </c>
      <c r="H83" s="36" t="s">
        <v>1373</v>
      </c>
      <c r="I83" s="70" t="s">
        <v>1683</v>
      </c>
      <c r="J83" s="95">
        <v>194.4</v>
      </c>
      <c r="K83" s="36">
        <v>29</v>
      </c>
      <c r="L83" s="36">
        <v>29</v>
      </c>
      <c r="M83" s="118">
        <v>13</v>
      </c>
      <c r="N83" s="118">
        <v>0</v>
      </c>
      <c r="O83" s="118">
        <v>230</v>
      </c>
      <c r="P83" s="86">
        <v>2.9</v>
      </c>
      <c r="Q83" s="119">
        <v>5.5</v>
      </c>
      <c r="R83" s="120">
        <v>10.8</v>
      </c>
      <c r="S83" s="120">
        <v>2</v>
      </c>
      <c r="T83" s="120">
        <v>1.06</v>
      </c>
      <c r="U83" s="121">
        <v>213</v>
      </c>
      <c r="V83" s="122">
        <v>68</v>
      </c>
      <c r="W83" s="123">
        <v>153</v>
      </c>
      <c r="X83" s="123">
        <v>63</v>
      </c>
      <c r="Y83" s="176">
        <v>48.24</v>
      </c>
      <c r="Z83" s="97">
        <v>214.3</v>
      </c>
      <c r="AA83" s="94">
        <v>2.9</v>
      </c>
      <c r="AB83" s="94">
        <v>2.48</v>
      </c>
      <c r="AC83" s="96">
        <v>263</v>
      </c>
    </row>
    <row r="84" spans="1:29" x14ac:dyDescent="0.3">
      <c r="A84" s="116" t="s">
        <v>988</v>
      </c>
      <c r="B84" s="117">
        <v>2</v>
      </c>
      <c r="C84" s="36" t="s">
        <v>4087</v>
      </c>
      <c r="D84" s="36" t="s">
        <v>95</v>
      </c>
      <c r="E84" s="36" t="s">
        <v>1065</v>
      </c>
      <c r="F84" s="36">
        <v>24</v>
      </c>
      <c r="G84" s="36" t="s">
        <v>1383</v>
      </c>
      <c r="H84" s="36" t="s">
        <v>1373</v>
      </c>
      <c r="I84" s="70" t="s">
        <v>1683</v>
      </c>
      <c r="J84" s="95">
        <v>180.2</v>
      </c>
      <c r="K84" s="36">
        <v>28</v>
      </c>
      <c r="L84" s="36">
        <v>28</v>
      </c>
      <c r="M84" s="118">
        <v>11</v>
      </c>
      <c r="N84" s="118">
        <v>0</v>
      </c>
      <c r="O84" s="118">
        <v>205</v>
      </c>
      <c r="P84" s="86">
        <v>3.77</v>
      </c>
      <c r="Q84" s="119">
        <v>3.6</v>
      </c>
      <c r="R84" s="120">
        <v>10</v>
      </c>
      <c r="S84" s="120">
        <v>2.8</v>
      </c>
      <c r="T84" s="120">
        <v>1.19</v>
      </c>
      <c r="U84" s="121">
        <v>130</v>
      </c>
      <c r="V84" s="122">
        <v>89</v>
      </c>
      <c r="W84" s="123">
        <v>68</v>
      </c>
      <c r="X84" s="123">
        <v>42</v>
      </c>
      <c r="Y84" s="176">
        <v>37.520000000000003</v>
      </c>
      <c r="Z84" s="97">
        <v>193.3</v>
      </c>
      <c r="AA84" s="94">
        <v>2.98</v>
      </c>
      <c r="AB84" s="94">
        <v>3.06</v>
      </c>
      <c r="AC84" s="96">
        <v>135</v>
      </c>
    </row>
    <row r="85" spans="1:29" x14ac:dyDescent="0.3">
      <c r="A85" s="116" t="s">
        <v>988</v>
      </c>
      <c r="B85" s="117">
        <v>3</v>
      </c>
      <c r="C85" s="36" t="s">
        <v>2168</v>
      </c>
      <c r="D85" s="36" t="s">
        <v>1884</v>
      </c>
      <c r="E85" s="36" t="s">
        <v>1065</v>
      </c>
      <c r="F85" s="36">
        <v>29</v>
      </c>
      <c r="G85" s="36" t="s">
        <v>1402</v>
      </c>
      <c r="H85" s="36" t="s">
        <v>1373</v>
      </c>
      <c r="I85" s="70" t="s">
        <v>1683</v>
      </c>
      <c r="J85" s="95">
        <v>178.5</v>
      </c>
      <c r="K85" s="36">
        <v>30</v>
      </c>
      <c r="L85" s="36">
        <v>30</v>
      </c>
      <c r="M85" s="118">
        <v>12</v>
      </c>
      <c r="N85" s="118">
        <v>0</v>
      </c>
      <c r="O85" s="118">
        <v>205</v>
      </c>
      <c r="P85" s="86">
        <v>3.68</v>
      </c>
      <c r="Q85" s="119">
        <v>3.7</v>
      </c>
      <c r="R85" s="120">
        <v>10.199999999999999</v>
      </c>
      <c r="S85" s="120">
        <v>2.8</v>
      </c>
      <c r="T85" s="120">
        <v>1.22</v>
      </c>
      <c r="U85" s="121">
        <v>138</v>
      </c>
      <c r="V85" s="122">
        <v>87</v>
      </c>
      <c r="W85" s="123">
        <v>74</v>
      </c>
      <c r="X85" s="123">
        <v>45</v>
      </c>
      <c r="Y85" s="176">
        <v>38.26</v>
      </c>
      <c r="Z85" s="97">
        <v>201</v>
      </c>
      <c r="AA85" s="94">
        <v>4.07</v>
      </c>
      <c r="AB85" s="94">
        <v>3.33</v>
      </c>
      <c r="AC85" s="96">
        <v>108</v>
      </c>
    </row>
    <row r="86" spans="1:29" x14ac:dyDescent="0.3">
      <c r="A86" s="116" t="s">
        <v>988</v>
      </c>
      <c r="B86" s="117">
        <v>4</v>
      </c>
      <c r="C86" s="36" t="s">
        <v>2000</v>
      </c>
      <c r="D86" s="36" t="s">
        <v>2001</v>
      </c>
      <c r="E86" s="36" t="s">
        <v>1065</v>
      </c>
      <c r="F86" s="36">
        <v>33</v>
      </c>
      <c r="G86" s="36" t="s">
        <v>1085</v>
      </c>
      <c r="H86" s="36" t="s">
        <v>1063</v>
      </c>
      <c r="I86" s="70" t="s">
        <v>1683</v>
      </c>
      <c r="J86" s="95">
        <v>174</v>
      </c>
      <c r="K86" s="36">
        <v>27</v>
      </c>
      <c r="L86" s="36">
        <v>27</v>
      </c>
      <c r="M86" s="118">
        <v>13</v>
      </c>
      <c r="N86" s="118">
        <v>0</v>
      </c>
      <c r="O86" s="118">
        <v>199</v>
      </c>
      <c r="P86" s="86">
        <v>3.13</v>
      </c>
      <c r="Q86" s="119">
        <v>4.5</v>
      </c>
      <c r="R86" s="120">
        <v>10.6</v>
      </c>
      <c r="S86" s="120">
        <v>2.2999999999999998</v>
      </c>
      <c r="T86" s="120">
        <v>1</v>
      </c>
      <c r="U86" s="121">
        <v>181</v>
      </c>
      <c r="V86" s="122">
        <v>74</v>
      </c>
      <c r="W86" s="123">
        <v>117</v>
      </c>
      <c r="X86" s="123">
        <v>54</v>
      </c>
      <c r="Y86" s="176">
        <v>44.87</v>
      </c>
      <c r="Z86" s="97">
        <v>200.7</v>
      </c>
      <c r="AA86" s="94">
        <v>2.5099999999999998</v>
      </c>
      <c r="AB86" s="94">
        <v>2.83</v>
      </c>
      <c r="AC86" s="96">
        <v>172</v>
      </c>
    </row>
    <row r="87" spans="1:29" x14ac:dyDescent="0.3">
      <c r="A87" s="116" t="s">
        <v>988</v>
      </c>
      <c r="B87" s="117">
        <v>5</v>
      </c>
      <c r="C87" s="36" t="s">
        <v>2143</v>
      </c>
      <c r="D87" s="36" t="s">
        <v>131</v>
      </c>
      <c r="E87" s="36" t="s">
        <v>1065</v>
      </c>
      <c r="F87" s="36">
        <v>32</v>
      </c>
      <c r="G87" s="36" t="s">
        <v>1372</v>
      </c>
      <c r="H87" s="36" t="s">
        <v>1373</v>
      </c>
      <c r="I87" s="70" t="s">
        <v>1683</v>
      </c>
      <c r="J87" s="95">
        <v>183.7</v>
      </c>
      <c r="K87" s="36">
        <v>27</v>
      </c>
      <c r="L87" s="36">
        <v>27</v>
      </c>
      <c r="M87" s="118">
        <v>13</v>
      </c>
      <c r="N87" s="118">
        <v>0</v>
      </c>
      <c r="O87" s="118">
        <v>195</v>
      </c>
      <c r="P87" s="86">
        <v>2.69</v>
      </c>
      <c r="Q87" s="119">
        <v>4.7</v>
      </c>
      <c r="R87" s="120">
        <v>10</v>
      </c>
      <c r="S87" s="120">
        <v>2.1</v>
      </c>
      <c r="T87" s="120">
        <v>1.03</v>
      </c>
      <c r="U87" s="121">
        <v>172</v>
      </c>
      <c r="V87" s="122">
        <v>63</v>
      </c>
      <c r="W87" s="123">
        <v>186</v>
      </c>
      <c r="X87" s="123">
        <v>63</v>
      </c>
      <c r="Y87" s="176">
        <v>44.86</v>
      </c>
      <c r="Z87" s="97">
        <v>203.7</v>
      </c>
      <c r="AA87" s="94">
        <v>2.25</v>
      </c>
      <c r="AB87" s="94">
        <v>2.4500000000000002</v>
      </c>
      <c r="AC87" s="96">
        <v>268</v>
      </c>
    </row>
    <row r="88" spans="1:29" x14ac:dyDescent="0.3">
      <c r="A88" s="116" t="s">
        <v>988</v>
      </c>
      <c r="B88" s="117">
        <v>6</v>
      </c>
      <c r="C88" s="36" t="s">
        <v>164</v>
      </c>
      <c r="D88" s="36" t="s">
        <v>20</v>
      </c>
      <c r="E88" s="36" t="s">
        <v>1065</v>
      </c>
      <c r="F88" s="36">
        <v>26</v>
      </c>
      <c r="G88" s="36" t="s">
        <v>1100</v>
      </c>
      <c r="H88" s="36" t="s">
        <v>1063</v>
      </c>
      <c r="I88" s="70" t="s">
        <v>1683</v>
      </c>
      <c r="J88" s="95">
        <v>181.3</v>
      </c>
      <c r="K88" s="36">
        <v>29</v>
      </c>
      <c r="L88" s="36">
        <v>29</v>
      </c>
      <c r="M88" s="118">
        <v>13</v>
      </c>
      <c r="N88" s="118">
        <v>0</v>
      </c>
      <c r="O88" s="118">
        <v>189</v>
      </c>
      <c r="P88" s="86">
        <v>3.85</v>
      </c>
      <c r="Q88" s="119">
        <v>2.9</v>
      </c>
      <c r="R88" s="120">
        <v>9.1</v>
      </c>
      <c r="S88" s="120">
        <v>3.2</v>
      </c>
      <c r="T88" s="120">
        <v>1.26</v>
      </c>
      <c r="U88" s="121">
        <v>90</v>
      </c>
      <c r="V88" s="122">
        <v>91</v>
      </c>
      <c r="W88" s="123">
        <v>67</v>
      </c>
      <c r="X88" s="123">
        <v>43</v>
      </c>
      <c r="Y88" s="176">
        <v>37.31</v>
      </c>
      <c r="Z88" s="97">
        <v>205</v>
      </c>
      <c r="AA88" s="94">
        <v>3.64</v>
      </c>
      <c r="AB88" s="94">
        <v>3.8</v>
      </c>
      <c r="AC88" s="96">
        <v>76</v>
      </c>
    </row>
    <row r="89" spans="1:29" x14ac:dyDescent="0.3">
      <c r="A89" s="116" t="s">
        <v>988</v>
      </c>
      <c r="B89" s="117">
        <v>7</v>
      </c>
      <c r="C89" s="36" t="s">
        <v>3294</v>
      </c>
      <c r="D89" s="36" t="s">
        <v>947</v>
      </c>
      <c r="E89" s="36" t="s">
        <v>1065</v>
      </c>
      <c r="F89" s="36">
        <v>30</v>
      </c>
      <c r="G89" s="36" t="s">
        <v>1089</v>
      </c>
      <c r="H89" s="36" t="s">
        <v>1063</v>
      </c>
      <c r="I89" s="70" t="s">
        <v>1683</v>
      </c>
      <c r="J89" s="95">
        <v>174.3</v>
      </c>
      <c r="K89" s="36">
        <v>28</v>
      </c>
      <c r="L89" s="36">
        <v>28</v>
      </c>
      <c r="M89" s="118">
        <v>12</v>
      </c>
      <c r="N89" s="118">
        <v>0</v>
      </c>
      <c r="O89" s="118">
        <v>185</v>
      </c>
      <c r="P89" s="86">
        <v>3.56</v>
      </c>
      <c r="Q89" s="119">
        <v>3.9</v>
      </c>
      <c r="R89" s="120">
        <v>9.5</v>
      </c>
      <c r="S89" s="120">
        <v>2.5</v>
      </c>
      <c r="T89" s="120">
        <v>1.18</v>
      </c>
      <c r="U89" s="121">
        <v>119</v>
      </c>
      <c r="V89" s="122">
        <v>84</v>
      </c>
      <c r="W89" s="123">
        <v>80</v>
      </c>
      <c r="X89" s="123">
        <v>45</v>
      </c>
      <c r="Y89" s="176">
        <v>37.479999999999997</v>
      </c>
      <c r="Z89" s="97">
        <v>201.3</v>
      </c>
      <c r="AA89" s="94">
        <v>3.53</v>
      </c>
      <c r="AB89" s="94">
        <v>3.36</v>
      </c>
      <c r="AC89" s="96">
        <v>106</v>
      </c>
    </row>
    <row r="90" spans="1:29" x14ac:dyDescent="0.3">
      <c r="A90" s="116" t="s">
        <v>988</v>
      </c>
      <c r="B90" s="117">
        <v>8</v>
      </c>
      <c r="C90" s="36" t="s">
        <v>1971</v>
      </c>
      <c r="D90" s="36" t="s">
        <v>20</v>
      </c>
      <c r="E90" s="36" t="s">
        <v>1065</v>
      </c>
      <c r="F90" s="36">
        <v>31</v>
      </c>
      <c r="G90" s="36" t="s">
        <v>1372</v>
      </c>
      <c r="H90" s="36" t="s">
        <v>1373</v>
      </c>
      <c r="I90" s="70" t="s">
        <v>1683</v>
      </c>
      <c r="J90" s="95">
        <v>174.5</v>
      </c>
      <c r="K90" s="36">
        <v>29</v>
      </c>
      <c r="L90" s="36">
        <v>29</v>
      </c>
      <c r="M90" s="118">
        <v>12</v>
      </c>
      <c r="N90" s="118">
        <v>0</v>
      </c>
      <c r="O90" s="118">
        <v>184</v>
      </c>
      <c r="P90" s="86">
        <v>3.45</v>
      </c>
      <c r="Q90" s="119">
        <v>4.2</v>
      </c>
      <c r="R90" s="120">
        <v>9.4</v>
      </c>
      <c r="S90" s="120">
        <v>2.2999999999999998</v>
      </c>
      <c r="T90" s="120">
        <v>1.1399999999999999</v>
      </c>
      <c r="U90" s="121">
        <v>125</v>
      </c>
      <c r="V90" s="122">
        <v>82</v>
      </c>
      <c r="W90" s="123">
        <v>86</v>
      </c>
      <c r="X90" s="123">
        <v>47</v>
      </c>
      <c r="Y90" s="176">
        <v>38.119999999999997</v>
      </c>
      <c r="Z90" s="97">
        <v>200</v>
      </c>
      <c r="AA90" s="94">
        <v>3.29</v>
      </c>
      <c r="AB90" s="94">
        <v>3.05</v>
      </c>
      <c r="AC90" s="96">
        <v>138</v>
      </c>
    </row>
    <row r="91" spans="1:29" x14ac:dyDescent="0.3">
      <c r="A91" s="116" t="s">
        <v>988</v>
      </c>
      <c r="B91" s="117">
        <v>9</v>
      </c>
      <c r="C91" s="36" t="s">
        <v>3385</v>
      </c>
      <c r="D91" s="36" t="s">
        <v>2306</v>
      </c>
      <c r="E91" s="36" t="s">
        <v>1103</v>
      </c>
      <c r="F91" s="36">
        <v>26</v>
      </c>
      <c r="G91" s="36" t="s">
        <v>1116</v>
      </c>
      <c r="H91" s="36" t="s">
        <v>1063</v>
      </c>
      <c r="I91" s="70" t="s">
        <v>1683</v>
      </c>
      <c r="J91" s="95">
        <v>157.30000000000001</v>
      </c>
      <c r="K91" s="36">
        <v>27</v>
      </c>
      <c r="L91" s="36">
        <v>25</v>
      </c>
      <c r="M91" s="118">
        <v>10</v>
      </c>
      <c r="N91" s="118">
        <v>0</v>
      </c>
      <c r="O91" s="118">
        <v>178</v>
      </c>
      <c r="P91" s="86">
        <v>3.57</v>
      </c>
      <c r="Q91" s="119">
        <v>3</v>
      </c>
      <c r="R91" s="120">
        <v>10.8</v>
      </c>
      <c r="S91" s="120">
        <v>3.6</v>
      </c>
      <c r="T91" s="120">
        <v>1.3</v>
      </c>
      <c r="U91" s="121">
        <v>149</v>
      </c>
      <c r="V91" s="122">
        <v>84</v>
      </c>
      <c r="W91" s="123">
        <v>75</v>
      </c>
      <c r="X91" s="123">
        <v>41</v>
      </c>
      <c r="Y91" s="176">
        <v>32.19</v>
      </c>
      <c r="Z91" s="97">
        <v>162</v>
      </c>
      <c r="AA91" s="94">
        <v>2.89</v>
      </c>
      <c r="AB91" s="94">
        <v>3.62</v>
      </c>
      <c r="AC91" s="96">
        <v>74</v>
      </c>
    </row>
    <row r="92" spans="1:29" x14ac:dyDescent="0.3">
      <c r="A92" s="116" t="s">
        <v>988</v>
      </c>
      <c r="B92" s="117">
        <v>10</v>
      </c>
      <c r="C92" s="36" t="s">
        <v>1685</v>
      </c>
      <c r="D92" s="36" t="s">
        <v>458</v>
      </c>
      <c r="E92" s="36" t="s">
        <v>1065</v>
      </c>
      <c r="F92" s="36">
        <v>29</v>
      </c>
      <c r="G92" s="36" t="s">
        <v>1085</v>
      </c>
      <c r="H92" s="36" t="s">
        <v>1063</v>
      </c>
      <c r="I92" s="70" t="s">
        <v>1683</v>
      </c>
      <c r="J92" s="95">
        <v>170</v>
      </c>
      <c r="K92" s="36">
        <v>27</v>
      </c>
      <c r="L92" s="36">
        <v>25</v>
      </c>
      <c r="M92" s="118">
        <v>11</v>
      </c>
      <c r="N92" s="118">
        <v>0</v>
      </c>
      <c r="O92" s="118">
        <v>173</v>
      </c>
      <c r="P92" s="86">
        <v>3.35</v>
      </c>
      <c r="Q92" s="119">
        <v>4</v>
      </c>
      <c r="R92" s="120">
        <v>10.1</v>
      </c>
      <c r="S92" s="120">
        <v>2.5</v>
      </c>
      <c r="T92" s="120">
        <v>1.1100000000000001</v>
      </c>
      <c r="U92" s="121">
        <v>158</v>
      </c>
      <c r="V92" s="122">
        <v>79</v>
      </c>
      <c r="W92" s="123">
        <v>91</v>
      </c>
      <c r="X92" s="123">
        <v>44</v>
      </c>
      <c r="Y92" s="176">
        <v>36.81</v>
      </c>
      <c r="Z92" s="97">
        <v>175.3</v>
      </c>
      <c r="AA92" s="94">
        <v>2.52</v>
      </c>
      <c r="AB92" s="94">
        <v>2.67</v>
      </c>
      <c r="AC92" s="96">
        <v>192</v>
      </c>
    </row>
    <row r="93" spans="1:29" x14ac:dyDescent="0.3">
      <c r="A93" s="116" t="s">
        <v>988</v>
      </c>
      <c r="B93" s="117">
        <v>11</v>
      </c>
      <c r="C93" s="36" t="s">
        <v>1981</v>
      </c>
      <c r="D93" s="36" t="s">
        <v>63</v>
      </c>
      <c r="E93" s="36" t="s">
        <v>1065</v>
      </c>
      <c r="F93" s="36">
        <v>35</v>
      </c>
      <c r="G93" s="36" t="s">
        <v>1554</v>
      </c>
      <c r="H93" s="36" t="s">
        <v>1373</v>
      </c>
      <c r="I93" s="70" t="s">
        <v>1683</v>
      </c>
      <c r="J93" s="95">
        <v>164</v>
      </c>
      <c r="K93" s="36">
        <v>28</v>
      </c>
      <c r="L93" s="36">
        <v>28</v>
      </c>
      <c r="M93" s="118">
        <v>12</v>
      </c>
      <c r="N93" s="118">
        <v>0</v>
      </c>
      <c r="O93" s="118">
        <v>171</v>
      </c>
      <c r="P93" s="86">
        <v>3.88</v>
      </c>
      <c r="Q93" s="119">
        <v>3.1</v>
      </c>
      <c r="R93" s="120">
        <v>8.8000000000000007</v>
      </c>
      <c r="S93" s="120">
        <v>2.8</v>
      </c>
      <c r="T93" s="120">
        <v>1.1399999999999999</v>
      </c>
      <c r="U93" s="121">
        <v>81</v>
      </c>
      <c r="V93" s="122">
        <v>92</v>
      </c>
      <c r="W93" s="123">
        <v>63</v>
      </c>
      <c r="X93" s="123">
        <v>40</v>
      </c>
      <c r="Y93" s="176">
        <v>37.42</v>
      </c>
      <c r="Z93" s="97">
        <v>206</v>
      </c>
      <c r="AA93" s="94">
        <v>3.36</v>
      </c>
      <c r="AB93" s="94">
        <v>3.73</v>
      </c>
      <c r="AC93" s="96">
        <v>80</v>
      </c>
    </row>
    <row r="94" spans="1:29" x14ac:dyDescent="0.3">
      <c r="A94" s="116" t="s">
        <v>988</v>
      </c>
      <c r="B94" s="117">
        <v>12</v>
      </c>
      <c r="C94" s="36" t="s">
        <v>4770</v>
      </c>
      <c r="D94" s="36" t="s">
        <v>4771</v>
      </c>
      <c r="E94" s="36" t="s">
        <v>1065</v>
      </c>
      <c r="F94" s="36">
        <v>31</v>
      </c>
      <c r="G94" s="36"/>
      <c r="H94" s="36" t="s">
        <v>1063</v>
      </c>
      <c r="I94" s="70" t="s">
        <v>1683</v>
      </c>
      <c r="J94" s="95">
        <v>155.4</v>
      </c>
      <c r="K94" s="36">
        <v>26</v>
      </c>
      <c r="L94" s="36">
        <v>26</v>
      </c>
      <c r="M94" s="118">
        <v>10</v>
      </c>
      <c r="N94" s="118">
        <v>0</v>
      </c>
      <c r="O94" s="118">
        <v>170</v>
      </c>
      <c r="P94" s="86">
        <v>3.81</v>
      </c>
      <c r="Q94" s="119">
        <v>3.4</v>
      </c>
      <c r="R94" s="120">
        <v>9.8000000000000007</v>
      </c>
      <c r="S94" s="120">
        <v>2.9</v>
      </c>
      <c r="T94" s="120">
        <v>1.19</v>
      </c>
      <c r="U94" s="121">
        <v>115</v>
      </c>
      <c r="V94" s="122">
        <v>90</v>
      </c>
      <c r="W94" s="123">
        <v>62</v>
      </c>
      <c r="X94" s="123">
        <v>37</v>
      </c>
      <c r="Y94" s="176">
        <v>33.049999999999997</v>
      </c>
      <c r="Z94" s="97">
        <v>186.7</v>
      </c>
      <c r="AA94" s="94">
        <v>3.86</v>
      </c>
      <c r="AB94" s="94">
        <v>3.73</v>
      </c>
      <c r="AC94" s="96">
        <v>75</v>
      </c>
    </row>
    <row r="95" spans="1:29" x14ac:dyDescent="0.3">
      <c r="A95" s="116" t="s">
        <v>988</v>
      </c>
      <c r="B95" s="117">
        <v>13</v>
      </c>
      <c r="C95" s="36" t="s">
        <v>1681</v>
      </c>
      <c r="D95" s="36" t="s">
        <v>1682</v>
      </c>
      <c r="E95" s="36" t="s">
        <v>1103</v>
      </c>
      <c r="F95" s="36">
        <v>30</v>
      </c>
      <c r="G95" s="36" t="s">
        <v>1567</v>
      </c>
      <c r="H95" s="36" t="s">
        <v>1063</v>
      </c>
      <c r="I95" s="70" t="s">
        <v>1683</v>
      </c>
      <c r="J95" s="95">
        <v>172.4</v>
      </c>
      <c r="K95" s="36">
        <v>23</v>
      </c>
      <c r="L95" s="36">
        <v>23</v>
      </c>
      <c r="M95" s="118">
        <v>12</v>
      </c>
      <c r="N95" s="118">
        <v>0</v>
      </c>
      <c r="O95" s="118">
        <v>169</v>
      </c>
      <c r="P95" s="86">
        <v>3.22</v>
      </c>
      <c r="Q95" s="119">
        <v>6.1</v>
      </c>
      <c r="R95" s="120">
        <v>10.1</v>
      </c>
      <c r="S95" s="120">
        <v>1.7</v>
      </c>
      <c r="T95" s="120">
        <v>0.97</v>
      </c>
      <c r="U95" s="121">
        <v>180</v>
      </c>
      <c r="V95" s="122">
        <v>76</v>
      </c>
      <c r="W95" s="123">
        <v>101</v>
      </c>
      <c r="X95" s="123">
        <v>47</v>
      </c>
      <c r="Y95" s="176">
        <v>40.24</v>
      </c>
      <c r="Z95" s="97">
        <v>175</v>
      </c>
      <c r="AA95" s="94">
        <v>2.31</v>
      </c>
      <c r="AB95" s="94">
        <v>3.05</v>
      </c>
      <c r="AC95" s="96">
        <v>128</v>
      </c>
    </row>
    <row r="96" spans="1:29" x14ac:dyDescent="0.3">
      <c r="A96" s="116" t="s">
        <v>988</v>
      </c>
      <c r="B96" s="117">
        <v>14</v>
      </c>
      <c r="C96" s="36" t="s">
        <v>114</v>
      </c>
      <c r="D96" s="36" t="s">
        <v>2479</v>
      </c>
      <c r="E96" s="36" t="s">
        <v>1065</v>
      </c>
      <c r="F96" s="36">
        <v>27</v>
      </c>
      <c r="G96" s="36" t="s">
        <v>1554</v>
      </c>
      <c r="H96" s="36" t="s">
        <v>1373</v>
      </c>
      <c r="I96" s="70" t="s">
        <v>1683</v>
      </c>
      <c r="J96" s="95">
        <v>173.7</v>
      </c>
      <c r="K96" s="36">
        <v>28</v>
      </c>
      <c r="L96" s="36">
        <v>28</v>
      </c>
      <c r="M96" s="118">
        <v>11</v>
      </c>
      <c r="N96" s="118">
        <v>0</v>
      </c>
      <c r="O96" s="118">
        <v>169</v>
      </c>
      <c r="P96" s="86">
        <v>3.98</v>
      </c>
      <c r="Q96" s="119">
        <v>3.4</v>
      </c>
      <c r="R96" s="120">
        <v>8.5</v>
      </c>
      <c r="S96" s="120">
        <v>2.5</v>
      </c>
      <c r="T96" s="120">
        <v>1.27</v>
      </c>
      <c r="U96" s="121">
        <v>76</v>
      </c>
      <c r="V96" s="122">
        <v>94</v>
      </c>
      <c r="W96" s="123">
        <v>59</v>
      </c>
      <c r="X96" s="123">
        <v>38</v>
      </c>
      <c r="Y96" s="176">
        <v>33.17</v>
      </c>
      <c r="Z96" s="97">
        <v>203</v>
      </c>
      <c r="AA96" s="94">
        <v>4.26</v>
      </c>
      <c r="AB96" s="94">
        <v>3.97</v>
      </c>
      <c r="AC96" s="96">
        <v>67</v>
      </c>
    </row>
    <row r="97" spans="1:29" x14ac:dyDescent="0.3">
      <c r="A97" s="116" t="s">
        <v>988</v>
      </c>
      <c r="B97" s="117">
        <v>15</v>
      </c>
      <c r="C97" s="36" t="s">
        <v>2486</v>
      </c>
      <c r="D97" s="36" t="s">
        <v>174</v>
      </c>
      <c r="E97" s="36" t="s">
        <v>1065</v>
      </c>
      <c r="F97" s="36">
        <v>27</v>
      </c>
      <c r="G97" s="36" t="s">
        <v>1377</v>
      </c>
      <c r="H97" s="36" t="s">
        <v>1373</v>
      </c>
      <c r="I97" s="70" t="s">
        <v>1683</v>
      </c>
      <c r="J97" s="95">
        <v>160.5</v>
      </c>
      <c r="K97" s="36">
        <v>32</v>
      </c>
      <c r="L97" s="36">
        <v>29</v>
      </c>
      <c r="M97" s="118">
        <v>11</v>
      </c>
      <c r="N97" s="118">
        <v>0</v>
      </c>
      <c r="O97" s="118">
        <v>165</v>
      </c>
      <c r="P97" s="86">
        <v>4.25</v>
      </c>
      <c r="Q97" s="119">
        <v>3</v>
      </c>
      <c r="R97" s="120">
        <v>8.6</v>
      </c>
      <c r="S97" s="120">
        <v>2.9</v>
      </c>
      <c r="T97" s="120">
        <v>1.37</v>
      </c>
      <c r="U97" s="121">
        <v>62</v>
      </c>
      <c r="V97" s="122">
        <v>100</v>
      </c>
      <c r="W97" s="123">
        <v>49</v>
      </c>
      <c r="X97" s="123">
        <v>31</v>
      </c>
      <c r="Y97" s="176">
        <v>29.57</v>
      </c>
      <c r="Z97" s="97">
        <v>186.7</v>
      </c>
      <c r="AA97" s="94">
        <v>4.68</v>
      </c>
      <c r="AB97" s="94">
        <v>4.3600000000000003</v>
      </c>
      <c r="AC97" s="96">
        <v>49</v>
      </c>
    </row>
    <row r="98" spans="1:29" x14ac:dyDescent="0.3">
      <c r="A98" s="116" t="s">
        <v>988</v>
      </c>
      <c r="B98" s="117">
        <v>16</v>
      </c>
      <c r="C98" s="36" t="s">
        <v>1891</v>
      </c>
      <c r="D98" s="36" t="s">
        <v>77</v>
      </c>
      <c r="E98" s="36" t="s">
        <v>1065</v>
      </c>
      <c r="F98" s="36">
        <v>27</v>
      </c>
      <c r="G98" s="36" t="s">
        <v>1372</v>
      </c>
      <c r="H98" s="36" t="s">
        <v>1373</v>
      </c>
      <c r="I98" s="70" t="s">
        <v>1683</v>
      </c>
      <c r="J98" s="95">
        <v>159.19999999999999</v>
      </c>
      <c r="K98" s="36">
        <v>28</v>
      </c>
      <c r="L98" s="36">
        <v>28</v>
      </c>
      <c r="M98" s="118">
        <v>11</v>
      </c>
      <c r="N98" s="118">
        <v>0</v>
      </c>
      <c r="O98" s="118">
        <v>162</v>
      </c>
      <c r="P98" s="86">
        <v>3.89</v>
      </c>
      <c r="Q98" s="119">
        <v>2.8</v>
      </c>
      <c r="R98" s="120">
        <v>9</v>
      </c>
      <c r="S98" s="120">
        <v>3.3</v>
      </c>
      <c r="T98" s="120">
        <v>1.34</v>
      </c>
      <c r="U98" s="121">
        <v>80</v>
      </c>
      <c r="V98" s="122">
        <v>92</v>
      </c>
      <c r="W98" s="123">
        <v>61</v>
      </c>
      <c r="X98" s="123">
        <v>38</v>
      </c>
      <c r="Y98" s="176">
        <v>29.99</v>
      </c>
      <c r="Z98" s="97">
        <v>176.3</v>
      </c>
      <c r="AA98" s="94">
        <v>4.1900000000000004</v>
      </c>
      <c r="AB98" s="94">
        <v>3.8</v>
      </c>
      <c r="AC98" s="96">
        <v>69</v>
      </c>
    </row>
    <row r="99" spans="1:29" x14ac:dyDescent="0.3">
      <c r="A99" s="116" t="s">
        <v>988</v>
      </c>
      <c r="B99" s="117">
        <v>17</v>
      </c>
      <c r="C99" s="36" t="s">
        <v>4242</v>
      </c>
      <c r="D99" s="36" t="s">
        <v>80</v>
      </c>
      <c r="E99" s="36" t="s">
        <v>1065</v>
      </c>
      <c r="F99" s="36">
        <v>25</v>
      </c>
      <c r="G99" s="36" t="s">
        <v>1081</v>
      </c>
      <c r="H99" s="36" t="s">
        <v>1063</v>
      </c>
      <c r="I99" s="70" t="s">
        <v>1683</v>
      </c>
      <c r="J99" s="95">
        <v>163.69999999999999</v>
      </c>
      <c r="K99" s="36">
        <v>23</v>
      </c>
      <c r="L99" s="36">
        <v>23</v>
      </c>
      <c r="M99" s="118">
        <v>10</v>
      </c>
      <c r="N99" s="118">
        <v>0</v>
      </c>
      <c r="O99" s="118">
        <v>161</v>
      </c>
      <c r="P99" s="86">
        <v>3.89</v>
      </c>
      <c r="Q99" s="119">
        <v>3.6</v>
      </c>
      <c r="R99" s="120">
        <v>9.5</v>
      </c>
      <c r="S99" s="120">
        <v>2.7</v>
      </c>
      <c r="T99" s="120">
        <v>1.26</v>
      </c>
      <c r="U99" s="121">
        <v>113</v>
      </c>
      <c r="V99" s="122">
        <v>92</v>
      </c>
      <c r="W99" s="123">
        <v>59</v>
      </c>
      <c r="X99" s="123">
        <v>36</v>
      </c>
      <c r="Y99" s="176">
        <v>30.77</v>
      </c>
      <c r="Z99" s="97">
        <v>168</v>
      </c>
      <c r="AA99" s="94">
        <v>3.54</v>
      </c>
      <c r="AB99" s="94">
        <v>3.23</v>
      </c>
      <c r="AC99" s="96">
        <v>106</v>
      </c>
    </row>
    <row r="100" spans="1:29" x14ac:dyDescent="0.3">
      <c r="A100" s="116" t="s">
        <v>988</v>
      </c>
      <c r="B100" s="117">
        <v>18</v>
      </c>
      <c r="C100" s="36" t="s">
        <v>2009</v>
      </c>
      <c r="D100" s="36" t="s">
        <v>359</v>
      </c>
      <c r="E100" s="36" t="s">
        <v>1065</v>
      </c>
      <c r="F100" s="36">
        <v>29</v>
      </c>
      <c r="G100" s="36" t="s">
        <v>1394</v>
      </c>
      <c r="H100" s="36" t="s">
        <v>1373</v>
      </c>
      <c r="I100" s="70" t="s">
        <v>1683</v>
      </c>
      <c r="J100" s="95">
        <v>169.2</v>
      </c>
      <c r="K100" s="36">
        <v>29</v>
      </c>
      <c r="L100" s="36">
        <v>29</v>
      </c>
      <c r="M100" s="118">
        <v>11</v>
      </c>
      <c r="N100" s="118">
        <v>0</v>
      </c>
      <c r="O100" s="118">
        <v>159</v>
      </c>
      <c r="P100" s="86">
        <v>4.17</v>
      </c>
      <c r="Q100" s="119">
        <v>4</v>
      </c>
      <c r="R100" s="120">
        <v>7.9</v>
      </c>
      <c r="S100" s="120">
        <v>2</v>
      </c>
      <c r="T100" s="120">
        <v>1.25</v>
      </c>
      <c r="U100" s="121">
        <v>56</v>
      </c>
      <c r="V100" s="122">
        <v>98</v>
      </c>
      <c r="W100" s="123">
        <v>53</v>
      </c>
      <c r="X100" s="123">
        <v>36</v>
      </c>
      <c r="Y100" s="176">
        <v>33.75</v>
      </c>
      <c r="Z100" s="97">
        <v>203.3</v>
      </c>
      <c r="AA100" s="94">
        <v>4.6500000000000004</v>
      </c>
      <c r="AB100" s="94">
        <v>4.4000000000000004</v>
      </c>
      <c r="AC100" s="96">
        <v>51</v>
      </c>
    </row>
    <row r="101" spans="1:29" x14ac:dyDescent="0.3">
      <c r="A101" s="116" t="s">
        <v>988</v>
      </c>
      <c r="B101" s="117">
        <v>19</v>
      </c>
      <c r="C101" s="36" t="s">
        <v>2237</v>
      </c>
      <c r="D101" s="36" t="s">
        <v>15</v>
      </c>
      <c r="E101" s="36" t="s">
        <v>1103</v>
      </c>
      <c r="F101" s="36">
        <v>29</v>
      </c>
      <c r="G101" s="36" t="s">
        <v>1070</v>
      </c>
      <c r="H101" s="36" t="s">
        <v>1063</v>
      </c>
      <c r="I101" s="70" t="s">
        <v>1683</v>
      </c>
      <c r="J101" s="95">
        <v>167</v>
      </c>
      <c r="K101" s="36">
        <v>27</v>
      </c>
      <c r="L101" s="36">
        <v>27</v>
      </c>
      <c r="M101" s="118">
        <v>11</v>
      </c>
      <c r="N101" s="118">
        <v>0</v>
      </c>
      <c r="O101" s="118">
        <v>159</v>
      </c>
      <c r="P101" s="86">
        <v>3.83</v>
      </c>
      <c r="Q101" s="119">
        <v>3.4</v>
      </c>
      <c r="R101" s="120">
        <v>8.6999999999999993</v>
      </c>
      <c r="S101" s="120">
        <v>2.5</v>
      </c>
      <c r="T101" s="120">
        <v>1.22</v>
      </c>
      <c r="U101" s="121">
        <v>85</v>
      </c>
      <c r="V101" s="122">
        <v>90</v>
      </c>
      <c r="W101" s="123">
        <v>64</v>
      </c>
      <c r="X101" s="123">
        <v>40</v>
      </c>
      <c r="Y101" s="176">
        <v>33.86</v>
      </c>
      <c r="Z101" s="97">
        <v>188.7</v>
      </c>
      <c r="AA101" s="94">
        <v>4.1500000000000004</v>
      </c>
      <c r="AB101" s="94">
        <v>3.6</v>
      </c>
      <c r="AC101" s="96">
        <v>83</v>
      </c>
    </row>
    <row r="102" spans="1:29" x14ac:dyDescent="0.3">
      <c r="A102" s="116" t="s">
        <v>988</v>
      </c>
      <c r="B102" s="117">
        <v>20</v>
      </c>
      <c r="C102" s="36" t="s">
        <v>121</v>
      </c>
      <c r="D102" s="36" t="s">
        <v>1697</v>
      </c>
      <c r="E102" s="36" t="s">
        <v>1103</v>
      </c>
      <c r="F102" s="36">
        <v>32</v>
      </c>
      <c r="G102" s="36" t="s">
        <v>1085</v>
      </c>
      <c r="H102" s="36" t="s">
        <v>1063</v>
      </c>
      <c r="I102" s="70" t="s">
        <v>1683</v>
      </c>
      <c r="J102" s="95">
        <v>165</v>
      </c>
      <c r="K102" s="36">
        <v>29</v>
      </c>
      <c r="L102" s="36">
        <v>29</v>
      </c>
      <c r="M102" s="118">
        <v>11</v>
      </c>
      <c r="N102" s="118">
        <v>0</v>
      </c>
      <c r="O102" s="118">
        <v>157</v>
      </c>
      <c r="P102" s="86">
        <v>4.07</v>
      </c>
      <c r="Q102" s="119">
        <v>2.5</v>
      </c>
      <c r="R102" s="120">
        <v>8.3000000000000007</v>
      </c>
      <c r="S102" s="120">
        <v>3.3</v>
      </c>
      <c r="T102" s="120">
        <v>1.27</v>
      </c>
      <c r="U102" s="121">
        <v>58</v>
      </c>
      <c r="V102" s="122">
        <v>96</v>
      </c>
      <c r="W102" s="123">
        <v>54</v>
      </c>
      <c r="X102" s="123">
        <v>36</v>
      </c>
      <c r="Y102" s="176">
        <v>31.88</v>
      </c>
      <c r="Z102" s="97">
        <v>201</v>
      </c>
      <c r="AA102" s="94">
        <v>2.96</v>
      </c>
      <c r="AB102" s="94">
        <v>3.91</v>
      </c>
      <c r="AC102" s="96">
        <v>70</v>
      </c>
    </row>
    <row r="103" spans="1:29" x14ac:dyDescent="0.3">
      <c r="A103" s="116" t="s">
        <v>1582</v>
      </c>
      <c r="B103" s="117">
        <v>1</v>
      </c>
      <c r="C103" s="36" t="s">
        <v>1910</v>
      </c>
      <c r="D103" s="36" t="s">
        <v>1911</v>
      </c>
      <c r="E103" s="36" t="s">
        <v>1065</v>
      </c>
      <c r="F103" s="36">
        <v>30</v>
      </c>
      <c r="G103" s="36" t="s">
        <v>1567</v>
      </c>
      <c r="H103" s="36" t="s">
        <v>1063</v>
      </c>
      <c r="I103" s="70" t="s">
        <v>1762</v>
      </c>
      <c r="J103" s="95">
        <v>57.9</v>
      </c>
      <c r="K103" s="36">
        <v>65</v>
      </c>
      <c r="L103" s="36">
        <v>0</v>
      </c>
      <c r="M103" s="118">
        <v>3</v>
      </c>
      <c r="N103" s="118">
        <v>31</v>
      </c>
      <c r="O103" s="118">
        <v>88</v>
      </c>
      <c r="P103" s="86">
        <v>2</v>
      </c>
      <c r="Q103" s="119">
        <v>6</v>
      </c>
      <c r="R103" s="120">
        <v>11.8</v>
      </c>
      <c r="S103" s="120">
        <v>2</v>
      </c>
      <c r="T103" s="120">
        <v>0.92</v>
      </c>
      <c r="U103" s="121">
        <v>307</v>
      </c>
      <c r="V103" s="122">
        <v>47</v>
      </c>
      <c r="W103" s="123">
        <v>353</v>
      </c>
      <c r="X103" s="123">
        <v>20</v>
      </c>
      <c r="Y103" s="176">
        <v>25.88</v>
      </c>
      <c r="Z103" s="97">
        <v>68.3</v>
      </c>
      <c r="AA103" s="94">
        <v>1.32</v>
      </c>
      <c r="AB103" s="94">
        <v>1.42</v>
      </c>
      <c r="AC103" s="96">
        <v>1285</v>
      </c>
    </row>
    <row r="104" spans="1:29" x14ac:dyDescent="0.3">
      <c r="A104" s="116" t="s">
        <v>1582</v>
      </c>
      <c r="B104" s="117">
        <v>2</v>
      </c>
      <c r="C104" s="36" t="s">
        <v>2023</v>
      </c>
      <c r="D104" s="36" t="s">
        <v>118</v>
      </c>
      <c r="E104" s="36" t="s">
        <v>1065</v>
      </c>
      <c r="F104" s="36">
        <v>32</v>
      </c>
      <c r="G104" s="36" t="s">
        <v>1074</v>
      </c>
      <c r="H104" s="36" t="s">
        <v>1063</v>
      </c>
      <c r="I104" s="70" t="s">
        <v>1762</v>
      </c>
      <c r="J104" s="95">
        <v>43.6</v>
      </c>
      <c r="K104" s="36">
        <v>54</v>
      </c>
      <c r="L104" s="36">
        <v>0</v>
      </c>
      <c r="M104" s="118">
        <v>2</v>
      </c>
      <c r="N104" s="118">
        <v>26</v>
      </c>
      <c r="O104" s="118">
        <v>59</v>
      </c>
      <c r="P104" s="86">
        <v>3.53</v>
      </c>
      <c r="Q104" s="119">
        <v>2.6</v>
      </c>
      <c r="R104" s="120">
        <v>9.6999999999999993</v>
      </c>
      <c r="S104" s="120">
        <v>3.8</v>
      </c>
      <c r="T104" s="120">
        <v>1.2</v>
      </c>
      <c r="U104" s="121">
        <v>109</v>
      </c>
      <c r="V104" s="122">
        <v>83</v>
      </c>
      <c r="W104" s="123">
        <v>43</v>
      </c>
      <c r="X104" s="123">
        <v>7</v>
      </c>
      <c r="Y104" s="176">
        <v>14.43</v>
      </c>
      <c r="Z104" s="97">
        <v>57.3</v>
      </c>
      <c r="AA104" s="94">
        <v>3.61</v>
      </c>
      <c r="AB104" s="94">
        <v>3.63</v>
      </c>
      <c r="AC104" s="96">
        <v>42</v>
      </c>
    </row>
    <row r="105" spans="1:29" x14ac:dyDescent="0.3">
      <c r="A105" s="116" t="s">
        <v>1582</v>
      </c>
      <c r="B105" s="117">
        <v>3</v>
      </c>
      <c r="C105" s="36" t="s">
        <v>503</v>
      </c>
      <c r="D105" s="36" t="s">
        <v>86</v>
      </c>
      <c r="E105" s="36" t="s">
        <v>1065</v>
      </c>
      <c r="F105" s="36">
        <v>31</v>
      </c>
      <c r="G105" s="36" t="s">
        <v>1089</v>
      </c>
      <c r="H105" s="36" t="s">
        <v>1063</v>
      </c>
      <c r="I105" s="70" t="s">
        <v>1762</v>
      </c>
      <c r="J105" s="95">
        <v>51.5</v>
      </c>
      <c r="K105" s="36">
        <v>61</v>
      </c>
      <c r="L105" s="36">
        <v>0</v>
      </c>
      <c r="M105" s="118">
        <v>3</v>
      </c>
      <c r="N105" s="118">
        <v>24</v>
      </c>
      <c r="O105" s="118">
        <v>68</v>
      </c>
      <c r="P105" s="86">
        <v>3.81</v>
      </c>
      <c r="Q105" s="119">
        <v>2.5</v>
      </c>
      <c r="R105" s="120">
        <v>9.8000000000000007</v>
      </c>
      <c r="S105" s="120">
        <v>4</v>
      </c>
      <c r="T105" s="120">
        <v>1.25</v>
      </c>
      <c r="U105" s="121">
        <v>107</v>
      </c>
      <c r="V105" s="122">
        <v>90</v>
      </c>
      <c r="W105" s="123">
        <v>34</v>
      </c>
      <c r="X105" s="123">
        <v>7</v>
      </c>
      <c r="Y105" s="176">
        <v>14.81</v>
      </c>
      <c r="Z105" s="97">
        <v>58.7</v>
      </c>
      <c r="AA105" s="94">
        <v>3.99</v>
      </c>
      <c r="AB105" s="94">
        <v>3.99</v>
      </c>
      <c r="AC105" s="96">
        <v>31</v>
      </c>
    </row>
    <row r="106" spans="1:29" x14ac:dyDescent="0.3">
      <c r="A106" s="116" t="s">
        <v>1582</v>
      </c>
      <c r="B106" s="117">
        <v>4</v>
      </c>
      <c r="C106" s="36" t="s">
        <v>1893</v>
      </c>
      <c r="D106" s="36" t="s">
        <v>72</v>
      </c>
      <c r="E106" s="36" t="s">
        <v>1065</v>
      </c>
      <c r="F106" s="36">
        <v>30</v>
      </c>
      <c r="G106" s="36" t="s">
        <v>1394</v>
      </c>
      <c r="H106" s="36" t="s">
        <v>1373</v>
      </c>
      <c r="I106" s="70" t="s">
        <v>1762</v>
      </c>
      <c r="J106" s="95">
        <v>54.8</v>
      </c>
      <c r="K106" s="36">
        <v>54</v>
      </c>
      <c r="L106" s="36">
        <v>0</v>
      </c>
      <c r="M106" s="118">
        <v>3</v>
      </c>
      <c r="N106" s="118">
        <v>23</v>
      </c>
      <c r="O106" s="118">
        <v>77</v>
      </c>
      <c r="P106" s="86">
        <v>1.84</v>
      </c>
      <c r="Q106" s="119">
        <v>4.2</v>
      </c>
      <c r="R106" s="120">
        <v>12.4</v>
      </c>
      <c r="S106" s="120">
        <v>3.1</v>
      </c>
      <c r="T106" s="120">
        <v>1</v>
      </c>
      <c r="U106" s="121">
        <v>314</v>
      </c>
      <c r="V106" s="122">
        <v>44</v>
      </c>
      <c r="W106" s="123">
        <v>470</v>
      </c>
      <c r="X106" s="123">
        <v>20</v>
      </c>
      <c r="Y106" s="176">
        <v>21.44</v>
      </c>
      <c r="Z106" s="97">
        <v>69</v>
      </c>
      <c r="AA106" s="94">
        <v>1.43</v>
      </c>
      <c r="AB106" s="94">
        <v>1.46</v>
      </c>
      <c r="AC106" s="96">
        <v>1178</v>
      </c>
    </row>
    <row r="107" spans="1:29" x14ac:dyDescent="0.3">
      <c r="A107" s="116" t="s">
        <v>1582</v>
      </c>
      <c r="B107" s="117">
        <v>5</v>
      </c>
      <c r="C107" s="36" t="s">
        <v>4496</v>
      </c>
      <c r="D107" s="36" t="s">
        <v>2981</v>
      </c>
      <c r="E107" s="36" t="s">
        <v>1065</v>
      </c>
      <c r="F107" s="36">
        <v>23</v>
      </c>
      <c r="G107" s="36" t="s">
        <v>1386</v>
      </c>
      <c r="H107" s="36" t="s">
        <v>1373</v>
      </c>
      <c r="I107" s="70" t="s">
        <v>1762</v>
      </c>
      <c r="J107" s="95">
        <v>71.5</v>
      </c>
      <c r="K107" s="36">
        <v>56</v>
      </c>
      <c r="L107" s="36">
        <v>0</v>
      </c>
      <c r="M107" s="118">
        <v>3</v>
      </c>
      <c r="N107" s="118">
        <v>23</v>
      </c>
      <c r="O107" s="118">
        <v>72</v>
      </c>
      <c r="P107" s="86">
        <v>2.72</v>
      </c>
      <c r="Q107" s="119">
        <v>4.8</v>
      </c>
      <c r="R107" s="120">
        <v>10.6</v>
      </c>
      <c r="S107" s="120">
        <v>2.2999999999999998</v>
      </c>
      <c r="T107" s="120">
        <v>1.03</v>
      </c>
      <c r="U107" s="121">
        <v>205</v>
      </c>
      <c r="V107" s="122">
        <v>64</v>
      </c>
      <c r="W107" s="123">
        <v>118</v>
      </c>
      <c r="X107" s="123">
        <v>15</v>
      </c>
      <c r="Y107" s="176">
        <v>20.059999999999999</v>
      </c>
      <c r="Z107" s="97">
        <v>64</v>
      </c>
      <c r="AA107" s="94">
        <v>3.38</v>
      </c>
      <c r="AB107" s="94">
        <v>1.85</v>
      </c>
      <c r="AC107" s="96">
        <v>476</v>
      </c>
    </row>
    <row r="108" spans="1:29" x14ac:dyDescent="0.3">
      <c r="A108" s="116" t="s">
        <v>1582</v>
      </c>
      <c r="B108" s="117">
        <v>6</v>
      </c>
      <c r="C108" s="36" t="s">
        <v>85</v>
      </c>
      <c r="D108" s="36" t="s">
        <v>1704</v>
      </c>
      <c r="E108" s="36" t="s">
        <v>1065</v>
      </c>
      <c r="F108" s="36">
        <v>32</v>
      </c>
      <c r="G108" s="36" t="s">
        <v>1074</v>
      </c>
      <c r="H108" s="36" t="s">
        <v>1063</v>
      </c>
      <c r="I108" s="70" t="s">
        <v>1762</v>
      </c>
      <c r="J108" s="95">
        <v>48.1</v>
      </c>
      <c r="K108" s="36">
        <v>58</v>
      </c>
      <c r="L108" s="36">
        <v>0</v>
      </c>
      <c r="M108" s="118">
        <v>3</v>
      </c>
      <c r="N108" s="118">
        <v>23</v>
      </c>
      <c r="O108" s="118">
        <v>65</v>
      </c>
      <c r="P108" s="86">
        <v>3.33</v>
      </c>
      <c r="Q108" s="119">
        <v>3</v>
      </c>
      <c r="R108" s="120">
        <v>9.9</v>
      </c>
      <c r="S108" s="120">
        <v>3.5</v>
      </c>
      <c r="T108" s="120">
        <v>1.1299999999999999</v>
      </c>
      <c r="U108" s="121">
        <v>135</v>
      </c>
      <c r="V108" s="122">
        <v>79</v>
      </c>
      <c r="W108" s="123">
        <v>55</v>
      </c>
      <c r="X108" s="123">
        <v>9</v>
      </c>
      <c r="Y108" s="176">
        <v>15.73</v>
      </c>
      <c r="Z108" s="97">
        <v>58.7</v>
      </c>
      <c r="AA108" s="94">
        <v>2.2999999999999998</v>
      </c>
      <c r="AB108" s="94">
        <v>3.32</v>
      </c>
      <c r="AC108" s="96">
        <v>59</v>
      </c>
    </row>
    <row r="109" spans="1:29" x14ac:dyDescent="0.3">
      <c r="A109" s="116" t="s">
        <v>1582</v>
      </c>
      <c r="B109" s="117">
        <v>7</v>
      </c>
      <c r="C109" s="36" t="s">
        <v>2180</v>
      </c>
      <c r="D109" s="36" t="s">
        <v>163</v>
      </c>
      <c r="E109" s="36" t="s">
        <v>1065</v>
      </c>
      <c r="F109" s="36">
        <v>41</v>
      </c>
      <c r="G109" s="36" t="s">
        <v>1400</v>
      </c>
      <c r="H109" s="36" t="s">
        <v>1373</v>
      </c>
      <c r="I109" s="70" t="s">
        <v>1762</v>
      </c>
      <c r="J109" s="95">
        <v>39.4</v>
      </c>
      <c r="K109" s="36">
        <v>59</v>
      </c>
      <c r="L109" s="36">
        <v>0</v>
      </c>
      <c r="M109" s="118">
        <v>2</v>
      </c>
      <c r="N109" s="118">
        <v>23</v>
      </c>
      <c r="O109" s="118">
        <v>53</v>
      </c>
      <c r="P109" s="86">
        <v>3.65</v>
      </c>
      <c r="Q109" s="119">
        <v>2.2000000000000002</v>
      </c>
      <c r="R109" s="120">
        <v>8.5</v>
      </c>
      <c r="S109" s="120">
        <v>4.0999999999999996</v>
      </c>
      <c r="T109" s="120">
        <v>1.25</v>
      </c>
      <c r="U109" s="121">
        <v>64</v>
      </c>
      <c r="V109" s="122">
        <v>86</v>
      </c>
      <c r="W109" s="123">
        <v>38</v>
      </c>
      <c r="X109" s="123">
        <v>7</v>
      </c>
      <c r="Y109" s="176">
        <v>12.64</v>
      </c>
      <c r="Z109" s="97">
        <v>55.3</v>
      </c>
      <c r="AA109" s="94">
        <v>4.2300000000000004</v>
      </c>
      <c r="AB109" s="94">
        <v>2.94</v>
      </c>
      <c r="AC109" s="96">
        <v>87</v>
      </c>
    </row>
    <row r="110" spans="1:29" x14ac:dyDescent="0.3">
      <c r="A110" s="116" t="s">
        <v>1582</v>
      </c>
      <c r="B110" s="117">
        <v>8</v>
      </c>
      <c r="C110" s="36" t="s">
        <v>71</v>
      </c>
      <c r="D110" s="36" t="s">
        <v>205</v>
      </c>
      <c r="E110" s="36" t="s">
        <v>1065</v>
      </c>
      <c r="F110" s="36">
        <v>29</v>
      </c>
      <c r="G110" s="36" t="s">
        <v>1372</v>
      </c>
      <c r="H110" s="36" t="s">
        <v>1373</v>
      </c>
      <c r="I110" s="70" t="s">
        <v>1762</v>
      </c>
      <c r="J110" s="95">
        <v>57</v>
      </c>
      <c r="K110" s="36">
        <v>55</v>
      </c>
      <c r="L110" s="36">
        <v>0</v>
      </c>
      <c r="M110" s="118">
        <v>3</v>
      </c>
      <c r="N110" s="118">
        <v>21</v>
      </c>
      <c r="O110" s="118">
        <v>69</v>
      </c>
      <c r="P110" s="86">
        <v>3.1</v>
      </c>
      <c r="Q110" s="119">
        <v>3.6</v>
      </c>
      <c r="R110" s="120">
        <v>10.8</v>
      </c>
      <c r="S110" s="120">
        <v>3.1</v>
      </c>
      <c r="T110" s="120">
        <v>1.1299999999999999</v>
      </c>
      <c r="U110" s="121">
        <v>179</v>
      </c>
      <c r="V110" s="122">
        <v>73</v>
      </c>
      <c r="W110" s="123">
        <v>74</v>
      </c>
      <c r="X110" s="123">
        <v>12</v>
      </c>
      <c r="Y110" s="176">
        <v>17.2</v>
      </c>
      <c r="Z110" s="97">
        <v>67.3</v>
      </c>
      <c r="AA110" s="94">
        <v>2.94</v>
      </c>
      <c r="AB110" s="94">
        <v>3.13</v>
      </c>
      <c r="AC110" s="96">
        <v>75</v>
      </c>
    </row>
    <row r="111" spans="1:29" x14ac:dyDescent="0.3">
      <c r="A111" s="116" t="s">
        <v>1582</v>
      </c>
      <c r="B111" s="117">
        <v>9</v>
      </c>
      <c r="C111" s="36" t="s">
        <v>2491</v>
      </c>
      <c r="D111" s="36" t="s">
        <v>122</v>
      </c>
      <c r="E111" s="36" t="s">
        <v>1065</v>
      </c>
      <c r="F111" s="36">
        <v>29</v>
      </c>
      <c r="G111" s="36" t="s">
        <v>1402</v>
      </c>
      <c r="H111" s="36" t="s">
        <v>1373</v>
      </c>
      <c r="I111" s="70" t="s">
        <v>1762</v>
      </c>
      <c r="J111" s="95">
        <v>56.3</v>
      </c>
      <c r="K111" s="36">
        <v>46</v>
      </c>
      <c r="L111" s="36">
        <v>2</v>
      </c>
      <c r="M111" s="118">
        <v>3</v>
      </c>
      <c r="N111" s="118">
        <v>20</v>
      </c>
      <c r="O111" s="118">
        <v>53</v>
      </c>
      <c r="P111" s="86">
        <v>3.61</v>
      </c>
      <c r="Q111" s="119">
        <v>3.1</v>
      </c>
      <c r="R111" s="120">
        <v>8.6</v>
      </c>
      <c r="S111" s="120">
        <v>2.9</v>
      </c>
      <c r="T111" s="120">
        <v>1.19</v>
      </c>
      <c r="U111" s="121">
        <v>86</v>
      </c>
      <c r="V111" s="122">
        <v>85</v>
      </c>
      <c r="W111" s="123">
        <v>43</v>
      </c>
      <c r="X111" s="123">
        <v>9</v>
      </c>
      <c r="Y111" s="176">
        <v>14.44</v>
      </c>
      <c r="Z111" s="97">
        <v>66.7</v>
      </c>
      <c r="AA111" s="94">
        <v>3.24</v>
      </c>
      <c r="AB111" s="94">
        <v>3.13</v>
      </c>
      <c r="AC111" s="96">
        <v>75</v>
      </c>
    </row>
    <row r="112" spans="1:29" x14ac:dyDescent="0.3">
      <c r="A112" s="116" t="s">
        <v>1582</v>
      </c>
      <c r="B112" s="117">
        <v>10</v>
      </c>
      <c r="C112" s="36" t="s">
        <v>1961</v>
      </c>
      <c r="D112" s="36" t="s">
        <v>18</v>
      </c>
      <c r="E112" s="36" t="s">
        <v>1065</v>
      </c>
      <c r="F112" s="36">
        <v>33</v>
      </c>
      <c r="G112" s="36" t="s">
        <v>1085</v>
      </c>
      <c r="H112" s="36" t="s">
        <v>1063</v>
      </c>
      <c r="I112" s="70" t="s">
        <v>1762</v>
      </c>
      <c r="J112" s="95">
        <v>53.9</v>
      </c>
      <c r="K112" s="36">
        <v>65</v>
      </c>
      <c r="L112" s="36">
        <v>0</v>
      </c>
      <c r="M112" s="118">
        <v>3</v>
      </c>
      <c r="N112" s="118">
        <v>20</v>
      </c>
      <c r="O112" s="118">
        <v>51</v>
      </c>
      <c r="P112" s="86">
        <v>4.01</v>
      </c>
      <c r="Q112" s="119">
        <v>2.8</v>
      </c>
      <c r="R112" s="120">
        <v>6.9</v>
      </c>
      <c r="S112" s="120">
        <v>2.6</v>
      </c>
      <c r="T112" s="120">
        <v>1.21</v>
      </c>
      <c r="U112" s="121">
        <v>36</v>
      </c>
      <c r="V112" s="122">
        <v>95</v>
      </c>
      <c r="W112" s="123">
        <v>30</v>
      </c>
      <c r="X112" s="123">
        <v>6</v>
      </c>
      <c r="Y112" s="176">
        <v>13.31</v>
      </c>
      <c r="Z112" s="97">
        <v>71.3</v>
      </c>
      <c r="AA112" s="94">
        <v>3.03</v>
      </c>
      <c r="AB112" s="94">
        <v>3.8</v>
      </c>
      <c r="AC112" s="96">
        <v>40</v>
      </c>
    </row>
    <row r="113" spans="1:29" x14ac:dyDescent="0.3">
      <c r="A113" s="116" t="s">
        <v>1582</v>
      </c>
      <c r="B113" s="117">
        <v>11</v>
      </c>
      <c r="C113" s="36" t="s">
        <v>90</v>
      </c>
      <c r="D113" s="36" t="s">
        <v>364</v>
      </c>
      <c r="E113" s="36" t="s">
        <v>1065</v>
      </c>
      <c r="F113" s="36">
        <v>24</v>
      </c>
      <c r="G113" s="36" t="s">
        <v>1397</v>
      </c>
      <c r="H113" s="36" t="s">
        <v>1373</v>
      </c>
      <c r="I113" s="70" t="s">
        <v>1762</v>
      </c>
      <c r="J113" s="95">
        <v>68</v>
      </c>
      <c r="K113" s="36">
        <v>54</v>
      </c>
      <c r="L113" s="36">
        <v>0</v>
      </c>
      <c r="M113" s="118">
        <v>3</v>
      </c>
      <c r="N113" s="118">
        <v>20</v>
      </c>
      <c r="O113" s="118">
        <v>78</v>
      </c>
      <c r="P113" s="86">
        <v>3.27</v>
      </c>
      <c r="Q113" s="119">
        <v>3.4</v>
      </c>
      <c r="R113" s="120">
        <v>11.8</v>
      </c>
      <c r="S113" s="120">
        <v>3.6</v>
      </c>
      <c r="T113" s="120">
        <v>1.18</v>
      </c>
      <c r="U113" s="121">
        <v>211</v>
      </c>
      <c r="V113" s="122">
        <v>77</v>
      </c>
      <c r="W113" s="123">
        <v>61</v>
      </c>
      <c r="X113" s="123">
        <v>11</v>
      </c>
      <c r="Y113" s="176">
        <v>16.989999999999998</v>
      </c>
      <c r="Z113" s="97">
        <v>66</v>
      </c>
      <c r="AA113" s="94">
        <v>3.27</v>
      </c>
      <c r="AB113" s="94">
        <v>3.84</v>
      </c>
      <c r="AC113" s="96">
        <v>38</v>
      </c>
    </row>
    <row r="114" spans="1:29" x14ac:dyDescent="0.3">
      <c r="A114" s="116" t="s">
        <v>1582</v>
      </c>
      <c r="B114" s="117">
        <v>12</v>
      </c>
      <c r="C114" s="36" t="s">
        <v>2096</v>
      </c>
      <c r="D114" s="36" t="s">
        <v>155</v>
      </c>
      <c r="E114" s="36" t="s">
        <v>1065</v>
      </c>
      <c r="F114" s="36">
        <v>33</v>
      </c>
      <c r="G114" s="36" t="s">
        <v>1104</v>
      </c>
      <c r="H114" s="36" t="s">
        <v>1063</v>
      </c>
      <c r="I114" s="70" t="s">
        <v>1762</v>
      </c>
      <c r="J114" s="95">
        <v>36.700000000000003</v>
      </c>
      <c r="K114" s="36">
        <v>47</v>
      </c>
      <c r="L114" s="36">
        <v>0</v>
      </c>
      <c r="M114" s="118">
        <v>2</v>
      </c>
      <c r="N114" s="118">
        <v>20</v>
      </c>
      <c r="O114" s="118">
        <v>44</v>
      </c>
      <c r="P114" s="86">
        <v>3.59</v>
      </c>
      <c r="Q114" s="119">
        <v>3.6</v>
      </c>
      <c r="R114" s="120">
        <v>8.3000000000000007</v>
      </c>
      <c r="S114" s="120">
        <v>2.4</v>
      </c>
      <c r="T114" s="120">
        <v>1.1200000000000001</v>
      </c>
      <c r="U114" s="121">
        <v>87</v>
      </c>
      <c r="V114" s="122">
        <v>85</v>
      </c>
      <c r="W114" s="123">
        <v>38</v>
      </c>
      <c r="X114" s="123">
        <v>6</v>
      </c>
      <c r="Y114" s="176">
        <v>10.88</v>
      </c>
      <c r="Z114" s="97">
        <v>30</v>
      </c>
      <c r="AA114" s="94">
        <v>4.5</v>
      </c>
      <c r="AB114" s="94">
        <v>3.24</v>
      </c>
      <c r="AC114" s="96">
        <v>50</v>
      </c>
    </row>
    <row r="115" spans="1:29" x14ac:dyDescent="0.3">
      <c r="A115" s="116" t="s">
        <v>1582</v>
      </c>
      <c r="B115" s="117">
        <v>13</v>
      </c>
      <c r="C115" s="36" t="s">
        <v>1888</v>
      </c>
      <c r="D115" s="36" t="s">
        <v>1889</v>
      </c>
      <c r="E115" s="36" t="s">
        <v>1065</v>
      </c>
      <c r="F115" s="36">
        <v>28</v>
      </c>
      <c r="G115" s="36" t="s">
        <v>1089</v>
      </c>
      <c r="H115" s="36" t="s">
        <v>1063</v>
      </c>
      <c r="I115" s="70" t="s">
        <v>1762</v>
      </c>
      <c r="J115" s="95">
        <v>40.299999999999997</v>
      </c>
      <c r="K115" s="36">
        <v>45</v>
      </c>
      <c r="L115" s="36">
        <v>0</v>
      </c>
      <c r="M115" s="118">
        <v>2</v>
      </c>
      <c r="N115" s="118">
        <v>18</v>
      </c>
      <c r="O115" s="118">
        <v>50</v>
      </c>
      <c r="P115" s="86">
        <v>3.95</v>
      </c>
      <c r="Q115" s="119">
        <v>2.9</v>
      </c>
      <c r="R115" s="120">
        <v>9.4</v>
      </c>
      <c r="S115" s="120">
        <v>3.4</v>
      </c>
      <c r="T115" s="120">
        <v>1.19</v>
      </c>
      <c r="U115" s="121">
        <v>107</v>
      </c>
      <c r="V115" s="122">
        <v>93</v>
      </c>
      <c r="W115" s="123">
        <v>27</v>
      </c>
      <c r="X115" s="123">
        <v>5</v>
      </c>
      <c r="Y115" s="176">
        <v>9.59</v>
      </c>
      <c r="Z115" s="97">
        <v>24.7</v>
      </c>
      <c r="AA115" s="94">
        <v>4.38</v>
      </c>
      <c r="AB115" s="94">
        <v>3.34</v>
      </c>
      <c r="AC115" s="96">
        <v>42</v>
      </c>
    </row>
    <row r="116" spans="1:29" x14ac:dyDescent="0.3">
      <c r="A116" s="116" t="s">
        <v>1582</v>
      </c>
      <c r="B116" s="117">
        <v>14</v>
      </c>
      <c r="C116" s="36" t="s">
        <v>1895</v>
      </c>
      <c r="D116" s="36" t="s">
        <v>1896</v>
      </c>
      <c r="E116" s="36" t="s">
        <v>1103</v>
      </c>
      <c r="F116" s="36">
        <v>30</v>
      </c>
      <c r="G116" s="36" t="s">
        <v>1383</v>
      </c>
      <c r="H116" s="36" t="s">
        <v>1373</v>
      </c>
      <c r="I116" s="70" t="s">
        <v>1762</v>
      </c>
      <c r="J116" s="95">
        <v>46.6</v>
      </c>
      <c r="K116" s="36">
        <v>46</v>
      </c>
      <c r="L116" s="36">
        <v>0</v>
      </c>
      <c r="M116" s="118">
        <v>3</v>
      </c>
      <c r="N116" s="118">
        <v>18</v>
      </c>
      <c r="O116" s="118">
        <v>59</v>
      </c>
      <c r="P116" s="86">
        <v>3.13</v>
      </c>
      <c r="Q116" s="119">
        <v>3.5</v>
      </c>
      <c r="R116" s="120">
        <v>11.2</v>
      </c>
      <c r="S116" s="120">
        <v>3.3</v>
      </c>
      <c r="T116" s="120">
        <v>1.1000000000000001</v>
      </c>
      <c r="U116" s="121">
        <v>212</v>
      </c>
      <c r="V116" s="122">
        <v>74</v>
      </c>
      <c r="W116" s="123">
        <v>66</v>
      </c>
      <c r="X116" s="123">
        <v>10</v>
      </c>
      <c r="Y116" s="176">
        <v>14.17</v>
      </c>
      <c r="Z116" s="97">
        <v>50.3</v>
      </c>
      <c r="AA116" s="94">
        <v>3.22</v>
      </c>
      <c r="AB116" s="94">
        <v>2.56</v>
      </c>
      <c r="AC116" s="96">
        <v>139</v>
      </c>
    </row>
    <row r="117" spans="1:29" x14ac:dyDescent="0.3">
      <c r="A117" s="116" t="s">
        <v>1582</v>
      </c>
      <c r="B117" s="117">
        <v>15</v>
      </c>
      <c r="C117" s="36" t="s">
        <v>2039</v>
      </c>
      <c r="D117" s="36" t="s">
        <v>88</v>
      </c>
      <c r="E117" s="36" t="s">
        <v>1065</v>
      </c>
      <c r="F117" s="36">
        <v>33</v>
      </c>
      <c r="G117" s="36" t="s">
        <v>1383</v>
      </c>
      <c r="H117" s="36" t="s">
        <v>1373</v>
      </c>
      <c r="I117" s="70" t="s">
        <v>1762</v>
      </c>
      <c r="J117" s="95">
        <v>51.9</v>
      </c>
      <c r="K117" s="36">
        <v>52</v>
      </c>
      <c r="L117" s="36">
        <v>0</v>
      </c>
      <c r="M117" s="118">
        <v>3</v>
      </c>
      <c r="N117" s="118">
        <v>18</v>
      </c>
      <c r="O117" s="118">
        <v>64</v>
      </c>
      <c r="P117" s="86">
        <v>2.69</v>
      </c>
      <c r="Q117" s="119">
        <v>3.3</v>
      </c>
      <c r="R117" s="120">
        <v>10.4</v>
      </c>
      <c r="S117" s="120">
        <v>3.3</v>
      </c>
      <c r="T117" s="120">
        <v>1.0900000000000001</v>
      </c>
      <c r="U117" s="121">
        <v>167</v>
      </c>
      <c r="V117" s="122">
        <v>64</v>
      </c>
      <c r="W117" s="123">
        <v>119</v>
      </c>
      <c r="X117" s="123">
        <v>14</v>
      </c>
      <c r="Y117" s="176">
        <v>16.73</v>
      </c>
      <c r="Z117" s="97">
        <v>68.3</v>
      </c>
      <c r="AA117" s="94">
        <v>1.84</v>
      </c>
      <c r="AB117" s="94">
        <v>2.34</v>
      </c>
      <c r="AC117" s="96">
        <v>208</v>
      </c>
    </row>
    <row r="118" spans="1:29" x14ac:dyDescent="0.3">
      <c r="A118" s="116" t="s">
        <v>1582</v>
      </c>
      <c r="B118" s="117">
        <v>16</v>
      </c>
      <c r="C118" s="36" t="s">
        <v>3349</v>
      </c>
      <c r="D118" s="36" t="s">
        <v>131</v>
      </c>
      <c r="E118" s="36" t="s">
        <v>1065</v>
      </c>
      <c r="F118" s="36">
        <v>26</v>
      </c>
      <c r="G118" s="36" t="s">
        <v>1111</v>
      </c>
      <c r="H118" s="36" t="s">
        <v>1063</v>
      </c>
      <c r="I118" s="70" t="s">
        <v>1762</v>
      </c>
      <c r="J118" s="95">
        <v>67.900000000000006</v>
      </c>
      <c r="K118" s="36">
        <v>65</v>
      </c>
      <c r="L118" s="36">
        <v>0</v>
      </c>
      <c r="M118" s="118">
        <v>4</v>
      </c>
      <c r="N118" s="118">
        <v>18</v>
      </c>
      <c r="O118" s="118">
        <v>91</v>
      </c>
      <c r="P118" s="86">
        <v>2.93</v>
      </c>
      <c r="Q118" s="119">
        <v>3</v>
      </c>
      <c r="R118" s="120">
        <v>11.5</v>
      </c>
      <c r="S118" s="120">
        <v>3.9</v>
      </c>
      <c r="T118" s="120">
        <v>1.24</v>
      </c>
      <c r="U118" s="121">
        <v>202</v>
      </c>
      <c r="V118" s="122">
        <v>69</v>
      </c>
      <c r="W118" s="123">
        <v>92</v>
      </c>
      <c r="X118" s="123">
        <v>14</v>
      </c>
      <c r="Y118" s="176">
        <v>17.350000000000001</v>
      </c>
      <c r="Z118" s="97">
        <v>76</v>
      </c>
      <c r="AA118" s="94">
        <v>1.78</v>
      </c>
      <c r="AB118" s="94">
        <v>2.38</v>
      </c>
      <c r="AC118" s="96">
        <v>202</v>
      </c>
    </row>
    <row r="119" spans="1:29" x14ac:dyDescent="0.3">
      <c r="A119" s="116" t="s">
        <v>1582</v>
      </c>
      <c r="B119" s="117">
        <v>17</v>
      </c>
      <c r="C119" s="36" t="s">
        <v>3324</v>
      </c>
      <c r="D119" s="36" t="s">
        <v>3323</v>
      </c>
      <c r="E119" s="36" t="s">
        <v>1065</v>
      </c>
      <c r="F119" s="36">
        <v>27</v>
      </c>
      <c r="G119" s="36" t="s">
        <v>1554</v>
      </c>
      <c r="H119" s="36" t="s">
        <v>1373</v>
      </c>
      <c r="I119" s="70" t="s">
        <v>1762</v>
      </c>
      <c r="J119" s="95">
        <v>59.7</v>
      </c>
      <c r="K119" s="36">
        <v>54</v>
      </c>
      <c r="L119" s="36">
        <v>0</v>
      </c>
      <c r="M119" s="118">
        <v>3</v>
      </c>
      <c r="N119" s="118">
        <v>17</v>
      </c>
      <c r="O119" s="118">
        <v>70</v>
      </c>
      <c r="P119" s="86">
        <v>3.05</v>
      </c>
      <c r="Q119" s="119">
        <v>3.6</v>
      </c>
      <c r="R119" s="120">
        <v>11.1</v>
      </c>
      <c r="S119" s="120">
        <v>3.2</v>
      </c>
      <c r="T119" s="120">
        <v>1.1599999999999999</v>
      </c>
      <c r="U119" s="121">
        <v>202</v>
      </c>
      <c r="V119" s="122">
        <v>72</v>
      </c>
      <c r="W119" s="123">
        <v>77</v>
      </c>
      <c r="X119" s="123">
        <v>12</v>
      </c>
      <c r="Y119" s="176">
        <v>15.89</v>
      </c>
      <c r="Z119" s="97">
        <v>62.7</v>
      </c>
      <c r="AA119" s="94">
        <v>2.2999999999999998</v>
      </c>
      <c r="AB119" s="94">
        <v>2.4500000000000002</v>
      </c>
      <c r="AC119" s="96">
        <v>174</v>
      </c>
    </row>
    <row r="120" spans="1:29" x14ac:dyDescent="0.3">
      <c r="A120" s="116" t="s">
        <v>1582</v>
      </c>
      <c r="B120" s="117">
        <v>18</v>
      </c>
      <c r="C120" s="36" t="s">
        <v>97</v>
      </c>
      <c r="D120" s="36" t="s">
        <v>112</v>
      </c>
      <c r="E120" s="36" t="s">
        <v>1065</v>
      </c>
      <c r="F120" s="36">
        <v>30</v>
      </c>
      <c r="G120" s="36" t="s">
        <v>1104</v>
      </c>
      <c r="H120" s="36" t="s">
        <v>1063</v>
      </c>
      <c r="I120" s="70" t="s">
        <v>1762</v>
      </c>
      <c r="J120" s="95">
        <v>51.4</v>
      </c>
      <c r="K120" s="36">
        <v>59</v>
      </c>
      <c r="L120" s="36">
        <v>0</v>
      </c>
      <c r="M120" s="118">
        <v>3</v>
      </c>
      <c r="N120" s="118">
        <v>17</v>
      </c>
      <c r="O120" s="118">
        <v>52</v>
      </c>
      <c r="P120" s="86">
        <v>4.66</v>
      </c>
      <c r="Q120" s="119">
        <v>2.2999999999999998</v>
      </c>
      <c r="R120" s="120">
        <v>7.6</v>
      </c>
      <c r="S120" s="120">
        <v>3.4</v>
      </c>
      <c r="T120" s="120">
        <v>1.32</v>
      </c>
      <c r="U120" s="121">
        <v>35</v>
      </c>
      <c r="V120" s="122">
        <v>110</v>
      </c>
      <c r="W120" s="123">
        <v>17</v>
      </c>
      <c r="X120" s="123">
        <v>2</v>
      </c>
      <c r="Y120" s="176">
        <v>9.44</v>
      </c>
      <c r="Z120" s="97">
        <v>54.7</v>
      </c>
      <c r="AA120" s="94">
        <v>6.09</v>
      </c>
      <c r="AB120" s="94">
        <v>5.12</v>
      </c>
      <c r="AC120" s="96">
        <v>13</v>
      </c>
    </row>
    <row r="121" spans="1:29" x14ac:dyDescent="0.3">
      <c r="A121" s="116" t="s">
        <v>1582</v>
      </c>
      <c r="B121" s="117">
        <v>19</v>
      </c>
      <c r="C121" s="36" t="s">
        <v>147</v>
      </c>
      <c r="D121" s="36" t="s">
        <v>98</v>
      </c>
      <c r="E121" s="36" t="s">
        <v>1065</v>
      </c>
      <c r="F121" s="36">
        <v>35</v>
      </c>
      <c r="G121" s="36" t="s">
        <v>1384</v>
      </c>
      <c r="H121" s="36" t="s">
        <v>1373</v>
      </c>
      <c r="I121" s="70" t="s">
        <v>1762</v>
      </c>
      <c r="J121" s="95">
        <v>46.6</v>
      </c>
      <c r="K121" s="36">
        <v>60</v>
      </c>
      <c r="L121" s="36">
        <v>0</v>
      </c>
      <c r="M121" s="118">
        <v>3</v>
      </c>
      <c r="N121" s="118">
        <v>17</v>
      </c>
      <c r="O121" s="118">
        <v>57</v>
      </c>
      <c r="P121" s="86">
        <v>4.01</v>
      </c>
      <c r="Q121" s="119">
        <v>2.7</v>
      </c>
      <c r="R121" s="120">
        <v>8.5</v>
      </c>
      <c r="S121" s="120">
        <v>3.3</v>
      </c>
      <c r="T121" s="120">
        <v>1.27</v>
      </c>
      <c r="U121" s="121">
        <v>68</v>
      </c>
      <c r="V121" s="122">
        <v>95</v>
      </c>
      <c r="W121" s="123">
        <v>29</v>
      </c>
      <c r="X121" s="123">
        <v>6</v>
      </c>
      <c r="Y121" s="176">
        <v>10.96</v>
      </c>
      <c r="Z121" s="97">
        <v>56.7</v>
      </c>
      <c r="AA121" s="94">
        <v>5.56</v>
      </c>
      <c r="AB121" s="94">
        <v>3.95</v>
      </c>
      <c r="AC121" s="96">
        <v>32</v>
      </c>
    </row>
    <row r="122" spans="1:29" x14ac:dyDescent="0.3">
      <c r="A122" s="116" t="s">
        <v>1582</v>
      </c>
      <c r="B122" s="117">
        <v>20</v>
      </c>
      <c r="C122" s="36" t="s">
        <v>440</v>
      </c>
      <c r="D122" s="36" t="s">
        <v>437</v>
      </c>
      <c r="E122" s="36" t="s">
        <v>1065</v>
      </c>
      <c r="F122" s="36">
        <v>38</v>
      </c>
      <c r="G122" s="36" t="s">
        <v>1392</v>
      </c>
      <c r="H122" s="36" t="s">
        <v>1373</v>
      </c>
      <c r="I122" s="70" t="s">
        <v>1762</v>
      </c>
      <c r="J122" s="95">
        <v>42.1</v>
      </c>
      <c r="K122" s="36">
        <v>51</v>
      </c>
      <c r="L122" s="36">
        <v>0</v>
      </c>
      <c r="M122" s="118">
        <v>3</v>
      </c>
      <c r="N122" s="118">
        <v>17</v>
      </c>
      <c r="O122" s="118">
        <v>46</v>
      </c>
      <c r="P122" s="86">
        <v>3.94</v>
      </c>
      <c r="Q122" s="119">
        <v>2.6</v>
      </c>
      <c r="R122" s="120">
        <v>8.4</v>
      </c>
      <c r="S122" s="120">
        <v>3.3</v>
      </c>
      <c r="T122" s="120">
        <v>1.24</v>
      </c>
      <c r="U122" s="121">
        <v>61</v>
      </c>
      <c r="V122" s="122">
        <v>93</v>
      </c>
      <c r="W122" s="123">
        <v>30</v>
      </c>
      <c r="X122" s="123">
        <v>6</v>
      </c>
      <c r="Y122" s="176">
        <v>10.71</v>
      </c>
      <c r="Z122" s="97">
        <v>59</v>
      </c>
      <c r="AA122" s="94">
        <v>4.2699999999999996</v>
      </c>
      <c r="AB122" s="94">
        <v>4.2699999999999996</v>
      </c>
      <c r="AC122" s="96">
        <v>25</v>
      </c>
    </row>
    <row r="123" spans="1:29" x14ac:dyDescent="0.3">
      <c r="A123" s="116" t="s">
        <v>2325</v>
      </c>
      <c r="B123" s="117">
        <v>1</v>
      </c>
      <c r="C123" s="36" t="s">
        <v>1893</v>
      </c>
      <c r="D123" s="36" t="s">
        <v>72</v>
      </c>
      <c r="E123" s="36" t="s">
        <v>1065</v>
      </c>
      <c r="F123" s="36">
        <v>30</v>
      </c>
      <c r="G123" s="36" t="s">
        <v>1394</v>
      </c>
      <c r="H123" s="36" t="s">
        <v>1373</v>
      </c>
      <c r="I123" s="70" t="s">
        <v>1762</v>
      </c>
      <c r="J123" s="95">
        <v>54.8</v>
      </c>
      <c r="K123" s="36">
        <v>54</v>
      </c>
      <c r="L123" s="36">
        <v>0</v>
      </c>
      <c r="M123" s="118">
        <v>3</v>
      </c>
      <c r="N123" s="118">
        <v>23</v>
      </c>
      <c r="O123" s="118">
        <v>77</v>
      </c>
      <c r="P123" s="86">
        <v>1.84</v>
      </c>
      <c r="Q123" s="119">
        <v>4.2</v>
      </c>
      <c r="R123" s="120">
        <v>12.4</v>
      </c>
      <c r="S123" s="120">
        <v>3.1</v>
      </c>
      <c r="T123" s="120">
        <v>1</v>
      </c>
      <c r="U123" s="121">
        <v>314</v>
      </c>
      <c r="V123" s="122">
        <v>44</v>
      </c>
      <c r="W123" s="123">
        <v>470</v>
      </c>
      <c r="X123" s="123">
        <v>20</v>
      </c>
      <c r="Y123" s="176">
        <v>21.44</v>
      </c>
      <c r="Z123" s="97">
        <v>69</v>
      </c>
      <c r="AA123" s="94">
        <v>1.43</v>
      </c>
      <c r="AB123" s="94">
        <v>1.46</v>
      </c>
      <c r="AC123" s="96">
        <v>1178</v>
      </c>
    </row>
    <row r="124" spans="1:29" x14ac:dyDescent="0.3">
      <c r="A124" s="116" t="s">
        <v>2325</v>
      </c>
      <c r="B124" s="117">
        <v>2</v>
      </c>
      <c r="C124" s="36" t="s">
        <v>1910</v>
      </c>
      <c r="D124" s="36" t="s">
        <v>1911</v>
      </c>
      <c r="E124" s="36" t="s">
        <v>1065</v>
      </c>
      <c r="F124" s="36">
        <v>30</v>
      </c>
      <c r="G124" s="36" t="s">
        <v>1567</v>
      </c>
      <c r="H124" s="36" t="s">
        <v>1063</v>
      </c>
      <c r="I124" s="70" t="s">
        <v>1762</v>
      </c>
      <c r="J124" s="95">
        <v>57.9</v>
      </c>
      <c r="K124" s="36">
        <v>65</v>
      </c>
      <c r="L124" s="36">
        <v>0</v>
      </c>
      <c r="M124" s="118">
        <v>3</v>
      </c>
      <c r="N124" s="118">
        <v>31</v>
      </c>
      <c r="O124" s="118">
        <v>88</v>
      </c>
      <c r="P124" s="86">
        <v>2</v>
      </c>
      <c r="Q124" s="119">
        <v>6</v>
      </c>
      <c r="R124" s="120">
        <v>11.8</v>
      </c>
      <c r="S124" s="120">
        <v>2</v>
      </c>
      <c r="T124" s="120">
        <v>0.92</v>
      </c>
      <c r="U124" s="121">
        <v>307</v>
      </c>
      <c r="V124" s="122">
        <v>47</v>
      </c>
      <c r="W124" s="123">
        <v>353</v>
      </c>
      <c r="X124" s="123">
        <v>20</v>
      </c>
      <c r="Y124" s="176">
        <v>25.88</v>
      </c>
      <c r="Z124" s="97">
        <v>68.3</v>
      </c>
      <c r="AA124" s="94">
        <v>1.32</v>
      </c>
      <c r="AB124" s="94">
        <v>1.42</v>
      </c>
      <c r="AC124" s="96">
        <v>1285</v>
      </c>
    </row>
    <row r="125" spans="1:29" x14ac:dyDescent="0.3">
      <c r="A125" s="116" t="s">
        <v>2325</v>
      </c>
      <c r="B125" s="117">
        <v>3</v>
      </c>
      <c r="C125" s="36" t="s">
        <v>2039</v>
      </c>
      <c r="D125" s="36" t="s">
        <v>88</v>
      </c>
      <c r="E125" s="36" t="s">
        <v>1065</v>
      </c>
      <c r="F125" s="36">
        <v>33</v>
      </c>
      <c r="G125" s="36" t="s">
        <v>1383</v>
      </c>
      <c r="H125" s="36" t="s">
        <v>1373</v>
      </c>
      <c r="I125" s="70" t="s">
        <v>1762</v>
      </c>
      <c r="J125" s="95">
        <v>51.9</v>
      </c>
      <c r="K125" s="36">
        <v>52</v>
      </c>
      <c r="L125" s="36">
        <v>0</v>
      </c>
      <c r="M125" s="118">
        <v>3</v>
      </c>
      <c r="N125" s="118">
        <v>18</v>
      </c>
      <c r="O125" s="118">
        <v>64</v>
      </c>
      <c r="P125" s="86">
        <v>2.69</v>
      </c>
      <c r="Q125" s="119">
        <v>3.3</v>
      </c>
      <c r="R125" s="120">
        <v>10.4</v>
      </c>
      <c r="S125" s="120">
        <v>3.3</v>
      </c>
      <c r="T125" s="120">
        <v>1.0900000000000001</v>
      </c>
      <c r="U125" s="121">
        <v>167</v>
      </c>
      <c r="V125" s="122">
        <v>64</v>
      </c>
      <c r="W125" s="123">
        <v>119</v>
      </c>
      <c r="X125" s="123">
        <v>14</v>
      </c>
      <c r="Y125" s="176">
        <v>16.73</v>
      </c>
      <c r="Z125" s="97">
        <v>68.3</v>
      </c>
      <c r="AA125" s="94">
        <v>1.84</v>
      </c>
      <c r="AB125" s="94">
        <v>2.34</v>
      </c>
      <c r="AC125" s="96">
        <v>208</v>
      </c>
    </row>
    <row r="126" spans="1:29" x14ac:dyDescent="0.3">
      <c r="A126" s="116" t="s">
        <v>2325</v>
      </c>
      <c r="B126" s="117">
        <v>4</v>
      </c>
      <c r="C126" s="36" t="s">
        <v>4496</v>
      </c>
      <c r="D126" s="36" t="s">
        <v>2981</v>
      </c>
      <c r="E126" s="36" t="s">
        <v>1065</v>
      </c>
      <c r="F126" s="36">
        <v>23</v>
      </c>
      <c r="G126" s="36" t="s">
        <v>1386</v>
      </c>
      <c r="H126" s="36" t="s">
        <v>1373</v>
      </c>
      <c r="I126" s="70" t="s">
        <v>1762</v>
      </c>
      <c r="J126" s="95">
        <v>71.5</v>
      </c>
      <c r="K126" s="36">
        <v>56</v>
      </c>
      <c r="L126" s="36">
        <v>0</v>
      </c>
      <c r="M126" s="118">
        <v>3</v>
      </c>
      <c r="N126" s="118">
        <v>23</v>
      </c>
      <c r="O126" s="118">
        <v>72</v>
      </c>
      <c r="P126" s="86">
        <v>2.72</v>
      </c>
      <c r="Q126" s="119">
        <v>4.8</v>
      </c>
      <c r="R126" s="120">
        <v>10.6</v>
      </c>
      <c r="S126" s="120">
        <v>2.2999999999999998</v>
      </c>
      <c r="T126" s="120">
        <v>1.03</v>
      </c>
      <c r="U126" s="121">
        <v>205</v>
      </c>
      <c r="V126" s="122">
        <v>64</v>
      </c>
      <c r="W126" s="123">
        <v>118</v>
      </c>
      <c r="X126" s="123">
        <v>15</v>
      </c>
      <c r="Y126" s="176">
        <v>20.059999999999999</v>
      </c>
      <c r="Z126" s="97">
        <v>64</v>
      </c>
      <c r="AA126" s="94">
        <v>3.38</v>
      </c>
      <c r="AB126" s="94">
        <v>1.85</v>
      </c>
      <c r="AC126" s="96">
        <v>476</v>
      </c>
    </row>
    <row r="127" spans="1:29" x14ac:dyDescent="0.3">
      <c r="A127" s="116" t="s">
        <v>2325</v>
      </c>
      <c r="B127" s="117">
        <v>5</v>
      </c>
      <c r="C127" s="36" t="s">
        <v>3349</v>
      </c>
      <c r="D127" s="36" t="s">
        <v>131</v>
      </c>
      <c r="E127" s="36" t="s">
        <v>1065</v>
      </c>
      <c r="F127" s="36">
        <v>26</v>
      </c>
      <c r="G127" s="36" t="s">
        <v>1111</v>
      </c>
      <c r="H127" s="36" t="s">
        <v>1063</v>
      </c>
      <c r="I127" s="70" t="s">
        <v>1762</v>
      </c>
      <c r="J127" s="95">
        <v>67.900000000000006</v>
      </c>
      <c r="K127" s="36">
        <v>65</v>
      </c>
      <c r="L127" s="36">
        <v>0</v>
      </c>
      <c r="M127" s="118">
        <v>4</v>
      </c>
      <c r="N127" s="118">
        <v>18</v>
      </c>
      <c r="O127" s="118">
        <v>91</v>
      </c>
      <c r="P127" s="86">
        <v>2.93</v>
      </c>
      <c r="Q127" s="119">
        <v>3</v>
      </c>
      <c r="R127" s="120">
        <v>11.5</v>
      </c>
      <c r="S127" s="120">
        <v>3.9</v>
      </c>
      <c r="T127" s="120">
        <v>1.24</v>
      </c>
      <c r="U127" s="121">
        <v>202</v>
      </c>
      <c r="V127" s="122">
        <v>69</v>
      </c>
      <c r="W127" s="123">
        <v>92</v>
      </c>
      <c r="X127" s="123">
        <v>14</v>
      </c>
      <c r="Y127" s="176">
        <v>17.350000000000001</v>
      </c>
      <c r="Z127" s="97">
        <v>76</v>
      </c>
      <c r="AA127" s="94">
        <v>1.78</v>
      </c>
      <c r="AB127" s="94">
        <v>2.38</v>
      </c>
      <c r="AC127" s="96">
        <v>202</v>
      </c>
    </row>
    <row r="128" spans="1:29" x14ac:dyDescent="0.3">
      <c r="A128" s="116" t="s">
        <v>2325</v>
      </c>
      <c r="B128" s="117">
        <v>6</v>
      </c>
      <c r="C128" s="36" t="s">
        <v>1868</v>
      </c>
      <c r="D128" s="36" t="s">
        <v>217</v>
      </c>
      <c r="E128" s="36" t="s">
        <v>1103</v>
      </c>
      <c r="F128" s="36">
        <v>28</v>
      </c>
      <c r="G128" s="36" t="s">
        <v>1107</v>
      </c>
      <c r="H128" s="36" t="s">
        <v>1063</v>
      </c>
      <c r="I128" s="70" t="s">
        <v>1762</v>
      </c>
      <c r="J128" s="95">
        <v>69.7</v>
      </c>
      <c r="K128" s="36">
        <v>63</v>
      </c>
      <c r="L128" s="36">
        <v>2</v>
      </c>
      <c r="M128" s="118">
        <v>4</v>
      </c>
      <c r="N128" s="118">
        <v>11</v>
      </c>
      <c r="O128" s="118">
        <v>85</v>
      </c>
      <c r="P128" s="86">
        <v>2.96</v>
      </c>
      <c r="Q128" s="119">
        <v>3.4</v>
      </c>
      <c r="R128" s="120">
        <v>10.1</v>
      </c>
      <c r="S128" s="120">
        <v>3</v>
      </c>
      <c r="T128" s="120">
        <v>1.1499999999999999</v>
      </c>
      <c r="U128" s="121">
        <v>152</v>
      </c>
      <c r="V128" s="122">
        <v>70</v>
      </c>
      <c r="W128" s="123">
        <v>92</v>
      </c>
      <c r="X128" s="123">
        <v>16</v>
      </c>
      <c r="Y128" s="176">
        <v>17.03</v>
      </c>
      <c r="Z128" s="97">
        <v>79.3</v>
      </c>
      <c r="AA128" s="94">
        <v>2.16</v>
      </c>
      <c r="AB128" s="94">
        <v>2.98</v>
      </c>
      <c r="AC128" s="96">
        <v>96</v>
      </c>
    </row>
    <row r="129" spans="1:29" x14ac:dyDescent="0.3">
      <c r="A129" s="116" t="s">
        <v>2325</v>
      </c>
      <c r="B129" s="117">
        <v>7</v>
      </c>
      <c r="C129" s="36" t="s">
        <v>2081</v>
      </c>
      <c r="D129" s="36" t="s">
        <v>388</v>
      </c>
      <c r="E129" s="36" t="s">
        <v>1103</v>
      </c>
      <c r="F129" s="36">
        <v>31</v>
      </c>
      <c r="G129" s="36" t="s">
        <v>1085</v>
      </c>
      <c r="H129" s="36" t="s">
        <v>1063</v>
      </c>
      <c r="I129" s="70" t="s">
        <v>1762</v>
      </c>
      <c r="J129" s="95">
        <v>45.8</v>
      </c>
      <c r="K129" s="36">
        <v>55</v>
      </c>
      <c r="L129" s="36">
        <v>0</v>
      </c>
      <c r="M129" s="118">
        <v>3</v>
      </c>
      <c r="N129" s="118">
        <v>13</v>
      </c>
      <c r="O129" s="118">
        <v>59</v>
      </c>
      <c r="P129" s="86">
        <v>2.93</v>
      </c>
      <c r="Q129" s="119">
        <v>3.6</v>
      </c>
      <c r="R129" s="120">
        <v>9.5</v>
      </c>
      <c r="S129" s="120">
        <v>2.7</v>
      </c>
      <c r="T129" s="120">
        <v>1.1200000000000001</v>
      </c>
      <c r="U129" s="121">
        <v>128</v>
      </c>
      <c r="V129" s="122">
        <v>69</v>
      </c>
      <c r="W129" s="123">
        <v>84</v>
      </c>
      <c r="X129" s="123">
        <v>11</v>
      </c>
      <c r="Y129" s="176">
        <v>12.13</v>
      </c>
      <c r="Z129" s="97">
        <v>51.3</v>
      </c>
      <c r="AA129" s="94">
        <v>2.81</v>
      </c>
      <c r="AB129" s="94">
        <v>2.56</v>
      </c>
      <c r="AC129" s="96">
        <v>139</v>
      </c>
    </row>
    <row r="130" spans="1:29" x14ac:dyDescent="0.3">
      <c r="A130" s="116" t="s">
        <v>2325</v>
      </c>
      <c r="B130" s="117">
        <v>8</v>
      </c>
      <c r="C130" s="36" t="s">
        <v>1992</v>
      </c>
      <c r="D130" s="36" t="s">
        <v>89</v>
      </c>
      <c r="E130" s="36" t="s">
        <v>1065</v>
      </c>
      <c r="F130" s="36">
        <v>33</v>
      </c>
      <c r="G130" s="36" t="s">
        <v>1384</v>
      </c>
      <c r="H130" s="36" t="s">
        <v>1373</v>
      </c>
      <c r="I130" s="70" t="s">
        <v>1762</v>
      </c>
      <c r="J130" s="95">
        <v>47.2</v>
      </c>
      <c r="K130" s="36">
        <v>50</v>
      </c>
      <c r="L130" s="36">
        <v>0</v>
      </c>
      <c r="M130" s="118">
        <v>3</v>
      </c>
      <c r="N130" s="118">
        <v>8</v>
      </c>
      <c r="O130" s="118">
        <v>54</v>
      </c>
      <c r="P130" s="86">
        <v>2.96</v>
      </c>
      <c r="Q130" s="119">
        <v>3.3</v>
      </c>
      <c r="R130" s="120">
        <v>9.6</v>
      </c>
      <c r="S130" s="120">
        <v>3</v>
      </c>
      <c r="T130" s="120">
        <v>1.1000000000000001</v>
      </c>
      <c r="U130" s="121">
        <v>131</v>
      </c>
      <c r="V130" s="122">
        <v>70</v>
      </c>
      <c r="W130" s="123">
        <v>82</v>
      </c>
      <c r="X130" s="123">
        <v>11</v>
      </c>
      <c r="Y130" s="176">
        <v>11.35</v>
      </c>
      <c r="Z130" s="97">
        <v>67.3</v>
      </c>
      <c r="AA130" s="94">
        <v>2.54</v>
      </c>
      <c r="AB130" s="94">
        <v>2.68</v>
      </c>
      <c r="AC130" s="96">
        <v>129</v>
      </c>
    </row>
    <row r="131" spans="1:29" x14ac:dyDescent="0.3">
      <c r="A131" s="116" t="s">
        <v>2325</v>
      </c>
      <c r="B131" s="117">
        <v>9</v>
      </c>
      <c r="C131" s="36" t="s">
        <v>1949</v>
      </c>
      <c r="D131" s="36" t="s">
        <v>77</v>
      </c>
      <c r="E131" s="36" t="s">
        <v>1065</v>
      </c>
      <c r="F131" s="36">
        <v>28</v>
      </c>
      <c r="G131" s="36" t="s">
        <v>1100</v>
      </c>
      <c r="H131" s="36" t="s">
        <v>1063</v>
      </c>
      <c r="I131" s="70" t="s">
        <v>1762</v>
      </c>
      <c r="J131" s="95">
        <v>49</v>
      </c>
      <c r="K131" s="36">
        <v>54</v>
      </c>
      <c r="L131" s="36">
        <v>0</v>
      </c>
      <c r="M131" s="118">
        <v>3</v>
      </c>
      <c r="N131" s="118">
        <v>17</v>
      </c>
      <c r="O131" s="118">
        <v>69</v>
      </c>
      <c r="P131" s="86">
        <v>2.98</v>
      </c>
      <c r="Q131" s="119">
        <v>3.1</v>
      </c>
      <c r="R131" s="120">
        <v>10.9</v>
      </c>
      <c r="S131" s="120">
        <v>3.7</v>
      </c>
      <c r="T131" s="120">
        <v>1.27</v>
      </c>
      <c r="U131" s="121">
        <v>185</v>
      </c>
      <c r="V131" s="122">
        <v>70</v>
      </c>
      <c r="W131" s="123">
        <v>79</v>
      </c>
      <c r="X131" s="123">
        <v>11</v>
      </c>
      <c r="Y131" s="176">
        <v>12.73</v>
      </c>
      <c r="Z131" s="97">
        <v>47.7</v>
      </c>
      <c r="AA131" s="94">
        <v>3.4</v>
      </c>
      <c r="AB131" s="94">
        <v>2.2999999999999998</v>
      </c>
      <c r="AC131" s="96">
        <v>201</v>
      </c>
    </row>
    <row r="132" spans="1:29" x14ac:dyDescent="0.3">
      <c r="A132" s="116" t="s">
        <v>2325</v>
      </c>
      <c r="B132" s="117">
        <v>10</v>
      </c>
      <c r="C132" s="36" t="s">
        <v>3324</v>
      </c>
      <c r="D132" s="36" t="s">
        <v>3323</v>
      </c>
      <c r="E132" s="36" t="s">
        <v>1065</v>
      </c>
      <c r="F132" s="36">
        <v>27</v>
      </c>
      <c r="G132" s="36" t="s">
        <v>1554</v>
      </c>
      <c r="H132" s="36" t="s">
        <v>1373</v>
      </c>
      <c r="I132" s="70" t="s">
        <v>1762</v>
      </c>
      <c r="J132" s="95">
        <v>59.7</v>
      </c>
      <c r="K132" s="36">
        <v>54</v>
      </c>
      <c r="L132" s="36">
        <v>0</v>
      </c>
      <c r="M132" s="118">
        <v>3</v>
      </c>
      <c r="N132" s="118">
        <v>17</v>
      </c>
      <c r="O132" s="118">
        <v>70</v>
      </c>
      <c r="P132" s="86">
        <v>3.05</v>
      </c>
      <c r="Q132" s="119">
        <v>3.6</v>
      </c>
      <c r="R132" s="120">
        <v>11.1</v>
      </c>
      <c r="S132" s="120">
        <v>3.2</v>
      </c>
      <c r="T132" s="120">
        <v>1.1599999999999999</v>
      </c>
      <c r="U132" s="121">
        <v>202</v>
      </c>
      <c r="V132" s="122">
        <v>72</v>
      </c>
      <c r="W132" s="123">
        <v>77</v>
      </c>
      <c r="X132" s="123">
        <v>12</v>
      </c>
      <c r="Y132" s="176">
        <v>15.89</v>
      </c>
      <c r="Z132" s="97">
        <v>62.7</v>
      </c>
      <c r="AA132" s="94">
        <v>2.2999999999999998</v>
      </c>
      <c r="AB132" s="94">
        <v>2.4500000000000002</v>
      </c>
      <c r="AC132" s="96">
        <v>174</v>
      </c>
    </row>
    <row r="133" spans="1:29" x14ac:dyDescent="0.3">
      <c r="A133" s="116" t="s">
        <v>2325</v>
      </c>
      <c r="B133" s="117">
        <v>11</v>
      </c>
      <c r="C133" s="36" t="s">
        <v>28</v>
      </c>
      <c r="D133" s="36" t="s">
        <v>228</v>
      </c>
      <c r="E133" s="36" t="s">
        <v>1065</v>
      </c>
      <c r="F133" s="36">
        <v>34</v>
      </c>
      <c r="G133" s="36" t="s">
        <v>1081</v>
      </c>
      <c r="H133" s="36" t="s">
        <v>1063</v>
      </c>
      <c r="I133" s="70" t="s">
        <v>1967</v>
      </c>
      <c r="J133" s="95">
        <v>22.9</v>
      </c>
      <c r="K133" s="36">
        <v>26</v>
      </c>
      <c r="L133" s="36">
        <v>0</v>
      </c>
      <c r="M133" s="118">
        <v>1</v>
      </c>
      <c r="N133" s="118">
        <v>0</v>
      </c>
      <c r="O133" s="118">
        <v>20</v>
      </c>
      <c r="P133" s="86">
        <v>2.85</v>
      </c>
      <c r="Q133" s="119">
        <v>1.4</v>
      </c>
      <c r="R133" s="120">
        <v>7.4</v>
      </c>
      <c r="S133" s="120">
        <v>5</v>
      </c>
      <c r="T133" s="120">
        <v>1.85</v>
      </c>
      <c r="U133" s="121">
        <v>15</v>
      </c>
      <c r="V133" s="122">
        <v>67</v>
      </c>
      <c r="W133" s="123">
        <v>77</v>
      </c>
      <c r="X133" s="123">
        <v>6</v>
      </c>
      <c r="Y133" s="176">
        <v>0</v>
      </c>
      <c r="Z133" s="97">
        <v>0.3</v>
      </c>
      <c r="AA133" s="94">
        <v>27</v>
      </c>
      <c r="AB133" s="94">
        <v>47.8</v>
      </c>
      <c r="AC133" s="96">
        <v>-1</v>
      </c>
    </row>
    <row r="134" spans="1:29" x14ac:dyDescent="0.3">
      <c r="A134" s="116" t="s">
        <v>2325</v>
      </c>
      <c r="B134" s="117">
        <v>12</v>
      </c>
      <c r="C134" s="36" t="s">
        <v>71</v>
      </c>
      <c r="D134" s="36" t="s">
        <v>205</v>
      </c>
      <c r="E134" s="36" t="s">
        <v>1065</v>
      </c>
      <c r="F134" s="36">
        <v>29</v>
      </c>
      <c r="G134" s="36" t="s">
        <v>1372</v>
      </c>
      <c r="H134" s="36" t="s">
        <v>1373</v>
      </c>
      <c r="I134" s="70" t="s">
        <v>1762</v>
      </c>
      <c r="J134" s="95">
        <v>57</v>
      </c>
      <c r="K134" s="36">
        <v>55</v>
      </c>
      <c r="L134" s="36">
        <v>0</v>
      </c>
      <c r="M134" s="118">
        <v>3</v>
      </c>
      <c r="N134" s="118">
        <v>21</v>
      </c>
      <c r="O134" s="118">
        <v>69</v>
      </c>
      <c r="P134" s="86">
        <v>3.1</v>
      </c>
      <c r="Q134" s="119">
        <v>3.6</v>
      </c>
      <c r="R134" s="120">
        <v>10.8</v>
      </c>
      <c r="S134" s="120">
        <v>3.1</v>
      </c>
      <c r="T134" s="120">
        <v>1.1299999999999999</v>
      </c>
      <c r="U134" s="121">
        <v>179</v>
      </c>
      <c r="V134" s="122">
        <v>73</v>
      </c>
      <c r="W134" s="123">
        <v>74</v>
      </c>
      <c r="X134" s="123">
        <v>12</v>
      </c>
      <c r="Y134" s="176">
        <v>17.2</v>
      </c>
      <c r="Z134" s="97">
        <v>67.3</v>
      </c>
      <c r="AA134" s="94">
        <v>2.94</v>
      </c>
      <c r="AB134" s="94">
        <v>3.13</v>
      </c>
      <c r="AC134" s="96">
        <v>75</v>
      </c>
    </row>
    <row r="135" spans="1:29" x14ac:dyDescent="0.3">
      <c r="A135" s="116" t="s">
        <v>2325</v>
      </c>
      <c r="B135" s="117">
        <v>13</v>
      </c>
      <c r="C135" s="36" t="s">
        <v>2109</v>
      </c>
      <c r="D135" s="36" t="s">
        <v>339</v>
      </c>
      <c r="E135" s="36" t="s">
        <v>1065</v>
      </c>
      <c r="F135" s="36">
        <v>32</v>
      </c>
      <c r="G135" s="36" t="s">
        <v>1089</v>
      </c>
      <c r="H135" s="36" t="s">
        <v>1063</v>
      </c>
      <c r="I135" s="70" t="s">
        <v>1762</v>
      </c>
      <c r="J135" s="95">
        <v>56</v>
      </c>
      <c r="K135" s="36">
        <v>62</v>
      </c>
      <c r="L135" s="36">
        <v>0</v>
      </c>
      <c r="M135" s="118">
        <v>3</v>
      </c>
      <c r="N135" s="118">
        <v>7</v>
      </c>
      <c r="O135" s="118">
        <v>70</v>
      </c>
      <c r="P135" s="86">
        <v>3.12</v>
      </c>
      <c r="Q135" s="119">
        <v>3.3</v>
      </c>
      <c r="R135" s="120">
        <v>9.4</v>
      </c>
      <c r="S135" s="120">
        <v>2.9</v>
      </c>
      <c r="T135" s="120">
        <v>1.17</v>
      </c>
      <c r="U135" s="121">
        <v>113</v>
      </c>
      <c r="V135" s="122">
        <v>74</v>
      </c>
      <c r="W135" s="123">
        <v>72</v>
      </c>
      <c r="X135" s="123">
        <v>12</v>
      </c>
      <c r="Y135" s="176">
        <v>12.33</v>
      </c>
      <c r="Z135" s="97">
        <v>77.3</v>
      </c>
      <c r="AA135" s="94">
        <v>2.33</v>
      </c>
      <c r="AB135" s="94">
        <v>2.61</v>
      </c>
      <c r="AC135" s="96">
        <v>148</v>
      </c>
    </row>
    <row r="136" spans="1:29" x14ac:dyDescent="0.3">
      <c r="A136" s="116" t="s">
        <v>2325</v>
      </c>
      <c r="B136" s="117">
        <v>14</v>
      </c>
      <c r="C136" s="36" t="s">
        <v>3345</v>
      </c>
      <c r="D136" s="36" t="s">
        <v>529</v>
      </c>
      <c r="E136" s="36" t="s">
        <v>1065</v>
      </c>
      <c r="F136" s="36">
        <v>28</v>
      </c>
      <c r="G136" s="36" t="s">
        <v>1383</v>
      </c>
      <c r="H136" s="36" t="s">
        <v>1373</v>
      </c>
      <c r="I136" s="70" t="s">
        <v>1739</v>
      </c>
      <c r="J136" s="95">
        <v>55.4</v>
      </c>
      <c r="K136" s="36">
        <v>54</v>
      </c>
      <c r="L136" s="36">
        <v>2</v>
      </c>
      <c r="M136" s="118">
        <v>3</v>
      </c>
      <c r="N136" s="118">
        <v>1</v>
      </c>
      <c r="O136" s="118">
        <v>69</v>
      </c>
      <c r="P136" s="86">
        <v>3.15</v>
      </c>
      <c r="Q136" s="119">
        <v>2.8</v>
      </c>
      <c r="R136" s="120">
        <v>10.199999999999999</v>
      </c>
      <c r="S136" s="120">
        <v>3.7</v>
      </c>
      <c r="T136" s="120">
        <v>1.32</v>
      </c>
      <c r="U136" s="121">
        <v>135</v>
      </c>
      <c r="V136" s="122">
        <v>74</v>
      </c>
      <c r="W136" s="123">
        <v>68</v>
      </c>
      <c r="X136" s="123">
        <v>11</v>
      </c>
      <c r="Y136" s="176">
        <v>7.91</v>
      </c>
      <c r="Z136" s="97">
        <v>62.7</v>
      </c>
      <c r="AA136" s="94">
        <v>2.59</v>
      </c>
      <c r="AB136" s="94">
        <v>1.93</v>
      </c>
      <c r="AC136" s="96">
        <v>407</v>
      </c>
    </row>
    <row r="137" spans="1:29" x14ac:dyDescent="0.3">
      <c r="A137" s="116" t="s">
        <v>2325</v>
      </c>
      <c r="B137" s="117">
        <v>15</v>
      </c>
      <c r="C137" s="36" t="s">
        <v>6139</v>
      </c>
      <c r="D137" s="36" t="s">
        <v>221</v>
      </c>
      <c r="E137" s="36" t="s">
        <v>1103</v>
      </c>
      <c r="F137" s="36">
        <v>30</v>
      </c>
      <c r="G137" s="36" t="s">
        <v>1375</v>
      </c>
      <c r="H137" s="36" t="s">
        <v>1373</v>
      </c>
      <c r="I137" s="70" t="s">
        <v>1762</v>
      </c>
      <c r="J137" s="95">
        <v>53.8</v>
      </c>
      <c r="K137" s="36">
        <v>48</v>
      </c>
      <c r="L137" s="36">
        <v>0</v>
      </c>
      <c r="M137" s="118">
        <v>3</v>
      </c>
      <c r="N137" s="118">
        <v>8</v>
      </c>
      <c r="O137" s="118">
        <v>59</v>
      </c>
      <c r="P137" s="86">
        <v>3.16</v>
      </c>
      <c r="Q137" s="119">
        <v>3.6</v>
      </c>
      <c r="R137" s="120">
        <v>9.6999999999999993</v>
      </c>
      <c r="S137" s="120">
        <v>2.8</v>
      </c>
      <c r="T137" s="120">
        <v>1.0900000000000001</v>
      </c>
      <c r="U137" s="121">
        <v>143</v>
      </c>
      <c r="V137" s="122">
        <v>75</v>
      </c>
      <c r="W137" s="123">
        <v>67</v>
      </c>
      <c r="X137" s="123">
        <v>11</v>
      </c>
      <c r="Y137" s="176">
        <v>12.28</v>
      </c>
      <c r="Z137" s="97">
        <v>77.7</v>
      </c>
      <c r="AA137" s="94">
        <v>2.5499999999999998</v>
      </c>
      <c r="AB137" s="94">
        <v>2.59</v>
      </c>
      <c r="AC137" s="96">
        <v>152</v>
      </c>
    </row>
    <row r="138" spans="1:29" x14ac:dyDescent="0.3">
      <c r="A138" s="116" t="s">
        <v>2325</v>
      </c>
      <c r="B138" s="117">
        <v>16</v>
      </c>
      <c r="C138" s="36" t="s">
        <v>175</v>
      </c>
      <c r="D138" s="36" t="s">
        <v>40</v>
      </c>
      <c r="E138" s="36" t="s">
        <v>1103</v>
      </c>
      <c r="F138" s="36">
        <v>33</v>
      </c>
      <c r="G138" s="36" t="s">
        <v>1372</v>
      </c>
      <c r="H138" s="36" t="s">
        <v>1373</v>
      </c>
      <c r="I138" s="70" t="s">
        <v>1739</v>
      </c>
      <c r="J138" s="95">
        <v>51.9</v>
      </c>
      <c r="K138" s="36">
        <v>55</v>
      </c>
      <c r="L138" s="36">
        <v>1</v>
      </c>
      <c r="M138" s="118">
        <v>4</v>
      </c>
      <c r="N138" s="118">
        <v>10</v>
      </c>
      <c r="O138" s="118">
        <v>81</v>
      </c>
      <c r="P138" s="86">
        <v>3.17</v>
      </c>
      <c r="Q138" s="119">
        <v>4.2</v>
      </c>
      <c r="R138" s="120">
        <v>11.4</v>
      </c>
      <c r="S138" s="120">
        <v>2.7</v>
      </c>
      <c r="T138" s="120">
        <v>0.99</v>
      </c>
      <c r="U138" s="121">
        <v>228</v>
      </c>
      <c r="V138" s="122">
        <v>75</v>
      </c>
      <c r="W138" s="123">
        <v>67</v>
      </c>
      <c r="X138" s="123">
        <v>11</v>
      </c>
      <c r="Y138" s="176">
        <v>15.33</v>
      </c>
      <c r="Z138" s="97">
        <v>62.7</v>
      </c>
      <c r="AA138" s="94">
        <v>1.44</v>
      </c>
      <c r="AB138" s="94">
        <v>2.09</v>
      </c>
      <c r="AC138" s="96">
        <v>307</v>
      </c>
    </row>
    <row r="139" spans="1:29" x14ac:dyDescent="0.3">
      <c r="A139" s="116" t="s">
        <v>2325</v>
      </c>
      <c r="B139" s="117">
        <v>17</v>
      </c>
      <c r="C139" s="36" t="s">
        <v>1895</v>
      </c>
      <c r="D139" s="36" t="s">
        <v>1896</v>
      </c>
      <c r="E139" s="36" t="s">
        <v>1103</v>
      </c>
      <c r="F139" s="36">
        <v>30</v>
      </c>
      <c r="G139" s="36" t="s">
        <v>1383</v>
      </c>
      <c r="H139" s="36" t="s">
        <v>1373</v>
      </c>
      <c r="I139" s="70" t="s">
        <v>1762</v>
      </c>
      <c r="J139" s="95">
        <v>46.6</v>
      </c>
      <c r="K139" s="36">
        <v>46</v>
      </c>
      <c r="L139" s="36">
        <v>0</v>
      </c>
      <c r="M139" s="118">
        <v>3</v>
      </c>
      <c r="N139" s="118">
        <v>18</v>
      </c>
      <c r="O139" s="118">
        <v>59</v>
      </c>
      <c r="P139" s="86">
        <v>3.13</v>
      </c>
      <c r="Q139" s="119">
        <v>3.5</v>
      </c>
      <c r="R139" s="120">
        <v>11.2</v>
      </c>
      <c r="S139" s="120">
        <v>3.3</v>
      </c>
      <c r="T139" s="120">
        <v>1.1000000000000001</v>
      </c>
      <c r="U139" s="121">
        <v>212</v>
      </c>
      <c r="V139" s="122">
        <v>74</v>
      </c>
      <c r="W139" s="123">
        <v>66</v>
      </c>
      <c r="X139" s="123">
        <v>10</v>
      </c>
      <c r="Y139" s="176">
        <v>14.17</v>
      </c>
      <c r="Z139" s="97">
        <v>50.3</v>
      </c>
      <c r="AA139" s="94">
        <v>3.22</v>
      </c>
      <c r="AB139" s="94">
        <v>2.56</v>
      </c>
      <c r="AC139" s="96">
        <v>139</v>
      </c>
    </row>
    <row r="140" spans="1:29" x14ac:dyDescent="0.3">
      <c r="A140" s="116" t="s">
        <v>2325</v>
      </c>
      <c r="B140" s="117">
        <v>18</v>
      </c>
      <c r="C140" s="36" t="s">
        <v>3025</v>
      </c>
      <c r="D140" s="36" t="s">
        <v>295</v>
      </c>
      <c r="E140" s="36" t="s">
        <v>1103</v>
      </c>
      <c r="F140" s="36">
        <v>26</v>
      </c>
      <c r="G140" s="36" t="s">
        <v>1106</v>
      </c>
      <c r="H140" s="36" t="s">
        <v>1063</v>
      </c>
      <c r="I140" s="70" t="s">
        <v>1762</v>
      </c>
      <c r="J140" s="95">
        <v>71.900000000000006</v>
      </c>
      <c r="K140" s="36">
        <v>68</v>
      </c>
      <c r="L140" s="36">
        <v>0</v>
      </c>
      <c r="M140" s="118">
        <v>4</v>
      </c>
      <c r="N140" s="118">
        <v>13</v>
      </c>
      <c r="O140" s="118">
        <v>84</v>
      </c>
      <c r="P140" s="86">
        <v>3.31</v>
      </c>
      <c r="Q140" s="119">
        <v>3.4</v>
      </c>
      <c r="R140" s="120">
        <v>10.1</v>
      </c>
      <c r="S140" s="120">
        <v>3</v>
      </c>
      <c r="T140" s="120">
        <v>1.1200000000000001</v>
      </c>
      <c r="U140" s="121">
        <v>150</v>
      </c>
      <c r="V140" s="122">
        <v>78</v>
      </c>
      <c r="W140" s="123">
        <v>62</v>
      </c>
      <c r="X140" s="123">
        <v>12</v>
      </c>
      <c r="Y140" s="176">
        <v>16.78</v>
      </c>
      <c r="Z140" s="97">
        <v>75.3</v>
      </c>
      <c r="AA140" s="94">
        <v>1.67</v>
      </c>
      <c r="AB140" s="94">
        <v>2.57</v>
      </c>
      <c r="AC140" s="96">
        <v>154</v>
      </c>
    </row>
    <row r="141" spans="1:29" x14ac:dyDescent="0.3">
      <c r="A141" s="116" t="s">
        <v>2325</v>
      </c>
      <c r="B141" s="117">
        <v>19</v>
      </c>
      <c r="C141" s="36" t="s">
        <v>146</v>
      </c>
      <c r="D141" s="36" t="s">
        <v>2204</v>
      </c>
      <c r="E141" s="36" t="s">
        <v>1065</v>
      </c>
      <c r="F141" s="36">
        <v>29</v>
      </c>
      <c r="G141" s="36" t="s">
        <v>1400</v>
      </c>
      <c r="H141" s="36" t="s">
        <v>1373</v>
      </c>
      <c r="I141" s="70" t="s">
        <v>1762</v>
      </c>
      <c r="J141" s="95">
        <v>62.4</v>
      </c>
      <c r="K141" s="36">
        <v>59</v>
      </c>
      <c r="L141" s="36">
        <v>0</v>
      </c>
      <c r="M141" s="118">
        <v>4</v>
      </c>
      <c r="N141" s="118">
        <v>10</v>
      </c>
      <c r="O141" s="118">
        <v>64</v>
      </c>
      <c r="P141" s="86">
        <v>3.29</v>
      </c>
      <c r="Q141" s="119">
        <v>4</v>
      </c>
      <c r="R141" s="120">
        <v>9.1999999999999993</v>
      </c>
      <c r="S141" s="120">
        <v>2.2999999999999998</v>
      </c>
      <c r="T141" s="120">
        <v>1.1100000000000001</v>
      </c>
      <c r="U141" s="121">
        <v>120</v>
      </c>
      <c r="V141" s="122">
        <v>78</v>
      </c>
      <c r="W141" s="123">
        <v>62</v>
      </c>
      <c r="X141" s="123">
        <v>12</v>
      </c>
      <c r="Y141" s="176">
        <v>14.62</v>
      </c>
      <c r="Z141" s="97">
        <v>76</v>
      </c>
      <c r="AA141" s="94">
        <v>2.84</v>
      </c>
      <c r="AB141" s="94">
        <v>3.48</v>
      </c>
      <c r="AC141" s="96">
        <v>56</v>
      </c>
    </row>
    <row r="142" spans="1:29" x14ac:dyDescent="0.3">
      <c r="A142" s="116" t="s">
        <v>2325</v>
      </c>
      <c r="B142" s="117">
        <v>20</v>
      </c>
      <c r="C142" s="36" t="s">
        <v>90</v>
      </c>
      <c r="D142" s="36" t="s">
        <v>364</v>
      </c>
      <c r="E142" s="36" t="s">
        <v>1065</v>
      </c>
      <c r="F142" s="36">
        <v>24</v>
      </c>
      <c r="G142" s="36" t="s">
        <v>1397</v>
      </c>
      <c r="H142" s="36" t="s">
        <v>1373</v>
      </c>
      <c r="I142" s="70" t="s">
        <v>1762</v>
      </c>
      <c r="J142" s="95">
        <v>68</v>
      </c>
      <c r="K142" s="36">
        <v>54</v>
      </c>
      <c r="L142" s="36">
        <v>0</v>
      </c>
      <c r="M142" s="118">
        <v>3</v>
      </c>
      <c r="N142" s="118">
        <v>20</v>
      </c>
      <c r="O142" s="118">
        <v>78</v>
      </c>
      <c r="P142" s="86">
        <v>3.27</v>
      </c>
      <c r="Q142" s="119">
        <v>3.4</v>
      </c>
      <c r="R142" s="120">
        <v>11.8</v>
      </c>
      <c r="S142" s="120">
        <v>3.6</v>
      </c>
      <c r="T142" s="120">
        <v>1.18</v>
      </c>
      <c r="U142" s="121">
        <v>211</v>
      </c>
      <c r="V142" s="122">
        <v>77</v>
      </c>
      <c r="W142" s="123">
        <v>61</v>
      </c>
      <c r="X142" s="123">
        <v>11</v>
      </c>
      <c r="Y142" s="176">
        <v>16.989999999999998</v>
      </c>
      <c r="Z142" s="97">
        <v>66</v>
      </c>
      <c r="AA142" s="94">
        <v>3.27</v>
      </c>
      <c r="AB142" s="94">
        <v>3.84</v>
      </c>
      <c r="AC142" s="96">
        <v>38</v>
      </c>
    </row>
    <row r="143" spans="1:29" x14ac:dyDescent="0.3">
      <c r="A143" s="116" t="s">
        <v>2326</v>
      </c>
      <c r="B143" s="117">
        <v>1</v>
      </c>
      <c r="C143" s="36" t="s">
        <v>1910</v>
      </c>
      <c r="D143" s="36" t="s">
        <v>1911</v>
      </c>
      <c r="E143" s="36" t="s">
        <v>1065</v>
      </c>
      <c r="F143" s="36">
        <v>30</v>
      </c>
      <c r="G143" s="36" t="s">
        <v>1567</v>
      </c>
      <c r="H143" s="36" t="s">
        <v>1063</v>
      </c>
      <c r="I143" s="70" t="s">
        <v>1762</v>
      </c>
      <c r="J143" s="95">
        <v>57.9</v>
      </c>
      <c r="K143" s="36">
        <v>65</v>
      </c>
      <c r="L143" s="36">
        <v>0</v>
      </c>
      <c r="M143" s="118">
        <v>3</v>
      </c>
      <c r="N143" s="118">
        <v>31</v>
      </c>
      <c r="O143" s="118">
        <v>88</v>
      </c>
      <c r="P143" s="86">
        <v>2</v>
      </c>
      <c r="Q143" s="119">
        <v>6</v>
      </c>
      <c r="R143" s="120">
        <v>11.8</v>
      </c>
      <c r="S143" s="120">
        <v>2</v>
      </c>
      <c r="T143" s="120">
        <v>0.92</v>
      </c>
      <c r="U143" s="121">
        <v>307</v>
      </c>
      <c r="V143" s="122">
        <v>47</v>
      </c>
      <c r="W143" s="123">
        <v>353</v>
      </c>
      <c r="X143" s="123">
        <v>20</v>
      </c>
      <c r="Y143" s="176">
        <v>25.88</v>
      </c>
      <c r="Z143" s="97">
        <v>68.3</v>
      </c>
      <c r="AA143" s="94">
        <v>1.32</v>
      </c>
      <c r="AB143" s="94">
        <v>1.42</v>
      </c>
      <c r="AC143" s="96">
        <v>1285</v>
      </c>
    </row>
    <row r="144" spans="1:29" x14ac:dyDescent="0.3">
      <c r="A144" s="116" t="s">
        <v>2326</v>
      </c>
      <c r="B144" s="117">
        <v>2</v>
      </c>
      <c r="C144" s="36" t="s">
        <v>1893</v>
      </c>
      <c r="D144" s="36" t="s">
        <v>72</v>
      </c>
      <c r="E144" s="36" t="s">
        <v>1065</v>
      </c>
      <c r="F144" s="36">
        <v>30</v>
      </c>
      <c r="G144" s="36" t="s">
        <v>1394</v>
      </c>
      <c r="H144" s="36" t="s">
        <v>1373</v>
      </c>
      <c r="I144" s="70" t="s">
        <v>1762</v>
      </c>
      <c r="J144" s="95">
        <v>54.8</v>
      </c>
      <c r="K144" s="36">
        <v>54</v>
      </c>
      <c r="L144" s="36">
        <v>0</v>
      </c>
      <c r="M144" s="118">
        <v>3</v>
      </c>
      <c r="N144" s="118">
        <v>23</v>
      </c>
      <c r="O144" s="118">
        <v>77</v>
      </c>
      <c r="P144" s="86">
        <v>1.84</v>
      </c>
      <c r="Q144" s="119">
        <v>4.2</v>
      </c>
      <c r="R144" s="120">
        <v>12.4</v>
      </c>
      <c r="S144" s="120">
        <v>3.1</v>
      </c>
      <c r="T144" s="120">
        <v>1</v>
      </c>
      <c r="U144" s="121">
        <v>314</v>
      </c>
      <c r="V144" s="122">
        <v>44</v>
      </c>
      <c r="W144" s="123">
        <v>470</v>
      </c>
      <c r="X144" s="123">
        <v>20</v>
      </c>
      <c r="Y144" s="176">
        <v>21.44</v>
      </c>
      <c r="Z144" s="97">
        <v>69</v>
      </c>
      <c r="AA144" s="94">
        <v>1.43</v>
      </c>
      <c r="AB144" s="94">
        <v>1.46</v>
      </c>
      <c r="AC144" s="96">
        <v>1178</v>
      </c>
    </row>
    <row r="145" spans="1:29" x14ac:dyDescent="0.3">
      <c r="A145" s="116" t="s">
        <v>2326</v>
      </c>
      <c r="B145" s="117">
        <v>3</v>
      </c>
      <c r="C145" s="36" t="s">
        <v>4287</v>
      </c>
      <c r="D145" s="36" t="s">
        <v>15</v>
      </c>
      <c r="E145" s="36" t="s">
        <v>1065</v>
      </c>
      <c r="F145" s="36">
        <v>26</v>
      </c>
      <c r="G145" s="36" t="s">
        <v>1062</v>
      </c>
      <c r="H145" s="36" t="s">
        <v>1063</v>
      </c>
      <c r="I145" s="70" t="s">
        <v>1739</v>
      </c>
      <c r="J145" s="95">
        <v>118.7</v>
      </c>
      <c r="K145" s="36">
        <v>38</v>
      </c>
      <c r="L145" s="36">
        <v>17</v>
      </c>
      <c r="M145" s="118">
        <v>8</v>
      </c>
      <c r="N145" s="118">
        <v>0</v>
      </c>
      <c r="O145" s="118">
        <v>91</v>
      </c>
      <c r="P145" s="86">
        <v>4.87</v>
      </c>
      <c r="Q145" s="119">
        <v>2</v>
      </c>
      <c r="R145" s="120">
        <v>6.8</v>
      </c>
      <c r="S145" s="120">
        <v>3.4</v>
      </c>
      <c r="T145" s="120">
        <v>1.37</v>
      </c>
      <c r="U145" s="121">
        <v>12</v>
      </c>
      <c r="V145" s="122">
        <v>115</v>
      </c>
      <c r="W145" s="123">
        <v>30</v>
      </c>
      <c r="X145" s="123">
        <v>9</v>
      </c>
      <c r="Y145" s="176">
        <v>20.87</v>
      </c>
      <c r="Z145" s="97">
        <v>169.7</v>
      </c>
      <c r="AA145" s="94">
        <v>3.82</v>
      </c>
      <c r="AB145" s="94">
        <v>5.1100000000000003</v>
      </c>
      <c r="AC145" s="96">
        <v>30</v>
      </c>
    </row>
    <row r="146" spans="1:29" x14ac:dyDescent="0.3">
      <c r="A146" s="116" t="s">
        <v>2326</v>
      </c>
      <c r="B146" s="117">
        <v>4</v>
      </c>
      <c r="C146" s="36" t="s">
        <v>2296</v>
      </c>
      <c r="D146" s="36" t="s">
        <v>36</v>
      </c>
      <c r="E146" s="36" t="s">
        <v>1065</v>
      </c>
      <c r="F146" s="36">
        <v>30</v>
      </c>
      <c r="G146" s="36" t="s">
        <v>1554</v>
      </c>
      <c r="H146" s="36" t="s">
        <v>1373</v>
      </c>
      <c r="I146" s="70" t="s">
        <v>1739</v>
      </c>
      <c r="J146" s="95">
        <v>115.9</v>
      </c>
      <c r="K146" s="36">
        <v>34</v>
      </c>
      <c r="L146" s="36">
        <v>13</v>
      </c>
      <c r="M146" s="118">
        <v>7</v>
      </c>
      <c r="N146" s="118">
        <v>0</v>
      </c>
      <c r="O146" s="118">
        <v>99</v>
      </c>
      <c r="P146" s="86">
        <v>4</v>
      </c>
      <c r="Q146" s="119">
        <v>2.5</v>
      </c>
      <c r="R146" s="120">
        <v>9.5</v>
      </c>
      <c r="S146" s="120">
        <v>3.8</v>
      </c>
      <c r="T146" s="120">
        <v>1.28</v>
      </c>
      <c r="U146" s="121">
        <v>90</v>
      </c>
      <c r="V146" s="122">
        <v>95</v>
      </c>
      <c r="W146" s="123">
        <v>45</v>
      </c>
      <c r="X146" s="123">
        <v>18</v>
      </c>
      <c r="Y146" s="176">
        <v>20.69</v>
      </c>
      <c r="Z146" s="97">
        <v>132</v>
      </c>
      <c r="AA146" s="94">
        <v>3</v>
      </c>
      <c r="AB146" s="94">
        <v>3.11</v>
      </c>
      <c r="AC146" s="96">
        <v>105</v>
      </c>
    </row>
    <row r="147" spans="1:29" x14ac:dyDescent="0.3">
      <c r="A147" s="116" t="s">
        <v>2326</v>
      </c>
      <c r="B147" s="117">
        <v>5</v>
      </c>
      <c r="C147" s="36" t="s">
        <v>4496</v>
      </c>
      <c r="D147" s="36" t="s">
        <v>2981</v>
      </c>
      <c r="E147" s="36" t="s">
        <v>1065</v>
      </c>
      <c r="F147" s="36">
        <v>23</v>
      </c>
      <c r="G147" s="36" t="s">
        <v>1386</v>
      </c>
      <c r="H147" s="36" t="s">
        <v>1373</v>
      </c>
      <c r="I147" s="70" t="s">
        <v>1762</v>
      </c>
      <c r="J147" s="95">
        <v>71.5</v>
      </c>
      <c r="K147" s="36">
        <v>56</v>
      </c>
      <c r="L147" s="36">
        <v>0</v>
      </c>
      <c r="M147" s="118">
        <v>3</v>
      </c>
      <c r="N147" s="118">
        <v>23</v>
      </c>
      <c r="O147" s="118">
        <v>72</v>
      </c>
      <c r="P147" s="86">
        <v>2.72</v>
      </c>
      <c r="Q147" s="119">
        <v>4.8</v>
      </c>
      <c r="R147" s="120">
        <v>10.6</v>
      </c>
      <c r="S147" s="120">
        <v>2.2999999999999998</v>
      </c>
      <c r="T147" s="120">
        <v>1.03</v>
      </c>
      <c r="U147" s="121">
        <v>205</v>
      </c>
      <c r="V147" s="122">
        <v>64</v>
      </c>
      <c r="W147" s="123">
        <v>118</v>
      </c>
      <c r="X147" s="123">
        <v>15</v>
      </c>
      <c r="Y147" s="176">
        <v>20.059999999999999</v>
      </c>
      <c r="Z147" s="97">
        <v>64</v>
      </c>
      <c r="AA147" s="94">
        <v>3.38</v>
      </c>
      <c r="AB147" s="94">
        <v>1.85</v>
      </c>
      <c r="AC147" s="96">
        <v>476</v>
      </c>
    </row>
    <row r="148" spans="1:29" x14ac:dyDescent="0.3">
      <c r="A148" s="116" t="s">
        <v>2326</v>
      </c>
      <c r="B148" s="117">
        <v>6</v>
      </c>
      <c r="C148" s="36" t="s">
        <v>194</v>
      </c>
      <c r="D148" s="36" t="s">
        <v>2239</v>
      </c>
      <c r="E148" s="36" t="s">
        <v>1065</v>
      </c>
      <c r="F148" s="36">
        <v>28</v>
      </c>
      <c r="G148" s="36" t="s">
        <v>1397</v>
      </c>
      <c r="H148" s="36" t="s">
        <v>1373</v>
      </c>
      <c r="I148" s="70" t="s">
        <v>1739</v>
      </c>
      <c r="J148" s="95">
        <v>112.1</v>
      </c>
      <c r="K148" s="36">
        <v>42</v>
      </c>
      <c r="L148" s="36">
        <v>11</v>
      </c>
      <c r="M148" s="118">
        <v>7</v>
      </c>
      <c r="N148" s="118">
        <v>1</v>
      </c>
      <c r="O148" s="118">
        <v>83</v>
      </c>
      <c r="P148" s="86">
        <v>4.42</v>
      </c>
      <c r="Q148" s="119">
        <v>2.9</v>
      </c>
      <c r="R148" s="120">
        <v>7.5</v>
      </c>
      <c r="S148" s="120">
        <v>2.6</v>
      </c>
      <c r="T148" s="120">
        <v>1.25</v>
      </c>
      <c r="U148" s="121">
        <v>35</v>
      </c>
      <c r="V148" s="122">
        <v>104</v>
      </c>
      <c r="W148" s="123">
        <v>35</v>
      </c>
      <c r="X148" s="123">
        <v>12</v>
      </c>
      <c r="Y148" s="176">
        <v>20.02</v>
      </c>
      <c r="Z148" s="97">
        <v>131.30000000000001</v>
      </c>
      <c r="AA148" s="94">
        <v>4.3899999999999997</v>
      </c>
      <c r="AB148" s="94">
        <v>4.29</v>
      </c>
      <c r="AC148" s="96">
        <v>40</v>
      </c>
    </row>
    <row r="149" spans="1:29" x14ac:dyDescent="0.3">
      <c r="A149" s="116" t="s">
        <v>2326</v>
      </c>
      <c r="B149" s="117">
        <v>7</v>
      </c>
      <c r="C149" s="36" t="s">
        <v>194</v>
      </c>
      <c r="D149" s="36" t="s">
        <v>326</v>
      </c>
      <c r="E149" s="36" t="s">
        <v>1065</v>
      </c>
      <c r="F149" s="36">
        <v>29</v>
      </c>
      <c r="G149" s="36" t="s">
        <v>1384</v>
      </c>
      <c r="H149" s="36" t="s">
        <v>1373</v>
      </c>
      <c r="I149" s="70" t="s">
        <v>1739</v>
      </c>
      <c r="J149" s="95">
        <v>110.8</v>
      </c>
      <c r="K149" s="36">
        <v>51</v>
      </c>
      <c r="L149" s="36">
        <v>11</v>
      </c>
      <c r="M149" s="118">
        <v>7</v>
      </c>
      <c r="N149" s="118">
        <v>3</v>
      </c>
      <c r="O149" s="118">
        <v>85</v>
      </c>
      <c r="P149" s="86">
        <v>4.66</v>
      </c>
      <c r="Q149" s="119">
        <v>2.2999999999999998</v>
      </c>
      <c r="R149" s="120">
        <v>7.2</v>
      </c>
      <c r="S149" s="120">
        <v>3.1</v>
      </c>
      <c r="T149" s="120">
        <v>1.34</v>
      </c>
      <c r="U149" s="121">
        <v>22</v>
      </c>
      <c r="V149" s="122">
        <v>110</v>
      </c>
      <c r="W149" s="123">
        <v>31</v>
      </c>
      <c r="X149" s="123">
        <v>8</v>
      </c>
      <c r="Y149" s="176">
        <v>19.64</v>
      </c>
      <c r="Z149" s="97">
        <v>147.30000000000001</v>
      </c>
      <c r="AA149" s="94">
        <v>4.1500000000000004</v>
      </c>
      <c r="AB149" s="94">
        <v>4.66</v>
      </c>
      <c r="AC149" s="96">
        <v>34</v>
      </c>
    </row>
    <row r="150" spans="1:29" x14ac:dyDescent="0.3">
      <c r="A150" s="116" t="s">
        <v>2326</v>
      </c>
      <c r="B150" s="117">
        <v>8</v>
      </c>
      <c r="C150" s="36" t="s">
        <v>5163</v>
      </c>
      <c r="D150" s="36" t="s">
        <v>221</v>
      </c>
      <c r="E150" s="36" t="s">
        <v>1065</v>
      </c>
      <c r="F150" s="36">
        <v>27</v>
      </c>
      <c r="G150" s="36" t="s">
        <v>1372</v>
      </c>
      <c r="H150" s="36" t="s">
        <v>1373</v>
      </c>
      <c r="I150" s="70" t="s">
        <v>1739</v>
      </c>
      <c r="J150" s="95">
        <v>110.7</v>
      </c>
      <c r="K150" s="36">
        <v>32</v>
      </c>
      <c r="L150" s="36">
        <v>14</v>
      </c>
      <c r="M150" s="118">
        <v>7</v>
      </c>
      <c r="N150" s="118">
        <v>0</v>
      </c>
      <c r="O150" s="118">
        <v>98</v>
      </c>
      <c r="P150" s="86">
        <v>4.38</v>
      </c>
      <c r="Q150" s="119">
        <v>2.2000000000000002</v>
      </c>
      <c r="R150" s="120">
        <v>9.5</v>
      </c>
      <c r="S150" s="120">
        <v>4.2</v>
      </c>
      <c r="T150" s="120">
        <v>1.35</v>
      </c>
      <c r="U150" s="121">
        <v>71</v>
      </c>
      <c r="V150" s="122">
        <v>103</v>
      </c>
      <c r="W150" s="123">
        <v>34</v>
      </c>
      <c r="X150" s="123">
        <v>14</v>
      </c>
      <c r="Y150" s="176">
        <v>18.84</v>
      </c>
      <c r="Z150" s="97">
        <v>121.7</v>
      </c>
      <c r="AA150" s="94">
        <v>3.11</v>
      </c>
      <c r="AB150" s="94">
        <v>3.8</v>
      </c>
      <c r="AC150" s="96">
        <v>54</v>
      </c>
    </row>
    <row r="151" spans="1:29" x14ac:dyDescent="0.3">
      <c r="A151" s="116" t="s">
        <v>2326</v>
      </c>
      <c r="B151" s="117">
        <v>9</v>
      </c>
      <c r="C151" s="36" t="s">
        <v>2085</v>
      </c>
      <c r="D151" s="36" t="s">
        <v>77</v>
      </c>
      <c r="E151" s="36" t="s">
        <v>1065</v>
      </c>
      <c r="F151" s="36">
        <v>26</v>
      </c>
      <c r="G151" s="36" t="s">
        <v>1106</v>
      </c>
      <c r="H151" s="36" t="s">
        <v>1063</v>
      </c>
      <c r="I151" s="70" t="s">
        <v>1739</v>
      </c>
      <c r="J151" s="95">
        <v>120.2</v>
      </c>
      <c r="K151" s="36">
        <v>33</v>
      </c>
      <c r="L151" s="36">
        <v>15</v>
      </c>
      <c r="M151" s="118">
        <v>7</v>
      </c>
      <c r="N151" s="118">
        <v>0</v>
      </c>
      <c r="O151" s="118">
        <v>89</v>
      </c>
      <c r="P151" s="86">
        <v>4.7</v>
      </c>
      <c r="Q151" s="119">
        <v>2.2999999999999998</v>
      </c>
      <c r="R151" s="120">
        <v>7.7</v>
      </c>
      <c r="S151" s="120">
        <v>3.3</v>
      </c>
      <c r="T151" s="120">
        <v>1.37</v>
      </c>
      <c r="U151" s="121">
        <v>32</v>
      </c>
      <c r="V151" s="122">
        <v>111</v>
      </c>
      <c r="W151" s="123">
        <v>30</v>
      </c>
      <c r="X151" s="123">
        <v>11</v>
      </c>
      <c r="Y151" s="176">
        <v>18.559999999999999</v>
      </c>
      <c r="Z151" s="97">
        <v>150.30000000000001</v>
      </c>
      <c r="AA151" s="94">
        <v>4.07</v>
      </c>
      <c r="AB151" s="94">
        <v>3.97</v>
      </c>
      <c r="AC151" s="96">
        <v>54</v>
      </c>
    </row>
    <row r="152" spans="1:29" x14ac:dyDescent="0.3">
      <c r="A152" s="116" t="s">
        <v>2326</v>
      </c>
      <c r="B152" s="117">
        <v>10</v>
      </c>
      <c r="C152" s="36" t="s">
        <v>3349</v>
      </c>
      <c r="D152" s="36" t="s">
        <v>131</v>
      </c>
      <c r="E152" s="36" t="s">
        <v>1065</v>
      </c>
      <c r="F152" s="36">
        <v>26</v>
      </c>
      <c r="G152" s="36" t="s">
        <v>1111</v>
      </c>
      <c r="H152" s="36" t="s">
        <v>1063</v>
      </c>
      <c r="I152" s="70" t="s">
        <v>1762</v>
      </c>
      <c r="J152" s="95">
        <v>67.900000000000006</v>
      </c>
      <c r="K152" s="36">
        <v>65</v>
      </c>
      <c r="L152" s="36">
        <v>0</v>
      </c>
      <c r="M152" s="118">
        <v>4</v>
      </c>
      <c r="N152" s="118">
        <v>18</v>
      </c>
      <c r="O152" s="118">
        <v>91</v>
      </c>
      <c r="P152" s="86">
        <v>2.93</v>
      </c>
      <c r="Q152" s="119">
        <v>3</v>
      </c>
      <c r="R152" s="120">
        <v>11.5</v>
      </c>
      <c r="S152" s="120">
        <v>3.9</v>
      </c>
      <c r="T152" s="120">
        <v>1.24</v>
      </c>
      <c r="U152" s="121">
        <v>202</v>
      </c>
      <c r="V152" s="122">
        <v>69</v>
      </c>
      <c r="W152" s="123">
        <v>92</v>
      </c>
      <c r="X152" s="123">
        <v>14</v>
      </c>
      <c r="Y152" s="176">
        <v>17.350000000000001</v>
      </c>
      <c r="Z152" s="97">
        <v>76</v>
      </c>
      <c r="AA152" s="94">
        <v>1.78</v>
      </c>
      <c r="AB152" s="94">
        <v>2.38</v>
      </c>
      <c r="AC152" s="96">
        <v>202</v>
      </c>
    </row>
    <row r="153" spans="1:29" x14ac:dyDescent="0.3">
      <c r="A153" s="116" t="s">
        <v>2326</v>
      </c>
      <c r="B153" s="117">
        <v>11</v>
      </c>
      <c r="C153" s="36" t="s">
        <v>5711</v>
      </c>
      <c r="D153" s="36" t="s">
        <v>1789</v>
      </c>
      <c r="E153" s="36" t="s">
        <v>1065</v>
      </c>
      <c r="F153" s="36">
        <v>23</v>
      </c>
      <c r="G153" s="36" t="s">
        <v>1074</v>
      </c>
      <c r="H153" s="36" t="s">
        <v>1063</v>
      </c>
      <c r="I153" s="70" t="s">
        <v>1739</v>
      </c>
      <c r="J153" s="95">
        <v>110</v>
      </c>
      <c r="K153" s="36">
        <v>32</v>
      </c>
      <c r="L153" s="36">
        <v>13</v>
      </c>
      <c r="M153" s="118">
        <v>6</v>
      </c>
      <c r="N153" s="118">
        <v>0</v>
      </c>
      <c r="O153" s="118">
        <v>84</v>
      </c>
      <c r="P153" s="86">
        <v>4.66</v>
      </c>
      <c r="Q153" s="119">
        <v>2.2999999999999998</v>
      </c>
      <c r="R153" s="120">
        <v>7.7</v>
      </c>
      <c r="S153" s="120">
        <v>3.4</v>
      </c>
      <c r="T153" s="120">
        <v>1.36</v>
      </c>
      <c r="U153" s="121">
        <v>30</v>
      </c>
      <c r="V153" s="122">
        <v>110</v>
      </c>
      <c r="W153" s="123">
        <v>30</v>
      </c>
      <c r="X153" s="123">
        <v>10</v>
      </c>
      <c r="Y153" s="176">
        <v>17.34</v>
      </c>
      <c r="Z153" s="97">
        <v>134.69999999999999</v>
      </c>
      <c r="AA153" s="94">
        <v>4.68</v>
      </c>
      <c r="AB153" s="94">
        <v>4.4800000000000004</v>
      </c>
      <c r="AC153" s="96">
        <v>36</v>
      </c>
    </row>
    <row r="154" spans="1:29" x14ac:dyDescent="0.3">
      <c r="A154" s="116" t="s">
        <v>2326</v>
      </c>
      <c r="B154" s="117">
        <v>12</v>
      </c>
      <c r="C154" s="36" t="s">
        <v>4762</v>
      </c>
      <c r="D154" s="36" t="s">
        <v>4763</v>
      </c>
      <c r="E154" s="36" t="s">
        <v>1103</v>
      </c>
      <c r="F154" s="36">
        <v>27</v>
      </c>
      <c r="G154" s="36" t="s">
        <v>1104</v>
      </c>
      <c r="H154" s="36" t="s">
        <v>1063</v>
      </c>
      <c r="I154" s="70" t="s">
        <v>1739</v>
      </c>
      <c r="J154" s="95">
        <v>120.3</v>
      </c>
      <c r="K154" s="36">
        <v>34</v>
      </c>
      <c r="L154" s="36">
        <v>15</v>
      </c>
      <c r="M154" s="118">
        <v>7</v>
      </c>
      <c r="N154" s="118">
        <v>0</v>
      </c>
      <c r="O154" s="118">
        <v>67</v>
      </c>
      <c r="P154" s="86">
        <v>4.8099999999999996</v>
      </c>
      <c r="Q154" s="119">
        <v>2</v>
      </c>
      <c r="R154" s="120">
        <v>5.6</v>
      </c>
      <c r="S154" s="120">
        <v>2.8</v>
      </c>
      <c r="T154" s="120">
        <v>1.36</v>
      </c>
      <c r="U154" s="121">
        <v>5</v>
      </c>
      <c r="V154" s="122">
        <v>113</v>
      </c>
      <c r="W154" s="123">
        <v>29</v>
      </c>
      <c r="X154" s="123">
        <v>9</v>
      </c>
      <c r="Y154" s="176">
        <v>17.309999999999999</v>
      </c>
      <c r="Z154" s="97">
        <v>163.69999999999999</v>
      </c>
      <c r="AA154" s="94">
        <v>4.78</v>
      </c>
      <c r="AB154" s="94">
        <v>4.51</v>
      </c>
      <c r="AC154" s="96">
        <v>41</v>
      </c>
    </row>
    <row r="155" spans="1:29" x14ac:dyDescent="0.3">
      <c r="A155" s="116" t="s">
        <v>2326</v>
      </c>
      <c r="B155" s="117">
        <v>13</v>
      </c>
      <c r="C155" s="36" t="s">
        <v>71</v>
      </c>
      <c r="D155" s="36" t="s">
        <v>205</v>
      </c>
      <c r="E155" s="36" t="s">
        <v>1065</v>
      </c>
      <c r="F155" s="36">
        <v>29</v>
      </c>
      <c r="G155" s="36" t="s">
        <v>1372</v>
      </c>
      <c r="H155" s="36" t="s">
        <v>1373</v>
      </c>
      <c r="I155" s="70" t="s">
        <v>1762</v>
      </c>
      <c r="J155" s="95">
        <v>57</v>
      </c>
      <c r="K155" s="36">
        <v>55</v>
      </c>
      <c r="L155" s="36">
        <v>0</v>
      </c>
      <c r="M155" s="118">
        <v>3</v>
      </c>
      <c r="N155" s="118">
        <v>21</v>
      </c>
      <c r="O155" s="118">
        <v>69</v>
      </c>
      <c r="P155" s="86">
        <v>3.1</v>
      </c>
      <c r="Q155" s="119">
        <v>3.6</v>
      </c>
      <c r="R155" s="120">
        <v>10.8</v>
      </c>
      <c r="S155" s="120">
        <v>3.1</v>
      </c>
      <c r="T155" s="120">
        <v>1.1299999999999999</v>
      </c>
      <c r="U155" s="121">
        <v>179</v>
      </c>
      <c r="V155" s="122">
        <v>73</v>
      </c>
      <c r="W155" s="123">
        <v>74</v>
      </c>
      <c r="X155" s="123">
        <v>12</v>
      </c>
      <c r="Y155" s="176">
        <v>17.2</v>
      </c>
      <c r="Z155" s="97">
        <v>67.3</v>
      </c>
      <c r="AA155" s="94">
        <v>2.94</v>
      </c>
      <c r="AB155" s="94">
        <v>3.13</v>
      </c>
      <c r="AC155" s="96">
        <v>75</v>
      </c>
    </row>
    <row r="156" spans="1:29" x14ac:dyDescent="0.3">
      <c r="A156" s="116" t="s">
        <v>2326</v>
      </c>
      <c r="B156" s="117">
        <v>14</v>
      </c>
      <c r="C156" s="36" t="s">
        <v>1868</v>
      </c>
      <c r="D156" s="36" t="s">
        <v>217</v>
      </c>
      <c r="E156" s="36" t="s">
        <v>1103</v>
      </c>
      <c r="F156" s="36">
        <v>28</v>
      </c>
      <c r="G156" s="36" t="s">
        <v>1107</v>
      </c>
      <c r="H156" s="36" t="s">
        <v>1063</v>
      </c>
      <c r="I156" s="70" t="s">
        <v>1762</v>
      </c>
      <c r="J156" s="95">
        <v>69.7</v>
      </c>
      <c r="K156" s="36">
        <v>63</v>
      </c>
      <c r="L156" s="36">
        <v>2</v>
      </c>
      <c r="M156" s="118">
        <v>4</v>
      </c>
      <c r="N156" s="118">
        <v>11</v>
      </c>
      <c r="O156" s="118">
        <v>85</v>
      </c>
      <c r="P156" s="86">
        <v>2.96</v>
      </c>
      <c r="Q156" s="119">
        <v>3.4</v>
      </c>
      <c r="R156" s="120">
        <v>10.1</v>
      </c>
      <c r="S156" s="120">
        <v>3</v>
      </c>
      <c r="T156" s="120">
        <v>1.1499999999999999</v>
      </c>
      <c r="U156" s="121">
        <v>152</v>
      </c>
      <c r="V156" s="122">
        <v>70</v>
      </c>
      <c r="W156" s="123">
        <v>92</v>
      </c>
      <c r="X156" s="123">
        <v>16</v>
      </c>
      <c r="Y156" s="176">
        <v>17.03</v>
      </c>
      <c r="Z156" s="97">
        <v>79.3</v>
      </c>
      <c r="AA156" s="94">
        <v>2.16</v>
      </c>
      <c r="AB156" s="94">
        <v>2.98</v>
      </c>
      <c r="AC156" s="96">
        <v>96</v>
      </c>
    </row>
    <row r="157" spans="1:29" x14ac:dyDescent="0.3">
      <c r="A157" s="116" t="s">
        <v>2326</v>
      </c>
      <c r="B157" s="117">
        <v>15</v>
      </c>
      <c r="C157" s="36" t="s">
        <v>90</v>
      </c>
      <c r="D157" s="36" t="s">
        <v>364</v>
      </c>
      <c r="E157" s="36" t="s">
        <v>1065</v>
      </c>
      <c r="F157" s="36">
        <v>24</v>
      </c>
      <c r="G157" s="36" t="s">
        <v>1397</v>
      </c>
      <c r="H157" s="36" t="s">
        <v>1373</v>
      </c>
      <c r="I157" s="70" t="s">
        <v>1762</v>
      </c>
      <c r="J157" s="95">
        <v>68</v>
      </c>
      <c r="K157" s="36">
        <v>54</v>
      </c>
      <c r="L157" s="36">
        <v>0</v>
      </c>
      <c r="M157" s="118">
        <v>3</v>
      </c>
      <c r="N157" s="118">
        <v>20</v>
      </c>
      <c r="O157" s="118">
        <v>78</v>
      </c>
      <c r="P157" s="86">
        <v>3.27</v>
      </c>
      <c r="Q157" s="119">
        <v>3.4</v>
      </c>
      <c r="R157" s="120">
        <v>11.8</v>
      </c>
      <c r="S157" s="120">
        <v>3.6</v>
      </c>
      <c r="T157" s="120">
        <v>1.18</v>
      </c>
      <c r="U157" s="121">
        <v>211</v>
      </c>
      <c r="V157" s="122">
        <v>77</v>
      </c>
      <c r="W157" s="123">
        <v>61</v>
      </c>
      <c r="X157" s="123">
        <v>11</v>
      </c>
      <c r="Y157" s="176">
        <v>16.989999999999998</v>
      </c>
      <c r="Z157" s="97">
        <v>66</v>
      </c>
      <c r="AA157" s="94">
        <v>3.27</v>
      </c>
      <c r="AB157" s="94">
        <v>3.84</v>
      </c>
      <c r="AC157" s="96">
        <v>38</v>
      </c>
    </row>
    <row r="158" spans="1:29" x14ac:dyDescent="0.3">
      <c r="A158" s="116" t="s">
        <v>2326</v>
      </c>
      <c r="B158" s="117">
        <v>16</v>
      </c>
      <c r="C158" s="36" t="s">
        <v>261</v>
      </c>
      <c r="D158" s="36" t="s">
        <v>95</v>
      </c>
      <c r="E158" s="36" t="s">
        <v>1065</v>
      </c>
      <c r="F158" s="36">
        <v>25</v>
      </c>
      <c r="G158" s="36" t="s">
        <v>1093</v>
      </c>
      <c r="H158" s="36" t="s">
        <v>1063</v>
      </c>
      <c r="I158" s="70" t="s">
        <v>1739</v>
      </c>
      <c r="J158" s="95">
        <v>101.4</v>
      </c>
      <c r="K158" s="36">
        <v>21</v>
      </c>
      <c r="L158" s="36">
        <v>10</v>
      </c>
      <c r="M158" s="118">
        <v>6</v>
      </c>
      <c r="N158" s="118">
        <v>0</v>
      </c>
      <c r="O158" s="118">
        <v>77</v>
      </c>
      <c r="P158" s="86">
        <v>4.09</v>
      </c>
      <c r="Q158" s="119">
        <v>2.8</v>
      </c>
      <c r="R158" s="120">
        <v>9.8000000000000007</v>
      </c>
      <c r="S158" s="120">
        <v>3.4</v>
      </c>
      <c r="T158" s="120">
        <v>1.21</v>
      </c>
      <c r="U158" s="121">
        <v>98</v>
      </c>
      <c r="V158" s="122">
        <v>97</v>
      </c>
      <c r="W158" s="123">
        <v>37</v>
      </c>
      <c r="X158" s="123">
        <v>15</v>
      </c>
      <c r="Y158" s="176">
        <v>16.82</v>
      </c>
      <c r="Z158" s="97">
        <v>89.3</v>
      </c>
      <c r="AA158" s="94">
        <v>3.12</v>
      </c>
      <c r="AB158" s="94">
        <v>3.67</v>
      </c>
      <c r="AC158" s="96">
        <v>51</v>
      </c>
    </row>
    <row r="159" spans="1:29" x14ac:dyDescent="0.3">
      <c r="A159" s="116" t="s">
        <v>2326</v>
      </c>
      <c r="B159" s="117">
        <v>17</v>
      </c>
      <c r="C159" s="36" t="s">
        <v>3025</v>
      </c>
      <c r="D159" s="36" t="s">
        <v>295</v>
      </c>
      <c r="E159" s="36" t="s">
        <v>1103</v>
      </c>
      <c r="F159" s="36">
        <v>26</v>
      </c>
      <c r="G159" s="36" t="s">
        <v>1106</v>
      </c>
      <c r="H159" s="36" t="s">
        <v>1063</v>
      </c>
      <c r="I159" s="70" t="s">
        <v>1762</v>
      </c>
      <c r="J159" s="95">
        <v>71.900000000000006</v>
      </c>
      <c r="K159" s="36">
        <v>68</v>
      </c>
      <c r="L159" s="36">
        <v>0</v>
      </c>
      <c r="M159" s="118">
        <v>4</v>
      </c>
      <c r="N159" s="118">
        <v>13</v>
      </c>
      <c r="O159" s="118">
        <v>84</v>
      </c>
      <c r="P159" s="86">
        <v>3.31</v>
      </c>
      <c r="Q159" s="119">
        <v>3.4</v>
      </c>
      <c r="R159" s="120">
        <v>10.1</v>
      </c>
      <c r="S159" s="120">
        <v>3</v>
      </c>
      <c r="T159" s="120">
        <v>1.1200000000000001</v>
      </c>
      <c r="U159" s="121">
        <v>150</v>
      </c>
      <c r="V159" s="122">
        <v>78</v>
      </c>
      <c r="W159" s="123">
        <v>62</v>
      </c>
      <c r="X159" s="123">
        <v>12</v>
      </c>
      <c r="Y159" s="176">
        <v>16.78</v>
      </c>
      <c r="Z159" s="97">
        <v>75.3</v>
      </c>
      <c r="AA159" s="94">
        <v>1.67</v>
      </c>
      <c r="AB159" s="94">
        <v>2.57</v>
      </c>
      <c r="AC159" s="96">
        <v>154</v>
      </c>
    </row>
    <row r="160" spans="1:29" x14ac:dyDescent="0.3">
      <c r="A160" s="116" t="s">
        <v>2326</v>
      </c>
      <c r="B160" s="117">
        <v>18</v>
      </c>
      <c r="C160" s="36" t="s">
        <v>2039</v>
      </c>
      <c r="D160" s="36" t="s">
        <v>88</v>
      </c>
      <c r="E160" s="36" t="s">
        <v>1065</v>
      </c>
      <c r="F160" s="36">
        <v>33</v>
      </c>
      <c r="G160" s="36" t="s">
        <v>1383</v>
      </c>
      <c r="H160" s="36" t="s">
        <v>1373</v>
      </c>
      <c r="I160" s="70" t="s">
        <v>1762</v>
      </c>
      <c r="J160" s="95">
        <v>51.9</v>
      </c>
      <c r="K160" s="36">
        <v>52</v>
      </c>
      <c r="L160" s="36">
        <v>0</v>
      </c>
      <c r="M160" s="118">
        <v>3</v>
      </c>
      <c r="N160" s="118">
        <v>18</v>
      </c>
      <c r="O160" s="118">
        <v>64</v>
      </c>
      <c r="P160" s="86">
        <v>2.69</v>
      </c>
      <c r="Q160" s="119">
        <v>3.3</v>
      </c>
      <c r="R160" s="120">
        <v>10.4</v>
      </c>
      <c r="S160" s="120">
        <v>3.3</v>
      </c>
      <c r="T160" s="120">
        <v>1.0900000000000001</v>
      </c>
      <c r="U160" s="121">
        <v>167</v>
      </c>
      <c r="V160" s="122">
        <v>64</v>
      </c>
      <c r="W160" s="123">
        <v>119</v>
      </c>
      <c r="X160" s="123">
        <v>14</v>
      </c>
      <c r="Y160" s="176">
        <v>16.73</v>
      </c>
      <c r="Z160" s="97">
        <v>68.3</v>
      </c>
      <c r="AA160" s="94">
        <v>1.84</v>
      </c>
      <c r="AB160" s="94">
        <v>2.34</v>
      </c>
      <c r="AC160" s="96">
        <v>208</v>
      </c>
    </row>
    <row r="161" spans="1:29" x14ac:dyDescent="0.3">
      <c r="A161" s="116" t="s">
        <v>2326</v>
      </c>
      <c r="B161" s="117">
        <v>19</v>
      </c>
      <c r="C161" s="36" t="s">
        <v>956</v>
      </c>
      <c r="D161" s="36" t="s">
        <v>4227</v>
      </c>
      <c r="E161" s="36" t="s">
        <v>1065</v>
      </c>
      <c r="F161" s="36">
        <v>28</v>
      </c>
      <c r="G161" s="36" t="s">
        <v>1093</v>
      </c>
      <c r="H161" s="36" t="s">
        <v>1063</v>
      </c>
      <c r="I161" s="70" t="s">
        <v>1762</v>
      </c>
      <c r="J161" s="95">
        <v>69</v>
      </c>
      <c r="K161" s="36">
        <v>50</v>
      </c>
      <c r="L161" s="36">
        <v>3</v>
      </c>
      <c r="M161" s="118">
        <v>4</v>
      </c>
      <c r="N161" s="118">
        <v>14</v>
      </c>
      <c r="O161" s="118">
        <v>80</v>
      </c>
      <c r="P161" s="86">
        <v>3.4</v>
      </c>
      <c r="Q161" s="119">
        <v>3.3</v>
      </c>
      <c r="R161" s="120">
        <v>9.8000000000000007</v>
      </c>
      <c r="S161" s="120">
        <v>3.1</v>
      </c>
      <c r="T161" s="120">
        <v>1.1599999999999999</v>
      </c>
      <c r="U161" s="121">
        <v>132</v>
      </c>
      <c r="V161" s="122">
        <v>80</v>
      </c>
      <c r="W161" s="123">
        <v>57</v>
      </c>
      <c r="X161" s="123">
        <v>12</v>
      </c>
      <c r="Y161" s="176">
        <v>16.690000000000001</v>
      </c>
      <c r="Z161" s="97">
        <v>76</v>
      </c>
      <c r="AA161" s="94">
        <v>2.4900000000000002</v>
      </c>
      <c r="AB161" s="94">
        <v>2.72</v>
      </c>
      <c r="AC161" s="96">
        <v>129</v>
      </c>
    </row>
    <row r="162" spans="1:29" x14ac:dyDescent="0.3">
      <c r="A162" s="116" t="s">
        <v>2326</v>
      </c>
      <c r="B162" s="117">
        <v>20</v>
      </c>
      <c r="C162" s="36" t="s">
        <v>60</v>
      </c>
      <c r="D162" s="36" t="s">
        <v>2052</v>
      </c>
      <c r="E162" s="36" t="s">
        <v>1065</v>
      </c>
      <c r="F162" s="36">
        <v>34</v>
      </c>
      <c r="G162" s="36" t="s">
        <v>1384</v>
      </c>
      <c r="H162" s="36" t="s">
        <v>1373</v>
      </c>
      <c r="I162" s="70" t="s">
        <v>1739</v>
      </c>
      <c r="J162" s="95">
        <v>102.3</v>
      </c>
      <c r="K162" s="36">
        <v>42</v>
      </c>
      <c r="L162" s="36">
        <v>12</v>
      </c>
      <c r="M162" s="118">
        <v>6</v>
      </c>
      <c r="N162" s="118">
        <v>0</v>
      </c>
      <c r="O162" s="118">
        <v>82</v>
      </c>
      <c r="P162" s="86">
        <v>4.67</v>
      </c>
      <c r="Q162" s="119">
        <v>2.5</v>
      </c>
      <c r="R162" s="120">
        <v>7.6</v>
      </c>
      <c r="S162" s="120">
        <v>3</v>
      </c>
      <c r="T162" s="120">
        <v>1.37</v>
      </c>
      <c r="U162" s="121">
        <v>27</v>
      </c>
      <c r="V162" s="122">
        <v>110</v>
      </c>
      <c r="W162" s="123">
        <v>29</v>
      </c>
      <c r="X162" s="123">
        <v>8</v>
      </c>
      <c r="Y162" s="176">
        <v>16.399999999999999</v>
      </c>
      <c r="Z162" s="97">
        <v>138</v>
      </c>
      <c r="AA162" s="94">
        <v>5.35</v>
      </c>
      <c r="AB162" s="94">
        <v>4.8899999999999997</v>
      </c>
      <c r="AC162" s="96">
        <v>28</v>
      </c>
    </row>
    <row r="163" spans="1:29" x14ac:dyDescent="0.3">
      <c r="A163" s="116" t="s">
        <v>2327</v>
      </c>
      <c r="B163" s="117">
        <v>1</v>
      </c>
      <c r="C163" s="36" t="s">
        <v>1893</v>
      </c>
      <c r="D163" s="36" t="s">
        <v>72</v>
      </c>
      <c r="E163" s="36" t="s">
        <v>1065</v>
      </c>
      <c r="F163" s="36">
        <v>30</v>
      </c>
      <c r="G163" s="36" t="s">
        <v>1394</v>
      </c>
      <c r="H163" s="36" t="s">
        <v>1373</v>
      </c>
      <c r="I163" s="70" t="s">
        <v>1762</v>
      </c>
      <c r="J163" s="95">
        <v>54.8</v>
      </c>
      <c r="K163" s="36">
        <v>54</v>
      </c>
      <c r="L163" s="36">
        <v>0</v>
      </c>
      <c r="M163" s="118">
        <v>3</v>
      </c>
      <c r="N163" s="118">
        <v>23</v>
      </c>
      <c r="O163" s="118">
        <v>77</v>
      </c>
      <c r="P163" s="86">
        <v>1.84</v>
      </c>
      <c r="Q163" s="119">
        <v>4.2</v>
      </c>
      <c r="R163" s="120">
        <v>12.4</v>
      </c>
      <c r="S163" s="120">
        <v>3.1</v>
      </c>
      <c r="T163" s="120">
        <v>1</v>
      </c>
      <c r="U163" s="121">
        <v>314</v>
      </c>
      <c r="V163" s="122">
        <v>44</v>
      </c>
      <c r="W163" s="123">
        <v>470</v>
      </c>
      <c r="X163" s="123">
        <v>20</v>
      </c>
      <c r="Y163" s="176">
        <v>21.44</v>
      </c>
      <c r="Z163" s="97">
        <v>69</v>
      </c>
      <c r="AA163" s="94">
        <v>1.43</v>
      </c>
      <c r="AB163" s="94">
        <v>1.46</v>
      </c>
      <c r="AC163" s="96">
        <v>1178</v>
      </c>
    </row>
    <row r="164" spans="1:29" x14ac:dyDescent="0.3">
      <c r="A164" s="116" t="s">
        <v>2327</v>
      </c>
      <c r="B164" s="117">
        <v>2</v>
      </c>
      <c r="C164" s="36" t="s">
        <v>1910</v>
      </c>
      <c r="D164" s="36" t="s">
        <v>1911</v>
      </c>
      <c r="E164" s="36" t="s">
        <v>1065</v>
      </c>
      <c r="F164" s="36">
        <v>30</v>
      </c>
      <c r="G164" s="36" t="s">
        <v>1567</v>
      </c>
      <c r="H164" s="36" t="s">
        <v>1063</v>
      </c>
      <c r="I164" s="70" t="s">
        <v>1762</v>
      </c>
      <c r="J164" s="95">
        <v>57.9</v>
      </c>
      <c r="K164" s="36">
        <v>65</v>
      </c>
      <c r="L164" s="36">
        <v>0</v>
      </c>
      <c r="M164" s="118">
        <v>3</v>
      </c>
      <c r="N164" s="118">
        <v>31</v>
      </c>
      <c r="O164" s="118">
        <v>88</v>
      </c>
      <c r="P164" s="86">
        <v>2</v>
      </c>
      <c r="Q164" s="119">
        <v>6</v>
      </c>
      <c r="R164" s="120">
        <v>11.8</v>
      </c>
      <c r="S164" s="120">
        <v>2</v>
      </c>
      <c r="T164" s="120">
        <v>0.92</v>
      </c>
      <c r="U164" s="121">
        <v>307</v>
      </c>
      <c r="V164" s="122">
        <v>47</v>
      </c>
      <c r="W164" s="123">
        <v>353</v>
      </c>
      <c r="X164" s="123">
        <v>20</v>
      </c>
      <c r="Y164" s="176">
        <v>25.88</v>
      </c>
      <c r="Z164" s="97">
        <v>68.3</v>
      </c>
      <c r="AA164" s="94">
        <v>1.32</v>
      </c>
      <c r="AB164" s="94">
        <v>1.42</v>
      </c>
      <c r="AC164" s="96">
        <v>1285</v>
      </c>
    </row>
    <row r="165" spans="1:29" x14ac:dyDescent="0.3">
      <c r="A165" s="116" t="s">
        <v>2327</v>
      </c>
      <c r="B165" s="117">
        <v>3</v>
      </c>
      <c r="C165" s="36" t="s">
        <v>2298</v>
      </c>
      <c r="D165" s="36" t="s">
        <v>2299</v>
      </c>
      <c r="E165" s="36" t="s">
        <v>1065</v>
      </c>
      <c r="F165" s="36">
        <v>30</v>
      </c>
      <c r="G165" s="36" t="s">
        <v>1383</v>
      </c>
      <c r="H165" s="36" t="s">
        <v>1373</v>
      </c>
      <c r="I165" s="70" t="s">
        <v>1762</v>
      </c>
      <c r="J165" s="95">
        <v>52.4</v>
      </c>
      <c r="K165" s="36">
        <v>52</v>
      </c>
      <c r="L165" s="36">
        <v>0</v>
      </c>
      <c r="M165" s="118">
        <v>3</v>
      </c>
      <c r="N165" s="118">
        <v>10</v>
      </c>
      <c r="O165" s="118">
        <v>73</v>
      </c>
      <c r="P165" s="86">
        <v>3.44</v>
      </c>
      <c r="Q165" s="119">
        <v>3</v>
      </c>
      <c r="R165" s="120">
        <v>12.3</v>
      </c>
      <c r="S165" s="120">
        <v>4.2</v>
      </c>
      <c r="T165" s="120">
        <v>1.1499999999999999</v>
      </c>
      <c r="U165" s="121">
        <v>238</v>
      </c>
      <c r="V165" s="122">
        <v>81</v>
      </c>
      <c r="W165" s="123">
        <v>50</v>
      </c>
      <c r="X165" s="123">
        <v>9</v>
      </c>
      <c r="Y165" s="176">
        <v>12.86</v>
      </c>
      <c r="Z165" s="97">
        <v>59.7</v>
      </c>
      <c r="AA165" s="94">
        <v>2.87</v>
      </c>
      <c r="AB165" s="94">
        <v>3.3</v>
      </c>
      <c r="AC165" s="96">
        <v>60</v>
      </c>
    </row>
    <row r="166" spans="1:29" x14ac:dyDescent="0.3">
      <c r="A166" s="116" t="s">
        <v>2327</v>
      </c>
      <c r="B166" s="117">
        <v>4</v>
      </c>
      <c r="C166" s="36" t="s">
        <v>175</v>
      </c>
      <c r="D166" s="36" t="s">
        <v>40</v>
      </c>
      <c r="E166" s="36" t="s">
        <v>1103</v>
      </c>
      <c r="F166" s="36">
        <v>33</v>
      </c>
      <c r="G166" s="36" t="s">
        <v>1372</v>
      </c>
      <c r="H166" s="36" t="s">
        <v>1373</v>
      </c>
      <c r="I166" s="70" t="s">
        <v>1739</v>
      </c>
      <c r="J166" s="95">
        <v>51.9</v>
      </c>
      <c r="K166" s="36">
        <v>55</v>
      </c>
      <c r="L166" s="36">
        <v>1</v>
      </c>
      <c r="M166" s="118">
        <v>4</v>
      </c>
      <c r="N166" s="118">
        <v>10</v>
      </c>
      <c r="O166" s="118">
        <v>81</v>
      </c>
      <c r="P166" s="86">
        <v>3.17</v>
      </c>
      <c r="Q166" s="119">
        <v>4.2</v>
      </c>
      <c r="R166" s="120">
        <v>11.4</v>
      </c>
      <c r="S166" s="120">
        <v>2.7</v>
      </c>
      <c r="T166" s="120">
        <v>0.99</v>
      </c>
      <c r="U166" s="121">
        <v>228</v>
      </c>
      <c r="V166" s="122">
        <v>75</v>
      </c>
      <c r="W166" s="123">
        <v>67</v>
      </c>
      <c r="X166" s="123">
        <v>11</v>
      </c>
      <c r="Y166" s="176">
        <v>15.33</v>
      </c>
      <c r="Z166" s="97">
        <v>62.7</v>
      </c>
      <c r="AA166" s="94">
        <v>1.44</v>
      </c>
      <c r="AB166" s="94">
        <v>2.09</v>
      </c>
      <c r="AC166" s="96">
        <v>307</v>
      </c>
    </row>
    <row r="167" spans="1:29" x14ac:dyDescent="0.3">
      <c r="A167" s="116" t="s">
        <v>2327</v>
      </c>
      <c r="B167" s="117">
        <v>5</v>
      </c>
      <c r="C167" s="36" t="s">
        <v>1895</v>
      </c>
      <c r="D167" s="36" t="s">
        <v>1896</v>
      </c>
      <c r="E167" s="36" t="s">
        <v>1103</v>
      </c>
      <c r="F167" s="36">
        <v>30</v>
      </c>
      <c r="G167" s="36" t="s">
        <v>1383</v>
      </c>
      <c r="H167" s="36" t="s">
        <v>1373</v>
      </c>
      <c r="I167" s="70" t="s">
        <v>1762</v>
      </c>
      <c r="J167" s="95">
        <v>46.6</v>
      </c>
      <c r="K167" s="36">
        <v>46</v>
      </c>
      <c r="L167" s="36">
        <v>0</v>
      </c>
      <c r="M167" s="118">
        <v>3</v>
      </c>
      <c r="N167" s="118">
        <v>18</v>
      </c>
      <c r="O167" s="118">
        <v>59</v>
      </c>
      <c r="P167" s="86">
        <v>3.13</v>
      </c>
      <c r="Q167" s="119">
        <v>3.5</v>
      </c>
      <c r="R167" s="120">
        <v>11.2</v>
      </c>
      <c r="S167" s="120">
        <v>3.3</v>
      </c>
      <c r="T167" s="120">
        <v>1.1000000000000001</v>
      </c>
      <c r="U167" s="121">
        <v>212</v>
      </c>
      <c r="V167" s="122">
        <v>74</v>
      </c>
      <c r="W167" s="123">
        <v>66</v>
      </c>
      <c r="X167" s="123">
        <v>10</v>
      </c>
      <c r="Y167" s="176">
        <v>14.17</v>
      </c>
      <c r="Z167" s="97">
        <v>50.3</v>
      </c>
      <c r="AA167" s="94">
        <v>3.22</v>
      </c>
      <c r="AB167" s="94">
        <v>2.56</v>
      </c>
      <c r="AC167" s="96">
        <v>139</v>
      </c>
    </row>
    <row r="168" spans="1:29" x14ac:dyDescent="0.3">
      <c r="A168" s="116" t="s">
        <v>2327</v>
      </c>
      <c r="B168" s="117">
        <v>6</v>
      </c>
      <c r="C168" s="36" t="s">
        <v>90</v>
      </c>
      <c r="D168" s="36" t="s">
        <v>364</v>
      </c>
      <c r="E168" s="36" t="s">
        <v>1065</v>
      </c>
      <c r="F168" s="36">
        <v>24</v>
      </c>
      <c r="G168" s="36" t="s">
        <v>1397</v>
      </c>
      <c r="H168" s="36" t="s">
        <v>1373</v>
      </c>
      <c r="I168" s="70" t="s">
        <v>1762</v>
      </c>
      <c r="J168" s="95">
        <v>68</v>
      </c>
      <c r="K168" s="36">
        <v>54</v>
      </c>
      <c r="L168" s="36">
        <v>0</v>
      </c>
      <c r="M168" s="118">
        <v>3</v>
      </c>
      <c r="N168" s="118">
        <v>20</v>
      </c>
      <c r="O168" s="118">
        <v>78</v>
      </c>
      <c r="P168" s="86">
        <v>3.27</v>
      </c>
      <c r="Q168" s="119">
        <v>3.4</v>
      </c>
      <c r="R168" s="120">
        <v>11.8</v>
      </c>
      <c r="S168" s="120">
        <v>3.6</v>
      </c>
      <c r="T168" s="120">
        <v>1.18</v>
      </c>
      <c r="U168" s="121">
        <v>211</v>
      </c>
      <c r="V168" s="122">
        <v>77</v>
      </c>
      <c r="W168" s="123">
        <v>61</v>
      </c>
      <c r="X168" s="123">
        <v>11</v>
      </c>
      <c r="Y168" s="176">
        <v>16.989999999999998</v>
      </c>
      <c r="Z168" s="97">
        <v>66</v>
      </c>
      <c r="AA168" s="94">
        <v>3.27</v>
      </c>
      <c r="AB168" s="94">
        <v>3.84</v>
      </c>
      <c r="AC168" s="96">
        <v>38</v>
      </c>
    </row>
    <row r="169" spans="1:29" x14ac:dyDescent="0.3">
      <c r="A169" s="116" t="s">
        <v>2327</v>
      </c>
      <c r="B169" s="117">
        <v>7</v>
      </c>
      <c r="C169" s="36" t="s">
        <v>4496</v>
      </c>
      <c r="D169" s="36" t="s">
        <v>2981</v>
      </c>
      <c r="E169" s="36" t="s">
        <v>1065</v>
      </c>
      <c r="F169" s="36">
        <v>23</v>
      </c>
      <c r="G169" s="36" t="s">
        <v>1386</v>
      </c>
      <c r="H169" s="36" t="s">
        <v>1373</v>
      </c>
      <c r="I169" s="70" t="s">
        <v>1762</v>
      </c>
      <c r="J169" s="95">
        <v>71.5</v>
      </c>
      <c r="K169" s="36">
        <v>56</v>
      </c>
      <c r="L169" s="36">
        <v>0</v>
      </c>
      <c r="M169" s="118">
        <v>3</v>
      </c>
      <c r="N169" s="118">
        <v>23</v>
      </c>
      <c r="O169" s="118">
        <v>72</v>
      </c>
      <c r="P169" s="86">
        <v>2.72</v>
      </c>
      <c r="Q169" s="119">
        <v>4.8</v>
      </c>
      <c r="R169" s="120">
        <v>10.6</v>
      </c>
      <c r="S169" s="120">
        <v>2.2999999999999998</v>
      </c>
      <c r="T169" s="120">
        <v>1.03</v>
      </c>
      <c r="U169" s="121">
        <v>205</v>
      </c>
      <c r="V169" s="122">
        <v>64</v>
      </c>
      <c r="W169" s="123">
        <v>118</v>
      </c>
      <c r="X169" s="123">
        <v>15</v>
      </c>
      <c r="Y169" s="176">
        <v>20.059999999999999</v>
      </c>
      <c r="Z169" s="97">
        <v>64</v>
      </c>
      <c r="AA169" s="94">
        <v>3.38</v>
      </c>
      <c r="AB169" s="94">
        <v>1.85</v>
      </c>
      <c r="AC169" s="96">
        <v>476</v>
      </c>
    </row>
    <row r="170" spans="1:29" x14ac:dyDescent="0.3">
      <c r="A170" s="116" t="s">
        <v>2327</v>
      </c>
      <c r="B170" s="117">
        <v>8</v>
      </c>
      <c r="C170" s="36" t="s">
        <v>3324</v>
      </c>
      <c r="D170" s="36" t="s">
        <v>3323</v>
      </c>
      <c r="E170" s="36" t="s">
        <v>1065</v>
      </c>
      <c r="F170" s="36">
        <v>27</v>
      </c>
      <c r="G170" s="36" t="s">
        <v>1554</v>
      </c>
      <c r="H170" s="36" t="s">
        <v>1373</v>
      </c>
      <c r="I170" s="70" t="s">
        <v>1762</v>
      </c>
      <c r="J170" s="95">
        <v>59.7</v>
      </c>
      <c r="K170" s="36">
        <v>54</v>
      </c>
      <c r="L170" s="36">
        <v>0</v>
      </c>
      <c r="M170" s="118">
        <v>3</v>
      </c>
      <c r="N170" s="118">
        <v>17</v>
      </c>
      <c r="O170" s="118">
        <v>70</v>
      </c>
      <c r="P170" s="86">
        <v>3.05</v>
      </c>
      <c r="Q170" s="119">
        <v>3.6</v>
      </c>
      <c r="R170" s="120">
        <v>11.1</v>
      </c>
      <c r="S170" s="120">
        <v>3.2</v>
      </c>
      <c r="T170" s="120">
        <v>1.1599999999999999</v>
      </c>
      <c r="U170" s="121">
        <v>202</v>
      </c>
      <c r="V170" s="122">
        <v>72</v>
      </c>
      <c r="W170" s="123">
        <v>77</v>
      </c>
      <c r="X170" s="123">
        <v>12</v>
      </c>
      <c r="Y170" s="176">
        <v>15.89</v>
      </c>
      <c r="Z170" s="97">
        <v>62.7</v>
      </c>
      <c r="AA170" s="94">
        <v>2.2999999999999998</v>
      </c>
      <c r="AB170" s="94">
        <v>2.4500000000000002</v>
      </c>
      <c r="AC170" s="96">
        <v>174</v>
      </c>
    </row>
    <row r="171" spans="1:29" x14ac:dyDescent="0.3">
      <c r="A171" s="116" t="s">
        <v>2327</v>
      </c>
      <c r="B171" s="117">
        <v>9</v>
      </c>
      <c r="C171" s="36" t="s">
        <v>3349</v>
      </c>
      <c r="D171" s="36" t="s">
        <v>131</v>
      </c>
      <c r="E171" s="36" t="s">
        <v>1065</v>
      </c>
      <c r="F171" s="36">
        <v>26</v>
      </c>
      <c r="G171" s="36" t="s">
        <v>1111</v>
      </c>
      <c r="H171" s="36" t="s">
        <v>1063</v>
      </c>
      <c r="I171" s="70" t="s">
        <v>1762</v>
      </c>
      <c r="J171" s="95">
        <v>67.900000000000006</v>
      </c>
      <c r="K171" s="36">
        <v>65</v>
      </c>
      <c r="L171" s="36">
        <v>0</v>
      </c>
      <c r="M171" s="118">
        <v>4</v>
      </c>
      <c r="N171" s="118">
        <v>18</v>
      </c>
      <c r="O171" s="118">
        <v>91</v>
      </c>
      <c r="P171" s="86">
        <v>2.93</v>
      </c>
      <c r="Q171" s="119">
        <v>3</v>
      </c>
      <c r="R171" s="120">
        <v>11.5</v>
      </c>
      <c r="S171" s="120">
        <v>3.9</v>
      </c>
      <c r="T171" s="120">
        <v>1.24</v>
      </c>
      <c r="U171" s="121">
        <v>202</v>
      </c>
      <c r="V171" s="122">
        <v>69</v>
      </c>
      <c r="W171" s="123">
        <v>92</v>
      </c>
      <c r="X171" s="123">
        <v>14</v>
      </c>
      <c r="Y171" s="176">
        <v>17.350000000000001</v>
      </c>
      <c r="Z171" s="97">
        <v>76</v>
      </c>
      <c r="AA171" s="94">
        <v>1.78</v>
      </c>
      <c r="AB171" s="94">
        <v>2.38</v>
      </c>
      <c r="AC171" s="96">
        <v>202</v>
      </c>
    </row>
    <row r="172" spans="1:29" x14ac:dyDescent="0.3">
      <c r="A172" s="116" t="s">
        <v>2327</v>
      </c>
      <c r="B172" s="117">
        <v>10</v>
      </c>
      <c r="C172" s="36" t="s">
        <v>1949</v>
      </c>
      <c r="D172" s="36" t="s">
        <v>77</v>
      </c>
      <c r="E172" s="36" t="s">
        <v>1065</v>
      </c>
      <c r="F172" s="36">
        <v>28</v>
      </c>
      <c r="G172" s="36" t="s">
        <v>1100</v>
      </c>
      <c r="H172" s="36" t="s">
        <v>1063</v>
      </c>
      <c r="I172" s="70" t="s">
        <v>1762</v>
      </c>
      <c r="J172" s="95">
        <v>49</v>
      </c>
      <c r="K172" s="36">
        <v>54</v>
      </c>
      <c r="L172" s="36">
        <v>0</v>
      </c>
      <c r="M172" s="118">
        <v>3</v>
      </c>
      <c r="N172" s="118">
        <v>17</v>
      </c>
      <c r="O172" s="118">
        <v>69</v>
      </c>
      <c r="P172" s="86">
        <v>2.98</v>
      </c>
      <c r="Q172" s="119">
        <v>3.1</v>
      </c>
      <c r="R172" s="120">
        <v>10.9</v>
      </c>
      <c r="S172" s="120">
        <v>3.7</v>
      </c>
      <c r="T172" s="120">
        <v>1.27</v>
      </c>
      <c r="U172" s="121">
        <v>185</v>
      </c>
      <c r="V172" s="122">
        <v>70</v>
      </c>
      <c r="W172" s="123">
        <v>79</v>
      </c>
      <c r="X172" s="123">
        <v>11</v>
      </c>
      <c r="Y172" s="176">
        <v>12.73</v>
      </c>
      <c r="Z172" s="97">
        <v>47.7</v>
      </c>
      <c r="AA172" s="94">
        <v>3.4</v>
      </c>
      <c r="AB172" s="94">
        <v>2.2999999999999998</v>
      </c>
      <c r="AC172" s="96">
        <v>201</v>
      </c>
    </row>
    <row r="173" spans="1:29" x14ac:dyDescent="0.3">
      <c r="A173" s="116" t="s">
        <v>2327</v>
      </c>
      <c r="B173" s="117">
        <v>11</v>
      </c>
      <c r="C173" s="36" t="s">
        <v>71</v>
      </c>
      <c r="D173" s="36" t="s">
        <v>205</v>
      </c>
      <c r="E173" s="36" t="s">
        <v>1065</v>
      </c>
      <c r="F173" s="36">
        <v>29</v>
      </c>
      <c r="G173" s="36" t="s">
        <v>1372</v>
      </c>
      <c r="H173" s="36" t="s">
        <v>1373</v>
      </c>
      <c r="I173" s="70" t="s">
        <v>1762</v>
      </c>
      <c r="J173" s="95">
        <v>57</v>
      </c>
      <c r="K173" s="36">
        <v>55</v>
      </c>
      <c r="L173" s="36">
        <v>0</v>
      </c>
      <c r="M173" s="118">
        <v>3</v>
      </c>
      <c r="N173" s="118">
        <v>21</v>
      </c>
      <c r="O173" s="118">
        <v>69</v>
      </c>
      <c r="P173" s="86">
        <v>3.1</v>
      </c>
      <c r="Q173" s="119">
        <v>3.6</v>
      </c>
      <c r="R173" s="120">
        <v>10.8</v>
      </c>
      <c r="S173" s="120">
        <v>3.1</v>
      </c>
      <c r="T173" s="120">
        <v>1.1299999999999999</v>
      </c>
      <c r="U173" s="121">
        <v>179</v>
      </c>
      <c r="V173" s="122">
        <v>73</v>
      </c>
      <c r="W173" s="123">
        <v>74</v>
      </c>
      <c r="X173" s="123">
        <v>12</v>
      </c>
      <c r="Y173" s="176">
        <v>17.2</v>
      </c>
      <c r="Z173" s="97">
        <v>67.3</v>
      </c>
      <c r="AA173" s="94">
        <v>2.94</v>
      </c>
      <c r="AB173" s="94">
        <v>3.13</v>
      </c>
      <c r="AC173" s="96">
        <v>75</v>
      </c>
    </row>
    <row r="174" spans="1:29" x14ac:dyDescent="0.3">
      <c r="A174" s="116" t="s">
        <v>2327</v>
      </c>
      <c r="B174" s="117">
        <v>12</v>
      </c>
      <c r="C174" s="36" t="s">
        <v>2039</v>
      </c>
      <c r="D174" s="36" t="s">
        <v>88</v>
      </c>
      <c r="E174" s="36" t="s">
        <v>1065</v>
      </c>
      <c r="F174" s="36">
        <v>33</v>
      </c>
      <c r="G174" s="36" t="s">
        <v>1383</v>
      </c>
      <c r="H174" s="36" t="s">
        <v>1373</v>
      </c>
      <c r="I174" s="70" t="s">
        <v>1762</v>
      </c>
      <c r="J174" s="95">
        <v>51.9</v>
      </c>
      <c r="K174" s="36">
        <v>52</v>
      </c>
      <c r="L174" s="36">
        <v>0</v>
      </c>
      <c r="M174" s="118">
        <v>3</v>
      </c>
      <c r="N174" s="118">
        <v>18</v>
      </c>
      <c r="O174" s="118">
        <v>64</v>
      </c>
      <c r="P174" s="86">
        <v>2.69</v>
      </c>
      <c r="Q174" s="119">
        <v>3.3</v>
      </c>
      <c r="R174" s="120">
        <v>10.4</v>
      </c>
      <c r="S174" s="120">
        <v>3.3</v>
      </c>
      <c r="T174" s="120">
        <v>1.0900000000000001</v>
      </c>
      <c r="U174" s="121">
        <v>167</v>
      </c>
      <c r="V174" s="122">
        <v>64</v>
      </c>
      <c r="W174" s="123">
        <v>119</v>
      </c>
      <c r="X174" s="123">
        <v>14</v>
      </c>
      <c r="Y174" s="176">
        <v>16.73</v>
      </c>
      <c r="Z174" s="97">
        <v>68.3</v>
      </c>
      <c r="AA174" s="94">
        <v>1.84</v>
      </c>
      <c r="AB174" s="94">
        <v>2.34</v>
      </c>
      <c r="AC174" s="96">
        <v>208</v>
      </c>
    </row>
    <row r="175" spans="1:29" x14ac:dyDescent="0.3">
      <c r="A175" s="116" t="s">
        <v>2327</v>
      </c>
      <c r="B175" s="117">
        <v>13</v>
      </c>
      <c r="C175" s="36" t="s">
        <v>5691</v>
      </c>
      <c r="D175" s="36" t="s">
        <v>129</v>
      </c>
      <c r="E175" s="36" t="s">
        <v>1103</v>
      </c>
      <c r="F175" s="36">
        <v>24</v>
      </c>
      <c r="G175" s="36" t="s">
        <v>1111</v>
      </c>
      <c r="H175" s="36" t="s">
        <v>1063</v>
      </c>
      <c r="I175" s="70" t="s">
        <v>1739</v>
      </c>
      <c r="J175" s="95">
        <v>51.7</v>
      </c>
      <c r="K175" s="36">
        <v>31</v>
      </c>
      <c r="L175" s="36">
        <v>3</v>
      </c>
      <c r="M175" s="118">
        <v>3</v>
      </c>
      <c r="N175" s="118">
        <v>0</v>
      </c>
      <c r="O175" s="118">
        <v>62</v>
      </c>
      <c r="P175" s="86">
        <v>3.56</v>
      </c>
      <c r="Q175" s="119">
        <v>2.8</v>
      </c>
      <c r="R175" s="120">
        <v>11.1</v>
      </c>
      <c r="S175" s="120">
        <v>4</v>
      </c>
      <c r="T175" s="120">
        <v>1.22</v>
      </c>
      <c r="U175" s="121">
        <v>160</v>
      </c>
      <c r="V175" s="122">
        <v>84</v>
      </c>
      <c r="W175" s="123">
        <v>41</v>
      </c>
      <c r="X175" s="123">
        <v>8</v>
      </c>
      <c r="Y175" s="176">
        <v>6.07</v>
      </c>
      <c r="Z175" s="97">
        <v>47.7</v>
      </c>
      <c r="AA175" s="94">
        <v>2.08</v>
      </c>
      <c r="AB175" s="94">
        <v>3</v>
      </c>
      <c r="AC175" s="96">
        <v>77</v>
      </c>
    </row>
    <row r="176" spans="1:29" x14ac:dyDescent="0.3">
      <c r="A176" s="116" t="s">
        <v>2327</v>
      </c>
      <c r="B176" s="117">
        <v>14</v>
      </c>
      <c r="C176" s="36" t="s">
        <v>4220</v>
      </c>
      <c r="D176" s="36" t="s">
        <v>4221</v>
      </c>
      <c r="E176" s="36" t="s">
        <v>1065</v>
      </c>
      <c r="F176" s="36">
        <v>25</v>
      </c>
      <c r="G176" s="36" t="s">
        <v>1089</v>
      </c>
      <c r="H176" s="36" t="s">
        <v>1063</v>
      </c>
      <c r="I176" s="70" t="s">
        <v>1859</v>
      </c>
      <c r="J176" s="95">
        <v>118.8</v>
      </c>
      <c r="K176" s="36">
        <v>14</v>
      </c>
      <c r="L176" s="36">
        <v>13</v>
      </c>
      <c r="M176" s="118">
        <v>6</v>
      </c>
      <c r="N176" s="118">
        <v>0</v>
      </c>
      <c r="O176" s="118">
        <v>90</v>
      </c>
      <c r="P176" s="86">
        <v>3.57</v>
      </c>
      <c r="Q176" s="119">
        <v>4.4000000000000004</v>
      </c>
      <c r="R176" s="120">
        <v>9.9</v>
      </c>
      <c r="S176" s="120">
        <v>2.2000000000000002</v>
      </c>
      <c r="T176" s="120">
        <v>1.18</v>
      </c>
      <c r="U176" s="121">
        <v>152</v>
      </c>
      <c r="V176" s="122">
        <v>84</v>
      </c>
      <c r="W176" s="123">
        <v>55</v>
      </c>
      <c r="X176" s="123">
        <v>23</v>
      </c>
      <c r="Y176" s="176">
        <v>17.04</v>
      </c>
      <c r="Z176" s="97">
        <v>30.3</v>
      </c>
      <c r="AA176" s="94">
        <v>2.97</v>
      </c>
      <c r="AB176" s="94">
        <v>1.53</v>
      </c>
      <c r="AC176" s="96">
        <v>876</v>
      </c>
    </row>
    <row r="177" spans="1:29" x14ac:dyDescent="0.3">
      <c r="A177" s="116" t="s">
        <v>2327</v>
      </c>
      <c r="B177" s="117">
        <v>15</v>
      </c>
      <c r="C177" s="36" t="s">
        <v>1868</v>
      </c>
      <c r="D177" s="36" t="s">
        <v>217</v>
      </c>
      <c r="E177" s="36" t="s">
        <v>1103</v>
      </c>
      <c r="F177" s="36">
        <v>28</v>
      </c>
      <c r="G177" s="36" t="s">
        <v>1107</v>
      </c>
      <c r="H177" s="36" t="s">
        <v>1063</v>
      </c>
      <c r="I177" s="70" t="s">
        <v>1762</v>
      </c>
      <c r="J177" s="95">
        <v>69.7</v>
      </c>
      <c r="K177" s="36">
        <v>63</v>
      </c>
      <c r="L177" s="36">
        <v>2</v>
      </c>
      <c r="M177" s="118">
        <v>4</v>
      </c>
      <c r="N177" s="118">
        <v>11</v>
      </c>
      <c r="O177" s="118">
        <v>85</v>
      </c>
      <c r="P177" s="86">
        <v>2.96</v>
      </c>
      <c r="Q177" s="119">
        <v>3.4</v>
      </c>
      <c r="R177" s="120">
        <v>10.1</v>
      </c>
      <c r="S177" s="120">
        <v>3</v>
      </c>
      <c r="T177" s="120">
        <v>1.1499999999999999</v>
      </c>
      <c r="U177" s="121">
        <v>152</v>
      </c>
      <c r="V177" s="122">
        <v>70</v>
      </c>
      <c r="W177" s="123">
        <v>92</v>
      </c>
      <c r="X177" s="123">
        <v>16</v>
      </c>
      <c r="Y177" s="176">
        <v>17.03</v>
      </c>
      <c r="Z177" s="97">
        <v>79.3</v>
      </c>
      <c r="AA177" s="94">
        <v>2.16</v>
      </c>
      <c r="AB177" s="94">
        <v>2.98</v>
      </c>
      <c r="AC177" s="96">
        <v>96</v>
      </c>
    </row>
    <row r="178" spans="1:29" x14ac:dyDescent="0.3">
      <c r="A178" s="116" t="s">
        <v>2327</v>
      </c>
      <c r="B178" s="117">
        <v>16</v>
      </c>
      <c r="C178" s="36" t="s">
        <v>3025</v>
      </c>
      <c r="D178" s="36" t="s">
        <v>295</v>
      </c>
      <c r="E178" s="36" t="s">
        <v>1103</v>
      </c>
      <c r="F178" s="36">
        <v>26</v>
      </c>
      <c r="G178" s="36" t="s">
        <v>1106</v>
      </c>
      <c r="H178" s="36" t="s">
        <v>1063</v>
      </c>
      <c r="I178" s="70" t="s">
        <v>1762</v>
      </c>
      <c r="J178" s="95">
        <v>71.900000000000006</v>
      </c>
      <c r="K178" s="36">
        <v>68</v>
      </c>
      <c r="L178" s="36">
        <v>0</v>
      </c>
      <c r="M178" s="118">
        <v>4</v>
      </c>
      <c r="N178" s="118">
        <v>13</v>
      </c>
      <c r="O178" s="118">
        <v>84</v>
      </c>
      <c r="P178" s="86">
        <v>3.31</v>
      </c>
      <c r="Q178" s="119">
        <v>3.4</v>
      </c>
      <c r="R178" s="120">
        <v>10.1</v>
      </c>
      <c r="S178" s="120">
        <v>3</v>
      </c>
      <c r="T178" s="120">
        <v>1.1200000000000001</v>
      </c>
      <c r="U178" s="121">
        <v>150</v>
      </c>
      <c r="V178" s="122">
        <v>78</v>
      </c>
      <c r="W178" s="123">
        <v>62</v>
      </c>
      <c r="X178" s="123">
        <v>12</v>
      </c>
      <c r="Y178" s="176">
        <v>16.78</v>
      </c>
      <c r="Z178" s="97">
        <v>75.3</v>
      </c>
      <c r="AA178" s="94">
        <v>1.67</v>
      </c>
      <c r="AB178" s="94">
        <v>2.57</v>
      </c>
      <c r="AC178" s="96">
        <v>154</v>
      </c>
    </row>
    <row r="179" spans="1:29" x14ac:dyDescent="0.3">
      <c r="A179" s="116" t="s">
        <v>2327</v>
      </c>
      <c r="B179" s="117">
        <v>17</v>
      </c>
      <c r="C179" s="36" t="s">
        <v>3385</v>
      </c>
      <c r="D179" s="36" t="s">
        <v>2306</v>
      </c>
      <c r="E179" s="36" t="s">
        <v>1103</v>
      </c>
      <c r="F179" s="36">
        <v>26</v>
      </c>
      <c r="G179" s="36" t="s">
        <v>1116</v>
      </c>
      <c r="H179" s="36" t="s">
        <v>1063</v>
      </c>
      <c r="I179" s="70" t="s">
        <v>1683</v>
      </c>
      <c r="J179" s="95">
        <v>157.30000000000001</v>
      </c>
      <c r="K179" s="36">
        <v>27</v>
      </c>
      <c r="L179" s="36">
        <v>25</v>
      </c>
      <c r="M179" s="118">
        <v>10</v>
      </c>
      <c r="N179" s="118">
        <v>0</v>
      </c>
      <c r="O179" s="118">
        <v>178</v>
      </c>
      <c r="P179" s="86">
        <v>3.57</v>
      </c>
      <c r="Q179" s="119">
        <v>3</v>
      </c>
      <c r="R179" s="120">
        <v>10.8</v>
      </c>
      <c r="S179" s="120">
        <v>3.6</v>
      </c>
      <c r="T179" s="120">
        <v>1.3</v>
      </c>
      <c r="U179" s="121">
        <v>149</v>
      </c>
      <c r="V179" s="122">
        <v>84</v>
      </c>
      <c r="W179" s="123">
        <v>75</v>
      </c>
      <c r="X179" s="123">
        <v>41</v>
      </c>
      <c r="Y179" s="176">
        <v>32.19</v>
      </c>
      <c r="Z179" s="97">
        <v>162</v>
      </c>
      <c r="AA179" s="94">
        <v>2.89</v>
      </c>
      <c r="AB179" s="94">
        <v>3.62</v>
      </c>
      <c r="AC179" s="96">
        <v>74</v>
      </c>
    </row>
    <row r="180" spans="1:29" x14ac:dyDescent="0.3">
      <c r="A180" s="116" t="s">
        <v>2327</v>
      </c>
      <c r="B180" s="117">
        <v>18</v>
      </c>
      <c r="C180" s="36" t="s">
        <v>6139</v>
      </c>
      <c r="D180" s="36" t="s">
        <v>221</v>
      </c>
      <c r="E180" s="36" t="s">
        <v>1103</v>
      </c>
      <c r="F180" s="36">
        <v>30</v>
      </c>
      <c r="G180" s="36" t="s">
        <v>1375</v>
      </c>
      <c r="H180" s="36" t="s">
        <v>1373</v>
      </c>
      <c r="I180" s="70" t="s">
        <v>1762</v>
      </c>
      <c r="J180" s="95">
        <v>53.8</v>
      </c>
      <c r="K180" s="36">
        <v>48</v>
      </c>
      <c r="L180" s="36">
        <v>0</v>
      </c>
      <c r="M180" s="118">
        <v>3</v>
      </c>
      <c r="N180" s="118">
        <v>8</v>
      </c>
      <c r="O180" s="118">
        <v>59</v>
      </c>
      <c r="P180" s="86">
        <v>3.16</v>
      </c>
      <c r="Q180" s="119">
        <v>3.6</v>
      </c>
      <c r="R180" s="120">
        <v>9.6999999999999993</v>
      </c>
      <c r="S180" s="120">
        <v>2.8</v>
      </c>
      <c r="T180" s="120">
        <v>1.0900000000000001</v>
      </c>
      <c r="U180" s="121">
        <v>143</v>
      </c>
      <c r="V180" s="122">
        <v>75</v>
      </c>
      <c r="W180" s="123">
        <v>67</v>
      </c>
      <c r="X180" s="123">
        <v>11</v>
      </c>
      <c r="Y180" s="176">
        <v>12.28</v>
      </c>
      <c r="Z180" s="97">
        <v>77.7</v>
      </c>
      <c r="AA180" s="94">
        <v>2.5499999999999998</v>
      </c>
      <c r="AB180" s="94">
        <v>2.59</v>
      </c>
      <c r="AC180" s="96">
        <v>152</v>
      </c>
    </row>
    <row r="181" spans="1:29" x14ac:dyDescent="0.3">
      <c r="A181" s="116" t="s">
        <v>2327</v>
      </c>
      <c r="B181" s="117">
        <v>19</v>
      </c>
      <c r="C181" s="36" t="s">
        <v>4498</v>
      </c>
      <c r="D181" s="36" t="s">
        <v>4499</v>
      </c>
      <c r="E181" s="36" t="s">
        <v>1065</v>
      </c>
      <c r="F181" s="36">
        <v>28</v>
      </c>
      <c r="G181" s="36" t="s">
        <v>1377</v>
      </c>
      <c r="H181" s="36" t="s">
        <v>1373</v>
      </c>
      <c r="I181" s="70" t="s">
        <v>1762</v>
      </c>
      <c r="J181" s="95">
        <v>65.599999999999994</v>
      </c>
      <c r="K181" s="36">
        <v>57</v>
      </c>
      <c r="L181" s="36">
        <v>0</v>
      </c>
      <c r="M181" s="118">
        <v>4</v>
      </c>
      <c r="N181" s="118">
        <v>6</v>
      </c>
      <c r="O181" s="118">
        <v>72</v>
      </c>
      <c r="P181" s="86">
        <v>3.47</v>
      </c>
      <c r="Q181" s="119">
        <v>3.2</v>
      </c>
      <c r="R181" s="120">
        <v>10.1</v>
      </c>
      <c r="S181" s="120">
        <v>3.3</v>
      </c>
      <c r="T181" s="120">
        <v>1.1599999999999999</v>
      </c>
      <c r="U181" s="121">
        <v>137</v>
      </c>
      <c r="V181" s="122">
        <v>82</v>
      </c>
      <c r="W181" s="123">
        <v>52</v>
      </c>
      <c r="X181" s="123">
        <v>11</v>
      </c>
      <c r="Y181" s="176">
        <v>13.12</v>
      </c>
      <c r="Z181" s="97">
        <v>78.7</v>
      </c>
      <c r="AA181" s="94">
        <v>2.75</v>
      </c>
      <c r="AB181" s="94">
        <v>3.63</v>
      </c>
      <c r="AC181" s="96">
        <v>49</v>
      </c>
    </row>
    <row r="182" spans="1:29" x14ac:dyDescent="0.3">
      <c r="A182" s="116" t="s">
        <v>2327</v>
      </c>
      <c r="B182" s="117">
        <v>20</v>
      </c>
      <c r="C182" s="36" t="s">
        <v>5386</v>
      </c>
      <c r="D182" s="36" t="s">
        <v>58</v>
      </c>
      <c r="E182" s="36" t="s">
        <v>1065</v>
      </c>
      <c r="F182" s="36">
        <v>27</v>
      </c>
      <c r="G182" s="36" t="s">
        <v>1554</v>
      </c>
      <c r="H182" s="36" t="s">
        <v>1373</v>
      </c>
      <c r="I182" s="70" t="s">
        <v>1762</v>
      </c>
      <c r="J182" s="95">
        <v>65.8</v>
      </c>
      <c r="K182" s="36">
        <v>44</v>
      </c>
      <c r="L182" s="36">
        <v>2</v>
      </c>
      <c r="M182" s="118">
        <v>4</v>
      </c>
      <c r="N182" s="118">
        <v>4</v>
      </c>
      <c r="O182" s="118">
        <v>74</v>
      </c>
      <c r="P182" s="86">
        <v>3.4</v>
      </c>
      <c r="Q182" s="119">
        <v>3.7</v>
      </c>
      <c r="R182" s="120">
        <v>9.8000000000000007</v>
      </c>
      <c r="S182" s="120">
        <v>2.7</v>
      </c>
      <c r="T182" s="120">
        <v>1.07</v>
      </c>
      <c r="U182" s="121">
        <v>137</v>
      </c>
      <c r="V182" s="122">
        <v>80</v>
      </c>
      <c r="W182" s="123">
        <v>58</v>
      </c>
      <c r="X182" s="123">
        <v>13</v>
      </c>
      <c r="Y182" s="176">
        <v>14.91</v>
      </c>
      <c r="Z182" s="97">
        <v>80.7</v>
      </c>
      <c r="AA182" s="94">
        <v>2.68</v>
      </c>
      <c r="AB182" s="94">
        <v>3.31</v>
      </c>
      <c r="AC182" s="96">
        <v>67</v>
      </c>
    </row>
    <row r="183" spans="1:29" x14ac:dyDescent="0.3">
      <c r="A183" s="116" t="s">
        <v>2328</v>
      </c>
      <c r="B183" s="117">
        <v>1</v>
      </c>
      <c r="C183" s="36" t="s">
        <v>90</v>
      </c>
      <c r="D183" s="36" t="s">
        <v>364</v>
      </c>
      <c r="E183" s="36" t="s">
        <v>1065</v>
      </c>
      <c r="F183" s="36">
        <v>24</v>
      </c>
      <c r="G183" s="36" t="s">
        <v>1397</v>
      </c>
      <c r="H183" s="36" t="s">
        <v>1373</v>
      </c>
      <c r="I183" s="70" t="s">
        <v>1762</v>
      </c>
      <c r="J183" s="95">
        <v>68</v>
      </c>
      <c r="K183" s="36">
        <v>54</v>
      </c>
      <c r="L183" s="36">
        <v>0</v>
      </c>
      <c r="M183" s="118">
        <v>3</v>
      </c>
      <c r="N183" s="118">
        <v>20</v>
      </c>
      <c r="O183" s="118">
        <v>78</v>
      </c>
      <c r="P183" s="86">
        <v>3.27</v>
      </c>
      <c r="Q183" s="119">
        <v>3.4</v>
      </c>
      <c r="R183" s="120">
        <v>11.8</v>
      </c>
      <c r="S183" s="120">
        <v>3.6</v>
      </c>
      <c r="T183" s="120">
        <v>1.18</v>
      </c>
      <c r="U183" s="121">
        <v>211</v>
      </c>
      <c r="V183" s="122">
        <v>77</v>
      </c>
      <c r="W183" s="123">
        <v>61</v>
      </c>
      <c r="X183" s="123">
        <v>11</v>
      </c>
      <c r="Y183" s="176">
        <v>16.989999999999998</v>
      </c>
      <c r="Z183" s="97">
        <v>66</v>
      </c>
      <c r="AA183" s="94">
        <v>3.27</v>
      </c>
      <c r="AB183" s="94">
        <v>3.84</v>
      </c>
      <c r="AC183" s="96">
        <v>38</v>
      </c>
    </row>
    <row r="184" spans="1:29" x14ac:dyDescent="0.3">
      <c r="A184" s="116" t="s">
        <v>2328</v>
      </c>
      <c r="B184" s="117">
        <v>2</v>
      </c>
      <c r="C184" s="36" t="s">
        <v>3338</v>
      </c>
      <c r="D184" s="36" t="s">
        <v>40</v>
      </c>
      <c r="E184" s="36" t="s">
        <v>1103</v>
      </c>
      <c r="F184" s="36">
        <v>27</v>
      </c>
      <c r="G184" s="36" t="s">
        <v>1384</v>
      </c>
      <c r="H184" s="36" t="s">
        <v>1373</v>
      </c>
      <c r="I184" s="70" t="s">
        <v>1859</v>
      </c>
      <c r="J184" s="95">
        <v>70.8</v>
      </c>
      <c r="K184" s="36">
        <v>20</v>
      </c>
      <c r="L184" s="36">
        <v>8</v>
      </c>
      <c r="M184" s="118">
        <v>3</v>
      </c>
      <c r="N184" s="118">
        <v>0</v>
      </c>
      <c r="O184" s="118">
        <v>49</v>
      </c>
      <c r="P184" s="86">
        <v>4.91</v>
      </c>
      <c r="Q184" s="119">
        <v>2.5</v>
      </c>
      <c r="R184" s="120">
        <v>8.1</v>
      </c>
      <c r="S184" s="120">
        <v>3.2</v>
      </c>
      <c r="T184" s="120">
        <v>1.42</v>
      </c>
      <c r="U184" s="121">
        <v>30</v>
      </c>
      <c r="V184" s="122">
        <v>116</v>
      </c>
      <c r="W184" s="123">
        <v>16</v>
      </c>
      <c r="X184" s="123">
        <v>4</v>
      </c>
      <c r="Y184" s="176">
        <v>4.7</v>
      </c>
      <c r="Z184" s="97">
        <v>21.7</v>
      </c>
      <c r="AA184" s="94">
        <v>7.06</v>
      </c>
      <c r="AB184" s="94">
        <v>8.2200000000000006</v>
      </c>
      <c r="AC184" s="96">
        <v>1</v>
      </c>
    </row>
    <row r="185" spans="1:29" x14ac:dyDescent="0.3">
      <c r="A185" s="116" t="s">
        <v>2328</v>
      </c>
      <c r="B185" s="117">
        <v>3</v>
      </c>
      <c r="C185" s="36" t="s">
        <v>1915</v>
      </c>
      <c r="D185" s="36" t="s">
        <v>2508</v>
      </c>
      <c r="E185" s="36" t="s">
        <v>1065</v>
      </c>
      <c r="F185" s="36">
        <v>33</v>
      </c>
      <c r="G185" s="36" t="s">
        <v>1111</v>
      </c>
      <c r="H185" s="36" t="s">
        <v>1063</v>
      </c>
      <c r="I185" s="70" t="s">
        <v>1739</v>
      </c>
      <c r="J185" s="95">
        <v>86.3</v>
      </c>
      <c r="K185" s="36">
        <v>24</v>
      </c>
      <c r="L185" s="36">
        <v>11</v>
      </c>
      <c r="M185" s="118">
        <v>5</v>
      </c>
      <c r="N185" s="118">
        <v>0</v>
      </c>
      <c r="O185" s="118">
        <v>59</v>
      </c>
      <c r="P185" s="86">
        <v>4.88</v>
      </c>
      <c r="Q185" s="119">
        <v>1.9</v>
      </c>
      <c r="R185" s="120">
        <v>7.8</v>
      </c>
      <c r="S185" s="120">
        <v>4</v>
      </c>
      <c r="T185" s="120">
        <v>1.35</v>
      </c>
      <c r="U185" s="121">
        <v>22</v>
      </c>
      <c r="V185" s="122">
        <v>115</v>
      </c>
      <c r="W185" s="123">
        <v>21</v>
      </c>
      <c r="X185" s="123">
        <v>6</v>
      </c>
      <c r="Y185" s="176">
        <v>11.51</v>
      </c>
      <c r="Z185" s="97">
        <v>70.3</v>
      </c>
      <c r="AA185" s="94">
        <v>5.12</v>
      </c>
      <c r="AB185" s="94">
        <v>6.42</v>
      </c>
      <c r="AC185" s="96">
        <v>7</v>
      </c>
    </row>
    <row r="186" spans="1:29" x14ac:dyDescent="0.3">
      <c r="A186" s="116" t="s">
        <v>2328</v>
      </c>
      <c r="B186" s="117">
        <v>4</v>
      </c>
      <c r="C186" s="36" t="s">
        <v>4461</v>
      </c>
      <c r="D186" s="36" t="s">
        <v>2258</v>
      </c>
      <c r="E186" s="36" t="s">
        <v>1065</v>
      </c>
      <c r="F186" s="36">
        <v>26</v>
      </c>
      <c r="G186" s="36" t="s">
        <v>1081</v>
      </c>
      <c r="H186" s="36" t="s">
        <v>1063</v>
      </c>
      <c r="I186" s="70" t="s">
        <v>1739</v>
      </c>
      <c r="J186" s="95">
        <v>88.5</v>
      </c>
      <c r="K186" s="36">
        <v>19</v>
      </c>
      <c r="L186" s="36">
        <v>13</v>
      </c>
      <c r="M186" s="118">
        <v>6</v>
      </c>
      <c r="N186" s="118">
        <v>0</v>
      </c>
      <c r="O186" s="118">
        <v>78</v>
      </c>
      <c r="P186" s="86">
        <v>4.59</v>
      </c>
      <c r="Q186" s="119">
        <v>2.7</v>
      </c>
      <c r="R186" s="120">
        <v>9.3000000000000007</v>
      </c>
      <c r="S186" s="120">
        <v>3.5</v>
      </c>
      <c r="T186" s="120">
        <v>1.38</v>
      </c>
      <c r="U186" s="121">
        <v>67</v>
      </c>
      <c r="V186" s="122">
        <v>108</v>
      </c>
      <c r="W186" s="123">
        <v>27</v>
      </c>
      <c r="X186" s="123">
        <v>12</v>
      </c>
      <c r="Y186" s="176">
        <v>13.94</v>
      </c>
      <c r="Z186" s="97">
        <v>72</v>
      </c>
      <c r="AA186" s="94">
        <v>5.13</v>
      </c>
      <c r="AB186" s="94">
        <v>5.31</v>
      </c>
      <c r="AC186" s="96">
        <v>14</v>
      </c>
    </row>
    <row r="187" spans="1:29" x14ac:dyDescent="0.3">
      <c r="A187" s="116" t="s">
        <v>2328</v>
      </c>
      <c r="B187" s="117">
        <v>5</v>
      </c>
      <c r="C187" s="36" t="s">
        <v>2175</v>
      </c>
      <c r="D187" s="36" t="s">
        <v>424</v>
      </c>
      <c r="E187" s="36" t="s">
        <v>1065</v>
      </c>
      <c r="F187" s="36">
        <v>28</v>
      </c>
      <c r="G187" s="36" t="s">
        <v>1402</v>
      </c>
      <c r="H187" s="36" t="s">
        <v>1373</v>
      </c>
      <c r="I187" s="70" t="s">
        <v>1683</v>
      </c>
      <c r="J187" s="95">
        <v>124.8</v>
      </c>
      <c r="K187" s="36">
        <v>23</v>
      </c>
      <c r="L187" s="36">
        <v>23</v>
      </c>
      <c r="M187" s="118">
        <v>9</v>
      </c>
      <c r="N187" s="118">
        <v>0</v>
      </c>
      <c r="O187" s="118">
        <v>116</v>
      </c>
      <c r="P187" s="86">
        <v>4.51</v>
      </c>
      <c r="Q187" s="119">
        <v>2.7</v>
      </c>
      <c r="R187" s="120">
        <v>8.1999999999999993</v>
      </c>
      <c r="S187" s="120">
        <v>3.1</v>
      </c>
      <c r="T187" s="120">
        <v>1.24</v>
      </c>
      <c r="U187" s="121">
        <v>42</v>
      </c>
      <c r="V187" s="122">
        <v>106</v>
      </c>
      <c r="W187" s="123">
        <v>36</v>
      </c>
      <c r="X187" s="123">
        <v>23</v>
      </c>
      <c r="Y187" s="176">
        <v>25.28</v>
      </c>
      <c r="Z187" s="97">
        <v>143.30000000000001</v>
      </c>
      <c r="AA187" s="94">
        <v>4.1399999999999997</v>
      </c>
      <c r="AB187" s="94">
        <v>5.29</v>
      </c>
      <c r="AC187" s="96">
        <v>24</v>
      </c>
    </row>
    <row r="188" spans="1:29" x14ac:dyDescent="0.3">
      <c r="A188" s="116" t="s">
        <v>2328</v>
      </c>
      <c r="B188" s="117">
        <v>6</v>
      </c>
      <c r="C188" s="36" t="s">
        <v>284</v>
      </c>
      <c r="D188" s="36" t="s">
        <v>415</v>
      </c>
      <c r="E188" s="36" t="s">
        <v>1065</v>
      </c>
      <c r="F188" s="36">
        <v>24</v>
      </c>
      <c r="G188" s="36" t="s">
        <v>1400</v>
      </c>
      <c r="H188" s="36" t="s">
        <v>1373</v>
      </c>
      <c r="I188" s="70" t="s">
        <v>1859</v>
      </c>
      <c r="J188" s="95">
        <v>53.1</v>
      </c>
      <c r="K188" s="36">
        <v>17</v>
      </c>
      <c r="L188" s="36">
        <v>8</v>
      </c>
      <c r="M188" s="118">
        <v>2</v>
      </c>
      <c r="N188" s="118">
        <v>0</v>
      </c>
      <c r="O188" s="118">
        <v>39</v>
      </c>
      <c r="P188" s="86">
        <v>5.19</v>
      </c>
      <c r="Q188" s="119">
        <v>1.7</v>
      </c>
      <c r="R188" s="120">
        <v>7.6</v>
      </c>
      <c r="S188" s="120">
        <v>3.9</v>
      </c>
      <c r="T188" s="120">
        <v>1.67</v>
      </c>
      <c r="U188" s="121">
        <v>9</v>
      </c>
      <c r="V188" s="122">
        <v>122</v>
      </c>
      <c r="W188" s="123">
        <v>12</v>
      </c>
      <c r="X188" s="123">
        <v>2</v>
      </c>
      <c r="Y188" s="176">
        <v>0</v>
      </c>
      <c r="Z188" s="97">
        <v>7.7</v>
      </c>
      <c r="AA188" s="94">
        <v>10.57</v>
      </c>
      <c r="AB188" s="94">
        <v>8.9</v>
      </c>
      <c r="AC188" s="96">
        <v>0</v>
      </c>
    </row>
    <row r="189" spans="1:29" x14ac:dyDescent="0.3">
      <c r="A189" s="116" t="s">
        <v>2328</v>
      </c>
      <c r="B189" s="117">
        <v>7</v>
      </c>
      <c r="C189" s="36" t="s">
        <v>2473</v>
      </c>
      <c r="D189" s="36" t="s">
        <v>173</v>
      </c>
      <c r="E189" s="36" t="s">
        <v>1065</v>
      </c>
      <c r="F189" s="36">
        <v>30</v>
      </c>
      <c r="G189" s="36" t="s">
        <v>1388</v>
      </c>
      <c r="H189" s="36" t="s">
        <v>1373</v>
      </c>
      <c r="I189" s="70" t="s">
        <v>1739</v>
      </c>
      <c r="J189" s="95">
        <v>78.599999999999994</v>
      </c>
      <c r="K189" s="36">
        <v>17</v>
      </c>
      <c r="L189" s="36">
        <v>9</v>
      </c>
      <c r="M189" s="118">
        <v>4</v>
      </c>
      <c r="N189" s="118">
        <v>0</v>
      </c>
      <c r="O189" s="118">
        <v>56</v>
      </c>
      <c r="P189" s="86">
        <v>4.0599999999999996</v>
      </c>
      <c r="Q189" s="119">
        <v>2.6</v>
      </c>
      <c r="R189" s="120">
        <v>8.8000000000000007</v>
      </c>
      <c r="S189" s="120">
        <v>3.4</v>
      </c>
      <c r="T189" s="120">
        <v>1.33</v>
      </c>
      <c r="U189" s="121">
        <v>67</v>
      </c>
      <c r="V189" s="122">
        <v>96</v>
      </c>
      <c r="W189" s="123">
        <v>34</v>
      </c>
      <c r="X189" s="123">
        <v>13</v>
      </c>
      <c r="Y189" s="176">
        <v>10.76</v>
      </c>
      <c r="Z189" s="97">
        <v>45.3</v>
      </c>
      <c r="AA189" s="94">
        <v>4.17</v>
      </c>
      <c r="AB189" s="94">
        <v>4.24</v>
      </c>
      <c r="AC189" s="96">
        <v>22</v>
      </c>
    </row>
    <row r="190" spans="1:29" x14ac:dyDescent="0.3">
      <c r="A190" s="116" t="s">
        <v>2328</v>
      </c>
      <c r="B190" s="117">
        <v>8</v>
      </c>
      <c r="C190" s="36" t="s">
        <v>3879</v>
      </c>
      <c r="D190" s="36" t="s">
        <v>80</v>
      </c>
      <c r="E190" s="36" t="s">
        <v>1065</v>
      </c>
      <c r="F190" s="36">
        <v>26</v>
      </c>
      <c r="G190" s="36" t="s">
        <v>1101</v>
      </c>
      <c r="H190" s="36" t="s">
        <v>1063</v>
      </c>
      <c r="I190" s="70" t="s">
        <v>1859</v>
      </c>
      <c r="J190" s="95">
        <v>50.3</v>
      </c>
      <c r="K190" s="36">
        <v>21</v>
      </c>
      <c r="L190" s="36">
        <v>8</v>
      </c>
      <c r="M190" s="118">
        <v>3</v>
      </c>
      <c r="N190" s="118">
        <v>0</v>
      </c>
      <c r="O190" s="118">
        <v>44</v>
      </c>
      <c r="P190" s="86">
        <v>5.35</v>
      </c>
      <c r="Q190" s="119">
        <v>1.8</v>
      </c>
      <c r="R190" s="120">
        <v>7.4</v>
      </c>
      <c r="S190" s="120">
        <v>4</v>
      </c>
      <c r="T190" s="120">
        <v>1.53</v>
      </c>
      <c r="U190" s="121">
        <v>12</v>
      </c>
      <c r="V190" s="122">
        <v>126</v>
      </c>
      <c r="W190" s="123">
        <v>12</v>
      </c>
      <c r="X190" s="123">
        <v>0</v>
      </c>
      <c r="Y190" s="176">
        <v>2.0699999999999998</v>
      </c>
      <c r="Z190" s="97">
        <v>3</v>
      </c>
      <c r="AA190" s="94">
        <v>15</v>
      </c>
      <c r="AB190" s="94">
        <v>9.15</v>
      </c>
      <c r="AC190" s="96">
        <v>0</v>
      </c>
    </row>
    <row r="191" spans="1:29" x14ac:dyDescent="0.3">
      <c r="A191" s="116" t="s">
        <v>2328</v>
      </c>
      <c r="B191" s="117">
        <v>9</v>
      </c>
      <c r="C191" s="36" t="s">
        <v>4452</v>
      </c>
      <c r="D191" s="36" t="s">
        <v>20</v>
      </c>
      <c r="E191" s="36" t="s">
        <v>1103</v>
      </c>
      <c r="F191" s="36">
        <v>25</v>
      </c>
      <c r="G191" s="36" t="s">
        <v>1390</v>
      </c>
      <c r="H191" s="36" t="s">
        <v>1373</v>
      </c>
      <c r="I191" s="70" t="s">
        <v>1739</v>
      </c>
      <c r="J191" s="95">
        <v>97.8</v>
      </c>
      <c r="K191" s="36">
        <v>18</v>
      </c>
      <c r="L191" s="36">
        <v>13</v>
      </c>
      <c r="M191" s="118">
        <v>6</v>
      </c>
      <c r="N191" s="118">
        <v>0</v>
      </c>
      <c r="O191" s="118">
        <v>84</v>
      </c>
      <c r="P191" s="86">
        <v>4.34</v>
      </c>
      <c r="Q191" s="119">
        <v>2.6</v>
      </c>
      <c r="R191" s="120">
        <v>9.3000000000000007</v>
      </c>
      <c r="S191" s="120">
        <v>3.5</v>
      </c>
      <c r="T191" s="120">
        <v>1.38</v>
      </c>
      <c r="U191" s="121">
        <v>74</v>
      </c>
      <c r="V191" s="122">
        <v>103</v>
      </c>
      <c r="W191" s="123">
        <v>33</v>
      </c>
      <c r="X191" s="123">
        <v>16</v>
      </c>
      <c r="Y191" s="176">
        <v>15.16</v>
      </c>
      <c r="Z191" s="97">
        <v>69.3</v>
      </c>
      <c r="AA191" s="94">
        <v>4.1500000000000004</v>
      </c>
      <c r="AB191" s="94">
        <v>4.5999999999999996</v>
      </c>
      <c r="AC191" s="96">
        <v>21</v>
      </c>
    </row>
    <row r="192" spans="1:29" x14ac:dyDescent="0.3">
      <c r="A192" s="116" t="s">
        <v>2328</v>
      </c>
      <c r="B192" s="117">
        <v>10</v>
      </c>
      <c r="C192" s="36" t="s">
        <v>5828</v>
      </c>
      <c r="D192" s="36" t="s">
        <v>9</v>
      </c>
      <c r="E192" s="36" t="s">
        <v>1065</v>
      </c>
      <c r="F192" s="36">
        <v>25</v>
      </c>
      <c r="G192" s="36" t="s">
        <v>1085</v>
      </c>
      <c r="H192" s="36" t="s">
        <v>1063</v>
      </c>
      <c r="I192" s="70" t="s">
        <v>1859</v>
      </c>
      <c r="J192" s="95">
        <v>52</v>
      </c>
      <c r="K192" s="36">
        <v>16</v>
      </c>
      <c r="L192" s="36">
        <v>9</v>
      </c>
      <c r="M192" s="118">
        <v>2</v>
      </c>
      <c r="N192" s="118">
        <v>0</v>
      </c>
      <c r="O192" s="118">
        <v>46</v>
      </c>
      <c r="P192" s="86">
        <v>5.05</v>
      </c>
      <c r="Q192" s="119">
        <v>1.8</v>
      </c>
      <c r="R192" s="120">
        <v>8.1</v>
      </c>
      <c r="S192" s="120">
        <v>4.2</v>
      </c>
      <c r="T192" s="120">
        <v>1.72</v>
      </c>
      <c r="U192" s="121">
        <v>16</v>
      </c>
      <c r="V192" s="122">
        <v>119</v>
      </c>
      <c r="W192" s="123">
        <v>14</v>
      </c>
      <c r="X192" s="123">
        <v>3</v>
      </c>
      <c r="Y192" s="176">
        <v>0.54</v>
      </c>
      <c r="Z192" s="97">
        <v>15.3</v>
      </c>
      <c r="AA192" s="94">
        <v>9.39</v>
      </c>
      <c r="AB192" s="94">
        <v>6.16</v>
      </c>
      <c r="AC192" s="96">
        <v>3</v>
      </c>
    </row>
    <row r="193" spans="1:29" x14ac:dyDescent="0.3">
      <c r="A193" s="116" t="s">
        <v>2328</v>
      </c>
      <c r="B193" s="117">
        <v>11</v>
      </c>
      <c r="C193" s="36" t="s">
        <v>1701</v>
      </c>
      <c r="D193" s="36" t="s">
        <v>506</v>
      </c>
      <c r="E193" s="36" t="s">
        <v>1065</v>
      </c>
      <c r="F193" s="36">
        <v>30</v>
      </c>
      <c r="G193" s="36" t="s">
        <v>1386</v>
      </c>
      <c r="H193" s="36" t="s">
        <v>1373</v>
      </c>
      <c r="I193" s="70" t="s">
        <v>1859</v>
      </c>
      <c r="J193" s="95">
        <v>68.599999999999994</v>
      </c>
      <c r="K193" s="36">
        <v>21</v>
      </c>
      <c r="L193" s="36">
        <v>9</v>
      </c>
      <c r="M193" s="118">
        <v>3</v>
      </c>
      <c r="N193" s="118">
        <v>0</v>
      </c>
      <c r="O193" s="118">
        <v>44</v>
      </c>
      <c r="P193" s="86">
        <v>5.3</v>
      </c>
      <c r="Q193" s="119">
        <v>2</v>
      </c>
      <c r="R193" s="120">
        <v>7</v>
      </c>
      <c r="S193" s="120">
        <v>3.4</v>
      </c>
      <c r="T193" s="120">
        <v>1.42</v>
      </c>
      <c r="U193" s="121">
        <v>12</v>
      </c>
      <c r="V193" s="122">
        <v>125</v>
      </c>
      <c r="W193" s="123">
        <v>13</v>
      </c>
      <c r="X193" s="123">
        <v>1</v>
      </c>
      <c r="Y193" s="176">
        <v>3.89</v>
      </c>
      <c r="Z193" s="97">
        <v>15</v>
      </c>
      <c r="AA193" s="94">
        <v>6.6</v>
      </c>
      <c r="AB193" s="94">
        <v>7.43</v>
      </c>
      <c r="AC193" s="96">
        <v>1</v>
      </c>
    </row>
    <row r="194" spans="1:29" x14ac:dyDescent="0.3">
      <c r="A194" s="116" t="s">
        <v>2328</v>
      </c>
      <c r="B194" s="117">
        <v>12</v>
      </c>
      <c r="C194" s="36" t="s">
        <v>1885</v>
      </c>
      <c r="D194" s="36" t="s">
        <v>1792</v>
      </c>
      <c r="E194" s="36" t="s">
        <v>1065</v>
      </c>
      <c r="F194" s="36">
        <v>32</v>
      </c>
      <c r="G194" s="36" t="s">
        <v>1567</v>
      </c>
      <c r="H194" s="36" t="s">
        <v>1063</v>
      </c>
      <c r="I194" s="70" t="s">
        <v>1739</v>
      </c>
      <c r="J194" s="95">
        <v>99</v>
      </c>
      <c r="K194" s="36">
        <v>19</v>
      </c>
      <c r="L194" s="36">
        <v>14</v>
      </c>
      <c r="M194" s="118">
        <v>6</v>
      </c>
      <c r="N194" s="118">
        <v>0</v>
      </c>
      <c r="O194" s="118">
        <v>64</v>
      </c>
      <c r="P194" s="86">
        <v>5.0599999999999996</v>
      </c>
      <c r="Q194" s="119">
        <v>1.9</v>
      </c>
      <c r="R194" s="120">
        <v>7.3</v>
      </c>
      <c r="S194" s="120">
        <v>3.8</v>
      </c>
      <c r="T194" s="120">
        <v>1.43</v>
      </c>
      <c r="U194" s="121">
        <v>16</v>
      </c>
      <c r="V194" s="122">
        <v>119</v>
      </c>
      <c r="W194" s="123">
        <v>22</v>
      </c>
      <c r="X194" s="123">
        <v>8</v>
      </c>
      <c r="Y194" s="176">
        <v>14.18</v>
      </c>
      <c r="Z194" s="97">
        <v>72.7</v>
      </c>
      <c r="AA194" s="94">
        <v>6.69</v>
      </c>
      <c r="AB194" s="94">
        <v>5.67</v>
      </c>
      <c r="AC194" s="96">
        <v>11</v>
      </c>
    </row>
    <row r="195" spans="1:29" x14ac:dyDescent="0.3">
      <c r="A195" s="116" t="s">
        <v>2328</v>
      </c>
      <c r="B195" s="117">
        <v>13</v>
      </c>
      <c r="C195" s="36" t="s">
        <v>6069</v>
      </c>
      <c r="D195" s="36" t="s">
        <v>269</v>
      </c>
      <c r="E195" s="36" t="s">
        <v>1065</v>
      </c>
      <c r="F195" s="36">
        <v>30</v>
      </c>
      <c r="G195" s="36" t="s">
        <v>1375</v>
      </c>
      <c r="H195" s="36" t="s">
        <v>1373</v>
      </c>
      <c r="I195" s="70" t="s">
        <v>1739</v>
      </c>
      <c r="J195" s="95">
        <v>75.599999999999994</v>
      </c>
      <c r="K195" s="36">
        <v>24</v>
      </c>
      <c r="L195" s="36">
        <v>12</v>
      </c>
      <c r="M195" s="118">
        <v>5</v>
      </c>
      <c r="N195" s="118">
        <v>0</v>
      </c>
      <c r="O195" s="118">
        <v>65</v>
      </c>
      <c r="P195" s="86">
        <v>4.95</v>
      </c>
      <c r="Q195" s="119">
        <v>2.2999999999999998</v>
      </c>
      <c r="R195" s="120">
        <v>7.8</v>
      </c>
      <c r="S195" s="120">
        <v>3.4</v>
      </c>
      <c r="T195" s="120">
        <v>1.37</v>
      </c>
      <c r="U195" s="121">
        <v>19</v>
      </c>
      <c r="V195" s="122">
        <v>117</v>
      </c>
      <c r="W195" s="123">
        <v>21</v>
      </c>
      <c r="X195" s="123">
        <v>6</v>
      </c>
      <c r="Y195" s="176">
        <v>11.64</v>
      </c>
      <c r="Z195" s="97">
        <v>77.3</v>
      </c>
      <c r="AA195" s="94">
        <v>5.94</v>
      </c>
      <c r="AB195" s="94">
        <v>6.04</v>
      </c>
      <c r="AC195" s="96">
        <v>10</v>
      </c>
    </row>
    <row r="196" spans="1:29" x14ac:dyDescent="0.3">
      <c r="A196" s="116" t="s">
        <v>2328</v>
      </c>
      <c r="B196" s="117">
        <v>14</v>
      </c>
      <c r="C196" s="36" t="s">
        <v>5838</v>
      </c>
      <c r="D196" s="36" t="s">
        <v>29</v>
      </c>
      <c r="E196" s="36" t="s">
        <v>1065</v>
      </c>
      <c r="F196" s="36">
        <v>27</v>
      </c>
      <c r="G196" s="36" t="s">
        <v>1107</v>
      </c>
      <c r="H196" s="36" t="s">
        <v>1063</v>
      </c>
      <c r="I196" s="70" t="s">
        <v>1859</v>
      </c>
      <c r="J196" s="95">
        <v>60.9</v>
      </c>
      <c r="K196" s="36">
        <v>16</v>
      </c>
      <c r="L196" s="36">
        <v>8</v>
      </c>
      <c r="M196" s="118">
        <v>2</v>
      </c>
      <c r="N196" s="118">
        <v>0</v>
      </c>
      <c r="O196" s="118">
        <v>36</v>
      </c>
      <c r="P196" s="86">
        <v>5.13</v>
      </c>
      <c r="Q196" s="119">
        <v>1.6</v>
      </c>
      <c r="R196" s="120">
        <v>7.5</v>
      </c>
      <c r="S196" s="120">
        <v>4.0999999999999996</v>
      </c>
      <c r="T196" s="120">
        <v>1.62</v>
      </c>
      <c r="U196" s="121">
        <v>11</v>
      </c>
      <c r="V196" s="122">
        <v>121</v>
      </c>
      <c r="W196" s="123">
        <v>12</v>
      </c>
      <c r="X196" s="123">
        <v>2</v>
      </c>
      <c r="Y196" s="176">
        <v>0.11</v>
      </c>
      <c r="Z196" s="97">
        <v>4</v>
      </c>
      <c r="AA196" s="94">
        <v>9</v>
      </c>
      <c r="AB196" s="94">
        <v>6.42</v>
      </c>
      <c r="AC196" s="96">
        <v>1</v>
      </c>
    </row>
    <row r="197" spans="1:29" x14ac:dyDescent="0.3">
      <c r="A197" s="116" t="s">
        <v>2328</v>
      </c>
      <c r="B197" s="117">
        <v>15</v>
      </c>
      <c r="C197" s="36" t="s">
        <v>442</v>
      </c>
      <c r="D197" s="36" t="s">
        <v>274</v>
      </c>
      <c r="E197" s="36" t="s">
        <v>1065</v>
      </c>
      <c r="F197" s="36">
        <v>33</v>
      </c>
      <c r="G197" s="36" t="s">
        <v>1394</v>
      </c>
      <c r="H197" s="36" t="s">
        <v>1373</v>
      </c>
      <c r="I197" s="70" t="s">
        <v>1859</v>
      </c>
      <c r="J197" s="95">
        <v>81.099999999999994</v>
      </c>
      <c r="K197" s="36">
        <v>14</v>
      </c>
      <c r="L197" s="36">
        <v>11</v>
      </c>
      <c r="M197" s="118">
        <v>4</v>
      </c>
      <c r="N197" s="118">
        <v>0</v>
      </c>
      <c r="O197" s="118">
        <v>53</v>
      </c>
      <c r="P197" s="86">
        <v>5.42</v>
      </c>
      <c r="Q197" s="119">
        <v>2.2000000000000002</v>
      </c>
      <c r="R197" s="120">
        <v>7</v>
      </c>
      <c r="S197" s="120">
        <v>3.1</v>
      </c>
      <c r="T197" s="120">
        <v>1.34</v>
      </c>
      <c r="U197" s="121">
        <v>15</v>
      </c>
      <c r="V197" s="122">
        <v>128</v>
      </c>
      <c r="W197" s="123">
        <v>13</v>
      </c>
      <c r="X197" s="123">
        <v>3</v>
      </c>
      <c r="Y197" s="176">
        <v>6.88</v>
      </c>
      <c r="Z197" s="97">
        <v>24</v>
      </c>
      <c r="AA197" s="94">
        <v>8.25</v>
      </c>
      <c r="AB197" s="94">
        <v>7.04</v>
      </c>
      <c r="AC197" s="96">
        <v>2</v>
      </c>
    </row>
    <row r="198" spans="1:29" x14ac:dyDescent="0.3">
      <c r="A198" s="116" t="s">
        <v>2328</v>
      </c>
      <c r="B198" s="117">
        <v>16</v>
      </c>
      <c r="C198" s="36" t="s">
        <v>5811</v>
      </c>
      <c r="D198" s="36" t="s">
        <v>142</v>
      </c>
      <c r="E198" s="36" t="s">
        <v>1065</v>
      </c>
      <c r="F198" s="36">
        <v>24</v>
      </c>
      <c r="G198" s="36" t="s">
        <v>1093</v>
      </c>
      <c r="H198" s="36" t="s">
        <v>1063</v>
      </c>
      <c r="I198" s="70" t="s">
        <v>1859</v>
      </c>
      <c r="J198" s="95">
        <v>72.3</v>
      </c>
      <c r="K198" s="36">
        <v>19</v>
      </c>
      <c r="L198" s="36">
        <v>9</v>
      </c>
      <c r="M198" s="118">
        <v>3</v>
      </c>
      <c r="N198" s="118">
        <v>0</v>
      </c>
      <c r="O198" s="118">
        <v>50</v>
      </c>
      <c r="P198" s="86">
        <v>4.95</v>
      </c>
      <c r="Q198" s="119">
        <v>1.9</v>
      </c>
      <c r="R198" s="120">
        <v>8.1</v>
      </c>
      <c r="S198" s="120">
        <v>3.9</v>
      </c>
      <c r="T198" s="120">
        <v>1.48</v>
      </c>
      <c r="U198" s="121">
        <v>20</v>
      </c>
      <c r="V198" s="122">
        <v>117</v>
      </c>
      <c r="W198" s="123">
        <v>16</v>
      </c>
      <c r="X198" s="123">
        <v>4</v>
      </c>
      <c r="Y198" s="176">
        <v>4.18</v>
      </c>
      <c r="Z198" s="97">
        <v>25</v>
      </c>
      <c r="AA198" s="94">
        <v>4.68</v>
      </c>
      <c r="AB198" s="94">
        <v>5.75</v>
      </c>
      <c r="AC198" s="96">
        <v>5</v>
      </c>
    </row>
    <row r="199" spans="1:29" x14ac:dyDescent="0.3">
      <c r="A199" s="116" t="s">
        <v>2328</v>
      </c>
      <c r="B199" s="117">
        <v>17</v>
      </c>
      <c r="C199" s="36" t="s">
        <v>5404</v>
      </c>
      <c r="D199" s="36" t="s">
        <v>4313</v>
      </c>
      <c r="E199" s="36" t="s">
        <v>1103</v>
      </c>
      <c r="F199" s="36">
        <v>29</v>
      </c>
      <c r="G199" s="36" t="s">
        <v>1397</v>
      </c>
      <c r="H199" s="36" t="s">
        <v>1373</v>
      </c>
      <c r="I199" s="70" t="s">
        <v>1683</v>
      </c>
      <c r="J199" s="95">
        <v>116.4</v>
      </c>
      <c r="K199" s="36">
        <v>28</v>
      </c>
      <c r="L199" s="36">
        <v>28</v>
      </c>
      <c r="M199" s="118">
        <v>9</v>
      </c>
      <c r="N199" s="118">
        <v>0</v>
      </c>
      <c r="O199" s="118">
        <v>123</v>
      </c>
      <c r="P199" s="86">
        <v>4.6100000000000003</v>
      </c>
      <c r="Q199" s="119">
        <v>2.4</v>
      </c>
      <c r="R199" s="120">
        <v>7.9</v>
      </c>
      <c r="S199" s="120">
        <v>3.3</v>
      </c>
      <c r="T199" s="120">
        <v>1.28</v>
      </c>
      <c r="U199" s="121">
        <v>26</v>
      </c>
      <c r="V199" s="122">
        <v>109</v>
      </c>
      <c r="W199" s="123">
        <v>33</v>
      </c>
      <c r="X199" s="123">
        <v>21</v>
      </c>
      <c r="Y199" s="176">
        <v>22.96</v>
      </c>
      <c r="Z199" s="97">
        <v>160</v>
      </c>
      <c r="AA199" s="94">
        <v>5.12</v>
      </c>
      <c r="AB199" s="94">
        <v>5.61</v>
      </c>
      <c r="AC199" s="96">
        <v>22</v>
      </c>
    </row>
    <row r="200" spans="1:29" x14ac:dyDescent="0.3">
      <c r="A200" s="116" t="s">
        <v>2328</v>
      </c>
      <c r="B200" s="117">
        <v>18</v>
      </c>
      <c r="C200" s="36" t="s">
        <v>4760</v>
      </c>
      <c r="D200" s="36" t="s">
        <v>896</v>
      </c>
      <c r="E200" s="36" t="s">
        <v>1065</v>
      </c>
      <c r="F200" s="36">
        <v>24</v>
      </c>
      <c r="G200" s="36" t="s">
        <v>1081</v>
      </c>
      <c r="H200" s="36" t="s">
        <v>1063</v>
      </c>
      <c r="I200" s="70" t="s">
        <v>1739</v>
      </c>
      <c r="J200" s="95">
        <v>67.7</v>
      </c>
      <c r="K200" s="36">
        <v>21</v>
      </c>
      <c r="L200" s="36">
        <v>9</v>
      </c>
      <c r="M200" s="118">
        <v>4</v>
      </c>
      <c r="N200" s="118">
        <v>0</v>
      </c>
      <c r="O200" s="118">
        <v>48</v>
      </c>
      <c r="P200" s="86">
        <v>4.9800000000000004</v>
      </c>
      <c r="Q200" s="119">
        <v>2.4</v>
      </c>
      <c r="R200" s="120">
        <v>6.5</v>
      </c>
      <c r="S200" s="120">
        <v>2.7</v>
      </c>
      <c r="T200" s="120">
        <v>1.4</v>
      </c>
      <c r="U200" s="121">
        <v>8</v>
      </c>
      <c r="V200" s="122">
        <v>118</v>
      </c>
      <c r="W200" s="123">
        <v>20</v>
      </c>
      <c r="X200" s="123">
        <v>5</v>
      </c>
      <c r="Y200" s="176">
        <v>8.6999999999999993</v>
      </c>
      <c r="Z200" s="97">
        <v>64.3</v>
      </c>
      <c r="AA200" s="94">
        <v>6.16</v>
      </c>
      <c r="AB200" s="94">
        <v>5.87</v>
      </c>
      <c r="AC200" s="96">
        <v>9</v>
      </c>
    </row>
    <row r="201" spans="1:29" x14ac:dyDescent="0.3">
      <c r="A201" s="116" t="s">
        <v>2328</v>
      </c>
      <c r="B201" s="117">
        <v>19</v>
      </c>
      <c r="C201" s="36" t="s">
        <v>1786</v>
      </c>
      <c r="D201" s="36" t="s">
        <v>34</v>
      </c>
      <c r="E201" s="36" t="s">
        <v>1065</v>
      </c>
      <c r="F201" s="36">
        <v>33</v>
      </c>
      <c r="G201" s="36" t="s">
        <v>1381</v>
      </c>
      <c r="H201" s="36" t="s">
        <v>1373</v>
      </c>
      <c r="I201" s="70" t="s">
        <v>1683</v>
      </c>
      <c r="J201" s="95">
        <v>123.1</v>
      </c>
      <c r="K201" s="36">
        <v>24</v>
      </c>
      <c r="L201" s="36">
        <v>24</v>
      </c>
      <c r="M201" s="118">
        <v>9</v>
      </c>
      <c r="N201" s="118">
        <v>0</v>
      </c>
      <c r="O201" s="118">
        <v>116</v>
      </c>
      <c r="P201" s="86">
        <v>4.5</v>
      </c>
      <c r="Q201" s="119">
        <v>2.6</v>
      </c>
      <c r="R201" s="120">
        <v>7.9</v>
      </c>
      <c r="S201" s="120">
        <v>3.1</v>
      </c>
      <c r="T201" s="120">
        <v>1.35</v>
      </c>
      <c r="U201" s="121">
        <v>35</v>
      </c>
      <c r="V201" s="122">
        <v>106</v>
      </c>
      <c r="W201" s="123">
        <v>36</v>
      </c>
      <c r="X201" s="123">
        <v>23</v>
      </c>
      <c r="Y201" s="176">
        <v>22.17</v>
      </c>
      <c r="Z201" s="97">
        <v>153.30000000000001</v>
      </c>
      <c r="AA201" s="94">
        <v>5.22</v>
      </c>
      <c r="AB201" s="94">
        <v>5.24</v>
      </c>
      <c r="AC201" s="96">
        <v>26</v>
      </c>
    </row>
    <row r="202" spans="1:29" x14ac:dyDescent="0.3">
      <c r="A202" s="116" t="s">
        <v>2328</v>
      </c>
      <c r="B202" s="117">
        <v>20</v>
      </c>
      <c r="C202" s="36" t="s">
        <v>206</v>
      </c>
      <c r="D202" s="36" t="s">
        <v>22</v>
      </c>
      <c r="E202" s="36" t="s">
        <v>1065</v>
      </c>
      <c r="F202" s="36">
        <v>25</v>
      </c>
      <c r="G202" s="36" t="s">
        <v>1085</v>
      </c>
      <c r="H202" s="36" t="s">
        <v>1063</v>
      </c>
      <c r="I202" s="70" t="s">
        <v>1739</v>
      </c>
      <c r="J202" s="95">
        <v>93.2</v>
      </c>
      <c r="K202" s="36">
        <v>22</v>
      </c>
      <c r="L202" s="36">
        <v>11</v>
      </c>
      <c r="M202" s="118">
        <v>6</v>
      </c>
      <c r="N202" s="118">
        <v>0</v>
      </c>
      <c r="O202" s="118">
        <v>70</v>
      </c>
      <c r="P202" s="86">
        <v>4.37</v>
      </c>
      <c r="Q202" s="119">
        <v>2.9</v>
      </c>
      <c r="R202" s="120">
        <v>8.3000000000000007</v>
      </c>
      <c r="S202" s="120">
        <v>2.8</v>
      </c>
      <c r="T202" s="120">
        <v>1.36</v>
      </c>
      <c r="U202" s="121">
        <v>55</v>
      </c>
      <c r="V202" s="122">
        <v>103</v>
      </c>
      <c r="W202" s="123">
        <v>31</v>
      </c>
      <c r="X202" s="123">
        <v>12</v>
      </c>
      <c r="Y202" s="176">
        <v>13.77</v>
      </c>
      <c r="Z202" s="97">
        <v>73.7</v>
      </c>
      <c r="AA202" s="94">
        <v>5.01</v>
      </c>
      <c r="AB202" s="94">
        <v>4.66</v>
      </c>
      <c r="AC202" s="96">
        <v>21</v>
      </c>
    </row>
    <row r="203" spans="1:29" x14ac:dyDescent="0.3">
      <c r="A203" s="116" t="s">
        <v>2329</v>
      </c>
      <c r="B203" s="117">
        <v>1</v>
      </c>
      <c r="C203" s="36" t="s">
        <v>4602</v>
      </c>
      <c r="D203" s="36" t="s">
        <v>464</v>
      </c>
      <c r="E203" s="36" t="s">
        <v>1065</v>
      </c>
      <c r="F203" s="36"/>
      <c r="G203" s="36" t="s">
        <v>1093</v>
      </c>
      <c r="H203" s="36" t="s">
        <v>1063</v>
      </c>
      <c r="I203" s="70" t="s">
        <v>1739</v>
      </c>
      <c r="J203" s="95">
        <v>87.7</v>
      </c>
      <c r="K203" s="36"/>
      <c r="L203" s="36"/>
      <c r="M203" s="118"/>
      <c r="N203" s="118"/>
      <c r="O203" s="118"/>
      <c r="P203" s="86">
        <v>4.82</v>
      </c>
      <c r="Q203" s="119"/>
      <c r="R203" s="120"/>
      <c r="S203" s="120"/>
      <c r="T203" s="120"/>
      <c r="U203" s="121">
        <v>0</v>
      </c>
      <c r="V203" s="122">
        <v>114</v>
      </c>
      <c r="W203" s="123"/>
      <c r="X203" s="123"/>
      <c r="Y203" s="176">
        <v>0</v>
      </c>
      <c r="Z203" s="97">
        <v>84.7</v>
      </c>
      <c r="AA203" s="94">
        <v>4.68</v>
      </c>
      <c r="AB203" s="94">
        <v>4.72</v>
      </c>
      <c r="AC203" s="96">
        <v>22</v>
      </c>
    </row>
    <row r="204" spans="1:29" x14ac:dyDescent="0.3">
      <c r="A204" s="116" t="s">
        <v>2329</v>
      </c>
      <c r="B204" s="117">
        <v>2</v>
      </c>
      <c r="C204" s="36" t="s">
        <v>4783</v>
      </c>
      <c r="D204" s="36" t="s">
        <v>15</v>
      </c>
      <c r="E204" s="36" t="s">
        <v>1065</v>
      </c>
      <c r="F204" s="36"/>
      <c r="G204" s="36" t="s">
        <v>1400</v>
      </c>
      <c r="H204" s="36" t="s">
        <v>1373</v>
      </c>
      <c r="I204" s="70" t="s">
        <v>1683</v>
      </c>
      <c r="J204" s="95">
        <v>151.9</v>
      </c>
      <c r="K204" s="36">
        <v>23</v>
      </c>
      <c r="L204" s="36">
        <v>23</v>
      </c>
      <c r="M204" s="118"/>
      <c r="N204" s="118">
        <v>0</v>
      </c>
      <c r="O204" s="118"/>
      <c r="P204" s="86">
        <v>4.54</v>
      </c>
      <c r="Q204" s="119"/>
      <c r="R204" s="120"/>
      <c r="S204" s="120"/>
      <c r="T204" s="120"/>
      <c r="U204" s="121">
        <v>0</v>
      </c>
      <c r="V204" s="122">
        <v>107</v>
      </c>
      <c r="W204" s="123"/>
      <c r="X204" s="123"/>
      <c r="Y204" s="176">
        <v>0</v>
      </c>
      <c r="Z204" s="97">
        <v>145.69999999999999</v>
      </c>
      <c r="AA204" s="94">
        <v>3.89</v>
      </c>
      <c r="AB204" s="94">
        <v>3.83</v>
      </c>
      <c r="AC204" s="96">
        <v>59</v>
      </c>
    </row>
    <row r="205" spans="1:29" x14ac:dyDescent="0.3">
      <c r="A205" s="116" t="s">
        <v>2329</v>
      </c>
      <c r="B205" s="117">
        <v>3</v>
      </c>
      <c r="C205" s="36" t="s">
        <v>409</v>
      </c>
      <c r="D205" s="36" t="s">
        <v>139</v>
      </c>
      <c r="E205" s="36" t="s">
        <v>1065</v>
      </c>
      <c r="F205" s="36"/>
      <c r="G205" s="36" t="s">
        <v>1383</v>
      </c>
      <c r="H205" s="36" t="s">
        <v>1373</v>
      </c>
      <c r="I205" s="70" t="s">
        <v>1739</v>
      </c>
      <c r="J205" s="95">
        <v>89.4</v>
      </c>
      <c r="K205" s="36"/>
      <c r="L205" s="36"/>
      <c r="M205" s="118"/>
      <c r="N205" s="118"/>
      <c r="O205" s="118"/>
      <c r="P205" s="86">
        <v>3.21</v>
      </c>
      <c r="Q205" s="119"/>
      <c r="R205" s="120"/>
      <c r="S205" s="120"/>
      <c r="T205" s="120"/>
      <c r="U205" s="121">
        <v>0</v>
      </c>
      <c r="V205" s="122">
        <v>76</v>
      </c>
      <c r="W205" s="123"/>
      <c r="X205" s="123"/>
      <c r="Y205" s="176">
        <v>0</v>
      </c>
      <c r="Z205" s="97">
        <v>69</v>
      </c>
      <c r="AA205" s="94">
        <v>1.83</v>
      </c>
      <c r="AB205" s="94">
        <v>1.77</v>
      </c>
      <c r="AC205" s="96">
        <v>571</v>
      </c>
    </row>
    <row r="206" spans="1:29" x14ac:dyDescent="0.3">
      <c r="A206" s="116" t="s">
        <v>2329</v>
      </c>
      <c r="B206" s="117">
        <v>4</v>
      </c>
      <c r="C206" s="36" t="s">
        <v>1910</v>
      </c>
      <c r="D206" s="36" t="s">
        <v>1911</v>
      </c>
      <c r="E206" s="36" t="s">
        <v>1065</v>
      </c>
      <c r="F206" s="36">
        <v>30</v>
      </c>
      <c r="G206" s="36" t="s">
        <v>1567</v>
      </c>
      <c r="H206" s="36" t="s">
        <v>1063</v>
      </c>
      <c r="I206" s="70" t="s">
        <v>1762</v>
      </c>
      <c r="J206" s="95">
        <v>57.9</v>
      </c>
      <c r="K206" s="36">
        <v>65</v>
      </c>
      <c r="L206" s="36">
        <v>0</v>
      </c>
      <c r="M206" s="118">
        <v>3</v>
      </c>
      <c r="N206" s="118">
        <v>31</v>
      </c>
      <c r="O206" s="118">
        <v>88</v>
      </c>
      <c r="P206" s="86">
        <v>2</v>
      </c>
      <c r="Q206" s="119">
        <v>6</v>
      </c>
      <c r="R206" s="120">
        <v>11.8</v>
      </c>
      <c r="S206" s="120">
        <v>2</v>
      </c>
      <c r="T206" s="120">
        <v>0.92</v>
      </c>
      <c r="U206" s="121">
        <v>307</v>
      </c>
      <c r="V206" s="122">
        <v>47</v>
      </c>
      <c r="W206" s="123">
        <v>353</v>
      </c>
      <c r="X206" s="123">
        <v>20</v>
      </c>
      <c r="Y206" s="176">
        <v>25.88</v>
      </c>
      <c r="Z206" s="97">
        <v>68.3</v>
      </c>
      <c r="AA206" s="94">
        <v>1.32</v>
      </c>
      <c r="AB206" s="94">
        <v>1.42</v>
      </c>
      <c r="AC206" s="96">
        <v>1285</v>
      </c>
    </row>
    <row r="207" spans="1:29" x14ac:dyDescent="0.3">
      <c r="A207" s="116" t="s">
        <v>2329</v>
      </c>
      <c r="B207" s="117">
        <v>5</v>
      </c>
      <c r="C207" s="36" t="s">
        <v>4220</v>
      </c>
      <c r="D207" s="36" t="s">
        <v>4221</v>
      </c>
      <c r="E207" s="36" t="s">
        <v>1065</v>
      </c>
      <c r="F207" s="36">
        <v>25</v>
      </c>
      <c r="G207" s="36" t="s">
        <v>1089</v>
      </c>
      <c r="H207" s="36" t="s">
        <v>1063</v>
      </c>
      <c r="I207" s="70" t="s">
        <v>1859</v>
      </c>
      <c r="J207" s="95">
        <v>118.8</v>
      </c>
      <c r="K207" s="36">
        <v>14</v>
      </c>
      <c r="L207" s="36">
        <v>13</v>
      </c>
      <c r="M207" s="118">
        <v>6</v>
      </c>
      <c r="N207" s="118">
        <v>0</v>
      </c>
      <c r="O207" s="118">
        <v>90</v>
      </c>
      <c r="P207" s="86">
        <v>3.57</v>
      </c>
      <c r="Q207" s="119">
        <v>4.4000000000000004</v>
      </c>
      <c r="R207" s="120">
        <v>9.9</v>
      </c>
      <c r="S207" s="120">
        <v>2.2000000000000002</v>
      </c>
      <c r="T207" s="120">
        <v>1.18</v>
      </c>
      <c r="U207" s="121">
        <v>152</v>
      </c>
      <c r="V207" s="122">
        <v>84</v>
      </c>
      <c r="W207" s="123">
        <v>55</v>
      </c>
      <c r="X207" s="123">
        <v>23</v>
      </c>
      <c r="Y207" s="176">
        <v>17.04</v>
      </c>
      <c r="Z207" s="97">
        <v>30.3</v>
      </c>
      <c r="AA207" s="94">
        <v>2.97</v>
      </c>
      <c r="AB207" s="94">
        <v>1.53</v>
      </c>
      <c r="AC207" s="96">
        <v>876</v>
      </c>
    </row>
    <row r="208" spans="1:29" x14ac:dyDescent="0.3">
      <c r="A208" s="116" t="s">
        <v>2329</v>
      </c>
      <c r="B208" s="117">
        <v>6</v>
      </c>
      <c r="C208" s="36" t="s">
        <v>1893</v>
      </c>
      <c r="D208" s="36" t="s">
        <v>72</v>
      </c>
      <c r="E208" s="36" t="s">
        <v>1065</v>
      </c>
      <c r="F208" s="36">
        <v>30</v>
      </c>
      <c r="G208" s="36" t="s">
        <v>1394</v>
      </c>
      <c r="H208" s="36" t="s">
        <v>1373</v>
      </c>
      <c r="I208" s="70" t="s">
        <v>1762</v>
      </c>
      <c r="J208" s="95">
        <v>54.8</v>
      </c>
      <c r="K208" s="36">
        <v>54</v>
      </c>
      <c r="L208" s="36">
        <v>0</v>
      </c>
      <c r="M208" s="118">
        <v>3</v>
      </c>
      <c r="N208" s="118">
        <v>23</v>
      </c>
      <c r="O208" s="118">
        <v>77</v>
      </c>
      <c r="P208" s="86">
        <v>1.84</v>
      </c>
      <c r="Q208" s="119">
        <v>4.2</v>
      </c>
      <c r="R208" s="120">
        <v>12.4</v>
      </c>
      <c r="S208" s="120">
        <v>3.1</v>
      </c>
      <c r="T208" s="120">
        <v>1</v>
      </c>
      <c r="U208" s="121">
        <v>314</v>
      </c>
      <c r="V208" s="122">
        <v>44</v>
      </c>
      <c r="W208" s="123">
        <v>470</v>
      </c>
      <c r="X208" s="123">
        <v>20</v>
      </c>
      <c r="Y208" s="176">
        <v>21.44</v>
      </c>
      <c r="Z208" s="97">
        <v>69</v>
      </c>
      <c r="AA208" s="94">
        <v>1.43</v>
      </c>
      <c r="AB208" s="94">
        <v>1.46</v>
      </c>
      <c r="AC208" s="96">
        <v>1178</v>
      </c>
    </row>
    <row r="209" spans="1:29" x14ac:dyDescent="0.3">
      <c r="A209" s="116" t="s">
        <v>2329</v>
      </c>
      <c r="B209" s="117">
        <v>7</v>
      </c>
      <c r="C209" s="36" t="s">
        <v>3345</v>
      </c>
      <c r="D209" s="36" t="s">
        <v>529</v>
      </c>
      <c r="E209" s="36" t="s">
        <v>1065</v>
      </c>
      <c r="F209" s="36">
        <v>28</v>
      </c>
      <c r="G209" s="36" t="s">
        <v>1383</v>
      </c>
      <c r="H209" s="36" t="s">
        <v>1373</v>
      </c>
      <c r="I209" s="70" t="s">
        <v>1739</v>
      </c>
      <c r="J209" s="95">
        <v>55.4</v>
      </c>
      <c r="K209" s="36">
        <v>54</v>
      </c>
      <c r="L209" s="36">
        <v>2</v>
      </c>
      <c r="M209" s="118">
        <v>3</v>
      </c>
      <c r="N209" s="118">
        <v>1</v>
      </c>
      <c r="O209" s="118">
        <v>69</v>
      </c>
      <c r="P209" s="86">
        <v>3.15</v>
      </c>
      <c r="Q209" s="119">
        <v>2.8</v>
      </c>
      <c r="R209" s="120">
        <v>10.199999999999999</v>
      </c>
      <c r="S209" s="120">
        <v>3.7</v>
      </c>
      <c r="T209" s="120">
        <v>1.32</v>
      </c>
      <c r="U209" s="121">
        <v>135</v>
      </c>
      <c r="V209" s="122">
        <v>74</v>
      </c>
      <c r="W209" s="123">
        <v>68</v>
      </c>
      <c r="X209" s="123">
        <v>11</v>
      </c>
      <c r="Y209" s="176">
        <v>7.91</v>
      </c>
      <c r="Z209" s="97">
        <v>62.7</v>
      </c>
      <c r="AA209" s="94">
        <v>2.59</v>
      </c>
      <c r="AB209" s="94">
        <v>1.93</v>
      </c>
      <c r="AC209" s="96">
        <v>407</v>
      </c>
    </row>
    <row r="210" spans="1:29" x14ac:dyDescent="0.3">
      <c r="A210" s="116" t="s">
        <v>2329</v>
      </c>
      <c r="B210" s="117">
        <v>8</v>
      </c>
      <c r="C210" s="36" t="s">
        <v>175</v>
      </c>
      <c r="D210" s="36" t="s">
        <v>40</v>
      </c>
      <c r="E210" s="36" t="s">
        <v>1103</v>
      </c>
      <c r="F210" s="36">
        <v>33</v>
      </c>
      <c r="G210" s="36" t="s">
        <v>1372</v>
      </c>
      <c r="H210" s="36" t="s">
        <v>1373</v>
      </c>
      <c r="I210" s="70" t="s">
        <v>1739</v>
      </c>
      <c r="J210" s="95">
        <v>51.9</v>
      </c>
      <c r="K210" s="36">
        <v>55</v>
      </c>
      <c r="L210" s="36">
        <v>1</v>
      </c>
      <c r="M210" s="118">
        <v>4</v>
      </c>
      <c r="N210" s="118">
        <v>10</v>
      </c>
      <c r="O210" s="118">
        <v>81</v>
      </c>
      <c r="P210" s="86">
        <v>3.17</v>
      </c>
      <c r="Q210" s="119">
        <v>4.2</v>
      </c>
      <c r="R210" s="120">
        <v>11.4</v>
      </c>
      <c r="S210" s="120">
        <v>2.7</v>
      </c>
      <c r="T210" s="120">
        <v>0.99</v>
      </c>
      <c r="U210" s="121">
        <v>228</v>
      </c>
      <c r="V210" s="122">
        <v>75</v>
      </c>
      <c r="W210" s="123">
        <v>67</v>
      </c>
      <c r="X210" s="123">
        <v>11</v>
      </c>
      <c r="Y210" s="176">
        <v>15.33</v>
      </c>
      <c r="Z210" s="97">
        <v>62.7</v>
      </c>
      <c r="AA210" s="94">
        <v>1.44</v>
      </c>
      <c r="AB210" s="94">
        <v>2.09</v>
      </c>
      <c r="AC210" s="96">
        <v>307</v>
      </c>
    </row>
    <row r="211" spans="1:29" x14ac:dyDescent="0.3">
      <c r="A211" s="116" t="s">
        <v>2329</v>
      </c>
      <c r="B211" s="117">
        <v>9</v>
      </c>
      <c r="C211" s="36" t="s">
        <v>1985</v>
      </c>
      <c r="D211" s="36" t="s">
        <v>58</v>
      </c>
      <c r="E211" s="36" t="s">
        <v>1103</v>
      </c>
      <c r="F211" s="36">
        <v>29</v>
      </c>
      <c r="G211" s="36" t="s">
        <v>1394</v>
      </c>
      <c r="H211" s="36" t="s">
        <v>1373</v>
      </c>
      <c r="I211" s="70" t="s">
        <v>1683</v>
      </c>
      <c r="J211" s="95">
        <v>194.4</v>
      </c>
      <c r="K211" s="36">
        <v>29</v>
      </c>
      <c r="L211" s="36">
        <v>29</v>
      </c>
      <c r="M211" s="118">
        <v>13</v>
      </c>
      <c r="N211" s="118">
        <v>0</v>
      </c>
      <c r="O211" s="118">
        <v>230</v>
      </c>
      <c r="P211" s="86">
        <v>2.9</v>
      </c>
      <c r="Q211" s="119">
        <v>5.5</v>
      </c>
      <c r="R211" s="120">
        <v>10.8</v>
      </c>
      <c r="S211" s="120">
        <v>2</v>
      </c>
      <c r="T211" s="120">
        <v>1.06</v>
      </c>
      <c r="U211" s="121">
        <v>213</v>
      </c>
      <c r="V211" s="122">
        <v>68</v>
      </c>
      <c r="W211" s="123">
        <v>153</v>
      </c>
      <c r="X211" s="123">
        <v>63</v>
      </c>
      <c r="Y211" s="176">
        <v>48.24</v>
      </c>
      <c r="Z211" s="97">
        <v>214.3</v>
      </c>
      <c r="AA211" s="94">
        <v>2.9</v>
      </c>
      <c r="AB211" s="94">
        <v>2.48</v>
      </c>
      <c r="AC211" s="96">
        <v>263</v>
      </c>
    </row>
    <row r="212" spans="1:29" x14ac:dyDescent="0.3">
      <c r="A212" s="116" t="s">
        <v>2329</v>
      </c>
      <c r="B212" s="117">
        <v>10</v>
      </c>
      <c r="C212" s="36" t="s">
        <v>3349</v>
      </c>
      <c r="D212" s="36" t="s">
        <v>131</v>
      </c>
      <c r="E212" s="36" t="s">
        <v>1065</v>
      </c>
      <c r="F212" s="36">
        <v>26</v>
      </c>
      <c r="G212" s="36" t="s">
        <v>1111</v>
      </c>
      <c r="H212" s="36" t="s">
        <v>1063</v>
      </c>
      <c r="I212" s="70" t="s">
        <v>1762</v>
      </c>
      <c r="J212" s="95">
        <v>67.900000000000006</v>
      </c>
      <c r="K212" s="36">
        <v>65</v>
      </c>
      <c r="L212" s="36">
        <v>0</v>
      </c>
      <c r="M212" s="118">
        <v>4</v>
      </c>
      <c r="N212" s="118">
        <v>18</v>
      </c>
      <c r="O212" s="118">
        <v>91</v>
      </c>
      <c r="P212" s="86">
        <v>2.93</v>
      </c>
      <c r="Q212" s="119">
        <v>3</v>
      </c>
      <c r="R212" s="120">
        <v>11.5</v>
      </c>
      <c r="S212" s="120">
        <v>3.9</v>
      </c>
      <c r="T212" s="120">
        <v>1.24</v>
      </c>
      <c r="U212" s="121">
        <v>202</v>
      </c>
      <c r="V212" s="122">
        <v>69</v>
      </c>
      <c r="W212" s="123">
        <v>92</v>
      </c>
      <c r="X212" s="123">
        <v>14</v>
      </c>
      <c r="Y212" s="176">
        <v>17.350000000000001</v>
      </c>
      <c r="Z212" s="97">
        <v>76</v>
      </c>
      <c r="AA212" s="94">
        <v>1.78</v>
      </c>
      <c r="AB212" s="94">
        <v>2.38</v>
      </c>
      <c r="AC212" s="96">
        <v>202</v>
      </c>
    </row>
    <row r="213" spans="1:29" x14ac:dyDescent="0.3">
      <c r="A213" s="116" t="s">
        <v>2329</v>
      </c>
      <c r="B213" s="117">
        <v>11</v>
      </c>
      <c r="C213" s="36" t="s">
        <v>1685</v>
      </c>
      <c r="D213" s="36" t="s">
        <v>458</v>
      </c>
      <c r="E213" s="36" t="s">
        <v>1065</v>
      </c>
      <c r="F213" s="36">
        <v>29</v>
      </c>
      <c r="G213" s="36" t="s">
        <v>1085</v>
      </c>
      <c r="H213" s="36" t="s">
        <v>1063</v>
      </c>
      <c r="I213" s="70" t="s">
        <v>1683</v>
      </c>
      <c r="J213" s="95">
        <v>170</v>
      </c>
      <c r="K213" s="36">
        <v>27</v>
      </c>
      <c r="L213" s="36">
        <v>25</v>
      </c>
      <c r="M213" s="118">
        <v>11</v>
      </c>
      <c r="N213" s="118">
        <v>0</v>
      </c>
      <c r="O213" s="118">
        <v>173</v>
      </c>
      <c r="P213" s="86">
        <v>3.35</v>
      </c>
      <c r="Q213" s="119">
        <v>4</v>
      </c>
      <c r="R213" s="120">
        <v>10.1</v>
      </c>
      <c r="S213" s="120">
        <v>2.5</v>
      </c>
      <c r="T213" s="120">
        <v>1.1100000000000001</v>
      </c>
      <c r="U213" s="121">
        <v>158</v>
      </c>
      <c r="V213" s="122">
        <v>79</v>
      </c>
      <c r="W213" s="123">
        <v>91</v>
      </c>
      <c r="X213" s="123">
        <v>44</v>
      </c>
      <c r="Y213" s="176">
        <v>36.81</v>
      </c>
      <c r="Z213" s="97">
        <v>175.3</v>
      </c>
      <c r="AA213" s="94">
        <v>2.52</v>
      </c>
      <c r="AB213" s="94">
        <v>2.67</v>
      </c>
      <c r="AC213" s="96">
        <v>192</v>
      </c>
    </row>
    <row r="214" spans="1:29" x14ac:dyDescent="0.3">
      <c r="A214" s="116" t="s">
        <v>2329</v>
      </c>
      <c r="B214" s="117">
        <v>12</v>
      </c>
      <c r="C214" s="36" t="s">
        <v>3324</v>
      </c>
      <c r="D214" s="36" t="s">
        <v>3323</v>
      </c>
      <c r="E214" s="36" t="s">
        <v>1065</v>
      </c>
      <c r="F214" s="36">
        <v>27</v>
      </c>
      <c r="G214" s="36" t="s">
        <v>1554</v>
      </c>
      <c r="H214" s="36" t="s">
        <v>1373</v>
      </c>
      <c r="I214" s="70" t="s">
        <v>1762</v>
      </c>
      <c r="J214" s="95">
        <v>59.7</v>
      </c>
      <c r="K214" s="36">
        <v>54</v>
      </c>
      <c r="L214" s="36">
        <v>0</v>
      </c>
      <c r="M214" s="118">
        <v>3</v>
      </c>
      <c r="N214" s="118">
        <v>17</v>
      </c>
      <c r="O214" s="118">
        <v>70</v>
      </c>
      <c r="P214" s="86">
        <v>3.05</v>
      </c>
      <c r="Q214" s="119">
        <v>3.6</v>
      </c>
      <c r="R214" s="120">
        <v>11.1</v>
      </c>
      <c r="S214" s="120">
        <v>3.2</v>
      </c>
      <c r="T214" s="120">
        <v>1.1599999999999999</v>
      </c>
      <c r="U214" s="121">
        <v>202</v>
      </c>
      <c r="V214" s="122">
        <v>72</v>
      </c>
      <c r="W214" s="123">
        <v>77</v>
      </c>
      <c r="X214" s="123">
        <v>12</v>
      </c>
      <c r="Y214" s="176">
        <v>15.89</v>
      </c>
      <c r="Z214" s="97">
        <v>62.7</v>
      </c>
      <c r="AA214" s="94">
        <v>2.2999999999999998</v>
      </c>
      <c r="AB214" s="94">
        <v>2.4500000000000002</v>
      </c>
      <c r="AC214" s="96">
        <v>174</v>
      </c>
    </row>
    <row r="215" spans="1:29" x14ac:dyDescent="0.3">
      <c r="A215" s="116" t="s">
        <v>2329</v>
      </c>
      <c r="B215" s="117">
        <v>13</v>
      </c>
      <c r="C215" s="36" t="s">
        <v>36</v>
      </c>
      <c r="D215" s="36" t="s">
        <v>4330</v>
      </c>
      <c r="E215" s="36" t="s">
        <v>1065</v>
      </c>
      <c r="F215" s="36">
        <v>25</v>
      </c>
      <c r="G215" s="36" t="s">
        <v>1116</v>
      </c>
      <c r="H215" s="36" t="s">
        <v>1063</v>
      </c>
      <c r="I215" s="70" t="s">
        <v>1762</v>
      </c>
      <c r="J215" s="95">
        <v>87.6</v>
      </c>
      <c r="K215" s="36">
        <v>37</v>
      </c>
      <c r="L215" s="36">
        <v>8</v>
      </c>
      <c r="M215" s="118">
        <v>5</v>
      </c>
      <c r="N215" s="118">
        <v>3</v>
      </c>
      <c r="O215" s="118">
        <v>83</v>
      </c>
      <c r="P215" s="86">
        <v>3.6</v>
      </c>
      <c r="Q215" s="119">
        <v>2.7</v>
      </c>
      <c r="R215" s="120">
        <v>9.1999999999999993</v>
      </c>
      <c r="S215" s="120">
        <v>3.5</v>
      </c>
      <c r="T215" s="120">
        <v>1.32</v>
      </c>
      <c r="U215" s="121">
        <v>93</v>
      </c>
      <c r="V215" s="122">
        <v>85</v>
      </c>
      <c r="W215" s="123">
        <v>51</v>
      </c>
      <c r="X215" s="123">
        <v>15</v>
      </c>
      <c r="Y215" s="176">
        <v>13.75</v>
      </c>
      <c r="Z215" s="97">
        <v>73</v>
      </c>
      <c r="AA215" s="94">
        <v>1.73</v>
      </c>
      <c r="AB215" s="94">
        <v>2.6</v>
      </c>
      <c r="AC215" s="96">
        <v>147</v>
      </c>
    </row>
    <row r="216" spans="1:29" x14ac:dyDescent="0.3">
      <c r="A216" s="116" t="s">
        <v>2329</v>
      </c>
      <c r="B216" s="117">
        <v>14</v>
      </c>
      <c r="C216" s="36" t="s">
        <v>2149</v>
      </c>
      <c r="D216" s="36" t="s">
        <v>150</v>
      </c>
      <c r="E216" s="36" t="s">
        <v>1065</v>
      </c>
      <c r="F216" s="36">
        <v>30</v>
      </c>
      <c r="G216" s="36" t="s">
        <v>1384</v>
      </c>
      <c r="H216" s="36" t="s">
        <v>1373</v>
      </c>
      <c r="I216" s="70" t="s">
        <v>1859</v>
      </c>
      <c r="J216" s="95">
        <v>88.9</v>
      </c>
      <c r="K216" s="36">
        <v>12</v>
      </c>
      <c r="L216" s="36">
        <v>10</v>
      </c>
      <c r="M216" s="118">
        <v>4</v>
      </c>
      <c r="N216" s="118">
        <v>0</v>
      </c>
      <c r="O216" s="118">
        <v>52</v>
      </c>
      <c r="P216" s="86">
        <v>4.2</v>
      </c>
      <c r="Q216" s="119">
        <v>2.4</v>
      </c>
      <c r="R216" s="120">
        <v>7.9</v>
      </c>
      <c r="S216" s="120">
        <v>3.2</v>
      </c>
      <c r="T216" s="120">
        <v>1.28</v>
      </c>
      <c r="U216" s="121">
        <v>48</v>
      </c>
      <c r="V216" s="122">
        <v>99</v>
      </c>
      <c r="W216" s="123">
        <v>28</v>
      </c>
      <c r="X216" s="123">
        <v>12</v>
      </c>
      <c r="Y216" s="176">
        <v>8.19</v>
      </c>
      <c r="Z216" s="97">
        <v>27.7</v>
      </c>
      <c r="AA216" s="94">
        <v>2.2799999999999998</v>
      </c>
      <c r="AB216" s="94">
        <v>2.54</v>
      </c>
      <c r="AC216" s="96">
        <v>123</v>
      </c>
    </row>
    <row r="217" spans="1:29" x14ac:dyDescent="0.3">
      <c r="A217" s="116" t="s">
        <v>2329</v>
      </c>
      <c r="B217" s="117">
        <v>15</v>
      </c>
      <c r="C217" s="36" t="s">
        <v>2500</v>
      </c>
      <c r="D217" s="36" t="s">
        <v>331</v>
      </c>
      <c r="E217" s="36" t="s">
        <v>1103</v>
      </c>
      <c r="F217" s="36">
        <v>29</v>
      </c>
      <c r="G217" s="36" t="s">
        <v>1397</v>
      </c>
      <c r="H217" s="36" t="s">
        <v>1373</v>
      </c>
      <c r="I217" s="70" t="s">
        <v>1683</v>
      </c>
      <c r="J217" s="95">
        <v>148.1</v>
      </c>
      <c r="K217" s="36">
        <v>21</v>
      </c>
      <c r="L217" s="36">
        <v>21</v>
      </c>
      <c r="M217" s="118">
        <v>9</v>
      </c>
      <c r="N217" s="118">
        <v>0</v>
      </c>
      <c r="O217" s="118">
        <v>122</v>
      </c>
      <c r="P217" s="86">
        <v>3.51</v>
      </c>
      <c r="Q217" s="119">
        <v>3.6</v>
      </c>
      <c r="R217" s="120">
        <v>9</v>
      </c>
      <c r="S217" s="120">
        <v>2.5</v>
      </c>
      <c r="T217" s="120">
        <v>1.22</v>
      </c>
      <c r="U217" s="121">
        <v>110</v>
      </c>
      <c r="V217" s="122">
        <v>83</v>
      </c>
      <c r="W217" s="123">
        <v>72</v>
      </c>
      <c r="X217" s="123">
        <v>36</v>
      </c>
      <c r="Y217" s="176">
        <v>26</v>
      </c>
      <c r="Z217" s="97">
        <v>136</v>
      </c>
      <c r="AA217" s="94">
        <v>2.98</v>
      </c>
      <c r="AB217" s="94">
        <v>2.69</v>
      </c>
      <c r="AC217" s="96">
        <v>167</v>
      </c>
    </row>
    <row r="218" spans="1:29" x14ac:dyDescent="0.3">
      <c r="A218" s="116" t="s">
        <v>2329</v>
      </c>
      <c r="B218" s="117">
        <v>16</v>
      </c>
      <c r="C218" s="36" t="s">
        <v>3025</v>
      </c>
      <c r="D218" s="36" t="s">
        <v>295</v>
      </c>
      <c r="E218" s="36" t="s">
        <v>1103</v>
      </c>
      <c r="F218" s="36">
        <v>26</v>
      </c>
      <c r="G218" s="36" t="s">
        <v>1106</v>
      </c>
      <c r="H218" s="36" t="s">
        <v>1063</v>
      </c>
      <c r="I218" s="70" t="s">
        <v>1762</v>
      </c>
      <c r="J218" s="95">
        <v>71.900000000000006</v>
      </c>
      <c r="K218" s="36">
        <v>68</v>
      </c>
      <c r="L218" s="36">
        <v>0</v>
      </c>
      <c r="M218" s="118">
        <v>4</v>
      </c>
      <c r="N218" s="118">
        <v>13</v>
      </c>
      <c r="O218" s="118">
        <v>84</v>
      </c>
      <c r="P218" s="86">
        <v>3.31</v>
      </c>
      <c r="Q218" s="119">
        <v>3.4</v>
      </c>
      <c r="R218" s="120">
        <v>10.1</v>
      </c>
      <c r="S218" s="120">
        <v>3</v>
      </c>
      <c r="T218" s="120">
        <v>1.1200000000000001</v>
      </c>
      <c r="U218" s="121">
        <v>150</v>
      </c>
      <c r="V218" s="122">
        <v>78</v>
      </c>
      <c r="W218" s="123">
        <v>62</v>
      </c>
      <c r="X218" s="123">
        <v>12</v>
      </c>
      <c r="Y218" s="176">
        <v>16.78</v>
      </c>
      <c r="Z218" s="97">
        <v>75.3</v>
      </c>
      <c r="AA218" s="94">
        <v>1.67</v>
      </c>
      <c r="AB218" s="94">
        <v>2.57</v>
      </c>
      <c r="AC218" s="96">
        <v>154</v>
      </c>
    </row>
    <row r="219" spans="1:29" x14ac:dyDescent="0.3">
      <c r="A219" s="116" t="s">
        <v>2329</v>
      </c>
      <c r="B219" s="117">
        <v>17</v>
      </c>
      <c r="C219" s="36" t="s">
        <v>2258</v>
      </c>
      <c r="D219" s="36" t="s">
        <v>161</v>
      </c>
      <c r="E219" s="36" t="s">
        <v>1065</v>
      </c>
      <c r="F219" s="36">
        <v>31</v>
      </c>
      <c r="G219" s="36" t="s">
        <v>1397</v>
      </c>
      <c r="H219" s="36" t="s">
        <v>1373</v>
      </c>
      <c r="I219" s="70" t="s">
        <v>1739</v>
      </c>
      <c r="J219" s="95">
        <v>54.5</v>
      </c>
      <c r="K219" s="36">
        <v>52</v>
      </c>
      <c r="L219" s="36">
        <v>3</v>
      </c>
      <c r="M219" s="118">
        <v>3</v>
      </c>
      <c r="N219" s="118">
        <v>1</v>
      </c>
      <c r="O219" s="118">
        <v>55</v>
      </c>
      <c r="P219" s="86">
        <v>3.94</v>
      </c>
      <c r="Q219" s="119">
        <v>2.9</v>
      </c>
      <c r="R219" s="120">
        <v>7.9</v>
      </c>
      <c r="S219" s="120">
        <v>2.7</v>
      </c>
      <c r="T219" s="120">
        <v>1.26</v>
      </c>
      <c r="U219" s="121">
        <v>55</v>
      </c>
      <c r="V219" s="122">
        <v>93</v>
      </c>
      <c r="W219" s="123">
        <v>32</v>
      </c>
      <c r="X219" s="123">
        <v>7</v>
      </c>
      <c r="Y219" s="176">
        <v>6.86</v>
      </c>
      <c r="Z219" s="97">
        <v>64.7</v>
      </c>
      <c r="AA219" s="94">
        <v>3.2</v>
      </c>
      <c r="AB219" s="94">
        <v>2.71</v>
      </c>
      <c r="AC219" s="96">
        <v>123</v>
      </c>
    </row>
    <row r="220" spans="1:29" x14ac:dyDescent="0.3">
      <c r="A220" s="116" t="s">
        <v>2329</v>
      </c>
      <c r="B220" s="117">
        <v>18</v>
      </c>
      <c r="C220" s="36" t="s">
        <v>2039</v>
      </c>
      <c r="D220" s="36" t="s">
        <v>88</v>
      </c>
      <c r="E220" s="36" t="s">
        <v>1065</v>
      </c>
      <c r="F220" s="36">
        <v>33</v>
      </c>
      <c r="G220" s="36" t="s">
        <v>1383</v>
      </c>
      <c r="H220" s="36" t="s">
        <v>1373</v>
      </c>
      <c r="I220" s="70" t="s">
        <v>1762</v>
      </c>
      <c r="J220" s="95">
        <v>51.9</v>
      </c>
      <c r="K220" s="36">
        <v>52</v>
      </c>
      <c r="L220" s="36">
        <v>0</v>
      </c>
      <c r="M220" s="118">
        <v>3</v>
      </c>
      <c r="N220" s="118">
        <v>18</v>
      </c>
      <c r="O220" s="118">
        <v>64</v>
      </c>
      <c r="P220" s="86">
        <v>2.69</v>
      </c>
      <c r="Q220" s="119">
        <v>3.3</v>
      </c>
      <c r="R220" s="120">
        <v>10.4</v>
      </c>
      <c r="S220" s="120">
        <v>3.3</v>
      </c>
      <c r="T220" s="120">
        <v>1.0900000000000001</v>
      </c>
      <c r="U220" s="121">
        <v>167</v>
      </c>
      <c r="V220" s="122">
        <v>64</v>
      </c>
      <c r="W220" s="123">
        <v>119</v>
      </c>
      <c r="X220" s="123">
        <v>14</v>
      </c>
      <c r="Y220" s="176">
        <v>16.73</v>
      </c>
      <c r="Z220" s="97">
        <v>68.3</v>
      </c>
      <c r="AA220" s="94">
        <v>1.84</v>
      </c>
      <c r="AB220" s="94">
        <v>2.34</v>
      </c>
      <c r="AC220" s="96">
        <v>208</v>
      </c>
    </row>
    <row r="221" spans="1:29" x14ac:dyDescent="0.3">
      <c r="A221" s="116" t="s">
        <v>2329</v>
      </c>
      <c r="B221" s="117">
        <v>19</v>
      </c>
      <c r="C221" s="36" t="s">
        <v>2250</v>
      </c>
      <c r="D221" s="36" t="s">
        <v>2251</v>
      </c>
      <c r="E221" s="36" t="s">
        <v>1065</v>
      </c>
      <c r="F221" s="36">
        <v>33</v>
      </c>
      <c r="G221" s="36" t="s">
        <v>1392</v>
      </c>
      <c r="H221" s="36" t="s">
        <v>1373</v>
      </c>
      <c r="I221" s="70" t="s">
        <v>1739</v>
      </c>
      <c r="J221" s="95">
        <v>64.599999999999994</v>
      </c>
      <c r="K221" s="36">
        <v>45</v>
      </c>
      <c r="L221" s="36">
        <v>4</v>
      </c>
      <c r="M221" s="118">
        <v>4</v>
      </c>
      <c r="N221" s="118">
        <v>2</v>
      </c>
      <c r="O221" s="118">
        <v>68</v>
      </c>
      <c r="P221" s="86">
        <v>3.54</v>
      </c>
      <c r="Q221" s="119">
        <v>3.3</v>
      </c>
      <c r="R221" s="120">
        <v>8.1</v>
      </c>
      <c r="S221" s="120">
        <v>2.5</v>
      </c>
      <c r="T221" s="120">
        <v>1.19</v>
      </c>
      <c r="U221" s="121">
        <v>68</v>
      </c>
      <c r="V221" s="122">
        <v>84</v>
      </c>
      <c r="W221" s="123">
        <v>50</v>
      </c>
      <c r="X221" s="123">
        <v>12</v>
      </c>
      <c r="Y221" s="176">
        <v>11.4</v>
      </c>
      <c r="Z221" s="97">
        <v>91.3</v>
      </c>
      <c r="AA221" s="94">
        <v>2.76</v>
      </c>
      <c r="AB221" s="94">
        <v>2.71</v>
      </c>
      <c r="AC221" s="96">
        <v>138</v>
      </c>
    </row>
    <row r="222" spans="1:29" x14ac:dyDescent="0.3">
      <c r="A222" s="116" t="s">
        <v>2329</v>
      </c>
      <c r="B222" s="117">
        <v>20</v>
      </c>
      <c r="C222" s="36" t="s">
        <v>6139</v>
      </c>
      <c r="D222" s="36" t="s">
        <v>221</v>
      </c>
      <c r="E222" s="36" t="s">
        <v>1103</v>
      </c>
      <c r="F222" s="36">
        <v>30</v>
      </c>
      <c r="G222" s="36" t="s">
        <v>1375</v>
      </c>
      <c r="H222" s="36" t="s">
        <v>1373</v>
      </c>
      <c r="I222" s="70" t="s">
        <v>1762</v>
      </c>
      <c r="J222" s="95">
        <v>53.8</v>
      </c>
      <c r="K222" s="36">
        <v>48</v>
      </c>
      <c r="L222" s="36">
        <v>0</v>
      </c>
      <c r="M222" s="118">
        <v>3</v>
      </c>
      <c r="N222" s="118">
        <v>8</v>
      </c>
      <c r="O222" s="118">
        <v>59</v>
      </c>
      <c r="P222" s="86">
        <v>3.16</v>
      </c>
      <c r="Q222" s="119">
        <v>3.6</v>
      </c>
      <c r="R222" s="120">
        <v>9.6999999999999993</v>
      </c>
      <c r="S222" s="120">
        <v>2.8</v>
      </c>
      <c r="T222" s="120">
        <v>1.0900000000000001</v>
      </c>
      <c r="U222" s="121">
        <v>143</v>
      </c>
      <c r="V222" s="122">
        <v>75</v>
      </c>
      <c r="W222" s="123">
        <v>67</v>
      </c>
      <c r="X222" s="123">
        <v>11</v>
      </c>
      <c r="Y222" s="176">
        <v>12.28</v>
      </c>
      <c r="Z222" s="97">
        <v>77.7</v>
      </c>
      <c r="AA222" s="94">
        <v>2.5499999999999998</v>
      </c>
      <c r="AB222" s="94">
        <v>2.59</v>
      </c>
      <c r="AC222" s="96">
        <v>152</v>
      </c>
    </row>
  </sheetData>
  <autoFilter ref="A2:AC222"/>
  <hyperlinks>
    <hyperlink ref="A1" r:id="rId1"/>
  </hyperlinks>
  <pageMargins left="0" right="0" top="0.25" bottom="0.25" header="0.3" footer="0.3"/>
  <pageSetup scale="8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Q358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3" sqref="A3"/>
    </sheetView>
  </sheetViews>
  <sheetFormatPr defaultColWidth="9.33203125" defaultRowHeight="14.4" x14ac:dyDescent="0.3"/>
  <cols>
    <col min="1" max="1" width="15.44140625" style="36" customWidth="1"/>
    <col min="2" max="2" width="7.6640625" style="117" bestFit="1" customWidth="1"/>
    <col min="3" max="4" width="12.33203125" style="36" bestFit="1" customWidth="1"/>
    <col min="5" max="5" width="7" style="70" bestFit="1" customWidth="1"/>
    <col min="6" max="6" width="6.6640625" style="36" bestFit="1" customWidth="1"/>
    <col min="7" max="7" width="9.6640625" style="36" bestFit="1" customWidth="1"/>
    <col min="8" max="8" width="5" style="36" bestFit="1" customWidth="1"/>
    <col min="9" max="9" width="6.44140625" style="36" bestFit="1" customWidth="1"/>
    <col min="10" max="11" width="6.44140625" style="36" customWidth="1"/>
    <col min="12" max="12" width="7.44140625" style="72" customWidth="1"/>
    <col min="13" max="13" width="8.6640625" style="36" bestFit="1" customWidth="1"/>
    <col min="14" max="14" width="7.5546875" style="36" bestFit="1" customWidth="1"/>
    <col min="15" max="16" width="6.33203125" style="36" bestFit="1" customWidth="1"/>
    <col min="17" max="17" width="8.33203125" style="36" customWidth="1"/>
    <col min="18" max="18" width="7.44140625" style="36" bestFit="1" customWidth="1"/>
    <col min="19" max="19" width="7.5546875" style="36" bestFit="1" customWidth="1"/>
    <col min="20" max="20" width="8.33203125" style="36" bestFit="1" customWidth="1"/>
    <col min="21" max="21" width="7.5546875" style="36" bestFit="1" customWidth="1"/>
    <col min="22" max="22" width="8.44140625" style="36" customWidth="1"/>
    <col min="23" max="23" width="7.5546875" style="36" bestFit="1" customWidth="1"/>
    <col min="24" max="24" width="7.6640625" style="36" bestFit="1" customWidth="1"/>
    <col min="25" max="25" width="10.33203125" style="71" bestFit="1" customWidth="1"/>
    <col min="26" max="26" width="12" style="71" customWidth="1"/>
    <col min="27" max="27" width="11.6640625" style="71" customWidth="1"/>
    <col min="28" max="28" width="16.33203125" style="71" customWidth="1"/>
    <col min="29" max="29" width="12.33203125" style="36" customWidth="1"/>
    <col min="30" max="31" width="13.33203125" style="36" customWidth="1"/>
    <col min="32" max="33" width="13.33203125" style="179" customWidth="1"/>
    <col min="34" max="34" width="13.33203125" style="36" customWidth="1"/>
    <col min="35" max="35" width="15" style="70" customWidth="1"/>
    <col min="36" max="36" width="13.5546875" style="70" customWidth="1"/>
    <col min="37" max="37" width="11.33203125" style="36" bestFit="1" customWidth="1"/>
    <col min="38" max="39" width="12.6640625" style="36" bestFit="1" customWidth="1"/>
    <col min="40" max="40" width="12" style="36" bestFit="1" customWidth="1"/>
    <col min="41" max="41" width="15" style="36" bestFit="1" customWidth="1"/>
    <col min="42" max="42" width="13.44140625" style="72" bestFit="1" customWidth="1"/>
    <col min="43" max="43" width="14.6640625" style="36" bestFit="1" customWidth="1"/>
    <col min="44" max="16384" width="9.33203125" style="36"/>
  </cols>
  <sheetData>
    <row r="1" spans="1:43" ht="90.75" customHeight="1" x14ac:dyDescent="0.3">
      <c r="A1" s="35" t="s">
        <v>928</v>
      </c>
      <c r="B1" s="107"/>
      <c r="C1" s="108" t="s">
        <v>2330</v>
      </c>
      <c r="D1" s="108"/>
      <c r="E1" s="124"/>
      <c r="F1" s="39"/>
      <c r="G1" s="39"/>
      <c r="H1" s="39"/>
      <c r="I1" s="39"/>
      <c r="J1" s="39"/>
      <c r="K1" s="39"/>
      <c r="L1" s="51" t="s">
        <v>977</v>
      </c>
      <c r="M1" s="49" t="s">
        <v>978</v>
      </c>
      <c r="N1" s="49" t="s">
        <v>979</v>
      </c>
      <c r="O1" s="52" t="s">
        <v>980</v>
      </c>
      <c r="P1" s="49" t="s">
        <v>981</v>
      </c>
      <c r="Q1" s="49" t="s">
        <v>982</v>
      </c>
      <c r="R1" s="49" t="s">
        <v>983</v>
      </c>
      <c r="S1" s="52" t="s">
        <v>984</v>
      </c>
      <c r="T1" s="52" t="s">
        <v>985</v>
      </c>
      <c r="U1" s="52" t="s">
        <v>986</v>
      </c>
      <c r="V1" s="49" t="s">
        <v>987</v>
      </c>
      <c r="W1" s="49" t="s">
        <v>805</v>
      </c>
      <c r="X1" s="49" t="s">
        <v>988</v>
      </c>
      <c r="Y1" s="52" t="s">
        <v>994</v>
      </c>
      <c r="Z1" s="49" t="s">
        <v>995</v>
      </c>
      <c r="AA1" s="49" t="s">
        <v>996</v>
      </c>
      <c r="AB1" s="53" t="s">
        <v>997</v>
      </c>
      <c r="AC1" s="54" t="s">
        <v>998</v>
      </c>
      <c r="AD1" s="55" t="s">
        <v>2331</v>
      </c>
      <c r="AE1" s="55" t="s">
        <v>1000</v>
      </c>
      <c r="AF1" s="174" t="s">
        <v>1001</v>
      </c>
      <c r="AG1" s="174" t="s">
        <v>1002</v>
      </c>
      <c r="AH1" s="51" t="s">
        <v>1003</v>
      </c>
      <c r="AI1" s="49" t="s">
        <v>1007</v>
      </c>
      <c r="AJ1" s="49" t="s">
        <v>1010</v>
      </c>
      <c r="AK1" s="49" t="s">
        <v>1011</v>
      </c>
      <c r="AL1" s="49" t="s">
        <v>1012</v>
      </c>
      <c r="AM1" s="49" t="s">
        <v>1013</v>
      </c>
      <c r="AN1" s="49" t="s">
        <v>1014</v>
      </c>
      <c r="AO1" s="53" t="s">
        <v>997</v>
      </c>
      <c r="AP1" s="54" t="s">
        <v>1015</v>
      </c>
      <c r="AQ1" s="55" t="s">
        <v>1016</v>
      </c>
    </row>
    <row r="2" spans="1:43" x14ac:dyDescent="0.3">
      <c r="A2" s="112" t="s">
        <v>2315</v>
      </c>
      <c r="B2" s="113" t="s">
        <v>2316</v>
      </c>
      <c r="C2" s="113" t="s">
        <v>6</v>
      </c>
      <c r="D2" s="113" t="s">
        <v>5</v>
      </c>
      <c r="E2" s="58" t="s">
        <v>1023</v>
      </c>
      <c r="F2" s="113" t="s">
        <v>1025</v>
      </c>
      <c r="G2" s="113" t="s">
        <v>1026</v>
      </c>
      <c r="H2" s="113" t="s">
        <v>1027</v>
      </c>
      <c r="I2" s="58" t="s">
        <v>539</v>
      </c>
      <c r="J2" s="58" t="s">
        <v>1028</v>
      </c>
      <c r="K2" s="58" t="s">
        <v>1029</v>
      </c>
      <c r="L2" s="90" t="s">
        <v>1034</v>
      </c>
      <c r="M2" s="85" t="s">
        <v>244</v>
      </c>
      <c r="N2" s="85" t="s">
        <v>1035</v>
      </c>
      <c r="O2" s="91" t="s">
        <v>1036</v>
      </c>
      <c r="P2" s="85" t="s">
        <v>1037</v>
      </c>
      <c r="Q2" s="85" t="s">
        <v>1038</v>
      </c>
      <c r="R2" s="85" t="s">
        <v>1039</v>
      </c>
      <c r="S2" s="91" t="s">
        <v>728</v>
      </c>
      <c r="T2" s="91" t="s">
        <v>1040</v>
      </c>
      <c r="U2" s="91" t="s">
        <v>729</v>
      </c>
      <c r="V2" s="85" t="s">
        <v>1041</v>
      </c>
      <c r="W2" s="85" t="s">
        <v>1042</v>
      </c>
      <c r="X2" s="85" t="s">
        <v>1043</v>
      </c>
      <c r="Y2" s="143" t="s">
        <v>730</v>
      </c>
      <c r="Z2" s="139" t="s">
        <v>731</v>
      </c>
      <c r="AA2" s="139" t="s">
        <v>732</v>
      </c>
      <c r="AB2" s="140" t="s">
        <v>3</v>
      </c>
      <c r="AC2" s="144" t="s">
        <v>767</v>
      </c>
      <c r="AD2" s="145" t="s">
        <v>768</v>
      </c>
      <c r="AE2" s="145" t="s">
        <v>1049</v>
      </c>
      <c r="AF2" s="175" t="s">
        <v>733</v>
      </c>
      <c r="AG2" s="178" t="s">
        <v>1050</v>
      </c>
      <c r="AH2" s="61" t="s">
        <v>1051</v>
      </c>
      <c r="AI2" s="85" t="s">
        <v>1053</v>
      </c>
      <c r="AJ2" s="85" t="s">
        <v>1056</v>
      </c>
      <c r="AK2" s="85" t="s">
        <v>2332</v>
      </c>
      <c r="AL2" s="139" t="s">
        <v>2333</v>
      </c>
      <c r="AM2" s="139" t="s">
        <v>2334</v>
      </c>
      <c r="AN2" s="139" t="s">
        <v>2335</v>
      </c>
      <c r="AO2" s="140" t="s">
        <v>2336</v>
      </c>
      <c r="AP2" s="141" t="s">
        <v>2337</v>
      </c>
      <c r="AQ2" s="142" t="s">
        <v>2321</v>
      </c>
    </row>
    <row r="3" spans="1:43" x14ac:dyDescent="0.3">
      <c r="A3" s="116" t="s">
        <v>2322</v>
      </c>
      <c r="B3" s="117">
        <v>1</v>
      </c>
      <c r="C3" s="36" t="s">
        <v>231</v>
      </c>
      <c r="D3" s="36" t="s">
        <v>221</v>
      </c>
      <c r="E3" s="70" t="s">
        <v>1065</v>
      </c>
      <c r="F3" s="36">
        <v>26</v>
      </c>
      <c r="G3" s="36" t="s">
        <v>1384</v>
      </c>
      <c r="H3" s="36" t="s">
        <v>1373</v>
      </c>
      <c r="I3" s="36" t="s">
        <v>249</v>
      </c>
      <c r="L3" s="72">
        <v>126</v>
      </c>
      <c r="M3" s="36">
        <v>569</v>
      </c>
      <c r="N3" s="36">
        <v>474</v>
      </c>
      <c r="O3" s="118">
        <v>91</v>
      </c>
      <c r="P3" s="36">
        <v>134</v>
      </c>
      <c r="Q3" s="36">
        <v>27</v>
      </c>
      <c r="R3" s="36">
        <v>4</v>
      </c>
      <c r="S3" s="118">
        <v>27</v>
      </c>
      <c r="T3" s="118">
        <v>75</v>
      </c>
      <c r="U3" s="118">
        <v>17</v>
      </c>
      <c r="V3" s="36">
        <v>5</v>
      </c>
      <c r="W3" s="36">
        <v>84</v>
      </c>
      <c r="X3" s="36">
        <v>110</v>
      </c>
      <c r="Y3" s="73">
        <v>0.28299999999999997</v>
      </c>
      <c r="Z3" s="71">
        <v>0.39600000000000002</v>
      </c>
      <c r="AA3" s="71">
        <v>0.52800000000000002</v>
      </c>
      <c r="AB3" s="74">
        <v>0.39900000000000002</v>
      </c>
      <c r="AC3" s="75">
        <v>227</v>
      </c>
      <c r="AD3" s="76">
        <v>107</v>
      </c>
      <c r="AE3" s="76">
        <v>99</v>
      </c>
      <c r="AF3" s="176">
        <v>33</v>
      </c>
      <c r="AG3" s="176">
        <v>30</v>
      </c>
      <c r="AH3" s="77">
        <v>39</v>
      </c>
      <c r="AI3" s="70" t="s">
        <v>1064</v>
      </c>
      <c r="AJ3" s="70" t="s">
        <v>1086</v>
      </c>
      <c r="AK3" s="36">
        <v>507</v>
      </c>
      <c r="AL3" s="71">
        <v>0.30599999999999999</v>
      </c>
      <c r="AM3" s="71">
        <v>0.442</v>
      </c>
      <c r="AN3" s="71">
        <v>0.629</v>
      </c>
      <c r="AO3" s="125">
        <v>0.45100000000000001</v>
      </c>
      <c r="AP3" s="126">
        <v>229</v>
      </c>
      <c r="AQ3" s="127">
        <v>156</v>
      </c>
    </row>
    <row r="4" spans="1:43" x14ac:dyDescent="0.3">
      <c r="A4" s="116" t="s">
        <v>2322</v>
      </c>
      <c r="B4" s="117">
        <v>2</v>
      </c>
      <c r="C4" s="36" t="s">
        <v>343</v>
      </c>
      <c r="D4" s="36" t="s">
        <v>115</v>
      </c>
      <c r="E4" s="70" t="s">
        <v>1103</v>
      </c>
      <c r="F4" s="36">
        <v>34</v>
      </c>
      <c r="G4" s="36" t="s">
        <v>1093</v>
      </c>
      <c r="H4" s="36" t="s">
        <v>1063</v>
      </c>
      <c r="I4" s="36" t="s">
        <v>250</v>
      </c>
      <c r="L4" s="72">
        <v>130</v>
      </c>
      <c r="M4" s="36">
        <v>583</v>
      </c>
      <c r="N4" s="36">
        <v>473</v>
      </c>
      <c r="O4" s="118">
        <v>81</v>
      </c>
      <c r="P4" s="36">
        <v>135</v>
      </c>
      <c r="Q4" s="36">
        <v>21</v>
      </c>
      <c r="R4" s="36">
        <v>1</v>
      </c>
      <c r="S4" s="118">
        <v>25</v>
      </c>
      <c r="T4" s="118">
        <v>76</v>
      </c>
      <c r="U4" s="118">
        <v>7</v>
      </c>
      <c r="V4" s="36">
        <v>2</v>
      </c>
      <c r="W4" s="36">
        <v>100</v>
      </c>
      <c r="X4" s="36">
        <v>92</v>
      </c>
      <c r="Y4" s="73">
        <v>0.29099999999999998</v>
      </c>
      <c r="Z4" s="71">
        <v>0.41199999999999998</v>
      </c>
      <c r="AA4" s="71">
        <v>0.49199999999999999</v>
      </c>
      <c r="AB4" s="74">
        <v>0.39700000000000002</v>
      </c>
      <c r="AC4" s="75">
        <v>231</v>
      </c>
      <c r="AD4" s="76">
        <v>107</v>
      </c>
      <c r="AE4" s="76">
        <v>96</v>
      </c>
      <c r="AF4" s="176">
        <v>28</v>
      </c>
      <c r="AG4" s="176">
        <v>25</v>
      </c>
      <c r="AH4" s="77">
        <v>39</v>
      </c>
      <c r="AI4" s="70" t="s">
        <v>1064</v>
      </c>
      <c r="AJ4" s="70" t="s">
        <v>1086</v>
      </c>
      <c r="AK4" s="36">
        <v>707</v>
      </c>
      <c r="AL4" s="71">
        <v>0.32</v>
      </c>
      <c r="AM4" s="71">
        <v>0.45400000000000001</v>
      </c>
      <c r="AN4" s="71">
        <v>0.57799999999999996</v>
      </c>
      <c r="AO4" s="125">
        <v>0.44400000000000001</v>
      </c>
      <c r="AP4" s="126">
        <v>314</v>
      </c>
      <c r="AQ4" s="127">
        <v>182</v>
      </c>
    </row>
    <row r="5" spans="1:43" x14ac:dyDescent="0.3">
      <c r="A5" s="116" t="s">
        <v>2322</v>
      </c>
      <c r="B5" s="117">
        <v>3</v>
      </c>
      <c r="C5" s="36" t="s">
        <v>4616</v>
      </c>
      <c r="D5" s="36" t="s">
        <v>80</v>
      </c>
      <c r="E5" s="70" t="s">
        <v>1065</v>
      </c>
      <c r="F5" s="36">
        <v>26</v>
      </c>
      <c r="G5" s="36" t="s">
        <v>1383</v>
      </c>
      <c r="H5" s="36" t="s">
        <v>1373</v>
      </c>
      <c r="I5" s="36" t="s">
        <v>249</v>
      </c>
      <c r="L5" s="72">
        <v>131</v>
      </c>
      <c r="M5" s="36">
        <v>532</v>
      </c>
      <c r="N5" s="36">
        <v>439</v>
      </c>
      <c r="O5" s="118">
        <v>84</v>
      </c>
      <c r="P5" s="36">
        <v>109</v>
      </c>
      <c r="Q5" s="36">
        <v>21</v>
      </c>
      <c r="R5" s="36">
        <v>2</v>
      </c>
      <c r="S5" s="118">
        <v>35</v>
      </c>
      <c r="T5" s="118">
        <v>76</v>
      </c>
      <c r="U5" s="118">
        <v>6</v>
      </c>
      <c r="V5" s="36">
        <v>3</v>
      </c>
      <c r="W5" s="36">
        <v>86</v>
      </c>
      <c r="X5" s="36">
        <v>147</v>
      </c>
      <c r="Y5" s="73">
        <v>0.25</v>
      </c>
      <c r="Z5" s="71">
        <v>0.374</v>
      </c>
      <c r="AA5" s="71">
        <v>0.54500000000000004</v>
      </c>
      <c r="AB5" s="74">
        <v>0.39200000000000002</v>
      </c>
      <c r="AC5" s="75">
        <v>208</v>
      </c>
      <c r="AD5" s="76">
        <v>96</v>
      </c>
      <c r="AE5" s="76">
        <v>88</v>
      </c>
      <c r="AF5" s="176">
        <v>26</v>
      </c>
      <c r="AG5" s="176">
        <v>24</v>
      </c>
      <c r="AH5" s="77">
        <v>32</v>
      </c>
      <c r="AI5" s="70" t="s">
        <v>1064</v>
      </c>
      <c r="AJ5" s="70" t="s">
        <v>1086</v>
      </c>
      <c r="AK5" s="36">
        <v>678</v>
      </c>
      <c r="AL5" s="71">
        <v>0.28399999999999997</v>
      </c>
      <c r="AM5" s="71">
        <v>0.42199999999999999</v>
      </c>
      <c r="AN5" s="71">
        <v>0.627</v>
      </c>
      <c r="AO5" s="125">
        <v>0.44</v>
      </c>
      <c r="AP5" s="126">
        <v>299</v>
      </c>
      <c r="AQ5" s="127">
        <v>172</v>
      </c>
    </row>
    <row r="6" spans="1:43" x14ac:dyDescent="0.3">
      <c r="A6" s="116" t="s">
        <v>2322</v>
      </c>
      <c r="B6" s="117">
        <v>4</v>
      </c>
      <c r="C6" s="36" t="s">
        <v>888</v>
      </c>
      <c r="D6" s="36" t="s">
        <v>889</v>
      </c>
      <c r="E6" s="70" t="s">
        <v>1103</v>
      </c>
      <c r="F6" s="36">
        <v>25</v>
      </c>
      <c r="G6" s="36" t="s">
        <v>1085</v>
      </c>
      <c r="H6" s="36" t="s">
        <v>1063</v>
      </c>
      <c r="I6" s="36" t="s">
        <v>249</v>
      </c>
      <c r="L6" s="72">
        <v>123</v>
      </c>
      <c r="M6" s="36">
        <v>543</v>
      </c>
      <c r="N6" s="36">
        <v>452</v>
      </c>
      <c r="O6" s="118">
        <v>84</v>
      </c>
      <c r="P6" s="36">
        <v>124</v>
      </c>
      <c r="Q6" s="36">
        <v>28</v>
      </c>
      <c r="R6" s="36">
        <v>2</v>
      </c>
      <c r="S6" s="118">
        <v>24</v>
      </c>
      <c r="T6" s="118">
        <v>78</v>
      </c>
      <c r="U6" s="118">
        <v>10</v>
      </c>
      <c r="V6" s="36">
        <v>4</v>
      </c>
      <c r="W6" s="36">
        <v>84</v>
      </c>
      <c r="X6" s="36">
        <v>102</v>
      </c>
      <c r="Y6" s="73">
        <v>0.27300000000000002</v>
      </c>
      <c r="Z6" s="71">
        <v>0.38800000000000001</v>
      </c>
      <c r="AA6" s="71">
        <v>0.50600000000000001</v>
      </c>
      <c r="AB6" s="74">
        <v>0.38700000000000001</v>
      </c>
      <c r="AC6" s="75">
        <v>210</v>
      </c>
      <c r="AD6" s="76">
        <v>94</v>
      </c>
      <c r="AE6" s="76">
        <v>86</v>
      </c>
      <c r="AF6" s="176">
        <v>28</v>
      </c>
      <c r="AG6" s="176">
        <v>26</v>
      </c>
      <c r="AH6" s="77">
        <v>31</v>
      </c>
      <c r="AI6" s="70" t="s">
        <v>1064</v>
      </c>
      <c r="AJ6" s="70" t="s">
        <v>1086</v>
      </c>
      <c r="AK6" s="36">
        <v>492</v>
      </c>
      <c r="AL6" s="71">
        <v>0.31900000000000001</v>
      </c>
      <c r="AM6" s="71">
        <v>0.41299999999999998</v>
      </c>
      <c r="AN6" s="71">
        <v>0.59499999999999997</v>
      </c>
      <c r="AO6" s="125">
        <v>0.42799999999999999</v>
      </c>
      <c r="AP6" s="126">
        <v>211</v>
      </c>
      <c r="AQ6" s="127">
        <v>127</v>
      </c>
    </row>
    <row r="7" spans="1:43" x14ac:dyDescent="0.3">
      <c r="A7" s="116" t="s">
        <v>2322</v>
      </c>
      <c r="B7" s="117">
        <v>5</v>
      </c>
      <c r="C7" s="36" t="s">
        <v>2686</v>
      </c>
      <c r="D7" s="36" t="s">
        <v>198</v>
      </c>
      <c r="E7" s="70" t="s">
        <v>1065</v>
      </c>
      <c r="F7" s="36">
        <v>27</v>
      </c>
      <c r="G7" s="36" t="s">
        <v>1074</v>
      </c>
      <c r="H7" s="36" t="s">
        <v>1063</v>
      </c>
      <c r="I7" s="36" t="s">
        <v>253</v>
      </c>
      <c r="L7" s="72">
        <v>147</v>
      </c>
      <c r="M7" s="36">
        <v>635</v>
      </c>
      <c r="N7" s="36">
        <v>574</v>
      </c>
      <c r="O7" s="118">
        <v>92</v>
      </c>
      <c r="P7" s="36">
        <v>163</v>
      </c>
      <c r="Q7" s="36">
        <v>37</v>
      </c>
      <c r="R7" s="36">
        <v>5</v>
      </c>
      <c r="S7" s="118">
        <v>34</v>
      </c>
      <c r="T7" s="118">
        <v>114</v>
      </c>
      <c r="U7" s="118">
        <v>3</v>
      </c>
      <c r="V7" s="36">
        <v>3</v>
      </c>
      <c r="W7" s="36">
        <v>50</v>
      </c>
      <c r="X7" s="36">
        <v>99</v>
      </c>
      <c r="Y7" s="73">
        <v>0.28399999999999997</v>
      </c>
      <c r="Z7" s="71">
        <v>0.34100000000000003</v>
      </c>
      <c r="AA7" s="71">
        <v>0.54500000000000004</v>
      </c>
      <c r="AB7" s="74">
        <v>0.374</v>
      </c>
      <c r="AC7" s="75">
        <v>237</v>
      </c>
      <c r="AD7" s="76">
        <v>91</v>
      </c>
      <c r="AE7" s="76">
        <v>91</v>
      </c>
      <c r="AF7" s="176">
        <v>35</v>
      </c>
      <c r="AG7" s="176">
        <v>35</v>
      </c>
      <c r="AH7" s="77">
        <v>38</v>
      </c>
      <c r="AI7" s="70" t="s">
        <v>1064</v>
      </c>
      <c r="AJ7" s="70" t="s">
        <v>1086</v>
      </c>
      <c r="AK7" s="36">
        <v>679</v>
      </c>
      <c r="AL7" s="71">
        <v>0.309</v>
      </c>
      <c r="AM7" s="71">
        <v>0.373</v>
      </c>
      <c r="AN7" s="71">
        <v>0.58599999999999997</v>
      </c>
      <c r="AO7" s="125">
        <v>0.40400000000000003</v>
      </c>
      <c r="AP7" s="126">
        <v>274</v>
      </c>
      <c r="AQ7" s="127">
        <v>126</v>
      </c>
    </row>
    <row r="8" spans="1:43" x14ac:dyDescent="0.3">
      <c r="A8" s="116" t="s">
        <v>2322</v>
      </c>
      <c r="B8" s="117">
        <v>6</v>
      </c>
      <c r="C8" s="36" t="s">
        <v>3891</v>
      </c>
      <c r="D8" s="36" t="s">
        <v>1758</v>
      </c>
      <c r="E8" s="70" t="s">
        <v>1065</v>
      </c>
      <c r="F8" s="36">
        <v>26</v>
      </c>
      <c r="G8" s="36" t="s">
        <v>1070</v>
      </c>
      <c r="H8" s="36" t="s">
        <v>1063</v>
      </c>
      <c r="I8" s="36" t="s">
        <v>253</v>
      </c>
      <c r="L8" s="72">
        <v>143</v>
      </c>
      <c r="M8" s="36">
        <v>618</v>
      </c>
      <c r="N8" s="36">
        <v>530</v>
      </c>
      <c r="O8" s="118">
        <v>92</v>
      </c>
      <c r="P8" s="36">
        <v>143</v>
      </c>
      <c r="Q8" s="36">
        <v>34</v>
      </c>
      <c r="R8" s="36">
        <v>4</v>
      </c>
      <c r="S8" s="118">
        <v>27</v>
      </c>
      <c r="T8" s="118">
        <v>78</v>
      </c>
      <c r="U8" s="118">
        <v>7</v>
      </c>
      <c r="V8" s="36">
        <v>4</v>
      </c>
      <c r="W8" s="36">
        <v>73</v>
      </c>
      <c r="X8" s="36">
        <v>132</v>
      </c>
      <c r="Y8" s="73">
        <v>0.27100000000000002</v>
      </c>
      <c r="Z8" s="71">
        <v>0.36799999999999999</v>
      </c>
      <c r="AA8" s="71">
        <v>0.501</v>
      </c>
      <c r="AB8" s="74">
        <v>0.375</v>
      </c>
      <c r="AC8" s="75">
        <v>232</v>
      </c>
      <c r="AD8" s="76">
        <v>91</v>
      </c>
      <c r="AE8" s="76">
        <v>91</v>
      </c>
      <c r="AF8" s="176">
        <v>28</v>
      </c>
      <c r="AG8" s="176">
        <v>28</v>
      </c>
      <c r="AH8" s="77">
        <v>38</v>
      </c>
      <c r="AI8" s="70" t="s">
        <v>1064</v>
      </c>
      <c r="AJ8" s="70" t="s">
        <v>1086</v>
      </c>
      <c r="AK8" s="36">
        <v>665</v>
      </c>
      <c r="AL8" s="71">
        <v>0.29499999999999998</v>
      </c>
      <c r="AM8" s="71">
        <v>0.40899999999999997</v>
      </c>
      <c r="AN8" s="71">
        <v>0.53700000000000003</v>
      </c>
      <c r="AO8" s="125">
        <v>0.40799999999999997</v>
      </c>
      <c r="AP8" s="126">
        <v>271</v>
      </c>
      <c r="AQ8" s="127">
        <v>129</v>
      </c>
    </row>
    <row r="9" spans="1:43" x14ac:dyDescent="0.3">
      <c r="A9" s="116" t="s">
        <v>2322</v>
      </c>
      <c r="B9" s="117">
        <v>7</v>
      </c>
      <c r="C9" s="36" t="s">
        <v>340</v>
      </c>
      <c r="D9" s="36" t="s">
        <v>339</v>
      </c>
      <c r="E9" s="70" t="s">
        <v>1103</v>
      </c>
      <c r="F9" s="36">
        <v>28</v>
      </c>
      <c r="G9" s="36" t="s">
        <v>1070</v>
      </c>
      <c r="H9" s="36" t="s">
        <v>1063</v>
      </c>
      <c r="I9" s="36" t="s">
        <v>250</v>
      </c>
      <c r="L9" s="72">
        <v>145</v>
      </c>
      <c r="M9" s="36">
        <v>593</v>
      </c>
      <c r="N9" s="36">
        <v>518</v>
      </c>
      <c r="O9" s="118">
        <v>83</v>
      </c>
      <c r="P9" s="36">
        <v>141</v>
      </c>
      <c r="Q9" s="36">
        <v>33</v>
      </c>
      <c r="R9" s="36">
        <v>3</v>
      </c>
      <c r="S9" s="118">
        <v>28</v>
      </c>
      <c r="T9" s="118">
        <v>91</v>
      </c>
      <c r="U9" s="118">
        <v>8</v>
      </c>
      <c r="V9" s="36">
        <v>4</v>
      </c>
      <c r="W9" s="36">
        <v>53</v>
      </c>
      <c r="X9" s="36">
        <v>91</v>
      </c>
      <c r="Y9" s="73">
        <v>0.27400000000000002</v>
      </c>
      <c r="Z9" s="71">
        <v>0.35799999999999998</v>
      </c>
      <c r="AA9" s="71">
        <v>0.51200000000000001</v>
      </c>
      <c r="AB9" s="74">
        <v>0.374</v>
      </c>
      <c r="AC9" s="75">
        <v>222</v>
      </c>
      <c r="AD9" s="76">
        <v>87</v>
      </c>
      <c r="AE9" s="76">
        <v>79</v>
      </c>
      <c r="AF9" s="176">
        <v>29</v>
      </c>
      <c r="AG9" s="176">
        <v>26</v>
      </c>
      <c r="AH9" s="77">
        <v>26</v>
      </c>
      <c r="AI9" s="70" t="s">
        <v>1064</v>
      </c>
      <c r="AJ9" s="70" t="s">
        <v>1086</v>
      </c>
      <c r="AK9" s="36">
        <v>691</v>
      </c>
      <c r="AL9" s="71">
        <v>0.27300000000000002</v>
      </c>
      <c r="AM9" s="71">
        <v>0.39200000000000002</v>
      </c>
      <c r="AN9" s="71">
        <v>0.50700000000000001</v>
      </c>
      <c r="AO9" s="125">
        <v>0.39100000000000001</v>
      </c>
      <c r="AP9" s="126">
        <v>270</v>
      </c>
      <c r="AQ9" s="127">
        <v>113</v>
      </c>
    </row>
    <row r="10" spans="1:43" x14ac:dyDescent="0.3">
      <c r="A10" s="116" t="s">
        <v>2322</v>
      </c>
      <c r="B10" s="117">
        <v>8</v>
      </c>
      <c r="C10" s="36" t="s">
        <v>515</v>
      </c>
      <c r="D10" s="36" t="s">
        <v>277</v>
      </c>
      <c r="E10" s="70" t="s">
        <v>1065</v>
      </c>
      <c r="F10" s="36">
        <v>30</v>
      </c>
      <c r="G10" s="36" t="s">
        <v>1116</v>
      </c>
      <c r="H10" s="36" t="s">
        <v>1063</v>
      </c>
      <c r="I10" s="36" t="s">
        <v>250</v>
      </c>
      <c r="L10" s="72">
        <v>139</v>
      </c>
      <c r="M10" s="36">
        <v>597</v>
      </c>
      <c r="N10" s="36">
        <v>515</v>
      </c>
      <c r="O10" s="118">
        <v>91</v>
      </c>
      <c r="P10" s="36">
        <v>143</v>
      </c>
      <c r="Q10" s="36">
        <v>28</v>
      </c>
      <c r="R10" s="36">
        <v>2</v>
      </c>
      <c r="S10" s="118">
        <v>27</v>
      </c>
      <c r="T10" s="118">
        <v>90</v>
      </c>
      <c r="U10" s="118">
        <v>19</v>
      </c>
      <c r="V10" s="36">
        <v>4</v>
      </c>
      <c r="W10" s="36">
        <v>71</v>
      </c>
      <c r="X10" s="36">
        <v>126</v>
      </c>
      <c r="Y10" s="73">
        <v>0.27700000000000002</v>
      </c>
      <c r="Z10" s="71">
        <v>0.36699999999999999</v>
      </c>
      <c r="AA10" s="71">
        <v>0.496</v>
      </c>
      <c r="AB10" s="74">
        <v>0.373</v>
      </c>
      <c r="AC10" s="75">
        <v>223</v>
      </c>
      <c r="AD10" s="76">
        <v>87</v>
      </c>
      <c r="AE10" s="76">
        <v>78</v>
      </c>
      <c r="AF10" s="176">
        <v>34</v>
      </c>
      <c r="AG10" s="176">
        <v>30</v>
      </c>
      <c r="AH10" s="77">
        <v>26</v>
      </c>
      <c r="AI10" s="70" t="s">
        <v>1064</v>
      </c>
      <c r="AJ10" s="70" t="s">
        <v>1086</v>
      </c>
      <c r="AK10" s="36">
        <v>664</v>
      </c>
      <c r="AL10" s="71">
        <v>0.29699999999999999</v>
      </c>
      <c r="AM10" s="71">
        <v>0.40400000000000003</v>
      </c>
      <c r="AN10" s="71">
        <v>0.56299999999999994</v>
      </c>
      <c r="AO10" s="125">
        <v>0.41299999999999998</v>
      </c>
      <c r="AP10" s="126">
        <v>274</v>
      </c>
      <c r="AQ10" s="127">
        <v>135</v>
      </c>
    </row>
    <row r="11" spans="1:43" x14ac:dyDescent="0.3">
      <c r="A11" s="116" t="s">
        <v>2322</v>
      </c>
      <c r="B11" s="117">
        <v>9</v>
      </c>
      <c r="C11" s="36" t="s">
        <v>509</v>
      </c>
      <c r="D11" s="36" t="s">
        <v>15</v>
      </c>
      <c r="E11" s="70" t="s">
        <v>1065</v>
      </c>
      <c r="F11" s="36">
        <v>27</v>
      </c>
      <c r="G11" s="36" t="s">
        <v>1554</v>
      </c>
      <c r="H11" s="36" t="s">
        <v>1373</v>
      </c>
      <c r="I11" s="36" t="s">
        <v>265</v>
      </c>
      <c r="L11" s="72">
        <v>142</v>
      </c>
      <c r="M11" s="36">
        <v>672</v>
      </c>
      <c r="N11" s="36">
        <v>621</v>
      </c>
      <c r="O11" s="118">
        <v>98</v>
      </c>
      <c r="P11" s="36">
        <v>195</v>
      </c>
      <c r="Q11" s="36">
        <v>35</v>
      </c>
      <c r="R11" s="36">
        <v>4</v>
      </c>
      <c r="S11" s="118">
        <v>19</v>
      </c>
      <c r="T11" s="118">
        <v>79</v>
      </c>
      <c r="U11" s="118">
        <v>29</v>
      </c>
      <c r="V11" s="36">
        <v>8</v>
      </c>
      <c r="W11" s="36">
        <v>35</v>
      </c>
      <c r="X11" s="36">
        <v>78</v>
      </c>
      <c r="Y11" s="73">
        <v>0.313</v>
      </c>
      <c r="Z11" s="71">
        <v>0.35499999999999998</v>
      </c>
      <c r="AA11" s="71">
        <v>0.47599999999999998</v>
      </c>
      <c r="AB11" s="74">
        <v>0.36</v>
      </c>
      <c r="AC11" s="75">
        <v>242</v>
      </c>
      <c r="AD11" s="76">
        <v>82</v>
      </c>
      <c r="AE11" s="76">
        <v>96</v>
      </c>
      <c r="AF11" s="176">
        <v>42</v>
      </c>
      <c r="AG11" s="176">
        <v>49</v>
      </c>
      <c r="AH11" s="77">
        <v>42</v>
      </c>
      <c r="AI11" s="70" t="s">
        <v>1064</v>
      </c>
      <c r="AJ11" s="70" t="s">
        <v>1086</v>
      </c>
      <c r="AK11" s="36">
        <v>662</v>
      </c>
      <c r="AL11" s="71">
        <v>0.34599999999999997</v>
      </c>
      <c r="AM11" s="71">
        <v>0.41</v>
      </c>
      <c r="AN11" s="71">
        <v>0.54700000000000004</v>
      </c>
      <c r="AO11" s="125">
        <v>0.41299999999999998</v>
      </c>
      <c r="AP11" s="126">
        <v>273</v>
      </c>
      <c r="AQ11" s="127">
        <v>134</v>
      </c>
    </row>
    <row r="12" spans="1:43" x14ac:dyDescent="0.3">
      <c r="A12" s="116" t="s">
        <v>2322</v>
      </c>
      <c r="B12" s="117">
        <v>10</v>
      </c>
      <c r="C12" s="36" t="s">
        <v>222</v>
      </c>
      <c r="D12" s="36" t="s">
        <v>7279</v>
      </c>
      <c r="E12" s="70" t="s">
        <v>1065</v>
      </c>
      <c r="F12" s="36">
        <v>28</v>
      </c>
      <c r="G12" s="36" t="s">
        <v>1383</v>
      </c>
      <c r="H12" s="36" t="s">
        <v>1373</v>
      </c>
      <c r="I12" s="36" t="s">
        <v>249</v>
      </c>
      <c r="L12" s="72">
        <v>146</v>
      </c>
      <c r="M12" s="36">
        <v>552</v>
      </c>
      <c r="N12" s="36">
        <v>496</v>
      </c>
      <c r="O12" s="118">
        <v>81</v>
      </c>
      <c r="P12" s="36">
        <v>124</v>
      </c>
      <c r="Q12" s="36">
        <v>27</v>
      </c>
      <c r="R12" s="36">
        <v>1</v>
      </c>
      <c r="S12" s="118">
        <v>43</v>
      </c>
      <c r="T12" s="118">
        <v>93</v>
      </c>
      <c r="U12" s="118">
        <v>3</v>
      </c>
      <c r="V12" s="36">
        <v>2</v>
      </c>
      <c r="W12" s="36">
        <v>49</v>
      </c>
      <c r="X12" s="36">
        <v>137</v>
      </c>
      <c r="Y12" s="73">
        <v>0.253</v>
      </c>
      <c r="Z12" s="71">
        <v>0.32200000000000001</v>
      </c>
      <c r="AA12" s="71">
        <v>0.56899999999999995</v>
      </c>
      <c r="AB12" s="74">
        <v>0.372</v>
      </c>
      <c r="AC12" s="75">
        <v>206</v>
      </c>
      <c r="AD12" s="76">
        <v>82</v>
      </c>
      <c r="AE12" s="76">
        <v>76</v>
      </c>
      <c r="AF12" s="176">
        <v>29</v>
      </c>
      <c r="AG12" s="176">
        <v>27</v>
      </c>
      <c r="AH12" s="77">
        <v>23</v>
      </c>
      <c r="AI12" s="70" t="s">
        <v>1064</v>
      </c>
      <c r="AJ12" s="70" t="s">
        <v>1086</v>
      </c>
      <c r="AK12" s="36">
        <v>692</v>
      </c>
      <c r="AL12" s="71">
        <v>0.28100000000000003</v>
      </c>
      <c r="AM12" s="71">
        <v>0.376</v>
      </c>
      <c r="AN12" s="71">
        <v>0.63100000000000001</v>
      </c>
      <c r="AO12" s="125">
        <v>0.42</v>
      </c>
      <c r="AP12" s="126">
        <v>290</v>
      </c>
      <c r="AQ12" s="127">
        <v>147</v>
      </c>
    </row>
    <row r="13" spans="1:43" x14ac:dyDescent="0.3">
      <c r="A13" s="116" t="s">
        <v>2322</v>
      </c>
      <c r="B13" s="117">
        <v>11</v>
      </c>
      <c r="C13" s="36" t="s">
        <v>25</v>
      </c>
      <c r="D13" s="36" t="s">
        <v>24</v>
      </c>
      <c r="E13" s="70" t="s">
        <v>1103</v>
      </c>
      <c r="F13" s="36">
        <v>31</v>
      </c>
      <c r="G13" s="36" t="s">
        <v>1074</v>
      </c>
      <c r="H13" s="36" t="s">
        <v>1063</v>
      </c>
      <c r="I13" s="36" t="s">
        <v>249</v>
      </c>
      <c r="L13" s="72">
        <v>139</v>
      </c>
      <c r="M13" s="36">
        <v>632</v>
      </c>
      <c r="N13" s="36">
        <v>574</v>
      </c>
      <c r="O13" s="118">
        <v>102</v>
      </c>
      <c r="P13" s="36">
        <v>166</v>
      </c>
      <c r="Q13" s="36">
        <v>27</v>
      </c>
      <c r="R13" s="36">
        <v>7</v>
      </c>
      <c r="S13" s="118">
        <v>26</v>
      </c>
      <c r="T13" s="118">
        <v>76</v>
      </c>
      <c r="U13" s="118">
        <v>19</v>
      </c>
      <c r="V13" s="36">
        <v>9</v>
      </c>
      <c r="W13" s="36">
        <v>42</v>
      </c>
      <c r="X13" s="36">
        <v>108</v>
      </c>
      <c r="Y13" s="73">
        <v>0.28899999999999998</v>
      </c>
      <c r="Z13" s="71">
        <v>0.34499999999999997</v>
      </c>
      <c r="AA13" s="71">
        <v>0.49399999999999999</v>
      </c>
      <c r="AB13" s="74">
        <v>0.36</v>
      </c>
      <c r="AC13" s="75">
        <v>228</v>
      </c>
      <c r="AD13" s="76">
        <v>79</v>
      </c>
      <c r="AE13" s="76">
        <v>73</v>
      </c>
      <c r="AF13" s="176">
        <v>35</v>
      </c>
      <c r="AG13" s="176">
        <v>33</v>
      </c>
      <c r="AH13" s="77">
        <v>19</v>
      </c>
      <c r="AI13" s="70" t="s">
        <v>1064</v>
      </c>
      <c r="AJ13" s="70" t="s">
        <v>1086</v>
      </c>
      <c r="AK13" s="36">
        <v>725</v>
      </c>
      <c r="AL13" s="71">
        <v>0.33100000000000002</v>
      </c>
      <c r="AM13" s="71">
        <v>0.39900000000000002</v>
      </c>
      <c r="AN13" s="71">
        <v>0.60099999999999998</v>
      </c>
      <c r="AO13" s="125">
        <v>0.42199999999999999</v>
      </c>
      <c r="AP13" s="126">
        <v>306</v>
      </c>
      <c r="AQ13" s="127">
        <v>154</v>
      </c>
    </row>
    <row r="14" spans="1:43" x14ac:dyDescent="0.3">
      <c r="A14" s="116" t="s">
        <v>2322</v>
      </c>
      <c r="B14" s="117">
        <v>12</v>
      </c>
      <c r="C14" s="36" t="s">
        <v>418</v>
      </c>
      <c r="D14" s="36" t="s">
        <v>417</v>
      </c>
      <c r="E14" s="70" t="s">
        <v>1103</v>
      </c>
      <c r="F14" s="36">
        <v>28</v>
      </c>
      <c r="G14" s="36" t="s">
        <v>1101</v>
      </c>
      <c r="H14" s="36" t="s">
        <v>1063</v>
      </c>
      <c r="I14" s="36" t="s">
        <v>250</v>
      </c>
      <c r="L14" s="72">
        <v>126</v>
      </c>
      <c r="M14" s="36">
        <v>540</v>
      </c>
      <c r="N14" s="36">
        <v>482</v>
      </c>
      <c r="O14" s="118">
        <v>78</v>
      </c>
      <c r="P14" s="36">
        <v>134</v>
      </c>
      <c r="Q14" s="36">
        <v>33</v>
      </c>
      <c r="R14" s="36">
        <v>3</v>
      </c>
      <c r="S14" s="118">
        <v>25</v>
      </c>
      <c r="T14" s="118">
        <v>71</v>
      </c>
      <c r="U14" s="118">
        <v>6</v>
      </c>
      <c r="V14" s="36">
        <v>3</v>
      </c>
      <c r="W14" s="36">
        <v>48</v>
      </c>
      <c r="X14" s="36">
        <v>113</v>
      </c>
      <c r="Y14" s="73">
        <v>0.27700000000000002</v>
      </c>
      <c r="Z14" s="71">
        <v>0.35</v>
      </c>
      <c r="AA14" s="71">
        <v>0.51500000000000001</v>
      </c>
      <c r="AB14" s="74">
        <v>0.37</v>
      </c>
      <c r="AC14" s="75">
        <v>200</v>
      </c>
      <c r="AD14" s="76">
        <v>79</v>
      </c>
      <c r="AE14" s="76">
        <v>71</v>
      </c>
      <c r="AF14" s="176">
        <v>26</v>
      </c>
      <c r="AG14" s="176">
        <v>23</v>
      </c>
      <c r="AH14" s="77">
        <v>22</v>
      </c>
      <c r="AI14" s="70" t="s">
        <v>1064</v>
      </c>
      <c r="AJ14" s="70" t="s">
        <v>1086</v>
      </c>
      <c r="AK14" s="36">
        <v>514</v>
      </c>
      <c r="AL14" s="71">
        <v>0.307</v>
      </c>
      <c r="AM14" s="71">
        <v>0.40300000000000002</v>
      </c>
      <c r="AN14" s="71">
        <v>0.58599999999999997</v>
      </c>
      <c r="AO14" s="125">
        <v>0.42099999999999999</v>
      </c>
      <c r="AP14" s="126">
        <v>216</v>
      </c>
      <c r="AQ14" s="127">
        <v>122</v>
      </c>
    </row>
    <row r="15" spans="1:43" x14ac:dyDescent="0.3">
      <c r="A15" s="116" t="s">
        <v>2322</v>
      </c>
      <c r="B15" s="117">
        <v>13</v>
      </c>
      <c r="C15" s="36" t="s">
        <v>418</v>
      </c>
      <c r="D15" s="36" t="s">
        <v>417</v>
      </c>
      <c r="E15" s="70" t="s">
        <v>1103</v>
      </c>
      <c r="F15" s="36">
        <v>28</v>
      </c>
      <c r="G15" s="36" t="s">
        <v>1101</v>
      </c>
      <c r="H15" s="36" t="s">
        <v>1063</v>
      </c>
      <c r="I15" s="36" t="s">
        <v>250</v>
      </c>
      <c r="L15" s="72">
        <v>126</v>
      </c>
      <c r="M15" s="36">
        <v>540</v>
      </c>
      <c r="N15" s="36">
        <v>482</v>
      </c>
      <c r="O15" s="118">
        <v>78</v>
      </c>
      <c r="P15" s="36">
        <v>134</v>
      </c>
      <c r="Q15" s="36">
        <v>33</v>
      </c>
      <c r="R15" s="36">
        <v>3</v>
      </c>
      <c r="S15" s="118">
        <v>25</v>
      </c>
      <c r="T15" s="118">
        <v>71</v>
      </c>
      <c r="U15" s="118">
        <v>6</v>
      </c>
      <c r="V15" s="36">
        <v>3</v>
      </c>
      <c r="W15" s="36">
        <v>48</v>
      </c>
      <c r="X15" s="36">
        <v>113</v>
      </c>
      <c r="Y15" s="73">
        <v>0.27700000000000002</v>
      </c>
      <c r="Z15" s="71">
        <v>0.35</v>
      </c>
      <c r="AA15" s="71">
        <v>0.51500000000000001</v>
      </c>
      <c r="AB15" s="74">
        <v>0.37</v>
      </c>
      <c r="AC15" s="75">
        <v>200</v>
      </c>
      <c r="AD15" s="76">
        <v>79</v>
      </c>
      <c r="AE15" s="76">
        <v>71</v>
      </c>
      <c r="AF15" s="176">
        <v>26</v>
      </c>
      <c r="AG15" s="176">
        <v>23</v>
      </c>
      <c r="AH15" s="77">
        <v>22</v>
      </c>
      <c r="AI15" s="70" t="s">
        <v>1064</v>
      </c>
      <c r="AJ15" s="70" t="s">
        <v>1086</v>
      </c>
      <c r="AK15" s="36">
        <v>514</v>
      </c>
      <c r="AL15" s="71">
        <v>0.307</v>
      </c>
      <c r="AM15" s="71">
        <v>0.40300000000000002</v>
      </c>
      <c r="AN15" s="71">
        <v>0.58599999999999997</v>
      </c>
      <c r="AO15" s="125">
        <v>0.42099999999999999</v>
      </c>
      <c r="AP15" s="126">
        <v>216</v>
      </c>
      <c r="AQ15" s="127">
        <v>122</v>
      </c>
    </row>
    <row r="16" spans="1:43" x14ac:dyDescent="0.3">
      <c r="A16" s="116" t="s">
        <v>2322</v>
      </c>
      <c r="B16" s="117">
        <v>14</v>
      </c>
      <c r="C16" s="36" t="s">
        <v>6274</v>
      </c>
      <c r="D16" s="36" t="s">
        <v>205</v>
      </c>
      <c r="E16" s="70" t="s">
        <v>1103</v>
      </c>
      <c r="F16" s="36">
        <v>22</v>
      </c>
      <c r="G16" s="36" t="s">
        <v>1567</v>
      </c>
      <c r="H16" s="36" t="s">
        <v>1063</v>
      </c>
      <c r="I16" s="36" t="s">
        <v>250</v>
      </c>
      <c r="J16" s="36" t="s">
        <v>249</v>
      </c>
      <c r="L16" s="72">
        <v>126</v>
      </c>
      <c r="M16" s="36">
        <v>504</v>
      </c>
      <c r="N16" s="36">
        <v>433</v>
      </c>
      <c r="O16" s="118">
        <v>72</v>
      </c>
      <c r="P16" s="36">
        <v>107</v>
      </c>
      <c r="Q16" s="36">
        <v>28</v>
      </c>
      <c r="R16" s="36">
        <v>4</v>
      </c>
      <c r="S16" s="118">
        <v>29</v>
      </c>
      <c r="T16" s="118">
        <v>79</v>
      </c>
      <c r="U16" s="118">
        <v>11</v>
      </c>
      <c r="V16" s="36">
        <v>2</v>
      </c>
      <c r="W16" s="36">
        <v>67</v>
      </c>
      <c r="X16" s="36">
        <v>119</v>
      </c>
      <c r="Y16" s="73">
        <v>0.248</v>
      </c>
      <c r="Z16" s="71">
        <v>0.34899999999999998</v>
      </c>
      <c r="AA16" s="71">
        <v>0.53</v>
      </c>
      <c r="AB16" s="74">
        <v>0.374</v>
      </c>
      <c r="AC16" s="75">
        <v>188</v>
      </c>
      <c r="AD16" s="76">
        <v>78</v>
      </c>
      <c r="AE16" s="76">
        <v>71</v>
      </c>
      <c r="AF16" s="176">
        <v>25</v>
      </c>
      <c r="AG16" s="176">
        <v>22</v>
      </c>
      <c r="AH16" s="77">
        <v>22</v>
      </c>
      <c r="AI16" s="70" t="s">
        <v>1064</v>
      </c>
      <c r="AJ16" s="70" t="s">
        <v>1086</v>
      </c>
      <c r="AK16" s="36">
        <v>548</v>
      </c>
      <c r="AL16" s="71">
        <v>0.26700000000000002</v>
      </c>
      <c r="AM16" s="71">
        <v>0.35199999999999998</v>
      </c>
      <c r="AN16" s="71">
        <v>0.58099999999999996</v>
      </c>
      <c r="AO16" s="125">
        <v>0.39100000000000001</v>
      </c>
      <c r="AP16" s="126">
        <v>214</v>
      </c>
      <c r="AQ16" s="127">
        <v>98</v>
      </c>
    </row>
    <row r="17" spans="1:43" x14ac:dyDescent="0.3">
      <c r="A17" s="116" t="s">
        <v>2322</v>
      </c>
      <c r="B17" s="117">
        <v>15</v>
      </c>
      <c r="C17" s="36" t="s">
        <v>494</v>
      </c>
      <c r="D17" s="36" t="s">
        <v>129</v>
      </c>
      <c r="E17" s="70" t="s">
        <v>1065</v>
      </c>
      <c r="F17" s="36">
        <v>32</v>
      </c>
      <c r="G17" s="36" t="s">
        <v>1386</v>
      </c>
      <c r="H17" s="36" t="s">
        <v>1373</v>
      </c>
      <c r="I17" s="36" t="s">
        <v>253</v>
      </c>
      <c r="L17" s="72">
        <v>112</v>
      </c>
      <c r="M17" s="36">
        <v>478</v>
      </c>
      <c r="N17" s="36">
        <v>410</v>
      </c>
      <c r="O17" s="118">
        <v>72</v>
      </c>
      <c r="P17" s="36">
        <v>108</v>
      </c>
      <c r="Q17" s="36">
        <v>20</v>
      </c>
      <c r="R17" s="36">
        <v>1</v>
      </c>
      <c r="S17" s="118">
        <v>27</v>
      </c>
      <c r="T17" s="118">
        <v>71</v>
      </c>
      <c r="U17" s="118">
        <v>4</v>
      </c>
      <c r="V17" s="36">
        <v>1</v>
      </c>
      <c r="W17" s="36">
        <v>59</v>
      </c>
      <c r="X17" s="36">
        <v>90</v>
      </c>
      <c r="Y17" s="73">
        <v>0.26200000000000001</v>
      </c>
      <c r="Z17" s="71">
        <v>0.35799999999999998</v>
      </c>
      <c r="AA17" s="71">
        <v>0.51900000000000002</v>
      </c>
      <c r="AB17" s="74">
        <v>0.375</v>
      </c>
      <c r="AC17" s="75">
        <v>179</v>
      </c>
      <c r="AD17" s="76">
        <v>77</v>
      </c>
      <c r="AE17" s="76">
        <v>77</v>
      </c>
      <c r="AF17" s="176">
        <v>23</v>
      </c>
      <c r="AG17" s="176">
        <v>23</v>
      </c>
      <c r="AH17" s="77">
        <v>29</v>
      </c>
      <c r="AI17" s="70" t="s">
        <v>1064</v>
      </c>
      <c r="AJ17" s="70" t="s">
        <v>1086</v>
      </c>
      <c r="AK17" s="36">
        <v>496</v>
      </c>
      <c r="AL17" s="71">
        <v>0.27</v>
      </c>
      <c r="AM17" s="71">
        <v>0.38500000000000001</v>
      </c>
      <c r="AN17" s="71">
        <v>0.55900000000000005</v>
      </c>
      <c r="AO17" s="125">
        <v>0.40200000000000002</v>
      </c>
      <c r="AP17" s="126">
        <v>200</v>
      </c>
      <c r="AQ17" s="127">
        <v>102</v>
      </c>
    </row>
    <row r="18" spans="1:43" x14ac:dyDescent="0.3">
      <c r="A18" s="116" t="s">
        <v>2322</v>
      </c>
      <c r="B18" s="117">
        <v>16</v>
      </c>
      <c r="C18" s="36" t="s">
        <v>365</v>
      </c>
      <c r="D18" s="36" t="s">
        <v>364</v>
      </c>
      <c r="E18" s="70" t="s">
        <v>1065</v>
      </c>
      <c r="F18" s="36">
        <v>35</v>
      </c>
      <c r="G18" s="36" t="s">
        <v>1372</v>
      </c>
      <c r="H18" s="36" t="s">
        <v>1373</v>
      </c>
      <c r="I18" s="36" t="s">
        <v>250</v>
      </c>
      <c r="L18" s="72">
        <v>122</v>
      </c>
      <c r="M18" s="36">
        <v>479</v>
      </c>
      <c r="N18" s="36">
        <v>397</v>
      </c>
      <c r="O18" s="118">
        <v>66</v>
      </c>
      <c r="P18" s="36">
        <v>97</v>
      </c>
      <c r="Q18" s="36">
        <v>16</v>
      </c>
      <c r="R18" s="36">
        <v>0</v>
      </c>
      <c r="S18" s="118">
        <v>29</v>
      </c>
      <c r="T18" s="118">
        <v>76</v>
      </c>
      <c r="U18" s="118">
        <v>2</v>
      </c>
      <c r="V18" s="36">
        <v>1</v>
      </c>
      <c r="W18" s="36">
        <v>74</v>
      </c>
      <c r="X18" s="36">
        <v>88</v>
      </c>
      <c r="Y18" s="73">
        <v>0.249</v>
      </c>
      <c r="Z18" s="71">
        <v>0.36399999999999999</v>
      </c>
      <c r="AA18" s="71">
        <v>0.50600000000000001</v>
      </c>
      <c r="AB18" s="74">
        <v>0.374</v>
      </c>
      <c r="AC18" s="75">
        <v>179</v>
      </c>
      <c r="AD18" s="76">
        <v>76</v>
      </c>
      <c r="AE18" s="76">
        <v>69</v>
      </c>
      <c r="AF18" s="176">
        <v>21</v>
      </c>
      <c r="AG18" s="176">
        <v>19</v>
      </c>
      <c r="AH18" s="77">
        <v>21</v>
      </c>
      <c r="AI18" s="70" t="s">
        <v>1064</v>
      </c>
      <c r="AJ18" s="70" t="s">
        <v>1065</v>
      </c>
      <c r="AK18" s="36">
        <v>668</v>
      </c>
      <c r="AL18" s="71">
        <v>0.25800000000000001</v>
      </c>
      <c r="AM18" s="71">
        <v>0.377</v>
      </c>
      <c r="AN18" s="71">
        <v>0.504</v>
      </c>
      <c r="AO18" s="125">
        <v>0.38100000000000001</v>
      </c>
      <c r="AP18" s="126">
        <v>255</v>
      </c>
      <c r="AQ18" s="127">
        <v>101</v>
      </c>
    </row>
    <row r="19" spans="1:43" x14ac:dyDescent="0.3">
      <c r="A19" s="116" t="s">
        <v>2322</v>
      </c>
      <c r="B19" s="117">
        <v>17</v>
      </c>
      <c r="C19" s="36" t="s">
        <v>2952</v>
      </c>
      <c r="D19" s="36" t="s">
        <v>2953</v>
      </c>
      <c r="E19" s="70" t="s">
        <v>1065</v>
      </c>
      <c r="F19" s="36">
        <v>25</v>
      </c>
      <c r="G19" s="36" t="s">
        <v>1394</v>
      </c>
      <c r="H19" s="36" t="s">
        <v>1373</v>
      </c>
      <c r="I19" s="36" t="s">
        <v>249</v>
      </c>
      <c r="L19" s="72">
        <v>143</v>
      </c>
      <c r="M19" s="36">
        <v>642</v>
      </c>
      <c r="N19" s="36">
        <v>577</v>
      </c>
      <c r="O19" s="118">
        <v>93</v>
      </c>
      <c r="P19" s="36">
        <v>161</v>
      </c>
      <c r="Q19" s="36">
        <v>42</v>
      </c>
      <c r="R19" s="36">
        <v>4</v>
      </c>
      <c r="S19" s="118">
        <v>21</v>
      </c>
      <c r="T19" s="118">
        <v>87</v>
      </c>
      <c r="U19" s="118">
        <v>24</v>
      </c>
      <c r="V19" s="36">
        <v>3</v>
      </c>
      <c r="W19" s="36">
        <v>57</v>
      </c>
      <c r="X19" s="36">
        <v>79</v>
      </c>
      <c r="Y19" s="73">
        <v>0.28299999999999997</v>
      </c>
      <c r="Z19" s="71">
        <v>0.34399999999999997</v>
      </c>
      <c r="AA19" s="71">
        <v>0.47699999999999998</v>
      </c>
      <c r="AB19" s="74">
        <v>0.35399999999999998</v>
      </c>
      <c r="AC19" s="75">
        <v>228</v>
      </c>
      <c r="AD19" s="76">
        <v>76</v>
      </c>
      <c r="AE19" s="76">
        <v>70</v>
      </c>
      <c r="AF19" s="176">
        <v>34</v>
      </c>
      <c r="AG19" s="176">
        <v>31</v>
      </c>
      <c r="AH19" s="77">
        <v>15</v>
      </c>
      <c r="AI19" s="70" t="s">
        <v>1064</v>
      </c>
      <c r="AJ19" s="70" t="s">
        <v>1065</v>
      </c>
      <c r="AK19" s="36">
        <v>712</v>
      </c>
      <c r="AL19" s="71">
        <v>0.26400000000000001</v>
      </c>
      <c r="AM19" s="71">
        <v>0.34399999999999997</v>
      </c>
      <c r="AN19" s="71">
        <v>0.45900000000000002</v>
      </c>
      <c r="AO19" s="125">
        <v>0.34899999999999998</v>
      </c>
      <c r="AP19" s="126">
        <v>249</v>
      </c>
      <c r="AQ19" s="127">
        <v>76</v>
      </c>
    </row>
    <row r="20" spans="1:43" x14ac:dyDescent="0.3">
      <c r="A20" s="116" t="s">
        <v>2322</v>
      </c>
      <c r="B20" s="117">
        <v>18</v>
      </c>
      <c r="C20" s="36" t="s">
        <v>194</v>
      </c>
      <c r="D20" s="36" t="s">
        <v>15</v>
      </c>
      <c r="E20" s="70" t="s">
        <v>1061</v>
      </c>
      <c r="F20" s="36">
        <v>25</v>
      </c>
      <c r="G20" s="36" t="s">
        <v>1372</v>
      </c>
      <c r="H20" s="36" t="s">
        <v>1373</v>
      </c>
      <c r="I20" s="36" t="s">
        <v>265</v>
      </c>
      <c r="J20" s="36" t="s">
        <v>253</v>
      </c>
      <c r="L20" s="72">
        <v>150</v>
      </c>
      <c r="M20" s="36">
        <v>616</v>
      </c>
      <c r="N20" s="36">
        <v>556</v>
      </c>
      <c r="O20" s="118">
        <v>89</v>
      </c>
      <c r="P20" s="36">
        <v>160</v>
      </c>
      <c r="Q20" s="36">
        <v>46</v>
      </c>
      <c r="R20" s="36">
        <v>5</v>
      </c>
      <c r="S20" s="118">
        <v>17</v>
      </c>
      <c r="T20" s="118">
        <v>72</v>
      </c>
      <c r="U20" s="118">
        <v>19</v>
      </c>
      <c r="V20" s="36">
        <v>5</v>
      </c>
      <c r="W20" s="36">
        <v>50</v>
      </c>
      <c r="X20" s="36">
        <v>71</v>
      </c>
      <c r="Y20" s="73">
        <v>0.28799999999999998</v>
      </c>
      <c r="Z20" s="71">
        <v>0.34599999999999997</v>
      </c>
      <c r="AA20" s="71">
        <v>0.48</v>
      </c>
      <c r="AB20" s="74">
        <v>0.35599999999999998</v>
      </c>
      <c r="AC20" s="75">
        <v>219</v>
      </c>
      <c r="AD20" s="76">
        <v>75</v>
      </c>
      <c r="AE20" s="76">
        <v>75</v>
      </c>
      <c r="AF20" s="176">
        <v>31</v>
      </c>
      <c r="AG20" s="176">
        <v>31</v>
      </c>
      <c r="AH20" s="77">
        <v>26</v>
      </c>
      <c r="AI20" s="70" t="s">
        <v>1064</v>
      </c>
      <c r="AJ20" s="70" t="s">
        <v>1086</v>
      </c>
      <c r="AK20" s="36">
        <v>645</v>
      </c>
      <c r="AL20" s="71">
        <v>0.318</v>
      </c>
      <c r="AM20" s="71">
        <v>0.374</v>
      </c>
      <c r="AN20" s="71">
        <v>0.58299999999999996</v>
      </c>
      <c r="AO20" s="125">
        <v>0.40400000000000003</v>
      </c>
      <c r="AP20" s="126">
        <v>261</v>
      </c>
      <c r="AQ20" s="127">
        <v>122</v>
      </c>
    </row>
    <row r="21" spans="1:43" x14ac:dyDescent="0.3">
      <c r="A21" s="116" t="s">
        <v>2322</v>
      </c>
      <c r="B21" s="117">
        <v>19</v>
      </c>
      <c r="C21" s="36" t="s">
        <v>390</v>
      </c>
      <c r="D21" s="36" t="s">
        <v>131</v>
      </c>
      <c r="E21" s="70" t="s">
        <v>1103</v>
      </c>
      <c r="F21" s="36">
        <v>24</v>
      </c>
      <c r="G21" s="36" t="s">
        <v>1567</v>
      </c>
      <c r="H21" s="36" t="s">
        <v>1063</v>
      </c>
      <c r="I21" s="36" t="s">
        <v>257</v>
      </c>
      <c r="L21" s="72">
        <v>140</v>
      </c>
      <c r="M21" s="36">
        <v>610</v>
      </c>
      <c r="N21" s="36">
        <v>545</v>
      </c>
      <c r="O21" s="118">
        <v>82</v>
      </c>
      <c r="P21" s="36">
        <v>153</v>
      </c>
      <c r="Q21" s="36">
        <v>36</v>
      </c>
      <c r="R21" s="36">
        <v>3</v>
      </c>
      <c r="S21" s="118">
        <v>18</v>
      </c>
      <c r="T21" s="118">
        <v>67</v>
      </c>
      <c r="U21" s="118">
        <v>6</v>
      </c>
      <c r="V21" s="36">
        <v>2</v>
      </c>
      <c r="W21" s="36">
        <v>59</v>
      </c>
      <c r="X21" s="36">
        <v>114</v>
      </c>
      <c r="Y21" s="73">
        <v>0.28000000000000003</v>
      </c>
      <c r="Z21" s="71">
        <v>0.35199999999999998</v>
      </c>
      <c r="AA21" s="71">
        <v>0.45700000000000002</v>
      </c>
      <c r="AB21" s="74">
        <v>0.35399999999999998</v>
      </c>
      <c r="AC21" s="75">
        <v>216</v>
      </c>
      <c r="AD21" s="76">
        <v>72</v>
      </c>
      <c r="AE21" s="76">
        <v>83</v>
      </c>
      <c r="AF21" s="176">
        <v>24</v>
      </c>
      <c r="AG21" s="176">
        <v>28</v>
      </c>
      <c r="AH21" s="77">
        <v>34</v>
      </c>
      <c r="AI21" s="70" t="s">
        <v>1064</v>
      </c>
      <c r="AJ21" s="70" t="s">
        <v>1086</v>
      </c>
      <c r="AK21" s="36">
        <v>613</v>
      </c>
      <c r="AL21" s="71">
        <v>0.29499999999999998</v>
      </c>
      <c r="AM21" s="71">
        <v>0.375</v>
      </c>
      <c r="AN21" s="71">
        <v>0.47899999999999998</v>
      </c>
      <c r="AO21" s="125">
        <v>0.373</v>
      </c>
      <c r="AP21" s="126">
        <v>229</v>
      </c>
      <c r="AQ21" s="127">
        <v>88</v>
      </c>
    </row>
    <row r="22" spans="1:43" x14ac:dyDescent="0.3">
      <c r="A22" s="116" t="s">
        <v>2322</v>
      </c>
      <c r="B22" s="117">
        <v>20</v>
      </c>
      <c r="C22" s="36" t="s">
        <v>164</v>
      </c>
      <c r="D22" s="36" t="s">
        <v>165</v>
      </c>
      <c r="E22" s="70" t="s">
        <v>1065</v>
      </c>
      <c r="F22" s="36">
        <v>30</v>
      </c>
      <c r="H22" s="36" t="s">
        <v>1063</v>
      </c>
      <c r="I22" s="36" t="s">
        <v>249</v>
      </c>
      <c r="L22" s="72">
        <v>119</v>
      </c>
      <c r="M22" s="36">
        <v>498</v>
      </c>
      <c r="N22" s="36">
        <v>453</v>
      </c>
      <c r="O22" s="118">
        <v>70</v>
      </c>
      <c r="P22" s="36">
        <v>122</v>
      </c>
      <c r="Q22" s="36">
        <v>25</v>
      </c>
      <c r="R22" s="36">
        <v>2</v>
      </c>
      <c r="S22" s="118">
        <v>30</v>
      </c>
      <c r="T22" s="118">
        <v>77</v>
      </c>
      <c r="U22" s="118">
        <v>3</v>
      </c>
      <c r="V22" s="36">
        <v>1</v>
      </c>
      <c r="W22" s="36">
        <v>38</v>
      </c>
      <c r="X22" s="36">
        <v>120</v>
      </c>
      <c r="Y22" s="73">
        <v>0.26800000000000002</v>
      </c>
      <c r="Z22" s="71">
        <v>0.32700000000000001</v>
      </c>
      <c r="AA22" s="71">
        <v>0.53500000000000003</v>
      </c>
      <c r="AB22" s="74">
        <v>0.36399999999999999</v>
      </c>
      <c r="AC22" s="75">
        <v>181</v>
      </c>
      <c r="AD22" s="76">
        <v>71</v>
      </c>
      <c r="AE22" s="76">
        <v>65</v>
      </c>
      <c r="AF22" s="176">
        <v>25</v>
      </c>
      <c r="AG22" s="176">
        <v>23</v>
      </c>
      <c r="AH22" s="77">
        <v>17</v>
      </c>
      <c r="AI22" s="70" t="s">
        <v>1064</v>
      </c>
      <c r="AJ22" s="70" t="s">
        <v>1086</v>
      </c>
      <c r="AK22" s="36">
        <v>489</v>
      </c>
      <c r="AL22" s="71">
        <v>0.30299999999999999</v>
      </c>
      <c r="AM22" s="71">
        <v>0.376</v>
      </c>
      <c r="AN22" s="71">
        <v>0.69</v>
      </c>
      <c r="AO22" s="125">
        <v>0.438</v>
      </c>
      <c r="AP22" s="126">
        <v>214</v>
      </c>
      <c r="AQ22" s="127">
        <v>137</v>
      </c>
    </row>
    <row r="23" spans="1:43" x14ac:dyDescent="0.3">
      <c r="A23" s="116" t="s">
        <v>2338</v>
      </c>
      <c r="B23" s="117">
        <v>1</v>
      </c>
      <c r="C23" s="36" t="s">
        <v>231</v>
      </c>
      <c r="D23" s="36" t="s">
        <v>221</v>
      </c>
      <c r="E23" s="70" t="s">
        <v>1065</v>
      </c>
      <c r="F23" s="36">
        <v>26</v>
      </c>
      <c r="G23" s="36" t="s">
        <v>1384</v>
      </c>
      <c r="H23" s="36" t="s">
        <v>1373</v>
      </c>
      <c r="I23" s="36" t="s">
        <v>249</v>
      </c>
      <c r="L23" s="72">
        <v>126</v>
      </c>
      <c r="M23" s="36">
        <v>569</v>
      </c>
      <c r="N23" s="36">
        <v>474</v>
      </c>
      <c r="O23" s="118">
        <v>91</v>
      </c>
      <c r="P23" s="36">
        <v>134</v>
      </c>
      <c r="Q23" s="36">
        <v>27</v>
      </c>
      <c r="R23" s="36">
        <v>4</v>
      </c>
      <c r="S23" s="118">
        <v>27</v>
      </c>
      <c r="T23" s="118">
        <v>75</v>
      </c>
      <c r="U23" s="118">
        <v>17</v>
      </c>
      <c r="V23" s="36">
        <v>5</v>
      </c>
      <c r="W23" s="36">
        <v>84</v>
      </c>
      <c r="X23" s="36">
        <v>110</v>
      </c>
      <c r="Y23" s="73">
        <v>0.28299999999999997</v>
      </c>
      <c r="Z23" s="71">
        <v>0.39600000000000002</v>
      </c>
      <c r="AA23" s="71">
        <v>0.52800000000000002</v>
      </c>
      <c r="AB23" s="74">
        <v>0.39900000000000002</v>
      </c>
      <c r="AC23" s="75">
        <v>227</v>
      </c>
      <c r="AD23" s="76">
        <v>107</v>
      </c>
      <c r="AE23" s="76">
        <v>99</v>
      </c>
      <c r="AF23" s="176">
        <v>33</v>
      </c>
      <c r="AG23" s="176">
        <v>30</v>
      </c>
      <c r="AH23" s="77">
        <v>39</v>
      </c>
      <c r="AI23" s="70" t="s">
        <v>1064</v>
      </c>
      <c r="AJ23" s="70" t="s">
        <v>1086</v>
      </c>
      <c r="AK23" s="36">
        <v>507</v>
      </c>
      <c r="AL23" s="71">
        <v>0.30599999999999999</v>
      </c>
      <c r="AM23" s="71">
        <v>0.442</v>
      </c>
      <c r="AN23" s="71">
        <v>0.629</v>
      </c>
      <c r="AO23" s="125">
        <v>0.45100000000000001</v>
      </c>
      <c r="AP23" s="126">
        <v>229</v>
      </c>
      <c r="AQ23" s="127">
        <v>156</v>
      </c>
    </row>
    <row r="24" spans="1:43" x14ac:dyDescent="0.3">
      <c r="A24" s="116" t="s">
        <v>2338</v>
      </c>
      <c r="B24" s="117">
        <v>2</v>
      </c>
      <c r="C24" s="36" t="s">
        <v>343</v>
      </c>
      <c r="D24" s="36" t="s">
        <v>115</v>
      </c>
      <c r="E24" s="70" t="s">
        <v>1103</v>
      </c>
      <c r="F24" s="36">
        <v>34</v>
      </c>
      <c r="G24" s="36" t="s">
        <v>1093</v>
      </c>
      <c r="H24" s="36" t="s">
        <v>1063</v>
      </c>
      <c r="I24" s="36" t="s">
        <v>250</v>
      </c>
      <c r="L24" s="72">
        <v>130</v>
      </c>
      <c r="M24" s="36">
        <v>583</v>
      </c>
      <c r="N24" s="36">
        <v>473</v>
      </c>
      <c r="O24" s="118">
        <v>81</v>
      </c>
      <c r="P24" s="36">
        <v>135</v>
      </c>
      <c r="Q24" s="36">
        <v>21</v>
      </c>
      <c r="R24" s="36">
        <v>1</v>
      </c>
      <c r="S24" s="118">
        <v>25</v>
      </c>
      <c r="T24" s="118">
        <v>76</v>
      </c>
      <c r="U24" s="118">
        <v>7</v>
      </c>
      <c r="V24" s="36">
        <v>2</v>
      </c>
      <c r="W24" s="36">
        <v>100</v>
      </c>
      <c r="X24" s="36">
        <v>92</v>
      </c>
      <c r="Y24" s="73">
        <v>0.29099999999999998</v>
      </c>
      <c r="Z24" s="71">
        <v>0.41199999999999998</v>
      </c>
      <c r="AA24" s="71">
        <v>0.49199999999999999</v>
      </c>
      <c r="AB24" s="74">
        <v>0.39700000000000002</v>
      </c>
      <c r="AC24" s="75">
        <v>231</v>
      </c>
      <c r="AD24" s="76">
        <v>107</v>
      </c>
      <c r="AE24" s="76">
        <v>96</v>
      </c>
      <c r="AF24" s="176">
        <v>28</v>
      </c>
      <c r="AG24" s="176">
        <v>25</v>
      </c>
      <c r="AH24" s="77">
        <v>39</v>
      </c>
      <c r="AI24" s="70" t="s">
        <v>1064</v>
      </c>
      <c r="AJ24" s="70" t="s">
        <v>1086</v>
      </c>
      <c r="AK24" s="36">
        <v>707</v>
      </c>
      <c r="AL24" s="71">
        <v>0.32</v>
      </c>
      <c r="AM24" s="71">
        <v>0.45400000000000001</v>
      </c>
      <c r="AN24" s="71">
        <v>0.57799999999999996</v>
      </c>
      <c r="AO24" s="125">
        <v>0.44400000000000001</v>
      </c>
      <c r="AP24" s="126">
        <v>314</v>
      </c>
      <c r="AQ24" s="127">
        <v>182</v>
      </c>
    </row>
    <row r="25" spans="1:43" x14ac:dyDescent="0.3">
      <c r="A25" s="116" t="s">
        <v>2338</v>
      </c>
      <c r="B25" s="117">
        <v>3</v>
      </c>
      <c r="C25" s="36" t="s">
        <v>509</v>
      </c>
      <c r="D25" s="36" t="s">
        <v>15</v>
      </c>
      <c r="E25" s="70" t="s">
        <v>1065</v>
      </c>
      <c r="F25" s="36">
        <v>27</v>
      </c>
      <c r="G25" s="36" t="s">
        <v>1554</v>
      </c>
      <c r="H25" s="36" t="s">
        <v>1373</v>
      </c>
      <c r="I25" s="36" t="s">
        <v>265</v>
      </c>
      <c r="L25" s="72">
        <v>142</v>
      </c>
      <c r="M25" s="36">
        <v>672</v>
      </c>
      <c r="N25" s="36">
        <v>621</v>
      </c>
      <c r="O25" s="118">
        <v>98</v>
      </c>
      <c r="P25" s="36">
        <v>195</v>
      </c>
      <c r="Q25" s="36">
        <v>35</v>
      </c>
      <c r="R25" s="36">
        <v>4</v>
      </c>
      <c r="S25" s="118">
        <v>19</v>
      </c>
      <c r="T25" s="118">
        <v>79</v>
      </c>
      <c r="U25" s="118">
        <v>29</v>
      </c>
      <c r="V25" s="36">
        <v>8</v>
      </c>
      <c r="W25" s="36">
        <v>35</v>
      </c>
      <c r="X25" s="36">
        <v>78</v>
      </c>
      <c r="Y25" s="73">
        <v>0.313</v>
      </c>
      <c r="Z25" s="71">
        <v>0.35499999999999998</v>
      </c>
      <c r="AA25" s="71">
        <v>0.47599999999999998</v>
      </c>
      <c r="AB25" s="74">
        <v>0.36</v>
      </c>
      <c r="AC25" s="75">
        <v>242</v>
      </c>
      <c r="AD25" s="76">
        <v>82</v>
      </c>
      <c r="AE25" s="76">
        <v>96</v>
      </c>
      <c r="AF25" s="176">
        <v>42</v>
      </c>
      <c r="AG25" s="176">
        <v>49</v>
      </c>
      <c r="AH25" s="77">
        <v>42</v>
      </c>
      <c r="AI25" s="70" t="s">
        <v>1064</v>
      </c>
      <c r="AJ25" s="70" t="s">
        <v>1086</v>
      </c>
      <c r="AK25" s="36">
        <v>662</v>
      </c>
      <c r="AL25" s="71">
        <v>0.34599999999999997</v>
      </c>
      <c r="AM25" s="71">
        <v>0.41</v>
      </c>
      <c r="AN25" s="71">
        <v>0.54700000000000004</v>
      </c>
      <c r="AO25" s="125">
        <v>0.41299999999999998</v>
      </c>
      <c r="AP25" s="126">
        <v>273</v>
      </c>
      <c r="AQ25" s="127">
        <v>134</v>
      </c>
    </row>
    <row r="26" spans="1:43" x14ac:dyDescent="0.3">
      <c r="A26" s="116" t="s">
        <v>2338</v>
      </c>
      <c r="B26" s="117">
        <v>4</v>
      </c>
      <c r="C26" s="36" t="s">
        <v>2686</v>
      </c>
      <c r="D26" s="36" t="s">
        <v>198</v>
      </c>
      <c r="E26" s="70" t="s">
        <v>1065</v>
      </c>
      <c r="F26" s="36">
        <v>27</v>
      </c>
      <c r="G26" s="36" t="s">
        <v>1074</v>
      </c>
      <c r="H26" s="36" t="s">
        <v>1063</v>
      </c>
      <c r="I26" s="36" t="s">
        <v>253</v>
      </c>
      <c r="L26" s="72">
        <v>147</v>
      </c>
      <c r="M26" s="36">
        <v>635</v>
      </c>
      <c r="N26" s="36">
        <v>574</v>
      </c>
      <c r="O26" s="118">
        <v>92</v>
      </c>
      <c r="P26" s="36">
        <v>163</v>
      </c>
      <c r="Q26" s="36">
        <v>37</v>
      </c>
      <c r="R26" s="36">
        <v>5</v>
      </c>
      <c r="S26" s="118">
        <v>34</v>
      </c>
      <c r="T26" s="118">
        <v>114</v>
      </c>
      <c r="U26" s="118">
        <v>3</v>
      </c>
      <c r="V26" s="36">
        <v>3</v>
      </c>
      <c r="W26" s="36">
        <v>50</v>
      </c>
      <c r="X26" s="36">
        <v>99</v>
      </c>
      <c r="Y26" s="73">
        <v>0.28399999999999997</v>
      </c>
      <c r="Z26" s="71">
        <v>0.34100000000000003</v>
      </c>
      <c r="AA26" s="71">
        <v>0.54500000000000004</v>
      </c>
      <c r="AB26" s="74">
        <v>0.374</v>
      </c>
      <c r="AC26" s="75">
        <v>237</v>
      </c>
      <c r="AD26" s="76">
        <v>91</v>
      </c>
      <c r="AE26" s="76">
        <v>91</v>
      </c>
      <c r="AF26" s="176">
        <v>35</v>
      </c>
      <c r="AG26" s="176">
        <v>35</v>
      </c>
      <c r="AH26" s="77">
        <v>38</v>
      </c>
      <c r="AI26" s="70" t="s">
        <v>1064</v>
      </c>
      <c r="AJ26" s="70" t="s">
        <v>1086</v>
      </c>
      <c r="AK26" s="36">
        <v>679</v>
      </c>
      <c r="AL26" s="71">
        <v>0.309</v>
      </c>
      <c r="AM26" s="71">
        <v>0.373</v>
      </c>
      <c r="AN26" s="71">
        <v>0.58599999999999997</v>
      </c>
      <c r="AO26" s="125">
        <v>0.40400000000000003</v>
      </c>
      <c r="AP26" s="126">
        <v>274</v>
      </c>
      <c r="AQ26" s="127">
        <v>126</v>
      </c>
    </row>
    <row r="27" spans="1:43" x14ac:dyDescent="0.3">
      <c r="A27" s="116" t="s">
        <v>2338</v>
      </c>
      <c r="B27" s="117">
        <v>5</v>
      </c>
      <c r="C27" s="36" t="s">
        <v>3891</v>
      </c>
      <c r="D27" s="36" t="s">
        <v>1758</v>
      </c>
      <c r="E27" s="70" t="s">
        <v>1065</v>
      </c>
      <c r="F27" s="36">
        <v>26</v>
      </c>
      <c r="G27" s="36" t="s">
        <v>1070</v>
      </c>
      <c r="H27" s="36" t="s">
        <v>1063</v>
      </c>
      <c r="I27" s="36" t="s">
        <v>253</v>
      </c>
      <c r="L27" s="72">
        <v>143</v>
      </c>
      <c r="M27" s="36">
        <v>618</v>
      </c>
      <c r="N27" s="36">
        <v>530</v>
      </c>
      <c r="O27" s="118">
        <v>92</v>
      </c>
      <c r="P27" s="36">
        <v>143</v>
      </c>
      <c r="Q27" s="36">
        <v>34</v>
      </c>
      <c r="R27" s="36">
        <v>4</v>
      </c>
      <c r="S27" s="118">
        <v>27</v>
      </c>
      <c r="T27" s="118">
        <v>78</v>
      </c>
      <c r="U27" s="118">
        <v>7</v>
      </c>
      <c r="V27" s="36">
        <v>4</v>
      </c>
      <c r="W27" s="36">
        <v>73</v>
      </c>
      <c r="X27" s="36">
        <v>132</v>
      </c>
      <c r="Y27" s="73">
        <v>0.27100000000000002</v>
      </c>
      <c r="Z27" s="71">
        <v>0.36799999999999999</v>
      </c>
      <c r="AA27" s="71">
        <v>0.501</v>
      </c>
      <c r="AB27" s="74">
        <v>0.375</v>
      </c>
      <c r="AC27" s="75">
        <v>232</v>
      </c>
      <c r="AD27" s="76">
        <v>91</v>
      </c>
      <c r="AE27" s="76">
        <v>91</v>
      </c>
      <c r="AF27" s="176">
        <v>28</v>
      </c>
      <c r="AG27" s="176">
        <v>28</v>
      </c>
      <c r="AH27" s="77">
        <v>38</v>
      </c>
      <c r="AI27" s="70" t="s">
        <v>1064</v>
      </c>
      <c r="AJ27" s="70" t="s">
        <v>1086</v>
      </c>
      <c r="AK27" s="36">
        <v>665</v>
      </c>
      <c r="AL27" s="71">
        <v>0.29499999999999998</v>
      </c>
      <c r="AM27" s="71">
        <v>0.40899999999999997</v>
      </c>
      <c r="AN27" s="71">
        <v>0.53700000000000003</v>
      </c>
      <c r="AO27" s="125">
        <v>0.40799999999999997</v>
      </c>
      <c r="AP27" s="126">
        <v>271</v>
      </c>
      <c r="AQ27" s="127">
        <v>129</v>
      </c>
    </row>
    <row r="28" spans="1:43" x14ac:dyDescent="0.3">
      <c r="A28" s="116" t="s">
        <v>2338</v>
      </c>
      <c r="B28" s="117">
        <v>6</v>
      </c>
      <c r="C28" s="36" t="s">
        <v>4616</v>
      </c>
      <c r="D28" s="36" t="s">
        <v>80</v>
      </c>
      <c r="E28" s="70" t="s">
        <v>1065</v>
      </c>
      <c r="F28" s="36">
        <v>26</v>
      </c>
      <c r="G28" s="36" t="s">
        <v>1383</v>
      </c>
      <c r="H28" s="36" t="s">
        <v>1373</v>
      </c>
      <c r="I28" s="36" t="s">
        <v>249</v>
      </c>
      <c r="L28" s="72">
        <v>131</v>
      </c>
      <c r="M28" s="36">
        <v>532</v>
      </c>
      <c r="N28" s="36">
        <v>439</v>
      </c>
      <c r="O28" s="118">
        <v>84</v>
      </c>
      <c r="P28" s="36">
        <v>109</v>
      </c>
      <c r="Q28" s="36">
        <v>21</v>
      </c>
      <c r="R28" s="36">
        <v>2</v>
      </c>
      <c r="S28" s="118">
        <v>35</v>
      </c>
      <c r="T28" s="118">
        <v>76</v>
      </c>
      <c r="U28" s="118">
        <v>6</v>
      </c>
      <c r="V28" s="36">
        <v>3</v>
      </c>
      <c r="W28" s="36">
        <v>86</v>
      </c>
      <c r="X28" s="36">
        <v>147</v>
      </c>
      <c r="Y28" s="73">
        <v>0.25</v>
      </c>
      <c r="Z28" s="71">
        <v>0.374</v>
      </c>
      <c r="AA28" s="71">
        <v>0.54500000000000004</v>
      </c>
      <c r="AB28" s="74">
        <v>0.39200000000000002</v>
      </c>
      <c r="AC28" s="75">
        <v>208</v>
      </c>
      <c r="AD28" s="76">
        <v>96</v>
      </c>
      <c r="AE28" s="76">
        <v>88</v>
      </c>
      <c r="AF28" s="176">
        <v>26</v>
      </c>
      <c r="AG28" s="176">
        <v>24</v>
      </c>
      <c r="AH28" s="77">
        <v>32</v>
      </c>
      <c r="AI28" s="70" t="s">
        <v>1064</v>
      </c>
      <c r="AJ28" s="70" t="s">
        <v>1086</v>
      </c>
      <c r="AK28" s="36">
        <v>678</v>
      </c>
      <c r="AL28" s="71">
        <v>0.28399999999999997</v>
      </c>
      <c r="AM28" s="71">
        <v>0.42199999999999999</v>
      </c>
      <c r="AN28" s="71">
        <v>0.627</v>
      </c>
      <c r="AO28" s="125">
        <v>0.44</v>
      </c>
      <c r="AP28" s="126">
        <v>299</v>
      </c>
      <c r="AQ28" s="127">
        <v>172</v>
      </c>
    </row>
    <row r="29" spans="1:43" x14ac:dyDescent="0.3">
      <c r="A29" s="116" t="s">
        <v>2338</v>
      </c>
      <c r="B29" s="117">
        <v>7</v>
      </c>
      <c r="C29" s="36" t="s">
        <v>888</v>
      </c>
      <c r="D29" s="36" t="s">
        <v>889</v>
      </c>
      <c r="E29" s="70" t="s">
        <v>1103</v>
      </c>
      <c r="F29" s="36">
        <v>25</v>
      </c>
      <c r="G29" s="36" t="s">
        <v>1085</v>
      </c>
      <c r="H29" s="36" t="s">
        <v>1063</v>
      </c>
      <c r="I29" s="36" t="s">
        <v>249</v>
      </c>
      <c r="L29" s="72">
        <v>123</v>
      </c>
      <c r="M29" s="36">
        <v>543</v>
      </c>
      <c r="N29" s="36">
        <v>452</v>
      </c>
      <c r="O29" s="118">
        <v>84</v>
      </c>
      <c r="P29" s="36">
        <v>124</v>
      </c>
      <c r="Q29" s="36">
        <v>28</v>
      </c>
      <c r="R29" s="36">
        <v>2</v>
      </c>
      <c r="S29" s="118">
        <v>24</v>
      </c>
      <c r="T29" s="118">
        <v>78</v>
      </c>
      <c r="U29" s="118">
        <v>10</v>
      </c>
      <c r="V29" s="36">
        <v>4</v>
      </c>
      <c r="W29" s="36">
        <v>84</v>
      </c>
      <c r="X29" s="36">
        <v>102</v>
      </c>
      <c r="Y29" s="73">
        <v>0.27300000000000002</v>
      </c>
      <c r="Z29" s="71">
        <v>0.38800000000000001</v>
      </c>
      <c r="AA29" s="71">
        <v>0.50600000000000001</v>
      </c>
      <c r="AB29" s="74">
        <v>0.38700000000000001</v>
      </c>
      <c r="AC29" s="75">
        <v>210</v>
      </c>
      <c r="AD29" s="76">
        <v>94</v>
      </c>
      <c r="AE29" s="76">
        <v>86</v>
      </c>
      <c r="AF29" s="176">
        <v>28</v>
      </c>
      <c r="AG29" s="176">
        <v>26</v>
      </c>
      <c r="AH29" s="77">
        <v>31</v>
      </c>
      <c r="AI29" s="70" t="s">
        <v>1064</v>
      </c>
      <c r="AJ29" s="70" t="s">
        <v>1086</v>
      </c>
      <c r="AK29" s="36">
        <v>492</v>
      </c>
      <c r="AL29" s="71">
        <v>0.31900000000000001</v>
      </c>
      <c r="AM29" s="71">
        <v>0.41299999999999998</v>
      </c>
      <c r="AN29" s="71">
        <v>0.59499999999999997</v>
      </c>
      <c r="AO29" s="125">
        <v>0.42799999999999999</v>
      </c>
      <c r="AP29" s="126">
        <v>211</v>
      </c>
      <c r="AQ29" s="127">
        <v>127</v>
      </c>
    </row>
    <row r="30" spans="1:43" x14ac:dyDescent="0.3">
      <c r="A30" s="116" t="s">
        <v>2338</v>
      </c>
      <c r="B30" s="117">
        <v>8</v>
      </c>
      <c r="C30" s="36" t="s">
        <v>302</v>
      </c>
      <c r="D30" s="36" t="s">
        <v>2989</v>
      </c>
      <c r="E30" s="70" t="s">
        <v>1065</v>
      </c>
      <c r="F30" s="36">
        <v>25</v>
      </c>
      <c r="G30" s="36" t="s">
        <v>1383</v>
      </c>
      <c r="H30" s="36" t="s">
        <v>1373</v>
      </c>
      <c r="I30" s="36" t="s">
        <v>255</v>
      </c>
      <c r="L30" s="72">
        <v>121</v>
      </c>
      <c r="M30" s="36">
        <v>492</v>
      </c>
      <c r="N30" s="36">
        <v>439</v>
      </c>
      <c r="O30" s="118">
        <v>65</v>
      </c>
      <c r="P30" s="36">
        <v>114</v>
      </c>
      <c r="Q30" s="36">
        <v>23</v>
      </c>
      <c r="R30" s="36">
        <v>0</v>
      </c>
      <c r="S30" s="118">
        <v>28</v>
      </c>
      <c r="T30" s="118">
        <v>76</v>
      </c>
      <c r="U30" s="118">
        <v>2</v>
      </c>
      <c r="V30" s="36">
        <v>1</v>
      </c>
      <c r="W30" s="36">
        <v>42</v>
      </c>
      <c r="X30" s="36">
        <v>107</v>
      </c>
      <c r="Y30" s="73">
        <v>0.25900000000000001</v>
      </c>
      <c r="Z30" s="71">
        <v>0.33200000000000002</v>
      </c>
      <c r="AA30" s="71">
        <v>0.50600000000000001</v>
      </c>
      <c r="AB30" s="74">
        <v>0.35799999999999998</v>
      </c>
      <c r="AC30" s="75">
        <v>176</v>
      </c>
      <c r="AD30" s="76">
        <v>66</v>
      </c>
      <c r="AE30" s="76">
        <v>85</v>
      </c>
      <c r="AF30" s="176">
        <v>23</v>
      </c>
      <c r="AG30" s="176">
        <v>29</v>
      </c>
      <c r="AH30" s="77">
        <v>17</v>
      </c>
      <c r="AI30" s="70" t="s">
        <v>1064</v>
      </c>
      <c r="AJ30" s="70" t="s">
        <v>1065</v>
      </c>
      <c r="AK30" s="36">
        <v>525</v>
      </c>
      <c r="AL30" s="71">
        <v>0.27800000000000002</v>
      </c>
      <c r="AM30" s="71">
        <v>0.34499999999999997</v>
      </c>
      <c r="AN30" s="71">
        <v>0.53100000000000003</v>
      </c>
      <c r="AO30" s="125">
        <v>0.373</v>
      </c>
      <c r="AP30" s="126">
        <v>196</v>
      </c>
      <c r="AQ30" s="127">
        <v>80</v>
      </c>
    </row>
    <row r="31" spans="1:43" x14ac:dyDescent="0.3">
      <c r="A31" s="116" t="s">
        <v>2338</v>
      </c>
      <c r="B31" s="117">
        <v>9</v>
      </c>
      <c r="C31" s="36" t="s">
        <v>390</v>
      </c>
      <c r="D31" s="36" t="s">
        <v>131</v>
      </c>
      <c r="E31" s="70" t="s">
        <v>1103</v>
      </c>
      <c r="F31" s="36">
        <v>24</v>
      </c>
      <c r="G31" s="36" t="s">
        <v>1567</v>
      </c>
      <c r="H31" s="36" t="s">
        <v>1063</v>
      </c>
      <c r="I31" s="36" t="s">
        <v>257</v>
      </c>
      <c r="L31" s="72">
        <v>140</v>
      </c>
      <c r="M31" s="36">
        <v>610</v>
      </c>
      <c r="N31" s="36">
        <v>545</v>
      </c>
      <c r="O31" s="118">
        <v>82</v>
      </c>
      <c r="P31" s="36">
        <v>153</v>
      </c>
      <c r="Q31" s="36">
        <v>36</v>
      </c>
      <c r="R31" s="36">
        <v>3</v>
      </c>
      <c r="S31" s="118">
        <v>18</v>
      </c>
      <c r="T31" s="118">
        <v>67</v>
      </c>
      <c r="U31" s="118">
        <v>6</v>
      </c>
      <c r="V31" s="36">
        <v>2</v>
      </c>
      <c r="W31" s="36">
        <v>59</v>
      </c>
      <c r="X31" s="36">
        <v>114</v>
      </c>
      <c r="Y31" s="73">
        <v>0.28000000000000003</v>
      </c>
      <c r="Z31" s="71">
        <v>0.35199999999999998</v>
      </c>
      <c r="AA31" s="71">
        <v>0.45700000000000002</v>
      </c>
      <c r="AB31" s="74">
        <v>0.35399999999999998</v>
      </c>
      <c r="AC31" s="75">
        <v>216</v>
      </c>
      <c r="AD31" s="76">
        <v>72</v>
      </c>
      <c r="AE31" s="76">
        <v>83</v>
      </c>
      <c r="AF31" s="176">
        <v>24</v>
      </c>
      <c r="AG31" s="176">
        <v>28</v>
      </c>
      <c r="AH31" s="77">
        <v>34</v>
      </c>
      <c r="AI31" s="70" t="s">
        <v>1064</v>
      </c>
      <c r="AJ31" s="70" t="s">
        <v>1086</v>
      </c>
      <c r="AK31" s="36">
        <v>613</v>
      </c>
      <c r="AL31" s="71">
        <v>0.29499999999999998</v>
      </c>
      <c r="AM31" s="71">
        <v>0.375</v>
      </c>
      <c r="AN31" s="71">
        <v>0.47899999999999998</v>
      </c>
      <c r="AO31" s="125">
        <v>0.373</v>
      </c>
      <c r="AP31" s="126">
        <v>229</v>
      </c>
      <c r="AQ31" s="127">
        <v>88</v>
      </c>
    </row>
    <row r="32" spans="1:43" x14ac:dyDescent="0.3">
      <c r="A32" s="116" t="s">
        <v>2338</v>
      </c>
      <c r="B32" s="117">
        <v>10</v>
      </c>
      <c r="C32" s="36" t="s">
        <v>340</v>
      </c>
      <c r="D32" s="36" t="s">
        <v>339</v>
      </c>
      <c r="E32" s="70" t="s">
        <v>1103</v>
      </c>
      <c r="F32" s="36">
        <v>28</v>
      </c>
      <c r="G32" s="36" t="s">
        <v>1070</v>
      </c>
      <c r="H32" s="36" t="s">
        <v>1063</v>
      </c>
      <c r="I32" s="36" t="s">
        <v>250</v>
      </c>
      <c r="L32" s="72">
        <v>145</v>
      </c>
      <c r="M32" s="36">
        <v>593</v>
      </c>
      <c r="N32" s="36">
        <v>518</v>
      </c>
      <c r="O32" s="118">
        <v>83</v>
      </c>
      <c r="P32" s="36">
        <v>141</v>
      </c>
      <c r="Q32" s="36">
        <v>33</v>
      </c>
      <c r="R32" s="36">
        <v>3</v>
      </c>
      <c r="S32" s="118">
        <v>28</v>
      </c>
      <c r="T32" s="118">
        <v>91</v>
      </c>
      <c r="U32" s="118">
        <v>8</v>
      </c>
      <c r="V32" s="36">
        <v>4</v>
      </c>
      <c r="W32" s="36">
        <v>53</v>
      </c>
      <c r="X32" s="36">
        <v>91</v>
      </c>
      <c r="Y32" s="73">
        <v>0.27400000000000002</v>
      </c>
      <c r="Z32" s="71">
        <v>0.35799999999999998</v>
      </c>
      <c r="AA32" s="71">
        <v>0.51200000000000001</v>
      </c>
      <c r="AB32" s="74">
        <v>0.374</v>
      </c>
      <c r="AC32" s="75">
        <v>222</v>
      </c>
      <c r="AD32" s="76">
        <v>87</v>
      </c>
      <c r="AE32" s="76">
        <v>79</v>
      </c>
      <c r="AF32" s="176">
        <v>29</v>
      </c>
      <c r="AG32" s="176">
        <v>26</v>
      </c>
      <c r="AH32" s="77">
        <v>26</v>
      </c>
      <c r="AI32" s="70" t="s">
        <v>1064</v>
      </c>
      <c r="AJ32" s="70" t="s">
        <v>1086</v>
      </c>
      <c r="AK32" s="36">
        <v>691</v>
      </c>
      <c r="AL32" s="71">
        <v>0.27300000000000002</v>
      </c>
      <c r="AM32" s="71">
        <v>0.39200000000000002</v>
      </c>
      <c r="AN32" s="71">
        <v>0.50700000000000001</v>
      </c>
      <c r="AO32" s="125">
        <v>0.39100000000000001</v>
      </c>
      <c r="AP32" s="126">
        <v>270</v>
      </c>
      <c r="AQ32" s="127">
        <v>113</v>
      </c>
    </row>
    <row r="33" spans="1:43" x14ac:dyDescent="0.3">
      <c r="A33" s="116" t="s">
        <v>2338</v>
      </c>
      <c r="B33" s="117">
        <v>11</v>
      </c>
      <c r="C33" s="36" t="s">
        <v>515</v>
      </c>
      <c r="D33" s="36" t="s">
        <v>277</v>
      </c>
      <c r="E33" s="70" t="s">
        <v>1065</v>
      </c>
      <c r="F33" s="36">
        <v>30</v>
      </c>
      <c r="G33" s="36" t="s">
        <v>1116</v>
      </c>
      <c r="H33" s="36" t="s">
        <v>1063</v>
      </c>
      <c r="I33" s="36" t="s">
        <v>250</v>
      </c>
      <c r="L33" s="72">
        <v>139</v>
      </c>
      <c r="M33" s="36">
        <v>597</v>
      </c>
      <c r="N33" s="36">
        <v>515</v>
      </c>
      <c r="O33" s="118">
        <v>91</v>
      </c>
      <c r="P33" s="36">
        <v>143</v>
      </c>
      <c r="Q33" s="36">
        <v>28</v>
      </c>
      <c r="R33" s="36">
        <v>2</v>
      </c>
      <c r="S33" s="118">
        <v>27</v>
      </c>
      <c r="T33" s="118">
        <v>90</v>
      </c>
      <c r="U33" s="118">
        <v>19</v>
      </c>
      <c r="V33" s="36">
        <v>4</v>
      </c>
      <c r="W33" s="36">
        <v>71</v>
      </c>
      <c r="X33" s="36">
        <v>126</v>
      </c>
      <c r="Y33" s="73">
        <v>0.27700000000000002</v>
      </c>
      <c r="Z33" s="71">
        <v>0.36699999999999999</v>
      </c>
      <c r="AA33" s="71">
        <v>0.496</v>
      </c>
      <c r="AB33" s="74">
        <v>0.373</v>
      </c>
      <c r="AC33" s="75">
        <v>223</v>
      </c>
      <c r="AD33" s="76">
        <v>87</v>
      </c>
      <c r="AE33" s="76">
        <v>78</v>
      </c>
      <c r="AF33" s="176">
        <v>34</v>
      </c>
      <c r="AG33" s="176">
        <v>30</v>
      </c>
      <c r="AH33" s="77">
        <v>26</v>
      </c>
      <c r="AI33" s="70" t="s">
        <v>1064</v>
      </c>
      <c r="AJ33" s="70" t="s">
        <v>1086</v>
      </c>
      <c r="AK33" s="36">
        <v>664</v>
      </c>
      <c r="AL33" s="71">
        <v>0.29699999999999999</v>
      </c>
      <c r="AM33" s="71">
        <v>0.40400000000000003</v>
      </c>
      <c r="AN33" s="71">
        <v>0.56299999999999994</v>
      </c>
      <c r="AO33" s="125">
        <v>0.41299999999999998</v>
      </c>
      <c r="AP33" s="126">
        <v>274</v>
      </c>
      <c r="AQ33" s="127">
        <v>135</v>
      </c>
    </row>
    <row r="34" spans="1:43" x14ac:dyDescent="0.3">
      <c r="A34" s="116" t="s">
        <v>2338</v>
      </c>
      <c r="B34" s="117">
        <v>12</v>
      </c>
      <c r="C34" s="36" t="s">
        <v>525</v>
      </c>
      <c r="D34" s="36" t="s">
        <v>524</v>
      </c>
      <c r="E34" s="70" t="s">
        <v>1065</v>
      </c>
      <c r="F34" s="36">
        <v>31</v>
      </c>
      <c r="G34" s="36" t="s">
        <v>1104</v>
      </c>
      <c r="H34" s="36" t="s">
        <v>1063</v>
      </c>
      <c r="I34" s="36" t="s">
        <v>255</v>
      </c>
      <c r="J34" s="36" t="s">
        <v>250</v>
      </c>
      <c r="L34" s="72">
        <v>131</v>
      </c>
      <c r="M34" s="36">
        <v>542</v>
      </c>
      <c r="N34" s="36">
        <v>485</v>
      </c>
      <c r="O34" s="118">
        <v>64</v>
      </c>
      <c r="P34" s="36">
        <v>139</v>
      </c>
      <c r="Q34" s="36">
        <v>25</v>
      </c>
      <c r="R34" s="36">
        <v>1</v>
      </c>
      <c r="S34" s="118">
        <v>14</v>
      </c>
      <c r="T34" s="118">
        <v>70</v>
      </c>
      <c r="U34" s="118">
        <v>4</v>
      </c>
      <c r="V34" s="36">
        <v>1</v>
      </c>
      <c r="W34" s="36">
        <v>46</v>
      </c>
      <c r="X34" s="36">
        <v>65</v>
      </c>
      <c r="Y34" s="73">
        <v>0.28799999999999998</v>
      </c>
      <c r="Z34" s="71">
        <v>0.35</v>
      </c>
      <c r="AA34" s="71">
        <v>0.42499999999999999</v>
      </c>
      <c r="AB34" s="74">
        <v>0.34200000000000003</v>
      </c>
      <c r="AC34" s="75">
        <v>185</v>
      </c>
      <c r="AD34" s="76">
        <v>59</v>
      </c>
      <c r="AE34" s="76">
        <v>78</v>
      </c>
      <c r="AF34" s="176">
        <v>22</v>
      </c>
      <c r="AG34" s="176">
        <v>29</v>
      </c>
      <c r="AH34" s="77">
        <v>10</v>
      </c>
      <c r="AI34" s="70" t="s">
        <v>1064</v>
      </c>
      <c r="AJ34" s="70" t="s">
        <v>1086</v>
      </c>
      <c r="AK34" s="36">
        <v>568</v>
      </c>
      <c r="AL34" s="71">
        <v>0.32</v>
      </c>
      <c r="AM34" s="71">
        <v>0.4</v>
      </c>
      <c r="AN34" s="71">
        <v>0.46200000000000002</v>
      </c>
      <c r="AO34" s="125">
        <v>0.38100000000000001</v>
      </c>
      <c r="AP34" s="126">
        <v>216</v>
      </c>
      <c r="AQ34" s="127">
        <v>91</v>
      </c>
    </row>
    <row r="35" spans="1:43" x14ac:dyDescent="0.3">
      <c r="A35" s="116" t="s">
        <v>2338</v>
      </c>
      <c r="B35" s="117">
        <v>13</v>
      </c>
      <c r="C35" s="36" t="s">
        <v>4007</v>
      </c>
      <c r="D35" s="36" t="s">
        <v>108</v>
      </c>
      <c r="E35" s="70" t="s">
        <v>1061</v>
      </c>
      <c r="F35" s="36">
        <v>24</v>
      </c>
      <c r="G35" s="36" t="s">
        <v>1372</v>
      </c>
      <c r="H35" s="36" t="s">
        <v>1373</v>
      </c>
      <c r="I35" s="36" t="s">
        <v>257</v>
      </c>
      <c r="L35" s="72">
        <v>148</v>
      </c>
      <c r="M35" s="36">
        <v>642</v>
      </c>
      <c r="N35" s="36">
        <v>572</v>
      </c>
      <c r="O35" s="118">
        <v>84</v>
      </c>
      <c r="P35" s="36">
        <v>159</v>
      </c>
      <c r="Q35" s="36">
        <v>37</v>
      </c>
      <c r="R35" s="36">
        <v>4</v>
      </c>
      <c r="S35" s="118">
        <v>19</v>
      </c>
      <c r="T35" s="118">
        <v>73</v>
      </c>
      <c r="U35" s="118">
        <v>18</v>
      </c>
      <c r="V35" s="36">
        <v>3</v>
      </c>
      <c r="W35" s="36">
        <v>54</v>
      </c>
      <c r="X35" s="36">
        <v>86</v>
      </c>
      <c r="Y35" s="73">
        <v>0.28000000000000003</v>
      </c>
      <c r="Z35" s="71">
        <v>0.33800000000000002</v>
      </c>
      <c r="AA35" s="71">
        <v>0.45700000000000002</v>
      </c>
      <c r="AB35" s="74">
        <v>0.34300000000000003</v>
      </c>
      <c r="AC35" s="75">
        <v>220</v>
      </c>
      <c r="AD35" s="76">
        <v>67</v>
      </c>
      <c r="AE35" s="76">
        <v>78</v>
      </c>
      <c r="AF35" s="176">
        <v>29</v>
      </c>
      <c r="AG35" s="176">
        <v>34</v>
      </c>
      <c r="AH35" s="77">
        <v>29</v>
      </c>
      <c r="AI35" s="70" t="s">
        <v>1064</v>
      </c>
      <c r="AJ35" s="70" t="s">
        <v>1065</v>
      </c>
      <c r="AK35" s="36">
        <v>723</v>
      </c>
      <c r="AL35" s="71">
        <v>0.27300000000000002</v>
      </c>
      <c r="AM35" s="71">
        <v>0.33700000000000002</v>
      </c>
      <c r="AN35" s="71">
        <v>0.505</v>
      </c>
      <c r="AO35" s="125">
        <v>0.35799999999999998</v>
      </c>
      <c r="AP35" s="126">
        <v>259</v>
      </c>
      <c r="AQ35" s="127">
        <v>84</v>
      </c>
    </row>
    <row r="36" spans="1:43" x14ac:dyDescent="0.3">
      <c r="A36" s="116" t="s">
        <v>2338</v>
      </c>
      <c r="B36" s="117">
        <v>14</v>
      </c>
      <c r="C36" s="36" t="s">
        <v>494</v>
      </c>
      <c r="D36" s="36" t="s">
        <v>129</v>
      </c>
      <c r="E36" s="70" t="s">
        <v>1065</v>
      </c>
      <c r="F36" s="36">
        <v>32</v>
      </c>
      <c r="G36" s="36" t="s">
        <v>1386</v>
      </c>
      <c r="H36" s="36" t="s">
        <v>1373</v>
      </c>
      <c r="I36" s="36" t="s">
        <v>253</v>
      </c>
      <c r="L36" s="72">
        <v>112</v>
      </c>
      <c r="M36" s="36">
        <v>478</v>
      </c>
      <c r="N36" s="36">
        <v>410</v>
      </c>
      <c r="O36" s="118">
        <v>72</v>
      </c>
      <c r="P36" s="36">
        <v>108</v>
      </c>
      <c r="Q36" s="36">
        <v>20</v>
      </c>
      <c r="R36" s="36">
        <v>1</v>
      </c>
      <c r="S36" s="118">
        <v>27</v>
      </c>
      <c r="T36" s="118">
        <v>71</v>
      </c>
      <c r="U36" s="118">
        <v>4</v>
      </c>
      <c r="V36" s="36">
        <v>1</v>
      </c>
      <c r="W36" s="36">
        <v>59</v>
      </c>
      <c r="X36" s="36">
        <v>90</v>
      </c>
      <c r="Y36" s="73">
        <v>0.26200000000000001</v>
      </c>
      <c r="Z36" s="71">
        <v>0.35799999999999998</v>
      </c>
      <c r="AA36" s="71">
        <v>0.51900000000000002</v>
      </c>
      <c r="AB36" s="74">
        <v>0.375</v>
      </c>
      <c r="AC36" s="75">
        <v>179</v>
      </c>
      <c r="AD36" s="76">
        <v>77</v>
      </c>
      <c r="AE36" s="76">
        <v>77</v>
      </c>
      <c r="AF36" s="176">
        <v>23</v>
      </c>
      <c r="AG36" s="176">
        <v>23</v>
      </c>
      <c r="AH36" s="77">
        <v>29</v>
      </c>
      <c r="AI36" s="70" t="s">
        <v>1064</v>
      </c>
      <c r="AJ36" s="70" t="s">
        <v>1086</v>
      </c>
      <c r="AK36" s="36">
        <v>496</v>
      </c>
      <c r="AL36" s="71">
        <v>0.27</v>
      </c>
      <c r="AM36" s="71">
        <v>0.38500000000000001</v>
      </c>
      <c r="AN36" s="71">
        <v>0.55900000000000005</v>
      </c>
      <c r="AO36" s="125">
        <v>0.40200000000000002</v>
      </c>
      <c r="AP36" s="126">
        <v>200</v>
      </c>
      <c r="AQ36" s="127">
        <v>102</v>
      </c>
    </row>
    <row r="37" spans="1:43" x14ac:dyDescent="0.3">
      <c r="A37" s="116" t="s">
        <v>2338</v>
      </c>
      <c r="B37" s="117">
        <v>15</v>
      </c>
      <c r="C37" s="36" t="s">
        <v>222</v>
      </c>
      <c r="D37" s="36" t="s">
        <v>7279</v>
      </c>
      <c r="E37" s="70" t="s">
        <v>1065</v>
      </c>
      <c r="F37" s="36">
        <v>28</v>
      </c>
      <c r="G37" s="36" t="s">
        <v>1383</v>
      </c>
      <c r="H37" s="36" t="s">
        <v>1373</v>
      </c>
      <c r="I37" s="36" t="s">
        <v>249</v>
      </c>
      <c r="L37" s="72">
        <v>146</v>
      </c>
      <c r="M37" s="36">
        <v>552</v>
      </c>
      <c r="N37" s="36">
        <v>496</v>
      </c>
      <c r="O37" s="118">
        <v>81</v>
      </c>
      <c r="P37" s="36">
        <v>124</v>
      </c>
      <c r="Q37" s="36">
        <v>27</v>
      </c>
      <c r="R37" s="36">
        <v>1</v>
      </c>
      <c r="S37" s="118">
        <v>43</v>
      </c>
      <c r="T37" s="118">
        <v>93</v>
      </c>
      <c r="U37" s="118">
        <v>3</v>
      </c>
      <c r="V37" s="36">
        <v>2</v>
      </c>
      <c r="W37" s="36">
        <v>49</v>
      </c>
      <c r="X37" s="36">
        <v>137</v>
      </c>
      <c r="Y37" s="73">
        <v>0.253</v>
      </c>
      <c r="Z37" s="71">
        <v>0.32200000000000001</v>
      </c>
      <c r="AA37" s="71">
        <v>0.56899999999999995</v>
      </c>
      <c r="AB37" s="74">
        <v>0.372</v>
      </c>
      <c r="AC37" s="75">
        <v>206</v>
      </c>
      <c r="AD37" s="76">
        <v>82</v>
      </c>
      <c r="AE37" s="76">
        <v>76</v>
      </c>
      <c r="AF37" s="176">
        <v>29</v>
      </c>
      <c r="AG37" s="176">
        <v>27</v>
      </c>
      <c r="AH37" s="77">
        <v>23</v>
      </c>
      <c r="AI37" s="70" t="s">
        <v>1064</v>
      </c>
      <c r="AJ37" s="70" t="s">
        <v>1086</v>
      </c>
      <c r="AK37" s="36">
        <v>692</v>
      </c>
      <c r="AL37" s="71">
        <v>0.28100000000000003</v>
      </c>
      <c r="AM37" s="71">
        <v>0.376</v>
      </c>
      <c r="AN37" s="71">
        <v>0.63100000000000001</v>
      </c>
      <c r="AO37" s="125">
        <v>0.42</v>
      </c>
      <c r="AP37" s="126">
        <v>290</v>
      </c>
      <c r="AQ37" s="127">
        <v>147</v>
      </c>
    </row>
    <row r="38" spans="1:43" x14ac:dyDescent="0.3">
      <c r="A38" s="116" t="s">
        <v>2338</v>
      </c>
      <c r="B38" s="117">
        <v>16</v>
      </c>
      <c r="C38" s="36" t="s">
        <v>194</v>
      </c>
      <c r="D38" s="36" t="s">
        <v>15</v>
      </c>
      <c r="E38" s="70" t="s">
        <v>1061</v>
      </c>
      <c r="F38" s="36">
        <v>25</v>
      </c>
      <c r="G38" s="36" t="s">
        <v>1372</v>
      </c>
      <c r="H38" s="36" t="s">
        <v>1373</v>
      </c>
      <c r="I38" s="36" t="s">
        <v>265</v>
      </c>
      <c r="J38" s="36" t="s">
        <v>253</v>
      </c>
      <c r="L38" s="72">
        <v>150</v>
      </c>
      <c r="M38" s="36">
        <v>616</v>
      </c>
      <c r="N38" s="36">
        <v>556</v>
      </c>
      <c r="O38" s="118">
        <v>89</v>
      </c>
      <c r="P38" s="36">
        <v>160</v>
      </c>
      <c r="Q38" s="36">
        <v>46</v>
      </c>
      <c r="R38" s="36">
        <v>5</v>
      </c>
      <c r="S38" s="118">
        <v>17</v>
      </c>
      <c r="T38" s="118">
        <v>72</v>
      </c>
      <c r="U38" s="118">
        <v>19</v>
      </c>
      <c r="V38" s="36">
        <v>5</v>
      </c>
      <c r="W38" s="36">
        <v>50</v>
      </c>
      <c r="X38" s="36">
        <v>71</v>
      </c>
      <c r="Y38" s="73">
        <v>0.28799999999999998</v>
      </c>
      <c r="Z38" s="71">
        <v>0.34599999999999997</v>
      </c>
      <c r="AA38" s="71">
        <v>0.48</v>
      </c>
      <c r="AB38" s="74">
        <v>0.35599999999999998</v>
      </c>
      <c r="AC38" s="75">
        <v>219</v>
      </c>
      <c r="AD38" s="76">
        <v>75</v>
      </c>
      <c r="AE38" s="76">
        <v>75</v>
      </c>
      <c r="AF38" s="176">
        <v>31</v>
      </c>
      <c r="AG38" s="176">
        <v>31</v>
      </c>
      <c r="AH38" s="77">
        <v>26</v>
      </c>
      <c r="AI38" s="70" t="s">
        <v>1064</v>
      </c>
      <c r="AJ38" s="70" t="s">
        <v>1086</v>
      </c>
      <c r="AK38" s="36">
        <v>645</v>
      </c>
      <c r="AL38" s="71">
        <v>0.318</v>
      </c>
      <c r="AM38" s="71">
        <v>0.374</v>
      </c>
      <c r="AN38" s="71">
        <v>0.58299999999999996</v>
      </c>
      <c r="AO38" s="125">
        <v>0.40400000000000003</v>
      </c>
      <c r="AP38" s="126">
        <v>261</v>
      </c>
      <c r="AQ38" s="127">
        <v>122</v>
      </c>
    </row>
    <row r="39" spans="1:43" x14ac:dyDescent="0.3">
      <c r="A39" s="116" t="s">
        <v>2338</v>
      </c>
      <c r="B39" s="117">
        <v>17</v>
      </c>
      <c r="C39" s="36" t="s">
        <v>3921</v>
      </c>
      <c r="D39" s="36" t="s">
        <v>20</v>
      </c>
      <c r="E39" s="70" t="s">
        <v>1065</v>
      </c>
      <c r="F39" s="36">
        <v>23</v>
      </c>
      <c r="G39" s="36" t="s">
        <v>1554</v>
      </c>
      <c r="H39" s="36" t="s">
        <v>1373</v>
      </c>
      <c r="I39" s="36" t="s">
        <v>257</v>
      </c>
      <c r="L39" s="72">
        <v>121</v>
      </c>
      <c r="M39" s="36">
        <v>525</v>
      </c>
      <c r="N39" s="36">
        <v>460</v>
      </c>
      <c r="O39" s="118">
        <v>67</v>
      </c>
      <c r="P39" s="36">
        <v>125</v>
      </c>
      <c r="Q39" s="36">
        <v>30</v>
      </c>
      <c r="R39" s="36">
        <v>2</v>
      </c>
      <c r="S39" s="118">
        <v>17</v>
      </c>
      <c r="T39" s="118">
        <v>75</v>
      </c>
      <c r="U39" s="118">
        <v>10</v>
      </c>
      <c r="V39" s="36">
        <v>2</v>
      </c>
      <c r="W39" s="36">
        <v>59</v>
      </c>
      <c r="X39" s="36">
        <v>96</v>
      </c>
      <c r="Y39" s="73">
        <v>0.27</v>
      </c>
      <c r="Z39" s="71">
        <v>0.35399999999999998</v>
      </c>
      <c r="AA39" s="71">
        <v>0.45800000000000002</v>
      </c>
      <c r="AB39" s="74">
        <v>0.35499999999999998</v>
      </c>
      <c r="AC39" s="75">
        <v>186</v>
      </c>
      <c r="AD39" s="76">
        <v>67</v>
      </c>
      <c r="AE39" s="76">
        <v>74</v>
      </c>
      <c r="AF39" s="176">
        <v>23</v>
      </c>
      <c r="AG39" s="176">
        <v>26</v>
      </c>
      <c r="AH39" s="77">
        <v>30</v>
      </c>
      <c r="AI39" s="70" t="s">
        <v>1064</v>
      </c>
      <c r="AJ39" s="70" t="s">
        <v>1086</v>
      </c>
      <c r="AK39" s="36">
        <v>481</v>
      </c>
      <c r="AL39" s="71">
        <v>0.315</v>
      </c>
      <c r="AM39" s="71">
        <v>0.39100000000000001</v>
      </c>
      <c r="AN39" s="71">
        <v>0.55000000000000004</v>
      </c>
      <c r="AO39" s="125">
        <v>0.40300000000000002</v>
      </c>
      <c r="AP39" s="126">
        <v>194</v>
      </c>
      <c r="AQ39" s="127">
        <v>100</v>
      </c>
    </row>
    <row r="40" spans="1:43" x14ac:dyDescent="0.3">
      <c r="A40" s="116" t="s">
        <v>2338</v>
      </c>
      <c r="B40" s="117">
        <v>18</v>
      </c>
      <c r="C40" s="36" t="s">
        <v>181</v>
      </c>
      <c r="D40" s="36" t="s">
        <v>182</v>
      </c>
      <c r="E40" s="70" t="s">
        <v>1103</v>
      </c>
      <c r="F40" s="36">
        <v>33</v>
      </c>
      <c r="G40" s="36" t="s">
        <v>1085</v>
      </c>
      <c r="H40" s="36" t="s">
        <v>1063</v>
      </c>
      <c r="I40" s="36" t="s">
        <v>265</v>
      </c>
      <c r="L40" s="72">
        <v>125</v>
      </c>
      <c r="M40" s="36">
        <v>536</v>
      </c>
      <c r="N40" s="36">
        <v>491</v>
      </c>
      <c r="O40" s="118">
        <v>74</v>
      </c>
      <c r="P40" s="36">
        <v>144</v>
      </c>
      <c r="Q40" s="36">
        <v>30</v>
      </c>
      <c r="R40" s="36">
        <v>2</v>
      </c>
      <c r="S40" s="118">
        <v>18</v>
      </c>
      <c r="T40" s="118">
        <v>80</v>
      </c>
      <c r="U40" s="118">
        <v>4</v>
      </c>
      <c r="V40" s="36">
        <v>2</v>
      </c>
      <c r="W40" s="36">
        <v>36</v>
      </c>
      <c r="X40" s="36">
        <v>61</v>
      </c>
      <c r="Y40" s="73">
        <v>0.29399999999999998</v>
      </c>
      <c r="Z40" s="71">
        <v>0.34399999999999997</v>
      </c>
      <c r="AA40" s="71">
        <v>0.47299999999999998</v>
      </c>
      <c r="AB40" s="74">
        <v>0.35299999999999998</v>
      </c>
      <c r="AC40" s="75">
        <v>189</v>
      </c>
      <c r="AD40" s="76">
        <v>66</v>
      </c>
      <c r="AE40" s="76">
        <v>74</v>
      </c>
      <c r="AF40" s="176">
        <v>26</v>
      </c>
      <c r="AG40" s="176">
        <v>29</v>
      </c>
      <c r="AH40" s="77">
        <v>30</v>
      </c>
      <c r="AI40" s="70" t="s">
        <v>1064</v>
      </c>
      <c r="AJ40" s="70" t="s">
        <v>1086</v>
      </c>
      <c r="AK40" s="36">
        <v>593</v>
      </c>
      <c r="AL40" s="71">
        <v>0.32200000000000001</v>
      </c>
      <c r="AM40" s="71">
        <v>0.38400000000000001</v>
      </c>
      <c r="AN40" s="71">
        <v>0.54300000000000004</v>
      </c>
      <c r="AO40" s="125">
        <v>0.39800000000000002</v>
      </c>
      <c r="AP40" s="126">
        <v>236</v>
      </c>
      <c r="AQ40" s="127">
        <v>109</v>
      </c>
    </row>
    <row r="41" spans="1:43" x14ac:dyDescent="0.3">
      <c r="A41" s="116" t="s">
        <v>2338</v>
      </c>
      <c r="B41" s="117">
        <v>19</v>
      </c>
      <c r="C41" s="36" t="s">
        <v>25</v>
      </c>
      <c r="D41" s="36" t="s">
        <v>24</v>
      </c>
      <c r="E41" s="70" t="s">
        <v>1103</v>
      </c>
      <c r="F41" s="36">
        <v>31</v>
      </c>
      <c r="G41" s="36" t="s">
        <v>1074</v>
      </c>
      <c r="H41" s="36" t="s">
        <v>1063</v>
      </c>
      <c r="I41" s="36" t="s">
        <v>249</v>
      </c>
      <c r="L41" s="72">
        <v>139</v>
      </c>
      <c r="M41" s="36">
        <v>632</v>
      </c>
      <c r="N41" s="36">
        <v>574</v>
      </c>
      <c r="O41" s="118">
        <v>102</v>
      </c>
      <c r="P41" s="36">
        <v>166</v>
      </c>
      <c r="Q41" s="36">
        <v>27</v>
      </c>
      <c r="R41" s="36">
        <v>7</v>
      </c>
      <c r="S41" s="118">
        <v>26</v>
      </c>
      <c r="T41" s="118">
        <v>76</v>
      </c>
      <c r="U41" s="118">
        <v>19</v>
      </c>
      <c r="V41" s="36">
        <v>9</v>
      </c>
      <c r="W41" s="36">
        <v>42</v>
      </c>
      <c r="X41" s="36">
        <v>108</v>
      </c>
      <c r="Y41" s="73">
        <v>0.28899999999999998</v>
      </c>
      <c r="Z41" s="71">
        <v>0.34499999999999997</v>
      </c>
      <c r="AA41" s="71">
        <v>0.49399999999999999</v>
      </c>
      <c r="AB41" s="74">
        <v>0.36</v>
      </c>
      <c r="AC41" s="75">
        <v>228</v>
      </c>
      <c r="AD41" s="76">
        <v>79</v>
      </c>
      <c r="AE41" s="76">
        <v>73</v>
      </c>
      <c r="AF41" s="176">
        <v>35</v>
      </c>
      <c r="AG41" s="176">
        <v>33</v>
      </c>
      <c r="AH41" s="77">
        <v>19</v>
      </c>
      <c r="AI41" s="70" t="s">
        <v>1064</v>
      </c>
      <c r="AJ41" s="70" t="s">
        <v>1086</v>
      </c>
      <c r="AK41" s="36">
        <v>725</v>
      </c>
      <c r="AL41" s="71">
        <v>0.33100000000000002</v>
      </c>
      <c r="AM41" s="71">
        <v>0.39900000000000002</v>
      </c>
      <c r="AN41" s="71">
        <v>0.60099999999999998</v>
      </c>
      <c r="AO41" s="125">
        <v>0.42199999999999999</v>
      </c>
      <c r="AP41" s="126">
        <v>306</v>
      </c>
      <c r="AQ41" s="127">
        <v>154</v>
      </c>
    </row>
    <row r="42" spans="1:43" x14ac:dyDescent="0.3">
      <c r="A42" s="116" t="s">
        <v>2338</v>
      </c>
      <c r="B42" s="117">
        <v>20</v>
      </c>
      <c r="C42" s="36" t="s">
        <v>418</v>
      </c>
      <c r="D42" s="36" t="s">
        <v>417</v>
      </c>
      <c r="E42" s="70" t="s">
        <v>1103</v>
      </c>
      <c r="F42" s="36">
        <v>28</v>
      </c>
      <c r="G42" s="36" t="s">
        <v>1101</v>
      </c>
      <c r="H42" s="36" t="s">
        <v>1063</v>
      </c>
      <c r="I42" s="36" t="s">
        <v>250</v>
      </c>
      <c r="L42" s="72">
        <v>126</v>
      </c>
      <c r="M42" s="36">
        <v>540</v>
      </c>
      <c r="N42" s="36">
        <v>482</v>
      </c>
      <c r="O42" s="118">
        <v>78</v>
      </c>
      <c r="P42" s="36">
        <v>134</v>
      </c>
      <c r="Q42" s="36">
        <v>33</v>
      </c>
      <c r="R42" s="36">
        <v>3</v>
      </c>
      <c r="S42" s="118">
        <v>25</v>
      </c>
      <c r="T42" s="118">
        <v>71</v>
      </c>
      <c r="U42" s="118">
        <v>6</v>
      </c>
      <c r="V42" s="36">
        <v>3</v>
      </c>
      <c r="W42" s="36">
        <v>48</v>
      </c>
      <c r="X42" s="36">
        <v>113</v>
      </c>
      <c r="Y42" s="73">
        <v>0.27700000000000002</v>
      </c>
      <c r="Z42" s="71">
        <v>0.35</v>
      </c>
      <c r="AA42" s="71">
        <v>0.51500000000000001</v>
      </c>
      <c r="AB42" s="74">
        <v>0.37</v>
      </c>
      <c r="AC42" s="75">
        <v>200</v>
      </c>
      <c r="AD42" s="76">
        <v>79</v>
      </c>
      <c r="AE42" s="76">
        <v>71</v>
      </c>
      <c r="AF42" s="176">
        <v>26</v>
      </c>
      <c r="AG42" s="176">
        <v>23</v>
      </c>
      <c r="AH42" s="77">
        <v>22</v>
      </c>
      <c r="AI42" s="70" t="s">
        <v>1064</v>
      </c>
      <c r="AJ42" s="70" t="s">
        <v>1086</v>
      </c>
      <c r="AK42" s="36">
        <v>514</v>
      </c>
      <c r="AL42" s="71">
        <v>0.307</v>
      </c>
      <c r="AM42" s="71">
        <v>0.40300000000000002</v>
      </c>
      <c r="AN42" s="71">
        <v>0.58599999999999997</v>
      </c>
      <c r="AO42" s="125">
        <v>0.42099999999999999</v>
      </c>
      <c r="AP42" s="126">
        <v>216</v>
      </c>
      <c r="AQ42" s="127">
        <v>122</v>
      </c>
    </row>
    <row r="43" spans="1:43" x14ac:dyDescent="0.3">
      <c r="A43" s="116" t="s">
        <v>2339</v>
      </c>
      <c r="B43" s="117">
        <v>1</v>
      </c>
      <c r="C43" s="36" t="s">
        <v>509</v>
      </c>
      <c r="D43" s="36" t="s">
        <v>15</v>
      </c>
      <c r="E43" s="70" t="s">
        <v>1065</v>
      </c>
      <c r="F43" s="36">
        <v>27</v>
      </c>
      <c r="G43" s="36" t="s">
        <v>1554</v>
      </c>
      <c r="H43" s="36" t="s">
        <v>1373</v>
      </c>
      <c r="I43" s="36" t="s">
        <v>265</v>
      </c>
      <c r="L43" s="72">
        <v>142</v>
      </c>
      <c r="M43" s="36">
        <v>672</v>
      </c>
      <c r="N43" s="36">
        <v>621</v>
      </c>
      <c r="O43" s="118">
        <v>98</v>
      </c>
      <c r="P43" s="36">
        <v>195</v>
      </c>
      <c r="Q43" s="36">
        <v>35</v>
      </c>
      <c r="R43" s="36">
        <v>4</v>
      </c>
      <c r="S43" s="118">
        <v>19</v>
      </c>
      <c r="T43" s="118">
        <v>79</v>
      </c>
      <c r="U43" s="118">
        <v>29</v>
      </c>
      <c r="V43" s="36">
        <v>8</v>
      </c>
      <c r="W43" s="36">
        <v>35</v>
      </c>
      <c r="X43" s="36">
        <v>78</v>
      </c>
      <c r="Y43" s="73">
        <v>0.313</v>
      </c>
      <c r="Z43" s="71">
        <v>0.35499999999999998</v>
      </c>
      <c r="AA43" s="71">
        <v>0.47599999999999998</v>
      </c>
      <c r="AB43" s="74">
        <v>0.36</v>
      </c>
      <c r="AC43" s="75">
        <v>242</v>
      </c>
      <c r="AD43" s="76">
        <v>82</v>
      </c>
      <c r="AE43" s="76">
        <v>96</v>
      </c>
      <c r="AF43" s="176">
        <v>42</v>
      </c>
      <c r="AG43" s="176">
        <v>49</v>
      </c>
      <c r="AH43" s="77">
        <v>42</v>
      </c>
      <c r="AI43" s="70" t="s">
        <v>1064</v>
      </c>
      <c r="AJ43" s="70" t="s">
        <v>1086</v>
      </c>
      <c r="AK43" s="36">
        <v>662</v>
      </c>
      <c r="AL43" s="71">
        <v>0.34599999999999997</v>
      </c>
      <c r="AM43" s="71">
        <v>0.41</v>
      </c>
      <c r="AN43" s="71">
        <v>0.54700000000000004</v>
      </c>
      <c r="AO43" s="125">
        <v>0.41299999999999998</v>
      </c>
      <c r="AP43" s="126">
        <v>273</v>
      </c>
      <c r="AQ43" s="127">
        <v>134</v>
      </c>
    </row>
    <row r="44" spans="1:43" x14ac:dyDescent="0.3">
      <c r="A44" s="116" t="s">
        <v>2339</v>
      </c>
      <c r="B44" s="117">
        <v>2</v>
      </c>
      <c r="C44" s="36" t="s">
        <v>2686</v>
      </c>
      <c r="D44" s="36" t="s">
        <v>198</v>
      </c>
      <c r="E44" s="70" t="s">
        <v>1065</v>
      </c>
      <c r="F44" s="36">
        <v>27</v>
      </c>
      <c r="G44" s="36" t="s">
        <v>1074</v>
      </c>
      <c r="H44" s="36" t="s">
        <v>1063</v>
      </c>
      <c r="I44" s="36" t="s">
        <v>253</v>
      </c>
      <c r="L44" s="72">
        <v>147</v>
      </c>
      <c r="M44" s="36">
        <v>635</v>
      </c>
      <c r="N44" s="36">
        <v>574</v>
      </c>
      <c r="O44" s="118">
        <v>92</v>
      </c>
      <c r="P44" s="36">
        <v>163</v>
      </c>
      <c r="Q44" s="36">
        <v>37</v>
      </c>
      <c r="R44" s="36">
        <v>5</v>
      </c>
      <c r="S44" s="118">
        <v>34</v>
      </c>
      <c r="T44" s="118">
        <v>114</v>
      </c>
      <c r="U44" s="118">
        <v>3</v>
      </c>
      <c r="V44" s="36">
        <v>3</v>
      </c>
      <c r="W44" s="36">
        <v>50</v>
      </c>
      <c r="X44" s="36">
        <v>99</v>
      </c>
      <c r="Y44" s="73">
        <v>0.28399999999999997</v>
      </c>
      <c r="Z44" s="71">
        <v>0.34100000000000003</v>
      </c>
      <c r="AA44" s="71">
        <v>0.54500000000000004</v>
      </c>
      <c r="AB44" s="74">
        <v>0.374</v>
      </c>
      <c r="AC44" s="75">
        <v>237</v>
      </c>
      <c r="AD44" s="76">
        <v>91</v>
      </c>
      <c r="AE44" s="76">
        <v>91</v>
      </c>
      <c r="AF44" s="176">
        <v>35</v>
      </c>
      <c r="AG44" s="176">
        <v>35</v>
      </c>
      <c r="AH44" s="77">
        <v>38</v>
      </c>
      <c r="AI44" s="70" t="s">
        <v>1064</v>
      </c>
      <c r="AJ44" s="70" t="s">
        <v>1086</v>
      </c>
      <c r="AK44" s="36">
        <v>679</v>
      </c>
      <c r="AL44" s="71">
        <v>0.309</v>
      </c>
      <c r="AM44" s="71">
        <v>0.373</v>
      </c>
      <c r="AN44" s="71">
        <v>0.58599999999999997</v>
      </c>
      <c r="AO44" s="125">
        <v>0.40400000000000003</v>
      </c>
      <c r="AP44" s="126">
        <v>274</v>
      </c>
      <c r="AQ44" s="127">
        <v>126</v>
      </c>
    </row>
    <row r="45" spans="1:43" x14ac:dyDescent="0.3">
      <c r="A45" s="116" t="s">
        <v>2339</v>
      </c>
      <c r="B45" s="117">
        <v>3</v>
      </c>
      <c r="C45" s="36" t="s">
        <v>3891</v>
      </c>
      <c r="D45" s="36" t="s">
        <v>1758</v>
      </c>
      <c r="E45" s="70" t="s">
        <v>1065</v>
      </c>
      <c r="F45" s="36">
        <v>26</v>
      </c>
      <c r="G45" s="36" t="s">
        <v>1070</v>
      </c>
      <c r="H45" s="36" t="s">
        <v>1063</v>
      </c>
      <c r="I45" s="36" t="s">
        <v>253</v>
      </c>
      <c r="L45" s="72">
        <v>143</v>
      </c>
      <c r="M45" s="36">
        <v>618</v>
      </c>
      <c r="N45" s="36">
        <v>530</v>
      </c>
      <c r="O45" s="118">
        <v>92</v>
      </c>
      <c r="P45" s="36">
        <v>143</v>
      </c>
      <c r="Q45" s="36">
        <v>34</v>
      </c>
      <c r="R45" s="36">
        <v>4</v>
      </c>
      <c r="S45" s="118">
        <v>27</v>
      </c>
      <c r="T45" s="118">
        <v>78</v>
      </c>
      <c r="U45" s="118">
        <v>7</v>
      </c>
      <c r="V45" s="36">
        <v>4</v>
      </c>
      <c r="W45" s="36">
        <v>73</v>
      </c>
      <c r="X45" s="36">
        <v>132</v>
      </c>
      <c r="Y45" s="73">
        <v>0.27100000000000002</v>
      </c>
      <c r="Z45" s="71">
        <v>0.36799999999999999</v>
      </c>
      <c r="AA45" s="71">
        <v>0.501</v>
      </c>
      <c r="AB45" s="74">
        <v>0.375</v>
      </c>
      <c r="AC45" s="75">
        <v>232</v>
      </c>
      <c r="AD45" s="76">
        <v>91</v>
      </c>
      <c r="AE45" s="76">
        <v>91</v>
      </c>
      <c r="AF45" s="176">
        <v>28</v>
      </c>
      <c r="AG45" s="176">
        <v>28</v>
      </c>
      <c r="AH45" s="77">
        <v>38</v>
      </c>
      <c r="AI45" s="70" t="s">
        <v>1064</v>
      </c>
      <c r="AJ45" s="70" t="s">
        <v>1086</v>
      </c>
      <c r="AK45" s="36">
        <v>665</v>
      </c>
      <c r="AL45" s="71">
        <v>0.29499999999999998</v>
      </c>
      <c r="AM45" s="71">
        <v>0.40899999999999997</v>
      </c>
      <c r="AN45" s="71">
        <v>0.53700000000000003</v>
      </c>
      <c r="AO45" s="125">
        <v>0.40799999999999997</v>
      </c>
      <c r="AP45" s="126">
        <v>271</v>
      </c>
      <c r="AQ45" s="127">
        <v>129</v>
      </c>
    </row>
    <row r="46" spans="1:43" x14ac:dyDescent="0.3">
      <c r="A46" s="116" t="s">
        <v>2339</v>
      </c>
      <c r="B46" s="117">
        <v>4</v>
      </c>
      <c r="C46" s="36" t="s">
        <v>343</v>
      </c>
      <c r="D46" s="36" t="s">
        <v>115</v>
      </c>
      <c r="E46" s="70" t="s">
        <v>1103</v>
      </c>
      <c r="F46" s="36">
        <v>34</v>
      </c>
      <c r="G46" s="36" t="s">
        <v>1093</v>
      </c>
      <c r="H46" s="36" t="s">
        <v>1063</v>
      </c>
      <c r="I46" s="36" t="s">
        <v>250</v>
      </c>
      <c r="L46" s="72">
        <v>130</v>
      </c>
      <c r="M46" s="36">
        <v>583</v>
      </c>
      <c r="N46" s="36">
        <v>473</v>
      </c>
      <c r="O46" s="118">
        <v>81</v>
      </c>
      <c r="P46" s="36">
        <v>135</v>
      </c>
      <c r="Q46" s="36">
        <v>21</v>
      </c>
      <c r="R46" s="36">
        <v>1</v>
      </c>
      <c r="S46" s="118">
        <v>25</v>
      </c>
      <c r="T46" s="118">
        <v>76</v>
      </c>
      <c r="U46" s="118">
        <v>7</v>
      </c>
      <c r="V46" s="36">
        <v>2</v>
      </c>
      <c r="W46" s="36">
        <v>100</v>
      </c>
      <c r="X46" s="36">
        <v>92</v>
      </c>
      <c r="Y46" s="73">
        <v>0.29099999999999998</v>
      </c>
      <c r="Z46" s="71">
        <v>0.41199999999999998</v>
      </c>
      <c r="AA46" s="71">
        <v>0.49199999999999999</v>
      </c>
      <c r="AB46" s="74">
        <v>0.39700000000000002</v>
      </c>
      <c r="AC46" s="75">
        <v>231</v>
      </c>
      <c r="AD46" s="76">
        <v>107</v>
      </c>
      <c r="AE46" s="76">
        <v>96</v>
      </c>
      <c r="AF46" s="176">
        <v>28</v>
      </c>
      <c r="AG46" s="176">
        <v>25</v>
      </c>
      <c r="AH46" s="77">
        <v>39</v>
      </c>
      <c r="AI46" s="70" t="s">
        <v>1064</v>
      </c>
      <c r="AJ46" s="70" t="s">
        <v>1086</v>
      </c>
      <c r="AK46" s="36">
        <v>707</v>
      </c>
      <c r="AL46" s="71">
        <v>0.32</v>
      </c>
      <c r="AM46" s="71">
        <v>0.45400000000000001</v>
      </c>
      <c r="AN46" s="71">
        <v>0.57799999999999996</v>
      </c>
      <c r="AO46" s="125">
        <v>0.44400000000000001</v>
      </c>
      <c r="AP46" s="126">
        <v>314</v>
      </c>
      <c r="AQ46" s="127">
        <v>182</v>
      </c>
    </row>
    <row r="47" spans="1:43" x14ac:dyDescent="0.3">
      <c r="A47" s="116" t="s">
        <v>2339</v>
      </c>
      <c r="B47" s="117">
        <v>5</v>
      </c>
      <c r="C47" s="36" t="s">
        <v>25</v>
      </c>
      <c r="D47" s="36" t="s">
        <v>24</v>
      </c>
      <c r="E47" s="70" t="s">
        <v>1103</v>
      </c>
      <c r="F47" s="36">
        <v>31</v>
      </c>
      <c r="G47" s="36" t="s">
        <v>1074</v>
      </c>
      <c r="H47" s="36" t="s">
        <v>1063</v>
      </c>
      <c r="I47" s="36" t="s">
        <v>249</v>
      </c>
      <c r="L47" s="72">
        <v>139</v>
      </c>
      <c r="M47" s="36">
        <v>632</v>
      </c>
      <c r="N47" s="36">
        <v>574</v>
      </c>
      <c r="O47" s="118">
        <v>102</v>
      </c>
      <c r="P47" s="36">
        <v>166</v>
      </c>
      <c r="Q47" s="36">
        <v>27</v>
      </c>
      <c r="R47" s="36">
        <v>7</v>
      </c>
      <c r="S47" s="118">
        <v>26</v>
      </c>
      <c r="T47" s="118">
        <v>76</v>
      </c>
      <c r="U47" s="118">
        <v>19</v>
      </c>
      <c r="V47" s="36">
        <v>9</v>
      </c>
      <c r="W47" s="36">
        <v>42</v>
      </c>
      <c r="X47" s="36">
        <v>108</v>
      </c>
      <c r="Y47" s="73">
        <v>0.28899999999999998</v>
      </c>
      <c r="Z47" s="71">
        <v>0.34499999999999997</v>
      </c>
      <c r="AA47" s="71">
        <v>0.49399999999999999</v>
      </c>
      <c r="AB47" s="74">
        <v>0.36</v>
      </c>
      <c r="AC47" s="75">
        <v>228</v>
      </c>
      <c r="AD47" s="76">
        <v>79</v>
      </c>
      <c r="AE47" s="76">
        <v>73</v>
      </c>
      <c r="AF47" s="176">
        <v>35</v>
      </c>
      <c r="AG47" s="176">
        <v>33</v>
      </c>
      <c r="AH47" s="77">
        <v>19</v>
      </c>
      <c r="AI47" s="70" t="s">
        <v>1064</v>
      </c>
      <c r="AJ47" s="70" t="s">
        <v>1086</v>
      </c>
      <c r="AK47" s="36">
        <v>725</v>
      </c>
      <c r="AL47" s="71">
        <v>0.33100000000000002</v>
      </c>
      <c r="AM47" s="71">
        <v>0.39900000000000002</v>
      </c>
      <c r="AN47" s="71">
        <v>0.60099999999999998</v>
      </c>
      <c r="AO47" s="125">
        <v>0.42199999999999999</v>
      </c>
      <c r="AP47" s="126">
        <v>306</v>
      </c>
      <c r="AQ47" s="127">
        <v>154</v>
      </c>
    </row>
    <row r="48" spans="1:43" x14ac:dyDescent="0.3">
      <c r="A48" s="116" t="s">
        <v>2339</v>
      </c>
      <c r="B48" s="117">
        <v>6</v>
      </c>
      <c r="C48" s="36" t="s">
        <v>2952</v>
      </c>
      <c r="D48" s="36" t="s">
        <v>2953</v>
      </c>
      <c r="E48" s="70" t="s">
        <v>1065</v>
      </c>
      <c r="F48" s="36">
        <v>25</v>
      </c>
      <c r="G48" s="36" t="s">
        <v>1394</v>
      </c>
      <c r="H48" s="36" t="s">
        <v>1373</v>
      </c>
      <c r="I48" s="36" t="s">
        <v>249</v>
      </c>
      <c r="L48" s="72">
        <v>143</v>
      </c>
      <c r="M48" s="36">
        <v>642</v>
      </c>
      <c r="N48" s="36">
        <v>577</v>
      </c>
      <c r="O48" s="118">
        <v>93</v>
      </c>
      <c r="P48" s="36">
        <v>161</v>
      </c>
      <c r="Q48" s="36">
        <v>42</v>
      </c>
      <c r="R48" s="36">
        <v>4</v>
      </c>
      <c r="S48" s="118">
        <v>21</v>
      </c>
      <c r="T48" s="118">
        <v>87</v>
      </c>
      <c r="U48" s="118">
        <v>24</v>
      </c>
      <c r="V48" s="36">
        <v>3</v>
      </c>
      <c r="W48" s="36">
        <v>57</v>
      </c>
      <c r="X48" s="36">
        <v>79</v>
      </c>
      <c r="Y48" s="73">
        <v>0.28299999999999997</v>
      </c>
      <c r="Z48" s="71">
        <v>0.34399999999999997</v>
      </c>
      <c r="AA48" s="71">
        <v>0.47699999999999998</v>
      </c>
      <c r="AB48" s="74">
        <v>0.35399999999999998</v>
      </c>
      <c r="AC48" s="75">
        <v>228</v>
      </c>
      <c r="AD48" s="76">
        <v>76</v>
      </c>
      <c r="AE48" s="76">
        <v>70</v>
      </c>
      <c r="AF48" s="176">
        <v>34</v>
      </c>
      <c r="AG48" s="176">
        <v>31</v>
      </c>
      <c r="AH48" s="77">
        <v>15</v>
      </c>
      <c r="AI48" s="70" t="s">
        <v>1064</v>
      </c>
      <c r="AJ48" s="70" t="s">
        <v>1065</v>
      </c>
      <c r="AK48" s="36">
        <v>712</v>
      </c>
      <c r="AL48" s="71">
        <v>0.26400000000000001</v>
      </c>
      <c r="AM48" s="71">
        <v>0.34399999999999997</v>
      </c>
      <c r="AN48" s="71">
        <v>0.45900000000000002</v>
      </c>
      <c r="AO48" s="125">
        <v>0.34899999999999998</v>
      </c>
      <c r="AP48" s="126">
        <v>249</v>
      </c>
      <c r="AQ48" s="127">
        <v>76</v>
      </c>
    </row>
    <row r="49" spans="1:43" x14ac:dyDescent="0.3">
      <c r="A49" s="116" t="s">
        <v>2339</v>
      </c>
      <c r="B49" s="117">
        <v>7</v>
      </c>
      <c r="C49" s="36" t="s">
        <v>231</v>
      </c>
      <c r="D49" s="36" t="s">
        <v>221</v>
      </c>
      <c r="E49" s="70" t="s">
        <v>1065</v>
      </c>
      <c r="F49" s="36">
        <v>26</v>
      </c>
      <c r="G49" s="36" t="s">
        <v>1384</v>
      </c>
      <c r="H49" s="36" t="s">
        <v>1373</v>
      </c>
      <c r="I49" s="36" t="s">
        <v>249</v>
      </c>
      <c r="L49" s="72">
        <v>126</v>
      </c>
      <c r="M49" s="36">
        <v>569</v>
      </c>
      <c r="N49" s="36">
        <v>474</v>
      </c>
      <c r="O49" s="118">
        <v>91</v>
      </c>
      <c r="P49" s="36">
        <v>134</v>
      </c>
      <c r="Q49" s="36">
        <v>27</v>
      </c>
      <c r="R49" s="36">
        <v>4</v>
      </c>
      <c r="S49" s="118">
        <v>27</v>
      </c>
      <c r="T49" s="118">
        <v>75</v>
      </c>
      <c r="U49" s="118">
        <v>17</v>
      </c>
      <c r="V49" s="36">
        <v>5</v>
      </c>
      <c r="W49" s="36">
        <v>84</v>
      </c>
      <c r="X49" s="36">
        <v>110</v>
      </c>
      <c r="Y49" s="73">
        <v>0.28299999999999997</v>
      </c>
      <c r="Z49" s="71">
        <v>0.39600000000000002</v>
      </c>
      <c r="AA49" s="71">
        <v>0.52800000000000002</v>
      </c>
      <c r="AB49" s="74">
        <v>0.39900000000000002</v>
      </c>
      <c r="AC49" s="75">
        <v>227</v>
      </c>
      <c r="AD49" s="76">
        <v>107</v>
      </c>
      <c r="AE49" s="76">
        <v>99</v>
      </c>
      <c r="AF49" s="176">
        <v>33</v>
      </c>
      <c r="AG49" s="176">
        <v>30</v>
      </c>
      <c r="AH49" s="77">
        <v>39</v>
      </c>
      <c r="AI49" s="70" t="s">
        <v>1064</v>
      </c>
      <c r="AJ49" s="70" t="s">
        <v>1086</v>
      </c>
      <c r="AK49" s="36">
        <v>507</v>
      </c>
      <c r="AL49" s="71">
        <v>0.30599999999999999</v>
      </c>
      <c r="AM49" s="71">
        <v>0.442</v>
      </c>
      <c r="AN49" s="71">
        <v>0.629</v>
      </c>
      <c r="AO49" s="125">
        <v>0.45100000000000001</v>
      </c>
      <c r="AP49" s="126">
        <v>229</v>
      </c>
      <c r="AQ49" s="127">
        <v>156</v>
      </c>
    </row>
    <row r="50" spans="1:43" x14ac:dyDescent="0.3">
      <c r="A50" s="116" t="s">
        <v>2339</v>
      </c>
      <c r="B50" s="117">
        <v>8</v>
      </c>
      <c r="C50" s="36" t="s">
        <v>515</v>
      </c>
      <c r="D50" s="36" t="s">
        <v>277</v>
      </c>
      <c r="E50" s="70" t="s">
        <v>1065</v>
      </c>
      <c r="F50" s="36">
        <v>30</v>
      </c>
      <c r="G50" s="36" t="s">
        <v>1116</v>
      </c>
      <c r="H50" s="36" t="s">
        <v>1063</v>
      </c>
      <c r="I50" s="36" t="s">
        <v>250</v>
      </c>
      <c r="L50" s="72">
        <v>139</v>
      </c>
      <c r="M50" s="36">
        <v>597</v>
      </c>
      <c r="N50" s="36">
        <v>515</v>
      </c>
      <c r="O50" s="118">
        <v>91</v>
      </c>
      <c r="P50" s="36">
        <v>143</v>
      </c>
      <c r="Q50" s="36">
        <v>28</v>
      </c>
      <c r="R50" s="36">
        <v>2</v>
      </c>
      <c r="S50" s="118">
        <v>27</v>
      </c>
      <c r="T50" s="118">
        <v>90</v>
      </c>
      <c r="U50" s="118">
        <v>19</v>
      </c>
      <c r="V50" s="36">
        <v>4</v>
      </c>
      <c r="W50" s="36">
        <v>71</v>
      </c>
      <c r="X50" s="36">
        <v>126</v>
      </c>
      <c r="Y50" s="73">
        <v>0.27700000000000002</v>
      </c>
      <c r="Z50" s="71">
        <v>0.36699999999999999</v>
      </c>
      <c r="AA50" s="71">
        <v>0.496</v>
      </c>
      <c r="AB50" s="74">
        <v>0.373</v>
      </c>
      <c r="AC50" s="75">
        <v>223</v>
      </c>
      <c r="AD50" s="76">
        <v>87</v>
      </c>
      <c r="AE50" s="76">
        <v>78</v>
      </c>
      <c r="AF50" s="176">
        <v>34</v>
      </c>
      <c r="AG50" s="176">
        <v>30</v>
      </c>
      <c r="AH50" s="77">
        <v>26</v>
      </c>
      <c r="AI50" s="70" t="s">
        <v>1064</v>
      </c>
      <c r="AJ50" s="70" t="s">
        <v>1086</v>
      </c>
      <c r="AK50" s="36">
        <v>664</v>
      </c>
      <c r="AL50" s="71">
        <v>0.29699999999999999</v>
      </c>
      <c r="AM50" s="71">
        <v>0.40400000000000003</v>
      </c>
      <c r="AN50" s="71">
        <v>0.56299999999999994</v>
      </c>
      <c r="AO50" s="125">
        <v>0.41299999999999998</v>
      </c>
      <c r="AP50" s="126">
        <v>274</v>
      </c>
      <c r="AQ50" s="127">
        <v>135</v>
      </c>
    </row>
    <row r="51" spans="1:43" x14ac:dyDescent="0.3">
      <c r="A51" s="116" t="s">
        <v>2339</v>
      </c>
      <c r="B51" s="117">
        <v>9</v>
      </c>
      <c r="C51" s="36" t="s">
        <v>340</v>
      </c>
      <c r="D51" s="36" t="s">
        <v>339</v>
      </c>
      <c r="E51" s="70" t="s">
        <v>1103</v>
      </c>
      <c r="F51" s="36">
        <v>28</v>
      </c>
      <c r="G51" s="36" t="s">
        <v>1070</v>
      </c>
      <c r="H51" s="36" t="s">
        <v>1063</v>
      </c>
      <c r="I51" s="36" t="s">
        <v>250</v>
      </c>
      <c r="L51" s="72">
        <v>145</v>
      </c>
      <c r="M51" s="36">
        <v>593</v>
      </c>
      <c r="N51" s="36">
        <v>518</v>
      </c>
      <c r="O51" s="118">
        <v>83</v>
      </c>
      <c r="P51" s="36">
        <v>141</v>
      </c>
      <c r="Q51" s="36">
        <v>33</v>
      </c>
      <c r="R51" s="36">
        <v>3</v>
      </c>
      <c r="S51" s="118">
        <v>28</v>
      </c>
      <c r="T51" s="118">
        <v>91</v>
      </c>
      <c r="U51" s="118">
        <v>8</v>
      </c>
      <c r="V51" s="36">
        <v>4</v>
      </c>
      <c r="W51" s="36">
        <v>53</v>
      </c>
      <c r="X51" s="36">
        <v>91</v>
      </c>
      <c r="Y51" s="73">
        <v>0.27400000000000002</v>
      </c>
      <c r="Z51" s="71">
        <v>0.35799999999999998</v>
      </c>
      <c r="AA51" s="71">
        <v>0.51200000000000001</v>
      </c>
      <c r="AB51" s="74">
        <v>0.374</v>
      </c>
      <c r="AC51" s="75">
        <v>222</v>
      </c>
      <c r="AD51" s="76">
        <v>87</v>
      </c>
      <c r="AE51" s="76">
        <v>79</v>
      </c>
      <c r="AF51" s="176">
        <v>29</v>
      </c>
      <c r="AG51" s="176">
        <v>26</v>
      </c>
      <c r="AH51" s="77">
        <v>26</v>
      </c>
      <c r="AI51" s="70" t="s">
        <v>1064</v>
      </c>
      <c r="AJ51" s="70" t="s">
        <v>1086</v>
      </c>
      <c r="AK51" s="36">
        <v>691</v>
      </c>
      <c r="AL51" s="71">
        <v>0.27300000000000002</v>
      </c>
      <c r="AM51" s="71">
        <v>0.39200000000000002</v>
      </c>
      <c r="AN51" s="71">
        <v>0.50700000000000001</v>
      </c>
      <c r="AO51" s="125">
        <v>0.39100000000000001</v>
      </c>
      <c r="AP51" s="126">
        <v>270</v>
      </c>
      <c r="AQ51" s="127">
        <v>113</v>
      </c>
    </row>
    <row r="52" spans="1:43" x14ac:dyDescent="0.3">
      <c r="A52" s="116" t="s">
        <v>2339</v>
      </c>
      <c r="B52" s="117">
        <v>10</v>
      </c>
      <c r="C52" s="36" t="s">
        <v>4007</v>
      </c>
      <c r="D52" s="36" t="s">
        <v>108</v>
      </c>
      <c r="E52" s="70" t="s">
        <v>1061</v>
      </c>
      <c r="F52" s="36">
        <v>24</v>
      </c>
      <c r="G52" s="36" t="s">
        <v>1372</v>
      </c>
      <c r="H52" s="36" t="s">
        <v>1373</v>
      </c>
      <c r="I52" s="36" t="s">
        <v>257</v>
      </c>
      <c r="L52" s="72">
        <v>148</v>
      </c>
      <c r="M52" s="36">
        <v>642</v>
      </c>
      <c r="N52" s="36">
        <v>572</v>
      </c>
      <c r="O52" s="118">
        <v>84</v>
      </c>
      <c r="P52" s="36">
        <v>159</v>
      </c>
      <c r="Q52" s="36">
        <v>37</v>
      </c>
      <c r="R52" s="36">
        <v>4</v>
      </c>
      <c r="S52" s="118">
        <v>19</v>
      </c>
      <c r="T52" s="118">
        <v>73</v>
      </c>
      <c r="U52" s="118">
        <v>18</v>
      </c>
      <c r="V52" s="36">
        <v>3</v>
      </c>
      <c r="W52" s="36">
        <v>54</v>
      </c>
      <c r="X52" s="36">
        <v>86</v>
      </c>
      <c r="Y52" s="73">
        <v>0.28000000000000003</v>
      </c>
      <c r="Z52" s="71">
        <v>0.33800000000000002</v>
      </c>
      <c r="AA52" s="71">
        <v>0.45700000000000002</v>
      </c>
      <c r="AB52" s="74">
        <v>0.34300000000000003</v>
      </c>
      <c r="AC52" s="75">
        <v>220</v>
      </c>
      <c r="AD52" s="76">
        <v>67</v>
      </c>
      <c r="AE52" s="76">
        <v>78</v>
      </c>
      <c r="AF52" s="176">
        <v>29</v>
      </c>
      <c r="AG52" s="176">
        <v>34</v>
      </c>
      <c r="AH52" s="77">
        <v>29</v>
      </c>
      <c r="AI52" s="70" t="s">
        <v>1064</v>
      </c>
      <c r="AJ52" s="70" t="s">
        <v>1065</v>
      </c>
      <c r="AK52" s="36">
        <v>723</v>
      </c>
      <c r="AL52" s="71">
        <v>0.27300000000000002</v>
      </c>
      <c r="AM52" s="71">
        <v>0.33700000000000002</v>
      </c>
      <c r="AN52" s="71">
        <v>0.505</v>
      </c>
      <c r="AO52" s="125">
        <v>0.35799999999999998</v>
      </c>
      <c r="AP52" s="126">
        <v>259</v>
      </c>
      <c r="AQ52" s="127">
        <v>84</v>
      </c>
    </row>
    <row r="53" spans="1:43" x14ac:dyDescent="0.3">
      <c r="A53" s="116" t="s">
        <v>2339</v>
      </c>
      <c r="B53" s="117">
        <v>11</v>
      </c>
      <c r="C53" s="36" t="s">
        <v>194</v>
      </c>
      <c r="D53" s="36" t="s">
        <v>15</v>
      </c>
      <c r="E53" s="70" t="s">
        <v>1061</v>
      </c>
      <c r="F53" s="36">
        <v>25</v>
      </c>
      <c r="G53" s="36" t="s">
        <v>1372</v>
      </c>
      <c r="H53" s="36" t="s">
        <v>1373</v>
      </c>
      <c r="I53" s="36" t="s">
        <v>265</v>
      </c>
      <c r="J53" s="36" t="s">
        <v>253</v>
      </c>
      <c r="L53" s="72">
        <v>150</v>
      </c>
      <c r="M53" s="36">
        <v>616</v>
      </c>
      <c r="N53" s="36">
        <v>556</v>
      </c>
      <c r="O53" s="118">
        <v>89</v>
      </c>
      <c r="P53" s="36">
        <v>160</v>
      </c>
      <c r="Q53" s="36">
        <v>46</v>
      </c>
      <c r="R53" s="36">
        <v>5</v>
      </c>
      <c r="S53" s="118">
        <v>17</v>
      </c>
      <c r="T53" s="118">
        <v>72</v>
      </c>
      <c r="U53" s="118">
        <v>19</v>
      </c>
      <c r="V53" s="36">
        <v>5</v>
      </c>
      <c r="W53" s="36">
        <v>50</v>
      </c>
      <c r="X53" s="36">
        <v>71</v>
      </c>
      <c r="Y53" s="73">
        <v>0.28799999999999998</v>
      </c>
      <c r="Z53" s="71">
        <v>0.34599999999999997</v>
      </c>
      <c r="AA53" s="71">
        <v>0.48</v>
      </c>
      <c r="AB53" s="74">
        <v>0.35599999999999998</v>
      </c>
      <c r="AC53" s="75">
        <v>219</v>
      </c>
      <c r="AD53" s="76">
        <v>75</v>
      </c>
      <c r="AE53" s="76">
        <v>75</v>
      </c>
      <c r="AF53" s="176">
        <v>31</v>
      </c>
      <c r="AG53" s="176">
        <v>31</v>
      </c>
      <c r="AH53" s="77">
        <v>26</v>
      </c>
      <c r="AI53" s="70" t="s">
        <v>1064</v>
      </c>
      <c r="AJ53" s="70" t="s">
        <v>1086</v>
      </c>
      <c r="AK53" s="36">
        <v>645</v>
      </c>
      <c r="AL53" s="71">
        <v>0.318</v>
      </c>
      <c r="AM53" s="71">
        <v>0.374</v>
      </c>
      <c r="AN53" s="71">
        <v>0.58299999999999996</v>
      </c>
      <c r="AO53" s="125">
        <v>0.40400000000000003</v>
      </c>
      <c r="AP53" s="126">
        <v>261</v>
      </c>
      <c r="AQ53" s="127">
        <v>122</v>
      </c>
    </row>
    <row r="54" spans="1:43" x14ac:dyDescent="0.3">
      <c r="A54" s="116" t="s">
        <v>2339</v>
      </c>
      <c r="B54" s="117">
        <v>12</v>
      </c>
      <c r="C54" s="36" t="s">
        <v>2525</v>
      </c>
      <c r="D54" s="36" t="s">
        <v>64</v>
      </c>
      <c r="E54" s="70" t="s">
        <v>1103</v>
      </c>
      <c r="F54" s="36">
        <v>26</v>
      </c>
      <c r="G54" s="36" t="s">
        <v>1062</v>
      </c>
      <c r="H54" s="36" t="s">
        <v>1063</v>
      </c>
      <c r="I54" s="36" t="s">
        <v>249</v>
      </c>
      <c r="L54" s="72">
        <v>148</v>
      </c>
      <c r="M54" s="36">
        <v>629</v>
      </c>
      <c r="N54" s="36">
        <v>555</v>
      </c>
      <c r="O54" s="118">
        <v>78</v>
      </c>
      <c r="P54" s="36">
        <v>152</v>
      </c>
      <c r="Q54" s="36">
        <v>36</v>
      </c>
      <c r="R54" s="36">
        <v>3</v>
      </c>
      <c r="S54" s="118">
        <v>16</v>
      </c>
      <c r="T54" s="118">
        <v>73</v>
      </c>
      <c r="U54" s="118">
        <v>12</v>
      </c>
      <c r="V54" s="36">
        <v>3</v>
      </c>
      <c r="W54" s="36">
        <v>66</v>
      </c>
      <c r="X54" s="36">
        <v>121</v>
      </c>
      <c r="Y54" s="73">
        <v>0.27400000000000002</v>
      </c>
      <c r="Z54" s="71">
        <v>0.35199999999999998</v>
      </c>
      <c r="AA54" s="71">
        <v>0.434</v>
      </c>
      <c r="AB54" s="74">
        <v>0.34599999999999997</v>
      </c>
      <c r="AC54" s="75">
        <v>218</v>
      </c>
      <c r="AD54" s="76">
        <v>69</v>
      </c>
      <c r="AE54" s="76">
        <v>63</v>
      </c>
      <c r="AF54" s="176">
        <v>25</v>
      </c>
      <c r="AG54" s="176">
        <v>23</v>
      </c>
      <c r="AH54" s="77">
        <v>10</v>
      </c>
      <c r="AI54" s="70" t="s">
        <v>1064</v>
      </c>
      <c r="AJ54" s="70" t="s">
        <v>1065</v>
      </c>
      <c r="AK54" s="36">
        <v>694</v>
      </c>
      <c r="AL54" s="71">
        <v>0.28199999999999997</v>
      </c>
      <c r="AM54" s="71">
        <v>0.36899999999999999</v>
      </c>
      <c r="AN54" s="71">
        <v>0.439</v>
      </c>
      <c r="AO54" s="125">
        <v>0.35699999999999998</v>
      </c>
      <c r="AP54" s="126">
        <v>248</v>
      </c>
      <c r="AQ54" s="127">
        <v>81</v>
      </c>
    </row>
    <row r="55" spans="1:43" x14ac:dyDescent="0.3">
      <c r="A55" s="116" t="s">
        <v>2339</v>
      </c>
      <c r="B55" s="117">
        <v>13</v>
      </c>
      <c r="C55" s="36" t="s">
        <v>390</v>
      </c>
      <c r="D55" s="36" t="s">
        <v>131</v>
      </c>
      <c r="E55" s="70" t="s">
        <v>1103</v>
      </c>
      <c r="F55" s="36">
        <v>24</v>
      </c>
      <c r="G55" s="36" t="s">
        <v>1567</v>
      </c>
      <c r="H55" s="36" t="s">
        <v>1063</v>
      </c>
      <c r="I55" s="36" t="s">
        <v>257</v>
      </c>
      <c r="L55" s="72">
        <v>140</v>
      </c>
      <c r="M55" s="36">
        <v>610</v>
      </c>
      <c r="N55" s="36">
        <v>545</v>
      </c>
      <c r="O55" s="118">
        <v>82</v>
      </c>
      <c r="P55" s="36">
        <v>153</v>
      </c>
      <c r="Q55" s="36">
        <v>36</v>
      </c>
      <c r="R55" s="36">
        <v>3</v>
      </c>
      <c r="S55" s="118">
        <v>18</v>
      </c>
      <c r="T55" s="118">
        <v>67</v>
      </c>
      <c r="U55" s="118">
        <v>6</v>
      </c>
      <c r="V55" s="36">
        <v>2</v>
      </c>
      <c r="W55" s="36">
        <v>59</v>
      </c>
      <c r="X55" s="36">
        <v>114</v>
      </c>
      <c r="Y55" s="73">
        <v>0.28000000000000003</v>
      </c>
      <c r="Z55" s="71">
        <v>0.35199999999999998</v>
      </c>
      <c r="AA55" s="71">
        <v>0.45700000000000002</v>
      </c>
      <c r="AB55" s="74">
        <v>0.35399999999999998</v>
      </c>
      <c r="AC55" s="75">
        <v>216</v>
      </c>
      <c r="AD55" s="76">
        <v>72</v>
      </c>
      <c r="AE55" s="76">
        <v>83</v>
      </c>
      <c r="AF55" s="176">
        <v>24</v>
      </c>
      <c r="AG55" s="176">
        <v>28</v>
      </c>
      <c r="AH55" s="77">
        <v>34</v>
      </c>
      <c r="AI55" s="70" t="s">
        <v>1064</v>
      </c>
      <c r="AJ55" s="70" t="s">
        <v>1086</v>
      </c>
      <c r="AK55" s="36">
        <v>613</v>
      </c>
      <c r="AL55" s="71">
        <v>0.29499999999999998</v>
      </c>
      <c r="AM55" s="71">
        <v>0.375</v>
      </c>
      <c r="AN55" s="71">
        <v>0.47899999999999998</v>
      </c>
      <c r="AO55" s="125">
        <v>0.373</v>
      </c>
      <c r="AP55" s="126">
        <v>229</v>
      </c>
      <c r="AQ55" s="127">
        <v>88</v>
      </c>
    </row>
    <row r="56" spans="1:43" x14ac:dyDescent="0.3">
      <c r="A56" s="116" t="s">
        <v>2339</v>
      </c>
      <c r="B56" s="117">
        <v>14</v>
      </c>
      <c r="C56" s="36" t="s">
        <v>897</v>
      </c>
      <c r="D56" s="36" t="s">
        <v>193</v>
      </c>
      <c r="E56" s="70" t="s">
        <v>1065</v>
      </c>
      <c r="F56" s="36">
        <v>25</v>
      </c>
      <c r="G56" s="36" t="s">
        <v>1377</v>
      </c>
      <c r="H56" s="36" t="s">
        <v>1373</v>
      </c>
      <c r="I56" s="36" t="s">
        <v>253</v>
      </c>
      <c r="L56" s="72">
        <v>145</v>
      </c>
      <c r="M56" s="36">
        <v>609</v>
      </c>
      <c r="N56" s="36">
        <v>550</v>
      </c>
      <c r="O56" s="118">
        <v>79</v>
      </c>
      <c r="P56" s="36">
        <v>147</v>
      </c>
      <c r="Q56" s="36">
        <v>34</v>
      </c>
      <c r="R56" s="36">
        <v>1</v>
      </c>
      <c r="S56" s="118">
        <v>28</v>
      </c>
      <c r="T56" s="118">
        <v>78</v>
      </c>
      <c r="U56" s="118">
        <v>8</v>
      </c>
      <c r="V56" s="36">
        <v>4</v>
      </c>
      <c r="W56" s="36">
        <v>51</v>
      </c>
      <c r="X56" s="36">
        <v>99</v>
      </c>
      <c r="Y56" s="73">
        <v>0.26700000000000002</v>
      </c>
      <c r="Z56" s="71">
        <v>0.32900000000000001</v>
      </c>
      <c r="AA56" s="71">
        <v>0.48599999999999999</v>
      </c>
      <c r="AB56" s="74">
        <v>0.34899999999999998</v>
      </c>
      <c r="AC56" s="75">
        <v>212</v>
      </c>
      <c r="AD56" s="76">
        <v>69</v>
      </c>
      <c r="AE56" s="76">
        <v>69</v>
      </c>
      <c r="AF56" s="176">
        <v>27</v>
      </c>
      <c r="AG56" s="176">
        <v>27</v>
      </c>
      <c r="AH56" s="77">
        <v>21</v>
      </c>
      <c r="AI56" s="70" t="s">
        <v>1064</v>
      </c>
      <c r="AJ56" s="70" t="s">
        <v>1076</v>
      </c>
      <c r="AK56" s="36">
        <v>690</v>
      </c>
      <c r="AL56" s="71">
        <v>0.25900000000000001</v>
      </c>
      <c r="AM56" s="71">
        <v>0.31</v>
      </c>
      <c r="AN56" s="71">
        <v>0.47099999999999997</v>
      </c>
      <c r="AO56" s="125">
        <v>0.33300000000000002</v>
      </c>
      <c r="AP56" s="126">
        <v>230</v>
      </c>
      <c r="AQ56" s="127">
        <v>63</v>
      </c>
    </row>
    <row r="57" spans="1:43" x14ac:dyDescent="0.3">
      <c r="A57" s="116" t="s">
        <v>2339</v>
      </c>
      <c r="B57" s="117">
        <v>15</v>
      </c>
      <c r="C57" s="36" t="s">
        <v>508</v>
      </c>
      <c r="D57" s="36" t="s">
        <v>507</v>
      </c>
      <c r="E57" s="70" t="s">
        <v>1065</v>
      </c>
      <c r="F57" s="36">
        <v>29</v>
      </c>
      <c r="G57" s="36" t="s">
        <v>1074</v>
      </c>
      <c r="H57" s="36" t="s">
        <v>1063</v>
      </c>
      <c r="I57" s="36" t="s">
        <v>265</v>
      </c>
      <c r="L57" s="72">
        <v>143</v>
      </c>
      <c r="M57" s="36">
        <v>640</v>
      </c>
      <c r="N57" s="36">
        <v>585</v>
      </c>
      <c r="O57" s="118">
        <v>91</v>
      </c>
      <c r="P57" s="36">
        <v>175</v>
      </c>
      <c r="Q57" s="36">
        <v>25</v>
      </c>
      <c r="R57" s="36">
        <v>5</v>
      </c>
      <c r="S57" s="118">
        <v>9</v>
      </c>
      <c r="T57" s="118">
        <v>63</v>
      </c>
      <c r="U57" s="118">
        <v>12</v>
      </c>
      <c r="V57" s="36">
        <v>5</v>
      </c>
      <c r="W57" s="36">
        <v>42</v>
      </c>
      <c r="X57" s="36">
        <v>91</v>
      </c>
      <c r="Y57" s="73">
        <v>0.29899999999999999</v>
      </c>
      <c r="Z57" s="71">
        <v>0.34599999999999997</v>
      </c>
      <c r="AA57" s="71">
        <v>0.40500000000000003</v>
      </c>
      <c r="AB57" s="74">
        <v>0.33200000000000002</v>
      </c>
      <c r="AC57" s="75">
        <v>212</v>
      </c>
      <c r="AD57" s="76">
        <v>59</v>
      </c>
      <c r="AE57" s="76">
        <v>69</v>
      </c>
      <c r="AF57" s="176">
        <v>27</v>
      </c>
      <c r="AG57" s="176">
        <v>32</v>
      </c>
      <c r="AH57" s="77">
        <v>22</v>
      </c>
      <c r="AI57" s="70" t="s">
        <v>1064</v>
      </c>
      <c r="AJ57" s="70" t="s">
        <v>1065</v>
      </c>
      <c r="AK57" s="36">
        <v>682</v>
      </c>
      <c r="AL57" s="71">
        <v>0.31</v>
      </c>
      <c r="AM57" s="71">
        <v>0.374</v>
      </c>
      <c r="AN57" s="71">
        <v>0.40899999999999997</v>
      </c>
      <c r="AO57" s="125">
        <v>0.34799999999999998</v>
      </c>
      <c r="AP57" s="126">
        <v>238</v>
      </c>
      <c r="AQ57" s="127">
        <v>74</v>
      </c>
    </row>
    <row r="58" spans="1:43" x14ac:dyDescent="0.3">
      <c r="A58" s="116" t="s">
        <v>2339</v>
      </c>
      <c r="B58" s="117">
        <v>16</v>
      </c>
      <c r="C58" s="36" t="s">
        <v>888</v>
      </c>
      <c r="D58" s="36" t="s">
        <v>889</v>
      </c>
      <c r="E58" s="70" t="s">
        <v>1103</v>
      </c>
      <c r="F58" s="36">
        <v>25</v>
      </c>
      <c r="G58" s="36" t="s">
        <v>1085</v>
      </c>
      <c r="H58" s="36" t="s">
        <v>1063</v>
      </c>
      <c r="I58" s="36" t="s">
        <v>249</v>
      </c>
      <c r="L58" s="72">
        <v>123</v>
      </c>
      <c r="M58" s="36">
        <v>543</v>
      </c>
      <c r="N58" s="36">
        <v>452</v>
      </c>
      <c r="O58" s="118">
        <v>84</v>
      </c>
      <c r="P58" s="36">
        <v>124</v>
      </c>
      <c r="Q58" s="36">
        <v>28</v>
      </c>
      <c r="R58" s="36">
        <v>2</v>
      </c>
      <c r="S58" s="118">
        <v>24</v>
      </c>
      <c r="T58" s="118">
        <v>78</v>
      </c>
      <c r="U58" s="118">
        <v>10</v>
      </c>
      <c r="V58" s="36">
        <v>4</v>
      </c>
      <c r="W58" s="36">
        <v>84</v>
      </c>
      <c r="X58" s="36">
        <v>102</v>
      </c>
      <c r="Y58" s="73">
        <v>0.27300000000000002</v>
      </c>
      <c r="Z58" s="71">
        <v>0.38800000000000001</v>
      </c>
      <c r="AA58" s="71">
        <v>0.50600000000000001</v>
      </c>
      <c r="AB58" s="74">
        <v>0.38700000000000001</v>
      </c>
      <c r="AC58" s="75">
        <v>210</v>
      </c>
      <c r="AD58" s="76">
        <v>94</v>
      </c>
      <c r="AE58" s="76">
        <v>86</v>
      </c>
      <c r="AF58" s="176">
        <v>28</v>
      </c>
      <c r="AG58" s="176">
        <v>26</v>
      </c>
      <c r="AH58" s="77">
        <v>31</v>
      </c>
      <c r="AI58" s="70" t="s">
        <v>1064</v>
      </c>
      <c r="AJ58" s="70" t="s">
        <v>1086</v>
      </c>
      <c r="AK58" s="36">
        <v>492</v>
      </c>
      <c r="AL58" s="71">
        <v>0.31900000000000001</v>
      </c>
      <c r="AM58" s="71">
        <v>0.41299999999999998</v>
      </c>
      <c r="AN58" s="71">
        <v>0.59499999999999997</v>
      </c>
      <c r="AO58" s="125">
        <v>0.42799999999999999</v>
      </c>
      <c r="AP58" s="126">
        <v>211</v>
      </c>
      <c r="AQ58" s="127">
        <v>127</v>
      </c>
    </row>
    <row r="59" spans="1:43" x14ac:dyDescent="0.3">
      <c r="A59" s="116" t="s">
        <v>2339</v>
      </c>
      <c r="B59" s="117">
        <v>17</v>
      </c>
      <c r="C59" s="36" t="s">
        <v>4616</v>
      </c>
      <c r="D59" s="36" t="s">
        <v>80</v>
      </c>
      <c r="E59" s="70" t="s">
        <v>1065</v>
      </c>
      <c r="F59" s="36">
        <v>26</v>
      </c>
      <c r="G59" s="36" t="s">
        <v>1383</v>
      </c>
      <c r="H59" s="36" t="s">
        <v>1373</v>
      </c>
      <c r="I59" s="36" t="s">
        <v>249</v>
      </c>
      <c r="L59" s="72">
        <v>131</v>
      </c>
      <c r="M59" s="36">
        <v>532</v>
      </c>
      <c r="N59" s="36">
        <v>439</v>
      </c>
      <c r="O59" s="118">
        <v>84</v>
      </c>
      <c r="P59" s="36">
        <v>109</v>
      </c>
      <c r="Q59" s="36">
        <v>21</v>
      </c>
      <c r="R59" s="36">
        <v>2</v>
      </c>
      <c r="S59" s="118">
        <v>35</v>
      </c>
      <c r="T59" s="118">
        <v>76</v>
      </c>
      <c r="U59" s="118">
        <v>6</v>
      </c>
      <c r="V59" s="36">
        <v>3</v>
      </c>
      <c r="W59" s="36">
        <v>86</v>
      </c>
      <c r="X59" s="36">
        <v>147</v>
      </c>
      <c r="Y59" s="73">
        <v>0.25</v>
      </c>
      <c r="Z59" s="71">
        <v>0.374</v>
      </c>
      <c r="AA59" s="71">
        <v>0.54500000000000004</v>
      </c>
      <c r="AB59" s="74">
        <v>0.39200000000000002</v>
      </c>
      <c r="AC59" s="75">
        <v>208</v>
      </c>
      <c r="AD59" s="76">
        <v>96</v>
      </c>
      <c r="AE59" s="76">
        <v>88</v>
      </c>
      <c r="AF59" s="176">
        <v>26</v>
      </c>
      <c r="AG59" s="176">
        <v>24</v>
      </c>
      <c r="AH59" s="77">
        <v>32</v>
      </c>
      <c r="AI59" s="70" t="s">
        <v>1064</v>
      </c>
      <c r="AJ59" s="70" t="s">
        <v>1086</v>
      </c>
      <c r="AK59" s="36">
        <v>678</v>
      </c>
      <c r="AL59" s="71">
        <v>0.28399999999999997</v>
      </c>
      <c r="AM59" s="71">
        <v>0.42199999999999999</v>
      </c>
      <c r="AN59" s="71">
        <v>0.627</v>
      </c>
      <c r="AO59" s="125">
        <v>0.44</v>
      </c>
      <c r="AP59" s="126">
        <v>299</v>
      </c>
      <c r="AQ59" s="127">
        <v>172</v>
      </c>
    </row>
    <row r="60" spans="1:43" x14ac:dyDescent="0.3">
      <c r="A60" s="116" t="s">
        <v>2339</v>
      </c>
      <c r="B60" s="117">
        <v>18</v>
      </c>
      <c r="C60" s="36" t="s">
        <v>2968</v>
      </c>
      <c r="D60" s="36" t="s">
        <v>2969</v>
      </c>
      <c r="E60" s="70" t="s">
        <v>1103</v>
      </c>
      <c r="F60" s="36">
        <v>27</v>
      </c>
      <c r="G60" s="36" t="s">
        <v>1101</v>
      </c>
      <c r="H60" s="36" t="s">
        <v>1063</v>
      </c>
      <c r="I60" s="36" t="s">
        <v>249</v>
      </c>
      <c r="L60" s="72">
        <v>145</v>
      </c>
      <c r="M60" s="36">
        <v>643</v>
      </c>
      <c r="N60" s="36">
        <v>590</v>
      </c>
      <c r="O60" s="118">
        <v>84</v>
      </c>
      <c r="P60" s="36">
        <v>170</v>
      </c>
      <c r="Q60" s="36">
        <v>27</v>
      </c>
      <c r="R60" s="36">
        <v>5</v>
      </c>
      <c r="S60" s="118">
        <v>9</v>
      </c>
      <c r="T60" s="118">
        <v>49</v>
      </c>
      <c r="U60" s="118">
        <v>18</v>
      </c>
      <c r="V60" s="36">
        <v>8</v>
      </c>
      <c r="W60" s="36">
        <v>43</v>
      </c>
      <c r="X60" s="36">
        <v>83</v>
      </c>
      <c r="Y60" s="73">
        <v>0.28699999999999998</v>
      </c>
      <c r="Z60" s="71">
        <v>0.33500000000000002</v>
      </c>
      <c r="AA60" s="71">
        <v>0.39900000000000002</v>
      </c>
      <c r="AB60" s="74">
        <v>0.32400000000000001</v>
      </c>
      <c r="AC60" s="75">
        <v>208</v>
      </c>
      <c r="AD60" s="76">
        <v>54</v>
      </c>
      <c r="AE60" s="76">
        <v>50</v>
      </c>
      <c r="AF60" s="176">
        <v>25</v>
      </c>
      <c r="AG60" s="176">
        <v>23</v>
      </c>
      <c r="AH60" s="77">
        <v>-4</v>
      </c>
      <c r="AI60" s="70" t="s">
        <v>1064</v>
      </c>
      <c r="AJ60" s="70" t="s">
        <v>1065</v>
      </c>
      <c r="AK60" s="36">
        <v>718</v>
      </c>
      <c r="AL60" s="71">
        <v>0.30399999999999999</v>
      </c>
      <c r="AM60" s="71">
        <v>0.35</v>
      </c>
      <c r="AN60" s="71">
        <v>0.40899999999999997</v>
      </c>
      <c r="AO60" s="125">
        <v>0.33500000000000002</v>
      </c>
      <c r="AP60" s="126">
        <v>240</v>
      </c>
      <c r="AQ60" s="127">
        <v>66</v>
      </c>
    </row>
    <row r="61" spans="1:43" x14ac:dyDescent="0.3">
      <c r="A61" s="116" t="s">
        <v>2339</v>
      </c>
      <c r="B61" s="117">
        <v>19</v>
      </c>
      <c r="C61" s="36" t="s">
        <v>2513</v>
      </c>
      <c r="D61" s="36" t="s">
        <v>2514</v>
      </c>
      <c r="E61" s="70" t="s">
        <v>1065</v>
      </c>
      <c r="F61" s="36">
        <v>27</v>
      </c>
      <c r="G61" s="36" t="s">
        <v>1100</v>
      </c>
      <c r="H61" s="36" t="s">
        <v>1063</v>
      </c>
      <c r="I61" s="36" t="s">
        <v>249</v>
      </c>
      <c r="L61" s="72">
        <v>149</v>
      </c>
      <c r="M61" s="36">
        <v>604</v>
      </c>
      <c r="N61" s="36">
        <v>552</v>
      </c>
      <c r="O61" s="118">
        <v>72</v>
      </c>
      <c r="P61" s="36">
        <v>148</v>
      </c>
      <c r="Q61" s="36">
        <v>28</v>
      </c>
      <c r="R61" s="36">
        <v>3</v>
      </c>
      <c r="S61" s="118">
        <v>25</v>
      </c>
      <c r="T61" s="118">
        <v>82</v>
      </c>
      <c r="U61" s="118">
        <v>2</v>
      </c>
      <c r="V61" s="36">
        <v>3</v>
      </c>
      <c r="W61" s="36">
        <v>48</v>
      </c>
      <c r="X61" s="36">
        <v>119</v>
      </c>
      <c r="Y61" s="73">
        <v>0.27</v>
      </c>
      <c r="Z61" s="71">
        <v>0.32900000000000001</v>
      </c>
      <c r="AA61" s="71">
        <v>0.46700000000000003</v>
      </c>
      <c r="AB61" s="74">
        <v>0.34300000000000003</v>
      </c>
      <c r="AC61" s="75">
        <v>208</v>
      </c>
      <c r="AD61" s="76">
        <v>65</v>
      </c>
      <c r="AE61" s="76">
        <v>60</v>
      </c>
      <c r="AF61" s="176">
        <v>24</v>
      </c>
      <c r="AG61" s="176">
        <v>22</v>
      </c>
      <c r="AH61" s="77">
        <v>8</v>
      </c>
      <c r="AI61" s="70" t="s">
        <v>1064</v>
      </c>
      <c r="AJ61" s="70" t="s">
        <v>1086</v>
      </c>
      <c r="AK61" s="36">
        <v>679</v>
      </c>
      <c r="AL61" s="71">
        <v>0.312</v>
      </c>
      <c r="AM61" s="71">
        <v>0.376</v>
      </c>
      <c r="AN61" s="71">
        <v>0.54800000000000004</v>
      </c>
      <c r="AO61" s="125">
        <v>0.39500000000000002</v>
      </c>
      <c r="AP61" s="126">
        <v>268</v>
      </c>
      <c r="AQ61" s="127">
        <v>116</v>
      </c>
    </row>
    <row r="62" spans="1:43" x14ac:dyDescent="0.3">
      <c r="A62" s="116" t="s">
        <v>2339</v>
      </c>
      <c r="B62" s="117">
        <v>20</v>
      </c>
      <c r="C62" s="36" t="s">
        <v>527</v>
      </c>
      <c r="D62" s="36" t="s">
        <v>47</v>
      </c>
      <c r="E62" s="70" t="s">
        <v>1103</v>
      </c>
      <c r="F62" s="36">
        <v>28</v>
      </c>
      <c r="G62" s="36" t="s">
        <v>1388</v>
      </c>
      <c r="H62" s="36" t="s">
        <v>1373</v>
      </c>
      <c r="I62" s="36" t="s">
        <v>250</v>
      </c>
      <c r="L62" s="72">
        <v>148</v>
      </c>
      <c r="M62" s="36">
        <v>607</v>
      </c>
      <c r="N62" s="36">
        <v>560</v>
      </c>
      <c r="O62" s="118">
        <v>82</v>
      </c>
      <c r="P62" s="36">
        <v>157</v>
      </c>
      <c r="Q62" s="36">
        <v>27</v>
      </c>
      <c r="R62" s="36">
        <v>2</v>
      </c>
      <c r="S62" s="118">
        <v>22</v>
      </c>
      <c r="T62" s="118">
        <v>85</v>
      </c>
      <c r="U62" s="118">
        <v>6</v>
      </c>
      <c r="V62" s="36">
        <v>2</v>
      </c>
      <c r="W62" s="36">
        <v>42</v>
      </c>
      <c r="X62" s="36">
        <v>105</v>
      </c>
      <c r="Y62" s="73">
        <v>0.28199999999999997</v>
      </c>
      <c r="Z62" s="71">
        <v>0.33100000000000002</v>
      </c>
      <c r="AA62" s="71">
        <v>0.45200000000000001</v>
      </c>
      <c r="AB62" s="74">
        <v>0.34</v>
      </c>
      <c r="AC62" s="75">
        <v>206</v>
      </c>
      <c r="AD62" s="76">
        <v>62</v>
      </c>
      <c r="AE62" s="76">
        <v>56</v>
      </c>
      <c r="AF62" s="176">
        <v>27</v>
      </c>
      <c r="AG62" s="176">
        <v>25</v>
      </c>
      <c r="AH62" s="77">
        <v>6</v>
      </c>
      <c r="AI62" s="70" t="s">
        <v>1064</v>
      </c>
      <c r="AJ62" s="70" t="s">
        <v>1086</v>
      </c>
      <c r="AK62" s="36">
        <v>671</v>
      </c>
      <c r="AL62" s="71">
        <v>0.318</v>
      </c>
      <c r="AM62" s="71">
        <v>0.38500000000000001</v>
      </c>
      <c r="AN62" s="71">
        <v>0.498</v>
      </c>
      <c r="AO62" s="125">
        <v>0.38400000000000001</v>
      </c>
      <c r="AP62" s="126">
        <v>258</v>
      </c>
      <c r="AQ62" s="127">
        <v>104</v>
      </c>
    </row>
    <row r="63" spans="1:43" x14ac:dyDescent="0.3">
      <c r="A63" s="116" t="s">
        <v>2340</v>
      </c>
      <c r="B63" s="117">
        <v>1</v>
      </c>
      <c r="C63" s="36" t="s">
        <v>231</v>
      </c>
      <c r="D63" s="36" t="s">
        <v>221</v>
      </c>
      <c r="E63" s="70" t="s">
        <v>1065</v>
      </c>
      <c r="F63" s="36">
        <v>26</v>
      </c>
      <c r="G63" s="36" t="s">
        <v>1384</v>
      </c>
      <c r="H63" s="36" t="s">
        <v>1373</v>
      </c>
      <c r="I63" s="36" t="s">
        <v>249</v>
      </c>
      <c r="L63" s="72">
        <v>126</v>
      </c>
      <c r="M63" s="36">
        <v>569</v>
      </c>
      <c r="N63" s="36">
        <v>474</v>
      </c>
      <c r="O63" s="118">
        <v>91</v>
      </c>
      <c r="P63" s="36">
        <v>134</v>
      </c>
      <c r="Q63" s="36">
        <v>27</v>
      </c>
      <c r="R63" s="36">
        <v>4</v>
      </c>
      <c r="S63" s="118">
        <v>27</v>
      </c>
      <c r="T63" s="118">
        <v>75</v>
      </c>
      <c r="U63" s="118">
        <v>17</v>
      </c>
      <c r="V63" s="36">
        <v>5</v>
      </c>
      <c r="W63" s="36">
        <v>84</v>
      </c>
      <c r="X63" s="36">
        <v>110</v>
      </c>
      <c r="Y63" s="73">
        <v>0.28299999999999997</v>
      </c>
      <c r="Z63" s="71">
        <v>0.39600000000000002</v>
      </c>
      <c r="AA63" s="71">
        <v>0.52800000000000002</v>
      </c>
      <c r="AB63" s="74">
        <v>0.39900000000000002</v>
      </c>
      <c r="AC63" s="75">
        <v>227</v>
      </c>
      <c r="AD63" s="76">
        <v>107</v>
      </c>
      <c r="AE63" s="76">
        <v>99</v>
      </c>
      <c r="AF63" s="176">
        <v>33</v>
      </c>
      <c r="AG63" s="176">
        <v>30</v>
      </c>
      <c r="AH63" s="77">
        <v>39</v>
      </c>
      <c r="AI63" s="70" t="s">
        <v>1064</v>
      </c>
      <c r="AJ63" s="70" t="s">
        <v>1086</v>
      </c>
      <c r="AK63" s="36">
        <v>507</v>
      </c>
      <c r="AL63" s="71">
        <v>0.30599999999999999</v>
      </c>
      <c r="AM63" s="71">
        <v>0.442</v>
      </c>
      <c r="AN63" s="71">
        <v>0.629</v>
      </c>
      <c r="AO63" s="125">
        <v>0.45100000000000001</v>
      </c>
      <c r="AP63" s="126">
        <v>229</v>
      </c>
      <c r="AQ63" s="127">
        <v>156</v>
      </c>
    </row>
    <row r="64" spans="1:43" x14ac:dyDescent="0.3">
      <c r="A64" s="116" t="s">
        <v>2340</v>
      </c>
      <c r="B64" s="117">
        <v>2</v>
      </c>
      <c r="C64" s="36" t="s">
        <v>343</v>
      </c>
      <c r="D64" s="36" t="s">
        <v>115</v>
      </c>
      <c r="E64" s="70" t="s">
        <v>1103</v>
      </c>
      <c r="F64" s="36">
        <v>34</v>
      </c>
      <c r="G64" s="36" t="s">
        <v>1093</v>
      </c>
      <c r="H64" s="36" t="s">
        <v>1063</v>
      </c>
      <c r="I64" s="36" t="s">
        <v>250</v>
      </c>
      <c r="L64" s="72">
        <v>130</v>
      </c>
      <c r="M64" s="36">
        <v>583</v>
      </c>
      <c r="N64" s="36">
        <v>473</v>
      </c>
      <c r="O64" s="118">
        <v>81</v>
      </c>
      <c r="P64" s="36">
        <v>135</v>
      </c>
      <c r="Q64" s="36">
        <v>21</v>
      </c>
      <c r="R64" s="36">
        <v>1</v>
      </c>
      <c r="S64" s="118">
        <v>25</v>
      </c>
      <c r="T64" s="118">
        <v>76</v>
      </c>
      <c r="U64" s="118">
        <v>7</v>
      </c>
      <c r="V64" s="36">
        <v>2</v>
      </c>
      <c r="W64" s="36">
        <v>100</v>
      </c>
      <c r="X64" s="36">
        <v>92</v>
      </c>
      <c r="Y64" s="73">
        <v>0.29099999999999998</v>
      </c>
      <c r="Z64" s="71">
        <v>0.41199999999999998</v>
      </c>
      <c r="AA64" s="71">
        <v>0.49199999999999999</v>
      </c>
      <c r="AB64" s="74">
        <v>0.39700000000000002</v>
      </c>
      <c r="AC64" s="75">
        <v>231</v>
      </c>
      <c r="AD64" s="76">
        <v>107</v>
      </c>
      <c r="AE64" s="76">
        <v>96</v>
      </c>
      <c r="AF64" s="176">
        <v>28</v>
      </c>
      <c r="AG64" s="176">
        <v>25</v>
      </c>
      <c r="AH64" s="77">
        <v>39</v>
      </c>
      <c r="AI64" s="70" t="s">
        <v>1064</v>
      </c>
      <c r="AJ64" s="70" t="s">
        <v>1086</v>
      </c>
      <c r="AK64" s="36">
        <v>707</v>
      </c>
      <c r="AL64" s="71">
        <v>0.32</v>
      </c>
      <c r="AM64" s="71">
        <v>0.45400000000000001</v>
      </c>
      <c r="AN64" s="71">
        <v>0.57799999999999996</v>
      </c>
      <c r="AO64" s="125">
        <v>0.44400000000000001</v>
      </c>
      <c r="AP64" s="126">
        <v>314</v>
      </c>
      <c r="AQ64" s="127">
        <v>182</v>
      </c>
    </row>
    <row r="65" spans="1:43" x14ac:dyDescent="0.3">
      <c r="A65" s="116" t="s">
        <v>2340</v>
      </c>
      <c r="B65" s="117">
        <v>3</v>
      </c>
      <c r="C65" s="36" t="s">
        <v>4616</v>
      </c>
      <c r="D65" s="36" t="s">
        <v>80</v>
      </c>
      <c r="E65" s="70" t="s">
        <v>1065</v>
      </c>
      <c r="F65" s="36">
        <v>26</v>
      </c>
      <c r="G65" s="36" t="s">
        <v>1383</v>
      </c>
      <c r="H65" s="36" t="s">
        <v>1373</v>
      </c>
      <c r="I65" s="36" t="s">
        <v>249</v>
      </c>
      <c r="L65" s="72">
        <v>131</v>
      </c>
      <c r="M65" s="36">
        <v>532</v>
      </c>
      <c r="N65" s="36">
        <v>439</v>
      </c>
      <c r="O65" s="118">
        <v>84</v>
      </c>
      <c r="P65" s="36">
        <v>109</v>
      </c>
      <c r="Q65" s="36">
        <v>21</v>
      </c>
      <c r="R65" s="36">
        <v>2</v>
      </c>
      <c r="S65" s="118">
        <v>35</v>
      </c>
      <c r="T65" s="118">
        <v>76</v>
      </c>
      <c r="U65" s="118">
        <v>6</v>
      </c>
      <c r="V65" s="36">
        <v>3</v>
      </c>
      <c r="W65" s="36">
        <v>86</v>
      </c>
      <c r="X65" s="36">
        <v>147</v>
      </c>
      <c r="Y65" s="73">
        <v>0.25</v>
      </c>
      <c r="Z65" s="71">
        <v>0.374</v>
      </c>
      <c r="AA65" s="71">
        <v>0.54500000000000004</v>
      </c>
      <c r="AB65" s="74">
        <v>0.39200000000000002</v>
      </c>
      <c r="AC65" s="75">
        <v>208</v>
      </c>
      <c r="AD65" s="76">
        <v>96</v>
      </c>
      <c r="AE65" s="76">
        <v>88</v>
      </c>
      <c r="AF65" s="176">
        <v>26</v>
      </c>
      <c r="AG65" s="176">
        <v>24</v>
      </c>
      <c r="AH65" s="77">
        <v>32</v>
      </c>
      <c r="AI65" s="70" t="s">
        <v>1064</v>
      </c>
      <c r="AJ65" s="70" t="s">
        <v>1086</v>
      </c>
      <c r="AK65" s="36">
        <v>678</v>
      </c>
      <c r="AL65" s="71">
        <v>0.28399999999999997</v>
      </c>
      <c r="AM65" s="71">
        <v>0.42199999999999999</v>
      </c>
      <c r="AN65" s="71">
        <v>0.627</v>
      </c>
      <c r="AO65" s="125">
        <v>0.44</v>
      </c>
      <c r="AP65" s="126">
        <v>299</v>
      </c>
      <c r="AQ65" s="127">
        <v>172</v>
      </c>
    </row>
    <row r="66" spans="1:43" x14ac:dyDescent="0.3">
      <c r="A66" s="116" t="s">
        <v>2340</v>
      </c>
      <c r="B66" s="117">
        <v>4</v>
      </c>
      <c r="C66" s="36" t="s">
        <v>888</v>
      </c>
      <c r="D66" s="36" t="s">
        <v>889</v>
      </c>
      <c r="E66" s="70" t="s">
        <v>1103</v>
      </c>
      <c r="F66" s="36">
        <v>25</v>
      </c>
      <c r="G66" s="36" t="s">
        <v>1085</v>
      </c>
      <c r="H66" s="36" t="s">
        <v>1063</v>
      </c>
      <c r="I66" s="36" t="s">
        <v>249</v>
      </c>
      <c r="L66" s="72">
        <v>123</v>
      </c>
      <c r="M66" s="36">
        <v>543</v>
      </c>
      <c r="N66" s="36">
        <v>452</v>
      </c>
      <c r="O66" s="118">
        <v>84</v>
      </c>
      <c r="P66" s="36">
        <v>124</v>
      </c>
      <c r="Q66" s="36">
        <v>28</v>
      </c>
      <c r="R66" s="36">
        <v>2</v>
      </c>
      <c r="S66" s="118">
        <v>24</v>
      </c>
      <c r="T66" s="118">
        <v>78</v>
      </c>
      <c r="U66" s="118">
        <v>10</v>
      </c>
      <c r="V66" s="36">
        <v>4</v>
      </c>
      <c r="W66" s="36">
        <v>84</v>
      </c>
      <c r="X66" s="36">
        <v>102</v>
      </c>
      <c r="Y66" s="73">
        <v>0.27300000000000002</v>
      </c>
      <c r="Z66" s="71">
        <v>0.38800000000000001</v>
      </c>
      <c r="AA66" s="71">
        <v>0.50600000000000001</v>
      </c>
      <c r="AB66" s="74">
        <v>0.38700000000000001</v>
      </c>
      <c r="AC66" s="75">
        <v>210</v>
      </c>
      <c r="AD66" s="76">
        <v>94</v>
      </c>
      <c r="AE66" s="76">
        <v>86</v>
      </c>
      <c r="AF66" s="176">
        <v>28</v>
      </c>
      <c r="AG66" s="176">
        <v>26</v>
      </c>
      <c r="AH66" s="77">
        <v>31</v>
      </c>
      <c r="AI66" s="70" t="s">
        <v>1064</v>
      </c>
      <c r="AJ66" s="70" t="s">
        <v>1086</v>
      </c>
      <c r="AK66" s="36">
        <v>492</v>
      </c>
      <c r="AL66" s="71">
        <v>0.31900000000000001</v>
      </c>
      <c r="AM66" s="71">
        <v>0.41299999999999998</v>
      </c>
      <c r="AN66" s="71">
        <v>0.59499999999999997</v>
      </c>
      <c r="AO66" s="125">
        <v>0.42799999999999999</v>
      </c>
      <c r="AP66" s="126">
        <v>211</v>
      </c>
      <c r="AQ66" s="127">
        <v>127</v>
      </c>
    </row>
    <row r="67" spans="1:43" x14ac:dyDescent="0.3">
      <c r="A67" s="116" t="s">
        <v>2340</v>
      </c>
      <c r="B67" s="117">
        <v>5</v>
      </c>
      <c r="C67" s="36" t="s">
        <v>3891</v>
      </c>
      <c r="D67" s="36" t="s">
        <v>1758</v>
      </c>
      <c r="E67" s="70" t="s">
        <v>1065</v>
      </c>
      <c r="F67" s="36">
        <v>26</v>
      </c>
      <c r="G67" s="36" t="s">
        <v>1070</v>
      </c>
      <c r="H67" s="36" t="s">
        <v>1063</v>
      </c>
      <c r="I67" s="36" t="s">
        <v>253</v>
      </c>
      <c r="L67" s="72">
        <v>143</v>
      </c>
      <c r="M67" s="36">
        <v>618</v>
      </c>
      <c r="N67" s="36">
        <v>530</v>
      </c>
      <c r="O67" s="118">
        <v>92</v>
      </c>
      <c r="P67" s="36">
        <v>143</v>
      </c>
      <c r="Q67" s="36">
        <v>34</v>
      </c>
      <c r="R67" s="36">
        <v>4</v>
      </c>
      <c r="S67" s="118">
        <v>27</v>
      </c>
      <c r="T67" s="118">
        <v>78</v>
      </c>
      <c r="U67" s="118">
        <v>7</v>
      </c>
      <c r="V67" s="36">
        <v>4</v>
      </c>
      <c r="W67" s="36">
        <v>73</v>
      </c>
      <c r="X67" s="36">
        <v>132</v>
      </c>
      <c r="Y67" s="73">
        <v>0.27100000000000002</v>
      </c>
      <c r="Z67" s="71">
        <v>0.36799999999999999</v>
      </c>
      <c r="AA67" s="71">
        <v>0.501</v>
      </c>
      <c r="AB67" s="74">
        <v>0.375</v>
      </c>
      <c r="AC67" s="75">
        <v>232</v>
      </c>
      <c r="AD67" s="76">
        <v>91</v>
      </c>
      <c r="AE67" s="76">
        <v>91</v>
      </c>
      <c r="AF67" s="176">
        <v>28</v>
      </c>
      <c r="AG67" s="176">
        <v>28</v>
      </c>
      <c r="AH67" s="77">
        <v>38</v>
      </c>
      <c r="AI67" s="70" t="s">
        <v>1064</v>
      </c>
      <c r="AJ67" s="70" t="s">
        <v>1086</v>
      </c>
      <c r="AK67" s="36">
        <v>665</v>
      </c>
      <c r="AL67" s="71">
        <v>0.29499999999999998</v>
      </c>
      <c r="AM67" s="71">
        <v>0.40899999999999997</v>
      </c>
      <c r="AN67" s="71">
        <v>0.53700000000000003</v>
      </c>
      <c r="AO67" s="125">
        <v>0.40799999999999997</v>
      </c>
      <c r="AP67" s="126">
        <v>271</v>
      </c>
      <c r="AQ67" s="127">
        <v>129</v>
      </c>
    </row>
    <row r="68" spans="1:43" x14ac:dyDescent="0.3">
      <c r="A68" s="116" t="s">
        <v>2340</v>
      </c>
      <c r="B68" s="117">
        <v>6</v>
      </c>
      <c r="C68" s="36" t="s">
        <v>494</v>
      </c>
      <c r="D68" s="36" t="s">
        <v>129</v>
      </c>
      <c r="E68" s="70" t="s">
        <v>1065</v>
      </c>
      <c r="F68" s="36">
        <v>32</v>
      </c>
      <c r="G68" s="36" t="s">
        <v>1386</v>
      </c>
      <c r="H68" s="36" t="s">
        <v>1373</v>
      </c>
      <c r="I68" s="36" t="s">
        <v>253</v>
      </c>
      <c r="L68" s="72">
        <v>112</v>
      </c>
      <c r="M68" s="36">
        <v>478</v>
      </c>
      <c r="N68" s="36">
        <v>410</v>
      </c>
      <c r="O68" s="118">
        <v>72</v>
      </c>
      <c r="P68" s="36">
        <v>108</v>
      </c>
      <c r="Q68" s="36">
        <v>20</v>
      </c>
      <c r="R68" s="36">
        <v>1</v>
      </c>
      <c r="S68" s="118">
        <v>27</v>
      </c>
      <c r="T68" s="118">
        <v>71</v>
      </c>
      <c r="U68" s="118">
        <v>4</v>
      </c>
      <c r="V68" s="36">
        <v>1</v>
      </c>
      <c r="W68" s="36">
        <v>59</v>
      </c>
      <c r="X68" s="36">
        <v>90</v>
      </c>
      <c r="Y68" s="73">
        <v>0.26200000000000001</v>
      </c>
      <c r="Z68" s="71">
        <v>0.35799999999999998</v>
      </c>
      <c r="AA68" s="71">
        <v>0.51900000000000002</v>
      </c>
      <c r="AB68" s="74">
        <v>0.375</v>
      </c>
      <c r="AC68" s="75">
        <v>179</v>
      </c>
      <c r="AD68" s="76">
        <v>77</v>
      </c>
      <c r="AE68" s="76">
        <v>77</v>
      </c>
      <c r="AF68" s="176">
        <v>23</v>
      </c>
      <c r="AG68" s="176">
        <v>23</v>
      </c>
      <c r="AH68" s="77">
        <v>29</v>
      </c>
      <c r="AI68" s="70" t="s">
        <v>1064</v>
      </c>
      <c r="AJ68" s="70" t="s">
        <v>1086</v>
      </c>
      <c r="AK68" s="36">
        <v>496</v>
      </c>
      <c r="AL68" s="71">
        <v>0.27</v>
      </c>
      <c r="AM68" s="71">
        <v>0.38500000000000001</v>
      </c>
      <c r="AN68" s="71">
        <v>0.55900000000000005</v>
      </c>
      <c r="AO68" s="125">
        <v>0.40200000000000002</v>
      </c>
      <c r="AP68" s="126">
        <v>200</v>
      </c>
      <c r="AQ68" s="127">
        <v>102</v>
      </c>
    </row>
    <row r="69" spans="1:43" x14ac:dyDescent="0.3">
      <c r="A69" s="116" t="s">
        <v>2340</v>
      </c>
      <c r="B69" s="117">
        <v>7</v>
      </c>
      <c r="C69" s="36" t="s">
        <v>365</v>
      </c>
      <c r="D69" s="36" t="s">
        <v>364</v>
      </c>
      <c r="E69" s="70" t="s">
        <v>1065</v>
      </c>
      <c r="F69" s="36">
        <v>35</v>
      </c>
      <c r="G69" s="36" t="s">
        <v>1372</v>
      </c>
      <c r="H69" s="36" t="s">
        <v>1373</v>
      </c>
      <c r="I69" s="36" t="s">
        <v>250</v>
      </c>
      <c r="L69" s="72">
        <v>122</v>
      </c>
      <c r="M69" s="36">
        <v>479</v>
      </c>
      <c r="N69" s="36">
        <v>397</v>
      </c>
      <c r="O69" s="118">
        <v>66</v>
      </c>
      <c r="P69" s="36">
        <v>97</v>
      </c>
      <c r="Q69" s="36">
        <v>16</v>
      </c>
      <c r="R69" s="36">
        <v>0</v>
      </c>
      <c r="S69" s="118">
        <v>29</v>
      </c>
      <c r="T69" s="118">
        <v>76</v>
      </c>
      <c r="U69" s="118">
        <v>2</v>
      </c>
      <c r="V69" s="36">
        <v>1</v>
      </c>
      <c r="W69" s="36">
        <v>74</v>
      </c>
      <c r="X69" s="36">
        <v>88</v>
      </c>
      <c r="Y69" s="73">
        <v>0.249</v>
      </c>
      <c r="Z69" s="71">
        <v>0.36399999999999999</v>
      </c>
      <c r="AA69" s="71">
        <v>0.50600000000000001</v>
      </c>
      <c r="AB69" s="74">
        <v>0.374</v>
      </c>
      <c r="AC69" s="75">
        <v>179</v>
      </c>
      <c r="AD69" s="76">
        <v>76</v>
      </c>
      <c r="AE69" s="76">
        <v>69</v>
      </c>
      <c r="AF69" s="176">
        <v>21</v>
      </c>
      <c r="AG69" s="176">
        <v>19</v>
      </c>
      <c r="AH69" s="77">
        <v>21</v>
      </c>
      <c r="AI69" s="70" t="s">
        <v>1064</v>
      </c>
      <c r="AJ69" s="70" t="s">
        <v>1065</v>
      </c>
      <c r="AK69" s="36">
        <v>668</v>
      </c>
      <c r="AL69" s="71">
        <v>0.25800000000000001</v>
      </c>
      <c r="AM69" s="71">
        <v>0.377</v>
      </c>
      <c r="AN69" s="71">
        <v>0.504</v>
      </c>
      <c r="AO69" s="125">
        <v>0.38100000000000001</v>
      </c>
      <c r="AP69" s="126">
        <v>255</v>
      </c>
      <c r="AQ69" s="127">
        <v>101</v>
      </c>
    </row>
    <row r="70" spans="1:43" x14ac:dyDescent="0.3">
      <c r="A70" s="116" t="s">
        <v>2340</v>
      </c>
      <c r="B70" s="117">
        <v>8</v>
      </c>
      <c r="C70" s="36" t="s">
        <v>340</v>
      </c>
      <c r="D70" s="36" t="s">
        <v>339</v>
      </c>
      <c r="E70" s="70" t="s">
        <v>1103</v>
      </c>
      <c r="F70" s="36">
        <v>28</v>
      </c>
      <c r="G70" s="36" t="s">
        <v>1070</v>
      </c>
      <c r="H70" s="36" t="s">
        <v>1063</v>
      </c>
      <c r="I70" s="36" t="s">
        <v>250</v>
      </c>
      <c r="L70" s="72">
        <v>145</v>
      </c>
      <c r="M70" s="36">
        <v>593</v>
      </c>
      <c r="N70" s="36">
        <v>518</v>
      </c>
      <c r="O70" s="118">
        <v>83</v>
      </c>
      <c r="P70" s="36">
        <v>141</v>
      </c>
      <c r="Q70" s="36">
        <v>33</v>
      </c>
      <c r="R70" s="36">
        <v>3</v>
      </c>
      <c r="S70" s="118">
        <v>28</v>
      </c>
      <c r="T70" s="118">
        <v>91</v>
      </c>
      <c r="U70" s="118">
        <v>8</v>
      </c>
      <c r="V70" s="36">
        <v>4</v>
      </c>
      <c r="W70" s="36">
        <v>53</v>
      </c>
      <c r="X70" s="36">
        <v>91</v>
      </c>
      <c r="Y70" s="73">
        <v>0.27400000000000002</v>
      </c>
      <c r="Z70" s="71">
        <v>0.35799999999999998</v>
      </c>
      <c r="AA70" s="71">
        <v>0.51200000000000001</v>
      </c>
      <c r="AB70" s="74">
        <v>0.374</v>
      </c>
      <c r="AC70" s="75">
        <v>222</v>
      </c>
      <c r="AD70" s="76">
        <v>87</v>
      </c>
      <c r="AE70" s="76">
        <v>79</v>
      </c>
      <c r="AF70" s="176">
        <v>29</v>
      </c>
      <c r="AG70" s="176">
        <v>26</v>
      </c>
      <c r="AH70" s="77">
        <v>26</v>
      </c>
      <c r="AI70" s="70" t="s">
        <v>1064</v>
      </c>
      <c r="AJ70" s="70" t="s">
        <v>1086</v>
      </c>
      <c r="AK70" s="36">
        <v>691</v>
      </c>
      <c r="AL70" s="71">
        <v>0.27300000000000002</v>
      </c>
      <c r="AM70" s="71">
        <v>0.39200000000000002</v>
      </c>
      <c r="AN70" s="71">
        <v>0.50700000000000001</v>
      </c>
      <c r="AO70" s="125">
        <v>0.39100000000000001</v>
      </c>
      <c r="AP70" s="126">
        <v>270</v>
      </c>
      <c r="AQ70" s="127">
        <v>113</v>
      </c>
    </row>
    <row r="71" spans="1:43" x14ac:dyDescent="0.3">
      <c r="A71" s="116" t="s">
        <v>2340</v>
      </c>
      <c r="B71" s="117">
        <v>9</v>
      </c>
      <c r="C71" s="36" t="s">
        <v>2686</v>
      </c>
      <c r="D71" s="36" t="s">
        <v>198</v>
      </c>
      <c r="E71" s="70" t="s">
        <v>1065</v>
      </c>
      <c r="F71" s="36">
        <v>27</v>
      </c>
      <c r="G71" s="36" t="s">
        <v>1074</v>
      </c>
      <c r="H71" s="36" t="s">
        <v>1063</v>
      </c>
      <c r="I71" s="36" t="s">
        <v>253</v>
      </c>
      <c r="L71" s="72">
        <v>147</v>
      </c>
      <c r="M71" s="36">
        <v>635</v>
      </c>
      <c r="N71" s="36">
        <v>574</v>
      </c>
      <c r="O71" s="118">
        <v>92</v>
      </c>
      <c r="P71" s="36">
        <v>163</v>
      </c>
      <c r="Q71" s="36">
        <v>37</v>
      </c>
      <c r="R71" s="36">
        <v>5</v>
      </c>
      <c r="S71" s="118">
        <v>34</v>
      </c>
      <c r="T71" s="118">
        <v>114</v>
      </c>
      <c r="U71" s="118">
        <v>3</v>
      </c>
      <c r="V71" s="36">
        <v>3</v>
      </c>
      <c r="W71" s="36">
        <v>50</v>
      </c>
      <c r="X71" s="36">
        <v>99</v>
      </c>
      <c r="Y71" s="73">
        <v>0.28399999999999997</v>
      </c>
      <c r="Z71" s="71">
        <v>0.34100000000000003</v>
      </c>
      <c r="AA71" s="71">
        <v>0.54500000000000004</v>
      </c>
      <c r="AB71" s="74">
        <v>0.374</v>
      </c>
      <c r="AC71" s="75">
        <v>237</v>
      </c>
      <c r="AD71" s="76">
        <v>91</v>
      </c>
      <c r="AE71" s="76">
        <v>91</v>
      </c>
      <c r="AF71" s="176">
        <v>35</v>
      </c>
      <c r="AG71" s="176">
        <v>35</v>
      </c>
      <c r="AH71" s="77">
        <v>38</v>
      </c>
      <c r="AI71" s="70" t="s">
        <v>1064</v>
      </c>
      <c r="AJ71" s="70" t="s">
        <v>1086</v>
      </c>
      <c r="AK71" s="36">
        <v>679</v>
      </c>
      <c r="AL71" s="71">
        <v>0.309</v>
      </c>
      <c r="AM71" s="71">
        <v>0.373</v>
      </c>
      <c r="AN71" s="71">
        <v>0.58599999999999997</v>
      </c>
      <c r="AO71" s="125">
        <v>0.40400000000000003</v>
      </c>
      <c r="AP71" s="126">
        <v>274</v>
      </c>
      <c r="AQ71" s="127">
        <v>126</v>
      </c>
    </row>
    <row r="72" spans="1:43" x14ac:dyDescent="0.3">
      <c r="A72" s="116" t="s">
        <v>2340</v>
      </c>
      <c r="B72" s="117">
        <v>10</v>
      </c>
      <c r="C72" s="36" t="s">
        <v>6274</v>
      </c>
      <c r="D72" s="36" t="s">
        <v>205</v>
      </c>
      <c r="E72" s="70" t="s">
        <v>1103</v>
      </c>
      <c r="F72" s="36">
        <v>22</v>
      </c>
      <c r="G72" s="36" t="s">
        <v>1567</v>
      </c>
      <c r="H72" s="36" t="s">
        <v>1063</v>
      </c>
      <c r="I72" s="36" t="s">
        <v>250</v>
      </c>
      <c r="J72" s="36" t="s">
        <v>249</v>
      </c>
      <c r="L72" s="72">
        <v>126</v>
      </c>
      <c r="M72" s="36">
        <v>504</v>
      </c>
      <c r="N72" s="36">
        <v>433</v>
      </c>
      <c r="O72" s="118">
        <v>72</v>
      </c>
      <c r="P72" s="36">
        <v>107</v>
      </c>
      <c r="Q72" s="36">
        <v>28</v>
      </c>
      <c r="R72" s="36">
        <v>4</v>
      </c>
      <c r="S72" s="118">
        <v>29</v>
      </c>
      <c r="T72" s="118">
        <v>79</v>
      </c>
      <c r="U72" s="118">
        <v>11</v>
      </c>
      <c r="V72" s="36">
        <v>2</v>
      </c>
      <c r="W72" s="36">
        <v>67</v>
      </c>
      <c r="X72" s="36">
        <v>119</v>
      </c>
      <c r="Y72" s="73">
        <v>0.248</v>
      </c>
      <c r="Z72" s="71">
        <v>0.34899999999999998</v>
      </c>
      <c r="AA72" s="71">
        <v>0.53</v>
      </c>
      <c r="AB72" s="74">
        <v>0.374</v>
      </c>
      <c r="AC72" s="75">
        <v>188</v>
      </c>
      <c r="AD72" s="76">
        <v>78</v>
      </c>
      <c r="AE72" s="76">
        <v>71</v>
      </c>
      <c r="AF72" s="176">
        <v>25</v>
      </c>
      <c r="AG72" s="176">
        <v>22</v>
      </c>
      <c r="AH72" s="77">
        <v>22</v>
      </c>
      <c r="AI72" s="70" t="s">
        <v>1064</v>
      </c>
      <c r="AJ72" s="70" t="s">
        <v>1086</v>
      </c>
      <c r="AK72" s="36">
        <v>548</v>
      </c>
      <c r="AL72" s="71">
        <v>0.26700000000000002</v>
      </c>
      <c r="AM72" s="71">
        <v>0.35199999999999998</v>
      </c>
      <c r="AN72" s="71">
        <v>0.58099999999999996</v>
      </c>
      <c r="AO72" s="125">
        <v>0.39100000000000001</v>
      </c>
      <c r="AP72" s="126">
        <v>214</v>
      </c>
      <c r="AQ72" s="127">
        <v>98</v>
      </c>
    </row>
    <row r="73" spans="1:43" x14ac:dyDescent="0.3">
      <c r="A73" s="116" t="s">
        <v>2340</v>
      </c>
      <c r="B73" s="117">
        <v>11</v>
      </c>
      <c r="C73" s="36" t="s">
        <v>515</v>
      </c>
      <c r="D73" s="36" t="s">
        <v>277</v>
      </c>
      <c r="E73" s="70" t="s">
        <v>1065</v>
      </c>
      <c r="F73" s="36">
        <v>30</v>
      </c>
      <c r="G73" s="36" t="s">
        <v>1116</v>
      </c>
      <c r="H73" s="36" t="s">
        <v>1063</v>
      </c>
      <c r="I73" s="36" t="s">
        <v>250</v>
      </c>
      <c r="L73" s="72">
        <v>139</v>
      </c>
      <c r="M73" s="36">
        <v>597</v>
      </c>
      <c r="N73" s="36">
        <v>515</v>
      </c>
      <c r="O73" s="118">
        <v>91</v>
      </c>
      <c r="P73" s="36">
        <v>143</v>
      </c>
      <c r="Q73" s="36">
        <v>28</v>
      </c>
      <c r="R73" s="36">
        <v>2</v>
      </c>
      <c r="S73" s="118">
        <v>27</v>
      </c>
      <c r="T73" s="118">
        <v>90</v>
      </c>
      <c r="U73" s="118">
        <v>19</v>
      </c>
      <c r="V73" s="36">
        <v>4</v>
      </c>
      <c r="W73" s="36">
        <v>71</v>
      </c>
      <c r="X73" s="36">
        <v>126</v>
      </c>
      <c r="Y73" s="73">
        <v>0.27700000000000002</v>
      </c>
      <c r="Z73" s="71">
        <v>0.36699999999999999</v>
      </c>
      <c r="AA73" s="71">
        <v>0.496</v>
      </c>
      <c r="AB73" s="74">
        <v>0.373</v>
      </c>
      <c r="AC73" s="75">
        <v>223</v>
      </c>
      <c r="AD73" s="76">
        <v>87</v>
      </c>
      <c r="AE73" s="76">
        <v>78</v>
      </c>
      <c r="AF73" s="176">
        <v>34</v>
      </c>
      <c r="AG73" s="176">
        <v>30</v>
      </c>
      <c r="AH73" s="77">
        <v>26</v>
      </c>
      <c r="AI73" s="70" t="s">
        <v>1064</v>
      </c>
      <c r="AJ73" s="70" t="s">
        <v>1086</v>
      </c>
      <c r="AK73" s="36">
        <v>664</v>
      </c>
      <c r="AL73" s="71">
        <v>0.29699999999999999</v>
      </c>
      <c r="AM73" s="71">
        <v>0.40400000000000003</v>
      </c>
      <c r="AN73" s="71">
        <v>0.56299999999999994</v>
      </c>
      <c r="AO73" s="125">
        <v>0.41299999999999998</v>
      </c>
      <c r="AP73" s="126">
        <v>274</v>
      </c>
      <c r="AQ73" s="127">
        <v>135</v>
      </c>
    </row>
    <row r="74" spans="1:43" x14ac:dyDescent="0.3">
      <c r="A74" s="116" t="s">
        <v>2340</v>
      </c>
      <c r="B74" s="117">
        <v>12</v>
      </c>
      <c r="C74" s="36" t="s">
        <v>222</v>
      </c>
      <c r="D74" s="36" t="s">
        <v>7279</v>
      </c>
      <c r="E74" s="70" t="s">
        <v>1065</v>
      </c>
      <c r="F74" s="36">
        <v>28</v>
      </c>
      <c r="G74" s="36" t="s">
        <v>1383</v>
      </c>
      <c r="H74" s="36" t="s">
        <v>1373</v>
      </c>
      <c r="I74" s="36" t="s">
        <v>249</v>
      </c>
      <c r="L74" s="72">
        <v>146</v>
      </c>
      <c r="M74" s="36">
        <v>552</v>
      </c>
      <c r="N74" s="36">
        <v>496</v>
      </c>
      <c r="O74" s="118">
        <v>81</v>
      </c>
      <c r="P74" s="36">
        <v>124</v>
      </c>
      <c r="Q74" s="36">
        <v>27</v>
      </c>
      <c r="R74" s="36">
        <v>1</v>
      </c>
      <c r="S74" s="118">
        <v>43</v>
      </c>
      <c r="T74" s="118">
        <v>93</v>
      </c>
      <c r="U74" s="118">
        <v>3</v>
      </c>
      <c r="V74" s="36">
        <v>2</v>
      </c>
      <c r="W74" s="36">
        <v>49</v>
      </c>
      <c r="X74" s="36">
        <v>137</v>
      </c>
      <c r="Y74" s="73">
        <v>0.253</v>
      </c>
      <c r="Z74" s="71">
        <v>0.32200000000000001</v>
      </c>
      <c r="AA74" s="71">
        <v>0.56899999999999995</v>
      </c>
      <c r="AB74" s="74">
        <v>0.372</v>
      </c>
      <c r="AC74" s="75">
        <v>206</v>
      </c>
      <c r="AD74" s="76">
        <v>82</v>
      </c>
      <c r="AE74" s="76">
        <v>76</v>
      </c>
      <c r="AF74" s="176">
        <v>29</v>
      </c>
      <c r="AG74" s="176">
        <v>27</v>
      </c>
      <c r="AH74" s="77">
        <v>23</v>
      </c>
      <c r="AI74" s="70" t="s">
        <v>1064</v>
      </c>
      <c r="AJ74" s="70" t="s">
        <v>1086</v>
      </c>
      <c r="AK74" s="36">
        <v>692</v>
      </c>
      <c r="AL74" s="71">
        <v>0.28100000000000003</v>
      </c>
      <c r="AM74" s="71">
        <v>0.376</v>
      </c>
      <c r="AN74" s="71">
        <v>0.63100000000000001</v>
      </c>
      <c r="AO74" s="125">
        <v>0.42</v>
      </c>
      <c r="AP74" s="126">
        <v>290</v>
      </c>
      <c r="AQ74" s="127">
        <v>147</v>
      </c>
    </row>
    <row r="75" spans="1:43" x14ac:dyDescent="0.3">
      <c r="A75" s="116" t="s">
        <v>2340</v>
      </c>
      <c r="B75" s="117">
        <v>13</v>
      </c>
      <c r="C75" s="36" t="s">
        <v>6275</v>
      </c>
      <c r="D75" s="36" t="s">
        <v>6276</v>
      </c>
      <c r="E75" s="70" t="s">
        <v>1065</v>
      </c>
      <c r="F75" s="36">
        <v>25</v>
      </c>
      <c r="G75" s="36" t="s">
        <v>1081</v>
      </c>
      <c r="H75" s="36" t="s">
        <v>1063</v>
      </c>
      <c r="I75" s="36" t="s">
        <v>249</v>
      </c>
      <c r="J75" s="36" t="s">
        <v>250</v>
      </c>
      <c r="L75" s="72">
        <v>61</v>
      </c>
      <c r="M75" s="36">
        <v>256</v>
      </c>
      <c r="N75" s="36">
        <v>215</v>
      </c>
      <c r="O75" s="118">
        <v>39</v>
      </c>
      <c r="P75" s="36">
        <v>53</v>
      </c>
      <c r="Q75" s="36">
        <v>9</v>
      </c>
      <c r="R75" s="36">
        <v>0</v>
      </c>
      <c r="S75" s="118">
        <v>15</v>
      </c>
      <c r="T75" s="118">
        <v>47</v>
      </c>
      <c r="U75" s="118">
        <v>4</v>
      </c>
      <c r="V75" s="36">
        <v>0</v>
      </c>
      <c r="W75" s="36">
        <v>36</v>
      </c>
      <c r="X75" s="36">
        <v>55</v>
      </c>
      <c r="Y75" s="73">
        <v>0.24399999999999999</v>
      </c>
      <c r="Z75" s="71">
        <v>0.36</v>
      </c>
      <c r="AA75" s="71">
        <v>0.498</v>
      </c>
      <c r="AB75" s="74">
        <v>0.37</v>
      </c>
      <c r="AC75" s="75">
        <v>95</v>
      </c>
      <c r="AD75" s="76">
        <v>49</v>
      </c>
      <c r="AE75" s="76">
        <v>45</v>
      </c>
      <c r="AF75" s="176">
        <v>13</v>
      </c>
      <c r="AG75" s="176">
        <v>12</v>
      </c>
      <c r="AH75" s="77">
        <v>10</v>
      </c>
      <c r="AI75" s="70" t="s">
        <v>1075</v>
      </c>
      <c r="AJ75" s="70" t="s">
        <v>1086</v>
      </c>
      <c r="AK75" s="36">
        <v>212</v>
      </c>
      <c r="AL75" s="71">
        <v>0.25900000000000001</v>
      </c>
      <c r="AM75" s="71">
        <v>0.39600000000000002</v>
      </c>
      <c r="AN75" s="71">
        <v>0.61799999999999999</v>
      </c>
      <c r="AO75" s="125">
        <v>0.42299999999999999</v>
      </c>
      <c r="AP75" s="126">
        <v>90</v>
      </c>
      <c r="AQ75" s="127">
        <v>71</v>
      </c>
    </row>
    <row r="76" spans="1:43" x14ac:dyDescent="0.3">
      <c r="A76" s="116" t="s">
        <v>2340</v>
      </c>
      <c r="B76" s="117">
        <v>14</v>
      </c>
      <c r="C76" s="36" t="s">
        <v>418</v>
      </c>
      <c r="D76" s="36" t="s">
        <v>417</v>
      </c>
      <c r="E76" s="70" t="s">
        <v>1103</v>
      </c>
      <c r="F76" s="36">
        <v>28</v>
      </c>
      <c r="G76" s="36" t="s">
        <v>1101</v>
      </c>
      <c r="H76" s="36" t="s">
        <v>1063</v>
      </c>
      <c r="I76" s="36" t="s">
        <v>250</v>
      </c>
      <c r="L76" s="72">
        <v>126</v>
      </c>
      <c r="M76" s="36">
        <v>540</v>
      </c>
      <c r="N76" s="36">
        <v>482</v>
      </c>
      <c r="O76" s="118">
        <v>78</v>
      </c>
      <c r="P76" s="36">
        <v>134</v>
      </c>
      <c r="Q76" s="36">
        <v>33</v>
      </c>
      <c r="R76" s="36">
        <v>3</v>
      </c>
      <c r="S76" s="118">
        <v>25</v>
      </c>
      <c r="T76" s="118">
        <v>71</v>
      </c>
      <c r="U76" s="118">
        <v>6</v>
      </c>
      <c r="V76" s="36">
        <v>3</v>
      </c>
      <c r="W76" s="36">
        <v>48</v>
      </c>
      <c r="X76" s="36">
        <v>113</v>
      </c>
      <c r="Y76" s="73">
        <v>0.27700000000000002</v>
      </c>
      <c r="Z76" s="71">
        <v>0.35</v>
      </c>
      <c r="AA76" s="71">
        <v>0.51500000000000001</v>
      </c>
      <c r="AB76" s="74">
        <v>0.37</v>
      </c>
      <c r="AC76" s="75">
        <v>200</v>
      </c>
      <c r="AD76" s="76">
        <v>79</v>
      </c>
      <c r="AE76" s="76">
        <v>71</v>
      </c>
      <c r="AF76" s="176">
        <v>26</v>
      </c>
      <c r="AG76" s="176">
        <v>23</v>
      </c>
      <c r="AH76" s="77">
        <v>22</v>
      </c>
      <c r="AI76" s="70" t="s">
        <v>1064</v>
      </c>
      <c r="AJ76" s="70" t="s">
        <v>1086</v>
      </c>
      <c r="AK76" s="36">
        <v>514</v>
      </c>
      <c r="AL76" s="71">
        <v>0.307</v>
      </c>
      <c r="AM76" s="71">
        <v>0.40300000000000002</v>
      </c>
      <c r="AN76" s="71">
        <v>0.58599999999999997</v>
      </c>
      <c r="AO76" s="125">
        <v>0.42099999999999999</v>
      </c>
      <c r="AP76" s="126">
        <v>216</v>
      </c>
      <c r="AQ76" s="127">
        <v>122</v>
      </c>
    </row>
    <row r="77" spans="1:43" x14ac:dyDescent="0.3">
      <c r="A77" s="116" t="s">
        <v>2340</v>
      </c>
      <c r="B77" s="117">
        <v>15</v>
      </c>
      <c r="C77" s="36" t="s">
        <v>418</v>
      </c>
      <c r="D77" s="36" t="s">
        <v>417</v>
      </c>
      <c r="E77" s="70" t="s">
        <v>1103</v>
      </c>
      <c r="F77" s="36">
        <v>28</v>
      </c>
      <c r="G77" s="36" t="s">
        <v>1101</v>
      </c>
      <c r="H77" s="36" t="s">
        <v>1063</v>
      </c>
      <c r="I77" s="36" t="s">
        <v>250</v>
      </c>
      <c r="L77" s="72">
        <v>126</v>
      </c>
      <c r="M77" s="36">
        <v>540</v>
      </c>
      <c r="N77" s="36">
        <v>482</v>
      </c>
      <c r="O77" s="118">
        <v>78</v>
      </c>
      <c r="P77" s="36">
        <v>134</v>
      </c>
      <c r="Q77" s="36">
        <v>33</v>
      </c>
      <c r="R77" s="36">
        <v>3</v>
      </c>
      <c r="S77" s="118">
        <v>25</v>
      </c>
      <c r="T77" s="118">
        <v>71</v>
      </c>
      <c r="U77" s="118">
        <v>6</v>
      </c>
      <c r="V77" s="36">
        <v>3</v>
      </c>
      <c r="W77" s="36">
        <v>48</v>
      </c>
      <c r="X77" s="36">
        <v>113</v>
      </c>
      <c r="Y77" s="73">
        <v>0.27700000000000002</v>
      </c>
      <c r="Z77" s="71">
        <v>0.35</v>
      </c>
      <c r="AA77" s="71">
        <v>0.51500000000000001</v>
      </c>
      <c r="AB77" s="74">
        <v>0.37</v>
      </c>
      <c r="AC77" s="75">
        <v>200</v>
      </c>
      <c r="AD77" s="76">
        <v>79</v>
      </c>
      <c r="AE77" s="76">
        <v>71</v>
      </c>
      <c r="AF77" s="176">
        <v>26</v>
      </c>
      <c r="AG77" s="176">
        <v>23</v>
      </c>
      <c r="AH77" s="77">
        <v>22</v>
      </c>
      <c r="AI77" s="70" t="s">
        <v>1064</v>
      </c>
      <c r="AJ77" s="70" t="s">
        <v>1086</v>
      </c>
      <c r="AK77" s="36">
        <v>514</v>
      </c>
      <c r="AL77" s="71">
        <v>0.307</v>
      </c>
      <c r="AM77" s="71">
        <v>0.40300000000000002</v>
      </c>
      <c r="AN77" s="71">
        <v>0.58599999999999997</v>
      </c>
      <c r="AO77" s="125">
        <v>0.42099999999999999</v>
      </c>
      <c r="AP77" s="126">
        <v>216</v>
      </c>
      <c r="AQ77" s="127">
        <v>122</v>
      </c>
    </row>
    <row r="78" spans="1:43" x14ac:dyDescent="0.3">
      <c r="A78" s="116" t="s">
        <v>2340</v>
      </c>
      <c r="B78" s="117">
        <v>16</v>
      </c>
      <c r="C78" s="36" t="s">
        <v>79</v>
      </c>
      <c r="D78" s="36" t="s">
        <v>78</v>
      </c>
      <c r="E78" s="70" t="s">
        <v>1065</v>
      </c>
      <c r="F78" s="36">
        <v>37</v>
      </c>
      <c r="G78" s="36" t="s">
        <v>1397</v>
      </c>
      <c r="H78" s="36" t="s">
        <v>1373</v>
      </c>
      <c r="I78" s="36" t="s">
        <v>249</v>
      </c>
      <c r="L78" s="72">
        <v>107</v>
      </c>
      <c r="M78" s="36">
        <v>449</v>
      </c>
      <c r="N78" s="36">
        <v>384</v>
      </c>
      <c r="O78" s="118">
        <v>59</v>
      </c>
      <c r="P78" s="36">
        <v>97</v>
      </c>
      <c r="Q78" s="36">
        <v>12</v>
      </c>
      <c r="R78" s="36">
        <v>0</v>
      </c>
      <c r="S78" s="118">
        <v>27</v>
      </c>
      <c r="T78" s="118">
        <v>67</v>
      </c>
      <c r="U78" s="118">
        <v>2</v>
      </c>
      <c r="V78" s="36">
        <v>1</v>
      </c>
      <c r="W78" s="36">
        <v>55</v>
      </c>
      <c r="X78" s="36">
        <v>96</v>
      </c>
      <c r="Y78" s="73">
        <v>0.25600000000000001</v>
      </c>
      <c r="Z78" s="71">
        <v>0.35299999999999998</v>
      </c>
      <c r="AA78" s="71">
        <v>0.496</v>
      </c>
      <c r="AB78" s="74">
        <v>0.36599999999999999</v>
      </c>
      <c r="AC78" s="75">
        <v>164</v>
      </c>
      <c r="AD78" s="76">
        <v>67</v>
      </c>
      <c r="AE78" s="76">
        <v>62</v>
      </c>
      <c r="AF78" s="176">
        <v>20</v>
      </c>
      <c r="AG78" s="176">
        <v>18</v>
      </c>
      <c r="AH78" s="77">
        <v>16</v>
      </c>
      <c r="AI78" s="70" t="s">
        <v>1064</v>
      </c>
      <c r="AJ78" s="70" t="s">
        <v>1086</v>
      </c>
      <c r="AK78" s="36">
        <v>645</v>
      </c>
      <c r="AL78" s="71">
        <v>0.28799999999999998</v>
      </c>
      <c r="AM78" s="71">
        <v>0.375</v>
      </c>
      <c r="AN78" s="71">
        <v>0.54900000000000004</v>
      </c>
      <c r="AO78" s="125">
        <v>0.39400000000000002</v>
      </c>
      <c r="AP78" s="126">
        <v>254</v>
      </c>
      <c r="AQ78" s="127">
        <v>111</v>
      </c>
    </row>
    <row r="79" spans="1:43" x14ac:dyDescent="0.3">
      <c r="A79" s="116" t="s">
        <v>2340</v>
      </c>
      <c r="B79" s="117">
        <v>17</v>
      </c>
      <c r="C79" s="36" t="s">
        <v>164</v>
      </c>
      <c r="D79" s="36" t="s">
        <v>165</v>
      </c>
      <c r="E79" s="70" t="s">
        <v>1065</v>
      </c>
      <c r="F79" s="36">
        <v>30</v>
      </c>
      <c r="H79" s="36" t="s">
        <v>1063</v>
      </c>
      <c r="I79" s="36" t="s">
        <v>249</v>
      </c>
      <c r="L79" s="72">
        <v>119</v>
      </c>
      <c r="M79" s="36">
        <v>498</v>
      </c>
      <c r="N79" s="36">
        <v>453</v>
      </c>
      <c r="O79" s="118">
        <v>70</v>
      </c>
      <c r="P79" s="36">
        <v>122</v>
      </c>
      <c r="Q79" s="36">
        <v>25</v>
      </c>
      <c r="R79" s="36">
        <v>2</v>
      </c>
      <c r="S79" s="118">
        <v>30</v>
      </c>
      <c r="T79" s="118">
        <v>77</v>
      </c>
      <c r="U79" s="118">
        <v>3</v>
      </c>
      <c r="V79" s="36">
        <v>1</v>
      </c>
      <c r="W79" s="36">
        <v>38</v>
      </c>
      <c r="X79" s="36">
        <v>120</v>
      </c>
      <c r="Y79" s="73">
        <v>0.26800000000000002</v>
      </c>
      <c r="Z79" s="71">
        <v>0.32700000000000001</v>
      </c>
      <c r="AA79" s="71">
        <v>0.53500000000000003</v>
      </c>
      <c r="AB79" s="74">
        <v>0.36399999999999999</v>
      </c>
      <c r="AC79" s="75">
        <v>181</v>
      </c>
      <c r="AD79" s="76">
        <v>71</v>
      </c>
      <c r="AE79" s="76">
        <v>65</v>
      </c>
      <c r="AF79" s="176">
        <v>25</v>
      </c>
      <c r="AG79" s="176">
        <v>23</v>
      </c>
      <c r="AH79" s="77">
        <v>17</v>
      </c>
      <c r="AI79" s="70" t="s">
        <v>1064</v>
      </c>
      <c r="AJ79" s="70" t="s">
        <v>1086</v>
      </c>
      <c r="AK79" s="36">
        <v>489</v>
      </c>
      <c r="AL79" s="71">
        <v>0.30299999999999999</v>
      </c>
      <c r="AM79" s="71">
        <v>0.376</v>
      </c>
      <c r="AN79" s="71">
        <v>0.69</v>
      </c>
      <c r="AO79" s="125">
        <v>0.438</v>
      </c>
      <c r="AP79" s="126">
        <v>214</v>
      </c>
      <c r="AQ79" s="127">
        <v>137</v>
      </c>
    </row>
    <row r="80" spans="1:43" x14ac:dyDescent="0.3">
      <c r="A80" s="116" t="s">
        <v>2340</v>
      </c>
      <c r="B80" s="117">
        <v>18</v>
      </c>
      <c r="C80" s="36" t="s">
        <v>25</v>
      </c>
      <c r="D80" s="36" t="s">
        <v>24</v>
      </c>
      <c r="E80" s="70" t="s">
        <v>1103</v>
      </c>
      <c r="F80" s="36">
        <v>31</v>
      </c>
      <c r="G80" s="36" t="s">
        <v>1074</v>
      </c>
      <c r="H80" s="36" t="s">
        <v>1063</v>
      </c>
      <c r="I80" s="36" t="s">
        <v>249</v>
      </c>
      <c r="L80" s="72">
        <v>139</v>
      </c>
      <c r="M80" s="36">
        <v>632</v>
      </c>
      <c r="N80" s="36">
        <v>574</v>
      </c>
      <c r="O80" s="118">
        <v>102</v>
      </c>
      <c r="P80" s="36">
        <v>166</v>
      </c>
      <c r="Q80" s="36">
        <v>27</v>
      </c>
      <c r="R80" s="36">
        <v>7</v>
      </c>
      <c r="S80" s="118">
        <v>26</v>
      </c>
      <c r="T80" s="118">
        <v>76</v>
      </c>
      <c r="U80" s="118">
        <v>19</v>
      </c>
      <c r="V80" s="36">
        <v>9</v>
      </c>
      <c r="W80" s="36">
        <v>42</v>
      </c>
      <c r="X80" s="36">
        <v>108</v>
      </c>
      <c r="Y80" s="73">
        <v>0.28899999999999998</v>
      </c>
      <c r="Z80" s="71">
        <v>0.34499999999999997</v>
      </c>
      <c r="AA80" s="71">
        <v>0.49399999999999999</v>
      </c>
      <c r="AB80" s="74">
        <v>0.36</v>
      </c>
      <c r="AC80" s="75">
        <v>228</v>
      </c>
      <c r="AD80" s="76">
        <v>79</v>
      </c>
      <c r="AE80" s="76">
        <v>73</v>
      </c>
      <c r="AF80" s="176">
        <v>35</v>
      </c>
      <c r="AG80" s="176">
        <v>33</v>
      </c>
      <c r="AH80" s="77">
        <v>19</v>
      </c>
      <c r="AI80" s="70" t="s">
        <v>1064</v>
      </c>
      <c r="AJ80" s="70" t="s">
        <v>1086</v>
      </c>
      <c r="AK80" s="36">
        <v>725</v>
      </c>
      <c r="AL80" s="71">
        <v>0.33100000000000002</v>
      </c>
      <c r="AM80" s="71">
        <v>0.39900000000000002</v>
      </c>
      <c r="AN80" s="71">
        <v>0.60099999999999998</v>
      </c>
      <c r="AO80" s="125">
        <v>0.42199999999999999</v>
      </c>
      <c r="AP80" s="126">
        <v>306</v>
      </c>
      <c r="AQ80" s="127">
        <v>154</v>
      </c>
    </row>
    <row r="81" spans="1:43" x14ac:dyDescent="0.3">
      <c r="A81" s="116" t="s">
        <v>2340</v>
      </c>
      <c r="B81" s="117">
        <v>19</v>
      </c>
      <c r="C81" s="36" t="s">
        <v>16</v>
      </c>
      <c r="D81" s="36" t="s">
        <v>15</v>
      </c>
      <c r="E81" s="70" t="s">
        <v>1065</v>
      </c>
      <c r="F81" s="36">
        <v>37</v>
      </c>
      <c r="G81" s="36" t="s">
        <v>1386</v>
      </c>
      <c r="H81" s="36" t="s">
        <v>1373</v>
      </c>
      <c r="I81" s="36" t="s">
        <v>249</v>
      </c>
      <c r="L81" s="72">
        <v>106</v>
      </c>
      <c r="M81" s="36">
        <v>395</v>
      </c>
      <c r="N81" s="36">
        <v>311</v>
      </c>
      <c r="O81" s="118">
        <v>52</v>
      </c>
      <c r="P81" s="36">
        <v>66</v>
      </c>
      <c r="Q81" s="36">
        <v>13</v>
      </c>
      <c r="R81" s="36">
        <v>0</v>
      </c>
      <c r="S81" s="118">
        <v>19</v>
      </c>
      <c r="T81" s="118">
        <v>47</v>
      </c>
      <c r="U81" s="118">
        <v>4</v>
      </c>
      <c r="V81" s="36">
        <v>2</v>
      </c>
      <c r="W81" s="36">
        <v>77</v>
      </c>
      <c r="X81" s="36">
        <v>78</v>
      </c>
      <c r="Y81" s="73">
        <v>0.216</v>
      </c>
      <c r="Z81" s="71">
        <v>0.371</v>
      </c>
      <c r="AA81" s="71">
        <v>0.443</v>
      </c>
      <c r="AB81" s="74">
        <v>0.36</v>
      </c>
      <c r="AC81" s="75">
        <v>142</v>
      </c>
      <c r="AD81" s="76">
        <v>59</v>
      </c>
      <c r="AE81" s="76">
        <v>54</v>
      </c>
      <c r="AF81" s="176">
        <v>12</v>
      </c>
      <c r="AG81" s="176">
        <v>11</v>
      </c>
      <c r="AH81" s="77">
        <v>12</v>
      </c>
      <c r="AI81" s="70" t="s">
        <v>1075</v>
      </c>
      <c r="AJ81" s="70" t="s">
        <v>1076</v>
      </c>
      <c r="AK81" s="36">
        <v>686</v>
      </c>
      <c r="AL81" s="71">
        <v>0.20300000000000001</v>
      </c>
      <c r="AM81" s="71">
        <v>0.308</v>
      </c>
      <c r="AN81" s="71">
        <v>0.36599999999999999</v>
      </c>
      <c r="AO81" s="125">
        <v>0.30199999999999999</v>
      </c>
      <c r="AP81" s="126">
        <v>207</v>
      </c>
      <c r="AQ81" s="127">
        <v>44</v>
      </c>
    </row>
    <row r="82" spans="1:43" x14ac:dyDescent="0.3">
      <c r="A82" s="116" t="s">
        <v>2340</v>
      </c>
      <c r="B82" s="117">
        <v>20</v>
      </c>
      <c r="C82" s="36" t="s">
        <v>509</v>
      </c>
      <c r="D82" s="36" t="s">
        <v>15</v>
      </c>
      <c r="E82" s="70" t="s">
        <v>1065</v>
      </c>
      <c r="F82" s="36">
        <v>27</v>
      </c>
      <c r="G82" s="36" t="s">
        <v>1554</v>
      </c>
      <c r="H82" s="36" t="s">
        <v>1373</v>
      </c>
      <c r="I82" s="36" t="s">
        <v>265</v>
      </c>
      <c r="L82" s="72">
        <v>142</v>
      </c>
      <c r="M82" s="36">
        <v>672</v>
      </c>
      <c r="N82" s="36">
        <v>621</v>
      </c>
      <c r="O82" s="118">
        <v>98</v>
      </c>
      <c r="P82" s="36">
        <v>195</v>
      </c>
      <c r="Q82" s="36">
        <v>35</v>
      </c>
      <c r="R82" s="36">
        <v>4</v>
      </c>
      <c r="S82" s="118">
        <v>19</v>
      </c>
      <c r="T82" s="118">
        <v>79</v>
      </c>
      <c r="U82" s="118">
        <v>29</v>
      </c>
      <c r="V82" s="36">
        <v>8</v>
      </c>
      <c r="W82" s="36">
        <v>35</v>
      </c>
      <c r="X82" s="36">
        <v>78</v>
      </c>
      <c r="Y82" s="73">
        <v>0.313</v>
      </c>
      <c r="Z82" s="71">
        <v>0.35499999999999998</v>
      </c>
      <c r="AA82" s="71">
        <v>0.47599999999999998</v>
      </c>
      <c r="AB82" s="74">
        <v>0.36</v>
      </c>
      <c r="AC82" s="75">
        <v>242</v>
      </c>
      <c r="AD82" s="76">
        <v>82</v>
      </c>
      <c r="AE82" s="76">
        <v>96</v>
      </c>
      <c r="AF82" s="176">
        <v>42</v>
      </c>
      <c r="AG82" s="176">
        <v>49</v>
      </c>
      <c r="AH82" s="77">
        <v>42</v>
      </c>
      <c r="AI82" s="70" t="s">
        <v>1064</v>
      </c>
      <c r="AJ82" s="70" t="s">
        <v>1086</v>
      </c>
      <c r="AK82" s="36">
        <v>662</v>
      </c>
      <c r="AL82" s="71">
        <v>0.34599999999999997</v>
      </c>
      <c r="AM82" s="71">
        <v>0.41</v>
      </c>
      <c r="AN82" s="71">
        <v>0.54700000000000004</v>
      </c>
      <c r="AO82" s="125">
        <v>0.41299999999999998</v>
      </c>
      <c r="AP82" s="126">
        <v>273</v>
      </c>
      <c r="AQ82" s="127">
        <v>134</v>
      </c>
    </row>
    <row r="83" spans="1:43" x14ac:dyDescent="0.3">
      <c r="A83" s="116" t="s">
        <v>2341</v>
      </c>
      <c r="B83" s="117">
        <v>1</v>
      </c>
      <c r="C83" s="36" t="s">
        <v>509</v>
      </c>
      <c r="D83" s="36" t="s">
        <v>15</v>
      </c>
      <c r="E83" s="70" t="s">
        <v>1065</v>
      </c>
      <c r="F83" s="36">
        <v>27</v>
      </c>
      <c r="G83" s="36" t="s">
        <v>1554</v>
      </c>
      <c r="H83" s="36" t="s">
        <v>1373</v>
      </c>
      <c r="I83" s="36" t="s">
        <v>265</v>
      </c>
      <c r="L83" s="72">
        <v>142</v>
      </c>
      <c r="M83" s="36">
        <v>672</v>
      </c>
      <c r="N83" s="36">
        <v>621</v>
      </c>
      <c r="O83" s="118">
        <v>98</v>
      </c>
      <c r="P83" s="36">
        <v>195</v>
      </c>
      <c r="Q83" s="36">
        <v>35</v>
      </c>
      <c r="R83" s="36">
        <v>4</v>
      </c>
      <c r="S83" s="118">
        <v>19</v>
      </c>
      <c r="T83" s="118">
        <v>79</v>
      </c>
      <c r="U83" s="118">
        <v>29</v>
      </c>
      <c r="V83" s="36">
        <v>8</v>
      </c>
      <c r="W83" s="36">
        <v>35</v>
      </c>
      <c r="X83" s="36">
        <v>78</v>
      </c>
      <c r="Y83" s="73">
        <v>0.313</v>
      </c>
      <c r="Z83" s="71">
        <v>0.35499999999999998</v>
      </c>
      <c r="AA83" s="71">
        <v>0.47599999999999998</v>
      </c>
      <c r="AB83" s="74">
        <v>0.36</v>
      </c>
      <c r="AC83" s="75">
        <v>242</v>
      </c>
      <c r="AD83" s="76">
        <v>82</v>
      </c>
      <c r="AE83" s="76">
        <v>96</v>
      </c>
      <c r="AF83" s="176">
        <v>42</v>
      </c>
      <c r="AG83" s="176">
        <v>49</v>
      </c>
      <c r="AH83" s="77">
        <v>42</v>
      </c>
      <c r="AI83" s="70" t="s">
        <v>1064</v>
      </c>
      <c r="AJ83" s="70" t="s">
        <v>1086</v>
      </c>
      <c r="AK83" s="36">
        <v>662</v>
      </c>
      <c r="AL83" s="71">
        <v>0.34599999999999997</v>
      </c>
      <c r="AM83" s="71">
        <v>0.41</v>
      </c>
      <c r="AN83" s="71">
        <v>0.54700000000000004</v>
      </c>
      <c r="AO83" s="125">
        <v>0.41299999999999998</v>
      </c>
      <c r="AP83" s="126">
        <v>273</v>
      </c>
      <c r="AQ83" s="127">
        <v>134</v>
      </c>
    </row>
    <row r="84" spans="1:43" x14ac:dyDescent="0.3">
      <c r="A84" s="116" t="s">
        <v>2341</v>
      </c>
      <c r="B84" s="117">
        <v>2</v>
      </c>
      <c r="C84" s="36" t="s">
        <v>25</v>
      </c>
      <c r="D84" s="36" t="s">
        <v>24</v>
      </c>
      <c r="E84" s="70" t="s">
        <v>1103</v>
      </c>
      <c r="F84" s="36">
        <v>31</v>
      </c>
      <c r="G84" s="36" t="s">
        <v>1074</v>
      </c>
      <c r="H84" s="36" t="s">
        <v>1063</v>
      </c>
      <c r="I84" s="36" t="s">
        <v>249</v>
      </c>
      <c r="L84" s="72">
        <v>139</v>
      </c>
      <c r="M84" s="36">
        <v>632</v>
      </c>
      <c r="N84" s="36">
        <v>574</v>
      </c>
      <c r="O84" s="118">
        <v>102</v>
      </c>
      <c r="P84" s="36">
        <v>166</v>
      </c>
      <c r="Q84" s="36">
        <v>27</v>
      </c>
      <c r="R84" s="36">
        <v>7</v>
      </c>
      <c r="S84" s="118">
        <v>26</v>
      </c>
      <c r="T84" s="118">
        <v>76</v>
      </c>
      <c r="U84" s="118">
        <v>19</v>
      </c>
      <c r="V84" s="36">
        <v>9</v>
      </c>
      <c r="W84" s="36">
        <v>42</v>
      </c>
      <c r="X84" s="36">
        <v>108</v>
      </c>
      <c r="Y84" s="73">
        <v>0.28899999999999998</v>
      </c>
      <c r="Z84" s="71">
        <v>0.34499999999999997</v>
      </c>
      <c r="AA84" s="71">
        <v>0.49399999999999999</v>
      </c>
      <c r="AB84" s="74">
        <v>0.36</v>
      </c>
      <c r="AC84" s="75">
        <v>228</v>
      </c>
      <c r="AD84" s="76">
        <v>79</v>
      </c>
      <c r="AE84" s="76">
        <v>73</v>
      </c>
      <c r="AF84" s="176">
        <v>35</v>
      </c>
      <c r="AG84" s="176">
        <v>33</v>
      </c>
      <c r="AH84" s="77">
        <v>19</v>
      </c>
      <c r="AI84" s="70" t="s">
        <v>1064</v>
      </c>
      <c r="AJ84" s="70" t="s">
        <v>1086</v>
      </c>
      <c r="AK84" s="36">
        <v>725</v>
      </c>
      <c r="AL84" s="71">
        <v>0.33100000000000002</v>
      </c>
      <c r="AM84" s="71">
        <v>0.39900000000000002</v>
      </c>
      <c r="AN84" s="71">
        <v>0.60099999999999998</v>
      </c>
      <c r="AO84" s="125">
        <v>0.42199999999999999</v>
      </c>
      <c r="AP84" s="126">
        <v>306</v>
      </c>
      <c r="AQ84" s="127">
        <v>154</v>
      </c>
    </row>
    <row r="85" spans="1:43" x14ac:dyDescent="0.3">
      <c r="A85" s="116" t="s">
        <v>2341</v>
      </c>
      <c r="B85" s="117">
        <v>3</v>
      </c>
      <c r="C85" s="36" t="s">
        <v>2686</v>
      </c>
      <c r="D85" s="36" t="s">
        <v>198</v>
      </c>
      <c r="E85" s="70" t="s">
        <v>1065</v>
      </c>
      <c r="F85" s="36">
        <v>27</v>
      </c>
      <c r="G85" s="36" t="s">
        <v>1074</v>
      </c>
      <c r="H85" s="36" t="s">
        <v>1063</v>
      </c>
      <c r="I85" s="36" t="s">
        <v>253</v>
      </c>
      <c r="L85" s="72">
        <v>147</v>
      </c>
      <c r="M85" s="36">
        <v>635</v>
      </c>
      <c r="N85" s="36">
        <v>574</v>
      </c>
      <c r="O85" s="118">
        <v>92</v>
      </c>
      <c r="P85" s="36">
        <v>163</v>
      </c>
      <c r="Q85" s="36">
        <v>37</v>
      </c>
      <c r="R85" s="36">
        <v>5</v>
      </c>
      <c r="S85" s="118">
        <v>34</v>
      </c>
      <c r="T85" s="118">
        <v>114</v>
      </c>
      <c r="U85" s="118">
        <v>3</v>
      </c>
      <c r="V85" s="36">
        <v>3</v>
      </c>
      <c r="W85" s="36">
        <v>50</v>
      </c>
      <c r="X85" s="36">
        <v>99</v>
      </c>
      <c r="Y85" s="73">
        <v>0.28399999999999997</v>
      </c>
      <c r="Z85" s="71">
        <v>0.34100000000000003</v>
      </c>
      <c r="AA85" s="71">
        <v>0.54500000000000004</v>
      </c>
      <c r="AB85" s="74">
        <v>0.374</v>
      </c>
      <c r="AC85" s="75">
        <v>237</v>
      </c>
      <c r="AD85" s="76">
        <v>91</v>
      </c>
      <c r="AE85" s="76">
        <v>91</v>
      </c>
      <c r="AF85" s="176">
        <v>35</v>
      </c>
      <c r="AG85" s="176">
        <v>35</v>
      </c>
      <c r="AH85" s="77">
        <v>38</v>
      </c>
      <c r="AI85" s="70" t="s">
        <v>1064</v>
      </c>
      <c r="AJ85" s="70" t="s">
        <v>1086</v>
      </c>
      <c r="AK85" s="36">
        <v>679</v>
      </c>
      <c r="AL85" s="71">
        <v>0.309</v>
      </c>
      <c r="AM85" s="71">
        <v>0.373</v>
      </c>
      <c r="AN85" s="71">
        <v>0.58599999999999997</v>
      </c>
      <c r="AO85" s="125">
        <v>0.40400000000000003</v>
      </c>
      <c r="AP85" s="126">
        <v>274</v>
      </c>
      <c r="AQ85" s="127">
        <v>126</v>
      </c>
    </row>
    <row r="86" spans="1:43" x14ac:dyDescent="0.3">
      <c r="A86" s="116" t="s">
        <v>2341</v>
      </c>
      <c r="B86" s="117">
        <v>4</v>
      </c>
      <c r="C86" s="36" t="s">
        <v>2952</v>
      </c>
      <c r="D86" s="36" t="s">
        <v>2953</v>
      </c>
      <c r="E86" s="70" t="s">
        <v>1065</v>
      </c>
      <c r="F86" s="36">
        <v>25</v>
      </c>
      <c r="G86" s="36" t="s">
        <v>1394</v>
      </c>
      <c r="H86" s="36" t="s">
        <v>1373</v>
      </c>
      <c r="I86" s="36" t="s">
        <v>249</v>
      </c>
      <c r="L86" s="72">
        <v>143</v>
      </c>
      <c r="M86" s="36">
        <v>642</v>
      </c>
      <c r="N86" s="36">
        <v>577</v>
      </c>
      <c r="O86" s="118">
        <v>93</v>
      </c>
      <c r="P86" s="36">
        <v>161</v>
      </c>
      <c r="Q86" s="36">
        <v>42</v>
      </c>
      <c r="R86" s="36">
        <v>4</v>
      </c>
      <c r="S86" s="118">
        <v>21</v>
      </c>
      <c r="T86" s="118">
        <v>87</v>
      </c>
      <c r="U86" s="118">
        <v>24</v>
      </c>
      <c r="V86" s="36">
        <v>3</v>
      </c>
      <c r="W86" s="36">
        <v>57</v>
      </c>
      <c r="X86" s="36">
        <v>79</v>
      </c>
      <c r="Y86" s="73">
        <v>0.28299999999999997</v>
      </c>
      <c r="Z86" s="71">
        <v>0.34399999999999997</v>
      </c>
      <c r="AA86" s="71">
        <v>0.47699999999999998</v>
      </c>
      <c r="AB86" s="74">
        <v>0.35399999999999998</v>
      </c>
      <c r="AC86" s="75">
        <v>228</v>
      </c>
      <c r="AD86" s="76">
        <v>76</v>
      </c>
      <c r="AE86" s="76">
        <v>70</v>
      </c>
      <c r="AF86" s="176">
        <v>34</v>
      </c>
      <c r="AG86" s="176">
        <v>31</v>
      </c>
      <c r="AH86" s="77">
        <v>15</v>
      </c>
      <c r="AI86" s="70" t="s">
        <v>1064</v>
      </c>
      <c r="AJ86" s="70" t="s">
        <v>1065</v>
      </c>
      <c r="AK86" s="36">
        <v>712</v>
      </c>
      <c r="AL86" s="71">
        <v>0.26400000000000001</v>
      </c>
      <c r="AM86" s="71">
        <v>0.34399999999999997</v>
      </c>
      <c r="AN86" s="71">
        <v>0.45900000000000002</v>
      </c>
      <c r="AO86" s="125">
        <v>0.34899999999999998</v>
      </c>
      <c r="AP86" s="126">
        <v>249</v>
      </c>
      <c r="AQ86" s="127">
        <v>76</v>
      </c>
    </row>
    <row r="87" spans="1:43" x14ac:dyDescent="0.3">
      <c r="A87" s="116" t="s">
        <v>2341</v>
      </c>
      <c r="B87" s="117">
        <v>5</v>
      </c>
      <c r="C87" s="36" t="s">
        <v>515</v>
      </c>
      <c r="D87" s="36" t="s">
        <v>277</v>
      </c>
      <c r="E87" s="70" t="s">
        <v>1065</v>
      </c>
      <c r="F87" s="36">
        <v>30</v>
      </c>
      <c r="G87" s="36" t="s">
        <v>1116</v>
      </c>
      <c r="H87" s="36" t="s">
        <v>1063</v>
      </c>
      <c r="I87" s="36" t="s">
        <v>250</v>
      </c>
      <c r="L87" s="72">
        <v>139</v>
      </c>
      <c r="M87" s="36">
        <v>597</v>
      </c>
      <c r="N87" s="36">
        <v>515</v>
      </c>
      <c r="O87" s="118">
        <v>91</v>
      </c>
      <c r="P87" s="36">
        <v>143</v>
      </c>
      <c r="Q87" s="36">
        <v>28</v>
      </c>
      <c r="R87" s="36">
        <v>2</v>
      </c>
      <c r="S87" s="118">
        <v>27</v>
      </c>
      <c r="T87" s="118">
        <v>90</v>
      </c>
      <c r="U87" s="118">
        <v>19</v>
      </c>
      <c r="V87" s="36">
        <v>4</v>
      </c>
      <c r="W87" s="36">
        <v>71</v>
      </c>
      <c r="X87" s="36">
        <v>126</v>
      </c>
      <c r="Y87" s="73">
        <v>0.27700000000000002</v>
      </c>
      <c r="Z87" s="71">
        <v>0.36699999999999999</v>
      </c>
      <c r="AA87" s="71">
        <v>0.496</v>
      </c>
      <c r="AB87" s="74">
        <v>0.373</v>
      </c>
      <c r="AC87" s="75">
        <v>223</v>
      </c>
      <c r="AD87" s="76">
        <v>87</v>
      </c>
      <c r="AE87" s="76">
        <v>78</v>
      </c>
      <c r="AF87" s="176">
        <v>34</v>
      </c>
      <c r="AG87" s="176">
        <v>30</v>
      </c>
      <c r="AH87" s="77">
        <v>26</v>
      </c>
      <c r="AI87" s="70" t="s">
        <v>1064</v>
      </c>
      <c r="AJ87" s="70" t="s">
        <v>1086</v>
      </c>
      <c r="AK87" s="36">
        <v>664</v>
      </c>
      <c r="AL87" s="71">
        <v>0.29699999999999999</v>
      </c>
      <c r="AM87" s="71">
        <v>0.40400000000000003</v>
      </c>
      <c r="AN87" s="71">
        <v>0.56299999999999994</v>
      </c>
      <c r="AO87" s="125">
        <v>0.41299999999999998</v>
      </c>
      <c r="AP87" s="126">
        <v>274</v>
      </c>
      <c r="AQ87" s="127">
        <v>135</v>
      </c>
    </row>
    <row r="88" spans="1:43" x14ac:dyDescent="0.3">
      <c r="A88" s="116" t="s">
        <v>2341</v>
      </c>
      <c r="B88" s="117">
        <v>6</v>
      </c>
      <c r="C88" s="36" t="s">
        <v>231</v>
      </c>
      <c r="D88" s="36" t="s">
        <v>221</v>
      </c>
      <c r="E88" s="70" t="s">
        <v>1065</v>
      </c>
      <c r="F88" s="36">
        <v>26</v>
      </c>
      <c r="G88" s="36" t="s">
        <v>1384</v>
      </c>
      <c r="H88" s="36" t="s">
        <v>1373</v>
      </c>
      <c r="I88" s="36" t="s">
        <v>249</v>
      </c>
      <c r="L88" s="72">
        <v>126</v>
      </c>
      <c r="M88" s="36">
        <v>569</v>
      </c>
      <c r="N88" s="36">
        <v>474</v>
      </c>
      <c r="O88" s="118">
        <v>91</v>
      </c>
      <c r="P88" s="36">
        <v>134</v>
      </c>
      <c r="Q88" s="36">
        <v>27</v>
      </c>
      <c r="R88" s="36">
        <v>4</v>
      </c>
      <c r="S88" s="118">
        <v>27</v>
      </c>
      <c r="T88" s="118">
        <v>75</v>
      </c>
      <c r="U88" s="118">
        <v>17</v>
      </c>
      <c r="V88" s="36">
        <v>5</v>
      </c>
      <c r="W88" s="36">
        <v>84</v>
      </c>
      <c r="X88" s="36">
        <v>110</v>
      </c>
      <c r="Y88" s="73">
        <v>0.28299999999999997</v>
      </c>
      <c r="Z88" s="71">
        <v>0.39600000000000002</v>
      </c>
      <c r="AA88" s="71">
        <v>0.52800000000000002</v>
      </c>
      <c r="AB88" s="74">
        <v>0.39900000000000002</v>
      </c>
      <c r="AC88" s="75">
        <v>227</v>
      </c>
      <c r="AD88" s="76">
        <v>107</v>
      </c>
      <c r="AE88" s="76">
        <v>99</v>
      </c>
      <c r="AF88" s="176">
        <v>33</v>
      </c>
      <c r="AG88" s="176">
        <v>30</v>
      </c>
      <c r="AH88" s="77">
        <v>39</v>
      </c>
      <c r="AI88" s="70" t="s">
        <v>1064</v>
      </c>
      <c r="AJ88" s="70" t="s">
        <v>1086</v>
      </c>
      <c r="AK88" s="36">
        <v>507</v>
      </c>
      <c r="AL88" s="71">
        <v>0.30599999999999999</v>
      </c>
      <c r="AM88" s="71">
        <v>0.442</v>
      </c>
      <c r="AN88" s="71">
        <v>0.629</v>
      </c>
      <c r="AO88" s="125">
        <v>0.45100000000000001</v>
      </c>
      <c r="AP88" s="126">
        <v>229</v>
      </c>
      <c r="AQ88" s="127">
        <v>156</v>
      </c>
    </row>
    <row r="89" spans="1:43" x14ac:dyDescent="0.3">
      <c r="A89" s="116" t="s">
        <v>2341</v>
      </c>
      <c r="B89" s="117">
        <v>7</v>
      </c>
      <c r="C89" s="36" t="s">
        <v>194</v>
      </c>
      <c r="D89" s="36" t="s">
        <v>15</v>
      </c>
      <c r="E89" s="70" t="s">
        <v>1061</v>
      </c>
      <c r="F89" s="36">
        <v>25</v>
      </c>
      <c r="G89" s="36" t="s">
        <v>1372</v>
      </c>
      <c r="H89" s="36" t="s">
        <v>1373</v>
      </c>
      <c r="I89" s="36" t="s">
        <v>265</v>
      </c>
      <c r="J89" s="36" t="s">
        <v>253</v>
      </c>
      <c r="L89" s="72">
        <v>150</v>
      </c>
      <c r="M89" s="36">
        <v>616</v>
      </c>
      <c r="N89" s="36">
        <v>556</v>
      </c>
      <c r="O89" s="118">
        <v>89</v>
      </c>
      <c r="P89" s="36">
        <v>160</v>
      </c>
      <c r="Q89" s="36">
        <v>46</v>
      </c>
      <c r="R89" s="36">
        <v>5</v>
      </c>
      <c r="S89" s="118">
        <v>17</v>
      </c>
      <c r="T89" s="118">
        <v>72</v>
      </c>
      <c r="U89" s="118">
        <v>19</v>
      </c>
      <c r="V89" s="36">
        <v>5</v>
      </c>
      <c r="W89" s="36">
        <v>50</v>
      </c>
      <c r="X89" s="36">
        <v>71</v>
      </c>
      <c r="Y89" s="73">
        <v>0.28799999999999998</v>
      </c>
      <c r="Z89" s="71">
        <v>0.34599999999999997</v>
      </c>
      <c r="AA89" s="71">
        <v>0.48</v>
      </c>
      <c r="AB89" s="74">
        <v>0.35599999999999998</v>
      </c>
      <c r="AC89" s="75">
        <v>219</v>
      </c>
      <c r="AD89" s="76">
        <v>75</v>
      </c>
      <c r="AE89" s="76">
        <v>75</v>
      </c>
      <c r="AF89" s="176">
        <v>31</v>
      </c>
      <c r="AG89" s="176">
        <v>31</v>
      </c>
      <c r="AH89" s="77">
        <v>26</v>
      </c>
      <c r="AI89" s="70" t="s">
        <v>1064</v>
      </c>
      <c r="AJ89" s="70" t="s">
        <v>1086</v>
      </c>
      <c r="AK89" s="36">
        <v>645</v>
      </c>
      <c r="AL89" s="71">
        <v>0.318</v>
      </c>
      <c r="AM89" s="71">
        <v>0.374</v>
      </c>
      <c r="AN89" s="71">
        <v>0.58299999999999996</v>
      </c>
      <c r="AO89" s="125">
        <v>0.40400000000000003</v>
      </c>
      <c r="AP89" s="126">
        <v>261</v>
      </c>
      <c r="AQ89" s="127">
        <v>122</v>
      </c>
    </row>
    <row r="90" spans="1:43" x14ac:dyDescent="0.3">
      <c r="A90" s="116" t="s">
        <v>2341</v>
      </c>
      <c r="B90" s="117">
        <v>8</v>
      </c>
      <c r="C90" s="36" t="s">
        <v>340</v>
      </c>
      <c r="D90" s="36" t="s">
        <v>339</v>
      </c>
      <c r="E90" s="70" t="s">
        <v>1103</v>
      </c>
      <c r="F90" s="36">
        <v>28</v>
      </c>
      <c r="G90" s="36" t="s">
        <v>1070</v>
      </c>
      <c r="H90" s="36" t="s">
        <v>1063</v>
      </c>
      <c r="I90" s="36" t="s">
        <v>250</v>
      </c>
      <c r="L90" s="72">
        <v>145</v>
      </c>
      <c r="M90" s="36">
        <v>593</v>
      </c>
      <c r="N90" s="36">
        <v>518</v>
      </c>
      <c r="O90" s="118">
        <v>83</v>
      </c>
      <c r="P90" s="36">
        <v>141</v>
      </c>
      <c r="Q90" s="36">
        <v>33</v>
      </c>
      <c r="R90" s="36">
        <v>3</v>
      </c>
      <c r="S90" s="118">
        <v>28</v>
      </c>
      <c r="T90" s="118">
        <v>91</v>
      </c>
      <c r="U90" s="118">
        <v>8</v>
      </c>
      <c r="V90" s="36">
        <v>4</v>
      </c>
      <c r="W90" s="36">
        <v>53</v>
      </c>
      <c r="X90" s="36">
        <v>91</v>
      </c>
      <c r="Y90" s="73">
        <v>0.27400000000000002</v>
      </c>
      <c r="Z90" s="71">
        <v>0.35799999999999998</v>
      </c>
      <c r="AA90" s="71">
        <v>0.51200000000000001</v>
      </c>
      <c r="AB90" s="74">
        <v>0.374</v>
      </c>
      <c r="AC90" s="75">
        <v>222</v>
      </c>
      <c r="AD90" s="76">
        <v>87</v>
      </c>
      <c r="AE90" s="76">
        <v>79</v>
      </c>
      <c r="AF90" s="176">
        <v>29</v>
      </c>
      <c r="AG90" s="176">
        <v>26</v>
      </c>
      <c r="AH90" s="77">
        <v>26</v>
      </c>
      <c r="AI90" s="70" t="s">
        <v>1064</v>
      </c>
      <c r="AJ90" s="70" t="s">
        <v>1086</v>
      </c>
      <c r="AK90" s="36">
        <v>691</v>
      </c>
      <c r="AL90" s="71">
        <v>0.27300000000000002</v>
      </c>
      <c r="AM90" s="71">
        <v>0.39200000000000002</v>
      </c>
      <c r="AN90" s="71">
        <v>0.50700000000000001</v>
      </c>
      <c r="AO90" s="125">
        <v>0.39100000000000001</v>
      </c>
      <c r="AP90" s="126">
        <v>270</v>
      </c>
      <c r="AQ90" s="127">
        <v>113</v>
      </c>
    </row>
    <row r="91" spans="1:43" x14ac:dyDescent="0.3">
      <c r="A91" s="116" t="s">
        <v>2341</v>
      </c>
      <c r="B91" s="117">
        <v>9</v>
      </c>
      <c r="C91" s="36" t="s">
        <v>222</v>
      </c>
      <c r="D91" s="36" t="s">
        <v>7279</v>
      </c>
      <c r="E91" s="70" t="s">
        <v>1065</v>
      </c>
      <c r="F91" s="36">
        <v>28</v>
      </c>
      <c r="G91" s="36" t="s">
        <v>1383</v>
      </c>
      <c r="H91" s="36" t="s">
        <v>1373</v>
      </c>
      <c r="I91" s="36" t="s">
        <v>249</v>
      </c>
      <c r="L91" s="72">
        <v>146</v>
      </c>
      <c r="M91" s="36">
        <v>552</v>
      </c>
      <c r="N91" s="36">
        <v>496</v>
      </c>
      <c r="O91" s="118">
        <v>81</v>
      </c>
      <c r="P91" s="36">
        <v>124</v>
      </c>
      <c r="Q91" s="36">
        <v>27</v>
      </c>
      <c r="R91" s="36">
        <v>1</v>
      </c>
      <c r="S91" s="118">
        <v>43</v>
      </c>
      <c r="T91" s="118">
        <v>93</v>
      </c>
      <c r="U91" s="118">
        <v>3</v>
      </c>
      <c r="V91" s="36">
        <v>2</v>
      </c>
      <c r="W91" s="36">
        <v>49</v>
      </c>
      <c r="X91" s="36">
        <v>137</v>
      </c>
      <c r="Y91" s="73">
        <v>0.253</v>
      </c>
      <c r="Z91" s="71">
        <v>0.32200000000000001</v>
      </c>
      <c r="AA91" s="71">
        <v>0.56899999999999995</v>
      </c>
      <c r="AB91" s="74">
        <v>0.372</v>
      </c>
      <c r="AC91" s="75">
        <v>206</v>
      </c>
      <c r="AD91" s="76">
        <v>82</v>
      </c>
      <c r="AE91" s="76">
        <v>76</v>
      </c>
      <c r="AF91" s="176">
        <v>29</v>
      </c>
      <c r="AG91" s="176">
        <v>27</v>
      </c>
      <c r="AH91" s="77">
        <v>23</v>
      </c>
      <c r="AI91" s="70" t="s">
        <v>1064</v>
      </c>
      <c r="AJ91" s="70" t="s">
        <v>1086</v>
      </c>
      <c r="AK91" s="36">
        <v>692</v>
      </c>
      <c r="AL91" s="71">
        <v>0.28100000000000003</v>
      </c>
      <c r="AM91" s="71">
        <v>0.376</v>
      </c>
      <c r="AN91" s="71">
        <v>0.63100000000000001</v>
      </c>
      <c r="AO91" s="125">
        <v>0.42</v>
      </c>
      <c r="AP91" s="126">
        <v>290</v>
      </c>
      <c r="AQ91" s="127">
        <v>147</v>
      </c>
    </row>
    <row r="92" spans="1:43" x14ac:dyDescent="0.3">
      <c r="A92" s="116" t="s">
        <v>2341</v>
      </c>
      <c r="B92" s="117">
        <v>10</v>
      </c>
      <c r="C92" s="36" t="s">
        <v>316</v>
      </c>
      <c r="D92" s="36" t="s">
        <v>4114</v>
      </c>
      <c r="E92" s="70" t="s">
        <v>1065</v>
      </c>
      <c r="F92" s="36">
        <v>24</v>
      </c>
      <c r="G92" s="36" t="s">
        <v>1085</v>
      </c>
      <c r="H92" s="36" t="s">
        <v>1063</v>
      </c>
      <c r="I92" s="36" t="s">
        <v>257</v>
      </c>
      <c r="L92" s="72">
        <v>96</v>
      </c>
      <c r="M92" s="36">
        <v>465</v>
      </c>
      <c r="N92" s="36">
        <v>433</v>
      </c>
      <c r="O92" s="118">
        <v>69</v>
      </c>
      <c r="P92" s="36">
        <v>120</v>
      </c>
      <c r="Q92" s="36">
        <v>20</v>
      </c>
      <c r="R92" s="36">
        <v>6</v>
      </c>
      <c r="S92" s="118">
        <v>10</v>
      </c>
      <c r="T92" s="118">
        <v>48</v>
      </c>
      <c r="U92" s="118">
        <v>41</v>
      </c>
      <c r="V92" s="36">
        <v>7</v>
      </c>
      <c r="W92" s="36">
        <v>27</v>
      </c>
      <c r="X92" s="36">
        <v>83</v>
      </c>
      <c r="Y92" s="73">
        <v>0.27700000000000002</v>
      </c>
      <c r="Z92" s="71">
        <v>0.32300000000000001</v>
      </c>
      <c r="AA92" s="71">
        <v>0.42299999999999999</v>
      </c>
      <c r="AB92" s="74">
        <v>0.32600000000000001</v>
      </c>
      <c r="AC92" s="75">
        <v>151</v>
      </c>
      <c r="AD92" s="76">
        <v>45</v>
      </c>
      <c r="AE92" s="76">
        <v>49</v>
      </c>
      <c r="AF92" s="176">
        <v>29</v>
      </c>
      <c r="AG92" s="176">
        <v>32</v>
      </c>
      <c r="AH92" s="77">
        <v>13</v>
      </c>
      <c r="AI92" s="70" t="s">
        <v>1064</v>
      </c>
      <c r="AJ92" s="70" t="s">
        <v>1065</v>
      </c>
      <c r="AK92" s="36">
        <v>447</v>
      </c>
      <c r="AL92" s="71">
        <v>0.28399999999999997</v>
      </c>
      <c r="AM92" s="71">
        <v>0.33800000000000002</v>
      </c>
      <c r="AN92" s="71">
        <v>0.45100000000000001</v>
      </c>
      <c r="AO92" s="125">
        <v>0.34399999999999997</v>
      </c>
      <c r="AP92" s="126">
        <v>154</v>
      </c>
      <c r="AQ92" s="127">
        <v>53</v>
      </c>
    </row>
    <row r="93" spans="1:43" x14ac:dyDescent="0.3">
      <c r="A93" s="116" t="s">
        <v>2341</v>
      </c>
      <c r="B93" s="117">
        <v>11</v>
      </c>
      <c r="C93" s="36" t="s">
        <v>4007</v>
      </c>
      <c r="D93" s="36" t="s">
        <v>108</v>
      </c>
      <c r="E93" s="70" t="s">
        <v>1061</v>
      </c>
      <c r="F93" s="36">
        <v>24</v>
      </c>
      <c r="G93" s="36" t="s">
        <v>1372</v>
      </c>
      <c r="H93" s="36" t="s">
        <v>1373</v>
      </c>
      <c r="I93" s="36" t="s">
        <v>257</v>
      </c>
      <c r="L93" s="72">
        <v>148</v>
      </c>
      <c r="M93" s="36">
        <v>642</v>
      </c>
      <c r="N93" s="36">
        <v>572</v>
      </c>
      <c r="O93" s="118">
        <v>84</v>
      </c>
      <c r="P93" s="36">
        <v>159</v>
      </c>
      <c r="Q93" s="36">
        <v>37</v>
      </c>
      <c r="R93" s="36">
        <v>4</v>
      </c>
      <c r="S93" s="118">
        <v>19</v>
      </c>
      <c r="T93" s="118">
        <v>73</v>
      </c>
      <c r="U93" s="118">
        <v>18</v>
      </c>
      <c r="V93" s="36">
        <v>3</v>
      </c>
      <c r="W93" s="36">
        <v>54</v>
      </c>
      <c r="X93" s="36">
        <v>86</v>
      </c>
      <c r="Y93" s="73">
        <v>0.28000000000000003</v>
      </c>
      <c r="Z93" s="71">
        <v>0.33800000000000002</v>
      </c>
      <c r="AA93" s="71">
        <v>0.45700000000000002</v>
      </c>
      <c r="AB93" s="74">
        <v>0.34300000000000003</v>
      </c>
      <c r="AC93" s="75">
        <v>220</v>
      </c>
      <c r="AD93" s="76">
        <v>67</v>
      </c>
      <c r="AE93" s="76">
        <v>78</v>
      </c>
      <c r="AF93" s="176">
        <v>29</v>
      </c>
      <c r="AG93" s="176">
        <v>34</v>
      </c>
      <c r="AH93" s="77">
        <v>29</v>
      </c>
      <c r="AI93" s="70" t="s">
        <v>1064</v>
      </c>
      <c r="AJ93" s="70" t="s">
        <v>1065</v>
      </c>
      <c r="AK93" s="36">
        <v>723</v>
      </c>
      <c r="AL93" s="71">
        <v>0.27300000000000002</v>
      </c>
      <c r="AM93" s="71">
        <v>0.33700000000000002</v>
      </c>
      <c r="AN93" s="71">
        <v>0.505</v>
      </c>
      <c r="AO93" s="125">
        <v>0.35799999999999998</v>
      </c>
      <c r="AP93" s="126">
        <v>259</v>
      </c>
      <c r="AQ93" s="127">
        <v>84</v>
      </c>
    </row>
    <row r="94" spans="1:43" x14ac:dyDescent="0.3">
      <c r="A94" s="116" t="s">
        <v>2341</v>
      </c>
      <c r="B94" s="117">
        <v>12</v>
      </c>
      <c r="C94" s="36" t="s">
        <v>123</v>
      </c>
      <c r="D94" s="36" t="s">
        <v>474</v>
      </c>
      <c r="E94" s="70" t="s">
        <v>1103</v>
      </c>
      <c r="F94" s="36">
        <v>30</v>
      </c>
      <c r="G94" s="36" t="s">
        <v>1397</v>
      </c>
      <c r="H94" s="36" t="s">
        <v>1373</v>
      </c>
      <c r="I94" s="36" t="s">
        <v>265</v>
      </c>
      <c r="L94" s="72">
        <v>126</v>
      </c>
      <c r="M94" s="36">
        <v>555</v>
      </c>
      <c r="N94" s="36">
        <v>525</v>
      </c>
      <c r="O94" s="118">
        <v>79</v>
      </c>
      <c r="P94" s="36">
        <v>150</v>
      </c>
      <c r="Q94" s="36">
        <v>16</v>
      </c>
      <c r="R94" s="36">
        <v>6</v>
      </c>
      <c r="S94" s="118">
        <v>4</v>
      </c>
      <c r="T94" s="118">
        <v>33</v>
      </c>
      <c r="U94" s="118">
        <v>43</v>
      </c>
      <c r="V94" s="36">
        <v>12</v>
      </c>
      <c r="W94" s="36">
        <v>20</v>
      </c>
      <c r="X94" s="36">
        <v>80</v>
      </c>
      <c r="Y94" s="73">
        <v>0.28599999999999998</v>
      </c>
      <c r="Z94" s="71">
        <v>0.315</v>
      </c>
      <c r="AA94" s="71">
        <v>0.36099999999999999</v>
      </c>
      <c r="AB94" s="74">
        <v>0.3</v>
      </c>
      <c r="AC94" s="75">
        <v>166</v>
      </c>
      <c r="AD94" s="76">
        <v>37</v>
      </c>
      <c r="AE94" s="76">
        <v>42</v>
      </c>
      <c r="AF94" s="176">
        <v>28</v>
      </c>
      <c r="AG94" s="176">
        <v>32</v>
      </c>
      <c r="AH94" s="77">
        <v>1</v>
      </c>
      <c r="AI94" s="70" t="s">
        <v>1064</v>
      </c>
      <c r="AJ94" s="70" t="s">
        <v>1086</v>
      </c>
      <c r="AK94" s="36">
        <v>694</v>
      </c>
      <c r="AL94" s="71">
        <v>0.308</v>
      </c>
      <c r="AM94" s="71">
        <v>0.34100000000000003</v>
      </c>
      <c r="AN94" s="71">
        <v>0.375</v>
      </c>
      <c r="AO94" s="125">
        <v>0.31900000000000001</v>
      </c>
      <c r="AP94" s="126">
        <v>221</v>
      </c>
      <c r="AQ94" s="127">
        <v>54</v>
      </c>
    </row>
    <row r="95" spans="1:43" x14ac:dyDescent="0.3">
      <c r="A95" s="116" t="s">
        <v>2341</v>
      </c>
      <c r="B95" s="117">
        <v>13</v>
      </c>
      <c r="C95" s="36" t="s">
        <v>343</v>
      </c>
      <c r="D95" s="36" t="s">
        <v>115</v>
      </c>
      <c r="E95" s="70" t="s">
        <v>1103</v>
      </c>
      <c r="F95" s="36">
        <v>34</v>
      </c>
      <c r="G95" s="36" t="s">
        <v>1093</v>
      </c>
      <c r="H95" s="36" t="s">
        <v>1063</v>
      </c>
      <c r="I95" s="36" t="s">
        <v>250</v>
      </c>
      <c r="L95" s="72">
        <v>130</v>
      </c>
      <c r="M95" s="36">
        <v>583</v>
      </c>
      <c r="N95" s="36">
        <v>473</v>
      </c>
      <c r="O95" s="118">
        <v>81</v>
      </c>
      <c r="P95" s="36">
        <v>135</v>
      </c>
      <c r="Q95" s="36">
        <v>21</v>
      </c>
      <c r="R95" s="36">
        <v>1</v>
      </c>
      <c r="S95" s="118">
        <v>25</v>
      </c>
      <c r="T95" s="118">
        <v>76</v>
      </c>
      <c r="U95" s="118">
        <v>7</v>
      </c>
      <c r="V95" s="36">
        <v>2</v>
      </c>
      <c r="W95" s="36">
        <v>100</v>
      </c>
      <c r="X95" s="36">
        <v>92</v>
      </c>
      <c r="Y95" s="73">
        <v>0.29099999999999998</v>
      </c>
      <c r="Z95" s="71">
        <v>0.41199999999999998</v>
      </c>
      <c r="AA95" s="71">
        <v>0.49199999999999999</v>
      </c>
      <c r="AB95" s="74">
        <v>0.39700000000000002</v>
      </c>
      <c r="AC95" s="75">
        <v>231</v>
      </c>
      <c r="AD95" s="76">
        <v>107</v>
      </c>
      <c r="AE95" s="76">
        <v>96</v>
      </c>
      <c r="AF95" s="176">
        <v>28</v>
      </c>
      <c r="AG95" s="176">
        <v>25</v>
      </c>
      <c r="AH95" s="77">
        <v>39</v>
      </c>
      <c r="AI95" s="70" t="s">
        <v>1064</v>
      </c>
      <c r="AJ95" s="70" t="s">
        <v>1086</v>
      </c>
      <c r="AK95" s="36">
        <v>707</v>
      </c>
      <c r="AL95" s="71">
        <v>0.32</v>
      </c>
      <c r="AM95" s="71">
        <v>0.45400000000000001</v>
      </c>
      <c r="AN95" s="71">
        <v>0.57799999999999996</v>
      </c>
      <c r="AO95" s="125">
        <v>0.44400000000000001</v>
      </c>
      <c r="AP95" s="126">
        <v>314</v>
      </c>
      <c r="AQ95" s="127">
        <v>182</v>
      </c>
    </row>
    <row r="96" spans="1:43" x14ac:dyDescent="0.3">
      <c r="A96" s="116" t="s">
        <v>2341</v>
      </c>
      <c r="B96" s="117">
        <v>14</v>
      </c>
      <c r="C96" s="36" t="s">
        <v>888</v>
      </c>
      <c r="D96" s="36" t="s">
        <v>889</v>
      </c>
      <c r="E96" s="70" t="s">
        <v>1103</v>
      </c>
      <c r="F96" s="36">
        <v>25</v>
      </c>
      <c r="G96" s="36" t="s">
        <v>1085</v>
      </c>
      <c r="H96" s="36" t="s">
        <v>1063</v>
      </c>
      <c r="I96" s="36" t="s">
        <v>249</v>
      </c>
      <c r="L96" s="72">
        <v>123</v>
      </c>
      <c r="M96" s="36">
        <v>543</v>
      </c>
      <c r="N96" s="36">
        <v>452</v>
      </c>
      <c r="O96" s="118">
        <v>84</v>
      </c>
      <c r="P96" s="36">
        <v>124</v>
      </c>
      <c r="Q96" s="36">
        <v>28</v>
      </c>
      <c r="R96" s="36">
        <v>2</v>
      </c>
      <c r="S96" s="118">
        <v>24</v>
      </c>
      <c r="T96" s="118">
        <v>78</v>
      </c>
      <c r="U96" s="118">
        <v>10</v>
      </c>
      <c r="V96" s="36">
        <v>4</v>
      </c>
      <c r="W96" s="36">
        <v>84</v>
      </c>
      <c r="X96" s="36">
        <v>102</v>
      </c>
      <c r="Y96" s="73">
        <v>0.27300000000000002</v>
      </c>
      <c r="Z96" s="71">
        <v>0.38800000000000001</v>
      </c>
      <c r="AA96" s="71">
        <v>0.50600000000000001</v>
      </c>
      <c r="AB96" s="74">
        <v>0.38700000000000001</v>
      </c>
      <c r="AC96" s="75">
        <v>210</v>
      </c>
      <c r="AD96" s="76">
        <v>94</v>
      </c>
      <c r="AE96" s="76">
        <v>86</v>
      </c>
      <c r="AF96" s="176">
        <v>28</v>
      </c>
      <c r="AG96" s="176">
        <v>26</v>
      </c>
      <c r="AH96" s="77">
        <v>31</v>
      </c>
      <c r="AI96" s="70" t="s">
        <v>1064</v>
      </c>
      <c r="AJ96" s="70" t="s">
        <v>1086</v>
      </c>
      <c r="AK96" s="36">
        <v>492</v>
      </c>
      <c r="AL96" s="71">
        <v>0.31900000000000001</v>
      </c>
      <c r="AM96" s="71">
        <v>0.41299999999999998</v>
      </c>
      <c r="AN96" s="71">
        <v>0.59499999999999997</v>
      </c>
      <c r="AO96" s="125">
        <v>0.42799999999999999</v>
      </c>
      <c r="AP96" s="126">
        <v>211</v>
      </c>
      <c r="AQ96" s="127">
        <v>127</v>
      </c>
    </row>
    <row r="97" spans="1:43" x14ac:dyDescent="0.3">
      <c r="A97" s="116" t="s">
        <v>2341</v>
      </c>
      <c r="B97" s="117">
        <v>15</v>
      </c>
      <c r="C97" s="36" t="s">
        <v>3891</v>
      </c>
      <c r="D97" s="36" t="s">
        <v>1758</v>
      </c>
      <c r="E97" s="70" t="s">
        <v>1065</v>
      </c>
      <c r="F97" s="36">
        <v>26</v>
      </c>
      <c r="G97" s="36" t="s">
        <v>1070</v>
      </c>
      <c r="H97" s="36" t="s">
        <v>1063</v>
      </c>
      <c r="I97" s="36" t="s">
        <v>253</v>
      </c>
      <c r="L97" s="72">
        <v>143</v>
      </c>
      <c r="M97" s="36">
        <v>618</v>
      </c>
      <c r="N97" s="36">
        <v>530</v>
      </c>
      <c r="O97" s="118">
        <v>92</v>
      </c>
      <c r="P97" s="36">
        <v>143</v>
      </c>
      <c r="Q97" s="36">
        <v>34</v>
      </c>
      <c r="R97" s="36">
        <v>4</v>
      </c>
      <c r="S97" s="118">
        <v>27</v>
      </c>
      <c r="T97" s="118">
        <v>78</v>
      </c>
      <c r="U97" s="118">
        <v>7</v>
      </c>
      <c r="V97" s="36">
        <v>4</v>
      </c>
      <c r="W97" s="36">
        <v>73</v>
      </c>
      <c r="X97" s="36">
        <v>132</v>
      </c>
      <c r="Y97" s="73">
        <v>0.27100000000000002</v>
      </c>
      <c r="Z97" s="71">
        <v>0.36799999999999999</v>
      </c>
      <c r="AA97" s="71">
        <v>0.501</v>
      </c>
      <c r="AB97" s="74">
        <v>0.375</v>
      </c>
      <c r="AC97" s="75">
        <v>232</v>
      </c>
      <c r="AD97" s="76">
        <v>91</v>
      </c>
      <c r="AE97" s="76">
        <v>91</v>
      </c>
      <c r="AF97" s="176">
        <v>28</v>
      </c>
      <c r="AG97" s="176">
        <v>28</v>
      </c>
      <c r="AH97" s="77">
        <v>38</v>
      </c>
      <c r="AI97" s="70" t="s">
        <v>1064</v>
      </c>
      <c r="AJ97" s="70" t="s">
        <v>1086</v>
      </c>
      <c r="AK97" s="36">
        <v>665</v>
      </c>
      <c r="AL97" s="71">
        <v>0.29499999999999998</v>
      </c>
      <c r="AM97" s="71">
        <v>0.40899999999999997</v>
      </c>
      <c r="AN97" s="71">
        <v>0.53700000000000003</v>
      </c>
      <c r="AO97" s="125">
        <v>0.40799999999999997</v>
      </c>
      <c r="AP97" s="126">
        <v>271</v>
      </c>
      <c r="AQ97" s="127">
        <v>129</v>
      </c>
    </row>
    <row r="98" spans="1:43" x14ac:dyDescent="0.3">
      <c r="A98" s="116" t="s">
        <v>2341</v>
      </c>
      <c r="B98" s="117">
        <v>16</v>
      </c>
      <c r="C98" s="36" t="s">
        <v>527</v>
      </c>
      <c r="D98" s="36" t="s">
        <v>47</v>
      </c>
      <c r="E98" s="70" t="s">
        <v>1103</v>
      </c>
      <c r="F98" s="36">
        <v>28</v>
      </c>
      <c r="G98" s="36" t="s">
        <v>1388</v>
      </c>
      <c r="H98" s="36" t="s">
        <v>1373</v>
      </c>
      <c r="I98" s="36" t="s">
        <v>250</v>
      </c>
      <c r="L98" s="72">
        <v>148</v>
      </c>
      <c r="M98" s="36">
        <v>607</v>
      </c>
      <c r="N98" s="36">
        <v>560</v>
      </c>
      <c r="O98" s="118">
        <v>82</v>
      </c>
      <c r="P98" s="36">
        <v>157</v>
      </c>
      <c r="Q98" s="36">
        <v>27</v>
      </c>
      <c r="R98" s="36">
        <v>2</v>
      </c>
      <c r="S98" s="118">
        <v>22</v>
      </c>
      <c r="T98" s="118">
        <v>85</v>
      </c>
      <c r="U98" s="118">
        <v>6</v>
      </c>
      <c r="V98" s="36">
        <v>2</v>
      </c>
      <c r="W98" s="36">
        <v>42</v>
      </c>
      <c r="X98" s="36">
        <v>105</v>
      </c>
      <c r="Y98" s="73">
        <v>0.28199999999999997</v>
      </c>
      <c r="Z98" s="71">
        <v>0.33100000000000002</v>
      </c>
      <c r="AA98" s="71">
        <v>0.45200000000000001</v>
      </c>
      <c r="AB98" s="74">
        <v>0.34</v>
      </c>
      <c r="AC98" s="75">
        <v>206</v>
      </c>
      <c r="AD98" s="76">
        <v>62</v>
      </c>
      <c r="AE98" s="76">
        <v>56</v>
      </c>
      <c r="AF98" s="176">
        <v>27</v>
      </c>
      <c r="AG98" s="176">
        <v>25</v>
      </c>
      <c r="AH98" s="77">
        <v>6</v>
      </c>
      <c r="AI98" s="70" t="s">
        <v>1064</v>
      </c>
      <c r="AJ98" s="70" t="s">
        <v>1086</v>
      </c>
      <c r="AK98" s="36">
        <v>671</v>
      </c>
      <c r="AL98" s="71">
        <v>0.318</v>
      </c>
      <c r="AM98" s="71">
        <v>0.38500000000000001</v>
      </c>
      <c r="AN98" s="71">
        <v>0.498</v>
      </c>
      <c r="AO98" s="125">
        <v>0.38400000000000001</v>
      </c>
      <c r="AP98" s="126">
        <v>258</v>
      </c>
      <c r="AQ98" s="127">
        <v>104</v>
      </c>
    </row>
    <row r="99" spans="1:43" x14ac:dyDescent="0.3">
      <c r="A99" s="116" t="s">
        <v>2341</v>
      </c>
      <c r="B99" s="117">
        <v>17</v>
      </c>
      <c r="C99" s="36" t="s">
        <v>508</v>
      </c>
      <c r="D99" s="36" t="s">
        <v>507</v>
      </c>
      <c r="E99" s="70" t="s">
        <v>1065</v>
      </c>
      <c r="F99" s="36">
        <v>29</v>
      </c>
      <c r="G99" s="36" t="s">
        <v>1074</v>
      </c>
      <c r="H99" s="36" t="s">
        <v>1063</v>
      </c>
      <c r="I99" s="36" t="s">
        <v>265</v>
      </c>
      <c r="L99" s="72">
        <v>143</v>
      </c>
      <c r="M99" s="36">
        <v>640</v>
      </c>
      <c r="N99" s="36">
        <v>585</v>
      </c>
      <c r="O99" s="118">
        <v>91</v>
      </c>
      <c r="P99" s="36">
        <v>175</v>
      </c>
      <c r="Q99" s="36">
        <v>25</v>
      </c>
      <c r="R99" s="36">
        <v>5</v>
      </c>
      <c r="S99" s="118">
        <v>9</v>
      </c>
      <c r="T99" s="118">
        <v>63</v>
      </c>
      <c r="U99" s="118">
        <v>12</v>
      </c>
      <c r="V99" s="36">
        <v>5</v>
      </c>
      <c r="W99" s="36">
        <v>42</v>
      </c>
      <c r="X99" s="36">
        <v>91</v>
      </c>
      <c r="Y99" s="73">
        <v>0.29899999999999999</v>
      </c>
      <c r="Z99" s="71">
        <v>0.34599999999999997</v>
      </c>
      <c r="AA99" s="71">
        <v>0.40500000000000003</v>
      </c>
      <c r="AB99" s="74">
        <v>0.33200000000000002</v>
      </c>
      <c r="AC99" s="75">
        <v>212</v>
      </c>
      <c r="AD99" s="76">
        <v>59</v>
      </c>
      <c r="AE99" s="76">
        <v>69</v>
      </c>
      <c r="AF99" s="176">
        <v>27</v>
      </c>
      <c r="AG99" s="176">
        <v>32</v>
      </c>
      <c r="AH99" s="77">
        <v>22</v>
      </c>
      <c r="AI99" s="70" t="s">
        <v>1064</v>
      </c>
      <c r="AJ99" s="70" t="s">
        <v>1065</v>
      </c>
      <c r="AK99" s="36">
        <v>682</v>
      </c>
      <c r="AL99" s="71">
        <v>0.31</v>
      </c>
      <c r="AM99" s="71">
        <v>0.374</v>
      </c>
      <c r="AN99" s="71">
        <v>0.40899999999999997</v>
      </c>
      <c r="AO99" s="125">
        <v>0.34799999999999998</v>
      </c>
      <c r="AP99" s="126">
        <v>238</v>
      </c>
      <c r="AQ99" s="127">
        <v>74</v>
      </c>
    </row>
    <row r="100" spans="1:43" x14ac:dyDescent="0.3">
      <c r="A100" s="116" t="s">
        <v>2341</v>
      </c>
      <c r="B100" s="117">
        <v>18</v>
      </c>
      <c r="C100" s="36" t="s">
        <v>897</v>
      </c>
      <c r="D100" s="36" t="s">
        <v>193</v>
      </c>
      <c r="E100" s="70" t="s">
        <v>1065</v>
      </c>
      <c r="F100" s="36">
        <v>25</v>
      </c>
      <c r="G100" s="36" t="s">
        <v>1377</v>
      </c>
      <c r="H100" s="36" t="s">
        <v>1373</v>
      </c>
      <c r="I100" s="36" t="s">
        <v>253</v>
      </c>
      <c r="L100" s="72">
        <v>145</v>
      </c>
      <c r="M100" s="36">
        <v>609</v>
      </c>
      <c r="N100" s="36">
        <v>550</v>
      </c>
      <c r="O100" s="118">
        <v>79</v>
      </c>
      <c r="P100" s="36">
        <v>147</v>
      </c>
      <c r="Q100" s="36">
        <v>34</v>
      </c>
      <c r="R100" s="36">
        <v>1</v>
      </c>
      <c r="S100" s="118">
        <v>28</v>
      </c>
      <c r="T100" s="118">
        <v>78</v>
      </c>
      <c r="U100" s="118">
        <v>8</v>
      </c>
      <c r="V100" s="36">
        <v>4</v>
      </c>
      <c r="W100" s="36">
        <v>51</v>
      </c>
      <c r="X100" s="36">
        <v>99</v>
      </c>
      <c r="Y100" s="73">
        <v>0.26700000000000002</v>
      </c>
      <c r="Z100" s="71">
        <v>0.32900000000000001</v>
      </c>
      <c r="AA100" s="71">
        <v>0.48599999999999999</v>
      </c>
      <c r="AB100" s="74">
        <v>0.34899999999999998</v>
      </c>
      <c r="AC100" s="75">
        <v>212</v>
      </c>
      <c r="AD100" s="76">
        <v>69</v>
      </c>
      <c r="AE100" s="76">
        <v>69</v>
      </c>
      <c r="AF100" s="176">
        <v>27</v>
      </c>
      <c r="AG100" s="176">
        <v>27</v>
      </c>
      <c r="AH100" s="77">
        <v>21</v>
      </c>
      <c r="AI100" s="70" t="s">
        <v>1064</v>
      </c>
      <c r="AJ100" s="70" t="s">
        <v>1076</v>
      </c>
      <c r="AK100" s="36">
        <v>690</v>
      </c>
      <c r="AL100" s="71">
        <v>0.25900000000000001</v>
      </c>
      <c r="AM100" s="71">
        <v>0.31</v>
      </c>
      <c r="AN100" s="71">
        <v>0.47099999999999997</v>
      </c>
      <c r="AO100" s="125">
        <v>0.33300000000000002</v>
      </c>
      <c r="AP100" s="126">
        <v>230</v>
      </c>
      <c r="AQ100" s="127">
        <v>63</v>
      </c>
    </row>
    <row r="101" spans="1:43" x14ac:dyDescent="0.3">
      <c r="A101" s="116" t="s">
        <v>2341</v>
      </c>
      <c r="B101" s="117">
        <v>19</v>
      </c>
      <c r="C101" s="36" t="s">
        <v>414</v>
      </c>
      <c r="D101" s="36" t="s">
        <v>413</v>
      </c>
      <c r="E101" s="70" t="s">
        <v>1065</v>
      </c>
      <c r="F101" s="36">
        <v>29</v>
      </c>
      <c r="G101" s="36" t="s">
        <v>1375</v>
      </c>
      <c r="H101" s="36" t="s">
        <v>1373</v>
      </c>
      <c r="I101" s="36" t="s">
        <v>257</v>
      </c>
      <c r="L101" s="72">
        <v>148</v>
      </c>
      <c r="M101" s="36">
        <v>592</v>
      </c>
      <c r="N101" s="36">
        <v>548</v>
      </c>
      <c r="O101" s="118">
        <v>76</v>
      </c>
      <c r="P101" s="36">
        <v>152</v>
      </c>
      <c r="Q101" s="36">
        <v>33</v>
      </c>
      <c r="R101" s="36">
        <v>4</v>
      </c>
      <c r="S101" s="118">
        <v>13</v>
      </c>
      <c r="T101" s="118">
        <v>68</v>
      </c>
      <c r="U101" s="118">
        <v>21</v>
      </c>
      <c r="V101" s="36">
        <v>8</v>
      </c>
      <c r="W101" s="36">
        <v>32</v>
      </c>
      <c r="X101" s="36">
        <v>81</v>
      </c>
      <c r="Y101" s="73">
        <v>0.27800000000000002</v>
      </c>
      <c r="Z101" s="71">
        <v>0.317</v>
      </c>
      <c r="AA101" s="71">
        <v>0.42199999999999999</v>
      </c>
      <c r="AB101" s="74">
        <v>0.32100000000000001</v>
      </c>
      <c r="AC101" s="75">
        <v>190</v>
      </c>
      <c r="AD101" s="76">
        <v>50</v>
      </c>
      <c r="AE101" s="76">
        <v>57</v>
      </c>
      <c r="AF101" s="176">
        <v>27</v>
      </c>
      <c r="AG101" s="176">
        <v>30</v>
      </c>
      <c r="AH101" s="77">
        <v>14</v>
      </c>
      <c r="AI101" s="70" t="s">
        <v>1064</v>
      </c>
      <c r="AJ101" s="70" t="s">
        <v>1086</v>
      </c>
      <c r="AK101" s="36">
        <v>689</v>
      </c>
      <c r="AL101" s="71">
        <v>0.29699999999999999</v>
      </c>
      <c r="AM101" s="71">
        <v>0.33700000000000002</v>
      </c>
      <c r="AN101" s="71">
        <v>0.47099999999999997</v>
      </c>
      <c r="AO101" s="125">
        <v>0.34799999999999998</v>
      </c>
      <c r="AP101" s="126">
        <v>240</v>
      </c>
      <c r="AQ101" s="127">
        <v>74</v>
      </c>
    </row>
    <row r="102" spans="1:43" x14ac:dyDescent="0.3">
      <c r="A102" s="116" t="s">
        <v>2341</v>
      </c>
      <c r="B102" s="117">
        <v>20</v>
      </c>
      <c r="C102" s="36" t="s">
        <v>181</v>
      </c>
      <c r="D102" s="36" t="s">
        <v>182</v>
      </c>
      <c r="E102" s="70" t="s">
        <v>1103</v>
      </c>
      <c r="F102" s="36">
        <v>33</v>
      </c>
      <c r="G102" s="36" t="s">
        <v>1085</v>
      </c>
      <c r="H102" s="36" t="s">
        <v>1063</v>
      </c>
      <c r="I102" s="36" t="s">
        <v>265</v>
      </c>
      <c r="L102" s="72">
        <v>125</v>
      </c>
      <c r="M102" s="36">
        <v>536</v>
      </c>
      <c r="N102" s="36">
        <v>491</v>
      </c>
      <c r="O102" s="118">
        <v>74</v>
      </c>
      <c r="P102" s="36">
        <v>144</v>
      </c>
      <c r="Q102" s="36">
        <v>30</v>
      </c>
      <c r="R102" s="36">
        <v>2</v>
      </c>
      <c r="S102" s="118">
        <v>18</v>
      </c>
      <c r="T102" s="118">
        <v>80</v>
      </c>
      <c r="U102" s="118">
        <v>4</v>
      </c>
      <c r="V102" s="36">
        <v>2</v>
      </c>
      <c r="W102" s="36">
        <v>36</v>
      </c>
      <c r="X102" s="36">
        <v>61</v>
      </c>
      <c r="Y102" s="73">
        <v>0.29399999999999998</v>
      </c>
      <c r="Z102" s="71">
        <v>0.34399999999999997</v>
      </c>
      <c r="AA102" s="71">
        <v>0.47299999999999998</v>
      </c>
      <c r="AB102" s="74">
        <v>0.35299999999999998</v>
      </c>
      <c r="AC102" s="75">
        <v>189</v>
      </c>
      <c r="AD102" s="76">
        <v>66</v>
      </c>
      <c r="AE102" s="76">
        <v>74</v>
      </c>
      <c r="AF102" s="176">
        <v>26</v>
      </c>
      <c r="AG102" s="176">
        <v>29</v>
      </c>
      <c r="AH102" s="77">
        <v>30</v>
      </c>
      <c r="AI102" s="70" t="s">
        <v>1064</v>
      </c>
      <c r="AJ102" s="70" t="s">
        <v>1086</v>
      </c>
      <c r="AK102" s="36">
        <v>593</v>
      </c>
      <c r="AL102" s="71">
        <v>0.32200000000000001</v>
      </c>
      <c r="AM102" s="71">
        <v>0.38400000000000001</v>
      </c>
      <c r="AN102" s="71">
        <v>0.54300000000000004</v>
      </c>
      <c r="AO102" s="125">
        <v>0.39800000000000002</v>
      </c>
      <c r="AP102" s="126">
        <v>236</v>
      </c>
      <c r="AQ102" s="127">
        <v>109</v>
      </c>
    </row>
    <row r="103" spans="1:43" x14ac:dyDescent="0.3">
      <c r="A103" s="116" t="s">
        <v>2342</v>
      </c>
      <c r="B103" s="117">
        <v>1</v>
      </c>
      <c r="C103" s="36" t="s">
        <v>509</v>
      </c>
      <c r="D103" s="36" t="s">
        <v>15</v>
      </c>
      <c r="E103" s="70" t="s">
        <v>1065</v>
      </c>
      <c r="F103" s="36">
        <v>27</v>
      </c>
      <c r="G103" s="36" t="s">
        <v>1554</v>
      </c>
      <c r="H103" s="36" t="s">
        <v>1373</v>
      </c>
      <c r="I103" s="36" t="s">
        <v>265</v>
      </c>
      <c r="L103" s="72">
        <v>142</v>
      </c>
      <c r="M103" s="36">
        <v>672</v>
      </c>
      <c r="N103" s="36">
        <v>621</v>
      </c>
      <c r="O103" s="118">
        <v>98</v>
      </c>
      <c r="P103" s="36">
        <v>195</v>
      </c>
      <c r="Q103" s="36">
        <v>35</v>
      </c>
      <c r="R103" s="36">
        <v>4</v>
      </c>
      <c r="S103" s="118">
        <v>19</v>
      </c>
      <c r="T103" s="118">
        <v>79</v>
      </c>
      <c r="U103" s="118">
        <v>29</v>
      </c>
      <c r="V103" s="36">
        <v>8</v>
      </c>
      <c r="W103" s="36">
        <v>35</v>
      </c>
      <c r="X103" s="36">
        <v>78</v>
      </c>
      <c r="Y103" s="73">
        <v>0.313</v>
      </c>
      <c r="Z103" s="71">
        <v>0.35499999999999998</v>
      </c>
      <c r="AA103" s="71">
        <v>0.47599999999999998</v>
      </c>
      <c r="AB103" s="74">
        <v>0.36</v>
      </c>
      <c r="AC103" s="75">
        <v>242</v>
      </c>
      <c r="AD103" s="76">
        <v>82</v>
      </c>
      <c r="AE103" s="76">
        <v>96</v>
      </c>
      <c r="AF103" s="176">
        <v>42</v>
      </c>
      <c r="AG103" s="176">
        <v>49</v>
      </c>
      <c r="AH103" s="77">
        <v>42</v>
      </c>
      <c r="AI103" s="70" t="s">
        <v>1064</v>
      </c>
      <c r="AJ103" s="70" t="s">
        <v>1086</v>
      </c>
      <c r="AK103" s="36">
        <v>662</v>
      </c>
      <c r="AL103" s="71">
        <v>0.34599999999999997</v>
      </c>
      <c r="AM103" s="71">
        <v>0.41</v>
      </c>
      <c r="AN103" s="71">
        <v>0.54700000000000004</v>
      </c>
      <c r="AO103" s="125">
        <v>0.41299999999999998</v>
      </c>
      <c r="AP103" s="126">
        <v>273</v>
      </c>
      <c r="AQ103" s="127">
        <v>134</v>
      </c>
    </row>
    <row r="104" spans="1:43" x14ac:dyDescent="0.3">
      <c r="A104" s="116" t="s">
        <v>2342</v>
      </c>
      <c r="B104" s="117">
        <v>2</v>
      </c>
      <c r="C104" s="36" t="s">
        <v>2686</v>
      </c>
      <c r="D104" s="36" t="s">
        <v>198</v>
      </c>
      <c r="E104" s="70" t="s">
        <v>1065</v>
      </c>
      <c r="F104" s="36">
        <v>27</v>
      </c>
      <c r="G104" s="36" t="s">
        <v>1074</v>
      </c>
      <c r="H104" s="36" t="s">
        <v>1063</v>
      </c>
      <c r="I104" s="36" t="s">
        <v>253</v>
      </c>
      <c r="L104" s="72">
        <v>147</v>
      </c>
      <c r="M104" s="36">
        <v>635</v>
      </c>
      <c r="N104" s="36">
        <v>574</v>
      </c>
      <c r="O104" s="118">
        <v>92</v>
      </c>
      <c r="P104" s="36">
        <v>163</v>
      </c>
      <c r="Q104" s="36">
        <v>37</v>
      </c>
      <c r="R104" s="36">
        <v>5</v>
      </c>
      <c r="S104" s="118">
        <v>34</v>
      </c>
      <c r="T104" s="118">
        <v>114</v>
      </c>
      <c r="U104" s="118">
        <v>3</v>
      </c>
      <c r="V104" s="36">
        <v>3</v>
      </c>
      <c r="W104" s="36">
        <v>50</v>
      </c>
      <c r="X104" s="36">
        <v>99</v>
      </c>
      <c r="Y104" s="73">
        <v>0.28399999999999997</v>
      </c>
      <c r="Z104" s="71">
        <v>0.34100000000000003</v>
      </c>
      <c r="AA104" s="71">
        <v>0.54500000000000004</v>
      </c>
      <c r="AB104" s="74">
        <v>0.374</v>
      </c>
      <c r="AC104" s="75">
        <v>237</v>
      </c>
      <c r="AD104" s="76">
        <v>91</v>
      </c>
      <c r="AE104" s="76">
        <v>91</v>
      </c>
      <c r="AF104" s="176">
        <v>35</v>
      </c>
      <c r="AG104" s="176">
        <v>35</v>
      </c>
      <c r="AH104" s="77">
        <v>38</v>
      </c>
      <c r="AI104" s="70" t="s">
        <v>1064</v>
      </c>
      <c r="AJ104" s="70" t="s">
        <v>1086</v>
      </c>
      <c r="AK104" s="36">
        <v>679</v>
      </c>
      <c r="AL104" s="71">
        <v>0.309</v>
      </c>
      <c r="AM104" s="71">
        <v>0.373</v>
      </c>
      <c r="AN104" s="71">
        <v>0.58599999999999997</v>
      </c>
      <c r="AO104" s="125">
        <v>0.40400000000000003</v>
      </c>
      <c r="AP104" s="126">
        <v>274</v>
      </c>
      <c r="AQ104" s="127">
        <v>126</v>
      </c>
    </row>
    <row r="105" spans="1:43" x14ac:dyDescent="0.3">
      <c r="A105" s="116" t="s">
        <v>2342</v>
      </c>
      <c r="B105" s="117">
        <v>3</v>
      </c>
      <c r="C105" s="36" t="s">
        <v>4007</v>
      </c>
      <c r="D105" s="36" t="s">
        <v>108</v>
      </c>
      <c r="E105" s="70" t="s">
        <v>1061</v>
      </c>
      <c r="F105" s="36">
        <v>24</v>
      </c>
      <c r="G105" s="36" t="s">
        <v>1372</v>
      </c>
      <c r="H105" s="36" t="s">
        <v>1373</v>
      </c>
      <c r="I105" s="36" t="s">
        <v>257</v>
      </c>
      <c r="L105" s="72">
        <v>148</v>
      </c>
      <c r="M105" s="36">
        <v>642</v>
      </c>
      <c r="N105" s="36">
        <v>572</v>
      </c>
      <c r="O105" s="118">
        <v>84</v>
      </c>
      <c r="P105" s="36">
        <v>159</v>
      </c>
      <c r="Q105" s="36">
        <v>37</v>
      </c>
      <c r="R105" s="36">
        <v>4</v>
      </c>
      <c r="S105" s="118">
        <v>19</v>
      </c>
      <c r="T105" s="118">
        <v>73</v>
      </c>
      <c r="U105" s="118">
        <v>18</v>
      </c>
      <c r="V105" s="36">
        <v>3</v>
      </c>
      <c r="W105" s="36">
        <v>54</v>
      </c>
      <c r="X105" s="36">
        <v>86</v>
      </c>
      <c r="Y105" s="73">
        <v>0.28000000000000003</v>
      </c>
      <c r="Z105" s="71">
        <v>0.33800000000000002</v>
      </c>
      <c r="AA105" s="71">
        <v>0.45700000000000002</v>
      </c>
      <c r="AB105" s="74">
        <v>0.34300000000000003</v>
      </c>
      <c r="AC105" s="75">
        <v>220</v>
      </c>
      <c r="AD105" s="76">
        <v>67</v>
      </c>
      <c r="AE105" s="76">
        <v>78</v>
      </c>
      <c r="AF105" s="176">
        <v>29</v>
      </c>
      <c r="AG105" s="176">
        <v>34</v>
      </c>
      <c r="AH105" s="77">
        <v>29</v>
      </c>
      <c r="AI105" s="70" t="s">
        <v>1064</v>
      </c>
      <c r="AJ105" s="70" t="s">
        <v>1065</v>
      </c>
      <c r="AK105" s="36">
        <v>723</v>
      </c>
      <c r="AL105" s="71">
        <v>0.27300000000000002</v>
      </c>
      <c r="AM105" s="71">
        <v>0.33700000000000002</v>
      </c>
      <c r="AN105" s="71">
        <v>0.505</v>
      </c>
      <c r="AO105" s="125">
        <v>0.35799999999999998</v>
      </c>
      <c r="AP105" s="126">
        <v>259</v>
      </c>
      <c r="AQ105" s="127">
        <v>84</v>
      </c>
    </row>
    <row r="106" spans="1:43" x14ac:dyDescent="0.3">
      <c r="A106" s="116" t="s">
        <v>2342</v>
      </c>
      <c r="B106" s="117">
        <v>4</v>
      </c>
      <c r="C106" s="36" t="s">
        <v>25</v>
      </c>
      <c r="D106" s="36" t="s">
        <v>24</v>
      </c>
      <c r="E106" s="70" t="s">
        <v>1103</v>
      </c>
      <c r="F106" s="36">
        <v>31</v>
      </c>
      <c r="G106" s="36" t="s">
        <v>1074</v>
      </c>
      <c r="H106" s="36" t="s">
        <v>1063</v>
      </c>
      <c r="I106" s="36" t="s">
        <v>249</v>
      </c>
      <c r="L106" s="72">
        <v>139</v>
      </c>
      <c r="M106" s="36">
        <v>632</v>
      </c>
      <c r="N106" s="36">
        <v>574</v>
      </c>
      <c r="O106" s="118">
        <v>102</v>
      </c>
      <c r="P106" s="36">
        <v>166</v>
      </c>
      <c r="Q106" s="36">
        <v>27</v>
      </c>
      <c r="R106" s="36">
        <v>7</v>
      </c>
      <c r="S106" s="118">
        <v>26</v>
      </c>
      <c r="T106" s="118">
        <v>76</v>
      </c>
      <c r="U106" s="118">
        <v>19</v>
      </c>
      <c r="V106" s="36">
        <v>9</v>
      </c>
      <c r="W106" s="36">
        <v>42</v>
      </c>
      <c r="X106" s="36">
        <v>108</v>
      </c>
      <c r="Y106" s="73">
        <v>0.28899999999999998</v>
      </c>
      <c r="Z106" s="71">
        <v>0.34499999999999997</v>
      </c>
      <c r="AA106" s="71">
        <v>0.49399999999999999</v>
      </c>
      <c r="AB106" s="74">
        <v>0.36</v>
      </c>
      <c r="AC106" s="75">
        <v>228</v>
      </c>
      <c r="AD106" s="76">
        <v>79</v>
      </c>
      <c r="AE106" s="76">
        <v>73</v>
      </c>
      <c r="AF106" s="176">
        <v>35</v>
      </c>
      <c r="AG106" s="176">
        <v>33</v>
      </c>
      <c r="AH106" s="77">
        <v>19</v>
      </c>
      <c r="AI106" s="70" t="s">
        <v>1064</v>
      </c>
      <c r="AJ106" s="70" t="s">
        <v>1086</v>
      </c>
      <c r="AK106" s="36">
        <v>725</v>
      </c>
      <c r="AL106" s="71">
        <v>0.33100000000000002</v>
      </c>
      <c r="AM106" s="71">
        <v>0.39900000000000002</v>
      </c>
      <c r="AN106" s="71">
        <v>0.60099999999999998</v>
      </c>
      <c r="AO106" s="125">
        <v>0.42199999999999999</v>
      </c>
      <c r="AP106" s="126">
        <v>306</v>
      </c>
      <c r="AQ106" s="127">
        <v>154</v>
      </c>
    </row>
    <row r="107" spans="1:43" x14ac:dyDescent="0.3">
      <c r="A107" s="116" t="s">
        <v>2342</v>
      </c>
      <c r="B107" s="117">
        <v>5</v>
      </c>
      <c r="C107" s="36" t="s">
        <v>123</v>
      </c>
      <c r="D107" s="36" t="s">
        <v>474</v>
      </c>
      <c r="E107" s="70" t="s">
        <v>1103</v>
      </c>
      <c r="F107" s="36">
        <v>30</v>
      </c>
      <c r="G107" s="36" t="s">
        <v>1397</v>
      </c>
      <c r="H107" s="36" t="s">
        <v>1373</v>
      </c>
      <c r="I107" s="36" t="s">
        <v>265</v>
      </c>
      <c r="L107" s="72">
        <v>126</v>
      </c>
      <c r="M107" s="36">
        <v>555</v>
      </c>
      <c r="N107" s="36">
        <v>525</v>
      </c>
      <c r="O107" s="118">
        <v>79</v>
      </c>
      <c r="P107" s="36">
        <v>150</v>
      </c>
      <c r="Q107" s="36">
        <v>16</v>
      </c>
      <c r="R107" s="36">
        <v>6</v>
      </c>
      <c r="S107" s="118">
        <v>4</v>
      </c>
      <c r="T107" s="118">
        <v>33</v>
      </c>
      <c r="U107" s="118">
        <v>43</v>
      </c>
      <c r="V107" s="36">
        <v>12</v>
      </c>
      <c r="W107" s="36">
        <v>20</v>
      </c>
      <c r="X107" s="36">
        <v>80</v>
      </c>
      <c r="Y107" s="73">
        <v>0.28599999999999998</v>
      </c>
      <c r="Z107" s="71">
        <v>0.315</v>
      </c>
      <c r="AA107" s="71">
        <v>0.36099999999999999</v>
      </c>
      <c r="AB107" s="74">
        <v>0.3</v>
      </c>
      <c r="AC107" s="75">
        <v>166</v>
      </c>
      <c r="AD107" s="76">
        <v>37</v>
      </c>
      <c r="AE107" s="76">
        <v>42</v>
      </c>
      <c r="AF107" s="176">
        <v>28</v>
      </c>
      <c r="AG107" s="176">
        <v>32</v>
      </c>
      <c r="AH107" s="77">
        <v>1</v>
      </c>
      <c r="AI107" s="70" t="s">
        <v>1064</v>
      </c>
      <c r="AJ107" s="70" t="s">
        <v>1086</v>
      </c>
      <c r="AK107" s="36">
        <v>694</v>
      </c>
      <c r="AL107" s="71">
        <v>0.308</v>
      </c>
      <c r="AM107" s="71">
        <v>0.34100000000000003</v>
      </c>
      <c r="AN107" s="71">
        <v>0.375</v>
      </c>
      <c r="AO107" s="125">
        <v>0.31900000000000001</v>
      </c>
      <c r="AP107" s="126">
        <v>221</v>
      </c>
      <c r="AQ107" s="127">
        <v>54</v>
      </c>
    </row>
    <row r="108" spans="1:43" x14ac:dyDescent="0.3">
      <c r="A108" s="116" t="s">
        <v>2342</v>
      </c>
      <c r="B108" s="117">
        <v>6</v>
      </c>
      <c r="C108" s="36" t="s">
        <v>508</v>
      </c>
      <c r="D108" s="36" t="s">
        <v>507</v>
      </c>
      <c r="E108" s="70" t="s">
        <v>1065</v>
      </c>
      <c r="F108" s="36">
        <v>29</v>
      </c>
      <c r="G108" s="36" t="s">
        <v>1074</v>
      </c>
      <c r="H108" s="36" t="s">
        <v>1063</v>
      </c>
      <c r="I108" s="36" t="s">
        <v>265</v>
      </c>
      <c r="L108" s="72">
        <v>143</v>
      </c>
      <c r="M108" s="36">
        <v>640</v>
      </c>
      <c r="N108" s="36">
        <v>585</v>
      </c>
      <c r="O108" s="118">
        <v>91</v>
      </c>
      <c r="P108" s="36">
        <v>175</v>
      </c>
      <c r="Q108" s="36">
        <v>25</v>
      </c>
      <c r="R108" s="36">
        <v>5</v>
      </c>
      <c r="S108" s="118">
        <v>9</v>
      </c>
      <c r="T108" s="118">
        <v>63</v>
      </c>
      <c r="U108" s="118">
        <v>12</v>
      </c>
      <c r="V108" s="36">
        <v>5</v>
      </c>
      <c r="W108" s="36">
        <v>42</v>
      </c>
      <c r="X108" s="36">
        <v>91</v>
      </c>
      <c r="Y108" s="73">
        <v>0.29899999999999999</v>
      </c>
      <c r="Z108" s="71">
        <v>0.34599999999999997</v>
      </c>
      <c r="AA108" s="71">
        <v>0.40500000000000003</v>
      </c>
      <c r="AB108" s="74">
        <v>0.33200000000000002</v>
      </c>
      <c r="AC108" s="75">
        <v>212</v>
      </c>
      <c r="AD108" s="76">
        <v>59</v>
      </c>
      <c r="AE108" s="76">
        <v>69</v>
      </c>
      <c r="AF108" s="176">
        <v>27</v>
      </c>
      <c r="AG108" s="176">
        <v>32</v>
      </c>
      <c r="AH108" s="77">
        <v>22</v>
      </c>
      <c r="AI108" s="70" t="s">
        <v>1064</v>
      </c>
      <c r="AJ108" s="70" t="s">
        <v>1065</v>
      </c>
      <c r="AK108" s="36">
        <v>682</v>
      </c>
      <c r="AL108" s="71">
        <v>0.31</v>
      </c>
      <c r="AM108" s="71">
        <v>0.374</v>
      </c>
      <c r="AN108" s="71">
        <v>0.40899999999999997</v>
      </c>
      <c r="AO108" s="125">
        <v>0.34799999999999998</v>
      </c>
      <c r="AP108" s="126">
        <v>238</v>
      </c>
      <c r="AQ108" s="127">
        <v>74</v>
      </c>
    </row>
    <row r="109" spans="1:43" x14ac:dyDescent="0.3">
      <c r="A109" s="116" t="s">
        <v>2342</v>
      </c>
      <c r="B109" s="117">
        <v>7</v>
      </c>
      <c r="C109" s="36" t="s">
        <v>316</v>
      </c>
      <c r="D109" s="36" t="s">
        <v>4114</v>
      </c>
      <c r="E109" s="70" t="s">
        <v>1065</v>
      </c>
      <c r="F109" s="36">
        <v>24</v>
      </c>
      <c r="G109" s="36" t="s">
        <v>1085</v>
      </c>
      <c r="H109" s="36" t="s">
        <v>1063</v>
      </c>
      <c r="I109" s="36" t="s">
        <v>257</v>
      </c>
      <c r="L109" s="72">
        <v>96</v>
      </c>
      <c r="M109" s="36">
        <v>465</v>
      </c>
      <c r="N109" s="36">
        <v>433</v>
      </c>
      <c r="O109" s="118">
        <v>69</v>
      </c>
      <c r="P109" s="36">
        <v>120</v>
      </c>
      <c r="Q109" s="36">
        <v>20</v>
      </c>
      <c r="R109" s="36">
        <v>6</v>
      </c>
      <c r="S109" s="118">
        <v>10</v>
      </c>
      <c r="T109" s="118">
        <v>48</v>
      </c>
      <c r="U109" s="118">
        <v>41</v>
      </c>
      <c r="V109" s="36">
        <v>7</v>
      </c>
      <c r="W109" s="36">
        <v>27</v>
      </c>
      <c r="X109" s="36">
        <v>83</v>
      </c>
      <c r="Y109" s="73">
        <v>0.27700000000000002</v>
      </c>
      <c r="Z109" s="71">
        <v>0.32300000000000001</v>
      </c>
      <c r="AA109" s="71">
        <v>0.42299999999999999</v>
      </c>
      <c r="AB109" s="74">
        <v>0.32600000000000001</v>
      </c>
      <c r="AC109" s="75">
        <v>151</v>
      </c>
      <c r="AD109" s="76">
        <v>45</v>
      </c>
      <c r="AE109" s="76">
        <v>49</v>
      </c>
      <c r="AF109" s="176">
        <v>29</v>
      </c>
      <c r="AG109" s="176">
        <v>32</v>
      </c>
      <c r="AH109" s="77">
        <v>13</v>
      </c>
      <c r="AI109" s="70" t="s">
        <v>1064</v>
      </c>
      <c r="AJ109" s="70" t="s">
        <v>1065</v>
      </c>
      <c r="AK109" s="36">
        <v>447</v>
      </c>
      <c r="AL109" s="71">
        <v>0.28399999999999997</v>
      </c>
      <c r="AM109" s="71">
        <v>0.33800000000000002</v>
      </c>
      <c r="AN109" s="71">
        <v>0.45100000000000001</v>
      </c>
      <c r="AO109" s="125">
        <v>0.34399999999999997</v>
      </c>
      <c r="AP109" s="126">
        <v>154</v>
      </c>
      <c r="AQ109" s="127">
        <v>53</v>
      </c>
    </row>
    <row r="110" spans="1:43" x14ac:dyDescent="0.3">
      <c r="A110" s="116" t="s">
        <v>2342</v>
      </c>
      <c r="B110" s="117">
        <v>8</v>
      </c>
      <c r="C110" s="36" t="s">
        <v>2952</v>
      </c>
      <c r="D110" s="36" t="s">
        <v>2953</v>
      </c>
      <c r="E110" s="70" t="s">
        <v>1065</v>
      </c>
      <c r="F110" s="36">
        <v>25</v>
      </c>
      <c r="G110" s="36" t="s">
        <v>1394</v>
      </c>
      <c r="H110" s="36" t="s">
        <v>1373</v>
      </c>
      <c r="I110" s="36" t="s">
        <v>249</v>
      </c>
      <c r="L110" s="72">
        <v>143</v>
      </c>
      <c r="M110" s="36">
        <v>642</v>
      </c>
      <c r="N110" s="36">
        <v>577</v>
      </c>
      <c r="O110" s="118">
        <v>93</v>
      </c>
      <c r="P110" s="36">
        <v>161</v>
      </c>
      <c r="Q110" s="36">
        <v>42</v>
      </c>
      <c r="R110" s="36">
        <v>4</v>
      </c>
      <c r="S110" s="118">
        <v>21</v>
      </c>
      <c r="T110" s="118">
        <v>87</v>
      </c>
      <c r="U110" s="118">
        <v>24</v>
      </c>
      <c r="V110" s="36">
        <v>3</v>
      </c>
      <c r="W110" s="36">
        <v>57</v>
      </c>
      <c r="X110" s="36">
        <v>79</v>
      </c>
      <c r="Y110" s="73">
        <v>0.28299999999999997</v>
      </c>
      <c r="Z110" s="71">
        <v>0.34399999999999997</v>
      </c>
      <c r="AA110" s="71">
        <v>0.47699999999999998</v>
      </c>
      <c r="AB110" s="74">
        <v>0.35399999999999998</v>
      </c>
      <c r="AC110" s="75">
        <v>228</v>
      </c>
      <c r="AD110" s="76">
        <v>76</v>
      </c>
      <c r="AE110" s="76">
        <v>70</v>
      </c>
      <c r="AF110" s="176">
        <v>34</v>
      </c>
      <c r="AG110" s="176">
        <v>31</v>
      </c>
      <c r="AH110" s="77">
        <v>15</v>
      </c>
      <c r="AI110" s="70" t="s">
        <v>1064</v>
      </c>
      <c r="AJ110" s="70" t="s">
        <v>1065</v>
      </c>
      <c r="AK110" s="36">
        <v>712</v>
      </c>
      <c r="AL110" s="71">
        <v>0.26400000000000001</v>
      </c>
      <c r="AM110" s="71">
        <v>0.34399999999999997</v>
      </c>
      <c r="AN110" s="71">
        <v>0.45900000000000002</v>
      </c>
      <c r="AO110" s="125">
        <v>0.34899999999999998</v>
      </c>
      <c r="AP110" s="126">
        <v>249</v>
      </c>
      <c r="AQ110" s="127">
        <v>76</v>
      </c>
    </row>
    <row r="111" spans="1:43" x14ac:dyDescent="0.3">
      <c r="A111" s="116" t="s">
        <v>2342</v>
      </c>
      <c r="B111" s="117">
        <v>9</v>
      </c>
      <c r="C111" s="36" t="s">
        <v>194</v>
      </c>
      <c r="D111" s="36" t="s">
        <v>15</v>
      </c>
      <c r="E111" s="70" t="s">
        <v>1061</v>
      </c>
      <c r="F111" s="36">
        <v>25</v>
      </c>
      <c r="G111" s="36" t="s">
        <v>1372</v>
      </c>
      <c r="H111" s="36" t="s">
        <v>1373</v>
      </c>
      <c r="I111" s="36" t="s">
        <v>265</v>
      </c>
      <c r="J111" s="36" t="s">
        <v>253</v>
      </c>
      <c r="L111" s="72">
        <v>150</v>
      </c>
      <c r="M111" s="36">
        <v>616</v>
      </c>
      <c r="N111" s="36">
        <v>556</v>
      </c>
      <c r="O111" s="118">
        <v>89</v>
      </c>
      <c r="P111" s="36">
        <v>160</v>
      </c>
      <c r="Q111" s="36">
        <v>46</v>
      </c>
      <c r="R111" s="36">
        <v>5</v>
      </c>
      <c r="S111" s="118">
        <v>17</v>
      </c>
      <c r="T111" s="118">
        <v>72</v>
      </c>
      <c r="U111" s="118">
        <v>19</v>
      </c>
      <c r="V111" s="36">
        <v>5</v>
      </c>
      <c r="W111" s="36">
        <v>50</v>
      </c>
      <c r="X111" s="36">
        <v>71</v>
      </c>
      <c r="Y111" s="73">
        <v>0.28799999999999998</v>
      </c>
      <c r="Z111" s="71">
        <v>0.34599999999999997</v>
      </c>
      <c r="AA111" s="71">
        <v>0.48</v>
      </c>
      <c r="AB111" s="74">
        <v>0.35599999999999998</v>
      </c>
      <c r="AC111" s="75">
        <v>219</v>
      </c>
      <c r="AD111" s="76">
        <v>75</v>
      </c>
      <c r="AE111" s="76">
        <v>75</v>
      </c>
      <c r="AF111" s="176">
        <v>31</v>
      </c>
      <c r="AG111" s="176">
        <v>31</v>
      </c>
      <c r="AH111" s="77">
        <v>26</v>
      </c>
      <c r="AI111" s="70" t="s">
        <v>1064</v>
      </c>
      <c r="AJ111" s="70" t="s">
        <v>1086</v>
      </c>
      <c r="AK111" s="36">
        <v>645</v>
      </c>
      <c r="AL111" s="71">
        <v>0.318</v>
      </c>
      <c r="AM111" s="71">
        <v>0.374</v>
      </c>
      <c r="AN111" s="71">
        <v>0.58299999999999996</v>
      </c>
      <c r="AO111" s="125">
        <v>0.40400000000000003</v>
      </c>
      <c r="AP111" s="126">
        <v>261</v>
      </c>
      <c r="AQ111" s="127">
        <v>122</v>
      </c>
    </row>
    <row r="112" spans="1:43" x14ac:dyDescent="0.3">
      <c r="A112" s="116" t="s">
        <v>2342</v>
      </c>
      <c r="B112" s="117">
        <v>10</v>
      </c>
      <c r="C112" s="36" t="s">
        <v>414</v>
      </c>
      <c r="D112" s="36" t="s">
        <v>413</v>
      </c>
      <c r="E112" s="70" t="s">
        <v>1065</v>
      </c>
      <c r="F112" s="36">
        <v>29</v>
      </c>
      <c r="G112" s="36" t="s">
        <v>1375</v>
      </c>
      <c r="H112" s="36" t="s">
        <v>1373</v>
      </c>
      <c r="I112" s="36" t="s">
        <v>257</v>
      </c>
      <c r="L112" s="72">
        <v>148</v>
      </c>
      <c r="M112" s="36">
        <v>592</v>
      </c>
      <c r="N112" s="36">
        <v>548</v>
      </c>
      <c r="O112" s="118">
        <v>76</v>
      </c>
      <c r="P112" s="36">
        <v>152</v>
      </c>
      <c r="Q112" s="36">
        <v>33</v>
      </c>
      <c r="R112" s="36">
        <v>4</v>
      </c>
      <c r="S112" s="118">
        <v>13</v>
      </c>
      <c r="T112" s="118">
        <v>68</v>
      </c>
      <c r="U112" s="118">
        <v>21</v>
      </c>
      <c r="V112" s="36">
        <v>8</v>
      </c>
      <c r="W112" s="36">
        <v>32</v>
      </c>
      <c r="X112" s="36">
        <v>81</v>
      </c>
      <c r="Y112" s="73">
        <v>0.27800000000000002</v>
      </c>
      <c r="Z112" s="71">
        <v>0.317</v>
      </c>
      <c r="AA112" s="71">
        <v>0.42199999999999999</v>
      </c>
      <c r="AB112" s="74">
        <v>0.32100000000000001</v>
      </c>
      <c r="AC112" s="75">
        <v>190</v>
      </c>
      <c r="AD112" s="76">
        <v>50</v>
      </c>
      <c r="AE112" s="76">
        <v>57</v>
      </c>
      <c r="AF112" s="176">
        <v>27</v>
      </c>
      <c r="AG112" s="176">
        <v>30</v>
      </c>
      <c r="AH112" s="77">
        <v>14</v>
      </c>
      <c r="AI112" s="70" t="s">
        <v>1064</v>
      </c>
      <c r="AJ112" s="70" t="s">
        <v>1086</v>
      </c>
      <c r="AK112" s="36">
        <v>689</v>
      </c>
      <c r="AL112" s="71">
        <v>0.29699999999999999</v>
      </c>
      <c r="AM112" s="71">
        <v>0.33700000000000002</v>
      </c>
      <c r="AN112" s="71">
        <v>0.47099999999999997</v>
      </c>
      <c r="AO112" s="125">
        <v>0.34799999999999998</v>
      </c>
      <c r="AP112" s="126">
        <v>240</v>
      </c>
      <c r="AQ112" s="127">
        <v>74</v>
      </c>
    </row>
    <row r="113" spans="1:43" x14ac:dyDescent="0.3">
      <c r="A113" s="116" t="s">
        <v>2342</v>
      </c>
      <c r="B113" s="117">
        <v>11</v>
      </c>
      <c r="C113" s="36" t="s">
        <v>515</v>
      </c>
      <c r="D113" s="36" t="s">
        <v>277</v>
      </c>
      <c r="E113" s="70" t="s">
        <v>1065</v>
      </c>
      <c r="F113" s="36">
        <v>30</v>
      </c>
      <c r="G113" s="36" t="s">
        <v>1116</v>
      </c>
      <c r="H113" s="36" t="s">
        <v>1063</v>
      </c>
      <c r="I113" s="36" t="s">
        <v>250</v>
      </c>
      <c r="L113" s="72">
        <v>139</v>
      </c>
      <c r="M113" s="36">
        <v>597</v>
      </c>
      <c r="N113" s="36">
        <v>515</v>
      </c>
      <c r="O113" s="118">
        <v>91</v>
      </c>
      <c r="P113" s="36">
        <v>143</v>
      </c>
      <c r="Q113" s="36">
        <v>28</v>
      </c>
      <c r="R113" s="36">
        <v>2</v>
      </c>
      <c r="S113" s="118">
        <v>27</v>
      </c>
      <c r="T113" s="118">
        <v>90</v>
      </c>
      <c r="U113" s="118">
        <v>19</v>
      </c>
      <c r="V113" s="36">
        <v>4</v>
      </c>
      <c r="W113" s="36">
        <v>71</v>
      </c>
      <c r="X113" s="36">
        <v>126</v>
      </c>
      <c r="Y113" s="73">
        <v>0.27700000000000002</v>
      </c>
      <c r="Z113" s="71">
        <v>0.36699999999999999</v>
      </c>
      <c r="AA113" s="71">
        <v>0.496</v>
      </c>
      <c r="AB113" s="74">
        <v>0.373</v>
      </c>
      <c r="AC113" s="75">
        <v>223</v>
      </c>
      <c r="AD113" s="76">
        <v>87</v>
      </c>
      <c r="AE113" s="76">
        <v>78</v>
      </c>
      <c r="AF113" s="176">
        <v>34</v>
      </c>
      <c r="AG113" s="176">
        <v>30</v>
      </c>
      <c r="AH113" s="77">
        <v>26</v>
      </c>
      <c r="AI113" s="70" t="s">
        <v>1064</v>
      </c>
      <c r="AJ113" s="70" t="s">
        <v>1086</v>
      </c>
      <c r="AK113" s="36">
        <v>664</v>
      </c>
      <c r="AL113" s="71">
        <v>0.29699999999999999</v>
      </c>
      <c r="AM113" s="71">
        <v>0.40400000000000003</v>
      </c>
      <c r="AN113" s="71">
        <v>0.56299999999999994</v>
      </c>
      <c r="AO113" s="125">
        <v>0.41299999999999998</v>
      </c>
      <c r="AP113" s="126">
        <v>274</v>
      </c>
      <c r="AQ113" s="127">
        <v>135</v>
      </c>
    </row>
    <row r="114" spans="1:43" x14ac:dyDescent="0.3">
      <c r="A114" s="116" t="s">
        <v>2342</v>
      </c>
      <c r="B114" s="117">
        <v>12</v>
      </c>
      <c r="C114" s="36" t="s">
        <v>231</v>
      </c>
      <c r="D114" s="36" t="s">
        <v>221</v>
      </c>
      <c r="E114" s="70" t="s">
        <v>1065</v>
      </c>
      <c r="F114" s="36">
        <v>26</v>
      </c>
      <c r="G114" s="36" t="s">
        <v>1384</v>
      </c>
      <c r="H114" s="36" t="s">
        <v>1373</v>
      </c>
      <c r="I114" s="36" t="s">
        <v>249</v>
      </c>
      <c r="L114" s="72">
        <v>126</v>
      </c>
      <c r="M114" s="36">
        <v>569</v>
      </c>
      <c r="N114" s="36">
        <v>474</v>
      </c>
      <c r="O114" s="118">
        <v>91</v>
      </c>
      <c r="P114" s="36">
        <v>134</v>
      </c>
      <c r="Q114" s="36">
        <v>27</v>
      </c>
      <c r="R114" s="36">
        <v>4</v>
      </c>
      <c r="S114" s="118">
        <v>27</v>
      </c>
      <c r="T114" s="118">
        <v>75</v>
      </c>
      <c r="U114" s="118">
        <v>17</v>
      </c>
      <c r="V114" s="36">
        <v>5</v>
      </c>
      <c r="W114" s="36">
        <v>84</v>
      </c>
      <c r="X114" s="36">
        <v>110</v>
      </c>
      <c r="Y114" s="73">
        <v>0.28299999999999997</v>
      </c>
      <c r="Z114" s="71">
        <v>0.39600000000000002</v>
      </c>
      <c r="AA114" s="71">
        <v>0.52800000000000002</v>
      </c>
      <c r="AB114" s="74">
        <v>0.39900000000000002</v>
      </c>
      <c r="AC114" s="75">
        <v>227</v>
      </c>
      <c r="AD114" s="76">
        <v>107</v>
      </c>
      <c r="AE114" s="76">
        <v>99</v>
      </c>
      <c r="AF114" s="176">
        <v>33</v>
      </c>
      <c r="AG114" s="176">
        <v>30</v>
      </c>
      <c r="AH114" s="77">
        <v>39</v>
      </c>
      <c r="AI114" s="70" t="s">
        <v>1064</v>
      </c>
      <c r="AJ114" s="70" t="s">
        <v>1086</v>
      </c>
      <c r="AK114" s="36">
        <v>507</v>
      </c>
      <c r="AL114" s="71">
        <v>0.30599999999999999</v>
      </c>
      <c r="AM114" s="71">
        <v>0.442</v>
      </c>
      <c r="AN114" s="71">
        <v>0.629</v>
      </c>
      <c r="AO114" s="125">
        <v>0.45100000000000001</v>
      </c>
      <c r="AP114" s="126">
        <v>229</v>
      </c>
      <c r="AQ114" s="127">
        <v>156</v>
      </c>
    </row>
    <row r="115" spans="1:43" x14ac:dyDescent="0.3">
      <c r="A115" s="116" t="s">
        <v>2342</v>
      </c>
      <c r="B115" s="117">
        <v>13</v>
      </c>
      <c r="C115" s="36" t="s">
        <v>181</v>
      </c>
      <c r="D115" s="36" t="s">
        <v>182</v>
      </c>
      <c r="E115" s="70" t="s">
        <v>1103</v>
      </c>
      <c r="F115" s="36">
        <v>33</v>
      </c>
      <c r="G115" s="36" t="s">
        <v>1085</v>
      </c>
      <c r="H115" s="36" t="s">
        <v>1063</v>
      </c>
      <c r="I115" s="36" t="s">
        <v>265</v>
      </c>
      <c r="L115" s="72">
        <v>125</v>
      </c>
      <c r="M115" s="36">
        <v>536</v>
      </c>
      <c r="N115" s="36">
        <v>491</v>
      </c>
      <c r="O115" s="118">
        <v>74</v>
      </c>
      <c r="P115" s="36">
        <v>144</v>
      </c>
      <c r="Q115" s="36">
        <v>30</v>
      </c>
      <c r="R115" s="36">
        <v>2</v>
      </c>
      <c r="S115" s="118">
        <v>18</v>
      </c>
      <c r="T115" s="118">
        <v>80</v>
      </c>
      <c r="U115" s="118">
        <v>4</v>
      </c>
      <c r="V115" s="36">
        <v>2</v>
      </c>
      <c r="W115" s="36">
        <v>36</v>
      </c>
      <c r="X115" s="36">
        <v>61</v>
      </c>
      <c r="Y115" s="73">
        <v>0.29399999999999998</v>
      </c>
      <c r="Z115" s="71">
        <v>0.34399999999999997</v>
      </c>
      <c r="AA115" s="71">
        <v>0.47299999999999998</v>
      </c>
      <c r="AB115" s="74">
        <v>0.35299999999999998</v>
      </c>
      <c r="AC115" s="75">
        <v>189</v>
      </c>
      <c r="AD115" s="76">
        <v>66</v>
      </c>
      <c r="AE115" s="76">
        <v>74</v>
      </c>
      <c r="AF115" s="176">
        <v>26</v>
      </c>
      <c r="AG115" s="176">
        <v>29</v>
      </c>
      <c r="AH115" s="77">
        <v>30</v>
      </c>
      <c r="AI115" s="70" t="s">
        <v>1064</v>
      </c>
      <c r="AJ115" s="70" t="s">
        <v>1086</v>
      </c>
      <c r="AK115" s="36">
        <v>593</v>
      </c>
      <c r="AL115" s="71">
        <v>0.32200000000000001</v>
      </c>
      <c r="AM115" s="71">
        <v>0.38400000000000001</v>
      </c>
      <c r="AN115" s="71">
        <v>0.54300000000000004</v>
      </c>
      <c r="AO115" s="125">
        <v>0.39800000000000002</v>
      </c>
      <c r="AP115" s="126">
        <v>236</v>
      </c>
      <c r="AQ115" s="127">
        <v>109</v>
      </c>
    </row>
    <row r="116" spans="1:43" x14ac:dyDescent="0.3">
      <c r="A116" s="116" t="s">
        <v>2342</v>
      </c>
      <c r="B116" s="117">
        <v>14</v>
      </c>
      <c r="C116" s="36" t="s">
        <v>302</v>
      </c>
      <c r="D116" s="36" t="s">
        <v>2989</v>
      </c>
      <c r="E116" s="70" t="s">
        <v>1065</v>
      </c>
      <c r="F116" s="36">
        <v>25</v>
      </c>
      <c r="G116" s="36" t="s">
        <v>1383</v>
      </c>
      <c r="H116" s="36" t="s">
        <v>1373</v>
      </c>
      <c r="I116" s="36" t="s">
        <v>255</v>
      </c>
      <c r="L116" s="72">
        <v>121</v>
      </c>
      <c r="M116" s="36">
        <v>492</v>
      </c>
      <c r="N116" s="36">
        <v>439</v>
      </c>
      <c r="O116" s="118">
        <v>65</v>
      </c>
      <c r="P116" s="36">
        <v>114</v>
      </c>
      <c r="Q116" s="36">
        <v>23</v>
      </c>
      <c r="R116" s="36">
        <v>0</v>
      </c>
      <c r="S116" s="118">
        <v>28</v>
      </c>
      <c r="T116" s="118">
        <v>76</v>
      </c>
      <c r="U116" s="118">
        <v>2</v>
      </c>
      <c r="V116" s="36">
        <v>1</v>
      </c>
      <c r="W116" s="36">
        <v>42</v>
      </c>
      <c r="X116" s="36">
        <v>107</v>
      </c>
      <c r="Y116" s="73">
        <v>0.25900000000000001</v>
      </c>
      <c r="Z116" s="71">
        <v>0.33200000000000002</v>
      </c>
      <c r="AA116" s="71">
        <v>0.50600000000000001</v>
      </c>
      <c r="AB116" s="74">
        <v>0.35799999999999998</v>
      </c>
      <c r="AC116" s="75">
        <v>176</v>
      </c>
      <c r="AD116" s="76">
        <v>66</v>
      </c>
      <c r="AE116" s="76">
        <v>85</v>
      </c>
      <c r="AF116" s="176">
        <v>23</v>
      </c>
      <c r="AG116" s="176">
        <v>29</v>
      </c>
      <c r="AH116" s="77">
        <v>17</v>
      </c>
      <c r="AI116" s="70" t="s">
        <v>1064</v>
      </c>
      <c r="AJ116" s="70" t="s">
        <v>1065</v>
      </c>
      <c r="AK116" s="36">
        <v>525</v>
      </c>
      <c r="AL116" s="71">
        <v>0.27800000000000002</v>
      </c>
      <c r="AM116" s="71">
        <v>0.34499999999999997</v>
      </c>
      <c r="AN116" s="71">
        <v>0.53100000000000003</v>
      </c>
      <c r="AO116" s="125">
        <v>0.373</v>
      </c>
      <c r="AP116" s="126">
        <v>196</v>
      </c>
      <c r="AQ116" s="127">
        <v>80</v>
      </c>
    </row>
    <row r="117" spans="1:43" x14ac:dyDescent="0.3">
      <c r="A117" s="116" t="s">
        <v>2342</v>
      </c>
      <c r="B117" s="117">
        <v>15</v>
      </c>
      <c r="C117" s="36" t="s">
        <v>912</v>
      </c>
      <c r="D117" s="36" t="s">
        <v>913</v>
      </c>
      <c r="E117" s="70" t="s">
        <v>1065</v>
      </c>
      <c r="F117" s="36">
        <v>28</v>
      </c>
      <c r="G117" s="36" t="s">
        <v>1397</v>
      </c>
      <c r="H117" s="36" t="s">
        <v>1373</v>
      </c>
      <c r="I117" s="36" t="s">
        <v>257</v>
      </c>
      <c r="L117" s="72">
        <v>130</v>
      </c>
      <c r="M117" s="36">
        <v>569</v>
      </c>
      <c r="N117" s="36">
        <v>536</v>
      </c>
      <c r="O117" s="118">
        <v>74</v>
      </c>
      <c r="P117" s="36">
        <v>152</v>
      </c>
      <c r="Q117" s="36">
        <v>28</v>
      </c>
      <c r="R117" s="36">
        <v>4</v>
      </c>
      <c r="S117" s="118">
        <v>12</v>
      </c>
      <c r="T117" s="118">
        <v>50</v>
      </c>
      <c r="U117" s="118">
        <v>22</v>
      </c>
      <c r="V117" s="36">
        <v>7</v>
      </c>
      <c r="W117" s="36">
        <v>22</v>
      </c>
      <c r="X117" s="36">
        <v>85</v>
      </c>
      <c r="Y117" s="73">
        <v>0.28299999999999997</v>
      </c>
      <c r="Z117" s="71">
        <v>0.31900000000000001</v>
      </c>
      <c r="AA117" s="71">
        <v>0.41899999999999998</v>
      </c>
      <c r="AB117" s="74">
        <v>0.32200000000000001</v>
      </c>
      <c r="AC117" s="75">
        <v>183</v>
      </c>
      <c r="AD117" s="76">
        <v>49</v>
      </c>
      <c r="AE117" s="76">
        <v>56</v>
      </c>
      <c r="AF117" s="176">
        <v>26</v>
      </c>
      <c r="AG117" s="176">
        <v>29</v>
      </c>
      <c r="AH117" s="77">
        <v>14</v>
      </c>
      <c r="AI117" s="70" t="s">
        <v>1064</v>
      </c>
      <c r="AJ117" s="70" t="s">
        <v>1065</v>
      </c>
      <c r="AK117" s="36">
        <v>565</v>
      </c>
      <c r="AL117" s="71">
        <v>0.3</v>
      </c>
      <c r="AM117" s="71">
        <v>0.34899999999999998</v>
      </c>
      <c r="AN117" s="71">
        <v>0.42699999999999999</v>
      </c>
      <c r="AO117" s="125">
        <v>0.34200000000000003</v>
      </c>
      <c r="AP117" s="126">
        <v>193</v>
      </c>
      <c r="AQ117" s="127">
        <v>61</v>
      </c>
    </row>
    <row r="118" spans="1:43" x14ac:dyDescent="0.3">
      <c r="A118" s="116" t="s">
        <v>2342</v>
      </c>
      <c r="B118" s="117">
        <v>16</v>
      </c>
      <c r="C118" s="36" t="s">
        <v>912</v>
      </c>
      <c r="D118" s="36" t="s">
        <v>913</v>
      </c>
      <c r="E118" s="70" t="s">
        <v>1065</v>
      </c>
      <c r="F118" s="36">
        <v>28</v>
      </c>
      <c r="G118" s="36" t="s">
        <v>1397</v>
      </c>
      <c r="H118" s="36" t="s">
        <v>1373</v>
      </c>
      <c r="I118" s="36" t="s">
        <v>257</v>
      </c>
      <c r="L118" s="72">
        <v>130</v>
      </c>
      <c r="M118" s="36">
        <v>569</v>
      </c>
      <c r="N118" s="36">
        <v>536</v>
      </c>
      <c r="O118" s="118">
        <v>74</v>
      </c>
      <c r="P118" s="36">
        <v>152</v>
      </c>
      <c r="Q118" s="36">
        <v>28</v>
      </c>
      <c r="R118" s="36">
        <v>4</v>
      </c>
      <c r="S118" s="118">
        <v>12</v>
      </c>
      <c r="T118" s="118">
        <v>50</v>
      </c>
      <c r="U118" s="118">
        <v>22</v>
      </c>
      <c r="V118" s="36">
        <v>7</v>
      </c>
      <c r="W118" s="36">
        <v>22</v>
      </c>
      <c r="X118" s="36">
        <v>85</v>
      </c>
      <c r="Y118" s="73">
        <v>0.28299999999999997</v>
      </c>
      <c r="Z118" s="71">
        <v>0.31900000000000001</v>
      </c>
      <c r="AA118" s="71">
        <v>0.41899999999999998</v>
      </c>
      <c r="AB118" s="74">
        <v>0.32200000000000001</v>
      </c>
      <c r="AC118" s="75">
        <v>183</v>
      </c>
      <c r="AD118" s="76">
        <v>49</v>
      </c>
      <c r="AE118" s="76">
        <v>56</v>
      </c>
      <c r="AF118" s="176">
        <v>26</v>
      </c>
      <c r="AG118" s="176">
        <v>29</v>
      </c>
      <c r="AH118" s="77">
        <v>14</v>
      </c>
      <c r="AI118" s="70" t="s">
        <v>1064</v>
      </c>
      <c r="AJ118" s="70" t="s">
        <v>1065</v>
      </c>
      <c r="AK118" s="36">
        <v>565</v>
      </c>
      <c r="AL118" s="71">
        <v>0.3</v>
      </c>
      <c r="AM118" s="71">
        <v>0.34899999999999998</v>
      </c>
      <c r="AN118" s="71">
        <v>0.42699999999999999</v>
      </c>
      <c r="AO118" s="125">
        <v>0.34200000000000003</v>
      </c>
      <c r="AP118" s="126">
        <v>193</v>
      </c>
      <c r="AQ118" s="127">
        <v>61</v>
      </c>
    </row>
    <row r="119" spans="1:43" x14ac:dyDescent="0.3">
      <c r="A119" s="116" t="s">
        <v>2342</v>
      </c>
      <c r="B119" s="117">
        <v>17</v>
      </c>
      <c r="C119" s="36" t="s">
        <v>525</v>
      </c>
      <c r="D119" s="36" t="s">
        <v>524</v>
      </c>
      <c r="E119" s="70" t="s">
        <v>1065</v>
      </c>
      <c r="F119" s="36">
        <v>31</v>
      </c>
      <c r="G119" s="36" t="s">
        <v>1104</v>
      </c>
      <c r="H119" s="36" t="s">
        <v>1063</v>
      </c>
      <c r="I119" s="36" t="s">
        <v>255</v>
      </c>
      <c r="J119" s="36" t="s">
        <v>250</v>
      </c>
      <c r="L119" s="72">
        <v>131</v>
      </c>
      <c r="M119" s="36">
        <v>542</v>
      </c>
      <c r="N119" s="36">
        <v>485</v>
      </c>
      <c r="O119" s="118">
        <v>64</v>
      </c>
      <c r="P119" s="36">
        <v>139</v>
      </c>
      <c r="Q119" s="36">
        <v>25</v>
      </c>
      <c r="R119" s="36">
        <v>1</v>
      </c>
      <c r="S119" s="118">
        <v>14</v>
      </c>
      <c r="T119" s="118">
        <v>70</v>
      </c>
      <c r="U119" s="118">
        <v>4</v>
      </c>
      <c r="V119" s="36">
        <v>1</v>
      </c>
      <c r="W119" s="36">
        <v>46</v>
      </c>
      <c r="X119" s="36">
        <v>65</v>
      </c>
      <c r="Y119" s="73">
        <v>0.28799999999999998</v>
      </c>
      <c r="Z119" s="71">
        <v>0.35</v>
      </c>
      <c r="AA119" s="71">
        <v>0.42499999999999999</v>
      </c>
      <c r="AB119" s="74">
        <v>0.34200000000000003</v>
      </c>
      <c r="AC119" s="75">
        <v>185</v>
      </c>
      <c r="AD119" s="76">
        <v>59</v>
      </c>
      <c r="AE119" s="76">
        <v>78</v>
      </c>
      <c r="AF119" s="176">
        <v>22</v>
      </c>
      <c r="AG119" s="176">
        <v>29</v>
      </c>
      <c r="AH119" s="77">
        <v>10</v>
      </c>
      <c r="AI119" s="70" t="s">
        <v>1064</v>
      </c>
      <c r="AJ119" s="70" t="s">
        <v>1086</v>
      </c>
      <c r="AK119" s="36">
        <v>568</v>
      </c>
      <c r="AL119" s="71">
        <v>0.32</v>
      </c>
      <c r="AM119" s="71">
        <v>0.4</v>
      </c>
      <c r="AN119" s="71">
        <v>0.46200000000000002</v>
      </c>
      <c r="AO119" s="125">
        <v>0.38100000000000001</v>
      </c>
      <c r="AP119" s="126">
        <v>216</v>
      </c>
      <c r="AQ119" s="127">
        <v>91</v>
      </c>
    </row>
    <row r="120" spans="1:43" x14ac:dyDescent="0.3">
      <c r="A120" s="116" t="s">
        <v>2342</v>
      </c>
      <c r="B120" s="117">
        <v>18</v>
      </c>
      <c r="C120" s="36" t="s">
        <v>390</v>
      </c>
      <c r="D120" s="36" t="s">
        <v>131</v>
      </c>
      <c r="E120" s="70" t="s">
        <v>1103</v>
      </c>
      <c r="F120" s="36">
        <v>24</v>
      </c>
      <c r="G120" s="36" t="s">
        <v>1567</v>
      </c>
      <c r="H120" s="36" t="s">
        <v>1063</v>
      </c>
      <c r="I120" s="36" t="s">
        <v>257</v>
      </c>
      <c r="L120" s="72">
        <v>140</v>
      </c>
      <c r="M120" s="36">
        <v>610</v>
      </c>
      <c r="N120" s="36">
        <v>545</v>
      </c>
      <c r="O120" s="118">
        <v>82</v>
      </c>
      <c r="P120" s="36">
        <v>153</v>
      </c>
      <c r="Q120" s="36">
        <v>36</v>
      </c>
      <c r="R120" s="36">
        <v>3</v>
      </c>
      <c r="S120" s="118">
        <v>18</v>
      </c>
      <c r="T120" s="118">
        <v>67</v>
      </c>
      <c r="U120" s="118">
        <v>6</v>
      </c>
      <c r="V120" s="36">
        <v>2</v>
      </c>
      <c r="W120" s="36">
        <v>59</v>
      </c>
      <c r="X120" s="36">
        <v>114</v>
      </c>
      <c r="Y120" s="73">
        <v>0.28000000000000003</v>
      </c>
      <c r="Z120" s="71">
        <v>0.35199999999999998</v>
      </c>
      <c r="AA120" s="71">
        <v>0.45700000000000002</v>
      </c>
      <c r="AB120" s="74">
        <v>0.35399999999999998</v>
      </c>
      <c r="AC120" s="75">
        <v>216</v>
      </c>
      <c r="AD120" s="76">
        <v>72</v>
      </c>
      <c r="AE120" s="76">
        <v>83</v>
      </c>
      <c r="AF120" s="176">
        <v>24</v>
      </c>
      <c r="AG120" s="176">
        <v>28</v>
      </c>
      <c r="AH120" s="77">
        <v>34</v>
      </c>
      <c r="AI120" s="70" t="s">
        <v>1064</v>
      </c>
      <c r="AJ120" s="70" t="s">
        <v>1086</v>
      </c>
      <c r="AK120" s="36">
        <v>613</v>
      </c>
      <c r="AL120" s="71">
        <v>0.29499999999999998</v>
      </c>
      <c r="AM120" s="71">
        <v>0.375</v>
      </c>
      <c r="AN120" s="71">
        <v>0.47899999999999998</v>
      </c>
      <c r="AO120" s="125">
        <v>0.373</v>
      </c>
      <c r="AP120" s="126">
        <v>229</v>
      </c>
      <c r="AQ120" s="127">
        <v>88</v>
      </c>
    </row>
    <row r="121" spans="1:43" x14ac:dyDescent="0.3">
      <c r="A121" s="116" t="s">
        <v>2342</v>
      </c>
      <c r="B121" s="117">
        <v>19</v>
      </c>
      <c r="C121" s="36" t="s">
        <v>2536</v>
      </c>
      <c r="D121" s="36" t="s">
        <v>2537</v>
      </c>
      <c r="E121" s="70" t="s">
        <v>1065</v>
      </c>
      <c r="F121" s="36">
        <v>25</v>
      </c>
      <c r="G121" s="36" t="s">
        <v>1394</v>
      </c>
      <c r="H121" s="36" t="s">
        <v>1373</v>
      </c>
      <c r="I121" s="36" t="s">
        <v>257</v>
      </c>
      <c r="L121" s="72">
        <v>141</v>
      </c>
      <c r="M121" s="36">
        <v>610</v>
      </c>
      <c r="N121" s="36">
        <v>555</v>
      </c>
      <c r="O121" s="118">
        <v>85</v>
      </c>
      <c r="P121" s="36">
        <v>154</v>
      </c>
      <c r="Q121" s="36">
        <v>33</v>
      </c>
      <c r="R121" s="36">
        <v>4</v>
      </c>
      <c r="S121" s="118">
        <v>11</v>
      </c>
      <c r="T121" s="118">
        <v>66</v>
      </c>
      <c r="U121" s="118">
        <v>13</v>
      </c>
      <c r="V121" s="36">
        <v>2</v>
      </c>
      <c r="W121" s="36">
        <v>47</v>
      </c>
      <c r="X121" s="36">
        <v>100</v>
      </c>
      <c r="Y121" s="73">
        <v>0.27700000000000002</v>
      </c>
      <c r="Z121" s="71">
        <v>0.33700000000000002</v>
      </c>
      <c r="AA121" s="71">
        <v>0.40899999999999997</v>
      </c>
      <c r="AB121" s="74">
        <v>0.32900000000000001</v>
      </c>
      <c r="AC121" s="75">
        <v>201</v>
      </c>
      <c r="AD121" s="76">
        <v>56</v>
      </c>
      <c r="AE121" s="76">
        <v>64</v>
      </c>
      <c r="AF121" s="176">
        <v>24</v>
      </c>
      <c r="AG121" s="176">
        <v>28</v>
      </c>
      <c r="AH121" s="77">
        <v>20</v>
      </c>
      <c r="AI121" s="70" t="s">
        <v>1064</v>
      </c>
      <c r="AJ121" s="70" t="s">
        <v>1065</v>
      </c>
      <c r="AK121" s="36">
        <v>635</v>
      </c>
      <c r="AL121" s="71">
        <v>0.27300000000000002</v>
      </c>
      <c r="AM121" s="71">
        <v>0.34300000000000003</v>
      </c>
      <c r="AN121" s="71">
        <v>0.40300000000000002</v>
      </c>
      <c r="AO121" s="125">
        <v>0.33200000000000002</v>
      </c>
      <c r="AP121" s="126">
        <v>211</v>
      </c>
      <c r="AQ121" s="127">
        <v>59</v>
      </c>
    </row>
    <row r="122" spans="1:43" x14ac:dyDescent="0.3">
      <c r="A122" s="116" t="s">
        <v>2342</v>
      </c>
      <c r="B122" s="117">
        <v>20</v>
      </c>
      <c r="C122" s="36" t="s">
        <v>3891</v>
      </c>
      <c r="D122" s="36" t="s">
        <v>1758</v>
      </c>
      <c r="E122" s="70" t="s">
        <v>1065</v>
      </c>
      <c r="F122" s="36">
        <v>26</v>
      </c>
      <c r="G122" s="36" t="s">
        <v>1070</v>
      </c>
      <c r="H122" s="36" t="s">
        <v>1063</v>
      </c>
      <c r="I122" s="36" t="s">
        <v>253</v>
      </c>
      <c r="L122" s="72">
        <v>143</v>
      </c>
      <c r="M122" s="36">
        <v>618</v>
      </c>
      <c r="N122" s="36">
        <v>530</v>
      </c>
      <c r="O122" s="118">
        <v>92</v>
      </c>
      <c r="P122" s="36">
        <v>143</v>
      </c>
      <c r="Q122" s="36">
        <v>34</v>
      </c>
      <c r="R122" s="36">
        <v>4</v>
      </c>
      <c r="S122" s="118">
        <v>27</v>
      </c>
      <c r="T122" s="118">
        <v>78</v>
      </c>
      <c r="U122" s="118">
        <v>7</v>
      </c>
      <c r="V122" s="36">
        <v>4</v>
      </c>
      <c r="W122" s="36">
        <v>73</v>
      </c>
      <c r="X122" s="36">
        <v>132</v>
      </c>
      <c r="Y122" s="73">
        <v>0.27100000000000002</v>
      </c>
      <c r="Z122" s="71">
        <v>0.36799999999999999</v>
      </c>
      <c r="AA122" s="71">
        <v>0.501</v>
      </c>
      <c r="AB122" s="74">
        <v>0.375</v>
      </c>
      <c r="AC122" s="75">
        <v>232</v>
      </c>
      <c r="AD122" s="76">
        <v>91</v>
      </c>
      <c r="AE122" s="76">
        <v>91</v>
      </c>
      <c r="AF122" s="176">
        <v>28</v>
      </c>
      <c r="AG122" s="176">
        <v>28</v>
      </c>
      <c r="AH122" s="77">
        <v>38</v>
      </c>
      <c r="AI122" s="70" t="s">
        <v>1064</v>
      </c>
      <c r="AJ122" s="70" t="s">
        <v>1086</v>
      </c>
      <c r="AK122" s="36">
        <v>665</v>
      </c>
      <c r="AL122" s="71">
        <v>0.29499999999999998</v>
      </c>
      <c r="AM122" s="71">
        <v>0.40899999999999997</v>
      </c>
      <c r="AN122" s="71">
        <v>0.53700000000000003</v>
      </c>
      <c r="AO122" s="125">
        <v>0.40799999999999997</v>
      </c>
      <c r="AP122" s="126">
        <v>271</v>
      </c>
      <c r="AQ122" s="127">
        <v>129</v>
      </c>
    </row>
    <row r="123" spans="1:43" x14ac:dyDescent="0.3">
      <c r="A123" s="116" t="s">
        <v>2327</v>
      </c>
      <c r="B123" s="117">
        <v>1</v>
      </c>
      <c r="C123" s="36" t="s">
        <v>6275</v>
      </c>
      <c r="D123" s="36" t="s">
        <v>6276</v>
      </c>
      <c r="E123" s="70" t="s">
        <v>1065</v>
      </c>
      <c r="F123" s="36">
        <v>25</v>
      </c>
      <c r="G123" s="36" t="s">
        <v>1081</v>
      </c>
      <c r="H123" s="36" t="s">
        <v>1063</v>
      </c>
      <c r="I123" s="36" t="s">
        <v>249</v>
      </c>
      <c r="J123" s="36" t="s">
        <v>250</v>
      </c>
      <c r="L123" s="72">
        <v>61</v>
      </c>
      <c r="M123" s="36">
        <v>256</v>
      </c>
      <c r="N123" s="36">
        <v>215</v>
      </c>
      <c r="O123" s="118">
        <v>39</v>
      </c>
      <c r="P123" s="36">
        <v>53</v>
      </c>
      <c r="Q123" s="36">
        <v>9</v>
      </c>
      <c r="R123" s="36">
        <v>0</v>
      </c>
      <c r="S123" s="118">
        <v>15</v>
      </c>
      <c r="T123" s="118">
        <v>47</v>
      </c>
      <c r="U123" s="118">
        <v>4</v>
      </c>
      <c r="V123" s="36">
        <v>0</v>
      </c>
      <c r="W123" s="36">
        <v>36</v>
      </c>
      <c r="X123" s="36">
        <v>55</v>
      </c>
      <c r="Y123" s="73">
        <v>0.24399999999999999</v>
      </c>
      <c r="Z123" s="71">
        <v>0.36</v>
      </c>
      <c r="AA123" s="71">
        <v>0.498</v>
      </c>
      <c r="AB123" s="74">
        <v>0.37</v>
      </c>
      <c r="AC123" s="75">
        <v>95</v>
      </c>
      <c r="AD123" s="76">
        <v>49</v>
      </c>
      <c r="AE123" s="76">
        <v>45</v>
      </c>
      <c r="AF123" s="176">
        <v>13</v>
      </c>
      <c r="AG123" s="176">
        <v>12</v>
      </c>
      <c r="AH123" s="77">
        <v>10</v>
      </c>
      <c r="AI123" s="70" t="s">
        <v>1075</v>
      </c>
      <c r="AJ123" s="70" t="s">
        <v>1086</v>
      </c>
      <c r="AK123" s="36">
        <v>212</v>
      </c>
      <c r="AL123" s="71">
        <v>0.25900000000000001</v>
      </c>
      <c r="AM123" s="71">
        <v>0.39600000000000002</v>
      </c>
      <c r="AN123" s="71">
        <v>0.61799999999999999</v>
      </c>
      <c r="AO123" s="125">
        <v>0.42299999999999999</v>
      </c>
      <c r="AP123" s="126">
        <v>90</v>
      </c>
      <c r="AQ123" s="127">
        <v>71</v>
      </c>
    </row>
    <row r="124" spans="1:43" x14ac:dyDescent="0.3">
      <c r="A124" s="116" t="s">
        <v>2327</v>
      </c>
      <c r="B124" s="117">
        <v>2</v>
      </c>
      <c r="C124" s="36" t="s">
        <v>79</v>
      </c>
      <c r="D124" s="36" t="s">
        <v>78</v>
      </c>
      <c r="E124" s="70" t="s">
        <v>1065</v>
      </c>
      <c r="F124" s="36">
        <v>37</v>
      </c>
      <c r="G124" s="36" t="s">
        <v>1397</v>
      </c>
      <c r="H124" s="36" t="s">
        <v>1373</v>
      </c>
      <c r="I124" s="36" t="s">
        <v>249</v>
      </c>
      <c r="L124" s="72">
        <v>107</v>
      </c>
      <c r="M124" s="36">
        <v>449</v>
      </c>
      <c r="N124" s="36">
        <v>384</v>
      </c>
      <c r="O124" s="118">
        <v>59</v>
      </c>
      <c r="P124" s="36">
        <v>97</v>
      </c>
      <c r="Q124" s="36">
        <v>12</v>
      </c>
      <c r="R124" s="36">
        <v>0</v>
      </c>
      <c r="S124" s="118">
        <v>27</v>
      </c>
      <c r="T124" s="118">
        <v>67</v>
      </c>
      <c r="U124" s="118">
        <v>2</v>
      </c>
      <c r="V124" s="36">
        <v>1</v>
      </c>
      <c r="W124" s="36">
        <v>55</v>
      </c>
      <c r="X124" s="36">
        <v>96</v>
      </c>
      <c r="Y124" s="73">
        <v>0.25600000000000001</v>
      </c>
      <c r="Z124" s="71">
        <v>0.35299999999999998</v>
      </c>
      <c r="AA124" s="71">
        <v>0.496</v>
      </c>
      <c r="AB124" s="74">
        <v>0.36599999999999999</v>
      </c>
      <c r="AC124" s="75">
        <v>164</v>
      </c>
      <c r="AD124" s="76">
        <v>67</v>
      </c>
      <c r="AE124" s="76">
        <v>62</v>
      </c>
      <c r="AF124" s="176">
        <v>20</v>
      </c>
      <c r="AG124" s="176">
        <v>18</v>
      </c>
      <c r="AH124" s="77">
        <v>16</v>
      </c>
      <c r="AI124" s="70" t="s">
        <v>1064</v>
      </c>
      <c r="AJ124" s="70" t="s">
        <v>1086</v>
      </c>
      <c r="AK124" s="36">
        <v>645</v>
      </c>
      <c r="AL124" s="71">
        <v>0.28799999999999998</v>
      </c>
      <c r="AM124" s="71">
        <v>0.375</v>
      </c>
      <c r="AN124" s="71">
        <v>0.54900000000000004</v>
      </c>
      <c r="AO124" s="125">
        <v>0.39400000000000002</v>
      </c>
      <c r="AP124" s="126">
        <v>254</v>
      </c>
      <c r="AQ124" s="127">
        <v>111</v>
      </c>
    </row>
    <row r="125" spans="1:43" x14ac:dyDescent="0.3">
      <c r="A125" s="116" t="s">
        <v>2327</v>
      </c>
      <c r="B125" s="117">
        <v>3</v>
      </c>
      <c r="C125" s="36" t="s">
        <v>16</v>
      </c>
      <c r="D125" s="36" t="s">
        <v>15</v>
      </c>
      <c r="E125" s="70" t="s">
        <v>1065</v>
      </c>
      <c r="F125" s="36">
        <v>37</v>
      </c>
      <c r="G125" s="36" t="s">
        <v>1386</v>
      </c>
      <c r="H125" s="36" t="s">
        <v>1373</v>
      </c>
      <c r="I125" s="36" t="s">
        <v>249</v>
      </c>
      <c r="L125" s="72">
        <v>106</v>
      </c>
      <c r="M125" s="36">
        <v>395</v>
      </c>
      <c r="N125" s="36">
        <v>311</v>
      </c>
      <c r="O125" s="118">
        <v>52</v>
      </c>
      <c r="P125" s="36">
        <v>66</v>
      </c>
      <c r="Q125" s="36">
        <v>13</v>
      </c>
      <c r="R125" s="36">
        <v>0</v>
      </c>
      <c r="S125" s="118">
        <v>19</v>
      </c>
      <c r="T125" s="118">
        <v>47</v>
      </c>
      <c r="U125" s="118">
        <v>4</v>
      </c>
      <c r="V125" s="36">
        <v>2</v>
      </c>
      <c r="W125" s="36">
        <v>77</v>
      </c>
      <c r="X125" s="36">
        <v>78</v>
      </c>
      <c r="Y125" s="73">
        <v>0.216</v>
      </c>
      <c r="Z125" s="71">
        <v>0.371</v>
      </c>
      <c r="AA125" s="71">
        <v>0.443</v>
      </c>
      <c r="AB125" s="74">
        <v>0.36</v>
      </c>
      <c r="AC125" s="75">
        <v>142</v>
      </c>
      <c r="AD125" s="76">
        <v>59</v>
      </c>
      <c r="AE125" s="76">
        <v>54</v>
      </c>
      <c r="AF125" s="176">
        <v>12</v>
      </c>
      <c r="AG125" s="176">
        <v>11</v>
      </c>
      <c r="AH125" s="77">
        <v>12</v>
      </c>
      <c r="AI125" s="70" t="s">
        <v>1075</v>
      </c>
      <c r="AJ125" s="70" t="s">
        <v>1076</v>
      </c>
      <c r="AK125" s="36">
        <v>686</v>
      </c>
      <c r="AL125" s="71">
        <v>0.20300000000000001</v>
      </c>
      <c r="AM125" s="71">
        <v>0.308</v>
      </c>
      <c r="AN125" s="71">
        <v>0.36599999999999999</v>
      </c>
      <c r="AO125" s="125">
        <v>0.30199999999999999</v>
      </c>
      <c r="AP125" s="126">
        <v>207</v>
      </c>
      <c r="AQ125" s="127">
        <v>44</v>
      </c>
    </row>
    <row r="126" spans="1:43" x14ac:dyDescent="0.3">
      <c r="A126" s="116" t="s">
        <v>2327</v>
      </c>
      <c r="B126" s="117">
        <v>4</v>
      </c>
      <c r="C126" s="36" t="s">
        <v>4524</v>
      </c>
      <c r="D126" s="36" t="s">
        <v>14</v>
      </c>
      <c r="E126" s="70" t="s">
        <v>1103</v>
      </c>
      <c r="F126" s="36">
        <v>24</v>
      </c>
      <c r="G126" s="36" t="s">
        <v>1392</v>
      </c>
      <c r="H126" s="36" t="s">
        <v>1373</v>
      </c>
      <c r="I126" s="36" t="s">
        <v>250</v>
      </c>
      <c r="L126" s="72">
        <v>74</v>
      </c>
      <c r="M126" s="36">
        <v>265</v>
      </c>
      <c r="N126" s="36">
        <v>232</v>
      </c>
      <c r="O126" s="118">
        <v>35</v>
      </c>
      <c r="P126" s="36">
        <v>55</v>
      </c>
      <c r="Q126" s="36">
        <v>7</v>
      </c>
      <c r="R126" s="36">
        <v>1</v>
      </c>
      <c r="S126" s="118">
        <v>16</v>
      </c>
      <c r="T126" s="118">
        <v>39</v>
      </c>
      <c r="U126" s="118">
        <v>2</v>
      </c>
      <c r="V126" s="36">
        <v>1</v>
      </c>
      <c r="W126" s="36">
        <v>28</v>
      </c>
      <c r="X126" s="36">
        <v>63</v>
      </c>
      <c r="Y126" s="73">
        <v>0.23400000000000001</v>
      </c>
      <c r="Z126" s="71">
        <v>0.32800000000000001</v>
      </c>
      <c r="AA126" s="71">
        <v>0.47599999999999998</v>
      </c>
      <c r="AB126" s="74">
        <v>0.34699999999999998</v>
      </c>
      <c r="AC126" s="75">
        <v>92</v>
      </c>
      <c r="AD126" s="76">
        <v>40</v>
      </c>
      <c r="AE126" s="76">
        <v>36</v>
      </c>
      <c r="AF126" s="176">
        <v>11</v>
      </c>
      <c r="AG126" s="176">
        <v>10</v>
      </c>
      <c r="AH126" s="77">
        <v>4</v>
      </c>
      <c r="AI126" s="70" t="s">
        <v>1075</v>
      </c>
      <c r="AJ126" s="70" t="s">
        <v>1086</v>
      </c>
      <c r="AK126" s="36">
        <v>216</v>
      </c>
      <c r="AL126" s="71">
        <v>0.25900000000000001</v>
      </c>
      <c r="AM126" s="71">
        <v>0.35199999999999998</v>
      </c>
      <c r="AN126" s="71">
        <v>0.65100000000000002</v>
      </c>
      <c r="AO126" s="125">
        <v>0.41499999999999998</v>
      </c>
      <c r="AP126" s="126">
        <v>90</v>
      </c>
      <c r="AQ126" s="127">
        <v>67</v>
      </c>
    </row>
    <row r="127" spans="1:43" x14ac:dyDescent="0.3">
      <c r="A127" s="116" t="s">
        <v>2327</v>
      </c>
      <c r="B127" s="117">
        <v>5</v>
      </c>
      <c r="C127" s="36" t="s">
        <v>3960</v>
      </c>
      <c r="D127" s="36" t="s">
        <v>115</v>
      </c>
      <c r="E127" s="70" t="s">
        <v>1103</v>
      </c>
      <c r="F127" s="36">
        <v>24</v>
      </c>
      <c r="G127" s="36" t="s">
        <v>1375</v>
      </c>
      <c r="H127" s="36" t="s">
        <v>1373</v>
      </c>
      <c r="I127" s="36" t="s">
        <v>253</v>
      </c>
      <c r="J127" s="36" t="s">
        <v>250</v>
      </c>
      <c r="L127" s="72">
        <v>115</v>
      </c>
      <c r="M127" s="36">
        <v>382</v>
      </c>
      <c r="N127" s="36">
        <v>323</v>
      </c>
      <c r="O127" s="118">
        <v>51</v>
      </c>
      <c r="P127" s="36">
        <v>66</v>
      </c>
      <c r="Q127" s="36">
        <v>16</v>
      </c>
      <c r="R127" s="36">
        <v>2</v>
      </c>
      <c r="S127" s="118">
        <v>23</v>
      </c>
      <c r="T127" s="118">
        <v>49</v>
      </c>
      <c r="U127" s="118">
        <v>6</v>
      </c>
      <c r="V127" s="36">
        <v>1</v>
      </c>
      <c r="W127" s="36">
        <v>54</v>
      </c>
      <c r="X127" s="36">
        <v>119</v>
      </c>
      <c r="Y127" s="73">
        <v>0.20399999999999999</v>
      </c>
      <c r="Z127" s="71">
        <v>0.32400000000000001</v>
      </c>
      <c r="AA127" s="71">
        <v>0.48299999999999998</v>
      </c>
      <c r="AB127" s="74">
        <v>0.34699999999999998</v>
      </c>
      <c r="AC127" s="75">
        <v>133</v>
      </c>
      <c r="AD127" s="76">
        <v>50</v>
      </c>
      <c r="AE127" s="76">
        <v>50</v>
      </c>
      <c r="AF127" s="176">
        <v>13</v>
      </c>
      <c r="AG127" s="176">
        <v>13</v>
      </c>
      <c r="AH127" s="77">
        <v>12</v>
      </c>
      <c r="AI127" s="70" t="s">
        <v>1075</v>
      </c>
      <c r="AJ127" s="70" t="s">
        <v>1086</v>
      </c>
      <c r="AK127" s="36">
        <v>532</v>
      </c>
      <c r="AL127" s="71">
        <v>0.20899999999999999</v>
      </c>
      <c r="AM127" s="71">
        <v>0.33300000000000002</v>
      </c>
      <c r="AN127" s="71">
        <v>0.53700000000000003</v>
      </c>
      <c r="AO127" s="125">
        <v>0.36799999999999999</v>
      </c>
      <c r="AP127" s="126">
        <v>196</v>
      </c>
      <c r="AQ127" s="127">
        <v>77</v>
      </c>
    </row>
    <row r="128" spans="1:43" x14ac:dyDescent="0.3">
      <c r="A128" s="116" t="s">
        <v>2327</v>
      </c>
      <c r="B128" s="117">
        <v>6</v>
      </c>
      <c r="C128" s="36" t="s">
        <v>6277</v>
      </c>
      <c r="D128" s="36" t="s">
        <v>47</v>
      </c>
      <c r="E128" s="70" t="s">
        <v>1103</v>
      </c>
      <c r="F128" s="36">
        <v>31</v>
      </c>
      <c r="G128" s="36" t="s">
        <v>1111</v>
      </c>
      <c r="H128" s="36" t="s">
        <v>1063</v>
      </c>
      <c r="I128" s="36" t="s">
        <v>250</v>
      </c>
      <c r="J128" s="36" t="s">
        <v>249</v>
      </c>
      <c r="L128" s="72">
        <v>87</v>
      </c>
      <c r="M128" s="36">
        <v>349</v>
      </c>
      <c r="N128" s="36">
        <v>305</v>
      </c>
      <c r="O128" s="118">
        <v>50</v>
      </c>
      <c r="P128" s="36">
        <v>70</v>
      </c>
      <c r="Q128" s="36">
        <v>15</v>
      </c>
      <c r="R128" s="36">
        <v>2</v>
      </c>
      <c r="S128" s="118">
        <v>19</v>
      </c>
      <c r="T128" s="118">
        <v>39</v>
      </c>
      <c r="U128" s="118">
        <v>3</v>
      </c>
      <c r="V128" s="36">
        <v>1</v>
      </c>
      <c r="W128" s="36">
        <v>39</v>
      </c>
      <c r="X128" s="36">
        <v>95</v>
      </c>
      <c r="Y128" s="73">
        <v>0.23100000000000001</v>
      </c>
      <c r="Z128" s="71">
        <v>0.32600000000000001</v>
      </c>
      <c r="AA128" s="71">
        <v>0.47599999999999998</v>
      </c>
      <c r="AB128" s="74">
        <v>0.34599999999999997</v>
      </c>
      <c r="AC128" s="75">
        <v>121</v>
      </c>
      <c r="AD128" s="76">
        <v>47</v>
      </c>
      <c r="AE128" s="76">
        <v>42</v>
      </c>
      <c r="AF128" s="176">
        <v>12</v>
      </c>
      <c r="AG128" s="176">
        <v>11</v>
      </c>
      <c r="AH128" s="77">
        <v>5</v>
      </c>
      <c r="AI128" s="70" t="s">
        <v>1075</v>
      </c>
      <c r="AJ128" s="70" t="s">
        <v>1086</v>
      </c>
      <c r="AK128" s="36">
        <v>551</v>
      </c>
      <c r="AL128" s="71">
        <v>0.247</v>
      </c>
      <c r="AM128" s="71">
        <v>0.35899999999999999</v>
      </c>
      <c r="AN128" s="71">
        <v>0.51800000000000002</v>
      </c>
      <c r="AO128" s="125">
        <v>0.377</v>
      </c>
      <c r="AP128" s="126">
        <v>208</v>
      </c>
      <c r="AQ128" s="127">
        <v>86</v>
      </c>
    </row>
    <row r="129" spans="1:43" x14ac:dyDescent="0.3">
      <c r="A129" s="116" t="s">
        <v>2327</v>
      </c>
      <c r="B129" s="117">
        <v>7</v>
      </c>
      <c r="C129" s="36" t="s">
        <v>124</v>
      </c>
      <c r="D129" s="36" t="s">
        <v>82</v>
      </c>
      <c r="E129" s="70" t="s">
        <v>1103</v>
      </c>
      <c r="F129" s="36">
        <v>37</v>
      </c>
      <c r="G129" s="36" t="s">
        <v>1567</v>
      </c>
      <c r="H129" s="36" t="s">
        <v>1063</v>
      </c>
      <c r="I129" s="36" t="s">
        <v>249</v>
      </c>
      <c r="L129" s="72">
        <v>100</v>
      </c>
      <c r="M129" s="36">
        <v>383</v>
      </c>
      <c r="N129" s="36">
        <v>315</v>
      </c>
      <c r="O129" s="118">
        <v>51</v>
      </c>
      <c r="P129" s="36">
        <v>69</v>
      </c>
      <c r="Q129" s="36">
        <v>12</v>
      </c>
      <c r="R129" s="36">
        <v>1</v>
      </c>
      <c r="S129" s="118">
        <v>18</v>
      </c>
      <c r="T129" s="118">
        <v>40</v>
      </c>
      <c r="U129" s="118">
        <v>5</v>
      </c>
      <c r="V129" s="36">
        <v>2</v>
      </c>
      <c r="W129" s="36">
        <v>61</v>
      </c>
      <c r="X129" s="36">
        <v>80</v>
      </c>
      <c r="Y129" s="73">
        <v>0.222</v>
      </c>
      <c r="Z129" s="71">
        <v>0.35</v>
      </c>
      <c r="AA129" s="71">
        <v>0.42899999999999999</v>
      </c>
      <c r="AB129" s="74">
        <v>0.34499999999999997</v>
      </c>
      <c r="AC129" s="75">
        <v>132</v>
      </c>
      <c r="AD129" s="76">
        <v>49</v>
      </c>
      <c r="AE129" s="76">
        <v>45</v>
      </c>
      <c r="AF129" s="176">
        <v>11</v>
      </c>
      <c r="AG129" s="176">
        <v>10</v>
      </c>
      <c r="AH129" s="77">
        <v>5</v>
      </c>
      <c r="AI129" s="70" t="s">
        <v>1075</v>
      </c>
      <c r="AJ129" s="70" t="s">
        <v>1065</v>
      </c>
      <c r="AK129" s="36">
        <v>527</v>
      </c>
      <c r="AL129" s="71">
        <v>0.21199999999999999</v>
      </c>
      <c r="AM129" s="71">
        <v>0.32300000000000001</v>
      </c>
      <c r="AN129" s="71">
        <v>0.45200000000000001</v>
      </c>
      <c r="AO129" s="125">
        <v>0.33600000000000002</v>
      </c>
      <c r="AP129" s="126">
        <v>177</v>
      </c>
      <c r="AQ129" s="127">
        <v>55</v>
      </c>
    </row>
    <row r="130" spans="1:43" x14ac:dyDescent="0.3">
      <c r="A130" s="116" t="s">
        <v>2327</v>
      </c>
      <c r="B130" s="117">
        <v>8</v>
      </c>
      <c r="C130" s="36" t="s">
        <v>1960</v>
      </c>
      <c r="D130" s="36" t="s">
        <v>4600</v>
      </c>
      <c r="E130" s="70" t="s">
        <v>1065</v>
      </c>
      <c r="F130" s="36">
        <v>25</v>
      </c>
      <c r="G130" s="36" t="s">
        <v>1070</v>
      </c>
      <c r="H130" s="36" t="s">
        <v>1063</v>
      </c>
      <c r="I130" s="36" t="s">
        <v>255</v>
      </c>
      <c r="L130" s="72">
        <v>122</v>
      </c>
      <c r="M130" s="36">
        <v>438</v>
      </c>
      <c r="N130" s="36">
        <v>389</v>
      </c>
      <c r="O130" s="118">
        <v>47</v>
      </c>
      <c r="P130" s="36">
        <v>100</v>
      </c>
      <c r="Q130" s="36">
        <v>23</v>
      </c>
      <c r="R130" s="36">
        <v>1</v>
      </c>
      <c r="S130" s="118">
        <v>18</v>
      </c>
      <c r="T130" s="118">
        <v>62</v>
      </c>
      <c r="U130" s="118">
        <v>4</v>
      </c>
      <c r="V130" s="36">
        <v>3</v>
      </c>
      <c r="W130" s="36">
        <v>42</v>
      </c>
      <c r="X130" s="36">
        <v>96</v>
      </c>
      <c r="Y130" s="73">
        <v>0.25600000000000001</v>
      </c>
      <c r="Z130" s="71">
        <v>0.33300000000000002</v>
      </c>
      <c r="AA130" s="71">
        <v>0.45900000000000002</v>
      </c>
      <c r="AB130" s="74">
        <v>0.34399999999999997</v>
      </c>
      <c r="AC130" s="75">
        <v>151</v>
      </c>
      <c r="AD130" s="76">
        <v>53</v>
      </c>
      <c r="AE130" s="76">
        <v>66</v>
      </c>
      <c r="AF130" s="176">
        <v>16</v>
      </c>
      <c r="AG130" s="176">
        <v>20</v>
      </c>
      <c r="AH130" s="77">
        <v>9</v>
      </c>
      <c r="AI130" s="70" t="s">
        <v>1064</v>
      </c>
      <c r="AJ130" s="70" t="s">
        <v>1065</v>
      </c>
      <c r="AK130" s="36">
        <v>428</v>
      </c>
      <c r="AL130" s="71">
        <v>0.27600000000000002</v>
      </c>
      <c r="AM130" s="71">
        <v>0.35599999999999998</v>
      </c>
      <c r="AN130" s="71">
        <v>0.499</v>
      </c>
      <c r="AO130" s="125">
        <v>0.36799999999999999</v>
      </c>
      <c r="AP130" s="126">
        <v>157</v>
      </c>
      <c r="AQ130" s="127">
        <v>67</v>
      </c>
    </row>
    <row r="131" spans="1:43" x14ac:dyDescent="0.3">
      <c r="A131" s="116" t="s">
        <v>2327</v>
      </c>
      <c r="B131" s="117">
        <v>9</v>
      </c>
      <c r="C131" s="36" t="s">
        <v>85</v>
      </c>
      <c r="D131" s="36" t="s">
        <v>58</v>
      </c>
      <c r="E131" s="70" t="s">
        <v>1103</v>
      </c>
      <c r="F131" s="36">
        <v>32</v>
      </c>
      <c r="G131" s="36" t="s">
        <v>1377</v>
      </c>
      <c r="H131" s="36" t="s">
        <v>1373</v>
      </c>
      <c r="I131" s="36" t="s">
        <v>250</v>
      </c>
      <c r="L131" s="72">
        <v>121</v>
      </c>
      <c r="M131" s="36">
        <v>423</v>
      </c>
      <c r="N131" s="36">
        <v>364</v>
      </c>
      <c r="O131" s="118">
        <v>55</v>
      </c>
      <c r="P131" s="36">
        <v>78</v>
      </c>
      <c r="Q131" s="36">
        <v>16</v>
      </c>
      <c r="R131" s="36">
        <v>0</v>
      </c>
      <c r="S131" s="118">
        <v>28</v>
      </c>
      <c r="T131" s="118">
        <v>53</v>
      </c>
      <c r="U131" s="118">
        <v>2</v>
      </c>
      <c r="V131" s="36">
        <v>1</v>
      </c>
      <c r="W131" s="36">
        <v>53</v>
      </c>
      <c r="X131" s="36">
        <v>127</v>
      </c>
      <c r="Y131" s="73">
        <v>0.21199999999999999</v>
      </c>
      <c r="Z131" s="71">
        <v>0.316</v>
      </c>
      <c r="AA131" s="71">
        <v>0.48599999999999999</v>
      </c>
      <c r="AB131" s="74">
        <v>0.34300000000000003</v>
      </c>
      <c r="AC131" s="75">
        <v>145</v>
      </c>
      <c r="AD131" s="76">
        <v>51</v>
      </c>
      <c r="AE131" s="76">
        <v>46</v>
      </c>
      <c r="AF131" s="176">
        <v>14</v>
      </c>
      <c r="AG131" s="176">
        <v>12</v>
      </c>
      <c r="AH131" s="77">
        <v>5</v>
      </c>
      <c r="AI131" s="70" t="s">
        <v>1075</v>
      </c>
      <c r="AJ131" s="70" t="s">
        <v>1076</v>
      </c>
      <c r="AK131" s="36">
        <v>524</v>
      </c>
      <c r="AL131" s="71">
        <v>0.215</v>
      </c>
      <c r="AM131" s="71">
        <v>0.309</v>
      </c>
      <c r="AN131" s="71">
        <v>0.42299999999999999</v>
      </c>
      <c r="AO131" s="125">
        <v>0.32</v>
      </c>
      <c r="AP131" s="126">
        <v>167</v>
      </c>
      <c r="AQ131" s="127">
        <v>45</v>
      </c>
    </row>
    <row r="132" spans="1:43" x14ac:dyDescent="0.3">
      <c r="A132" s="116" t="s">
        <v>2327</v>
      </c>
      <c r="B132" s="117">
        <v>10</v>
      </c>
      <c r="C132" s="36" t="s">
        <v>111</v>
      </c>
      <c r="D132" s="36" t="s">
        <v>251</v>
      </c>
      <c r="E132" s="70" t="s">
        <v>1065</v>
      </c>
      <c r="F132" s="36">
        <v>32</v>
      </c>
      <c r="G132" s="36" t="s">
        <v>1383</v>
      </c>
      <c r="H132" s="36" t="s">
        <v>1373</v>
      </c>
      <c r="I132" s="36" t="s">
        <v>253</v>
      </c>
      <c r="L132" s="72">
        <v>129</v>
      </c>
      <c r="M132" s="36">
        <v>441</v>
      </c>
      <c r="N132" s="36">
        <v>383</v>
      </c>
      <c r="O132" s="118">
        <v>56</v>
      </c>
      <c r="P132" s="36">
        <v>86</v>
      </c>
      <c r="Q132" s="36">
        <v>19</v>
      </c>
      <c r="R132" s="36">
        <v>1</v>
      </c>
      <c r="S132" s="118">
        <v>27</v>
      </c>
      <c r="T132" s="118">
        <v>59</v>
      </c>
      <c r="U132" s="118">
        <v>7</v>
      </c>
      <c r="V132" s="36">
        <v>3</v>
      </c>
      <c r="W132" s="36">
        <v>48</v>
      </c>
      <c r="X132" s="36">
        <v>95</v>
      </c>
      <c r="Y132" s="73">
        <v>0.22800000000000001</v>
      </c>
      <c r="Z132" s="71">
        <v>0.316</v>
      </c>
      <c r="AA132" s="71">
        <v>0.48599999999999999</v>
      </c>
      <c r="AB132" s="74">
        <v>0.34200000000000003</v>
      </c>
      <c r="AC132" s="75">
        <v>151</v>
      </c>
      <c r="AD132" s="76">
        <v>52</v>
      </c>
      <c r="AE132" s="76">
        <v>52</v>
      </c>
      <c r="AF132" s="176">
        <v>17</v>
      </c>
      <c r="AG132" s="176">
        <v>17</v>
      </c>
      <c r="AH132" s="77">
        <v>12</v>
      </c>
      <c r="AI132" s="70" t="s">
        <v>1064</v>
      </c>
      <c r="AJ132" s="70" t="s">
        <v>1065</v>
      </c>
      <c r="AK132" s="36">
        <v>576</v>
      </c>
      <c r="AL132" s="71">
        <v>0.21299999999999999</v>
      </c>
      <c r="AM132" s="71">
        <v>0.34399999999999997</v>
      </c>
      <c r="AN132" s="71">
        <v>0.42799999999999999</v>
      </c>
      <c r="AO132" s="125">
        <v>0.34100000000000003</v>
      </c>
      <c r="AP132" s="126">
        <v>197</v>
      </c>
      <c r="AQ132" s="127">
        <v>61</v>
      </c>
    </row>
    <row r="133" spans="1:43" x14ac:dyDescent="0.3">
      <c r="A133" s="116" t="s">
        <v>2327</v>
      </c>
      <c r="B133" s="117">
        <v>11</v>
      </c>
      <c r="C133" s="36" t="s">
        <v>287</v>
      </c>
      <c r="D133" s="36" t="s">
        <v>63</v>
      </c>
      <c r="E133" s="70" t="s">
        <v>1061</v>
      </c>
      <c r="F133" s="36">
        <v>31</v>
      </c>
      <c r="G133" s="36" t="s">
        <v>1386</v>
      </c>
      <c r="H133" s="36" t="s">
        <v>1373</v>
      </c>
      <c r="I133" s="36" t="s">
        <v>250</v>
      </c>
      <c r="L133" s="72">
        <v>153</v>
      </c>
      <c r="M133" s="36">
        <v>444</v>
      </c>
      <c r="N133" s="36">
        <v>396</v>
      </c>
      <c r="O133" s="118">
        <v>54</v>
      </c>
      <c r="P133" s="36">
        <v>93</v>
      </c>
      <c r="Q133" s="36">
        <v>19</v>
      </c>
      <c r="R133" s="36">
        <v>1</v>
      </c>
      <c r="S133" s="118">
        <v>26</v>
      </c>
      <c r="T133" s="118">
        <v>58</v>
      </c>
      <c r="U133" s="118">
        <v>1</v>
      </c>
      <c r="V133" s="36">
        <v>1</v>
      </c>
      <c r="W133" s="36">
        <v>45</v>
      </c>
      <c r="X133" s="36">
        <v>103</v>
      </c>
      <c r="Y133" s="73">
        <v>0.23899999999999999</v>
      </c>
      <c r="Z133" s="71">
        <v>0.316</v>
      </c>
      <c r="AA133" s="71">
        <v>0.48099999999999998</v>
      </c>
      <c r="AB133" s="74">
        <v>0.34100000000000003</v>
      </c>
      <c r="AC133" s="75">
        <v>152</v>
      </c>
      <c r="AD133" s="76">
        <v>52</v>
      </c>
      <c r="AE133" s="76">
        <v>47</v>
      </c>
      <c r="AF133" s="176">
        <v>16</v>
      </c>
      <c r="AG133" s="176">
        <v>14</v>
      </c>
      <c r="AH133" s="77">
        <v>5</v>
      </c>
      <c r="AI133" s="70" t="s">
        <v>1064</v>
      </c>
      <c r="AJ133" s="70" t="s">
        <v>1086</v>
      </c>
      <c r="AK133" s="36">
        <v>637</v>
      </c>
      <c r="AL133" s="71">
        <v>0.27</v>
      </c>
      <c r="AM133" s="71">
        <v>0.35499999999999998</v>
      </c>
      <c r="AN133" s="71">
        <v>0.52900000000000003</v>
      </c>
      <c r="AO133" s="125">
        <v>0.377</v>
      </c>
      <c r="AP133" s="126">
        <v>240</v>
      </c>
      <c r="AQ133" s="127">
        <v>94</v>
      </c>
    </row>
    <row r="134" spans="1:43" x14ac:dyDescent="0.3">
      <c r="A134" s="116" t="s">
        <v>2327</v>
      </c>
      <c r="B134" s="117">
        <v>12</v>
      </c>
      <c r="C134" s="36" t="s">
        <v>106</v>
      </c>
      <c r="D134" s="36" t="s">
        <v>105</v>
      </c>
      <c r="E134" s="70" t="s">
        <v>1061</v>
      </c>
      <c r="F134" s="36">
        <v>32</v>
      </c>
      <c r="G134" s="36" t="s">
        <v>1100</v>
      </c>
      <c r="H134" s="36" t="s">
        <v>1063</v>
      </c>
      <c r="I134" s="36" t="s">
        <v>249</v>
      </c>
      <c r="L134" s="72">
        <v>111</v>
      </c>
      <c r="M134" s="36">
        <v>442</v>
      </c>
      <c r="N134" s="36">
        <v>380</v>
      </c>
      <c r="O134" s="118">
        <v>62</v>
      </c>
      <c r="P134" s="36">
        <v>94</v>
      </c>
      <c r="Q134" s="36">
        <v>18</v>
      </c>
      <c r="R134" s="36">
        <v>5</v>
      </c>
      <c r="S134" s="118">
        <v>14</v>
      </c>
      <c r="T134" s="118">
        <v>43</v>
      </c>
      <c r="U134" s="118">
        <v>9</v>
      </c>
      <c r="V134" s="36">
        <v>3</v>
      </c>
      <c r="W134" s="36">
        <v>54</v>
      </c>
      <c r="X134" s="36">
        <v>93</v>
      </c>
      <c r="Y134" s="73">
        <v>0.248</v>
      </c>
      <c r="Z134" s="71">
        <v>0.34399999999999997</v>
      </c>
      <c r="AA134" s="71">
        <v>0.43099999999999999</v>
      </c>
      <c r="AB134" s="74">
        <v>0.34100000000000003</v>
      </c>
      <c r="AC134" s="75">
        <v>151</v>
      </c>
      <c r="AD134" s="76">
        <v>52</v>
      </c>
      <c r="AE134" s="76">
        <v>48</v>
      </c>
      <c r="AF134" s="176">
        <v>15</v>
      </c>
      <c r="AG134" s="176">
        <v>14</v>
      </c>
      <c r="AH134" s="77">
        <v>5</v>
      </c>
      <c r="AI134" s="70" t="s">
        <v>1064</v>
      </c>
      <c r="AJ134" s="70" t="s">
        <v>1086</v>
      </c>
      <c r="AK134" s="36">
        <v>491</v>
      </c>
      <c r="AL134" s="71">
        <v>0.26400000000000001</v>
      </c>
      <c r="AM134" s="71">
        <v>0.36299999999999999</v>
      </c>
      <c r="AN134" s="71">
        <v>0.48799999999999999</v>
      </c>
      <c r="AO134" s="125">
        <v>0.36799999999999999</v>
      </c>
      <c r="AP134" s="126">
        <v>181</v>
      </c>
      <c r="AQ134" s="127">
        <v>73</v>
      </c>
    </row>
    <row r="135" spans="1:43" x14ac:dyDescent="0.3">
      <c r="A135" s="116" t="s">
        <v>2327</v>
      </c>
      <c r="B135" s="117">
        <v>13</v>
      </c>
      <c r="C135" s="36" t="s">
        <v>3918</v>
      </c>
      <c r="D135" s="36" t="s">
        <v>34</v>
      </c>
      <c r="E135" s="70" t="s">
        <v>1103</v>
      </c>
      <c r="F135" s="36">
        <v>25</v>
      </c>
      <c r="G135" s="36" t="s">
        <v>1089</v>
      </c>
      <c r="H135" s="36" t="s">
        <v>1063</v>
      </c>
      <c r="I135" s="36" t="s">
        <v>249</v>
      </c>
      <c r="L135" s="72">
        <v>108</v>
      </c>
      <c r="M135" s="36">
        <v>411</v>
      </c>
      <c r="N135" s="36">
        <v>359</v>
      </c>
      <c r="O135" s="118">
        <v>55</v>
      </c>
      <c r="P135" s="36">
        <v>87</v>
      </c>
      <c r="Q135" s="36">
        <v>22</v>
      </c>
      <c r="R135" s="36">
        <v>1</v>
      </c>
      <c r="S135" s="118">
        <v>16</v>
      </c>
      <c r="T135" s="118">
        <v>53</v>
      </c>
      <c r="U135" s="118">
        <v>3</v>
      </c>
      <c r="V135" s="36">
        <v>1</v>
      </c>
      <c r="W135" s="36">
        <v>44</v>
      </c>
      <c r="X135" s="36">
        <v>95</v>
      </c>
      <c r="Y135" s="73">
        <v>0.24299999999999999</v>
      </c>
      <c r="Z135" s="71">
        <v>0.33300000000000002</v>
      </c>
      <c r="AA135" s="71">
        <v>0.44800000000000001</v>
      </c>
      <c r="AB135" s="74">
        <v>0.34</v>
      </c>
      <c r="AC135" s="75">
        <v>140</v>
      </c>
      <c r="AD135" s="76">
        <v>49</v>
      </c>
      <c r="AE135" s="76">
        <v>45</v>
      </c>
      <c r="AF135" s="176">
        <v>14</v>
      </c>
      <c r="AG135" s="176">
        <v>13</v>
      </c>
      <c r="AH135" s="77">
        <v>4</v>
      </c>
      <c r="AI135" s="70" t="s">
        <v>1075</v>
      </c>
      <c r="AJ135" s="70" t="s">
        <v>1086</v>
      </c>
      <c r="AK135" s="36">
        <v>440</v>
      </c>
      <c r="AL135" s="71">
        <v>0.27900000000000003</v>
      </c>
      <c r="AM135" s="71">
        <v>0.38400000000000001</v>
      </c>
      <c r="AN135" s="71">
        <v>0.55500000000000005</v>
      </c>
      <c r="AO135" s="125">
        <v>0.40100000000000002</v>
      </c>
      <c r="AP135" s="126">
        <v>176</v>
      </c>
      <c r="AQ135" s="127">
        <v>93</v>
      </c>
    </row>
    <row r="136" spans="1:43" x14ac:dyDescent="0.3">
      <c r="A136" s="116" t="s">
        <v>2327</v>
      </c>
      <c r="B136" s="117">
        <v>14</v>
      </c>
      <c r="C136" s="36" t="s">
        <v>6278</v>
      </c>
      <c r="D136" s="36" t="s">
        <v>6279</v>
      </c>
      <c r="E136" s="70" t="s">
        <v>1103</v>
      </c>
      <c r="F136" s="36">
        <v>25</v>
      </c>
      <c r="G136" s="36" t="s">
        <v>1390</v>
      </c>
      <c r="H136" s="36" t="s">
        <v>1373</v>
      </c>
      <c r="I136" s="36" t="s">
        <v>249</v>
      </c>
      <c r="L136" s="72">
        <v>59</v>
      </c>
      <c r="M136" s="36">
        <v>234</v>
      </c>
      <c r="N136" s="36">
        <v>204</v>
      </c>
      <c r="O136" s="118">
        <v>32</v>
      </c>
      <c r="P136" s="36">
        <v>51</v>
      </c>
      <c r="Q136" s="36">
        <v>7</v>
      </c>
      <c r="R136" s="36">
        <v>0</v>
      </c>
      <c r="S136" s="118">
        <v>9</v>
      </c>
      <c r="T136" s="118">
        <v>30</v>
      </c>
      <c r="U136" s="118">
        <v>4</v>
      </c>
      <c r="V136" s="36">
        <v>1</v>
      </c>
      <c r="W136" s="36">
        <v>27</v>
      </c>
      <c r="X136" s="36">
        <v>46</v>
      </c>
      <c r="Y136" s="73">
        <v>0.248</v>
      </c>
      <c r="Z136" s="71">
        <v>0.34399999999999997</v>
      </c>
      <c r="AA136" s="71">
        <v>0.42199999999999999</v>
      </c>
      <c r="AB136" s="74">
        <v>0.33900000000000002</v>
      </c>
      <c r="AC136" s="75">
        <v>79</v>
      </c>
      <c r="AD136" s="76">
        <v>34</v>
      </c>
      <c r="AE136" s="76">
        <v>31</v>
      </c>
      <c r="AF136" s="176">
        <v>9</v>
      </c>
      <c r="AG136" s="176">
        <v>8</v>
      </c>
      <c r="AH136" s="77">
        <v>2</v>
      </c>
      <c r="AI136" s="70" t="s">
        <v>1075</v>
      </c>
      <c r="AJ136" s="70" t="s">
        <v>1065</v>
      </c>
      <c r="AK136" s="36">
        <v>166</v>
      </c>
      <c r="AL136" s="71">
        <v>0.26200000000000001</v>
      </c>
      <c r="AM136" s="71">
        <v>0.373</v>
      </c>
      <c r="AN136" s="71">
        <v>0.48199999999999998</v>
      </c>
      <c r="AO136" s="125">
        <v>0.375</v>
      </c>
      <c r="AP136" s="126">
        <v>62</v>
      </c>
      <c r="AQ136" s="127">
        <v>39</v>
      </c>
    </row>
    <row r="137" spans="1:43" x14ac:dyDescent="0.3">
      <c r="A137" s="116" t="s">
        <v>2327</v>
      </c>
      <c r="B137" s="117">
        <v>15</v>
      </c>
      <c r="C137" s="36" t="s">
        <v>3011</v>
      </c>
      <c r="D137" s="36" t="s">
        <v>3012</v>
      </c>
      <c r="E137" s="70" t="s">
        <v>1103</v>
      </c>
      <c r="F137" s="36">
        <v>26</v>
      </c>
      <c r="G137" s="36" t="s">
        <v>1567</v>
      </c>
      <c r="H137" s="36" t="s">
        <v>1063</v>
      </c>
      <c r="I137" s="36" t="s">
        <v>249</v>
      </c>
      <c r="L137" s="72">
        <v>103</v>
      </c>
      <c r="M137" s="36">
        <v>352</v>
      </c>
      <c r="N137" s="36">
        <v>299</v>
      </c>
      <c r="O137" s="118">
        <v>44</v>
      </c>
      <c r="P137" s="36">
        <v>67</v>
      </c>
      <c r="Q137" s="36">
        <v>19</v>
      </c>
      <c r="R137" s="36">
        <v>1</v>
      </c>
      <c r="S137" s="118">
        <v>14</v>
      </c>
      <c r="T137" s="118">
        <v>40</v>
      </c>
      <c r="U137" s="118">
        <v>4</v>
      </c>
      <c r="V137" s="36">
        <v>3</v>
      </c>
      <c r="W137" s="36">
        <v>46</v>
      </c>
      <c r="X137" s="36">
        <v>85</v>
      </c>
      <c r="Y137" s="73">
        <v>0.223</v>
      </c>
      <c r="Z137" s="71">
        <v>0.33500000000000002</v>
      </c>
      <c r="AA137" s="71">
        <v>0.434</v>
      </c>
      <c r="AB137" s="74">
        <v>0.33800000000000002</v>
      </c>
      <c r="AC137" s="75">
        <v>119</v>
      </c>
      <c r="AD137" s="76">
        <v>43</v>
      </c>
      <c r="AE137" s="76">
        <v>40</v>
      </c>
      <c r="AF137" s="176">
        <v>10</v>
      </c>
      <c r="AG137" s="176">
        <v>9</v>
      </c>
      <c r="AH137" s="77">
        <v>3</v>
      </c>
      <c r="AI137" s="70" t="s">
        <v>1075</v>
      </c>
      <c r="AJ137" s="70" t="s">
        <v>1076</v>
      </c>
      <c r="AK137" s="36">
        <v>323</v>
      </c>
      <c r="AL137" s="71">
        <v>0.21199999999999999</v>
      </c>
      <c r="AM137" s="71">
        <v>0.33100000000000002</v>
      </c>
      <c r="AN137" s="71">
        <v>0.40699999999999997</v>
      </c>
      <c r="AO137" s="125">
        <v>0.32900000000000001</v>
      </c>
      <c r="AP137" s="126">
        <v>106</v>
      </c>
      <c r="AQ137" s="127">
        <v>37</v>
      </c>
    </row>
    <row r="138" spans="1:43" x14ac:dyDescent="0.3">
      <c r="A138" s="116" t="s">
        <v>2327</v>
      </c>
      <c r="B138" s="117">
        <v>16</v>
      </c>
      <c r="C138" s="36" t="s">
        <v>307</v>
      </c>
      <c r="D138" s="36" t="s">
        <v>306</v>
      </c>
      <c r="E138" s="70" t="s">
        <v>1065</v>
      </c>
      <c r="F138" s="36">
        <v>39</v>
      </c>
      <c r="G138" s="36" t="s">
        <v>1375</v>
      </c>
      <c r="H138" s="36" t="s">
        <v>1373</v>
      </c>
      <c r="I138" s="36" t="s">
        <v>253</v>
      </c>
      <c r="L138" s="72">
        <v>69</v>
      </c>
      <c r="M138" s="36">
        <v>326</v>
      </c>
      <c r="N138" s="36">
        <v>285</v>
      </c>
      <c r="O138" s="118">
        <v>41</v>
      </c>
      <c r="P138" s="36">
        <v>75</v>
      </c>
      <c r="Q138" s="36">
        <v>9</v>
      </c>
      <c r="R138" s="36">
        <v>0</v>
      </c>
      <c r="S138" s="118">
        <v>11</v>
      </c>
      <c r="T138" s="118">
        <v>49</v>
      </c>
      <c r="U138" s="118">
        <v>1</v>
      </c>
      <c r="V138" s="36">
        <v>0</v>
      </c>
      <c r="W138" s="36">
        <v>35</v>
      </c>
      <c r="X138" s="36">
        <v>40</v>
      </c>
      <c r="Y138" s="73">
        <v>0.26700000000000002</v>
      </c>
      <c r="Z138" s="71">
        <v>0.34599999999999997</v>
      </c>
      <c r="AA138" s="71">
        <v>0.41699999999999998</v>
      </c>
      <c r="AB138" s="74">
        <v>0.33800000000000002</v>
      </c>
      <c r="AC138" s="75">
        <v>110</v>
      </c>
      <c r="AD138" s="76">
        <v>41</v>
      </c>
      <c r="AE138" s="76">
        <v>43</v>
      </c>
      <c r="AF138" s="176">
        <v>13</v>
      </c>
      <c r="AG138" s="176">
        <v>14</v>
      </c>
      <c r="AH138" s="77">
        <v>8</v>
      </c>
      <c r="AI138" s="70" t="s">
        <v>1075</v>
      </c>
      <c r="AJ138" s="70" t="s">
        <v>1086</v>
      </c>
      <c r="AK138" s="36">
        <v>389</v>
      </c>
      <c r="AL138" s="71">
        <v>0.312</v>
      </c>
      <c r="AM138" s="71">
        <v>0.38300000000000001</v>
      </c>
      <c r="AN138" s="71">
        <v>0.53200000000000003</v>
      </c>
      <c r="AO138" s="125">
        <v>0.39200000000000002</v>
      </c>
      <c r="AP138" s="126">
        <v>152</v>
      </c>
      <c r="AQ138" s="127">
        <v>79</v>
      </c>
    </row>
    <row r="139" spans="1:43" x14ac:dyDescent="0.3">
      <c r="A139" s="116" t="s">
        <v>2327</v>
      </c>
      <c r="B139" s="117">
        <v>17</v>
      </c>
      <c r="C139" s="36" t="s">
        <v>179</v>
      </c>
      <c r="D139" s="36" t="s">
        <v>178</v>
      </c>
      <c r="E139" s="70" t="s">
        <v>1103</v>
      </c>
      <c r="F139" s="36">
        <v>30</v>
      </c>
      <c r="G139" s="36" t="s">
        <v>1402</v>
      </c>
      <c r="H139" s="36" t="s">
        <v>1373</v>
      </c>
      <c r="I139" s="36" t="s">
        <v>250</v>
      </c>
      <c r="L139" s="72">
        <v>133</v>
      </c>
      <c r="M139" s="36">
        <v>433</v>
      </c>
      <c r="N139" s="36">
        <v>383</v>
      </c>
      <c r="O139" s="118">
        <v>50</v>
      </c>
      <c r="P139" s="36">
        <v>89</v>
      </c>
      <c r="Q139" s="36">
        <v>18</v>
      </c>
      <c r="R139" s="36">
        <v>1</v>
      </c>
      <c r="S139" s="118">
        <v>23</v>
      </c>
      <c r="T139" s="118">
        <v>53</v>
      </c>
      <c r="U139" s="118">
        <v>4</v>
      </c>
      <c r="V139" s="36">
        <v>2</v>
      </c>
      <c r="W139" s="36">
        <v>43</v>
      </c>
      <c r="X139" s="36">
        <v>93</v>
      </c>
      <c r="Y139" s="73">
        <v>0.23499999999999999</v>
      </c>
      <c r="Z139" s="71">
        <v>0.316</v>
      </c>
      <c r="AA139" s="71">
        <v>0.46899999999999997</v>
      </c>
      <c r="AB139" s="74">
        <v>0.33700000000000002</v>
      </c>
      <c r="AC139" s="75">
        <v>146</v>
      </c>
      <c r="AD139" s="76">
        <v>49</v>
      </c>
      <c r="AE139" s="76">
        <v>44</v>
      </c>
      <c r="AF139" s="176">
        <v>15</v>
      </c>
      <c r="AG139" s="176">
        <v>13</v>
      </c>
      <c r="AH139" s="77">
        <v>3</v>
      </c>
      <c r="AI139" s="70" t="s">
        <v>1075</v>
      </c>
      <c r="AJ139" s="70" t="s">
        <v>1086</v>
      </c>
      <c r="AK139" s="36">
        <v>601</v>
      </c>
      <c r="AL139" s="71">
        <v>0.246</v>
      </c>
      <c r="AM139" s="71">
        <v>0.35299999999999998</v>
      </c>
      <c r="AN139" s="71">
        <v>0.51600000000000001</v>
      </c>
      <c r="AO139" s="125">
        <v>0.372</v>
      </c>
      <c r="AP139" s="126">
        <v>224</v>
      </c>
      <c r="AQ139" s="127">
        <v>86</v>
      </c>
    </row>
    <row r="140" spans="1:43" x14ac:dyDescent="0.3">
      <c r="A140" s="116" t="s">
        <v>2327</v>
      </c>
      <c r="B140" s="117">
        <v>18</v>
      </c>
      <c r="C140" s="36" t="s">
        <v>6280</v>
      </c>
      <c r="D140" s="36" t="s">
        <v>2052</v>
      </c>
      <c r="E140" s="70" t="s">
        <v>1103</v>
      </c>
      <c r="F140" s="36">
        <v>24</v>
      </c>
      <c r="G140" s="36" t="s">
        <v>1093</v>
      </c>
      <c r="H140" s="36" t="s">
        <v>1063</v>
      </c>
      <c r="I140" s="36" t="s">
        <v>249</v>
      </c>
      <c r="L140" s="72">
        <v>68</v>
      </c>
      <c r="M140" s="36">
        <v>244</v>
      </c>
      <c r="N140" s="36">
        <v>218</v>
      </c>
      <c r="O140" s="118">
        <v>33</v>
      </c>
      <c r="P140" s="36">
        <v>58</v>
      </c>
      <c r="Q140" s="36">
        <v>11</v>
      </c>
      <c r="R140" s="36">
        <v>0</v>
      </c>
      <c r="S140" s="118">
        <v>8</v>
      </c>
      <c r="T140" s="118">
        <v>26</v>
      </c>
      <c r="U140" s="118">
        <v>3</v>
      </c>
      <c r="V140" s="36">
        <v>2</v>
      </c>
      <c r="W140" s="36">
        <v>23</v>
      </c>
      <c r="X140" s="36">
        <v>46</v>
      </c>
      <c r="Y140" s="73">
        <v>0.26400000000000001</v>
      </c>
      <c r="Z140" s="71">
        <v>0.33700000000000002</v>
      </c>
      <c r="AA140" s="71">
        <v>0.43</v>
      </c>
      <c r="AB140" s="74">
        <v>0.33600000000000002</v>
      </c>
      <c r="AC140" s="75">
        <v>82</v>
      </c>
      <c r="AD140" s="76">
        <v>34</v>
      </c>
      <c r="AE140" s="76">
        <v>31</v>
      </c>
      <c r="AF140" s="176">
        <v>9</v>
      </c>
      <c r="AG140" s="176">
        <v>9</v>
      </c>
      <c r="AH140" s="77">
        <v>1</v>
      </c>
      <c r="AI140" s="70" t="s">
        <v>1075</v>
      </c>
      <c r="AJ140" s="70" t="s">
        <v>1065</v>
      </c>
      <c r="AK140" s="36">
        <v>137</v>
      </c>
      <c r="AL140" s="71">
        <v>0.29799999999999999</v>
      </c>
      <c r="AM140" s="71">
        <v>0.375</v>
      </c>
      <c r="AN140" s="71">
        <v>0.52900000000000003</v>
      </c>
      <c r="AO140" s="125">
        <v>0.38600000000000001</v>
      </c>
      <c r="AP140" s="126">
        <v>53</v>
      </c>
      <c r="AQ140" s="127">
        <v>38</v>
      </c>
    </row>
    <row r="141" spans="1:43" x14ac:dyDescent="0.3">
      <c r="A141" s="116" t="s">
        <v>2327</v>
      </c>
      <c r="B141" s="117">
        <v>19</v>
      </c>
      <c r="C141" s="36" t="s">
        <v>2960</v>
      </c>
      <c r="D141" s="36" t="s">
        <v>529</v>
      </c>
      <c r="E141" s="70" t="s">
        <v>1065</v>
      </c>
      <c r="F141" s="36">
        <v>30</v>
      </c>
      <c r="G141" s="36" t="s">
        <v>1100</v>
      </c>
      <c r="H141" s="36" t="s">
        <v>1063</v>
      </c>
      <c r="I141" s="36" t="s">
        <v>249</v>
      </c>
      <c r="L141" s="72">
        <v>103</v>
      </c>
      <c r="M141" s="36">
        <v>405</v>
      </c>
      <c r="N141" s="36">
        <v>359</v>
      </c>
      <c r="O141" s="118">
        <v>63</v>
      </c>
      <c r="P141" s="36">
        <v>93</v>
      </c>
      <c r="Q141" s="36">
        <v>14</v>
      </c>
      <c r="R141" s="36">
        <v>2</v>
      </c>
      <c r="S141" s="118">
        <v>15</v>
      </c>
      <c r="T141" s="118">
        <v>49</v>
      </c>
      <c r="U141" s="118">
        <v>12</v>
      </c>
      <c r="V141" s="36">
        <v>4</v>
      </c>
      <c r="W141" s="36">
        <v>36</v>
      </c>
      <c r="X141" s="36">
        <v>97</v>
      </c>
      <c r="Y141" s="73">
        <v>0.25900000000000001</v>
      </c>
      <c r="Z141" s="71">
        <v>0.33400000000000002</v>
      </c>
      <c r="AA141" s="71">
        <v>0.434</v>
      </c>
      <c r="AB141" s="74">
        <v>0.33600000000000002</v>
      </c>
      <c r="AC141" s="75">
        <v>136</v>
      </c>
      <c r="AD141" s="76">
        <v>46</v>
      </c>
      <c r="AE141" s="76">
        <v>43</v>
      </c>
      <c r="AF141" s="176">
        <v>19</v>
      </c>
      <c r="AG141" s="176">
        <v>17</v>
      </c>
      <c r="AH141" s="77">
        <v>2</v>
      </c>
      <c r="AI141" s="70" t="s">
        <v>1075</v>
      </c>
      <c r="AJ141" s="70" t="s">
        <v>1086</v>
      </c>
      <c r="AK141" s="36">
        <v>530</v>
      </c>
      <c r="AL141" s="71">
        <v>0.30599999999999999</v>
      </c>
      <c r="AM141" s="71">
        <v>0.41099999999999998</v>
      </c>
      <c r="AN141" s="71">
        <v>0.52</v>
      </c>
      <c r="AO141" s="125">
        <v>0.40400000000000003</v>
      </c>
      <c r="AP141" s="126">
        <v>214</v>
      </c>
      <c r="AQ141" s="127">
        <v>107</v>
      </c>
    </row>
    <row r="142" spans="1:43" x14ac:dyDescent="0.3">
      <c r="A142" s="116" t="s">
        <v>2327</v>
      </c>
      <c r="B142" s="117">
        <v>20</v>
      </c>
      <c r="C142" s="36" t="s">
        <v>4081</v>
      </c>
      <c r="D142" s="36" t="s">
        <v>29</v>
      </c>
      <c r="E142" s="70" t="s">
        <v>1103</v>
      </c>
      <c r="F142" s="36">
        <v>25</v>
      </c>
      <c r="G142" s="36" t="s">
        <v>1070</v>
      </c>
      <c r="H142" s="36" t="s">
        <v>1063</v>
      </c>
      <c r="I142" s="36" t="s">
        <v>249</v>
      </c>
      <c r="L142" s="72">
        <v>99</v>
      </c>
      <c r="M142" s="36">
        <v>362</v>
      </c>
      <c r="N142" s="36">
        <v>313</v>
      </c>
      <c r="O142" s="118">
        <v>50</v>
      </c>
      <c r="P142" s="36">
        <v>68</v>
      </c>
      <c r="Q142" s="36">
        <v>14</v>
      </c>
      <c r="R142" s="36">
        <v>1</v>
      </c>
      <c r="S142" s="118">
        <v>19</v>
      </c>
      <c r="T142" s="118">
        <v>44</v>
      </c>
      <c r="U142" s="118">
        <v>3</v>
      </c>
      <c r="V142" s="36">
        <v>2</v>
      </c>
      <c r="W142" s="36">
        <v>44</v>
      </c>
      <c r="X142" s="36">
        <v>96</v>
      </c>
      <c r="Y142" s="73">
        <v>0.218</v>
      </c>
      <c r="Z142" s="71">
        <v>0.32100000000000001</v>
      </c>
      <c r="AA142" s="71">
        <v>0.44800000000000001</v>
      </c>
      <c r="AB142" s="74">
        <v>0.33400000000000002</v>
      </c>
      <c r="AC142" s="75">
        <v>121</v>
      </c>
      <c r="AD142" s="76">
        <v>42</v>
      </c>
      <c r="AE142" s="76">
        <v>39</v>
      </c>
      <c r="AF142" s="176">
        <v>11</v>
      </c>
      <c r="AG142" s="176">
        <v>10</v>
      </c>
      <c r="AH142" s="77">
        <v>1</v>
      </c>
      <c r="AI142" s="70" t="s">
        <v>1075</v>
      </c>
      <c r="AJ142" s="70" t="s">
        <v>1065</v>
      </c>
      <c r="AK142" s="36">
        <v>486</v>
      </c>
      <c r="AL142" s="71">
        <v>0.21099999999999999</v>
      </c>
      <c r="AM142" s="71">
        <v>0.315</v>
      </c>
      <c r="AN142" s="71">
        <v>0.46700000000000003</v>
      </c>
      <c r="AO142" s="125">
        <v>0.33700000000000002</v>
      </c>
      <c r="AP142" s="126">
        <v>164</v>
      </c>
      <c r="AQ142" s="127">
        <v>53</v>
      </c>
    </row>
    <row r="143" spans="1:43" x14ac:dyDescent="0.3">
      <c r="A143" s="116" t="s">
        <v>2328</v>
      </c>
      <c r="B143" s="117">
        <v>1</v>
      </c>
      <c r="C143" s="36" t="s">
        <v>3904</v>
      </c>
      <c r="D143" s="36" t="s">
        <v>4039</v>
      </c>
      <c r="E143" s="70" t="s">
        <v>1065</v>
      </c>
      <c r="F143" s="36">
        <v>32</v>
      </c>
      <c r="G143" s="36" t="s">
        <v>1388</v>
      </c>
      <c r="H143" s="36" t="s">
        <v>1373</v>
      </c>
      <c r="I143" s="36" t="s">
        <v>249</v>
      </c>
      <c r="L143" s="72">
        <v>74</v>
      </c>
      <c r="M143" s="36">
        <v>270</v>
      </c>
      <c r="N143" s="36">
        <v>254</v>
      </c>
      <c r="O143" s="118">
        <v>30</v>
      </c>
      <c r="P143" s="36">
        <v>64</v>
      </c>
      <c r="Q143" s="36">
        <v>10</v>
      </c>
      <c r="R143" s="36">
        <v>2</v>
      </c>
      <c r="S143" s="118">
        <v>5</v>
      </c>
      <c r="T143" s="118">
        <v>26</v>
      </c>
      <c r="U143" s="118">
        <v>6</v>
      </c>
      <c r="V143" s="36">
        <v>2</v>
      </c>
      <c r="W143" s="36">
        <v>10</v>
      </c>
      <c r="X143" s="36">
        <v>57</v>
      </c>
      <c r="Y143" s="73">
        <v>0.25</v>
      </c>
      <c r="Z143" s="71">
        <v>0.28599999999999998</v>
      </c>
      <c r="AA143" s="71">
        <v>0.36599999999999999</v>
      </c>
      <c r="AB143" s="74">
        <v>0.28599999999999998</v>
      </c>
      <c r="AC143" s="75">
        <v>77</v>
      </c>
      <c r="AD143" s="76">
        <v>20</v>
      </c>
      <c r="AE143" s="76">
        <v>18</v>
      </c>
      <c r="AF143" s="176">
        <v>8</v>
      </c>
      <c r="AG143" s="176">
        <v>7</v>
      </c>
      <c r="AH143" s="77">
        <v>-12</v>
      </c>
      <c r="AI143" s="70" t="s">
        <v>1075</v>
      </c>
      <c r="AJ143" s="70" t="s">
        <v>1076</v>
      </c>
      <c r="AK143" s="36">
        <v>89</v>
      </c>
      <c r="AL143" s="71">
        <v>0.19800000000000001</v>
      </c>
      <c r="AM143" s="71">
        <v>0.22500000000000001</v>
      </c>
      <c r="AN143" s="71">
        <v>0.30199999999999999</v>
      </c>
      <c r="AO143" s="125">
        <v>0.23200000000000001</v>
      </c>
      <c r="AP143" s="126">
        <v>21</v>
      </c>
      <c r="AQ143" s="127">
        <v>5</v>
      </c>
    </row>
    <row r="144" spans="1:43" x14ac:dyDescent="0.3">
      <c r="A144" s="116" t="s">
        <v>2328</v>
      </c>
      <c r="B144" s="117">
        <v>2</v>
      </c>
      <c r="C144" s="36" t="s">
        <v>190</v>
      </c>
      <c r="D144" s="36" t="s">
        <v>159</v>
      </c>
      <c r="E144" s="70" t="s">
        <v>1065</v>
      </c>
      <c r="F144" s="36">
        <v>34</v>
      </c>
      <c r="G144" s="36" t="s">
        <v>1062</v>
      </c>
      <c r="H144" s="36" t="s">
        <v>1063</v>
      </c>
      <c r="I144" s="36" t="s">
        <v>253</v>
      </c>
      <c r="L144" s="72">
        <v>65</v>
      </c>
      <c r="M144" s="36">
        <v>308</v>
      </c>
      <c r="N144" s="36">
        <v>282</v>
      </c>
      <c r="O144" s="118">
        <v>32</v>
      </c>
      <c r="P144" s="36">
        <v>76</v>
      </c>
      <c r="Q144" s="36">
        <v>11</v>
      </c>
      <c r="R144" s="36">
        <v>1</v>
      </c>
      <c r="S144" s="118">
        <v>5</v>
      </c>
      <c r="T144" s="118">
        <v>34</v>
      </c>
      <c r="U144" s="118">
        <v>1</v>
      </c>
      <c r="V144" s="36">
        <v>1</v>
      </c>
      <c r="W144" s="36">
        <v>21</v>
      </c>
      <c r="X144" s="36">
        <v>40</v>
      </c>
      <c r="Y144" s="73">
        <v>0.26800000000000002</v>
      </c>
      <c r="Z144" s="71">
        <v>0.32100000000000001</v>
      </c>
      <c r="AA144" s="71">
        <v>0.36299999999999999</v>
      </c>
      <c r="AB144" s="74">
        <v>0.30499999999999999</v>
      </c>
      <c r="AC144" s="75">
        <v>94</v>
      </c>
      <c r="AD144" s="76">
        <v>27</v>
      </c>
      <c r="AE144" s="76">
        <v>29</v>
      </c>
      <c r="AF144" s="176">
        <v>9</v>
      </c>
      <c r="AG144" s="176">
        <v>10</v>
      </c>
      <c r="AH144" s="77">
        <v>-3</v>
      </c>
      <c r="AI144" s="70" t="s">
        <v>1075</v>
      </c>
      <c r="AJ144" s="70" t="s">
        <v>1076</v>
      </c>
      <c r="AK144" s="36">
        <v>147</v>
      </c>
      <c r="AL144" s="71">
        <v>0.25</v>
      </c>
      <c r="AM144" s="71">
        <v>0.27900000000000003</v>
      </c>
      <c r="AN144" s="71">
        <v>0.35699999999999998</v>
      </c>
      <c r="AO144" s="125">
        <v>0.27900000000000003</v>
      </c>
      <c r="AP144" s="126">
        <v>41</v>
      </c>
      <c r="AQ144" s="127">
        <v>12</v>
      </c>
    </row>
    <row r="145" spans="1:43" x14ac:dyDescent="0.3">
      <c r="A145" s="116" t="s">
        <v>2328</v>
      </c>
      <c r="B145" s="117">
        <v>3</v>
      </c>
      <c r="C145" s="36" t="s">
        <v>16</v>
      </c>
      <c r="D145" s="36" t="s">
        <v>15</v>
      </c>
      <c r="E145" s="70" t="s">
        <v>1065</v>
      </c>
      <c r="F145" s="36">
        <v>37</v>
      </c>
      <c r="G145" s="36" t="s">
        <v>1386</v>
      </c>
      <c r="H145" s="36" t="s">
        <v>1373</v>
      </c>
      <c r="I145" s="36" t="s">
        <v>249</v>
      </c>
      <c r="L145" s="72">
        <v>106</v>
      </c>
      <c r="M145" s="36">
        <v>395</v>
      </c>
      <c r="N145" s="36">
        <v>311</v>
      </c>
      <c r="O145" s="118">
        <v>52</v>
      </c>
      <c r="P145" s="36">
        <v>66</v>
      </c>
      <c r="Q145" s="36">
        <v>13</v>
      </c>
      <c r="R145" s="36">
        <v>0</v>
      </c>
      <c r="S145" s="118">
        <v>19</v>
      </c>
      <c r="T145" s="118">
        <v>47</v>
      </c>
      <c r="U145" s="118">
        <v>4</v>
      </c>
      <c r="V145" s="36">
        <v>2</v>
      </c>
      <c r="W145" s="36">
        <v>77</v>
      </c>
      <c r="X145" s="36">
        <v>78</v>
      </c>
      <c r="Y145" s="73">
        <v>0.216</v>
      </c>
      <c r="Z145" s="71">
        <v>0.371</v>
      </c>
      <c r="AA145" s="71">
        <v>0.443</v>
      </c>
      <c r="AB145" s="74">
        <v>0.36</v>
      </c>
      <c r="AC145" s="75">
        <v>142</v>
      </c>
      <c r="AD145" s="76">
        <v>59</v>
      </c>
      <c r="AE145" s="76">
        <v>54</v>
      </c>
      <c r="AF145" s="176">
        <v>12</v>
      </c>
      <c r="AG145" s="176">
        <v>11</v>
      </c>
      <c r="AH145" s="77">
        <v>12</v>
      </c>
      <c r="AI145" s="70" t="s">
        <v>1075</v>
      </c>
      <c r="AJ145" s="70" t="s">
        <v>1076</v>
      </c>
      <c r="AK145" s="36">
        <v>686</v>
      </c>
      <c r="AL145" s="71">
        <v>0.20300000000000001</v>
      </c>
      <c r="AM145" s="71">
        <v>0.308</v>
      </c>
      <c r="AN145" s="71">
        <v>0.36599999999999999</v>
      </c>
      <c r="AO145" s="125">
        <v>0.30199999999999999</v>
      </c>
      <c r="AP145" s="126">
        <v>207</v>
      </c>
      <c r="AQ145" s="127">
        <v>44</v>
      </c>
    </row>
    <row r="146" spans="1:43" x14ac:dyDescent="0.3">
      <c r="A146" s="116" t="s">
        <v>2328</v>
      </c>
      <c r="B146" s="117">
        <v>4</v>
      </c>
      <c r="C146" s="36" t="s">
        <v>211</v>
      </c>
      <c r="D146" s="36" t="s">
        <v>34</v>
      </c>
      <c r="E146" s="70" t="s">
        <v>1103</v>
      </c>
      <c r="F146" s="36">
        <v>31</v>
      </c>
      <c r="G146" s="36" t="s">
        <v>1386</v>
      </c>
      <c r="H146" s="36" t="s">
        <v>1373</v>
      </c>
      <c r="I146" s="36" t="s">
        <v>249</v>
      </c>
      <c r="L146" s="72">
        <v>90</v>
      </c>
      <c r="M146" s="36">
        <v>323</v>
      </c>
      <c r="N146" s="36">
        <v>293</v>
      </c>
      <c r="O146" s="118">
        <v>38</v>
      </c>
      <c r="P146" s="36">
        <v>66</v>
      </c>
      <c r="Q146" s="36">
        <v>14</v>
      </c>
      <c r="R146" s="36">
        <v>2</v>
      </c>
      <c r="S146" s="118">
        <v>12</v>
      </c>
      <c r="T146" s="118">
        <v>33</v>
      </c>
      <c r="U146" s="118">
        <v>2</v>
      </c>
      <c r="V146" s="36">
        <v>1</v>
      </c>
      <c r="W146" s="36">
        <v>26</v>
      </c>
      <c r="X146" s="36">
        <v>80</v>
      </c>
      <c r="Y146" s="73">
        <v>0.22600000000000001</v>
      </c>
      <c r="Z146" s="71">
        <v>0.29399999999999998</v>
      </c>
      <c r="AA146" s="71">
        <v>0.40799999999999997</v>
      </c>
      <c r="AB146" s="74">
        <v>0.30599999999999999</v>
      </c>
      <c r="AC146" s="75">
        <v>99</v>
      </c>
      <c r="AD146" s="76">
        <v>28</v>
      </c>
      <c r="AE146" s="76">
        <v>26</v>
      </c>
      <c r="AF146" s="176">
        <v>8</v>
      </c>
      <c r="AG146" s="176">
        <v>7</v>
      </c>
      <c r="AH146" s="77">
        <v>-8</v>
      </c>
      <c r="AI146" s="70" t="s">
        <v>1075</v>
      </c>
      <c r="AJ146" s="70" t="s">
        <v>1076</v>
      </c>
      <c r="AK146" s="36">
        <v>234</v>
      </c>
      <c r="AL146" s="71">
        <v>0.20200000000000001</v>
      </c>
      <c r="AM146" s="71">
        <v>0.25600000000000001</v>
      </c>
      <c r="AN146" s="71">
        <v>0.34399999999999997</v>
      </c>
      <c r="AO146" s="125">
        <v>0.26400000000000001</v>
      </c>
      <c r="AP146" s="126">
        <v>62</v>
      </c>
      <c r="AQ146" s="127">
        <v>14</v>
      </c>
    </row>
    <row r="147" spans="1:43" x14ac:dyDescent="0.3">
      <c r="A147" s="116" t="s">
        <v>2328</v>
      </c>
      <c r="B147" s="117">
        <v>5</v>
      </c>
      <c r="C147" s="36" t="s">
        <v>90</v>
      </c>
      <c r="D147" s="36" t="s">
        <v>4585</v>
      </c>
      <c r="E147" s="70" t="s">
        <v>1065</v>
      </c>
      <c r="F147" s="36">
        <v>27</v>
      </c>
      <c r="G147" s="36" t="s">
        <v>1386</v>
      </c>
      <c r="H147" s="36" t="s">
        <v>1373</v>
      </c>
      <c r="I147" s="36" t="s">
        <v>257</v>
      </c>
      <c r="L147" s="72">
        <v>91</v>
      </c>
      <c r="M147" s="36">
        <v>405</v>
      </c>
      <c r="N147" s="36">
        <v>372</v>
      </c>
      <c r="O147" s="118">
        <v>52</v>
      </c>
      <c r="P147" s="36">
        <v>100</v>
      </c>
      <c r="Q147" s="36">
        <v>21</v>
      </c>
      <c r="R147" s="36">
        <v>1</v>
      </c>
      <c r="S147" s="118">
        <v>10</v>
      </c>
      <c r="T147" s="118">
        <v>43</v>
      </c>
      <c r="U147" s="118">
        <v>5</v>
      </c>
      <c r="V147" s="36">
        <v>2</v>
      </c>
      <c r="W147" s="36">
        <v>25</v>
      </c>
      <c r="X147" s="36">
        <v>59</v>
      </c>
      <c r="Y147" s="73">
        <v>0.26800000000000002</v>
      </c>
      <c r="Z147" s="71">
        <v>0.318</v>
      </c>
      <c r="AA147" s="71">
        <v>0.41599999999999998</v>
      </c>
      <c r="AB147" s="74">
        <v>0.32</v>
      </c>
      <c r="AC147" s="75">
        <v>130</v>
      </c>
      <c r="AD147" s="76">
        <v>39</v>
      </c>
      <c r="AE147" s="76">
        <v>46</v>
      </c>
      <c r="AF147" s="176">
        <v>14</v>
      </c>
      <c r="AG147" s="176">
        <v>19</v>
      </c>
      <c r="AH147" s="77">
        <v>9</v>
      </c>
      <c r="AI147" s="70" t="s">
        <v>1075</v>
      </c>
      <c r="AJ147" s="70" t="s">
        <v>1076</v>
      </c>
      <c r="AK147" s="36">
        <v>301</v>
      </c>
      <c r="AL147" s="71">
        <v>0.25900000000000001</v>
      </c>
      <c r="AM147" s="71">
        <v>0.28999999999999998</v>
      </c>
      <c r="AN147" s="71">
        <v>0.39200000000000002</v>
      </c>
      <c r="AO147" s="125">
        <v>0.29599999999999999</v>
      </c>
      <c r="AP147" s="126">
        <v>89</v>
      </c>
      <c r="AQ147" s="127">
        <v>24</v>
      </c>
    </row>
    <row r="148" spans="1:43" x14ac:dyDescent="0.3">
      <c r="A148" s="116" t="s">
        <v>2328</v>
      </c>
      <c r="B148" s="117">
        <v>6</v>
      </c>
      <c r="C148" s="36" t="s">
        <v>3929</v>
      </c>
      <c r="D148" s="36" t="s">
        <v>3930</v>
      </c>
      <c r="E148" s="70" t="s">
        <v>1065</v>
      </c>
      <c r="F148" s="36">
        <v>25</v>
      </c>
      <c r="G148" s="36" t="s">
        <v>1388</v>
      </c>
      <c r="H148" s="36" t="s">
        <v>1373</v>
      </c>
      <c r="I148" s="36" t="s">
        <v>253</v>
      </c>
      <c r="L148" s="72">
        <v>77</v>
      </c>
      <c r="M148" s="36">
        <v>296</v>
      </c>
      <c r="N148" s="36">
        <v>273</v>
      </c>
      <c r="O148" s="118">
        <v>28</v>
      </c>
      <c r="P148" s="36">
        <v>69</v>
      </c>
      <c r="Q148" s="36">
        <v>15</v>
      </c>
      <c r="R148" s="36">
        <v>1</v>
      </c>
      <c r="S148" s="118">
        <v>6</v>
      </c>
      <c r="T148" s="118">
        <v>31</v>
      </c>
      <c r="U148" s="118">
        <v>1</v>
      </c>
      <c r="V148" s="36">
        <v>0</v>
      </c>
      <c r="W148" s="36">
        <v>20</v>
      </c>
      <c r="X148" s="36">
        <v>58</v>
      </c>
      <c r="Y148" s="73">
        <v>0.248</v>
      </c>
      <c r="Z148" s="71">
        <v>0.30199999999999999</v>
      </c>
      <c r="AA148" s="71">
        <v>0.378</v>
      </c>
      <c r="AB148" s="74">
        <v>0.3</v>
      </c>
      <c r="AC148" s="75">
        <v>89</v>
      </c>
      <c r="AD148" s="76">
        <v>25</v>
      </c>
      <c r="AE148" s="76">
        <v>26</v>
      </c>
      <c r="AF148" s="176">
        <v>7</v>
      </c>
      <c r="AG148" s="176">
        <v>8</v>
      </c>
      <c r="AH148" s="77">
        <v>-4</v>
      </c>
      <c r="AI148" s="70" t="s">
        <v>1075</v>
      </c>
      <c r="AJ148" s="70" t="s">
        <v>1076</v>
      </c>
      <c r="AK148" s="36">
        <v>153</v>
      </c>
      <c r="AL148" s="71">
        <v>0.23100000000000001</v>
      </c>
      <c r="AM148" s="71">
        <v>0.27500000000000002</v>
      </c>
      <c r="AN148" s="71">
        <v>0.32200000000000001</v>
      </c>
      <c r="AO148" s="125">
        <v>0.26600000000000001</v>
      </c>
      <c r="AP148" s="126">
        <v>41</v>
      </c>
      <c r="AQ148" s="127">
        <v>11</v>
      </c>
    </row>
    <row r="149" spans="1:43" x14ac:dyDescent="0.3">
      <c r="A149" s="116" t="s">
        <v>2328</v>
      </c>
      <c r="B149" s="117">
        <v>7</v>
      </c>
      <c r="C149" s="36" t="s">
        <v>3010</v>
      </c>
      <c r="D149" s="36" t="s">
        <v>284</v>
      </c>
      <c r="E149" s="70" t="s">
        <v>1065</v>
      </c>
      <c r="F149" s="36">
        <v>26</v>
      </c>
      <c r="G149" s="36" t="s">
        <v>1388</v>
      </c>
      <c r="H149" s="36" t="s">
        <v>1373</v>
      </c>
      <c r="I149" s="36" t="s">
        <v>249</v>
      </c>
      <c r="L149" s="72">
        <v>61</v>
      </c>
      <c r="M149" s="36">
        <v>203</v>
      </c>
      <c r="N149" s="36">
        <v>180</v>
      </c>
      <c r="O149" s="118">
        <v>21</v>
      </c>
      <c r="P149" s="36">
        <v>40</v>
      </c>
      <c r="Q149" s="36">
        <v>9</v>
      </c>
      <c r="R149" s="36">
        <v>1</v>
      </c>
      <c r="S149" s="118">
        <v>6</v>
      </c>
      <c r="T149" s="118">
        <v>20</v>
      </c>
      <c r="U149" s="118">
        <v>1</v>
      </c>
      <c r="V149" s="36">
        <v>1</v>
      </c>
      <c r="W149" s="36">
        <v>19</v>
      </c>
      <c r="X149" s="36">
        <v>52</v>
      </c>
      <c r="Y149" s="73">
        <v>0.219</v>
      </c>
      <c r="Z149" s="71">
        <v>0.30099999999999999</v>
      </c>
      <c r="AA149" s="71">
        <v>0.373</v>
      </c>
      <c r="AB149" s="74">
        <v>0.29899999999999999</v>
      </c>
      <c r="AC149" s="75">
        <v>61</v>
      </c>
      <c r="AD149" s="76">
        <v>19</v>
      </c>
      <c r="AE149" s="76">
        <v>18</v>
      </c>
      <c r="AF149" s="176">
        <v>4</v>
      </c>
      <c r="AG149" s="176">
        <v>4</v>
      </c>
      <c r="AH149" s="77">
        <v>-6</v>
      </c>
      <c r="AI149" s="70" t="s">
        <v>1075</v>
      </c>
      <c r="AJ149" s="70" t="s">
        <v>1076</v>
      </c>
      <c r="AK149" s="36">
        <v>110</v>
      </c>
      <c r="AL149" s="71">
        <v>0.14399999999999999</v>
      </c>
      <c r="AM149" s="71">
        <v>0.245</v>
      </c>
      <c r="AN149" s="71">
        <v>0.25800000000000001</v>
      </c>
      <c r="AO149" s="125">
        <v>0.23400000000000001</v>
      </c>
      <c r="AP149" s="126">
        <v>26</v>
      </c>
      <c r="AQ149" s="127">
        <v>5</v>
      </c>
    </row>
    <row r="150" spans="1:43" x14ac:dyDescent="0.3">
      <c r="A150" s="116" t="s">
        <v>2328</v>
      </c>
      <c r="B150" s="117">
        <v>8</v>
      </c>
      <c r="C150" s="36" t="s">
        <v>59</v>
      </c>
      <c r="D150" s="36" t="s">
        <v>58</v>
      </c>
      <c r="E150" s="70" t="s">
        <v>1065</v>
      </c>
      <c r="F150" s="36">
        <v>31</v>
      </c>
      <c r="G150" s="36" t="s">
        <v>1383</v>
      </c>
      <c r="H150" s="36" t="s">
        <v>1373</v>
      </c>
      <c r="I150" s="36" t="s">
        <v>250</v>
      </c>
      <c r="L150" s="72">
        <v>87</v>
      </c>
      <c r="M150" s="36">
        <v>296</v>
      </c>
      <c r="N150" s="36">
        <v>259</v>
      </c>
      <c r="O150" s="118">
        <v>34</v>
      </c>
      <c r="P150" s="36">
        <v>53</v>
      </c>
      <c r="Q150" s="36">
        <v>11</v>
      </c>
      <c r="R150" s="36">
        <v>1</v>
      </c>
      <c r="S150" s="118">
        <v>17</v>
      </c>
      <c r="T150" s="118">
        <v>39</v>
      </c>
      <c r="U150" s="118">
        <v>2</v>
      </c>
      <c r="V150" s="36">
        <v>1</v>
      </c>
      <c r="W150" s="36">
        <v>30</v>
      </c>
      <c r="X150" s="36">
        <v>88</v>
      </c>
      <c r="Y150" s="73">
        <v>0.20200000000000001</v>
      </c>
      <c r="Z150" s="71">
        <v>0.29499999999999998</v>
      </c>
      <c r="AA150" s="71">
        <v>0.44900000000000001</v>
      </c>
      <c r="AB150" s="74">
        <v>0.31900000000000001</v>
      </c>
      <c r="AC150" s="75">
        <v>94</v>
      </c>
      <c r="AD150" s="76">
        <v>31</v>
      </c>
      <c r="AE150" s="76">
        <v>28</v>
      </c>
      <c r="AF150" s="176">
        <v>8</v>
      </c>
      <c r="AG150" s="176">
        <v>7</v>
      </c>
      <c r="AH150" s="77">
        <v>-3</v>
      </c>
      <c r="AI150" s="70" t="s">
        <v>1075</v>
      </c>
      <c r="AJ150" s="70" t="s">
        <v>1076</v>
      </c>
      <c r="AK150" s="36">
        <v>208</v>
      </c>
      <c r="AL150" s="71">
        <v>0.20100000000000001</v>
      </c>
      <c r="AM150" s="71">
        <v>0.28399999999999997</v>
      </c>
      <c r="AN150" s="71">
        <v>0.37</v>
      </c>
      <c r="AO150" s="125">
        <v>0.28799999999999998</v>
      </c>
      <c r="AP150" s="126">
        <v>60</v>
      </c>
      <c r="AQ150" s="127">
        <v>17</v>
      </c>
    </row>
    <row r="151" spans="1:43" x14ac:dyDescent="0.3">
      <c r="A151" s="116" t="s">
        <v>2328</v>
      </c>
      <c r="B151" s="117">
        <v>9</v>
      </c>
      <c r="C151" s="36" t="s">
        <v>2528</v>
      </c>
      <c r="D151" s="36" t="s">
        <v>234</v>
      </c>
      <c r="E151" s="70" t="s">
        <v>1061</v>
      </c>
      <c r="F151" s="36">
        <v>26</v>
      </c>
      <c r="G151" s="36" t="s">
        <v>1111</v>
      </c>
      <c r="H151" s="36" t="s">
        <v>1063</v>
      </c>
      <c r="I151" s="36" t="s">
        <v>265</v>
      </c>
      <c r="L151" s="72">
        <v>132</v>
      </c>
      <c r="M151" s="36">
        <v>481</v>
      </c>
      <c r="N151" s="36">
        <v>433</v>
      </c>
      <c r="O151" s="118">
        <v>57</v>
      </c>
      <c r="P151" s="36">
        <v>109</v>
      </c>
      <c r="Q151" s="36">
        <v>26</v>
      </c>
      <c r="R151" s="36">
        <v>2</v>
      </c>
      <c r="S151" s="118">
        <v>13</v>
      </c>
      <c r="T151" s="118">
        <v>44</v>
      </c>
      <c r="U151" s="118">
        <v>28</v>
      </c>
      <c r="V151" s="36">
        <v>9</v>
      </c>
      <c r="W151" s="36">
        <v>42</v>
      </c>
      <c r="X151" s="36">
        <v>116</v>
      </c>
      <c r="Y151" s="73">
        <v>0.248</v>
      </c>
      <c r="Z151" s="71">
        <v>0.317</v>
      </c>
      <c r="AA151" s="71">
        <v>0.41</v>
      </c>
      <c r="AB151" s="74">
        <v>0.318</v>
      </c>
      <c r="AC151" s="75">
        <v>153</v>
      </c>
      <c r="AD151" s="76">
        <v>42</v>
      </c>
      <c r="AE151" s="76">
        <v>47</v>
      </c>
      <c r="AF151" s="176">
        <v>20</v>
      </c>
      <c r="AG151" s="176">
        <v>23</v>
      </c>
      <c r="AH151" s="77">
        <v>10</v>
      </c>
      <c r="AI151" s="70" t="s">
        <v>1064</v>
      </c>
      <c r="AJ151" s="70" t="s">
        <v>1076</v>
      </c>
      <c r="AK151" s="36">
        <v>436</v>
      </c>
      <c r="AL151" s="71">
        <v>0.24099999999999999</v>
      </c>
      <c r="AM151" s="71">
        <v>0.29299999999999998</v>
      </c>
      <c r="AN151" s="71">
        <v>0.372</v>
      </c>
      <c r="AO151" s="125">
        <v>0.29199999999999998</v>
      </c>
      <c r="AP151" s="126">
        <v>127</v>
      </c>
      <c r="AQ151" s="127">
        <v>29</v>
      </c>
    </row>
    <row r="152" spans="1:43" x14ac:dyDescent="0.3">
      <c r="A152" s="116" t="s">
        <v>2328</v>
      </c>
      <c r="B152" s="117">
        <v>10</v>
      </c>
      <c r="C152" s="36" t="s">
        <v>121</v>
      </c>
      <c r="D152" s="36" t="s">
        <v>306</v>
      </c>
      <c r="E152" s="70" t="s">
        <v>1103</v>
      </c>
      <c r="F152" s="36">
        <v>35</v>
      </c>
      <c r="G152" s="36" t="s">
        <v>1089</v>
      </c>
      <c r="H152" s="36" t="s">
        <v>1063</v>
      </c>
      <c r="I152" s="36" t="s">
        <v>250</v>
      </c>
      <c r="L152" s="72">
        <v>73</v>
      </c>
      <c r="M152" s="36">
        <v>307</v>
      </c>
      <c r="N152" s="36">
        <v>272</v>
      </c>
      <c r="O152" s="118">
        <v>31</v>
      </c>
      <c r="P152" s="36">
        <v>67</v>
      </c>
      <c r="Q152" s="36">
        <v>11</v>
      </c>
      <c r="R152" s="36">
        <v>0</v>
      </c>
      <c r="S152" s="118">
        <v>9</v>
      </c>
      <c r="T152" s="118">
        <v>40</v>
      </c>
      <c r="U152" s="118">
        <v>1</v>
      </c>
      <c r="V152" s="36">
        <v>1</v>
      </c>
      <c r="W152" s="36">
        <v>30</v>
      </c>
      <c r="X152" s="36">
        <v>54</v>
      </c>
      <c r="Y152" s="73">
        <v>0.248</v>
      </c>
      <c r="Z152" s="71">
        <v>0.32400000000000001</v>
      </c>
      <c r="AA152" s="71">
        <v>0.38400000000000001</v>
      </c>
      <c r="AB152" s="74">
        <v>0.315</v>
      </c>
      <c r="AC152" s="75">
        <v>97</v>
      </c>
      <c r="AD152" s="76">
        <v>31</v>
      </c>
      <c r="AE152" s="76">
        <v>27</v>
      </c>
      <c r="AF152" s="176">
        <v>8</v>
      </c>
      <c r="AG152" s="176">
        <v>8</v>
      </c>
      <c r="AH152" s="77">
        <v>-5</v>
      </c>
      <c r="AI152" s="70" t="s">
        <v>1075</v>
      </c>
      <c r="AJ152" s="70" t="s">
        <v>1076</v>
      </c>
      <c r="AK152" s="36">
        <v>251</v>
      </c>
      <c r="AL152" s="71">
        <v>0.24199999999999999</v>
      </c>
      <c r="AM152" s="71">
        <v>0.28699999999999998</v>
      </c>
      <c r="AN152" s="71">
        <v>0.35499999999999998</v>
      </c>
      <c r="AO152" s="125">
        <v>0.28199999999999997</v>
      </c>
      <c r="AP152" s="126">
        <v>71</v>
      </c>
      <c r="AQ152" s="127">
        <v>18</v>
      </c>
    </row>
    <row r="153" spans="1:43" x14ac:dyDescent="0.3">
      <c r="A153" s="116" t="s">
        <v>2328</v>
      </c>
      <c r="B153" s="117">
        <v>11</v>
      </c>
      <c r="C153" s="36" t="s">
        <v>2955</v>
      </c>
      <c r="D153" s="36" t="s">
        <v>2956</v>
      </c>
      <c r="E153" s="70" t="s">
        <v>1103</v>
      </c>
      <c r="F153" s="36">
        <v>24</v>
      </c>
      <c r="G153" s="36" t="s">
        <v>1375</v>
      </c>
      <c r="H153" s="36" t="s">
        <v>1373</v>
      </c>
      <c r="I153" s="36" t="s">
        <v>265</v>
      </c>
      <c r="L153" s="72">
        <v>149</v>
      </c>
      <c r="M153" s="36">
        <v>522</v>
      </c>
      <c r="N153" s="36">
        <v>482</v>
      </c>
      <c r="O153" s="118">
        <v>64</v>
      </c>
      <c r="P153" s="36">
        <v>114</v>
      </c>
      <c r="Q153" s="36">
        <v>28</v>
      </c>
      <c r="R153" s="36">
        <v>5</v>
      </c>
      <c r="S153" s="118">
        <v>23</v>
      </c>
      <c r="T153" s="118">
        <v>63</v>
      </c>
      <c r="U153" s="118">
        <v>12</v>
      </c>
      <c r="V153" s="36">
        <v>5</v>
      </c>
      <c r="W153" s="36">
        <v>29</v>
      </c>
      <c r="X153" s="36">
        <v>108</v>
      </c>
      <c r="Y153" s="73">
        <v>0.23499999999999999</v>
      </c>
      <c r="Z153" s="71">
        <v>0.28599999999999998</v>
      </c>
      <c r="AA153" s="71">
        <v>0.45900000000000002</v>
      </c>
      <c r="AB153" s="74">
        <v>0.317</v>
      </c>
      <c r="AC153" s="75">
        <v>165</v>
      </c>
      <c r="AD153" s="76">
        <v>44</v>
      </c>
      <c r="AE153" s="76">
        <v>49</v>
      </c>
      <c r="AF153" s="176">
        <v>19</v>
      </c>
      <c r="AG153" s="176">
        <v>21</v>
      </c>
      <c r="AH153" s="77">
        <v>10</v>
      </c>
      <c r="AI153" s="70" t="s">
        <v>1064</v>
      </c>
      <c r="AJ153" s="70" t="s">
        <v>1076</v>
      </c>
      <c r="AK153" s="36">
        <v>651</v>
      </c>
      <c r="AL153" s="71">
        <v>0.20399999999999999</v>
      </c>
      <c r="AM153" s="71">
        <v>0.252</v>
      </c>
      <c r="AN153" s="71">
        <v>0.39700000000000002</v>
      </c>
      <c r="AO153" s="125">
        <v>0.27800000000000002</v>
      </c>
      <c r="AP153" s="126">
        <v>181</v>
      </c>
      <c r="AQ153" s="127">
        <v>32</v>
      </c>
    </row>
    <row r="154" spans="1:43" x14ac:dyDescent="0.3">
      <c r="A154" s="116" t="s">
        <v>2328</v>
      </c>
      <c r="B154" s="117">
        <v>12</v>
      </c>
      <c r="C154" s="36" t="s">
        <v>49</v>
      </c>
      <c r="D154" s="36" t="s">
        <v>258</v>
      </c>
      <c r="E154" s="70" t="s">
        <v>1065</v>
      </c>
      <c r="F154" s="36">
        <v>35</v>
      </c>
      <c r="G154" s="36" t="s">
        <v>1381</v>
      </c>
      <c r="H154" s="36" t="s">
        <v>1373</v>
      </c>
      <c r="I154" s="36" t="s">
        <v>250</v>
      </c>
      <c r="L154" s="72">
        <v>107</v>
      </c>
      <c r="M154" s="36">
        <v>451</v>
      </c>
      <c r="N154" s="36">
        <v>389</v>
      </c>
      <c r="O154" s="118">
        <v>52</v>
      </c>
      <c r="P154" s="36">
        <v>103</v>
      </c>
      <c r="Q154" s="36">
        <v>15</v>
      </c>
      <c r="R154" s="36">
        <v>0</v>
      </c>
      <c r="S154" s="118">
        <v>18</v>
      </c>
      <c r="T154" s="118">
        <v>59</v>
      </c>
      <c r="U154" s="118">
        <v>1</v>
      </c>
      <c r="V154" s="36">
        <v>1</v>
      </c>
      <c r="W154" s="36">
        <v>56</v>
      </c>
      <c r="X154" s="36">
        <v>81</v>
      </c>
      <c r="Y154" s="73">
        <v>0.26400000000000001</v>
      </c>
      <c r="Z154" s="71">
        <v>0.35799999999999998</v>
      </c>
      <c r="AA154" s="71">
        <v>0.44600000000000001</v>
      </c>
      <c r="AB154" s="74">
        <v>0.35299999999999998</v>
      </c>
      <c r="AC154" s="75">
        <v>159</v>
      </c>
      <c r="AD154" s="76">
        <v>60</v>
      </c>
      <c r="AE154" s="76">
        <v>54</v>
      </c>
      <c r="AF154" s="176">
        <v>17</v>
      </c>
      <c r="AG154" s="176">
        <v>15</v>
      </c>
      <c r="AH154" s="77">
        <v>10</v>
      </c>
      <c r="AI154" s="70" t="s">
        <v>1064</v>
      </c>
      <c r="AJ154" s="70" t="s">
        <v>1076</v>
      </c>
      <c r="AK154" s="36">
        <v>529</v>
      </c>
      <c r="AL154" s="71">
        <v>0.249</v>
      </c>
      <c r="AM154" s="71">
        <v>0.32900000000000001</v>
      </c>
      <c r="AN154" s="71">
        <v>0.39900000000000002</v>
      </c>
      <c r="AO154" s="125">
        <v>0.32300000000000001</v>
      </c>
      <c r="AP154" s="126">
        <v>171</v>
      </c>
      <c r="AQ154" s="127">
        <v>47</v>
      </c>
    </row>
    <row r="155" spans="1:43" x14ac:dyDescent="0.3">
      <c r="A155" s="116" t="s">
        <v>2328</v>
      </c>
      <c r="B155" s="117">
        <v>13</v>
      </c>
      <c r="C155" s="36" t="s">
        <v>159</v>
      </c>
      <c r="D155" s="36" t="s">
        <v>964</v>
      </c>
      <c r="E155" s="70" t="s">
        <v>1103</v>
      </c>
      <c r="F155" s="36">
        <v>30</v>
      </c>
      <c r="G155" s="36" t="s">
        <v>1381</v>
      </c>
      <c r="H155" s="36" t="s">
        <v>1373</v>
      </c>
      <c r="I155" s="36" t="s">
        <v>249</v>
      </c>
      <c r="L155" s="72">
        <v>83</v>
      </c>
      <c r="M155" s="36">
        <v>277</v>
      </c>
      <c r="N155" s="36">
        <v>254</v>
      </c>
      <c r="O155" s="118">
        <v>31</v>
      </c>
      <c r="P155" s="36">
        <v>57</v>
      </c>
      <c r="Q155" s="36">
        <v>9</v>
      </c>
      <c r="R155" s="36">
        <v>1</v>
      </c>
      <c r="S155" s="118">
        <v>7</v>
      </c>
      <c r="T155" s="118">
        <v>24</v>
      </c>
      <c r="U155" s="118">
        <v>10</v>
      </c>
      <c r="V155" s="36">
        <v>4</v>
      </c>
      <c r="W155" s="36">
        <v>17</v>
      </c>
      <c r="X155" s="36">
        <v>66</v>
      </c>
      <c r="Y155" s="73">
        <v>0.221</v>
      </c>
      <c r="Z155" s="71">
        <v>0.27400000000000002</v>
      </c>
      <c r="AA155" s="71">
        <v>0.35299999999999998</v>
      </c>
      <c r="AB155" s="74">
        <v>0.27600000000000002</v>
      </c>
      <c r="AC155" s="75">
        <v>76</v>
      </c>
      <c r="AD155" s="76">
        <v>18</v>
      </c>
      <c r="AE155" s="76">
        <v>16</v>
      </c>
      <c r="AF155" s="176">
        <v>7</v>
      </c>
      <c r="AG155" s="176">
        <v>7</v>
      </c>
      <c r="AH155" s="77">
        <v>-15</v>
      </c>
      <c r="AI155" s="70" t="s">
        <v>1075</v>
      </c>
      <c r="AJ155" s="70" t="s">
        <v>1076</v>
      </c>
      <c r="AK155" s="36">
        <v>138</v>
      </c>
      <c r="AL155" s="71">
        <v>0.17199999999999999</v>
      </c>
      <c r="AM155" s="71">
        <v>0.23200000000000001</v>
      </c>
      <c r="AN155" s="71">
        <v>0.28100000000000003</v>
      </c>
      <c r="AO155" s="125">
        <v>0.23100000000000001</v>
      </c>
      <c r="AP155" s="126">
        <v>32</v>
      </c>
      <c r="AQ155" s="127">
        <v>6</v>
      </c>
    </row>
    <row r="156" spans="1:43" x14ac:dyDescent="0.3">
      <c r="A156" s="116" t="s">
        <v>2328</v>
      </c>
      <c r="B156" s="117">
        <v>14</v>
      </c>
      <c r="C156" s="36" t="s">
        <v>461</v>
      </c>
      <c r="D156" s="36" t="s">
        <v>4022</v>
      </c>
      <c r="E156" s="70" t="s">
        <v>1065</v>
      </c>
      <c r="F156" s="36">
        <v>26</v>
      </c>
      <c r="G156" s="36" t="s">
        <v>1384</v>
      </c>
      <c r="H156" s="36" t="s">
        <v>1373</v>
      </c>
      <c r="I156" s="36" t="s">
        <v>250</v>
      </c>
      <c r="L156" s="72">
        <v>68</v>
      </c>
      <c r="M156" s="36">
        <v>208</v>
      </c>
      <c r="N156" s="36">
        <v>187</v>
      </c>
      <c r="O156" s="118">
        <v>23</v>
      </c>
      <c r="P156" s="36">
        <v>42</v>
      </c>
      <c r="Q156" s="36">
        <v>9</v>
      </c>
      <c r="R156" s="36">
        <v>0</v>
      </c>
      <c r="S156" s="118">
        <v>8</v>
      </c>
      <c r="T156" s="118">
        <v>25</v>
      </c>
      <c r="U156" s="118">
        <v>2</v>
      </c>
      <c r="V156" s="36">
        <v>1</v>
      </c>
      <c r="W156" s="36">
        <v>16</v>
      </c>
      <c r="X156" s="36">
        <v>46</v>
      </c>
      <c r="Y156" s="73">
        <v>0.223</v>
      </c>
      <c r="Z156" s="71">
        <v>0.29499999999999998</v>
      </c>
      <c r="AA156" s="71">
        <v>0.40400000000000003</v>
      </c>
      <c r="AB156" s="74">
        <v>0.30499999999999999</v>
      </c>
      <c r="AC156" s="75">
        <v>63</v>
      </c>
      <c r="AD156" s="76">
        <v>21</v>
      </c>
      <c r="AE156" s="76">
        <v>19</v>
      </c>
      <c r="AF156" s="176">
        <v>5</v>
      </c>
      <c r="AG156" s="176">
        <v>5</v>
      </c>
      <c r="AH156" s="77">
        <v>-5</v>
      </c>
      <c r="AI156" s="70" t="s">
        <v>1075</v>
      </c>
      <c r="AJ156" s="70" t="s">
        <v>1076</v>
      </c>
      <c r="AK156" s="36">
        <v>145</v>
      </c>
      <c r="AL156" s="71">
        <v>0.17299999999999999</v>
      </c>
      <c r="AM156" s="71">
        <v>0.26900000000000002</v>
      </c>
      <c r="AN156" s="71">
        <v>0.307</v>
      </c>
      <c r="AO156" s="125">
        <v>0.26200000000000001</v>
      </c>
      <c r="AP156" s="126">
        <v>38</v>
      </c>
      <c r="AQ156" s="127">
        <v>10</v>
      </c>
    </row>
    <row r="157" spans="1:43" x14ac:dyDescent="0.3">
      <c r="A157" s="116" t="s">
        <v>2328</v>
      </c>
      <c r="B157" s="117">
        <v>15</v>
      </c>
      <c r="C157" s="36" t="s">
        <v>459</v>
      </c>
      <c r="D157" s="36" t="s">
        <v>346</v>
      </c>
      <c r="E157" s="70" t="s">
        <v>1061</v>
      </c>
      <c r="F157" s="36">
        <v>31</v>
      </c>
      <c r="G157" s="36" t="s">
        <v>1402</v>
      </c>
      <c r="H157" s="36" t="s">
        <v>1373</v>
      </c>
      <c r="I157" s="36" t="s">
        <v>265</v>
      </c>
      <c r="L157" s="72">
        <v>104</v>
      </c>
      <c r="M157" s="36">
        <v>322</v>
      </c>
      <c r="N157" s="36">
        <v>286</v>
      </c>
      <c r="O157" s="118">
        <v>36</v>
      </c>
      <c r="P157" s="36">
        <v>58</v>
      </c>
      <c r="Q157" s="36">
        <v>12</v>
      </c>
      <c r="R157" s="36">
        <v>0</v>
      </c>
      <c r="S157" s="118">
        <v>11</v>
      </c>
      <c r="T157" s="118">
        <v>34</v>
      </c>
      <c r="U157" s="118">
        <v>5</v>
      </c>
      <c r="V157" s="36">
        <v>2</v>
      </c>
      <c r="W157" s="36">
        <v>25</v>
      </c>
      <c r="X157" s="36">
        <v>89</v>
      </c>
      <c r="Y157" s="73">
        <v>0.2</v>
      </c>
      <c r="Z157" s="71">
        <v>0.27900000000000003</v>
      </c>
      <c r="AA157" s="71">
        <v>0.36599999999999999</v>
      </c>
      <c r="AB157" s="74">
        <v>0.28399999999999997</v>
      </c>
      <c r="AC157" s="75">
        <v>91</v>
      </c>
      <c r="AD157" s="76">
        <v>22</v>
      </c>
      <c r="AE157" s="76">
        <v>25</v>
      </c>
      <c r="AF157" s="176">
        <v>6</v>
      </c>
      <c r="AG157" s="176">
        <v>8</v>
      </c>
      <c r="AH157" s="77">
        <v>-4</v>
      </c>
      <c r="AI157" s="70" t="s">
        <v>1075</v>
      </c>
      <c r="AJ157" s="70" t="s">
        <v>1076</v>
      </c>
      <c r="AK157" s="36">
        <v>295</v>
      </c>
      <c r="AL157" s="71">
        <v>0.17299999999999999</v>
      </c>
      <c r="AM157" s="71">
        <v>0.245</v>
      </c>
      <c r="AN157" s="71">
        <v>0.27800000000000002</v>
      </c>
      <c r="AO157" s="125">
        <v>0.23699999999999999</v>
      </c>
      <c r="AP157" s="126">
        <v>70</v>
      </c>
      <c r="AQ157" s="127">
        <v>11</v>
      </c>
    </row>
    <row r="158" spans="1:43" x14ac:dyDescent="0.3">
      <c r="A158" s="116" t="s">
        <v>2328</v>
      </c>
      <c r="B158" s="117">
        <v>16</v>
      </c>
      <c r="C158" s="36" t="s">
        <v>949</v>
      </c>
      <c r="D158" s="36" t="s">
        <v>3963</v>
      </c>
      <c r="E158" s="70" t="s">
        <v>1065</v>
      </c>
      <c r="F158" s="36">
        <v>33</v>
      </c>
      <c r="G158" s="36" t="s">
        <v>1101</v>
      </c>
      <c r="H158" s="36" t="s">
        <v>1063</v>
      </c>
      <c r="I158" s="36" t="s">
        <v>253</v>
      </c>
      <c r="L158" s="72">
        <v>77</v>
      </c>
      <c r="M158" s="36">
        <v>308</v>
      </c>
      <c r="N158" s="36">
        <v>289</v>
      </c>
      <c r="O158" s="118">
        <v>35</v>
      </c>
      <c r="P158" s="36">
        <v>72</v>
      </c>
      <c r="Q158" s="36">
        <v>11</v>
      </c>
      <c r="R158" s="36">
        <v>0</v>
      </c>
      <c r="S158" s="118">
        <v>9</v>
      </c>
      <c r="T158" s="118">
        <v>36</v>
      </c>
      <c r="U158" s="118">
        <v>3</v>
      </c>
      <c r="V158" s="36">
        <v>1</v>
      </c>
      <c r="W158" s="36">
        <v>15</v>
      </c>
      <c r="X158" s="36">
        <v>51</v>
      </c>
      <c r="Y158" s="73">
        <v>0.251</v>
      </c>
      <c r="Z158" s="71">
        <v>0.29099999999999998</v>
      </c>
      <c r="AA158" s="71">
        <v>0.38100000000000001</v>
      </c>
      <c r="AB158" s="74">
        <v>0.29499999999999998</v>
      </c>
      <c r="AC158" s="75">
        <v>91</v>
      </c>
      <c r="AD158" s="76">
        <v>24</v>
      </c>
      <c r="AE158" s="76">
        <v>25</v>
      </c>
      <c r="AF158" s="176">
        <v>9</v>
      </c>
      <c r="AG158" s="176">
        <v>10</v>
      </c>
      <c r="AH158" s="77">
        <v>-6</v>
      </c>
      <c r="AI158" s="70" t="s">
        <v>1075</v>
      </c>
      <c r="AJ158" s="70" t="s">
        <v>1076</v>
      </c>
      <c r="AK158" s="36">
        <v>183</v>
      </c>
      <c r="AL158" s="71">
        <v>0.23699999999999999</v>
      </c>
      <c r="AM158" s="71">
        <v>0.27300000000000002</v>
      </c>
      <c r="AN158" s="71">
        <v>0.34699999999999998</v>
      </c>
      <c r="AO158" s="125">
        <v>0.27300000000000002</v>
      </c>
      <c r="AP158" s="126">
        <v>50</v>
      </c>
      <c r="AQ158" s="127">
        <v>13</v>
      </c>
    </row>
    <row r="159" spans="1:43" x14ac:dyDescent="0.3">
      <c r="A159" s="116" t="s">
        <v>2328</v>
      </c>
      <c r="B159" s="117">
        <v>17</v>
      </c>
      <c r="C159" s="36" t="s">
        <v>6281</v>
      </c>
      <c r="D159" s="36" t="s">
        <v>6282</v>
      </c>
      <c r="E159" s="70" t="s">
        <v>1103</v>
      </c>
      <c r="F159" s="36">
        <v>21</v>
      </c>
      <c r="G159" s="36" t="s">
        <v>1062</v>
      </c>
      <c r="H159" s="36" t="s">
        <v>1063</v>
      </c>
      <c r="I159" s="36" t="s">
        <v>249</v>
      </c>
      <c r="L159" s="72">
        <v>61</v>
      </c>
      <c r="M159" s="36">
        <v>224</v>
      </c>
      <c r="N159" s="36">
        <v>204</v>
      </c>
      <c r="O159" s="118">
        <v>29</v>
      </c>
      <c r="P159" s="36">
        <v>54</v>
      </c>
      <c r="Q159" s="36">
        <v>6</v>
      </c>
      <c r="R159" s="36">
        <v>1</v>
      </c>
      <c r="S159" s="118">
        <v>3</v>
      </c>
      <c r="T159" s="118">
        <v>21</v>
      </c>
      <c r="U159" s="118">
        <v>6</v>
      </c>
      <c r="V159" s="36">
        <v>3</v>
      </c>
      <c r="W159" s="36">
        <v>18</v>
      </c>
      <c r="X159" s="36">
        <v>47</v>
      </c>
      <c r="Y159" s="73">
        <v>0.26</v>
      </c>
      <c r="Z159" s="71">
        <v>0.32400000000000001</v>
      </c>
      <c r="AA159" s="71">
        <v>0.34399999999999997</v>
      </c>
      <c r="AB159" s="74">
        <v>0.30199999999999999</v>
      </c>
      <c r="AC159" s="75">
        <v>68</v>
      </c>
      <c r="AD159" s="76">
        <v>22</v>
      </c>
      <c r="AE159" s="76">
        <v>20</v>
      </c>
      <c r="AF159" s="176">
        <v>8</v>
      </c>
      <c r="AG159" s="176">
        <v>7</v>
      </c>
      <c r="AH159" s="77">
        <v>-6</v>
      </c>
      <c r="AI159" s="70" t="s">
        <v>1075</v>
      </c>
      <c r="AJ159" s="70" t="s">
        <v>1076</v>
      </c>
      <c r="AK159" s="36">
        <v>64</v>
      </c>
      <c r="AL159" s="71">
        <v>0.317</v>
      </c>
      <c r="AM159" s="71">
        <v>0.35899999999999999</v>
      </c>
      <c r="AN159" s="71">
        <v>0.317</v>
      </c>
      <c r="AO159" s="125">
        <v>0.312</v>
      </c>
      <c r="AP159" s="126">
        <v>20</v>
      </c>
      <c r="AQ159" s="127">
        <v>11</v>
      </c>
    </row>
    <row r="160" spans="1:43" x14ac:dyDescent="0.3">
      <c r="A160" s="116" t="s">
        <v>2328</v>
      </c>
      <c r="B160" s="117">
        <v>18</v>
      </c>
      <c r="C160" s="36" t="s">
        <v>2985</v>
      </c>
      <c r="D160" s="36" t="s">
        <v>1979</v>
      </c>
      <c r="E160" s="70" t="s">
        <v>1065</v>
      </c>
      <c r="F160" s="36">
        <v>25</v>
      </c>
      <c r="G160" s="36" t="s">
        <v>1081</v>
      </c>
      <c r="H160" s="36" t="s">
        <v>1063</v>
      </c>
      <c r="I160" s="36" t="s">
        <v>253</v>
      </c>
      <c r="L160" s="72">
        <v>146</v>
      </c>
      <c r="M160" s="36">
        <v>527</v>
      </c>
      <c r="N160" s="36">
        <v>478</v>
      </c>
      <c r="O160" s="118">
        <v>58</v>
      </c>
      <c r="P160" s="36">
        <v>118</v>
      </c>
      <c r="Q160" s="36">
        <v>29</v>
      </c>
      <c r="R160" s="36">
        <v>1</v>
      </c>
      <c r="S160" s="118">
        <v>21</v>
      </c>
      <c r="T160" s="118">
        <v>68</v>
      </c>
      <c r="U160" s="118">
        <v>1</v>
      </c>
      <c r="V160" s="36">
        <v>1</v>
      </c>
      <c r="W160" s="36">
        <v>42</v>
      </c>
      <c r="X160" s="36">
        <v>85</v>
      </c>
      <c r="Y160" s="73">
        <v>0.248</v>
      </c>
      <c r="Z160" s="71">
        <v>0.309</v>
      </c>
      <c r="AA160" s="71">
        <v>0.44700000000000001</v>
      </c>
      <c r="AB160" s="74">
        <v>0.32600000000000001</v>
      </c>
      <c r="AC160" s="75">
        <v>172</v>
      </c>
      <c r="AD160" s="76">
        <v>49</v>
      </c>
      <c r="AE160" s="76">
        <v>49</v>
      </c>
      <c r="AF160" s="176">
        <v>16</v>
      </c>
      <c r="AG160" s="176">
        <v>16</v>
      </c>
      <c r="AH160" s="77">
        <v>6</v>
      </c>
      <c r="AI160" s="70" t="s">
        <v>1064</v>
      </c>
      <c r="AJ160" s="70" t="s">
        <v>1076</v>
      </c>
      <c r="AK160" s="36">
        <v>623</v>
      </c>
      <c r="AL160" s="71">
        <v>0.23</v>
      </c>
      <c r="AM160" s="71">
        <v>0.28100000000000003</v>
      </c>
      <c r="AN160" s="71">
        <v>0.40899999999999997</v>
      </c>
      <c r="AO160" s="125">
        <v>0.29799999999999999</v>
      </c>
      <c r="AP160" s="126">
        <v>186</v>
      </c>
      <c r="AQ160" s="127">
        <v>39</v>
      </c>
    </row>
    <row r="161" spans="1:43" x14ac:dyDescent="0.3">
      <c r="A161" s="116" t="s">
        <v>2328</v>
      </c>
      <c r="B161" s="117">
        <v>19</v>
      </c>
      <c r="C161" s="36" t="s">
        <v>4054</v>
      </c>
      <c r="D161" s="36" t="s">
        <v>458</v>
      </c>
      <c r="E161" s="70" t="s">
        <v>1065</v>
      </c>
      <c r="F161" s="36">
        <v>27</v>
      </c>
      <c r="G161" s="36" t="s">
        <v>1392</v>
      </c>
      <c r="H161" s="36" t="s">
        <v>1373</v>
      </c>
      <c r="I161" s="36" t="s">
        <v>249</v>
      </c>
      <c r="L161" s="72">
        <v>124</v>
      </c>
      <c r="M161" s="36">
        <v>460</v>
      </c>
      <c r="N161" s="36">
        <v>408</v>
      </c>
      <c r="O161" s="118">
        <v>53</v>
      </c>
      <c r="P161" s="36">
        <v>103</v>
      </c>
      <c r="Q161" s="36">
        <v>24</v>
      </c>
      <c r="R161" s="36">
        <v>3</v>
      </c>
      <c r="S161" s="118">
        <v>14</v>
      </c>
      <c r="T161" s="118">
        <v>54</v>
      </c>
      <c r="U161" s="118">
        <v>5</v>
      </c>
      <c r="V161" s="36">
        <v>4</v>
      </c>
      <c r="W161" s="36">
        <v>43</v>
      </c>
      <c r="X161" s="36">
        <v>94</v>
      </c>
      <c r="Y161" s="73">
        <v>0.252</v>
      </c>
      <c r="Z161" s="71">
        <v>0.33200000000000002</v>
      </c>
      <c r="AA161" s="71">
        <v>0.42799999999999999</v>
      </c>
      <c r="AB161" s="74">
        <v>0.33300000000000002</v>
      </c>
      <c r="AC161" s="75">
        <v>153</v>
      </c>
      <c r="AD161" s="76">
        <v>49</v>
      </c>
      <c r="AE161" s="76">
        <v>45</v>
      </c>
      <c r="AF161" s="176">
        <v>14</v>
      </c>
      <c r="AG161" s="176">
        <v>13</v>
      </c>
      <c r="AH161" s="77">
        <v>1</v>
      </c>
      <c r="AI161" s="70" t="s">
        <v>1064</v>
      </c>
      <c r="AJ161" s="70" t="s">
        <v>1076</v>
      </c>
      <c r="AK161" s="36">
        <v>401</v>
      </c>
      <c r="AL161" s="71">
        <v>0.23499999999999999</v>
      </c>
      <c r="AM161" s="71">
        <v>0.34200000000000003</v>
      </c>
      <c r="AN161" s="71">
        <v>0.36699999999999999</v>
      </c>
      <c r="AO161" s="125">
        <v>0.32100000000000001</v>
      </c>
      <c r="AP161" s="126">
        <v>129</v>
      </c>
      <c r="AQ161" s="127">
        <v>39</v>
      </c>
    </row>
    <row r="162" spans="1:43" x14ac:dyDescent="0.3">
      <c r="A162" s="116" t="s">
        <v>2328</v>
      </c>
      <c r="B162" s="117">
        <v>20</v>
      </c>
      <c r="C162" s="36" t="s">
        <v>533</v>
      </c>
      <c r="D162" s="36" t="s">
        <v>17</v>
      </c>
      <c r="E162" s="70" t="s">
        <v>1103</v>
      </c>
      <c r="F162" s="36">
        <v>31</v>
      </c>
      <c r="G162" s="36" t="s">
        <v>1372</v>
      </c>
      <c r="H162" s="36" t="s">
        <v>1373</v>
      </c>
      <c r="I162" s="36" t="s">
        <v>265</v>
      </c>
      <c r="L162" s="72">
        <v>105</v>
      </c>
      <c r="M162" s="36">
        <v>423</v>
      </c>
      <c r="N162" s="36">
        <v>381</v>
      </c>
      <c r="O162" s="118">
        <v>53</v>
      </c>
      <c r="P162" s="36">
        <v>97</v>
      </c>
      <c r="Q162" s="36">
        <v>24</v>
      </c>
      <c r="R162" s="36">
        <v>2</v>
      </c>
      <c r="S162" s="118">
        <v>12</v>
      </c>
      <c r="T162" s="118">
        <v>42</v>
      </c>
      <c r="U162" s="118">
        <v>8</v>
      </c>
      <c r="V162" s="36">
        <v>3</v>
      </c>
      <c r="W162" s="36">
        <v>31</v>
      </c>
      <c r="X162" s="36">
        <v>79</v>
      </c>
      <c r="Y162" s="73">
        <v>0.254</v>
      </c>
      <c r="Z162" s="71">
        <v>0.313</v>
      </c>
      <c r="AA162" s="71">
        <v>0.42299999999999999</v>
      </c>
      <c r="AB162" s="74">
        <v>0.31900000000000001</v>
      </c>
      <c r="AC162" s="75">
        <v>135</v>
      </c>
      <c r="AD162" s="76">
        <v>40</v>
      </c>
      <c r="AE162" s="76">
        <v>48</v>
      </c>
      <c r="AF162" s="176">
        <v>14</v>
      </c>
      <c r="AG162" s="176">
        <v>19</v>
      </c>
      <c r="AH162" s="77">
        <v>9</v>
      </c>
      <c r="AI162" s="70" t="s">
        <v>1075</v>
      </c>
      <c r="AJ162" s="70" t="s">
        <v>1076</v>
      </c>
      <c r="AK162" s="36">
        <v>373</v>
      </c>
      <c r="AL162" s="71">
        <v>0.23200000000000001</v>
      </c>
      <c r="AM162" s="71">
        <v>0.29099999999999998</v>
      </c>
      <c r="AN162" s="71">
        <v>0.41399999999999998</v>
      </c>
      <c r="AO162" s="125">
        <v>0.30299999999999999</v>
      </c>
      <c r="AP162" s="126">
        <v>113</v>
      </c>
      <c r="AQ162" s="127">
        <v>30</v>
      </c>
    </row>
    <row r="163" spans="1:43" x14ac:dyDescent="0.3">
      <c r="A163" s="116" t="s">
        <v>2329</v>
      </c>
      <c r="B163" s="117">
        <v>1</v>
      </c>
      <c r="C163" s="36" t="s">
        <v>4616</v>
      </c>
      <c r="D163" s="36" t="s">
        <v>80</v>
      </c>
      <c r="E163" s="70" t="s">
        <v>1065</v>
      </c>
      <c r="F163" s="36">
        <v>26</v>
      </c>
      <c r="G163" s="36" t="s">
        <v>1383</v>
      </c>
      <c r="H163" s="36" t="s">
        <v>1373</v>
      </c>
      <c r="I163" s="36" t="s">
        <v>249</v>
      </c>
      <c r="L163" s="72">
        <v>131</v>
      </c>
      <c r="M163" s="36">
        <v>532</v>
      </c>
      <c r="N163" s="36">
        <v>439</v>
      </c>
      <c r="O163" s="118">
        <v>84</v>
      </c>
      <c r="P163" s="36">
        <v>109</v>
      </c>
      <c r="Q163" s="36">
        <v>21</v>
      </c>
      <c r="R163" s="36">
        <v>2</v>
      </c>
      <c r="S163" s="118">
        <v>35</v>
      </c>
      <c r="T163" s="118">
        <v>76</v>
      </c>
      <c r="U163" s="118">
        <v>6</v>
      </c>
      <c r="V163" s="36">
        <v>3</v>
      </c>
      <c r="W163" s="36">
        <v>86</v>
      </c>
      <c r="X163" s="36">
        <v>147</v>
      </c>
      <c r="Y163" s="73">
        <v>0.25</v>
      </c>
      <c r="Z163" s="71">
        <v>0.374</v>
      </c>
      <c r="AA163" s="71">
        <v>0.54500000000000004</v>
      </c>
      <c r="AB163" s="74">
        <v>0.39200000000000002</v>
      </c>
      <c r="AC163" s="75">
        <v>208</v>
      </c>
      <c r="AD163" s="76">
        <v>96</v>
      </c>
      <c r="AE163" s="76">
        <v>88</v>
      </c>
      <c r="AF163" s="176">
        <v>26</v>
      </c>
      <c r="AG163" s="176">
        <v>24</v>
      </c>
      <c r="AH163" s="77">
        <v>32</v>
      </c>
      <c r="AI163" s="70" t="s">
        <v>1064</v>
      </c>
      <c r="AJ163" s="70" t="s">
        <v>1086</v>
      </c>
      <c r="AK163" s="36">
        <v>678</v>
      </c>
      <c r="AL163" s="71">
        <v>0.28399999999999997</v>
      </c>
      <c r="AM163" s="71">
        <v>0.42199999999999999</v>
      </c>
      <c r="AN163" s="71">
        <v>0.627</v>
      </c>
      <c r="AO163" s="125">
        <v>0.44</v>
      </c>
      <c r="AP163" s="126">
        <v>299</v>
      </c>
      <c r="AQ163" s="127">
        <v>172</v>
      </c>
    </row>
    <row r="164" spans="1:43" x14ac:dyDescent="0.3">
      <c r="A164" s="116" t="s">
        <v>2329</v>
      </c>
      <c r="B164" s="117">
        <v>2</v>
      </c>
      <c r="C164" s="36" t="s">
        <v>25</v>
      </c>
      <c r="D164" s="36" t="s">
        <v>24</v>
      </c>
      <c r="E164" s="70" t="s">
        <v>1103</v>
      </c>
      <c r="F164" s="36">
        <v>31</v>
      </c>
      <c r="G164" s="36" t="s">
        <v>1074</v>
      </c>
      <c r="H164" s="36" t="s">
        <v>1063</v>
      </c>
      <c r="I164" s="36" t="s">
        <v>249</v>
      </c>
      <c r="L164" s="72">
        <v>139</v>
      </c>
      <c r="M164" s="36">
        <v>632</v>
      </c>
      <c r="N164" s="36">
        <v>574</v>
      </c>
      <c r="O164" s="118">
        <v>102</v>
      </c>
      <c r="P164" s="36">
        <v>166</v>
      </c>
      <c r="Q164" s="36">
        <v>27</v>
      </c>
      <c r="R164" s="36">
        <v>7</v>
      </c>
      <c r="S164" s="118">
        <v>26</v>
      </c>
      <c r="T164" s="118">
        <v>76</v>
      </c>
      <c r="U164" s="118">
        <v>19</v>
      </c>
      <c r="V164" s="36">
        <v>9</v>
      </c>
      <c r="W164" s="36">
        <v>42</v>
      </c>
      <c r="X164" s="36">
        <v>108</v>
      </c>
      <c r="Y164" s="73">
        <v>0.28899999999999998</v>
      </c>
      <c r="Z164" s="71">
        <v>0.34499999999999997</v>
      </c>
      <c r="AA164" s="71">
        <v>0.49399999999999999</v>
      </c>
      <c r="AB164" s="74">
        <v>0.36</v>
      </c>
      <c r="AC164" s="75">
        <v>228</v>
      </c>
      <c r="AD164" s="76">
        <v>79</v>
      </c>
      <c r="AE164" s="76">
        <v>73</v>
      </c>
      <c r="AF164" s="176">
        <v>35</v>
      </c>
      <c r="AG164" s="176">
        <v>33</v>
      </c>
      <c r="AH164" s="77">
        <v>19</v>
      </c>
      <c r="AI164" s="70" t="s">
        <v>1064</v>
      </c>
      <c r="AJ164" s="70" t="s">
        <v>1086</v>
      </c>
      <c r="AK164" s="36">
        <v>725</v>
      </c>
      <c r="AL164" s="71">
        <v>0.33100000000000002</v>
      </c>
      <c r="AM164" s="71">
        <v>0.39900000000000002</v>
      </c>
      <c r="AN164" s="71">
        <v>0.60099999999999998</v>
      </c>
      <c r="AO164" s="125">
        <v>0.42199999999999999</v>
      </c>
      <c r="AP164" s="126">
        <v>306</v>
      </c>
      <c r="AQ164" s="127">
        <v>154</v>
      </c>
    </row>
    <row r="165" spans="1:43" x14ac:dyDescent="0.3">
      <c r="A165" s="116" t="s">
        <v>2329</v>
      </c>
      <c r="B165" s="117">
        <v>3</v>
      </c>
      <c r="C165" s="36" t="s">
        <v>343</v>
      </c>
      <c r="D165" s="36" t="s">
        <v>115</v>
      </c>
      <c r="E165" s="70" t="s">
        <v>1103</v>
      </c>
      <c r="F165" s="36">
        <v>34</v>
      </c>
      <c r="G165" s="36" t="s">
        <v>1093</v>
      </c>
      <c r="H165" s="36" t="s">
        <v>1063</v>
      </c>
      <c r="I165" s="36" t="s">
        <v>250</v>
      </c>
      <c r="L165" s="72">
        <v>130</v>
      </c>
      <c r="M165" s="36">
        <v>583</v>
      </c>
      <c r="N165" s="36">
        <v>473</v>
      </c>
      <c r="O165" s="118">
        <v>81</v>
      </c>
      <c r="P165" s="36">
        <v>135</v>
      </c>
      <c r="Q165" s="36">
        <v>21</v>
      </c>
      <c r="R165" s="36">
        <v>1</v>
      </c>
      <c r="S165" s="118">
        <v>25</v>
      </c>
      <c r="T165" s="118">
        <v>76</v>
      </c>
      <c r="U165" s="118">
        <v>7</v>
      </c>
      <c r="V165" s="36">
        <v>2</v>
      </c>
      <c r="W165" s="36">
        <v>100</v>
      </c>
      <c r="X165" s="36">
        <v>92</v>
      </c>
      <c r="Y165" s="73">
        <v>0.29099999999999998</v>
      </c>
      <c r="Z165" s="71">
        <v>0.41199999999999998</v>
      </c>
      <c r="AA165" s="71">
        <v>0.49199999999999999</v>
      </c>
      <c r="AB165" s="74">
        <v>0.39700000000000002</v>
      </c>
      <c r="AC165" s="75">
        <v>231</v>
      </c>
      <c r="AD165" s="76">
        <v>107</v>
      </c>
      <c r="AE165" s="76">
        <v>96</v>
      </c>
      <c r="AF165" s="176">
        <v>28</v>
      </c>
      <c r="AG165" s="176">
        <v>25</v>
      </c>
      <c r="AH165" s="77">
        <v>39</v>
      </c>
      <c r="AI165" s="70" t="s">
        <v>1064</v>
      </c>
      <c r="AJ165" s="70" t="s">
        <v>1086</v>
      </c>
      <c r="AK165" s="36">
        <v>707</v>
      </c>
      <c r="AL165" s="71">
        <v>0.32</v>
      </c>
      <c r="AM165" s="71">
        <v>0.45400000000000001</v>
      </c>
      <c r="AN165" s="71">
        <v>0.57799999999999996</v>
      </c>
      <c r="AO165" s="125">
        <v>0.44400000000000001</v>
      </c>
      <c r="AP165" s="126">
        <v>314</v>
      </c>
      <c r="AQ165" s="127">
        <v>182</v>
      </c>
    </row>
    <row r="166" spans="1:43" x14ac:dyDescent="0.3">
      <c r="A166" s="116" t="s">
        <v>2329</v>
      </c>
      <c r="B166" s="117">
        <v>4</v>
      </c>
      <c r="C166" s="36" t="s">
        <v>164</v>
      </c>
      <c r="D166" s="36" t="s">
        <v>165</v>
      </c>
      <c r="E166" s="70" t="s">
        <v>1065</v>
      </c>
      <c r="F166" s="36">
        <v>30</v>
      </c>
      <c r="H166" s="36" t="s">
        <v>1063</v>
      </c>
      <c r="I166" s="36" t="s">
        <v>249</v>
      </c>
      <c r="L166" s="72">
        <v>119</v>
      </c>
      <c r="M166" s="36">
        <v>498</v>
      </c>
      <c r="N166" s="36">
        <v>453</v>
      </c>
      <c r="O166" s="118">
        <v>70</v>
      </c>
      <c r="P166" s="36">
        <v>122</v>
      </c>
      <c r="Q166" s="36">
        <v>25</v>
      </c>
      <c r="R166" s="36">
        <v>2</v>
      </c>
      <c r="S166" s="118">
        <v>30</v>
      </c>
      <c r="T166" s="118">
        <v>77</v>
      </c>
      <c r="U166" s="118">
        <v>3</v>
      </c>
      <c r="V166" s="36">
        <v>1</v>
      </c>
      <c r="W166" s="36">
        <v>38</v>
      </c>
      <c r="X166" s="36">
        <v>120</v>
      </c>
      <c r="Y166" s="73">
        <v>0.26800000000000002</v>
      </c>
      <c r="Z166" s="71">
        <v>0.32700000000000001</v>
      </c>
      <c r="AA166" s="71">
        <v>0.53500000000000003</v>
      </c>
      <c r="AB166" s="74">
        <v>0.36399999999999999</v>
      </c>
      <c r="AC166" s="75">
        <v>181</v>
      </c>
      <c r="AD166" s="76">
        <v>71</v>
      </c>
      <c r="AE166" s="76">
        <v>65</v>
      </c>
      <c r="AF166" s="176">
        <v>25</v>
      </c>
      <c r="AG166" s="176">
        <v>23</v>
      </c>
      <c r="AH166" s="77">
        <v>17</v>
      </c>
      <c r="AI166" s="70" t="s">
        <v>1064</v>
      </c>
      <c r="AJ166" s="70" t="s">
        <v>1086</v>
      </c>
      <c r="AK166" s="36">
        <v>489</v>
      </c>
      <c r="AL166" s="71">
        <v>0.30299999999999999</v>
      </c>
      <c r="AM166" s="71">
        <v>0.376</v>
      </c>
      <c r="AN166" s="71">
        <v>0.69</v>
      </c>
      <c r="AO166" s="125">
        <v>0.438</v>
      </c>
      <c r="AP166" s="126">
        <v>214</v>
      </c>
      <c r="AQ166" s="127">
        <v>137</v>
      </c>
    </row>
    <row r="167" spans="1:43" x14ac:dyDescent="0.3">
      <c r="A167" s="116" t="s">
        <v>2329</v>
      </c>
      <c r="B167" s="117">
        <v>5</v>
      </c>
      <c r="C167" s="36" t="s">
        <v>222</v>
      </c>
      <c r="D167" s="36" t="s">
        <v>7279</v>
      </c>
      <c r="E167" s="70" t="s">
        <v>1065</v>
      </c>
      <c r="F167" s="36">
        <v>28</v>
      </c>
      <c r="G167" s="36" t="s">
        <v>1383</v>
      </c>
      <c r="H167" s="36" t="s">
        <v>1373</v>
      </c>
      <c r="I167" s="36" t="s">
        <v>249</v>
      </c>
      <c r="L167" s="72">
        <v>146</v>
      </c>
      <c r="M167" s="36">
        <v>552</v>
      </c>
      <c r="N167" s="36">
        <v>496</v>
      </c>
      <c r="O167" s="118">
        <v>81</v>
      </c>
      <c r="P167" s="36">
        <v>124</v>
      </c>
      <c r="Q167" s="36">
        <v>27</v>
      </c>
      <c r="R167" s="36">
        <v>1</v>
      </c>
      <c r="S167" s="118">
        <v>43</v>
      </c>
      <c r="T167" s="118">
        <v>93</v>
      </c>
      <c r="U167" s="118">
        <v>3</v>
      </c>
      <c r="V167" s="36">
        <v>2</v>
      </c>
      <c r="W167" s="36">
        <v>49</v>
      </c>
      <c r="X167" s="36">
        <v>137</v>
      </c>
      <c r="Y167" s="73">
        <v>0.253</v>
      </c>
      <c r="Z167" s="71">
        <v>0.32200000000000001</v>
      </c>
      <c r="AA167" s="71">
        <v>0.56899999999999995</v>
      </c>
      <c r="AB167" s="74">
        <v>0.372</v>
      </c>
      <c r="AC167" s="75">
        <v>206</v>
      </c>
      <c r="AD167" s="76">
        <v>82</v>
      </c>
      <c r="AE167" s="76">
        <v>76</v>
      </c>
      <c r="AF167" s="176">
        <v>29</v>
      </c>
      <c r="AG167" s="176">
        <v>27</v>
      </c>
      <c r="AH167" s="77">
        <v>23</v>
      </c>
      <c r="AI167" s="70" t="s">
        <v>1064</v>
      </c>
      <c r="AJ167" s="70" t="s">
        <v>1086</v>
      </c>
      <c r="AK167" s="36">
        <v>692</v>
      </c>
      <c r="AL167" s="71">
        <v>0.28100000000000003</v>
      </c>
      <c r="AM167" s="71">
        <v>0.376</v>
      </c>
      <c r="AN167" s="71">
        <v>0.63100000000000001</v>
      </c>
      <c r="AO167" s="125">
        <v>0.42</v>
      </c>
      <c r="AP167" s="126">
        <v>290</v>
      </c>
      <c r="AQ167" s="127">
        <v>147</v>
      </c>
    </row>
    <row r="168" spans="1:43" x14ac:dyDescent="0.3">
      <c r="A168" s="116" t="s">
        <v>2329</v>
      </c>
      <c r="B168" s="117">
        <v>6</v>
      </c>
      <c r="C168" s="36" t="s">
        <v>2960</v>
      </c>
      <c r="D168" s="36" t="s">
        <v>529</v>
      </c>
      <c r="E168" s="70" t="s">
        <v>1065</v>
      </c>
      <c r="F168" s="36">
        <v>30</v>
      </c>
      <c r="G168" s="36" t="s">
        <v>1100</v>
      </c>
      <c r="H168" s="36" t="s">
        <v>1063</v>
      </c>
      <c r="I168" s="36" t="s">
        <v>249</v>
      </c>
      <c r="L168" s="72">
        <v>103</v>
      </c>
      <c r="M168" s="36">
        <v>405</v>
      </c>
      <c r="N168" s="36">
        <v>359</v>
      </c>
      <c r="O168" s="118">
        <v>63</v>
      </c>
      <c r="P168" s="36">
        <v>93</v>
      </c>
      <c r="Q168" s="36">
        <v>14</v>
      </c>
      <c r="R168" s="36">
        <v>2</v>
      </c>
      <c r="S168" s="118">
        <v>15</v>
      </c>
      <c r="T168" s="118">
        <v>49</v>
      </c>
      <c r="U168" s="118">
        <v>12</v>
      </c>
      <c r="V168" s="36">
        <v>4</v>
      </c>
      <c r="W168" s="36">
        <v>36</v>
      </c>
      <c r="X168" s="36">
        <v>97</v>
      </c>
      <c r="Y168" s="73">
        <v>0.25900000000000001</v>
      </c>
      <c r="Z168" s="71">
        <v>0.33400000000000002</v>
      </c>
      <c r="AA168" s="71">
        <v>0.434</v>
      </c>
      <c r="AB168" s="74">
        <v>0.33600000000000002</v>
      </c>
      <c r="AC168" s="75">
        <v>136</v>
      </c>
      <c r="AD168" s="76">
        <v>46</v>
      </c>
      <c r="AE168" s="76">
        <v>43</v>
      </c>
      <c r="AF168" s="176">
        <v>19</v>
      </c>
      <c r="AG168" s="176">
        <v>17</v>
      </c>
      <c r="AH168" s="77">
        <v>2</v>
      </c>
      <c r="AI168" s="70" t="s">
        <v>1075</v>
      </c>
      <c r="AJ168" s="70" t="s">
        <v>1086</v>
      </c>
      <c r="AK168" s="36">
        <v>530</v>
      </c>
      <c r="AL168" s="71">
        <v>0.30599999999999999</v>
      </c>
      <c r="AM168" s="71">
        <v>0.41099999999999998</v>
      </c>
      <c r="AN168" s="71">
        <v>0.52</v>
      </c>
      <c r="AO168" s="125">
        <v>0.40400000000000003</v>
      </c>
      <c r="AP168" s="126">
        <v>214</v>
      </c>
      <c r="AQ168" s="127">
        <v>107</v>
      </c>
    </row>
    <row r="169" spans="1:43" x14ac:dyDescent="0.3">
      <c r="A169" s="116" t="s">
        <v>2329</v>
      </c>
      <c r="B169" s="117">
        <v>7</v>
      </c>
      <c r="C169" s="36" t="s">
        <v>355</v>
      </c>
      <c r="D169" s="36" t="s">
        <v>38</v>
      </c>
      <c r="E169" s="70" t="s">
        <v>1065</v>
      </c>
      <c r="F169" s="36">
        <v>33</v>
      </c>
      <c r="G169" s="36" t="s">
        <v>1085</v>
      </c>
      <c r="H169" s="36" t="s">
        <v>1063</v>
      </c>
      <c r="I169" s="36" t="s">
        <v>250</v>
      </c>
      <c r="L169" s="72">
        <v>123</v>
      </c>
      <c r="M169" s="36">
        <v>452</v>
      </c>
      <c r="N169" s="36">
        <v>408</v>
      </c>
      <c r="O169" s="118">
        <v>60</v>
      </c>
      <c r="P169" s="36">
        <v>100</v>
      </c>
      <c r="Q169" s="36">
        <v>21</v>
      </c>
      <c r="R169" s="36">
        <v>1</v>
      </c>
      <c r="S169" s="118">
        <v>23</v>
      </c>
      <c r="T169" s="118">
        <v>67</v>
      </c>
      <c r="U169" s="118">
        <v>3</v>
      </c>
      <c r="V169" s="36">
        <v>1</v>
      </c>
      <c r="W169" s="36">
        <v>36</v>
      </c>
      <c r="X169" s="36">
        <v>95</v>
      </c>
      <c r="Y169" s="73">
        <v>0.247</v>
      </c>
      <c r="Z169" s="71">
        <v>0.307</v>
      </c>
      <c r="AA169" s="71">
        <v>0.46700000000000003</v>
      </c>
      <c r="AB169" s="74">
        <v>0.33100000000000002</v>
      </c>
      <c r="AC169" s="75">
        <v>150</v>
      </c>
      <c r="AD169" s="76">
        <v>47</v>
      </c>
      <c r="AE169" s="76">
        <v>42</v>
      </c>
      <c r="AF169" s="176">
        <v>18</v>
      </c>
      <c r="AG169" s="176">
        <v>16</v>
      </c>
      <c r="AH169" s="77">
        <v>0</v>
      </c>
      <c r="AI169" s="70" t="s">
        <v>1064</v>
      </c>
      <c r="AJ169" s="70" t="s">
        <v>1086</v>
      </c>
      <c r="AK169" s="36">
        <v>576</v>
      </c>
      <c r="AL169" s="71">
        <v>0.30299999999999999</v>
      </c>
      <c r="AM169" s="71">
        <v>0.35799999999999998</v>
      </c>
      <c r="AN169" s="71">
        <v>0.57299999999999995</v>
      </c>
      <c r="AO169" s="125">
        <v>0.39200000000000002</v>
      </c>
      <c r="AP169" s="126">
        <v>226</v>
      </c>
      <c r="AQ169" s="127">
        <v>102</v>
      </c>
    </row>
    <row r="170" spans="1:43" x14ac:dyDescent="0.3">
      <c r="A170" s="116" t="s">
        <v>2329</v>
      </c>
      <c r="B170" s="117">
        <v>8</v>
      </c>
      <c r="C170" s="36" t="s">
        <v>2517</v>
      </c>
      <c r="D170" s="36" t="s">
        <v>339</v>
      </c>
      <c r="E170" s="70" t="s">
        <v>1065</v>
      </c>
      <c r="F170" s="36">
        <v>27</v>
      </c>
      <c r="G170" s="36" t="s">
        <v>1085</v>
      </c>
      <c r="H170" s="36" t="s">
        <v>1063</v>
      </c>
      <c r="I170" s="36" t="s">
        <v>253</v>
      </c>
      <c r="L170" s="72">
        <v>141</v>
      </c>
      <c r="M170" s="36">
        <v>556</v>
      </c>
      <c r="N170" s="36">
        <v>495</v>
      </c>
      <c r="O170" s="118">
        <v>74</v>
      </c>
      <c r="P170" s="36">
        <v>135</v>
      </c>
      <c r="Q170" s="36">
        <v>34</v>
      </c>
      <c r="R170" s="36">
        <v>1</v>
      </c>
      <c r="S170" s="118">
        <v>20</v>
      </c>
      <c r="T170" s="118">
        <v>75</v>
      </c>
      <c r="U170" s="118">
        <v>7</v>
      </c>
      <c r="V170" s="36">
        <v>3</v>
      </c>
      <c r="W170" s="36">
        <v>48</v>
      </c>
      <c r="X170" s="36">
        <v>93</v>
      </c>
      <c r="Y170" s="73">
        <v>0.27400000000000002</v>
      </c>
      <c r="Z170" s="71">
        <v>0.34</v>
      </c>
      <c r="AA170" s="71">
        <v>0.46500000000000002</v>
      </c>
      <c r="AB170" s="74">
        <v>0.34799999999999998</v>
      </c>
      <c r="AC170" s="75">
        <v>194</v>
      </c>
      <c r="AD170" s="76">
        <v>65</v>
      </c>
      <c r="AE170" s="76">
        <v>65</v>
      </c>
      <c r="AF170" s="176">
        <v>24</v>
      </c>
      <c r="AG170" s="176">
        <v>24</v>
      </c>
      <c r="AH170" s="77">
        <v>19</v>
      </c>
      <c r="AI170" s="70" t="s">
        <v>1064</v>
      </c>
      <c r="AJ170" s="70" t="s">
        <v>1086</v>
      </c>
      <c r="AK170" s="36">
        <v>605</v>
      </c>
      <c r="AL170" s="71">
        <v>0.30099999999999999</v>
      </c>
      <c r="AM170" s="71">
        <v>0.40300000000000002</v>
      </c>
      <c r="AN170" s="71">
        <v>0.53300000000000003</v>
      </c>
      <c r="AO170" s="125">
        <v>0.40400000000000003</v>
      </c>
      <c r="AP170" s="126">
        <v>244</v>
      </c>
      <c r="AQ170" s="127">
        <v>117</v>
      </c>
    </row>
    <row r="171" spans="1:43" x14ac:dyDescent="0.3">
      <c r="A171" s="116" t="s">
        <v>2329</v>
      </c>
      <c r="B171" s="117">
        <v>9</v>
      </c>
      <c r="C171" s="36" t="s">
        <v>509</v>
      </c>
      <c r="D171" s="36" t="s">
        <v>15</v>
      </c>
      <c r="E171" s="70" t="s">
        <v>1065</v>
      </c>
      <c r="F171" s="36">
        <v>27</v>
      </c>
      <c r="G171" s="36" t="s">
        <v>1554</v>
      </c>
      <c r="H171" s="36" t="s">
        <v>1373</v>
      </c>
      <c r="I171" s="36" t="s">
        <v>265</v>
      </c>
      <c r="L171" s="72">
        <v>142</v>
      </c>
      <c r="M171" s="36">
        <v>672</v>
      </c>
      <c r="N171" s="36">
        <v>621</v>
      </c>
      <c r="O171" s="118">
        <v>98</v>
      </c>
      <c r="P171" s="36">
        <v>195</v>
      </c>
      <c r="Q171" s="36">
        <v>35</v>
      </c>
      <c r="R171" s="36">
        <v>4</v>
      </c>
      <c r="S171" s="118">
        <v>19</v>
      </c>
      <c r="T171" s="118">
        <v>79</v>
      </c>
      <c r="U171" s="118">
        <v>29</v>
      </c>
      <c r="V171" s="36">
        <v>8</v>
      </c>
      <c r="W171" s="36">
        <v>35</v>
      </c>
      <c r="X171" s="36">
        <v>78</v>
      </c>
      <c r="Y171" s="73">
        <v>0.313</v>
      </c>
      <c r="Z171" s="71">
        <v>0.35499999999999998</v>
      </c>
      <c r="AA171" s="71">
        <v>0.47599999999999998</v>
      </c>
      <c r="AB171" s="74">
        <v>0.36</v>
      </c>
      <c r="AC171" s="75">
        <v>242</v>
      </c>
      <c r="AD171" s="76">
        <v>82</v>
      </c>
      <c r="AE171" s="76">
        <v>96</v>
      </c>
      <c r="AF171" s="176">
        <v>42</v>
      </c>
      <c r="AG171" s="176">
        <v>49</v>
      </c>
      <c r="AH171" s="77">
        <v>42</v>
      </c>
      <c r="AI171" s="70" t="s">
        <v>1064</v>
      </c>
      <c r="AJ171" s="70" t="s">
        <v>1086</v>
      </c>
      <c r="AK171" s="36">
        <v>662</v>
      </c>
      <c r="AL171" s="71">
        <v>0.34599999999999997</v>
      </c>
      <c r="AM171" s="71">
        <v>0.41</v>
      </c>
      <c r="AN171" s="71">
        <v>0.54700000000000004</v>
      </c>
      <c r="AO171" s="125">
        <v>0.41299999999999998</v>
      </c>
      <c r="AP171" s="126">
        <v>273</v>
      </c>
      <c r="AQ171" s="127">
        <v>134</v>
      </c>
    </row>
    <row r="172" spans="1:43" x14ac:dyDescent="0.3">
      <c r="A172" s="116" t="s">
        <v>2329</v>
      </c>
      <c r="B172" s="117">
        <v>10</v>
      </c>
      <c r="C172" s="36" t="s">
        <v>2513</v>
      </c>
      <c r="D172" s="36" t="s">
        <v>2514</v>
      </c>
      <c r="E172" s="70" t="s">
        <v>1065</v>
      </c>
      <c r="F172" s="36">
        <v>27</v>
      </c>
      <c r="G172" s="36" t="s">
        <v>1100</v>
      </c>
      <c r="H172" s="36" t="s">
        <v>1063</v>
      </c>
      <c r="I172" s="36" t="s">
        <v>249</v>
      </c>
      <c r="L172" s="72">
        <v>149</v>
      </c>
      <c r="M172" s="36">
        <v>604</v>
      </c>
      <c r="N172" s="36">
        <v>552</v>
      </c>
      <c r="O172" s="118">
        <v>72</v>
      </c>
      <c r="P172" s="36">
        <v>148</v>
      </c>
      <c r="Q172" s="36">
        <v>28</v>
      </c>
      <c r="R172" s="36">
        <v>3</v>
      </c>
      <c r="S172" s="118">
        <v>25</v>
      </c>
      <c r="T172" s="118">
        <v>82</v>
      </c>
      <c r="U172" s="118">
        <v>2</v>
      </c>
      <c r="V172" s="36">
        <v>3</v>
      </c>
      <c r="W172" s="36">
        <v>48</v>
      </c>
      <c r="X172" s="36">
        <v>119</v>
      </c>
      <c r="Y172" s="73">
        <v>0.27</v>
      </c>
      <c r="Z172" s="71">
        <v>0.32900000000000001</v>
      </c>
      <c r="AA172" s="71">
        <v>0.46700000000000003</v>
      </c>
      <c r="AB172" s="74">
        <v>0.34300000000000003</v>
      </c>
      <c r="AC172" s="75">
        <v>208</v>
      </c>
      <c r="AD172" s="76">
        <v>65</v>
      </c>
      <c r="AE172" s="76">
        <v>60</v>
      </c>
      <c r="AF172" s="176">
        <v>24</v>
      </c>
      <c r="AG172" s="176">
        <v>22</v>
      </c>
      <c r="AH172" s="77">
        <v>8</v>
      </c>
      <c r="AI172" s="70" t="s">
        <v>1064</v>
      </c>
      <c r="AJ172" s="70" t="s">
        <v>1086</v>
      </c>
      <c r="AK172" s="36">
        <v>679</v>
      </c>
      <c r="AL172" s="71">
        <v>0.312</v>
      </c>
      <c r="AM172" s="71">
        <v>0.376</v>
      </c>
      <c r="AN172" s="71">
        <v>0.54800000000000004</v>
      </c>
      <c r="AO172" s="125">
        <v>0.39500000000000002</v>
      </c>
      <c r="AP172" s="126">
        <v>268</v>
      </c>
      <c r="AQ172" s="127">
        <v>116</v>
      </c>
    </row>
    <row r="173" spans="1:43" x14ac:dyDescent="0.3">
      <c r="A173" s="116" t="s">
        <v>2329</v>
      </c>
      <c r="B173" s="117">
        <v>11</v>
      </c>
      <c r="C173" s="36" t="s">
        <v>316</v>
      </c>
      <c r="D173" s="36" t="s">
        <v>63</v>
      </c>
      <c r="E173" s="70" t="s">
        <v>1065</v>
      </c>
      <c r="F173" s="36">
        <v>33</v>
      </c>
      <c r="G173" s="36" t="s">
        <v>1567</v>
      </c>
      <c r="H173" s="36" t="s">
        <v>1063</v>
      </c>
      <c r="I173" s="36" t="s">
        <v>253</v>
      </c>
      <c r="L173" s="72">
        <v>123</v>
      </c>
      <c r="M173" s="36">
        <v>492</v>
      </c>
      <c r="N173" s="36">
        <v>431</v>
      </c>
      <c r="O173" s="118">
        <v>62</v>
      </c>
      <c r="P173" s="36">
        <v>118</v>
      </c>
      <c r="Q173" s="36">
        <v>23</v>
      </c>
      <c r="R173" s="36">
        <v>1</v>
      </c>
      <c r="S173" s="118">
        <v>19</v>
      </c>
      <c r="T173" s="118">
        <v>66</v>
      </c>
      <c r="U173" s="118">
        <v>5</v>
      </c>
      <c r="V173" s="36">
        <v>1</v>
      </c>
      <c r="W173" s="36">
        <v>44</v>
      </c>
      <c r="X173" s="36">
        <v>72</v>
      </c>
      <c r="Y173" s="73">
        <v>0.27600000000000002</v>
      </c>
      <c r="Z173" s="71">
        <v>0.35199999999999998</v>
      </c>
      <c r="AA173" s="71">
        <v>0.46600000000000003</v>
      </c>
      <c r="AB173" s="74">
        <v>0.35599999999999998</v>
      </c>
      <c r="AC173" s="75">
        <v>175</v>
      </c>
      <c r="AD173" s="76">
        <v>65</v>
      </c>
      <c r="AE173" s="76">
        <v>65</v>
      </c>
      <c r="AF173" s="176">
        <v>21</v>
      </c>
      <c r="AG173" s="176">
        <v>21</v>
      </c>
      <c r="AH173" s="77">
        <v>21</v>
      </c>
      <c r="AI173" s="70" t="s">
        <v>1064</v>
      </c>
      <c r="AJ173" s="70" t="s">
        <v>1086</v>
      </c>
      <c r="AK173" s="36">
        <v>543</v>
      </c>
      <c r="AL173" s="71">
        <v>0.32200000000000001</v>
      </c>
      <c r="AM173" s="71">
        <v>0.41499999999999998</v>
      </c>
      <c r="AN173" s="71">
        <v>0.53</v>
      </c>
      <c r="AO173" s="125">
        <v>0.40899999999999997</v>
      </c>
      <c r="AP173" s="126">
        <v>222</v>
      </c>
      <c r="AQ173" s="127">
        <v>114</v>
      </c>
    </row>
    <row r="174" spans="1:43" x14ac:dyDescent="0.3">
      <c r="A174" s="116" t="s">
        <v>2329</v>
      </c>
      <c r="B174" s="117">
        <v>12</v>
      </c>
      <c r="C174" s="36" t="s">
        <v>231</v>
      </c>
      <c r="D174" s="36" t="s">
        <v>221</v>
      </c>
      <c r="E174" s="70" t="s">
        <v>1065</v>
      </c>
      <c r="F174" s="36">
        <v>26</v>
      </c>
      <c r="G174" s="36" t="s">
        <v>1384</v>
      </c>
      <c r="H174" s="36" t="s">
        <v>1373</v>
      </c>
      <c r="I174" s="36" t="s">
        <v>249</v>
      </c>
      <c r="L174" s="72">
        <v>126</v>
      </c>
      <c r="M174" s="36">
        <v>569</v>
      </c>
      <c r="N174" s="36">
        <v>474</v>
      </c>
      <c r="O174" s="118">
        <v>91</v>
      </c>
      <c r="P174" s="36">
        <v>134</v>
      </c>
      <c r="Q174" s="36">
        <v>27</v>
      </c>
      <c r="R174" s="36">
        <v>4</v>
      </c>
      <c r="S174" s="118">
        <v>27</v>
      </c>
      <c r="T174" s="118">
        <v>75</v>
      </c>
      <c r="U174" s="118">
        <v>17</v>
      </c>
      <c r="V174" s="36">
        <v>5</v>
      </c>
      <c r="W174" s="36">
        <v>84</v>
      </c>
      <c r="X174" s="36">
        <v>110</v>
      </c>
      <c r="Y174" s="73">
        <v>0.28299999999999997</v>
      </c>
      <c r="Z174" s="71">
        <v>0.39600000000000002</v>
      </c>
      <c r="AA174" s="71">
        <v>0.52800000000000002</v>
      </c>
      <c r="AB174" s="74">
        <v>0.39900000000000002</v>
      </c>
      <c r="AC174" s="75">
        <v>227</v>
      </c>
      <c r="AD174" s="76">
        <v>107</v>
      </c>
      <c r="AE174" s="76">
        <v>99</v>
      </c>
      <c r="AF174" s="176">
        <v>33</v>
      </c>
      <c r="AG174" s="176">
        <v>30</v>
      </c>
      <c r="AH174" s="77">
        <v>39</v>
      </c>
      <c r="AI174" s="70" t="s">
        <v>1064</v>
      </c>
      <c r="AJ174" s="70" t="s">
        <v>1086</v>
      </c>
      <c r="AK174" s="36">
        <v>507</v>
      </c>
      <c r="AL174" s="71">
        <v>0.30599999999999999</v>
      </c>
      <c r="AM174" s="71">
        <v>0.442</v>
      </c>
      <c r="AN174" s="71">
        <v>0.629</v>
      </c>
      <c r="AO174" s="125">
        <v>0.45100000000000001</v>
      </c>
      <c r="AP174" s="126">
        <v>229</v>
      </c>
      <c r="AQ174" s="127">
        <v>156</v>
      </c>
    </row>
    <row r="175" spans="1:43" x14ac:dyDescent="0.3">
      <c r="A175" s="116" t="s">
        <v>2329</v>
      </c>
      <c r="B175" s="117">
        <v>13</v>
      </c>
      <c r="C175" s="36" t="s">
        <v>515</v>
      </c>
      <c r="D175" s="36" t="s">
        <v>277</v>
      </c>
      <c r="E175" s="70" t="s">
        <v>1065</v>
      </c>
      <c r="F175" s="36">
        <v>30</v>
      </c>
      <c r="G175" s="36" t="s">
        <v>1116</v>
      </c>
      <c r="H175" s="36" t="s">
        <v>1063</v>
      </c>
      <c r="I175" s="36" t="s">
        <v>250</v>
      </c>
      <c r="L175" s="72">
        <v>139</v>
      </c>
      <c r="M175" s="36">
        <v>597</v>
      </c>
      <c r="N175" s="36">
        <v>515</v>
      </c>
      <c r="O175" s="118">
        <v>91</v>
      </c>
      <c r="P175" s="36">
        <v>143</v>
      </c>
      <c r="Q175" s="36">
        <v>28</v>
      </c>
      <c r="R175" s="36">
        <v>2</v>
      </c>
      <c r="S175" s="118">
        <v>27</v>
      </c>
      <c r="T175" s="118">
        <v>90</v>
      </c>
      <c r="U175" s="118">
        <v>19</v>
      </c>
      <c r="V175" s="36">
        <v>4</v>
      </c>
      <c r="W175" s="36">
        <v>71</v>
      </c>
      <c r="X175" s="36">
        <v>126</v>
      </c>
      <c r="Y175" s="73">
        <v>0.27700000000000002</v>
      </c>
      <c r="Z175" s="71">
        <v>0.36699999999999999</v>
      </c>
      <c r="AA175" s="71">
        <v>0.496</v>
      </c>
      <c r="AB175" s="74">
        <v>0.373</v>
      </c>
      <c r="AC175" s="75">
        <v>223</v>
      </c>
      <c r="AD175" s="76">
        <v>87</v>
      </c>
      <c r="AE175" s="76">
        <v>78</v>
      </c>
      <c r="AF175" s="176">
        <v>34</v>
      </c>
      <c r="AG175" s="176">
        <v>30</v>
      </c>
      <c r="AH175" s="77">
        <v>26</v>
      </c>
      <c r="AI175" s="70" t="s">
        <v>1064</v>
      </c>
      <c r="AJ175" s="70" t="s">
        <v>1086</v>
      </c>
      <c r="AK175" s="36">
        <v>664</v>
      </c>
      <c r="AL175" s="71">
        <v>0.29699999999999999</v>
      </c>
      <c r="AM175" s="71">
        <v>0.40400000000000003</v>
      </c>
      <c r="AN175" s="71">
        <v>0.56299999999999994</v>
      </c>
      <c r="AO175" s="125">
        <v>0.41299999999999998</v>
      </c>
      <c r="AP175" s="126">
        <v>274</v>
      </c>
      <c r="AQ175" s="127">
        <v>135</v>
      </c>
    </row>
    <row r="176" spans="1:43" x14ac:dyDescent="0.3">
      <c r="A176" s="116" t="s">
        <v>2329</v>
      </c>
      <c r="B176" s="117">
        <v>14</v>
      </c>
      <c r="C176" s="36" t="s">
        <v>345</v>
      </c>
      <c r="D176" s="36" t="s">
        <v>344</v>
      </c>
      <c r="E176" s="70" t="s">
        <v>1065</v>
      </c>
      <c r="F176" s="36">
        <v>32</v>
      </c>
      <c r="G176" s="36" t="s">
        <v>1384</v>
      </c>
      <c r="H176" s="36" t="s">
        <v>1373</v>
      </c>
      <c r="I176" s="36" t="s">
        <v>257</v>
      </c>
      <c r="L176" s="72">
        <v>117</v>
      </c>
      <c r="M176" s="36">
        <v>455</v>
      </c>
      <c r="N176" s="36">
        <v>408</v>
      </c>
      <c r="O176" s="118">
        <v>63</v>
      </c>
      <c r="P176" s="36">
        <v>106</v>
      </c>
      <c r="Q176" s="36">
        <v>20</v>
      </c>
      <c r="R176" s="36">
        <v>3</v>
      </c>
      <c r="S176" s="118">
        <v>18</v>
      </c>
      <c r="T176" s="118">
        <v>52</v>
      </c>
      <c r="U176" s="118">
        <v>5</v>
      </c>
      <c r="V176" s="36">
        <v>2</v>
      </c>
      <c r="W176" s="36">
        <v>40</v>
      </c>
      <c r="X176" s="36">
        <v>72</v>
      </c>
      <c r="Y176" s="73">
        <v>0.26200000000000001</v>
      </c>
      <c r="Z176" s="71">
        <v>0.32600000000000001</v>
      </c>
      <c r="AA176" s="71">
        <v>0.45800000000000002</v>
      </c>
      <c r="AB176" s="74">
        <v>0.33900000000000002</v>
      </c>
      <c r="AC176" s="75">
        <v>154</v>
      </c>
      <c r="AD176" s="76">
        <v>51</v>
      </c>
      <c r="AE176" s="76">
        <v>56</v>
      </c>
      <c r="AF176" s="176">
        <v>17</v>
      </c>
      <c r="AG176" s="176">
        <v>19</v>
      </c>
      <c r="AH176" s="77">
        <v>19</v>
      </c>
      <c r="AI176" s="70" t="s">
        <v>1064</v>
      </c>
      <c r="AJ176" s="70" t="s">
        <v>1086</v>
      </c>
      <c r="AK176" s="36">
        <v>507</v>
      </c>
      <c r="AL176" s="71">
        <v>0.29699999999999999</v>
      </c>
      <c r="AM176" s="71">
        <v>0.38500000000000001</v>
      </c>
      <c r="AN176" s="71">
        <v>0.54800000000000004</v>
      </c>
      <c r="AO176" s="125">
        <v>0.39800000000000002</v>
      </c>
      <c r="AP176" s="126">
        <v>202</v>
      </c>
      <c r="AQ176" s="127">
        <v>99</v>
      </c>
    </row>
    <row r="177" spans="1:43" x14ac:dyDescent="0.3">
      <c r="A177" s="116" t="s">
        <v>2329</v>
      </c>
      <c r="B177" s="117">
        <v>15</v>
      </c>
      <c r="C177" s="36" t="s">
        <v>194</v>
      </c>
      <c r="D177" s="36" t="s">
        <v>15</v>
      </c>
      <c r="E177" s="70" t="s">
        <v>1061</v>
      </c>
      <c r="F177" s="36">
        <v>25</v>
      </c>
      <c r="G177" s="36" t="s">
        <v>1372</v>
      </c>
      <c r="H177" s="36" t="s">
        <v>1373</v>
      </c>
      <c r="I177" s="36" t="s">
        <v>265</v>
      </c>
      <c r="J177" s="36" t="s">
        <v>253</v>
      </c>
      <c r="L177" s="72">
        <v>150</v>
      </c>
      <c r="M177" s="36">
        <v>616</v>
      </c>
      <c r="N177" s="36">
        <v>556</v>
      </c>
      <c r="O177" s="118">
        <v>89</v>
      </c>
      <c r="P177" s="36">
        <v>160</v>
      </c>
      <c r="Q177" s="36">
        <v>46</v>
      </c>
      <c r="R177" s="36">
        <v>5</v>
      </c>
      <c r="S177" s="118">
        <v>17</v>
      </c>
      <c r="T177" s="118">
        <v>72</v>
      </c>
      <c r="U177" s="118">
        <v>19</v>
      </c>
      <c r="V177" s="36">
        <v>5</v>
      </c>
      <c r="W177" s="36">
        <v>50</v>
      </c>
      <c r="X177" s="36">
        <v>71</v>
      </c>
      <c r="Y177" s="73">
        <v>0.28799999999999998</v>
      </c>
      <c r="Z177" s="71">
        <v>0.34599999999999997</v>
      </c>
      <c r="AA177" s="71">
        <v>0.48</v>
      </c>
      <c r="AB177" s="74">
        <v>0.35599999999999998</v>
      </c>
      <c r="AC177" s="75">
        <v>219</v>
      </c>
      <c r="AD177" s="76">
        <v>75</v>
      </c>
      <c r="AE177" s="76">
        <v>75</v>
      </c>
      <c r="AF177" s="176">
        <v>31</v>
      </c>
      <c r="AG177" s="176">
        <v>31</v>
      </c>
      <c r="AH177" s="77">
        <v>26</v>
      </c>
      <c r="AI177" s="70" t="s">
        <v>1064</v>
      </c>
      <c r="AJ177" s="70" t="s">
        <v>1086</v>
      </c>
      <c r="AK177" s="36">
        <v>645</v>
      </c>
      <c r="AL177" s="71">
        <v>0.318</v>
      </c>
      <c r="AM177" s="71">
        <v>0.374</v>
      </c>
      <c r="AN177" s="71">
        <v>0.58299999999999996</v>
      </c>
      <c r="AO177" s="125">
        <v>0.40400000000000003</v>
      </c>
      <c r="AP177" s="126">
        <v>261</v>
      </c>
      <c r="AQ177" s="127">
        <v>122</v>
      </c>
    </row>
    <row r="178" spans="1:43" x14ac:dyDescent="0.3">
      <c r="A178" s="116" t="s">
        <v>2329</v>
      </c>
      <c r="B178" s="117">
        <v>16</v>
      </c>
      <c r="C178" s="36" t="s">
        <v>3918</v>
      </c>
      <c r="D178" s="36" t="s">
        <v>34</v>
      </c>
      <c r="E178" s="70" t="s">
        <v>1103</v>
      </c>
      <c r="F178" s="36">
        <v>25</v>
      </c>
      <c r="G178" s="36" t="s">
        <v>1089</v>
      </c>
      <c r="H178" s="36" t="s">
        <v>1063</v>
      </c>
      <c r="I178" s="36" t="s">
        <v>249</v>
      </c>
      <c r="L178" s="72">
        <v>108</v>
      </c>
      <c r="M178" s="36">
        <v>411</v>
      </c>
      <c r="N178" s="36">
        <v>359</v>
      </c>
      <c r="O178" s="118">
        <v>55</v>
      </c>
      <c r="P178" s="36">
        <v>87</v>
      </c>
      <c r="Q178" s="36">
        <v>22</v>
      </c>
      <c r="R178" s="36">
        <v>1</v>
      </c>
      <c r="S178" s="118">
        <v>16</v>
      </c>
      <c r="T178" s="118">
        <v>53</v>
      </c>
      <c r="U178" s="118">
        <v>3</v>
      </c>
      <c r="V178" s="36">
        <v>1</v>
      </c>
      <c r="W178" s="36">
        <v>44</v>
      </c>
      <c r="X178" s="36">
        <v>95</v>
      </c>
      <c r="Y178" s="73">
        <v>0.24299999999999999</v>
      </c>
      <c r="Z178" s="71">
        <v>0.33300000000000002</v>
      </c>
      <c r="AA178" s="71">
        <v>0.44800000000000001</v>
      </c>
      <c r="AB178" s="74">
        <v>0.34</v>
      </c>
      <c r="AC178" s="75">
        <v>140</v>
      </c>
      <c r="AD178" s="76">
        <v>49</v>
      </c>
      <c r="AE178" s="76">
        <v>45</v>
      </c>
      <c r="AF178" s="176">
        <v>14</v>
      </c>
      <c r="AG178" s="176">
        <v>13</v>
      </c>
      <c r="AH178" s="77">
        <v>4</v>
      </c>
      <c r="AI178" s="70" t="s">
        <v>1075</v>
      </c>
      <c r="AJ178" s="70" t="s">
        <v>1086</v>
      </c>
      <c r="AK178" s="36">
        <v>440</v>
      </c>
      <c r="AL178" s="71">
        <v>0.27900000000000003</v>
      </c>
      <c r="AM178" s="71">
        <v>0.38400000000000001</v>
      </c>
      <c r="AN178" s="71">
        <v>0.55500000000000005</v>
      </c>
      <c r="AO178" s="125">
        <v>0.40100000000000002</v>
      </c>
      <c r="AP178" s="126">
        <v>176</v>
      </c>
      <c r="AQ178" s="127">
        <v>93</v>
      </c>
    </row>
    <row r="179" spans="1:43" x14ac:dyDescent="0.3">
      <c r="A179" s="116" t="s">
        <v>2329</v>
      </c>
      <c r="B179" s="117">
        <v>17</v>
      </c>
      <c r="C179" s="36" t="s">
        <v>79</v>
      </c>
      <c r="D179" s="36" t="s">
        <v>78</v>
      </c>
      <c r="E179" s="70" t="s">
        <v>1065</v>
      </c>
      <c r="F179" s="36">
        <v>37</v>
      </c>
      <c r="G179" s="36" t="s">
        <v>1397</v>
      </c>
      <c r="H179" s="36" t="s">
        <v>1373</v>
      </c>
      <c r="I179" s="36" t="s">
        <v>249</v>
      </c>
      <c r="L179" s="72">
        <v>107</v>
      </c>
      <c r="M179" s="36">
        <v>449</v>
      </c>
      <c r="N179" s="36">
        <v>384</v>
      </c>
      <c r="O179" s="118">
        <v>59</v>
      </c>
      <c r="P179" s="36">
        <v>97</v>
      </c>
      <c r="Q179" s="36">
        <v>12</v>
      </c>
      <c r="R179" s="36">
        <v>0</v>
      </c>
      <c r="S179" s="118">
        <v>27</v>
      </c>
      <c r="T179" s="118">
        <v>67</v>
      </c>
      <c r="U179" s="118">
        <v>2</v>
      </c>
      <c r="V179" s="36">
        <v>1</v>
      </c>
      <c r="W179" s="36">
        <v>55</v>
      </c>
      <c r="X179" s="36">
        <v>96</v>
      </c>
      <c r="Y179" s="73">
        <v>0.25600000000000001</v>
      </c>
      <c r="Z179" s="71">
        <v>0.35299999999999998</v>
      </c>
      <c r="AA179" s="71">
        <v>0.496</v>
      </c>
      <c r="AB179" s="74">
        <v>0.36599999999999999</v>
      </c>
      <c r="AC179" s="75">
        <v>164</v>
      </c>
      <c r="AD179" s="76">
        <v>67</v>
      </c>
      <c r="AE179" s="76">
        <v>62</v>
      </c>
      <c r="AF179" s="176">
        <v>20</v>
      </c>
      <c r="AG179" s="176">
        <v>18</v>
      </c>
      <c r="AH179" s="77">
        <v>16</v>
      </c>
      <c r="AI179" s="70" t="s">
        <v>1064</v>
      </c>
      <c r="AJ179" s="70" t="s">
        <v>1086</v>
      </c>
      <c r="AK179" s="36">
        <v>645</v>
      </c>
      <c r="AL179" s="71">
        <v>0.28799999999999998</v>
      </c>
      <c r="AM179" s="71">
        <v>0.375</v>
      </c>
      <c r="AN179" s="71">
        <v>0.54900000000000004</v>
      </c>
      <c r="AO179" s="125">
        <v>0.39400000000000002</v>
      </c>
      <c r="AP179" s="126">
        <v>254</v>
      </c>
      <c r="AQ179" s="127">
        <v>111</v>
      </c>
    </row>
    <row r="180" spans="1:43" x14ac:dyDescent="0.3">
      <c r="A180" s="116" t="s">
        <v>2329</v>
      </c>
      <c r="B180" s="117">
        <v>18</v>
      </c>
      <c r="C180" s="36" t="s">
        <v>949</v>
      </c>
      <c r="D180" s="36" t="s">
        <v>950</v>
      </c>
      <c r="E180" s="70" t="s">
        <v>1065</v>
      </c>
      <c r="F180" s="36">
        <v>26</v>
      </c>
      <c r="G180" s="36" t="s">
        <v>1390</v>
      </c>
      <c r="H180" s="36" t="s">
        <v>1373</v>
      </c>
      <c r="I180" s="36" t="s">
        <v>249</v>
      </c>
      <c r="L180" s="72">
        <v>136</v>
      </c>
      <c r="M180" s="36">
        <v>538</v>
      </c>
      <c r="N180" s="36">
        <v>494</v>
      </c>
      <c r="O180" s="118">
        <v>65</v>
      </c>
      <c r="P180" s="36">
        <v>132</v>
      </c>
      <c r="Q180" s="36">
        <v>23</v>
      </c>
      <c r="R180" s="36">
        <v>3</v>
      </c>
      <c r="S180" s="118">
        <v>15</v>
      </c>
      <c r="T180" s="118">
        <v>63</v>
      </c>
      <c r="U180" s="118">
        <v>5</v>
      </c>
      <c r="V180" s="36">
        <v>4</v>
      </c>
      <c r="W180" s="36">
        <v>35</v>
      </c>
      <c r="X180" s="36">
        <v>113</v>
      </c>
      <c r="Y180" s="73">
        <v>0.26700000000000002</v>
      </c>
      <c r="Z180" s="71">
        <v>0.32300000000000001</v>
      </c>
      <c r="AA180" s="71">
        <v>0.42099999999999999</v>
      </c>
      <c r="AB180" s="74">
        <v>0.32600000000000001</v>
      </c>
      <c r="AC180" s="75">
        <v>175</v>
      </c>
      <c r="AD180" s="76">
        <v>50</v>
      </c>
      <c r="AE180" s="76">
        <v>46</v>
      </c>
      <c r="AF180" s="176">
        <v>19</v>
      </c>
      <c r="AG180" s="176">
        <v>18</v>
      </c>
      <c r="AH180" s="77">
        <v>-2</v>
      </c>
      <c r="AI180" s="70" t="s">
        <v>1064</v>
      </c>
      <c r="AJ180" s="70" t="s">
        <v>1086</v>
      </c>
      <c r="AK180" s="36">
        <v>561</v>
      </c>
      <c r="AL180" s="71">
        <v>0.33</v>
      </c>
      <c r="AM180" s="71">
        <v>0.38</v>
      </c>
      <c r="AN180" s="71">
        <v>0.50600000000000001</v>
      </c>
      <c r="AO180" s="125">
        <v>0.38500000000000001</v>
      </c>
      <c r="AP180" s="126">
        <v>216</v>
      </c>
      <c r="AQ180" s="127">
        <v>93</v>
      </c>
    </row>
    <row r="181" spans="1:43" x14ac:dyDescent="0.3">
      <c r="A181" s="116" t="s">
        <v>2329</v>
      </c>
      <c r="B181" s="117">
        <v>19</v>
      </c>
      <c r="C181" s="36" t="s">
        <v>121</v>
      </c>
      <c r="D181" s="36" t="s">
        <v>878</v>
      </c>
      <c r="E181" s="70" t="s">
        <v>1061</v>
      </c>
      <c r="F181" s="36">
        <v>29</v>
      </c>
      <c r="G181" s="36" t="s">
        <v>1554</v>
      </c>
      <c r="H181" s="36" t="s">
        <v>1373</v>
      </c>
      <c r="I181" s="36" t="s">
        <v>257</v>
      </c>
      <c r="J181" s="36" t="s">
        <v>265</v>
      </c>
      <c r="K181" s="36" t="s">
        <v>253</v>
      </c>
      <c r="L181" s="72">
        <v>142</v>
      </c>
      <c r="M181" s="36">
        <v>498</v>
      </c>
      <c r="N181" s="36">
        <v>459</v>
      </c>
      <c r="O181" s="118">
        <v>59</v>
      </c>
      <c r="P181" s="36">
        <v>121</v>
      </c>
      <c r="Q181" s="36">
        <v>28</v>
      </c>
      <c r="R181" s="36">
        <v>1</v>
      </c>
      <c r="S181" s="118">
        <v>18</v>
      </c>
      <c r="T181" s="118">
        <v>63</v>
      </c>
      <c r="U181" s="118">
        <v>8</v>
      </c>
      <c r="V181" s="36">
        <v>4</v>
      </c>
      <c r="W181" s="36">
        <v>28</v>
      </c>
      <c r="X181" s="36">
        <v>101</v>
      </c>
      <c r="Y181" s="73">
        <v>0.26400000000000001</v>
      </c>
      <c r="Z181" s="71">
        <v>0.309</v>
      </c>
      <c r="AA181" s="71">
        <v>0.45</v>
      </c>
      <c r="AB181" s="74">
        <v>0.32600000000000001</v>
      </c>
      <c r="AC181" s="75">
        <v>162</v>
      </c>
      <c r="AD181" s="76">
        <v>47</v>
      </c>
      <c r="AE181" s="76">
        <v>44</v>
      </c>
      <c r="AF181" s="176">
        <v>20</v>
      </c>
      <c r="AG181" s="176">
        <v>20</v>
      </c>
      <c r="AH181" s="77">
        <v>-2</v>
      </c>
      <c r="AI181" s="70" t="s">
        <v>1064</v>
      </c>
      <c r="AJ181" s="70" t="s">
        <v>1086</v>
      </c>
      <c r="AK181" s="36">
        <v>515</v>
      </c>
      <c r="AL181" s="71">
        <v>0.30299999999999999</v>
      </c>
      <c r="AM181" s="71">
        <v>0.377</v>
      </c>
      <c r="AN181" s="71">
        <v>0.53</v>
      </c>
      <c r="AO181" s="125">
        <v>0.38800000000000001</v>
      </c>
      <c r="AP181" s="126">
        <v>200</v>
      </c>
      <c r="AQ181" s="127">
        <v>91</v>
      </c>
    </row>
    <row r="182" spans="1:43" x14ac:dyDescent="0.3">
      <c r="A182" s="116" t="s">
        <v>2329</v>
      </c>
      <c r="B182" s="117">
        <v>20</v>
      </c>
      <c r="C182" s="36" t="s">
        <v>181</v>
      </c>
      <c r="D182" s="36" t="s">
        <v>182</v>
      </c>
      <c r="E182" s="70" t="s">
        <v>1103</v>
      </c>
      <c r="F182" s="36">
        <v>33</v>
      </c>
      <c r="G182" s="36" t="s">
        <v>1085</v>
      </c>
      <c r="H182" s="36" t="s">
        <v>1063</v>
      </c>
      <c r="I182" s="36" t="s">
        <v>265</v>
      </c>
      <c r="L182" s="72">
        <v>125</v>
      </c>
      <c r="M182" s="36">
        <v>536</v>
      </c>
      <c r="N182" s="36">
        <v>491</v>
      </c>
      <c r="O182" s="118">
        <v>74</v>
      </c>
      <c r="P182" s="36">
        <v>144</v>
      </c>
      <c r="Q182" s="36">
        <v>30</v>
      </c>
      <c r="R182" s="36">
        <v>2</v>
      </c>
      <c r="S182" s="118">
        <v>18</v>
      </c>
      <c r="T182" s="118">
        <v>80</v>
      </c>
      <c r="U182" s="118">
        <v>4</v>
      </c>
      <c r="V182" s="36">
        <v>2</v>
      </c>
      <c r="W182" s="36">
        <v>36</v>
      </c>
      <c r="X182" s="36">
        <v>61</v>
      </c>
      <c r="Y182" s="73">
        <v>0.29399999999999998</v>
      </c>
      <c r="Z182" s="71">
        <v>0.34399999999999997</v>
      </c>
      <c r="AA182" s="71">
        <v>0.47299999999999998</v>
      </c>
      <c r="AB182" s="74">
        <v>0.35299999999999998</v>
      </c>
      <c r="AC182" s="75">
        <v>189</v>
      </c>
      <c r="AD182" s="76">
        <v>66</v>
      </c>
      <c r="AE182" s="76">
        <v>74</v>
      </c>
      <c r="AF182" s="176">
        <v>26</v>
      </c>
      <c r="AG182" s="176">
        <v>29</v>
      </c>
      <c r="AH182" s="77">
        <v>30</v>
      </c>
      <c r="AI182" s="70" t="s">
        <v>1064</v>
      </c>
      <c r="AJ182" s="70" t="s">
        <v>1086</v>
      </c>
      <c r="AK182" s="36">
        <v>593</v>
      </c>
      <c r="AL182" s="71">
        <v>0.32200000000000001</v>
      </c>
      <c r="AM182" s="71">
        <v>0.38400000000000001</v>
      </c>
      <c r="AN182" s="71">
        <v>0.54300000000000004</v>
      </c>
      <c r="AO182" s="125">
        <v>0.39800000000000002</v>
      </c>
      <c r="AP182" s="126">
        <v>236</v>
      </c>
      <c r="AQ182" s="127">
        <v>109</v>
      </c>
    </row>
    <row r="183" spans="1:43" x14ac:dyDescent="0.3">
      <c r="A183" s="116" t="s">
        <v>2343</v>
      </c>
      <c r="B183" s="117">
        <v>1</v>
      </c>
      <c r="C183" s="36" t="s">
        <v>302</v>
      </c>
      <c r="D183" s="36" t="s">
        <v>2989</v>
      </c>
      <c r="E183" s="70" t="s">
        <v>1065</v>
      </c>
      <c r="F183" s="36">
        <v>25</v>
      </c>
      <c r="G183" s="36" t="s">
        <v>1383</v>
      </c>
      <c r="H183" s="36" t="s">
        <v>1373</v>
      </c>
      <c r="I183" s="36" t="s">
        <v>255</v>
      </c>
      <c r="L183" s="72">
        <v>121</v>
      </c>
      <c r="M183" s="36">
        <v>492</v>
      </c>
      <c r="N183" s="36">
        <v>439</v>
      </c>
      <c r="O183" s="118">
        <v>65</v>
      </c>
      <c r="P183" s="36">
        <v>114</v>
      </c>
      <c r="Q183" s="36">
        <v>23</v>
      </c>
      <c r="R183" s="36">
        <v>0</v>
      </c>
      <c r="S183" s="118">
        <v>28</v>
      </c>
      <c r="T183" s="118">
        <v>76</v>
      </c>
      <c r="U183" s="118">
        <v>2</v>
      </c>
      <c r="V183" s="36">
        <v>1</v>
      </c>
      <c r="W183" s="36">
        <v>42</v>
      </c>
      <c r="X183" s="36">
        <v>107</v>
      </c>
      <c r="Y183" s="73">
        <v>0.25900000000000001</v>
      </c>
      <c r="Z183" s="71">
        <v>0.33200000000000002</v>
      </c>
      <c r="AA183" s="71">
        <v>0.50600000000000001</v>
      </c>
      <c r="AB183" s="74">
        <v>0.35799999999999998</v>
      </c>
      <c r="AC183" s="75">
        <v>176</v>
      </c>
      <c r="AD183" s="76">
        <v>66</v>
      </c>
      <c r="AE183" s="76">
        <v>85</v>
      </c>
      <c r="AF183" s="176">
        <v>23</v>
      </c>
      <c r="AG183" s="176">
        <v>29</v>
      </c>
      <c r="AH183" s="77">
        <v>17</v>
      </c>
      <c r="AI183" s="70" t="s">
        <v>1064</v>
      </c>
      <c r="AJ183" s="70" t="s">
        <v>1065</v>
      </c>
      <c r="AK183" s="36">
        <v>525</v>
      </c>
      <c r="AL183" s="71">
        <v>0.27800000000000002</v>
      </c>
      <c r="AM183" s="71">
        <v>0.34499999999999997</v>
      </c>
      <c r="AN183" s="71">
        <v>0.53100000000000003</v>
      </c>
      <c r="AO183" s="125">
        <v>0.373</v>
      </c>
      <c r="AP183" s="126">
        <v>196</v>
      </c>
      <c r="AQ183" s="127">
        <v>80</v>
      </c>
    </row>
    <row r="184" spans="1:43" x14ac:dyDescent="0.3">
      <c r="A184" s="116" t="s">
        <v>2343</v>
      </c>
      <c r="B184" s="117">
        <v>2</v>
      </c>
      <c r="C184" s="36" t="s">
        <v>525</v>
      </c>
      <c r="D184" s="36" t="s">
        <v>524</v>
      </c>
      <c r="E184" s="70" t="s">
        <v>1065</v>
      </c>
      <c r="F184" s="36">
        <v>31</v>
      </c>
      <c r="G184" s="36" t="s">
        <v>1104</v>
      </c>
      <c r="H184" s="36" t="s">
        <v>1063</v>
      </c>
      <c r="I184" s="36" t="s">
        <v>255</v>
      </c>
      <c r="J184" s="36" t="s">
        <v>250</v>
      </c>
      <c r="L184" s="72">
        <v>131</v>
      </c>
      <c r="M184" s="36">
        <v>542</v>
      </c>
      <c r="N184" s="36">
        <v>485</v>
      </c>
      <c r="O184" s="118">
        <v>64</v>
      </c>
      <c r="P184" s="36">
        <v>139</v>
      </c>
      <c r="Q184" s="36">
        <v>25</v>
      </c>
      <c r="R184" s="36">
        <v>1</v>
      </c>
      <c r="S184" s="118">
        <v>14</v>
      </c>
      <c r="T184" s="118">
        <v>70</v>
      </c>
      <c r="U184" s="118">
        <v>4</v>
      </c>
      <c r="V184" s="36">
        <v>1</v>
      </c>
      <c r="W184" s="36">
        <v>46</v>
      </c>
      <c r="X184" s="36">
        <v>65</v>
      </c>
      <c r="Y184" s="73">
        <v>0.28799999999999998</v>
      </c>
      <c r="Z184" s="71">
        <v>0.35</v>
      </c>
      <c r="AA184" s="71">
        <v>0.42499999999999999</v>
      </c>
      <c r="AB184" s="74">
        <v>0.34200000000000003</v>
      </c>
      <c r="AC184" s="75">
        <v>185</v>
      </c>
      <c r="AD184" s="76">
        <v>59</v>
      </c>
      <c r="AE184" s="76">
        <v>78</v>
      </c>
      <c r="AF184" s="176">
        <v>22</v>
      </c>
      <c r="AG184" s="176">
        <v>29</v>
      </c>
      <c r="AH184" s="77">
        <v>10</v>
      </c>
      <c r="AI184" s="70" t="s">
        <v>1064</v>
      </c>
      <c r="AJ184" s="70" t="s">
        <v>1086</v>
      </c>
      <c r="AK184" s="36">
        <v>568</v>
      </c>
      <c r="AL184" s="71">
        <v>0.32</v>
      </c>
      <c r="AM184" s="71">
        <v>0.4</v>
      </c>
      <c r="AN184" s="71">
        <v>0.46200000000000002</v>
      </c>
      <c r="AO184" s="125">
        <v>0.38100000000000001</v>
      </c>
      <c r="AP184" s="126">
        <v>216</v>
      </c>
      <c r="AQ184" s="127">
        <v>91</v>
      </c>
    </row>
    <row r="185" spans="1:43" x14ac:dyDescent="0.3">
      <c r="A185" s="116" t="s">
        <v>2343</v>
      </c>
      <c r="B185" s="117">
        <v>3</v>
      </c>
      <c r="C185" s="36" t="s">
        <v>1960</v>
      </c>
      <c r="D185" s="36" t="s">
        <v>4600</v>
      </c>
      <c r="E185" s="70" t="s">
        <v>1065</v>
      </c>
      <c r="F185" s="36">
        <v>25</v>
      </c>
      <c r="G185" s="36" t="s">
        <v>1070</v>
      </c>
      <c r="H185" s="36" t="s">
        <v>1063</v>
      </c>
      <c r="I185" s="36" t="s">
        <v>255</v>
      </c>
      <c r="L185" s="72">
        <v>122</v>
      </c>
      <c r="M185" s="36">
        <v>438</v>
      </c>
      <c r="N185" s="36">
        <v>389</v>
      </c>
      <c r="O185" s="118">
        <v>47</v>
      </c>
      <c r="P185" s="36">
        <v>100</v>
      </c>
      <c r="Q185" s="36">
        <v>23</v>
      </c>
      <c r="R185" s="36">
        <v>1</v>
      </c>
      <c r="S185" s="118">
        <v>18</v>
      </c>
      <c r="T185" s="118">
        <v>62</v>
      </c>
      <c r="U185" s="118">
        <v>4</v>
      </c>
      <c r="V185" s="36">
        <v>3</v>
      </c>
      <c r="W185" s="36">
        <v>42</v>
      </c>
      <c r="X185" s="36">
        <v>96</v>
      </c>
      <c r="Y185" s="73">
        <v>0.25600000000000001</v>
      </c>
      <c r="Z185" s="71">
        <v>0.33300000000000002</v>
      </c>
      <c r="AA185" s="71">
        <v>0.45900000000000002</v>
      </c>
      <c r="AB185" s="74">
        <v>0.34399999999999997</v>
      </c>
      <c r="AC185" s="75">
        <v>151</v>
      </c>
      <c r="AD185" s="76">
        <v>53</v>
      </c>
      <c r="AE185" s="76">
        <v>66</v>
      </c>
      <c r="AF185" s="176">
        <v>16</v>
      </c>
      <c r="AG185" s="176">
        <v>20</v>
      </c>
      <c r="AH185" s="77">
        <v>9</v>
      </c>
      <c r="AI185" s="70" t="s">
        <v>1064</v>
      </c>
      <c r="AJ185" s="70" t="s">
        <v>1065</v>
      </c>
      <c r="AK185" s="36">
        <v>428</v>
      </c>
      <c r="AL185" s="71">
        <v>0.27600000000000002</v>
      </c>
      <c r="AM185" s="71">
        <v>0.35599999999999998</v>
      </c>
      <c r="AN185" s="71">
        <v>0.499</v>
      </c>
      <c r="AO185" s="125">
        <v>0.36799999999999999</v>
      </c>
      <c r="AP185" s="126">
        <v>157</v>
      </c>
      <c r="AQ185" s="127">
        <v>67</v>
      </c>
    </row>
    <row r="186" spans="1:43" x14ac:dyDescent="0.3">
      <c r="A186" s="116" t="s">
        <v>2343</v>
      </c>
      <c r="B186" s="117">
        <v>4</v>
      </c>
      <c r="C186" s="36" t="s">
        <v>3023</v>
      </c>
      <c r="D186" s="36" t="s">
        <v>3024</v>
      </c>
      <c r="E186" s="70" t="s">
        <v>1065</v>
      </c>
      <c r="F186" s="36">
        <v>27</v>
      </c>
      <c r="G186" s="36" t="s">
        <v>1062</v>
      </c>
      <c r="H186" s="36" t="s">
        <v>1063</v>
      </c>
      <c r="I186" s="36" t="s">
        <v>255</v>
      </c>
      <c r="L186" s="72">
        <v>143</v>
      </c>
      <c r="M186" s="36">
        <v>547</v>
      </c>
      <c r="N186" s="36">
        <v>507</v>
      </c>
      <c r="O186" s="118">
        <v>59</v>
      </c>
      <c r="P186" s="36">
        <v>136</v>
      </c>
      <c r="Q186" s="36">
        <v>30</v>
      </c>
      <c r="R186" s="36">
        <v>4</v>
      </c>
      <c r="S186" s="118">
        <v>14</v>
      </c>
      <c r="T186" s="118">
        <v>56</v>
      </c>
      <c r="U186" s="118">
        <v>8</v>
      </c>
      <c r="V186" s="36">
        <v>3</v>
      </c>
      <c r="W186" s="36">
        <v>31</v>
      </c>
      <c r="X186" s="36">
        <v>96</v>
      </c>
      <c r="Y186" s="73">
        <v>0.26800000000000002</v>
      </c>
      <c r="Z186" s="71">
        <v>0.315</v>
      </c>
      <c r="AA186" s="71">
        <v>0.42499999999999999</v>
      </c>
      <c r="AB186" s="74">
        <v>0.32200000000000001</v>
      </c>
      <c r="AC186" s="75">
        <v>176</v>
      </c>
      <c r="AD186" s="76">
        <v>48</v>
      </c>
      <c r="AE186" s="76">
        <v>64</v>
      </c>
      <c r="AF186" s="176">
        <v>18</v>
      </c>
      <c r="AG186" s="176">
        <v>24</v>
      </c>
      <c r="AH186" s="77">
        <v>0</v>
      </c>
      <c r="AI186" s="70" t="s">
        <v>1064</v>
      </c>
      <c r="AJ186" s="70" t="s">
        <v>1065</v>
      </c>
      <c r="AK186" s="36">
        <v>579</v>
      </c>
      <c r="AL186" s="71">
        <v>0.27800000000000002</v>
      </c>
      <c r="AM186" s="71">
        <v>0.33200000000000002</v>
      </c>
      <c r="AN186" s="71">
        <v>0.45100000000000001</v>
      </c>
      <c r="AO186" s="125">
        <v>0.34</v>
      </c>
      <c r="AP186" s="126">
        <v>197</v>
      </c>
      <c r="AQ186" s="127">
        <v>61</v>
      </c>
    </row>
    <row r="187" spans="1:43" x14ac:dyDescent="0.3">
      <c r="A187" s="116" t="s">
        <v>2343</v>
      </c>
      <c r="B187" s="117">
        <v>5</v>
      </c>
      <c r="C187" s="36" t="s">
        <v>882</v>
      </c>
      <c r="D187" s="36" t="s">
        <v>883</v>
      </c>
      <c r="E187" s="70" t="s">
        <v>1061</v>
      </c>
      <c r="F187" s="36">
        <v>29</v>
      </c>
      <c r="G187" s="36" t="s">
        <v>1567</v>
      </c>
      <c r="H187" s="36" t="s">
        <v>1063</v>
      </c>
      <c r="I187" s="36" t="s">
        <v>255</v>
      </c>
      <c r="L187" s="72">
        <v>134</v>
      </c>
      <c r="M187" s="36">
        <v>427</v>
      </c>
      <c r="N187" s="36">
        <v>381</v>
      </c>
      <c r="O187" s="118">
        <v>44</v>
      </c>
      <c r="P187" s="36">
        <v>88</v>
      </c>
      <c r="Q187" s="36">
        <v>20</v>
      </c>
      <c r="R187" s="36">
        <v>0</v>
      </c>
      <c r="S187" s="118">
        <v>23</v>
      </c>
      <c r="T187" s="118">
        <v>54</v>
      </c>
      <c r="U187" s="118">
        <v>1</v>
      </c>
      <c r="V187" s="36">
        <v>1</v>
      </c>
      <c r="W187" s="36">
        <v>41</v>
      </c>
      <c r="X187" s="36">
        <v>102</v>
      </c>
      <c r="Y187" s="73">
        <v>0.23</v>
      </c>
      <c r="Z187" s="71">
        <v>0.30599999999999999</v>
      </c>
      <c r="AA187" s="71">
        <v>0.46300000000000002</v>
      </c>
      <c r="AB187" s="74">
        <v>0.33</v>
      </c>
      <c r="AC187" s="75">
        <v>141</v>
      </c>
      <c r="AD187" s="76">
        <v>45</v>
      </c>
      <c r="AE187" s="76">
        <v>56</v>
      </c>
      <c r="AF187" s="176">
        <v>13</v>
      </c>
      <c r="AG187" s="176">
        <v>16</v>
      </c>
      <c r="AH187" s="77">
        <v>3</v>
      </c>
      <c r="AI187" s="70" t="s">
        <v>1064</v>
      </c>
      <c r="AJ187" s="70" t="s">
        <v>1065</v>
      </c>
      <c r="AK187" s="36">
        <v>482</v>
      </c>
      <c r="AL187" s="71">
        <v>0.247</v>
      </c>
      <c r="AM187" s="71">
        <v>0.308</v>
      </c>
      <c r="AN187" s="71">
        <v>0.45900000000000002</v>
      </c>
      <c r="AO187" s="125">
        <v>0.32800000000000001</v>
      </c>
      <c r="AP187" s="126">
        <v>158</v>
      </c>
      <c r="AQ187" s="127">
        <v>48</v>
      </c>
    </row>
    <row r="188" spans="1:43" x14ac:dyDescent="0.3">
      <c r="A188" s="116" t="s">
        <v>2343</v>
      </c>
      <c r="B188" s="117">
        <v>6</v>
      </c>
      <c r="C188" s="36" t="s">
        <v>441</v>
      </c>
      <c r="D188" s="36" t="s">
        <v>234</v>
      </c>
      <c r="E188" s="70" t="s">
        <v>1065</v>
      </c>
      <c r="F188" s="36">
        <v>32</v>
      </c>
      <c r="G188" s="36" t="s">
        <v>1074</v>
      </c>
      <c r="H188" s="36" t="s">
        <v>1063</v>
      </c>
      <c r="I188" s="36" t="s">
        <v>255</v>
      </c>
      <c r="L188" s="72">
        <v>121</v>
      </c>
      <c r="M188" s="36">
        <v>445</v>
      </c>
      <c r="N188" s="36">
        <v>399</v>
      </c>
      <c r="O188" s="118">
        <v>49</v>
      </c>
      <c r="P188" s="36">
        <v>103</v>
      </c>
      <c r="Q188" s="36">
        <v>18</v>
      </c>
      <c r="R188" s="36">
        <v>2</v>
      </c>
      <c r="S188" s="118">
        <v>12</v>
      </c>
      <c r="T188" s="118">
        <v>51</v>
      </c>
      <c r="U188" s="118">
        <v>2</v>
      </c>
      <c r="V188" s="36">
        <v>0</v>
      </c>
      <c r="W188" s="36">
        <v>38</v>
      </c>
      <c r="X188" s="36">
        <v>69</v>
      </c>
      <c r="Y188" s="73">
        <v>0.26100000000000001</v>
      </c>
      <c r="Z188" s="71">
        <v>0.32600000000000001</v>
      </c>
      <c r="AA188" s="71">
        <v>0.40699999999999997</v>
      </c>
      <c r="AB188" s="74">
        <v>0.32300000000000001</v>
      </c>
      <c r="AC188" s="75">
        <v>144</v>
      </c>
      <c r="AD188" s="76">
        <v>43</v>
      </c>
      <c r="AE188" s="76">
        <v>53</v>
      </c>
      <c r="AF188" s="176">
        <v>13</v>
      </c>
      <c r="AG188" s="176">
        <v>17</v>
      </c>
      <c r="AH188" s="77">
        <v>0</v>
      </c>
      <c r="AI188" s="70" t="s">
        <v>1064</v>
      </c>
      <c r="AJ188" s="70" t="s">
        <v>1065</v>
      </c>
      <c r="AK188" s="36">
        <v>481</v>
      </c>
      <c r="AL188" s="71">
        <v>0.26500000000000001</v>
      </c>
      <c r="AM188" s="71">
        <v>0.34499999999999997</v>
      </c>
      <c r="AN188" s="71">
        <v>0.371</v>
      </c>
      <c r="AO188" s="125">
        <v>0.32300000000000001</v>
      </c>
      <c r="AP188" s="126">
        <v>155</v>
      </c>
      <c r="AQ188" s="127">
        <v>45</v>
      </c>
    </row>
    <row r="189" spans="1:43" x14ac:dyDescent="0.3">
      <c r="A189" s="116" t="s">
        <v>2343</v>
      </c>
      <c r="B189" s="117">
        <v>7</v>
      </c>
      <c r="C189" s="36" t="s">
        <v>481</v>
      </c>
      <c r="D189" s="36" t="s">
        <v>480</v>
      </c>
      <c r="E189" s="70" t="s">
        <v>1065</v>
      </c>
      <c r="F189" s="36">
        <v>27</v>
      </c>
      <c r="G189" s="36" t="s">
        <v>1388</v>
      </c>
      <c r="H189" s="36" t="s">
        <v>1373</v>
      </c>
      <c r="I189" s="36" t="s">
        <v>255</v>
      </c>
      <c r="L189" s="72">
        <v>134</v>
      </c>
      <c r="M189" s="36">
        <v>473</v>
      </c>
      <c r="N189" s="36">
        <v>449</v>
      </c>
      <c r="O189" s="118">
        <v>49</v>
      </c>
      <c r="P189" s="36">
        <v>113</v>
      </c>
      <c r="Q189" s="36">
        <v>25</v>
      </c>
      <c r="R189" s="36">
        <v>1</v>
      </c>
      <c r="S189" s="118">
        <v>22</v>
      </c>
      <c r="T189" s="118">
        <v>63</v>
      </c>
      <c r="U189" s="118">
        <v>1</v>
      </c>
      <c r="V189" s="36">
        <v>0</v>
      </c>
      <c r="W189" s="36">
        <v>16</v>
      </c>
      <c r="X189" s="36">
        <v>89</v>
      </c>
      <c r="Y189" s="73">
        <v>0.251</v>
      </c>
      <c r="Z189" s="71">
        <v>0.28199999999999997</v>
      </c>
      <c r="AA189" s="71">
        <v>0.46200000000000002</v>
      </c>
      <c r="AB189" s="74">
        <v>0.316</v>
      </c>
      <c r="AC189" s="75">
        <v>149</v>
      </c>
      <c r="AD189" s="76">
        <v>41</v>
      </c>
      <c r="AE189" s="76">
        <v>52</v>
      </c>
      <c r="AF189" s="176">
        <v>16</v>
      </c>
      <c r="AG189" s="176">
        <v>20</v>
      </c>
      <c r="AH189" s="77">
        <v>-3</v>
      </c>
      <c r="AI189" s="70" t="s">
        <v>1064</v>
      </c>
      <c r="AJ189" s="70" t="s">
        <v>1065</v>
      </c>
      <c r="AK189" s="36">
        <v>498</v>
      </c>
      <c r="AL189" s="71">
        <v>0.26800000000000002</v>
      </c>
      <c r="AM189" s="71">
        <v>0.29699999999999999</v>
      </c>
      <c r="AN189" s="71">
        <v>0.495</v>
      </c>
      <c r="AO189" s="125">
        <v>0.33400000000000002</v>
      </c>
      <c r="AP189" s="126">
        <v>167</v>
      </c>
      <c r="AQ189" s="127">
        <v>52</v>
      </c>
    </row>
    <row r="190" spans="1:43" x14ac:dyDescent="0.3">
      <c r="A190" s="116" t="s">
        <v>2343</v>
      </c>
      <c r="B190" s="117">
        <v>8</v>
      </c>
      <c r="C190" s="36" t="s">
        <v>469</v>
      </c>
      <c r="D190" s="36" t="s">
        <v>30</v>
      </c>
      <c r="E190" s="70" t="s">
        <v>1103</v>
      </c>
      <c r="F190" s="36">
        <v>34</v>
      </c>
      <c r="G190" s="36" t="s">
        <v>1554</v>
      </c>
      <c r="H190" s="36" t="s">
        <v>1373</v>
      </c>
      <c r="I190" s="36" t="s">
        <v>255</v>
      </c>
      <c r="L190" s="72">
        <v>99</v>
      </c>
      <c r="M190" s="36">
        <v>375</v>
      </c>
      <c r="N190" s="36">
        <v>326</v>
      </c>
      <c r="O190" s="118">
        <v>44</v>
      </c>
      <c r="P190" s="36">
        <v>75</v>
      </c>
      <c r="Q190" s="36">
        <v>9</v>
      </c>
      <c r="R190" s="36">
        <v>0</v>
      </c>
      <c r="S190" s="118">
        <v>16</v>
      </c>
      <c r="T190" s="118">
        <v>54</v>
      </c>
      <c r="U190" s="118">
        <v>1</v>
      </c>
      <c r="V190" s="36">
        <v>0</v>
      </c>
      <c r="W190" s="36">
        <v>39</v>
      </c>
      <c r="X190" s="36">
        <v>68</v>
      </c>
      <c r="Y190" s="73">
        <v>0.23200000000000001</v>
      </c>
      <c r="Z190" s="71">
        <v>0.32</v>
      </c>
      <c r="AA190" s="71">
        <v>0.41199999999999998</v>
      </c>
      <c r="AB190" s="74">
        <v>0.32200000000000001</v>
      </c>
      <c r="AC190" s="75">
        <v>121</v>
      </c>
      <c r="AD190" s="76">
        <v>38</v>
      </c>
      <c r="AE190" s="76">
        <v>45</v>
      </c>
      <c r="AF190" s="176">
        <v>11</v>
      </c>
      <c r="AG190" s="176">
        <v>13</v>
      </c>
      <c r="AH190" s="77">
        <v>0</v>
      </c>
      <c r="AI190" s="70" t="s">
        <v>1064</v>
      </c>
      <c r="AJ190" s="70" t="s">
        <v>1065</v>
      </c>
      <c r="AK190" s="36">
        <v>399</v>
      </c>
      <c r="AL190" s="71">
        <v>0.24099999999999999</v>
      </c>
      <c r="AM190" s="71">
        <v>0.32300000000000001</v>
      </c>
      <c r="AN190" s="71">
        <v>0.436</v>
      </c>
      <c r="AO190" s="125">
        <v>0.33</v>
      </c>
      <c r="AP190" s="126">
        <v>132</v>
      </c>
      <c r="AQ190" s="127">
        <v>43</v>
      </c>
    </row>
    <row r="191" spans="1:43" x14ac:dyDescent="0.3">
      <c r="A191" s="116" t="s">
        <v>2343</v>
      </c>
      <c r="B191" s="117">
        <v>9</v>
      </c>
      <c r="C191" s="36" t="s">
        <v>2975</v>
      </c>
      <c r="D191" s="36" t="s">
        <v>2976</v>
      </c>
      <c r="E191" s="70" t="s">
        <v>1061</v>
      </c>
      <c r="F191" s="36">
        <v>27</v>
      </c>
      <c r="G191" s="36" t="s">
        <v>1093</v>
      </c>
      <c r="H191" s="36" t="s">
        <v>1063</v>
      </c>
      <c r="I191" s="36" t="s">
        <v>255</v>
      </c>
      <c r="L191" s="72">
        <v>125</v>
      </c>
      <c r="M191" s="36">
        <v>424</v>
      </c>
      <c r="N191" s="36">
        <v>377</v>
      </c>
      <c r="O191" s="118">
        <v>33</v>
      </c>
      <c r="P191" s="36">
        <v>96</v>
      </c>
      <c r="Q191" s="36">
        <v>23</v>
      </c>
      <c r="R191" s="36">
        <v>1</v>
      </c>
      <c r="S191" s="118">
        <v>8</v>
      </c>
      <c r="T191" s="118">
        <v>45</v>
      </c>
      <c r="U191" s="118">
        <v>2</v>
      </c>
      <c r="V191" s="36">
        <v>0</v>
      </c>
      <c r="W191" s="36">
        <v>38</v>
      </c>
      <c r="X191" s="36">
        <v>73</v>
      </c>
      <c r="Y191" s="73">
        <v>0.254</v>
      </c>
      <c r="Z191" s="71">
        <v>0.32300000000000001</v>
      </c>
      <c r="AA191" s="71">
        <v>0.38800000000000001</v>
      </c>
      <c r="AB191" s="74">
        <v>0.314</v>
      </c>
      <c r="AC191" s="75">
        <v>133</v>
      </c>
      <c r="AD191" s="76">
        <v>37</v>
      </c>
      <c r="AE191" s="76">
        <v>46</v>
      </c>
      <c r="AF191" s="176">
        <v>9</v>
      </c>
      <c r="AG191" s="176">
        <v>11</v>
      </c>
      <c r="AH191" s="77">
        <v>-4</v>
      </c>
      <c r="AI191" s="70" t="s">
        <v>1064</v>
      </c>
      <c r="AJ191" s="70" t="s">
        <v>1065</v>
      </c>
      <c r="AK191" s="36">
        <v>423</v>
      </c>
      <c r="AL191" s="71">
        <v>0.27</v>
      </c>
      <c r="AM191" s="71">
        <v>0.34699999999999998</v>
      </c>
      <c r="AN191" s="71">
        <v>0.40300000000000002</v>
      </c>
      <c r="AO191" s="125">
        <v>0.32900000000000001</v>
      </c>
      <c r="AP191" s="126">
        <v>139</v>
      </c>
      <c r="AQ191" s="127">
        <v>44</v>
      </c>
    </row>
    <row r="192" spans="1:43" x14ac:dyDescent="0.3">
      <c r="A192" s="116" t="s">
        <v>2343</v>
      </c>
      <c r="B192" s="117">
        <v>10</v>
      </c>
      <c r="C192" s="36" t="s">
        <v>2502</v>
      </c>
      <c r="D192" s="36" t="s">
        <v>419</v>
      </c>
      <c r="E192" s="70" t="s">
        <v>1065</v>
      </c>
      <c r="F192" s="36">
        <v>31</v>
      </c>
      <c r="G192" s="36" t="s">
        <v>1554</v>
      </c>
      <c r="H192" s="36" t="s">
        <v>1373</v>
      </c>
      <c r="I192" s="36" t="s">
        <v>255</v>
      </c>
      <c r="L192" s="72">
        <v>104</v>
      </c>
      <c r="M192" s="36">
        <v>409</v>
      </c>
      <c r="N192" s="36">
        <v>377</v>
      </c>
      <c r="O192" s="118">
        <v>47</v>
      </c>
      <c r="P192" s="36">
        <v>91</v>
      </c>
      <c r="Q192" s="36">
        <v>16</v>
      </c>
      <c r="R192" s="36">
        <v>2</v>
      </c>
      <c r="S192" s="118">
        <v>19</v>
      </c>
      <c r="T192" s="118">
        <v>59</v>
      </c>
      <c r="U192" s="118">
        <v>1</v>
      </c>
      <c r="V192" s="36">
        <v>1</v>
      </c>
      <c r="W192" s="36">
        <v>24</v>
      </c>
      <c r="X192" s="36">
        <v>83</v>
      </c>
      <c r="Y192" s="73">
        <v>0.24199999999999999</v>
      </c>
      <c r="Z192" s="71">
        <v>0.29099999999999998</v>
      </c>
      <c r="AA192" s="71">
        <v>0.442</v>
      </c>
      <c r="AB192" s="74">
        <v>0.314</v>
      </c>
      <c r="AC192" s="75">
        <v>128</v>
      </c>
      <c r="AD192" s="76">
        <v>36</v>
      </c>
      <c r="AE192" s="76">
        <v>36</v>
      </c>
      <c r="AF192" s="176">
        <v>14</v>
      </c>
      <c r="AG192" s="176">
        <v>14</v>
      </c>
      <c r="AH192" s="77">
        <v>-4</v>
      </c>
      <c r="AI192" s="70" t="s">
        <v>1064</v>
      </c>
      <c r="AJ192" s="70" t="s">
        <v>1065</v>
      </c>
      <c r="AK192" s="36">
        <v>325</v>
      </c>
      <c r="AL192" s="71">
        <v>0.26300000000000001</v>
      </c>
      <c r="AM192" s="71">
        <v>0.311</v>
      </c>
      <c r="AN192" s="71">
        <v>0.45700000000000002</v>
      </c>
      <c r="AO192" s="125">
        <v>0.33</v>
      </c>
      <c r="AP192" s="126">
        <v>107</v>
      </c>
      <c r="AQ192" s="127">
        <v>38</v>
      </c>
    </row>
    <row r="193" spans="1:43" x14ac:dyDescent="0.3">
      <c r="A193" s="116" t="s">
        <v>2343</v>
      </c>
      <c r="B193" s="117">
        <v>11</v>
      </c>
      <c r="C193" s="36" t="s">
        <v>271</v>
      </c>
      <c r="D193" s="36" t="s">
        <v>270</v>
      </c>
      <c r="E193" s="70" t="s">
        <v>1065</v>
      </c>
      <c r="F193" s="36">
        <v>35</v>
      </c>
      <c r="G193" s="36" t="s">
        <v>1100</v>
      </c>
      <c r="H193" s="36" t="s">
        <v>1063</v>
      </c>
      <c r="I193" s="36" t="s">
        <v>255</v>
      </c>
      <c r="L193" s="72">
        <v>114</v>
      </c>
      <c r="M193" s="36">
        <v>431</v>
      </c>
      <c r="N193" s="36">
        <v>391</v>
      </c>
      <c r="O193" s="118">
        <v>41</v>
      </c>
      <c r="P193" s="36">
        <v>102</v>
      </c>
      <c r="Q193" s="36">
        <v>17</v>
      </c>
      <c r="R193" s="36">
        <v>1</v>
      </c>
      <c r="S193" s="118">
        <v>10</v>
      </c>
      <c r="T193" s="118">
        <v>53</v>
      </c>
      <c r="U193" s="118">
        <v>4</v>
      </c>
      <c r="V193" s="36">
        <v>2</v>
      </c>
      <c r="W193" s="36">
        <v>31</v>
      </c>
      <c r="X193" s="36">
        <v>57</v>
      </c>
      <c r="Y193" s="73">
        <v>0.26300000000000001</v>
      </c>
      <c r="Z193" s="71">
        <v>0.316</v>
      </c>
      <c r="AA193" s="71">
        <v>0.38400000000000001</v>
      </c>
      <c r="AB193" s="74">
        <v>0.309</v>
      </c>
      <c r="AC193" s="75">
        <v>133</v>
      </c>
      <c r="AD193" s="76">
        <v>36</v>
      </c>
      <c r="AE193" s="76">
        <v>44</v>
      </c>
      <c r="AF193" s="176">
        <v>13</v>
      </c>
      <c r="AG193" s="176">
        <v>16</v>
      </c>
      <c r="AH193" s="77">
        <v>-6</v>
      </c>
      <c r="AI193" s="70" t="s">
        <v>1064</v>
      </c>
      <c r="AJ193" s="70" t="s">
        <v>1065</v>
      </c>
      <c r="AK193" s="36">
        <v>543</v>
      </c>
      <c r="AL193" s="71">
        <v>0.27300000000000002</v>
      </c>
      <c r="AM193" s="71">
        <v>0.312</v>
      </c>
      <c r="AN193" s="71">
        <v>0.439</v>
      </c>
      <c r="AO193" s="125">
        <v>0.32300000000000001</v>
      </c>
      <c r="AP193" s="126">
        <v>175</v>
      </c>
      <c r="AQ193" s="127">
        <v>48</v>
      </c>
    </row>
    <row r="194" spans="1:43" x14ac:dyDescent="0.3">
      <c r="A194" s="116" t="s">
        <v>2343</v>
      </c>
      <c r="B194" s="117">
        <v>12</v>
      </c>
      <c r="C194" s="36" t="s">
        <v>159</v>
      </c>
      <c r="D194" s="36" t="s">
        <v>282</v>
      </c>
      <c r="E194" s="70" t="s">
        <v>1065</v>
      </c>
      <c r="F194" s="36">
        <v>35</v>
      </c>
      <c r="G194" s="36" t="s">
        <v>1386</v>
      </c>
      <c r="H194" s="36" t="s">
        <v>1373</v>
      </c>
      <c r="I194" s="36" t="s">
        <v>255</v>
      </c>
      <c r="L194" s="72">
        <v>90</v>
      </c>
      <c r="M194" s="36">
        <v>330</v>
      </c>
      <c r="N194" s="36">
        <v>279</v>
      </c>
      <c r="O194" s="118">
        <v>41</v>
      </c>
      <c r="P194" s="36">
        <v>60</v>
      </c>
      <c r="Q194" s="36">
        <v>10</v>
      </c>
      <c r="R194" s="36">
        <v>0</v>
      </c>
      <c r="S194" s="118">
        <v>13</v>
      </c>
      <c r="T194" s="118">
        <v>40</v>
      </c>
      <c r="U194" s="118">
        <v>2</v>
      </c>
      <c r="V194" s="36">
        <v>2</v>
      </c>
      <c r="W194" s="36">
        <v>44</v>
      </c>
      <c r="X194" s="36">
        <v>75</v>
      </c>
      <c r="Y194" s="73">
        <v>0.219</v>
      </c>
      <c r="Z194" s="71">
        <v>0.33100000000000002</v>
      </c>
      <c r="AA194" s="71">
        <v>0.39300000000000002</v>
      </c>
      <c r="AB194" s="74">
        <v>0.32400000000000001</v>
      </c>
      <c r="AC194" s="75">
        <v>107</v>
      </c>
      <c r="AD194" s="76">
        <v>35</v>
      </c>
      <c r="AE194" s="76">
        <v>35</v>
      </c>
      <c r="AF194" s="176">
        <v>8</v>
      </c>
      <c r="AG194" s="176">
        <v>8</v>
      </c>
      <c r="AH194" s="77">
        <v>0</v>
      </c>
      <c r="AI194" s="70" t="s">
        <v>1075</v>
      </c>
      <c r="AJ194" s="70" t="s">
        <v>1065</v>
      </c>
      <c r="AK194" s="36">
        <v>365</v>
      </c>
      <c r="AL194" s="71">
        <v>0.221</v>
      </c>
      <c r="AM194" s="71">
        <v>0.34300000000000003</v>
      </c>
      <c r="AN194" s="71">
        <v>0.38800000000000001</v>
      </c>
      <c r="AO194" s="125">
        <v>0.32900000000000001</v>
      </c>
      <c r="AP194" s="126">
        <v>120</v>
      </c>
      <c r="AQ194" s="127">
        <v>40</v>
      </c>
    </row>
    <row r="195" spans="1:43" x14ac:dyDescent="0.3">
      <c r="A195" s="116" t="s">
        <v>2343</v>
      </c>
      <c r="B195" s="117">
        <v>13</v>
      </c>
      <c r="C195" s="36" t="s">
        <v>261</v>
      </c>
      <c r="D195" s="36" t="s">
        <v>491</v>
      </c>
      <c r="E195" s="70" t="s">
        <v>1065</v>
      </c>
      <c r="F195" s="36">
        <v>31</v>
      </c>
      <c r="G195" s="36" t="s">
        <v>1390</v>
      </c>
      <c r="H195" s="36" t="s">
        <v>1373</v>
      </c>
      <c r="I195" s="36" t="s">
        <v>255</v>
      </c>
      <c r="L195" s="72">
        <v>111</v>
      </c>
      <c r="M195" s="36">
        <v>437</v>
      </c>
      <c r="N195" s="36">
        <v>405</v>
      </c>
      <c r="O195" s="118">
        <v>45</v>
      </c>
      <c r="P195" s="36">
        <v>99</v>
      </c>
      <c r="Q195" s="36">
        <v>16</v>
      </c>
      <c r="R195" s="36">
        <v>0</v>
      </c>
      <c r="S195" s="118">
        <v>17</v>
      </c>
      <c r="T195" s="118">
        <v>60</v>
      </c>
      <c r="U195" s="118">
        <v>1</v>
      </c>
      <c r="V195" s="36">
        <v>0</v>
      </c>
      <c r="W195" s="36">
        <v>25</v>
      </c>
      <c r="X195" s="36">
        <v>106</v>
      </c>
      <c r="Y195" s="73">
        <v>0.24199999999999999</v>
      </c>
      <c r="Z195" s="71">
        <v>0.29099999999999998</v>
      </c>
      <c r="AA195" s="71">
        <v>0.41199999999999998</v>
      </c>
      <c r="AB195" s="74">
        <v>0.30499999999999999</v>
      </c>
      <c r="AC195" s="75">
        <v>133</v>
      </c>
      <c r="AD195" s="76">
        <v>34</v>
      </c>
      <c r="AE195" s="76">
        <v>34</v>
      </c>
      <c r="AF195" s="176">
        <v>13</v>
      </c>
      <c r="AG195" s="176">
        <v>13</v>
      </c>
      <c r="AH195" s="77">
        <v>-8</v>
      </c>
      <c r="AI195" s="70" t="s">
        <v>1064</v>
      </c>
      <c r="AJ195" s="70" t="s">
        <v>1086</v>
      </c>
      <c r="AK195" s="36">
        <v>365</v>
      </c>
      <c r="AL195" s="71">
        <v>0.28199999999999997</v>
      </c>
      <c r="AM195" s="71">
        <v>0.32300000000000001</v>
      </c>
      <c r="AN195" s="71">
        <v>0.49</v>
      </c>
      <c r="AO195" s="125">
        <v>0.34799999999999998</v>
      </c>
      <c r="AP195" s="126">
        <v>127</v>
      </c>
      <c r="AQ195" s="127">
        <v>49</v>
      </c>
    </row>
    <row r="196" spans="1:43" x14ac:dyDescent="0.3">
      <c r="A196" s="116" t="s">
        <v>2343</v>
      </c>
      <c r="B196" s="117">
        <v>14</v>
      </c>
      <c r="C196" s="36" t="s">
        <v>2526</v>
      </c>
      <c r="D196" s="36" t="s">
        <v>221</v>
      </c>
      <c r="E196" s="70" t="s">
        <v>1065</v>
      </c>
      <c r="F196" s="36">
        <v>27</v>
      </c>
      <c r="G196" s="36" t="s">
        <v>1397</v>
      </c>
      <c r="H196" s="36" t="s">
        <v>1373</v>
      </c>
      <c r="I196" s="36" t="s">
        <v>255</v>
      </c>
      <c r="L196" s="72">
        <v>122</v>
      </c>
      <c r="M196" s="36">
        <v>405</v>
      </c>
      <c r="N196" s="36">
        <v>361</v>
      </c>
      <c r="O196" s="118">
        <v>38</v>
      </c>
      <c r="P196" s="36">
        <v>77</v>
      </c>
      <c r="Q196" s="36">
        <v>20</v>
      </c>
      <c r="R196" s="36">
        <v>0</v>
      </c>
      <c r="S196" s="118">
        <v>19</v>
      </c>
      <c r="T196" s="118">
        <v>48</v>
      </c>
      <c r="U196" s="118">
        <v>1</v>
      </c>
      <c r="V196" s="36">
        <v>0</v>
      </c>
      <c r="W196" s="36">
        <v>33</v>
      </c>
      <c r="X196" s="36">
        <v>122</v>
      </c>
      <c r="Y196" s="73">
        <v>0.21099999999999999</v>
      </c>
      <c r="Z196" s="71">
        <v>0.28799999999999998</v>
      </c>
      <c r="AA196" s="71">
        <v>0.42799999999999999</v>
      </c>
      <c r="AB196" s="74">
        <v>0.309</v>
      </c>
      <c r="AC196" s="75">
        <v>125</v>
      </c>
      <c r="AD196" s="76">
        <v>34</v>
      </c>
      <c r="AE196" s="76">
        <v>42</v>
      </c>
      <c r="AF196" s="176">
        <v>9</v>
      </c>
      <c r="AG196" s="176">
        <v>11</v>
      </c>
      <c r="AH196" s="77">
        <v>-6</v>
      </c>
      <c r="AI196" s="70" t="s">
        <v>1064</v>
      </c>
      <c r="AJ196" s="70" t="s">
        <v>1086</v>
      </c>
      <c r="AK196" s="36">
        <v>435</v>
      </c>
      <c r="AL196" s="71">
        <v>0.251</v>
      </c>
      <c r="AM196" s="71">
        <v>0.33100000000000002</v>
      </c>
      <c r="AN196" s="71">
        <v>0.50900000000000001</v>
      </c>
      <c r="AO196" s="125">
        <v>0.35899999999999999</v>
      </c>
      <c r="AP196" s="126">
        <v>156</v>
      </c>
      <c r="AQ196" s="127">
        <v>62</v>
      </c>
    </row>
    <row r="197" spans="1:43" x14ac:dyDescent="0.3">
      <c r="A197" s="116" t="s">
        <v>2343</v>
      </c>
      <c r="B197" s="117">
        <v>15</v>
      </c>
      <c r="C197" s="36" t="s">
        <v>436</v>
      </c>
      <c r="D197" s="36" t="s">
        <v>14</v>
      </c>
      <c r="E197" s="70" t="s">
        <v>1061</v>
      </c>
      <c r="F197" s="36">
        <v>31</v>
      </c>
      <c r="G197" s="36" t="s">
        <v>1085</v>
      </c>
      <c r="H197" s="36" t="s">
        <v>1063</v>
      </c>
      <c r="I197" s="36" t="s">
        <v>255</v>
      </c>
      <c r="L197" s="72">
        <v>122</v>
      </c>
      <c r="M197" s="36">
        <v>393</v>
      </c>
      <c r="N197" s="36">
        <v>356</v>
      </c>
      <c r="O197" s="118">
        <v>38</v>
      </c>
      <c r="P197" s="36">
        <v>82</v>
      </c>
      <c r="Q197" s="36">
        <v>17</v>
      </c>
      <c r="R197" s="36">
        <v>1</v>
      </c>
      <c r="S197" s="118">
        <v>13</v>
      </c>
      <c r="T197" s="118">
        <v>47</v>
      </c>
      <c r="U197" s="118">
        <v>1</v>
      </c>
      <c r="V197" s="36">
        <v>0</v>
      </c>
      <c r="W197" s="36">
        <v>31</v>
      </c>
      <c r="X197" s="36">
        <v>79</v>
      </c>
      <c r="Y197" s="73">
        <v>0.23200000000000001</v>
      </c>
      <c r="Z197" s="71">
        <v>0.29399999999999998</v>
      </c>
      <c r="AA197" s="71">
        <v>0.39</v>
      </c>
      <c r="AB197" s="74">
        <v>0.29899999999999999</v>
      </c>
      <c r="AC197" s="75">
        <v>118</v>
      </c>
      <c r="AD197" s="76">
        <v>30</v>
      </c>
      <c r="AE197" s="76">
        <v>36</v>
      </c>
      <c r="AF197" s="176">
        <v>9</v>
      </c>
      <c r="AG197" s="176">
        <v>10</v>
      </c>
      <c r="AH197" s="77">
        <v>-9</v>
      </c>
      <c r="AI197" s="70" t="s">
        <v>1064</v>
      </c>
      <c r="AJ197" s="70" t="s">
        <v>1065</v>
      </c>
      <c r="AK197" s="36">
        <v>465</v>
      </c>
      <c r="AL197" s="71">
        <v>0.22500000000000001</v>
      </c>
      <c r="AM197" s="71">
        <v>0.28799999999999998</v>
      </c>
      <c r="AN197" s="71">
        <v>0.34399999999999997</v>
      </c>
      <c r="AO197" s="125">
        <v>0.28199999999999997</v>
      </c>
      <c r="AP197" s="126">
        <v>131</v>
      </c>
      <c r="AQ197" s="127">
        <v>27</v>
      </c>
    </row>
    <row r="198" spans="1:43" x14ac:dyDescent="0.3">
      <c r="A198" s="116" t="s">
        <v>2343</v>
      </c>
      <c r="B198" s="117">
        <v>16</v>
      </c>
      <c r="C198" s="36" t="s">
        <v>864</v>
      </c>
      <c r="D198" s="36" t="s">
        <v>141</v>
      </c>
      <c r="E198" s="70" t="s">
        <v>1065</v>
      </c>
      <c r="F198" s="36">
        <v>28</v>
      </c>
      <c r="G198" s="36" t="s">
        <v>1567</v>
      </c>
      <c r="H198" s="36" t="s">
        <v>1063</v>
      </c>
      <c r="I198" s="36" t="s">
        <v>255</v>
      </c>
      <c r="J198" s="36" t="s">
        <v>265</v>
      </c>
      <c r="L198" s="72">
        <v>87</v>
      </c>
      <c r="M198" s="36">
        <v>250</v>
      </c>
      <c r="N198" s="36">
        <v>223</v>
      </c>
      <c r="O198" s="118">
        <v>30</v>
      </c>
      <c r="P198" s="36">
        <v>56</v>
      </c>
      <c r="Q198" s="36">
        <v>12</v>
      </c>
      <c r="R198" s="36">
        <v>1</v>
      </c>
      <c r="S198" s="118">
        <v>7</v>
      </c>
      <c r="T198" s="118">
        <v>30</v>
      </c>
      <c r="U198" s="118">
        <v>2</v>
      </c>
      <c r="V198" s="36">
        <v>1</v>
      </c>
      <c r="W198" s="36">
        <v>22</v>
      </c>
      <c r="X198" s="36">
        <v>49</v>
      </c>
      <c r="Y198" s="73">
        <v>0.251</v>
      </c>
      <c r="Z198" s="71">
        <v>0.32800000000000001</v>
      </c>
      <c r="AA198" s="71">
        <v>0.40200000000000002</v>
      </c>
      <c r="AB198" s="74">
        <v>0.32300000000000001</v>
      </c>
      <c r="AC198" s="75">
        <v>81</v>
      </c>
      <c r="AD198" s="76">
        <v>30</v>
      </c>
      <c r="AE198" s="76">
        <v>30</v>
      </c>
      <c r="AF198" s="176">
        <v>8</v>
      </c>
      <c r="AG198" s="176">
        <v>8</v>
      </c>
      <c r="AH198" s="77">
        <v>0</v>
      </c>
      <c r="AI198" s="70" t="s">
        <v>1075</v>
      </c>
      <c r="AJ198" s="70" t="s">
        <v>1086</v>
      </c>
      <c r="AK198" s="36">
        <v>262</v>
      </c>
      <c r="AL198" s="71">
        <v>0.28899999999999998</v>
      </c>
      <c r="AM198" s="71">
        <v>0.40799999999999997</v>
      </c>
      <c r="AN198" s="71">
        <v>0.48599999999999999</v>
      </c>
      <c r="AO198" s="125">
        <v>0.39400000000000002</v>
      </c>
      <c r="AP198" s="126">
        <v>103</v>
      </c>
      <c r="AQ198" s="127">
        <v>63</v>
      </c>
    </row>
    <row r="199" spans="1:43" x14ac:dyDescent="0.3">
      <c r="A199" s="116" t="s">
        <v>2343</v>
      </c>
      <c r="B199" s="117">
        <v>17</v>
      </c>
      <c r="C199" s="36" t="s">
        <v>924</v>
      </c>
      <c r="D199" s="36" t="s">
        <v>458</v>
      </c>
      <c r="E199" s="70" t="s">
        <v>1103</v>
      </c>
      <c r="F199" s="36">
        <v>33</v>
      </c>
      <c r="G199" s="36" t="s">
        <v>1111</v>
      </c>
      <c r="H199" s="36" t="s">
        <v>1063</v>
      </c>
      <c r="I199" s="36" t="s">
        <v>255</v>
      </c>
      <c r="L199" s="72">
        <v>97</v>
      </c>
      <c r="M199" s="36">
        <v>346</v>
      </c>
      <c r="N199" s="36">
        <v>313</v>
      </c>
      <c r="O199" s="118">
        <v>35</v>
      </c>
      <c r="P199" s="36">
        <v>74</v>
      </c>
      <c r="Q199" s="36">
        <v>14</v>
      </c>
      <c r="R199" s="36">
        <v>1</v>
      </c>
      <c r="S199" s="118">
        <v>11</v>
      </c>
      <c r="T199" s="118">
        <v>42</v>
      </c>
      <c r="U199" s="118">
        <v>0</v>
      </c>
      <c r="V199" s="36">
        <v>1</v>
      </c>
      <c r="W199" s="36">
        <v>27</v>
      </c>
      <c r="X199" s="36">
        <v>62</v>
      </c>
      <c r="Y199" s="73">
        <v>0.23699999999999999</v>
      </c>
      <c r="Z199" s="71">
        <v>0.29899999999999999</v>
      </c>
      <c r="AA199" s="71">
        <v>0.39500000000000002</v>
      </c>
      <c r="AB199" s="74">
        <v>0.30399999999999999</v>
      </c>
      <c r="AC199" s="75">
        <v>105</v>
      </c>
      <c r="AD199" s="76">
        <v>29</v>
      </c>
      <c r="AE199" s="76">
        <v>29</v>
      </c>
      <c r="AF199" s="176">
        <v>8</v>
      </c>
      <c r="AG199" s="176">
        <v>8</v>
      </c>
      <c r="AH199" s="77">
        <v>-7</v>
      </c>
      <c r="AI199" s="70" t="s">
        <v>1075</v>
      </c>
      <c r="AJ199" s="70" t="s">
        <v>1065</v>
      </c>
      <c r="AK199" s="36">
        <v>303</v>
      </c>
      <c r="AL199" s="71">
        <v>0.23300000000000001</v>
      </c>
      <c r="AM199" s="71">
        <v>0.28499999999999998</v>
      </c>
      <c r="AN199" s="71">
        <v>0.42299999999999999</v>
      </c>
      <c r="AO199" s="125">
        <v>0.30399999999999999</v>
      </c>
      <c r="AP199" s="126">
        <v>92</v>
      </c>
      <c r="AQ199" s="127">
        <v>27</v>
      </c>
    </row>
    <row r="200" spans="1:43" x14ac:dyDescent="0.3">
      <c r="A200" s="116" t="s">
        <v>2343</v>
      </c>
      <c r="B200" s="117">
        <v>18</v>
      </c>
      <c r="C200" s="36" t="s">
        <v>5176</v>
      </c>
      <c r="D200" s="36" t="s">
        <v>264</v>
      </c>
      <c r="E200" s="70" t="s">
        <v>1103</v>
      </c>
      <c r="F200" s="36">
        <v>26</v>
      </c>
      <c r="G200" s="36" t="s">
        <v>1390</v>
      </c>
      <c r="H200" s="36" t="s">
        <v>1373</v>
      </c>
      <c r="I200" s="36" t="s">
        <v>255</v>
      </c>
      <c r="L200" s="72">
        <v>85</v>
      </c>
      <c r="M200" s="36">
        <v>308</v>
      </c>
      <c r="N200" s="36">
        <v>270</v>
      </c>
      <c r="O200" s="118">
        <v>28</v>
      </c>
      <c r="P200" s="36">
        <v>70</v>
      </c>
      <c r="Q200" s="36">
        <v>11</v>
      </c>
      <c r="R200" s="36">
        <v>0</v>
      </c>
      <c r="S200" s="118">
        <v>4</v>
      </c>
      <c r="T200" s="118">
        <v>22</v>
      </c>
      <c r="U200" s="118">
        <v>0</v>
      </c>
      <c r="V200" s="36">
        <v>0</v>
      </c>
      <c r="W200" s="36">
        <v>33</v>
      </c>
      <c r="X200" s="36">
        <v>52</v>
      </c>
      <c r="Y200" s="73">
        <v>0.25700000000000001</v>
      </c>
      <c r="Z200" s="71">
        <v>0.33800000000000002</v>
      </c>
      <c r="AA200" s="71">
        <v>0.34200000000000003</v>
      </c>
      <c r="AB200" s="74">
        <v>0.31</v>
      </c>
      <c r="AC200" s="75">
        <v>95</v>
      </c>
      <c r="AD200" s="76">
        <v>29</v>
      </c>
      <c r="AE200" s="76">
        <v>29</v>
      </c>
      <c r="AF200" s="176">
        <v>5</v>
      </c>
      <c r="AG200" s="176">
        <v>5</v>
      </c>
      <c r="AH200" s="77">
        <v>-4</v>
      </c>
      <c r="AI200" s="70" t="s">
        <v>1075</v>
      </c>
      <c r="AJ200" s="70" t="s">
        <v>1065</v>
      </c>
      <c r="AK200" s="36">
        <v>295</v>
      </c>
      <c r="AL200" s="71">
        <v>0.27700000000000002</v>
      </c>
      <c r="AM200" s="71">
        <v>0.373</v>
      </c>
      <c r="AN200" s="71">
        <v>0.34</v>
      </c>
      <c r="AO200" s="125">
        <v>0.32700000000000001</v>
      </c>
      <c r="AP200" s="126">
        <v>97</v>
      </c>
      <c r="AQ200" s="127">
        <v>34</v>
      </c>
    </row>
    <row r="201" spans="1:43" x14ac:dyDescent="0.3">
      <c r="A201" s="116" t="s">
        <v>2343</v>
      </c>
      <c r="B201" s="117">
        <v>19</v>
      </c>
      <c r="C201" s="36" t="s">
        <v>503</v>
      </c>
      <c r="D201" s="36" t="s">
        <v>240</v>
      </c>
      <c r="E201" s="70" t="s">
        <v>1065</v>
      </c>
      <c r="F201" s="36">
        <v>30</v>
      </c>
      <c r="G201" s="36" t="s">
        <v>1402</v>
      </c>
      <c r="H201" s="36" t="s">
        <v>1373</v>
      </c>
      <c r="I201" s="36" t="s">
        <v>255</v>
      </c>
      <c r="L201" s="72">
        <v>86</v>
      </c>
      <c r="M201" s="36">
        <v>353</v>
      </c>
      <c r="N201" s="36">
        <v>331</v>
      </c>
      <c r="O201" s="118">
        <v>34</v>
      </c>
      <c r="P201" s="36">
        <v>85</v>
      </c>
      <c r="Q201" s="36">
        <v>12</v>
      </c>
      <c r="R201" s="36">
        <v>0</v>
      </c>
      <c r="S201" s="118">
        <v>12</v>
      </c>
      <c r="T201" s="118">
        <v>50</v>
      </c>
      <c r="U201" s="118">
        <v>0</v>
      </c>
      <c r="V201" s="36">
        <v>0</v>
      </c>
      <c r="W201" s="36">
        <v>16</v>
      </c>
      <c r="X201" s="36">
        <v>62</v>
      </c>
      <c r="Y201" s="73">
        <v>0.25600000000000001</v>
      </c>
      <c r="Z201" s="71">
        <v>0.29099999999999998</v>
      </c>
      <c r="AA201" s="71">
        <v>0.40600000000000003</v>
      </c>
      <c r="AB201" s="74">
        <v>0.30199999999999999</v>
      </c>
      <c r="AC201" s="75">
        <v>107</v>
      </c>
      <c r="AD201" s="76">
        <v>29</v>
      </c>
      <c r="AE201" s="76">
        <v>29</v>
      </c>
      <c r="AF201" s="176">
        <v>11</v>
      </c>
      <c r="AG201" s="176">
        <v>11</v>
      </c>
      <c r="AH201" s="77">
        <v>-7</v>
      </c>
      <c r="AI201" s="70" t="s">
        <v>1075</v>
      </c>
      <c r="AJ201" s="70" t="s">
        <v>1065</v>
      </c>
      <c r="AK201" s="36">
        <v>221</v>
      </c>
      <c r="AL201" s="71">
        <v>0.26</v>
      </c>
      <c r="AM201" s="71">
        <v>0.28999999999999998</v>
      </c>
      <c r="AN201" s="71">
        <v>0.44700000000000001</v>
      </c>
      <c r="AO201" s="125">
        <v>0.314</v>
      </c>
      <c r="AP201" s="126">
        <v>69</v>
      </c>
      <c r="AQ201" s="127">
        <v>25</v>
      </c>
    </row>
    <row r="202" spans="1:43" x14ac:dyDescent="0.3">
      <c r="A202" s="116" t="s">
        <v>2343</v>
      </c>
      <c r="B202" s="117">
        <v>20</v>
      </c>
      <c r="C202" s="36" t="s">
        <v>278</v>
      </c>
      <c r="D202" s="36" t="s">
        <v>122</v>
      </c>
      <c r="E202" s="70" t="s">
        <v>1103</v>
      </c>
      <c r="F202" s="36">
        <v>31</v>
      </c>
      <c r="G202" s="36" t="s">
        <v>1070</v>
      </c>
      <c r="H202" s="36" t="s">
        <v>1063</v>
      </c>
      <c r="I202" s="36" t="s">
        <v>255</v>
      </c>
      <c r="L202" s="72">
        <v>83</v>
      </c>
      <c r="M202" s="36">
        <v>273</v>
      </c>
      <c r="N202" s="36">
        <v>234</v>
      </c>
      <c r="O202" s="118">
        <v>27</v>
      </c>
      <c r="P202" s="36">
        <v>51</v>
      </c>
      <c r="Q202" s="36">
        <v>9</v>
      </c>
      <c r="R202" s="36">
        <v>0</v>
      </c>
      <c r="S202" s="118">
        <v>9</v>
      </c>
      <c r="T202" s="118">
        <v>27</v>
      </c>
      <c r="U202" s="118">
        <v>0</v>
      </c>
      <c r="V202" s="36">
        <v>1</v>
      </c>
      <c r="W202" s="36">
        <v>36</v>
      </c>
      <c r="X202" s="36">
        <v>79</v>
      </c>
      <c r="Y202" s="73">
        <v>0.218</v>
      </c>
      <c r="Z202" s="71">
        <v>0.32400000000000001</v>
      </c>
      <c r="AA202" s="71">
        <v>0.376</v>
      </c>
      <c r="AB202" s="74">
        <v>0.314</v>
      </c>
      <c r="AC202" s="75">
        <v>86</v>
      </c>
      <c r="AD202" s="76">
        <v>28</v>
      </c>
      <c r="AE202" s="76">
        <v>32</v>
      </c>
      <c r="AF202" s="176">
        <v>5</v>
      </c>
      <c r="AG202" s="176">
        <v>5</v>
      </c>
      <c r="AH202" s="77">
        <v>-2</v>
      </c>
      <c r="AI202" s="70" t="s">
        <v>1075</v>
      </c>
      <c r="AJ202" s="70" t="s">
        <v>1086</v>
      </c>
      <c r="AK202" s="36">
        <v>376</v>
      </c>
      <c r="AL202" s="71">
        <v>0.26400000000000001</v>
      </c>
      <c r="AM202" s="71">
        <v>0.38700000000000001</v>
      </c>
      <c r="AN202" s="71">
        <v>0.44700000000000001</v>
      </c>
      <c r="AO202" s="125">
        <v>0.37</v>
      </c>
      <c r="AP202" s="126">
        <v>139</v>
      </c>
      <c r="AQ202" s="127">
        <v>62</v>
      </c>
    </row>
    <row r="203" spans="1:43" x14ac:dyDescent="0.3">
      <c r="A203" s="116" t="s">
        <v>2344</v>
      </c>
      <c r="B203" s="117">
        <v>1</v>
      </c>
      <c r="C203" s="36" t="s">
        <v>343</v>
      </c>
      <c r="D203" s="36" t="s">
        <v>115</v>
      </c>
      <c r="E203" s="70" t="s">
        <v>1103</v>
      </c>
      <c r="F203" s="36">
        <v>34</v>
      </c>
      <c r="G203" s="36" t="s">
        <v>1093</v>
      </c>
      <c r="H203" s="36" t="s">
        <v>1063</v>
      </c>
      <c r="I203" s="36" t="s">
        <v>250</v>
      </c>
      <c r="L203" s="72">
        <v>130</v>
      </c>
      <c r="M203" s="36">
        <v>583</v>
      </c>
      <c r="N203" s="36">
        <v>473</v>
      </c>
      <c r="O203" s="118">
        <v>81</v>
      </c>
      <c r="P203" s="36">
        <v>135</v>
      </c>
      <c r="Q203" s="36">
        <v>21</v>
      </c>
      <c r="R203" s="36">
        <v>1</v>
      </c>
      <c r="S203" s="118">
        <v>25</v>
      </c>
      <c r="T203" s="118">
        <v>76</v>
      </c>
      <c r="U203" s="118">
        <v>7</v>
      </c>
      <c r="V203" s="36">
        <v>2</v>
      </c>
      <c r="W203" s="36">
        <v>100</v>
      </c>
      <c r="X203" s="36">
        <v>92</v>
      </c>
      <c r="Y203" s="73">
        <v>0.29099999999999998</v>
      </c>
      <c r="Z203" s="71">
        <v>0.41199999999999998</v>
      </c>
      <c r="AA203" s="71">
        <v>0.49199999999999999</v>
      </c>
      <c r="AB203" s="74">
        <v>0.39700000000000002</v>
      </c>
      <c r="AC203" s="75">
        <v>231</v>
      </c>
      <c r="AD203" s="76">
        <v>107</v>
      </c>
      <c r="AE203" s="76">
        <v>96</v>
      </c>
      <c r="AF203" s="176">
        <v>28</v>
      </c>
      <c r="AG203" s="176">
        <v>25</v>
      </c>
      <c r="AH203" s="77">
        <v>39</v>
      </c>
      <c r="AI203" s="70" t="s">
        <v>1064</v>
      </c>
      <c r="AJ203" s="70" t="s">
        <v>1086</v>
      </c>
      <c r="AK203" s="36">
        <v>707</v>
      </c>
      <c r="AL203" s="71">
        <v>0.32</v>
      </c>
      <c r="AM203" s="71">
        <v>0.45400000000000001</v>
      </c>
      <c r="AN203" s="71">
        <v>0.57799999999999996</v>
      </c>
      <c r="AO203" s="125">
        <v>0.44400000000000001</v>
      </c>
      <c r="AP203" s="126">
        <v>314</v>
      </c>
      <c r="AQ203" s="127">
        <v>182</v>
      </c>
    </row>
    <row r="204" spans="1:43" x14ac:dyDescent="0.3">
      <c r="A204" s="116" t="s">
        <v>2344</v>
      </c>
      <c r="B204" s="117">
        <v>2</v>
      </c>
      <c r="C204" s="36" t="s">
        <v>340</v>
      </c>
      <c r="D204" s="36" t="s">
        <v>339</v>
      </c>
      <c r="E204" s="70" t="s">
        <v>1103</v>
      </c>
      <c r="F204" s="36">
        <v>28</v>
      </c>
      <c r="G204" s="36" t="s">
        <v>1070</v>
      </c>
      <c r="H204" s="36" t="s">
        <v>1063</v>
      </c>
      <c r="I204" s="36" t="s">
        <v>250</v>
      </c>
      <c r="L204" s="72">
        <v>145</v>
      </c>
      <c r="M204" s="36">
        <v>593</v>
      </c>
      <c r="N204" s="36">
        <v>518</v>
      </c>
      <c r="O204" s="118">
        <v>83</v>
      </c>
      <c r="P204" s="36">
        <v>141</v>
      </c>
      <c r="Q204" s="36">
        <v>33</v>
      </c>
      <c r="R204" s="36">
        <v>3</v>
      </c>
      <c r="S204" s="118">
        <v>28</v>
      </c>
      <c r="T204" s="118">
        <v>91</v>
      </c>
      <c r="U204" s="118">
        <v>8</v>
      </c>
      <c r="V204" s="36">
        <v>4</v>
      </c>
      <c r="W204" s="36">
        <v>53</v>
      </c>
      <c r="X204" s="36">
        <v>91</v>
      </c>
      <c r="Y204" s="73">
        <v>0.27400000000000002</v>
      </c>
      <c r="Z204" s="71">
        <v>0.35799999999999998</v>
      </c>
      <c r="AA204" s="71">
        <v>0.51200000000000001</v>
      </c>
      <c r="AB204" s="74">
        <v>0.374</v>
      </c>
      <c r="AC204" s="75">
        <v>222</v>
      </c>
      <c r="AD204" s="76">
        <v>87</v>
      </c>
      <c r="AE204" s="76">
        <v>79</v>
      </c>
      <c r="AF204" s="176">
        <v>29</v>
      </c>
      <c r="AG204" s="176">
        <v>26</v>
      </c>
      <c r="AH204" s="77">
        <v>26</v>
      </c>
      <c r="AI204" s="70" t="s">
        <v>1064</v>
      </c>
      <c r="AJ204" s="70" t="s">
        <v>1086</v>
      </c>
      <c r="AK204" s="36">
        <v>691</v>
      </c>
      <c r="AL204" s="71">
        <v>0.27300000000000002</v>
      </c>
      <c r="AM204" s="71">
        <v>0.39200000000000002</v>
      </c>
      <c r="AN204" s="71">
        <v>0.50700000000000001</v>
      </c>
      <c r="AO204" s="125">
        <v>0.39100000000000001</v>
      </c>
      <c r="AP204" s="126">
        <v>270</v>
      </c>
      <c r="AQ204" s="127">
        <v>113</v>
      </c>
    </row>
    <row r="205" spans="1:43" x14ac:dyDescent="0.3">
      <c r="A205" s="116" t="s">
        <v>2344</v>
      </c>
      <c r="B205" s="117">
        <v>3</v>
      </c>
      <c r="C205" s="36" t="s">
        <v>515</v>
      </c>
      <c r="D205" s="36" t="s">
        <v>277</v>
      </c>
      <c r="E205" s="70" t="s">
        <v>1065</v>
      </c>
      <c r="F205" s="36">
        <v>30</v>
      </c>
      <c r="G205" s="36" t="s">
        <v>1116</v>
      </c>
      <c r="H205" s="36" t="s">
        <v>1063</v>
      </c>
      <c r="I205" s="36" t="s">
        <v>250</v>
      </c>
      <c r="L205" s="72">
        <v>139</v>
      </c>
      <c r="M205" s="36">
        <v>597</v>
      </c>
      <c r="N205" s="36">
        <v>515</v>
      </c>
      <c r="O205" s="118">
        <v>91</v>
      </c>
      <c r="P205" s="36">
        <v>143</v>
      </c>
      <c r="Q205" s="36">
        <v>28</v>
      </c>
      <c r="R205" s="36">
        <v>2</v>
      </c>
      <c r="S205" s="118">
        <v>27</v>
      </c>
      <c r="T205" s="118">
        <v>90</v>
      </c>
      <c r="U205" s="118">
        <v>19</v>
      </c>
      <c r="V205" s="36">
        <v>4</v>
      </c>
      <c r="W205" s="36">
        <v>71</v>
      </c>
      <c r="X205" s="36">
        <v>126</v>
      </c>
      <c r="Y205" s="73">
        <v>0.27700000000000002</v>
      </c>
      <c r="Z205" s="71">
        <v>0.36699999999999999</v>
      </c>
      <c r="AA205" s="71">
        <v>0.496</v>
      </c>
      <c r="AB205" s="74">
        <v>0.373</v>
      </c>
      <c r="AC205" s="75">
        <v>223</v>
      </c>
      <c r="AD205" s="76">
        <v>87</v>
      </c>
      <c r="AE205" s="76">
        <v>78</v>
      </c>
      <c r="AF205" s="176">
        <v>34</v>
      </c>
      <c r="AG205" s="176">
        <v>30</v>
      </c>
      <c r="AH205" s="77">
        <v>26</v>
      </c>
      <c r="AI205" s="70" t="s">
        <v>1064</v>
      </c>
      <c r="AJ205" s="70" t="s">
        <v>1086</v>
      </c>
      <c r="AK205" s="36">
        <v>664</v>
      </c>
      <c r="AL205" s="71">
        <v>0.29699999999999999</v>
      </c>
      <c r="AM205" s="71">
        <v>0.40400000000000003</v>
      </c>
      <c r="AN205" s="71">
        <v>0.56299999999999994</v>
      </c>
      <c r="AO205" s="125">
        <v>0.41299999999999998</v>
      </c>
      <c r="AP205" s="126">
        <v>274</v>
      </c>
      <c r="AQ205" s="127">
        <v>135</v>
      </c>
    </row>
    <row r="206" spans="1:43" x14ac:dyDescent="0.3">
      <c r="A206" s="116" t="s">
        <v>2344</v>
      </c>
      <c r="B206" s="117">
        <v>4</v>
      </c>
      <c r="C206" s="36" t="s">
        <v>418</v>
      </c>
      <c r="D206" s="36" t="s">
        <v>417</v>
      </c>
      <c r="E206" s="70" t="s">
        <v>1103</v>
      </c>
      <c r="F206" s="36">
        <v>28</v>
      </c>
      <c r="G206" s="36" t="s">
        <v>1101</v>
      </c>
      <c r="H206" s="36" t="s">
        <v>1063</v>
      </c>
      <c r="I206" s="36" t="s">
        <v>250</v>
      </c>
      <c r="L206" s="72">
        <v>126</v>
      </c>
      <c r="M206" s="36">
        <v>540</v>
      </c>
      <c r="N206" s="36">
        <v>482</v>
      </c>
      <c r="O206" s="118">
        <v>78</v>
      </c>
      <c r="P206" s="36">
        <v>134</v>
      </c>
      <c r="Q206" s="36">
        <v>33</v>
      </c>
      <c r="R206" s="36">
        <v>3</v>
      </c>
      <c r="S206" s="118">
        <v>25</v>
      </c>
      <c r="T206" s="118">
        <v>71</v>
      </c>
      <c r="U206" s="118">
        <v>6</v>
      </c>
      <c r="V206" s="36">
        <v>3</v>
      </c>
      <c r="W206" s="36">
        <v>48</v>
      </c>
      <c r="X206" s="36">
        <v>113</v>
      </c>
      <c r="Y206" s="73">
        <v>0.27700000000000002</v>
      </c>
      <c r="Z206" s="71">
        <v>0.35</v>
      </c>
      <c r="AA206" s="71">
        <v>0.51500000000000001</v>
      </c>
      <c r="AB206" s="74">
        <v>0.37</v>
      </c>
      <c r="AC206" s="75">
        <v>200</v>
      </c>
      <c r="AD206" s="76">
        <v>79</v>
      </c>
      <c r="AE206" s="76">
        <v>71</v>
      </c>
      <c r="AF206" s="176">
        <v>26</v>
      </c>
      <c r="AG206" s="176">
        <v>23</v>
      </c>
      <c r="AH206" s="77">
        <v>22</v>
      </c>
      <c r="AI206" s="70" t="s">
        <v>1064</v>
      </c>
      <c r="AJ206" s="70" t="s">
        <v>1086</v>
      </c>
      <c r="AK206" s="36">
        <v>514</v>
      </c>
      <c r="AL206" s="71">
        <v>0.307</v>
      </c>
      <c r="AM206" s="71">
        <v>0.40300000000000002</v>
      </c>
      <c r="AN206" s="71">
        <v>0.58599999999999997</v>
      </c>
      <c r="AO206" s="125">
        <v>0.42099999999999999</v>
      </c>
      <c r="AP206" s="126">
        <v>216</v>
      </c>
      <c r="AQ206" s="127">
        <v>122</v>
      </c>
    </row>
    <row r="207" spans="1:43" x14ac:dyDescent="0.3">
      <c r="A207" s="116" t="s">
        <v>2344</v>
      </c>
      <c r="B207" s="117">
        <v>5</v>
      </c>
      <c r="C207" s="36" t="s">
        <v>418</v>
      </c>
      <c r="D207" s="36" t="s">
        <v>417</v>
      </c>
      <c r="E207" s="70" t="s">
        <v>1103</v>
      </c>
      <c r="F207" s="36">
        <v>28</v>
      </c>
      <c r="G207" s="36" t="s">
        <v>1101</v>
      </c>
      <c r="H207" s="36" t="s">
        <v>1063</v>
      </c>
      <c r="I207" s="36" t="s">
        <v>250</v>
      </c>
      <c r="L207" s="72">
        <v>126</v>
      </c>
      <c r="M207" s="36">
        <v>540</v>
      </c>
      <c r="N207" s="36">
        <v>482</v>
      </c>
      <c r="O207" s="118">
        <v>78</v>
      </c>
      <c r="P207" s="36">
        <v>134</v>
      </c>
      <c r="Q207" s="36">
        <v>33</v>
      </c>
      <c r="R207" s="36">
        <v>3</v>
      </c>
      <c r="S207" s="118">
        <v>25</v>
      </c>
      <c r="T207" s="118">
        <v>71</v>
      </c>
      <c r="U207" s="118">
        <v>6</v>
      </c>
      <c r="V207" s="36">
        <v>3</v>
      </c>
      <c r="W207" s="36">
        <v>48</v>
      </c>
      <c r="X207" s="36">
        <v>113</v>
      </c>
      <c r="Y207" s="73">
        <v>0.27700000000000002</v>
      </c>
      <c r="Z207" s="71">
        <v>0.35</v>
      </c>
      <c r="AA207" s="71">
        <v>0.51500000000000001</v>
      </c>
      <c r="AB207" s="74">
        <v>0.37</v>
      </c>
      <c r="AC207" s="75">
        <v>200</v>
      </c>
      <c r="AD207" s="76">
        <v>79</v>
      </c>
      <c r="AE207" s="76">
        <v>71</v>
      </c>
      <c r="AF207" s="176">
        <v>26</v>
      </c>
      <c r="AG207" s="176">
        <v>23</v>
      </c>
      <c r="AH207" s="77">
        <v>22</v>
      </c>
      <c r="AI207" s="70" t="s">
        <v>1064</v>
      </c>
      <c r="AJ207" s="70" t="s">
        <v>1086</v>
      </c>
      <c r="AK207" s="36">
        <v>514</v>
      </c>
      <c r="AL207" s="71">
        <v>0.307</v>
      </c>
      <c r="AM207" s="71">
        <v>0.40300000000000002</v>
      </c>
      <c r="AN207" s="71">
        <v>0.58599999999999997</v>
      </c>
      <c r="AO207" s="125">
        <v>0.42099999999999999</v>
      </c>
      <c r="AP207" s="126">
        <v>216</v>
      </c>
      <c r="AQ207" s="127">
        <v>122</v>
      </c>
    </row>
    <row r="208" spans="1:43" x14ac:dyDescent="0.3">
      <c r="A208" s="116" t="s">
        <v>2344</v>
      </c>
      <c r="B208" s="117">
        <v>6</v>
      </c>
      <c r="C208" s="36" t="s">
        <v>6274</v>
      </c>
      <c r="D208" s="36" t="s">
        <v>205</v>
      </c>
      <c r="E208" s="70" t="s">
        <v>1103</v>
      </c>
      <c r="F208" s="36">
        <v>22</v>
      </c>
      <c r="G208" s="36" t="s">
        <v>1567</v>
      </c>
      <c r="H208" s="36" t="s">
        <v>1063</v>
      </c>
      <c r="I208" s="36" t="s">
        <v>250</v>
      </c>
      <c r="J208" s="36" t="s">
        <v>249</v>
      </c>
      <c r="L208" s="72">
        <v>126</v>
      </c>
      <c r="M208" s="36">
        <v>504</v>
      </c>
      <c r="N208" s="36">
        <v>433</v>
      </c>
      <c r="O208" s="118">
        <v>72</v>
      </c>
      <c r="P208" s="36">
        <v>107</v>
      </c>
      <c r="Q208" s="36">
        <v>28</v>
      </c>
      <c r="R208" s="36">
        <v>4</v>
      </c>
      <c r="S208" s="118">
        <v>29</v>
      </c>
      <c r="T208" s="118">
        <v>79</v>
      </c>
      <c r="U208" s="118">
        <v>11</v>
      </c>
      <c r="V208" s="36">
        <v>2</v>
      </c>
      <c r="W208" s="36">
        <v>67</v>
      </c>
      <c r="X208" s="36">
        <v>119</v>
      </c>
      <c r="Y208" s="73">
        <v>0.248</v>
      </c>
      <c r="Z208" s="71">
        <v>0.34899999999999998</v>
      </c>
      <c r="AA208" s="71">
        <v>0.53</v>
      </c>
      <c r="AB208" s="74">
        <v>0.374</v>
      </c>
      <c r="AC208" s="75">
        <v>188</v>
      </c>
      <c r="AD208" s="76">
        <v>78</v>
      </c>
      <c r="AE208" s="76">
        <v>71</v>
      </c>
      <c r="AF208" s="176">
        <v>25</v>
      </c>
      <c r="AG208" s="176">
        <v>22</v>
      </c>
      <c r="AH208" s="77">
        <v>22</v>
      </c>
      <c r="AI208" s="70" t="s">
        <v>1064</v>
      </c>
      <c r="AJ208" s="70" t="s">
        <v>1086</v>
      </c>
      <c r="AK208" s="36">
        <v>548</v>
      </c>
      <c r="AL208" s="71">
        <v>0.26700000000000002</v>
      </c>
      <c r="AM208" s="71">
        <v>0.35199999999999998</v>
      </c>
      <c r="AN208" s="71">
        <v>0.58099999999999996</v>
      </c>
      <c r="AO208" s="125">
        <v>0.39100000000000001</v>
      </c>
      <c r="AP208" s="126">
        <v>214</v>
      </c>
      <c r="AQ208" s="127">
        <v>98</v>
      </c>
    </row>
    <row r="209" spans="1:43" x14ac:dyDescent="0.3">
      <c r="A209" s="116" t="s">
        <v>2344</v>
      </c>
      <c r="B209" s="117">
        <v>7</v>
      </c>
      <c r="C209" s="36" t="s">
        <v>365</v>
      </c>
      <c r="D209" s="36" t="s">
        <v>364</v>
      </c>
      <c r="E209" s="70" t="s">
        <v>1065</v>
      </c>
      <c r="F209" s="36">
        <v>35</v>
      </c>
      <c r="G209" s="36" t="s">
        <v>1372</v>
      </c>
      <c r="H209" s="36" t="s">
        <v>1373</v>
      </c>
      <c r="I209" s="36" t="s">
        <v>250</v>
      </c>
      <c r="L209" s="72">
        <v>122</v>
      </c>
      <c r="M209" s="36">
        <v>479</v>
      </c>
      <c r="N209" s="36">
        <v>397</v>
      </c>
      <c r="O209" s="118">
        <v>66</v>
      </c>
      <c r="P209" s="36">
        <v>97</v>
      </c>
      <c r="Q209" s="36">
        <v>16</v>
      </c>
      <c r="R209" s="36">
        <v>0</v>
      </c>
      <c r="S209" s="118">
        <v>29</v>
      </c>
      <c r="T209" s="118">
        <v>76</v>
      </c>
      <c r="U209" s="118">
        <v>2</v>
      </c>
      <c r="V209" s="36">
        <v>1</v>
      </c>
      <c r="W209" s="36">
        <v>74</v>
      </c>
      <c r="X209" s="36">
        <v>88</v>
      </c>
      <c r="Y209" s="73">
        <v>0.249</v>
      </c>
      <c r="Z209" s="71">
        <v>0.36399999999999999</v>
      </c>
      <c r="AA209" s="71">
        <v>0.50600000000000001</v>
      </c>
      <c r="AB209" s="74">
        <v>0.374</v>
      </c>
      <c r="AC209" s="75">
        <v>179</v>
      </c>
      <c r="AD209" s="76">
        <v>76</v>
      </c>
      <c r="AE209" s="76">
        <v>69</v>
      </c>
      <c r="AF209" s="176">
        <v>21</v>
      </c>
      <c r="AG209" s="176">
        <v>19</v>
      </c>
      <c r="AH209" s="77">
        <v>21</v>
      </c>
      <c r="AI209" s="70" t="s">
        <v>1064</v>
      </c>
      <c r="AJ209" s="70" t="s">
        <v>1065</v>
      </c>
      <c r="AK209" s="36">
        <v>668</v>
      </c>
      <c r="AL209" s="71">
        <v>0.25800000000000001</v>
      </c>
      <c r="AM209" s="71">
        <v>0.377</v>
      </c>
      <c r="AN209" s="71">
        <v>0.504</v>
      </c>
      <c r="AO209" s="125">
        <v>0.38100000000000001</v>
      </c>
      <c r="AP209" s="126">
        <v>255</v>
      </c>
      <c r="AQ209" s="127">
        <v>101</v>
      </c>
    </row>
    <row r="210" spans="1:43" x14ac:dyDescent="0.3">
      <c r="A210" s="116" t="s">
        <v>2344</v>
      </c>
      <c r="B210" s="117">
        <v>8</v>
      </c>
      <c r="C210" s="36" t="s">
        <v>357</v>
      </c>
      <c r="D210" s="36" t="s">
        <v>14</v>
      </c>
      <c r="E210" s="70" t="s">
        <v>1103</v>
      </c>
      <c r="F210" s="36">
        <v>32</v>
      </c>
      <c r="G210" s="36" t="s">
        <v>1100</v>
      </c>
      <c r="H210" s="36" t="s">
        <v>1063</v>
      </c>
      <c r="I210" s="36" t="s">
        <v>250</v>
      </c>
      <c r="L210" s="72">
        <v>126</v>
      </c>
      <c r="M210" s="36">
        <v>490</v>
      </c>
      <c r="N210" s="36">
        <v>412</v>
      </c>
      <c r="O210" s="118">
        <v>69</v>
      </c>
      <c r="P210" s="36">
        <v>101</v>
      </c>
      <c r="Q210" s="36">
        <v>27</v>
      </c>
      <c r="R210" s="36">
        <v>2</v>
      </c>
      <c r="S210" s="118">
        <v>21</v>
      </c>
      <c r="T210" s="118">
        <v>57</v>
      </c>
      <c r="U210" s="118">
        <v>2</v>
      </c>
      <c r="V210" s="36">
        <v>2</v>
      </c>
      <c r="W210" s="36">
        <v>68</v>
      </c>
      <c r="X210" s="36">
        <v>98</v>
      </c>
      <c r="Y210" s="73">
        <v>0.249</v>
      </c>
      <c r="Z210" s="71">
        <v>0.35599999999999998</v>
      </c>
      <c r="AA210" s="71">
        <v>0.47199999999999998</v>
      </c>
      <c r="AB210" s="74">
        <v>0.36</v>
      </c>
      <c r="AC210" s="75">
        <v>176</v>
      </c>
      <c r="AD210" s="76">
        <v>67</v>
      </c>
      <c r="AE210" s="76">
        <v>60</v>
      </c>
      <c r="AF210" s="176">
        <v>17</v>
      </c>
      <c r="AG210" s="176">
        <v>15</v>
      </c>
      <c r="AH210" s="77">
        <v>14</v>
      </c>
      <c r="AI210" s="70" t="s">
        <v>1064</v>
      </c>
      <c r="AJ210" s="70" t="s">
        <v>1065</v>
      </c>
      <c r="AK210" s="36">
        <v>622</v>
      </c>
      <c r="AL210" s="71">
        <v>0.24099999999999999</v>
      </c>
      <c r="AM210" s="71">
        <v>0.38400000000000001</v>
      </c>
      <c r="AN210" s="71">
        <v>0.45100000000000001</v>
      </c>
      <c r="AO210" s="125">
        <v>0.36899999999999999</v>
      </c>
      <c r="AP210" s="126">
        <v>229</v>
      </c>
      <c r="AQ210" s="127">
        <v>85</v>
      </c>
    </row>
    <row r="211" spans="1:43" x14ac:dyDescent="0.3">
      <c r="A211" s="116" t="s">
        <v>2344</v>
      </c>
      <c r="B211" s="117">
        <v>9</v>
      </c>
      <c r="C211" s="36" t="s">
        <v>291</v>
      </c>
      <c r="D211" s="36" t="s">
        <v>20</v>
      </c>
      <c r="E211" s="70" t="s">
        <v>1061</v>
      </c>
      <c r="F211" s="36">
        <v>32</v>
      </c>
      <c r="G211" s="36" t="s">
        <v>1081</v>
      </c>
      <c r="H211" s="36" t="s">
        <v>1063</v>
      </c>
      <c r="I211" s="36" t="s">
        <v>250</v>
      </c>
      <c r="L211" s="72">
        <v>134</v>
      </c>
      <c r="M211" s="36">
        <v>507</v>
      </c>
      <c r="N211" s="36">
        <v>431</v>
      </c>
      <c r="O211" s="118">
        <v>64</v>
      </c>
      <c r="P211" s="36">
        <v>106</v>
      </c>
      <c r="Q211" s="36">
        <v>24</v>
      </c>
      <c r="R211" s="36">
        <v>2</v>
      </c>
      <c r="S211" s="118">
        <v>22</v>
      </c>
      <c r="T211" s="118">
        <v>63</v>
      </c>
      <c r="U211" s="118">
        <v>5</v>
      </c>
      <c r="V211" s="36">
        <v>2</v>
      </c>
      <c r="W211" s="36">
        <v>70</v>
      </c>
      <c r="X211" s="36">
        <v>81</v>
      </c>
      <c r="Y211" s="73">
        <v>0.249</v>
      </c>
      <c r="Z211" s="71">
        <v>0.35299999999999998</v>
      </c>
      <c r="AA211" s="71">
        <v>0.46100000000000002</v>
      </c>
      <c r="AB211" s="74">
        <v>0.35499999999999998</v>
      </c>
      <c r="AC211" s="75">
        <v>180</v>
      </c>
      <c r="AD211" s="76">
        <v>65</v>
      </c>
      <c r="AE211" s="76">
        <v>59</v>
      </c>
      <c r="AF211" s="176">
        <v>18</v>
      </c>
      <c r="AG211" s="176">
        <v>16</v>
      </c>
      <c r="AH211" s="77">
        <v>13</v>
      </c>
      <c r="AI211" s="70" t="s">
        <v>1064</v>
      </c>
      <c r="AJ211" s="70" t="s">
        <v>1065</v>
      </c>
      <c r="AK211" s="36">
        <v>667</v>
      </c>
      <c r="AL211" s="71">
        <v>0.25900000000000001</v>
      </c>
      <c r="AM211" s="71">
        <v>0.36299999999999999</v>
      </c>
      <c r="AN211" s="71">
        <v>0.45500000000000002</v>
      </c>
      <c r="AO211" s="125">
        <v>0.35899999999999999</v>
      </c>
      <c r="AP211" s="126">
        <v>240</v>
      </c>
      <c r="AQ211" s="127">
        <v>81</v>
      </c>
    </row>
    <row r="212" spans="1:43" x14ac:dyDescent="0.3">
      <c r="A212" s="116" t="s">
        <v>2344</v>
      </c>
      <c r="B212" s="117">
        <v>10</v>
      </c>
      <c r="C212" s="36" t="s">
        <v>8</v>
      </c>
      <c r="D212" s="36" t="s">
        <v>15</v>
      </c>
      <c r="E212" s="70" t="s">
        <v>1065</v>
      </c>
      <c r="F212" s="36">
        <v>31</v>
      </c>
      <c r="G212" s="36" t="s">
        <v>1390</v>
      </c>
      <c r="H212" s="36" t="s">
        <v>1373</v>
      </c>
      <c r="I212" s="36" t="s">
        <v>250</v>
      </c>
      <c r="L212" s="72">
        <v>138</v>
      </c>
      <c r="M212" s="36">
        <v>585</v>
      </c>
      <c r="N212" s="36">
        <v>537</v>
      </c>
      <c r="O212" s="118">
        <v>71</v>
      </c>
      <c r="P212" s="36">
        <v>147</v>
      </c>
      <c r="Q212" s="36">
        <v>28</v>
      </c>
      <c r="R212" s="36">
        <v>3</v>
      </c>
      <c r="S212" s="118">
        <v>25</v>
      </c>
      <c r="T212" s="118">
        <v>83</v>
      </c>
      <c r="U212" s="118">
        <v>2</v>
      </c>
      <c r="V212" s="36">
        <v>1</v>
      </c>
      <c r="W212" s="36">
        <v>32</v>
      </c>
      <c r="X212" s="36">
        <v>107</v>
      </c>
      <c r="Y212" s="73">
        <v>0.27400000000000002</v>
      </c>
      <c r="Z212" s="71">
        <v>0.32700000000000001</v>
      </c>
      <c r="AA212" s="71">
        <v>0.47799999999999998</v>
      </c>
      <c r="AB212" s="74">
        <v>0.34599999999999997</v>
      </c>
      <c r="AC212" s="75">
        <v>202</v>
      </c>
      <c r="AD212" s="76">
        <v>65</v>
      </c>
      <c r="AE212" s="76">
        <v>59</v>
      </c>
      <c r="AF212" s="176">
        <v>25</v>
      </c>
      <c r="AG212" s="176">
        <v>22</v>
      </c>
      <c r="AH212" s="77">
        <v>9</v>
      </c>
      <c r="AI212" s="70" t="s">
        <v>1064</v>
      </c>
      <c r="AJ212" s="70" t="s">
        <v>1086</v>
      </c>
      <c r="AK212" s="36">
        <v>675</v>
      </c>
      <c r="AL212" s="71">
        <v>0.30399999999999999</v>
      </c>
      <c r="AM212" s="71">
        <v>0.35399999999999998</v>
      </c>
      <c r="AN212" s="71">
        <v>0.55200000000000005</v>
      </c>
      <c r="AO212" s="125">
        <v>0.38500000000000001</v>
      </c>
      <c r="AP212" s="126">
        <v>260</v>
      </c>
      <c r="AQ212" s="127">
        <v>105</v>
      </c>
    </row>
    <row r="213" spans="1:43" x14ac:dyDescent="0.3">
      <c r="A213" s="116" t="s">
        <v>2344</v>
      </c>
      <c r="B213" s="117">
        <v>11</v>
      </c>
      <c r="C213" s="36" t="s">
        <v>527</v>
      </c>
      <c r="D213" s="36" t="s">
        <v>47</v>
      </c>
      <c r="E213" s="70" t="s">
        <v>1103</v>
      </c>
      <c r="F213" s="36">
        <v>28</v>
      </c>
      <c r="G213" s="36" t="s">
        <v>1388</v>
      </c>
      <c r="H213" s="36" t="s">
        <v>1373</v>
      </c>
      <c r="I213" s="36" t="s">
        <v>250</v>
      </c>
      <c r="L213" s="72">
        <v>148</v>
      </c>
      <c r="M213" s="36">
        <v>607</v>
      </c>
      <c r="N213" s="36">
        <v>560</v>
      </c>
      <c r="O213" s="118">
        <v>82</v>
      </c>
      <c r="P213" s="36">
        <v>157</v>
      </c>
      <c r="Q213" s="36">
        <v>27</v>
      </c>
      <c r="R213" s="36">
        <v>2</v>
      </c>
      <c r="S213" s="118">
        <v>22</v>
      </c>
      <c r="T213" s="118">
        <v>85</v>
      </c>
      <c r="U213" s="118">
        <v>6</v>
      </c>
      <c r="V213" s="36">
        <v>2</v>
      </c>
      <c r="W213" s="36">
        <v>42</v>
      </c>
      <c r="X213" s="36">
        <v>105</v>
      </c>
      <c r="Y213" s="73">
        <v>0.28199999999999997</v>
      </c>
      <c r="Z213" s="71">
        <v>0.33100000000000002</v>
      </c>
      <c r="AA213" s="71">
        <v>0.45200000000000001</v>
      </c>
      <c r="AB213" s="74">
        <v>0.34</v>
      </c>
      <c r="AC213" s="75">
        <v>206</v>
      </c>
      <c r="AD213" s="76">
        <v>62</v>
      </c>
      <c r="AE213" s="76">
        <v>56</v>
      </c>
      <c r="AF213" s="176">
        <v>27</v>
      </c>
      <c r="AG213" s="176">
        <v>25</v>
      </c>
      <c r="AH213" s="77">
        <v>6</v>
      </c>
      <c r="AI213" s="70" t="s">
        <v>1064</v>
      </c>
      <c r="AJ213" s="70" t="s">
        <v>1086</v>
      </c>
      <c r="AK213" s="36">
        <v>671</v>
      </c>
      <c r="AL213" s="71">
        <v>0.318</v>
      </c>
      <c r="AM213" s="71">
        <v>0.38500000000000001</v>
      </c>
      <c r="AN213" s="71">
        <v>0.498</v>
      </c>
      <c r="AO213" s="125">
        <v>0.38400000000000001</v>
      </c>
      <c r="AP213" s="126">
        <v>258</v>
      </c>
      <c r="AQ213" s="127">
        <v>104</v>
      </c>
    </row>
    <row r="214" spans="1:43" x14ac:dyDescent="0.3">
      <c r="A214" s="116" t="s">
        <v>2344</v>
      </c>
      <c r="B214" s="117">
        <v>12</v>
      </c>
      <c r="C214" s="36" t="s">
        <v>49</v>
      </c>
      <c r="D214" s="36" t="s">
        <v>258</v>
      </c>
      <c r="E214" s="70" t="s">
        <v>1065</v>
      </c>
      <c r="F214" s="36">
        <v>35</v>
      </c>
      <c r="G214" s="36" t="s">
        <v>1381</v>
      </c>
      <c r="H214" s="36" t="s">
        <v>1373</v>
      </c>
      <c r="I214" s="36" t="s">
        <v>250</v>
      </c>
      <c r="L214" s="72">
        <v>107</v>
      </c>
      <c r="M214" s="36">
        <v>451</v>
      </c>
      <c r="N214" s="36">
        <v>389</v>
      </c>
      <c r="O214" s="118">
        <v>52</v>
      </c>
      <c r="P214" s="36">
        <v>103</v>
      </c>
      <c r="Q214" s="36">
        <v>15</v>
      </c>
      <c r="R214" s="36">
        <v>0</v>
      </c>
      <c r="S214" s="118">
        <v>18</v>
      </c>
      <c r="T214" s="118">
        <v>59</v>
      </c>
      <c r="U214" s="118">
        <v>1</v>
      </c>
      <c r="V214" s="36">
        <v>1</v>
      </c>
      <c r="W214" s="36">
        <v>56</v>
      </c>
      <c r="X214" s="36">
        <v>81</v>
      </c>
      <c r="Y214" s="73">
        <v>0.26400000000000001</v>
      </c>
      <c r="Z214" s="71">
        <v>0.35799999999999998</v>
      </c>
      <c r="AA214" s="71">
        <v>0.44600000000000001</v>
      </c>
      <c r="AB214" s="74">
        <v>0.35299999999999998</v>
      </c>
      <c r="AC214" s="75">
        <v>159</v>
      </c>
      <c r="AD214" s="76">
        <v>60</v>
      </c>
      <c r="AE214" s="76">
        <v>54</v>
      </c>
      <c r="AF214" s="176">
        <v>17</v>
      </c>
      <c r="AG214" s="176">
        <v>15</v>
      </c>
      <c r="AH214" s="77">
        <v>10</v>
      </c>
      <c r="AI214" s="70" t="s">
        <v>1064</v>
      </c>
      <c r="AJ214" s="70" t="s">
        <v>1076</v>
      </c>
      <c r="AK214" s="36">
        <v>529</v>
      </c>
      <c r="AL214" s="71">
        <v>0.249</v>
      </c>
      <c r="AM214" s="71">
        <v>0.32900000000000001</v>
      </c>
      <c r="AN214" s="71">
        <v>0.39900000000000002</v>
      </c>
      <c r="AO214" s="125">
        <v>0.32300000000000001</v>
      </c>
      <c r="AP214" s="126">
        <v>171</v>
      </c>
      <c r="AQ214" s="127">
        <v>47</v>
      </c>
    </row>
    <row r="215" spans="1:43" x14ac:dyDescent="0.3">
      <c r="A215" s="116" t="s">
        <v>2344</v>
      </c>
      <c r="B215" s="117">
        <v>13</v>
      </c>
      <c r="C215" s="36" t="s">
        <v>2203</v>
      </c>
      <c r="D215" s="36" t="s">
        <v>324</v>
      </c>
      <c r="E215" s="70" t="s">
        <v>1065</v>
      </c>
      <c r="F215" s="36">
        <v>27</v>
      </c>
      <c r="G215" s="36" t="s">
        <v>1107</v>
      </c>
      <c r="H215" s="36" t="s">
        <v>1063</v>
      </c>
      <c r="I215" s="36" t="s">
        <v>250</v>
      </c>
      <c r="L215" s="72">
        <v>146</v>
      </c>
      <c r="M215" s="36">
        <v>546</v>
      </c>
      <c r="N215" s="36">
        <v>480</v>
      </c>
      <c r="O215" s="118">
        <v>70</v>
      </c>
      <c r="P215" s="36">
        <v>116</v>
      </c>
      <c r="Q215" s="36">
        <v>28</v>
      </c>
      <c r="R215" s="36">
        <v>3</v>
      </c>
      <c r="S215" s="118">
        <v>25</v>
      </c>
      <c r="T215" s="118">
        <v>65</v>
      </c>
      <c r="U215" s="118">
        <v>16</v>
      </c>
      <c r="V215" s="36">
        <v>4</v>
      </c>
      <c r="W215" s="36">
        <v>58</v>
      </c>
      <c r="X215" s="36">
        <v>129</v>
      </c>
      <c r="Y215" s="73">
        <v>0.24099999999999999</v>
      </c>
      <c r="Z215" s="71">
        <v>0.32400000000000001</v>
      </c>
      <c r="AA215" s="71">
        <v>0.46800000000000003</v>
      </c>
      <c r="AB215" s="74">
        <v>0.34100000000000003</v>
      </c>
      <c r="AC215" s="75">
        <v>186</v>
      </c>
      <c r="AD215" s="76">
        <v>59</v>
      </c>
      <c r="AE215" s="76">
        <v>53</v>
      </c>
      <c r="AF215" s="176">
        <v>22</v>
      </c>
      <c r="AG215" s="176">
        <v>20</v>
      </c>
      <c r="AH215" s="77">
        <v>6</v>
      </c>
      <c r="AI215" s="70" t="s">
        <v>1064</v>
      </c>
      <c r="AJ215" s="70" t="s">
        <v>1065</v>
      </c>
      <c r="AK215" s="36">
        <v>649</v>
      </c>
      <c r="AL215" s="71">
        <v>0.24299999999999999</v>
      </c>
      <c r="AM215" s="71">
        <v>0.32800000000000001</v>
      </c>
      <c r="AN215" s="71">
        <v>0.46400000000000002</v>
      </c>
      <c r="AO215" s="125">
        <v>0.34200000000000003</v>
      </c>
      <c r="AP215" s="126">
        <v>222</v>
      </c>
      <c r="AQ215" s="127">
        <v>66</v>
      </c>
    </row>
    <row r="216" spans="1:43" x14ac:dyDescent="0.3">
      <c r="A216" s="116" t="s">
        <v>2344</v>
      </c>
      <c r="B216" s="117">
        <v>14</v>
      </c>
      <c r="C216" s="36" t="s">
        <v>19</v>
      </c>
      <c r="D216" s="36" t="s">
        <v>18</v>
      </c>
      <c r="E216" s="70" t="s">
        <v>1103</v>
      </c>
      <c r="F216" s="36">
        <v>30</v>
      </c>
      <c r="G216" s="36" t="s">
        <v>1104</v>
      </c>
      <c r="H216" s="36" t="s">
        <v>1063</v>
      </c>
      <c r="I216" s="36" t="s">
        <v>250</v>
      </c>
      <c r="L216" s="72">
        <v>117</v>
      </c>
      <c r="M216" s="36">
        <v>455</v>
      </c>
      <c r="N216" s="36">
        <v>398</v>
      </c>
      <c r="O216" s="118">
        <v>57</v>
      </c>
      <c r="P216" s="36">
        <v>99</v>
      </c>
      <c r="Q216" s="36">
        <v>27</v>
      </c>
      <c r="R216" s="36">
        <v>4</v>
      </c>
      <c r="S216" s="118">
        <v>16</v>
      </c>
      <c r="T216" s="118">
        <v>54</v>
      </c>
      <c r="U216" s="118">
        <v>4</v>
      </c>
      <c r="V216" s="36">
        <v>2</v>
      </c>
      <c r="W216" s="36">
        <v>52</v>
      </c>
      <c r="X216" s="36">
        <v>104</v>
      </c>
      <c r="Y216" s="73">
        <v>0.249</v>
      </c>
      <c r="Z216" s="71">
        <v>0.33900000000000002</v>
      </c>
      <c r="AA216" s="71">
        <v>0.45800000000000002</v>
      </c>
      <c r="AB216" s="74">
        <v>0.34599999999999997</v>
      </c>
      <c r="AC216" s="75">
        <v>158</v>
      </c>
      <c r="AD216" s="76">
        <v>56</v>
      </c>
      <c r="AE216" s="76">
        <v>50</v>
      </c>
      <c r="AF216" s="176">
        <v>15</v>
      </c>
      <c r="AG216" s="176">
        <v>13</v>
      </c>
      <c r="AH216" s="77">
        <v>7</v>
      </c>
      <c r="AI216" s="70" t="s">
        <v>1064</v>
      </c>
      <c r="AJ216" s="70" t="s">
        <v>1065</v>
      </c>
      <c r="AK216" s="36">
        <v>451</v>
      </c>
      <c r="AL216" s="71">
        <v>0.24099999999999999</v>
      </c>
      <c r="AM216" s="71">
        <v>0.35499999999999998</v>
      </c>
      <c r="AN216" s="71">
        <v>0.46899999999999997</v>
      </c>
      <c r="AO216" s="125">
        <v>0.35899999999999999</v>
      </c>
      <c r="AP216" s="126">
        <v>162</v>
      </c>
      <c r="AQ216" s="127">
        <v>63</v>
      </c>
    </row>
    <row r="217" spans="1:43" x14ac:dyDescent="0.3">
      <c r="A217" s="116" t="s">
        <v>2344</v>
      </c>
      <c r="B217" s="117">
        <v>15</v>
      </c>
      <c r="C217" s="36" t="s">
        <v>287</v>
      </c>
      <c r="D217" s="36" t="s">
        <v>63</v>
      </c>
      <c r="E217" s="70" t="s">
        <v>1061</v>
      </c>
      <c r="F217" s="36">
        <v>31</v>
      </c>
      <c r="G217" s="36" t="s">
        <v>1386</v>
      </c>
      <c r="H217" s="36" t="s">
        <v>1373</v>
      </c>
      <c r="I217" s="36" t="s">
        <v>250</v>
      </c>
      <c r="L217" s="72">
        <v>153</v>
      </c>
      <c r="M217" s="36">
        <v>444</v>
      </c>
      <c r="N217" s="36">
        <v>396</v>
      </c>
      <c r="O217" s="118">
        <v>54</v>
      </c>
      <c r="P217" s="36">
        <v>93</v>
      </c>
      <c r="Q217" s="36">
        <v>19</v>
      </c>
      <c r="R217" s="36">
        <v>1</v>
      </c>
      <c r="S217" s="118">
        <v>26</v>
      </c>
      <c r="T217" s="118">
        <v>58</v>
      </c>
      <c r="U217" s="118">
        <v>1</v>
      </c>
      <c r="V217" s="36">
        <v>1</v>
      </c>
      <c r="W217" s="36">
        <v>45</v>
      </c>
      <c r="X217" s="36">
        <v>103</v>
      </c>
      <c r="Y217" s="73">
        <v>0.23899999999999999</v>
      </c>
      <c r="Z217" s="71">
        <v>0.316</v>
      </c>
      <c r="AA217" s="71">
        <v>0.48099999999999998</v>
      </c>
      <c r="AB217" s="74">
        <v>0.34100000000000003</v>
      </c>
      <c r="AC217" s="75">
        <v>152</v>
      </c>
      <c r="AD217" s="76">
        <v>52</v>
      </c>
      <c r="AE217" s="76">
        <v>47</v>
      </c>
      <c r="AF217" s="176">
        <v>16</v>
      </c>
      <c r="AG217" s="176">
        <v>14</v>
      </c>
      <c r="AH217" s="77">
        <v>5</v>
      </c>
      <c r="AI217" s="70" t="s">
        <v>1064</v>
      </c>
      <c r="AJ217" s="70" t="s">
        <v>1086</v>
      </c>
      <c r="AK217" s="36">
        <v>637</v>
      </c>
      <c r="AL217" s="71">
        <v>0.27</v>
      </c>
      <c r="AM217" s="71">
        <v>0.35499999999999998</v>
      </c>
      <c r="AN217" s="71">
        <v>0.52900000000000003</v>
      </c>
      <c r="AO217" s="125">
        <v>0.377</v>
      </c>
      <c r="AP217" s="126">
        <v>240</v>
      </c>
      <c r="AQ217" s="127">
        <v>94</v>
      </c>
    </row>
    <row r="218" spans="1:43" x14ac:dyDescent="0.3">
      <c r="A218" s="116" t="s">
        <v>2344</v>
      </c>
      <c r="B218" s="117">
        <v>16</v>
      </c>
      <c r="C218" s="36" t="s">
        <v>85</v>
      </c>
      <c r="D218" s="36" t="s">
        <v>58</v>
      </c>
      <c r="E218" s="70" t="s">
        <v>1103</v>
      </c>
      <c r="F218" s="36">
        <v>32</v>
      </c>
      <c r="G218" s="36" t="s">
        <v>1377</v>
      </c>
      <c r="H218" s="36" t="s">
        <v>1373</v>
      </c>
      <c r="I218" s="36" t="s">
        <v>250</v>
      </c>
      <c r="L218" s="72">
        <v>121</v>
      </c>
      <c r="M218" s="36">
        <v>423</v>
      </c>
      <c r="N218" s="36">
        <v>364</v>
      </c>
      <c r="O218" s="118">
        <v>55</v>
      </c>
      <c r="P218" s="36">
        <v>78</v>
      </c>
      <c r="Q218" s="36">
        <v>16</v>
      </c>
      <c r="R218" s="36">
        <v>0</v>
      </c>
      <c r="S218" s="118">
        <v>28</v>
      </c>
      <c r="T218" s="118">
        <v>53</v>
      </c>
      <c r="U218" s="118">
        <v>2</v>
      </c>
      <c r="V218" s="36">
        <v>1</v>
      </c>
      <c r="W218" s="36">
        <v>53</v>
      </c>
      <c r="X218" s="36">
        <v>127</v>
      </c>
      <c r="Y218" s="73">
        <v>0.21199999999999999</v>
      </c>
      <c r="Z218" s="71">
        <v>0.316</v>
      </c>
      <c r="AA218" s="71">
        <v>0.48599999999999999</v>
      </c>
      <c r="AB218" s="74">
        <v>0.34300000000000003</v>
      </c>
      <c r="AC218" s="75">
        <v>145</v>
      </c>
      <c r="AD218" s="76">
        <v>51</v>
      </c>
      <c r="AE218" s="76">
        <v>46</v>
      </c>
      <c r="AF218" s="176">
        <v>14</v>
      </c>
      <c r="AG218" s="176">
        <v>12</v>
      </c>
      <c r="AH218" s="77">
        <v>5</v>
      </c>
      <c r="AI218" s="70" t="s">
        <v>1075</v>
      </c>
      <c r="AJ218" s="70" t="s">
        <v>1076</v>
      </c>
      <c r="AK218" s="36">
        <v>524</v>
      </c>
      <c r="AL218" s="71">
        <v>0.215</v>
      </c>
      <c r="AM218" s="71">
        <v>0.309</v>
      </c>
      <c r="AN218" s="71">
        <v>0.42299999999999999</v>
      </c>
      <c r="AO218" s="125">
        <v>0.32</v>
      </c>
      <c r="AP218" s="126">
        <v>167</v>
      </c>
      <c r="AQ218" s="127">
        <v>45</v>
      </c>
    </row>
    <row r="219" spans="1:43" x14ac:dyDescent="0.3">
      <c r="A219" s="116" t="s">
        <v>2344</v>
      </c>
      <c r="B219" s="117">
        <v>17</v>
      </c>
      <c r="C219" s="36" t="s">
        <v>179</v>
      </c>
      <c r="D219" s="36" t="s">
        <v>178</v>
      </c>
      <c r="E219" s="70" t="s">
        <v>1103</v>
      </c>
      <c r="F219" s="36">
        <v>30</v>
      </c>
      <c r="G219" s="36" t="s">
        <v>1402</v>
      </c>
      <c r="H219" s="36" t="s">
        <v>1373</v>
      </c>
      <c r="I219" s="36" t="s">
        <v>250</v>
      </c>
      <c r="L219" s="72">
        <v>133</v>
      </c>
      <c r="M219" s="36">
        <v>433</v>
      </c>
      <c r="N219" s="36">
        <v>383</v>
      </c>
      <c r="O219" s="118">
        <v>50</v>
      </c>
      <c r="P219" s="36">
        <v>89</v>
      </c>
      <c r="Q219" s="36">
        <v>18</v>
      </c>
      <c r="R219" s="36">
        <v>1</v>
      </c>
      <c r="S219" s="118">
        <v>23</v>
      </c>
      <c r="T219" s="118">
        <v>53</v>
      </c>
      <c r="U219" s="118">
        <v>4</v>
      </c>
      <c r="V219" s="36">
        <v>2</v>
      </c>
      <c r="W219" s="36">
        <v>43</v>
      </c>
      <c r="X219" s="36">
        <v>93</v>
      </c>
      <c r="Y219" s="73">
        <v>0.23499999999999999</v>
      </c>
      <c r="Z219" s="71">
        <v>0.316</v>
      </c>
      <c r="AA219" s="71">
        <v>0.46899999999999997</v>
      </c>
      <c r="AB219" s="74">
        <v>0.33700000000000002</v>
      </c>
      <c r="AC219" s="75">
        <v>146</v>
      </c>
      <c r="AD219" s="76">
        <v>49</v>
      </c>
      <c r="AE219" s="76">
        <v>44</v>
      </c>
      <c r="AF219" s="176">
        <v>15</v>
      </c>
      <c r="AG219" s="176">
        <v>13</v>
      </c>
      <c r="AH219" s="77">
        <v>3</v>
      </c>
      <c r="AI219" s="70" t="s">
        <v>1075</v>
      </c>
      <c r="AJ219" s="70" t="s">
        <v>1086</v>
      </c>
      <c r="AK219" s="36">
        <v>601</v>
      </c>
      <c r="AL219" s="71">
        <v>0.246</v>
      </c>
      <c r="AM219" s="71">
        <v>0.35299999999999998</v>
      </c>
      <c r="AN219" s="71">
        <v>0.51600000000000001</v>
      </c>
      <c r="AO219" s="125">
        <v>0.372</v>
      </c>
      <c r="AP219" s="126">
        <v>224</v>
      </c>
      <c r="AQ219" s="127">
        <v>86</v>
      </c>
    </row>
    <row r="220" spans="1:43" x14ac:dyDescent="0.3">
      <c r="A220" s="116" t="s">
        <v>2344</v>
      </c>
      <c r="B220" s="117">
        <v>18</v>
      </c>
      <c r="C220" s="36" t="s">
        <v>12</v>
      </c>
      <c r="D220" s="36" t="s">
        <v>11</v>
      </c>
      <c r="E220" s="70" t="s">
        <v>1103</v>
      </c>
      <c r="F220" s="36">
        <v>31</v>
      </c>
      <c r="G220" s="36" t="s">
        <v>1372</v>
      </c>
      <c r="H220" s="36" t="s">
        <v>1373</v>
      </c>
      <c r="I220" s="36" t="s">
        <v>250</v>
      </c>
      <c r="L220" s="72">
        <v>138</v>
      </c>
      <c r="M220" s="36">
        <v>462</v>
      </c>
      <c r="N220" s="36">
        <v>413</v>
      </c>
      <c r="O220" s="118">
        <v>56</v>
      </c>
      <c r="P220" s="36">
        <v>104</v>
      </c>
      <c r="Q220" s="36">
        <v>22</v>
      </c>
      <c r="R220" s="36">
        <v>0</v>
      </c>
      <c r="S220" s="118">
        <v>16</v>
      </c>
      <c r="T220" s="118">
        <v>51</v>
      </c>
      <c r="U220" s="118">
        <v>3</v>
      </c>
      <c r="V220" s="36">
        <v>2</v>
      </c>
      <c r="W220" s="36">
        <v>45</v>
      </c>
      <c r="X220" s="36">
        <v>83</v>
      </c>
      <c r="Y220" s="73">
        <v>0.253</v>
      </c>
      <c r="Z220" s="71">
        <v>0.32800000000000001</v>
      </c>
      <c r="AA220" s="71">
        <v>0.42399999999999999</v>
      </c>
      <c r="AB220" s="74">
        <v>0.33</v>
      </c>
      <c r="AC220" s="75">
        <v>152</v>
      </c>
      <c r="AD220" s="76">
        <v>47</v>
      </c>
      <c r="AE220" s="76">
        <v>42</v>
      </c>
      <c r="AF220" s="176">
        <v>15</v>
      </c>
      <c r="AG220" s="176">
        <v>13</v>
      </c>
      <c r="AH220" s="77">
        <v>0</v>
      </c>
      <c r="AI220" s="70" t="s">
        <v>1064</v>
      </c>
      <c r="AJ220" s="70" t="s">
        <v>1086</v>
      </c>
      <c r="AK220" s="36">
        <v>521</v>
      </c>
      <c r="AL220" s="71">
        <v>0.26600000000000001</v>
      </c>
      <c r="AM220" s="71">
        <v>0.36499999999999999</v>
      </c>
      <c r="AN220" s="71">
        <v>0.501</v>
      </c>
      <c r="AO220" s="125">
        <v>0.375</v>
      </c>
      <c r="AP220" s="126">
        <v>195</v>
      </c>
      <c r="AQ220" s="127">
        <v>81</v>
      </c>
    </row>
    <row r="221" spans="1:43" x14ac:dyDescent="0.3">
      <c r="A221" s="116" t="s">
        <v>2344</v>
      </c>
      <c r="B221" s="117">
        <v>19</v>
      </c>
      <c r="C221" s="36" t="s">
        <v>355</v>
      </c>
      <c r="D221" s="36" t="s">
        <v>38</v>
      </c>
      <c r="E221" s="70" t="s">
        <v>1065</v>
      </c>
      <c r="F221" s="36">
        <v>33</v>
      </c>
      <c r="G221" s="36" t="s">
        <v>1085</v>
      </c>
      <c r="H221" s="36" t="s">
        <v>1063</v>
      </c>
      <c r="I221" s="36" t="s">
        <v>250</v>
      </c>
      <c r="L221" s="72">
        <v>123</v>
      </c>
      <c r="M221" s="36">
        <v>452</v>
      </c>
      <c r="N221" s="36">
        <v>408</v>
      </c>
      <c r="O221" s="118">
        <v>60</v>
      </c>
      <c r="P221" s="36">
        <v>100</v>
      </c>
      <c r="Q221" s="36">
        <v>21</v>
      </c>
      <c r="R221" s="36">
        <v>1</v>
      </c>
      <c r="S221" s="118">
        <v>23</v>
      </c>
      <c r="T221" s="118">
        <v>67</v>
      </c>
      <c r="U221" s="118">
        <v>3</v>
      </c>
      <c r="V221" s="36">
        <v>1</v>
      </c>
      <c r="W221" s="36">
        <v>36</v>
      </c>
      <c r="X221" s="36">
        <v>95</v>
      </c>
      <c r="Y221" s="73">
        <v>0.247</v>
      </c>
      <c r="Z221" s="71">
        <v>0.307</v>
      </c>
      <c r="AA221" s="71">
        <v>0.46700000000000003</v>
      </c>
      <c r="AB221" s="74">
        <v>0.33100000000000002</v>
      </c>
      <c r="AC221" s="75">
        <v>150</v>
      </c>
      <c r="AD221" s="76">
        <v>47</v>
      </c>
      <c r="AE221" s="76">
        <v>42</v>
      </c>
      <c r="AF221" s="176">
        <v>18</v>
      </c>
      <c r="AG221" s="176">
        <v>16</v>
      </c>
      <c r="AH221" s="77">
        <v>0</v>
      </c>
      <c r="AI221" s="70" t="s">
        <v>1064</v>
      </c>
      <c r="AJ221" s="70" t="s">
        <v>1086</v>
      </c>
      <c r="AK221" s="36">
        <v>576</v>
      </c>
      <c r="AL221" s="71">
        <v>0.30299999999999999</v>
      </c>
      <c r="AM221" s="71">
        <v>0.35799999999999998</v>
      </c>
      <c r="AN221" s="71">
        <v>0.57299999999999995</v>
      </c>
      <c r="AO221" s="125">
        <v>0.39200000000000002</v>
      </c>
      <c r="AP221" s="126">
        <v>226</v>
      </c>
      <c r="AQ221" s="127">
        <v>102</v>
      </c>
    </row>
    <row r="222" spans="1:43" x14ac:dyDescent="0.3">
      <c r="A222" s="116" t="s">
        <v>2344</v>
      </c>
      <c r="B222" s="117">
        <v>20</v>
      </c>
      <c r="C222" s="36" t="s">
        <v>194</v>
      </c>
      <c r="D222" s="36" t="s">
        <v>425</v>
      </c>
      <c r="E222" s="70" t="s">
        <v>1065</v>
      </c>
      <c r="F222" s="36">
        <v>34</v>
      </c>
      <c r="G222" s="36" t="s">
        <v>1394</v>
      </c>
      <c r="H222" s="36" t="s">
        <v>1373</v>
      </c>
      <c r="I222" s="36" t="s">
        <v>250</v>
      </c>
      <c r="L222" s="72">
        <v>116</v>
      </c>
      <c r="M222" s="36">
        <v>434</v>
      </c>
      <c r="N222" s="36">
        <v>385</v>
      </c>
      <c r="O222" s="118">
        <v>52</v>
      </c>
      <c r="P222" s="36">
        <v>93</v>
      </c>
      <c r="Q222" s="36">
        <v>16</v>
      </c>
      <c r="R222" s="36">
        <v>1</v>
      </c>
      <c r="S222" s="118">
        <v>21</v>
      </c>
      <c r="T222" s="118">
        <v>58</v>
      </c>
      <c r="U222" s="118">
        <v>4</v>
      </c>
      <c r="V222" s="36">
        <v>2</v>
      </c>
      <c r="W222" s="36">
        <v>42</v>
      </c>
      <c r="X222" s="36">
        <v>83</v>
      </c>
      <c r="Y222" s="73">
        <v>0.24399999999999999</v>
      </c>
      <c r="Z222" s="71">
        <v>0.32100000000000001</v>
      </c>
      <c r="AA222" s="71">
        <v>0.44500000000000001</v>
      </c>
      <c r="AB222" s="74">
        <v>0.33300000000000002</v>
      </c>
      <c r="AC222" s="75">
        <v>144</v>
      </c>
      <c r="AD222" s="76">
        <v>47</v>
      </c>
      <c r="AE222" s="76">
        <v>42</v>
      </c>
      <c r="AF222" s="176">
        <v>16</v>
      </c>
      <c r="AG222" s="176">
        <v>14</v>
      </c>
      <c r="AH222" s="77">
        <v>1</v>
      </c>
      <c r="AI222" s="70" t="s">
        <v>1075</v>
      </c>
      <c r="AJ222" s="70" t="s">
        <v>1065</v>
      </c>
      <c r="AK222" s="36">
        <v>553</v>
      </c>
      <c r="AL222" s="71">
        <v>0.24199999999999999</v>
      </c>
      <c r="AM222" s="71">
        <v>0.32</v>
      </c>
      <c r="AN222" s="71">
        <v>0.42899999999999999</v>
      </c>
      <c r="AO222" s="125">
        <v>0.32800000000000001</v>
      </c>
      <c r="AP222" s="126">
        <v>182</v>
      </c>
      <c r="AQ222" s="127">
        <v>52</v>
      </c>
    </row>
    <row r="223" spans="1:43" x14ac:dyDescent="0.3">
      <c r="A223" s="116" t="s">
        <v>2345</v>
      </c>
      <c r="B223" s="117">
        <v>1</v>
      </c>
      <c r="C223" s="36" t="s">
        <v>509</v>
      </c>
      <c r="D223" s="36" t="s">
        <v>15</v>
      </c>
      <c r="E223" s="70" t="s">
        <v>1065</v>
      </c>
      <c r="F223" s="36">
        <v>27</v>
      </c>
      <c r="G223" s="36" t="s">
        <v>1554</v>
      </c>
      <c r="H223" s="36" t="s">
        <v>1373</v>
      </c>
      <c r="I223" s="36" t="s">
        <v>265</v>
      </c>
      <c r="L223" s="72">
        <v>142</v>
      </c>
      <c r="M223" s="36">
        <v>672</v>
      </c>
      <c r="N223" s="36">
        <v>621</v>
      </c>
      <c r="O223" s="118">
        <v>98</v>
      </c>
      <c r="P223" s="36">
        <v>195</v>
      </c>
      <c r="Q223" s="36">
        <v>35</v>
      </c>
      <c r="R223" s="36">
        <v>4</v>
      </c>
      <c r="S223" s="118">
        <v>19</v>
      </c>
      <c r="T223" s="118">
        <v>79</v>
      </c>
      <c r="U223" s="118">
        <v>29</v>
      </c>
      <c r="V223" s="36">
        <v>8</v>
      </c>
      <c r="W223" s="36">
        <v>35</v>
      </c>
      <c r="X223" s="36">
        <v>78</v>
      </c>
      <c r="Y223" s="73">
        <v>0.313</v>
      </c>
      <c r="Z223" s="71">
        <v>0.35499999999999998</v>
      </c>
      <c r="AA223" s="71">
        <v>0.47599999999999998</v>
      </c>
      <c r="AB223" s="74">
        <v>0.36</v>
      </c>
      <c r="AC223" s="75">
        <v>242</v>
      </c>
      <c r="AD223" s="76">
        <v>82</v>
      </c>
      <c r="AE223" s="76">
        <v>96</v>
      </c>
      <c r="AF223" s="176">
        <v>42</v>
      </c>
      <c r="AG223" s="176">
        <v>49</v>
      </c>
      <c r="AH223" s="77">
        <v>42</v>
      </c>
      <c r="AI223" s="70" t="s">
        <v>1064</v>
      </c>
      <c r="AJ223" s="70" t="s">
        <v>1086</v>
      </c>
      <c r="AK223" s="36">
        <v>662</v>
      </c>
      <c r="AL223" s="71">
        <v>0.34599999999999997</v>
      </c>
      <c r="AM223" s="71">
        <v>0.41</v>
      </c>
      <c r="AN223" s="71">
        <v>0.54700000000000004</v>
      </c>
      <c r="AO223" s="125">
        <v>0.41299999999999998</v>
      </c>
      <c r="AP223" s="126">
        <v>273</v>
      </c>
      <c r="AQ223" s="127">
        <v>134</v>
      </c>
    </row>
    <row r="224" spans="1:43" x14ac:dyDescent="0.3">
      <c r="A224" s="116" t="s">
        <v>2345</v>
      </c>
      <c r="B224" s="117">
        <v>2</v>
      </c>
      <c r="C224" s="36" t="s">
        <v>194</v>
      </c>
      <c r="D224" s="36" t="s">
        <v>15</v>
      </c>
      <c r="E224" s="70" t="s">
        <v>1061</v>
      </c>
      <c r="F224" s="36">
        <v>25</v>
      </c>
      <c r="G224" s="36" t="s">
        <v>1372</v>
      </c>
      <c r="H224" s="36" t="s">
        <v>1373</v>
      </c>
      <c r="I224" s="36" t="s">
        <v>265</v>
      </c>
      <c r="J224" s="36" t="s">
        <v>253</v>
      </c>
      <c r="L224" s="72">
        <v>150</v>
      </c>
      <c r="M224" s="36">
        <v>616</v>
      </c>
      <c r="N224" s="36">
        <v>556</v>
      </c>
      <c r="O224" s="118">
        <v>89</v>
      </c>
      <c r="P224" s="36">
        <v>160</v>
      </c>
      <c r="Q224" s="36">
        <v>46</v>
      </c>
      <c r="R224" s="36">
        <v>5</v>
      </c>
      <c r="S224" s="118">
        <v>17</v>
      </c>
      <c r="T224" s="118">
        <v>72</v>
      </c>
      <c r="U224" s="118">
        <v>19</v>
      </c>
      <c r="V224" s="36">
        <v>5</v>
      </c>
      <c r="W224" s="36">
        <v>50</v>
      </c>
      <c r="X224" s="36">
        <v>71</v>
      </c>
      <c r="Y224" s="73">
        <v>0.28799999999999998</v>
      </c>
      <c r="Z224" s="71">
        <v>0.34599999999999997</v>
      </c>
      <c r="AA224" s="71">
        <v>0.48</v>
      </c>
      <c r="AB224" s="74">
        <v>0.35599999999999998</v>
      </c>
      <c r="AC224" s="75">
        <v>219</v>
      </c>
      <c r="AD224" s="76">
        <v>75</v>
      </c>
      <c r="AE224" s="76">
        <v>75</v>
      </c>
      <c r="AF224" s="176">
        <v>31</v>
      </c>
      <c r="AG224" s="176">
        <v>31</v>
      </c>
      <c r="AH224" s="77">
        <v>26</v>
      </c>
      <c r="AI224" s="70" t="s">
        <v>1064</v>
      </c>
      <c r="AJ224" s="70" t="s">
        <v>1086</v>
      </c>
      <c r="AK224" s="36">
        <v>645</v>
      </c>
      <c r="AL224" s="71">
        <v>0.318</v>
      </c>
      <c r="AM224" s="71">
        <v>0.374</v>
      </c>
      <c r="AN224" s="71">
        <v>0.58299999999999996</v>
      </c>
      <c r="AO224" s="125">
        <v>0.40400000000000003</v>
      </c>
      <c r="AP224" s="126">
        <v>261</v>
      </c>
      <c r="AQ224" s="127">
        <v>122</v>
      </c>
    </row>
    <row r="225" spans="1:43" x14ac:dyDescent="0.3">
      <c r="A225" s="116" t="s">
        <v>2345</v>
      </c>
      <c r="B225" s="117">
        <v>3</v>
      </c>
      <c r="C225" s="36" t="s">
        <v>181</v>
      </c>
      <c r="D225" s="36" t="s">
        <v>182</v>
      </c>
      <c r="E225" s="70" t="s">
        <v>1103</v>
      </c>
      <c r="F225" s="36">
        <v>33</v>
      </c>
      <c r="G225" s="36" t="s">
        <v>1085</v>
      </c>
      <c r="H225" s="36" t="s">
        <v>1063</v>
      </c>
      <c r="I225" s="36" t="s">
        <v>265</v>
      </c>
      <c r="L225" s="72">
        <v>125</v>
      </c>
      <c r="M225" s="36">
        <v>536</v>
      </c>
      <c r="N225" s="36">
        <v>491</v>
      </c>
      <c r="O225" s="118">
        <v>74</v>
      </c>
      <c r="P225" s="36">
        <v>144</v>
      </c>
      <c r="Q225" s="36">
        <v>30</v>
      </c>
      <c r="R225" s="36">
        <v>2</v>
      </c>
      <c r="S225" s="118">
        <v>18</v>
      </c>
      <c r="T225" s="118">
        <v>80</v>
      </c>
      <c r="U225" s="118">
        <v>4</v>
      </c>
      <c r="V225" s="36">
        <v>2</v>
      </c>
      <c r="W225" s="36">
        <v>36</v>
      </c>
      <c r="X225" s="36">
        <v>61</v>
      </c>
      <c r="Y225" s="73">
        <v>0.29399999999999998</v>
      </c>
      <c r="Z225" s="71">
        <v>0.34399999999999997</v>
      </c>
      <c r="AA225" s="71">
        <v>0.47299999999999998</v>
      </c>
      <c r="AB225" s="74">
        <v>0.35299999999999998</v>
      </c>
      <c r="AC225" s="75">
        <v>189</v>
      </c>
      <c r="AD225" s="76">
        <v>66</v>
      </c>
      <c r="AE225" s="76">
        <v>74</v>
      </c>
      <c r="AF225" s="176">
        <v>26</v>
      </c>
      <c r="AG225" s="176">
        <v>29</v>
      </c>
      <c r="AH225" s="77">
        <v>30</v>
      </c>
      <c r="AI225" s="70" t="s">
        <v>1064</v>
      </c>
      <c r="AJ225" s="70" t="s">
        <v>1086</v>
      </c>
      <c r="AK225" s="36">
        <v>593</v>
      </c>
      <c r="AL225" s="71">
        <v>0.32200000000000001</v>
      </c>
      <c r="AM225" s="71">
        <v>0.38400000000000001</v>
      </c>
      <c r="AN225" s="71">
        <v>0.54300000000000004</v>
      </c>
      <c r="AO225" s="125">
        <v>0.39800000000000002</v>
      </c>
      <c r="AP225" s="126">
        <v>236</v>
      </c>
      <c r="AQ225" s="127">
        <v>109</v>
      </c>
    </row>
    <row r="226" spans="1:43" x14ac:dyDescent="0.3">
      <c r="A226" s="116" t="s">
        <v>2345</v>
      </c>
      <c r="B226" s="117">
        <v>4</v>
      </c>
      <c r="C226" s="36" t="s">
        <v>871</v>
      </c>
      <c r="D226" s="36" t="s">
        <v>30</v>
      </c>
      <c r="E226" s="70" t="s">
        <v>1065</v>
      </c>
      <c r="F226" s="36">
        <v>30</v>
      </c>
      <c r="G226" s="36" t="s">
        <v>1400</v>
      </c>
      <c r="H226" s="36" t="s">
        <v>1373</v>
      </c>
      <c r="I226" s="36" t="s">
        <v>265</v>
      </c>
      <c r="L226" s="72">
        <v>136</v>
      </c>
      <c r="M226" s="36">
        <v>543</v>
      </c>
      <c r="N226" s="36">
        <v>485</v>
      </c>
      <c r="O226" s="118">
        <v>78</v>
      </c>
      <c r="P226" s="36">
        <v>121</v>
      </c>
      <c r="Q226" s="36">
        <v>26</v>
      </c>
      <c r="R226" s="36">
        <v>3</v>
      </c>
      <c r="S226" s="118">
        <v>29</v>
      </c>
      <c r="T226" s="118">
        <v>68</v>
      </c>
      <c r="U226" s="118">
        <v>12</v>
      </c>
      <c r="V226" s="36">
        <v>4</v>
      </c>
      <c r="W226" s="36">
        <v>48</v>
      </c>
      <c r="X226" s="36">
        <v>106</v>
      </c>
      <c r="Y226" s="73">
        <v>0.252</v>
      </c>
      <c r="Z226" s="71">
        <v>0.32100000000000001</v>
      </c>
      <c r="AA226" s="71">
        <v>0.49199999999999999</v>
      </c>
      <c r="AB226" s="74">
        <v>0.34699999999999998</v>
      </c>
      <c r="AC226" s="75">
        <v>188</v>
      </c>
      <c r="AD226" s="76">
        <v>63</v>
      </c>
      <c r="AE226" s="76">
        <v>71</v>
      </c>
      <c r="AF226" s="176">
        <v>24</v>
      </c>
      <c r="AG226" s="176">
        <v>27</v>
      </c>
      <c r="AH226" s="77">
        <v>27</v>
      </c>
      <c r="AI226" s="70" t="s">
        <v>1064</v>
      </c>
      <c r="AJ226" s="70" t="s">
        <v>1086</v>
      </c>
      <c r="AK226" s="36">
        <v>705</v>
      </c>
      <c r="AL226" s="71">
        <v>0.26900000000000002</v>
      </c>
      <c r="AM226" s="71">
        <v>0.35699999999999998</v>
      </c>
      <c r="AN226" s="71">
        <v>0.496</v>
      </c>
      <c r="AO226" s="125">
        <v>0.36899999999999999</v>
      </c>
      <c r="AP226" s="126">
        <v>260</v>
      </c>
      <c r="AQ226" s="127">
        <v>93</v>
      </c>
    </row>
    <row r="227" spans="1:43" x14ac:dyDescent="0.3">
      <c r="A227" s="116" t="s">
        <v>2345</v>
      </c>
      <c r="B227" s="117">
        <v>5</v>
      </c>
      <c r="C227" s="36" t="s">
        <v>508</v>
      </c>
      <c r="D227" s="36" t="s">
        <v>507</v>
      </c>
      <c r="E227" s="70" t="s">
        <v>1065</v>
      </c>
      <c r="F227" s="36">
        <v>29</v>
      </c>
      <c r="G227" s="36" t="s">
        <v>1074</v>
      </c>
      <c r="H227" s="36" t="s">
        <v>1063</v>
      </c>
      <c r="I227" s="36" t="s">
        <v>265</v>
      </c>
      <c r="L227" s="72">
        <v>143</v>
      </c>
      <c r="M227" s="36">
        <v>640</v>
      </c>
      <c r="N227" s="36">
        <v>585</v>
      </c>
      <c r="O227" s="118">
        <v>91</v>
      </c>
      <c r="P227" s="36">
        <v>175</v>
      </c>
      <c r="Q227" s="36">
        <v>25</v>
      </c>
      <c r="R227" s="36">
        <v>5</v>
      </c>
      <c r="S227" s="118">
        <v>9</v>
      </c>
      <c r="T227" s="118">
        <v>63</v>
      </c>
      <c r="U227" s="118">
        <v>12</v>
      </c>
      <c r="V227" s="36">
        <v>5</v>
      </c>
      <c r="W227" s="36">
        <v>42</v>
      </c>
      <c r="X227" s="36">
        <v>91</v>
      </c>
      <c r="Y227" s="73">
        <v>0.29899999999999999</v>
      </c>
      <c r="Z227" s="71">
        <v>0.34599999999999997</v>
      </c>
      <c r="AA227" s="71">
        <v>0.40500000000000003</v>
      </c>
      <c r="AB227" s="74">
        <v>0.33200000000000002</v>
      </c>
      <c r="AC227" s="75">
        <v>212</v>
      </c>
      <c r="AD227" s="76">
        <v>59</v>
      </c>
      <c r="AE227" s="76">
        <v>69</v>
      </c>
      <c r="AF227" s="176">
        <v>27</v>
      </c>
      <c r="AG227" s="176">
        <v>32</v>
      </c>
      <c r="AH227" s="77">
        <v>22</v>
      </c>
      <c r="AI227" s="70" t="s">
        <v>1064</v>
      </c>
      <c r="AJ227" s="70" t="s">
        <v>1065</v>
      </c>
      <c r="AK227" s="36">
        <v>682</v>
      </c>
      <c r="AL227" s="71">
        <v>0.31</v>
      </c>
      <c r="AM227" s="71">
        <v>0.374</v>
      </c>
      <c r="AN227" s="71">
        <v>0.40899999999999997</v>
      </c>
      <c r="AO227" s="125">
        <v>0.34799999999999998</v>
      </c>
      <c r="AP227" s="126">
        <v>238</v>
      </c>
      <c r="AQ227" s="127">
        <v>74</v>
      </c>
    </row>
    <row r="228" spans="1:43" x14ac:dyDescent="0.3">
      <c r="A228" s="116" t="s">
        <v>2345</v>
      </c>
      <c r="B228" s="117">
        <v>6</v>
      </c>
      <c r="C228" s="36" t="s">
        <v>2533</v>
      </c>
      <c r="D228" s="36" t="s">
        <v>234</v>
      </c>
      <c r="E228" s="70" t="s">
        <v>1065</v>
      </c>
      <c r="F228" s="36">
        <v>26</v>
      </c>
      <c r="G228" s="36" t="s">
        <v>1377</v>
      </c>
      <c r="H228" s="36" t="s">
        <v>1373</v>
      </c>
      <c r="I228" s="36" t="s">
        <v>265</v>
      </c>
      <c r="L228" s="72">
        <v>155</v>
      </c>
      <c r="M228" s="36">
        <v>600</v>
      </c>
      <c r="N228" s="36">
        <v>560</v>
      </c>
      <c r="O228" s="118">
        <v>73</v>
      </c>
      <c r="P228" s="36">
        <v>148</v>
      </c>
      <c r="Q228" s="36">
        <v>35</v>
      </c>
      <c r="R228" s="36">
        <v>1</v>
      </c>
      <c r="S228" s="118">
        <v>24</v>
      </c>
      <c r="T228" s="118">
        <v>78</v>
      </c>
      <c r="U228" s="118">
        <v>2</v>
      </c>
      <c r="V228" s="36">
        <v>1</v>
      </c>
      <c r="W228" s="36">
        <v>28</v>
      </c>
      <c r="X228" s="36">
        <v>120</v>
      </c>
      <c r="Y228" s="73">
        <v>0.26500000000000001</v>
      </c>
      <c r="Z228" s="71">
        <v>0.307</v>
      </c>
      <c r="AA228" s="71">
        <v>0.46200000000000002</v>
      </c>
      <c r="AB228" s="74">
        <v>0.32900000000000001</v>
      </c>
      <c r="AC228" s="75">
        <v>198</v>
      </c>
      <c r="AD228" s="76">
        <v>55</v>
      </c>
      <c r="AE228" s="76">
        <v>63</v>
      </c>
      <c r="AF228" s="176">
        <v>23</v>
      </c>
      <c r="AG228" s="176">
        <v>26</v>
      </c>
      <c r="AH228" s="77">
        <v>19</v>
      </c>
      <c r="AI228" s="70" t="s">
        <v>1064</v>
      </c>
      <c r="AJ228" s="70" t="s">
        <v>1086</v>
      </c>
      <c r="AK228" s="36">
        <v>675</v>
      </c>
      <c r="AL228" s="71">
        <v>0.29299999999999998</v>
      </c>
      <c r="AM228" s="71">
        <v>0.33800000000000002</v>
      </c>
      <c r="AN228" s="71">
        <v>0.503</v>
      </c>
      <c r="AO228" s="125">
        <v>0.36</v>
      </c>
      <c r="AP228" s="126">
        <v>243</v>
      </c>
      <c r="AQ228" s="127">
        <v>82</v>
      </c>
    </row>
    <row r="229" spans="1:43" x14ac:dyDescent="0.3">
      <c r="A229" s="116" t="s">
        <v>2345</v>
      </c>
      <c r="B229" s="117">
        <v>7</v>
      </c>
      <c r="C229" s="36" t="s">
        <v>3015</v>
      </c>
      <c r="D229" s="36" t="s">
        <v>22</v>
      </c>
      <c r="E229" s="70" t="s">
        <v>1103</v>
      </c>
      <c r="F229" s="36">
        <v>27</v>
      </c>
      <c r="G229" s="36" t="s">
        <v>1104</v>
      </c>
      <c r="H229" s="36" t="s">
        <v>1063</v>
      </c>
      <c r="I229" s="36" t="s">
        <v>265</v>
      </c>
      <c r="L229" s="72">
        <v>136</v>
      </c>
      <c r="M229" s="36">
        <v>540</v>
      </c>
      <c r="N229" s="36">
        <v>481</v>
      </c>
      <c r="O229" s="118">
        <v>64</v>
      </c>
      <c r="P229" s="36">
        <v>132</v>
      </c>
      <c r="Q229" s="36">
        <v>28</v>
      </c>
      <c r="R229" s="36">
        <v>5</v>
      </c>
      <c r="S229" s="118">
        <v>11</v>
      </c>
      <c r="T229" s="118">
        <v>54</v>
      </c>
      <c r="U229" s="118">
        <v>5</v>
      </c>
      <c r="V229" s="36">
        <v>1</v>
      </c>
      <c r="W229" s="36">
        <v>45</v>
      </c>
      <c r="X229" s="36">
        <v>58</v>
      </c>
      <c r="Y229" s="73">
        <v>0.27400000000000002</v>
      </c>
      <c r="Z229" s="71">
        <v>0.33600000000000002</v>
      </c>
      <c r="AA229" s="71">
        <v>0.41799999999999998</v>
      </c>
      <c r="AB229" s="74">
        <v>0.33</v>
      </c>
      <c r="AC229" s="75">
        <v>178</v>
      </c>
      <c r="AD229" s="76">
        <v>52</v>
      </c>
      <c r="AE229" s="76">
        <v>59</v>
      </c>
      <c r="AF229" s="176">
        <v>18</v>
      </c>
      <c r="AG229" s="176">
        <v>20</v>
      </c>
      <c r="AH229" s="77">
        <v>18</v>
      </c>
      <c r="AI229" s="70" t="s">
        <v>1064</v>
      </c>
      <c r="AJ229" s="70" t="s">
        <v>1065</v>
      </c>
      <c r="AK229" s="36">
        <v>573</v>
      </c>
      <c r="AL229" s="71">
        <v>0.28799999999999998</v>
      </c>
      <c r="AM229" s="71">
        <v>0.34699999999999998</v>
      </c>
      <c r="AN229" s="71">
        <v>0.42099999999999999</v>
      </c>
      <c r="AO229" s="125">
        <v>0.33600000000000002</v>
      </c>
      <c r="AP229" s="126">
        <v>192</v>
      </c>
      <c r="AQ229" s="127">
        <v>58</v>
      </c>
    </row>
    <row r="230" spans="1:43" x14ac:dyDescent="0.3">
      <c r="A230" s="116" t="s">
        <v>2345</v>
      </c>
      <c r="B230" s="117">
        <v>8</v>
      </c>
      <c r="C230" s="36" t="s">
        <v>462</v>
      </c>
      <c r="D230" s="36" t="s">
        <v>204</v>
      </c>
      <c r="E230" s="70" t="s">
        <v>1103</v>
      </c>
      <c r="F230" s="36">
        <v>35</v>
      </c>
      <c r="G230" s="36" t="s">
        <v>1397</v>
      </c>
      <c r="H230" s="36" t="s">
        <v>1373</v>
      </c>
      <c r="I230" s="36" t="s">
        <v>265</v>
      </c>
      <c r="L230" s="72">
        <v>118</v>
      </c>
      <c r="M230" s="36">
        <v>493</v>
      </c>
      <c r="N230" s="36">
        <v>447</v>
      </c>
      <c r="O230" s="118">
        <v>63</v>
      </c>
      <c r="P230" s="36">
        <v>118</v>
      </c>
      <c r="Q230" s="36">
        <v>19</v>
      </c>
      <c r="R230" s="36">
        <v>1</v>
      </c>
      <c r="S230" s="118">
        <v>20</v>
      </c>
      <c r="T230" s="118">
        <v>66</v>
      </c>
      <c r="U230" s="118">
        <v>2</v>
      </c>
      <c r="V230" s="36">
        <v>2</v>
      </c>
      <c r="W230" s="36">
        <v>39</v>
      </c>
      <c r="X230" s="36">
        <v>70</v>
      </c>
      <c r="Y230" s="73">
        <v>0.26800000000000002</v>
      </c>
      <c r="Z230" s="71">
        <v>0.32700000000000001</v>
      </c>
      <c r="AA230" s="71">
        <v>0.442</v>
      </c>
      <c r="AB230" s="74">
        <v>0.33500000000000002</v>
      </c>
      <c r="AC230" s="75">
        <v>165</v>
      </c>
      <c r="AD230" s="76">
        <v>52</v>
      </c>
      <c r="AE230" s="76">
        <v>57</v>
      </c>
      <c r="AF230" s="176">
        <v>19</v>
      </c>
      <c r="AG230" s="176">
        <v>21</v>
      </c>
      <c r="AH230" s="77">
        <v>18</v>
      </c>
      <c r="AI230" s="70" t="s">
        <v>1064</v>
      </c>
      <c r="AJ230" s="70" t="s">
        <v>1065</v>
      </c>
      <c r="AK230" s="36">
        <v>648</v>
      </c>
      <c r="AL230" s="71">
        <v>0.28000000000000003</v>
      </c>
      <c r="AM230" s="71">
        <v>0.33800000000000002</v>
      </c>
      <c r="AN230" s="71">
        <v>0.45300000000000001</v>
      </c>
      <c r="AO230" s="125">
        <v>0.34399999999999997</v>
      </c>
      <c r="AP230" s="126">
        <v>223</v>
      </c>
      <c r="AQ230" s="127">
        <v>68</v>
      </c>
    </row>
    <row r="231" spans="1:43" x14ac:dyDescent="0.3">
      <c r="A231" s="116" t="s">
        <v>2345</v>
      </c>
      <c r="B231" s="117">
        <v>9</v>
      </c>
      <c r="C231" s="36" t="s">
        <v>3945</v>
      </c>
      <c r="D231" s="36" t="s">
        <v>18</v>
      </c>
      <c r="E231" s="70" t="s">
        <v>1065</v>
      </c>
      <c r="F231" s="36">
        <v>25</v>
      </c>
      <c r="G231" s="36" t="s">
        <v>1116</v>
      </c>
      <c r="H231" s="36" t="s">
        <v>1063</v>
      </c>
      <c r="I231" s="36" t="s">
        <v>265</v>
      </c>
      <c r="L231" s="72">
        <v>138</v>
      </c>
      <c r="M231" s="36">
        <v>491</v>
      </c>
      <c r="N231" s="36">
        <v>451</v>
      </c>
      <c r="O231" s="118">
        <v>49</v>
      </c>
      <c r="P231" s="36">
        <v>117</v>
      </c>
      <c r="Q231" s="36">
        <v>35</v>
      </c>
      <c r="R231" s="36">
        <v>2</v>
      </c>
      <c r="S231" s="118">
        <v>14</v>
      </c>
      <c r="T231" s="118">
        <v>56</v>
      </c>
      <c r="U231" s="118">
        <v>3</v>
      </c>
      <c r="V231" s="36">
        <v>1</v>
      </c>
      <c r="W231" s="36">
        <v>33</v>
      </c>
      <c r="X231" s="36">
        <v>95</v>
      </c>
      <c r="Y231" s="73">
        <v>0.25800000000000001</v>
      </c>
      <c r="Z231" s="71">
        <v>0.314</v>
      </c>
      <c r="AA231" s="71">
        <v>0.439</v>
      </c>
      <c r="AB231" s="74">
        <v>0.32600000000000001</v>
      </c>
      <c r="AC231" s="75">
        <v>160</v>
      </c>
      <c r="AD231" s="76">
        <v>47</v>
      </c>
      <c r="AE231" s="76">
        <v>52</v>
      </c>
      <c r="AF231" s="176">
        <v>14</v>
      </c>
      <c r="AG231" s="176">
        <v>16</v>
      </c>
      <c r="AH231" s="77">
        <v>14</v>
      </c>
      <c r="AI231" s="70" t="s">
        <v>1064</v>
      </c>
      <c r="AJ231" s="70" t="s">
        <v>1065</v>
      </c>
      <c r="AK231" s="36">
        <v>480</v>
      </c>
      <c r="AL231" s="71">
        <v>0.26700000000000002</v>
      </c>
      <c r="AM231" s="71">
        <v>0.317</v>
      </c>
      <c r="AN231" s="71">
        <v>0.44700000000000001</v>
      </c>
      <c r="AO231" s="125">
        <v>0.33</v>
      </c>
      <c r="AP231" s="126">
        <v>159</v>
      </c>
      <c r="AQ231" s="127">
        <v>49</v>
      </c>
    </row>
    <row r="232" spans="1:43" x14ac:dyDescent="0.3">
      <c r="A232" s="116" t="s">
        <v>2345</v>
      </c>
      <c r="B232" s="117">
        <v>10</v>
      </c>
      <c r="C232" s="36" t="s">
        <v>3945</v>
      </c>
      <c r="D232" s="36" t="s">
        <v>18</v>
      </c>
      <c r="E232" s="70" t="s">
        <v>1065</v>
      </c>
      <c r="F232" s="36">
        <v>25</v>
      </c>
      <c r="G232" s="36" t="s">
        <v>1116</v>
      </c>
      <c r="H232" s="36" t="s">
        <v>1063</v>
      </c>
      <c r="I232" s="36" t="s">
        <v>265</v>
      </c>
      <c r="L232" s="72">
        <v>138</v>
      </c>
      <c r="M232" s="36">
        <v>491</v>
      </c>
      <c r="N232" s="36">
        <v>451</v>
      </c>
      <c r="O232" s="118">
        <v>49</v>
      </c>
      <c r="P232" s="36">
        <v>117</v>
      </c>
      <c r="Q232" s="36">
        <v>35</v>
      </c>
      <c r="R232" s="36">
        <v>2</v>
      </c>
      <c r="S232" s="118">
        <v>14</v>
      </c>
      <c r="T232" s="118">
        <v>56</v>
      </c>
      <c r="U232" s="118">
        <v>3</v>
      </c>
      <c r="V232" s="36">
        <v>1</v>
      </c>
      <c r="W232" s="36">
        <v>33</v>
      </c>
      <c r="X232" s="36">
        <v>95</v>
      </c>
      <c r="Y232" s="73">
        <v>0.25800000000000001</v>
      </c>
      <c r="Z232" s="71">
        <v>0.314</v>
      </c>
      <c r="AA232" s="71">
        <v>0.439</v>
      </c>
      <c r="AB232" s="74">
        <v>0.32600000000000001</v>
      </c>
      <c r="AC232" s="75">
        <v>160</v>
      </c>
      <c r="AD232" s="76">
        <v>47</v>
      </c>
      <c r="AE232" s="76">
        <v>52</v>
      </c>
      <c r="AF232" s="176">
        <v>14</v>
      </c>
      <c r="AG232" s="176">
        <v>16</v>
      </c>
      <c r="AH232" s="77">
        <v>14</v>
      </c>
      <c r="AI232" s="70" t="s">
        <v>1064</v>
      </c>
      <c r="AJ232" s="70" t="s">
        <v>1065</v>
      </c>
      <c r="AK232" s="36">
        <v>480</v>
      </c>
      <c r="AL232" s="71">
        <v>0.26700000000000002</v>
      </c>
      <c r="AM232" s="71">
        <v>0.317</v>
      </c>
      <c r="AN232" s="71">
        <v>0.44700000000000001</v>
      </c>
      <c r="AO232" s="125">
        <v>0.33</v>
      </c>
      <c r="AP232" s="126">
        <v>159</v>
      </c>
      <c r="AQ232" s="127">
        <v>49</v>
      </c>
    </row>
    <row r="233" spans="1:43" x14ac:dyDescent="0.3">
      <c r="A233" s="116" t="s">
        <v>2345</v>
      </c>
      <c r="B233" s="117">
        <v>11</v>
      </c>
      <c r="C233" s="36" t="s">
        <v>286</v>
      </c>
      <c r="D233" s="36" t="s">
        <v>367</v>
      </c>
      <c r="E233" s="70" t="s">
        <v>1061</v>
      </c>
      <c r="F233" s="36">
        <v>27</v>
      </c>
      <c r="G233" s="36" t="s">
        <v>1081</v>
      </c>
      <c r="H233" s="36" t="s">
        <v>1063</v>
      </c>
      <c r="I233" s="36" t="s">
        <v>265</v>
      </c>
      <c r="L233" s="72">
        <v>138</v>
      </c>
      <c r="M233" s="36">
        <v>553</v>
      </c>
      <c r="N233" s="36">
        <v>505</v>
      </c>
      <c r="O233" s="118">
        <v>70</v>
      </c>
      <c r="P233" s="36">
        <v>139</v>
      </c>
      <c r="Q233" s="36">
        <v>22</v>
      </c>
      <c r="R233" s="36">
        <v>7</v>
      </c>
      <c r="S233" s="118">
        <v>7</v>
      </c>
      <c r="T233" s="118">
        <v>39</v>
      </c>
      <c r="U233" s="118">
        <v>15</v>
      </c>
      <c r="V233" s="36">
        <v>7</v>
      </c>
      <c r="W233" s="36">
        <v>41</v>
      </c>
      <c r="X233" s="36">
        <v>100</v>
      </c>
      <c r="Y233" s="73">
        <v>0.27500000000000002</v>
      </c>
      <c r="Z233" s="71">
        <v>0.33100000000000002</v>
      </c>
      <c r="AA233" s="71">
        <v>0.38900000000000001</v>
      </c>
      <c r="AB233" s="74">
        <v>0.31900000000000001</v>
      </c>
      <c r="AC233" s="75">
        <v>176</v>
      </c>
      <c r="AD233" s="76">
        <v>47</v>
      </c>
      <c r="AE233" s="76">
        <v>53</v>
      </c>
      <c r="AF233" s="176">
        <v>19</v>
      </c>
      <c r="AG233" s="176">
        <v>21</v>
      </c>
      <c r="AH233" s="77">
        <v>12</v>
      </c>
      <c r="AI233" s="70" t="s">
        <v>1064</v>
      </c>
      <c r="AJ233" s="70" t="s">
        <v>1086</v>
      </c>
      <c r="AK233" s="36">
        <v>577</v>
      </c>
      <c r="AL233" s="71">
        <v>0.29399999999999998</v>
      </c>
      <c r="AM233" s="71">
        <v>0.373</v>
      </c>
      <c r="AN233" s="71">
        <v>0.42099999999999999</v>
      </c>
      <c r="AO233" s="125">
        <v>0.35399999999999998</v>
      </c>
      <c r="AP233" s="126">
        <v>204</v>
      </c>
      <c r="AQ233" s="127">
        <v>70</v>
      </c>
    </row>
    <row r="234" spans="1:43" x14ac:dyDescent="0.3">
      <c r="A234" s="116" t="s">
        <v>2345</v>
      </c>
      <c r="B234" s="117">
        <v>12</v>
      </c>
      <c r="C234" s="36" t="s">
        <v>374</v>
      </c>
      <c r="D234" s="36" t="s">
        <v>373</v>
      </c>
      <c r="E234" s="70" t="s">
        <v>1065</v>
      </c>
      <c r="F234" s="36">
        <v>34</v>
      </c>
      <c r="G234" s="36" t="s">
        <v>1394</v>
      </c>
      <c r="H234" s="36" t="s">
        <v>1373</v>
      </c>
      <c r="I234" s="36" t="s">
        <v>265</v>
      </c>
      <c r="L234" s="72">
        <v>101</v>
      </c>
      <c r="M234" s="36">
        <v>451</v>
      </c>
      <c r="N234" s="36">
        <v>403</v>
      </c>
      <c r="O234" s="118">
        <v>55</v>
      </c>
      <c r="P234" s="36">
        <v>112</v>
      </c>
      <c r="Q234" s="36">
        <v>16</v>
      </c>
      <c r="R234" s="36">
        <v>1</v>
      </c>
      <c r="S234" s="118">
        <v>9</v>
      </c>
      <c r="T234" s="118">
        <v>51</v>
      </c>
      <c r="U234" s="118">
        <v>5</v>
      </c>
      <c r="V234" s="36">
        <v>3</v>
      </c>
      <c r="W234" s="36">
        <v>42</v>
      </c>
      <c r="X234" s="36">
        <v>53</v>
      </c>
      <c r="Y234" s="73">
        <v>0.28100000000000003</v>
      </c>
      <c r="Z234" s="71">
        <v>0.34599999999999997</v>
      </c>
      <c r="AA234" s="71">
        <v>0.39100000000000001</v>
      </c>
      <c r="AB234" s="74">
        <v>0.32900000000000001</v>
      </c>
      <c r="AC234" s="75">
        <v>148</v>
      </c>
      <c r="AD234" s="76">
        <v>46</v>
      </c>
      <c r="AE234" s="76">
        <v>50</v>
      </c>
      <c r="AF234" s="176">
        <v>16</v>
      </c>
      <c r="AG234" s="176">
        <v>18</v>
      </c>
      <c r="AH234" s="77">
        <v>14</v>
      </c>
      <c r="AI234" s="70" t="s">
        <v>1064</v>
      </c>
      <c r="AJ234" s="70" t="s">
        <v>1065</v>
      </c>
      <c r="AK234" s="36">
        <v>463</v>
      </c>
      <c r="AL234" s="71">
        <v>0.29299999999999998</v>
      </c>
      <c r="AM234" s="71">
        <v>0.36899999999999999</v>
      </c>
      <c r="AN234" s="71">
        <v>0.39200000000000002</v>
      </c>
      <c r="AO234" s="125">
        <v>0.34100000000000003</v>
      </c>
      <c r="AP234" s="126">
        <v>158</v>
      </c>
      <c r="AQ234" s="127">
        <v>53</v>
      </c>
    </row>
    <row r="235" spans="1:43" x14ac:dyDescent="0.3">
      <c r="A235" s="116" t="s">
        <v>2345</v>
      </c>
      <c r="B235" s="117">
        <v>13</v>
      </c>
      <c r="C235" s="36" t="s">
        <v>2521</v>
      </c>
      <c r="D235" s="36" t="s">
        <v>2522</v>
      </c>
      <c r="E235" s="70" t="s">
        <v>1103</v>
      </c>
      <c r="F235" s="36">
        <v>27</v>
      </c>
      <c r="G235" s="36" t="s">
        <v>1093</v>
      </c>
      <c r="H235" s="36" t="s">
        <v>1063</v>
      </c>
      <c r="I235" s="36" t="s">
        <v>265</v>
      </c>
      <c r="L235" s="72">
        <v>140</v>
      </c>
      <c r="M235" s="36">
        <v>497</v>
      </c>
      <c r="N235" s="36">
        <v>468</v>
      </c>
      <c r="O235" s="118">
        <v>62</v>
      </c>
      <c r="P235" s="36">
        <v>123</v>
      </c>
      <c r="Q235" s="36">
        <v>25</v>
      </c>
      <c r="R235" s="36">
        <v>3</v>
      </c>
      <c r="S235" s="118">
        <v>18</v>
      </c>
      <c r="T235" s="118">
        <v>64</v>
      </c>
      <c r="U235" s="118">
        <v>5</v>
      </c>
      <c r="V235" s="36">
        <v>2</v>
      </c>
      <c r="W235" s="36">
        <v>23</v>
      </c>
      <c r="X235" s="36">
        <v>99</v>
      </c>
      <c r="Y235" s="73">
        <v>0.26200000000000001</v>
      </c>
      <c r="Z235" s="71">
        <v>0.30199999999999999</v>
      </c>
      <c r="AA235" s="71">
        <v>0.443</v>
      </c>
      <c r="AB235" s="74">
        <v>0.32100000000000001</v>
      </c>
      <c r="AC235" s="75">
        <v>159</v>
      </c>
      <c r="AD235" s="76">
        <v>45</v>
      </c>
      <c r="AE235" s="76">
        <v>49</v>
      </c>
      <c r="AF235" s="176">
        <v>19</v>
      </c>
      <c r="AG235" s="176">
        <v>21</v>
      </c>
      <c r="AH235" s="77">
        <v>12</v>
      </c>
      <c r="AI235" s="70" t="s">
        <v>1064</v>
      </c>
      <c r="AJ235" s="70" t="s">
        <v>1086</v>
      </c>
      <c r="AK235" s="36">
        <v>497</v>
      </c>
      <c r="AL235" s="71">
        <v>0.29499999999999998</v>
      </c>
      <c r="AM235" s="71">
        <v>0.34200000000000003</v>
      </c>
      <c r="AN235" s="71">
        <v>0.53100000000000003</v>
      </c>
      <c r="AO235" s="125">
        <v>0.372</v>
      </c>
      <c r="AP235" s="126">
        <v>185</v>
      </c>
      <c r="AQ235" s="127">
        <v>76</v>
      </c>
    </row>
    <row r="236" spans="1:43" x14ac:dyDescent="0.3">
      <c r="A236" s="116" t="s">
        <v>2345</v>
      </c>
      <c r="B236" s="117">
        <v>14</v>
      </c>
      <c r="C236" s="36" t="s">
        <v>496</v>
      </c>
      <c r="D236" s="36" t="s">
        <v>495</v>
      </c>
      <c r="E236" s="70" t="s">
        <v>1061</v>
      </c>
      <c r="F236" s="36">
        <v>32</v>
      </c>
      <c r="G236" s="36" t="s">
        <v>1111</v>
      </c>
      <c r="H236" s="36" t="s">
        <v>1063</v>
      </c>
      <c r="I236" s="36" t="s">
        <v>265</v>
      </c>
      <c r="L236" s="72">
        <v>110</v>
      </c>
      <c r="M236" s="36">
        <v>425</v>
      </c>
      <c r="N236" s="36">
        <v>380</v>
      </c>
      <c r="O236" s="118">
        <v>52</v>
      </c>
      <c r="P236" s="36">
        <v>97</v>
      </c>
      <c r="Q236" s="36">
        <v>16</v>
      </c>
      <c r="R236" s="36">
        <v>1</v>
      </c>
      <c r="S236" s="118">
        <v>15</v>
      </c>
      <c r="T236" s="118">
        <v>48</v>
      </c>
      <c r="U236" s="118">
        <v>3</v>
      </c>
      <c r="V236" s="36">
        <v>2</v>
      </c>
      <c r="W236" s="36">
        <v>38</v>
      </c>
      <c r="X236" s="36">
        <v>74</v>
      </c>
      <c r="Y236" s="73">
        <v>0.25800000000000001</v>
      </c>
      <c r="Z236" s="71">
        <v>0.32600000000000001</v>
      </c>
      <c r="AA236" s="71">
        <v>0.42499999999999999</v>
      </c>
      <c r="AB236" s="74">
        <v>0.32900000000000001</v>
      </c>
      <c r="AC236" s="75">
        <v>140</v>
      </c>
      <c r="AD236" s="76">
        <v>44</v>
      </c>
      <c r="AE236" s="76">
        <v>48</v>
      </c>
      <c r="AF236" s="176">
        <v>14</v>
      </c>
      <c r="AG236" s="176">
        <v>15</v>
      </c>
      <c r="AH236" s="77">
        <v>13</v>
      </c>
      <c r="AI236" s="70" t="s">
        <v>1075</v>
      </c>
      <c r="AJ236" s="70" t="s">
        <v>1086</v>
      </c>
      <c r="AK236" s="36">
        <v>448</v>
      </c>
      <c r="AL236" s="71">
        <v>0.26500000000000001</v>
      </c>
      <c r="AM236" s="71">
        <v>0.36199999999999999</v>
      </c>
      <c r="AN236" s="71">
        <v>0.439</v>
      </c>
      <c r="AO236" s="125">
        <v>0.35299999999999998</v>
      </c>
      <c r="AP236" s="126">
        <v>158</v>
      </c>
      <c r="AQ236" s="127">
        <v>59</v>
      </c>
    </row>
    <row r="237" spans="1:43" x14ac:dyDescent="0.3">
      <c r="A237" s="116" t="s">
        <v>2345</v>
      </c>
      <c r="B237" s="117">
        <v>15</v>
      </c>
      <c r="C237" s="36" t="s">
        <v>2955</v>
      </c>
      <c r="D237" s="36" t="s">
        <v>2956</v>
      </c>
      <c r="E237" s="70" t="s">
        <v>1103</v>
      </c>
      <c r="F237" s="36">
        <v>24</v>
      </c>
      <c r="G237" s="36" t="s">
        <v>1375</v>
      </c>
      <c r="H237" s="36" t="s">
        <v>1373</v>
      </c>
      <c r="I237" s="36" t="s">
        <v>265</v>
      </c>
      <c r="L237" s="72">
        <v>149</v>
      </c>
      <c r="M237" s="36">
        <v>522</v>
      </c>
      <c r="N237" s="36">
        <v>482</v>
      </c>
      <c r="O237" s="118">
        <v>64</v>
      </c>
      <c r="P237" s="36">
        <v>114</v>
      </c>
      <c r="Q237" s="36">
        <v>28</v>
      </c>
      <c r="R237" s="36">
        <v>5</v>
      </c>
      <c r="S237" s="118">
        <v>23</v>
      </c>
      <c r="T237" s="118">
        <v>63</v>
      </c>
      <c r="U237" s="118">
        <v>12</v>
      </c>
      <c r="V237" s="36">
        <v>5</v>
      </c>
      <c r="W237" s="36">
        <v>29</v>
      </c>
      <c r="X237" s="36">
        <v>108</v>
      </c>
      <c r="Y237" s="73">
        <v>0.23499999999999999</v>
      </c>
      <c r="Z237" s="71">
        <v>0.28599999999999998</v>
      </c>
      <c r="AA237" s="71">
        <v>0.45900000000000002</v>
      </c>
      <c r="AB237" s="74">
        <v>0.317</v>
      </c>
      <c r="AC237" s="75">
        <v>165</v>
      </c>
      <c r="AD237" s="76">
        <v>44</v>
      </c>
      <c r="AE237" s="76">
        <v>49</v>
      </c>
      <c r="AF237" s="176">
        <v>19</v>
      </c>
      <c r="AG237" s="176">
        <v>21</v>
      </c>
      <c r="AH237" s="77">
        <v>10</v>
      </c>
      <c r="AI237" s="70" t="s">
        <v>1064</v>
      </c>
      <c r="AJ237" s="70" t="s">
        <v>1076</v>
      </c>
      <c r="AK237" s="36">
        <v>651</v>
      </c>
      <c r="AL237" s="71">
        <v>0.20399999999999999</v>
      </c>
      <c r="AM237" s="71">
        <v>0.252</v>
      </c>
      <c r="AN237" s="71">
        <v>0.39700000000000002</v>
      </c>
      <c r="AO237" s="125">
        <v>0.27800000000000002</v>
      </c>
      <c r="AP237" s="126">
        <v>181</v>
      </c>
      <c r="AQ237" s="127">
        <v>32</v>
      </c>
    </row>
    <row r="238" spans="1:43" x14ac:dyDescent="0.3">
      <c r="A238" s="116" t="s">
        <v>2345</v>
      </c>
      <c r="B238" s="117">
        <v>16</v>
      </c>
      <c r="C238" s="36" t="s">
        <v>376</v>
      </c>
      <c r="D238" s="36" t="s">
        <v>375</v>
      </c>
      <c r="E238" s="70" t="s">
        <v>1065</v>
      </c>
      <c r="F238" s="36">
        <v>35</v>
      </c>
      <c r="G238" s="36" t="s">
        <v>1384</v>
      </c>
      <c r="H238" s="36" t="s">
        <v>1373</v>
      </c>
      <c r="I238" s="36" t="s">
        <v>265</v>
      </c>
      <c r="L238" s="72">
        <v>107</v>
      </c>
      <c r="M238" s="36">
        <v>434</v>
      </c>
      <c r="N238" s="36">
        <v>387</v>
      </c>
      <c r="O238" s="118">
        <v>64</v>
      </c>
      <c r="P238" s="36">
        <v>97</v>
      </c>
      <c r="Q238" s="36">
        <v>15</v>
      </c>
      <c r="R238" s="36">
        <v>2</v>
      </c>
      <c r="S238" s="118">
        <v>15</v>
      </c>
      <c r="T238" s="118">
        <v>45</v>
      </c>
      <c r="U238" s="118">
        <v>9</v>
      </c>
      <c r="V238" s="36">
        <v>4</v>
      </c>
      <c r="W238" s="36">
        <v>40</v>
      </c>
      <c r="X238" s="36">
        <v>63</v>
      </c>
      <c r="Y238" s="73">
        <v>0.255</v>
      </c>
      <c r="Z238" s="71">
        <v>0.32800000000000001</v>
      </c>
      <c r="AA238" s="71">
        <v>0.41</v>
      </c>
      <c r="AB238" s="74">
        <v>0.32600000000000001</v>
      </c>
      <c r="AC238" s="75">
        <v>142</v>
      </c>
      <c r="AD238" s="76">
        <v>43</v>
      </c>
      <c r="AE238" s="76">
        <v>47</v>
      </c>
      <c r="AF238" s="176">
        <v>16</v>
      </c>
      <c r="AG238" s="176">
        <v>17</v>
      </c>
      <c r="AH238" s="77">
        <v>12</v>
      </c>
      <c r="AI238" s="70" t="s">
        <v>1075</v>
      </c>
      <c r="AJ238" s="70" t="s">
        <v>1065</v>
      </c>
      <c r="AK238" s="36">
        <v>613</v>
      </c>
      <c r="AL238" s="71">
        <v>0.23599999999999999</v>
      </c>
      <c r="AM238" s="71">
        <v>0.313</v>
      </c>
      <c r="AN238" s="71">
        <v>0.41199999999999998</v>
      </c>
      <c r="AO238" s="125">
        <v>0.31900000000000001</v>
      </c>
      <c r="AP238" s="126">
        <v>195</v>
      </c>
      <c r="AQ238" s="127">
        <v>50</v>
      </c>
    </row>
    <row r="239" spans="1:43" x14ac:dyDescent="0.3">
      <c r="A239" s="116" t="s">
        <v>2345</v>
      </c>
      <c r="B239" s="117">
        <v>17</v>
      </c>
      <c r="C239" s="36" t="s">
        <v>501</v>
      </c>
      <c r="D239" s="36" t="s">
        <v>107</v>
      </c>
      <c r="E239" s="70" t="s">
        <v>1061</v>
      </c>
      <c r="F239" s="36">
        <v>36</v>
      </c>
      <c r="G239" s="36" t="s">
        <v>1070</v>
      </c>
      <c r="H239" s="36" t="s">
        <v>1063</v>
      </c>
      <c r="I239" s="36" t="s">
        <v>265</v>
      </c>
      <c r="J239" s="36" t="s">
        <v>249</v>
      </c>
      <c r="L239" s="72">
        <v>94</v>
      </c>
      <c r="M239" s="36">
        <v>397</v>
      </c>
      <c r="N239" s="36">
        <v>332</v>
      </c>
      <c r="O239" s="118">
        <v>52</v>
      </c>
      <c r="P239" s="36">
        <v>80</v>
      </c>
      <c r="Q239" s="36">
        <v>13</v>
      </c>
      <c r="R239" s="36">
        <v>1</v>
      </c>
      <c r="S239" s="118">
        <v>10</v>
      </c>
      <c r="T239" s="118">
        <v>43</v>
      </c>
      <c r="U239" s="118">
        <v>4</v>
      </c>
      <c r="V239" s="36">
        <v>2</v>
      </c>
      <c r="W239" s="36">
        <v>58</v>
      </c>
      <c r="X239" s="36">
        <v>53</v>
      </c>
      <c r="Y239" s="73">
        <v>0.246</v>
      </c>
      <c r="Z239" s="71">
        <v>0.35499999999999998</v>
      </c>
      <c r="AA239" s="71">
        <v>0.376</v>
      </c>
      <c r="AB239" s="74">
        <v>0.33100000000000002</v>
      </c>
      <c r="AC239" s="75">
        <v>131</v>
      </c>
      <c r="AD239" s="76">
        <v>43</v>
      </c>
      <c r="AE239" s="76">
        <v>46</v>
      </c>
      <c r="AF239" s="176">
        <v>11</v>
      </c>
      <c r="AG239" s="176">
        <v>12</v>
      </c>
      <c r="AH239" s="77">
        <v>13</v>
      </c>
      <c r="AI239" s="70" t="s">
        <v>1075</v>
      </c>
      <c r="AJ239" s="70" t="s">
        <v>1065</v>
      </c>
      <c r="AK239" s="36">
        <v>496</v>
      </c>
      <c r="AL239" s="71">
        <v>0.23200000000000001</v>
      </c>
      <c r="AM239" s="71">
        <v>0.318</v>
      </c>
      <c r="AN239" s="71">
        <v>0.375</v>
      </c>
      <c r="AO239" s="125">
        <v>0.308</v>
      </c>
      <c r="AP239" s="126">
        <v>153</v>
      </c>
      <c r="AQ239" s="127">
        <v>38</v>
      </c>
    </row>
    <row r="240" spans="1:43" x14ac:dyDescent="0.3">
      <c r="A240" s="116" t="s">
        <v>2345</v>
      </c>
      <c r="B240" s="117">
        <v>18</v>
      </c>
      <c r="C240" s="36" t="s">
        <v>2528</v>
      </c>
      <c r="D240" s="36" t="s">
        <v>234</v>
      </c>
      <c r="E240" s="70" t="s">
        <v>1061</v>
      </c>
      <c r="F240" s="36">
        <v>26</v>
      </c>
      <c r="G240" s="36" t="s">
        <v>1111</v>
      </c>
      <c r="H240" s="36" t="s">
        <v>1063</v>
      </c>
      <c r="I240" s="36" t="s">
        <v>265</v>
      </c>
      <c r="L240" s="72">
        <v>132</v>
      </c>
      <c r="M240" s="36">
        <v>481</v>
      </c>
      <c r="N240" s="36">
        <v>433</v>
      </c>
      <c r="O240" s="118">
        <v>57</v>
      </c>
      <c r="P240" s="36">
        <v>109</v>
      </c>
      <c r="Q240" s="36">
        <v>26</v>
      </c>
      <c r="R240" s="36">
        <v>2</v>
      </c>
      <c r="S240" s="118">
        <v>13</v>
      </c>
      <c r="T240" s="118">
        <v>44</v>
      </c>
      <c r="U240" s="118">
        <v>28</v>
      </c>
      <c r="V240" s="36">
        <v>9</v>
      </c>
      <c r="W240" s="36">
        <v>42</v>
      </c>
      <c r="X240" s="36">
        <v>116</v>
      </c>
      <c r="Y240" s="73">
        <v>0.248</v>
      </c>
      <c r="Z240" s="71">
        <v>0.317</v>
      </c>
      <c r="AA240" s="71">
        <v>0.41</v>
      </c>
      <c r="AB240" s="74">
        <v>0.318</v>
      </c>
      <c r="AC240" s="75">
        <v>153</v>
      </c>
      <c r="AD240" s="76">
        <v>42</v>
      </c>
      <c r="AE240" s="76">
        <v>47</v>
      </c>
      <c r="AF240" s="176">
        <v>20</v>
      </c>
      <c r="AG240" s="176">
        <v>23</v>
      </c>
      <c r="AH240" s="77">
        <v>10</v>
      </c>
      <c r="AI240" s="70" t="s">
        <v>1064</v>
      </c>
      <c r="AJ240" s="70" t="s">
        <v>1076</v>
      </c>
      <c r="AK240" s="36">
        <v>436</v>
      </c>
      <c r="AL240" s="71">
        <v>0.24099999999999999</v>
      </c>
      <c r="AM240" s="71">
        <v>0.29299999999999998</v>
      </c>
      <c r="AN240" s="71">
        <v>0.372</v>
      </c>
      <c r="AO240" s="125">
        <v>0.29199999999999998</v>
      </c>
      <c r="AP240" s="126">
        <v>127</v>
      </c>
      <c r="AQ240" s="127">
        <v>29</v>
      </c>
    </row>
    <row r="241" spans="1:43" x14ac:dyDescent="0.3">
      <c r="A241" s="116" t="s">
        <v>2345</v>
      </c>
      <c r="B241" s="117">
        <v>19</v>
      </c>
      <c r="C241" s="36" t="s">
        <v>5209</v>
      </c>
      <c r="D241" s="36" t="s">
        <v>5210</v>
      </c>
      <c r="E241" s="70" t="s">
        <v>1065</v>
      </c>
      <c r="F241" s="36">
        <v>29</v>
      </c>
      <c r="G241" s="36" t="s">
        <v>1388</v>
      </c>
      <c r="H241" s="36" t="s">
        <v>1373</v>
      </c>
      <c r="I241" s="36" t="s">
        <v>265</v>
      </c>
      <c r="L241" s="72">
        <v>125</v>
      </c>
      <c r="M241" s="36">
        <v>509</v>
      </c>
      <c r="N241" s="36">
        <v>478</v>
      </c>
      <c r="O241" s="118">
        <v>64</v>
      </c>
      <c r="P241" s="36">
        <v>130</v>
      </c>
      <c r="Q241" s="36">
        <v>27</v>
      </c>
      <c r="R241" s="36">
        <v>4</v>
      </c>
      <c r="S241" s="118">
        <v>12</v>
      </c>
      <c r="T241" s="118">
        <v>56</v>
      </c>
      <c r="U241" s="118">
        <v>21</v>
      </c>
      <c r="V241" s="36">
        <v>5</v>
      </c>
      <c r="W241" s="36">
        <v>22</v>
      </c>
      <c r="X241" s="36">
        <v>83</v>
      </c>
      <c r="Y241" s="73">
        <v>0.27300000000000002</v>
      </c>
      <c r="Z241" s="71">
        <v>0.30499999999999999</v>
      </c>
      <c r="AA241" s="71">
        <v>0.42299999999999999</v>
      </c>
      <c r="AB241" s="74">
        <v>0.315</v>
      </c>
      <c r="AC241" s="75">
        <v>160</v>
      </c>
      <c r="AD241" s="76">
        <v>42</v>
      </c>
      <c r="AE241" s="76">
        <v>47</v>
      </c>
      <c r="AF241" s="176">
        <v>23</v>
      </c>
      <c r="AG241" s="176">
        <v>25</v>
      </c>
      <c r="AH241" s="77">
        <v>9</v>
      </c>
      <c r="AI241" s="70" t="s">
        <v>1064</v>
      </c>
      <c r="AJ241" s="70" t="s">
        <v>1086</v>
      </c>
      <c r="AK241" s="36">
        <v>630</v>
      </c>
      <c r="AL241" s="71">
        <v>0.28799999999999998</v>
      </c>
      <c r="AM241" s="71">
        <v>0.32400000000000001</v>
      </c>
      <c r="AN241" s="71">
        <v>0.46</v>
      </c>
      <c r="AO241" s="125">
        <v>0.33700000000000002</v>
      </c>
      <c r="AP241" s="126">
        <v>212</v>
      </c>
      <c r="AQ241" s="127">
        <v>62</v>
      </c>
    </row>
    <row r="242" spans="1:43" x14ac:dyDescent="0.3">
      <c r="A242" s="116" t="s">
        <v>2345</v>
      </c>
      <c r="B242" s="117">
        <v>20</v>
      </c>
      <c r="C242" s="36" t="s">
        <v>227</v>
      </c>
      <c r="D242" s="36" t="s">
        <v>58</v>
      </c>
      <c r="E242" s="70" t="s">
        <v>1065</v>
      </c>
      <c r="F242" s="36">
        <v>27</v>
      </c>
      <c r="G242" s="36" t="s">
        <v>1567</v>
      </c>
      <c r="H242" s="36" t="s">
        <v>1063</v>
      </c>
      <c r="I242" s="36" t="s">
        <v>265</v>
      </c>
      <c r="J242" s="36" t="s">
        <v>249</v>
      </c>
      <c r="L242" s="72">
        <v>110</v>
      </c>
      <c r="M242" s="36">
        <v>444</v>
      </c>
      <c r="N242" s="36">
        <v>405</v>
      </c>
      <c r="O242" s="118">
        <v>59</v>
      </c>
      <c r="P242" s="36">
        <v>103</v>
      </c>
      <c r="Q242" s="36">
        <v>22</v>
      </c>
      <c r="R242" s="36">
        <v>4</v>
      </c>
      <c r="S242" s="118">
        <v>13</v>
      </c>
      <c r="T242" s="118">
        <v>50</v>
      </c>
      <c r="U242" s="118">
        <v>10</v>
      </c>
      <c r="V242" s="36">
        <v>3</v>
      </c>
      <c r="W242" s="36">
        <v>34</v>
      </c>
      <c r="X242" s="36">
        <v>103</v>
      </c>
      <c r="Y242" s="73">
        <v>0.254</v>
      </c>
      <c r="Z242" s="71">
        <v>0.314</v>
      </c>
      <c r="AA242" s="71">
        <v>0.42299999999999999</v>
      </c>
      <c r="AB242" s="74">
        <v>0.32100000000000001</v>
      </c>
      <c r="AC242" s="75">
        <v>143</v>
      </c>
      <c r="AD242" s="76">
        <v>42</v>
      </c>
      <c r="AE242" s="76">
        <v>38</v>
      </c>
      <c r="AF242" s="176">
        <v>16</v>
      </c>
      <c r="AG242" s="176">
        <v>16</v>
      </c>
      <c r="AH242" s="77">
        <v>-4</v>
      </c>
      <c r="AI242" s="70" t="s">
        <v>1064</v>
      </c>
      <c r="AJ242" s="70" t="s">
        <v>1086</v>
      </c>
      <c r="AK242" s="36">
        <v>568</v>
      </c>
      <c r="AL242" s="71">
        <v>0.28799999999999998</v>
      </c>
      <c r="AM242" s="71">
        <v>0.35399999999999998</v>
      </c>
      <c r="AN242" s="71">
        <v>0.496</v>
      </c>
      <c r="AO242" s="125">
        <v>0.36699999999999999</v>
      </c>
      <c r="AP242" s="126">
        <v>208</v>
      </c>
      <c r="AQ242" s="127">
        <v>79</v>
      </c>
    </row>
    <row r="243" spans="1:43" x14ac:dyDescent="0.3">
      <c r="A243" s="116" t="s">
        <v>2346</v>
      </c>
      <c r="B243" s="117">
        <v>1</v>
      </c>
      <c r="C243" s="36" t="s">
        <v>2686</v>
      </c>
      <c r="D243" s="36" t="s">
        <v>198</v>
      </c>
      <c r="E243" s="70" t="s">
        <v>1065</v>
      </c>
      <c r="F243" s="36">
        <v>27</v>
      </c>
      <c r="G243" s="36" t="s">
        <v>1074</v>
      </c>
      <c r="H243" s="36" t="s">
        <v>1063</v>
      </c>
      <c r="I243" s="36" t="s">
        <v>253</v>
      </c>
      <c r="L243" s="72">
        <v>147</v>
      </c>
      <c r="M243" s="36">
        <v>635</v>
      </c>
      <c r="N243" s="36">
        <v>574</v>
      </c>
      <c r="O243" s="118">
        <v>92</v>
      </c>
      <c r="P243" s="36">
        <v>163</v>
      </c>
      <c r="Q243" s="36">
        <v>37</v>
      </c>
      <c r="R243" s="36">
        <v>5</v>
      </c>
      <c r="S243" s="118">
        <v>34</v>
      </c>
      <c r="T243" s="118">
        <v>114</v>
      </c>
      <c r="U243" s="118">
        <v>3</v>
      </c>
      <c r="V243" s="36">
        <v>3</v>
      </c>
      <c r="W243" s="36">
        <v>50</v>
      </c>
      <c r="X243" s="36">
        <v>99</v>
      </c>
      <c r="Y243" s="73">
        <v>0.28399999999999997</v>
      </c>
      <c r="Z243" s="71">
        <v>0.34100000000000003</v>
      </c>
      <c r="AA243" s="71">
        <v>0.54500000000000004</v>
      </c>
      <c r="AB243" s="74">
        <v>0.374</v>
      </c>
      <c r="AC243" s="75">
        <v>237</v>
      </c>
      <c r="AD243" s="76">
        <v>91</v>
      </c>
      <c r="AE243" s="76">
        <v>91</v>
      </c>
      <c r="AF243" s="176">
        <v>35</v>
      </c>
      <c r="AG243" s="176">
        <v>35</v>
      </c>
      <c r="AH243" s="77">
        <v>38</v>
      </c>
      <c r="AI243" s="70" t="s">
        <v>1064</v>
      </c>
      <c r="AJ243" s="70" t="s">
        <v>1086</v>
      </c>
      <c r="AK243" s="36">
        <v>679</v>
      </c>
      <c r="AL243" s="71">
        <v>0.309</v>
      </c>
      <c r="AM243" s="71">
        <v>0.373</v>
      </c>
      <c r="AN243" s="71">
        <v>0.58599999999999997</v>
      </c>
      <c r="AO243" s="125">
        <v>0.40400000000000003</v>
      </c>
      <c r="AP243" s="126">
        <v>274</v>
      </c>
      <c r="AQ243" s="127">
        <v>126</v>
      </c>
    </row>
    <row r="244" spans="1:43" x14ac:dyDescent="0.3">
      <c r="A244" s="116" t="s">
        <v>2346</v>
      </c>
      <c r="B244" s="117">
        <v>2</v>
      </c>
      <c r="C244" s="36" t="s">
        <v>3891</v>
      </c>
      <c r="D244" s="36" t="s">
        <v>1758</v>
      </c>
      <c r="E244" s="70" t="s">
        <v>1065</v>
      </c>
      <c r="F244" s="36">
        <v>26</v>
      </c>
      <c r="G244" s="36" t="s">
        <v>1070</v>
      </c>
      <c r="H244" s="36" t="s">
        <v>1063</v>
      </c>
      <c r="I244" s="36" t="s">
        <v>253</v>
      </c>
      <c r="L244" s="72">
        <v>143</v>
      </c>
      <c r="M244" s="36">
        <v>618</v>
      </c>
      <c r="N244" s="36">
        <v>530</v>
      </c>
      <c r="O244" s="118">
        <v>92</v>
      </c>
      <c r="P244" s="36">
        <v>143</v>
      </c>
      <c r="Q244" s="36">
        <v>34</v>
      </c>
      <c r="R244" s="36">
        <v>4</v>
      </c>
      <c r="S244" s="118">
        <v>27</v>
      </c>
      <c r="T244" s="118">
        <v>78</v>
      </c>
      <c r="U244" s="118">
        <v>7</v>
      </c>
      <c r="V244" s="36">
        <v>4</v>
      </c>
      <c r="W244" s="36">
        <v>73</v>
      </c>
      <c r="X244" s="36">
        <v>132</v>
      </c>
      <c r="Y244" s="73">
        <v>0.27100000000000002</v>
      </c>
      <c r="Z244" s="71">
        <v>0.36799999999999999</v>
      </c>
      <c r="AA244" s="71">
        <v>0.501</v>
      </c>
      <c r="AB244" s="74">
        <v>0.375</v>
      </c>
      <c r="AC244" s="75">
        <v>232</v>
      </c>
      <c r="AD244" s="76">
        <v>91</v>
      </c>
      <c r="AE244" s="76">
        <v>91</v>
      </c>
      <c r="AF244" s="176">
        <v>28</v>
      </c>
      <c r="AG244" s="176">
        <v>28</v>
      </c>
      <c r="AH244" s="77">
        <v>38</v>
      </c>
      <c r="AI244" s="70" t="s">
        <v>1064</v>
      </c>
      <c r="AJ244" s="70" t="s">
        <v>1086</v>
      </c>
      <c r="AK244" s="36">
        <v>665</v>
      </c>
      <c r="AL244" s="71">
        <v>0.29499999999999998</v>
      </c>
      <c r="AM244" s="71">
        <v>0.40899999999999997</v>
      </c>
      <c r="AN244" s="71">
        <v>0.53700000000000003</v>
      </c>
      <c r="AO244" s="125">
        <v>0.40799999999999997</v>
      </c>
      <c r="AP244" s="126">
        <v>271</v>
      </c>
      <c r="AQ244" s="127">
        <v>129</v>
      </c>
    </row>
    <row r="245" spans="1:43" x14ac:dyDescent="0.3">
      <c r="A245" s="116" t="s">
        <v>2346</v>
      </c>
      <c r="B245" s="117">
        <v>3</v>
      </c>
      <c r="C245" s="36" t="s">
        <v>494</v>
      </c>
      <c r="D245" s="36" t="s">
        <v>129</v>
      </c>
      <c r="E245" s="70" t="s">
        <v>1065</v>
      </c>
      <c r="F245" s="36">
        <v>32</v>
      </c>
      <c r="G245" s="36" t="s">
        <v>1386</v>
      </c>
      <c r="H245" s="36" t="s">
        <v>1373</v>
      </c>
      <c r="I245" s="36" t="s">
        <v>253</v>
      </c>
      <c r="L245" s="72">
        <v>112</v>
      </c>
      <c r="M245" s="36">
        <v>478</v>
      </c>
      <c r="N245" s="36">
        <v>410</v>
      </c>
      <c r="O245" s="118">
        <v>72</v>
      </c>
      <c r="P245" s="36">
        <v>108</v>
      </c>
      <c r="Q245" s="36">
        <v>20</v>
      </c>
      <c r="R245" s="36">
        <v>1</v>
      </c>
      <c r="S245" s="118">
        <v>27</v>
      </c>
      <c r="T245" s="118">
        <v>71</v>
      </c>
      <c r="U245" s="118">
        <v>4</v>
      </c>
      <c r="V245" s="36">
        <v>1</v>
      </c>
      <c r="W245" s="36">
        <v>59</v>
      </c>
      <c r="X245" s="36">
        <v>90</v>
      </c>
      <c r="Y245" s="73">
        <v>0.26200000000000001</v>
      </c>
      <c r="Z245" s="71">
        <v>0.35799999999999998</v>
      </c>
      <c r="AA245" s="71">
        <v>0.51900000000000002</v>
      </c>
      <c r="AB245" s="74">
        <v>0.375</v>
      </c>
      <c r="AC245" s="75">
        <v>179</v>
      </c>
      <c r="AD245" s="76">
        <v>77</v>
      </c>
      <c r="AE245" s="76">
        <v>77</v>
      </c>
      <c r="AF245" s="176">
        <v>23</v>
      </c>
      <c r="AG245" s="176">
        <v>23</v>
      </c>
      <c r="AH245" s="77">
        <v>29</v>
      </c>
      <c r="AI245" s="70" t="s">
        <v>1064</v>
      </c>
      <c r="AJ245" s="70" t="s">
        <v>1086</v>
      </c>
      <c r="AK245" s="36">
        <v>496</v>
      </c>
      <c r="AL245" s="71">
        <v>0.27</v>
      </c>
      <c r="AM245" s="71">
        <v>0.38500000000000001</v>
      </c>
      <c r="AN245" s="71">
        <v>0.55900000000000005</v>
      </c>
      <c r="AO245" s="125">
        <v>0.40200000000000002</v>
      </c>
      <c r="AP245" s="126">
        <v>200</v>
      </c>
      <c r="AQ245" s="127">
        <v>102</v>
      </c>
    </row>
    <row r="246" spans="1:43" x14ac:dyDescent="0.3">
      <c r="A246" s="116" t="s">
        <v>2346</v>
      </c>
      <c r="B246" s="117">
        <v>4</v>
      </c>
      <c r="C246" s="36" t="s">
        <v>897</v>
      </c>
      <c r="D246" s="36" t="s">
        <v>193</v>
      </c>
      <c r="E246" s="70" t="s">
        <v>1065</v>
      </c>
      <c r="F246" s="36">
        <v>25</v>
      </c>
      <c r="G246" s="36" t="s">
        <v>1377</v>
      </c>
      <c r="H246" s="36" t="s">
        <v>1373</v>
      </c>
      <c r="I246" s="36" t="s">
        <v>253</v>
      </c>
      <c r="L246" s="72">
        <v>145</v>
      </c>
      <c r="M246" s="36">
        <v>609</v>
      </c>
      <c r="N246" s="36">
        <v>550</v>
      </c>
      <c r="O246" s="118">
        <v>79</v>
      </c>
      <c r="P246" s="36">
        <v>147</v>
      </c>
      <c r="Q246" s="36">
        <v>34</v>
      </c>
      <c r="R246" s="36">
        <v>1</v>
      </c>
      <c r="S246" s="118">
        <v>28</v>
      </c>
      <c r="T246" s="118">
        <v>78</v>
      </c>
      <c r="U246" s="118">
        <v>8</v>
      </c>
      <c r="V246" s="36">
        <v>4</v>
      </c>
      <c r="W246" s="36">
        <v>51</v>
      </c>
      <c r="X246" s="36">
        <v>99</v>
      </c>
      <c r="Y246" s="73">
        <v>0.26700000000000002</v>
      </c>
      <c r="Z246" s="71">
        <v>0.32900000000000001</v>
      </c>
      <c r="AA246" s="71">
        <v>0.48599999999999999</v>
      </c>
      <c r="AB246" s="74">
        <v>0.34899999999999998</v>
      </c>
      <c r="AC246" s="75">
        <v>212</v>
      </c>
      <c r="AD246" s="76">
        <v>69</v>
      </c>
      <c r="AE246" s="76">
        <v>69</v>
      </c>
      <c r="AF246" s="176">
        <v>27</v>
      </c>
      <c r="AG246" s="176">
        <v>27</v>
      </c>
      <c r="AH246" s="77">
        <v>21</v>
      </c>
      <c r="AI246" s="70" t="s">
        <v>1064</v>
      </c>
      <c r="AJ246" s="70" t="s">
        <v>1076</v>
      </c>
      <c r="AK246" s="36">
        <v>690</v>
      </c>
      <c r="AL246" s="71">
        <v>0.25900000000000001</v>
      </c>
      <c r="AM246" s="71">
        <v>0.31</v>
      </c>
      <c r="AN246" s="71">
        <v>0.47099999999999997</v>
      </c>
      <c r="AO246" s="125">
        <v>0.33300000000000002</v>
      </c>
      <c r="AP246" s="126">
        <v>230</v>
      </c>
      <c r="AQ246" s="127">
        <v>63</v>
      </c>
    </row>
    <row r="247" spans="1:43" x14ac:dyDescent="0.3">
      <c r="A247" s="116" t="s">
        <v>2346</v>
      </c>
      <c r="B247" s="117">
        <v>5</v>
      </c>
      <c r="C247" s="36" t="s">
        <v>3000</v>
      </c>
      <c r="D247" s="36" t="s">
        <v>424</v>
      </c>
      <c r="E247" s="70" t="s">
        <v>1103</v>
      </c>
      <c r="F247" s="36">
        <v>27</v>
      </c>
      <c r="G247" s="36" t="s">
        <v>1116</v>
      </c>
      <c r="H247" s="36" t="s">
        <v>1063</v>
      </c>
      <c r="I247" s="36" t="s">
        <v>253</v>
      </c>
      <c r="L247" s="72">
        <v>149</v>
      </c>
      <c r="M247" s="36">
        <v>536</v>
      </c>
      <c r="N247" s="36">
        <v>465</v>
      </c>
      <c r="O247" s="118">
        <v>67</v>
      </c>
      <c r="P247" s="36">
        <v>113</v>
      </c>
      <c r="Q247" s="36">
        <v>29</v>
      </c>
      <c r="R247" s="36">
        <v>6</v>
      </c>
      <c r="S247" s="118">
        <v>24</v>
      </c>
      <c r="T247" s="118">
        <v>74</v>
      </c>
      <c r="U247" s="118">
        <v>5</v>
      </c>
      <c r="V247" s="36">
        <v>2</v>
      </c>
      <c r="W247" s="36">
        <v>63</v>
      </c>
      <c r="X247" s="36">
        <v>123</v>
      </c>
      <c r="Y247" s="73">
        <v>0.24399999999999999</v>
      </c>
      <c r="Z247" s="71">
        <v>0.33400000000000002</v>
      </c>
      <c r="AA247" s="71">
        <v>0.48499999999999999</v>
      </c>
      <c r="AB247" s="74">
        <v>0.35199999999999998</v>
      </c>
      <c r="AC247" s="75">
        <v>188</v>
      </c>
      <c r="AD247" s="76">
        <v>65</v>
      </c>
      <c r="AE247" s="76">
        <v>65</v>
      </c>
      <c r="AF247" s="176">
        <v>19</v>
      </c>
      <c r="AG247" s="176">
        <v>19</v>
      </c>
      <c r="AH247" s="77">
        <v>20</v>
      </c>
      <c r="AI247" s="70" t="s">
        <v>1064</v>
      </c>
      <c r="AJ247" s="70" t="s">
        <v>1065</v>
      </c>
      <c r="AK247" s="36">
        <v>635</v>
      </c>
      <c r="AL247" s="71">
        <v>0.248</v>
      </c>
      <c r="AM247" s="71">
        <v>0.35699999999999998</v>
      </c>
      <c r="AN247" s="71">
        <v>0.48699999999999999</v>
      </c>
      <c r="AO247" s="125">
        <v>0.36499999999999999</v>
      </c>
      <c r="AP247" s="126">
        <v>232</v>
      </c>
      <c r="AQ247" s="127">
        <v>84</v>
      </c>
    </row>
    <row r="248" spans="1:43" x14ac:dyDescent="0.3">
      <c r="A248" s="116" t="s">
        <v>2346</v>
      </c>
      <c r="B248" s="117">
        <v>6</v>
      </c>
      <c r="C248" s="36" t="s">
        <v>316</v>
      </c>
      <c r="D248" s="36" t="s">
        <v>63</v>
      </c>
      <c r="E248" s="70" t="s">
        <v>1065</v>
      </c>
      <c r="F248" s="36">
        <v>33</v>
      </c>
      <c r="G248" s="36" t="s">
        <v>1567</v>
      </c>
      <c r="H248" s="36" t="s">
        <v>1063</v>
      </c>
      <c r="I248" s="36" t="s">
        <v>253</v>
      </c>
      <c r="L248" s="72">
        <v>123</v>
      </c>
      <c r="M248" s="36">
        <v>492</v>
      </c>
      <c r="N248" s="36">
        <v>431</v>
      </c>
      <c r="O248" s="118">
        <v>62</v>
      </c>
      <c r="P248" s="36">
        <v>118</v>
      </c>
      <c r="Q248" s="36">
        <v>23</v>
      </c>
      <c r="R248" s="36">
        <v>1</v>
      </c>
      <c r="S248" s="118">
        <v>19</v>
      </c>
      <c r="T248" s="118">
        <v>66</v>
      </c>
      <c r="U248" s="118">
        <v>5</v>
      </c>
      <c r="V248" s="36">
        <v>1</v>
      </c>
      <c r="W248" s="36">
        <v>44</v>
      </c>
      <c r="X248" s="36">
        <v>72</v>
      </c>
      <c r="Y248" s="73">
        <v>0.27600000000000002</v>
      </c>
      <c r="Z248" s="71">
        <v>0.35199999999999998</v>
      </c>
      <c r="AA248" s="71">
        <v>0.46600000000000003</v>
      </c>
      <c r="AB248" s="74">
        <v>0.35599999999999998</v>
      </c>
      <c r="AC248" s="75">
        <v>175</v>
      </c>
      <c r="AD248" s="76">
        <v>65</v>
      </c>
      <c r="AE248" s="76">
        <v>65</v>
      </c>
      <c r="AF248" s="176">
        <v>21</v>
      </c>
      <c r="AG248" s="176">
        <v>21</v>
      </c>
      <c r="AH248" s="77">
        <v>21</v>
      </c>
      <c r="AI248" s="70" t="s">
        <v>1064</v>
      </c>
      <c r="AJ248" s="70" t="s">
        <v>1086</v>
      </c>
      <c r="AK248" s="36">
        <v>543</v>
      </c>
      <c r="AL248" s="71">
        <v>0.32200000000000001</v>
      </c>
      <c r="AM248" s="71">
        <v>0.41499999999999998</v>
      </c>
      <c r="AN248" s="71">
        <v>0.53</v>
      </c>
      <c r="AO248" s="125">
        <v>0.40899999999999997</v>
      </c>
      <c r="AP248" s="126">
        <v>222</v>
      </c>
      <c r="AQ248" s="127">
        <v>114</v>
      </c>
    </row>
    <row r="249" spans="1:43" x14ac:dyDescent="0.3">
      <c r="A249" s="116" t="s">
        <v>2346</v>
      </c>
      <c r="B249" s="117">
        <v>7</v>
      </c>
      <c r="C249" s="36" t="s">
        <v>2517</v>
      </c>
      <c r="D249" s="36" t="s">
        <v>339</v>
      </c>
      <c r="E249" s="70" t="s">
        <v>1065</v>
      </c>
      <c r="F249" s="36">
        <v>27</v>
      </c>
      <c r="G249" s="36" t="s">
        <v>1085</v>
      </c>
      <c r="H249" s="36" t="s">
        <v>1063</v>
      </c>
      <c r="I249" s="36" t="s">
        <v>253</v>
      </c>
      <c r="L249" s="72">
        <v>141</v>
      </c>
      <c r="M249" s="36">
        <v>556</v>
      </c>
      <c r="N249" s="36">
        <v>495</v>
      </c>
      <c r="O249" s="118">
        <v>74</v>
      </c>
      <c r="P249" s="36">
        <v>135</v>
      </c>
      <c r="Q249" s="36">
        <v>34</v>
      </c>
      <c r="R249" s="36">
        <v>1</v>
      </c>
      <c r="S249" s="118">
        <v>20</v>
      </c>
      <c r="T249" s="118">
        <v>75</v>
      </c>
      <c r="U249" s="118">
        <v>7</v>
      </c>
      <c r="V249" s="36">
        <v>3</v>
      </c>
      <c r="W249" s="36">
        <v>48</v>
      </c>
      <c r="X249" s="36">
        <v>93</v>
      </c>
      <c r="Y249" s="73">
        <v>0.27400000000000002</v>
      </c>
      <c r="Z249" s="71">
        <v>0.34</v>
      </c>
      <c r="AA249" s="71">
        <v>0.46500000000000002</v>
      </c>
      <c r="AB249" s="74">
        <v>0.34799999999999998</v>
      </c>
      <c r="AC249" s="75">
        <v>194</v>
      </c>
      <c r="AD249" s="76">
        <v>65</v>
      </c>
      <c r="AE249" s="76">
        <v>65</v>
      </c>
      <c r="AF249" s="176">
        <v>24</v>
      </c>
      <c r="AG249" s="176">
        <v>24</v>
      </c>
      <c r="AH249" s="77">
        <v>19</v>
      </c>
      <c r="AI249" s="70" t="s">
        <v>1064</v>
      </c>
      <c r="AJ249" s="70" t="s">
        <v>1086</v>
      </c>
      <c r="AK249" s="36">
        <v>605</v>
      </c>
      <c r="AL249" s="71">
        <v>0.30099999999999999</v>
      </c>
      <c r="AM249" s="71">
        <v>0.40300000000000002</v>
      </c>
      <c r="AN249" s="71">
        <v>0.53300000000000003</v>
      </c>
      <c r="AO249" s="125">
        <v>0.40400000000000003</v>
      </c>
      <c r="AP249" s="126">
        <v>244</v>
      </c>
      <c r="AQ249" s="127">
        <v>117</v>
      </c>
    </row>
    <row r="250" spans="1:43" x14ac:dyDescent="0.3">
      <c r="A250" s="116" t="s">
        <v>2346</v>
      </c>
      <c r="B250" s="117">
        <v>8</v>
      </c>
      <c r="C250" s="36" t="s">
        <v>390</v>
      </c>
      <c r="D250" s="36" t="s">
        <v>29</v>
      </c>
      <c r="E250" s="70" t="s">
        <v>1103</v>
      </c>
      <c r="F250" s="36">
        <v>30</v>
      </c>
      <c r="G250" s="36" t="s">
        <v>1397</v>
      </c>
      <c r="H250" s="36" t="s">
        <v>1373</v>
      </c>
      <c r="I250" s="36" t="s">
        <v>253</v>
      </c>
      <c r="L250" s="72">
        <v>140</v>
      </c>
      <c r="M250" s="36">
        <v>536</v>
      </c>
      <c r="N250" s="36">
        <v>483</v>
      </c>
      <c r="O250" s="118">
        <v>65</v>
      </c>
      <c r="P250" s="36">
        <v>124</v>
      </c>
      <c r="Q250" s="36">
        <v>29</v>
      </c>
      <c r="R250" s="36">
        <v>1</v>
      </c>
      <c r="S250" s="118">
        <v>24</v>
      </c>
      <c r="T250" s="118">
        <v>71</v>
      </c>
      <c r="U250" s="118">
        <v>3</v>
      </c>
      <c r="V250" s="36">
        <v>2</v>
      </c>
      <c r="W250" s="36">
        <v>43</v>
      </c>
      <c r="X250" s="36">
        <v>87</v>
      </c>
      <c r="Y250" s="73">
        <v>0.25700000000000001</v>
      </c>
      <c r="Z250" s="71">
        <v>0.32200000000000001</v>
      </c>
      <c r="AA250" s="71">
        <v>0.47199999999999998</v>
      </c>
      <c r="AB250" s="74">
        <v>0.34100000000000003</v>
      </c>
      <c r="AC250" s="75">
        <v>183</v>
      </c>
      <c r="AD250" s="76">
        <v>58</v>
      </c>
      <c r="AE250" s="76">
        <v>58</v>
      </c>
      <c r="AF250" s="176">
        <v>20</v>
      </c>
      <c r="AG250" s="176">
        <v>20</v>
      </c>
      <c r="AH250" s="77">
        <v>14</v>
      </c>
      <c r="AI250" s="70" t="s">
        <v>1064</v>
      </c>
      <c r="AJ250" s="70" t="s">
        <v>1065</v>
      </c>
      <c r="AK250" s="36">
        <v>650</v>
      </c>
      <c r="AL250" s="71">
        <v>0.249</v>
      </c>
      <c r="AM250" s="71">
        <v>0.32300000000000001</v>
      </c>
      <c r="AN250" s="71">
        <v>0.45</v>
      </c>
      <c r="AO250" s="125">
        <v>0.33500000000000002</v>
      </c>
      <c r="AP250" s="126">
        <v>218</v>
      </c>
      <c r="AQ250" s="127">
        <v>62</v>
      </c>
    </row>
    <row r="251" spans="1:43" x14ac:dyDescent="0.3">
      <c r="A251" s="116" t="s">
        <v>2346</v>
      </c>
      <c r="B251" s="117">
        <v>9</v>
      </c>
      <c r="C251" s="36" t="s">
        <v>4075</v>
      </c>
      <c r="D251" s="36" t="s">
        <v>258</v>
      </c>
      <c r="E251" s="70" t="s">
        <v>1065</v>
      </c>
      <c r="F251" s="36">
        <v>24</v>
      </c>
      <c r="G251" s="36" t="s">
        <v>1400</v>
      </c>
      <c r="H251" s="36" t="s">
        <v>1373</v>
      </c>
      <c r="I251" s="36" t="s">
        <v>253</v>
      </c>
      <c r="L251" s="72">
        <v>123</v>
      </c>
      <c r="M251" s="36">
        <v>474</v>
      </c>
      <c r="N251" s="36">
        <v>412</v>
      </c>
      <c r="O251" s="118">
        <v>58</v>
      </c>
      <c r="P251" s="36">
        <v>96</v>
      </c>
      <c r="Q251" s="36">
        <v>23</v>
      </c>
      <c r="R251" s="36">
        <v>2</v>
      </c>
      <c r="S251" s="118">
        <v>24</v>
      </c>
      <c r="T251" s="118">
        <v>63</v>
      </c>
      <c r="U251" s="118">
        <v>1</v>
      </c>
      <c r="V251" s="36">
        <v>1</v>
      </c>
      <c r="W251" s="36">
        <v>57</v>
      </c>
      <c r="X251" s="36">
        <v>142</v>
      </c>
      <c r="Y251" s="73">
        <v>0.23100000000000001</v>
      </c>
      <c r="Z251" s="71">
        <v>0.32900000000000001</v>
      </c>
      <c r="AA251" s="71">
        <v>0.47199999999999998</v>
      </c>
      <c r="AB251" s="74">
        <v>0.34599999999999997</v>
      </c>
      <c r="AC251" s="75">
        <v>164</v>
      </c>
      <c r="AD251" s="76">
        <v>57</v>
      </c>
      <c r="AE251" s="76">
        <v>57</v>
      </c>
      <c r="AF251" s="176">
        <v>16</v>
      </c>
      <c r="AG251" s="176">
        <v>16</v>
      </c>
      <c r="AH251" s="77">
        <v>15</v>
      </c>
      <c r="AI251" s="70" t="s">
        <v>1064</v>
      </c>
      <c r="AJ251" s="70" t="s">
        <v>1086</v>
      </c>
      <c r="AK251" s="36">
        <v>483</v>
      </c>
      <c r="AL251" s="71">
        <v>0.26400000000000001</v>
      </c>
      <c r="AM251" s="71">
        <v>0.35199999999999998</v>
      </c>
      <c r="AN251" s="71">
        <v>0.50700000000000001</v>
      </c>
      <c r="AO251" s="125">
        <v>0.37</v>
      </c>
      <c r="AP251" s="126">
        <v>179</v>
      </c>
      <c r="AQ251" s="127">
        <v>73</v>
      </c>
    </row>
    <row r="252" spans="1:43" x14ac:dyDescent="0.3">
      <c r="A252" s="116" t="s">
        <v>2346</v>
      </c>
      <c r="B252" s="117">
        <v>10</v>
      </c>
      <c r="C252" s="36" t="s">
        <v>3021</v>
      </c>
      <c r="D252" s="36" t="s">
        <v>3022</v>
      </c>
      <c r="E252" s="70" t="s">
        <v>1065</v>
      </c>
      <c r="F252" s="36">
        <v>26</v>
      </c>
      <c r="G252" s="36" t="s">
        <v>1093</v>
      </c>
      <c r="H252" s="36" t="s">
        <v>1063</v>
      </c>
      <c r="I252" s="36" t="s">
        <v>253</v>
      </c>
      <c r="L252" s="72">
        <v>150</v>
      </c>
      <c r="M252" s="36">
        <v>551</v>
      </c>
      <c r="N252" s="36">
        <v>484</v>
      </c>
      <c r="O252" s="118">
        <v>67</v>
      </c>
      <c r="P252" s="36">
        <v>120</v>
      </c>
      <c r="Q252" s="36">
        <v>27</v>
      </c>
      <c r="R252" s="36">
        <v>2</v>
      </c>
      <c r="S252" s="118">
        <v>21</v>
      </c>
      <c r="T252" s="118">
        <v>64</v>
      </c>
      <c r="U252" s="118">
        <v>6</v>
      </c>
      <c r="V252" s="36">
        <v>3</v>
      </c>
      <c r="W252" s="36">
        <v>56</v>
      </c>
      <c r="X252" s="36">
        <v>122</v>
      </c>
      <c r="Y252" s="73">
        <v>0.25</v>
      </c>
      <c r="Z252" s="71">
        <v>0.33100000000000002</v>
      </c>
      <c r="AA252" s="71">
        <v>0.441</v>
      </c>
      <c r="AB252" s="74">
        <v>0.33600000000000002</v>
      </c>
      <c r="AC252" s="75">
        <v>185</v>
      </c>
      <c r="AD252" s="76">
        <v>57</v>
      </c>
      <c r="AE252" s="76">
        <v>57</v>
      </c>
      <c r="AF252" s="176">
        <v>18</v>
      </c>
      <c r="AG252" s="176">
        <v>18</v>
      </c>
      <c r="AH252" s="77">
        <v>12</v>
      </c>
      <c r="AI252" s="70" t="s">
        <v>1064</v>
      </c>
      <c r="AJ252" s="70" t="s">
        <v>1086</v>
      </c>
      <c r="AK252" s="36">
        <v>632</v>
      </c>
      <c r="AL252" s="71">
        <v>0.26</v>
      </c>
      <c r="AM252" s="71">
        <v>0.36699999999999999</v>
      </c>
      <c r="AN252" s="71">
        <v>0.46100000000000002</v>
      </c>
      <c r="AO252" s="125">
        <v>0.36299999999999999</v>
      </c>
      <c r="AP252" s="126">
        <v>229</v>
      </c>
      <c r="AQ252" s="127">
        <v>82</v>
      </c>
    </row>
    <row r="253" spans="1:43" x14ac:dyDescent="0.3">
      <c r="A253" s="116" t="s">
        <v>2346</v>
      </c>
      <c r="B253" s="117">
        <v>11</v>
      </c>
      <c r="C253" s="36" t="s">
        <v>866</v>
      </c>
      <c r="D253" s="36" t="s">
        <v>161</v>
      </c>
      <c r="E253" s="70" t="s">
        <v>1065</v>
      </c>
      <c r="F253" s="36">
        <v>26</v>
      </c>
      <c r="G253" s="36" t="s">
        <v>1381</v>
      </c>
      <c r="H253" s="36" t="s">
        <v>1373</v>
      </c>
      <c r="I253" s="36" t="s">
        <v>253</v>
      </c>
      <c r="J253" s="36" t="s">
        <v>249</v>
      </c>
      <c r="L253" s="72">
        <v>146</v>
      </c>
      <c r="M253" s="36">
        <v>565</v>
      </c>
      <c r="N253" s="36">
        <v>518</v>
      </c>
      <c r="O253" s="118">
        <v>57</v>
      </c>
      <c r="P253" s="36">
        <v>133</v>
      </c>
      <c r="Q253" s="36">
        <v>34</v>
      </c>
      <c r="R253" s="36">
        <v>7</v>
      </c>
      <c r="S253" s="118">
        <v>20</v>
      </c>
      <c r="T253" s="118">
        <v>74</v>
      </c>
      <c r="U253" s="118">
        <v>2</v>
      </c>
      <c r="V253" s="36">
        <v>3</v>
      </c>
      <c r="W253" s="36">
        <v>39</v>
      </c>
      <c r="X253" s="36">
        <v>122</v>
      </c>
      <c r="Y253" s="73">
        <v>0.25700000000000001</v>
      </c>
      <c r="Z253" s="71">
        <v>0.31</v>
      </c>
      <c r="AA253" s="71">
        <v>0.46800000000000003</v>
      </c>
      <c r="AB253" s="74">
        <v>0.33200000000000002</v>
      </c>
      <c r="AC253" s="75">
        <v>188</v>
      </c>
      <c r="AD253" s="76">
        <v>55</v>
      </c>
      <c r="AE253" s="76">
        <v>55</v>
      </c>
      <c r="AF253" s="176">
        <v>18</v>
      </c>
      <c r="AG253" s="176">
        <v>18</v>
      </c>
      <c r="AH253" s="77">
        <v>10</v>
      </c>
      <c r="AI253" s="70" t="s">
        <v>1064</v>
      </c>
      <c r="AJ253" s="70" t="s">
        <v>1065</v>
      </c>
      <c r="AK253" s="36">
        <v>665</v>
      </c>
      <c r="AL253" s="71">
        <v>0.27200000000000002</v>
      </c>
      <c r="AM253" s="71">
        <v>0.32</v>
      </c>
      <c r="AN253" s="71">
        <v>0.49</v>
      </c>
      <c r="AO253" s="125">
        <v>0.34499999999999997</v>
      </c>
      <c r="AP253" s="126">
        <v>230</v>
      </c>
      <c r="AQ253" s="127">
        <v>70</v>
      </c>
    </row>
    <row r="254" spans="1:43" x14ac:dyDescent="0.3">
      <c r="A254" s="116" t="s">
        <v>2346</v>
      </c>
      <c r="B254" s="117">
        <v>12</v>
      </c>
      <c r="C254" s="36" t="s">
        <v>1818</v>
      </c>
      <c r="D254" s="36" t="s">
        <v>128</v>
      </c>
      <c r="E254" s="70" t="s">
        <v>1103</v>
      </c>
      <c r="F254" s="36">
        <v>28</v>
      </c>
      <c r="G254" s="36" t="s">
        <v>1111</v>
      </c>
      <c r="H254" s="36" t="s">
        <v>1063</v>
      </c>
      <c r="I254" s="36" t="s">
        <v>253</v>
      </c>
      <c r="L254" s="72">
        <v>145</v>
      </c>
      <c r="M254" s="36">
        <v>518</v>
      </c>
      <c r="N254" s="36">
        <v>474</v>
      </c>
      <c r="O254" s="118">
        <v>65</v>
      </c>
      <c r="P254" s="36">
        <v>119</v>
      </c>
      <c r="Q254" s="36">
        <v>32</v>
      </c>
      <c r="R254" s="36">
        <v>1</v>
      </c>
      <c r="S254" s="118">
        <v>25</v>
      </c>
      <c r="T254" s="118">
        <v>75</v>
      </c>
      <c r="U254" s="118">
        <v>6</v>
      </c>
      <c r="V254" s="36">
        <v>1</v>
      </c>
      <c r="W254" s="36">
        <v>37</v>
      </c>
      <c r="X254" s="36">
        <v>117</v>
      </c>
      <c r="Y254" s="73">
        <v>0.252</v>
      </c>
      <c r="Z254" s="71">
        <v>0.307</v>
      </c>
      <c r="AA254" s="71">
        <v>0.47899999999999998</v>
      </c>
      <c r="AB254" s="74">
        <v>0.33500000000000002</v>
      </c>
      <c r="AC254" s="75">
        <v>174</v>
      </c>
      <c r="AD254" s="76">
        <v>54</v>
      </c>
      <c r="AE254" s="76">
        <v>54</v>
      </c>
      <c r="AF254" s="176">
        <v>21</v>
      </c>
      <c r="AG254" s="176">
        <v>21</v>
      </c>
      <c r="AH254" s="77">
        <v>11</v>
      </c>
      <c r="AI254" s="70" t="s">
        <v>1064</v>
      </c>
      <c r="AJ254" s="70" t="s">
        <v>1086</v>
      </c>
      <c r="AK254" s="36">
        <v>606</v>
      </c>
      <c r="AL254" s="71">
        <v>0.27300000000000002</v>
      </c>
      <c r="AM254" s="71">
        <v>0.34899999999999998</v>
      </c>
      <c r="AN254" s="71">
        <v>0.51300000000000001</v>
      </c>
      <c r="AO254" s="125">
        <v>0.36799999999999999</v>
      </c>
      <c r="AP254" s="126">
        <v>223</v>
      </c>
      <c r="AQ254" s="127">
        <v>84</v>
      </c>
    </row>
    <row r="255" spans="1:43" x14ac:dyDescent="0.3">
      <c r="A255" s="116" t="s">
        <v>2346</v>
      </c>
      <c r="B255" s="117">
        <v>13</v>
      </c>
      <c r="C255" s="36" t="s">
        <v>111</v>
      </c>
      <c r="D255" s="36" t="s">
        <v>251</v>
      </c>
      <c r="E255" s="70" t="s">
        <v>1065</v>
      </c>
      <c r="F255" s="36">
        <v>32</v>
      </c>
      <c r="G255" s="36" t="s">
        <v>1383</v>
      </c>
      <c r="H255" s="36" t="s">
        <v>1373</v>
      </c>
      <c r="I255" s="36" t="s">
        <v>253</v>
      </c>
      <c r="L255" s="72">
        <v>129</v>
      </c>
      <c r="M255" s="36">
        <v>441</v>
      </c>
      <c r="N255" s="36">
        <v>383</v>
      </c>
      <c r="O255" s="118">
        <v>56</v>
      </c>
      <c r="P255" s="36">
        <v>86</v>
      </c>
      <c r="Q255" s="36">
        <v>19</v>
      </c>
      <c r="R255" s="36">
        <v>1</v>
      </c>
      <c r="S255" s="118">
        <v>27</v>
      </c>
      <c r="T255" s="118">
        <v>59</v>
      </c>
      <c r="U255" s="118">
        <v>7</v>
      </c>
      <c r="V255" s="36">
        <v>3</v>
      </c>
      <c r="W255" s="36">
        <v>48</v>
      </c>
      <c r="X255" s="36">
        <v>95</v>
      </c>
      <c r="Y255" s="73">
        <v>0.22800000000000001</v>
      </c>
      <c r="Z255" s="71">
        <v>0.316</v>
      </c>
      <c r="AA255" s="71">
        <v>0.48599999999999999</v>
      </c>
      <c r="AB255" s="74">
        <v>0.34200000000000003</v>
      </c>
      <c r="AC255" s="75">
        <v>151</v>
      </c>
      <c r="AD255" s="76">
        <v>52</v>
      </c>
      <c r="AE255" s="76">
        <v>52</v>
      </c>
      <c r="AF255" s="176">
        <v>17</v>
      </c>
      <c r="AG255" s="176">
        <v>17</v>
      </c>
      <c r="AH255" s="77">
        <v>12</v>
      </c>
      <c r="AI255" s="70" t="s">
        <v>1064</v>
      </c>
      <c r="AJ255" s="70" t="s">
        <v>1065</v>
      </c>
      <c r="AK255" s="36">
        <v>576</v>
      </c>
      <c r="AL255" s="71">
        <v>0.21299999999999999</v>
      </c>
      <c r="AM255" s="71">
        <v>0.34399999999999997</v>
      </c>
      <c r="AN255" s="71">
        <v>0.42799999999999999</v>
      </c>
      <c r="AO255" s="125">
        <v>0.34100000000000003</v>
      </c>
      <c r="AP255" s="126">
        <v>197</v>
      </c>
      <c r="AQ255" s="127">
        <v>61</v>
      </c>
    </row>
    <row r="256" spans="1:43" x14ac:dyDescent="0.3">
      <c r="A256" s="116" t="s">
        <v>2346</v>
      </c>
      <c r="B256" s="117">
        <v>14</v>
      </c>
      <c r="C256" s="36" t="s">
        <v>3960</v>
      </c>
      <c r="D256" s="36" t="s">
        <v>115</v>
      </c>
      <c r="E256" s="70" t="s">
        <v>1103</v>
      </c>
      <c r="F256" s="36">
        <v>24</v>
      </c>
      <c r="G256" s="36" t="s">
        <v>1375</v>
      </c>
      <c r="H256" s="36" t="s">
        <v>1373</v>
      </c>
      <c r="I256" s="36" t="s">
        <v>253</v>
      </c>
      <c r="J256" s="36" t="s">
        <v>250</v>
      </c>
      <c r="L256" s="72">
        <v>115</v>
      </c>
      <c r="M256" s="36">
        <v>382</v>
      </c>
      <c r="N256" s="36">
        <v>323</v>
      </c>
      <c r="O256" s="118">
        <v>51</v>
      </c>
      <c r="P256" s="36">
        <v>66</v>
      </c>
      <c r="Q256" s="36">
        <v>16</v>
      </c>
      <c r="R256" s="36">
        <v>2</v>
      </c>
      <c r="S256" s="118">
        <v>23</v>
      </c>
      <c r="T256" s="118">
        <v>49</v>
      </c>
      <c r="U256" s="118">
        <v>6</v>
      </c>
      <c r="V256" s="36">
        <v>1</v>
      </c>
      <c r="W256" s="36">
        <v>54</v>
      </c>
      <c r="X256" s="36">
        <v>119</v>
      </c>
      <c r="Y256" s="73">
        <v>0.20399999999999999</v>
      </c>
      <c r="Z256" s="71">
        <v>0.32400000000000001</v>
      </c>
      <c r="AA256" s="71">
        <v>0.48299999999999998</v>
      </c>
      <c r="AB256" s="74">
        <v>0.34699999999999998</v>
      </c>
      <c r="AC256" s="75">
        <v>133</v>
      </c>
      <c r="AD256" s="76">
        <v>50</v>
      </c>
      <c r="AE256" s="76">
        <v>50</v>
      </c>
      <c r="AF256" s="176">
        <v>13</v>
      </c>
      <c r="AG256" s="176">
        <v>13</v>
      </c>
      <c r="AH256" s="77">
        <v>12</v>
      </c>
      <c r="AI256" s="70" t="s">
        <v>1075</v>
      </c>
      <c r="AJ256" s="70" t="s">
        <v>1086</v>
      </c>
      <c r="AK256" s="36">
        <v>532</v>
      </c>
      <c r="AL256" s="71">
        <v>0.20899999999999999</v>
      </c>
      <c r="AM256" s="71">
        <v>0.33300000000000002</v>
      </c>
      <c r="AN256" s="71">
        <v>0.53700000000000003</v>
      </c>
      <c r="AO256" s="125">
        <v>0.36799999999999999</v>
      </c>
      <c r="AP256" s="126">
        <v>196</v>
      </c>
      <c r="AQ256" s="127">
        <v>77</v>
      </c>
    </row>
    <row r="257" spans="1:43" x14ac:dyDescent="0.3">
      <c r="A257" s="116" t="s">
        <v>2346</v>
      </c>
      <c r="B257" s="117">
        <v>15</v>
      </c>
      <c r="C257" s="36" t="s">
        <v>2985</v>
      </c>
      <c r="D257" s="36" t="s">
        <v>1979</v>
      </c>
      <c r="E257" s="70" t="s">
        <v>1065</v>
      </c>
      <c r="F257" s="36">
        <v>25</v>
      </c>
      <c r="G257" s="36" t="s">
        <v>1081</v>
      </c>
      <c r="H257" s="36" t="s">
        <v>1063</v>
      </c>
      <c r="I257" s="36" t="s">
        <v>253</v>
      </c>
      <c r="L257" s="72">
        <v>146</v>
      </c>
      <c r="M257" s="36">
        <v>527</v>
      </c>
      <c r="N257" s="36">
        <v>478</v>
      </c>
      <c r="O257" s="118">
        <v>58</v>
      </c>
      <c r="P257" s="36">
        <v>118</v>
      </c>
      <c r="Q257" s="36">
        <v>29</v>
      </c>
      <c r="R257" s="36">
        <v>1</v>
      </c>
      <c r="S257" s="118">
        <v>21</v>
      </c>
      <c r="T257" s="118">
        <v>68</v>
      </c>
      <c r="U257" s="118">
        <v>1</v>
      </c>
      <c r="V257" s="36">
        <v>1</v>
      </c>
      <c r="W257" s="36">
        <v>42</v>
      </c>
      <c r="X257" s="36">
        <v>85</v>
      </c>
      <c r="Y257" s="73">
        <v>0.248</v>
      </c>
      <c r="Z257" s="71">
        <v>0.309</v>
      </c>
      <c r="AA257" s="71">
        <v>0.44700000000000001</v>
      </c>
      <c r="AB257" s="74">
        <v>0.32600000000000001</v>
      </c>
      <c r="AC257" s="75">
        <v>172</v>
      </c>
      <c r="AD257" s="76">
        <v>49</v>
      </c>
      <c r="AE257" s="76">
        <v>49</v>
      </c>
      <c r="AF257" s="176">
        <v>16</v>
      </c>
      <c r="AG257" s="176">
        <v>16</v>
      </c>
      <c r="AH257" s="77">
        <v>6</v>
      </c>
      <c r="AI257" s="70" t="s">
        <v>1064</v>
      </c>
      <c r="AJ257" s="70" t="s">
        <v>1076</v>
      </c>
      <c r="AK257" s="36">
        <v>623</v>
      </c>
      <c r="AL257" s="71">
        <v>0.23</v>
      </c>
      <c r="AM257" s="71">
        <v>0.28100000000000003</v>
      </c>
      <c r="AN257" s="71">
        <v>0.40899999999999997</v>
      </c>
      <c r="AO257" s="125">
        <v>0.29799999999999999</v>
      </c>
      <c r="AP257" s="126">
        <v>186</v>
      </c>
      <c r="AQ257" s="127">
        <v>39</v>
      </c>
    </row>
    <row r="258" spans="1:43" x14ac:dyDescent="0.3">
      <c r="A258" s="116" t="s">
        <v>2346</v>
      </c>
      <c r="B258" s="117">
        <v>16</v>
      </c>
      <c r="C258" s="36" t="s">
        <v>420</v>
      </c>
      <c r="D258" s="36" t="s">
        <v>419</v>
      </c>
      <c r="E258" s="70" t="s">
        <v>1065</v>
      </c>
      <c r="F258" s="36">
        <v>32</v>
      </c>
      <c r="G258" s="36" t="s">
        <v>1104</v>
      </c>
      <c r="H258" s="36" t="s">
        <v>1063</v>
      </c>
      <c r="I258" s="36" t="s">
        <v>253</v>
      </c>
      <c r="L258" s="72">
        <v>137</v>
      </c>
      <c r="M258" s="36">
        <v>528</v>
      </c>
      <c r="N258" s="36">
        <v>480</v>
      </c>
      <c r="O258" s="118">
        <v>58</v>
      </c>
      <c r="P258" s="36">
        <v>121</v>
      </c>
      <c r="Q258" s="36">
        <v>27</v>
      </c>
      <c r="R258" s="36">
        <v>2</v>
      </c>
      <c r="S258" s="118">
        <v>22</v>
      </c>
      <c r="T258" s="118">
        <v>66</v>
      </c>
      <c r="U258" s="118">
        <v>3</v>
      </c>
      <c r="V258" s="36">
        <v>1</v>
      </c>
      <c r="W258" s="36">
        <v>37</v>
      </c>
      <c r="X258" s="36">
        <v>97</v>
      </c>
      <c r="Y258" s="73">
        <v>0.255</v>
      </c>
      <c r="Z258" s="71">
        <v>0.307</v>
      </c>
      <c r="AA258" s="71">
        <v>0.45200000000000001</v>
      </c>
      <c r="AB258" s="74">
        <v>0.32500000000000001</v>
      </c>
      <c r="AC258" s="75">
        <v>172</v>
      </c>
      <c r="AD258" s="76">
        <v>49</v>
      </c>
      <c r="AE258" s="76">
        <v>49</v>
      </c>
      <c r="AF258" s="176">
        <v>18</v>
      </c>
      <c r="AG258" s="176">
        <v>18</v>
      </c>
      <c r="AH258" s="77">
        <v>6</v>
      </c>
      <c r="AI258" s="70" t="s">
        <v>1064</v>
      </c>
      <c r="AJ258" s="70" t="s">
        <v>1065</v>
      </c>
      <c r="AK258" s="36">
        <v>677</v>
      </c>
      <c r="AL258" s="71">
        <v>0.26100000000000001</v>
      </c>
      <c r="AM258" s="71">
        <v>0.313</v>
      </c>
      <c r="AN258" s="71">
        <v>0.42399999999999999</v>
      </c>
      <c r="AO258" s="125">
        <v>0.31900000000000001</v>
      </c>
      <c r="AP258" s="126">
        <v>216</v>
      </c>
      <c r="AQ258" s="127">
        <v>53</v>
      </c>
    </row>
    <row r="259" spans="1:43" x14ac:dyDescent="0.3">
      <c r="A259" s="116" t="s">
        <v>2346</v>
      </c>
      <c r="B259" s="117">
        <v>17</v>
      </c>
      <c r="C259" s="36" t="s">
        <v>5193</v>
      </c>
      <c r="D259" s="36" t="s">
        <v>5194</v>
      </c>
      <c r="E259" s="70" t="s">
        <v>1065</v>
      </c>
      <c r="F259" s="36">
        <v>26</v>
      </c>
      <c r="G259" s="36" t="s">
        <v>1397</v>
      </c>
      <c r="H259" s="36" t="s">
        <v>1373</v>
      </c>
      <c r="I259" s="36" t="s">
        <v>253</v>
      </c>
      <c r="J259" s="36" t="s">
        <v>250</v>
      </c>
      <c r="L259" s="72">
        <v>135</v>
      </c>
      <c r="M259" s="36">
        <v>519</v>
      </c>
      <c r="N259" s="36">
        <v>488</v>
      </c>
      <c r="O259" s="118">
        <v>57</v>
      </c>
      <c r="P259" s="36">
        <v>128</v>
      </c>
      <c r="Q259" s="36">
        <v>30</v>
      </c>
      <c r="R259" s="36">
        <v>0</v>
      </c>
      <c r="S259" s="118">
        <v>21</v>
      </c>
      <c r="T259" s="118">
        <v>63</v>
      </c>
      <c r="U259" s="118">
        <v>1</v>
      </c>
      <c r="V259" s="36">
        <v>1</v>
      </c>
      <c r="W259" s="36">
        <v>26</v>
      </c>
      <c r="X259" s="36">
        <v>111</v>
      </c>
      <c r="Y259" s="73">
        <v>0.26</v>
      </c>
      <c r="Z259" s="71">
        <v>0.30099999999999999</v>
      </c>
      <c r="AA259" s="71">
        <v>0.45300000000000001</v>
      </c>
      <c r="AB259" s="74">
        <v>0.32400000000000001</v>
      </c>
      <c r="AC259" s="75">
        <v>168</v>
      </c>
      <c r="AD259" s="76">
        <v>47</v>
      </c>
      <c r="AE259" s="76">
        <v>43</v>
      </c>
      <c r="AF259" s="176">
        <v>18</v>
      </c>
      <c r="AG259" s="176">
        <v>18</v>
      </c>
      <c r="AH259" s="77">
        <v>-3</v>
      </c>
      <c r="AI259" s="70" t="s">
        <v>1064</v>
      </c>
      <c r="AJ259" s="70" t="s">
        <v>1065</v>
      </c>
      <c r="AK259" s="36">
        <v>605</v>
      </c>
      <c r="AL259" s="71">
        <v>0.27100000000000002</v>
      </c>
      <c r="AM259" s="71">
        <v>0.30199999999999999</v>
      </c>
      <c r="AN259" s="71">
        <v>0.45100000000000001</v>
      </c>
      <c r="AO259" s="125">
        <v>0.32400000000000001</v>
      </c>
      <c r="AP259" s="126">
        <v>196</v>
      </c>
      <c r="AQ259" s="127">
        <v>52</v>
      </c>
    </row>
    <row r="260" spans="1:43" x14ac:dyDescent="0.3">
      <c r="A260" s="116" t="s">
        <v>2346</v>
      </c>
      <c r="B260" s="117">
        <v>18</v>
      </c>
      <c r="C260" s="36" t="s">
        <v>350</v>
      </c>
      <c r="D260" s="36" t="s">
        <v>221</v>
      </c>
      <c r="E260" s="70" t="s">
        <v>1103</v>
      </c>
      <c r="F260" s="36">
        <v>29</v>
      </c>
      <c r="G260" s="36" t="s">
        <v>1388</v>
      </c>
      <c r="H260" s="36" t="s">
        <v>1373</v>
      </c>
      <c r="I260" s="36" t="s">
        <v>253</v>
      </c>
      <c r="L260" s="72">
        <v>99</v>
      </c>
      <c r="M260" s="36">
        <v>442</v>
      </c>
      <c r="N260" s="36">
        <v>410</v>
      </c>
      <c r="O260" s="118">
        <v>54</v>
      </c>
      <c r="P260" s="36">
        <v>109</v>
      </c>
      <c r="Q260" s="36">
        <v>18</v>
      </c>
      <c r="R260" s="36">
        <v>0</v>
      </c>
      <c r="S260" s="118">
        <v>20</v>
      </c>
      <c r="T260" s="118">
        <v>60</v>
      </c>
      <c r="U260" s="118">
        <v>1</v>
      </c>
      <c r="V260" s="36">
        <v>1</v>
      </c>
      <c r="W260" s="36">
        <v>22</v>
      </c>
      <c r="X260" s="36">
        <v>67</v>
      </c>
      <c r="Y260" s="73">
        <v>0.26500000000000001</v>
      </c>
      <c r="Z260" s="71">
        <v>0.307</v>
      </c>
      <c r="AA260" s="71">
        <v>0.46200000000000002</v>
      </c>
      <c r="AB260" s="74">
        <v>0.32900000000000001</v>
      </c>
      <c r="AC260" s="75">
        <v>145</v>
      </c>
      <c r="AD260" s="76">
        <v>45</v>
      </c>
      <c r="AE260" s="76">
        <v>45</v>
      </c>
      <c r="AF260" s="176">
        <v>18</v>
      </c>
      <c r="AG260" s="176">
        <v>18</v>
      </c>
      <c r="AH260" s="77">
        <v>7</v>
      </c>
      <c r="AI260" s="70" t="s">
        <v>1064</v>
      </c>
      <c r="AJ260" s="70" t="s">
        <v>1086</v>
      </c>
      <c r="AK260" s="36">
        <v>598</v>
      </c>
      <c r="AL260" s="71">
        <v>0.27200000000000002</v>
      </c>
      <c r="AM260" s="71">
        <v>0.314</v>
      </c>
      <c r="AN260" s="71">
        <v>0.52100000000000002</v>
      </c>
      <c r="AO260" s="125">
        <v>0.35199999999999998</v>
      </c>
      <c r="AP260" s="126">
        <v>211</v>
      </c>
      <c r="AQ260" s="127">
        <v>71</v>
      </c>
    </row>
    <row r="261" spans="1:43" x14ac:dyDescent="0.3">
      <c r="A261" s="116" t="s">
        <v>2346</v>
      </c>
      <c r="B261" s="117">
        <v>19</v>
      </c>
      <c r="C261" s="36" t="s">
        <v>438</v>
      </c>
      <c r="D261" s="36" t="s">
        <v>348</v>
      </c>
      <c r="E261" s="70" t="s">
        <v>1065</v>
      </c>
      <c r="F261" s="36">
        <v>31</v>
      </c>
      <c r="G261" s="36" t="s">
        <v>1394</v>
      </c>
      <c r="H261" s="36" t="s">
        <v>1373</v>
      </c>
      <c r="I261" s="36" t="s">
        <v>253</v>
      </c>
      <c r="J261" s="36" t="s">
        <v>265</v>
      </c>
      <c r="K261" s="36" t="s">
        <v>249</v>
      </c>
      <c r="L261" s="72">
        <v>123</v>
      </c>
      <c r="M261" s="36">
        <v>496</v>
      </c>
      <c r="N261" s="36">
        <v>464</v>
      </c>
      <c r="O261" s="118">
        <v>60</v>
      </c>
      <c r="P261" s="36">
        <v>129</v>
      </c>
      <c r="Q261" s="36">
        <v>24</v>
      </c>
      <c r="R261" s="36">
        <v>1</v>
      </c>
      <c r="S261" s="118">
        <v>13</v>
      </c>
      <c r="T261" s="118">
        <v>57</v>
      </c>
      <c r="U261" s="118">
        <v>24</v>
      </c>
      <c r="V261" s="36">
        <v>7</v>
      </c>
      <c r="W261" s="36">
        <v>23</v>
      </c>
      <c r="X261" s="36">
        <v>69</v>
      </c>
      <c r="Y261" s="73">
        <v>0.27900000000000003</v>
      </c>
      <c r="Z261" s="71">
        <v>0.314</v>
      </c>
      <c r="AA261" s="71">
        <v>0.42399999999999999</v>
      </c>
      <c r="AB261" s="74">
        <v>0.32</v>
      </c>
      <c r="AC261" s="75">
        <v>159</v>
      </c>
      <c r="AD261" s="76">
        <v>44</v>
      </c>
      <c r="AE261" s="76">
        <v>44</v>
      </c>
      <c r="AF261" s="176">
        <v>25</v>
      </c>
      <c r="AG261" s="176">
        <v>25</v>
      </c>
      <c r="AH261" s="77">
        <v>3</v>
      </c>
      <c r="AI261" s="70" t="s">
        <v>1064</v>
      </c>
      <c r="AJ261" s="70" t="s">
        <v>1065</v>
      </c>
      <c r="AK261" s="36">
        <v>491</v>
      </c>
      <c r="AL261" s="71">
        <v>0.313</v>
      </c>
      <c r="AM261" s="71">
        <v>0.34100000000000003</v>
      </c>
      <c r="AN261" s="71">
        <v>0.46</v>
      </c>
      <c r="AO261" s="125">
        <v>0.34699999999999998</v>
      </c>
      <c r="AP261" s="126">
        <v>170</v>
      </c>
      <c r="AQ261" s="127">
        <v>59</v>
      </c>
    </row>
    <row r="262" spans="1:43" x14ac:dyDescent="0.3">
      <c r="A262" s="116" t="s">
        <v>2346</v>
      </c>
      <c r="B262" s="117">
        <v>20</v>
      </c>
      <c r="C262" s="36" t="s">
        <v>2523</v>
      </c>
      <c r="D262" s="36" t="s">
        <v>2524</v>
      </c>
      <c r="E262" s="70" t="s">
        <v>1065</v>
      </c>
      <c r="F262" s="36">
        <v>29</v>
      </c>
      <c r="G262" s="36" t="s">
        <v>1100</v>
      </c>
      <c r="H262" s="36" t="s">
        <v>1063</v>
      </c>
      <c r="I262" s="36" t="s">
        <v>253</v>
      </c>
      <c r="L262" s="72">
        <v>133</v>
      </c>
      <c r="M262" s="36">
        <v>450</v>
      </c>
      <c r="N262" s="36">
        <v>412</v>
      </c>
      <c r="O262" s="118">
        <v>49</v>
      </c>
      <c r="P262" s="36">
        <v>102</v>
      </c>
      <c r="Q262" s="36">
        <v>17</v>
      </c>
      <c r="R262" s="36">
        <v>1</v>
      </c>
      <c r="S262" s="118">
        <v>22</v>
      </c>
      <c r="T262" s="118">
        <v>58</v>
      </c>
      <c r="U262" s="118">
        <v>3</v>
      </c>
      <c r="V262" s="36">
        <v>1</v>
      </c>
      <c r="W262" s="36">
        <v>31</v>
      </c>
      <c r="X262" s="36">
        <v>95</v>
      </c>
      <c r="Y262" s="73">
        <v>0.248</v>
      </c>
      <c r="Z262" s="71">
        <v>0.30099999999999999</v>
      </c>
      <c r="AA262" s="71">
        <v>0.46</v>
      </c>
      <c r="AB262" s="74">
        <v>0.32500000000000001</v>
      </c>
      <c r="AC262" s="75">
        <v>146</v>
      </c>
      <c r="AD262" s="76">
        <v>44</v>
      </c>
      <c r="AE262" s="76">
        <v>44</v>
      </c>
      <c r="AF262" s="176">
        <v>16</v>
      </c>
      <c r="AG262" s="176">
        <v>16</v>
      </c>
      <c r="AH262" s="77">
        <v>5</v>
      </c>
      <c r="AI262" s="70" t="s">
        <v>1064</v>
      </c>
      <c r="AJ262" s="70" t="s">
        <v>1086</v>
      </c>
      <c r="AK262" s="36">
        <v>481</v>
      </c>
      <c r="AL262" s="71">
        <v>0.27200000000000002</v>
      </c>
      <c r="AM262" s="71">
        <v>0.34100000000000003</v>
      </c>
      <c r="AN262" s="71">
        <v>0.47199999999999998</v>
      </c>
      <c r="AO262" s="125">
        <v>0.35</v>
      </c>
      <c r="AP262" s="126">
        <v>168</v>
      </c>
      <c r="AQ262" s="127">
        <v>60</v>
      </c>
    </row>
    <row r="263" spans="1:43" x14ac:dyDescent="0.3">
      <c r="A263" s="116" t="s">
        <v>2347</v>
      </c>
      <c r="B263" s="117">
        <v>1</v>
      </c>
      <c r="C263" s="36" t="s">
        <v>390</v>
      </c>
      <c r="D263" s="36" t="s">
        <v>131</v>
      </c>
      <c r="E263" s="70" t="s">
        <v>1103</v>
      </c>
      <c r="F263" s="36">
        <v>24</v>
      </c>
      <c r="G263" s="36" t="s">
        <v>1567</v>
      </c>
      <c r="H263" s="36" t="s">
        <v>1063</v>
      </c>
      <c r="I263" s="36" t="s">
        <v>257</v>
      </c>
      <c r="L263" s="72">
        <v>140</v>
      </c>
      <c r="M263" s="36">
        <v>610</v>
      </c>
      <c r="N263" s="36">
        <v>545</v>
      </c>
      <c r="O263" s="118">
        <v>82</v>
      </c>
      <c r="P263" s="36">
        <v>153</v>
      </c>
      <c r="Q263" s="36">
        <v>36</v>
      </c>
      <c r="R263" s="36">
        <v>3</v>
      </c>
      <c r="S263" s="118">
        <v>18</v>
      </c>
      <c r="T263" s="118">
        <v>67</v>
      </c>
      <c r="U263" s="118">
        <v>6</v>
      </c>
      <c r="V263" s="36">
        <v>2</v>
      </c>
      <c r="W263" s="36">
        <v>59</v>
      </c>
      <c r="X263" s="36">
        <v>114</v>
      </c>
      <c r="Y263" s="73">
        <v>0.28000000000000003</v>
      </c>
      <c r="Z263" s="71">
        <v>0.35199999999999998</v>
      </c>
      <c r="AA263" s="71">
        <v>0.45700000000000002</v>
      </c>
      <c r="AB263" s="74">
        <v>0.35399999999999998</v>
      </c>
      <c r="AC263" s="75">
        <v>216</v>
      </c>
      <c r="AD263" s="76">
        <v>72</v>
      </c>
      <c r="AE263" s="76">
        <v>83</v>
      </c>
      <c r="AF263" s="176">
        <v>24</v>
      </c>
      <c r="AG263" s="176">
        <v>28</v>
      </c>
      <c r="AH263" s="77">
        <v>34</v>
      </c>
      <c r="AI263" s="70" t="s">
        <v>1064</v>
      </c>
      <c r="AJ263" s="70" t="s">
        <v>1086</v>
      </c>
      <c r="AK263" s="36">
        <v>613</v>
      </c>
      <c r="AL263" s="71">
        <v>0.29499999999999998</v>
      </c>
      <c r="AM263" s="71">
        <v>0.375</v>
      </c>
      <c r="AN263" s="71">
        <v>0.47899999999999998</v>
      </c>
      <c r="AO263" s="125">
        <v>0.373</v>
      </c>
      <c r="AP263" s="126">
        <v>229</v>
      </c>
      <c r="AQ263" s="127">
        <v>88</v>
      </c>
    </row>
    <row r="264" spans="1:43" x14ac:dyDescent="0.3">
      <c r="A264" s="116" t="s">
        <v>2347</v>
      </c>
      <c r="B264" s="117">
        <v>2</v>
      </c>
      <c r="C264" s="36" t="s">
        <v>4007</v>
      </c>
      <c r="D264" s="36" t="s">
        <v>108</v>
      </c>
      <c r="E264" s="70" t="s">
        <v>1061</v>
      </c>
      <c r="F264" s="36">
        <v>24</v>
      </c>
      <c r="G264" s="36" t="s">
        <v>1372</v>
      </c>
      <c r="H264" s="36" t="s">
        <v>1373</v>
      </c>
      <c r="I264" s="36" t="s">
        <v>257</v>
      </c>
      <c r="L264" s="72">
        <v>148</v>
      </c>
      <c r="M264" s="36">
        <v>642</v>
      </c>
      <c r="N264" s="36">
        <v>572</v>
      </c>
      <c r="O264" s="118">
        <v>84</v>
      </c>
      <c r="P264" s="36">
        <v>159</v>
      </c>
      <c r="Q264" s="36">
        <v>37</v>
      </c>
      <c r="R264" s="36">
        <v>4</v>
      </c>
      <c r="S264" s="118">
        <v>19</v>
      </c>
      <c r="T264" s="118">
        <v>73</v>
      </c>
      <c r="U264" s="118">
        <v>18</v>
      </c>
      <c r="V264" s="36">
        <v>3</v>
      </c>
      <c r="W264" s="36">
        <v>54</v>
      </c>
      <c r="X264" s="36">
        <v>86</v>
      </c>
      <c r="Y264" s="73">
        <v>0.28000000000000003</v>
      </c>
      <c r="Z264" s="71">
        <v>0.33800000000000002</v>
      </c>
      <c r="AA264" s="71">
        <v>0.45700000000000002</v>
      </c>
      <c r="AB264" s="74">
        <v>0.34300000000000003</v>
      </c>
      <c r="AC264" s="75">
        <v>220</v>
      </c>
      <c r="AD264" s="76">
        <v>67</v>
      </c>
      <c r="AE264" s="76">
        <v>78</v>
      </c>
      <c r="AF264" s="176">
        <v>29</v>
      </c>
      <c r="AG264" s="176">
        <v>34</v>
      </c>
      <c r="AH264" s="77">
        <v>29</v>
      </c>
      <c r="AI264" s="70" t="s">
        <v>1064</v>
      </c>
      <c r="AJ264" s="70" t="s">
        <v>1065</v>
      </c>
      <c r="AK264" s="36">
        <v>723</v>
      </c>
      <c r="AL264" s="71">
        <v>0.27300000000000002</v>
      </c>
      <c r="AM264" s="71">
        <v>0.33700000000000002</v>
      </c>
      <c r="AN264" s="71">
        <v>0.505</v>
      </c>
      <c r="AO264" s="125">
        <v>0.35799999999999998</v>
      </c>
      <c r="AP264" s="126">
        <v>259</v>
      </c>
      <c r="AQ264" s="127">
        <v>84</v>
      </c>
    </row>
    <row r="265" spans="1:43" x14ac:dyDescent="0.3">
      <c r="A265" s="116" t="s">
        <v>2347</v>
      </c>
      <c r="B265" s="117">
        <v>3</v>
      </c>
      <c r="C265" s="36" t="s">
        <v>3921</v>
      </c>
      <c r="D265" s="36" t="s">
        <v>20</v>
      </c>
      <c r="E265" s="70" t="s">
        <v>1065</v>
      </c>
      <c r="F265" s="36">
        <v>23</v>
      </c>
      <c r="G265" s="36" t="s">
        <v>1554</v>
      </c>
      <c r="H265" s="36" t="s">
        <v>1373</v>
      </c>
      <c r="I265" s="36" t="s">
        <v>257</v>
      </c>
      <c r="L265" s="72">
        <v>121</v>
      </c>
      <c r="M265" s="36">
        <v>525</v>
      </c>
      <c r="N265" s="36">
        <v>460</v>
      </c>
      <c r="O265" s="118">
        <v>67</v>
      </c>
      <c r="P265" s="36">
        <v>125</v>
      </c>
      <c r="Q265" s="36">
        <v>30</v>
      </c>
      <c r="R265" s="36">
        <v>2</v>
      </c>
      <c r="S265" s="118">
        <v>17</v>
      </c>
      <c r="T265" s="118">
        <v>75</v>
      </c>
      <c r="U265" s="118">
        <v>10</v>
      </c>
      <c r="V265" s="36">
        <v>2</v>
      </c>
      <c r="W265" s="36">
        <v>59</v>
      </c>
      <c r="X265" s="36">
        <v>96</v>
      </c>
      <c r="Y265" s="73">
        <v>0.27</v>
      </c>
      <c r="Z265" s="71">
        <v>0.35399999999999998</v>
      </c>
      <c r="AA265" s="71">
        <v>0.45800000000000002</v>
      </c>
      <c r="AB265" s="74">
        <v>0.35499999999999998</v>
      </c>
      <c r="AC265" s="75">
        <v>186</v>
      </c>
      <c r="AD265" s="76">
        <v>67</v>
      </c>
      <c r="AE265" s="76">
        <v>74</v>
      </c>
      <c r="AF265" s="176">
        <v>23</v>
      </c>
      <c r="AG265" s="176">
        <v>26</v>
      </c>
      <c r="AH265" s="77">
        <v>30</v>
      </c>
      <c r="AI265" s="70" t="s">
        <v>1064</v>
      </c>
      <c r="AJ265" s="70" t="s">
        <v>1086</v>
      </c>
      <c r="AK265" s="36">
        <v>481</v>
      </c>
      <c r="AL265" s="71">
        <v>0.315</v>
      </c>
      <c r="AM265" s="71">
        <v>0.39100000000000001</v>
      </c>
      <c r="AN265" s="71">
        <v>0.55000000000000004</v>
      </c>
      <c r="AO265" s="125">
        <v>0.40300000000000002</v>
      </c>
      <c r="AP265" s="126">
        <v>194</v>
      </c>
      <c r="AQ265" s="127">
        <v>100</v>
      </c>
    </row>
    <row r="266" spans="1:43" x14ac:dyDescent="0.3">
      <c r="A266" s="116" t="s">
        <v>2347</v>
      </c>
      <c r="B266" s="117">
        <v>4</v>
      </c>
      <c r="C266" s="36" t="s">
        <v>4609</v>
      </c>
      <c r="D266" s="36" t="s">
        <v>122</v>
      </c>
      <c r="E266" s="70" t="s">
        <v>1065</v>
      </c>
      <c r="F266" s="36">
        <v>24</v>
      </c>
      <c r="G266" s="36" t="s">
        <v>1554</v>
      </c>
      <c r="H266" s="36" t="s">
        <v>1373</v>
      </c>
      <c r="I266" s="36" t="s">
        <v>257</v>
      </c>
      <c r="J266" s="36" t="s">
        <v>253</v>
      </c>
      <c r="L266" s="72">
        <v>138</v>
      </c>
      <c r="M266" s="36">
        <v>546</v>
      </c>
      <c r="N266" s="36">
        <v>485</v>
      </c>
      <c r="O266" s="118">
        <v>72</v>
      </c>
      <c r="P266" s="36">
        <v>129</v>
      </c>
      <c r="Q266" s="36">
        <v>36</v>
      </c>
      <c r="R266" s="36">
        <v>5</v>
      </c>
      <c r="S266" s="118">
        <v>16</v>
      </c>
      <c r="T266" s="118">
        <v>65</v>
      </c>
      <c r="U266" s="118">
        <v>13</v>
      </c>
      <c r="V266" s="36">
        <v>3</v>
      </c>
      <c r="W266" s="36">
        <v>51</v>
      </c>
      <c r="X266" s="36">
        <v>94</v>
      </c>
      <c r="Y266" s="73">
        <v>0.26600000000000001</v>
      </c>
      <c r="Z266" s="71">
        <v>0.33700000000000002</v>
      </c>
      <c r="AA266" s="71">
        <v>0.46300000000000002</v>
      </c>
      <c r="AB266" s="74">
        <v>0.34599999999999997</v>
      </c>
      <c r="AC266" s="75">
        <v>189</v>
      </c>
      <c r="AD266" s="76">
        <v>62</v>
      </c>
      <c r="AE266" s="76">
        <v>62</v>
      </c>
      <c r="AF266" s="176">
        <v>23</v>
      </c>
      <c r="AG266" s="176">
        <v>23</v>
      </c>
      <c r="AH266" s="77">
        <v>17</v>
      </c>
      <c r="AI266" s="70" t="s">
        <v>1064</v>
      </c>
      <c r="AJ266" s="70" t="s">
        <v>1065</v>
      </c>
      <c r="AK266" s="36">
        <v>626</v>
      </c>
      <c r="AL266" s="71">
        <v>0.28399999999999997</v>
      </c>
      <c r="AM266" s="71">
        <v>0.35199999999999998</v>
      </c>
      <c r="AN266" s="71">
        <v>0.47499999999999998</v>
      </c>
      <c r="AO266" s="125">
        <v>0.35699999999999998</v>
      </c>
      <c r="AP266" s="126">
        <v>224</v>
      </c>
      <c r="AQ266" s="127">
        <v>76</v>
      </c>
    </row>
    <row r="267" spans="1:43" x14ac:dyDescent="0.3">
      <c r="A267" s="116" t="s">
        <v>2347</v>
      </c>
      <c r="B267" s="117">
        <v>5</v>
      </c>
      <c r="C267" s="36" t="s">
        <v>2536</v>
      </c>
      <c r="D267" s="36" t="s">
        <v>2537</v>
      </c>
      <c r="E267" s="70" t="s">
        <v>1065</v>
      </c>
      <c r="F267" s="36">
        <v>25</v>
      </c>
      <c r="G267" s="36" t="s">
        <v>1394</v>
      </c>
      <c r="H267" s="36" t="s">
        <v>1373</v>
      </c>
      <c r="I267" s="36" t="s">
        <v>257</v>
      </c>
      <c r="L267" s="72">
        <v>141</v>
      </c>
      <c r="M267" s="36">
        <v>610</v>
      </c>
      <c r="N267" s="36">
        <v>555</v>
      </c>
      <c r="O267" s="118">
        <v>85</v>
      </c>
      <c r="P267" s="36">
        <v>154</v>
      </c>
      <c r="Q267" s="36">
        <v>33</v>
      </c>
      <c r="R267" s="36">
        <v>4</v>
      </c>
      <c r="S267" s="118">
        <v>11</v>
      </c>
      <c r="T267" s="118">
        <v>66</v>
      </c>
      <c r="U267" s="118">
        <v>13</v>
      </c>
      <c r="V267" s="36">
        <v>2</v>
      </c>
      <c r="W267" s="36">
        <v>47</v>
      </c>
      <c r="X267" s="36">
        <v>100</v>
      </c>
      <c r="Y267" s="73">
        <v>0.27700000000000002</v>
      </c>
      <c r="Z267" s="71">
        <v>0.33700000000000002</v>
      </c>
      <c r="AA267" s="71">
        <v>0.40899999999999997</v>
      </c>
      <c r="AB267" s="74">
        <v>0.32900000000000001</v>
      </c>
      <c r="AC267" s="75">
        <v>201</v>
      </c>
      <c r="AD267" s="76">
        <v>56</v>
      </c>
      <c r="AE267" s="76">
        <v>64</v>
      </c>
      <c r="AF267" s="176">
        <v>24</v>
      </c>
      <c r="AG267" s="176">
        <v>28</v>
      </c>
      <c r="AH267" s="77">
        <v>20</v>
      </c>
      <c r="AI267" s="70" t="s">
        <v>1064</v>
      </c>
      <c r="AJ267" s="70" t="s">
        <v>1065</v>
      </c>
      <c r="AK267" s="36">
        <v>635</v>
      </c>
      <c r="AL267" s="71">
        <v>0.27300000000000002</v>
      </c>
      <c r="AM267" s="71">
        <v>0.34300000000000003</v>
      </c>
      <c r="AN267" s="71">
        <v>0.40300000000000002</v>
      </c>
      <c r="AO267" s="125">
        <v>0.33200000000000002</v>
      </c>
      <c r="AP267" s="126">
        <v>211</v>
      </c>
      <c r="AQ267" s="127">
        <v>59</v>
      </c>
    </row>
    <row r="268" spans="1:43" x14ac:dyDescent="0.3">
      <c r="A268" s="116" t="s">
        <v>2347</v>
      </c>
      <c r="B268" s="117">
        <v>6</v>
      </c>
      <c r="C268" s="36" t="s">
        <v>4582</v>
      </c>
      <c r="D268" s="36" t="s">
        <v>77</v>
      </c>
      <c r="E268" s="70" t="s">
        <v>1065</v>
      </c>
      <c r="F268" s="36">
        <v>25</v>
      </c>
      <c r="G268" s="36" t="s">
        <v>1074</v>
      </c>
      <c r="H268" s="36" t="s">
        <v>1063</v>
      </c>
      <c r="I268" s="36" t="s">
        <v>257</v>
      </c>
      <c r="L268" s="72">
        <v>136</v>
      </c>
      <c r="M268" s="36">
        <v>485</v>
      </c>
      <c r="N268" s="36">
        <v>435</v>
      </c>
      <c r="O268" s="118">
        <v>60</v>
      </c>
      <c r="P268" s="36">
        <v>102</v>
      </c>
      <c r="Q268" s="36">
        <v>31</v>
      </c>
      <c r="R268" s="36">
        <v>4</v>
      </c>
      <c r="S268" s="118">
        <v>23</v>
      </c>
      <c r="T268" s="118">
        <v>66</v>
      </c>
      <c r="U268" s="118">
        <v>8</v>
      </c>
      <c r="V268" s="36">
        <v>3</v>
      </c>
      <c r="W268" s="36">
        <v>45</v>
      </c>
      <c r="X268" s="36">
        <v>137</v>
      </c>
      <c r="Y268" s="73">
        <v>0.23200000000000001</v>
      </c>
      <c r="Z268" s="71">
        <v>0.308</v>
      </c>
      <c r="AA268" s="71">
        <v>0.47899999999999998</v>
      </c>
      <c r="AB268" s="74">
        <v>0.33600000000000002</v>
      </c>
      <c r="AC268" s="75">
        <v>163</v>
      </c>
      <c r="AD268" s="76">
        <v>52</v>
      </c>
      <c r="AE268" s="76">
        <v>57</v>
      </c>
      <c r="AF268" s="176">
        <v>18</v>
      </c>
      <c r="AG268" s="176">
        <v>19</v>
      </c>
      <c r="AH268" s="77">
        <v>18</v>
      </c>
      <c r="AI268" s="70" t="s">
        <v>1064</v>
      </c>
      <c r="AJ268" s="70" t="s">
        <v>1065</v>
      </c>
      <c r="AK268" s="36">
        <v>555</v>
      </c>
      <c r="AL268" s="71">
        <v>0.23899999999999999</v>
      </c>
      <c r="AM268" s="71">
        <v>0.308</v>
      </c>
      <c r="AN268" s="71">
        <v>0.45700000000000002</v>
      </c>
      <c r="AO268" s="125">
        <v>0.32900000000000001</v>
      </c>
      <c r="AP268" s="126">
        <v>183</v>
      </c>
      <c r="AQ268" s="127">
        <v>53</v>
      </c>
    </row>
    <row r="269" spans="1:43" x14ac:dyDescent="0.3">
      <c r="A269" s="116" t="s">
        <v>2347</v>
      </c>
      <c r="B269" s="117">
        <v>7</v>
      </c>
      <c r="C269" s="36" t="s">
        <v>345</v>
      </c>
      <c r="D269" s="36" t="s">
        <v>344</v>
      </c>
      <c r="E269" s="70" t="s">
        <v>1065</v>
      </c>
      <c r="F269" s="36">
        <v>32</v>
      </c>
      <c r="G269" s="36" t="s">
        <v>1384</v>
      </c>
      <c r="H269" s="36" t="s">
        <v>1373</v>
      </c>
      <c r="I269" s="36" t="s">
        <v>257</v>
      </c>
      <c r="L269" s="72">
        <v>117</v>
      </c>
      <c r="M269" s="36">
        <v>455</v>
      </c>
      <c r="N269" s="36">
        <v>408</v>
      </c>
      <c r="O269" s="118">
        <v>63</v>
      </c>
      <c r="P269" s="36">
        <v>106</v>
      </c>
      <c r="Q269" s="36">
        <v>20</v>
      </c>
      <c r="R269" s="36">
        <v>3</v>
      </c>
      <c r="S269" s="118">
        <v>18</v>
      </c>
      <c r="T269" s="118">
        <v>52</v>
      </c>
      <c r="U269" s="118">
        <v>5</v>
      </c>
      <c r="V269" s="36">
        <v>2</v>
      </c>
      <c r="W269" s="36">
        <v>40</v>
      </c>
      <c r="X269" s="36">
        <v>72</v>
      </c>
      <c r="Y269" s="73">
        <v>0.26200000000000001</v>
      </c>
      <c r="Z269" s="71">
        <v>0.32600000000000001</v>
      </c>
      <c r="AA269" s="71">
        <v>0.45800000000000002</v>
      </c>
      <c r="AB269" s="74">
        <v>0.33900000000000002</v>
      </c>
      <c r="AC269" s="75">
        <v>154</v>
      </c>
      <c r="AD269" s="76">
        <v>51</v>
      </c>
      <c r="AE269" s="76">
        <v>56</v>
      </c>
      <c r="AF269" s="176">
        <v>17</v>
      </c>
      <c r="AG269" s="176">
        <v>19</v>
      </c>
      <c r="AH269" s="77">
        <v>19</v>
      </c>
      <c r="AI269" s="70" t="s">
        <v>1064</v>
      </c>
      <c r="AJ269" s="70" t="s">
        <v>1086</v>
      </c>
      <c r="AK269" s="36">
        <v>507</v>
      </c>
      <c r="AL269" s="71">
        <v>0.29699999999999999</v>
      </c>
      <c r="AM269" s="71">
        <v>0.38500000000000001</v>
      </c>
      <c r="AN269" s="71">
        <v>0.54800000000000004</v>
      </c>
      <c r="AO269" s="125">
        <v>0.39800000000000002</v>
      </c>
      <c r="AP269" s="126">
        <v>202</v>
      </c>
      <c r="AQ269" s="127">
        <v>99</v>
      </c>
    </row>
    <row r="270" spans="1:43" x14ac:dyDescent="0.3">
      <c r="A270" s="116" t="s">
        <v>2347</v>
      </c>
      <c r="B270" s="117">
        <v>8</v>
      </c>
      <c r="C270" s="36" t="s">
        <v>414</v>
      </c>
      <c r="D270" s="36" t="s">
        <v>413</v>
      </c>
      <c r="E270" s="70" t="s">
        <v>1065</v>
      </c>
      <c r="F270" s="36">
        <v>29</v>
      </c>
      <c r="G270" s="36" t="s">
        <v>1375</v>
      </c>
      <c r="H270" s="36" t="s">
        <v>1373</v>
      </c>
      <c r="I270" s="36" t="s">
        <v>257</v>
      </c>
      <c r="L270" s="72">
        <v>148</v>
      </c>
      <c r="M270" s="36">
        <v>592</v>
      </c>
      <c r="N270" s="36">
        <v>548</v>
      </c>
      <c r="O270" s="118">
        <v>76</v>
      </c>
      <c r="P270" s="36">
        <v>152</v>
      </c>
      <c r="Q270" s="36">
        <v>33</v>
      </c>
      <c r="R270" s="36">
        <v>4</v>
      </c>
      <c r="S270" s="118">
        <v>13</v>
      </c>
      <c r="T270" s="118">
        <v>68</v>
      </c>
      <c r="U270" s="118">
        <v>21</v>
      </c>
      <c r="V270" s="36">
        <v>8</v>
      </c>
      <c r="W270" s="36">
        <v>32</v>
      </c>
      <c r="X270" s="36">
        <v>81</v>
      </c>
      <c r="Y270" s="73">
        <v>0.27800000000000002</v>
      </c>
      <c r="Z270" s="71">
        <v>0.317</v>
      </c>
      <c r="AA270" s="71">
        <v>0.42199999999999999</v>
      </c>
      <c r="AB270" s="74">
        <v>0.32100000000000001</v>
      </c>
      <c r="AC270" s="75">
        <v>190</v>
      </c>
      <c r="AD270" s="76">
        <v>50</v>
      </c>
      <c r="AE270" s="76">
        <v>57</v>
      </c>
      <c r="AF270" s="176">
        <v>27</v>
      </c>
      <c r="AG270" s="176">
        <v>30</v>
      </c>
      <c r="AH270" s="77">
        <v>14</v>
      </c>
      <c r="AI270" s="70" t="s">
        <v>1064</v>
      </c>
      <c r="AJ270" s="70" t="s">
        <v>1086</v>
      </c>
      <c r="AK270" s="36">
        <v>689</v>
      </c>
      <c r="AL270" s="71">
        <v>0.29699999999999999</v>
      </c>
      <c r="AM270" s="71">
        <v>0.33700000000000002</v>
      </c>
      <c r="AN270" s="71">
        <v>0.47099999999999997</v>
      </c>
      <c r="AO270" s="125">
        <v>0.34799999999999998</v>
      </c>
      <c r="AP270" s="126">
        <v>240</v>
      </c>
      <c r="AQ270" s="127">
        <v>74</v>
      </c>
    </row>
    <row r="271" spans="1:43" x14ac:dyDescent="0.3">
      <c r="A271" s="116" t="s">
        <v>2347</v>
      </c>
      <c r="B271" s="117">
        <v>9</v>
      </c>
      <c r="C271" s="36" t="s">
        <v>912</v>
      </c>
      <c r="D271" s="36" t="s">
        <v>913</v>
      </c>
      <c r="E271" s="70" t="s">
        <v>1065</v>
      </c>
      <c r="F271" s="36">
        <v>28</v>
      </c>
      <c r="G271" s="36" t="s">
        <v>1397</v>
      </c>
      <c r="H271" s="36" t="s">
        <v>1373</v>
      </c>
      <c r="I271" s="36" t="s">
        <v>257</v>
      </c>
      <c r="L271" s="72">
        <v>130</v>
      </c>
      <c r="M271" s="36">
        <v>569</v>
      </c>
      <c r="N271" s="36">
        <v>536</v>
      </c>
      <c r="O271" s="118">
        <v>74</v>
      </c>
      <c r="P271" s="36">
        <v>152</v>
      </c>
      <c r="Q271" s="36">
        <v>28</v>
      </c>
      <c r="R271" s="36">
        <v>4</v>
      </c>
      <c r="S271" s="118">
        <v>12</v>
      </c>
      <c r="T271" s="118">
        <v>50</v>
      </c>
      <c r="U271" s="118">
        <v>22</v>
      </c>
      <c r="V271" s="36">
        <v>7</v>
      </c>
      <c r="W271" s="36">
        <v>22</v>
      </c>
      <c r="X271" s="36">
        <v>85</v>
      </c>
      <c r="Y271" s="73">
        <v>0.28299999999999997</v>
      </c>
      <c r="Z271" s="71">
        <v>0.31900000000000001</v>
      </c>
      <c r="AA271" s="71">
        <v>0.41899999999999998</v>
      </c>
      <c r="AB271" s="74">
        <v>0.32200000000000001</v>
      </c>
      <c r="AC271" s="75">
        <v>183</v>
      </c>
      <c r="AD271" s="76">
        <v>49</v>
      </c>
      <c r="AE271" s="76">
        <v>56</v>
      </c>
      <c r="AF271" s="176">
        <v>26</v>
      </c>
      <c r="AG271" s="176">
        <v>29</v>
      </c>
      <c r="AH271" s="77">
        <v>14</v>
      </c>
      <c r="AI271" s="70" t="s">
        <v>1064</v>
      </c>
      <c r="AJ271" s="70" t="s">
        <v>1065</v>
      </c>
      <c r="AK271" s="36">
        <v>565</v>
      </c>
      <c r="AL271" s="71">
        <v>0.3</v>
      </c>
      <c r="AM271" s="71">
        <v>0.34899999999999998</v>
      </c>
      <c r="AN271" s="71">
        <v>0.42699999999999999</v>
      </c>
      <c r="AO271" s="125">
        <v>0.34200000000000003</v>
      </c>
      <c r="AP271" s="126">
        <v>193</v>
      </c>
      <c r="AQ271" s="127">
        <v>61</v>
      </c>
    </row>
    <row r="272" spans="1:43" x14ac:dyDescent="0.3">
      <c r="A272" s="116" t="s">
        <v>2347</v>
      </c>
      <c r="B272" s="117">
        <v>10</v>
      </c>
      <c r="C272" s="36" t="s">
        <v>912</v>
      </c>
      <c r="D272" s="36" t="s">
        <v>913</v>
      </c>
      <c r="E272" s="70" t="s">
        <v>1065</v>
      </c>
      <c r="F272" s="36">
        <v>28</v>
      </c>
      <c r="G272" s="36" t="s">
        <v>1397</v>
      </c>
      <c r="H272" s="36" t="s">
        <v>1373</v>
      </c>
      <c r="I272" s="36" t="s">
        <v>257</v>
      </c>
      <c r="L272" s="72">
        <v>130</v>
      </c>
      <c r="M272" s="36">
        <v>569</v>
      </c>
      <c r="N272" s="36">
        <v>536</v>
      </c>
      <c r="O272" s="118">
        <v>74</v>
      </c>
      <c r="P272" s="36">
        <v>152</v>
      </c>
      <c r="Q272" s="36">
        <v>28</v>
      </c>
      <c r="R272" s="36">
        <v>4</v>
      </c>
      <c r="S272" s="118">
        <v>12</v>
      </c>
      <c r="T272" s="118">
        <v>50</v>
      </c>
      <c r="U272" s="118">
        <v>22</v>
      </c>
      <c r="V272" s="36">
        <v>7</v>
      </c>
      <c r="W272" s="36">
        <v>22</v>
      </c>
      <c r="X272" s="36">
        <v>85</v>
      </c>
      <c r="Y272" s="73">
        <v>0.28299999999999997</v>
      </c>
      <c r="Z272" s="71">
        <v>0.31900000000000001</v>
      </c>
      <c r="AA272" s="71">
        <v>0.41899999999999998</v>
      </c>
      <c r="AB272" s="74">
        <v>0.32200000000000001</v>
      </c>
      <c r="AC272" s="75">
        <v>183</v>
      </c>
      <c r="AD272" s="76">
        <v>49</v>
      </c>
      <c r="AE272" s="76">
        <v>56</v>
      </c>
      <c r="AF272" s="176">
        <v>26</v>
      </c>
      <c r="AG272" s="176">
        <v>29</v>
      </c>
      <c r="AH272" s="77">
        <v>14</v>
      </c>
      <c r="AI272" s="70" t="s">
        <v>1064</v>
      </c>
      <c r="AJ272" s="70" t="s">
        <v>1065</v>
      </c>
      <c r="AK272" s="36">
        <v>565</v>
      </c>
      <c r="AL272" s="71">
        <v>0.3</v>
      </c>
      <c r="AM272" s="71">
        <v>0.34899999999999998</v>
      </c>
      <c r="AN272" s="71">
        <v>0.42699999999999999</v>
      </c>
      <c r="AO272" s="125">
        <v>0.34200000000000003</v>
      </c>
      <c r="AP272" s="126">
        <v>193</v>
      </c>
      <c r="AQ272" s="127">
        <v>61</v>
      </c>
    </row>
    <row r="273" spans="1:43" x14ac:dyDescent="0.3">
      <c r="A273" s="116" t="s">
        <v>2347</v>
      </c>
      <c r="B273" s="117">
        <v>11</v>
      </c>
      <c r="C273" s="36" t="s">
        <v>121</v>
      </c>
      <c r="D273" s="36" t="s">
        <v>878</v>
      </c>
      <c r="E273" s="70" t="s">
        <v>1061</v>
      </c>
      <c r="F273" s="36">
        <v>29</v>
      </c>
      <c r="G273" s="36" t="s">
        <v>1554</v>
      </c>
      <c r="H273" s="36" t="s">
        <v>1373</v>
      </c>
      <c r="I273" s="36" t="s">
        <v>257</v>
      </c>
      <c r="J273" s="36" t="s">
        <v>265</v>
      </c>
      <c r="K273" s="36" t="s">
        <v>253</v>
      </c>
      <c r="L273" s="72">
        <v>142</v>
      </c>
      <c r="M273" s="36">
        <v>498</v>
      </c>
      <c r="N273" s="36">
        <v>459</v>
      </c>
      <c r="O273" s="118">
        <v>59</v>
      </c>
      <c r="P273" s="36">
        <v>121</v>
      </c>
      <c r="Q273" s="36">
        <v>28</v>
      </c>
      <c r="R273" s="36">
        <v>1</v>
      </c>
      <c r="S273" s="118">
        <v>18</v>
      </c>
      <c r="T273" s="118">
        <v>63</v>
      </c>
      <c r="U273" s="118">
        <v>8</v>
      </c>
      <c r="V273" s="36">
        <v>4</v>
      </c>
      <c r="W273" s="36">
        <v>28</v>
      </c>
      <c r="X273" s="36">
        <v>101</v>
      </c>
      <c r="Y273" s="73">
        <v>0.26400000000000001</v>
      </c>
      <c r="Z273" s="71">
        <v>0.309</v>
      </c>
      <c r="AA273" s="71">
        <v>0.45</v>
      </c>
      <c r="AB273" s="74">
        <v>0.32600000000000001</v>
      </c>
      <c r="AC273" s="75">
        <v>162</v>
      </c>
      <c r="AD273" s="76">
        <v>47</v>
      </c>
      <c r="AE273" s="76">
        <v>44</v>
      </c>
      <c r="AF273" s="176">
        <v>20</v>
      </c>
      <c r="AG273" s="176">
        <v>20</v>
      </c>
      <c r="AH273" s="77">
        <v>-2</v>
      </c>
      <c r="AI273" s="70" t="s">
        <v>1064</v>
      </c>
      <c r="AJ273" s="70" t="s">
        <v>1086</v>
      </c>
      <c r="AK273" s="36">
        <v>515</v>
      </c>
      <c r="AL273" s="71">
        <v>0.30299999999999999</v>
      </c>
      <c r="AM273" s="71">
        <v>0.377</v>
      </c>
      <c r="AN273" s="71">
        <v>0.53</v>
      </c>
      <c r="AO273" s="125">
        <v>0.38800000000000001</v>
      </c>
      <c r="AP273" s="126">
        <v>200</v>
      </c>
      <c r="AQ273" s="127">
        <v>91</v>
      </c>
    </row>
    <row r="274" spans="1:43" x14ac:dyDescent="0.3">
      <c r="A274" s="116" t="s">
        <v>2347</v>
      </c>
      <c r="B274" s="117">
        <v>12</v>
      </c>
      <c r="C274" s="36" t="s">
        <v>885</v>
      </c>
      <c r="D274" s="36" t="s">
        <v>886</v>
      </c>
      <c r="E274" s="70" t="s">
        <v>1103</v>
      </c>
      <c r="F274" s="36">
        <v>28</v>
      </c>
      <c r="G274" s="36" t="s">
        <v>1383</v>
      </c>
      <c r="H274" s="36" t="s">
        <v>1373</v>
      </c>
      <c r="I274" s="36" t="s">
        <v>257</v>
      </c>
      <c r="L274" s="72">
        <v>140</v>
      </c>
      <c r="M274" s="36">
        <v>536</v>
      </c>
      <c r="N274" s="36">
        <v>504</v>
      </c>
      <c r="O274" s="118">
        <v>62</v>
      </c>
      <c r="P274" s="36">
        <v>137</v>
      </c>
      <c r="Q274" s="36">
        <v>27</v>
      </c>
      <c r="R274" s="36">
        <v>1</v>
      </c>
      <c r="S274" s="118">
        <v>18</v>
      </c>
      <c r="T274" s="118">
        <v>66</v>
      </c>
      <c r="U274" s="118">
        <v>5</v>
      </c>
      <c r="V274" s="36">
        <v>2</v>
      </c>
      <c r="W274" s="36">
        <v>20</v>
      </c>
      <c r="X274" s="36">
        <v>74</v>
      </c>
      <c r="Y274" s="73">
        <v>0.27200000000000002</v>
      </c>
      <c r="Z274" s="71">
        <v>0.30199999999999999</v>
      </c>
      <c r="AA274" s="71">
        <v>0.439</v>
      </c>
      <c r="AB274" s="74">
        <v>0.318</v>
      </c>
      <c r="AC274" s="75">
        <v>171</v>
      </c>
      <c r="AD274" s="76">
        <v>45</v>
      </c>
      <c r="AE274" s="76">
        <v>51</v>
      </c>
      <c r="AF274" s="176">
        <v>21</v>
      </c>
      <c r="AG274" s="176">
        <v>23</v>
      </c>
      <c r="AH274" s="77">
        <v>11</v>
      </c>
      <c r="AI274" s="70" t="s">
        <v>1064</v>
      </c>
      <c r="AJ274" s="70" t="s">
        <v>1065</v>
      </c>
      <c r="AK274" s="36">
        <v>569</v>
      </c>
      <c r="AL274" s="71">
        <v>0.28699999999999998</v>
      </c>
      <c r="AM274" s="71">
        <v>0.318</v>
      </c>
      <c r="AN274" s="71">
        <v>0.47799999999999998</v>
      </c>
      <c r="AO274" s="125">
        <v>0.34</v>
      </c>
      <c r="AP274" s="126">
        <v>193</v>
      </c>
      <c r="AQ274" s="127">
        <v>60</v>
      </c>
    </row>
    <row r="275" spans="1:43" x14ac:dyDescent="0.3">
      <c r="A275" s="116" t="s">
        <v>2347</v>
      </c>
      <c r="B275" s="117">
        <v>13</v>
      </c>
      <c r="C275" s="36" t="s">
        <v>316</v>
      </c>
      <c r="D275" s="36" t="s">
        <v>4114</v>
      </c>
      <c r="E275" s="70" t="s">
        <v>1065</v>
      </c>
      <c r="F275" s="36">
        <v>24</v>
      </c>
      <c r="G275" s="36" t="s">
        <v>1085</v>
      </c>
      <c r="H275" s="36" t="s">
        <v>1063</v>
      </c>
      <c r="I275" s="36" t="s">
        <v>257</v>
      </c>
      <c r="L275" s="72">
        <v>96</v>
      </c>
      <c r="M275" s="36">
        <v>465</v>
      </c>
      <c r="N275" s="36">
        <v>433</v>
      </c>
      <c r="O275" s="118">
        <v>69</v>
      </c>
      <c r="P275" s="36">
        <v>120</v>
      </c>
      <c r="Q275" s="36">
        <v>20</v>
      </c>
      <c r="R275" s="36">
        <v>6</v>
      </c>
      <c r="S275" s="118">
        <v>10</v>
      </c>
      <c r="T275" s="118">
        <v>48</v>
      </c>
      <c r="U275" s="118">
        <v>41</v>
      </c>
      <c r="V275" s="36">
        <v>7</v>
      </c>
      <c r="W275" s="36">
        <v>27</v>
      </c>
      <c r="X275" s="36">
        <v>83</v>
      </c>
      <c r="Y275" s="73">
        <v>0.27700000000000002</v>
      </c>
      <c r="Z275" s="71">
        <v>0.32300000000000001</v>
      </c>
      <c r="AA275" s="71">
        <v>0.42299999999999999</v>
      </c>
      <c r="AB275" s="74">
        <v>0.32600000000000001</v>
      </c>
      <c r="AC275" s="75">
        <v>151</v>
      </c>
      <c r="AD275" s="76">
        <v>45</v>
      </c>
      <c r="AE275" s="76">
        <v>49</v>
      </c>
      <c r="AF275" s="176">
        <v>29</v>
      </c>
      <c r="AG275" s="176">
        <v>32</v>
      </c>
      <c r="AH275" s="77">
        <v>13</v>
      </c>
      <c r="AI275" s="70" t="s">
        <v>1064</v>
      </c>
      <c r="AJ275" s="70" t="s">
        <v>1065</v>
      </c>
      <c r="AK275" s="36">
        <v>447</v>
      </c>
      <c r="AL275" s="71">
        <v>0.28399999999999997</v>
      </c>
      <c r="AM275" s="71">
        <v>0.33800000000000002</v>
      </c>
      <c r="AN275" s="71">
        <v>0.45100000000000001</v>
      </c>
      <c r="AO275" s="125">
        <v>0.34399999999999997</v>
      </c>
      <c r="AP275" s="126">
        <v>154</v>
      </c>
      <c r="AQ275" s="127">
        <v>53</v>
      </c>
    </row>
    <row r="276" spans="1:43" x14ac:dyDescent="0.3">
      <c r="A276" s="116" t="s">
        <v>2347</v>
      </c>
      <c r="B276" s="117">
        <v>14</v>
      </c>
      <c r="C276" s="36" t="s">
        <v>49</v>
      </c>
      <c r="D276" s="36" t="s">
        <v>497</v>
      </c>
      <c r="E276" s="70" t="s">
        <v>1061</v>
      </c>
      <c r="F276" s="36">
        <v>32</v>
      </c>
      <c r="G276" s="36" t="s">
        <v>1089</v>
      </c>
      <c r="H276" s="36" t="s">
        <v>1063</v>
      </c>
      <c r="I276" s="36" t="s">
        <v>257</v>
      </c>
      <c r="J276" s="36" t="s">
        <v>265</v>
      </c>
      <c r="K276" s="36" t="s">
        <v>253</v>
      </c>
      <c r="L276" s="72">
        <v>126</v>
      </c>
      <c r="M276" s="36">
        <v>476</v>
      </c>
      <c r="N276" s="36">
        <v>433</v>
      </c>
      <c r="O276" s="118">
        <v>56</v>
      </c>
      <c r="P276" s="36">
        <v>112</v>
      </c>
      <c r="Q276" s="36">
        <v>23</v>
      </c>
      <c r="R276" s="36">
        <v>1</v>
      </c>
      <c r="S276" s="118">
        <v>15</v>
      </c>
      <c r="T276" s="118">
        <v>51</v>
      </c>
      <c r="U276" s="118">
        <v>5</v>
      </c>
      <c r="V276" s="36">
        <v>2</v>
      </c>
      <c r="W276" s="36">
        <v>35</v>
      </c>
      <c r="X276" s="36">
        <v>81</v>
      </c>
      <c r="Y276" s="73">
        <v>0.26200000000000001</v>
      </c>
      <c r="Z276" s="71">
        <v>0.318</v>
      </c>
      <c r="AA276" s="71">
        <v>0.42499999999999999</v>
      </c>
      <c r="AB276" s="74">
        <v>0.32400000000000001</v>
      </c>
      <c r="AC276" s="75">
        <v>154</v>
      </c>
      <c r="AD276" s="76">
        <v>45</v>
      </c>
      <c r="AE276" s="76">
        <v>49</v>
      </c>
      <c r="AF276" s="176">
        <v>16</v>
      </c>
      <c r="AG276" s="176">
        <v>17</v>
      </c>
      <c r="AH276" s="77">
        <v>12</v>
      </c>
      <c r="AI276" s="70" t="s">
        <v>1064</v>
      </c>
      <c r="AJ276" s="70" t="s">
        <v>1086</v>
      </c>
      <c r="AK276" s="36">
        <v>540</v>
      </c>
      <c r="AL276" s="71">
        <v>0.28000000000000003</v>
      </c>
      <c r="AM276" s="71">
        <v>0.35099999999999998</v>
      </c>
      <c r="AN276" s="71">
        <v>0.434</v>
      </c>
      <c r="AO276" s="125">
        <v>0.34399999999999997</v>
      </c>
      <c r="AP276" s="126">
        <v>186</v>
      </c>
      <c r="AQ276" s="127">
        <v>61</v>
      </c>
    </row>
    <row r="277" spans="1:43" x14ac:dyDescent="0.3">
      <c r="A277" s="116" t="s">
        <v>2347</v>
      </c>
      <c r="B277" s="117">
        <v>15</v>
      </c>
      <c r="C277" s="36" t="s">
        <v>3016</v>
      </c>
      <c r="D277" s="36" t="s">
        <v>3017</v>
      </c>
      <c r="E277" s="70" t="s">
        <v>1061</v>
      </c>
      <c r="F277" s="36">
        <v>30</v>
      </c>
      <c r="G277" s="36" t="s">
        <v>1386</v>
      </c>
      <c r="H277" s="36" t="s">
        <v>1373</v>
      </c>
      <c r="I277" s="36" t="s">
        <v>257</v>
      </c>
      <c r="J277" s="36" t="s">
        <v>265</v>
      </c>
      <c r="K277" s="36" t="s">
        <v>253</v>
      </c>
      <c r="L277" s="72">
        <v>126</v>
      </c>
      <c r="M277" s="36">
        <v>470</v>
      </c>
      <c r="N277" s="36">
        <v>433</v>
      </c>
      <c r="O277" s="118">
        <v>53</v>
      </c>
      <c r="P277" s="36">
        <v>114</v>
      </c>
      <c r="Q277" s="36">
        <v>24</v>
      </c>
      <c r="R277" s="36">
        <v>1</v>
      </c>
      <c r="S277" s="118">
        <v>16</v>
      </c>
      <c r="T277" s="118">
        <v>61</v>
      </c>
      <c r="U277" s="118">
        <v>3</v>
      </c>
      <c r="V277" s="36">
        <v>1</v>
      </c>
      <c r="W277" s="36">
        <v>28</v>
      </c>
      <c r="X277" s="36">
        <v>62</v>
      </c>
      <c r="Y277" s="73">
        <v>0.26500000000000001</v>
      </c>
      <c r="Z277" s="71">
        <v>0.313</v>
      </c>
      <c r="AA277" s="71">
        <v>0.435</v>
      </c>
      <c r="AB277" s="74">
        <v>0.32400000000000001</v>
      </c>
      <c r="AC277" s="75">
        <v>152</v>
      </c>
      <c r="AD277" s="76">
        <v>45</v>
      </c>
      <c r="AE277" s="76">
        <v>49</v>
      </c>
      <c r="AF277" s="176">
        <v>17</v>
      </c>
      <c r="AG277" s="176">
        <v>18</v>
      </c>
      <c r="AH277" s="77">
        <v>13</v>
      </c>
      <c r="AI277" s="70" t="s">
        <v>1064</v>
      </c>
      <c r="AJ277" s="70" t="s">
        <v>1065</v>
      </c>
      <c r="AK277" s="36">
        <v>512</v>
      </c>
      <c r="AL277" s="71">
        <v>0.255</v>
      </c>
      <c r="AM277" s="71">
        <v>0.314</v>
      </c>
      <c r="AN277" s="71">
        <v>0.41599999999999998</v>
      </c>
      <c r="AO277" s="125">
        <v>0.31900000000000001</v>
      </c>
      <c r="AP277" s="126">
        <v>164</v>
      </c>
      <c r="AQ277" s="127">
        <v>45</v>
      </c>
    </row>
    <row r="278" spans="1:43" x14ac:dyDescent="0.3">
      <c r="A278" s="116" t="s">
        <v>2347</v>
      </c>
      <c r="B278" s="117">
        <v>16</v>
      </c>
      <c r="C278" s="36" t="s">
        <v>315</v>
      </c>
      <c r="D278" s="36" t="s">
        <v>284</v>
      </c>
      <c r="E278" s="70" t="s">
        <v>1061</v>
      </c>
      <c r="F278" s="36">
        <v>24</v>
      </c>
      <c r="G278" s="36" t="s">
        <v>1400</v>
      </c>
      <c r="H278" s="36" t="s">
        <v>1373</v>
      </c>
      <c r="I278" s="36" t="s">
        <v>257</v>
      </c>
      <c r="L278" s="72">
        <v>133</v>
      </c>
      <c r="M278" s="36">
        <v>496</v>
      </c>
      <c r="N278" s="36">
        <v>443</v>
      </c>
      <c r="O278" s="118">
        <v>52</v>
      </c>
      <c r="P278" s="36">
        <v>114</v>
      </c>
      <c r="Q278" s="36">
        <v>30</v>
      </c>
      <c r="R278" s="36">
        <v>4</v>
      </c>
      <c r="S278" s="118">
        <v>10</v>
      </c>
      <c r="T278" s="118">
        <v>58</v>
      </c>
      <c r="U278" s="118">
        <v>12</v>
      </c>
      <c r="V278" s="36">
        <v>4</v>
      </c>
      <c r="W278" s="36">
        <v>40</v>
      </c>
      <c r="X278" s="36">
        <v>77</v>
      </c>
      <c r="Y278" s="73">
        <v>0.25900000000000001</v>
      </c>
      <c r="Z278" s="71">
        <v>0.318</v>
      </c>
      <c r="AA278" s="71">
        <v>0.41499999999999998</v>
      </c>
      <c r="AB278" s="74">
        <v>0.31900000000000001</v>
      </c>
      <c r="AC278" s="75">
        <v>158</v>
      </c>
      <c r="AD278" s="76">
        <v>44</v>
      </c>
      <c r="AE278" s="76">
        <v>48</v>
      </c>
      <c r="AF278" s="176">
        <v>17</v>
      </c>
      <c r="AG278" s="176">
        <v>18</v>
      </c>
      <c r="AH278" s="77">
        <v>11</v>
      </c>
      <c r="AI278" s="70" t="s">
        <v>1064</v>
      </c>
      <c r="AJ278" s="70" t="s">
        <v>1065</v>
      </c>
      <c r="AK278" s="36">
        <v>544</v>
      </c>
      <c r="AL278" s="71">
        <v>0.25600000000000001</v>
      </c>
      <c r="AM278" s="71">
        <v>0.313</v>
      </c>
      <c r="AN278" s="71">
        <v>0.41</v>
      </c>
      <c r="AO278" s="125">
        <v>0.311</v>
      </c>
      <c r="AP278" s="126">
        <v>169</v>
      </c>
      <c r="AQ278" s="127">
        <v>42</v>
      </c>
    </row>
    <row r="279" spans="1:43" x14ac:dyDescent="0.3">
      <c r="A279" s="116" t="s">
        <v>2347</v>
      </c>
      <c r="B279" s="117">
        <v>17</v>
      </c>
      <c r="C279" s="36" t="s">
        <v>2973</v>
      </c>
      <c r="D279" s="36" t="s">
        <v>1937</v>
      </c>
      <c r="E279" s="70" t="s">
        <v>1065</v>
      </c>
      <c r="F279" s="36">
        <v>25</v>
      </c>
      <c r="G279" s="36" t="s">
        <v>1070</v>
      </c>
      <c r="H279" s="36" t="s">
        <v>1063</v>
      </c>
      <c r="I279" s="36" t="s">
        <v>257</v>
      </c>
      <c r="J279" s="36" t="s">
        <v>265</v>
      </c>
      <c r="L279" s="72">
        <v>150</v>
      </c>
      <c r="M279" s="36">
        <v>501</v>
      </c>
      <c r="N279" s="36">
        <v>463</v>
      </c>
      <c r="O279" s="118">
        <v>60</v>
      </c>
      <c r="P279" s="36">
        <v>118</v>
      </c>
      <c r="Q279" s="36">
        <v>26</v>
      </c>
      <c r="R279" s="36">
        <v>2</v>
      </c>
      <c r="S279" s="118">
        <v>17</v>
      </c>
      <c r="T279" s="118">
        <v>62</v>
      </c>
      <c r="U279" s="118">
        <v>11</v>
      </c>
      <c r="V279" s="36">
        <v>3</v>
      </c>
      <c r="W279" s="36">
        <v>29</v>
      </c>
      <c r="X279" s="36">
        <v>117</v>
      </c>
      <c r="Y279" s="73">
        <v>0.254</v>
      </c>
      <c r="Z279" s="71">
        <v>0.30299999999999999</v>
      </c>
      <c r="AA279" s="71">
        <v>0.433</v>
      </c>
      <c r="AB279" s="74">
        <v>0.318</v>
      </c>
      <c r="AC279" s="75">
        <v>159</v>
      </c>
      <c r="AD279" s="76">
        <v>43</v>
      </c>
      <c r="AE279" s="76">
        <v>48</v>
      </c>
      <c r="AF279" s="176">
        <v>19</v>
      </c>
      <c r="AG279" s="176">
        <v>21</v>
      </c>
      <c r="AH279" s="77">
        <v>10</v>
      </c>
      <c r="AI279" s="70" t="s">
        <v>1064</v>
      </c>
      <c r="AJ279" s="70" t="s">
        <v>1065</v>
      </c>
      <c r="AK279" s="36">
        <v>508</v>
      </c>
      <c r="AL279" s="71">
        <v>0.27300000000000002</v>
      </c>
      <c r="AM279" s="71">
        <v>0.317</v>
      </c>
      <c r="AN279" s="71">
        <v>0.48</v>
      </c>
      <c r="AO279" s="125">
        <v>0.33700000000000002</v>
      </c>
      <c r="AP279" s="126">
        <v>171</v>
      </c>
      <c r="AQ279" s="127">
        <v>54</v>
      </c>
    </row>
    <row r="280" spans="1:43" x14ac:dyDescent="0.3">
      <c r="A280" s="116" t="s">
        <v>2347</v>
      </c>
      <c r="B280" s="117">
        <v>18</v>
      </c>
      <c r="C280" s="36" t="s">
        <v>915</v>
      </c>
      <c r="D280" s="36" t="s">
        <v>916</v>
      </c>
      <c r="E280" s="70" t="s">
        <v>1065</v>
      </c>
      <c r="F280" s="36">
        <v>28</v>
      </c>
      <c r="G280" s="36" t="s">
        <v>1384</v>
      </c>
      <c r="H280" s="36" t="s">
        <v>1373</v>
      </c>
      <c r="I280" s="36" t="s">
        <v>257</v>
      </c>
      <c r="L280" s="72">
        <v>146</v>
      </c>
      <c r="M280" s="36">
        <v>555</v>
      </c>
      <c r="N280" s="36">
        <v>517</v>
      </c>
      <c r="O280" s="118">
        <v>63</v>
      </c>
      <c r="P280" s="36">
        <v>142</v>
      </c>
      <c r="Q280" s="36">
        <v>29</v>
      </c>
      <c r="R280" s="36">
        <v>2</v>
      </c>
      <c r="S280" s="118">
        <v>9</v>
      </c>
      <c r="T280" s="118">
        <v>55</v>
      </c>
      <c r="U280" s="118">
        <v>12</v>
      </c>
      <c r="V280" s="36">
        <v>4</v>
      </c>
      <c r="W280" s="36">
        <v>29</v>
      </c>
      <c r="X280" s="36">
        <v>58</v>
      </c>
      <c r="Y280" s="73">
        <v>0.27600000000000002</v>
      </c>
      <c r="Z280" s="71">
        <v>0.315</v>
      </c>
      <c r="AA280" s="71">
        <v>0.39500000000000002</v>
      </c>
      <c r="AB280" s="74">
        <v>0.311</v>
      </c>
      <c r="AC280" s="75">
        <v>173</v>
      </c>
      <c r="AD280" s="76">
        <v>43</v>
      </c>
      <c r="AE280" s="76">
        <v>48</v>
      </c>
      <c r="AF280" s="176">
        <v>19</v>
      </c>
      <c r="AG280" s="176">
        <v>22</v>
      </c>
      <c r="AH280" s="77">
        <v>8</v>
      </c>
      <c r="AI280" s="70" t="s">
        <v>1064</v>
      </c>
      <c r="AJ280" s="70" t="s">
        <v>1065</v>
      </c>
      <c r="AK280" s="36">
        <v>647</v>
      </c>
      <c r="AL280" s="71">
        <v>0.27800000000000002</v>
      </c>
      <c r="AM280" s="71">
        <v>0.33100000000000002</v>
      </c>
      <c r="AN280" s="71">
        <v>0.42099999999999999</v>
      </c>
      <c r="AO280" s="125">
        <v>0.32900000000000001</v>
      </c>
      <c r="AP280" s="126">
        <v>213</v>
      </c>
      <c r="AQ280" s="127">
        <v>58</v>
      </c>
    </row>
    <row r="281" spans="1:43" x14ac:dyDescent="0.3">
      <c r="A281" s="116" t="s">
        <v>2347</v>
      </c>
      <c r="B281" s="117">
        <v>19</v>
      </c>
      <c r="C281" s="36" t="s">
        <v>6285</v>
      </c>
      <c r="D281" s="36" t="s">
        <v>277</v>
      </c>
      <c r="E281" s="70" t="s">
        <v>1065</v>
      </c>
      <c r="F281" s="36">
        <v>24</v>
      </c>
      <c r="G281" s="36" t="s">
        <v>1100</v>
      </c>
      <c r="H281" s="36" t="s">
        <v>1063</v>
      </c>
      <c r="I281" s="36" t="s">
        <v>257</v>
      </c>
      <c r="J281" s="36" t="s">
        <v>265</v>
      </c>
      <c r="L281" s="72">
        <v>89</v>
      </c>
      <c r="M281" s="36">
        <v>423</v>
      </c>
      <c r="N281" s="36">
        <v>397</v>
      </c>
      <c r="O281" s="118">
        <v>49</v>
      </c>
      <c r="P281" s="36">
        <v>104</v>
      </c>
      <c r="Q281" s="36">
        <v>23</v>
      </c>
      <c r="R281" s="36">
        <v>1</v>
      </c>
      <c r="S281" s="118">
        <v>16</v>
      </c>
      <c r="T281" s="118">
        <v>56</v>
      </c>
      <c r="U281" s="118">
        <v>3</v>
      </c>
      <c r="V281" s="36">
        <v>0</v>
      </c>
      <c r="W281" s="36">
        <v>21</v>
      </c>
      <c r="X281" s="36">
        <v>103</v>
      </c>
      <c r="Y281" s="73">
        <v>0.25900000000000001</v>
      </c>
      <c r="Z281" s="71">
        <v>0.30399999999999999</v>
      </c>
      <c r="AA281" s="71">
        <v>0.44900000000000001</v>
      </c>
      <c r="AB281" s="74">
        <v>0.32400000000000001</v>
      </c>
      <c r="AC281" s="75">
        <v>137</v>
      </c>
      <c r="AD281" s="76">
        <v>42</v>
      </c>
      <c r="AE281" s="76">
        <v>45</v>
      </c>
      <c r="AF281" s="176">
        <v>16</v>
      </c>
      <c r="AG281" s="176">
        <v>17</v>
      </c>
      <c r="AH281" s="77">
        <v>11</v>
      </c>
      <c r="AI281" s="70" t="s">
        <v>1075</v>
      </c>
      <c r="AJ281" s="70" t="s">
        <v>1086</v>
      </c>
      <c r="AK281" s="36">
        <v>443</v>
      </c>
      <c r="AL281" s="71">
        <v>0.28499999999999998</v>
      </c>
      <c r="AM281" s="71">
        <v>0.32500000000000001</v>
      </c>
      <c r="AN281" s="71">
        <v>0.53200000000000003</v>
      </c>
      <c r="AO281" s="125">
        <v>0.36299999999999999</v>
      </c>
      <c r="AP281" s="126">
        <v>161</v>
      </c>
      <c r="AQ281" s="127">
        <v>65</v>
      </c>
    </row>
    <row r="282" spans="1:43" x14ac:dyDescent="0.3">
      <c r="A282" s="116" t="s">
        <v>2347</v>
      </c>
      <c r="B282" s="117">
        <v>20</v>
      </c>
      <c r="C282" s="36" t="s">
        <v>74</v>
      </c>
      <c r="D282" s="36" t="s">
        <v>18</v>
      </c>
      <c r="E282" s="70" t="s">
        <v>1103</v>
      </c>
      <c r="F282" s="36">
        <v>31</v>
      </c>
      <c r="G282" s="36" t="s">
        <v>1104</v>
      </c>
      <c r="H282" s="36" t="s">
        <v>1063</v>
      </c>
      <c r="I282" s="36" t="s">
        <v>257</v>
      </c>
      <c r="L282" s="72">
        <v>135</v>
      </c>
      <c r="M282" s="36">
        <v>487</v>
      </c>
      <c r="N282" s="36">
        <v>442</v>
      </c>
      <c r="O282" s="118">
        <v>52</v>
      </c>
      <c r="P282" s="36">
        <v>110</v>
      </c>
      <c r="Q282" s="36">
        <v>25</v>
      </c>
      <c r="R282" s="36">
        <v>4</v>
      </c>
      <c r="S282" s="118">
        <v>14</v>
      </c>
      <c r="T282" s="118">
        <v>64</v>
      </c>
      <c r="U282" s="118">
        <v>5</v>
      </c>
      <c r="V282" s="36">
        <v>3</v>
      </c>
      <c r="W282" s="36">
        <v>35</v>
      </c>
      <c r="X282" s="36">
        <v>92</v>
      </c>
      <c r="Y282" s="73">
        <v>0.251</v>
      </c>
      <c r="Z282" s="71">
        <v>0.307</v>
      </c>
      <c r="AA282" s="71">
        <v>0.41799999999999998</v>
      </c>
      <c r="AB282" s="74">
        <v>0.314</v>
      </c>
      <c r="AC282" s="75">
        <v>153</v>
      </c>
      <c r="AD282" s="76">
        <v>41</v>
      </c>
      <c r="AE282" s="76">
        <v>45</v>
      </c>
      <c r="AF282" s="176">
        <v>15</v>
      </c>
      <c r="AG282" s="176">
        <v>17</v>
      </c>
      <c r="AH282" s="77">
        <v>8</v>
      </c>
      <c r="AI282" s="70" t="s">
        <v>1064</v>
      </c>
      <c r="AJ282" s="70" t="s">
        <v>1065</v>
      </c>
      <c r="AK282" s="36">
        <v>570</v>
      </c>
      <c r="AL282" s="71">
        <v>0.253</v>
      </c>
      <c r="AM282" s="71">
        <v>0.30499999999999999</v>
      </c>
      <c r="AN282" s="71">
        <v>0.40300000000000002</v>
      </c>
      <c r="AO282" s="125">
        <v>0.308</v>
      </c>
      <c r="AP282" s="126">
        <v>176</v>
      </c>
      <c r="AQ282" s="127">
        <v>42</v>
      </c>
    </row>
    <row r="283" spans="1:43" x14ac:dyDescent="0.3">
      <c r="A283" s="116" t="s">
        <v>2348</v>
      </c>
      <c r="B283" s="117">
        <v>1</v>
      </c>
      <c r="C283" s="36" t="s">
        <v>231</v>
      </c>
      <c r="D283" s="36" t="s">
        <v>221</v>
      </c>
      <c r="E283" s="70" t="s">
        <v>1065</v>
      </c>
      <c r="F283" s="36">
        <v>26</v>
      </c>
      <c r="G283" s="36" t="s">
        <v>1384</v>
      </c>
      <c r="H283" s="36" t="s">
        <v>1373</v>
      </c>
      <c r="I283" s="36" t="s">
        <v>249</v>
      </c>
      <c r="L283" s="72">
        <v>126</v>
      </c>
      <c r="M283" s="36">
        <v>569</v>
      </c>
      <c r="N283" s="36">
        <v>474</v>
      </c>
      <c r="O283" s="118">
        <v>91</v>
      </c>
      <c r="P283" s="36">
        <v>134</v>
      </c>
      <c r="Q283" s="36">
        <v>27</v>
      </c>
      <c r="R283" s="36">
        <v>4</v>
      </c>
      <c r="S283" s="118">
        <v>27</v>
      </c>
      <c r="T283" s="118">
        <v>75</v>
      </c>
      <c r="U283" s="118">
        <v>17</v>
      </c>
      <c r="V283" s="36">
        <v>5</v>
      </c>
      <c r="W283" s="36">
        <v>84</v>
      </c>
      <c r="X283" s="36">
        <v>110</v>
      </c>
      <c r="Y283" s="73">
        <v>0.28299999999999997</v>
      </c>
      <c r="Z283" s="71">
        <v>0.39600000000000002</v>
      </c>
      <c r="AA283" s="71">
        <v>0.52800000000000002</v>
      </c>
      <c r="AB283" s="74">
        <v>0.39900000000000002</v>
      </c>
      <c r="AC283" s="75">
        <v>227</v>
      </c>
      <c r="AD283" s="76">
        <v>107</v>
      </c>
      <c r="AE283" s="76">
        <v>99</v>
      </c>
      <c r="AF283" s="176">
        <v>33</v>
      </c>
      <c r="AG283" s="176">
        <v>30</v>
      </c>
      <c r="AH283" s="77">
        <v>39</v>
      </c>
      <c r="AI283" s="70" t="s">
        <v>1064</v>
      </c>
      <c r="AJ283" s="70" t="s">
        <v>1086</v>
      </c>
      <c r="AK283" s="36">
        <v>507</v>
      </c>
      <c r="AL283" s="71">
        <v>0.30599999999999999</v>
      </c>
      <c r="AM283" s="71">
        <v>0.442</v>
      </c>
      <c r="AN283" s="71">
        <v>0.629</v>
      </c>
      <c r="AO283" s="125">
        <v>0.45100000000000001</v>
      </c>
      <c r="AP283" s="126">
        <v>229</v>
      </c>
      <c r="AQ283" s="127">
        <v>156</v>
      </c>
    </row>
    <row r="284" spans="1:43" x14ac:dyDescent="0.3">
      <c r="A284" s="116" t="s">
        <v>2348</v>
      </c>
      <c r="B284" s="117">
        <v>2</v>
      </c>
      <c r="C284" s="36" t="s">
        <v>4616</v>
      </c>
      <c r="D284" s="36" t="s">
        <v>80</v>
      </c>
      <c r="E284" s="70" t="s">
        <v>1065</v>
      </c>
      <c r="F284" s="36">
        <v>26</v>
      </c>
      <c r="G284" s="36" t="s">
        <v>1383</v>
      </c>
      <c r="H284" s="36" t="s">
        <v>1373</v>
      </c>
      <c r="I284" s="36" t="s">
        <v>249</v>
      </c>
      <c r="L284" s="72">
        <v>131</v>
      </c>
      <c r="M284" s="36">
        <v>532</v>
      </c>
      <c r="N284" s="36">
        <v>439</v>
      </c>
      <c r="O284" s="118">
        <v>84</v>
      </c>
      <c r="P284" s="36">
        <v>109</v>
      </c>
      <c r="Q284" s="36">
        <v>21</v>
      </c>
      <c r="R284" s="36">
        <v>2</v>
      </c>
      <c r="S284" s="118">
        <v>35</v>
      </c>
      <c r="T284" s="118">
        <v>76</v>
      </c>
      <c r="U284" s="118">
        <v>6</v>
      </c>
      <c r="V284" s="36">
        <v>3</v>
      </c>
      <c r="W284" s="36">
        <v>86</v>
      </c>
      <c r="X284" s="36">
        <v>147</v>
      </c>
      <c r="Y284" s="73">
        <v>0.25</v>
      </c>
      <c r="Z284" s="71">
        <v>0.374</v>
      </c>
      <c r="AA284" s="71">
        <v>0.54500000000000004</v>
      </c>
      <c r="AB284" s="74">
        <v>0.39200000000000002</v>
      </c>
      <c r="AC284" s="75">
        <v>208</v>
      </c>
      <c r="AD284" s="76">
        <v>96</v>
      </c>
      <c r="AE284" s="76">
        <v>88</v>
      </c>
      <c r="AF284" s="176">
        <v>26</v>
      </c>
      <c r="AG284" s="176">
        <v>24</v>
      </c>
      <c r="AH284" s="77">
        <v>32</v>
      </c>
      <c r="AI284" s="70" t="s">
        <v>1064</v>
      </c>
      <c r="AJ284" s="70" t="s">
        <v>1086</v>
      </c>
      <c r="AK284" s="36">
        <v>678</v>
      </c>
      <c r="AL284" s="71">
        <v>0.28399999999999997</v>
      </c>
      <c r="AM284" s="71">
        <v>0.42199999999999999</v>
      </c>
      <c r="AN284" s="71">
        <v>0.627</v>
      </c>
      <c r="AO284" s="125">
        <v>0.44</v>
      </c>
      <c r="AP284" s="126">
        <v>299</v>
      </c>
      <c r="AQ284" s="127">
        <v>172</v>
      </c>
    </row>
    <row r="285" spans="1:43" x14ac:dyDescent="0.3">
      <c r="A285" s="116" t="s">
        <v>2348</v>
      </c>
      <c r="B285" s="117">
        <v>3</v>
      </c>
      <c r="C285" s="36" t="s">
        <v>888</v>
      </c>
      <c r="D285" s="36" t="s">
        <v>889</v>
      </c>
      <c r="E285" s="70" t="s">
        <v>1103</v>
      </c>
      <c r="F285" s="36">
        <v>25</v>
      </c>
      <c r="G285" s="36" t="s">
        <v>1085</v>
      </c>
      <c r="H285" s="36" t="s">
        <v>1063</v>
      </c>
      <c r="I285" s="36" t="s">
        <v>249</v>
      </c>
      <c r="L285" s="72">
        <v>123</v>
      </c>
      <c r="M285" s="36">
        <v>543</v>
      </c>
      <c r="N285" s="36">
        <v>452</v>
      </c>
      <c r="O285" s="118">
        <v>84</v>
      </c>
      <c r="P285" s="36">
        <v>124</v>
      </c>
      <c r="Q285" s="36">
        <v>28</v>
      </c>
      <c r="R285" s="36">
        <v>2</v>
      </c>
      <c r="S285" s="118">
        <v>24</v>
      </c>
      <c r="T285" s="118">
        <v>78</v>
      </c>
      <c r="U285" s="118">
        <v>10</v>
      </c>
      <c r="V285" s="36">
        <v>4</v>
      </c>
      <c r="W285" s="36">
        <v>84</v>
      </c>
      <c r="X285" s="36">
        <v>102</v>
      </c>
      <c r="Y285" s="73">
        <v>0.27300000000000002</v>
      </c>
      <c r="Z285" s="71">
        <v>0.38800000000000001</v>
      </c>
      <c r="AA285" s="71">
        <v>0.50600000000000001</v>
      </c>
      <c r="AB285" s="74">
        <v>0.38700000000000001</v>
      </c>
      <c r="AC285" s="75">
        <v>210</v>
      </c>
      <c r="AD285" s="76">
        <v>94</v>
      </c>
      <c r="AE285" s="76">
        <v>86</v>
      </c>
      <c r="AF285" s="176">
        <v>28</v>
      </c>
      <c r="AG285" s="176">
        <v>26</v>
      </c>
      <c r="AH285" s="77">
        <v>31</v>
      </c>
      <c r="AI285" s="70" t="s">
        <v>1064</v>
      </c>
      <c r="AJ285" s="70" t="s">
        <v>1086</v>
      </c>
      <c r="AK285" s="36">
        <v>492</v>
      </c>
      <c r="AL285" s="71">
        <v>0.31900000000000001</v>
      </c>
      <c r="AM285" s="71">
        <v>0.41299999999999998</v>
      </c>
      <c r="AN285" s="71">
        <v>0.59499999999999997</v>
      </c>
      <c r="AO285" s="125">
        <v>0.42799999999999999</v>
      </c>
      <c r="AP285" s="126">
        <v>211</v>
      </c>
      <c r="AQ285" s="127">
        <v>127</v>
      </c>
    </row>
    <row r="286" spans="1:43" x14ac:dyDescent="0.3">
      <c r="A286" s="116" t="s">
        <v>2348</v>
      </c>
      <c r="B286" s="117">
        <v>4</v>
      </c>
      <c r="C286" s="36" t="s">
        <v>222</v>
      </c>
      <c r="D286" s="36" t="s">
        <v>7279</v>
      </c>
      <c r="E286" s="70" t="s">
        <v>1065</v>
      </c>
      <c r="F286" s="36">
        <v>28</v>
      </c>
      <c r="G286" s="36" t="s">
        <v>1383</v>
      </c>
      <c r="H286" s="36" t="s">
        <v>1373</v>
      </c>
      <c r="I286" s="36" t="s">
        <v>249</v>
      </c>
      <c r="L286" s="72">
        <v>146</v>
      </c>
      <c r="M286" s="36">
        <v>552</v>
      </c>
      <c r="N286" s="36">
        <v>496</v>
      </c>
      <c r="O286" s="118">
        <v>81</v>
      </c>
      <c r="P286" s="36">
        <v>124</v>
      </c>
      <c r="Q286" s="36">
        <v>27</v>
      </c>
      <c r="R286" s="36">
        <v>1</v>
      </c>
      <c r="S286" s="118">
        <v>43</v>
      </c>
      <c r="T286" s="118">
        <v>93</v>
      </c>
      <c r="U286" s="118">
        <v>3</v>
      </c>
      <c r="V286" s="36">
        <v>2</v>
      </c>
      <c r="W286" s="36">
        <v>49</v>
      </c>
      <c r="X286" s="36">
        <v>137</v>
      </c>
      <c r="Y286" s="73">
        <v>0.253</v>
      </c>
      <c r="Z286" s="71">
        <v>0.32200000000000001</v>
      </c>
      <c r="AA286" s="71">
        <v>0.56899999999999995</v>
      </c>
      <c r="AB286" s="74">
        <v>0.372</v>
      </c>
      <c r="AC286" s="75">
        <v>206</v>
      </c>
      <c r="AD286" s="76">
        <v>82</v>
      </c>
      <c r="AE286" s="76">
        <v>76</v>
      </c>
      <c r="AF286" s="176">
        <v>29</v>
      </c>
      <c r="AG286" s="176">
        <v>27</v>
      </c>
      <c r="AH286" s="77">
        <v>23</v>
      </c>
      <c r="AI286" s="70" t="s">
        <v>1064</v>
      </c>
      <c r="AJ286" s="70" t="s">
        <v>1086</v>
      </c>
      <c r="AK286" s="36">
        <v>692</v>
      </c>
      <c r="AL286" s="71">
        <v>0.28100000000000003</v>
      </c>
      <c r="AM286" s="71">
        <v>0.376</v>
      </c>
      <c r="AN286" s="71">
        <v>0.63100000000000001</v>
      </c>
      <c r="AO286" s="125">
        <v>0.42</v>
      </c>
      <c r="AP286" s="126">
        <v>290</v>
      </c>
      <c r="AQ286" s="127">
        <v>147</v>
      </c>
    </row>
    <row r="287" spans="1:43" x14ac:dyDescent="0.3">
      <c r="A287" s="116" t="s">
        <v>2348</v>
      </c>
      <c r="B287" s="117">
        <v>5</v>
      </c>
      <c r="C287" s="36" t="s">
        <v>25</v>
      </c>
      <c r="D287" s="36" t="s">
        <v>24</v>
      </c>
      <c r="E287" s="70" t="s">
        <v>1103</v>
      </c>
      <c r="F287" s="36">
        <v>31</v>
      </c>
      <c r="G287" s="36" t="s">
        <v>1074</v>
      </c>
      <c r="H287" s="36" t="s">
        <v>1063</v>
      </c>
      <c r="I287" s="36" t="s">
        <v>249</v>
      </c>
      <c r="L287" s="72">
        <v>139</v>
      </c>
      <c r="M287" s="36">
        <v>632</v>
      </c>
      <c r="N287" s="36">
        <v>574</v>
      </c>
      <c r="O287" s="118">
        <v>102</v>
      </c>
      <c r="P287" s="36">
        <v>166</v>
      </c>
      <c r="Q287" s="36">
        <v>27</v>
      </c>
      <c r="R287" s="36">
        <v>7</v>
      </c>
      <c r="S287" s="118">
        <v>26</v>
      </c>
      <c r="T287" s="118">
        <v>76</v>
      </c>
      <c r="U287" s="118">
        <v>19</v>
      </c>
      <c r="V287" s="36">
        <v>9</v>
      </c>
      <c r="W287" s="36">
        <v>42</v>
      </c>
      <c r="X287" s="36">
        <v>108</v>
      </c>
      <c r="Y287" s="73">
        <v>0.28899999999999998</v>
      </c>
      <c r="Z287" s="71">
        <v>0.34499999999999997</v>
      </c>
      <c r="AA287" s="71">
        <v>0.49399999999999999</v>
      </c>
      <c r="AB287" s="74">
        <v>0.36</v>
      </c>
      <c r="AC287" s="75">
        <v>228</v>
      </c>
      <c r="AD287" s="76">
        <v>79</v>
      </c>
      <c r="AE287" s="76">
        <v>73</v>
      </c>
      <c r="AF287" s="176">
        <v>35</v>
      </c>
      <c r="AG287" s="176">
        <v>33</v>
      </c>
      <c r="AH287" s="77">
        <v>19</v>
      </c>
      <c r="AI287" s="70" t="s">
        <v>1064</v>
      </c>
      <c r="AJ287" s="70" t="s">
        <v>1086</v>
      </c>
      <c r="AK287" s="36">
        <v>725</v>
      </c>
      <c r="AL287" s="71">
        <v>0.33100000000000002</v>
      </c>
      <c r="AM287" s="71">
        <v>0.39900000000000002</v>
      </c>
      <c r="AN287" s="71">
        <v>0.60099999999999998</v>
      </c>
      <c r="AO287" s="125">
        <v>0.42199999999999999</v>
      </c>
      <c r="AP287" s="126">
        <v>306</v>
      </c>
      <c r="AQ287" s="127">
        <v>154</v>
      </c>
    </row>
    <row r="288" spans="1:43" x14ac:dyDescent="0.3">
      <c r="A288" s="116" t="s">
        <v>2348</v>
      </c>
      <c r="B288" s="117">
        <v>6</v>
      </c>
      <c r="C288" s="36" t="s">
        <v>2952</v>
      </c>
      <c r="D288" s="36" t="s">
        <v>2953</v>
      </c>
      <c r="E288" s="70" t="s">
        <v>1065</v>
      </c>
      <c r="F288" s="36">
        <v>25</v>
      </c>
      <c r="G288" s="36" t="s">
        <v>1394</v>
      </c>
      <c r="H288" s="36" t="s">
        <v>1373</v>
      </c>
      <c r="I288" s="36" t="s">
        <v>249</v>
      </c>
      <c r="L288" s="72">
        <v>143</v>
      </c>
      <c r="M288" s="36">
        <v>642</v>
      </c>
      <c r="N288" s="36">
        <v>577</v>
      </c>
      <c r="O288" s="118">
        <v>93</v>
      </c>
      <c r="P288" s="36">
        <v>161</v>
      </c>
      <c r="Q288" s="36">
        <v>42</v>
      </c>
      <c r="R288" s="36">
        <v>4</v>
      </c>
      <c r="S288" s="118">
        <v>21</v>
      </c>
      <c r="T288" s="118">
        <v>87</v>
      </c>
      <c r="U288" s="118">
        <v>24</v>
      </c>
      <c r="V288" s="36">
        <v>3</v>
      </c>
      <c r="W288" s="36">
        <v>57</v>
      </c>
      <c r="X288" s="36">
        <v>79</v>
      </c>
      <c r="Y288" s="73">
        <v>0.28299999999999997</v>
      </c>
      <c r="Z288" s="71">
        <v>0.34399999999999997</v>
      </c>
      <c r="AA288" s="71">
        <v>0.47699999999999998</v>
      </c>
      <c r="AB288" s="74">
        <v>0.35399999999999998</v>
      </c>
      <c r="AC288" s="75">
        <v>228</v>
      </c>
      <c r="AD288" s="76">
        <v>76</v>
      </c>
      <c r="AE288" s="76">
        <v>70</v>
      </c>
      <c r="AF288" s="176">
        <v>34</v>
      </c>
      <c r="AG288" s="176">
        <v>31</v>
      </c>
      <c r="AH288" s="77">
        <v>15</v>
      </c>
      <c r="AI288" s="70" t="s">
        <v>1064</v>
      </c>
      <c r="AJ288" s="70" t="s">
        <v>1065</v>
      </c>
      <c r="AK288" s="36">
        <v>712</v>
      </c>
      <c r="AL288" s="71">
        <v>0.26400000000000001</v>
      </c>
      <c r="AM288" s="71">
        <v>0.34399999999999997</v>
      </c>
      <c r="AN288" s="71">
        <v>0.45900000000000002</v>
      </c>
      <c r="AO288" s="125">
        <v>0.34899999999999998</v>
      </c>
      <c r="AP288" s="126">
        <v>249</v>
      </c>
      <c r="AQ288" s="127">
        <v>76</v>
      </c>
    </row>
    <row r="289" spans="1:43" x14ac:dyDescent="0.3">
      <c r="A289" s="116" t="s">
        <v>2348</v>
      </c>
      <c r="B289" s="117">
        <v>7</v>
      </c>
      <c r="C289" s="36" t="s">
        <v>164</v>
      </c>
      <c r="D289" s="36" t="s">
        <v>165</v>
      </c>
      <c r="E289" s="70" t="s">
        <v>1065</v>
      </c>
      <c r="F289" s="36">
        <v>30</v>
      </c>
      <c r="H289" s="36" t="s">
        <v>1063</v>
      </c>
      <c r="I289" s="36" t="s">
        <v>249</v>
      </c>
      <c r="L289" s="72">
        <v>119</v>
      </c>
      <c r="M289" s="36">
        <v>498</v>
      </c>
      <c r="N289" s="36">
        <v>453</v>
      </c>
      <c r="O289" s="118">
        <v>70</v>
      </c>
      <c r="P289" s="36">
        <v>122</v>
      </c>
      <c r="Q289" s="36">
        <v>25</v>
      </c>
      <c r="R289" s="36">
        <v>2</v>
      </c>
      <c r="S289" s="118">
        <v>30</v>
      </c>
      <c r="T289" s="118">
        <v>77</v>
      </c>
      <c r="U289" s="118">
        <v>3</v>
      </c>
      <c r="V289" s="36">
        <v>1</v>
      </c>
      <c r="W289" s="36">
        <v>38</v>
      </c>
      <c r="X289" s="36">
        <v>120</v>
      </c>
      <c r="Y289" s="73">
        <v>0.26800000000000002</v>
      </c>
      <c r="Z289" s="71">
        <v>0.32700000000000001</v>
      </c>
      <c r="AA289" s="71">
        <v>0.53500000000000003</v>
      </c>
      <c r="AB289" s="74">
        <v>0.36399999999999999</v>
      </c>
      <c r="AC289" s="75">
        <v>181</v>
      </c>
      <c r="AD289" s="76">
        <v>71</v>
      </c>
      <c r="AE289" s="76">
        <v>65</v>
      </c>
      <c r="AF289" s="176">
        <v>25</v>
      </c>
      <c r="AG289" s="176">
        <v>23</v>
      </c>
      <c r="AH289" s="77">
        <v>17</v>
      </c>
      <c r="AI289" s="70" t="s">
        <v>1064</v>
      </c>
      <c r="AJ289" s="70" t="s">
        <v>1086</v>
      </c>
      <c r="AK289" s="36">
        <v>489</v>
      </c>
      <c r="AL289" s="71">
        <v>0.30299999999999999</v>
      </c>
      <c r="AM289" s="71">
        <v>0.376</v>
      </c>
      <c r="AN289" s="71">
        <v>0.69</v>
      </c>
      <c r="AO289" s="125">
        <v>0.438</v>
      </c>
      <c r="AP289" s="126">
        <v>214</v>
      </c>
      <c r="AQ289" s="127">
        <v>137</v>
      </c>
    </row>
    <row r="290" spans="1:43" x14ac:dyDescent="0.3">
      <c r="A290" s="116" t="s">
        <v>2348</v>
      </c>
      <c r="B290" s="117">
        <v>8</v>
      </c>
      <c r="C290" s="36" t="s">
        <v>2525</v>
      </c>
      <c r="D290" s="36" t="s">
        <v>64</v>
      </c>
      <c r="E290" s="70" t="s">
        <v>1103</v>
      </c>
      <c r="F290" s="36">
        <v>26</v>
      </c>
      <c r="G290" s="36" t="s">
        <v>1062</v>
      </c>
      <c r="H290" s="36" t="s">
        <v>1063</v>
      </c>
      <c r="I290" s="36" t="s">
        <v>249</v>
      </c>
      <c r="L290" s="72">
        <v>148</v>
      </c>
      <c r="M290" s="36">
        <v>629</v>
      </c>
      <c r="N290" s="36">
        <v>555</v>
      </c>
      <c r="O290" s="118">
        <v>78</v>
      </c>
      <c r="P290" s="36">
        <v>152</v>
      </c>
      <c r="Q290" s="36">
        <v>36</v>
      </c>
      <c r="R290" s="36">
        <v>3</v>
      </c>
      <c r="S290" s="118">
        <v>16</v>
      </c>
      <c r="T290" s="118">
        <v>73</v>
      </c>
      <c r="U290" s="118">
        <v>12</v>
      </c>
      <c r="V290" s="36">
        <v>3</v>
      </c>
      <c r="W290" s="36">
        <v>66</v>
      </c>
      <c r="X290" s="36">
        <v>121</v>
      </c>
      <c r="Y290" s="73">
        <v>0.27400000000000002</v>
      </c>
      <c r="Z290" s="71">
        <v>0.35199999999999998</v>
      </c>
      <c r="AA290" s="71">
        <v>0.434</v>
      </c>
      <c r="AB290" s="74">
        <v>0.34599999999999997</v>
      </c>
      <c r="AC290" s="75">
        <v>218</v>
      </c>
      <c r="AD290" s="76">
        <v>69</v>
      </c>
      <c r="AE290" s="76">
        <v>63</v>
      </c>
      <c r="AF290" s="176">
        <v>25</v>
      </c>
      <c r="AG290" s="176">
        <v>23</v>
      </c>
      <c r="AH290" s="77">
        <v>10</v>
      </c>
      <c r="AI290" s="70" t="s">
        <v>1064</v>
      </c>
      <c r="AJ290" s="70" t="s">
        <v>1065</v>
      </c>
      <c r="AK290" s="36">
        <v>694</v>
      </c>
      <c r="AL290" s="71">
        <v>0.28199999999999997</v>
      </c>
      <c r="AM290" s="71">
        <v>0.36899999999999999</v>
      </c>
      <c r="AN290" s="71">
        <v>0.439</v>
      </c>
      <c r="AO290" s="125">
        <v>0.35699999999999998</v>
      </c>
      <c r="AP290" s="126">
        <v>248</v>
      </c>
      <c r="AQ290" s="127">
        <v>81</v>
      </c>
    </row>
    <row r="291" spans="1:43" x14ac:dyDescent="0.3">
      <c r="A291" s="116" t="s">
        <v>2348</v>
      </c>
      <c r="B291" s="117">
        <v>9</v>
      </c>
      <c r="C291" s="36" t="s">
        <v>79</v>
      </c>
      <c r="D291" s="36" t="s">
        <v>78</v>
      </c>
      <c r="E291" s="70" t="s">
        <v>1065</v>
      </c>
      <c r="F291" s="36">
        <v>37</v>
      </c>
      <c r="G291" s="36" t="s">
        <v>1397</v>
      </c>
      <c r="H291" s="36" t="s">
        <v>1373</v>
      </c>
      <c r="I291" s="36" t="s">
        <v>249</v>
      </c>
      <c r="L291" s="72">
        <v>107</v>
      </c>
      <c r="M291" s="36">
        <v>449</v>
      </c>
      <c r="N291" s="36">
        <v>384</v>
      </c>
      <c r="O291" s="118">
        <v>59</v>
      </c>
      <c r="P291" s="36">
        <v>97</v>
      </c>
      <c r="Q291" s="36">
        <v>12</v>
      </c>
      <c r="R291" s="36">
        <v>0</v>
      </c>
      <c r="S291" s="118">
        <v>27</v>
      </c>
      <c r="T291" s="118">
        <v>67</v>
      </c>
      <c r="U291" s="118">
        <v>2</v>
      </c>
      <c r="V291" s="36">
        <v>1</v>
      </c>
      <c r="W291" s="36">
        <v>55</v>
      </c>
      <c r="X291" s="36">
        <v>96</v>
      </c>
      <c r="Y291" s="73">
        <v>0.25600000000000001</v>
      </c>
      <c r="Z291" s="71">
        <v>0.35299999999999998</v>
      </c>
      <c r="AA291" s="71">
        <v>0.496</v>
      </c>
      <c r="AB291" s="74">
        <v>0.36599999999999999</v>
      </c>
      <c r="AC291" s="75">
        <v>164</v>
      </c>
      <c r="AD291" s="76">
        <v>67</v>
      </c>
      <c r="AE291" s="76">
        <v>62</v>
      </c>
      <c r="AF291" s="176">
        <v>20</v>
      </c>
      <c r="AG291" s="176">
        <v>18</v>
      </c>
      <c r="AH291" s="77">
        <v>16</v>
      </c>
      <c r="AI291" s="70" t="s">
        <v>1064</v>
      </c>
      <c r="AJ291" s="70" t="s">
        <v>1086</v>
      </c>
      <c r="AK291" s="36">
        <v>645</v>
      </c>
      <c r="AL291" s="71">
        <v>0.28799999999999998</v>
      </c>
      <c r="AM291" s="71">
        <v>0.375</v>
      </c>
      <c r="AN291" s="71">
        <v>0.54900000000000004</v>
      </c>
      <c r="AO291" s="125">
        <v>0.39400000000000002</v>
      </c>
      <c r="AP291" s="126">
        <v>254</v>
      </c>
      <c r="AQ291" s="127">
        <v>111</v>
      </c>
    </row>
    <row r="292" spans="1:43" x14ac:dyDescent="0.3">
      <c r="A292" s="116" t="s">
        <v>2348</v>
      </c>
      <c r="B292" s="117">
        <v>10</v>
      </c>
      <c r="C292" s="36" t="s">
        <v>2954</v>
      </c>
      <c r="D292" s="36" t="s">
        <v>341</v>
      </c>
      <c r="E292" s="70" t="s">
        <v>1065</v>
      </c>
      <c r="F292" s="36">
        <v>28</v>
      </c>
      <c r="G292" s="36" t="s">
        <v>1554</v>
      </c>
      <c r="H292" s="36" t="s">
        <v>1373</v>
      </c>
      <c r="I292" s="36" t="s">
        <v>249</v>
      </c>
      <c r="L292" s="72">
        <v>135</v>
      </c>
      <c r="M292" s="36">
        <v>560</v>
      </c>
      <c r="N292" s="36">
        <v>501</v>
      </c>
      <c r="O292" s="118">
        <v>86</v>
      </c>
      <c r="P292" s="36">
        <v>131</v>
      </c>
      <c r="Q292" s="36">
        <v>26</v>
      </c>
      <c r="R292" s="36">
        <v>2</v>
      </c>
      <c r="S292" s="118">
        <v>26</v>
      </c>
      <c r="T292" s="118">
        <v>65</v>
      </c>
      <c r="U292" s="118">
        <v>8</v>
      </c>
      <c r="V292" s="36">
        <v>6</v>
      </c>
      <c r="W292" s="36">
        <v>47</v>
      </c>
      <c r="X292" s="36">
        <v>117</v>
      </c>
      <c r="Y292" s="73">
        <v>0.26100000000000001</v>
      </c>
      <c r="Z292" s="71">
        <v>0.33300000000000002</v>
      </c>
      <c r="AA292" s="71">
        <v>0.48</v>
      </c>
      <c r="AB292" s="74">
        <v>0.35</v>
      </c>
      <c r="AC292" s="75">
        <v>196</v>
      </c>
      <c r="AD292" s="76">
        <v>66</v>
      </c>
      <c r="AE292" s="76">
        <v>61</v>
      </c>
      <c r="AF292" s="176">
        <v>25</v>
      </c>
      <c r="AG292" s="176">
        <v>23</v>
      </c>
      <c r="AH292" s="77">
        <v>11</v>
      </c>
      <c r="AI292" s="70" t="s">
        <v>1064</v>
      </c>
      <c r="AJ292" s="70" t="s">
        <v>1086</v>
      </c>
      <c r="AK292" s="36">
        <v>627</v>
      </c>
      <c r="AL292" s="71">
        <v>0.28299999999999997</v>
      </c>
      <c r="AM292" s="71">
        <v>0.36699999999999999</v>
      </c>
      <c r="AN292" s="71">
        <v>0.52200000000000002</v>
      </c>
      <c r="AO292" s="125">
        <v>0.38200000000000001</v>
      </c>
      <c r="AP292" s="126">
        <v>239</v>
      </c>
      <c r="AQ292" s="127">
        <v>98</v>
      </c>
    </row>
    <row r="293" spans="1:43" x14ac:dyDescent="0.3">
      <c r="A293" s="116" t="s">
        <v>2348</v>
      </c>
      <c r="B293" s="117">
        <v>11</v>
      </c>
      <c r="C293" s="36" t="s">
        <v>2513</v>
      </c>
      <c r="D293" s="36" t="s">
        <v>2514</v>
      </c>
      <c r="E293" s="70" t="s">
        <v>1065</v>
      </c>
      <c r="F293" s="36">
        <v>27</v>
      </c>
      <c r="G293" s="36" t="s">
        <v>1100</v>
      </c>
      <c r="H293" s="36" t="s">
        <v>1063</v>
      </c>
      <c r="I293" s="36" t="s">
        <v>249</v>
      </c>
      <c r="L293" s="72">
        <v>149</v>
      </c>
      <c r="M293" s="36">
        <v>604</v>
      </c>
      <c r="N293" s="36">
        <v>552</v>
      </c>
      <c r="O293" s="118">
        <v>72</v>
      </c>
      <c r="P293" s="36">
        <v>148</v>
      </c>
      <c r="Q293" s="36">
        <v>28</v>
      </c>
      <c r="R293" s="36">
        <v>3</v>
      </c>
      <c r="S293" s="118">
        <v>25</v>
      </c>
      <c r="T293" s="118">
        <v>82</v>
      </c>
      <c r="U293" s="118">
        <v>2</v>
      </c>
      <c r="V293" s="36">
        <v>3</v>
      </c>
      <c r="W293" s="36">
        <v>48</v>
      </c>
      <c r="X293" s="36">
        <v>119</v>
      </c>
      <c r="Y293" s="73">
        <v>0.27</v>
      </c>
      <c r="Z293" s="71">
        <v>0.32900000000000001</v>
      </c>
      <c r="AA293" s="71">
        <v>0.46700000000000003</v>
      </c>
      <c r="AB293" s="74">
        <v>0.34300000000000003</v>
      </c>
      <c r="AC293" s="75">
        <v>208</v>
      </c>
      <c r="AD293" s="76">
        <v>65</v>
      </c>
      <c r="AE293" s="76">
        <v>60</v>
      </c>
      <c r="AF293" s="176">
        <v>24</v>
      </c>
      <c r="AG293" s="176">
        <v>22</v>
      </c>
      <c r="AH293" s="77">
        <v>8</v>
      </c>
      <c r="AI293" s="70" t="s">
        <v>1064</v>
      </c>
      <c r="AJ293" s="70" t="s">
        <v>1086</v>
      </c>
      <c r="AK293" s="36">
        <v>679</v>
      </c>
      <c r="AL293" s="71">
        <v>0.312</v>
      </c>
      <c r="AM293" s="71">
        <v>0.376</v>
      </c>
      <c r="AN293" s="71">
        <v>0.54800000000000004</v>
      </c>
      <c r="AO293" s="125">
        <v>0.39500000000000002</v>
      </c>
      <c r="AP293" s="126">
        <v>268</v>
      </c>
      <c r="AQ293" s="127">
        <v>116</v>
      </c>
    </row>
    <row r="294" spans="1:43" x14ac:dyDescent="0.3">
      <c r="A294" s="116" t="s">
        <v>2348</v>
      </c>
      <c r="B294" s="117">
        <v>12</v>
      </c>
      <c r="C294" s="36" t="s">
        <v>172</v>
      </c>
      <c r="D294" s="36" t="s">
        <v>40</v>
      </c>
      <c r="E294" s="70" t="s">
        <v>1065</v>
      </c>
      <c r="F294" s="36">
        <v>31</v>
      </c>
      <c r="G294" s="36" t="s">
        <v>1104</v>
      </c>
      <c r="H294" s="36" t="s">
        <v>1063</v>
      </c>
      <c r="I294" s="36" t="s">
        <v>249</v>
      </c>
      <c r="L294" s="72">
        <v>136</v>
      </c>
      <c r="M294" s="36">
        <v>539</v>
      </c>
      <c r="N294" s="36">
        <v>474</v>
      </c>
      <c r="O294" s="118">
        <v>70</v>
      </c>
      <c r="P294" s="36">
        <v>122</v>
      </c>
      <c r="Q294" s="36">
        <v>24</v>
      </c>
      <c r="R294" s="36">
        <v>2</v>
      </c>
      <c r="S294" s="118">
        <v>22</v>
      </c>
      <c r="T294" s="118">
        <v>69</v>
      </c>
      <c r="U294" s="118">
        <v>8</v>
      </c>
      <c r="V294" s="36">
        <v>4</v>
      </c>
      <c r="W294" s="36">
        <v>56</v>
      </c>
      <c r="X294" s="36">
        <v>103</v>
      </c>
      <c r="Y294" s="73">
        <v>0.26</v>
      </c>
      <c r="Z294" s="71">
        <v>0.34</v>
      </c>
      <c r="AA294" s="71">
        <v>0.45400000000000001</v>
      </c>
      <c r="AB294" s="74">
        <v>0.34599999999999997</v>
      </c>
      <c r="AC294" s="75">
        <v>186</v>
      </c>
      <c r="AD294" s="76">
        <v>62</v>
      </c>
      <c r="AE294" s="76">
        <v>57</v>
      </c>
      <c r="AF294" s="176">
        <v>22</v>
      </c>
      <c r="AG294" s="176">
        <v>20</v>
      </c>
      <c r="AH294" s="77">
        <v>8</v>
      </c>
      <c r="AI294" s="70" t="s">
        <v>1064</v>
      </c>
      <c r="AJ294" s="70" t="s">
        <v>1086</v>
      </c>
      <c r="AK294" s="36">
        <v>650</v>
      </c>
      <c r="AL294" s="71">
        <v>0.27900000000000003</v>
      </c>
      <c r="AM294" s="71">
        <v>0.36299999999999999</v>
      </c>
      <c r="AN294" s="71">
        <v>0.48599999999999999</v>
      </c>
      <c r="AO294" s="125">
        <v>0.36899999999999999</v>
      </c>
      <c r="AP294" s="126">
        <v>240</v>
      </c>
      <c r="AQ294" s="127">
        <v>88</v>
      </c>
    </row>
    <row r="295" spans="1:43" x14ac:dyDescent="0.3">
      <c r="A295" s="116" t="s">
        <v>2348</v>
      </c>
      <c r="B295" s="117">
        <v>13</v>
      </c>
      <c r="C295" s="36" t="s">
        <v>85</v>
      </c>
      <c r="D295" s="36" t="s">
        <v>2644</v>
      </c>
      <c r="E295" s="70" t="s">
        <v>1065</v>
      </c>
      <c r="F295" s="36">
        <v>30</v>
      </c>
      <c r="G295" s="36" t="s">
        <v>1392</v>
      </c>
      <c r="H295" s="36" t="s">
        <v>1373</v>
      </c>
      <c r="I295" s="36" t="s">
        <v>249</v>
      </c>
      <c r="L295" s="72">
        <v>144</v>
      </c>
      <c r="M295" s="36">
        <v>507</v>
      </c>
      <c r="N295" s="36">
        <v>455</v>
      </c>
      <c r="O295" s="118">
        <v>66</v>
      </c>
      <c r="P295" s="36">
        <v>106</v>
      </c>
      <c r="Q295" s="36">
        <v>23</v>
      </c>
      <c r="R295" s="36">
        <v>2</v>
      </c>
      <c r="S295" s="118">
        <v>36</v>
      </c>
      <c r="T295" s="118">
        <v>77</v>
      </c>
      <c r="U295" s="118">
        <v>4</v>
      </c>
      <c r="V295" s="36">
        <v>1</v>
      </c>
      <c r="W295" s="36">
        <v>44</v>
      </c>
      <c r="X295" s="36">
        <v>133</v>
      </c>
      <c r="Y295" s="73">
        <v>0.23400000000000001</v>
      </c>
      <c r="Z295" s="71">
        <v>0.30399999999999999</v>
      </c>
      <c r="AA295" s="71">
        <v>0.52900000000000003</v>
      </c>
      <c r="AB295" s="74">
        <v>0.34899999999999998</v>
      </c>
      <c r="AC295" s="75">
        <v>177</v>
      </c>
      <c r="AD295" s="76">
        <v>61</v>
      </c>
      <c r="AE295" s="76">
        <v>56</v>
      </c>
      <c r="AF295" s="176">
        <v>22</v>
      </c>
      <c r="AG295" s="176">
        <v>20</v>
      </c>
      <c r="AH295" s="77">
        <v>9</v>
      </c>
      <c r="AI295" s="70" t="s">
        <v>1064</v>
      </c>
      <c r="AJ295" s="70" t="s">
        <v>1086</v>
      </c>
      <c r="AK295" s="36">
        <v>652</v>
      </c>
      <c r="AL295" s="71">
        <v>0.247</v>
      </c>
      <c r="AM295" s="71">
        <v>0.33600000000000002</v>
      </c>
      <c r="AN295" s="71">
        <v>0.52800000000000002</v>
      </c>
      <c r="AO295" s="125">
        <v>0.36599999999999999</v>
      </c>
      <c r="AP295" s="126">
        <v>238</v>
      </c>
      <c r="AQ295" s="127">
        <v>85</v>
      </c>
    </row>
    <row r="296" spans="1:43" x14ac:dyDescent="0.3">
      <c r="A296" s="116" t="s">
        <v>2348</v>
      </c>
      <c r="B296" s="117">
        <v>14</v>
      </c>
      <c r="C296" s="36" t="s">
        <v>291</v>
      </c>
      <c r="D296" s="36" t="s">
        <v>2963</v>
      </c>
      <c r="E296" s="70" t="s">
        <v>1065</v>
      </c>
      <c r="F296" s="36">
        <v>25</v>
      </c>
      <c r="G296" s="36" t="s">
        <v>1111</v>
      </c>
      <c r="H296" s="36" t="s">
        <v>1063</v>
      </c>
      <c r="I296" s="36" t="s">
        <v>249</v>
      </c>
      <c r="L296" s="72">
        <v>143</v>
      </c>
      <c r="M296" s="36">
        <v>518</v>
      </c>
      <c r="N296" s="36">
        <v>449</v>
      </c>
      <c r="O296" s="118">
        <v>64</v>
      </c>
      <c r="P296" s="36">
        <v>110</v>
      </c>
      <c r="Q296" s="36">
        <v>27</v>
      </c>
      <c r="R296" s="36">
        <v>1</v>
      </c>
      <c r="S296" s="118">
        <v>22</v>
      </c>
      <c r="T296" s="118">
        <v>63</v>
      </c>
      <c r="U296" s="118">
        <v>11</v>
      </c>
      <c r="V296" s="36">
        <v>3</v>
      </c>
      <c r="W296" s="36">
        <v>61</v>
      </c>
      <c r="X296" s="36">
        <v>138</v>
      </c>
      <c r="Y296" s="73">
        <v>0.246</v>
      </c>
      <c r="Z296" s="71">
        <v>0.34100000000000003</v>
      </c>
      <c r="AA296" s="71">
        <v>0.45600000000000002</v>
      </c>
      <c r="AB296" s="74">
        <v>0.34699999999999998</v>
      </c>
      <c r="AC296" s="75">
        <v>180</v>
      </c>
      <c r="AD296" s="76">
        <v>61</v>
      </c>
      <c r="AE296" s="76">
        <v>56</v>
      </c>
      <c r="AF296" s="176">
        <v>20</v>
      </c>
      <c r="AG296" s="176">
        <v>18</v>
      </c>
      <c r="AH296" s="77">
        <v>9</v>
      </c>
      <c r="AI296" s="70" t="s">
        <v>1064</v>
      </c>
      <c r="AJ296" s="70" t="s">
        <v>1086</v>
      </c>
      <c r="AK296" s="36">
        <v>607</v>
      </c>
      <c r="AL296" s="71">
        <v>0.27800000000000002</v>
      </c>
      <c r="AM296" s="71">
        <v>0.371</v>
      </c>
      <c r="AN296" s="71">
        <v>0.505</v>
      </c>
      <c r="AO296" s="125">
        <v>0.379</v>
      </c>
      <c r="AP296" s="126">
        <v>230</v>
      </c>
      <c r="AQ296" s="127">
        <v>93</v>
      </c>
    </row>
    <row r="297" spans="1:43" x14ac:dyDescent="0.3">
      <c r="A297" s="116" t="s">
        <v>2348</v>
      </c>
      <c r="B297" s="117">
        <v>15</v>
      </c>
      <c r="C297" s="36" t="s">
        <v>4619</v>
      </c>
      <c r="D297" s="36" t="s">
        <v>40</v>
      </c>
      <c r="E297" s="70" t="s">
        <v>1103</v>
      </c>
      <c r="F297" s="36">
        <v>23</v>
      </c>
      <c r="G297" s="36" t="s">
        <v>1394</v>
      </c>
      <c r="H297" s="36" t="s">
        <v>1373</v>
      </c>
      <c r="I297" s="36" t="s">
        <v>249</v>
      </c>
      <c r="L297" s="72">
        <v>139</v>
      </c>
      <c r="M297" s="36">
        <v>558</v>
      </c>
      <c r="N297" s="36">
        <v>482</v>
      </c>
      <c r="O297" s="118">
        <v>69</v>
      </c>
      <c r="P297" s="36">
        <v>125</v>
      </c>
      <c r="Q297" s="36">
        <v>30</v>
      </c>
      <c r="R297" s="36">
        <v>2</v>
      </c>
      <c r="S297" s="118">
        <v>15</v>
      </c>
      <c r="T297" s="118">
        <v>71</v>
      </c>
      <c r="U297" s="118">
        <v>17</v>
      </c>
      <c r="V297" s="36">
        <v>3</v>
      </c>
      <c r="W297" s="36">
        <v>65</v>
      </c>
      <c r="X297" s="36">
        <v>97</v>
      </c>
      <c r="Y297" s="73">
        <v>0.26200000000000001</v>
      </c>
      <c r="Z297" s="71">
        <v>0.34899999999999998</v>
      </c>
      <c r="AA297" s="71">
        <v>0.42499999999999999</v>
      </c>
      <c r="AB297" s="74">
        <v>0.34100000000000003</v>
      </c>
      <c r="AC297" s="75">
        <v>190</v>
      </c>
      <c r="AD297" s="76">
        <v>60</v>
      </c>
      <c r="AE297" s="76">
        <v>55</v>
      </c>
      <c r="AF297" s="176">
        <v>23</v>
      </c>
      <c r="AG297" s="176">
        <v>21</v>
      </c>
      <c r="AH297" s="77">
        <v>6</v>
      </c>
      <c r="AI297" s="70" t="s">
        <v>1064</v>
      </c>
      <c r="AJ297" s="70" t="s">
        <v>1065</v>
      </c>
      <c r="AK297" s="36">
        <v>658</v>
      </c>
      <c r="AL297" s="71">
        <v>0.27100000000000002</v>
      </c>
      <c r="AM297" s="71">
        <v>0.35199999999999998</v>
      </c>
      <c r="AN297" s="71">
        <v>0.42399999999999999</v>
      </c>
      <c r="AO297" s="125">
        <v>0.34200000000000003</v>
      </c>
      <c r="AP297" s="126">
        <v>225</v>
      </c>
      <c r="AQ297" s="127">
        <v>67</v>
      </c>
    </row>
    <row r="298" spans="1:43" x14ac:dyDescent="0.3">
      <c r="A298" s="116" t="s">
        <v>2348</v>
      </c>
      <c r="B298" s="117">
        <v>16</v>
      </c>
      <c r="C298" s="36" t="s">
        <v>16</v>
      </c>
      <c r="D298" s="36" t="s">
        <v>15</v>
      </c>
      <c r="E298" s="70" t="s">
        <v>1065</v>
      </c>
      <c r="F298" s="36">
        <v>37</v>
      </c>
      <c r="G298" s="36" t="s">
        <v>1386</v>
      </c>
      <c r="H298" s="36" t="s">
        <v>1373</v>
      </c>
      <c r="I298" s="36" t="s">
        <v>249</v>
      </c>
      <c r="L298" s="72">
        <v>106</v>
      </c>
      <c r="M298" s="36">
        <v>395</v>
      </c>
      <c r="N298" s="36">
        <v>311</v>
      </c>
      <c r="O298" s="118">
        <v>52</v>
      </c>
      <c r="P298" s="36">
        <v>66</v>
      </c>
      <c r="Q298" s="36">
        <v>13</v>
      </c>
      <c r="R298" s="36">
        <v>0</v>
      </c>
      <c r="S298" s="118">
        <v>19</v>
      </c>
      <c r="T298" s="118">
        <v>47</v>
      </c>
      <c r="U298" s="118">
        <v>4</v>
      </c>
      <c r="V298" s="36">
        <v>2</v>
      </c>
      <c r="W298" s="36">
        <v>77</v>
      </c>
      <c r="X298" s="36">
        <v>78</v>
      </c>
      <c r="Y298" s="73">
        <v>0.216</v>
      </c>
      <c r="Z298" s="71">
        <v>0.371</v>
      </c>
      <c r="AA298" s="71">
        <v>0.443</v>
      </c>
      <c r="AB298" s="74">
        <v>0.36</v>
      </c>
      <c r="AC298" s="75">
        <v>142</v>
      </c>
      <c r="AD298" s="76">
        <v>59</v>
      </c>
      <c r="AE298" s="76">
        <v>54</v>
      </c>
      <c r="AF298" s="176">
        <v>12</v>
      </c>
      <c r="AG298" s="176">
        <v>11</v>
      </c>
      <c r="AH298" s="77">
        <v>12</v>
      </c>
      <c r="AI298" s="70" t="s">
        <v>1075</v>
      </c>
      <c r="AJ298" s="70" t="s">
        <v>1076</v>
      </c>
      <c r="AK298" s="36">
        <v>686</v>
      </c>
      <c r="AL298" s="71">
        <v>0.20300000000000001</v>
      </c>
      <c r="AM298" s="71">
        <v>0.308</v>
      </c>
      <c r="AN298" s="71">
        <v>0.36599999999999999</v>
      </c>
      <c r="AO298" s="125">
        <v>0.30199999999999999</v>
      </c>
      <c r="AP298" s="126">
        <v>207</v>
      </c>
      <c r="AQ298" s="127">
        <v>44</v>
      </c>
    </row>
    <row r="299" spans="1:43" x14ac:dyDescent="0.3">
      <c r="A299" s="116" t="s">
        <v>2348</v>
      </c>
      <c r="B299" s="117">
        <v>17</v>
      </c>
      <c r="C299" s="36" t="s">
        <v>233</v>
      </c>
      <c r="D299" s="36" t="s">
        <v>63</v>
      </c>
      <c r="E299" s="70" t="s">
        <v>1065</v>
      </c>
      <c r="F299" s="36">
        <v>30</v>
      </c>
      <c r="G299" s="36" t="s">
        <v>1384</v>
      </c>
      <c r="H299" s="36" t="s">
        <v>1373</v>
      </c>
      <c r="I299" s="36" t="s">
        <v>249</v>
      </c>
      <c r="L299" s="72">
        <v>140</v>
      </c>
      <c r="M299" s="36">
        <v>517</v>
      </c>
      <c r="N299" s="36">
        <v>465</v>
      </c>
      <c r="O299" s="118">
        <v>70</v>
      </c>
      <c r="P299" s="36">
        <v>112</v>
      </c>
      <c r="Q299" s="36">
        <v>29</v>
      </c>
      <c r="R299" s="36">
        <v>1</v>
      </c>
      <c r="S299" s="118">
        <v>28</v>
      </c>
      <c r="T299" s="118">
        <v>73</v>
      </c>
      <c r="U299" s="118">
        <v>10</v>
      </c>
      <c r="V299" s="36">
        <v>4</v>
      </c>
      <c r="W299" s="36">
        <v>46</v>
      </c>
      <c r="X299" s="36">
        <v>133</v>
      </c>
      <c r="Y299" s="73">
        <v>0.24199999999999999</v>
      </c>
      <c r="Z299" s="71">
        <v>0.313</v>
      </c>
      <c r="AA299" s="71">
        <v>0.48899999999999999</v>
      </c>
      <c r="AB299" s="74">
        <v>0.34200000000000003</v>
      </c>
      <c r="AC299" s="75">
        <v>177</v>
      </c>
      <c r="AD299" s="76">
        <v>58</v>
      </c>
      <c r="AE299" s="76">
        <v>53</v>
      </c>
      <c r="AF299" s="176">
        <v>22</v>
      </c>
      <c r="AG299" s="176">
        <v>21</v>
      </c>
      <c r="AH299" s="77">
        <v>6</v>
      </c>
      <c r="AI299" s="70" t="s">
        <v>1064</v>
      </c>
      <c r="AJ299" s="70" t="s">
        <v>1086</v>
      </c>
      <c r="AK299" s="36">
        <v>635</v>
      </c>
      <c r="AL299" s="71">
        <v>0.27300000000000002</v>
      </c>
      <c r="AM299" s="71">
        <v>0.36099999999999999</v>
      </c>
      <c r="AN299" s="71">
        <v>0.54</v>
      </c>
      <c r="AO299" s="125">
        <v>0.38400000000000001</v>
      </c>
      <c r="AP299" s="126">
        <v>244</v>
      </c>
      <c r="AQ299" s="127">
        <v>101</v>
      </c>
    </row>
    <row r="300" spans="1:43" x14ac:dyDescent="0.3">
      <c r="A300" s="116" t="s">
        <v>2348</v>
      </c>
      <c r="B300" s="117">
        <v>18</v>
      </c>
      <c r="C300" s="36" t="s">
        <v>2968</v>
      </c>
      <c r="D300" s="36" t="s">
        <v>2969</v>
      </c>
      <c r="E300" s="70" t="s">
        <v>1103</v>
      </c>
      <c r="F300" s="36">
        <v>27</v>
      </c>
      <c r="G300" s="36" t="s">
        <v>1101</v>
      </c>
      <c r="H300" s="36" t="s">
        <v>1063</v>
      </c>
      <c r="I300" s="36" t="s">
        <v>249</v>
      </c>
      <c r="L300" s="72">
        <v>145</v>
      </c>
      <c r="M300" s="36">
        <v>643</v>
      </c>
      <c r="N300" s="36">
        <v>590</v>
      </c>
      <c r="O300" s="118">
        <v>84</v>
      </c>
      <c r="P300" s="36">
        <v>170</v>
      </c>
      <c r="Q300" s="36">
        <v>27</v>
      </c>
      <c r="R300" s="36">
        <v>5</v>
      </c>
      <c r="S300" s="118">
        <v>9</v>
      </c>
      <c r="T300" s="118">
        <v>49</v>
      </c>
      <c r="U300" s="118">
        <v>18</v>
      </c>
      <c r="V300" s="36">
        <v>8</v>
      </c>
      <c r="W300" s="36">
        <v>43</v>
      </c>
      <c r="X300" s="36">
        <v>83</v>
      </c>
      <c r="Y300" s="73">
        <v>0.28699999999999998</v>
      </c>
      <c r="Z300" s="71">
        <v>0.33500000000000002</v>
      </c>
      <c r="AA300" s="71">
        <v>0.39900000000000002</v>
      </c>
      <c r="AB300" s="74">
        <v>0.32400000000000001</v>
      </c>
      <c r="AC300" s="75">
        <v>208</v>
      </c>
      <c r="AD300" s="76">
        <v>54</v>
      </c>
      <c r="AE300" s="76">
        <v>50</v>
      </c>
      <c r="AF300" s="176">
        <v>25</v>
      </c>
      <c r="AG300" s="176">
        <v>23</v>
      </c>
      <c r="AH300" s="77">
        <v>-4</v>
      </c>
      <c r="AI300" s="70" t="s">
        <v>1064</v>
      </c>
      <c r="AJ300" s="70" t="s">
        <v>1065</v>
      </c>
      <c r="AK300" s="36">
        <v>718</v>
      </c>
      <c r="AL300" s="71">
        <v>0.30399999999999999</v>
      </c>
      <c r="AM300" s="71">
        <v>0.35</v>
      </c>
      <c r="AN300" s="71">
        <v>0.40899999999999997</v>
      </c>
      <c r="AO300" s="125">
        <v>0.33500000000000002</v>
      </c>
      <c r="AP300" s="126">
        <v>240</v>
      </c>
      <c r="AQ300" s="127">
        <v>66</v>
      </c>
    </row>
    <row r="301" spans="1:43" x14ac:dyDescent="0.3">
      <c r="A301" s="116" t="s">
        <v>2348</v>
      </c>
      <c r="B301" s="117">
        <v>19</v>
      </c>
      <c r="C301" s="36" t="s">
        <v>2503</v>
      </c>
      <c r="D301" s="36" t="s">
        <v>2636</v>
      </c>
      <c r="E301" s="70" t="s">
        <v>1065</v>
      </c>
      <c r="F301" s="36">
        <v>27</v>
      </c>
      <c r="G301" s="36" t="s">
        <v>1567</v>
      </c>
      <c r="H301" s="36" t="s">
        <v>1063</v>
      </c>
      <c r="I301" s="36" t="s">
        <v>249</v>
      </c>
      <c r="L301" s="72">
        <v>140</v>
      </c>
      <c r="M301" s="36">
        <v>480</v>
      </c>
      <c r="N301" s="36">
        <v>427</v>
      </c>
      <c r="O301" s="118">
        <v>56</v>
      </c>
      <c r="P301" s="36">
        <v>108</v>
      </c>
      <c r="Q301" s="36">
        <v>22</v>
      </c>
      <c r="R301" s="36">
        <v>3</v>
      </c>
      <c r="S301" s="118">
        <v>20</v>
      </c>
      <c r="T301" s="118">
        <v>58</v>
      </c>
      <c r="U301" s="118">
        <v>9</v>
      </c>
      <c r="V301" s="36">
        <v>4</v>
      </c>
      <c r="W301" s="36">
        <v>45</v>
      </c>
      <c r="X301" s="36">
        <v>91</v>
      </c>
      <c r="Y301" s="73">
        <v>0.254</v>
      </c>
      <c r="Z301" s="71">
        <v>0.32700000000000001</v>
      </c>
      <c r="AA301" s="71">
        <v>0.45600000000000002</v>
      </c>
      <c r="AB301" s="74">
        <v>0.33900000000000002</v>
      </c>
      <c r="AC301" s="75">
        <v>162</v>
      </c>
      <c r="AD301" s="76">
        <v>53</v>
      </c>
      <c r="AE301" s="76">
        <v>49</v>
      </c>
      <c r="AF301" s="176">
        <v>18</v>
      </c>
      <c r="AG301" s="176">
        <v>17</v>
      </c>
      <c r="AH301" s="77">
        <v>4</v>
      </c>
      <c r="AI301" s="70" t="s">
        <v>1064</v>
      </c>
      <c r="AJ301" s="70" t="s">
        <v>1086</v>
      </c>
      <c r="AK301" s="36">
        <v>570</v>
      </c>
      <c r="AL301" s="71">
        <v>0.26300000000000001</v>
      </c>
      <c r="AM301" s="71">
        <v>0.34599999999999997</v>
      </c>
      <c r="AN301" s="71">
        <v>0.48699999999999999</v>
      </c>
      <c r="AO301" s="125">
        <v>0.35899999999999999</v>
      </c>
      <c r="AP301" s="126">
        <v>204</v>
      </c>
      <c r="AQ301" s="127">
        <v>73</v>
      </c>
    </row>
    <row r="302" spans="1:43" x14ac:dyDescent="0.3">
      <c r="A302" s="116" t="s">
        <v>2348</v>
      </c>
      <c r="B302" s="117">
        <v>20</v>
      </c>
      <c r="C302" s="36" t="s">
        <v>44</v>
      </c>
      <c r="D302" s="36" t="s">
        <v>43</v>
      </c>
      <c r="E302" s="70" t="s">
        <v>1103</v>
      </c>
      <c r="F302" s="36">
        <v>31</v>
      </c>
      <c r="G302" s="36" t="s">
        <v>1089</v>
      </c>
      <c r="H302" s="36" t="s">
        <v>1063</v>
      </c>
      <c r="I302" s="36" t="s">
        <v>249</v>
      </c>
      <c r="L302" s="72">
        <v>135</v>
      </c>
      <c r="M302" s="36">
        <v>480</v>
      </c>
      <c r="N302" s="36">
        <v>434</v>
      </c>
      <c r="O302" s="118">
        <v>59</v>
      </c>
      <c r="P302" s="36">
        <v>102</v>
      </c>
      <c r="Q302" s="36">
        <v>24</v>
      </c>
      <c r="R302" s="36">
        <v>3</v>
      </c>
      <c r="S302" s="118">
        <v>28</v>
      </c>
      <c r="T302" s="118">
        <v>72</v>
      </c>
      <c r="U302" s="118">
        <v>4</v>
      </c>
      <c r="V302" s="36">
        <v>2</v>
      </c>
      <c r="W302" s="36">
        <v>40</v>
      </c>
      <c r="X302" s="36">
        <v>103</v>
      </c>
      <c r="Y302" s="73">
        <v>0.23799999999999999</v>
      </c>
      <c r="Z302" s="71">
        <v>0.30199999999999999</v>
      </c>
      <c r="AA302" s="71">
        <v>0.498</v>
      </c>
      <c r="AB302" s="74">
        <v>0.33800000000000002</v>
      </c>
      <c r="AC302" s="75">
        <v>162</v>
      </c>
      <c r="AD302" s="76">
        <v>53</v>
      </c>
      <c r="AE302" s="76">
        <v>48</v>
      </c>
      <c r="AF302" s="176">
        <v>19</v>
      </c>
      <c r="AG302" s="176">
        <v>17</v>
      </c>
      <c r="AH302" s="77">
        <v>4</v>
      </c>
      <c r="AI302" s="70" t="s">
        <v>1064</v>
      </c>
      <c r="AJ302" s="70" t="s">
        <v>1086</v>
      </c>
      <c r="AK302" s="36">
        <v>617</v>
      </c>
      <c r="AL302" s="71">
        <v>0.254</v>
      </c>
      <c r="AM302" s="71">
        <v>0.32400000000000001</v>
      </c>
      <c r="AN302" s="71">
        <v>0.50800000000000001</v>
      </c>
      <c r="AO302" s="125">
        <v>0.35399999999999998</v>
      </c>
      <c r="AP302" s="126">
        <v>218</v>
      </c>
      <c r="AQ302" s="127">
        <v>73</v>
      </c>
    </row>
    <row r="303" spans="1:43" x14ac:dyDescent="0.3">
      <c r="A303" s="116" t="s">
        <v>2348</v>
      </c>
      <c r="B303" s="117">
        <v>21</v>
      </c>
      <c r="C303" s="36" t="s">
        <v>362</v>
      </c>
      <c r="D303" s="36" t="s">
        <v>3982</v>
      </c>
      <c r="E303" s="70" t="s">
        <v>1103</v>
      </c>
      <c r="F303" s="36">
        <v>26</v>
      </c>
      <c r="G303" s="36" t="s">
        <v>1081</v>
      </c>
      <c r="H303" s="36" t="s">
        <v>1063</v>
      </c>
      <c r="I303" s="36" t="s">
        <v>249</v>
      </c>
      <c r="L303" s="72">
        <v>142</v>
      </c>
      <c r="M303" s="36">
        <v>562</v>
      </c>
      <c r="N303" s="36">
        <v>512</v>
      </c>
      <c r="O303" s="118">
        <v>67</v>
      </c>
      <c r="P303" s="36">
        <v>137</v>
      </c>
      <c r="Q303" s="36">
        <v>32</v>
      </c>
      <c r="R303" s="36">
        <v>4</v>
      </c>
      <c r="S303" s="118">
        <v>13</v>
      </c>
      <c r="T303" s="118">
        <v>48</v>
      </c>
      <c r="U303" s="118">
        <v>13</v>
      </c>
      <c r="V303" s="36">
        <v>5</v>
      </c>
      <c r="W303" s="36">
        <v>41</v>
      </c>
      <c r="X303" s="36">
        <v>116</v>
      </c>
      <c r="Y303" s="73">
        <v>0.26600000000000001</v>
      </c>
      <c r="Z303" s="71">
        <v>0.32600000000000001</v>
      </c>
      <c r="AA303" s="71">
        <v>0.42099999999999999</v>
      </c>
      <c r="AB303" s="74">
        <v>0.32700000000000001</v>
      </c>
      <c r="AC303" s="75">
        <v>184</v>
      </c>
      <c r="AD303" s="76">
        <v>52</v>
      </c>
      <c r="AE303" s="76">
        <v>48</v>
      </c>
      <c r="AF303" s="176">
        <v>19</v>
      </c>
      <c r="AG303" s="176">
        <v>18</v>
      </c>
      <c r="AH303" s="77">
        <v>-2</v>
      </c>
      <c r="AI303" s="70" t="s">
        <v>1064</v>
      </c>
      <c r="AJ303" s="70" t="s">
        <v>1065</v>
      </c>
      <c r="AK303" s="36">
        <v>563</v>
      </c>
      <c r="AL303" s="71">
        <v>0.28100000000000003</v>
      </c>
      <c r="AM303" s="71">
        <v>0.32500000000000001</v>
      </c>
      <c r="AN303" s="71">
        <v>0.45200000000000001</v>
      </c>
      <c r="AO303" s="125">
        <v>0.33700000000000002</v>
      </c>
      <c r="AP303" s="126">
        <v>189</v>
      </c>
      <c r="AQ303" s="127">
        <v>58</v>
      </c>
    </row>
    <row r="304" spans="1:43" x14ac:dyDescent="0.3">
      <c r="A304" s="116" t="s">
        <v>2348</v>
      </c>
      <c r="B304" s="117">
        <v>22</v>
      </c>
      <c r="C304" s="36" t="s">
        <v>106</v>
      </c>
      <c r="D304" s="36" t="s">
        <v>105</v>
      </c>
      <c r="E304" s="70" t="s">
        <v>1061</v>
      </c>
      <c r="F304" s="36">
        <v>32</v>
      </c>
      <c r="G304" s="36" t="s">
        <v>1100</v>
      </c>
      <c r="H304" s="36" t="s">
        <v>1063</v>
      </c>
      <c r="I304" s="36" t="s">
        <v>249</v>
      </c>
      <c r="L304" s="72">
        <v>111</v>
      </c>
      <c r="M304" s="36">
        <v>442</v>
      </c>
      <c r="N304" s="36">
        <v>380</v>
      </c>
      <c r="O304" s="118">
        <v>62</v>
      </c>
      <c r="P304" s="36">
        <v>94</v>
      </c>
      <c r="Q304" s="36">
        <v>18</v>
      </c>
      <c r="R304" s="36">
        <v>5</v>
      </c>
      <c r="S304" s="118">
        <v>14</v>
      </c>
      <c r="T304" s="118">
        <v>43</v>
      </c>
      <c r="U304" s="118">
        <v>9</v>
      </c>
      <c r="V304" s="36">
        <v>3</v>
      </c>
      <c r="W304" s="36">
        <v>54</v>
      </c>
      <c r="X304" s="36">
        <v>93</v>
      </c>
      <c r="Y304" s="73">
        <v>0.248</v>
      </c>
      <c r="Z304" s="71">
        <v>0.34399999999999997</v>
      </c>
      <c r="AA304" s="71">
        <v>0.43099999999999999</v>
      </c>
      <c r="AB304" s="74">
        <v>0.34100000000000003</v>
      </c>
      <c r="AC304" s="75">
        <v>151</v>
      </c>
      <c r="AD304" s="76">
        <v>52</v>
      </c>
      <c r="AE304" s="76">
        <v>48</v>
      </c>
      <c r="AF304" s="176">
        <v>15</v>
      </c>
      <c r="AG304" s="176">
        <v>14</v>
      </c>
      <c r="AH304" s="77">
        <v>5</v>
      </c>
      <c r="AI304" s="70" t="s">
        <v>1064</v>
      </c>
      <c r="AJ304" s="70" t="s">
        <v>1086</v>
      </c>
      <c r="AK304" s="36">
        <v>491</v>
      </c>
      <c r="AL304" s="71">
        <v>0.26400000000000001</v>
      </c>
      <c r="AM304" s="71">
        <v>0.36299999999999999</v>
      </c>
      <c r="AN304" s="71">
        <v>0.48799999999999999</v>
      </c>
      <c r="AO304" s="125">
        <v>0.36799999999999999</v>
      </c>
      <c r="AP304" s="126">
        <v>181</v>
      </c>
      <c r="AQ304" s="127">
        <v>73</v>
      </c>
    </row>
    <row r="305" spans="1:43" x14ac:dyDescent="0.3">
      <c r="A305" s="116" t="s">
        <v>2348</v>
      </c>
      <c r="B305" s="117">
        <v>23</v>
      </c>
      <c r="C305" s="36" t="s">
        <v>91</v>
      </c>
      <c r="D305" s="36" t="s">
        <v>131</v>
      </c>
      <c r="E305" s="70" t="s">
        <v>1103</v>
      </c>
      <c r="F305" s="36">
        <v>28</v>
      </c>
      <c r="G305" s="36" t="s">
        <v>1402</v>
      </c>
      <c r="H305" s="36" t="s">
        <v>1373</v>
      </c>
      <c r="I305" s="36" t="s">
        <v>249</v>
      </c>
      <c r="L305" s="72">
        <v>147</v>
      </c>
      <c r="M305" s="36">
        <v>535</v>
      </c>
      <c r="N305" s="36">
        <v>504</v>
      </c>
      <c r="O305" s="118">
        <v>64</v>
      </c>
      <c r="P305" s="36">
        <v>128</v>
      </c>
      <c r="Q305" s="36">
        <v>32</v>
      </c>
      <c r="R305" s="36">
        <v>3</v>
      </c>
      <c r="S305" s="118">
        <v>24</v>
      </c>
      <c r="T305" s="118">
        <v>59</v>
      </c>
      <c r="U305" s="118">
        <v>3</v>
      </c>
      <c r="V305" s="36">
        <v>2</v>
      </c>
      <c r="W305" s="36">
        <v>27</v>
      </c>
      <c r="X305" s="36">
        <v>122</v>
      </c>
      <c r="Y305" s="73">
        <v>0.254</v>
      </c>
      <c r="Z305" s="71">
        <v>0.29499999999999998</v>
      </c>
      <c r="AA305" s="71">
        <v>0.47699999999999998</v>
      </c>
      <c r="AB305" s="74">
        <v>0.32800000000000001</v>
      </c>
      <c r="AC305" s="75">
        <v>176</v>
      </c>
      <c r="AD305" s="76">
        <v>51</v>
      </c>
      <c r="AE305" s="76">
        <v>47</v>
      </c>
      <c r="AF305" s="176">
        <v>19</v>
      </c>
      <c r="AG305" s="176">
        <v>17</v>
      </c>
      <c r="AH305" s="77">
        <v>-1</v>
      </c>
      <c r="AI305" s="70" t="s">
        <v>1064</v>
      </c>
      <c r="AJ305" s="70" t="s">
        <v>1086</v>
      </c>
      <c r="AK305" s="36">
        <v>628</v>
      </c>
      <c r="AL305" s="71">
        <v>0.28199999999999997</v>
      </c>
      <c r="AM305" s="71">
        <v>0.32500000000000001</v>
      </c>
      <c r="AN305" s="71">
        <v>0.49</v>
      </c>
      <c r="AO305" s="125">
        <v>0.34899999999999998</v>
      </c>
      <c r="AP305" s="126">
        <v>219</v>
      </c>
      <c r="AQ305" s="127">
        <v>70</v>
      </c>
    </row>
    <row r="306" spans="1:43" x14ac:dyDescent="0.3">
      <c r="A306" s="116" t="s">
        <v>2348</v>
      </c>
      <c r="B306" s="117">
        <v>24</v>
      </c>
      <c r="C306" s="36" t="s">
        <v>121</v>
      </c>
      <c r="D306" s="36" t="s">
        <v>20</v>
      </c>
      <c r="E306" s="70" t="s">
        <v>1103</v>
      </c>
      <c r="F306" s="36">
        <v>32</v>
      </c>
      <c r="G306" s="36" t="s">
        <v>1074</v>
      </c>
      <c r="H306" s="36" t="s">
        <v>1063</v>
      </c>
      <c r="I306" s="36" t="s">
        <v>249</v>
      </c>
      <c r="L306" s="72">
        <v>125</v>
      </c>
      <c r="M306" s="36">
        <v>479</v>
      </c>
      <c r="N306" s="36">
        <v>434</v>
      </c>
      <c r="O306" s="118">
        <v>63</v>
      </c>
      <c r="P306" s="36">
        <v>111</v>
      </c>
      <c r="Q306" s="36">
        <v>25</v>
      </c>
      <c r="R306" s="36">
        <v>1</v>
      </c>
      <c r="S306" s="118">
        <v>20</v>
      </c>
      <c r="T306" s="118">
        <v>63</v>
      </c>
      <c r="U306" s="118">
        <v>3</v>
      </c>
      <c r="V306" s="36">
        <v>1</v>
      </c>
      <c r="W306" s="36">
        <v>40</v>
      </c>
      <c r="X306" s="36">
        <v>99</v>
      </c>
      <c r="Y306" s="73">
        <v>0.25700000000000001</v>
      </c>
      <c r="Z306" s="71">
        <v>0.318</v>
      </c>
      <c r="AA306" s="71">
        <v>0.45800000000000002</v>
      </c>
      <c r="AB306" s="74">
        <v>0.33400000000000002</v>
      </c>
      <c r="AC306" s="75">
        <v>160</v>
      </c>
      <c r="AD306" s="76">
        <v>51</v>
      </c>
      <c r="AE306" s="76">
        <v>47</v>
      </c>
      <c r="AF306" s="176">
        <v>18</v>
      </c>
      <c r="AG306" s="176">
        <v>17</v>
      </c>
      <c r="AH306" s="77">
        <v>2</v>
      </c>
      <c r="AI306" s="70" t="s">
        <v>1064</v>
      </c>
      <c r="AJ306" s="70" t="s">
        <v>1065</v>
      </c>
      <c r="AK306" s="36">
        <v>534</v>
      </c>
      <c r="AL306" s="71">
        <v>0.26200000000000001</v>
      </c>
      <c r="AM306" s="71">
        <v>0.33900000000000002</v>
      </c>
      <c r="AN306" s="71">
        <v>0.42299999999999999</v>
      </c>
      <c r="AO306" s="125">
        <v>0.33500000000000002</v>
      </c>
      <c r="AP306" s="126">
        <v>179</v>
      </c>
      <c r="AQ306" s="127">
        <v>55</v>
      </c>
    </row>
    <row r="307" spans="1:43" x14ac:dyDescent="0.3">
      <c r="A307" s="116" t="s">
        <v>2348</v>
      </c>
      <c r="B307" s="117">
        <v>25</v>
      </c>
      <c r="C307" s="36" t="s">
        <v>2996</v>
      </c>
      <c r="D307" s="36" t="s">
        <v>148</v>
      </c>
      <c r="E307" s="70" t="s">
        <v>1065</v>
      </c>
      <c r="F307" s="36">
        <v>29</v>
      </c>
      <c r="G307" s="36" t="s">
        <v>1093</v>
      </c>
      <c r="H307" s="36" t="s">
        <v>1063</v>
      </c>
      <c r="I307" s="36" t="s">
        <v>249</v>
      </c>
      <c r="L307" s="72">
        <v>148</v>
      </c>
      <c r="M307" s="36">
        <v>511</v>
      </c>
      <c r="N307" s="36">
        <v>467</v>
      </c>
      <c r="O307" s="118">
        <v>63</v>
      </c>
      <c r="P307" s="36">
        <v>110</v>
      </c>
      <c r="Q307" s="36">
        <v>30</v>
      </c>
      <c r="R307" s="36">
        <v>3</v>
      </c>
      <c r="S307" s="118">
        <v>29</v>
      </c>
      <c r="T307" s="118">
        <v>76</v>
      </c>
      <c r="U307" s="118">
        <v>5</v>
      </c>
      <c r="V307" s="36">
        <v>3</v>
      </c>
      <c r="W307" s="36">
        <v>31</v>
      </c>
      <c r="X307" s="36">
        <v>128</v>
      </c>
      <c r="Y307" s="73">
        <v>0.23400000000000001</v>
      </c>
      <c r="Z307" s="71">
        <v>0.28699999999999998</v>
      </c>
      <c r="AA307" s="71">
        <v>0.501</v>
      </c>
      <c r="AB307" s="74">
        <v>0.33</v>
      </c>
      <c r="AC307" s="75">
        <v>169</v>
      </c>
      <c r="AD307" s="76">
        <v>50</v>
      </c>
      <c r="AE307" s="76">
        <v>46</v>
      </c>
      <c r="AF307" s="176">
        <v>20</v>
      </c>
      <c r="AG307" s="176">
        <v>18</v>
      </c>
      <c r="AH307" s="77">
        <v>0</v>
      </c>
      <c r="AI307" s="70" t="s">
        <v>1064</v>
      </c>
      <c r="AJ307" s="70" t="s">
        <v>1065</v>
      </c>
      <c r="AK307" s="36">
        <v>647</v>
      </c>
      <c r="AL307" s="71">
        <v>0.249</v>
      </c>
      <c r="AM307" s="71">
        <v>0.30099999999999999</v>
      </c>
      <c r="AN307" s="71">
        <v>0.48</v>
      </c>
      <c r="AO307" s="125">
        <v>0.33100000000000002</v>
      </c>
      <c r="AP307" s="126">
        <v>214</v>
      </c>
      <c r="AQ307" s="127">
        <v>59</v>
      </c>
    </row>
    <row r="308" spans="1:43" x14ac:dyDescent="0.3">
      <c r="A308" s="116" t="s">
        <v>2348</v>
      </c>
      <c r="B308" s="117">
        <v>26</v>
      </c>
      <c r="C308" s="36" t="s">
        <v>4617</v>
      </c>
      <c r="D308" s="36" t="s">
        <v>4618</v>
      </c>
      <c r="E308" s="70" t="s">
        <v>1103</v>
      </c>
      <c r="F308" s="36">
        <v>23</v>
      </c>
      <c r="G308" s="36" t="s">
        <v>1375</v>
      </c>
      <c r="H308" s="36" t="s">
        <v>1373</v>
      </c>
      <c r="I308" s="36" t="s">
        <v>249</v>
      </c>
      <c r="L308" s="72">
        <v>141</v>
      </c>
      <c r="M308" s="36">
        <v>531</v>
      </c>
      <c r="N308" s="36">
        <v>471</v>
      </c>
      <c r="O308" s="118">
        <v>55</v>
      </c>
      <c r="P308" s="36">
        <v>117</v>
      </c>
      <c r="Q308" s="36">
        <v>25</v>
      </c>
      <c r="R308" s="36">
        <v>3</v>
      </c>
      <c r="S308" s="118">
        <v>17</v>
      </c>
      <c r="T308" s="118">
        <v>71</v>
      </c>
      <c r="U308" s="118">
        <v>2</v>
      </c>
      <c r="V308" s="36">
        <v>2</v>
      </c>
      <c r="W308" s="36">
        <v>52</v>
      </c>
      <c r="X308" s="36">
        <v>103</v>
      </c>
      <c r="Y308" s="73">
        <v>0.25</v>
      </c>
      <c r="Z308" s="71">
        <v>0.32600000000000001</v>
      </c>
      <c r="AA308" s="71">
        <v>0.42099999999999999</v>
      </c>
      <c r="AB308" s="74">
        <v>0.32700000000000001</v>
      </c>
      <c r="AC308" s="75">
        <v>174</v>
      </c>
      <c r="AD308" s="76">
        <v>50</v>
      </c>
      <c r="AE308" s="76">
        <v>46</v>
      </c>
      <c r="AF308" s="176">
        <v>16</v>
      </c>
      <c r="AG308" s="176">
        <v>14</v>
      </c>
      <c r="AH308" s="77">
        <v>-2</v>
      </c>
      <c r="AI308" s="70" t="s">
        <v>1064</v>
      </c>
      <c r="AJ308" s="70" t="s">
        <v>1065</v>
      </c>
      <c r="AK308" s="36">
        <v>616</v>
      </c>
      <c r="AL308" s="71">
        <v>0.253</v>
      </c>
      <c r="AM308" s="71">
        <v>0.32300000000000001</v>
      </c>
      <c r="AN308" s="71">
        <v>0.42199999999999999</v>
      </c>
      <c r="AO308" s="125">
        <v>0.32600000000000001</v>
      </c>
      <c r="AP308" s="126">
        <v>201</v>
      </c>
      <c r="AQ308" s="127">
        <v>55</v>
      </c>
    </row>
    <row r="309" spans="1:43" x14ac:dyDescent="0.3">
      <c r="A309" s="116" t="s">
        <v>2348</v>
      </c>
      <c r="B309" s="117">
        <v>27</v>
      </c>
      <c r="C309" s="36" t="s">
        <v>36</v>
      </c>
      <c r="D309" s="36" t="s">
        <v>2538</v>
      </c>
      <c r="E309" s="70" t="s">
        <v>1103</v>
      </c>
      <c r="F309" s="36">
        <v>28</v>
      </c>
      <c r="G309" s="36" t="s">
        <v>1394</v>
      </c>
      <c r="H309" s="36" t="s">
        <v>1373</v>
      </c>
      <c r="I309" s="36" t="s">
        <v>249</v>
      </c>
      <c r="L309" s="72">
        <v>138</v>
      </c>
      <c r="M309" s="36">
        <v>492</v>
      </c>
      <c r="N309" s="36">
        <v>444</v>
      </c>
      <c r="O309" s="118">
        <v>64</v>
      </c>
      <c r="P309" s="36">
        <v>109</v>
      </c>
      <c r="Q309" s="36">
        <v>24</v>
      </c>
      <c r="R309" s="36">
        <v>5</v>
      </c>
      <c r="S309" s="118">
        <v>20</v>
      </c>
      <c r="T309" s="118">
        <v>63</v>
      </c>
      <c r="U309" s="118">
        <v>7</v>
      </c>
      <c r="V309" s="36">
        <v>2</v>
      </c>
      <c r="W309" s="36">
        <v>37</v>
      </c>
      <c r="X309" s="36">
        <v>110</v>
      </c>
      <c r="Y309" s="73">
        <v>0.246</v>
      </c>
      <c r="Z309" s="71">
        <v>0.313</v>
      </c>
      <c r="AA309" s="71">
        <v>0.45800000000000002</v>
      </c>
      <c r="AB309" s="74">
        <v>0.33200000000000002</v>
      </c>
      <c r="AC309" s="75">
        <v>163</v>
      </c>
      <c r="AD309" s="76">
        <v>50</v>
      </c>
      <c r="AE309" s="76">
        <v>46</v>
      </c>
      <c r="AF309" s="176">
        <v>18</v>
      </c>
      <c r="AG309" s="176">
        <v>17</v>
      </c>
      <c r="AH309" s="77">
        <v>1</v>
      </c>
      <c r="AI309" s="70" t="s">
        <v>1064</v>
      </c>
      <c r="AJ309" s="70" t="s">
        <v>1065</v>
      </c>
      <c r="AK309" s="36">
        <v>541</v>
      </c>
      <c r="AL309" s="71">
        <v>0.245</v>
      </c>
      <c r="AM309" s="71">
        <v>0.32300000000000001</v>
      </c>
      <c r="AN309" s="71">
        <v>0.40200000000000002</v>
      </c>
      <c r="AO309" s="125">
        <v>0.32100000000000001</v>
      </c>
      <c r="AP309" s="126">
        <v>174</v>
      </c>
      <c r="AQ309" s="127">
        <v>47</v>
      </c>
    </row>
    <row r="310" spans="1:43" x14ac:dyDescent="0.3">
      <c r="A310" s="116" t="s">
        <v>2348</v>
      </c>
      <c r="B310" s="117">
        <v>28</v>
      </c>
      <c r="C310" s="36" t="s">
        <v>949</v>
      </c>
      <c r="D310" s="36" t="s">
        <v>950</v>
      </c>
      <c r="E310" s="70" t="s">
        <v>1065</v>
      </c>
      <c r="F310" s="36">
        <v>26</v>
      </c>
      <c r="G310" s="36" t="s">
        <v>1390</v>
      </c>
      <c r="H310" s="36" t="s">
        <v>1373</v>
      </c>
      <c r="I310" s="36" t="s">
        <v>249</v>
      </c>
      <c r="L310" s="72">
        <v>136</v>
      </c>
      <c r="M310" s="36">
        <v>538</v>
      </c>
      <c r="N310" s="36">
        <v>494</v>
      </c>
      <c r="O310" s="118">
        <v>65</v>
      </c>
      <c r="P310" s="36">
        <v>132</v>
      </c>
      <c r="Q310" s="36">
        <v>23</v>
      </c>
      <c r="R310" s="36">
        <v>3</v>
      </c>
      <c r="S310" s="118">
        <v>15</v>
      </c>
      <c r="T310" s="118">
        <v>63</v>
      </c>
      <c r="U310" s="118">
        <v>5</v>
      </c>
      <c r="V310" s="36">
        <v>4</v>
      </c>
      <c r="W310" s="36">
        <v>35</v>
      </c>
      <c r="X310" s="36">
        <v>113</v>
      </c>
      <c r="Y310" s="73">
        <v>0.26700000000000002</v>
      </c>
      <c r="Z310" s="71">
        <v>0.32300000000000001</v>
      </c>
      <c r="AA310" s="71">
        <v>0.42099999999999999</v>
      </c>
      <c r="AB310" s="74">
        <v>0.32600000000000001</v>
      </c>
      <c r="AC310" s="75">
        <v>175</v>
      </c>
      <c r="AD310" s="76">
        <v>50</v>
      </c>
      <c r="AE310" s="76">
        <v>46</v>
      </c>
      <c r="AF310" s="176">
        <v>19</v>
      </c>
      <c r="AG310" s="176">
        <v>18</v>
      </c>
      <c r="AH310" s="77">
        <v>-2</v>
      </c>
      <c r="AI310" s="70" t="s">
        <v>1064</v>
      </c>
      <c r="AJ310" s="70" t="s">
        <v>1086</v>
      </c>
      <c r="AK310" s="36">
        <v>561</v>
      </c>
      <c r="AL310" s="71">
        <v>0.33</v>
      </c>
      <c r="AM310" s="71">
        <v>0.38</v>
      </c>
      <c r="AN310" s="71">
        <v>0.50600000000000001</v>
      </c>
      <c r="AO310" s="125">
        <v>0.38500000000000001</v>
      </c>
      <c r="AP310" s="126">
        <v>216</v>
      </c>
      <c r="AQ310" s="127">
        <v>93</v>
      </c>
    </row>
    <row r="311" spans="1:43" x14ac:dyDescent="0.3">
      <c r="A311" s="116" t="s">
        <v>2348</v>
      </c>
      <c r="B311" s="117">
        <v>29</v>
      </c>
      <c r="C311" s="36" t="s">
        <v>197</v>
      </c>
      <c r="D311" s="36" t="s">
        <v>129</v>
      </c>
      <c r="E311" s="70" t="s">
        <v>1103</v>
      </c>
      <c r="F311" s="36">
        <v>31</v>
      </c>
      <c r="G311" s="36" t="s">
        <v>1554</v>
      </c>
      <c r="H311" s="36" t="s">
        <v>1373</v>
      </c>
      <c r="I311" s="36" t="s">
        <v>249</v>
      </c>
      <c r="L311" s="72">
        <v>127</v>
      </c>
      <c r="M311" s="36">
        <v>494</v>
      </c>
      <c r="N311" s="36">
        <v>450</v>
      </c>
      <c r="O311" s="118">
        <v>64</v>
      </c>
      <c r="P311" s="36">
        <v>124</v>
      </c>
      <c r="Q311" s="36">
        <v>22</v>
      </c>
      <c r="R311" s="36">
        <v>2</v>
      </c>
      <c r="S311" s="118">
        <v>14</v>
      </c>
      <c r="T311" s="118">
        <v>63</v>
      </c>
      <c r="U311" s="118">
        <v>8</v>
      </c>
      <c r="V311" s="36">
        <v>3</v>
      </c>
      <c r="W311" s="36">
        <v>37</v>
      </c>
      <c r="X311" s="36">
        <v>69</v>
      </c>
      <c r="Y311" s="73">
        <v>0.27600000000000002</v>
      </c>
      <c r="Z311" s="71">
        <v>0.32800000000000001</v>
      </c>
      <c r="AA311" s="71">
        <v>0.43099999999999999</v>
      </c>
      <c r="AB311" s="74">
        <v>0.33</v>
      </c>
      <c r="AC311" s="75">
        <v>163</v>
      </c>
      <c r="AD311" s="76">
        <v>49</v>
      </c>
      <c r="AE311" s="76">
        <v>45</v>
      </c>
      <c r="AF311" s="176">
        <v>21</v>
      </c>
      <c r="AG311" s="176">
        <v>19</v>
      </c>
      <c r="AH311" s="77">
        <v>0</v>
      </c>
      <c r="AI311" s="70" t="s">
        <v>1064</v>
      </c>
      <c r="AJ311" s="70" t="s">
        <v>1086</v>
      </c>
      <c r="AK311" s="36">
        <v>533</v>
      </c>
      <c r="AL311" s="71">
        <v>0.314</v>
      </c>
      <c r="AM311" s="71">
        <v>0.36299999999999999</v>
      </c>
      <c r="AN311" s="71">
        <v>0.48399999999999999</v>
      </c>
      <c r="AO311" s="125">
        <v>0.36399999999999999</v>
      </c>
      <c r="AP311" s="126">
        <v>194</v>
      </c>
      <c r="AQ311" s="127">
        <v>74</v>
      </c>
    </row>
    <row r="312" spans="1:43" x14ac:dyDescent="0.3">
      <c r="A312" s="116" t="s">
        <v>2348</v>
      </c>
      <c r="B312" s="117">
        <v>30</v>
      </c>
      <c r="C312" s="36" t="s">
        <v>6275</v>
      </c>
      <c r="D312" s="36" t="s">
        <v>6276</v>
      </c>
      <c r="E312" s="70" t="s">
        <v>1065</v>
      </c>
      <c r="F312" s="36">
        <v>25</v>
      </c>
      <c r="G312" s="36" t="s">
        <v>1081</v>
      </c>
      <c r="H312" s="36" t="s">
        <v>1063</v>
      </c>
      <c r="I312" s="36" t="s">
        <v>249</v>
      </c>
      <c r="J312" s="36" t="s">
        <v>250</v>
      </c>
      <c r="L312" s="72">
        <v>61</v>
      </c>
      <c r="M312" s="36">
        <v>256</v>
      </c>
      <c r="N312" s="36">
        <v>215</v>
      </c>
      <c r="O312" s="118">
        <v>39</v>
      </c>
      <c r="P312" s="36">
        <v>53</v>
      </c>
      <c r="Q312" s="36">
        <v>9</v>
      </c>
      <c r="R312" s="36">
        <v>0</v>
      </c>
      <c r="S312" s="118">
        <v>15</v>
      </c>
      <c r="T312" s="118">
        <v>47</v>
      </c>
      <c r="U312" s="118">
        <v>4</v>
      </c>
      <c r="V312" s="36">
        <v>0</v>
      </c>
      <c r="W312" s="36">
        <v>36</v>
      </c>
      <c r="X312" s="36">
        <v>55</v>
      </c>
      <c r="Y312" s="73">
        <v>0.24399999999999999</v>
      </c>
      <c r="Z312" s="71">
        <v>0.36</v>
      </c>
      <c r="AA312" s="71">
        <v>0.498</v>
      </c>
      <c r="AB312" s="74">
        <v>0.37</v>
      </c>
      <c r="AC312" s="75">
        <v>95</v>
      </c>
      <c r="AD312" s="76">
        <v>49</v>
      </c>
      <c r="AE312" s="76">
        <v>45</v>
      </c>
      <c r="AF312" s="176">
        <v>13</v>
      </c>
      <c r="AG312" s="176">
        <v>12</v>
      </c>
      <c r="AH312" s="77">
        <v>10</v>
      </c>
      <c r="AI312" s="70" t="s">
        <v>1075</v>
      </c>
      <c r="AJ312" s="70" t="s">
        <v>1086</v>
      </c>
      <c r="AK312" s="36">
        <v>212</v>
      </c>
      <c r="AL312" s="71">
        <v>0.25900000000000001</v>
      </c>
      <c r="AM312" s="71">
        <v>0.39600000000000002</v>
      </c>
      <c r="AN312" s="71">
        <v>0.61799999999999999</v>
      </c>
      <c r="AO312" s="125">
        <v>0.42299999999999999</v>
      </c>
      <c r="AP312" s="126">
        <v>90</v>
      </c>
      <c r="AQ312" s="127">
        <v>71</v>
      </c>
    </row>
    <row r="313" spans="1:43" x14ac:dyDescent="0.3">
      <c r="A313" s="116" t="s">
        <v>2348</v>
      </c>
      <c r="B313" s="117">
        <v>31</v>
      </c>
      <c r="C313" s="36" t="s">
        <v>124</v>
      </c>
      <c r="D313" s="36" t="s">
        <v>82</v>
      </c>
      <c r="E313" s="70" t="s">
        <v>1103</v>
      </c>
      <c r="F313" s="36">
        <v>37</v>
      </c>
      <c r="G313" s="36" t="s">
        <v>1567</v>
      </c>
      <c r="H313" s="36" t="s">
        <v>1063</v>
      </c>
      <c r="I313" s="36" t="s">
        <v>249</v>
      </c>
      <c r="L313" s="72">
        <v>100</v>
      </c>
      <c r="M313" s="36">
        <v>383</v>
      </c>
      <c r="N313" s="36">
        <v>315</v>
      </c>
      <c r="O313" s="118">
        <v>51</v>
      </c>
      <c r="P313" s="36">
        <v>69</v>
      </c>
      <c r="Q313" s="36">
        <v>12</v>
      </c>
      <c r="R313" s="36">
        <v>1</v>
      </c>
      <c r="S313" s="118">
        <v>18</v>
      </c>
      <c r="T313" s="118">
        <v>40</v>
      </c>
      <c r="U313" s="118">
        <v>5</v>
      </c>
      <c r="V313" s="36">
        <v>2</v>
      </c>
      <c r="W313" s="36">
        <v>61</v>
      </c>
      <c r="X313" s="36">
        <v>80</v>
      </c>
      <c r="Y313" s="73">
        <v>0.222</v>
      </c>
      <c r="Z313" s="71">
        <v>0.35</v>
      </c>
      <c r="AA313" s="71">
        <v>0.42899999999999999</v>
      </c>
      <c r="AB313" s="74">
        <v>0.34499999999999997</v>
      </c>
      <c r="AC313" s="75">
        <v>132</v>
      </c>
      <c r="AD313" s="76">
        <v>49</v>
      </c>
      <c r="AE313" s="76">
        <v>45</v>
      </c>
      <c r="AF313" s="176">
        <v>11</v>
      </c>
      <c r="AG313" s="176">
        <v>10</v>
      </c>
      <c r="AH313" s="77">
        <v>5</v>
      </c>
      <c r="AI313" s="70" t="s">
        <v>1075</v>
      </c>
      <c r="AJ313" s="70" t="s">
        <v>1065</v>
      </c>
      <c r="AK313" s="36">
        <v>527</v>
      </c>
      <c r="AL313" s="71">
        <v>0.21199999999999999</v>
      </c>
      <c r="AM313" s="71">
        <v>0.32300000000000001</v>
      </c>
      <c r="AN313" s="71">
        <v>0.45200000000000001</v>
      </c>
      <c r="AO313" s="125">
        <v>0.33600000000000002</v>
      </c>
      <c r="AP313" s="126">
        <v>177</v>
      </c>
      <c r="AQ313" s="127">
        <v>55</v>
      </c>
    </row>
    <row r="314" spans="1:43" x14ac:dyDescent="0.3">
      <c r="A314" s="116" t="s">
        <v>2348</v>
      </c>
      <c r="B314" s="117">
        <v>32</v>
      </c>
      <c r="C314" s="36" t="s">
        <v>3918</v>
      </c>
      <c r="D314" s="36" t="s">
        <v>34</v>
      </c>
      <c r="E314" s="70" t="s">
        <v>1103</v>
      </c>
      <c r="F314" s="36">
        <v>25</v>
      </c>
      <c r="G314" s="36" t="s">
        <v>1089</v>
      </c>
      <c r="H314" s="36" t="s">
        <v>1063</v>
      </c>
      <c r="I314" s="36" t="s">
        <v>249</v>
      </c>
      <c r="L314" s="72">
        <v>108</v>
      </c>
      <c r="M314" s="36">
        <v>411</v>
      </c>
      <c r="N314" s="36">
        <v>359</v>
      </c>
      <c r="O314" s="118">
        <v>55</v>
      </c>
      <c r="P314" s="36">
        <v>87</v>
      </c>
      <c r="Q314" s="36">
        <v>22</v>
      </c>
      <c r="R314" s="36">
        <v>1</v>
      </c>
      <c r="S314" s="118">
        <v>16</v>
      </c>
      <c r="T314" s="118">
        <v>53</v>
      </c>
      <c r="U314" s="118">
        <v>3</v>
      </c>
      <c r="V314" s="36">
        <v>1</v>
      </c>
      <c r="W314" s="36">
        <v>44</v>
      </c>
      <c r="X314" s="36">
        <v>95</v>
      </c>
      <c r="Y314" s="73">
        <v>0.24299999999999999</v>
      </c>
      <c r="Z314" s="71">
        <v>0.33300000000000002</v>
      </c>
      <c r="AA314" s="71">
        <v>0.44800000000000001</v>
      </c>
      <c r="AB314" s="74">
        <v>0.34</v>
      </c>
      <c r="AC314" s="75">
        <v>140</v>
      </c>
      <c r="AD314" s="76">
        <v>49</v>
      </c>
      <c r="AE314" s="76">
        <v>45</v>
      </c>
      <c r="AF314" s="176">
        <v>14</v>
      </c>
      <c r="AG314" s="176">
        <v>13</v>
      </c>
      <c r="AH314" s="77">
        <v>4</v>
      </c>
      <c r="AI314" s="70" t="s">
        <v>1075</v>
      </c>
      <c r="AJ314" s="70" t="s">
        <v>1086</v>
      </c>
      <c r="AK314" s="36">
        <v>440</v>
      </c>
      <c r="AL314" s="71">
        <v>0.27900000000000003</v>
      </c>
      <c r="AM314" s="71">
        <v>0.38400000000000001</v>
      </c>
      <c r="AN314" s="71">
        <v>0.55500000000000005</v>
      </c>
      <c r="AO314" s="125">
        <v>0.40100000000000002</v>
      </c>
      <c r="AP314" s="126">
        <v>176</v>
      </c>
      <c r="AQ314" s="127">
        <v>93</v>
      </c>
    </row>
    <row r="315" spans="1:43" x14ac:dyDescent="0.3">
      <c r="A315" s="116" t="s">
        <v>2348</v>
      </c>
      <c r="B315" s="117">
        <v>33</v>
      </c>
      <c r="C315" s="36" t="s">
        <v>3997</v>
      </c>
      <c r="D315" s="36" t="s">
        <v>2001</v>
      </c>
      <c r="E315" s="70" t="s">
        <v>1103</v>
      </c>
      <c r="F315" s="36">
        <v>25</v>
      </c>
      <c r="G315" s="36" t="s">
        <v>1400</v>
      </c>
      <c r="H315" s="36" t="s">
        <v>1373</v>
      </c>
      <c r="I315" s="36" t="s">
        <v>249</v>
      </c>
      <c r="L315" s="72">
        <v>140</v>
      </c>
      <c r="M315" s="36">
        <v>485</v>
      </c>
      <c r="N315" s="36">
        <v>428</v>
      </c>
      <c r="O315" s="118">
        <v>56</v>
      </c>
      <c r="P315" s="36">
        <v>102</v>
      </c>
      <c r="Q315" s="36">
        <v>30</v>
      </c>
      <c r="R315" s="36">
        <v>2</v>
      </c>
      <c r="S315" s="118">
        <v>18</v>
      </c>
      <c r="T315" s="118">
        <v>60</v>
      </c>
      <c r="U315" s="118">
        <v>7</v>
      </c>
      <c r="V315" s="36">
        <v>1</v>
      </c>
      <c r="W315" s="36">
        <v>48</v>
      </c>
      <c r="X315" s="36">
        <v>96</v>
      </c>
      <c r="Y315" s="73">
        <v>0.23899999999999999</v>
      </c>
      <c r="Z315" s="71">
        <v>0.318</v>
      </c>
      <c r="AA315" s="71">
        <v>0.44400000000000001</v>
      </c>
      <c r="AB315" s="74">
        <v>0.33</v>
      </c>
      <c r="AC315" s="75">
        <v>160</v>
      </c>
      <c r="AD315" s="76">
        <v>49</v>
      </c>
      <c r="AE315" s="76">
        <v>45</v>
      </c>
      <c r="AF315" s="176">
        <v>15</v>
      </c>
      <c r="AG315" s="176">
        <v>14</v>
      </c>
      <c r="AH315" s="77">
        <v>0</v>
      </c>
      <c r="AI315" s="70" t="s">
        <v>1064</v>
      </c>
      <c r="AJ315" s="70" t="s">
        <v>1065</v>
      </c>
      <c r="AK315" s="36">
        <v>568</v>
      </c>
      <c r="AL315" s="71">
        <v>0.24299999999999999</v>
      </c>
      <c r="AM315" s="71">
        <v>0.312</v>
      </c>
      <c r="AN315" s="71">
        <v>0.42499999999999999</v>
      </c>
      <c r="AO315" s="125">
        <v>0.32100000000000001</v>
      </c>
      <c r="AP315" s="126">
        <v>182</v>
      </c>
      <c r="AQ315" s="127">
        <v>48</v>
      </c>
    </row>
    <row r="316" spans="1:43" x14ac:dyDescent="0.3">
      <c r="A316" s="116" t="s">
        <v>2348</v>
      </c>
      <c r="B316" s="117">
        <v>34</v>
      </c>
      <c r="C316" s="36" t="s">
        <v>4054</v>
      </c>
      <c r="D316" s="36" t="s">
        <v>458</v>
      </c>
      <c r="E316" s="70" t="s">
        <v>1065</v>
      </c>
      <c r="F316" s="36">
        <v>27</v>
      </c>
      <c r="G316" s="36" t="s">
        <v>1392</v>
      </c>
      <c r="H316" s="36" t="s">
        <v>1373</v>
      </c>
      <c r="I316" s="36" t="s">
        <v>249</v>
      </c>
      <c r="L316" s="72">
        <v>124</v>
      </c>
      <c r="M316" s="36">
        <v>460</v>
      </c>
      <c r="N316" s="36">
        <v>408</v>
      </c>
      <c r="O316" s="118">
        <v>53</v>
      </c>
      <c r="P316" s="36">
        <v>103</v>
      </c>
      <c r="Q316" s="36">
        <v>24</v>
      </c>
      <c r="R316" s="36">
        <v>3</v>
      </c>
      <c r="S316" s="118">
        <v>14</v>
      </c>
      <c r="T316" s="118">
        <v>54</v>
      </c>
      <c r="U316" s="118">
        <v>5</v>
      </c>
      <c r="V316" s="36">
        <v>4</v>
      </c>
      <c r="W316" s="36">
        <v>43</v>
      </c>
      <c r="X316" s="36">
        <v>94</v>
      </c>
      <c r="Y316" s="73">
        <v>0.252</v>
      </c>
      <c r="Z316" s="71">
        <v>0.33200000000000002</v>
      </c>
      <c r="AA316" s="71">
        <v>0.42799999999999999</v>
      </c>
      <c r="AB316" s="74">
        <v>0.33300000000000002</v>
      </c>
      <c r="AC316" s="75">
        <v>153</v>
      </c>
      <c r="AD316" s="76">
        <v>49</v>
      </c>
      <c r="AE316" s="76">
        <v>45</v>
      </c>
      <c r="AF316" s="176">
        <v>14</v>
      </c>
      <c r="AG316" s="176">
        <v>13</v>
      </c>
      <c r="AH316" s="77">
        <v>1</v>
      </c>
      <c r="AI316" s="70" t="s">
        <v>1064</v>
      </c>
      <c r="AJ316" s="70" t="s">
        <v>1076</v>
      </c>
      <c r="AK316" s="36">
        <v>401</v>
      </c>
      <c r="AL316" s="71">
        <v>0.23499999999999999</v>
      </c>
      <c r="AM316" s="71">
        <v>0.34200000000000003</v>
      </c>
      <c r="AN316" s="71">
        <v>0.36699999999999999</v>
      </c>
      <c r="AO316" s="125">
        <v>0.32100000000000001</v>
      </c>
      <c r="AP316" s="126">
        <v>129</v>
      </c>
      <c r="AQ316" s="127">
        <v>39</v>
      </c>
    </row>
    <row r="317" spans="1:43" x14ac:dyDescent="0.3">
      <c r="A317" s="116" t="s">
        <v>2348</v>
      </c>
      <c r="B317" s="117">
        <v>35</v>
      </c>
      <c r="C317" s="36" t="s">
        <v>51</v>
      </c>
      <c r="D317" s="36" t="s">
        <v>50</v>
      </c>
      <c r="E317" s="70" t="s">
        <v>1065</v>
      </c>
      <c r="F317" s="36">
        <v>32</v>
      </c>
      <c r="G317" s="36" t="s">
        <v>1388</v>
      </c>
      <c r="H317" s="36" t="s">
        <v>1373</v>
      </c>
      <c r="I317" s="36" t="s">
        <v>249</v>
      </c>
      <c r="L317" s="72">
        <v>123</v>
      </c>
      <c r="M317" s="36">
        <v>505</v>
      </c>
      <c r="N317" s="36">
        <v>461</v>
      </c>
      <c r="O317" s="118">
        <v>69</v>
      </c>
      <c r="P317" s="36">
        <v>126</v>
      </c>
      <c r="Q317" s="36">
        <v>20</v>
      </c>
      <c r="R317" s="36">
        <v>3</v>
      </c>
      <c r="S317" s="118">
        <v>13</v>
      </c>
      <c r="T317" s="118">
        <v>51</v>
      </c>
      <c r="U317" s="118">
        <v>19</v>
      </c>
      <c r="V317" s="36">
        <v>3</v>
      </c>
      <c r="W317" s="36">
        <v>36</v>
      </c>
      <c r="X317" s="36">
        <v>86</v>
      </c>
      <c r="Y317" s="73">
        <v>0.27500000000000002</v>
      </c>
      <c r="Z317" s="71">
        <v>0.33</v>
      </c>
      <c r="AA317" s="71">
        <v>0.41099999999999998</v>
      </c>
      <c r="AB317" s="74">
        <v>0.32600000000000001</v>
      </c>
      <c r="AC317" s="75">
        <v>165</v>
      </c>
      <c r="AD317" s="76">
        <v>48</v>
      </c>
      <c r="AE317" s="76">
        <v>44</v>
      </c>
      <c r="AF317" s="176">
        <v>22</v>
      </c>
      <c r="AG317" s="176">
        <v>21</v>
      </c>
      <c r="AH317" s="77">
        <v>-2</v>
      </c>
      <c r="AI317" s="70" t="s">
        <v>1064</v>
      </c>
      <c r="AJ317" s="70" t="s">
        <v>1086</v>
      </c>
      <c r="AK317" s="36">
        <v>645</v>
      </c>
      <c r="AL317" s="71">
        <v>0.3</v>
      </c>
      <c r="AM317" s="71">
        <v>0.36299999999999999</v>
      </c>
      <c r="AN317" s="71">
        <v>0.44</v>
      </c>
      <c r="AO317" s="125">
        <v>0.35399999999999998</v>
      </c>
      <c r="AP317" s="126">
        <v>228</v>
      </c>
      <c r="AQ317" s="127">
        <v>75</v>
      </c>
    </row>
    <row r="318" spans="1:43" x14ac:dyDescent="0.3">
      <c r="A318" s="116" t="s">
        <v>2348</v>
      </c>
      <c r="B318" s="117">
        <v>36</v>
      </c>
      <c r="C318" s="36" t="s">
        <v>39</v>
      </c>
      <c r="D318" s="36" t="s">
        <v>38</v>
      </c>
      <c r="E318" s="70" t="s">
        <v>1065</v>
      </c>
      <c r="F318" s="36">
        <v>34</v>
      </c>
      <c r="G318" s="36" t="s">
        <v>1111</v>
      </c>
      <c r="H318" s="36" t="s">
        <v>1063</v>
      </c>
      <c r="I318" s="36" t="s">
        <v>249</v>
      </c>
      <c r="L318" s="72">
        <v>99</v>
      </c>
      <c r="M318" s="36">
        <v>440</v>
      </c>
      <c r="N318" s="36">
        <v>396</v>
      </c>
      <c r="O318" s="118">
        <v>60</v>
      </c>
      <c r="P318" s="36">
        <v>103</v>
      </c>
      <c r="Q318" s="36">
        <v>16</v>
      </c>
      <c r="R318" s="36">
        <v>1</v>
      </c>
      <c r="S318" s="118">
        <v>17</v>
      </c>
      <c r="T318" s="118">
        <v>60</v>
      </c>
      <c r="U318" s="118">
        <v>13</v>
      </c>
      <c r="V318" s="36">
        <v>4</v>
      </c>
      <c r="W318" s="36">
        <v>38</v>
      </c>
      <c r="X318" s="36">
        <v>81</v>
      </c>
      <c r="Y318" s="73">
        <v>0.26100000000000001</v>
      </c>
      <c r="Z318" s="71">
        <v>0.32700000000000001</v>
      </c>
      <c r="AA318" s="71">
        <v>0.438</v>
      </c>
      <c r="AB318" s="74">
        <v>0.33300000000000002</v>
      </c>
      <c r="AC318" s="75">
        <v>147</v>
      </c>
      <c r="AD318" s="76">
        <v>47</v>
      </c>
      <c r="AE318" s="76">
        <v>44</v>
      </c>
      <c r="AF318" s="176">
        <v>21</v>
      </c>
      <c r="AG318" s="176">
        <v>19</v>
      </c>
      <c r="AH318" s="77">
        <v>1</v>
      </c>
      <c r="AI318" s="70" t="s">
        <v>1064</v>
      </c>
      <c r="AJ318" s="70" t="s">
        <v>1065</v>
      </c>
      <c r="AK318" s="36">
        <v>425</v>
      </c>
      <c r="AL318" s="71">
        <v>0.26800000000000002</v>
      </c>
      <c r="AM318" s="71">
        <v>0.33600000000000002</v>
      </c>
      <c r="AN318" s="71">
        <v>0.48699999999999999</v>
      </c>
      <c r="AO318" s="125">
        <v>0.35299999999999998</v>
      </c>
      <c r="AP318" s="126">
        <v>150</v>
      </c>
      <c r="AQ318" s="127">
        <v>57</v>
      </c>
    </row>
    <row r="319" spans="1:43" x14ac:dyDescent="0.3">
      <c r="A319" s="116" t="s">
        <v>2348</v>
      </c>
      <c r="B319" s="117">
        <v>37</v>
      </c>
      <c r="C319" s="36" t="s">
        <v>342</v>
      </c>
      <c r="D319" s="36" t="s">
        <v>3280</v>
      </c>
      <c r="E319" s="70" t="s">
        <v>1103</v>
      </c>
      <c r="F319" s="36">
        <v>26</v>
      </c>
      <c r="G319" s="36" t="s">
        <v>1400</v>
      </c>
      <c r="H319" s="36" t="s">
        <v>1373</v>
      </c>
      <c r="I319" s="36" t="s">
        <v>249</v>
      </c>
      <c r="L319" s="72">
        <v>138</v>
      </c>
      <c r="M319" s="36">
        <v>517</v>
      </c>
      <c r="N319" s="36">
        <v>480</v>
      </c>
      <c r="O319" s="118">
        <v>66</v>
      </c>
      <c r="P319" s="36">
        <v>126</v>
      </c>
      <c r="Q319" s="36">
        <v>27</v>
      </c>
      <c r="R319" s="36">
        <v>6</v>
      </c>
      <c r="S319" s="118">
        <v>18</v>
      </c>
      <c r="T319" s="118">
        <v>57</v>
      </c>
      <c r="U319" s="118">
        <v>8</v>
      </c>
      <c r="V319" s="36">
        <v>5</v>
      </c>
      <c r="W319" s="36">
        <v>28</v>
      </c>
      <c r="X319" s="36">
        <v>106</v>
      </c>
      <c r="Y319" s="73">
        <v>0.26300000000000001</v>
      </c>
      <c r="Z319" s="71">
        <v>0.30099999999999999</v>
      </c>
      <c r="AA319" s="71">
        <v>0.45700000000000002</v>
      </c>
      <c r="AB319" s="74">
        <v>0.32300000000000001</v>
      </c>
      <c r="AC319" s="75">
        <v>167</v>
      </c>
      <c r="AD319" s="76">
        <v>47</v>
      </c>
      <c r="AE319" s="76">
        <v>43</v>
      </c>
      <c r="AF319" s="176">
        <v>20</v>
      </c>
      <c r="AG319" s="176">
        <v>18</v>
      </c>
      <c r="AH319" s="77">
        <v>-4</v>
      </c>
      <c r="AI319" s="70" t="s">
        <v>1064</v>
      </c>
      <c r="AJ319" s="70" t="s">
        <v>1086</v>
      </c>
      <c r="AK319" s="36">
        <v>589</v>
      </c>
      <c r="AL319" s="71">
        <v>0.28999999999999998</v>
      </c>
      <c r="AM319" s="71">
        <v>0.32800000000000001</v>
      </c>
      <c r="AN319" s="71">
        <v>0.50700000000000001</v>
      </c>
      <c r="AO319" s="125">
        <v>0.35199999999999998</v>
      </c>
      <c r="AP319" s="126">
        <v>207</v>
      </c>
      <c r="AQ319" s="127">
        <v>70</v>
      </c>
    </row>
    <row r="320" spans="1:43" x14ac:dyDescent="0.3">
      <c r="A320" s="116" t="s">
        <v>2348</v>
      </c>
      <c r="B320" s="117">
        <v>38</v>
      </c>
      <c r="C320" s="36" t="s">
        <v>149</v>
      </c>
      <c r="D320" s="36" t="s">
        <v>148</v>
      </c>
      <c r="E320" s="70" t="s">
        <v>1065</v>
      </c>
      <c r="F320" s="36">
        <v>32</v>
      </c>
      <c r="G320" s="36" t="s">
        <v>1377</v>
      </c>
      <c r="H320" s="36" t="s">
        <v>1373</v>
      </c>
      <c r="I320" s="36" t="s">
        <v>249</v>
      </c>
      <c r="L320" s="72">
        <v>130</v>
      </c>
      <c r="M320" s="36">
        <v>518</v>
      </c>
      <c r="N320" s="36">
        <v>481</v>
      </c>
      <c r="O320" s="118">
        <v>65</v>
      </c>
      <c r="P320" s="36">
        <v>124</v>
      </c>
      <c r="Q320" s="36">
        <v>19</v>
      </c>
      <c r="R320" s="36">
        <v>1</v>
      </c>
      <c r="S320" s="118">
        <v>24</v>
      </c>
      <c r="T320" s="118">
        <v>63</v>
      </c>
      <c r="U320" s="118">
        <v>3</v>
      </c>
      <c r="V320" s="36">
        <v>1</v>
      </c>
      <c r="W320" s="36">
        <v>27</v>
      </c>
      <c r="X320" s="36">
        <v>91</v>
      </c>
      <c r="Y320" s="73">
        <v>0.25800000000000001</v>
      </c>
      <c r="Z320" s="71">
        <v>0.30199999999999999</v>
      </c>
      <c r="AA320" s="71">
        <v>0.44700000000000001</v>
      </c>
      <c r="AB320" s="74">
        <v>0.32200000000000001</v>
      </c>
      <c r="AC320" s="75">
        <v>167</v>
      </c>
      <c r="AD320" s="76">
        <v>46</v>
      </c>
      <c r="AE320" s="76">
        <v>43</v>
      </c>
      <c r="AF320" s="176">
        <v>19</v>
      </c>
      <c r="AG320" s="176">
        <v>18</v>
      </c>
      <c r="AH320" s="77">
        <v>-4</v>
      </c>
      <c r="AI320" s="70" t="s">
        <v>1064</v>
      </c>
      <c r="AJ320" s="70" t="s">
        <v>1086</v>
      </c>
      <c r="AK320" s="36">
        <v>635</v>
      </c>
      <c r="AL320" s="71">
        <v>0.28499999999999998</v>
      </c>
      <c r="AM320" s="71">
        <v>0.32200000000000001</v>
      </c>
      <c r="AN320" s="71">
        <v>0.46600000000000003</v>
      </c>
      <c r="AO320" s="125">
        <v>0.33900000000000002</v>
      </c>
      <c r="AP320" s="126">
        <v>215</v>
      </c>
      <c r="AQ320" s="127">
        <v>64</v>
      </c>
    </row>
    <row r="321" spans="1:43" x14ac:dyDescent="0.3">
      <c r="A321" s="116" t="s">
        <v>2348</v>
      </c>
      <c r="B321" s="117">
        <v>39</v>
      </c>
      <c r="C321" s="36" t="s">
        <v>2960</v>
      </c>
      <c r="D321" s="36" t="s">
        <v>529</v>
      </c>
      <c r="E321" s="70" t="s">
        <v>1065</v>
      </c>
      <c r="F321" s="36">
        <v>30</v>
      </c>
      <c r="G321" s="36" t="s">
        <v>1100</v>
      </c>
      <c r="H321" s="36" t="s">
        <v>1063</v>
      </c>
      <c r="I321" s="36" t="s">
        <v>249</v>
      </c>
      <c r="L321" s="72">
        <v>103</v>
      </c>
      <c r="M321" s="36">
        <v>405</v>
      </c>
      <c r="N321" s="36">
        <v>359</v>
      </c>
      <c r="O321" s="118">
        <v>63</v>
      </c>
      <c r="P321" s="36">
        <v>93</v>
      </c>
      <c r="Q321" s="36">
        <v>14</v>
      </c>
      <c r="R321" s="36">
        <v>2</v>
      </c>
      <c r="S321" s="118">
        <v>15</v>
      </c>
      <c r="T321" s="118">
        <v>49</v>
      </c>
      <c r="U321" s="118">
        <v>12</v>
      </c>
      <c r="V321" s="36">
        <v>4</v>
      </c>
      <c r="W321" s="36">
        <v>36</v>
      </c>
      <c r="X321" s="36">
        <v>97</v>
      </c>
      <c r="Y321" s="73">
        <v>0.25900000000000001</v>
      </c>
      <c r="Z321" s="71">
        <v>0.33400000000000002</v>
      </c>
      <c r="AA321" s="71">
        <v>0.434</v>
      </c>
      <c r="AB321" s="74">
        <v>0.33600000000000002</v>
      </c>
      <c r="AC321" s="75">
        <v>136</v>
      </c>
      <c r="AD321" s="76">
        <v>46</v>
      </c>
      <c r="AE321" s="76">
        <v>43</v>
      </c>
      <c r="AF321" s="176">
        <v>19</v>
      </c>
      <c r="AG321" s="176">
        <v>17</v>
      </c>
      <c r="AH321" s="77">
        <v>2</v>
      </c>
      <c r="AI321" s="70" t="s">
        <v>1075</v>
      </c>
      <c r="AJ321" s="70" t="s">
        <v>1086</v>
      </c>
      <c r="AK321" s="36">
        <v>530</v>
      </c>
      <c r="AL321" s="71">
        <v>0.30599999999999999</v>
      </c>
      <c r="AM321" s="71">
        <v>0.41099999999999998</v>
      </c>
      <c r="AN321" s="71">
        <v>0.52</v>
      </c>
      <c r="AO321" s="125">
        <v>0.40400000000000003</v>
      </c>
      <c r="AP321" s="126">
        <v>214</v>
      </c>
      <c r="AQ321" s="127">
        <v>107</v>
      </c>
    </row>
    <row r="322" spans="1:43" x14ac:dyDescent="0.3">
      <c r="A322" s="116" t="s">
        <v>2348</v>
      </c>
      <c r="B322" s="117">
        <v>40</v>
      </c>
      <c r="C322" s="36" t="s">
        <v>113</v>
      </c>
      <c r="D322" s="36" t="s">
        <v>55</v>
      </c>
      <c r="E322" s="70" t="s">
        <v>1103</v>
      </c>
      <c r="F322" s="36">
        <v>34</v>
      </c>
      <c r="G322" s="36" t="s">
        <v>1383</v>
      </c>
      <c r="H322" s="36" t="s">
        <v>1373</v>
      </c>
      <c r="I322" s="36" t="s">
        <v>249</v>
      </c>
      <c r="L322" s="72">
        <v>125</v>
      </c>
      <c r="M322" s="36">
        <v>491</v>
      </c>
      <c r="N322" s="36">
        <v>422</v>
      </c>
      <c r="O322" s="118">
        <v>65</v>
      </c>
      <c r="P322" s="36">
        <v>103</v>
      </c>
      <c r="Q322" s="36">
        <v>16</v>
      </c>
      <c r="R322" s="36">
        <v>2</v>
      </c>
      <c r="S322" s="118">
        <v>13</v>
      </c>
      <c r="T322" s="118">
        <v>43</v>
      </c>
      <c r="U322" s="118">
        <v>14</v>
      </c>
      <c r="V322" s="36">
        <v>3</v>
      </c>
      <c r="W322" s="36">
        <v>57</v>
      </c>
      <c r="X322" s="36">
        <v>89</v>
      </c>
      <c r="Y322" s="73">
        <v>0.248</v>
      </c>
      <c r="Z322" s="71">
        <v>0.33800000000000002</v>
      </c>
      <c r="AA322" s="71">
        <v>0.39</v>
      </c>
      <c r="AB322" s="74">
        <v>0.32500000000000001</v>
      </c>
      <c r="AC322" s="75">
        <v>159</v>
      </c>
      <c r="AD322" s="76">
        <v>46</v>
      </c>
      <c r="AE322" s="76">
        <v>43</v>
      </c>
      <c r="AF322" s="176">
        <v>16</v>
      </c>
      <c r="AG322" s="176">
        <v>15</v>
      </c>
      <c r="AH322" s="77">
        <v>-3</v>
      </c>
      <c r="AI322" s="70" t="s">
        <v>1064</v>
      </c>
      <c r="AJ322" s="70" t="s">
        <v>1086</v>
      </c>
      <c r="AK322" s="36">
        <v>682</v>
      </c>
      <c r="AL322" s="71">
        <v>0.26400000000000001</v>
      </c>
      <c r="AM322" s="71">
        <v>0.35</v>
      </c>
      <c r="AN322" s="71">
        <v>0.42799999999999999</v>
      </c>
      <c r="AO322" s="125">
        <v>0.34100000000000003</v>
      </c>
      <c r="AP322" s="126">
        <v>233</v>
      </c>
      <c r="AQ322" s="127">
        <v>68</v>
      </c>
    </row>
    <row r="323" spans="1:43" x14ac:dyDescent="0.3">
      <c r="A323" s="116" t="s">
        <v>2348</v>
      </c>
      <c r="B323" s="117">
        <v>41</v>
      </c>
      <c r="C323" s="36" t="s">
        <v>162</v>
      </c>
      <c r="D323" s="36" t="s">
        <v>161</v>
      </c>
      <c r="E323" s="70" t="s">
        <v>1103</v>
      </c>
      <c r="F323" s="36">
        <v>34</v>
      </c>
      <c r="G323" s="36" t="s">
        <v>1101</v>
      </c>
      <c r="H323" s="36" t="s">
        <v>1063</v>
      </c>
      <c r="I323" s="36" t="s">
        <v>249</v>
      </c>
      <c r="L323" s="72">
        <v>127</v>
      </c>
      <c r="M323" s="36">
        <v>509</v>
      </c>
      <c r="N323" s="36">
        <v>446</v>
      </c>
      <c r="O323" s="118">
        <v>55</v>
      </c>
      <c r="P323" s="36">
        <v>115</v>
      </c>
      <c r="Q323" s="36">
        <v>23</v>
      </c>
      <c r="R323" s="36">
        <v>1</v>
      </c>
      <c r="S323" s="118">
        <v>8</v>
      </c>
      <c r="T323" s="118">
        <v>56</v>
      </c>
      <c r="U323" s="118">
        <v>1</v>
      </c>
      <c r="V323" s="36">
        <v>2</v>
      </c>
      <c r="W323" s="36">
        <v>56</v>
      </c>
      <c r="X323" s="36">
        <v>78</v>
      </c>
      <c r="Y323" s="73">
        <v>0.26200000000000001</v>
      </c>
      <c r="Z323" s="71">
        <v>0.34399999999999997</v>
      </c>
      <c r="AA323" s="71">
        <v>0.37</v>
      </c>
      <c r="AB323" s="74">
        <v>0.32200000000000001</v>
      </c>
      <c r="AC323" s="75">
        <v>164</v>
      </c>
      <c r="AD323" s="76">
        <v>46</v>
      </c>
      <c r="AE323" s="76">
        <v>42</v>
      </c>
      <c r="AF323" s="176">
        <v>13</v>
      </c>
      <c r="AG323" s="176">
        <v>12</v>
      </c>
      <c r="AH323" s="77">
        <v>-4</v>
      </c>
      <c r="AI323" s="70" t="s">
        <v>1064</v>
      </c>
      <c r="AJ323" s="70" t="s">
        <v>1065</v>
      </c>
      <c r="AK323" s="36">
        <v>670</v>
      </c>
      <c r="AL323" s="71">
        <v>0.27500000000000002</v>
      </c>
      <c r="AM323" s="71">
        <v>0.35399999999999998</v>
      </c>
      <c r="AN323" s="71">
        <v>0.38400000000000001</v>
      </c>
      <c r="AO323" s="125">
        <v>0.33200000000000002</v>
      </c>
      <c r="AP323" s="126">
        <v>222</v>
      </c>
      <c r="AQ323" s="127">
        <v>61</v>
      </c>
    </row>
    <row r="324" spans="1:43" x14ac:dyDescent="0.3">
      <c r="A324" s="116" t="s">
        <v>2348</v>
      </c>
      <c r="B324" s="117">
        <v>42</v>
      </c>
      <c r="C324" s="36" t="s">
        <v>6283</v>
      </c>
      <c r="D324" s="36" t="s">
        <v>6284</v>
      </c>
      <c r="E324" s="70" t="s">
        <v>1065</v>
      </c>
      <c r="F324" s="36">
        <v>26</v>
      </c>
      <c r="G324" s="36" t="s">
        <v>1377</v>
      </c>
      <c r="H324" s="36" t="s">
        <v>1373</v>
      </c>
      <c r="I324" s="36" t="s">
        <v>249</v>
      </c>
      <c r="J324" s="36" t="s">
        <v>250</v>
      </c>
      <c r="L324" s="72">
        <v>104</v>
      </c>
      <c r="M324" s="36">
        <v>490</v>
      </c>
      <c r="N324" s="36">
        <v>456</v>
      </c>
      <c r="O324" s="118">
        <v>53</v>
      </c>
      <c r="P324" s="36">
        <v>123</v>
      </c>
      <c r="Q324" s="36">
        <v>19</v>
      </c>
      <c r="R324" s="36">
        <v>3</v>
      </c>
      <c r="S324" s="118">
        <v>16</v>
      </c>
      <c r="T324" s="118">
        <v>62</v>
      </c>
      <c r="U324" s="118">
        <v>2</v>
      </c>
      <c r="V324" s="36">
        <v>0</v>
      </c>
      <c r="W324" s="36">
        <v>27</v>
      </c>
      <c r="X324" s="36">
        <v>109</v>
      </c>
      <c r="Y324" s="73">
        <v>0.26900000000000002</v>
      </c>
      <c r="Z324" s="71">
        <v>0.316</v>
      </c>
      <c r="AA324" s="71">
        <v>0.43099999999999999</v>
      </c>
      <c r="AB324" s="74">
        <v>0.32400000000000001</v>
      </c>
      <c r="AC324" s="75">
        <v>159</v>
      </c>
      <c r="AD324" s="76">
        <v>46</v>
      </c>
      <c r="AE324" s="76">
        <v>42</v>
      </c>
      <c r="AF324" s="176">
        <v>17</v>
      </c>
      <c r="AG324" s="176">
        <v>16</v>
      </c>
      <c r="AH324" s="77">
        <v>-3</v>
      </c>
      <c r="AI324" s="70" t="s">
        <v>1064</v>
      </c>
      <c r="AJ324" s="70" t="s">
        <v>1086</v>
      </c>
      <c r="AK324" s="36">
        <v>586</v>
      </c>
      <c r="AL324" s="71">
        <v>0.29299999999999998</v>
      </c>
      <c r="AM324" s="71">
        <v>0.33800000000000002</v>
      </c>
      <c r="AN324" s="71">
        <v>0.48799999999999999</v>
      </c>
      <c r="AO324" s="125">
        <v>0.35499999999999998</v>
      </c>
      <c r="AP324" s="126">
        <v>208</v>
      </c>
      <c r="AQ324" s="127">
        <v>72</v>
      </c>
    </row>
    <row r="325" spans="1:43" x14ac:dyDescent="0.3">
      <c r="A325" s="116" t="s">
        <v>2348</v>
      </c>
      <c r="B325" s="117">
        <v>43</v>
      </c>
      <c r="C325" s="36" t="s">
        <v>944</v>
      </c>
      <c r="D325" s="36" t="s">
        <v>945</v>
      </c>
      <c r="E325" s="70" t="s">
        <v>1065</v>
      </c>
      <c r="F325" s="36">
        <v>32</v>
      </c>
      <c r="G325" s="36" t="s">
        <v>1089</v>
      </c>
      <c r="H325" s="36" t="s">
        <v>1063</v>
      </c>
      <c r="I325" s="36" t="s">
        <v>249</v>
      </c>
      <c r="L325" s="72">
        <v>90</v>
      </c>
      <c r="M325" s="36">
        <v>411</v>
      </c>
      <c r="N325" s="36">
        <v>377</v>
      </c>
      <c r="O325" s="118">
        <v>56</v>
      </c>
      <c r="P325" s="36">
        <v>99</v>
      </c>
      <c r="Q325" s="36">
        <v>16</v>
      </c>
      <c r="R325" s="36">
        <v>2</v>
      </c>
      <c r="S325" s="118">
        <v>18</v>
      </c>
      <c r="T325" s="118">
        <v>58</v>
      </c>
      <c r="U325" s="118">
        <v>3</v>
      </c>
      <c r="V325" s="36">
        <v>2</v>
      </c>
      <c r="W325" s="36">
        <v>27</v>
      </c>
      <c r="X325" s="36">
        <v>81</v>
      </c>
      <c r="Y325" s="73">
        <v>0.26200000000000001</v>
      </c>
      <c r="Z325" s="71">
        <v>0.316</v>
      </c>
      <c r="AA325" s="71">
        <v>0.46200000000000002</v>
      </c>
      <c r="AB325" s="74">
        <v>0.33400000000000002</v>
      </c>
      <c r="AC325" s="75">
        <v>137</v>
      </c>
      <c r="AD325" s="76">
        <v>46</v>
      </c>
      <c r="AE325" s="76">
        <v>42</v>
      </c>
      <c r="AF325" s="176">
        <v>18</v>
      </c>
      <c r="AG325" s="176">
        <v>16</v>
      </c>
      <c r="AH325" s="77">
        <v>2</v>
      </c>
      <c r="AI325" s="70" t="s">
        <v>1075</v>
      </c>
      <c r="AJ325" s="70" t="s">
        <v>1086</v>
      </c>
      <c r="AK325" s="36">
        <v>321</v>
      </c>
      <c r="AL325" s="71">
        <v>0.29199999999999998</v>
      </c>
      <c r="AM325" s="71">
        <v>0.35199999999999998</v>
      </c>
      <c r="AN325" s="71">
        <v>0.54</v>
      </c>
      <c r="AO325" s="125">
        <v>0.379</v>
      </c>
      <c r="AP325" s="126">
        <v>122</v>
      </c>
      <c r="AQ325" s="127">
        <v>62</v>
      </c>
    </row>
    <row r="326" spans="1:43" x14ac:dyDescent="0.3">
      <c r="A326" s="116" t="s">
        <v>2348</v>
      </c>
      <c r="B326" s="117">
        <v>44</v>
      </c>
      <c r="C326" s="36" t="s">
        <v>3008</v>
      </c>
      <c r="D326" s="36" t="s">
        <v>3009</v>
      </c>
      <c r="E326" s="70" t="s">
        <v>1065</v>
      </c>
      <c r="F326" s="36">
        <v>26</v>
      </c>
      <c r="G326" s="36" t="s">
        <v>1386</v>
      </c>
      <c r="H326" s="36" t="s">
        <v>1373</v>
      </c>
      <c r="I326" s="36" t="s">
        <v>249</v>
      </c>
      <c r="L326" s="72">
        <v>135</v>
      </c>
      <c r="M326" s="36">
        <v>442</v>
      </c>
      <c r="N326" s="36">
        <v>406</v>
      </c>
      <c r="O326" s="118">
        <v>54</v>
      </c>
      <c r="P326" s="36">
        <v>95</v>
      </c>
      <c r="Q326" s="36">
        <v>29</v>
      </c>
      <c r="R326" s="36">
        <v>4</v>
      </c>
      <c r="S326" s="118">
        <v>22</v>
      </c>
      <c r="T326" s="118">
        <v>56</v>
      </c>
      <c r="U326" s="118">
        <v>5</v>
      </c>
      <c r="V326" s="36">
        <v>2</v>
      </c>
      <c r="W326" s="36">
        <v>31</v>
      </c>
      <c r="X326" s="36">
        <v>118</v>
      </c>
      <c r="Y326" s="73">
        <v>0.23200000000000001</v>
      </c>
      <c r="Z326" s="71">
        <v>0.29099999999999998</v>
      </c>
      <c r="AA326" s="71">
        <v>0.48799999999999999</v>
      </c>
      <c r="AB326" s="74">
        <v>0.32900000000000001</v>
      </c>
      <c r="AC326" s="75">
        <v>145</v>
      </c>
      <c r="AD326" s="76">
        <v>45</v>
      </c>
      <c r="AE326" s="76">
        <v>42</v>
      </c>
      <c r="AF326" s="176">
        <v>15</v>
      </c>
      <c r="AG326" s="176">
        <v>14</v>
      </c>
      <c r="AH326" s="77">
        <v>-1</v>
      </c>
      <c r="AI326" s="70" t="s">
        <v>1064</v>
      </c>
      <c r="AJ326" s="70" t="s">
        <v>1065</v>
      </c>
      <c r="AK326" s="36">
        <v>442</v>
      </c>
      <c r="AL326" s="71">
        <v>0.23799999999999999</v>
      </c>
      <c r="AM326" s="71">
        <v>0.28499999999999998</v>
      </c>
      <c r="AN326" s="71">
        <v>0.47299999999999998</v>
      </c>
      <c r="AO326" s="125">
        <v>0.32100000000000001</v>
      </c>
      <c r="AP326" s="126">
        <v>142</v>
      </c>
      <c r="AQ326" s="127">
        <v>42</v>
      </c>
    </row>
    <row r="327" spans="1:43" x14ac:dyDescent="0.3">
      <c r="A327" s="116" t="s">
        <v>2348</v>
      </c>
      <c r="B327" s="117">
        <v>45</v>
      </c>
      <c r="C327" s="36" t="s">
        <v>2974</v>
      </c>
      <c r="D327" s="36" t="s">
        <v>274</v>
      </c>
      <c r="E327" s="70" t="s">
        <v>1065</v>
      </c>
      <c r="F327" s="36">
        <v>29</v>
      </c>
      <c r="G327" s="36" t="s">
        <v>1402</v>
      </c>
      <c r="H327" s="36" t="s">
        <v>1373</v>
      </c>
      <c r="I327" s="36" t="s">
        <v>249</v>
      </c>
      <c r="L327" s="72">
        <v>142</v>
      </c>
      <c r="M327" s="36">
        <v>479</v>
      </c>
      <c r="N327" s="36">
        <v>427</v>
      </c>
      <c r="O327" s="118">
        <v>59</v>
      </c>
      <c r="P327" s="36">
        <v>97</v>
      </c>
      <c r="Q327" s="36">
        <v>20</v>
      </c>
      <c r="R327" s="36">
        <v>2</v>
      </c>
      <c r="S327" s="118">
        <v>24</v>
      </c>
      <c r="T327" s="118">
        <v>53</v>
      </c>
      <c r="U327" s="118">
        <v>10</v>
      </c>
      <c r="V327" s="36">
        <v>4</v>
      </c>
      <c r="W327" s="36">
        <v>44</v>
      </c>
      <c r="X327" s="36">
        <v>137</v>
      </c>
      <c r="Y327" s="73">
        <v>0.22800000000000001</v>
      </c>
      <c r="Z327" s="71">
        <v>0.30499999999999999</v>
      </c>
      <c r="AA327" s="71">
        <v>0.44600000000000001</v>
      </c>
      <c r="AB327" s="74">
        <v>0.32400000000000001</v>
      </c>
      <c r="AC327" s="75">
        <v>155</v>
      </c>
      <c r="AD327" s="76">
        <v>45</v>
      </c>
      <c r="AE327" s="76">
        <v>42</v>
      </c>
      <c r="AF327" s="176">
        <v>16</v>
      </c>
      <c r="AG327" s="176">
        <v>15</v>
      </c>
      <c r="AH327" s="77">
        <v>-3</v>
      </c>
      <c r="AI327" s="70" t="s">
        <v>1064</v>
      </c>
      <c r="AJ327" s="70" t="s">
        <v>1086</v>
      </c>
      <c r="AK327" s="36">
        <v>617</v>
      </c>
      <c r="AL327" s="71">
        <v>0.23899999999999999</v>
      </c>
      <c r="AM327" s="71">
        <v>0.35099999999999998</v>
      </c>
      <c r="AN327" s="71">
        <v>0.45900000000000002</v>
      </c>
      <c r="AO327" s="125">
        <v>0.35399999999999998</v>
      </c>
      <c r="AP327" s="126">
        <v>218</v>
      </c>
      <c r="AQ327" s="127">
        <v>73</v>
      </c>
    </row>
    <row r="328" spans="1:43" x14ac:dyDescent="0.3">
      <c r="A328" s="116" t="s">
        <v>2348</v>
      </c>
      <c r="B328" s="117">
        <v>46</v>
      </c>
      <c r="C328" s="36" t="s">
        <v>502</v>
      </c>
      <c r="D328" s="36" t="s">
        <v>155</v>
      </c>
      <c r="E328" s="70" t="s">
        <v>1065</v>
      </c>
      <c r="F328" s="36">
        <v>32</v>
      </c>
      <c r="G328" s="36" t="s">
        <v>1377</v>
      </c>
      <c r="H328" s="36" t="s">
        <v>1373</v>
      </c>
      <c r="I328" s="36" t="s">
        <v>249</v>
      </c>
      <c r="L328" s="72">
        <v>133</v>
      </c>
      <c r="M328" s="36">
        <v>471</v>
      </c>
      <c r="N328" s="36">
        <v>433</v>
      </c>
      <c r="O328" s="118">
        <v>59</v>
      </c>
      <c r="P328" s="36">
        <v>101</v>
      </c>
      <c r="Q328" s="36">
        <v>19</v>
      </c>
      <c r="R328" s="36">
        <v>1</v>
      </c>
      <c r="S328" s="118">
        <v>26</v>
      </c>
      <c r="T328" s="118">
        <v>59</v>
      </c>
      <c r="U328" s="118">
        <v>2</v>
      </c>
      <c r="V328" s="36">
        <v>0</v>
      </c>
      <c r="W328" s="36">
        <v>36</v>
      </c>
      <c r="X328" s="36">
        <v>110</v>
      </c>
      <c r="Y328" s="73">
        <v>0.23499999999999999</v>
      </c>
      <c r="Z328" s="71">
        <v>0.29399999999999998</v>
      </c>
      <c r="AA328" s="71">
        <v>0.46300000000000002</v>
      </c>
      <c r="AB328" s="74">
        <v>0.32300000000000001</v>
      </c>
      <c r="AC328" s="75">
        <v>152</v>
      </c>
      <c r="AD328" s="76">
        <v>44</v>
      </c>
      <c r="AE328" s="76">
        <v>41</v>
      </c>
      <c r="AF328" s="176">
        <v>16</v>
      </c>
      <c r="AG328" s="176">
        <v>15</v>
      </c>
      <c r="AH328" s="77">
        <v>-3</v>
      </c>
      <c r="AI328" s="70" t="s">
        <v>1064</v>
      </c>
      <c r="AJ328" s="70" t="s">
        <v>1076</v>
      </c>
      <c r="AK328" s="36">
        <v>603</v>
      </c>
      <c r="AL328" s="71">
        <v>0.23400000000000001</v>
      </c>
      <c r="AM328" s="71">
        <v>0.28899999999999998</v>
      </c>
      <c r="AN328" s="71">
        <v>0.39700000000000002</v>
      </c>
      <c r="AO328" s="125">
        <v>0.29899999999999999</v>
      </c>
      <c r="AP328" s="126">
        <v>181</v>
      </c>
      <c r="AQ328" s="127">
        <v>39</v>
      </c>
    </row>
    <row r="329" spans="1:43" x14ac:dyDescent="0.3">
      <c r="A329" s="116" t="s">
        <v>2348</v>
      </c>
      <c r="B329" s="117">
        <v>47</v>
      </c>
      <c r="C329" s="36" t="s">
        <v>49</v>
      </c>
      <c r="D329" s="36" t="s">
        <v>48</v>
      </c>
      <c r="E329" s="70" t="s">
        <v>1061</v>
      </c>
      <c r="F329" s="36">
        <v>33</v>
      </c>
      <c r="G329" s="36" t="s">
        <v>1388</v>
      </c>
      <c r="H329" s="36" t="s">
        <v>1373</v>
      </c>
      <c r="I329" s="36" t="s">
        <v>249</v>
      </c>
      <c r="L329" s="72">
        <v>130</v>
      </c>
      <c r="M329" s="36">
        <v>529</v>
      </c>
      <c r="N329" s="36">
        <v>485</v>
      </c>
      <c r="O329" s="118">
        <v>59</v>
      </c>
      <c r="P329" s="36">
        <v>130</v>
      </c>
      <c r="Q329" s="36">
        <v>24</v>
      </c>
      <c r="R329" s="36">
        <v>2</v>
      </c>
      <c r="S329" s="118">
        <v>13</v>
      </c>
      <c r="T329" s="118">
        <v>66</v>
      </c>
      <c r="U329" s="118">
        <v>2</v>
      </c>
      <c r="V329" s="36">
        <v>1</v>
      </c>
      <c r="W329" s="36">
        <v>35</v>
      </c>
      <c r="X329" s="36">
        <v>66</v>
      </c>
      <c r="Y329" s="73">
        <v>0.27100000000000002</v>
      </c>
      <c r="Z329" s="71">
        <v>0.316</v>
      </c>
      <c r="AA329" s="71">
        <v>0.40799999999999997</v>
      </c>
      <c r="AB329" s="74">
        <v>0.316</v>
      </c>
      <c r="AC329" s="75">
        <v>167</v>
      </c>
      <c r="AD329" s="76">
        <v>44</v>
      </c>
      <c r="AE329" s="76">
        <v>41</v>
      </c>
      <c r="AF329" s="176">
        <v>18</v>
      </c>
      <c r="AG329" s="176">
        <v>16</v>
      </c>
      <c r="AH329" s="77">
        <v>-7</v>
      </c>
      <c r="AI329" s="70" t="s">
        <v>1064</v>
      </c>
      <c r="AJ329" s="70" t="s">
        <v>1065</v>
      </c>
      <c r="AK329" s="36">
        <v>666</v>
      </c>
      <c r="AL329" s="71">
        <v>0.28499999999999998</v>
      </c>
      <c r="AM329" s="71">
        <v>0.32400000000000001</v>
      </c>
      <c r="AN329" s="71">
        <v>0.42299999999999999</v>
      </c>
      <c r="AO329" s="125">
        <v>0.32400000000000001</v>
      </c>
      <c r="AP329" s="126">
        <v>216</v>
      </c>
      <c r="AQ329" s="127">
        <v>56</v>
      </c>
    </row>
    <row r="330" spans="1:43" x14ac:dyDescent="0.3">
      <c r="A330" s="116" t="s">
        <v>2348</v>
      </c>
      <c r="B330" s="117">
        <v>48</v>
      </c>
      <c r="C330" s="36" t="s">
        <v>3011</v>
      </c>
      <c r="D330" s="36" t="s">
        <v>3012</v>
      </c>
      <c r="E330" s="70" t="s">
        <v>1103</v>
      </c>
      <c r="F330" s="36">
        <v>26</v>
      </c>
      <c r="G330" s="36" t="s">
        <v>1567</v>
      </c>
      <c r="H330" s="36" t="s">
        <v>1063</v>
      </c>
      <c r="I330" s="36" t="s">
        <v>249</v>
      </c>
      <c r="L330" s="72">
        <v>103</v>
      </c>
      <c r="M330" s="36">
        <v>352</v>
      </c>
      <c r="N330" s="36">
        <v>299</v>
      </c>
      <c r="O330" s="118">
        <v>44</v>
      </c>
      <c r="P330" s="36">
        <v>67</v>
      </c>
      <c r="Q330" s="36">
        <v>19</v>
      </c>
      <c r="R330" s="36">
        <v>1</v>
      </c>
      <c r="S330" s="118">
        <v>14</v>
      </c>
      <c r="T330" s="118">
        <v>40</v>
      </c>
      <c r="U330" s="118">
        <v>4</v>
      </c>
      <c r="V330" s="36">
        <v>3</v>
      </c>
      <c r="W330" s="36">
        <v>46</v>
      </c>
      <c r="X330" s="36">
        <v>85</v>
      </c>
      <c r="Y330" s="73">
        <v>0.223</v>
      </c>
      <c r="Z330" s="71">
        <v>0.33500000000000002</v>
      </c>
      <c r="AA330" s="71">
        <v>0.434</v>
      </c>
      <c r="AB330" s="74">
        <v>0.33800000000000002</v>
      </c>
      <c r="AC330" s="75">
        <v>119</v>
      </c>
      <c r="AD330" s="76">
        <v>43</v>
      </c>
      <c r="AE330" s="76">
        <v>40</v>
      </c>
      <c r="AF330" s="176">
        <v>10</v>
      </c>
      <c r="AG330" s="176">
        <v>9</v>
      </c>
      <c r="AH330" s="77">
        <v>3</v>
      </c>
      <c r="AI330" s="70" t="s">
        <v>1075</v>
      </c>
      <c r="AJ330" s="70" t="s">
        <v>1076</v>
      </c>
      <c r="AK330" s="36">
        <v>323</v>
      </c>
      <c r="AL330" s="71">
        <v>0.21199999999999999</v>
      </c>
      <c r="AM330" s="71">
        <v>0.33100000000000002</v>
      </c>
      <c r="AN330" s="71">
        <v>0.40699999999999997</v>
      </c>
      <c r="AO330" s="125">
        <v>0.32900000000000001</v>
      </c>
      <c r="AP330" s="126">
        <v>106</v>
      </c>
      <c r="AQ330" s="127">
        <v>37</v>
      </c>
    </row>
    <row r="331" spans="1:43" x14ac:dyDescent="0.3">
      <c r="A331" s="116" t="s">
        <v>2348</v>
      </c>
      <c r="B331" s="117">
        <v>49</v>
      </c>
      <c r="C331" s="36" t="s">
        <v>4081</v>
      </c>
      <c r="D331" s="36" t="s">
        <v>29</v>
      </c>
      <c r="E331" s="70" t="s">
        <v>1103</v>
      </c>
      <c r="F331" s="36">
        <v>25</v>
      </c>
      <c r="G331" s="36" t="s">
        <v>1070</v>
      </c>
      <c r="H331" s="36" t="s">
        <v>1063</v>
      </c>
      <c r="I331" s="36" t="s">
        <v>249</v>
      </c>
      <c r="L331" s="72">
        <v>99</v>
      </c>
      <c r="M331" s="36">
        <v>362</v>
      </c>
      <c r="N331" s="36">
        <v>313</v>
      </c>
      <c r="O331" s="118">
        <v>50</v>
      </c>
      <c r="P331" s="36">
        <v>68</v>
      </c>
      <c r="Q331" s="36">
        <v>14</v>
      </c>
      <c r="R331" s="36">
        <v>1</v>
      </c>
      <c r="S331" s="118">
        <v>19</v>
      </c>
      <c r="T331" s="118">
        <v>44</v>
      </c>
      <c r="U331" s="118">
        <v>3</v>
      </c>
      <c r="V331" s="36">
        <v>2</v>
      </c>
      <c r="W331" s="36">
        <v>44</v>
      </c>
      <c r="X331" s="36">
        <v>96</v>
      </c>
      <c r="Y331" s="73">
        <v>0.218</v>
      </c>
      <c r="Z331" s="71">
        <v>0.32100000000000001</v>
      </c>
      <c r="AA331" s="71">
        <v>0.44800000000000001</v>
      </c>
      <c r="AB331" s="74">
        <v>0.33400000000000002</v>
      </c>
      <c r="AC331" s="75">
        <v>121</v>
      </c>
      <c r="AD331" s="76">
        <v>42</v>
      </c>
      <c r="AE331" s="76">
        <v>39</v>
      </c>
      <c r="AF331" s="176">
        <v>11</v>
      </c>
      <c r="AG331" s="176">
        <v>10</v>
      </c>
      <c r="AH331" s="77">
        <v>1</v>
      </c>
      <c r="AI331" s="70" t="s">
        <v>1075</v>
      </c>
      <c r="AJ331" s="70" t="s">
        <v>1065</v>
      </c>
      <c r="AK331" s="36">
        <v>486</v>
      </c>
      <c r="AL331" s="71">
        <v>0.21099999999999999</v>
      </c>
      <c r="AM331" s="71">
        <v>0.315</v>
      </c>
      <c r="AN331" s="71">
        <v>0.46700000000000003</v>
      </c>
      <c r="AO331" s="125">
        <v>0.33700000000000002</v>
      </c>
      <c r="AP331" s="126">
        <v>164</v>
      </c>
      <c r="AQ331" s="127">
        <v>53</v>
      </c>
    </row>
    <row r="332" spans="1:43" x14ac:dyDescent="0.3">
      <c r="A332" s="116" t="s">
        <v>2348</v>
      </c>
      <c r="B332" s="117">
        <v>50</v>
      </c>
      <c r="C332" s="36" t="s">
        <v>4081</v>
      </c>
      <c r="D332" s="36" t="s">
        <v>29</v>
      </c>
      <c r="E332" s="70" t="s">
        <v>1103</v>
      </c>
      <c r="F332" s="36">
        <v>25</v>
      </c>
      <c r="G332" s="36" t="s">
        <v>1070</v>
      </c>
      <c r="H332" s="36" t="s">
        <v>1063</v>
      </c>
      <c r="I332" s="36" t="s">
        <v>249</v>
      </c>
      <c r="L332" s="72">
        <v>99</v>
      </c>
      <c r="M332" s="36">
        <v>362</v>
      </c>
      <c r="N332" s="36">
        <v>313</v>
      </c>
      <c r="O332" s="118">
        <v>50</v>
      </c>
      <c r="P332" s="36">
        <v>68</v>
      </c>
      <c r="Q332" s="36">
        <v>14</v>
      </c>
      <c r="R332" s="36">
        <v>1</v>
      </c>
      <c r="S332" s="118">
        <v>19</v>
      </c>
      <c r="T332" s="118">
        <v>44</v>
      </c>
      <c r="U332" s="118">
        <v>3</v>
      </c>
      <c r="V332" s="36">
        <v>2</v>
      </c>
      <c r="W332" s="36">
        <v>44</v>
      </c>
      <c r="X332" s="36">
        <v>96</v>
      </c>
      <c r="Y332" s="73">
        <v>0.218</v>
      </c>
      <c r="Z332" s="71">
        <v>0.32100000000000001</v>
      </c>
      <c r="AA332" s="71">
        <v>0.44800000000000001</v>
      </c>
      <c r="AB332" s="74">
        <v>0.33400000000000002</v>
      </c>
      <c r="AC332" s="75">
        <v>121</v>
      </c>
      <c r="AD332" s="76">
        <v>42</v>
      </c>
      <c r="AE332" s="76">
        <v>39</v>
      </c>
      <c r="AF332" s="176">
        <v>11</v>
      </c>
      <c r="AG332" s="176">
        <v>10</v>
      </c>
      <c r="AH332" s="77">
        <v>1</v>
      </c>
      <c r="AI332" s="70" t="s">
        <v>1075</v>
      </c>
      <c r="AJ332" s="70" t="s">
        <v>1065</v>
      </c>
      <c r="AK332" s="36">
        <v>486</v>
      </c>
      <c r="AL332" s="71">
        <v>0.21099999999999999</v>
      </c>
      <c r="AM332" s="71">
        <v>0.315</v>
      </c>
      <c r="AN332" s="71">
        <v>0.46700000000000003</v>
      </c>
      <c r="AO332" s="125">
        <v>0.33700000000000002</v>
      </c>
      <c r="AP332" s="126">
        <v>164</v>
      </c>
      <c r="AQ332" s="127">
        <v>53</v>
      </c>
    </row>
    <row r="333" spans="1:43" x14ac:dyDescent="0.3">
      <c r="A333" s="116" t="s">
        <v>2348</v>
      </c>
      <c r="B333" s="117">
        <v>51</v>
      </c>
      <c r="C333" s="36" t="s">
        <v>62</v>
      </c>
      <c r="D333" s="36" t="s">
        <v>61</v>
      </c>
      <c r="E333" s="70" t="s">
        <v>1103</v>
      </c>
      <c r="F333" s="36">
        <v>35</v>
      </c>
      <c r="G333" s="36" t="s">
        <v>1375</v>
      </c>
      <c r="H333" s="36" t="s">
        <v>1373</v>
      </c>
      <c r="I333" s="36" t="s">
        <v>249</v>
      </c>
      <c r="L333" s="72">
        <v>89</v>
      </c>
      <c r="M333" s="36">
        <v>390</v>
      </c>
      <c r="N333" s="36">
        <v>331</v>
      </c>
      <c r="O333" s="118">
        <v>54</v>
      </c>
      <c r="P333" s="36">
        <v>80</v>
      </c>
      <c r="Q333" s="36">
        <v>11</v>
      </c>
      <c r="R333" s="36">
        <v>1</v>
      </c>
      <c r="S333" s="118">
        <v>13</v>
      </c>
      <c r="T333" s="118">
        <v>45</v>
      </c>
      <c r="U333" s="118">
        <v>6</v>
      </c>
      <c r="V333" s="36">
        <v>2</v>
      </c>
      <c r="W333" s="36">
        <v>48</v>
      </c>
      <c r="X333" s="36">
        <v>81</v>
      </c>
      <c r="Y333" s="73">
        <v>0.24299999999999999</v>
      </c>
      <c r="Z333" s="71">
        <v>0.34399999999999997</v>
      </c>
      <c r="AA333" s="71">
        <v>0.39300000000000002</v>
      </c>
      <c r="AB333" s="74">
        <v>0.33</v>
      </c>
      <c r="AC333" s="75">
        <v>129</v>
      </c>
      <c r="AD333" s="76">
        <v>42</v>
      </c>
      <c r="AE333" s="76">
        <v>39</v>
      </c>
      <c r="AF333" s="176">
        <v>13</v>
      </c>
      <c r="AG333" s="176">
        <v>12</v>
      </c>
      <c r="AH333" s="77">
        <v>0</v>
      </c>
      <c r="AI333" s="70" t="s">
        <v>1075</v>
      </c>
      <c r="AJ333" s="70" t="s">
        <v>1065</v>
      </c>
      <c r="AK333" s="36">
        <v>636</v>
      </c>
      <c r="AL333" s="71">
        <v>0.26100000000000001</v>
      </c>
      <c r="AM333" s="71">
        <v>0.35699999999999998</v>
      </c>
      <c r="AN333" s="71">
        <v>0.42299999999999999</v>
      </c>
      <c r="AO333" s="125">
        <v>0.34399999999999997</v>
      </c>
      <c r="AP333" s="126">
        <v>219</v>
      </c>
      <c r="AQ333" s="127">
        <v>68</v>
      </c>
    </row>
    <row r="334" spans="1:43" x14ac:dyDescent="0.3">
      <c r="A334" s="116" t="s">
        <v>2348</v>
      </c>
      <c r="B334" s="117">
        <v>52</v>
      </c>
      <c r="C334" s="36" t="s">
        <v>315</v>
      </c>
      <c r="D334" s="36" t="s">
        <v>3020</v>
      </c>
      <c r="E334" s="70" t="s">
        <v>1103</v>
      </c>
      <c r="F334" s="36">
        <v>26</v>
      </c>
      <c r="G334" s="36" t="s">
        <v>1106</v>
      </c>
      <c r="H334" s="36" t="s">
        <v>1063</v>
      </c>
      <c r="I334" s="36" t="s">
        <v>249</v>
      </c>
      <c r="L334" s="72">
        <v>121</v>
      </c>
      <c r="M334" s="36">
        <v>450</v>
      </c>
      <c r="N334" s="36">
        <v>407</v>
      </c>
      <c r="O334" s="118">
        <v>53</v>
      </c>
      <c r="P334" s="36">
        <v>102</v>
      </c>
      <c r="Q334" s="36">
        <v>27</v>
      </c>
      <c r="R334" s="36">
        <v>3</v>
      </c>
      <c r="S334" s="118">
        <v>13</v>
      </c>
      <c r="T334" s="118">
        <v>48</v>
      </c>
      <c r="U334" s="118">
        <v>12</v>
      </c>
      <c r="V334" s="36">
        <v>4</v>
      </c>
      <c r="W334" s="36">
        <v>39</v>
      </c>
      <c r="X334" s="36">
        <v>81</v>
      </c>
      <c r="Y334" s="73">
        <v>0.251</v>
      </c>
      <c r="Z334" s="71">
        <v>0.316</v>
      </c>
      <c r="AA334" s="71">
        <v>0.42299999999999999</v>
      </c>
      <c r="AB334" s="74">
        <v>0.32200000000000001</v>
      </c>
      <c r="AC334" s="75">
        <v>145</v>
      </c>
      <c r="AD334" s="76">
        <v>42</v>
      </c>
      <c r="AE334" s="76">
        <v>39</v>
      </c>
      <c r="AF334" s="176">
        <v>15</v>
      </c>
      <c r="AG334" s="176">
        <v>14</v>
      </c>
      <c r="AH334" s="77">
        <v>-4</v>
      </c>
      <c r="AI334" s="70" t="s">
        <v>1064</v>
      </c>
      <c r="AJ334" s="70" t="s">
        <v>1076</v>
      </c>
      <c r="AK334" s="36">
        <v>410</v>
      </c>
      <c r="AL334" s="71">
        <v>0.251</v>
      </c>
      <c r="AM334" s="71">
        <v>0.30499999999999999</v>
      </c>
      <c r="AN334" s="71">
        <v>0.39100000000000001</v>
      </c>
      <c r="AO334" s="125">
        <v>0.30599999999999999</v>
      </c>
      <c r="AP334" s="126">
        <v>126</v>
      </c>
      <c r="AQ334" s="127">
        <v>33</v>
      </c>
    </row>
    <row r="335" spans="1:43" x14ac:dyDescent="0.3">
      <c r="A335" s="116" t="s">
        <v>2348</v>
      </c>
      <c r="B335" s="117">
        <v>53</v>
      </c>
      <c r="C335" s="36" t="s">
        <v>4079</v>
      </c>
      <c r="D335" s="36" t="s">
        <v>68</v>
      </c>
      <c r="E335" s="70" t="s">
        <v>1103</v>
      </c>
      <c r="F335" s="36">
        <v>27</v>
      </c>
      <c r="G335" s="36" t="s">
        <v>1093</v>
      </c>
      <c r="H335" s="36" t="s">
        <v>1063</v>
      </c>
      <c r="I335" s="36" t="s">
        <v>249</v>
      </c>
      <c r="L335" s="72">
        <v>113</v>
      </c>
      <c r="M335" s="36">
        <v>412</v>
      </c>
      <c r="N335" s="36">
        <v>371</v>
      </c>
      <c r="O335" s="118">
        <v>50</v>
      </c>
      <c r="P335" s="36">
        <v>88</v>
      </c>
      <c r="Q335" s="36">
        <v>18</v>
      </c>
      <c r="R335" s="36">
        <v>2</v>
      </c>
      <c r="S335" s="118">
        <v>18</v>
      </c>
      <c r="T335" s="118">
        <v>51</v>
      </c>
      <c r="U335" s="118">
        <v>4</v>
      </c>
      <c r="V335" s="36">
        <v>3</v>
      </c>
      <c r="W335" s="36">
        <v>30</v>
      </c>
      <c r="X335" s="36">
        <v>91</v>
      </c>
      <c r="Y335" s="73">
        <v>0.23699999999999999</v>
      </c>
      <c r="Z335" s="71">
        <v>0.307</v>
      </c>
      <c r="AA335" s="71">
        <v>0.44600000000000001</v>
      </c>
      <c r="AB335" s="74">
        <v>0.32500000000000001</v>
      </c>
      <c r="AC335" s="75">
        <v>134</v>
      </c>
      <c r="AD335" s="76">
        <v>42</v>
      </c>
      <c r="AE335" s="76">
        <v>38</v>
      </c>
      <c r="AF335" s="176">
        <v>14</v>
      </c>
      <c r="AG335" s="176">
        <v>13</v>
      </c>
      <c r="AH335" s="77">
        <v>-2</v>
      </c>
      <c r="AI335" s="70" t="s">
        <v>1075</v>
      </c>
      <c r="AJ335" s="70" t="s">
        <v>1065</v>
      </c>
      <c r="AK335" s="36">
        <v>531</v>
      </c>
      <c r="AL335" s="71">
        <v>0.23300000000000001</v>
      </c>
      <c r="AM335" s="71">
        <v>0.307</v>
      </c>
      <c r="AN335" s="71">
        <v>0.48399999999999999</v>
      </c>
      <c r="AO335" s="125">
        <v>0.33700000000000002</v>
      </c>
      <c r="AP335" s="126">
        <v>179</v>
      </c>
      <c r="AQ335" s="127">
        <v>56</v>
      </c>
    </row>
    <row r="336" spans="1:43" x14ac:dyDescent="0.3">
      <c r="A336" s="116" t="s">
        <v>2348</v>
      </c>
      <c r="B336" s="117">
        <v>54</v>
      </c>
      <c r="C336" s="36" t="s">
        <v>444</v>
      </c>
      <c r="D336" s="36" t="s">
        <v>88</v>
      </c>
      <c r="E336" s="70" t="s">
        <v>1103</v>
      </c>
      <c r="F336" s="36">
        <v>30</v>
      </c>
      <c r="G336" s="36" t="s">
        <v>1116</v>
      </c>
      <c r="H336" s="36" t="s">
        <v>1063</v>
      </c>
      <c r="I336" s="36" t="s">
        <v>249</v>
      </c>
      <c r="L336" s="72">
        <v>101</v>
      </c>
      <c r="M336" s="36">
        <v>446</v>
      </c>
      <c r="N336" s="36">
        <v>412</v>
      </c>
      <c r="O336" s="118">
        <v>58</v>
      </c>
      <c r="P336" s="36">
        <v>112</v>
      </c>
      <c r="Q336" s="36">
        <v>18</v>
      </c>
      <c r="R336" s="36">
        <v>4</v>
      </c>
      <c r="S336" s="118">
        <v>11</v>
      </c>
      <c r="T336" s="118">
        <v>50</v>
      </c>
      <c r="U336" s="118">
        <v>7</v>
      </c>
      <c r="V336" s="36">
        <v>3</v>
      </c>
      <c r="W336" s="36">
        <v>26</v>
      </c>
      <c r="X336" s="36">
        <v>83</v>
      </c>
      <c r="Y336" s="73">
        <v>0.27200000000000002</v>
      </c>
      <c r="Z336" s="71">
        <v>0.318</v>
      </c>
      <c r="AA336" s="71">
        <v>0.41499999999999998</v>
      </c>
      <c r="AB336" s="74">
        <v>0.32</v>
      </c>
      <c r="AC336" s="75">
        <v>143</v>
      </c>
      <c r="AD336" s="76">
        <v>41</v>
      </c>
      <c r="AE336" s="76">
        <v>38</v>
      </c>
      <c r="AF336" s="176">
        <v>17</v>
      </c>
      <c r="AG336" s="176">
        <v>15</v>
      </c>
      <c r="AH336" s="77">
        <v>-5</v>
      </c>
      <c r="AI336" s="70" t="s">
        <v>1064</v>
      </c>
      <c r="AJ336" s="70" t="s">
        <v>1086</v>
      </c>
      <c r="AK336" s="36">
        <v>577</v>
      </c>
      <c r="AL336" s="71">
        <v>0.29299999999999998</v>
      </c>
      <c r="AM336" s="71">
        <v>0.35199999999999998</v>
      </c>
      <c r="AN336" s="71">
        <v>0.44400000000000001</v>
      </c>
      <c r="AO336" s="125">
        <v>0.34899999999999998</v>
      </c>
      <c r="AP336" s="126">
        <v>201</v>
      </c>
      <c r="AQ336" s="127">
        <v>67</v>
      </c>
    </row>
    <row r="337" spans="1:43" x14ac:dyDescent="0.3">
      <c r="A337" s="116" t="s">
        <v>2348</v>
      </c>
      <c r="B337" s="117">
        <v>55</v>
      </c>
      <c r="C337" s="36" t="s">
        <v>220</v>
      </c>
      <c r="D337" s="36" t="s">
        <v>219</v>
      </c>
      <c r="E337" s="70" t="s">
        <v>1103</v>
      </c>
      <c r="F337" s="36">
        <v>34</v>
      </c>
      <c r="G337" s="36" t="s">
        <v>1402</v>
      </c>
      <c r="H337" s="36" t="s">
        <v>1373</v>
      </c>
      <c r="I337" s="36" t="s">
        <v>249</v>
      </c>
      <c r="L337" s="72">
        <v>111</v>
      </c>
      <c r="M337" s="36">
        <v>445</v>
      </c>
      <c r="N337" s="36">
        <v>399</v>
      </c>
      <c r="O337" s="118">
        <v>56</v>
      </c>
      <c r="P337" s="36">
        <v>102</v>
      </c>
      <c r="Q337" s="36">
        <v>18</v>
      </c>
      <c r="R337" s="36">
        <v>2</v>
      </c>
      <c r="S337" s="118">
        <v>11</v>
      </c>
      <c r="T337" s="118">
        <v>39</v>
      </c>
      <c r="U337" s="118">
        <v>10</v>
      </c>
      <c r="V337" s="36">
        <v>4</v>
      </c>
      <c r="W337" s="36">
        <v>40</v>
      </c>
      <c r="X337" s="36">
        <v>60</v>
      </c>
      <c r="Y337" s="73">
        <v>0.25900000000000001</v>
      </c>
      <c r="Z337" s="71">
        <v>0.32600000000000001</v>
      </c>
      <c r="AA337" s="71">
        <v>0.39200000000000002</v>
      </c>
      <c r="AB337" s="74">
        <v>0.318</v>
      </c>
      <c r="AC337" s="75">
        <v>142</v>
      </c>
      <c r="AD337" s="76">
        <v>40</v>
      </c>
      <c r="AE337" s="76">
        <v>37</v>
      </c>
      <c r="AF337" s="176">
        <v>14</v>
      </c>
      <c r="AG337" s="176">
        <v>13</v>
      </c>
      <c r="AH337" s="77">
        <v>-5</v>
      </c>
      <c r="AI337" s="70" t="s">
        <v>1064</v>
      </c>
      <c r="AJ337" s="70" t="s">
        <v>1065</v>
      </c>
      <c r="AK337" s="36">
        <v>542</v>
      </c>
      <c r="AL337" s="71">
        <v>0.27200000000000002</v>
      </c>
      <c r="AM337" s="71">
        <v>0.32900000000000001</v>
      </c>
      <c r="AN337" s="71">
        <v>0.42699999999999999</v>
      </c>
      <c r="AO337" s="125">
        <v>0.33</v>
      </c>
      <c r="AP337" s="126">
        <v>179</v>
      </c>
      <c r="AQ337" s="127">
        <v>52</v>
      </c>
    </row>
    <row r="338" spans="1:43" x14ac:dyDescent="0.3">
      <c r="A338" s="116" t="s">
        <v>2348</v>
      </c>
      <c r="B338" s="117">
        <v>56</v>
      </c>
      <c r="C338" s="36" t="s">
        <v>941</v>
      </c>
      <c r="D338" s="36" t="s">
        <v>942</v>
      </c>
      <c r="E338" s="70" t="s">
        <v>1103</v>
      </c>
      <c r="F338" s="36">
        <v>30</v>
      </c>
      <c r="G338" s="36" t="s">
        <v>1384</v>
      </c>
      <c r="H338" s="36" t="s">
        <v>1373</v>
      </c>
      <c r="I338" s="36" t="s">
        <v>249</v>
      </c>
      <c r="L338" s="72">
        <v>99</v>
      </c>
      <c r="M338" s="36">
        <v>420</v>
      </c>
      <c r="N338" s="36">
        <v>356</v>
      </c>
      <c r="O338" s="118">
        <v>49</v>
      </c>
      <c r="P338" s="36">
        <v>82</v>
      </c>
      <c r="Q338" s="36">
        <v>10</v>
      </c>
      <c r="R338" s="36">
        <v>1</v>
      </c>
      <c r="S338" s="118">
        <v>13</v>
      </c>
      <c r="T338" s="118">
        <v>46</v>
      </c>
      <c r="U338" s="118">
        <v>3</v>
      </c>
      <c r="V338" s="36">
        <v>1</v>
      </c>
      <c r="W338" s="36">
        <v>57</v>
      </c>
      <c r="X338" s="36">
        <v>82</v>
      </c>
      <c r="Y338" s="73">
        <v>0.23499999999999999</v>
      </c>
      <c r="Z338" s="71">
        <v>0.33900000000000002</v>
      </c>
      <c r="AA338" s="71">
        <v>0.371</v>
      </c>
      <c r="AB338" s="74">
        <v>0.32100000000000001</v>
      </c>
      <c r="AC338" s="75">
        <v>135</v>
      </c>
      <c r="AD338" s="76">
        <v>40</v>
      </c>
      <c r="AE338" s="76">
        <v>37</v>
      </c>
      <c r="AF338" s="176">
        <v>10</v>
      </c>
      <c r="AG338" s="176">
        <v>9</v>
      </c>
      <c r="AH338" s="77">
        <v>-4</v>
      </c>
      <c r="AI338" s="70" t="s">
        <v>1075</v>
      </c>
      <c r="AJ338" s="70" t="s">
        <v>1065</v>
      </c>
      <c r="AK338" s="36">
        <v>654</v>
      </c>
      <c r="AL338" s="71">
        <v>0.24399999999999999</v>
      </c>
      <c r="AM338" s="71">
        <v>0.33300000000000002</v>
      </c>
      <c r="AN338" s="71">
        <v>0.39200000000000002</v>
      </c>
      <c r="AO338" s="125">
        <v>0.32300000000000001</v>
      </c>
      <c r="AP338" s="126">
        <v>211</v>
      </c>
      <c r="AQ338" s="127">
        <v>55</v>
      </c>
    </row>
    <row r="339" spans="1:43" x14ac:dyDescent="0.3">
      <c r="A339" s="116" t="s">
        <v>2348</v>
      </c>
      <c r="B339" s="117">
        <v>57</v>
      </c>
      <c r="C339" s="36" t="s">
        <v>154</v>
      </c>
      <c r="D339" s="36" t="s">
        <v>14</v>
      </c>
      <c r="E339" s="70" t="s">
        <v>1065</v>
      </c>
      <c r="F339" s="36">
        <v>33</v>
      </c>
      <c r="G339" s="36" t="s">
        <v>1567</v>
      </c>
      <c r="H339" s="36" t="s">
        <v>1063</v>
      </c>
      <c r="I339" s="36" t="s">
        <v>249</v>
      </c>
      <c r="L339" s="72">
        <v>110</v>
      </c>
      <c r="M339" s="36">
        <v>430</v>
      </c>
      <c r="N339" s="36">
        <v>396</v>
      </c>
      <c r="O339" s="118">
        <v>50</v>
      </c>
      <c r="P339" s="36">
        <v>98</v>
      </c>
      <c r="Q339" s="36">
        <v>19</v>
      </c>
      <c r="R339" s="36">
        <v>1</v>
      </c>
      <c r="S339" s="118">
        <v>19</v>
      </c>
      <c r="T339" s="118">
        <v>61</v>
      </c>
      <c r="U339" s="118">
        <v>3</v>
      </c>
      <c r="V339" s="36">
        <v>1</v>
      </c>
      <c r="W339" s="36">
        <v>28</v>
      </c>
      <c r="X339" s="36">
        <v>92</v>
      </c>
      <c r="Y339" s="73">
        <v>0.249</v>
      </c>
      <c r="Z339" s="71">
        <v>0.29599999999999999</v>
      </c>
      <c r="AA339" s="71">
        <v>0.44800000000000001</v>
      </c>
      <c r="AB339" s="74">
        <v>0.31900000000000001</v>
      </c>
      <c r="AC339" s="75">
        <v>137</v>
      </c>
      <c r="AD339" s="76">
        <v>40</v>
      </c>
      <c r="AE339" s="76">
        <v>37</v>
      </c>
      <c r="AF339" s="176">
        <v>16</v>
      </c>
      <c r="AG339" s="176">
        <v>14</v>
      </c>
      <c r="AH339" s="77">
        <v>-5</v>
      </c>
      <c r="AI339" s="70" t="s">
        <v>1075</v>
      </c>
      <c r="AJ339" s="70" t="s">
        <v>1065</v>
      </c>
      <c r="AK339" s="36">
        <v>466</v>
      </c>
      <c r="AL339" s="71">
        <v>0.27600000000000002</v>
      </c>
      <c r="AM339" s="71">
        <v>0.318</v>
      </c>
      <c r="AN339" s="71">
        <v>0.46300000000000002</v>
      </c>
      <c r="AO339" s="125">
        <v>0.33600000000000002</v>
      </c>
      <c r="AP339" s="126">
        <v>157</v>
      </c>
      <c r="AQ339" s="127">
        <v>51</v>
      </c>
    </row>
    <row r="340" spans="1:43" x14ac:dyDescent="0.3">
      <c r="A340" s="116" t="s">
        <v>2348</v>
      </c>
      <c r="B340" s="117">
        <v>58</v>
      </c>
      <c r="C340" s="36" t="s">
        <v>135</v>
      </c>
      <c r="D340" s="36" t="s">
        <v>17</v>
      </c>
      <c r="E340" s="70" t="s">
        <v>1103</v>
      </c>
      <c r="F340" s="36">
        <v>28</v>
      </c>
      <c r="G340" s="36" t="s">
        <v>1070</v>
      </c>
      <c r="H340" s="36" t="s">
        <v>1063</v>
      </c>
      <c r="I340" s="36" t="s">
        <v>249</v>
      </c>
      <c r="L340" s="72">
        <v>129</v>
      </c>
      <c r="M340" s="36">
        <v>469</v>
      </c>
      <c r="N340" s="36">
        <v>429</v>
      </c>
      <c r="O340" s="118">
        <v>57</v>
      </c>
      <c r="P340" s="36">
        <v>110</v>
      </c>
      <c r="Q340" s="36">
        <v>22</v>
      </c>
      <c r="R340" s="36">
        <v>3</v>
      </c>
      <c r="S340" s="118">
        <v>11</v>
      </c>
      <c r="T340" s="118">
        <v>50</v>
      </c>
      <c r="U340" s="118">
        <v>9</v>
      </c>
      <c r="V340" s="36">
        <v>3</v>
      </c>
      <c r="W340" s="36">
        <v>34</v>
      </c>
      <c r="X340" s="36">
        <v>74</v>
      </c>
      <c r="Y340" s="73">
        <v>0.25700000000000001</v>
      </c>
      <c r="Z340" s="71">
        <v>0.313</v>
      </c>
      <c r="AA340" s="71">
        <v>0.39800000000000002</v>
      </c>
      <c r="AB340" s="74">
        <v>0.313</v>
      </c>
      <c r="AC340" s="75">
        <v>147</v>
      </c>
      <c r="AD340" s="76">
        <v>39</v>
      </c>
      <c r="AE340" s="76">
        <v>36</v>
      </c>
      <c r="AF340" s="176">
        <v>15</v>
      </c>
      <c r="AG340" s="176">
        <v>14</v>
      </c>
      <c r="AH340" s="77">
        <v>-8</v>
      </c>
      <c r="AI340" s="70" t="s">
        <v>1064</v>
      </c>
      <c r="AJ340" s="70" t="s">
        <v>1065</v>
      </c>
      <c r="AK340" s="36">
        <v>480</v>
      </c>
      <c r="AL340" s="71">
        <v>0.25900000000000001</v>
      </c>
      <c r="AM340" s="71">
        <v>0.32600000000000001</v>
      </c>
      <c r="AN340" s="71">
        <v>0.38900000000000001</v>
      </c>
      <c r="AO340" s="125">
        <v>0.316</v>
      </c>
      <c r="AP340" s="126">
        <v>152</v>
      </c>
      <c r="AQ340" s="127">
        <v>41</v>
      </c>
    </row>
    <row r="341" spans="1:43" x14ac:dyDescent="0.3">
      <c r="A341" s="116" t="s">
        <v>2348</v>
      </c>
      <c r="B341" s="117">
        <v>59</v>
      </c>
      <c r="C341" s="36" t="s">
        <v>911</v>
      </c>
      <c r="D341" s="36" t="s">
        <v>269</v>
      </c>
      <c r="E341" s="70" t="s">
        <v>1065</v>
      </c>
      <c r="F341" s="36">
        <v>30</v>
      </c>
      <c r="G341" s="36" t="s">
        <v>1116</v>
      </c>
      <c r="H341" s="36" t="s">
        <v>1063</v>
      </c>
      <c r="I341" s="36" t="s">
        <v>249</v>
      </c>
      <c r="L341" s="72">
        <v>77</v>
      </c>
      <c r="M341" s="36">
        <v>364</v>
      </c>
      <c r="N341" s="36">
        <v>336</v>
      </c>
      <c r="O341" s="118">
        <v>56</v>
      </c>
      <c r="P341" s="36">
        <v>91</v>
      </c>
      <c r="Q341" s="36">
        <v>18</v>
      </c>
      <c r="R341" s="36">
        <v>3</v>
      </c>
      <c r="S341" s="118">
        <v>10</v>
      </c>
      <c r="T341" s="118">
        <v>40</v>
      </c>
      <c r="U341" s="118">
        <v>16</v>
      </c>
      <c r="V341" s="36">
        <v>4</v>
      </c>
      <c r="W341" s="36">
        <v>22</v>
      </c>
      <c r="X341" s="36">
        <v>57</v>
      </c>
      <c r="Y341" s="73">
        <v>0.27100000000000002</v>
      </c>
      <c r="Z341" s="71">
        <v>0.32</v>
      </c>
      <c r="AA341" s="71">
        <v>0.43</v>
      </c>
      <c r="AB341" s="74">
        <v>0.32700000000000001</v>
      </c>
      <c r="AC341" s="75">
        <v>119</v>
      </c>
      <c r="AD341" s="76">
        <v>39</v>
      </c>
      <c r="AE341" s="76">
        <v>36</v>
      </c>
      <c r="AF341" s="176">
        <v>18</v>
      </c>
      <c r="AG341" s="176">
        <v>17</v>
      </c>
      <c r="AH341" s="77">
        <v>-1</v>
      </c>
      <c r="AI341" s="70" t="s">
        <v>1075</v>
      </c>
      <c r="AJ341" s="70" t="s">
        <v>1086</v>
      </c>
      <c r="AK341" s="36">
        <v>466</v>
      </c>
      <c r="AL341" s="71">
        <v>0.26600000000000001</v>
      </c>
      <c r="AM341" s="71">
        <v>0.33</v>
      </c>
      <c r="AN341" s="71">
        <v>0.47099999999999997</v>
      </c>
      <c r="AO341" s="125">
        <v>0.34599999999999997</v>
      </c>
      <c r="AP341" s="126">
        <v>161</v>
      </c>
      <c r="AQ341" s="127">
        <v>56</v>
      </c>
    </row>
    <row r="342" spans="1:43" x14ac:dyDescent="0.3">
      <c r="A342" s="116" t="s">
        <v>2348</v>
      </c>
      <c r="B342" s="117">
        <v>60</v>
      </c>
      <c r="C342" s="36" t="s">
        <v>911</v>
      </c>
      <c r="D342" s="36" t="s">
        <v>269</v>
      </c>
      <c r="E342" s="70" t="s">
        <v>1065</v>
      </c>
      <c r="F342" s="36">
        <v>30</v>
      </c>
      <c r="G342" s="36" t="s">
        <v>1116</v>
      </c>
      <c r="H342" s="36" t="s">
        <v>1063</v>
      </c>
      <c r="I342" s="36" t="s">
        <v>249</v>
      </c>
      <c r="L342" s="72">
        <v>77</v>
      </c>
      <c r="M342" s="36">
        <v>364</v>
      </c>
      <c r="N342" s="36">
        <v>336</v>
      </c>
      <c r="O342" s="118">
        <v>56</v>
      </c>
      <c r="P342" s="36">
        <v>91</v>
      </c>
      <c r="Q342" s="36">
        <v>18</v>
      </c>
      <c r="R342" s="36">
        <v>3</v>
      </c>
      <c r="S342" s="118">
        <v>10</v>
      </c>
      <c r="T342" s="118">
        <v>40</v>
      </c>
      <c r="U342" s="118">
        <v>16</v>
      </c>
      <c r="V342" s="36">
        <v>4</v>
      </c>
      <c r="W342" s="36">
        <v>22</v>
      </c>
      <c r="X342" s="36">
        <v>57</v>
      </c>
      <c r="Y342" s="73">
        <v>0.27100000000000002</v>
      </c>
      <c r="Z342" s="71">
        <v>0.32</v>
      </c>
      <c r="AA342" s="71">
        <v>0.43</v>
      </c>
      <c r="AB342" s="74">
        <v>0.32700000000000001</v>
      </c>
      <c r="AC342" s="75">
        <v>119</v>
      </c>
      <c r="AD342" s="76">
        <v>39</v>
      </c>
      <c r="AE342" s="76">
        <v>36</v>
      </c>
      <c r="AF342" s="176">
        <v>18</v>
      </c>
      <c r="AG342" s="176">
        <v>17</v>
      </c>
      <c r="AH342" s="77">
        <v>-1</v>
      </c>
      <c r="AI342" s="70" t="s">
        <v>1075</v>
      </c>
      <c r="AJ342" s="70" t="s">
        <v>1086</v>
      </c>
      <c r="AK342" s="36">
        <v>466</v>
      </c>
      <c r="AL342" s="71">
        <v>0.26600000000000001</v>
      </c>
      <c r="AM342" s="71">
        <v>0.33</v>
      </c>
      <c r="AN342" s="71">
        <v>0.47099999999999997</v>
      </c>
      <c r="AO342" s="125">
        <v>0.34599999999999997</v>
      </c>
      <c r="AP342" s="126">
        <v>161</v>
      </c>
      <c r="AQ342" s="127">
        <v>56</v>
      </c>
    </row>
    <row r="343" spans="1:43" x14ac:dyDescent="0.3">
      <c r="A343" s="116" t="s">
        <v>2349</v>
      </c>
      <c r="B343" s="117">
        <v>1</v>
      </c>
      <c r="C343" s="36" t="s">
        <v>302</v>
      </c>
      <c r="D343" s="36" t="s">
        <v>2989</v>
      </c>
      <c r="E343" s="70" t="s">
        <v>1065</v>
      </c>
      <c r="F343" s="36">
        <v>25</v>
      </c>
      <c r="G343" s="36" t="s">
        <v>1383</v>
      </c>
      <c r="H343" s="36" t="s">
        <v>1373</v>
      </c>
      <c r="I343" s="36" t="s">
        <v>255</v>
      </c>
      <c r="L343" s="72">
        <v>121</v>
      </c>
      <c r="M343" s="36">
        <v>492</v>
      </c>
      <c r="N343" s="36">
        <v>439</v>
      </c>
      <c r="O343" s="118">
        <v>65</v>
      </c>
      <c r="P343" s="36">
        <v>114</v>
      </c>
      <c r="Q343" s="36">
        <v>23</v>
      </c>
      <c r="R343" s="36">
        <v>0</v>
      </c>
      <c r="S343" s="118">
        <v>28</v>
      </c>
      <c r="T343" s="118">
        <v>76</v>
      </c>
      <c r="U343" s="118">
        <v>2</v>
      </c>
      <c r="V343" s="36">
        <v>1</v>
      </c>
      <c r="W343" s="36">
        <v>42</v>
      </c>
      <c r="X343" s="36">
        <v>107</v>
      </c>
      <c r="Y343" s="73">
        <v>0.25900000000000001</v>
      </c>
      <c r="Z343" s="71">
        <v>0.33200000000000002</v>
      </c>
      <c r="AA343" s="71">
        <v>0.50600000000000001</v>
      </c>
      <c r="AB343" s="74">
        <v>0.35799999999999998</v>
      </c>
      <c r="AC343" s="75">
        <v>176</v>
      </c>
      <c r="AD343" s="76">
        <v>66</v>
      </c>
      <c r="AE343" s="76">
        <v>85</v>
      </c>
      <c r="AF343" s="176">
        <v>23</v>
      </c>
      <c r="AG343" s="176">
        <v>29</v>
      </c>
      <c r="AH343" s="77">
        <v>17</v>
      </c>
      <c r="AI343" s="70" t="s">
        <v>1064</v>
      </c>
      <c r="AJ343" s="70" t="s">
        <v>1065</v>
      </c>
      <c r="AK343" s="36">
        <v>525</v>
      </c>
      <c r="AL343" s="71">
        <v>0.27800000000000002</v>
      </c>
      <c r="AM343" s="71">
        <v>0.34499999999999997</v>
      </c>
      <c r="AN343" s="71">
        <v>0.53100000000000003</v>
      </c>
      <c r="AO343" s="125">
        <v>0.373</v>
      </c>
      <c r="AP343" s="126">
        <v>196</v>
      </c>
      <c r="AQ343" s="127">
        <v>80</v>
      </c>
    </row>
    <row r="344" spans="1:43" x14ac:dyDescent="0.3">
      <c r="A344" s="116" t="s">
        <v>2349</v>
      </c>
      <c r="B344" s="117">
        <v>1</v>
      </c>
      <c r="C344" s="36" t="s">
        <v>525</v>
      </c>
      <c r="D344" s="36" t="s">
        <v>524</v>
      </c>
      <c r="E344" s="70" t="s">
        <v>1065</v>
      </c>
      <c r="F344" s="36">
        <v>31</v>
      </c>
      <c r="G344" s="36" t="s">
        <v>1104</v>
      </c>
      <c r="H344" s="36" t="s">
        <v>1063</v>
      </c>
      <c r="I344" s="36" t="s">
        <v>255</v>
      </c>
      <c r="J344" s="36" t="s">
        <v>250</v>
      </c>
      <c r="L344" s="72">
        <v>131</v>
      </c>
      <c r="M344" s="36">
        <v>542</v>
      </c>
      <c r="N344" s="36">
        <v>485</v>
      </c>
      <c r="O344" s="118">
        <v>64</v>
      </c>
      <c r="P344" s="36">
        <v>139</v>
      </c>
      <c r="Q344" s="36">
        <v>25</v>
      </c>
      <c r="R344" s="36">
        <v>1</v>
      </c>
      <c r="S344" s="118">
        <v>14</v>
      </c>
      <c r="T344" s="118">
        <v>70</v>
      </c>
      <c r="U344" s="118">
        <v>4</v>
      </c>
      <c r="V344" s="36">
        <v>1</v>
      </c>
      <c r="W344" s="36">
        <v>46</v>
      </c>
      <c r="X344" s="36">
        <v>65</v>
      </c>
      <c r="Y344" s="73">
        <v>0.28799999999999998</v>
      </c>
      <c r="Z344" s="71">
        <v>0.35</v>
      </c>
      <c r="AA344" s="71">
        <v>0.42499999999999999</v>
      </c>
      <c r="AB344" s="74">
        <v>0.34200000000000003</v>
      </c>
      <c r="AC344" s="75">
        <v>185</v>
      </c>
      <c r="AD344" s="76">
        <v>59</v>
      </c>
      <c r="AE344" s="76">
        <v>78</v>
      </c>
      <c r="AF344" s="176">
        <v>22</v>
      </c>
      <c r="AG344" s="176">
        <v>29</v>
      </c>
      <c r="AH344" s="77">
        <v>10</v>
      </c>
      <c r="AI344" s="70" t="s">
        <v>1064</v>
      </c>
      <c r="AJ344" s="70" t="s">
        <v>1086</v>
      </c>
      <c r="AK344" s="36">
        <v>568</v>
      </c>
      <c r="AL344" s="71">
        <v>0.32</v>
      </c>
      <c r="AM344" s="71">
        <v>0.4</v>
      </c>
      <c r="AN344" s="71">
        <v>0.46200000000000002</v>
      </c>
      <c r="AO344" s="125">
        <v>0.38100000000000001</v>
      </c>
      <c r="AP344" s="126">
        <v>216</v>
      </c>
      <c r="AQ344" s="127">
        <v>91</v>
      </c>
    </row>
    <row r="345" spans="1:43" x14ac:dyDescent="0.3">
      <c r="A345" s="116" t="s">
        <v>2349</v>
      </c>
      <c r="B345" s="117">
        <v>1</v>
      </c>
      <c r="C345" s="36" t="s">
        <v>365</v>
      </c>
      <c r="D345" s="36" t="s">
        <v>364</v>
      </c>
      <c r="E345" s="70" t="s">
        <v>1065</v>
      </c>
      <c r="F345" s="36">
        <v>35</v>
      </c>
      <c r="G345" s="36" t="s">
        <v>1372</v>
      </c>
      <c r="H345" s="36" t="s">
        <v>1373</v>
      </c>
      <c r="I345" s="36" t="s">
        <v>250</v>
      </c>
      <c r="L345" s="72">
        <v>122</v>
      </c>
      <c r="M345" s="36">
        <v>479</v>
      </c>
      <c r="N345" s="36">
        <v>397</v>
      </c>
      <c r="O345" s="118">
        <v>66</v>
      </c>
      <c r="P345" s="36">
        <v>97</v>
      </c>
      <c r="Q345" s="36">
        <v>16</v>
      </c>
      <c r="R345" s="36">
        <v>0</v>
      </c>
      <c r="S345" s="118">
        <v>29</v>
      </c>
      <c r="T345" s="118">
        <v>76</v>
      </c>
      <c r="U345" s="118">
        <v>2</v>
      </c>
      <c r="V345" s="36">
        <v>1</v>
      </c>
      <c r="W345" s="36">
        <v>74</v>
      </c>
      <c r="X345" s="36">
        <v>88</v>
      </c>
      <c r="Y345" s="73">
        <v>0.249</v>
      </c>
      <c r="Z345" s="71">
        <v>0.36399999999999999</v>
      </c>
      <c r="AA345" s="71">
        <v>0.50600000000000001</v>
      </c>
      <c r="AB345" s="74">
        <v>0.374</v>
      </c>
      <c r="AC345" s="75">
        <v>179</v>
      </c>
      <c r="AD345" s="76">
        <v>76</v>
      </c>
      <c r="AE345" s="76">
        <v>69</v>
      </c>
      <c r="AF345" s="176">
        <v>21</v>
      </c>
      <c r="AG345" s="176">
        <v>19</v>
      </c>
      <c r="AH345" s="77">
        <v>21</v>
      </c>
      <c r="AI345" s="70" t="s">
        <v>1064</v>
      </c>
      <c r="AJ345" s="70" t="s">
        <v>1065</v>
      </c>
      <c r="AK345" s="36">
        <v>668</v>
      </c>
      <c r="AL345" s="71">
        <v>0.25800000000000001</v>
      </c>
      <c r="AM345" s="71">
        <v>0.377</v>
      </c>
      <c r="AN345" s="71">
        <v>0.504</v>
      </c>
      <c r="AO345" s="125">
        <v>0.38100000000000001</v>
      </c>
      <c r="AP345" s="126">
        <v>255</v>
      </c>
      <c r="AQ345" s="127">
        <v>101</v>
      </c>
    </row>
    <row r="346" spans="1:43" x14ac:dyDescent="0.3">
      <c r="A346" s="116" t="s">
        <v>2349</v>
      </c>
      <c r="B346" s="117">
        <v>1</v>
      </c>
      <c r="C346" s="36" t="s">
        <v>343</v>
      </c>
      <c r="D346" s="36" t="s">
        <v>115</v>
      </c>
      <c r="E346" s="70" t="s">
        <v>1103</v>
      </c>
      <c r="F346" s="36">
        <v>34</v>
      </c>
      <c r="G346" s="36" t="s">
        <v>1093</v>
      </c>
      <c r="H346" s="36" t="s">
        <v>1063</v>
      </c>
      <c r="I346" s="36" t="s">
        <v>250</v>
      </c>
      <c r="L346" s="72">
        <v>130</v>
      </c>
      <c r="M346" s="36">
        <v>583</v>
      </c>
      <c r="N346" s="36">
        <v>473</v>
      </c>
      <c r="O346" s="118">
        <v>81</v>
      </c>
      <c r="P346" s="36">
        <v>135</v>
      </c>
      <c r="Q346" s="36">
        <v>21</v>
      </c>
      <c r="R346" s="36">
        <v>1</v>
      </c>
      <c r="S346" s="118">
        <v>25</v>
      </c>
      <c r="T346" s="118">
        <v>76</v>
      </c>
      <c r="U346" s="118">
        <v>7</v>
      </c>
      <c r="V346" s="36">
        <v>2</v>
      </c>
      <c r="W346" s="36">
        <v>100</v>
      </c>
      <c r="X346" s="36">
        <v>92</v>
      </c>
      <c r="Y346" s="73">
        <v>0.29099999999999998</v>
      </c>
      <c r="Z346" s="71">
        <v>0.41199999999999998</v>
      </c>
      <c r="AA346" s="71">
        <v>0.49199999999999999</v>
      </c>
      <c r="AB346" s="74">
        <v>0.39700000000000002</v>
      </c>
      <c r="AC346" s="75">
        <v>231</v>
      </c>
      <c r="AD346" s="76">
        <v>107</v>
      </c>
      <c r="AE346" s="76">
        <v>96</v>
      </c>
      <c r="AF346" s="176">
        <v>28</v>
      </c>
      <c r="AG346" s="176">
        <v>25</v>
      </c>
      <c r="AH346" s="77">
        <v>39</v>
      </c>
      <c r="AI346" s="70" t="s">
        <v>1064</v>
      </c>
      <c r="AJ346" s="70" t="s">
        <v>1086</v>
      </c>
      <c r="AK346" s="36">
        <v>707</v>
      </c>
      <c r="AL346" s="71">
        <v>0.32</v>
      </c>
      <c r="AM346" s="71">
        <v>0.45400000000000001</v>
      </c>
      <c r="AN346" s="71">
        <v>0.57799999999999996</v>
      </c>
      <c r="AO346" s="125">
        <v>0.44400000000000001</v>
      </c>
      <c r="AP346" s="126">
        <v>314</v>
      </c>
      <c r="AQ346" s="127">
        <v>182</v>
      </c>
    </row>
    <row r="347" spans="1:43" x14ac:dyDescent="0.3">
      <c r="A347" s="116" t="s">
        <v>2349</v>
      </c>
      <c r="B347" s="117">
        <v>1</v>
      </c>
      <c r="C347" s="36" t="s">
        <v>509</v>
      </c>
      <c r="D347" s="36" t="s">
        <v>15</v>
      </c>
      <c r="E347" s="70" t="s">
        <v>1065</v>
      </c>
      <c r="F347" s="36">
        <v>27</v>
      </c>
      <c r="G347" s="36" t="s">
        <v>1554</v>
      </c>
      <c r="H347" s="36" t="s">
        <v>1373</v>
      </c>
      <c r="I347" s="36" t="s">
        <v>265</v>
      </c>
      <c r="L347" s="72">
        <v>142</v>
      </c>
      <c r="M347" s="36">
        <v>672</v>
      </c>
      <c r="N347" s="36">
        <v>621</v>
      </c>
      <c r="O347" s="118">
        <v>98</v>
      </c>
      <c r="P347" s="36">
        <v>195</v>
      </c>
      <c r="Q347" s="36">
        <v>35</v>
      </c>
      <c r="R347" s="36">
        <v>4</v>
      </c>
      <c r="S347" s="118">
        <v>19</v>
      </c>
      <c r="T347" s="118">
        <v>79</v>
      </c>
      <c r="U347" s="118">
        <v>29</v>
      </c>
      <c r="V347" s="36">
        <v>8</v>
      </c>
      <c r="W347" s="36">
        <v>35</v>
      </c>
      <c r="X347" s="36">
        <v>78</v>
      </c>
      <c r="Y347" s="73">
        <v>0.313</v>
      </c>
      <c r="Z347" s="71">
        <v>0.35499999999999998</v>
      </c>
      <c r="AA347" s="71">
        <v>0.47599999999999998</v>
      </c>
      <c r="AB347" s="74">
        <v>0.36</v>
      </c>
      <c r="AC347" s="75">
        <v>242</v>
      </c>
      <c r="AD347" s="76">
        <v>82</v>
      </c>
      <c r="AE347" s="76">
        <v>96</v>
      </c>
      <c r="AF347" s="176">
        <v>42</v>
      </c>
      <c r="AG347" s="176">
        <v>49</v>
      </c>
      <c r="AH347" s="77">
        <v>42</v>
      </c>
      <c r="AI347" s="70" t="s">
        <v>1064</v>
      </c>
      <c r="AJ347" s="70" t="s">
        <v>1086</v>
      </c>
      <c r="AK347" s="36">
        <v>662</v>
      </c>
      <c r="AL347" s="71">
        <v>0.34599999999999997</v>
      </c>
      <c r="AM347" s="71">
        <v>0.41</v>
      </c>
      <c r="AN347" s="71">
        <v>0.54700000000000004</v>
      </c>
      <c r="AO347" s="125">
        <v>0.41299999999999998</v>
      </c>
      <c r="AP347" s="126">
        <v>273</v>
      </c>
      <c r="AQ347" s="127">
        <v>134</v>
      </c>
    </row>
    <row r="348" spans="1:43" x14ac:dyDescent="0.3">
      <c r="A348" s="116" t="s">
        <v>2349</v>
      </c>
      <c r="B348" s="117">
        <v>1</v>
      </c>
      <c r="C348" s="36" t="s">
        <v>181</v>
      </c>
      <c r="D348" s="36" t="s">
        <v>182</v>
      </c>
      <c r="E348" s="70" t="s">
        <v>1103</v>
      </c>
      <c r="F348" s="36">
        <v>33</v>
      </c>
      <c r="G348" s="36" t="s">
        <v>1085</v>
      </c>
      <c r="H348" s="36" t="s">
        <v>1063</v>
      </c>
      <c r="I348" s="36" t="s">
        <v>265</v>
      </c>
      <c r="L348" s="72">
        <v>125</v>
      </c>
      <c r="M348" s="36">
        <v>536</v>
      </c>
      <c r="N348" s="36">
        <v>491</v>
      </c>
      <c r="O348" s="118">
        <v>74</v>
      </c>
      <c r="P348" s="36">
        <v>144</v>
      </c>
      <c r="Q348" s="36">
        <v>30</v>
      </c>
      <c r="R348" s="36">
        <v>2</v>
      </c>
      <c r="S348" s="118">
        <v>18</v>
      </c>
      <c r="T348" s="118">
        <v>80</v>
      </c>
      <c r="U348" s="118">
        <v>4</v>
      </c>
      <c r="V348" s="36">
        <v>2</v>
      </c>
      <c r="W348" s="36">
        <v>36</v>
      </c>
      <c r="X348" s="36">
        <v>61</v>
      </c>
      <c r="Y348" s="73">
        <v>0.29399999999999998</v>
      </c>
      <c r="Z348" s="71">
        <v>0.34399999999999997</v>
      </c>
      <c r="AA348" s="71">
        <v>0.47299999999999998</v>
      </c>
      <c r="AB348" s="74">
        <v>0.35299999999999998</v>
      </c>
      <c r="AC348" s="75">
        <v>189</v>
      </c>
      <c r="AD348" s="76">
        <v>66</v>
      </c>
      <c r="AE348" s="76">
        <v>74</v>
      </c>
      <c r="AF348" s="176">
        <v>26</v>
      </c>
      <c r="AG348" s="176">
        <v>29</v>
      </c>
      <c r="AH348" s="77">
        <v>30</v>
      </c>
      <c r="AI348" s="70" t="s">
        <v>1064</v>
      </c>
      <c r="AJ348" s="70" t="s">
        <v>1086</v>
      </c>
      <c r="AK348" s="36">
        <v>593</v>
      </c>
      <c r="AL348" s="71">
        <v>0.32200000000000001</v>
      </c>
      <c r="AM348" s="71">
        <v>0.38400000000000001</v>
      </c>
      <c r="AN348" s="71">
        <v>0.54300000000000004</v>
      </c>
      <c r="AO348" s="125">
        <v>0.39800000000000002</v>
      </c>
      <c r="AP348" s="126">
        <v>236</v>
      </c>
      <c r="AQ348" s="127">
        <v>109</v>
      </c>
    </row>
    <row r="349" spans="1:43" x14ac:dyDescent="0.3">
      <c r="A349" s="116" t="s">
        <v>2349</v>
      </c>
      <c r="B349" s="117">
        <v>1</v>
      </c>
      <c r="C349" s="36" t="s">
        <v>494</v>
      </c>
      <c r="D349" s="36" t="s">
        <v>129</v>
      </c>
      <c r="E349" s="70" t="s">
        <v>1065</v>
      </c>
      <c r="F349" s="36">
        <v>32</v>
      </c>
      <c r="G349" s="36" t="s">
        <v>1386</v>
      </c>
      <c r="H349" s="36" t="s">
        <v>1373</v>
      </c>
      <c r="I349" s="36" t="s">
        <v>253</v>
      </c>
      <c r="L349" s="72">
        <v>112</v>
      </c>
      <c r="M349" s="36">
        <v>478</v>
      </c>
      <c r="N349" s="36">
        <v>410</v>
      </c>
      <c r="O349" s="118">
        <v>72</v>
      </c>
      <c r="P349" s="36">
        <v>108</v>
      </c>
      <c r="Q349" s="36">
        <v>20</v>
      </c>
      <c r="R349" s="36">
        <v>1</v>
      </c>
      <c r="S349" s="118">
        <v>27</v>
      </c>
      <c r="T349" s="118">
        <v>71</v>
      </c>
      <c r="U349" s="118">
        <v>4</v>
      </c>
      <c r="V349" s="36">
        <v>1</v>
      </c>
      <c r="W349" s="36">
        <v>59</v>
      </c>
      <c r="X349" s="36">
        <v>90</v>
      </c>
      <c r="Y349" s="73">
        <v>0.26200000000000001</v>
      </c>
      <c r="Z349" s="71">
        <v>0.35799999999999998</v>
      </c>
      <c r="AA349" s="71">
        <v>0.51900000000000002</v>
      </c>
      <c r="AB349" s="74">
        <v>0.375</v>
      </c>
      <c r="AC349" s="75">
        <v>179</v>
      </c>
      <c r="AD349" s="76">
        <v>77</v>
      </c>
      <c r="AE349" s="76">
        <v>77</v>
      </c>
      <c r="AF349" s="176">
        <v>23</v>
      </c>
      <c r="AG349" s="176">
        <v>23</v>
      </c>
      <c r="AH349" s="77">
        <v>29</v>
      </c>
      <c r="AI349" s="70" t="s">
        <v>1064</v>
      </c>
      <c r="AJ349" s="70" t="s">
        <v>1086</v>
      </c>
      <c r="AK349" s="36">
        <v>496</v>
      </c>
      <c r="AL349" s="71">
        <v>0.27</v>
      </c>
      <c r="AM349" s="71">
        <v>0.38500000000000001</v>
      </c>
      <c r="AN349" s="71">
        <v>0.55900000000000005</v>
      </c>
      <c r="AO349" s="125">
        <v>0.40200000000000002</v>
      </c>
      <c r="AP349" s="126">
        <v>200</v>
      </c>
      <c r="AQ349" s="127">
        <v>102</v>
      </c>
    </row>
    <row r="350" spans="1:43" x14ac:dyDescent="0.3">
      <c r="A350" s="116" t="s">
        <v>2349</v>
      </c>
      <c r="B350" s="117">
        <v>1</v>
      </c>
      <c r="C350" s="36" t="s">
        <v>2686</v>
      </c>
      <c r="D350" s="36" t="s">
        <v>198</v>
      </c>
      <c r="E350" s="70" t="s">
        <v>1065</v>
      </c>
      <c r="F350" s="36">
        <v>27</v>
      </c>
      <c r="G350" s="36" t="s">
        <v>1074</v>
      </c>
      <c r="H350" s="36" t="s">
        <v>1063</v>
      </c>
      <c r="I350" s="36" t="s">
        <v>253</v>
      </c>
      <c r="L350" s="72">
        <v>147</v>
      </c>
      <c r="M350" s="36">
        <v>635</v>
      </c>
      <c r="N350" s="36">
        <v>574</v>
      </c>
      <c r="O350" s="118">
        <v>92</v>
      </c>
      <c r="P350" s="36">
        <v>163</v>
      </c>
      <c r="Q350" s="36">
        <v>37</v>
      </c>
      <c r="R350" s="36">
        <v>5</v>
      </c>
      <c r="S350" s="118">
        <v>34</v>
      </c>
      <c r="T350" s="118">
        <v>114</v>
      </c>
      <c r="U350" s="118">
        <v>3</v>
      </c>
      <c r="V350" s="36">
        <v>3</v>
      </c>
      <c r="W350" s="36">
        <v>50</v>
      </c>
      <c r="X350" s="36">
        <v>99</v>
      </c>
      <c r="Y350" s="73">
        <v>0.28399999999999997</v>
      </c>
      <c r="Z350" s="71">
        <v>0.34100000000000003</v>
      </c>
      <c r="AA350" s="71">
        <v>0.54500000000000004</v>
      </c>
      <c r="AB350" s="74">
        <v>0.374</v>
      </c>
      <c r="AC350" s="75">
        <v>237</v>
      </c>
      <c r="AD350" s="76">
        <v>91</v>
      </c>
      <c r="AE350" s="76">
        <v>91</v>
      </c>
      <c r="AF350" s="176">
        <v>35</v>
      </c>
      <c r="AG350" s="176">
        <v>35</v>
      </c>
      <c r="AH350" s="77">
        <v>38</v>
      </c>
      <c r="AI350" s="70" t="s">
        <v>1064</v>
      </c>
      <c r="AJ350" s="70" t="s">
        <v>1086</v>
      </c>
      <c r="AK350" s="36">
        <v>679</v>
      </c>
      <c r="AL350" s="71">
        <v>0.309</v>
      </c>
      <c r="AM350" s="71">
        <v>0.373</v>
      </c>
      <c r="AN350" s="71">
        <v>0.58599999999999997</v>
      </c>
      <c r="AO350" s="125">
        <v>0.40400000000000003</v>
      </c>
      <c r="AP350" s="126">
        <v>274</v>
      </c>
      <c r="AQ350" s="127">
        <v>126</v>
      </c>
    </row>
    <row r="351" spans="1:43" x14ac:dyDescent="0.3">
      <c r="A351" s="116" t="s">
        <v>2349</v>
      </c>
      <c r="B351" s="117">
        <v>1</v>
      </c>
      <c r="C351" s="36" t="s">
        <v>4007</v>
      </c>
      <c r="D351" s="36" t="s">
        <v>108</v>
      </c>
      <c r="E351" s="70" t="s">
        <v>1061</v>
      </c>
      <c r="F351" s="36">
        <v>24</v>
      </c>
      <c r="G351" s="36" t="s">
        <v>1372</v>
      </c>
      <c r="H351" s="36" t="s">
        <v>1373</v>
      </c>
      <c r="I351" s="36" t="s">
        <v>257</v>
      </c>
      <c r="L351" s="72">
        <v>148</v>
      </c>
      <c r="M351" s="36">
        <v>642</v>
      </c>
      <c r="N351" s="36">
        <v>572</v>
      </c>
      <c r="O351" s="118">
        <v>84</v>
      </c>
      <c r="P351" s="36">
        <v>159</v>
      </c>
      <c r="Q351" s="36">
        <v>37</v>
      </c>
      <c r="R351" s="36">
        <v>4</v>
      </c>
      <c r="S351" s="118">
        <v>19</v>
      </c>
      <c r="T351" s="118">
        <v>73</v>
      </c>
      <c r="U351" s="118">
        <v>18</v>
      </c>
      <c r="V351" s="36">
        <v>3</v>
      </c>
      <c r="W351" s="36">
        <v>54</v>
      </c>
      <c r="X351" s="36">
        <v>86</v>
      </c>
      <c r="Y351" s="73">
        <v>0.28000000000000003</v>
      </c>
      <c r="Z351" s="71">
        <v>0.33800000000000002</v>
      </c>
      <c r="AA351" s="71">
        <v>0.45700000000000002</v>
      </c>
      <c r="AB351" s="74">
        <v>0.34300000000000003</v>
      </c>
      <c r="AC351" s="75">
        <v>220</v>
      </c>
      <c r="AD351" s="76">
        <v>67</v>
      </c>
      <c r="AE351" s="76">
        <v>78</v>
      </c>
      <c r="AF351" s="176">
        <v>29</v>
      </c>
      <c r="AG351" s="176">
        <v>34</v>
      </c>
      <c r="AH351" s="77">
        <v>29</v>
      </c>
      <c r="AI351" s="70" t="s">
        <v>1064</v>
      </c>
      <c r="AJ351" s="70" t="s">
        <v>1065</v>
      </c>
      <c r="AK351" s="36">
        <v>723</v>
      </c>
      <c r="AL351" s="71">
        <v>0.27300000000000002</v>
      </c>
      <c r="AM351" s="71">
        <v>0.33700000000000002</v>
      </c>
      <c r="AN351" s="71">
        <v>0.505</v>
      </c>
      <c r="AO351" s="125">
        <v>0.35799999999999998</v>
      </c>
      <c r="AP351" s="126">
        <v>259</v>
      </c>
      <c r="AQ351" s="127">
        <v>84</v>
      </c>
    </row>
    <row r="352" spans="1:43" x14ac:dyDescent="0.3">
      <c r="A352" s="116" t="s">
        <v>2349</v>
      </c>
      <c r="B352" s="117">
        <v>1</v>
      </c>
      <c r="C352" s="36" t="s">
        <v>390</v>
      </c>
      <c r="D352" s="36" t="s">
        <v>131</v>
      </c>
      <c r="E352" s="70" t="s">
        <v>1103</v>
      </c>
      <c r="F352" s="36">
        <v>24</v>
      </c>
      <c r="G352" s="36" t="s">
        <v>1567</v>
      </c>
      <c r="H352" s="36" t="s">
        <v>1063</v>
      </c>
      <c r="I352" s="36" t="s">
        <v>257</v>
      </c>
      <c r="L352" s="72">
        <v>140</v>
      </c>
      <c r="M352" s="36">
        <v>610</v>
      </c>
      <c r="N352" s="36">
        <v>545</v>
      </c>
      <c r="O352" s="118">
        <v>82</v>
      </c>
      <c r="P352" s="36">
        <v>153</v>
      </c>
      <c r="Q352" s="36">
        <v>36</v>
      </c>
      <c r="R352" s="36">
        <v>3</v>
      </c>
      <c r="S352" s="118">
        <v>18</v>
      </c>
      <c r="T352" s="118">
        <v>67</v>
      </c>
      <c r="U352" s="118">
        <v>6</v>
      </c>
      <c r="V352" s="36">
        <v>2</v>
      </c>
      <c r="W352" s="36">
        <v>59</v>
      </c>
      <c r="X352" s="36">
        <v>114</v>
      </c>
      <c r="Y352" s="73">
        <v>0.28000000000000003</v>
      </c>
      <c r="Z352" s="71">
        <v>0.35199999999999998</v>
      </c>
      <c r="AA352" s="71">
        <v>0.45700000000000002</v>
      </c>
      <c r="AB352" s="74">
        <v>0.35399999999999998</v>
      </c>
      <c r="AC352" s="75">
        <v>216</v>
      </c>
      <c r="AD352" s="76">
        <v>72</v>
      </c>
      <c r="AE352" s="76">
        <v>83</v>
      </c>
      <c r="AF352" s="176">
        <v>24</v>
      </c>
      <c r="AG352" s="176">
        <v>28</v>
      </c>
      <c r="AH352" s="77">
        <v>34</v>
      </c>
      <c r="AI352" s="70" t="s">
        <v>1064</v>
      </c>
      <c r="AJ352" s="70" t="s">
        <v>1086</v>
      </c>
      <c r="AK352" s="36">
        <v>613</v>
      </c>
      <c r="AL352" s="71">
        <v>0.29499999999999998</v>
      </c>
      <c r="AM352" s="71">
        <v>0.375</v>
      </c>
      <c r="AN352" s="71">
        <v>0.47899999999999998</v>
      </c>
      <c r="AO352" s="125">
        <v>0.373</v>
      </c>
      <c r="AP352" s="126">
        <v>229</v>
      </c>
      <c r="AQ352" s="127">
        <v>88</v>
      </c>
    </row>
    <row r="353" spans="1:43" x14ac:dyDescent="0.3">
      <c r="A353" s="116" t="s">
        <v>2349</v>
      </c>
      <c r="B353" s="117">
        <v>1</v>
      </c>
      <c r="C353" s="36" t="s">
        <v>231</v>
      </c>
      <c r="D353" s="36" t="s">
        <v>221</v>
      </c>
      <c r="E353" s="70" t="s">
        <v>1065</v>
      </c>
      <c r="F353" s="36">
        <v>26</v>
      </c>
      <c r="G353" s="36" t="s">
        <v>1384</v>
      </c>
      <c r="H353" s="36" t="s">
        <v>1373</v>
      </c>
      <c r="I353" s="36" t="s">
        <v>249</v>
      </c>
      <c r="L353" s="72">
        <v>126</v>
      </c>
      <c r="M353" s="36">
        <v>569</v>
      </c>
      <c r="N353" s="36">
        <v>474</v>
      </c>
      <c r="O353" s="118">
        <v>91</v>
      </c>
      <c r="P353" s="36">
        <v>134</v>
      </c>
      <c r="Q353" s="36">
        <v>27</v>
      </c>
      <c r="R353" s="36">
        <v>4</v>
      </c>
      <c r="S353" s="118">
        <v>27</v>
      </c>
      <c r="T353" s="118">
        <v>75</v>
      </c>
      <c r="U353" s="118">
        <v>17</v>
      </c>
      <c r="V353" s="36">
        <v>5</v>
      </c>
      <c r="W353" s="36">
        <v>84</v>
      </c>
      <c r="X353" s="36">
        <v>110</v>
      </c>
      <c r="Y353" s="73">
        <v>0.28299999999999997</v>
      </c>
      <c r="Z353" s="71">
        <v>0.39600000000000002</v>
      </c>
      <c r="AA353" s="71">
        <v>0.52800000000000002</v>
      </c>
      <c r="AB353" s="74">
        <v>0.39900000000000002</v>
      </c>
      <c r="AC353" s="75">
        <v>227</v>
      </c>
      <c r="AD353" s="76">
        <v>107</v>
      </c>
      <c r="AE353" s="76">
        <v>99</v>
      </c>
      <c r="AF353" s="176">
        <v>33</v>
      </c>
      <c r="AG353" s="176">
        <v>30</v>
      </c>
      <c r="AH353" s="77">
        <v>39</v>
      </c>
      <c r="AI353" s="70" t="s">
        <v>1064</v>
      </c>
      <c r="AJ353" s="70" t="s">
        <v>1086</v>
      </c>
      <c r="AK353" s="36">
        <v>507</v>
      </c>
      <c r="AL353" s="71">
        <v>0.30599999999999999</v>
      </c>
      <c r="AM353" s="71">
        <v>0.442</v>
      </c>
      <c r="AN353" s="71">
        <v>0.629</v>
      </c>
      <c r="AO353" s="125">
        <v>0.45100000000000001</v>
      </c>
      <c r="AP353" s="126">
        <v>229</v>
      </c>
      <c r="AQ353" s="127">
        <v>156</v>
      </c>
    </row>
    <row r="354" spans="1:43" x14ac:dyDescent="0.3">
      <c r="A354" s="116" t="s">
        <v>2349</v>
      </c>
      <c r="B354" s="117">
        <v>2</v>
      </c>
      <c r="C354" s="36" t="s">
        <v>4616</v>
      </c>
      <c r="D354" s="36" t="s">
        <v>80</v>
      </c>
      <c r="E354" s="70" t="s">
        <v>1065</v>
      </c>
      <c r="F354" s="36">
        <v>26</v>
      </c>
      <c r="G354" s="36" t="s">
        <v>1383</v>
      </c>
      <c r="H354" s="36" t="s">
        <v>1373</v>
      </c>
      <c r="I354" s="36" t="s">
        <v>249</v>
      </c>
      <c r="L354" s="72">
        <v>131</v>
      </c>
      <c r="M354" s="36">
        <v>532</v>
      </c>
      <c r="N354" s="36">
        <v>439</v>
      </c>
      <c r="O354" s="118">
        <v>84</v>
      </c>
      <c r="P354" s="36">
        <v>109</v>
      </c>
      <c r="Q354" s="36">
        <v>21</v>
      </c>
      <c r="R354" s="36">
        <v>2</v>
      </c>
      <c r="S354" s="118">
        <v>35</v>
      </c>
      <c r="T354" s="118">
        <v>76</v>
      </c>
      <c r="U354" s="118">
        <v>6</v>
      </c>
      <c r="V354" s="36">
        <v>3</v>
      </c>
      <c r="W354" s="36">
        <v>86</v>
      </c>
      <c r="X354" s="36">
        <v>147</v>
      </c>
      <c r="Y354" s="73">
        <v>0.25</v>
      </c>
      <c r="Z354" s="71">
        <v>0.374</v>
      </c>
      <c r="AA354" s="71">
        <v>0.54500000000000004</v>
      </c>
      <c r="AB354" s="74">
        <v>0.39200000000000002</v>
      </c>
      <c r="AC354" s="75">
        <v>208</v>
      </c>
      <c r="AD354" s="76">
        <v>96</v>
      </c>
      <c r="AE354" s="76">
        <v>88</v>
      </c>
      <c r="AF354" s="176">
        <v>26</v>
      </c>
      <c r="AG354" s="176">
        <v>24</v>
      </c>
      <c r="AH354" s="77">
        <v>32</v>
      </c>
      <c r="AI354" s="70" t="s">
        <v>1064</v>
      </c>
      <c r="AJ354" s="70" t="s">
        <v>1086</v>
      </c>
      <c r="AK354" s="36">
        <v>678</v>
      </c>
      <c r="AL354" s="71">
        <v>0.28399999999999997</v>
      </c>
      <c r="AM354" s="71">
        <v>0.42199999999999999</v>
      </c>
      <c r="AN354" s="71">
        <v>0.627</v>
      </c>
      <c r="AO354" s="125">
        <v>0.44</v>
      </c>
      <c r="AP354" s="126">
        <v>299</v>
      </c>
      <c r="AQ354" s="127">
        <v>172</v>
      </c>
    </row>
    <row r="355" spans="1:43" x14ac:dyDescent="0.3">
      <c r="A355" s="116" t="s">
        <v>2349</v>
      </c>
      <c r="B355" s="117">
        <v>3</v>
      </c>
      <c r="C355" s="36" t="s">
        <v>222</v>
      </c>
      <c r="D355" s="36" t="s">
        <v>7279</v>
      </c>
      <c r="E355" s="70" t="s">
        <v>1065</v>
      </c>
      <c r="F355" s="36">
        <v>28</v>
      </c>
      <c r="G355" s="36" t="s">
        <v>1383</v>
      </c>
      <c r="H355" s="36" t="s">
        <v>1373</v>
      </c>
      <c r="I355" s="36" t="s">
        <v>249</v>
      </c>
      <c r="L355" s="72">
        <v>146</v>
      </c>
      <c r="M355" s="36">
        <v>552</v>
      </c>
      <c r="N355" s="36">
        <v>496</v>
      </c>
      <c r="O355" s="118">
        <v>81</v>
      </c>
      <c r="P355" s="36">
        <v>124</v>
      </c>
      <c r="Q355" s="36">
        <v>27</v>
      </c>
      <c r="R355" s="36">
        <v>1</v>
      </c>
      <c r="S355" s="118">
        <v>43</v>
      </c>
      <c r="T355" s="118">
        <v>93</v>
      </c>
      <c r="U355" s="118">
        <v>3</v>
      </c>
      <c r="V355" s="36">
        <v>2</v>
      </c>
      <c r="W355" s="36">
        <v>49</v>
      </c>
      <c r="X355" s="36">
        <v>137</v>
      </c>
      <c r="Y355" s="73">
        <v>0.253</v>
      </c>
      <c r="Z355" s="71">
        <v>0.32200000000000001</v>
      </c>
      <c r="AA355" s="71">
        <v>0.56899999999999995</v>
      </c>
      <c r="AB355" s="74">
        <v>0.372</v>
      </c>
      <c r="AC355" s="75">
        <v>206</v>
      </c>
      <c r="AD355" s="76">
        <v>82</v>
      </c>
      <c r="AE355" s="76">
        <v>76</v>
      </c>
      <c r="AF355" s="176">
        <v>29</v>
      </c>
      <c r="AG355" s="176">
        <v>27</v>
      </c>
      <c r="AH355" s="77">
        <v>23</v>
      </c>
      <c r="AI355" s="70" t="s">
        <v>1064</v>
      </c>
      <c r="AJ355" s="70" t="s">
        <v>1086</v>
      </c>
      <c r="AK355" s="36">
        <v>692</v>
      </c>
      <c r="AL355" s="71">
        <v>0.28100000000000003</v>
      </c>
      <c r="AM355" s="71">
        <v>0.376</v>
      </c>
      <c r="AN355" s="71">
        <v>0.63100000000000001</v>
      </c>
      <c r="AO355" s="125">
        <v>0.42</v>
      </c>
      <c r="AP355" s="126">
        <v>290</v>
      </c>
      <c r="AQ355" s="127">
        <v>147</v>
      </c>
    </row>
    <row r="356" spans="1:43" x14ac:dyDescent="0.3">
      <c r="A356" s="116" t="s">
        <v>2349</v>
      </c>
      <c r="B356" s="117">
        <v>1</v>
      </c>
      <c r="C356" s="36" t="s">
        <v>888</v>
      </c>
      <c r="D356" s="36" t="s">
        <v>889</v>
      </c>
      <c r="E356" s="70" t="s">
        <v>1103</v>
      </c>
      <c r="F356" s="36">
        <v>25</v>
      </c>
      <c r="G356" s="36" t="s">
        <v>1085</v>
      </c>
      <c r="H356" s="36" t="s">
        <v>1063</v>
      </c>
      <c r="I356" s="36" t="s">
        <v>249</v>
      </c>
      <c r="L356" s="72">
        <v>123</v>
      </c>
      <c r="M356" s="36">
        <v>543</v>
      </c>
      <c r="N356" s="36">
        <v>452</v>
      </c>
      <c r="O356" s="118">
        <v>84</v>
      </c>
      <c r="P356" s="36">
        <v>124</v>
      </c>
      <c r="Q356" s="36">
        <v>28</v>
      </c>
      <c r="R356" s="36">
        <v>2</v>
      </c>
      <c r="S356" s="118">
        <v>24</v>
      </c>
      <c r="T356" s="118">
        <v>78</v>
      </c>
      <c r="U356" s="118">
        <v>10</v>
      </c>
      <c r="V356" s="36">
        <v>4</v>
      </c>
      <c r="W356" s="36">
        <v>84</v>
      </c>
      <c r="X356" s="36">
        <v>102</v>
      </c>
      <c r="Y356" s="73">
        <v>0.27300000000000002</v>
      </c>
      <c r="Z356" s="71">
        <v>0.38800000000000001</v>
      </c>
      <c r="AA356" s="71">
        <v>0.50600000000000001</v>
      </c>
      <c r="AB356" s="74">
        <v>0.38700000000000001</v>
      </c>
      <c r="AC356" s="75">
        <v>210</v>
      </c>
      <c r="AD356" s="76">
        <v>94</v>
      </c>
      <c r="AE356" s="76">
        <v>86</v>
      </c>
      <c r="AF356" s="176">
        <v>28</v>
      </c>
      <c r="AG356" s="176">
        <v>26</v>
      </c>
      <c r="AH356" s="77">
        <v>31</v>
      </c>
      <c r="AI356" s="70" t="s">
        <v>1064</v>
      </c>
      <c r="AJ356" s="70" t="s">
        <v>1086</v>
      </c>
      <c r="AK356" s="36">
        <v>492</v>
      </c>
      <c r="AL356" s="71">
        <v>0.31900000000000001</v>
      </c>
      <c r="AM356" s="71">
        <v>0.41299999999999998</v>
      </c>
      <c r="AN356" s="71">
        <v>0.59499999999999997</v>
      </c>
      <c r="AO356" s="125">
        <v>0.42799999999999999</v>
      </c>
      <c r="AP356" s="126">
        <v>211</v>
      </c>
      <c r="AQ356" s="127">
        <v>127</v>
      </c>
    </row>
    <row r="357" spans="1:43" x14ac:dyDescent="0.3">
      <c r="A357" s="116" t="s">
        <v>2349</v>
      </c>
      <c r="B357" s="117">
        <v>2</v>
      </c>
      <c r="C357" s="36" t="s">
        <v>25</v>
      </c>
      <c r="D357" s="36" t="s">
        <v>24</v>
      </c>
      <c r="E357" s="70" t="s">
        <v>1103</v>
      </c>
      <c r="F357" s="36">
        <v>31</v>
      </c>
      <c r="G357" s="36" t="s">
        <v>1074</v>
      </c>
      <c r="H357" s="36" t="s">
        <v>1063</v>
      </c>
      <c r="I357" s="36" t="s">
        <v>249</v>
      </c>
      <c r="L357" s="72">
        <v>139</v>
      </c>
      <c r="M357" s="36">
        <v>632</v>
      </c>
      <c r="N357" s="36">
        <v>574</v>
      </c>
      <c r="O357" s="118">
        <v>102</v>
      </c>
      <c r="P357" s="36">
        <v>166</v>
      </c>
      <c r="Q357" s="36">
        <v>27</v>
      </c>
      <c r="R357" s="36">
        <v>7</v>
      </c>
      <c r="S357" s="118">
        <v>26</v>
      </c>
      <c r="T357" s="118">
        <v>76</v>
      </c>
      <c r="U357" s="118">
        <v>19</v>
      </c>
      <c r="V357" s="36">
        <v>9</v>
      </c>
      <c r="W357" s="36">
        <v>42</v>
      </c>
      <c r="X357" s="36">
        <v>108</v>
      </c>
      <c r="Y357" s="73">
        <v>0.28899999999999998</v>
      </c>
      <c r="Z357" s="71">
        <v>0.34499999999999997</v>
      </c>
      <c r="AA357" s="71">
        <v>0.49399999999999999</v>
      </c>
      <c r="AB357" s="74">
        <v>0.36</v>
      </c>
      <c r="AC357" s="75">
        <v>228</v>
      </c>
      <c r="AD357" s="76">
        <v>79</v>
      </c>
      <c r="AE357" s="76">
        <v>73</v>
      </c>
      <c r="AF357" s="176">
        <v>35</v>
      </c>
      <c r="AG357" s="176">
        <v>33</v>
      </c>
      <c r="AH357" s="77">
        <v>19</v>
      </c>
      <c r="AI357" s="70" t="s">
        <v>1064</v>
      </c>
      <c r="AJ357" s="70" t="s">
        <v>1086</v>
      </c>
      <c r="AK357" s="36">
        <v>725</v>
      </c>
      <c r="AL357" s="71">
        <v>0.33100000000000002</v>
      </c>
      <c r="AM357" s="71">
        <v>0.39900000000000002</v>
      </c>
      <c r="AN357" s="71">
        <v>0.60099999999999998</v>
      </c>
      <c r="AO357" s="125">
        <v>0.42199999999999999</v>
      </c>
      <c r="AP357" s="126">
        <v>306</v>
      </c>
      <c r="AQ357" s="127">
        <v>154</v>
      </c>
    </row>
    <row r="358" spans="1:43" x14ac:dyDescent="0.3">
      <c r="A358" s="116" t="s">
        <v>2349</v>
      </c>
      <c r="B358" s="117">
        <v>3</v>
      </c>
      <c r="C358" s="36" t="s">
        <v>164</v>
      </c>
      <c r="D358" s="36" t="s">
        <v>165</v>
      </c>
      <c r="E358" s="70" t="s">
        <v>1065</v>
      </c>
      <c r="F358" s="36">
        <v>30</v>
      </c>
      <c r="H358" s="36" t="s">
        <v>1063</v>
      </c>
      <c r="I358" s="36" t="s">
        <v>249</v>
      </c>
      <c r="L358" s="72">
        <v>119</v>
      </c>
      <c r="M358" s="36">
        <v>498</v>
      </c>
      <c r="N358" s="36">
        <v>453</v>
      </c>
      <c r="O358" s="118">
        <v>70</v>
      </c>
      <c r="P358" s="36">
        <v>122</v>
      </c>
      <c r="Q358" s="36">
        <v>25</v>
      </c>
      <c r="R358" s="36">
        <v>2</v>
      </c>
      <c r="S358" s="118">
        <v>30</v>
      </c>
      <c r="T358" s="118">
        <v>77</v>
      </c>
      <c r="U358" s="118">
        <v>3</v>
      </c>
      <c r="V358" s="36">
        <v>1</v>
      </c>
      <c r="W358" s="36">
        <v>38</v>
      </c>
      <c r="X358" s="36">
        <v>120</v>
      </c>
      <c r="Y358" s="73">
        <v>0.26800000000000002</v>
      </c>
      <c r="Z358" s="71">
        <v>0.32700000000000001</v>
      </c>
      <c r="AA358" s="71">
        <v>0.53500000000000003</v>
      </c>
      <c r="AB358" s="74">
        <v>0.36399999999999999</v>
      </c>
      <c r="AC358" s="75">
        <v>181</v>
      </c>
      <c r="AD358" s="76">
        <v>71</v>
      </c>
      <c r="AE358" s="76">
        <v>65</v>
      </c>
      <c r="AF358" s="176">
        <v>25</v>
      </c>
      <c r="AG358" s="176">
        <v>23</v>
      </c>
      <c r="AH358" s="77">
        <v>17</v>
      </c>
      <c r="AI358" s="70" t="s">
        <v>1064</v>
      </c>
      <c r="AJ358" s="70" t="s">
        <v>1086</v>
      </c>
      <c r="AK358" s="36">
        <v>489</v>
      </c>
      <c r="AL358" s="71">
        <v>0.30299999999999999</v>
      </c>
      <c r="AM358" s="71">
        <v>0.376</v>
      </c>
      <c r="AN358" s="71">
        <v>0.69</v>
      </c>
      <c r="AO358" s="125">
        <v>0.438</v>
      </c>
      <c r="AP358" s="126">
        <v>214</v>
      </c>
      <c r="AQ358" s="127">
        <v>137</v>
      </c>
    </row>
  </sheetData>
  <autoFilter ref="A2:AQ358"/>
  <hyperlinks>
    <hyperlink ref="A1" r:id="rId1"/>
  </hyperlinks>
  <pageMargins left="0" right="0" top="0.25" bottom="0.25" header="0.3" footer="0.3"/>
  <pageSetup scale="85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W125"/>
  <sheetViews>
    <sheetView showGridLines="0" workbookViewId="0">
      <pane ySplit="1" topLeftCell="A46" activePane="bottomLeft" state="frozen"/>
      <selection activeCell="A2" sqref="A2"/>
      <selection pane="bottomLeft" activeCell="A2" sqref="A2:V62"/>
    </sheetView>
  </sheetViews>
  <sheetFormatPr defaultRowHeight="14.4" x14ac:dyDescent="0.3"/>
  <cols>
    <col min="1" max="1" width="8.5546875" customWidth="1"/>
    <col min="2" max="2" width="36.33203125" bestFit="1" customWidth="1"/>
    <col min="3" max="3" width="6" bestFit="1" customWidth="1"/>
    <col min="4" max="4" width="9" bestFit="1" customWidth="1"/>
    <col min="5" max="5" width="10.44140625" bestFit="1" customWidth="1"/>
    <col min="6" max="6" width="9.6640625" bestFit="1" customWidth="1"/>
    <col min="7" max="7" width="8.6640625" bestFit="1" customWidth="1"/>
    <col min="8" max="8" width="8.33203125" bestFit="1" customWidth="1"/>
    <col min="9" max="9" width="5.6640625" bestFit="1" customWidth="1"/>
    <col min="10" max="10" width="7.6640625" bestFit="1" customWidth="1"/>
    <col min="11" max="11" width="9.6640625" bestFit="1" customWidth="1"/>
    <col min="12" max="12" width="6.5546875" bestFit="1" customWidth="1"/>
    <col min="13" max="13" width="6.6640625" bestFit="1" customWidth="1"/>
    <col min="14" max="14" width="11.5546875" bestFit="1" customWidth="1"/>
    <col min="15" max="15" width="11" bestFit="1" customWidth="1"/>
    <col min="16" max="16" width="6.6640625" bestFit="1" customWidth="1"/>
    <col min="17" max="17" width="6.44140625" bestFit="1" customWidth="1"/>
    <col min="18" max="18" width="6.6640625" bestFit="1" customWidth="1"/>
    <col min="19" max="19" width="10.33203125" bestFit="1" customWidth="1"/>
  </cols>
  <sheetData>
    <row r="1" spans="1:23" ht="15" thickBot="1" x14ac:dyDescent="0.35">
      <c r="A1" s="3" t="s">
        <v>701</v>
      </c>
      <c r="B1" s="9" t="s">
        <v>706</v>
      </c>
      <c r="C1" s="9" t="s">
        <v>243</v>
      </c>
      <c r="D1" s="9" t="s">
        <v>757</v>
      </c>
      <c r="E1" s="9" t="s">
        <v>770</v>
      </c>
      <c r="F1" s="9" t="s">
        <v>750</v>
      </c>
      <c r="G1" s="9" t="s">
        <v>758</v>
      </c>
      <c r="H1" s="9" t="s">
        <v>727</v>
      </c>
      <c r="I1" s="9" t="s">
        <v>715</v>
      </c>
      <c r="J1" s="9" t="s">
        <v>716</v>
      </c>
      <c r="K1" s="9" t="s">
        <v>717</v>
      </c>
      <c r="L1" s="9" t="s">
        <v>718</v>
      </c>
      <c r="M1" s="9" t="s">
        <v>719</v>
      </c>
      <c r="N1" s="9" t="s">
        <v>720</v>
      </c>
      <c r="O1" s="9" t="s">
        <v>721</v>
      </c>
      <c r="P1" s="9" t="s">
        <v>703</v>
      </c>
      <c r="Q1" s="9" t="s">
        <v>704</v>
      </c>
      <c r="R1" s="9" t="s">
        <v>705</v>
      </c>
      <c r="S1" s="9" t="s">
        <v>722</v>
      </c>
      <c r="T1" s="9" t="s">
        <v>746</v>
      </c>
      <c r="U1" s="9" t="s">
        <v>747</v>
      </c>
      <c r="V1" s="9" t="s">
        <v>748</v>
      </c>
      <c r="W1" s="37" t="s">
        <v>926</v>
      </c>
    </row>
    <row r="2" spans="1:23" ht="15" thickBot="1" x14ac:dyDescent="0.35">
      <c r="A2" s="4"/>
      <c r="B2" s="1" t="s">
        <v>3049</v>
      </c>
      <c r="C2" s="24">
        <v>752</v>
      </c>
      <c r="H2">
        <v>100</v>
      </c>
      <c r="I2">
        <v>100</v>
      </c>
      <c r="J2">
        <v>100</v>
      </c>
      <c r="K2">
        <v>100</v>
      </c>
      <c r="L2">
        <v>100</v>
      </c>
      <c r="M2">
        <v>100</v>
      </c>
      <c r="N2">
        <v>100</v>
      </c>
      <c r="O2">
        <v>100</v>
      </c>
      <c r="P2">
        <v>100</v>
      </c>
      <c r="Q2">
        <v>100</v>
      </c>
      <c r="R2">
        <v>100</v>
      </c>
      <c r="S2">
        <v>100</v>
      </c>
      <c r="W2" s="38">
        <f>S2^2*((J2+50)/1.5)^2*(H2+200)/3/100000000</f>
        <v>100</v>
      </c>
    </row>
    <row r="3" spans="1:23" x14ac:dyDescent="0.3">
      <c r="A3" s="4"/>
      <c r="B3" s="1" t="s">
        <v>702</v>
      </c>
      <c r="C3">
        <v>215</v>
      </c>
      <c r="F3">
        <v>1</v>
      </c>
      <c r="H3">
        <v>83</v>
      </c>
      <c r="I3">
        <v>99</v>
      </c>
      <c r="J3">
        <v>147</v>
      </c>
      <c r="K3">
        <v>67</v>
      </c>
      <c r="L3">
        <v>111</v>
      </c>
      <c r="M3">
        <v>101</v>
      </c>
      <c r="N3">
        <v>93</v>
      </c>
      <c r="O3">
        <v>135</v>
      </c>
      <c r="P3">
        <v>112</v>
      </c>
      <c r="Q3">
        <v>77</v>
      </c>
      <c r="R3">
        <v>152</v>
      </c>
      <c r="S3">
        <v>109</v>
      </c>
      <c r="W3" s="38">
        <f>S3^2*((J3+50)/1.5)^2*(H3+200)/3/100000000</f>
        <v>193.31613823259258</v>
      </c>
    </row>
    <row r="4" spans="1:23" x14ac:dyDescent="0.3">
      <c r="A4" s="4"/>
      <c r="B4" s="1" t="s">
        <v>7280</v>
      </c>
      <c r="C4">
        <v>197</v>
      </c>
      <c r="F4">
        <v>2</v>
      </c>
      <c r="H4">
        <v>90</v>
      </c>
      <c r="I4">
        <v>92</v>
      </c>
      <c r="J4">
        <v>77</v>
      </c>
      <c r="K4">
        <v>172</v>
      </c>
      <c r="L4">
        <v>90</v>
      </c>
      <c r="M4">
        <v>109</v>
      </c>
      <c r="N4">
        <v>98</v>
      </c>
      <c r="O4">
        <v>90</v>
      </c>
      <c r="P4">
        <v>98</v>
      </c>
      <c r="Q4">
        <v>167</v>
      </c>
      <c r="R4">
        <v>77</v>
      </c>
      <c r="S4">
        <v>95</v>
      </c>
      <c r="W4" s="38">
        <f>S4^2*((J4+50)/1.5)^2*(H4+200)/3/100000000</f>
        <v>62.53870407407409</v>
      </c>
    </row>
    <row r="5" spans="1:23" x14ac:dyDescent="0.3">
      <c r="A5" s="4"/>
      <c r="B5" s="1" t="s">
        <v>808</v>
      </c>
      <c r="C5">
        <v>196</v>
      </c>
      <c r="F5">
        <v>3</v>
      </c>
      <c r="H5">
        <v>97</v>
      </c>
      <c r="I5">
        <v>115</v>
      </c>
      <c r="J5">
        <v>67</v>
      </c>
      <c r="K5">
        <v>78</v>
      </c>
      <c r="L5">
        <v>108</v>
      </c>
      <c r="M5">
        <v>95</v>
      </c>
      <c r="N5">
        <v>107</v>
      </c>
      <c r="O5">
        <v>81</v>
      </c>
      <c r="P5">
        <v>77</v>
      </c>
      <c r="Q5">
        <v>65</v>
      </c>
      <c r="R5">
        <v>84</v>
      </c>
      <c r="S5">
        <v>97</v>
      </c>
      <c r="W5" s="38">
        <f>S5^2*((J5+50)/1.5)^2*(H5+200)/3/100000000</f>
        <v>56.67191244</v>
      </c>
    </row>
    <row r="6" spans="1:23" x14ac:dyDescent="0.3">
      <c r="A6" s="28"/>
      <c r="B6" s="29" t="s">
        <v>6994</v>
      </c>
      <c r="C6" s="30">
        <v>144</v>
      </c>
      <c r="D6" s="30"/>
      <c r="E6" s="30"/>
      <c r="F6" s="30">
        <v>4</v>
      </c>
      <c r="G6" s="30"/>
      <c r="H6" s="30">
        <v>142</v>
      </c>
      <c r="I6" s="30">
        <v>93</v>
      </c>
      <c r="J6" s="30">
        <v>106</v>
      </c>
      <c r="K6" s="30">
        <v>81</v>
      </c>
      <c r="L6" s="30">
        <v>87</v>
      </c>
      <c r="M6" s="30">
        <v>93</v>
      </c>
      <c r="N6" s="30">
        <v>104</v>
      </c>
      <c r="O6" s="30">
        <v>89</v>
      </c>
      <c r="P6" s="30">
        <v>115</v>
      </c>
      <c r="Q6" s="30">
        <v>91</v>
      </c>
      <c r="R6" s="30">
        <v>76</v>
      </c>
      <c r="S6" s="30">
        <v>98</v>
      </c>
      <c r="T6" s="30"/>
      <c r="U6" s="30"/>
      <c r="V6" s="30"/>
      <c r="W6" s="43">
        <f>S6^2*((J6+50)/1.5)^2*(H6+200)/3/100000000</f>
        <v>118.41962495999999</v>
      </c>
    </row>
    <row r="7" spans="1:23" x14ac:dyDescent="0.3">
      <c r="A7" s="4"/>
      <c r="B7" s="1" t="s">
        <v>6903</v>
      </c>
      <c r="C7">
        <v>143</v>
      </c>
      <c r="E7">
        <v>1</v>
      </c>
      <c r="G7" t="s">
        <v>761</v>
      </c>
      <c r="H7">
        <v>130</v>
      </c>
      <c r="I7">
        <v>100</v>
      </c>
      <c r="J7">
        <v>86</v>
      </c>
      <c r="K7">
        <v>137</v>
      </c>
      <c r="L7">
        <v>83</v>
      </c>
      <c r="M7">
        <v>89</v>
      </c>
      <c r="N7">
        <v>116</v>
      </c>
      <c r="O7">
        <v>71</v>
      </c>
      <c r="P7">
        <v>92</v>
      </c>
      <c r="Q7">
        <v>126</v>
      </c>
      <c r="R7">
        <v>56</v>
      </c>
      <c r="S7">
        <v>95</v>
      </c>
      <c r="T7" s="31"/>
      <c r="U7" s="31"/>
      <c r="V7" s="31"/>
      <c r="W7" s="38">
        <f t="shared" ref="W7:W14" si="0">S7^2*((J7+50)/1.5)^2*(H7+200)/3/100000000</f>
        <v>81.608462222222229</v>
      </c>
    </row>
    <row r="8" spans="1:23" x14ac:dyDescent="0.3">
      <c r="A8" s="4"/>
      <c r="B8" s="1" t="s">
        <v>702</v>
      </c>
      <c r="C8">
        <v>143</v>
      </c>
      <c r="E8">
        <v>2</v>
      </c>
      <c r="G8" t="s">
        <v>763</v>
      </c>
      <c r="H8">
        <v>80</v>
      </c>
      <c r="I8">
        <v>99</v>
      </c>
      <c r="J8">
        <v>135</v>
      </c>
      <c r="K8">
        <v>64</v>
      </c>
      <c r="L8">
        <v>117</v>
      </c>
      <c r="M8">
        <v>109</v>
      </c>
      <c r="N8">
        <v>85</v>
      </c>
      <c r="O8">
        <v>143</v>
      </c>
      <c r="P8">
        <v>111</v>
      </c>
      <c r="Q8">
        <v>72</v>
      </c>
      <c r="R8">
        <v>165</v>
      </c>
      <c r="S8">
        <v>109</v>
      </c>
      <c r="T8" s="31"/>
      <c r="U8" s="31"/>
      <c r="V8" s="31"/>
      <c r="W8" s="38">
        <f t="shared" si="0"/>
        <v>168.67499703703703</v>
      </c>
    </row>
    <row r="9" spans="1:23" x14ac:dyDescent="0.3">
      <c r="A9" s="4"/>
      <c r="B9" s="1" t="s">
        <v>702</v>
      </c>
      <c r="C9">
        <v>74</v>
      </c>
      <c r="E9">
        <v>3</v>
      </c>
      <c r="G9" t="s">
        <v>764</v>
      </c>
      <c r="H9">
        <v>99</v>
      </c>
      <c r="I9">
        <v>110</v>
      </c>
      <c r="J9">
        <v>146</v>
      </c>
      <c r="K9">
        <v>43</v>
      </c>
      <c r="L9">
        <v>103</v>
      </c>
      <c r="M9">
        <v>78</v>
      </c>
      <c r="N9">
        <v>115</v>
      </c>
      <c r="O9">
        <v>101</v>
      </c>
      <c r="P9">
        <v>97</v>
      </c>
      <c r="Q9">
        <v>45</v>
      </c>
      <c r="R9">
        <v>111</v>
      </c>
      <c r="S9">
        <v>107</v>
      </c>
      <c r="T9" s="31"/>
      <c r="U9" s="31"/>
      <c r="V9" s="31"/>
      <c r="W9" s="38">
        <f t="shared" si="0"/>
        <v>194.82608950518514</v>
      </c>
    </row>
    <row r="10" spans="1:23" x14ac:dyDescent="0.3">
      <c r="A10" s="4"/>
      <c r="B10" s="1" t="s">
        <v>6904</v>
      </c>
      <c r="C10">
        <v>125</v>
      </c>
      <c r="E10">
        <v>4</v>
      </c>
      <c r="G10" t="s">
        <v>759</v>
      </c>
      <c r="H10">
        <v>84</v>
      </c>
      <c r="I10">
        <v>92</v>
      </c>
      <c r="J10">
        <v>59</v>
      </c>
      <c r="K10">
        <v>154</v>
      </c>
      <c r="L10">
        <v>94</v>
      </c>
      <c r="M10">
        <v>117</v>
      </c>
      <c r="N10">
        <v>89</v>
      </c>
      <c r="O10">
        <v>93</v>
      </c>
      <c r="P10">
        <v>97</v>
      </c>
      <c r="Q10">
        <v>170</v>
      </c>
      <c r="R10">
        <v>83</v>
      </c>
      <c r="S10">
        <v>93</v>
      </c>
      <c r="T10" s="31"/>
      <c r="U10" s="31"/>
      <c r="V10" s="31"/>
      <c r="W10" s="38">
        <f t="shared" si="0"/>
        <v>43.234800586666672</v>
      </c>
    </row>
    <row r="11" spans="1:23" x14ac:dyDescent="0.3">
      <c r="A11" s="4"/>
      <c r="B11" s="1" t="s">
        <v>6995</v>
      </c>
      <c r="C11">
        <v>89</v>
      </c>
      <c r="E11">
        <v>5</v>
      </c>
      <c r="G11" t="s">
        <v>760</v>
      </c>
      <c r="H11">
        <v>113</v>
      </c>
      <c r="I11">
        <v>89</v>
      </c>
      <c r="J11">
        <v>164</v>
      </c>
      <c r="K11">
        <v>119</v>
      </c>
      <c r="L11">
        <v>90</v>
      </c>
      <c r="M11">
        <v>89</v>
      </c>
      <c r="N11">
        <v>108</v>
      </c>
      <c r="O11">
        <v>110</v>
      </c>
      <c r="P11">
        <v>128</v>
      </c>
      <c r="Q11">
        <v>121</v>
      </c>
      <c r="R11">
        <v>102</v>
      </c>
      <c r="S11">
        <v>107</v>
      </c>
      <c r="T11" s="31"/>
      <c r="U11" s="31"/>
      <c r="V11" s="31"/>
      <c r="W11" s="38">
        <f t="shared" si="0"/>
        <v>243.12838585481475</v>
      </c>
    </row>
    <row r="12" spans="1:23" x14ac:dyDescent="0.3">
      <c r="A12" s="4"/>
      <c r="B12" s="1" t="s">
        <v>771</v>
      </c>
      <c r="C12">
        <v>108</v>
      </c>
      <c r="E12">
        <v>6</v>
      </c>
      <c r="G12" t="s">
        <v>762</v>
      </c>
      <c r="H12">
        <v>90</v>
      </c>
      <c r="I12">
        <v>116</v>
      </c>
      <c r="J12">
        <v>44</v>
      </c>
      <c r="K12">
        <v>60</v>
      </c>
      <c r="L12">
        <v>116</v>
      </c>
      <c r="M12">
        <v>104</v>
      </c>
      <c r="N12">
        <v>98</v>
      </c>
      <c r="O12">
        <v>85</v>
      </c>
      <c r="P12">
        <v>74</v>
      </c>
      <c r="Q12">
        <v>55</v>
      </c>
      <c r="R12">
        <v>92</v>
      </c>
      <c r="S12">
        <v>95</v>
      </c>
      <c r="T12" s="31"/>
      <c r="U12" s="31"/>
      <c r="V12" s="31"/>
      <c r="W12" s="38">
        <f t="shared" si="0"/>
        <v>34.26077185185185</v>
      </c>
    </row>
    <row r="13" spans="1:23" x14ac:dyDescent="0.3">
      <c r="A13" s="4"/>
      <c r="B13" s="1" t="s">
        <v>6909</v>
      </c>
      <c r="C13">
        <v>23</v>
      </c>
      <c r="E13">
        <v>7</v>
      </c>
      <c r="G13" t="s">
        <v>6724</v>
      </c>
      <c r="H13">
        <v>76</v>
      </c>
      <c r="I13">
        <v>104</v>
      </c>
      <c r="J13">
        <v>133</v>
      </c>
      <c r="K13">
        <v>195</v>
      </c>
      <c r="L13">
        <v>97</v>
      </c>
      <c r="M13">
        <v>91</v>
      </c>
      <c r="N13">
        <v>116</v>
      </c>
      <c r="O13">
        <v>97</v>
      </c>
      <c r="P13">
        <v>88</v>
      </c>
      <c r="Q13">
        <v>125</v>
      </c>
      <c r="R13">
        <v>99</v>
      </c>
      <c r="S13">
        <v>106</v>
      </c>
      <c r="T13" s="31"/>
      <c r="U13" s="31"/>
      <c r="V13" s="31"/>
      <c r="W13" s="38">
        <f t="shared" si="0"/>
        <v>153.85769407999999</v>
      </c>
    </row>
    <row r="14" spans="1:23" x14ac:dyDescent="0.3">
      <c r="A14" s="28"/>
      <c r="B14" s="29" t="s">
        <v>6905</v>
      </c>
      <c r="C14" s="30">
        <v>47</v>
      </c>
      <c r="D14" s="30"/>
      <c r="E14" s="30">
        <v>8</v>
      </c>
      <c r="F14" s="30"/>
      <c r="G14" s="30" t="s">
        <v>6729</v>
      </c>
      <c r="H14" s="30">
        <v>125</v>
      </c>
      <c r="I14" s="30">
        <v>93</v>
      </c>
      <c r="J14" s="30">
        <v>63</v>
      </c>
      <c r="K14" s="30">
        <v>53</v>
      </c>
      <c r="L14" s="30">
        <v>94</v>
      </c>
      <c r="M14" s="30">
        <v>110</v>
      </c>
      <c r="N14" s="30">
        <v>87</v>
      </c>
      <c r="O14" s="30">
        <v>90</v>
      </c>
      <c r="P14" s="30">
        <v>115</v>
      </c>
      <c r="Q14" s="30">
        <v>59</v>
      </c>
      <c r="R14" s="30">
        <v>80</v>
      </c>
      <c r="S14" s="30">
        <v>91</v>
      </c>
      <c r="T14" s="32"/>
      <c r="U14" s="32"/>
      <c r="V14" s="32"/>
      <c r="W14" s="43">
        <f t="shared" si="0"/>
        <v>50.911894703703702</v>
      </c>
    </row>
    <row r="15" spans="1:23" x14ac:dyDescent="0.3">
      <c r="A15" s="4">
        <v>1</v>
      </c>
      <c r="B15" s="1" t="s">
        <v>7281</v>
      </c>
      <c r="C15">
        <v>19</v>
      </c>
      <c r="D15" t="s">
        <v>772</v>
      </c>
      <c r="H15">
        <v>141</v>
      </c>
      <c r="I15">
        <v>108</v>
      </c>
      <c r="J15">
        <v>109</v>
      </c>
      <c r="K15">
        <v>83</v>
      </c>
      <c r="L15">
        <v>82</v>
      </c>
      <c r="M15">
        <v>77</v>
      </c>
      <c r="N15">
        <v>125</v>
      </c>
      <c r="O15">
        <v>67</v>
      </c>
      <c r="P15">
        <v>92</v>
      </c>
      <c r="Q15">
        <v>79</v>
      </c>
      <c r="R15">
        <v>55</v>
      </c>
      <c r="S15">
        <v>98</v>
      </c>
      <c r="T15" s="31">
        <v>0.72968347840000003</v>
      </c>
      <c r="U15" s="31">
        <v>-3.3117672000000001E-2</v>
      </c>
      <c r="V15" s="31">
        <v>-3.2974402E-2</v>
      </c>
      <c r="W15" s="38">
        <f t="shared" ref="W15:W38" si="1">S15^2*((J15+50)/1.5)^2*(H15+200)/3/100000000</f>
        <v>122.65831834666666</v>
      </c>
    </row>
    <row r="16" spans="1:23" x14ac:dyDescent="0.3">
      <c r="A16" s="4">
        <v>2</v>
      </c>
      <c r="B16" s="1" t="s">
        <v>7282</v>
      </c>
      <c r="C16">
        <v>21</v>
      </c>
      <c r="D16" t="s">
        <v>787</v>
      </c>
      <c r="H16">
        <v>114</v>
      </c>
      <c r="I16">
        <v>94</v>
      </c>
      <c r="J16">
        <v>62</v>
      </c>
      <c r="K16">
        <v>133</v>
      </c>
      <c r="L16">
        <v>86</v>
      </c>
      <c r="M16">
        <v>103</v>
      </c>
      <c r="N16">
        <v>108</v>
      </c>
      <c r="O16">
        <v>74</v>
      </c>
      <c r="P16">
        <v>87</v>
      </c>
      <c r="Q16">
        <v>160</v>
      </c>
      <c r="R16">
        <v>57</v>
      </c>
      <c r="S16">
        <v>92</v>
      </c>
      <c r="T16" s="31">
        <v>0.2346873531</v>
      </c>
      <c r="U16" s="31">
        <v>-0.93070855500000005</v>
      </c>
      <c r="V16" s="31">
        <v>0.1037529936</v>
      </c>
      <c r="W16" s="38">
        <f t="shared" si="1"/>
        <v>49.389834998518531</v>
      </c>
    </row>
    <row r="17" spans="1:23" x14ac:dyDescent="0.3">
      <c r="A17" s="4">
        <v>3</v>
      </c>
      <c r="B17" s="1" t="s">
        <v>7283</v>
      </c>
      <c r="C17">
        <v>29</v>
      </c>
      <c r="D17" t="s">
        <v>773</v>
      </c>
      <c r="H17">
        <v>145</v>
      </c>
      <c r="I17">
        <v>92</v>
      </c>
      <c r="J17">
        <v>137</v>
      </c>
      <c r="K17">
        <v>164</v>
      </c>
      <c r="L17">
        <v>78</v>
      </c>
      <c r="M17">
        <v>82</v>
      </c>
      <c r="N17">
        <v>119</v>
      </c>
      <c r="O17">
        <v>80</v>
      </c>
      <c r="P17">
        <v>106</v>
      </c>
      <c r="Q17">
        <v>157</v>
      </c>
      <c r="R17">
        <v>60</v>
      </c>
      <c r="S17">
        <v>100</v>
      </c>
      <c r="T17" s="31">
        <v>0.57369271499999996</v>
      </c>
      <c r="U17" s="31">
        <v>-0.38901431400000003</v>
      </c>
      <c r="V17" s="31">
        <v>-0.54813172600000004</v>
      </c>
      <c r="W17" s="38">
        <f t="shared" si="1"/>
        <v>178.73044444444446</v>
      </c>
    </row>
    <row r="18" spans="1:23" x14ac:dyDescent="0.3">
      <c r="A18" s="4">
        <v>4</v>
      </c>
      <c r="B18" s="1" t="s">
        <v>7284</v>
      </c>
      <c r="C18">
        <v>27</v>
      </c>
      <c r="D18" t="s">
        <v>788</v>
      </c>
      <c r="H18">
        <v>128</v>
      </c>
      <c r="I18">
        <v>112</v>
      </c>
      <c r="J18">
        <v>42</v>
      </c>
      <c r="K18">
        <v>109</v>
      </c>
      <c r="L18">
        <v>89</v>
      </c>
      <c r="M18">
        <v>95</v>
      </c>
      <c r="N18">
        <v>113</v>
      </c>
      <c r="O18">
        <v>63</v>
      </c>
      <c r="P18">
        <v>77</v>
      </c>
      <c r="Q18">
        <v>107</v>
      </c>
      <c r="R18">
        <v>53</v>
      </c>
      <c r="S18">
        <v>91</v>
      </c>
      <c r="T18" s="31">
        <v>0.48922579840000002</v>
      </c>
      <c r="U18" s="31">
        <v>-0.46901391599999998</v>
      </c>
      <c r="V18" s="31">
        <v>0.52657610210000005</v>
      </c>
      <c r="W18" s="38">
        <f t="shared" si="1"/>
        <v>34.05873474370371</v>
      </c>
    </row>
    <row r="19" spans="1:23" x14ac:dyDescent="0.3">
      <c r="A19" s="4">
        <v>5</v>
      </c>
      <c r="B19" s="1" t="s">
        <v>835</v>
      </c>
      <c r="C19">
        <v>22</v>
      </c>
      <c r="D19" t="s">
        <v>6996</v>
      </c>
      <c r="H19">
        <v>83</v>
      </c>
      <c r="I19">
        <v>100</v>
      </c>
      <c r="J19">
        <v>103</v>
      </c>
      <c r="K19">
        <v>245</v>
      </c>
      <c r="L19">
        <v>83</v>
      </c>
      <c r="M19">
        <v>84</v>
      </c>
      <c r="N19">
        <v>124</v>
      </c>
      <c r="O19">
        <v>69</v>
      </c>
      <c r="P19">
        <v>83</v>
      </c>
      <c r="Q19">
        <v>141</v>
      </c>
      <c r="R19">
        <v>55</v>
      </c>
      <c r="S19">
        <v>98</v>
      </c>
      <c r="T19" s="31">
        <v>0.86220544450000003</v>
      </c>
      <c r="U19" s="31">
        <v>-0.49519075099999998</v>
      </c>
      <c r="V19" s="31">
        <v>-5.2824856000000003E-2</v>
      </c>
      <c r="W19" s="38">
        <f t="shared" si="1"/>
        <v>94.257881760000004</v>
      </c>
    </row>
    <row r="20" spans="1:23" x14ac:dyDescent="0.3">
      <c r="A20" s="4">
        <v>6</v>
      </c>
      <c r="B20" s="1" t="s">
        <v>6906</v>
      </c>
      <c r="C20">
        <v>25</v>
      </c>
      <c r="D20" t="s">
        <v>6744</v>
      </c>
      <c r="H20">
        <v>161</v>
      </c>
      <c r="I20">
        <v>93</v>
      </c>
      <c r="J20">
        <v>62</v>
      </c>
      <c r="K20">
        <v>87</v>
      </c>
      <c r="L20">
        <v>83</v>
      </c>
      <c r="M20">
        <v>94</v>
      </c>
      <c r="N20">
        <v>107</v>
      </c>
      <c r="O20">
        <v>73</v>
      </c>
      <c r="P20">
        <v>101</v>
      </c>
      <c r="Q20">
        <v>103</v>
      </c>
      <c r="R20">
        <v>55</v>
      </c>
      <c r="S20">
        <v>93</v>
      </c>
      <c r="T20" s="31">
        <v>4.3656744400000003E-2</v>
      </c>
      <c r="U20" s="31">
        <v>-0.49171150000000002</v>
      </c>
      <c r="V20" s="31">
        <v>-0.14564195399999999</v>
      </c>
      <c r="W20" s="38">
        <f t="shared" si="1"/>
        <v>58.023693653333346</v>
      </c>
    </row>
    <row r="21" spans="1:23" x14ac:dyDescent="0.3">
      <c r="A21" s="4">
        <v>7</v>
      </c>
      <c r="B21" s="1" t="s">
        <v>7285</v>
      </c>
      <c r="C21">
        <v>33</v>
      </c>
      <c r="D21" t="s">
        <v>774</v>
      </c>
      <c r="H21">
        <v>75</v>
      </c>
      <c r="I21">
        <v>106</v>
      </c>
      <c r="J21">
        <v>167</v>
      </c>
      <c r="K21">
        <v>51</v>
      </c>
      <c r="L21">
        <v>127</v>
      </c>
      <c r="M21">
        <v>97</v>
      </c>
      <c r="N21">
        <v>92</v>
      </c>
      <c r="O21">
        <v>150</v>
      </c>
      <c r="P21">
        <v>104</v>
      </c>
      <c r="Q21">
        <v>48</v>
      </c>
      <c r="R21">
        <v>183</v>
      </c>
      <c r="S21">
        <v>115</v>
      </c>
      <c r="T21" s="31">
        <v>-5.8921239E-2</v>
      </c>
      <c r="U21" s="31">
        <v>0.89350063889999998</v>
      </c>
      <c r="V21" s="31">
        <v>-8.2612770000000002E-2</v>
      </c>
      <c r="W21" s="38">
        <f t="shared" si="1"/>
        <v>253.71378796296293</v>
      </c>
    </row>
    <row r="22" spans="1:23" x14ac:dyDescent="0.3">
      <c r="A22" s="4">
        <v>8</v>
      </c>
      <c r="B22" s="1" t="s">
        <v>2812</v>
      </c>
      <c r="C22">
        <v>22</v>
      </c>
      <c r="D22" t="s">
        <v>775</v>
      </c>
      <c r="H22">
        <v>80</v>
      </c>
      <c r="I22">
        <v>95</v>
      </c>
      <c r="J22">
        <v>83</v>
      </c>
      <c r="K22">
        <v>98</v>
      </c>
      <c r="L22">
        <v>108</v>
      </c>
      <c r="M22">
        <v>120</v>
      </c>
      <c r="N22">
        <v>81</v>
      </c>
      <c r="O22">
        <v>131</v>
      </c>
      <c r="P22">
        <v>106</v>
      </c>
      <c r="Q22">
        <v>110</v>
      </c>
      <c r="R22">
        <v>143</v>
      </c>
      <c r="S22">
        <v>102</v>
      </c>
      <c r="T22" s="31">
        <v>-0.77548126500000003</v>
      </c>
      <c r="U22" s="31">
        <v>0.1013996999</v>
      </c>
      <c r="V22" s="31">
        <v>3.9059117E-3</v>
      </c>
      <c r="W22" s="38">
        <f t="shared" si="1"/>
        <v>76.341006933333333</v>
      </c>
    </row>
    <row r="23" spans="1:23" x14ac:dyDescent="0.3">
      <c r="A23" s="4">
        <v>9</v>
      </c>
      <c r="B23" s="1" t="s">
        <v>702</v>
      </c>
      <c r="C23">
        <v>42</v>
      </c>
      <c r="D23" t="s">
        <v>776</v>
      </c>
      <c r="H23">
        <v>81</v>
      </c>
      <c r="I23">
        <v>92</v>
      </c>
      <c r="J23">
        <v>177</v>
      </c>
      <c r="K23">
        <v>86</v>
      </c>
      <c r="L23">
        <v>111</v>
      </c>
      <c r="M23">
        <v>105</v>
      </c>
      <c r="N23">
        <v>87</v>
      </c>
      <c r="O23">
        <v>154</v>
      </c>
      <c r="P23">
        <v>129</v>
      </c>
      <c r="Q23">
        <v>99</v>
      </c>
      <c r="R23">
        <v>173</v>
      </c>
      <c r="S23">
        <v>114</v>
      </c>
      <c r="T23" s="31">
        <v>-0.35726759600000002</v>
      </c>
      <c r="U23" s="31">
        <v>0.59916050359999995</v>
      </c>
      <c r="V23" s="31">
        <v>-0.53148126900000003</v>
      </c>
      <c r="W23" s="38">
        <f t="shared" si="1"/>
        <v>278.7815087466667</v>
      </c>
    </row>
    <row r="24" spans="1:23" x14ac:dyDescent="0.3">
      <c r="A24" s="4">
        <v>10</v>
      </c>
      <c r="B24" s="1" t="s">
        <v>929</v>
      </c>
      <c r="C24">
        <v>17</v>
      </c>
      <c r="D24" t="s">
        <v>777</v>
      </c>
      <c r="H24">
        <v>78</v>
      </c>
      <c r="I24">
        <v>115</v>
      </c>
      <c r="J24">
        <v>109</v>
      </c>
      <c r="K24">
        <v>38</v>
      </c>
      <c r="L24">
        <v>143</v>
      </c>
      <c r="M24">
        <v>116</v>
      </c>
      <c r="N24">
        <v>77</v>
      </c>
      <c r="O24">
        <v>142</v>
      </c>
      <c r="P24">
        <v>87</v>
      </c>
      <c r="Q24">
        <v>39</v>
      </c>
      <c r="R24">
        <v>175</v>
      </c>
      <c r="S24">
        <v>107</v>
      </c>
      <c r="T24" s="31">
        <v>-0.40467633200000003</v>
      </c>
      <c r="U24" s="31">
        <v>0.67776069169999997</v>
      </c>
      <c r="V24" s="31">
        <v>0.46010876960000002</v>
      </c>
      <c r="W24" s="38">
        <f t="shared" si="1"/>
        <v>119.20729330666666</v>
      </c>
    </row>
    <row r="25" spans="1:23" x14ac:dyDescent="0.3">
      <c r="A25" s="4">
        <v>11</v>
      </c>
      <c r="B25" s="1" t="s">
        <v>7286</v>
      </c>
      <c r="C25">
        <v>2</v>
      </c>
      <c r="D25" t="s">
        <v>6757</v>
      </c>
      <c r="H25">
        <v>71</v>
      </c>
      <c r="I25">
        <v>84</v>
      </c>
      <c r="J25">
        <v>97</v>
      </c>
      <c r="K25">
        <v>92</v>
      </c>
      <c r="L25">
        <v>138</v>
      </c>
      <c r="M25">
        <v>100</v>
      </c>
      <c r="N25">
        <v>100</v>
      </c>
      <c r="O25">
        <v>144</v>
      </c>
      <c r="P25">
        <v>72</v>
      </c>
      <c r="Q25">
        <v>45</v>
      </c>
      <c r="R25">
        <v>184</v>
      </c>
      <c r="S25">
        <v>115</v>
      </c>
      <c r="T25" s="31">
        <v>7.9341660100000003E-2</v>
      </c>
      <c r="U25" s="31">
        <v>0.60155825490000003</v>
      </c>
      <c r="V25" s="31">
        <v>-6.5678410000000007E-2</v>
      </c>
      <c r="W25" s="38">
        <f t="shared" si="1"/>
        <v>114.73498633333334</v>
      </c>
    </row>
    <row r="26" spans="1:23" x14ac:dyDescent="0.3">
      <c r="A26" s="4">
        <v>12</v>
      </c>
      <c r="B26" s="1" t="s">
        <v>826</v>
      </c>
      <c r="C26">
        <v>27</v>
      </c>
      <c r="D26" t="s">
        <v>6730</v>
      </c>
      <c r="H26">
        <v>86</v>
      </c>
      <c r="I26">
        <v>93</v>
      </c>
      <c r="J26">
        <v>93</v>
      </c>
      <c r="K26">
        <v>30</v>
      </c>
      <c r="L26">
        <v>101</v>
      </c>
      <c r="M26">
        <v>118</v>
      </c>
      <c r="N26">
        <v>81</v>
      </c>
      <c r="O26">
        <v>126</v>
      </c>
      <c r="P26">
        <v>116</v>
      </c>
      <c r="Q26">
        <v>50</v>
      </c>
      <c r="R26">
        <v>140</v>
      </c>
      <c r="S26">
        <v>100</v>
      </c>
      <c r="T26" s="31">
        <v>-0.87797009599999998</v>
      </c>
      <c r="U26" s="31">
        <v>0.41353426360000001</v>
      </c>
      <c r="V26" s="31">
        <v>-6.9704152000000005E-2</v>
      </c>
      <c r="W26" s="38">
        <f t="shared" si="1"/>
        <v>86.643170370370356</v>
      </c>
    </row>
    <row r="27" spans="1:23" x14ac:dyDescent="0.3">
      <c r="A27" s="4">
        <v>13</v>
      </c>
      <c r="B27" s="1" t="s">
        <v>7287</v>
      </c>
      <c r="C27">
        <v>13</v>
      </c>
      <c r="D27" t="s">
        <v>789</v>
      </c>
      <c r="H27">
        <v>116</v>
      </c>
      <c r="I27">
        <v>107</v>
      </c>
      <c r="J27">
        <v>123</v>
      </c>
      <c r="K27">
        <v>26</v>
      </c>
      <c r="L27">
        <v>95</v>
      </c>
      <c r="M27">
        <v>74</v>
      </c>
      <c r="N27">
        <v>124</v>
      </c>
      <c r="O27">
        <v>78</v>
      </c>
      <c r="P27">
        <v>96</v>
      </c>
      <c r="Q27">
        <v>39</v>
      </c>
      <c r="R27">
        <v>75</v>
      </c>
      <c r="S27">
        <v>103</v>
      </c>
      <c r="T27" s="31">
        <v>0.71682115189999995</v>
      </c>
      <c r="U27" s="31">
        <v>0.4169747661</v>
      </c>
      <c r="V27" s="31">
        <v>-0.122330921</v>
      </c>
      <c r="W27" s="38">
        <f t="shared" si="1"/>
        <v>148.64488366814814</v>
      </c>
    </row>
    <row r="28" spans="1:23" x14ac:dyDescent="0.3">
      <c r="A28" s="4">
        <v>14</v>
      </c>
      <c r="B28" s="1" t="s">
        <v>803</v>
      </c>
      <c r="C28">
        <v>17</v>
      </c>
      <c r="D28" t="s">
        <v>791</v>
      </c>
      <c r="H28">
        <v>81</v>
      </c>
      <c r="I28">
        <v>110</v>
      </c>
      <c r="J28">
        <v>156</v>
      </c>
      <c r="K28">
        <v>33</v>
      </c>
      <c r="L28">
        <v>112</v>
      </c>
      <c r="M28">
        <v>84</v>
      </c>
      <c r="N28">
        <v>106</v>
      </c>
      <c r="O28">
        <v>121</v>
      </c>
      <c r="P28">
        <v>100</v>
      </c>
      <c r="Q28">
        <v>43</v>
      </c>
      <c r="R28">
        <v>141</v>
      </c>
      <c r="S28">
        <v>111</v>
      </c>
      <c r="T28" s="31">
        <v>0.32326699720000002</v>
      </c>
      <c r="U28" s="31">
        <v>0.93558346560000005</v>
      </c>
      <c r="V28" s="31">
        <v>-5.8153444999999998E-2</v>
      </c>
      <c r="W28" s="38">
        <f t="shared" si="1"/>
        <v>217.66216538666669</v>
      </c>
    </row>
    <row r="29" spans="1:23" x14ac:dyDescent="0.3">
      <c r="A29" s="4">
        <v>15</v>
      </c>
      <c r="B29" s="1" t="s">
        <v>5660</v>
      </c>
      <c r="C29">
        <v>11</v>
      </c>
      <c r="D29" t="s">
        <v>778</v>
      </c>
      <c r="H29">
        <v>136</v>
      </c>
      <c r="I29">
        <v>103</v>
      </c>
      <c r="J29">
        <v>183</v>
      </c>
      <c r="K29">
        <v>53</v>
      </c>
      <c r="L29">
        <v>82</v>
      </c>
      <c r="M29">
        <v>72</v>
      </c>
      <c r="N29">
        <v>117</v>
      </c>
      <c r="O29">
        <v>113</v>
      </c>
      <c r="P29">
        <v>114</v>
      </c>
      <c r="Q29">
        <v>64</v>
      </c>
      <c r="R29">
        <v>124</v>
      </c>
      <c r="S29">
        <v>110</v>
      </c>
      <c r="T29" s="31">
        <v>0.47366855089999998</v>
      </c>
      <c r="U29" s="31">
        <v>0.63478196200000003</v>
      </c>
      <c r="V29" s="31">
        <v>-0.49443884999999999</v>
      </c>
      <c r="W29" s="38">
        <f t="shared" si="1"/>
        <v>326.9886791111112</v>
      </c>
    </row>
    <row r="30" spans="1:23" x14ac:dyDescent="0.3">
      <c r="A30" s="4">
        <v>16</v>
      </c>
      <c r="B30" s="1" t="s">
        <v>3047</v>
      </c>
      <c r="C30">
        <v>10</v>
      </c>
      <c r="D30" t="s">
        <v>793</v>
      </c>
      <c r="H30">
        <v>90</v>
      </c>
      <c r="I30">
        <v>117</v>
      </c>
      <c r="J30">
        <v>118</v>
      </c>
      <c r="K30">
        <v>34</v>
      </c>
      <c r="L30">
        <v>118</v>
      </c>
      <c r="M30">
        <v>91</v>
      </c>
      <c r="N30">
        <v>109</v>
      </c>
      <c r="O30">
        <v>95</v>
      </c>
      <c r="P30">
        <v>85</v>
      </c>
      <c r="Q30">
        <v>29</v>
      </c>
      <c r="R30">
        <v>106</v>
      </c>
      <c r="S30">
        <v>104</v>
      </c>
      <c r="T30" s="31">
        <v>0.47381095410000001</v>
      </c>
      <c r="U30" s="31">
        <v>0.72919051509999999</v>
      </c>
      <c r="V30" s="31">
        <v>0.46874832039999997</v>
      </c>
      <c r="W30" s="38">
        <f t="shared" si="1"/>
        <v>131.15337386666667</v>
      </c>
    </row>
    <row r="31" spans="1:23" x14ac:dyDescent="0.3">
      <c r="A31" s="4">
        <v>17</v>
      </c>
      <c r="B31" s="1" t="s">
        <v>824</v>
      </c>
      <c r="C31">
        <v>21</v>
      </c>
      <c r="D31" t="s">
        <v>6748</v>
      </c>
      <c r="H31">
        <v>85</v>
      </c>
      <c r="I31">
        <v>114</v>
      </c>
      <c r="J31">
        <v>150</v>
      </c>
      <c r="K31">
        <v>62</v>
      </c>
      <c r="L31">
        <v>107</v>
      </c>
      <c r="M31">
        <v>71</v>
      </c>
      <c r="N31">
        <v>120</v>
      </c>
      <c r="O31">
        <v>95</v>
      </c>
      <c r="P31">
        <v>90</v>
      </c>
      <c r="Q31">
        <v>50</v>
      </c>
      <c r="R31">
        <v>105</v>
      </c>
      <c r="S31">
        <v>107</v>
      </c>
      <c r="T31" s="31">
        <v>0.80264374549999995</v>
      </c>
      <c r="U31" s="31">
        <v>0.58980992350000006</v>
      </c>
      <c r="V31" s="31">
        <v>-1.3833883E-2</v>
      </c>
      <c r="W31" s="38">
        <f t="shared" si="1"/>
        <v>193.36088888888892</v>
      </c>
    </row>
    <row r="32" spans="1:23" x14ac:dyDescent="0.3">
      <c r="A32" s="4">
        <v>18</v>
      </c>
      <c r="B32" s="1" t="s">
        <v>7288</v>
      </c>
      <c r="C32">
        <v>2</v>
      </c>
      <c r="D32" t="s">
        <v>6743</v>
      </c>
      <c r="H32">
        <v>125</v>
      </c>
      <c r="I32">
        <v>107</v>
      </c>
      <c r="J32">
        <v>124</v>
      </c>
      <c r="K32">
        <v>39</v>
      </c>
      <c r="L32">
        <v>96</v>
      </c>
      <c r="M32">
        <v>89</v>
      </c>
      <c r="N32">
        <v>103</v>
      </c>
      <c r="O32">
        <v>101</v>
      </c>
      <c r="P32">
        <v>106</v>
      </c>
      <c r="Q32">
        <v>55</v>
      </c>
      <c r="R32">
        <v>105</v>
      </c>
      <c r="S32">
        <v>102</v>
      </c>
      <c r="T32" s="31">
        <v>0.19157621759999999</v>
      </c>
      <c r="U32" s="31">
        <v>0.73979568520000005</v>
      </c>
      <c r="V32" s="31">
        <v>-0.105527974</v>
      </c>
      <c r="W32" s="38">
        <f t="shared" si="1"/>
        <v>151.662576</v>
      </c>
    </row>
    <row r="33" spans="1:23" x14ac:dyDescent="0.3">
      <c r="A33" s="4">
        <v>19</v>
      </c>
      <c r="B33" s="1" t="s">
        <v>707</v>
      </c>
      <c r="C33">
        <v>26</v>
      </c>
      <c r="D33" t="s">
        <v>779</v>
      </c>
      <c r="H33">
        <v>92</v>
      </c>
      <c r="I33">
        <v>90</v>
      </c>
      <c r="J33">
        <v>59</v>
      </c>
      <c r="K33">
        <v>202</v>
      </c>
      <c r="L33">
        <v>92</v>
      </c>
      <c r="M33">
        <v>110</v>
      </c>
      <c r="N33">
        <v>97</v>
      </c>
      <c r="O33">
        <v>86</v>
      </c>
      <c r="P33">
        <v>94</v>
      </c>
      <c r="Q33">
        <v>214</v>
      </c>
      <c r="R33">
        <v>67</v>
      </c>
      <c r="S33">
        <v>93</v>
      </c>
      <c r="T33" s="31">
        <v>-2.8750604999999999E-2</v>
      </c>
      <c r="U33" s="31">
        <v>-0.95958689799999997</v>
      </c>
      <c r="V33" s="31">
        <v>-3.596012E-3</v>
      </c>
      <c r="W33" s="38">
        <f t="shared" si="1"/>
        <v>44.452682293333339</v>
      </c>
    </row>
    <row r="34" spans="1:23" x14ac:dyDescent="0.3">
      <c r="A34" s="4">
        <v>20</v>
      </c>
      <c r="B34" s="1" t="s">
        <v>7289</v>
      </c>
      <c r="C34">
        <v>15</v>
      </c>
      <c r="D34" t="s">
        <v>794</v>
      </c>
      <c r="H34">
        <v>75</v>
      </c>
      <c r="I34">
        <v>89</v>
      </c>
      <c r="J34">
        <v>75</v>
      </c>
      <c r="K34">
        <v>145</v>
      </c>
      <c r="L34">
        <v>103</v>
      </c>
      <c r="M34">
        <v>124</v>
      </c>
      <c r="N34">
        <v>84</v>
      </c>
      <c r="O34">
        <v>110</v>
      </c>
      <c r="P34">
        <v>97</v>
      </c>
      <c r="Q34">
        <v>156</v>
      </c>
      <c r="R34">
        <v>110</v>
      </c>
      <c r="S34">
        <v>97</v>
      </c>
      <c r="T34" s="31">
        <v>-0.64599878099999997</v>
      </c>
      <c r="U34" s="31">
        <v>-0.454412384</v>
      </c>
      <c r="V34" s="31">
        <v>2.8480399399999998E-2</v>
      </c>
      <c r="W34" s="38">
        <f t="shared" si="1"/>
        <v>59.895254629629619</v>
      </c>
    </row>
    <row r="35" spans="1:23" x14ac:dyDescent="0.3">
      <c r="A35" s="4">
        <v>21</v>
      </c>
      <c r="B35" s="1" t="s">
        <v>6907</v>
      </c>
      <c r="C35">
        <v>16</v>
      </c>
      <c r="D35" t="s">
        <v>780</v>
      </c>
      <c r="H35">
        <v>77</v>
      </c>
      <c r="I35">
        <v>84</v>
      </c>
      <c r="J35">
        <v>82</v>
      </c>
      <c r="K35">
        <v>189</v>
      </c>
      <c r="L35">
        <v>93</v>
      </c>
      <c r="M35">
        <v>111</v>
      </c>
      <c r="N35">
        <v>91</v>
      </c>
      <c r="O35">
        <v>105</v>
      </c>
      <c r="P35">
        <v>116</v>
      </c>
      <c r="Q35">
        <v>230</v>
      </c>
      <c r="R35">
        <v>87</v>
      </c>
      <c r="S35">
        <v>99</v>
      </c>
      <c r="T35" s="31">
        <v>-0.24410367899999999</v>
      </c>
      <c r="U35" s="31">
        <v>-0.72981383799999999</v>
      </c>
      <c r="V35" s="31">
        <v>-0.42582778300000002</v>
      </c>
      <c r="W35" s="38">
        <f t="shared" si="1"/>
        <v>70.080024960000003</v>
      </c>
    </row>
    <row r="36" spans="1:23" x14ac:dyDescent="0.3">
      <c r="A36" s="4">
        <v>22</v>
      </c>
      <c r="B36" s="1" t="s">
        <v>6904</v>
      </c>
      <c r="C36">
        <v>37</v>
      </c>
      <c r="D36" t="s">
        <v>782</v>
      </c>
      <c r="H36">
        <v>76</v>
      </c>
      <c r="I36">
        <v>98</v>
      </c>
      <c r="J36">
        <v>44</v>
      </c>
      <c r="K36">
        <v>123</v>
      </c>
      <c r="L36">
        <v>92</v>
      </c>
      <c r="M36">
        <v>120</v>
      </c>
      <c r="N36">
        <v>88</v>
      </c>
      <c r="O36">
        <v>89</v>
      </c>
      <c r="P36">
        <v>86</v>
      </c>
      <c r="Q36">
        <v>155</v>
      </c>
      <c r="R36">
        <v>84</v>
      </c>
      <c r="S36">
        <v>90</v>
      </c>
      <c r="T36" s="31">
        <v>-0.41572302</v>
      </c>
      <c r="U36" s="31">
        <v>-0.72557519500000001</v>
      </c>
      <c r="V36" s="31">
        <v>0.43343567150000001</v>
      </c>
      <c r="W36" s="38">
        <f t="shared" si="1"/>
        <v>29.264831999999995</v>
      </c>
    </row>
    <row r="37" spans="1:23" x14ac:dyDescent="0.3">
      <c r="A37" s="4">
        <v>23</v>
      </c>
      <c r="B37" s="1" t="s">
        <v>6720</v>
      </c>
      <c r="C37">
        <v>4</v>
      </c>
      <c r="D37" t="s">
        <v>6725</v>
      </c>
      <c r="H37">
        <v>76</v>
      </c>
      <c r="I37">
        <v>93</v>
      </c>
      <c r="J37">
        <v>84</v>
      </c>
      <c r="K37">
        <v>293</v>
      </c>
      <c r="L37">
        <v>90</v>
      </c>
      <c r="M37">
        <v>118</v>
      </c>
      <c r="N37">
        <v>108</v>
      </c>
      <c r="O37">
        <v>104</v>
      </c>
      <c r="P37">
        <v>90</v>
      </c>
      <c r="Q37">
        <v>118</v>
      </c>
      <c r="R37">
        <v>108</v>
      </c>
      <c r="S37">
        <v>102</v>
      </c>
      <c r="T37" s="31">
        <v>0.1416433772</v>
      </c>
      <c r="U37" s="31">
        <v>-0.66428311399999995</v>
      </c>
      <c r="V37" s="31">
        <v>-6.1043815000000001E-2</v>
      </c>
      <c r="W37" s="38">
        <f t="shared" si="1"/>
        <v>76.38626047999999</v>
      </c>
    </row>
    <row r="38" spans="1:23" x14ac:dyDescent="0.3">
      <c r="A38" s="4">
        <v>24</v>
      </c>
      <c r="B38" s="1" t="s">
        <v>785</v>
      </c>
      <c r="C38">
        <v>27</v>
      </c>
      <c r="D38" t="s">
        <v>6767</v>
      </c>
      <c r="H38">
        <v>98</v>
      </c>
      <c r="I38">
        <v>90</v>
      </c>
      <c r="J38">
        <v>54</v>
      </c>
      <c r="K38">
        <v>115</v>
      </c>
      <c r="L38">
        <v>97</v>
      </c>
      <c r="M38">
        <v>121</v>
      </c>
      <c r="N38">
        <v>81</v>
      </c>
      <c r="O38">
        <v>88</v>
      </c>
      <c r="P38">
        <v>106</v>
      </c>
      <c r="Q38">
        <v>127</v>
      </c>
      <c r="R38">
        <v>74</v>
      </c>
      <c r="S38">
        <v>89</v>
      </c>
      <c r="T38" s="31">
        <v>-0.76314084599999998</v>
      </c>
      <c r="U38" s="31">
        <v>-0.64167150399999995</v>
      </c>
      <c r="V38" s="31">
        <v>6.5621558199999999E-2</v>
      </c>
      <c r="W38" s="38">
        <f t="shared" si="1"/>
        <v>37.823279597037029</v>
      </c>
    </row>
    <row r="39" spans="1:23" x14ac:dyDescent="0.3">
      <c r="A39" s="4">
        <v>25</v>
      </c>
      <c r="B39" s="1" t="s">
        <v>7290</v>
      </c>
      <c r="C39">
        <v>16</v>
      </c>
      <c r="D39" t="s">
        <v>795</v>
      </c>
      <c r="H39">
        <v>145</v>
      </c>
      <c r="I39">
        <v>89</v>
      </c>
      <c r="J39">
        <v>171</v>
      </c>
      <c r="K39">
        <v>177</v>
      </c>
      <c r="L39">
        <v>77</v>
      </c>
      <c r="M39">
        <v>85</v>
      </c>
      <c r="N39">
        <v>114</v>
      </c>
      <c r="O39">
        <v>95</v>
      </c>
      <c r="P39">
        <v>128</v>
      </c>
      <c r="Q39">
        <v>140</v>
      </c>
      <c r="R39">
        <v>78</v>
      </c>
      <c r="S39">
        <v>103</v>
      </c>
      <c r="T39" s="31">
        <v>0.32206865470000001</v>
      </c>
      <c r="U39" s="31">
        <v>-0.23138746499999999</v>
      </c>
      <c r="V39" s="31">
        <v>-0.84746016300000004</v>
      </c>
      <c r="W39" s="38"/>
    </row>
    <row r="40" spans="1:23" x14ac:dyDescent="0.3">
      <c r="A40" s="4">
        <v>26</v>
      </c>
      <c r="B40" s="1" t="s">
        <v>2870</v>
      </c>
      <c r="C40">
        <v>17</v>
      </c>
      <c r="D40" t="s">
        <v>796</v>
      </c>
      <c r="H40">
        <v>93</v>
      </c>
      <c r="I40">
        <v>87</v>
      </c>
      <c r="J40">
        <v>178</v>
      </c>
      <c r="K40">
        <v>81</v>
      </c>
      <c r="L40">
        <v>97</v>
      </c>
      <c r="M40">
        <v>92</v>
      </c>
      <c r="N40">
        <v>98</v>
      </c>
      <c r="O40">
        <v>129</v>
      </c>
      <c r="P40">
        <v>129</v>
      </c>
      <c r="Q40">
        <v>114</v>
      </c>
      <c r="R40">
        <v>133</v>
      </c>
      <c r="S40">
        <v>110</v>
      </c>
      <c r="T40" s="31">
        <v>-0.109187598</v>
      </c>
      <c r="U40" s="31">
        <v>0.44650330259999998</v>
      </c>
      <c r="V40" s="31">
        <v>-0.85113483700000003</v>
      </c>
      <c r="W40" s="38"/>
    </row>
    <row r="41" spans="1:23" x14ac:dyDescent="0.3">
      <c r="A41" s="4">
        <v>27</v>
      </c>
      <c r="B41" s="1" t="s">
        <v>6995</v>
      </c>
      <c r="C41">
        <v>28</v>
      </c>
      <c r="D41" t="s">
        <v>797</v>
      </c>
      <c r="H41">
        <v>119</v>
      </c>
      <c r="I41">
        <v>90</v>
      </c>
      <c r="J41">
        <v>173</v>
      </c>
      <c r="K41">
        <v>95</v>
      </c>
      <c r="L41">
        <v>92</v>
      </c>
      <c r="M41">
        <v>83</v>
      </c>
      <c r="N41">
        <v>112</v>
      </c>
      <c r="O41">
        <v>111</v>
      </c>
      <c r="P41">
        <v>130</v>
      </c>
      <c r="Q41">
        <v>97</v>
      </c>
      <c r="R41">
        <v>105</v>
      </c>
      <c r="S41">
        <v>110</v>
      </c>
      <c r="T41" s="31">
        <v>0.25598394499999999</v>
      </c>
      <c r="U41" s="31">
        <v>0.36151069180000001</v>
      </c>
      <c r="V41" s="31">
        <v>-0.87741683400000003</v>
      </c>
      <c r="W41" s="38"/>
    </row>
    <row r="42" spans="1:23" x14ac:dyDescent="0.3">
      <c r="A42" s="4">
        <v>28</v>
      </c>
      <c r="B42" s="1" t="s">
        <v>6907</v>
      </c>
      <c r="C42">
        <v>8</v>
      </c>
      <c r="D42" t="s">
        <v>798</v>
      </c>
      <c r="H42">
        <v>88</v>
      </c>
      <c r="I42">
        <v>86</v>
      </c>
      <c r="J42">
        <v>102</v>
      </c>
      <c r="K42">
        <v>124</v>
      </c>
      <c r="L42">
        <v>95</v>
      </c>
      <c r="M42">
        <v>104</v>
      </c>
      <c r="N42">
        <v>103</v>
      </c>
      <c r="O42">
        <v>102</v>
      </c>
      <c r="P42">
        <v>130</v>
      </c>
      <c r="Q42">
        <v>161</v>
      </c>
      <c r="R42">
        <v>81</v>
      </c>
      <c r="S42">
        <v>104</v>
      </c>
      <c r="T42" s="31">
        <v>-0.17903528799999999</v>
      </c>
      <c r="U42" s="31">
        <v>-0.44224219799999998</v>
      </c>
      <c r="V42" s="31">
        <v>-0.83939429300000001</v>
      </c>
      <c r="W42" s="38"/>
    </row>
    <row r="43" spans="1:23" x14ac:dyDescent="0.3">
      <c r="A43" s="4">
        <v>29</v>
      </c>
      <c r="B43" s="1" t="s">
        <v>7291</v>
      </c>
      <c r="C43">
        <v>12</v>
      </c>
      <c r="D43" t="s">
        <v>6738</v>
      </c>
      <c r="H43">
        <v>79</v>
      </c>
      <c r="I43">
        <v>93</v>
      </c>
      <c r="J43">
        <v>164</v>
      </c>
      <c r="K43">
        <v>159</v>
      </c>
      <c r="L43">
        <v>83</v>
      </c>
      <c r="M43">
        <v>83</v>
      </c>
      <c r="N43">
        <v>113</v>
      </c>
      <c r="O43">
        <v>102</v>
      </c>
      <c r="P43">
        <v>118</v>
      </c>
      <c r="Q43">
        <v>154</v>
      </c>
      <c r="R43">
        <v>91</v>
      </c>
      <c r="S43">
        <v>106</v>
      </c>
      <c r="T43" s="31">
        <v>0.53608444440000003</v>
      </c>
      <c r="U43" s="31">
        <v>-9.1156088999999996E-2</v>
      </c>
      <c r="V43" s="31">
        <v>-0.80110795099999998</v>
      </c>
      <c r="W43" s="38"/>
    </row>
    <row r="44" spans="1:23" x14ac:dyDescent="0.3">
      <c r="A44" s="4">
        <v>30</v>
      </c>
      <c r="B44" s="1" t="s">
        <v>7292</v>
      </c>
      <c r="C44">
        <v>8</v>
      </c>
      <c r="D44" t="s">
        <v>6845</v>
      </c>
      <c r="H44">
        <v>149</v>
      </c>
      <c r="I44">
        <v>84</v>
      </c>
      <c r="J44">
        <v>150</v>
      </c>
      <c r="K44">
        <v>98</v>
      </c>
      <c r="L44">
        <v>95</v>
      </c>
      <c r="M44">
        <v>99</v>
      </c>
      <c r="N44">
        <v>99</v>
      </c>
      <c r="O44">
        <v>117</v>
      </c>
      <c r="P44">
        <v>135</v>
      </c>
      <c r="Q44">
        <v>94</v>
      </c>
      <c r="R44">
        <v>113</v>
      </c>
      <c r="S44">
        <v>107</v>
      </c>
      <c r="T44" s="31">
        <v>-0.33925954000000003</v>
      </c>
      <c r="U44" s="31">
        <v>0.19333381090000001</v>
      </c>
      <c r="V44" s="31">
        <v>-0.86415906300000001</v>
      </c>
      <c r="W44" s="38"/>
    </row>
    <row r="45" spans="1:23" x14ac:dyDescent="0.3">
      <c r="A45" s="4">
        <v>31</v>
      </c>
      <c r="B45" s="1" t="s">
        <v>808</v>
      </c>
      <c r="C45">
        <v>28</v>
      </c>
      <c r="D45" t="s">
        <v>783</v>
      </c>
      <c r="H45">
        <v>98</v>
      </c>
      <c r="I45">
        <v>115</v>
      </c>
      <c r="J45">
        <v>35</v>
      </c>
      <c r="K45">
        <v>55</v>
      </c>
      <c r="L45">
        <v>101</v>
      </c>
      <c r="M45">
        <v>100</v>
      </c>
      <c r="N45">
        <v>102</v>
      </c>
      <c r="O45">
        <v>69</v>
      </c>
      <c r="P45">
        <v>75</v>
      </c>
      <c r="Q45">
        <v>55</v>
      </c>
      <c r="R45">
        <v>68</v>
      </c>
      <c r="S45">
        <v>90</v>
      </c>
      <c r="T45" s="31">
        <v>0.20692561300000001</v>
      </c>
      <c r="U45" s="31">
        <v>-0.116034862</v>
      </c>
      <c r="V45" s="31">
        <v>0.89291474859999997</v>
      </c>
      <c r="W45" s="38"/>
    </row>
    <row r="46" spans="1:23" x14ac:dyDescent="0.3">
      <c r="A46" s="4">
        <v>32</v>
      </c>
      <c r="B46" s="1" t="s">
        <v>832</v>
      </c>
      <c r="C46">
        <v>21</v>
      </c>
      <c r="D46" t="s">
        <v>799</v>
      </c>
      <c r="H46">
        <v>83</v>
      </c>
      <c r="I46">
        <v>117</v>
      </c>
      <c r="J46">
        <v>57</v>
      </c>
      <c r="K46">
        <v>37</v>
      </c>
      <c r="L46">
        <v>139</v>
      </c>
      <c r="M46">
        <v>113</v>
      </c>
      <c r="N46">
        <v>90</v>
      </c>
      <c r="O46">
        <v>105</v>
      </c>
      <c r="P46">
        <v>76</v>
      </c>
      <c r="Q46">
        <v>39</v>
      </c>
      <c r="R46">
        <v>121</v>
      </c>
      <c r="S46">
        <v>100</v>
      </c>
      <c r="T46" s="31">
        <v>-0.203569898</v>
      </c>
      <c r="U46" s="31">
        <v>0.44663158689999999</v>
      </c>
      <c r="V46" s="31">
        <v>0.84920108319999998</v>
      </c>
      <c r="W46" s="38"/>
    </row>
    <row r="47" spans="1:23" x14ac:dyDescent="0.3">
      <c r="A47" s="4">
        <v>33</v>
      </c>
      <c r="B47" s="1" t="s">
        <v>771</v>
      </c>
      <c r="C47">
        <v>18</v>
      </c>
      <c r="D47" t="s">
        <v>784</v>
      </c>
      <c r="H47">
        <v>100</v>
      </c>
      <c r="I47">
        <v>129</v>
      </c>
      <c r="J47">
        <v>49</v>
      </c>
      <c r="K47">
        <v>52</v>
      </c>
      <c r="L47">
        <v>140</v>
      </c>
      <c r="M47">
        <v>88</v>
      </c>
      <c r="N47">
        <v>106</v>
      </c>
      <c r="O47">
        <v>84</v>
      </c>
      <c r="P47">
        <v>64</v>
      </c>
      <c r="Q47">
        <v>28</v>
      </c>
      <c r="R47">
        <v>97</v>
      </c>
      <c r="S47">
        <v>100</v>
      </c>
      <c r="T47" s="31">
        <v>0.41658261549999998</v>
      </c>
      <c r="U47" s="31">
        <v>0.4081098775</v>
      </c>
      <c r="V47" s="31">
        <v>0.79631936069999998</v>
      </c>
      <c r="W47" s="38"/>
    </row>
    <row r="48" spans="1:23" x14ac:dyDescent="0.3">
      <c r="A48" s="4">
        <v>34</v>
      </c>
      <c r="B48" s="1" t="s">
        <v>817</v>
      </c>
      <c r="C48">
        <v>20</v>
      </c>
      <c r="D48" t="s">
        <v>800</v>
      </c>
      <c r="H48">
        <v>80</v>
      </c>
      <c r="I48">
        <v>107</v>
      </c>
      <c r="J48">
        <v>41</v>
      </c>
      <c r="K48">
        <v>104</v>
      </c>
      <c r="L48">
        <v>100</v>
      </c>
      <c r="M48">
        <v>113</v>
      </c>
      <c r="N48">
        <v>93</v>
      </c>
      <c r="O48">
        <v>85</v>
      </c>
      <c r="P48">
        <v>78</v>
      </c>
      <c r="Q48">
        <v>94</v>
      </c>
      <c r="R48">
        <v>86</v>
      </c>
      <c r="S48">
        <v>91</v>
      </c>
      <c r="T48" s="31">
        <v>-0.18672578500000001</v>
      </c>
      <c r="U48" s="31">
        <v>-0.409740204</v>
      </c>
      <c r="V48" s="31">
        <v>0.87801183589999998</v>
      </c>
      <c r="W48" s="38"/>
    </row>
    <row r="49" spans="1:23" x14ac:dyDescent="0.3">
      <c r="A49" s="4">
        <v>35</v>
      </c>
      <c r="B49" s="1" t="s">
        <v>6908</v>
      </c>
      <c r="C49">
        <v>11</v>
      </c>
      <c r="D49" t="s">
        <v>6727</v>
      </c>
      <c r="H49">
        <v>66</v>
      </c>
      <c r="I49">
        <v>119</v>
      </c>
      <c r="J49">
        <v>35</v>
      </c>
      <c r="K49">
        <v>76</v>
      </c>
      <c r="L49">
        <v>118</v>
      </c>
      <c r="M49">
        <v>100</v>
      </c>
      <c r="N49">
        <v>104</v>
      </c>
      <c r="O49">
        <v>86</v>
      </c>
      <c r="P49">
        <v>68</v>
      </c>
      <c r="Q49">
        <v>73</v>
      </c>
      <c r="R49">
        <v>95</v>
      </c>
      <c r="S49">
        <v>98</v>
      </c>
      <c r="T49" s="31">
        <v>0.3205132946</v>
      </c>
      <c r="U49" s="31">
        <v>7.1342003200000004E-2</v>
      </c>
      <c r="V49" s="31">
        <v>0.92268280280000003</v>
      </c>
      <c r="W49" s="38"/>
    </row>
    <row r="50" spans="1:23" x14ac:dyDescent="0.3">
      <c r="A50" s="4">
        <v>36</v>
      </c>
      <c r="B50" s="1" t="s">
        <v>708</v>
      </c>
      <c r="C50">
        <v>10</v>
      </c>
      <c r="D50" t="s">
        <v>6732</v>
      </c>
      <c r="H50">
        <v>105</v>
      </c>
      <c r="I50">
        <v>111</v>
      </c>
      <c r="J50">
        <v>45</v>
      </c>
      <c r="K50">
        <v>28</v>
      </c>
      <c r="L50">
        <v>97</v>
      </c>
      <c r="M50">
        <v>114</v>
      </c>
      <c r="N50">
        <v>90</v>
      </c>
      <c r="O50">
        <v>91</v>
      </c>
      <c r="P50">
        <v>84</v>
      </c>
      <c r="Q50">
        <v>43</v>
      </c>
      <c r="R50">
        <v>100</v>
      </c>
      <c r="S50">
        <v>91</v>
      </c>
      <c r="T50" s="31">
        <v>-0.48441268799999998</v>
      </c>
      <c r="U50" s="31">
        <v>9.8551334199999993E-2</v>
      </c>
      <c r="V50" s="31">
        <v>0.82079608429999995</v>
      </c>
      <c r="W50" s="38"/>
    </row>
    <row r="51" spans="1:23" x14ac:dyDescent="0.3">
      <c r="A51" s="4">
        <v>37</v>
      </c>
      <c r="B51" s="1" t="s">
        <v>6909</v>
      </c>
      <c r="C51">
        <v>9</v>
      </c>
      <c r="D51" t="s">
        <v>7293</v>
      </c>
      <c r="H51">
        <v>76</v>
      </c>
      <c r="I51">
        <v>106</v>
      </c>
      <c r="J51">
        <v>120</v>
      </c>
      <c r="K51">
        <v>196</v>
      </c>
      <c r="L51">
        <v>96</v>
      </c>
      <c r="M51">
        <v>92</v>
      </c>
      <c r="N51">
        <v>120</v>
      </c>
      <c r="O51">
        <v>81</v>
      </c>
      <c r="P51">
        <v>78</v>
      </c>
      <c r="Q51">
        <v>107</v>
      </c>
      <c r="R51">
        <v>81</v>
      </c>
      <c r="S51">
        <v>101</v>
      </c>
      <c r="T51" s="31">
        <v>0.94429910949999996</v>
      </c>
      <c r="U51" s="31">
        <v>-0.21132837600000001</v>
      </c>
      <c r="V51" s="31">
        <v>0.1122217382</v>
      </c>
      <c r="W51" s="38"/>
    </row>
    <row r="52" spans="1:23" x14ac:dyDescent="0.3">
      <c r="A52" s="4">
        <v>38</v>
      </c>
      <c r="B52" s="1" t="s">
        <v>6997</v>
      </c>
      <c r="C52">
        <v>2</v>
      </c>
      <c r="D52" t="s">
        <v>6774</v>
      </c>
      <c r="H52">
        <v>76</v>
      </c>
      <c r="I52">
        <v>107</v>
      </c>
      <c r="J52">
        <v>164</v>
      </c>
      <c r="K52">
        <v>177</v>
      </c>
      <c r="L52">
        <v>133</v>
      </c>
      <c r="M52">
        <v>103</v>
      </c>
      <c r="N52">
        <v>105</v>
      </c>
      <c r="O52">
        <v>125</v>
      </c>
      <c r="P52">
        <v>94</v>
      </c>
      <c r="Q52">
        <v>173</v>
      </c>
      <c r="R52">
        <v>132</v>
      </c>
      <c r="S52">
        <v>114</v>
      </c>
      <c r="T52" s="31">
        <v>0.47607465100000002</v>
      </c>
      <c r="U52" s="31">
        <v>0.25499357579999998</v>
      </c>
      <c r="V52" s="31">
        <v>-5.0726340000000003E-3</v>
      </c>
      <c r="W52" s="38"/>
    </row>
    <row r="53" spans="1:23" x14ac:dyDescent="0.3">
      <c r="A53" s="4">
        <v>39</v>
      </c>
      <c r="B53" s="1" t="s">
        <v>801</v>
      </c>
      <c r="C53">
        <v>4</v>
      </c>
      <c r="D53" t="s">
        <v>6749</v>
      </c>
      <c r="H53">
        <v>76</v>
      </c>
      <c r="I53">
        <v>113</v>
      </c>
      <c r="J53">
        <v>159</v>
      </c>
      <c r="K53">
        <v>201</v>
      </c>
      <c r="L53">
        <v>106</v>
      </c>
      <c r="M53">
        <v>83</v>
      </c>
      <c r="N53">
        <v>116</v>
      </c>
      <c r="O53">
        <v>101</v>
      </c>
      <c r="P53">
        <v>90</v>
      </c>
      <c r="Q53">
        <v>90</v>
      </c>
      <c r="R53">
        <v>107</v>
      </c>
      <c r="S53">
        <v>109</v>
      </c>
      <c r="T53" s="31">
        <v>0.90795127310000001</v>
      </c>
      <c r="U53" s="31">
        <v>0.27935361889999999</v>
      </c>
      <c r="V53" s="31">
        <v>4.7426151999999996E-3</v>
      </c>
      <c r="W53" s="38"/>
    </row>
    <row r="54" spans="1:23" x14ac:dyDescent="0.3">
      <c r="A54" s="4">
        <v>40</v>
      </c>
      <c r="B54" s="1" t="s">
        <v>3860</v>
      </c>
      <c r="C54">
        <v>1</v>
      </c>
      <c r="D54" t="s">
        <v>6770</v>
      </c>
      <c r="H54">
        <v>76</v>
      </c>
      <c r="I54">
        <v>86</v>
      </c>
      <c r="J54">
        <v>69</v>
      </c>
      <c r="K54">
        <v>312</v>
      </c>
      <c r="L54">
        <v>93</v>
      </c>
      <c r="M54">
        <v>102</v>
      </c>
      <c r="N54">
        <v>108</v>
      </c>
      <c r="O54">
        <v>108</v>
      </c>
      <c r="P54">
        <v>96</v>
      </c>
      <c r="Q54">
        <v>65</v>
      </c>
      <c r="R54">
        <v>117</v>
      </c>
      <c r="S54">
        <v>104</v>
      </c>
      <c r="T54" s="31">
        <v>0.2432955805</v>
      </c>
      <c r="U54" s="31">
        <v>-0.39178498</v>
      </c>
      <c r="V54" s="31">
        <v>-0.338414612</v>
      </c>
      <c r="W54" s="38"/>
    </row>
    <row r="55" spans="1:23" x14ac:dyDescent="0.3">
      <c r="A55" s="4">
        <v>41</v>
      </c>
      <c r="B55" s="1" t="s">
        <v>820</v>
      </c>
      <c r="C55">
        <v>6</v>
      </c>
      <c r="D55" t="s">
        <v>6753</v>
      </c>
      <c r="H55">
        <v>76</v>
      </c>
      <c r="I55">
        <v>97</v>
      </c>
      <c r="J55">
        <v>150</v>
      </c>
      <c r="K55">
        <v>201</v>
      </c>
      <c r="L55">
        <v>83</v>
      </c>
      <c r="M55">
        <v>86</v>
      </c>
      <c r="N55">
        <v>116</v>
      </c>
      <c r="O55">
        <v>109</v>
      </c>
      <c r="P55">
        <v>101</v>
      </c>
      <c r="Q55">
        <v>158</v>
      </c>
      <c r="R55">
        <v>111</v>
      </c>
      <c r="S55">
        <v>108</v>
      </c>
      <c r="T55" s="31">
        <v>0.72809554759999995</v>
      </c>
      <c r="U55" s="31">
        <v>-6.3828711999999996E-2</v>
      </c>
      <c r="V55" s="31">
        <v>-0.50782989999999995</v>
      </c>
      <c r="W55" s="38"/>
    </row>
    <row r="56" spans="1:23" x14ac:dyDescent="0.3">
      <c r="A56" s="4">
        <v>42</v>
      </c>
      <c r="B56" s="1" t="s">
        <v>7294</v>
      </c>
      <c r="C56">
        <v>1</v>
      </c>
      <c r="D56" t="s">
        <v>6781</v>
      </c>
      <c r="H56">
        <v>67</v>
      </c>
      <c r="I56">
        <v>103</v>
      </c>
      <c r="J56">
        <v>38</v>
      </c>
      <c r="K56">
        <v>50</v>
      </c>
      <c r="L56">
        <v>96</v>
      </c>
      <c r="M56">
        <v>101</v>
      </c>
      <c r="N56">
        <v>114</v>
      </c>
      <c r="O56">
        <v>83</v>
      </c>
      <c r="P56">
        <v>74</v>
      </c>
      <c r="Q56">
        <v>185</v>
      </c>
      <c r="R56">
        <v>77</v>
      </c>
      <c r="S56">
        <v>100</v>
      </c>
      <c r="T56" s="31">
        <v>0.58536562910000001</v>
      </c>
      <c r="U56" s="31">
        <v>-0.46261860300000002</v>
      </c>
      <c r="V56" s="31">
        <v>0.51675800989999998</v>
      </c>
      <c r="W56" s="38"/>
    </row>
    <row r="57" spans="1:23" x14ac:dyDescent="0.3">
      <c r="A57" s="4">
        <v>43</v>
      </c>
      <c r="B57" s="1" t="s">
        <v>6905</v>
      </c>
      <c r="C57">
        <v>11</v>
      </c>
      <c r="D57" t="s">
        <v>6752</v>
      </c>
      <c r="H57">
        <v>137</v>
      </c>
      <c r="I57">
        <v>94</v>
      </c>
      <c r="J57">
        <v>65</v>
      </c>
      <c r="K57">
        <v>55</v>
      </c>
      <c r="L57">
        <v>86</v>
      </c>
      <c r="M57">
        <v>105</v>
      </c>
      <c r="N57">
        <v>98</v>
      </c>
      <c r="O57">
        <v>86</v>
      </c>
      <c r="P57">
        <v>114</v>
      </c>
      <c r="Q57">
        <v>83</v>
      </c>
      <c r="R57">
        <v>73</v>
      </c>
      <c r="S57">
        <v>93</v>
      </c>
      <c r="T57" s="31">
        <v>-0.50769397299999997</v>
      </c>
      <c r="U57" s="31">
        <v>-0.30139666599999998</v>
      </c>
      <c r="V57" s="31">
        <v>-0.115775405</v>
      </c>
      <c r="W57" s="38"/>
    </row>
    <row r="58" spans="1:23" x14ac:dyDescent="0.3">
      <c r="A58" s="4">
        <v>44</v>
      </c>
      <c r="B58" s="1" t="s">
        <v>6490</v>
      </c>
      <c r="C58">
        <v>6</v>
      </c>
      <c r="D58" t="s">
        <v>6761</v>
      </c>
      <c r="H58">
        <v>90</v>
      </c>
      <c r="I58">
        <v>98</v>
      </c>
      <c r="J58">
        <v>50</v>
      </c>
      <c r="K58">
        <v>10</v>
      </c>
      <c r="L58">
        <v>79</v>
      </c>
      <c r="M58">
        <v>107</v>
      </c>
      <c r="N58">
        <v>81</v>
      </c>
      <c r="O58">
        <v>101</v>
      </c>
      <c r="P58">
        <v>117</v>
      </c>
      <c r="Q58">
        <v>44</v>
      </c>
      <c r="R58">
        <v>102</v>
      </c>
      <c r="S58">
        <v>91</v>
      </c>
      <c r="T58" s="31">
        <v>-0.94760929000000005</v>
      </c>
      <c r="U58" s="31">
        <v>0.15458737889999999</v>
      </c>
      <c r="V58" s="31">
        <v>4.2324031300000002E-2</v>
      </c>
      <c r="W58" s="38"/>
    </row>
    <row r="59" spans="1:23" x14ac:dyDescent="0.3">
      <c r="A59" s="4">
        <v>45</v>
      </c>
      <c r="B59" s="1" t="s">
        <v>6543</v>
      </c>
      <c r="C59">
        <v>4</v>
      </c>
      <c r="D59" t="s">
        <v>6755</v>
      </c>
      <c r="H59">
        <v>90</v>
      </c>
      <c r="I59">
        <v>94</v>
      </c>
      <c r="J59">
        <v>82</v>
      </c>
      <c r="K59">
        <v>7</v>
      </c>
      <c r="L59">
        <v>100</v>
      </c>
      <c r="M59">
        <v>102</v>
      </c>
      <c r="N59">
        <v>103</v>
      </c>
      <c r="O59">
        <v>83</v>
      </c>
      <c r="P59">
        <v>109</v>
      </c>
      <c r="Q59">
        <v>35</v>
      </c>
      <c r="R59">
        <v>75</v>
      </c>
      <c r="S59">
        <v>96</v>
      </c>
      <c r="T59" s="31">
        <v>-0.41650004899999998</v>
      </c>
      <c r="U59" s="31">
        <v>0.35087486340000001</v>
      </c>
      <c r="V59" s="31">
        <v>-0.13933652399999999</v>
      </c>
    </row>
    <row r="60" spans="1:23" s="36" customFormat="1" x14ac:dyDescent="0.3">
      <c r="A60" s="38">
        <v>46</v>
      </c>
      <c r="B60" s="1" t="s">
        <v>7295</v>
      </c>
      <c r="C60" s="36">
        <v>15</v>
      </c>
      <c r="D60" s="36" t="s">
        <v>6764</v>
      </c>
      <c r="H60" s="36">
        <v>132</v>
      </c>
      <c r="I60" s="36">
        <v>88</v>
      </c>
      <c r="J60" s="36">
        <v>52</v>
      </c>
      <c r="K60" s="36">
        <v>71</v>
      </c>
      <c r="L60" s="36">
        <v>106</v>
      </c>
      <c r="M60" s="36">
        <v>116</v>
      </c>
      <c r="N60" s="36">
        <v>77</v>
      </c>
      <c r="O60" s="36">
        <v>81</v>
      </c>
      <c r="P60" s="36">
        <v>115</v>
      </c>
      <c r="Q60" s="36">
        <v>57</v>
      </c>
      <c r="R60" s="36">
        <v>66</v>
      </c>
      <c r="S60" s="36">
        <v>86</v>
      </c>
      <c r="T60" s="31">
        <v>-0.85850272999999999</v>
      </c>
      <c r="U60" s="31">
        <v>-0.29755711000000001</v>
      </c>
      <c r="V60" s="31">
        <v>-4.2961072000000003E-2</v>
      </c>
    </row>
    <row r="61" spans="1:23" s="195" customFormat="1" x14ac:dyDescent="0.3">
      <c r="A61" s="77">
        <v>47</v>
      </c>
      <c r="B61" s="78" t="s">
        <v>7296</v>
      </c>
      <c r="C61" s="195">
        <v>7</v>
      </c>
      <c r="D61" s="195" t="s">
        <v>6805</v>
      </c>
      <c r="H61" s="195">
        <v>125</v>
      </c>
      <c r="I61" s="195">
        <v>89</v>
      </c>
      <c r="J61" s="195">
        <v>86</v>
      </c>
      <c r="K61" s="195">
        <v>60</v>
      </c>
      <c r="L61" s="195">
        <v>87</v>
      </c>
      <c r="M61" s="195">
        <v>104</v>
      </c>
      <c r="N61" s="195">
        <v>88</v>
      </c>
      <c r="O61" s="195">
        <v>104</v>
      </c>
      <c r="P61" s="195">
        <v>129</v>
      </c>
      <c r="Q61" s="195">
        <v>60</v>
      </c>
      <c r="R61" s="195">
        <v>98</v>
      </c>
      <c r="S61" s="195">
        <v>96</v>
      </c>
      <c r="T61" s="80">
        <v>-0.76416142399999998</v>
      </c>
      <c r="U61" s="80">
        <v>4.5754299499999998E-2</v>
      </c>
      <c r="V61" s="80">
        <v>-0.49707718699999998</v>
      </c>
    </row>
    <row r="62" spans="1:23" x14ac:dyDescent="0.3">
      <c r="A62" s="4">
        <v>48</v>
      </c>
      <c r="B62" s="1" t="s">
        <v>7297</v>
      </c>
      <c r="C62">
        <v>4</v>
      </c>
      <c r="D62" t="s">
        <v>6739</v>
      </c>
      <c r="H62">
        <v>147</v>
      </c>
      <c r="I62">
        <v>105</v>
      </c>
      <c r="J62">
        <v>60</v>
      </c>
      <c r="K62">
        <v>85</v>
      </c>
      <c r="L62">
        <v>94</v>
      </c>
      <c r="M62">
        <v>123</v>
      </c>
      <c r="N62">
        <v>81</v>
      </c>
      <c r="O62">
        <v>94</v>
      </c>
      <c r="P62">
        <v>98</v>
      </c>
      <c r="Q62">
        <v>43</v>
      </c>
      <c r="R62">
        <v>95</v>
      </c>
      <c r="S62">
        <v>89</v>
      </c>
      <c r="T62" s="31">
        <v>-0.77128986200000005</v>
      </c>
      <c r="U62" s="31">
        <v>-0.105228722</v>
      </c>
      <c r="V62" s="31">
        <v>0.44126236479999997</v>
      </c>
    </row>
    <row r="63" spans="1:23" x14ac:dyDescent="0.3">
      <c r="A63" s="4"/>
      <c r="B63" s="1"/>
      <c r="T63" s="31"/>
      <c r="U63" s="31"/>
      <c r="V63" s="31"/>
    </row>
    <row r="64" spans="1:23" x14ac:dyDescent="0.3">
      <c r="A64" s="4"/>
      <c r="B64" s="1"/>
      <c r="T64" s="31"/>
      <c r="U64" s="31"/>
      <c r="V64" s="31"/>
    </row>
    <row r="65" spans="1:22" x14ac:dyDescent="0.3">
      <c r="A65" s="4"/>
      <c r="B65" s="1"/>
      <c r="T65" s="31"/>
      <c r="U65" s="31"/>
      <c r="V65" s="31"/>
    </row>
    <row r="66" spans="1:22" x14ac:dyDescent="0.3">
      <c r="A66" s="4"/>
      <c r="B66" s="1"/>
      <c r="T66" s="31"/>
      <c r="U66" s="31"/>
      <c r="V66" s="31"/>
    </row>
    <row r="67" spans="1:22" x14ac:dyDescent="0.3">
      <c r="A67" s="4"/>
      <c r="B67" s="1"/>
      <c r="T67" s="31"/>
      <c r="U67" s="31"/>
      <c r="V67" s="31"/>
    </row>
    <row r="68" spans="1:22" x14ac:dyDescent="0.3">
      <c r="A68" s="4"/>
      <c r="B68" s="1"/>
      <c r="T68" s="31"/>
      <c r="U68" s="31"/>
      <c r="V68" s="31"/>
    </row>
    <row r="69" spans="1:22" x14ac:dyDescent="0.3">
      <c r="A69" s="4"/>
      <c r="B69" s="1"/>
      <c r="T69" s="31"/>
      <c r="U69" s="31"/>
      <c r="V69" s="31"/>
    </row>
    <row r="70" spans="1:22" x14ac:dyDescent="0.3">
      <c r="A70" s="4"/>
      <c r="B70" s="1"/>
      <c r="T70" s="31"/>
      <c r="U70" s="31"/>
      <c r="V70" s="31"/>
    </row>
    <row r="71" spans="1:22" x14ac:dyDescent="0.3">
      <c r="A71" s="4"/>
      <c r="B71" s="1"/>
      <c r="T71" s="31"/>
      <c r="U71" s="31"/>
      <c r="V71" s="31"/>
    </row>
    <row r="72" spans="1:22" x14ac:dyDescent="0.3">
      <c r="A72" s="4"/>
      <c r="B72" s="1"/>
      <c r="T72" s="31"/>
      <c r="U72" s="31"/>
      <c r="V72" s="31"/>
    </row>
    <row r="73" spans="1:22" x14ac:dyDescent="0.3">
      <c r="A73" s="4"/>
      <c r="B73" s="1"/>
      <c r="T73" s="31"/>
      <c r="U73" s="31"/>
      <c r="V73" s="31"/>
    </row>
    <row r="74" spans="1:22" x14ac:dyDescent="0.3">
      <c r="A74" s="4"/>
      <c r="B74" s="1"/>
      <c r="T74" s="31"/>
      <c r="U74" s="31"/>
      <c r="V74" s="31"/>
    </row>
    <row r="75" spans="1:22" x14ac:dyDescent="0.3">
      <c r="A75" s="4"/>
      <c r="B75" s="1"/>
      <c r="T75" s="31"/>
      <c r="U75" s="31"/>
      <c r="V75" s="31"/>
    </row>
    <row r="76" spans="1:22" x14ac:dyDescent="0.3">
      <c r="A76" s="4"/>
      <c r="B76" s="1"/>
      <c r="T76" s="31"/>
      <c r="U76" s="31"/>
      <c r="V76" s="31"/>
    </row>
    <row r="77" spans="1:22" ht="15" thickBot="1" x14ac:dyDescent="0.35">
      <c r="A77" s="25"/>
      <c r="B77" s="26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</row>
    <row r="79" spans="1:22" x14ac:dyDescent="0.3">
      <c r="A79" t="str">
        <f>"Pos Rank: "&amp;VLOOKUP(VLOOKUP((choice-1)*5+DEMO!$A7,stacked_bats!$A$2:$H$3762,8),stats!$A$1:$BZ$753,37)</f>
        <v>Pos Rank: 10</v>
      </c>
      <c r="B79" t="str">
        <f>VLOOKUP(VLOOKUP((choice-1)*5+DEMO!$A7,stacked_bats!$A$2:$H$3762,8),stats!$A$1:$BV$753,4)&amp;" "&amp;VLOOKUP(VLOOKUP((choice-1)*5+DEMO!$A7,stacked_bats!$A$2:$H$3762,8),stats!$A$1:$BV$753,3)&amp;", "&amp;VLOOKUP(VLOOKUP((choice-1)*5+DEMO!$A7,stacked_bats!$A$2:$H$3762,8),stats!$A$1:$BV$753,6)</f>
        <v>Jose Abreu, 1B</v>
      </c>
      <c r="C79" s="6" t="str">
        <f>VLOOKUP(VLOOKUP((choice-1)*5+DEMO!$A7,stacked_bats!$A$2:$H$3762,8),stats!$A$1:$BV$753,11)</f>
        <v>Slugger</v>
      </c>
    </row>
    <row r="80" spans="1:22" x14ac:dyDescent="0.3">
      <c r="B80" t="s">
        <v>247</v>
      </c>
      <c r="C80">
        <f>3*(VLOOKUP(VLOOKUP((choice-1)*5+DEMO!$A7,stacked_bats!$A$2:$H$3762,8),stats!$A$1:$BV$753,13)-100)+100</f>
        <v>121</v>
      </c>
    </row>
    <row r="81" spans="1:3" x14ac:dyDescent="0.3">
      <c r="B81" t="s">
        <v>806</v>
      </c>
      <c r="C81" s="41">
        <f>1.25*(VLOOKUP(VLOOKUP((choice-1)*5+DEMO!$A7,stacked_bats!$A$2:$H$3762,8),stats!$A$1:$BV$753,14)-100)+100</f>
        <v>258.75</v>
      </c>
    </row>
    <row r="82" spans="1:3" x14ac:dyDescent="0.3">
      <c r="B82" t="s">
        <v>830</v>
      </c>
      <c r="C82">
        <f>VLOOKUP(VLOOKUP((choice-1)*5+DEMO!$A7,stacked_bats!$A$2:$H$3762,8),stats!$A$1:$BV$753,22)</f>
        <v>165</v>
      </c>
    </row>
    <row r="83" spans="1:3" x14ac:dyDescent="0.3">
      <c r="B83" t="s">
        <v>829</v>
      </c>
      <c r="C83">
        <f>VLOOKUP(VLOOKUP((choice-1)*5+DEMO!$A7,stacked_bats!$A$2:$H$3762,8),stats!$A$1:$BV$753,15)</f>
        <v>27</v>
      </c>
    </row>
    <row r="84" spans="1:3" x14ac:dyDescent="0.3">
      <c r="B84" t="s">
        <v>805</v>
      </c>
      <c r="C84">
        <f>1.25*(VLOOKUP(VLOOKUP((choice-1)*5+DEMO!$A7,stacked_bats!$A$2:$H$3762,8),stats!$A$1:$BV$753,16)-100)+100</f>
        <v>62.5</v>
      </c>
    </row>
    <row r="85" spans="1:3" x14ac:dyDescent="0.3">
      <c r="B85" t="s">
        <v>804</v>
      </c>
      <c r="C85">
        <f>2.75*((200-VLOOKUP(VLOOKUP((choice-1)*5+DEMO!$A7,stacked_bats!$A$2:$H$3762,8),stats!$A$1:$BV$753,17))-100)+100</f>
        <v>144</v>
      </c>
    </row>
    <row r="86" spans="1:3" s="36" customFormat="1" x14ac:dyDescent="0.3">
      <c r="B86" s="36" t="s">
        <v>807</v>
      </c>
      <c r="C86" s="36">
        <f>5*(VLOOKUP(VLOOKUP((choice-1)*5+DEMO!$A7,stacked_bats!$A$2:$H$3762,8),stats!$A$1:$BV$753,23)-100)+100</f>
        <v>180</v>
      </c>
    </row>
    <row r="87" spans="1:3" s="36" customFormat="1" x14ac:dyDescent="0.3">
      <c r="B87" s="36" t="s">
        <v>927</v>
      </c>
      <c r="C87" s="41">
        <f>VLOOKUP(VLOOKUP((choice-1)*5+DEMO!$A7,stacked_bats!$A$2:$H$3762,8),stats!$A$1:$BV$753,23)*(VLOOKUP(VLOOKUP((choice-1)*5+DEMO!$A7,stacked_bats!$A$2:$H$3762,8),stats!$A$1:$BV$753,14)/100)</f>
        <v>263.32</v>
      </c>
    </row>
    <row r="95" spans="1:3" x14ac:dyDescent="0.3">
      <c r="A95" s="195" t="s">
        <v>1116</v>
      </c>
      <c r="B95" s="195" t="s">
        <v>1063</v>
      </c>
      <c r="C95" s="196" t="s">
        <v>3846</v>
      </c>
    </row>
    <row r="96" spans="1:3" x14ac:dyDescent="0.3">
      <c r="A96" s="195" t="s">
        <v>1101</v>
      </c>
      <c r="B96" s="195" t="s">
        <v>1063</v>
      </c>
      <c r="C96" s="196" t="s">
        <v>3828</v>
      </c>
    </row>
    <row r="97" spans="1:3" x14ac:dyDescent="0.3">
      <c r="A97" s="195" t="s">
        <v>1377</v>
      </c>
      <c r="B97" s="195" t="s">
        <v>1373</v>
      </c>
      <c r="C97" s="196" t="s">
        <v>3829</v>
      </c>
    </row>
    <row r="98" spans="1:3" x14ac:dyDescent="0.3">
      <c r="A98" s="195" t="s">
        <v>1394</v>
      </c>
      <c r="B98" s="195" t="s">
        <v>1373</v>
      </c>
      <c r="C98" s="196" t="s">
        <v>3830</v>
      </c>
    </row>
    <row r="99" spans="1:3" x14ac:dyDescent="0.3">
      <c r="A99" s="195" t="s">
        <v>1390</v>
      </c>
      <c r="B99" s="195" t="s">
        <v>1373</v>
      </c>
      <c r="C99" s="196" t="s">
        <v>3847</v>
      </c>
    </row>
    <row r="100" spans="1:3" x14ac:dyDescent="0.3">
      <c r="A100" s="195" t="s">
        <v>1070</v>
      </c>
      <c r="B100" s="195" t="s">
        <v>1063</v>
      </c>
      <c r="C100" s="196" t="s">
        <v>3848</v>
      </c>
    </row>
    <row r="101" spans="1:3" x14ac:dyDescent="0.3">
      <c r="A101" s="195" t="s">
        <v>1093</v>
      </c>
      <c r="B101" s="195" t="s">
        <v>1063</v>
      </c>
      <c r="C101" s="196" t="s">
        <v>3831</v>
      </c>
    </row>
    <row r="102" spans="1:3" x14ac:dyDescent="0.3">
      <c r="A102" s="195" t="s">
        <v>1372</v>
      </c>
      <c r="B102" s="195" t="s">
        <v>1373</v>
      </c>
      <c r="C102" s="196" t="s">
        <v>3832</v>
      </c>
    </row>
    <row r="103" spans="1:3" x14ac:dyDescent="0.3">
      <c r="A103" s="195" t="s">
        <v>1074</v>
      </c>
      <c r="B103" s="195" t="s">
        <v>1063</v>
      </c>
      <c r="C103" s="196" t="s">
        <v>3833</v>
      </c>
    </row>
    <row r="104" spans="1:3" x14ac:dyDescent="0.3">
      <c r="A104" s="195" t="s">
        <v>1381</v>
      </c>
      <c r="B104" s="195" t="s">
        <v>1373</v>
      </c>
      <c r="C104" s="196" t="s">
        <v>3834</v>
      </c>
    </row>
    <row r="105" spans="1:3" x14ac:dyDescent="0.3">
      <c r="A105" s="195" t="s">
        <v>1554</v>
      </c>
      <c r="B105" s="195" t="s">
        <v>1373</v>
      </c>
      <c r="C105" s="196" t="s">
        <v>3835</v>
      </c>
    </row>
    <row r="106" spans="1:3" x14ac:dyDescent="0.3">
      <c r="A106" s="195" t="s">
        <v>1388</v>
      </c>
      <c r="B106" s="195" t="s">
        <v>1373</v>
      </c>
      <c r="C106" s="196" t="s">
        <v>3849</v>
      </c>
    </row>
    <row r="107" spans="1:3" x14ac:dyDescent="0.3">
      <c r="A107" s="195" t="s">
        <v>1384</v>
      </c>
      <c r="B107" s="195" t="s">
        <v>1373</v>
      </c>
      <c r="C107" s="196" t="s">
        <v>3850</v>
      </c>
    </row>
    <row r="108" spans="1:3" x14ac:dyDescent="0.3">
      <c r="A108" s="195" t="s">
        <v>1567</v>
      </c>
      <c r="B108" s="195" t="s">
        <v>1063</v>
      </c>
      <c r="C108" s="196" t="s">
        <v>3851</v>
      </c>
    </row>
    <row r="109" spans="1:3" x14ac:dyDescent="0.3">
      <c r="A109" s="195" t="s">
        <v>1062</v>
      </c>
      <c r="B109" s="195" t="s">
        <v>1063</v>
      </c>
      <c r="C109" s="196" t="s">
        <v>3836</v>
      </c>
    </row>
    <row r="110" spans="1:3" x14ac:dyDescent="0.3">
      <c r="A110" s="195" t="s">
        <v>1111</v>
      </c>
      <c r="B110" s="195" t="s">
        <v>1063</v>
      </c>
      <c r="C110" s="196" t="s">
        <v>3837</v>
      </c>
    </row>
    <row r="111" spans="1:3" x14ac:dyDescent="0.3">
      <c r="A111" s="195" t="s">
        <v>1400</v>
      </c>
      <c r="B111" s="195" t="s">
        <v>1373</v>
      </c>
      <c r="C111" s="196" t="s">
        <v>3838</v>
      </c>
    </row>
    <row r="112" spans="1:3" x14ac:dyDescent="0.3">
      <c r="A112" s="195" t="s">
        <v>1383</v>
      </c>
      <c r="B112" s="195" t="s">
        <v>1373</v>
      </c>
      <c r="C112" s="196" t="s">
        <v>3852</v>
      </c>
    </row>
    <row r="113" spans="1:3" x14ac:dyDescent="0.3">
      <c r="A113" s="195" t="s">
        <v>1089</v>
      </c>
      <c r="B113" s="195" t="s">
        <v>1063</v>
      </c>
      <c r="C113" s="196" t="s">
        <v>3853</v>
      </c>
    </row>
    <row r="114" spans="1:3" x14ac:dyDescent="0.3">
      <c r="A114" s="195" t="s">
        <v>1392</v>
      </c>
      <c r="B114" s="195" t="s">
        <v>1373</v>
      </c>
      <c r="C114" s="196" t="s">
        <v>3839</v>
      </c>
    </row>
    <row r="115" spans="1:3" x14ac:dyDescent="0.3">
      <c r="A115" s="195" t="s">
        <v>1081</v>
      </c>
      <c r="B115" s="195" t="s">
        <v>1063</v>
      </c>
      <c r="C115" s="196" t="s">
        <v>3840</v>
      </c>
    </row>
    <row r="116" spans="1:3" x14ac:dyDescent="0.3">
      <c r="A116" s="195" t="s">
        <v>1106</v>
      </c>
      <c r="B116" s="195" t="s">
        <v>1063</v>
      </c>
      <c r="C116" s="196" t="s">
        <v>3841</v>
      </c>
    </row>
    <row r="117" spans="1:3" x14ac:dyDescent="0.3">
      <c r="A117" s="195" t="s">
        <v>1107</v>
      </c>
      <c r="B117" s="195" t="s">
        <v>1063</v>
      </c>
      <c r="C117" s="196" t="s">
        <v>3854</v>
      </c>
    </row>
    <row r="118" spans="1:3" x14ac:dyDescent="0.3">
      <c r="A118" s="195" t="s">
        <v>1397</v>
      </c>
      <c r="B118" s="195" t="s">
        <v>1373</v>
      </c>
      <c r="C118" s="196" t="s">
        <v>3842</v>
      </c>
    </row>
    <row r="119" spans="1:3" x14ac:dyDescent="0.3">
      <c r="A119" s="195" t="s">
        <v>1104</v>
      </c>
      <c r="B119" s="195" t="s">
        <v>1063</v>
      </c>
      <c r="C119" s="196" t="s">
        <v>3855</v>
      </c>
    </row>
    <row r="120" spans="1:3" x14ac:dyDescent="0.3">
      <c r="A120" s="195" t="s">
        <v>2539</v>
      </c>
      <c r="B120" s="195" t="s">
        <v>1063</v>
      </c>
      <c r="C120" s="196" t="s">
        <v>3843</v>
      </c>
    </row>
    <row r="121" spans="1:3" x14ac:dyDescent="0.3">
      <c r="A121" s="195" t="s">
        <v>1402</v>
      </c>
      <c r="B121" s="195" t="s">
        <v>1373</v>
      </c>
      <c r="C121" s="196" t="s">
        <v>3856</v>
      </c>
    </row>
    <row r="122" spans="1:3" x14ac:dyDescent="0.3">
      <c r="A122" s="195" t="s">
        <v>1375</v>
      </c>
      <c r="B122" s="195" t="s">
        <v>1373</v>
      </c>
      <c r="C122" s="196" t="s">
        <v>3844</v>
      </c>
    </row>
    <row r="123" spans="1:3" x14ac:dyDescent="0.3">
      <c r="A123" s="195" t="s">
        <v>1386</v>
      </c>
      <c r="B123" s="195" t="s">
        <v>1373</v>
      </c>
      <c r="C123" s="196" t="s">
        <v>3845</v>
      </c>
    </row>
    <row r="124" spans="1:3" x14ac:dyDescent="0.3">
      <c r="A124" s="195" t="s">
        <v>1085</v>
      </c>
      <c r="B124" s="195" t="s">
        <v>1063</v>
      </c>
      <c r="C124" s="196" t="s">
        <v>3827</v>
      </c>
    </row>
    <row r="125" spans="1:3" x14ac:dyDescent="0.3">
      <c r="A125" s="36" t="s">
        <v>1085</v>
      </c>
      <c r="B125" s="195" t="s">
        <v>1063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V753"/>
  <sheetViews>
    <sheetView showGridLines="0" workbookViewId="0">
      <pane xSplit="1" ySplit="1" topLeftCell="B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4.4" x14ac:dyDescent="0.3"/>
  <cols>
    <col min="1" max="1" width="13.6640625" bestFit="1" customWidth="1"/>
    <col min="2" max="2" width="24.6640625" bestFit="1" customWidth="1"/>
    <col min="3" max="3" width="14.33203125" bestFit="1" customWidth="1"/>
    <col min="4" max="4" width="12.33203125" bestFit="1" customWidth="1"/>
    <col min="5" max="5" width="13.33203125" bestFit="1" customWidth="1"/>
    <col min="6" max="6" width="6.44140625" bestFit="1" customWidth="1"/>
    <col min="7" max="8" width="7.44140625" customWidth="1"/>
    <col min="9" max="9" width="7" customWidth="1"/>
    <col min="10" max="10" width="9.5546875" bestFit="1" customWidth="1"/>
    <col min="11" max="11" width="37.33203125" bestFit="1" customWidth="1"/>
    <col min="12" max="12" width="10.5546875" customWidth="1"/>
    <col min="13" max="13" width="8" customWidth="1"/>
    <col min="14" max="14" width="10" bestFit="1" customWidth="1"/>
    <col min="15" max="15" width="12" customWidth="1"/>
    <col min="16" max="16" width="8.6640625" customWidth="1"/>
    <col min="17" max="17" width="9" bestFit="1" customWidth="1"/>
    <col min="18" max="18" width="13.6640625" bestFit="1" customWidth="1"/>
    <col min="19" max="19" width="13.33203125" bestFit="1" customWidth="1"/>
    <col min="20" max="20" width="9" customWidth="1"/>
    <col min="21" max="21" width="8.6640625" bestFit="1" customWidth="1"/>
    <col min="22" max="22" width="9" bestFit="1" customWidth="1"/>
    <col min="23" max="23" width="12.44140625" bestFit="1" customWidth="1"/>
    <col min="24" max="24" width="6.6640625" customWidth="1"/>
    <col min="25" max="25" width="8.44140625" style="1" customWidth="1"/>
    <col min="26" max="26" width="7.44140625" style="1" customWidth="1"/>
    <col min="27" max="27" width="7.33203125" style="1" customWidth="1"/>
    <col min="28" max="28" width="10.44140625" style="1" customWidth="1"/>
    <col min="29" max="29" width="10.33203125" bestFit="1" customWidth="1"/>
    <col min="30" max="30" width="9.6640625" style="36" customWidth="1"/>
    <col min="31" max="31" width="12.33203125" style="36" customWidth="1"/>
    <col min="32" max="32" width="11.44140625" style="1" bestFit="1" customWidth="1"/>
    <col min="33" max="33" width="13.6640625" style="1" bestFit="1" customWidth="1"/>
    <col min="34" max="34" width="10" style="1" customWidth="1"/>
    <col min="35" max="35" width="11.44140625" style="1" customWidth="1"/>
    <col min="36" max="36" width="7.33203125" style="1" customWidth="1"/>
    <col min="37" max="37" width="8.33203125" style="1" customWidth="1"/>
    <col min="38" max="38" width="10.44140625" style="1" customWidth="1"/>
    <col min="39" max="39" width="8.6640625" style="1" customWidth="1"/>
    <col min="40" max="40" width="10.6640625" style="1" bestFit="1" customWidth="1"/>
    <col min="41" max="41" width="11.6640625" style="1" bestFit="1" customWidth="1"/>
    <col min="42" max="42" width="9.6640625" style="1" bestFit="1" customWidth="1"/>
    <col min="43" max="43" width="9.6640625" style="1" customWidth="1"/>
    <col min="44" max="44" width="12.5546875" style="1" bestFit="1" customWidth="1"/>
    <col min="45" max="45" width="12.33203125" style="1" bestFit="1" customWidth="1"/>
    <col min="46" max="46" width="9.6640625" style="1" customWidth="1"/>
    <col min="47" max="47" width="8.6640625" style="1" customWidth="1"/>
    <col min="48" max="48" width="9.33203125" style="1" customWidth="1"/>
    <col min="49" max="49" width="13.33203125" style="1" bestFit="1" customWidth="1"/>
    <col min="50" max="50" width="12.33203125" style="1" customWidth="1"/>
    <col min="51" max="51" width="9.6640625" style="1" customWidth="1"/>
    <col min="52" max="52" width="11.33203125" style="1" bestFit="1" customWidth="1"/>
    <col min="53" max="53" width="13.6640625" style="1" bestFit="1" customWidth="1"/>
    <col min="54" max="54" width="10.5546875" style="1" customWidth="1"/>
    <col min="55" max="55" width="10.6640625" style="1" customWidth="1"/>
    <col min="56" max="56" width="14.44140625" bestFit="1" customWidth="1"/>
    <col min="57" max="57" width="14" bestFit="1" customWidth="1"/>
    <col min="58" max="58" width="10.6640625" customWidth="1"/>
    <col min="59" max="59" width="10.44140625" customWidth="1"/>
    <col min="60" max="60" width="10.6640625" customWidth="1"/>
    <col min="61" max="61" width="14.33203125" style="1" bestFit="1" customWidth="1"/>
    <col min="62" max="62" width="12.33203125" style="1" bestFit="1" customWidth="1"/>
    <col min="63" max="63" width="11.44140625" style="1" bestFit="1" customWidth="1"/>
    <col min="64" max="64" width="12" style="1" bestFit="1" customWidth="1"/>
    <col min="65" max="65" width="12.44140625" style="1" bestFit="1" customWidth="1"/>
    <col min="66" max="67" width="11.33203125" style="1" bestFit="1" customWidth="1"/>
    <col min="68" max="70" width="11.33203125" style="1" customWidth="1"/>
    <col min="71" max="74" width="13.6640625" style="1" bestFit="1" customWidth="1"/>
  </cols>
  <sheetData>
    <row r="1" spans="1:126" x14ac:dyDescent="0.3">
      <c r="A1" s="9" t="s">
        <v>0</v>
      </c>
      <c r="B1" s="40" t="s">
        <v>725</v>
      </c>
      <c r="C1" s="40" t="s">
        <v>6</v>
      </c>
      <c r="D1" s="40" t="s">
        <v>5</v>
      </c>
      <c r="E1" s="40" t="s">
        <v>726</v>
      </c>
      <c r="F1" s="40" t="s">
        <v>539</v>
      </c>
      <c r="G1" s="40" t="s">
        <v>1028</v>
      </c>
      <c r="H1" s="40" t="s">
        <v>1029</v>
      </c>
      <c r="I1" s="40" t="s">
        <v>1023</v>
      </c>
      <c r="J1" s="40" t="s">
        <v>701</v>
      </c>
      <c r="K1" s="40" t="s">
        <v>706</v>
      </c>
      <c r="L1" s="40" t="s">
        <v>727</v>
      </c>
      <c r="M1" s="40" t="s">
        <v>715</v>
      </c>
      <c r="N1" s="40" t="s">
        <v>716</v>
      </c>
      <c r="O1" s="40" t="s">
        <v>717</v>
      </c>
      <c r="P1" s="40" t="s">
        <v>718</v>
      </c>
      <c r="Q1" s="40" t="s">
        <v>719</v>
      </c>
      <c r="R1" s="40" t="s">
        <v>720</v>
      </c>
      <c r="S1" s="40" t="s">
        <v>721</v>
      </c>
      <c r="T1" s="40" t="s">
        <v>703</v>
      </c>
      <c r="U1" s="40" t="s">
        <v>704</v>
      </c>
      <c r="V1" s="40" t="s">
        <v>705</v>
      </c>
      <c r="W1" s="40" t="s">
        <v>722</v>
      </c>
      <c r="X1" s="40" t="s">
        <v>247</v>
      </c>
      <c r="Y1" s="40" t="s">
        <v>244</v>
      </c>
      <c r="Z1" s="40" t="s">
        <v>728</v>
      </c>
      <c r="AA1" s="40" t="s">
        <v>729</v>
      </c>
      <c r="AB1" s="2" t="s">
        <v>730</v>
      </c>
      <c r="AC1" s="2" t="s">
        <v>731</v>
      </c>
      <c r="AD1" s="2" t="s">
        <v>732</v>
      </c>
      <c r="AE1" s="2" t="s">
        <v>3</v>
      </c>
      <c r="AF1" s="2" t="s">
        <v>768</v>
      </c>
      <c r="AG1" s="2" t="s">
        <v>1049</v>
      </c>
      <c r="AH1" s="40" t="s">
        <v>733</v>
      </c>
      <c r="AI1" s="2" t="s">
        <v>1051</v>
      </c>
      <c r="AJ1" s="40" t="s">
        <v>930</v>
      </c>
      <c r="AK1" s="40" t="s">
        <v>931</v>
      </c>
      <c r="AL1" s="2" t="s">
        <v>709</v>
      </c>
      <c r="AM1" s="2" t="s">
        <v>710</v>
      </c>
      <c r="AN1" s="2" t="s">
        <v>711</v>
      </c>
      <c r="AO1" s="2" t="s">
        <v>242</v>
      </c>
      <c r="AP1" s="2" t="s">
        <v>1</v>
      </c>
      <c r="AQ1" s="2" t="s">
        <v>2</v>
      </c>
      <c r="AR1" s="2" t="s">
        <v>536</v>
      </c>
      <c r="AS1" s="2" t="s">
        <v>537</v>
      </c>
      <c r="AT1" s="2" t="s">
        <v>712</v>
      </c>
      <c r="AU1" s="2" t="s">
        <v>713</v>
      </c>
      <c r="AV1" s="2" t="s">
        <v>714</v>
      </c>
      <c r="AW1" s="2" t="s">
        <v>538</v>
      </c>
      <c r="AX1" s="2" t="s">
        <v>734</v>
      </c>
      <c r="AY1" s="2" t="s">
        <v>735</v>
      </c>
      <c r="AZ1" s="2" t="s">
        <v>736</v>
      </c>
      <c r="BA1" s="2" t="s">
        <v>737</v>
      </c>
      <c r="BB1" s="2" t="s">
        <v>738</v>
      </c>
      <c r="BC1" s="2" t="s">
        <v>739</v>
      </c>
      <c r="BD1" s="2" t="s">
        <v>740</v>
      </c>
      <c r="BE1" s="2" t="s">
        <v>741</v>
      </c>
      <c r="BF1" s="2" t="s">
        <v>742</v>
      </c>
      <c r="BG1" s="2" t="s">
        <v>743</v>
      </c>
      <c r="BH1" s="2" t="s">
        <v>744</v>
      </c>
      <c r="BI1" s="2" t="s">
        <v>745</v>
      </c>
      <c r="BJ1" s="40" t="s">
        <v>750</v>
      </c>
      <c r="BK1" s="40" t="s">
        <v>755</v>
      </c>
      <c r="BL1" s="40" t="s">
        <v>834</v>
      </c>
      <c r="BM1" s="40" t="s">
        <v>756</v>
      </c>
      <c r="BN1" s="40" t="s">
        <v>757</v>
      </c>
      <c r="BO1" s="2" t="s">
        <v>746</v>
      </c>
      <c r="BP1" s="2" t="s">
        <v>747</v>
      </c>
      <c r="BQ1" s="2" t="s">
        <v>748</v>
      </c>
      <c r="BR1" s="2" t="s">
        <v>749</v>
      </c>
      <c r="BS1" s="2" t="s">
        <v>751</v>
      </c>
      <c r="BT1" s="2" t="s">
        <v>752</v>
      </c>
      <c r="BU1" s="2" t="s">
        <v>753</v>
      </c>
      <c r="BV1" s="2" t="s">
        <v>754</v>
      </c>
      <c r="BW1" s="2" t="s">
        <v>2819</v>
      </c>
      <c r="BX1" s="40" t="s">
        <v>1026</v>
      </c>
      <c r="BY1" s="40" t="s">
        <v>1027</v>
      </c>
      <c r="BZ1" s="40" t="s">
        <v>2820</v>
      </c>
      <c r="CA1" s="40" t="s">
        <v>2821</v>
      </c>
      <c r="CB1" s="40" t="s">
        <v>2822</v>
      </c>
      <c r="CC1" s="40" t="s">
        <v>2823</v>
      </c>
      <c r="CD1" s="40" t="s">
        <v>2824</v>
      </c>
      <c r="CE1" s="40" t="s">
        <v>2825</v>
      </c>
      <c r="CF1" s="40" t="s">
        <v>2826</v>
      </c>
      <c r="CG1" s="40" t="s">
        <v>2827</v>
      </c>
      <c r="CH1" s="40" t="s">
        <v>2828</v>
      </c>
      <c r="CI1" s="40" t="s">
        <v>2829</v>
      </c>
      <c r="CJ1" s="40" t="s">
        <v>2830</v>
      </c>
      <c r="CK1" s="40" t="s">
        <v>2831</v>
      </c>
      <c r="CL1" s="40" t="s">
        <v>2832</v>
      </c>
      <c r="CM1" s="40" t="s">
        <v>2833</v>
      </c>
      <c r="CN1" s="40" t="s">
        <v>2834</v>
      </c>
      <c r="CO1" s="40" t="s">
        <v>2835</v>
      </c>
      <c r="CP1" s="40" t="s">
        <v>2836</v>
      </c>
      <c r="CQ1" s="40" t="s">
        <v>2837</v>
      </c>
      <c r="CR1" s="40" t="s">
        <v>2838</v>
      </c>
      <c r="CS1" s="40" t="s">
        <v>2839</v>
      </c>
      <c r="CT1" s="40" t="s">
        <v>2840</v>
      </c>
      <c r="CU1" s="40" t="s">
        <v>2841</v>
      </c>
      <c r="CV1" s="40" t="s">
        <v>2842</v>
      </c>
      <c r="CW1" s="40" t="s">
        <v>2843</v>
      </c>
      <c r="CX1" s="40" t="s">
        <v>2844</v>
      </c>
      <c r="CY1" s="40" t="s">
        <v>2845</v>
      </c>
      <c r="CZ1" s="40" t="s">
        <v>2846</v>
      </c>
      <c r="DA1" s="40" t="s">
        <v>2847</v>
      </c>
      <c r="DB1" s="40" t="s">
        <v>2848</v>
      </c>
      <c r="DC1" s="40" t="s">
        <v>2849</v>
      </c>
      <c r="DD1" s="40" t="s">
        <v>2850</v>
      </c>
      <c r="DE1" s="40" t="s">
        <v>2851</v>
      </c>
      <c r="DF1" s="40" t="s">
        <v>2852</v>
      </c>
      <c r="DG1" s="40" t="s">
        <v>2853</v>
      </c>
      <c r="DH1" s="40" t="s">
        <v>2854</v>
      </c>
      <c r="DI1" s="40" t="s">
        <v>2855</v>
      </c>
      <c r="DJ1" s="40" t="s">
        <v>2856</v>
      </c>
      <c r="DK1" s="40" t="s">
        <v>2857</v>
      </c>
      <c r="DL1" s="40" t="s">
        <v>2858</v>
      </c>
      <c r="DM1" s="40" t="s">
        <v>2859</v>
      </c>
      <c r="DN1" s="40" t="s">
        <v>2860</v>
      </c>
      <c r="DO1" s="40" t="s">
        <v>2861</v>
      </c>
      <c r="DP1" s="40" t="s">
        <v>2862</v>
      </c>
      <c r="DQ1" s="40" t="s">
        <v>2863</v>
      </c>
      <c r="DR1" s="40" t="s">
        <v>2864</v>
      </c>
      <c r="DS1" s="40" t="s">
        <v>2865</v>
      </c>
      <c r="DT1" s="40" t="s">
        <v>2866</v>
      </c>
      <c r="DU1" s="40" t="s">
        <v>2867</v>
      </c>
      <c r="DV1" s="40" t="s">
        <v>3857</v>
      </c>
    </row>
    <row r="2" spans="1:126" x14ac:dyDescent="0.3">
      <c r="A2">
        <v>1</v>
      </c>
      <c r="B2" t="s">
        <v>3028</v>
      </c>
      <c r="C2" t="s">
        <v>8</v>
      </c>
      <c r="D2" t="s">
        <v>15</v>
      </c>
      <c r="E2">
        <v>547989</v>
      </c>
      <c r="F2" t="s">
        <v>250</v>
      </c>
      <c r="I2" t="s">
        <v>1065</v>
      </c>
      <c r="J2">
        <v>14</v>
      </c>
      <c r="K2" t="s">
        <v>702</v>
      </c>
      <c r="L2">
        <v>67</v>
      </c>
      <c r="M2">
        <v>107</v>
      </c>
      <c r="N2">
        <v>227</v>
      </c>
      <c r="O2">
        <v>27</v>
      </c>
      <c r="P2">
        <v>70</v>
      </c>
      <c r="Q2">
        <v>84</v>
      </c>
      <c r="R2">
        <v>110</v>
      </c>
      <c r="S2">
        <v>142</v>
      </c>
      <c r="T2">
        <v>120</v>
      </c>
      <c r="U2">
        <v>97</v>
      </c>
      <c r="V2">
        <v>165</v>
      </c>
      <c r="W2">
        <v>116</v>
      </c>
      <c r="X2">
        <v>31</v>
      </c>
      <c r="Y2">
        <v>585</v>
      </c>
      <c r="Z2">
        <v>25</v>
      </c>
      <c r="AA2">
        <v>2</v>
      </c>
      <c r="AB2" s="1">
        <v>0.27400000000000002</v>
      </c>
      <c r="AC2" s="1">
        <v>0.32700000000000001</v>
      </c>
      <c r="AD2" s="1">
        <v>0.47799999999999998</v>
      </c>
      <c r="AE2" s="1">
        <v>0.34599999999999997</v>
      </c>
      <c r="AF2" s="36">
        <v>65</v>
      </c>
      <c r="AG2" s="36">
        <v>59</v>
      </c>
      <c r="AH2" s="8">
        <v>25</v>
      </c>
      <c r="AI2" s="36">
        <v>9</v>
      </c>
      <c r="AJ2" s="38">
        <v>44</v>
      </c>
      <c r="AK2" s="38">
        <v>10</v>
      </c>
      <c r="AL2" s="1">
        <v>0.185</v>
      </c>
      <c r="AM2" s="1">
        <v>0.51666666670000005</v>
      </c>
      <c r="AN2" s="1">
        <v>0.58487507910000003</v>
      </c>
      <c r="AO2" s="1">
        <v>6.6859227999999998E-3</v>
      </c>
      <c r="AP2" s="1">
        <v>5.55468514E-2</v>
      </c>
      <c r="AQ2" s="1">
        <v>0.18263621799999999</v>
      </c>
      <c r="AR2" s="1">
        <v>0.16903004960000001</v>
      </c>
      <c r="AS2" s="1">
        <v>0.20454787560000001</v>
      </c>
      <c r="AT2" s="1">
        <v>4.8571991500000002E-2</v>
      </c>
      <c r="AU2" s="1">
        <v>4.3676929999999997E-3</v>
      </c>
      <c r="AV2" s="1">
        <v>4.3361779000000003E-2</v>
      </c>
      <c r="AW2" s="1">
        <v>0.3460892686</v>
      </c>
      <c r="AX2" s="1">
        <v>-0.90091252099999997</v>
      </c>
      <c r="AY2" s="1">
        <v>0.48022984680000003</v>
      </c>
      <c r="AZ2" s="1">
        <v>2.0653335969</v>
      </c>
      <c r="BA2" s="1">
        <v>-0.76867860300000002</v>
      </c>
      <c r="BB2" s="1">
        <v>-0.99907167299999999</v>
      </c>
      <c r="BC2" s="1">
        <v>-0.86314108599999995</v>
      </c>
      <c r="BD2" s="1">
        <v>0.59667148879999998</v>
      </c>
      <c r="BE2" s="1">
        <v>1.4114935251</v>
      </c>
      <c r="BF2" s="1">
        <v>0.84943374839999997</v>
      </c>
      <c r="BG2" s="1">
        <v>-3.8554161000000003E-2</v>
      </c>
      <c r="BH2" s="1">
        <v>1.4393772809000001</v>
      </c>
      <c r="BI2" s="1">
        <v>1.6780390574999999</v>
      </c>
      <c r="BJ2">
        <v>1</v>
      </c>
      <c r="BK2">
        <v>2</v>
      </c>
      <c r="BL2" t="s">
        <v>764</v>
      </c>
      <c r="BM2" t="s">
        <v>763</v>
      </c>
      <c r="BN2" s="36" t="s">
        <v>791</v>
      </c>
      <c r="BO2" s="1">
        <v>0.53611366449999998</v>
      </c>
      <c r="BP2" s="1">
        <v>-0.58106327499999999</v>
      </c>
      <c r="BQ2" s="1">
        <v>-0.467068435</v>
      </c>
      <c r="BR2" s="1">
        <v>-0.239707115</v>
      </c>
      <c r="BS2" s="1">
        <v>0.53611366449999998</v>
      </c>
      <c r="BT2" s="1">
        <v>0.5810632751</v>
      </c>
      <c r="BU2" s="1">
        <v>0.4670684349</v>
      </c>
      <c r="BV2" s="1">
        <v>0.23970711489999999</v>
      </c>
      <c r="BW2" t="s">
        <v>7268</v>
      </c>
      <c r="BX2" s="36" t="s">
        <v>1390</v>
      </c>
      <c r="BY2" s="36" t="s">
        <v>1373</v>
      </c>
      <c r="BZ2" t="s">
        <v>1390</v>
      </c>
      <c r="CA2">
        <v>621</v>
      </c>
      <c r="CB2">
        <v>156</v>
      </c>
      <c r="CC2">
        <v>33</v>
      </c>
      <c r="CD2">
        <v>3</v>
      </c>
      <c r="CE2">
        <v>2017</v>
      </c>
      <c r="CF2">
        <v>675</v>
      </c>
      <c r="CG2">
        <v>0.30399999999999999</v>
      </c>
      <c r="CH2">
        <v>0.35399999999999998</v>
      </c>
      <c r="CI2">
        <v>0.55200000000000005</v>
      </c>
      <c r="CJ2">
        <v>260</v>
      </c>
      <c r="CK2">
        <v>0.38500000000000001</v>
      </c>
      <c r="CL2">
        <v>105</v>
      </c>
      <c r="CM2">
        <v>38</v>
      </c>
      <c r="CN2" t="s">
        <v>250</v>
      </c>
      <c r="CO2">
        <v>30</v>
      </c>
      <c r="CP2" t="s">
        <v>1390</v>
      </c>
      <c r="CQ2">
        <v>624</v>
      </c>
      <c r="CR2">
        <v>159</v>
      </c>
      <c r="CS2">
        <v>25</v>
      </c>
      <c r="CT2">
        <v>0</v>
      </c>
      <c r="CU2">
        <v>2016</v>
      </c>
      <c r="CV2">
        <v>695</v>
      </c>
      <c r="CW2">
        <v>0.29299999999999998</v>
      </c>
      <c r="CX2">
        <v>0.35299999999999998</v>
      </c>
      <c r="CY2">
        <v>0.46800000000000003</v>
      </c>
      <c r="CZ2">
        <v>248</v>
      </c>
      <c r="DA2">
        <v>0.35599999999999998</v>
      </c>
      <c r="DB2">
        <v>81</v>
      </c>
      <c r="DC2">
        <v>29</v>
      </c>
      <c r="DD2" t="s">
        <v>250</v>
      </c>
      <c r="DE2">
        <v>29</v>
      </c>
      <c r="DF2" t="s">
        <v>1390</v>
      </c>
      <c r="DG2">
        <v>613</v>
      </c>
      <c r="DH2">
        <v>154</v>
      </c>
      <c r="DI2">
        <v>30</v>
      </c>
      <c r="DJ2">
        <v>0</v>
      </c>
      <c r="DK2">
        <v>2015</v>
      </c>
      <c r="DL2">
        <v>668</v>
      </c>
      <c r="DM2">
        <v>0.28999999999999998</v>
      </c>
      <c r="DN2">
        <v>0.34699999999999998</v>
      </c>
      <c r="DO2">
        <v>0.502</v>
      </c>
      <c r="DP2">
        <v>245</v>
      </c>
      <c r="DQ2">
        <v>0.36599999999999999</v>
      </c>
      <c r="DR2">
        <v>87</v>
      </c>
      <c r="DS2">
        <v>32</v>
      </c>
      <c r="DT2" t="s">
        <v>250</v>
      </c>
      <c r="DU2">
        <v>28</v>
      </c>
      <c r="DV2" s="36" t="s">
        <v>3247</v>
      </c>
    </row>
    <row r="3" spans="1:126" x14ac:dyDescent="0.3">
      <c r="A3">
        <v>2</v>
      </c>
      <c r="B3" t="s">
        <v>6998</v>
      </c>
      <c r="C3" t="s">
        <v>535</v>
      </c>
      <c r="D3" t="s">
        <v>373</v>
      </c>
      <c r="E3">
        <v>554429</v>
      </c>
      <c r="F3" t="s">
        <v>250</v>
      </c>
      <c r="I3" t="s">
        <v>1103</v>
      </c>
      <c r="J3">
        <v>35</v>
      </c>
      <c r="K3" t="s">
        <v>808</v>
      </c>
      <c r="L3">
        <v>67</v>
      </c>
      <c r="M3">
        <v>103</v>
      </c>
      <c r="N3">
        <v>36</v>
      </c>
      <c r="O3">
        <v>62</v>
      </c>
      <c r="P3">
        <v>88</v>
      </c>
      <c r="Q3">
        <v>87</v>
      </c>
      <c r="R3">
        <v>97</v>
      </c>
      <c r="S3">
        <v>97</v>
      </c>
      <c r="T3">
        <v>81</v>
      </c>
      <c r="U3">
        <v>143</v>
      </c>
      <c r="V3">
        <v>102</v>
      </c>
      <c r="W3">
        <v>94</v>
      </c>
      <c r="X3">
        <v>30</v>
      </c>
      <c r="Y3">
        <v>93</v>
      </c>
      <c r="Z3">
        <v>2</v>
      </c>
      <c r="AA3">
        <v>1</v>
      </c>
      <c r="AB3" s="1">
        <v>0.222</v>
      </c>
      <c r="AC3" s="1">
        <v>0.27600000000000002</v>
      </c>
      <c r="AD3" s="1">
        <v>0.36099999999999999</v>
      </c>
      <c r="AE3" s="1">
        <v>0.27900000000000003</v>
      </c>
      <c r="AF3" s="36">
        <v>9</v>
      </c>
      <c r="AG3" s="36">
        <v>8</v>
      </c>
      <c r="AH3" s="8">
        <v>2</v>
      </c>
      <c r="AI3" s="36">
        <v>-5</v>
      </c>
      <c r="AJ3" s="38">
        <v>712</v>
      </c>
      <c r="AK3" s="38">
        <v>79</v>
      </c>
      <c r="AL3" s="1">
        <v>0.185</v>
      </c>
      <c r="AM3" s="1">
        <v>0.5</v>
      </c>
      <c r="AN3" s="1">
        <v>9.2752475599999995E-2</v>
      </c>
      <c r="AO3" s="1">
        <v>1.54453088E-2</v>
      </c>
      <c r="AP3" s="1">
        <v>6.9640501800000004E-2</v>
      </c>
      <c r="AQ3" s="1">
        <v>0.1898679281</v>
      </c>
      <c r="AR3" s="1">
        <v>0.1488801001</v>
      </c>
      <c r="AS3" s="1">
        <v>0.13904439060000001</v>
      </c>
      <c r="AT3" s="1">
        <v>3.2704918100000001E-2</v>
      </c>
      <c r="AU3" s="1">
        <v>6.4171135000000001E-3</v>
      </c>
      <c r="AV3" s="1">
        <v>2.68207167E-2</v>
      </c>
      <c r="AW3" s="1">
        <v>0.27876038450000001</v>
      </c>
      <c r="AX3" s="1">
        <v>-0.90091252099999997</v>
      </c>
      <c r="AY3" s="1">
        <v>0.22891958609999999</v>
      </c>
      <c r="AZ3" s="1">
        <v>-1.0442002189999999</v>
      </c>
      <c r="BA3" s="1">
        <v>-0.39893880500000001</v>
      </c>
      <c r="BB3" s="1">
        <v>-0.407189631</v>
      </c>
      <c r="BC3" s="1">
        <v>-0.68387168600000003</v>
      </c>
      <c r="BD3" s="1">
        <v>-0.171841252</v>
      </c>
      <c r="BE3" s="1">
        <v>-0.109513153</v>
      </c>
      <c r="BF3" s="1">
        <v>-0.83743811700000004</v>
      </c>
      <c r="BG3" s="1">
        <v>0.57810153019999999</v>
      </c>
      <c r="BH3" s="1">
        <v>4.1501588800000003E-2</v>
      </c>
      <c r="BI3" s="1">
        <v>-0.63355384299999995</v>
      </c>
      <c r="BJ3">
        <v>3</v>
      </c>
      <c r="BK3">
        <v>3</v>
      </c>
      <c r="BL3" t="s">
        <v>762</v>
      </c>
      <c r="BM3" t="s">
        <v>6724</v>
      </c>
      <c r="BN3" s="36" t="s">
        <v>6727</v>
      </c>
      <c r="BO3" s="1">
        <v>-5.8912832999999998E-2</v>
      </c>
      <c r="BP3" s="1">
        <v>0.29852932659999998</v>
      </c>
      <c r="BQ3" s="1">
        <v>0.60694757990000003</v>
      </c>
      <c r="BR3" s="1">
        <v>-0.51478680399999999</v>
      </c>
      <c r="BS3" s="1">
        <v>5.8912832800000002E-2</v>
      </c>
      <c r="BT3" s="1">
        <v>0.29852932659999998</v>
      </c>
      <c r="BU3" s="1">
        <v>0.60694757990000003</v>
      </c>
      <c r="BV3" s="1">
        <v>0.51478680440000002</v>
      </c>
      <c r="BW3" t="s">
        <v>2887</v>
      </c>
      <c r="BX3" t="s">
        <v>1383</v>
      </c>
      <c r="BY3" t="s">
        <v>1373</v>
      </c>
      <c r="CP3" t="s">
        <v>1383</v>
      </c>
      <c r="CQ3">
        <v>61</v>
      </c>
      <c r="CR3">
        <v>28</v>
      </c>
      <c r="CS3">
        <v>0</v>
      </c>
      <c r="CT3">
        <v>0</v>
      </c>
      <c r="CU3">
        <v>2016</v>
      </c>
      <c r="CV3">
        <v>70</v>
      </c>
      <c r="CW3">
        <v>0.14799999999999999</v>
      </c>
      <c r="CX3">
        <v>0.24299999999999999</v>
      </c>
      <c r="CY3">
        <v>0.14799999999999999</v>
      </c>
      <c r="CZ3">
        <v>14</v>
      </c>
      <c r="DA3">
        <v>0.19800000000000001</v>
      </c>
      <c r="DB3">
        <v>2</v>
      </c>
      <c r="DC3">
        <v>-1</v>
      </c>
      <c r="DD3" t="s">
        <v>250</v>
      </c>
      <c r="DE3">
        <v>28</v>
      </c>
      <c r="DF3" t="s">
        <v>1383</v>
      </c>
      <c r="DG3">
        <v>238</v>
      </c>
      <c r="DH3">
        <v>108</v>
      </c>
      <c r="DI3">
        <v>10</v>
      </c>
      <c r="DJ3">
        <v>2</v>
      </c>
      <c r="DK3">
        <v>2015</v>
      </c>
      <c r="DL3">
        <v>264</v>
      </c>
      <c r="DM3">
        <v>0.23100000000000001</v>
      </c>
      <c r="DN3">
        <v>0.28399999999999997</v>
      </c>
      <c r="DO3">
        <v>0.42899999999999999</v>
      </c>
      <c r="DP3">
        <v>79</v>
      </c>
      <c r="DQ3">
        <v>0.30099999999999999</v>
      </c>
      <c r="DR3">
        <v>24</v>
      </c>
      <c r="DS3">
        <v>7</v>
      </c>
      <c r="DT3" t="s">
        <v>249</v>
      </c>
      <c r="DU3">
        <v>27</v>
      </c>
      <c r="DV3" s="36" t="s">
        <v>1527</v>
      </c>
    </row>
    <row r="4" spans="1:126" x14ac:dyDescent="0.3">
      <c r="A4">
        <v>3</v>
      </c>
      <c r="B4" t="s">
        <v>6999</v>
      </c>
      <c r="C4" t="s">
        <v>2957</v>
      </c>
      <c r="D4" t="s">
        <v>1936</v>
      </c>
      <c r="E4">
        <v>542436</v>
      </c>
      <c r="F4" t="s">
        <v>250</v>
      </c>
      <c r="I4" t="s">
        <v>1061</v>
      </c>
      <c r="J4">
        <v>2</v>
      </c>
      <c r="K4" t="s">
        <v>808</v>
      </c>
      <c r="L4">
        <v>67</v>
      </c>
      <c r="M4">
        <v>89</v>
      </c>
      <c r="N4">
        <v>59</v>
      </c>
      <c r="O4">
        <v>58</v>
      </c>
      <c r="P4">
        <v>101</v>
      </c>
      <c r="Q4">
        <v>93</v>
      </c>
      <c r="R4">
        <v>106</v>
      </c>
      <c r="S4">
        <v>75</v>
      </c>
      <c r="T4">
        <v>86</v>
      </c>
      <c r="U4">
        <v>219</v>
      </c>
      <c r="V4">
        <v>42</v>
      </c>
      <c r="W4">
        <v>94</v>
      </c>
      <c r="X4">
        <v>26</v>
      </c>
      <c r="Y4">
        <v>151</v>
      </c>
      <c r="Z4">
        <v>2</v>
      </c>
      <c r="AA4">
        <v>2</v>
      </c>
      <c r="AB4" s="1">
        <v>0.216</v>
      </c>
      <c r="AC4" s="1">
        <v>0.29399999999999998</v>
      </c>
      <c r="AD4" s="1">
        <v>0.32300000000000001</v>
      </c>
      <c r="AE4" s="1">
        <v>0.27800000000000002</v>
      </c>
      <c r="AF4" s="36">
        <v>12</v>
      </c>
      <c r="AG4" s="36">
        <v>11</v>
      </c>
      <c r="AH4" s="8">
        <v>2</v>
      </c>
      <c r="AI4" s="36">
        <v>-8</v>
      </c>
      <c r="AJ4" s="38">
        <v>497</v>
      </c>
      <c r="AK4" s="38">
        <v>55</v>
      </c>
      <c r="AL4" s="1">
        <v>0.185</v>
      </c>
      <c r="AM4" s="1">
        <v>0.43333333330000001</v>
      </c>
      <c r="AN4" s="1">
        <v>0.15145623150000001</v>
      </c>
      <c r="AO4" s="1">
        <v>1.43576703E-2</v>
      </c>
      <c r="AP4" s="1">
        <v>8.0404503799999999E-2</v>
      </c>
      <c r="AQ4" s="1">
        <v>0.20131458839999999</v>
      </c>
      <c r="AR4" s="1">
        <v>0.16257939939999999</v>
      </c>
      <c r="AS4" s="1">
        <v>0.107441545</v>
      </c>
      <c r="AT4" s="1">
        <v>3.4830489700000002E-2</v>
      </c>
      <c r="AU4" s="1">
        <v>9.8339180000000005E-3</v>
      </c>
      <c r="AV4" s="1">
        <v>1.1156119399999999E-2</v>
      </c>
      <c r="AW4" s="1">
        <v>0.27798123349999998</v>
      </c>
      <c r="AX4" s="1">
        <v>-0.90091252099999997</v>
      </c>
      <c r="AY4" s="1">
        <v>-0.77632145699999999</v>
      </c>
      <c r="AZ4" s="1">
        <v>-0.67327371999999996</v>
      </c>
      <c r="BA4" s="1">
        <v>-0.44484878500000002</v>
      </c>
      <c r="BB4" s="1">
        <v>4.4859293100000003E-2</v>
      </c>
      <c r="BC4" s="1">
        <v>-0.40011640999999998</v>
      </c>
      <c r="BD4" s="1">
        <v>0.35064571550000001</v>
      </c>
      <c r="BE4" s="1">
        <v>-0.84333882999999998</v>
      </c>
      <c r="BF4" s="1">
        <v>-0.61146279999999997</v>
      </c>
      <c r="BG4" s="1">
        <v>1.6061931298000001</v>
      </c>
      <c r="BH4" s="1">
        <v>-1.282304546</v>
      </c>
      <c r="BI4" s="1">
        <v>-0.66030432500000003</v>
      </c>
      <c r="BJ4">
        <v>2</v>
      </c>
      <c r="BK4">
        <v>1</v>
      </c>
      <c r="BL4" t="s">
        <v>761</v>
      </c>
      <c r="BM4" t="s">
        <v>759</v>
      </c>
      <c r="BN4" s="36" t="s">
        <v>787</v>
      </c>
      <c r="BO4" s="1">
        <v>-0.63714254000000003</v>
      </c>
      <c r="BP4" s="1">
        <v>0.5289591548</v>
      </c>
      <c r="BQ4" s="1">
        <v>-4.7012058000000002E-2</v>
      </c>
      <c r="BR4" s="1">
        <v>-0.36893395699999998</v>
      </c>
      <c r="BS4" s="1">
        <v>0.63714253970000001</v>
      </c>
      <c r="BT4" s="1">
        <v>0.5289591548</v>
      </c>
      <c r="BU4" s="1">
        <v>4.7012058099999997E-2</v>
      </c>
      <c r="BV4" s="1">
        <v>0.36893395709999999</v>
      </c>
      <c r="BW4" t="s">
        <v>2808</v>
      </c>
      <c r="BX4" t="s">
        <v>1074</v>
      </c>
      <c r="BY4" t="s">
        <v>1063</v>
      </c>
      <c r="BZ4" t="s">
        <v>1074</v>
      </c>
      <c r="CA4">
        <v>13</v>
      </c>
      <c r="CB4">
        <v>12</v>
      </c>
      <c r="CC4">
        <v>0</v>
      </c>
      <c r="CD4">
        <v>0</v>
      </c>
      <c r="CE4">
        <v>2017</v>
      </c>
      <c r="CF4">
        <v>14</v>
      </c>
      <c r="CG4">
        <v>0</v>
      </c>
      <c r="CH4">
        <v>7.0999999999999994E-2</v>
      </c>
      <c r="CI4">
        <v>0</v>
      </c>
      <c r="CJ4">
        <v>1</v>
      </c>
      <c r="CK4">
        <v>5.0999999999999997E-2</v>
      </c>
      <c r="CL4">
        <v>0</v>
      </c>
      <c r="CM4">
        <v>-1</v>
      </c>
      <c r="CN4" t="s">
        <v>250</v>
      </c>
      <c r="CO4">
        <v>25</v>
      </c>
      <c r="CP4" t="s">
        <v>1074</v>
      </c>
      <c r="CQ4">
        <v>225</v>
      </c>
      <c r="CR4">
        <v>121</v>
      </c>
      <c r="CS4">
        <v>2</v>
      </c>
      <c r="CT4">
        <v>2</v>
      </c>
      <c r="CU4">
        <v>2016</v>
      </c>
      <c r="CV4">
        <v>256</v>
      </c>
      <c r="CW4">
        <v>0.218</v>
      </c>
      <c r="CX4">
        <v>0.30399999999999999</v>
      </c>
      <c r="CY4">
        <v>0.30199999999999999</v>
      </c>
      <c r="CZ4">
        <v>71</v>
      </c>
      <c r="DA4">
        <v>0.27700000000000002</v>
      </c>
      <c r="DB4">
        <v>17</v>
      </c>
      <c r="DC4">
        <v>2</v>
      </c>
      <c r="DD4" t="s">
        <v>257</v>
      </c>
      <c r="DE4">
        <v>24</v>
      </c>
      <c r="DF4" t="s">
        <v>1074</v>
      </c>
      <c r="DG4">
        <v>53</v>
      </c>
      <c r="DH4">
        <v>26</v>
      </c>
      <c r="DI4">
        <v>0</v>
      </c>
      <c r="DJ4">
        <v>0</v>
      </c>
      <c r="DK4">
        <v>2015</v>
      </c>
      <c r="DL4">
        <v>58</v>
      </c>
      <c r="DM4">
        <v>0.245</v>
      </c>
      <c r="DN4">
        <v>0.29799999999999999</v>
      </c>
      <c r="DO4">
        <v>0.30199999999999999</v>
      </c>
      <c r="DP4">
        <v>16</v>
      </c>
      <c r="DQ4">
        <v>0.26900000000000002</v>
      </c>
      <c r="DR4">
        <v>6</v>
      </c>
      <c r="DS4">
        <v>0</v>
      </c>
      <c r="DT4" t="s">
        <v>257</v>
      </c>
      <c r="DU4">
        <v>23</v>
      </c>
      <c r="DV4" s="36" t="s">
        <v>3112</v>
      </c>
    </row>
    <row r="5" spans="1:126" x14ac:dyDescent="0.3">
      <c r="A5">
        <v>4</v>
      </c>
      <c r="B5" t="s">
        <v>6726</v>
      </c>
      <c r="C5" t="s">
        <v>504</v>
      </c>
      <c r="D5" t="s">
        <v>6390</v>
      </c>
      <c r="E5">
        <v>572669</v>
      </c>
      <c r="F5" t="s">
        <v>249</v>
      </c>
      <c r="I5" t="s">
        <v>1065</v>
      </c>
      <c r="J5">
        <v>23</v>
      </c>
      <c r="K5" t="s">
        <v>5129</v>
      </c>
      <c r="L5">
        <v>76</v>
      </c>
      <c r="M5">
        <v>96</v>
      </c>
      <c r="N5">
        <v>71</v>
      </c>
      <c r="O5">
        <v>464</v>
      </c>
      <c r="P5">
        <v>73</v>
      </c>
      <c r="Q5">
        <v>120</v>
      </c>
      <c r="R5">
        <v>112</v>
      </c>
      <c r="S5">
        <v>113</v>
      </c>
      <c r="T5">
        <v>85</v>
      </c>
      <c r="U5">
        <v>133</v>
      </c>
      <c r="V5">
        <v>124</v>
      </c>
      <c r="W5">
        <v>103</v>
      </c>
      <c r="X5">
        <v>28</v>
      </c>
      <c r="Y5">
        <v>183</v>
      </c>
      <c r="Z5">
        <v>6</v>
      </c>
      <c r="AA5">
        <v>9</v>
      </c>
      <c r="AB5" s="1">
        <v>0.246</v>
      </c>
      <c r="AC5" s="1">
        <v>0.29799999999999999</v>
      </c>
      <c r="AD5" s="1">
        <v>0.40799999999999997</v>
      </c>
      <c r="AE5" s="1">
        <v>0.307</v>
      </c>
      <c r="AF5" s="36">
        <v>20</v>
      </c>
      <c r="AG5" s="36">
        <v>18</v>
      </c>
      <c r="AH5" s="8">
        <v>9</v>
      </c>
      <c r="AI5" s="36">
        <v>-4</v>
      </c>
      <c r="AJ5" s="38">
        <v>378</v>
      </c>
      <c r="AK5" s="38">
        <v>142</v>
      </c>
      <c r="AL5" s="1">
        <v>0.21</v>
      </c>
      <c r="AM5" s="1">
        <v>0.46666666670000001</v>
      </c>
      <c r="AN5" s="1">
        <v>0.18276754749999999</v>
      </c>
      <c r="AO5" s="1">
        <v>0.1154708102</v>
      </c>
      <c r="AP5" s="1">
        <v>5.8078710399999997E-2</v>
      </c>
      <c r="AQ5" s="1">
        <v>0.25990895269999997</v>
      </c>
      <c r="AR5" s="1">
        <v>0.17164802400000001</v>
      </c>
      <c r="AS5" s="1">
        <v>0.16269374759999999</v>
      </c>
      <c r="AT5" s="1">
        <v>3.4498416900000002E-2</v>
      </c>
      <c r="AU5" s="1">
        <v>5.9772649000000002E-3</v>
      </c>
      <c r="AV5" s="1">
        <v>3.2696632699999999E-2</v>
      </c>
      <c r="AW5" s="1">
        <v>0.30672714299999998</v>
      </c>
      <c r="AX5" s="1">
        <v>-0.65492958000000001</v>
      </c>
      <c r="AY5" s="1">
        <v>-0.27370093499999998</v>
      </c>
      <c r="AZ5" s="1">
        <v>-0.47542953399999999</v>
      </c>
      <c r="BA5" s="1">
        <v>3.8232074105999998</v>
      </c>
      <c r="BB5" s="1">
        <v>-0.89274280699999997</v>
      </c>
      <c r="BC5" s="1">
        <v>1.0523998387</v>
      </c>
      <c r="BD5" s="1">
        <v>0.69652020830000005</v>
      </c>
      <c r="BE5" s="1">
        <v>0.43963060349999999</v>
      </c>
      <c r="BF5" s="1">
        <v>-0.64676637000000003</v>
      </c>
      <c r="BG5" s="1">
        <v>0.44575428969999997</v>
      </c>
      <c r="BH5" s="1">
        <v>0.53807187889999997</v>
      </c>
      <c r="BI5" s="1">
        <v>0.32662485549999998</v>
      </c>
      <c r="BJ5">
        <v>2</v>
      </c>
      <c r="BK5">
        <v>2</v>
      </c>
      <c r="BL5" t="s">
        <v>759</v>
      </c>
      <c r="BM5" t="s">
        <v>6724</v>
      </c>
      <c r="BN5" s="36" t="s">
        <v>6725</v>
      </c>
      <c r="BO5" s="1">
        <v>-0.24707274000000001</v>
      </c>
      <c r="BP5" s="1">
        <v>0.69743646410000004</v>
      </c>
      <c r="BQ5" s="1">
        <v>6.7090450000000001E-4</v>
      </c>
      <c r="BR5" s="1">
        <v>-0.43883965600000002</v>
      </c>
      <c r="BS5" s="1">
        <v>0.2470727399</v>
      </c>
      <c r="BT5" s="1">
        <v>0.69743646410000004</v>
      </c>
      <c r="BU5" s="1">
        <v>6.7090450000000001E-4</v>
      </c>
      <c r="BV5" s="1">
        <v>0.43883965609999998</v>
      </c>
      <c r="BW5" t="s">
        <v>2891</v>
      </c>
      <c r="BX5" t="s">
        <v>1101</v>
      </c>
      <c r="BY5" t="s">
        <v>1063</v>
      </c>
      <c r="BZ5" t="s">
        <v>1101</v>
      </c>
      <c r="CA5">
        <v>109</v>
      </c>
      <c r="CB5">
        <v>85</v>
      </c>
      <c r="CC5">
        <v>5</v>
      </c>
      <c r="CD5">
        <v>10</v>
      </c>
      <c r="CE5">
        <v>2017</v>
      </c>
      <c r="CF5">
        <v>122</v>
      </c>
      <c r="CG5">
        <v>0.27500000000000002</v>
      </c>
      <c r="CH5">
        <v>0.33900000000000002</v>
      </c>
      <c r="CI5">
        <v>0.46800000000000003</v>
      </c>
      <c r="CJ5">
        <v>42</v>
      </c>
      <c r="CK5">
        <v>0.34599999999999997</v>
      </c>
      <c r="CL5">
        <v>24</v>
      </c>
      <c r="CM5">
        <v>9</v>
      </c>
      <c r="CN5" t="s">
        <v>249</v>
      </c>
      <c r="CO5">
        <v>27</v>
      </c>
      <c r="DV5" s="36" t="s">
        <v>6391</v>
      </c>
    </row>
    <row r="6" spans="1:126" x14ac:dyDescent="0.3">
      <c r="A6">
        <v>5</v>
      </c>
      <c r="B6" t="s">
        <v>862</v>
      </c>
      <c r="C6" t="s">
        <v>504</v>
      </c>
      <c r="D6" t="s">
        <v>14</v>
      </c>
      <c r="E6">
        <v>571431</v>
      </c>
      <c r="F6" t="s">
        <v>250</v>
      </c>
      <c r="I6" t="s">
        <v>1103</v>
      </c>
      <c r="J6">
        <v>9</v>
      </c>
      <c r="K6" t="s">
        <v>702</v>
      </c>
      <c r="L6">
        <v>67</v>
      </c>
      <c r="M6">
        <v>100</v>
      </c>
      <c r="N6">
        <v>126</v>
      </c>
      <c r="O6">
        <v>37</v>
      </c>
      <c r="P6">
        <v>67</v>
      </c>
      <c r="Q6">
        <v>106</v>
      </c>
      <c r="R6">
        <v>95</v>
      </c>
      <c r="S6">
        <v>133</v>
      </c>
      <c r="T6">
        <v>121</v>
      </c>
      <c r="U6">
        <v>46</v>
      </c>
      <c r="V6">
        <v>157</v>
      </c>
      <c r="W6">
        <v>104</v>
      </c>
      <c r="X6">
        <v>29</v>
      </c>
      <c r="Y6">
        <v>324</v>
      </c>
      <c r="Z6">
        <v>13</v>
      </c>
      <c r="AA6">
        <v>2</v>
      </c>
      <c r="AB6" s="1">
        <v>0.24299999999999999</v>
      </c>
      <c r="AC6" s="1">
        <v>0.28699999999999998</v>
      </c>
      <c r="AD6" s="1">
        <v>0.435</v>
      </c>
      <c r="AE6" s="1">
        <v>0.309</v>
      </c>
      <c r="AF6" s="36">
        <v>30</v>
      </c>
      <c r="AG6" s="36">
        <v>27</v>
      </c>
      <c r="AH6" s="8">
        <v>11</v>
      </c>
      <c r="AI6" s="36">
        <v>-7</v>
      </c>
      <c r="AJ6" s="38">
        <v>265</v>
      </c>
      <c r="AK6" s="38">
        <v>38</v>
      </c>
      <c r="AL6" s="1">
        <v>0.185</v>
      </c>
      <c r="AM6" s="1">
        <v>0.4833333333</v>
      </c>
      <c r="AN6" s="1">
        <v>0.32435605369999998</v>
      </c>
      <c r="AO6" s="1">
        <v>9.1529533000000007E-3</v>
      </c>
      <c r="AP6" s="1">
        <v>5.32520301E-2</v>
      </c>
      <c r="AQ6" s="1">
        <v>0.23135314749999999</v>
      </c>
      <c r="AR6" s="1">
        <v>0.14563916669999999</v>
      </c>
      <c r="AS6" s="1">
        <v>0.1915883451</v>
      </c>
      <c r="AT6" s="1">
        <v>4.9018467000000003E-2</v>
      </c>
      <c r="AU6" s="1">
        <v>2.0759106E-3</v>
      </c>
      <c r="AV6" s="1">
        <v>4.1390713799999999E-2</v>
      </c>
      <c r="AW6" s="1">
        <v>0.30913651139999998</v>
      </c>
      <c r="AX6" s="1">
        <v>-0.90091252099999997</v>
      </c>
      <c r="AY6" s="1">
        <v>-2.2390674999999999E-2</v>
      </c>
      <c r="AZ6" s="1">
        <v>0.41921388310000002</v>
      </c>
      <c r="BA6" s="1">
        <v>-0.664543522</v>
      </c>
      <c r="BB6" s="1">
        <v>-1.095445819</v>
      </c>
      <c r="BC6" s="1">
        <v>0.34451996829999998</v>
      </c>
      <c r="BD6" s="1">
        <v>-0.29544943200000001</v>
      </c>
      <c r="BE6" s="1">
        <v>1.1105701079999999</v>
      </c>
      <c r="BF6" s="1">
        <v>0.89689977649999997</v>
      </c>
      <c r="BG6" s="1">
        <v>-0.72813480799999997</v>
      </c>
      <c r="BH6" s="1">
        <v>1.2728036891000001</v>
      </c>
      <c r="BI6" s="1">
        <v>0.40934535620000001</v>
      </c>
      <c r="BJ6">
        <v>1</v>
      </c>
      <c r="BK6">
        <v>1</v>
      </c>
      <c r="BL6" t="s">
        <v>763</v>
      </c>
      <c r="BM6" t="s">
        <v>760</v>
      </c>
      <c r="BN6" s="36" t="s">
        <v>776</v>
      </c>
      <c r="BO6" s="1">
        <v>0.82909532060000002</v>
      </c>
      <c r="BP6" s="1">
        <v>-0.176834886</v>
      </c>
      <c r="BQ6" s="1">
        <v>-0.28616774900000003</v>
      </c>
      <c r="BR6" s="1">
        <v>0.1291339272</v>
      </c>
      <c r="BS6" s="1">
        <v>0.82909532060000002</v>
      </c>
      <c r="BT6" s="1">
        <v>0.17683488550000001</v>
      </c>
      <c r="BU6" s="1">
        <v>0.28616774900000003</v>
      </c>
      <c r="BV6" s="1">
        <v>0.1291339272</v>
      </c>
      <c r="BW6" t="s">
        <v>2460</v>
      </c>
      <c r="BX6" t="s">
        <v>1085</v>
      </c>
      <c r="BY6" t="s">
        <v>1063</v>
      </c>
      <c r="BZ6" t="s">
        <v>1101</v>
      </c>
      <c r="CA6">
        <v>339</v>
      </c>
      <c r="CB6">
        <v>131</v>
      </c>
      <c r="CC6">
        <v>20</v>
      </c>
      <c r="CD6">
        <v>0</v>
      </c>
      <c r="CE6">
        <v>2017</v>
      </c>
      <c r="CF6">
        <v>367</v>
      </c>
      <c r="CG6">
        <v>0.27400000000000002</v>
      </c>
      <c r="CH6">
        <v>0.31900000000000001</v>
      </c>
      <c r="CI6">
        <v>0.52200000000000002</v>
      </c>
      <c r="CJ6">
        <v>130</v>
      </c>
      <c r="CK6">
        <v>0.35499999999999998</v>
      </c>
      <c r="CL6">
        <v>53</v>
      </c>
      <c r="CM6">
        <v>18</v>
      </c>
      <c r="CN6" t="s">
        <v>250</v>
      </c>
      <c r="CO6">
        <v>28</v>
      </c>
      <c r="CP6" t="s">
        <v>2539</v>
      </c>
      <c r="CQ6">
        <v>297</v>
      </c>
      <c r="CR6">
        <v>118</v>
      </c>
      <c r="CS6">
        <v>16</v>
      </c>
      <c r="CT6">
        <v>0</v>
      </c>
      <c r="CU6">
        <v>2016</v>
      </c>
      <c r="CV6">
        <v>327</v>
      </c>
      <c r="CW6">
        <v>0.249</v>
      </c>
      <c r="CX6">
        <v>0.309</v>
      </c>
      <c r="CY6">
        <v>0.47099999999999997</v>
      </c>
      <c r="CZ6">
        <v>109</v>
      </c>
      <c r="DA6">
        <v>0.33300000000000002</v>
      </c>
      <c r="DB6">
        <v>39</v>
      </c>
      <c r="DC6">
        <v>12</v>
      </c>
      <c r="DD6" t="s">
        <v>250</v>
      </c>
      <c r="DE6">
        <v>27</v>
      </c>
      <c r="DF6" t="s">
        <v>1100</v>
      </c>
      <c r="DG6">
        <v>175</v>
      </c>
      <c r="DH6">
        <v>60</v>
      </c>
      <c r="DI6">
        <v>5</v>
      </c>
      <c r="DJ6">
        <v>1</v>
      </c>
      <c r="DK6">
        <v>2015</v>
      </c>
      <c r="DL6">
        <v>186</v>
      </c>
      <c r="DM6">
        <v>0.24</v>
      </c>
      <c r="DN6">
        <v>0.28000000000000003</v>
      </c>
      <c r="DO6">
        <v>0.377</v>
      </c>
      <c r="DP6">
        <v>53</v>
      </c>
      <c r="DQ6">
        <v>0.28699999999999998</v>
      </c>
      <c r="DR6">
        <v>16</v>
      </c>
      <c r="DS6">
        <v>4</v>
      </c>
      <c r="DT6" t="s">
        <v>250</v>
      </c>
      <c r="DU6">
        <v>26</v>
      </c>
      <c r="DV6" s="36" t="s">
        <v>1371</v>
      </c>
    </row>
    <row r="7" spans="1:126" x14ac:dyDescent="0.3">
      <c r="A7">
        <v>6</v>
      </c>
      <c r="B7" t="s">
        <v>6728</v>
      </c>
      <c r="C7" t="s">
        <v>6640</v>
      </c>
      <c r="D7" t="s">
        <v>98</v>
      </c>
      <c r="E7">
        <v>451192</v>
      </c>
      <c r="F7" t="s">
        <v>249</v>
      </c>
      <c r="I7" t="s">
        <v>1103</v>
      </c>
      <c r="J7">
        <v>22</v>
      </c>
      <c r="K7" t="s">
        <v>785</v>
      </c>
      <c r="L7">
        <v>76</v>
      </c>
      <c r="M7">
        <v>113</v>
      </c>
      <c r="N7">
        <v>40</v>
      </c>
      <c r="O7">
        <v>89</v>
      </c>
      <c r="P7">
        <v>119</v>
      </c>
      <c r="Q7">
        <v>123</v>
      </c>
      <c r="R7">
        <v>86</v>
      </c>
      <c r="S7">
        <v>86</v>
      </c>
      <c r="T7">
        <v>101</v>
      </c>
      <c r="U7">
        <v>230</v>
      </c>
      <c r="V7">
        <v>60</v>
      </c>
      <c r="W7">
        <v>93</v>
      </c>
      <c r="X7">
        <v>33</v>
      </c>
      <c r="Y7">
        <v>104</v>
      </c>
      <c r="Z7">
        <v>2</v>
      </c>
      <c r="AA7">
        <v>1</v>
      </c>
      <c r="AB7" s="1">
        <v>0.20599999999999999</v>
      </c>
      <c r="AC7" s="1">
        <v>0.28499999999999998</v>
      </c>
      <c r="AD7" s="1">
        <v>0.32900000000000001</v>
      </c>
      <c r="AE7" s="1">
        <v>0.27600000000000002</v>
      </c>
      <c r="AF7" s="36">
        <v>9</v>
      </c>
      <c r="AG7" s="36">
        <v>9</v>
      </c>
      <c r="AH7" s="8">
        <v>1</v>
      </c>
      <c r="AI7" s="36">
        <v>-6</v>
      </c>
      <c r="AJ7" s="38">
        <v>565</v>
      </c>
      <c r="AK7" s="38">
        <v>205</v>
      </c>
      <c r="AL7" s="1">
        <v>0.21</v>
      </c>
      <c r="AM7" s="1">
        <v>0.55000000000000004</v>
      </c>
      <c r="AN7" s="1">
        <v>0.1039549186</v>
      </c>
      <c r="AO7" s="1">
        <v>2.2123261299999999E-2</v>
      </c>
      <c r="AP7" s="1">
        <v>9.4089383100000007E-2</v>
      </c>
      <c r="AQ7" s="1">
        <v>0.2673857482</v>
      </c>
      <c r="AR7" s="1">
        <v>0.13229096230000001</v>
      </c>
      <c r="AS7" s="1">
        <v>0.1230121188</v>
      </c>
      <c r="AT7" s="1">
        <v>4.0794280299999999E-2</v>
      </c>
      <c r="AU7" s="1">
        <v>1.03248792E-2</v>
      </c>
      <c r="AV7" s="1">
        <v>1.5772423800000001E-2</v>
      </c>
      <c r="AW7" s="1">
        <v>0.2756416672</v>
      </c>
      <c r="AX7" s="1">
        <v>-0.65492958000000001</v>
      </c>
      <c r="AY7" s="1">
        <v>0.98285036820000005</v>
      </c>
      <c r="AZ7" s="1">
        <v>-0.97341628199999997</v>
      </c>
      <c r="BA7" s="1">
        <v>-0.117057771</v>
      </c>
      <c r="BB7" s="1">
        <v>0.61957443369999998</v>
      </c>
      <c r="BC7" s="1">
        <v>1.2377447451000001</v>
      </c>
      <c r="BD7" s="1">
        <v>-0.80454575500000003</v>
      </c>
      <c r="BE7" s="1">
        <v>-0.481786361</v>
      </c>
      <c r="BF7" s="1">
        <v>2.2564044799999999E-2</v>
      </c>
      <c r="BG7" s="1">
        <v>1.7539197747999999</v>
      </c>
      <c r="BH7" s="1">
        <v>-0.89218330199999996</v>
      </c>
      <c r="BI7" s="1">
        <v>-0.74062831600000001</v>
      </c>
      <c r="BJ7">
        <v>2</v>
      </c>
      <c r="BK7">
        <v>2</v>
      </c>
      <c r="BL7" t="s">
        <v>759</v>
      </c>
      <c r="BM7" t="s">
        <v>762</v>
      </c>
      <c r="BN7" s="36" t="s">
        <v>782</v>
      </c>
      <c r="BO7" s="1">
        <v>-0.16536646199999999</v>
      </c>
      <c r="BP7" s="1">
        <v>0.75182019710000003</v>
      </c>
      <c r="BQ7" s="1">
        <v>0.55787545429999996</v>
      </c>
      <c r="BR7" s="1">
        <v>5.6097310800000001E-2</v>
      </c>
      <c r="BS7" s="1">
        <v>0.16536646199999999</v>
      </c>
      <c r="BT7" s="1">
        <v>0.75182019710000003</v>
      </c>
      <c r="BU7" s="1">
        <v>0.55787545429999996</v>
      </c>
      <c r="BV7" s="1">
        <v>5.6097310800000001E-2</v>
      </c>
      <c r="BW7" t="s">
        <v>2878</v>
      </c>
      <c r="BX7" t="s">
        <v>1381</v>
      </c>
      <c r="BY7" t="s">
        <v>1373</v>
      </c>
      <c r="BZ7" t="s">
        <v>1381</v>
      </c>
      <c r="CA7">
        <v>83</v>
      </c>
      <c r="CB7">
        <v>29</v>
      </c>
      <c r="CC7">
        <v>1</v>
      </c>
      <c r="CD7">
        <v>1</v>
      </c>
      <c r="CE7">
        <v>2017</v>
      </c>
      <c r="CF7">
        <v>93</v>
      </c>
      <c r="CG7">
        <v>0.24099999999999999</v>
      </c>
      <c r="CH7">
        <v>0.32300000000000001</v>
      </c>
      <c r="CI7">
        <v>0.39800000000000002</v>
      </c>
      <c r="CJ7">
        <v>30</v>
      </c>
      <c r="CK7">
        <v>0.318</v>
      </c>
      <c r="CL7">
        <v>15</v>
      </c>
      <c r="CM7">
        <v>2</v>
      </c>
      <c r="CN7" t="s">
        <v>249</v>
      </c>
      <c r="CO7">
        <v>32</v>
      </c>
      <c r="DV7" s="36" t="s">
        <v>6641</v>
      </c>
    </row>
    <row r="8" spans="1:126" x14ac:dyDescent="0.3">
      <c r="A8">
        <v>7</v>
      </c>
      <c r="B8" t="s">
        <v>4639</v>
      </c>
      <c r="C8" t="s">
        <v>2505</v>
      </c>
      <c r="D8" t="s">
        <v>2506</v>
      </c>
      <c r="E8">
        <v>501303</v>
      </c>
      <c r="F8" t="s">
        <v>257</v>
      </c>
      <c r="I8" t="s">
        <v>1061</v>
      </c>
      <c r="J8">
        <v>3</v>
      </c>
      <c r="K8" t="s">
        <v>827</v>
      </c>
      <c r="L8">
        <v>172</v>
      </c>
      <c r="M8">
        <v>96</v>
      </c>
      <c r="N8">
        <v>80</v>
      </c>
      <c r="O8">
        <v>189</v>
      </c>
      <c r="P8">
        <v>75</v>
      </c>
      <c r="Q8">
        <v>80</v>
      </c>
      <c r="R8">
        <v>111</v>
      </c>
      <c r="S8">
        <v>78</v>
      </c>
      <c r="T8">
        <v>108</v>
      </c>
      <c r="U8">
        <v>153</v>
      </c>
      <c r="V8">
        <v>53</v>
      </c>
      <c r="W8">
        <v>95</v>
      </c>
      <c r="X8">
        <v>28</v>
      </c>
      <c r="Y8">
        <v>206</v>
      </c>
      <c r="Z8">
        <v>3</v>
      </c>
      <c r="AA8">
        <v>5</v>
      </c>
      <c r="AB8" s="1">
        <v>0.24099999999999999</v>
      </c>
      <c r="AC8" s="1">
        <v>0.29099999999999998</v>
      </c>
      <c r="AD8" s="1">
        <v>0.35299999999999998</v>
      </c>
      <c r="AE8" s="1">
        <v>0.28299999999999997</v>
      </c>
      <c r="AF8" s="36">
        <v>16</v>
      </c>
      <c r="AG8" s="36">
        <v>17</v>
      </c>
      <c r="AH8" s="8">
        <v>6</v>
      </c>
      <c r="AI8" s="36">
        <v>-3</v>
      </c>
      <c r="AJ8" s="38">
        <v>396</v>
      </c>
      <c r="AK8" s="38">
        <v>57</v>
      </c>
      <c r="AL8" s="1">
        <v>0.47499999999999998</v>
      </c>
      <c r="AM8" s="1">
        <v>0.46666666670000001</v>
      </c>
      <c r="AN8" s="1">
        <v>0.20639393659999999</v>
      </c>
      <c r="AO8" s="1">
        <v>4.7134236000000003E-2</v>
      </c>
      <c r="AP8" s="1">
        <v>5.9665233800000002E-2</v>
      </c>
      <c r="AQ8" s="1">
        <v>0.17480279670000001</v>
      </c>
      <c r="AR8" s="1">
        <v>0.170234001</v>
      </c>
      <c r="AS8" s="1">
        <v>0.1120199622</v>
      </c>
      <c r="AT8" s="1">
        <v>4.4017246699999998E-2</v>
      </c>
      <c r="AU8" s="1">
        <v>6.8930958000000004E-3</v>
      </c>
      <c r="AV8" s="1">
        <v>1.4034123000000001E-2</v>
      </c>
      <c r="AW8" s="1">
        <v>0.28331330589999998</v>
      </c>
      <c r="AX8" s="1">
        <v>1.9524895933999999</v>
      </c>
      <c r="AY8" s="1">
        <v>-0.27370093499999998</v>
      </c>
      <c r="AZ8" s="1">
        <v>-0.32614345099999997</v>
      </c>
      <c r="BA8" s="1">
        <v>0.93867292710000005</v>
      </c>
      <c r="BB8" s="1">
        <v>-0.82611459700000001</v>
      </c>
      <c r="BC8" s="1">
        <v>-1.0573265140000001</v>
      </c>
      <c r="BD8" s="1">
        <v>0.64258981579999996</v>
      </c>
      <c r="BE8" s="1">
        <v>-0.73702688100000002</v>
      </c>
      <c r="BF8" s="1">
        <v>0.36520640180000002</v>
      </c>
      <c r="BG8" s="1">
        <v>0.72132114250000001</v>
      </c>
      <c r="BH8" s="1">
        <v>-1.039086111</v>
      </c>
      <c r="BI8" s="1">
        <v>-0.477239048</v>
      </c>
      <c r="BJ8">
        <v>4</v>
      </c>
      <c r="BK8">
        <v>1</v>
      </c>
      <c r="BL8" t="s">
        <v>761</v>
      </c>
      <c r="BM8" t="s">
        <v>760</v>
      </c>
      <c r="BN8" s="36" t="s">
        <v>773</v>
      </c>
      <c r="BO8" s="1">
        <v>-0.93187227399999994</v>
      </c>
      <c r="BP8" s="1">
        <v>2.0998692499999999E-2</v>
      </c>
      <c r="BQ8" s="1">
        <v>-0.29135053700000002</v>
      </c>
      <c r="BR8" s="1">
        <v>0.1055158257</v>
      </c>
      <c r="BS8" s="1">
        <v>0.93187227360000002</v>
      </c>
      <c r="BT8" s="1">
        <v>2.0998692499999999E-2</v>
      </c>
      <c r="BU8" s="1">
        <v>0.29135053700000002</v>
      </c>
      <c r="BV8" s="1">
        <v>0.1055158257</v>
      </c>
      <c r="BW8" t="s">
        <v>2891</v>
      </c>
      <c r="BX8" t="s">
        <v>1400</v>
      </c>
      <c r="BY8" t="s">
        <v>1373</v>
      </c>
      <c r="BZ8" t="s">
        <v>1400</v>
      </c>
      <c r="CA8">
        <v>162</v>
      </c>
      <c r="CB8">
        <v>70</v>
      </c>
      <c r="CC8">
        <v>2</v>
      </c>
      <c r="CD8">
        <v>8</v>
      </c>
      <c r="CE8">
        <v>2017</v>
      </c>
      <c r="CF8">
        <v>186</v>
      </c>
      <c r="CG8">
        <v>0.26500000000000001</v>
      </c>
      <c r="CH8">
        <v>0.32400000000000001</v>
      </c>
      <c r="CI8">
        <v>0.38300000000000001</v>
      </c>
      <c r="CJ8">
        <v>57</v>
      </c>
      <c r="CK8">
        <v>0.309</v>
      </c>
      <c r="CL8">
        <v>21</v>
      </c>
      <c r="CM8">
        <v>8</v>
      </c>
      <c r="CN8" t="s">
        <v>257</v>
      </c>
      <c r="CO8">
        <v>27</v>
      </c>
      <c r="CP8" t="s">
        <v>1104</v>
      </c>
      <c r="CQ8">
        <v>63</v>
      </c>
      <c r="CR8">
        <v>40</v>
      </c>
      <c r="CS8">
        <v>2</v>
      </c>
      <c r="CT8">
        <v>0</v>
      </c>
      <c r="CU8">
        <v>2016</v>
      </c>
      <c r="CV8">
        <v>71</v>
      </c>
      <c r="CW8">
        <v>0.254</v>
      </c>
      <c r="CX8">
        <v>0.29899999999999999</v>
      </c>
      <c r="CY8">
        <v>0.38100000000000001</v>
      </c>
      <c r="CZ8">
        <v>20</v>
      </c>
      <c r="DA8">
        <v>0.28299999999999997</v>
      </c>
      <c r="DB8">
        <v>8</v>
      </c>
      <c r="DC8">
        <v>1</v>
      </c>
      <c r="DD8" t="s">
        <v>257</v>
      </c>
      <c r="DE8">
        <v>26</v>
      </c>
      <c r="DF8" t="s">
        <v>1104</v>
      </c>
      <c r="DG8">
        <v>113</v>
      </c>
      <c r="DH8">
        <v>52</v>
      </c>
      <c r="DI8">
        <v>0</v>
      </c>
      <c r="DJ8">
        <v>3</v>
      </c>
      <c r="DK8">
        <v>2015</v>
      </c>
      <c r="DL8">
        <v>134</v>
      </c>
      <c r="DM8">
        <v>0.186</v>
      </c>
      <c r="DN8">
        <v>0.30299999999999999</v>
      </c>
      <c r="DO8">
        <v>0.26500000000000001</v>
      </c>
      <c r="DP8">
        <v>36</v>
      </c>
      <c r="DQ8">
        <v>0.26700000000000002</v>
      </c>
      <c r="DR8">
        <v>10</v>
      </c>
      <c r="DS8">
        <v>0</v>
      </c>
      <c r="DT8" t="s">
        <v>265</v>
      </c>
      <c r="DU8">
        <v>25</v>
      </c>
      <c r="DV8" s="36" t="s">
        <v>2632</v>
      </c>
    </row>
    <row r="9" spans="1:126" x14ac:dyDescent="0.3">
      <c r="A9">
        <v>8</v>
      </c>
      <c r="B9" t="s">
        <v>3029</v>
      </c>
      <c r="C9" t="s">
        <v>2962</v>
      </c>
      <c r="D9" t="s">
        <v>103</v>
      </c>
      <c r="E9">
        <v>542583</v>
      </c>
      <c r="F9" t="s">
        <v>250</v>
      </c>
      <c r="I9" t="s">
        <v>1065</v>
      </c>
      <c r="J9">
        <v>8</v>
      </c>
      <c r="K9" t="s">
        <v>702</v>
      </c>
      <c r="L9">
        <v>67</v>
      </c>
      <c r="M9">
        <v>93</v>
      </c>
      <c r="N9">
        <v>107</v>
      </c>
      <c r="O9">
        <v>62</v>
      </c>
      <c r="P9">
        <v>71</v>
      </c>
      <c r="Q9">
        <v>120</v>
      </c>
      <c r="R9">
        <v>98</v>
      </c>
      <c r="S9">
        <v>131</v>
      </c>
      <c r="T9">
        <v>108</v>
      </c>
      <c r="U9">
        <v>117</v>
      </c>
      <c r="V9">
        <v>147</v>
      </c>
      <c r="W9">
        <v>105</v>
      </c>
      <c r="X9">
        <v>27</v>
      </c>
      <c r="Y9">
        <v>276</v>
      </c>
      <c r="Z9">
        <v>11</v>
      </c>
      <c r="AA9">
        <v>2</v>
      </c>
      <c r="AB9" s="1">
        <v>0.24199999999999999</v>
      </c>
      <c r="AC9" s="1">
        <v>0.29499999999999998</v>
      </c>
      <c r="AD9" s="1">
        <v>0.43</v>
      </c>
      <c r="AE9" s="1">
        <v>0.313</v>
      </c>
      <c r="AF9" s="36">
        <v>28</v>
      </c>
      <c r="AG9" s="36">
        <v>25</v>
      </c>
      <c r="AH9" s="8">
        <v>9</v>
      </c>
      <c r="AI9" s="36">
        <v>-5</v>
      </c>
      <c r="AJ9" s="38">
        <v>288</v>
      </c>
      <c r="AK9" s="38">
        <v>40</v>
      </c>
      <c r="AL9" s="1">
        <v>0.185</v>
      </c>
      <c r="AM9" s="1">
        <v>0.45</v>
      </c>
      <c r="AN9" s="1">
        <v>0.27636572640000001</v>
      </c>
      <c r="AO9" s="1">
        <v>1.53624235E-2</v>
      </c>
      <c r="AP9" s="1">
        <v>5.6616723600000002E-2</v>
      </c>
      <c r="AQ9" s="1">
        <v>0.26144143359999999</v>
      </c>
      <c r="AR9" s="1">
        <v>0.15042884879999999</v>
      </c>
      <c r="AS9" s="1">
        <v>0.18826553409999999</v>
      </c>
      <c r="AT9" s="1">
        <v>4.3744297799999998E-2</v>
      </c>
      <c r="AU9" s="1">
        <v>5.2469747000000004E-3</v>
      </c>
      <c r="AV9" s="1">
        <v>3.8641336999999998E-2</v>
      </c>
      <c r="AW9" s="1">
        <v>0.31267337000000001</v>
      </c>
      <c r="AX9" s="1">
        <v>-0.90091252099999997</v>
      </c>
      <c r="AY9" s="1">
        <v>-0.52501119600000001</v>
      </c>
      <c r="AZ9" s="1">
        <v>0.1159814277</v>
      </c>
      <c r="BA9" s="1">
        <v>-0.402437453</v>
      </c>
      <c r="BB9" s="1">
        <v>-0.95414093600000005</v>
      </c>
      <c r="BC9" s="1">
        <v>1.0903890456000001</v>
      </c>
      <c r="BD9" s="1">
        <v>-0.112772464</v>
      </c>
      <c r="BE9" s="1">
        <v>1.0334136376</v>
      </c>
      <c r="BF9" s="1">
        <v>0.336188453</v>
      </c>
      <c r="BG9" s="1">
        <v>0.22601530119999999</v>
      </c>
      <c r="BH9" s="1">
        <v>1.0404554343000001</v>
      </c>
      <c r="BI9" s="1">
        <v>0.53077581419999997</v>
      </c>
      <c r="BJ9">
        <v>1</v>
      </c>
      <c r="BK9">
        <v>1</v>
      </c>
      <c r="BL9" t="s">
        <v>763</v>
      </c>
      <c r="BM9" t="s">
        <v>759</v>
      </c>
      <c r="BN9" s="36" t="s">
        <v>775</v>
      </c>
      <c r="BO9" s="1">
        <v>0.79953894999999997</v>
      </c>
      <c r="BP9" s="1">
        <v>0.28481583220000001</v>
      </c>
      <c r="BQ9" s="1">
        <v>-0.26826660899999999</v>
      </c>
      <c r="BR9" s="1">
        <v>6.4203259499999998E-2</v>
      </c>
      <c r="BS9" s="1">
        <v>0.79953894999999997</v>
      </c>
      <c r="BT9" s="1">
        <v>0.28481583220000001</v>
      </c>
      <c r="BU9" s="1">
        <v>0.26826660879999997</v>
      </c>
      <c r="BV9" s="1">
        <v>6.4203259499999998E-2</v>
      </c>
      <c r="BW9" t="s">
        <v>5118</v>
      </c>
      <c r="BX9" t="s">
        <v>1111</v>
      </c>
      <c r="BY9" t="s">
        <v>1063</v>
      </c>
      <c r="BZ9" t="s">
        <v>1111</v>
      </c>
      <c r="CA9">
        <v>279</v>
      </c>
      <c r="CB9">
        <v>133</v>
      </c>
      <c r="CC9">
        <v>16</v>
      </c>
      <c r="CD9">
        <v>0</v>
      </c>
      <c r="CE9">
        <v>2017</v>
      </c>
      <c r="CF9">
        <v>311</v>
      </c>
      <c r="CG9">
        <v>0.26500000000000001</v>
      </c>
      <c r="CH9">
        <v>0.33100000000000002</v>
      </c>
      <c r="CI9">
        <v>0.505</v>
      </c>
      <c r="CJ9">
        <v>111</v>
      </c>
      <c r="CK9">
        <v>0.35599999999999998</v>
      </c>
      <c r="CL9">
        <v>48</v>
      </c>
      <c r="CM9">
        <v>14</v>
      </c>
      <c r="CN9" t="s">
        <v>250</v>
      </c>
      <c r="CO9">
        <v>27</v>
      </c>
      <c r="CP9" t="s">
        <v>1372</v>
      </c>
      <c r="CQ9">
        <v>6</v>
      </c>
      <c r="CR9">
        <v>9</v>
      </c>
      <c r="CS9">
        <v>0</v>
      </c>
      <c r="CT9">
        <v>0</v>
      </c>
      <c r="CU9">
        <v>2016</v>
      </c>
      <c r="CV9">
        <v>6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 t="s">
        <v>250</v>
      </c>
      <c r="DE9">
        <v>26</v>
      </c>
      <c r="DF9" t="s">
        <v>1372</v>
      </c>
      <c r="DG9">
        <v>19</v>
      </c>
      <c r="DH9">
        <v>7</v>
      </c>
      <c r="DI9">
        <v>0</v>
      </c>
      <c r="DJ9">
        <v>0</v>
      </c>
      <c r="DK9">
        <v>2015</v>
      </c>
      <c r="DL9">
        <v>20</v>
      </c>
      <c r="DM9">
        <v>0.316</v>
      </c>
      <c r="DN9">
        <v>0.35</v>
      </c>
      <c r="DO9">
        <v>0.36799999999999999</v>
      </c>
      <c r="DP9">
        <v>6</v>
      </c>
      <c r="DQ9">
        <v>0.32500000000000001</v>
      </c>
      <c r="DR9">
        <v>6</v>
      </c>
      <c r="DS9">
        <v>0</v>
      </c>
      <c r="DT9" t="s">
        <v>250</v>
      </c>
      <c r="DU9">
        <v>25</v>
      </c>
      <c r="DV9" s="36" t="s">
        <v>3251</v>
      </c>
    </row>
    <row r="10" spans="1:126" x14ac:dyDescent="0.3">
      <c r="A10">
        <v>9</v>
      </c>
      <c r="B10" t="s">
        <v>3030</v>
      </c>
      <c r="C10" t="s">
        <v>2965</v>
      </c>
      <c r="D10" t="s">
        <v>161</v>
      </c>
      <c r="E10">
        <v>605113</v>
      </c>
      <c r="F10" t="s">
        <v>257</v>
      </c>
      <c r="I10" t="s">
        <v>1065</v>
      </c>
      <c r="J10">
        <v>6</v>
      </c>
      <c r="K10" t="s">
        <v>827</v>
      </c>
      <c r="L10">
        <v>172</v>
      </c>
      <c r="M10">
        <v>96</v>
      </c>
      <c r="N10">
        <v>85</v>
      </c>
      <c r="O10">
        <v>92</v>
      </c>
      <c r="P10">
        <v>58</v>
      </c>
      <c r="Q10">
        <v>89</v>
      </c>
      <c r="R10">
        <v>106</v>
      </c>
      <c r="S10">
        <v>87</v>
      </c>
      <c r="T10">
        <v>95</v>
      </c>
      <c r="U10">
        <v>164</v>
      </c>
      <c r="V10">
        <v>77</v>
      </c>
      <c r="W10">
        <v>93</v>
      </c>
      <c r="X10">
        <v>28</v>
      </c>
      <c r="Y10">
        <v>220</v>
      </c>
      <c r="Z10">
        <v>4</v>
      </c>
      <c r="AA10">
        <v>3</v>
      </c>
      <c r="AB10" s="1">
        <v>0.23200000000000001</v>
      </c>
      <c r="AC10" s="1">
        <v>0.27200000000000002</v>
      </c>
      <c r="AD10" s="1">
        <v>0.35699999999999998</v>
      </c>
      <c r="AE10" s="1">
        <v>0.27500000000000002</v>
      </c>
      <c r="AF10" s="36">
        <v>15</v>
      </c>
      <c r="AG10" s="36">
        <v>16</v>
      </c>
      <c r="AH10" s="8">
        <v>4</v>
      </c>
      <c r="AI10" s="36">
        <v>-5</v>
      </c>
      <c r="AJ10" s="38">
        <v>416</v>
      </c>
      <c r="AK10" s="38">
        <v>63</v>
      </c>
      <c r="AL10" s="1">
        <v>0.47499999999999998</v>
      </c>
      <c r="AM10" s="1">
        <v>0.46666666670000001</v>
      </c>
      <c r="AN10" s="1">
        <v>0.21973886030000001</v>
      </c>
      <c r="AO10" s="1">
        <v>2.2953963099999999E-2</v>
      </c>
      <c r="AP10" s="1">
        <v>4.62428914E-2</v>
      </c>
      <c r="AQ10" s="1">
        <v>0.1924742954</v>
      </c>
      <c r="AR10" s="1">
        <v>0.1631214822</v>
      </c>
      <c r="AS10" s="1">
        <v>0.1245634766</v>
      </c>
      <c r="AT10" s="1">
        <v>3.8623934499999998E-2</v>
      </c>
      <c r="AU10" s="1">
        <v>7.3834304999999996E-3</v>
      </c>
      <c r="AV10" s="1">
        <v>2.0344716999999998E-2</v>
      </c>
      <c r="AW10" s="1">
        <v>0.27492456630000001</v>
      </c>
      <c r="AX10" s="1">
        <v>1.9524895933999999</v>
      </c>
      <c r="AY10" s="1">
        <v>-0.27370093499999998</v>
      </c>
      <c r="AZ10" s="1">
        <v>-0.24182200100000001</v>
      </c>
      <c r="BA10" s="1">
        <v>-8.1993268999999994E-2</v>
      </c>
      <c r="BB10" s="1">
        <v>-1.389804145</v>
      </c>
      <c r="BC10" s="1">
        <v>-0.61926153399999995</v>
      </c>
      <c r="BD10" s="1">
        <v>0.37132058420000003</v>
      </c>
      <c r="BE10" s="1">
        <v>-0.44576346</v>
      </c>
      <c r="BF10" s="1">
        <v>-0.20817134000000001</v>
      </c>
      <c r="BG10" s="1">
        <v>0.8688592825</v>
      </c>
      <c r="BH10" s="1">
        <v>-0.50578142500000001</v>
      </c>
      <c r="BI10" s="1">
        <v>-0.76524844000000003</v>
      </c>
      <c r="BJ10">
        <v>4</v>
      </c>
      <c r="BK10">
        <v>1</v>
      </c>
      <c r="BL10" t="s">
        <v>761</v>
      </c>
      <c r="BM10" t="s">
        <v>6729</v>
      </c>
      <c r="BN10" s="36" t="s">
        <v>6744</v>
      </c>
      <c r="BO10" s="1">
        <v>-0.87230602899999998</v>
      </c>
      <c r="BP10" s="1">
        <v>4.4944858999999997E-2</v>
      </c>
      <c r="BQ10" s="1">
        <v>-0.228306273</v>
      </c>
      <c r="BR10" s="1">
        <v>0.25756848259999998</v>
      </c>
      <c r="BS10" s="1">
        <v>0.87230602850000005</v>
      </c>
      <c r="BT10" s="1">
        <v>4.4944858999999997E-2</v>
      </c>
      <c r="BU10" s="1">
        <v>0.22830627279999999</v>
      </c>
      <c r="BV10" s="1">
        <v>0.25756848259999998</v>
      </c>
      <c r="BW10" t="s">
        <v>2872</v>
      </c>
      <c r="BX10" t="s">
        <v>1116</v>
      </c>
      <c r="BY10" t="s">
        <v>1063</v>
      </c>
      <c r="BZ10" t="s">
        <v>1116</v>
      </c>
      <c r="CA10">
        <v>167</v>
      </c>
      <c r="CB10">
        <v>53</v>
      </c>
      <c r="CC10">
        <v>6</v>
      </c>
      <c r="CD10">
        <v>3</v>
      </c>
      <c r="CE10">
        <v>2017</v>
      </c>
      <c r="CF10">
        <v>178</v>
      </c>
      <c r="CG10">
        <v>0.251</v>
      </c>
      <c r="CH10">
        <v>0.29799999999999999</v>
      </c>
      <c r="CI10">
        <v>0.41899999999999998</v>
      </c>
      <c r="CJ10">
        <v>55</v>
      </c>
      <c r="CK10">
        <v>0.311</v>
      </c>
      <c r="CL10">
        <v>21</v>
      </c>
      <c r="CM10">
        <v>6</v>
      </c>
      <c r="CN10" t="s">
        <v>257</v>
      </c>
      <c r="CO10">
        <v>27</v>
      </c>
      <c r="CP10" t="s">
        <v>1116</v>
      </c>
      <c r="CQ10">
        <v>284</v>
      </c>
      <c r="CR10">
        <v>90</v>
      </c>
      <c r="CS10">
        <v>4</v>
      </c>
      <c r="CT10">
        <v>5</v>
      </c>
      <c r="CU10">
        <v>2016</v>
      </c>
      <c r="CV10">
        <v>308</v>
      </c>
      <c r="CW10">
        <v>0.218</v>
      </c>
      <c r="CX10">
        <v>0.26500000000000001</v>
      </c>
      <c r="CY10">
        <v>0.29899999999999999</v>
      </c>
      <c r="CZ10">
        <v>78</v>
      </c>
      <c r="DA10">
        <v>0.252</v>
      </c>
      <c r="DB10">
        <v>14</v>
      </c>
      <c r="DC10">
        <v>3</v>
      </c>
      <c r="DD10" t="s">
        <v>257</v>
      </c>
      <c r="DE10">
        <v>26</v>
      </c>
      <c r="DF10" t="s">
        <v>1116</v>
      </c>
      <c r="DG10">
        <v>421</v>
      </c>
      <c r="DH10">
        <v>134</v>
      </c>
      <c r="DI10">
        <v>9</v>
      </c>
      <c r="DJ10">
        <v>4</v>
      </c>
      <c r="DK10">
        <v>2015</v>
      </c>
      <c r="DL10">
        <v>459</v>
      </c>
      <c r="DM10">
        <v>0.22600000000000001</v>
      </c>
      <c r="DN10">
        <v>0.27500000000000002</v>
      </c>
      <c r="DO10">
        <v>0.35899999999999999</v>
      </c>
      <c r="DP10">
        <v>126</v>
      </c>
      <c r="DQ10">
        <v>0.27500000000000002</v>
      </c>
      <c r="DR10">
        <v>24</v>
      </c>
      <c r="DS10">
        <v>7</v>
      </c>
      <c r="DT10" t="s">
        <v>257</v>
      </c>
      <c r="DU10">
        <v>25</v>
      </c>
      <c r="DV10" s="36" t="s">
        <v>3109</v>
      </c>
    </row>
    <row r="11" spans="1:126" x14ac:dyDescent="0.3">
      <c r="A11">
        <v>10</v>
      </c>
      <c r="B11" t="s">
        <v>7000</v>
      </c>
      <c r="C11" t="s">
        <v>268</v>
      </c>
      <c r="D11" t="s">
        <v>3858</v>
      </c>
      <c r="E11">
        <v>593643</v>
      </c>
      <c r="F11" t="s">
        <v>253</v>
      </c>
      <c r="I11" t="s">
        <v>1065</v>
      </c>
      <c r="J11">
        <v>2</v>
      </c>
      <c r="K11" t="s">
        <v>2871</v>
      </c>
      <c r="L11">
        <v>96</v>
      </c>
      <c r="M11">
        <v>86</v>
      </c>
      <c r="N11">
        <v>50</v>
      </c>
      <c r="O11">
        <v>132</v>
      </c>
      <c r="P11">
        <v>67</v>
      </c>
      <c r="Q11">
        <v>95</v>
      </c>
      <c r="R11">
        <v>103</v>
      </c>
      <c r="S11">
        <v>63</v>
      </c>
      <c r="T11">
        <v>89</v>
      </c>
      <c r="U11">
        <v>133</v>
      </c>
      <c r="V11">
        <v>45</v>
      </c>
      <c r="W11">
        <v>84</v>
      </c>
      <c r="X11">
        <v>25</v>
      </c>
      <c r="Y11">
        <v>130</v>
      </c>
      <c r="Z11">
        <v>2</v>
      </c>
      <c r="AA11">
        <v>2</v>
      </c>
      <c r="AB11" s="1">
        <v>0.217</v>
      </c>
      <c r="AC11" s="1">
        <v>0.25700000000000001</v>
      </c>
      <c r="AD11" s="1">
        <v>0.308</v>
      </c>
      <c r="AE11" s="1">
        <v>0.25</v>
      </c>
      <c r="AF11" s="36">
        <v>8</v>
      </c>
      <c r="AG11" s="36">
        <v>8</v>
      </c>
      <c r="AH11" s="8">
        <v>1</v>
      </c>
      <c r="AI11" s="36">
        <v>-8</v>
      </c>
      <c r="AJ11" s="38">
        <v>728</v>
      </c>
      <c r="AK11" s="38">
        <v>79</v>
      </c>
      <c r="AL11" s="1">
        <v>0.26500000000000001</v>
      </c>
      <c r="AM11" s="1">
        <v>0.41666666670000002</v>
      </c>
      <c r="AN11" s="1">
        <v>0.1297836896</v>
      </c>
      <c r="AO11" s="1">
        <v>3.29432271E-2</v>
      </c>
      <c r="AP11" s="1">
        <v>5.3315342299999999E-2</v>
      </c>
      <c r="AQ11" s="1">
        <v>0.20757089719999999</v>
      </c>
      <c r="AR11" s="1">
        <v>0.1577671709</v>
      </c>
      <c r="AS11" s="1">
        <v>9.1137365999999997E-2</v>
      </c>
      <c r="AT11" s="1">
        <v>3.6268046599999999E-2</v>
      </c>
      <c r="AU11" s="1">
        <v>5.9609477000000001E-3</v>
      </c>
      <c r="AV11" s="1">
        <v>1.1930463400000001E-2</v>
      </c>
      <c r="AW11" s="1">
        <v>0.25020837639999999</v>
      </c>
      <c r="AX11" s="1">
        <v>-0.11376711</v>
      </c>
      <c r="AY11" s="1">
        <v>-1.027631717</v>
      </c>
      <c r="AZ11" s="1">
        <v>-0.81021419299999997</v>
      </c>
      <c r="BA11" s="1">
        <v>0.33966053709999999</v>
      </c>
      <c r="BB11" s="1">
        <v>-1.092786939</v>
      </c>
      <c r="BC11" s="1">
        <v>-0.245026577</v>
      </c>
      <c r="BD11" s="1">
        <v>0.1671088335</v>
      </c>
      <c r="BE11" s="1">
        <v>-1.2219257880000001</v>
      </c>
      <c r="BF11" s="1">
        <v>-0.45863220999999998</v>
      </c>
      <c r="BG11" s="1">
        <v>0.44084456989999998</v>
      </c>
      <c r="BH11" s="1">
        <v>-1.216865176</v>
      </c>
      <c r="BI11" s="1">
        <v>-1.613825834</v>
      </c>
      <c r="BJ11">
        <v>2</v>
      </c>
      <c r="BK11">
        <v>1</v>
      </c>
      <c r="BL11" t="s">
        <v>761</v>
      </c>
      <c r="BM11" t="s">
        <v>759</v>
      </c>
      <c r="BN11" s="36" t="s">
        <v>787</v>
      </c>
      <c r="BO11" s="1">
        <v>-0.83342971099999996</v>
      </c>
      <c r="BP11" s="1">
        <v>0.53584367150000001</v>
      </c>
      <c r="BQ11" s="1">
        <v>-0.103938998</v>
      </c>
      <c r="BR11" s="1">
        <v>1.7150186800000002E-2</v>
      </c>
      <c r="BS11" s="1">
        <v>0.83342971060000004</v>
      </c>
      <c r="BT11" s="1">
        <v>0.53584367150000001</v>
      </c>
      <c r="BU11" s="1">
        <v>0.1039389978</v>
      </c>
      <c r="BV11" s="1">
        <v>1.7150186800000002E-2</v>
      </c>
      <c r="BW11" t="s">
        <v>2463</v>
      </c>
      <c r="BX11" t="s">
        <v>1375</v>
      </c>
      <c r="BY11" t="s">
        <v>1373</v>
      </c>
      <c r="CP11" t="s">
        <v>1375</v>
      </c>
      <c r="CQ11">
        <v>56</v>
      </c>
      <c r="CR11">
        <v>35</v>
      </c>
      <c r="CS11">
        <v>0</v>
      </c>
      <c r="CT11">
        <v>1</v>
      </c>
      <c r="CU11">
        <v>2016</v>
      </c>
      <c r="CV11">
        <v>58</v>
      </c>
      <c r="CW11">
        <v>0.14299999999999999</v>
      </c>
      <c r="CX11">
        <v>0.14299999999999999</v>
      </c>
      <c r="CY11">
        <v>0.161</v>
      </c>
      <c r="CZ11">
        <v>8</v>
      </c>
      <c r="DA11">
        <v>0.13</v>
      </c>
      <c r="DB11">
        <v>0</v>
      </c>
      <c r="DC11">
        <v>-1</v>
      </c>
      <c r="DD11" t="s">
        <v>253</v>
      </c>
      <c r="DE11">
        <v>23</v>
      </c>
      <c r="DF11" t="s">
        <v>1375</v>
      </c>
      <c r="DG11">
        <v>99</v>
      </c>
      <c r="DH11">
        <v>41</v>
      </c>
      <c r="DI11">
        <v>0</v>
      </c>
      <c r="DJ11">
        <v>1</v>
      </c>
      <c r="DK11">
        <v>2015</v>
      </c>
      <c r="DL11">
        <v>104</v>
      </c>
      <c r="DM11">
        <v>0.222</v>
      </c>
      <c r="DN11">
        <v>0.23799999999999999</v>
      </c>
      <c r="DO11">
        <v>0.26300000000000001</v>
      </c>
      <c r="DP11">
        <v>23</v>
      </c>
      <c r="DQ11">
        <v>0.217</v>
      </c>
      <c r="DR11">
        <v>4</v>
      </c>
      <c r="DS11">
        <v>0</v>
      </c>
      <c r="DT11" t="s">
        <v>265</v>
      </c>
      <c r="DU11">
        <v>22</v>
      </c>
      <c r="DV11" s="36" t="s">
        <v>3859</v>
      </c>
    </row>
    <row r="12" spans="1:126" x14ac:dyDescent="0.3">
      <c r="A12">
        <v>11</v>
      </c>
      <c r="B12" t="s">
        <v>6731</v>
      </c>
      <c r="C12" t="s">
        <v>6534</v>
      </c>
      <c r="D12" t="s">
        <v>6535</v>
      </c>
      <c r="E12">
        <v>645277</v>
      </c>
      <c r="F12" t="s">
        <v>265</v>
      </c>
      <c r="I12" t="s">
        <v>1061</v>
      </c>
      <c r="J12">
        <v>3</v>
      </c>
      <c r="K12" t="s">
        <v>6537</v>
      </c>
      <c r="L12">
        <v>154</v>
      </c>
      <c r="M12">
        <v>72</v>
      </c>
      <c r="N12">
        <v>129</v>
      </c>
      <c r="O12">
        <v>272</v>
      </c>
      <c r="P12">
        <v>117</v>
      </c>
      <c r="Q12">
        <v>74</v>
      </c>
      <c r="R12">
        <v>117</v>
      </c>
      <c r="S12">
        <v>96</v>
      </c>
      <c r="T12">
        <v>98</v>
      </c>
      <c r="U12">
        <v>364</v>
      </c>
      <c r="V12">
        <v>61</v>
      </c>
      <c r="W12">
        <v>109</v>
      </c>
      <c r="X12">
        <v>21</v>
      </c>
      <c r="Y12">
        <v>332</v>
      </c>
      <c r="Z12">
        <v>5</v>
      </c>
      <c r="AA12">
        <v>12</v>
      </c>
      <c r="AB12" s="1">
        <v>0.26</v>
      </c>
      <c r="AC12" s="1">
        <v>0.33500000000000002</v>
      </c>
      <c r="AD12" s="1">
        <v>0.39900000000000002</v>
      </c>
      <c r="AE12" s="1">
        <v>0.32500000000000001</v>
      </c>
      <c r="AF12" s="36">
        <v>36</v>
      </c>
      <c r="AG12" s="36">
        <v>41</v>
      </c>
      <c r="AH12" s="8">
        <v>12</v>
      </c>
      <c r="AI12" s="36">
        <v>9</v>
      </c>
      <c r="AJ12" s="38">
        <v>152</v>
      </c>
      <c r="AK12" s="38">
        <v>30</v>
      </c>
      <c r="AL12" s="1">
        <v>0.42499999999999999</v>
      </c>
      <c r="AM12" s="1">
        <v>0.35</v>
      </c>
      <c r="AN12" s="1">
        <v>0.3316874796</v>
      </c>
      <c r="AO12" s="1">
        <v>6.7818688500000002E-2</v>
      </c>
      <c r="AP12" s="1">
        <v>9.2832531800000007E-2</v>
      </c>
      <c r="AQ12" s="1">
        <v>0.16008730130000001</v>
      </c>
      <c r="AR12" s="1">
        <v>0.17982401249999999</v>
      </c>
      <c r="AS12" s="1">
        <v>0.1381575126</v>
      </c>
      <c r="AT12" s="1">
        <v>3.9894607200000001E-2</v>
      </c>
      <c r="AU12" s="1">
        <v>1.63797189E-2</v>
      </c>
      <c r="AV12" s="1">
        <v>1.6172550500000001E-2</v>
      </c>
      <c r="AW12" s="1">
        <v>0.32454124909999998</v>
      </c>
      <c r="AX12" s="1">
        <v>1.4605237116000001</v>
      </c>
      <c r="AY12" s="1">
        <v>-2.0328727600000001</v>
      </c>
      <c r="AZ12" s="1">
        <v>0.4655383494</v>
      </c>
      <c r="BA12" s="1">
        <v>1.8117781019999999</v>
      </c>
      <c r="BB12" s="1">
        <v>0.56679125539999997</v>
      </c>
      <c r="BC12" s="1">
        <v>-1.4221140910000001</v>
      </c>
      <c r="BD12" s="1">
        <v>1.0083498422999999</v>
      </c>
      <c r="BE12" s="1">
        <v>-0.13010667400000001</v>
      </c>
      <c r="BF12" s="1">
        <v>-7.3082656999999995E-2</v>
      </c>
      <c r="BG12" s="1">
        <v>3.5757769173999998</v>
      </c>
      <c r="BH12" s="1">
        <v>-0.85836882800000003</v>
      </c>
      <c r="BI12" s="1">
        <v>0.93823399890000003</v>
      </c>
      <c r="BJ12">
        <v>2</v>
      </c>
      <c r="BK12">
        <v>1</v>
      </c>
      <c r="BL12" t="s">
        <v>761</v>
      </c>
      <c r="BM12" t="s">
        <v>760</v>
      </c>
      <c r="BN12" s="36" t="s">
        <v>773</v>
      </c>
      <c r="BO12" s="1">
        <v>-0.61884598099999999</v>
      </c>
      <c r="BP12" s="1">
        <v>0.25990811390000002</v>
      </c>
      <c r="BQ12" s="1">
        <v>-0.57783068299999996</v>
      </c>
      <c r="BR12" s="1">
        <v>-0.280490195</v>
      </c>
      <c r="BS12" s="1">
        <v>0.61884598099999999</v>
      </c>
      <c r="BT12" s="1">
        <v>0.25990811390000002</v>
      </c>
      <c r="BU12" s="1">
        <v>0.57783068289999995</v>
      </c>
      <c r="BV12" s="1">
        <v>0.28049019489999999</v>
      </c>
      <c r="BW12" t="s">
        <v>6539</v>
      </c>
      <c r="BX12" t="s">
        <v>1101</v>
      </c>
      <c r="BY12" t="s">
        <v>1063</v>
      </c>
      <c r="BZ12" t="s">
        <v>1101</v>
      </c>
      <c r="CA12">
        <v>217</v>
      </c>
      <c r="CB12">
        <v>57</v>
      </c>
      <c r="CC12">
        <v>6</v>
      </c>
      <c r="CD12">
        <v>8</v>
      </c>
      <c r="CE12">
        <v>2017</v>
      </c>
      <c r="CF12">
        <v>244</v>
      </c>
      <c r="CG12">
        <v>0.28599999999999998</v>
      </c>
      <c r="CH12">
        <v>0.35399999999999998</v>
      </c>
      <c r="CI12">
        <v>0.45600000000000002</v>
      </c>
      <c r="CJ12">
        <v>86</v>
      </c>
      <c r="CK12">
        <v>0.35199999999999998</v>
      </c>
      <c r="CL12">
        <v>40</v>
      </c>
      <c r="CM12">
        <v>12</v>
      </c>
      <c r="CN12" t="s">
        <v>265</v>
      </c>
      <c r="CO12">
        <v>20</v>
      </c>
      <c r="DV12" s="36" t="s">
        <v>6536</v>
      </c>
    </row>
    <row r="13" spans="1:126" x14ac:dyDescent="0.3">
      <c r="A13">
        <v>12</v>
      </c>
      <c r="B13" t="s">
        <v>7001</v>
      </c>
      <c r="C13" t="s">
        <v>2966</v>
      </c>
      <c r="D13" t="s">
        <v>2967</v>
      </c>
      <c r="E13">
        <v>570489</v>
      </c>
      <c r="F13" t="s">
        <v>249</v>
      </c>
      <c r="I13" t="s">
        <v>1061</v>
      </c>
      <c r="J13">
        <v>24</v>
      </c>
      <c r="K13" t="s">
        <v>781</v>
      </c>
      <c r="L13">
        <v>76</v>
      </c>
      <c r="M13">
        <v>89</v>
      </c>
      <c r="N13">
        <v>59</v>
      </c>
      <c r="O13">
        <v>185</v>
      </c>
      <c r="P13">
        <v>88</v>
      </c>
      <c r="Q13">
        <v>129</v>
      </c>
      <c r="R13">
        <v>78</v>
      </c>
      <c r="S13">
        <v>83</v>
      </c>
      <c r="T13">
        <v>98</v>
      </c>
      <c r="U13">
        <v>190</v>
      </c>
      <c r="V13">
        <v>64</v>
      </c>
      <c r="W13">
        <v>84</v>
      </c>
      <c r="X13">
        <v>26</v>
      </c>
      <c r="Y13">
        <v>152</v>
      </c>
      <c r="Z13">
        <v>3</v>
      </c>
      <c r="AA13">
        <v>3</v>
      </c>
      <c r="AB13" s="1">
        <v>0.188</v>
      </c>
      <c r="AC13" s="1">
        <v>0.25</v>
      </c>
      <c r="AD13" s="1">
        <v>0.308</v>
      </c>
      <c r="AE13" s="1">
        <v>0.248</v>
      </c>
      <c r="AF13" s="36">
        <v>8</v>
      </c>
      <c r="AG13" s="36">
        <v>8</v>
      </c>
      <c r="AH13" s="8">
        <v>1</v>
      </c>
      <c r="AI13" s="36">
        <v>-12</v>
      </c>
      <c r="AJ13" s="38">
        <v>588</v>
      </c>
      <c r="AK13" s="38">
        <v>217</v>
      </c>
      <c r="AL13" s="1">
        <v>0.21</v>
      </c>
      <c r="AM13" s="1">
        <v>0.43333333330000001</v>
      </c>
      <c r="AN13" s="1">
        <v>0.1517552844</v>
      </c>
      <c r="AO13" s="1">
        <v>4.5966922899999998E-2</v>
      </c>
      <c r="AP13" s="1">
        <v>6.9735839300000005E-2</v>
      </c>
      <c r="AQ13" s="1">
        <v>0.2805254324</v>
      </c>
      <c r="AR13" s="1">
        <v>0.11945201079999999</v>
      </c>
      <c r="AS13" s="1">
        <v>0.11997549590000001</v>
      </c>
      <c r="AT13" s="1">
        <v>3.9775591899999997E-2</v>
      </c>
      <c r="AU13" s="1">
        <v>8.5347637999999993E-3</v>
      </c>
      <c r="AV13" s="1">
        <v>1.6808318199999998E-2</v>
      </c>
      <c r="AW13" s="1">
        <v>0.24824093859999999</v>
      </c>
      <c r="AX13" s="1">
        <v>-0.65492958000000001</v>
      </c>
      <c r="AY13" s="1">
        <v>-0.77632145699999999</v>
      </c>
      <c r="AZ13" s="1">
        <v>-0.67138412000000003</v>
      </c>
      <c r="BA13" s="1">
        <v>0.88939982409999996</v>
      </c>
      <c r="BB13" s="1">
        <v>-0.40318580199999998</v>
      </c>
      <c r="BC13" s="1">
        <v>1.5634689862</v>
      </c>
      <c r="BD13" s="1">
        <v>-1.29421933</v>
      </c>
      <c r="BE13" s="1">
        <v>-0.55229747699999998</v>
      </c>
      <c r="BF13" s="1">
        <v>-8.5735490999999997E-2</v>
      </c>
      <c r="BG13" s="1">
        <v>1.2152870867000001</v>
      </c>
      <c r="BH13" s="1">
        <v>-0.80464046499999997</v>
      </c>
      <c r="BI13" s="1">
        <v>-1.6813735949999999</v>
      </c>
      <c r="BJ13">
        <v>2</v>
      </c>
      <c r="BK13">
        <v>2</v>
      </c>
      <c r="BL13" t="s">
        <v>759</v>
      </c>
      <c r="BM13" t="s">
        <v>6729</v>
      </c>
      <c r="BN13" s="36" t="s">
        <v>6767</v>
      </c>
      <c r="BO13" s="1">
        <v>-0.12983792899999999</v>
      </c>
      <c r="BP13" s="1">
        <v>0.96447881840000005</v>
      </c>
      <c r="BQ13" s="1">
        <v>0.1213026574</v>
      </c>
      <c r="BR13" s="1">
        <v>0.1646609946</v>
      </c>
      <c r="BS13" s="1">
        <v>0.1298379294</v>
      </c>
      <c r="BT13" s="1">
        <v>0.96447881840000005</v>
      </c>
      <c r="BU13" s="1">
        <v>0.1213026574</v>
      </c>
      <c r="BV13" s="1">
        <v>0.1646609946</v>
      </c>
      <c r="BW13" t="s">
        <v>2813</v>
      </c>
      <c r="BX13" t="s">
        <v>1093</v>
      </c>
      <c r="BY13" t="s">
        <v>1063</v>
      </c>
      <c r="BZ13" t="s">
        <v>1093</v>
      </c>
      <c r="CA13">
        <v>105</v>
      </c>
      <c r="CB13">
        <v>70</v>
      </c>
      <c r="CC13">
        <v>1</v>
      </c>
      <c r="CD13">
        <v>2</v>
      </c>
      <c r="CE13">
        <v>2017</v>
      </c>
      <c r="CF13">
        <v>108</v>
      </c>
      <c r="CG13">
        <v>0.17100000000000001</v>
      </c>
      <c r="CH13">
        <v>0.187</v>
      </c>
      <c r="CI13">
        <v>0.248</v>
      </c>
      <c r="CJ13">
        <v>20</v>
      </c>
      <c r="CK13">
        <v>0.189</v>
      </c>
      <c r="CL13">
        <v>2</v>
      </c>
      <c r="CM13">
        <v>0</v>
      </c>
      <c r="CN13" t="s">
        <v>249</v>
      </c>
      <c r="CO13">
        <v>25</v>
      </c>
      <c r="CP13" t="s">
        <v>1392</v>
      </c>
      <c r="CQ13">
        <v>19</v>
      </c>
      <c r="CR13">
        <v>16</v>
      </c>
      <c r="CS13">
        <v>0</v>
      </c>
      <c r="CT13">
        <v>3</v>
      </c>
      <c r="CU13">
        <v>2016</v>
      </c>
      <c r="CV13">
        <v>19</v>
      </c>
      <c r="CW13">
        <v>0.21099999999999999</v>
      </c>
      <c r="CX13">
        <v>0.21099999999999999</v>
      </c>
      <c r="CY13">
        <v>0.26300000000000001</v>
      </c>
      <c r="CZ13">
        <v>4</v>
      </c>
      <c r="DA13">
        <v>0.20699999999999999</v>
      </c>
      <c r="DB13">
        <v>1</v>
      </c>
      <c r="DC13">
        <v>1</v>
      </c>
      <c r="DD13" t="s">
        <v>249</v>
      </c>
      <c r="DE13">
        <v>24</v>
      </c>
      <c r="DF13" t="s">
        <v>1070</v>
      </c>
      <c r="DG13">
        <v>26</v>
      </c>
      <c r="DH13">
        <v>11</v>
      </c>
      <c r="DI13">
        <v>0</v>
      </c>
      <c r="DJ13">
        <v>1</v>
      </c>
      <c r="DK13">
        <v>2015</v>
      </c>
      <c r="DL13">
        <v>32</v>
      </c>
      <c r="DM13">
        <v>7.6999999999999999E-2</v>
      </c>
      <c r="DN13">
        <v>0.22600000000000001</v>
      </c>
      <c r="DO13">
        <v>7.6999999999999999E-2</v>
      </c>
      <c r="DP13">
        <v>5</v>
      </c>
      <c r="DQ13">
        <v>0.16900000000000001</v>
      </c>
      <c r="DR13">
        <v>1</v>
      </c>
      <c r="DS13">
        <v>-1</v>
      </c>
      <c r="DT13" t="s">
        <v>265</v>
      </c>
      <c r="DU13">
        <v>23</v>
      </c>
      <c r="DV13" s="36" t="s">
        <v>3134</v>
      </c>
    </row>
    <row r="14" spans="1:126" x14ac:dyDescent="0.3">
      <c r="A14">
        <v>13</v>
      </c>
      <c r="B14" t="s">
        <v>5542</v>
      </c>
      <c r="C14" t="s">
        <v>4601</v>
      </c>
      <c r="D14" t="s">
        <v>284</v>
      </c>
      <c r="E14">
        <v>595751</v>
      </c>
      <c r="F14" t="s">
        <v>255</v>
      </c>
      <c r="I14" t="s">
        <v>1065</v>
      </c>
      <c r="J14">
        <v>26</v>
      </c>
      <c r="K14" t="s">
        <v>6464</v>
      </c>
      <c r="L14">
        <v>90</v>
      </c>
      <c r="M14">
        <v>83</v>
      </c>
      <c r="N14">
        <v>83</v>
      </c>
      <c r="O14">
        <v>15</v>
      </c>
      <c r="P14">
        <v>76</v>
      </c>
      <c r="Q14">
        <v>113</v>
      </c>
      <c r="R14">
        <v>112</v>
      </c>
      <c r="S14">
        <v>100</v>
      </c>
      <c r="T14">
        <v>106</v>
      </c>
      <c r="U14">
        <v>17</v>
      </c>
      <c r="V14">
        <v>105</v>
      </c>
      <c r="W14">
        <v>104</v>
      </c>
      <c r="X14">
        <v>24</v>
      </c>
      <c r="Y14">
        <v>213</v>
      </c>
      <c r="Z14">
        <v>6</v>
      </c>
      <c r="AA14">
        <v>0</v>
      </c>
      <c r="AB14" s="1">
        <v>0.246</v>
      </c>
      <c r="AC14" s="1">
        <v>0.309</v>
      </c>
      <c r="AD14" s="1">
        <v>0.39</v>
      </c>
      <c r="AE14" s="1">
        <v>0.309</v>
      </c>
      <c r="AF14" s="36">
        <v>23</v>
      </c>
      <c r="AG14" s="36">
        <v>23</v>
      </c>
      <c r="AH14" s="8">
        <v>5</v>
      </c>
      <c r="AI14" s="36">
        <v>-3</v>
      </c>
      <c r="AJ14" s="38">
        <v>317</v>
      </c>
      <c r="AK14" s="38">
        <v>35</v>
      </c>
      <c r="AL14" s="1">
        <v>0.25</v>
      </c>
      <c r="AM14" s="1">
        <v>0.4</v>
      </c>
      <c r="AN14" s="1">
        <v>0.2129420175</v>
      </c>
      <c r="AO14" s="1">
        <v>3.6136804999999999E-3</v>
      </c>
      <c r="AP14" s="1">
        <v>6.0557972299999999E-2</v>
      </c>
      <c r="AQ14" s="1">
        <v>0.24644317630000001</v>
      </c>
      <c r="AR14" s="1">
        <v>0.17242918809999999</v>
      </c>
      <c r="AS14" s="1">
        <v>0.1438158755</v>
      </c>
      <c r="AT14" s="1">
        <v>4.3045240800000002E-2</v>
      </c>
      <c r="AU14" s="1">
        <v>7.6231629999999996E-4</v>
      </c>
      <c r="AV14" s="1">
        <v>2.7633585799999999E-2</v>
      </c>
      <c r="AW14" s="1">
        <v>0.30859201809999998</v>
      </c>
      <c r="AX14" s="1">
        <v>-0.26135687499999999</v>
      </c>
      <c r="AY14" s="1">
        <v>-1.278941978</v>
      </c>
      <c r="AZ14" s="1">
        <v>-0.28476864099999999</v>
      </c>
      <c r="BA14" s="1">
        <v>-0.898360092</v>
      </c>
      <c r="BB14" s="1">
        <v>-0.78862282800000005</v>
      </c>
      <c r="BC14" s="1">
        <v>0.71859198349999998</v>
      </c>
      <c r="BD14" s="1">
        <v>0.72631356160000005</v>
      </c>
      <c r="BE14" s="1">
        <v>1.2818739000000001E-3</v>
      </c>
      <c r="BF14" s="1">
        <v>0.26186980170000002</v>
      </c>
      <c r="BG14" s="1">
        <v>-1.123385761</v>
      </c>
      <c r="BH14" s="1">
        <v>0.1101966909</v>
      </c>
      <c r="BI14" s="1">
        <v>0.3906513439</v>
      </c>
      <c r="BJ14">
        <v>1</v>
      </c>
      <c r="BK14">
        <v>3</v>
      </c>
      <c r="BL14" t="s">
        <v>760</v>
      </c>
      <c r="BM14" t="s">
        <v>763</v>
      </c>
      <c r="BN14" s="36" t="s">
        <v>796</v>
      </c>
      <c r="BO14" s="1">
        <v>0.3618051263</v>
      </c>
      <c r="BP14" s="1">
        <v>-0.164284551</v>
      </c>
      <c r="BQ14" s="1">
        <v>-0.48943486899999999</v>
      </c>
      <c r="BR14" s="1">
        <v>0.32717992089999998</v>
      </c>
      <c r="BS14" s="1">
        <v>0.3618051263</v>
      </c>
      <c r="BT14" s="1">
        <v>0.16428455140000001</v>
      </c>
      <c r="BU14" s="1">
        <v>0.48943486850000001</v>
      </c>
      <c r="BV14" s="1">
        <v>0.32717992089999998</v>
      </c>
      <c r="BW14" t="s">
        <v>2467</v>
      </c>
      <c r="BX14" t="s">
        <v>1081</v>
      </c>
      <c r="BY14" t="s">
        <v>1063</v>
      </c>
      <c r="BZ14" t="s">
        <v>1081</v>
      </c>
      <c r="CA14">
        <v>107</v>
      </c>
      <c r="CB14">
        <v>29</v>
      </c>
      <c r="CC14">
        <v>5</v>
      </c>
      <c r="CD14">
        <v>0</v>
      </c>
      <c r="CE14">
        <v>2017</v>
      </c>
      <c r="CF14">
        <v>114</v>
      </c>
      <c r="CG14">
        <v>0.318</v>
      </c>
      <c r="CH14">
        <v>0.36</v>
      </c>
      <c r="CI14">
        <v>0.51400000000000001</v>
      </c>
      <c r="CJ14">
        <v>43</v>
      </c>
      <c r="CK14">
        <v>0.378</v>
      </c>
      <c r="CL14">
        <v>31</v>
      </c>
      <c r="CM14">
        <v>6</v>
      </c>
      <c r="CN14" t="s">
        <v>255</v>
      </c>
      <c r="CO14">
        <v>24</v>
      </c>
      <c r="CP14" t="s">
        <v>1081</v>
      </c>
      <c r="CQ14">
        <v>16</v>
      </c>
      <c r="CR14">
        <v>6</v>
      </c>
      <c r="CS14">
        <v>0</v>
      </c>
      <c r="CT14">
        <v>0</v>
      </c>
      <c r="CU14">
        <v>2016</v>
      </c>
      <c r="CV14">
        <v>17</v>
      </c>
      <c r="CW14">
        <v>0.125</v>
      </c>
      <c r="CX14">
        <v>0.17599999999999999</v>
      </c>
      <c r="CY14">
        <v>0.125</v>
      </c>
      <c r="CZ14">
        <v>3</v>
      </c>
      <c r="DA14">
        <v>0.14799999999999999</v>
      </c>
      <c r="DB14">
        <v>0</v>
      </c>
      <c r="DC14">
        <v>-1</v>
      </c>
      <c r="DD14" t="s">
        <v>255</v>
      </c>
      <c r="DE14">
        <v>23</v>
      </c>
      <c r="DV14" s="36" t="s">
        <v>5059</v>
      </c>
    </row>
    <row r="15" spans="1:126" x14ac:dyDescent="0.3">
      <c r="A15">
        <v>14</v>
      </c>
      <c r="B15" t="s">
        <v>6733</v>
      </c>
      <c r="C15" t="s">
        <v>6638</v>
      </c>
      <c r="D15" t="s">
        <v>339</v>
      </c>
      <c r="E15">
        <v>546990</v>
      </c>
      <c r="F15" t="s">
        <v>249</v>
      </c>
      <c r="I15" t="s">
        <v>1065</v>
      </c>
      <c r="J15">
        <v>24</v>
      </c>
      <c r="K15" t="s">
        <v>2892</v>
      </c>
      <c r="L15">
        <v>76</v>
      </c>
      <c r="M15">
        <v>79</v>
      </c>
      <c r="N15">
        <v>52</v>
      </c>
      <c r="O15">
        <v>168</v>
      </c>
      <c r="P15">
        <v>111</v>
      </c>
      <c r="Q15">
        <v>120</v>
      </c>
      <c r="R15">
        <v>71</v>
      </c>
      <c r="S15">
        <v>94</v>
      </c>
      <c r="T15">
        <v>126</v>
      </c>
      <c r="U15">
        <v>192</v>
      </c>
      <c r="V15">
        <v>67</v>
      </c>
      <c r="W15">
        <v>90</v>
      </c>
      <c r="X15">
        <v>23</v>
      </c>
      <c r="Y15">
        <v>135</v>
      </c>
      <c r="Z15">
        <v>2</v>
      </c>
      <c r="AA15">
        <v>3</v>
      </c>
      <c r="AB15" s="1">
        <v>0.19500000000000001</v>
      </c>
      <c r="AC15" s="1">
        <v>0.27100000000000002</v>
      </c>
      <c r="AD15" s="1">
        <v>0.33100000000000002</v>
      </c>
      <c r="AE15" s="1">
        <v>0.26800000000000002</v>
      </c>
      <c r="AF15" s="36">
        <v>10</v>
      </c>
      <c r="AG15" s="36">
        <v>9</v>
      </c>
      <c r="AH15" s="8">
        <v>1</v>
      </c>
      <c r="AI15" s="36">
        <v>-8</v>
      </c>
      <c r="AJ15" s="38">
        <v>548</v>
      </c>
      <c r="AK15" s="38">
        <v>201</v>
      </c>
      <c r="AL15" s="1">
        <v>0.21</v>
      </c>
      <c r="AM15" s="1">
        <v>0.38333333330000002</v>
      </c>
      <c r="AN15" s="1">
        <v>0.13485524239999999</v>
      </c>
      <c r="AO15" s="1">
        <v>4.1920080200000001E-2</v>
      </c>
      <c r="AP15" s="1">
        <v>8.7903064700000005E-2</v>
      </c>
      <c r="AQ15" s="1">
        <v>0.26055923510000001</v>
      </c>
      <c r="AR15" s="1">
        <v>0.1085012943</v>
      </c>
      <c r="AS15" s="1">
        <v>0.1358507384</v>
      </c>
      <c r="AT15" s="1">
        <v>5.1039923700000003E-2</v>
      </c>
      <c r="AU15" s="1">
        <v>8.6193876999999999E-3</v>
      </c>
      <c r="AV15" s="1">
        <v>1.76630755E-2</v>
      </c>
      <c r="AW15" s="1">
        <v>0.26834838189999999</v>
      </c>
      <c r="AX15" s="1">
        <v>-0.65492958000000001</v>
      </c>
      <c r="AY15" s="1">
        <v>-1.530252239</v>
      </c>
      <c r="AZ15" s="1">
        <v>-0.77816899699999997</v>
      </c>
      <c r="BA15" s="1">
        <v>0.71857976899999998</v>
      </c>
      <c r="BB15" s="1">
        <v>0.35977157009999999</v>
      </c>
      <c r="BC15" s="1">
        <v>1.0685199166999999</v>
      </c>
      <c r="BD15" s="1">
        <v>-1.7118762169999999</v>
      </c>
      <c r="BE15" s="1">
        <v>-0.183670525</v>
      </c>
      <c r="BF15" s="1">
        <v>1.1118063485</v>
      </c>
      <c r="BG15" s="1">
        <v>1.2407498107999999</v>
      </c>
      <c r="BH15" s="1">
        <v>-0.73240541599999998</v>
      </c>
      <c r="BI15" s="1">
        <v>-0.99102763199999999</v>
      </c>
      <c r="BJ15">
        <v>2</v>
      </c>
      <c r="BK15">
        <v>2</v>
      </c>
      <c r="BL15" t="s">
        <v>759</v>
      </c>
      <c r="BM15" t="s">
        <v>6729</v>
      </c>
      <c r="BN15" s="36" t="s">
        <v>6767</v>
      </c>
      <c r="BO15" s="1">
        <v>0.1260992524</v>
      </c>
      <c r="BP15" s="1">
        <v>0.91041293899999998</v>
      </c>
      <c r="BQ15" s="1">
        <v>-0.210399537</v>
      </c>
      <c r="BR15" s="1">
        <v>0.251917687</v>
      </c>
      <c r="BS15" s="1">
        <v>0.1260992524</v>
      </c>
      <c r="BT15" s="1">
        <v>0.91041293899999998</v>
      </c>
      <c r="BU15" s="1">
        <v>0.21039953659999999</v>
      </c>
      <c r="BV15" s="1">
        <v>0.251917687</v>
      </c>
      <c r="BW15" t="s">
        <v>2816</v>
      </c>
      <c r="BX15" t="s">
        <v>1386</v>
      </c>
      <c r="BY15" t="s">
        <v>1373</v>
      </c>
      <c r="BZ15" t="s">
        <v>1386</v>
      </c>
      <c r="CA15">
        <v>8</v>
      </c>
      <c r="CB15">
        <v>4</v>
      </c>
      <c r="CC15">
        <v>0</v>
      </c>
      <c r="CD15">
        <v>0</v>
      </c>
      <c r="CE15">
        <v>2017</v>
      </c>
      <c r="CF15">
        <v>8</v>
      </c>
      <c r="CG15">
        <v>0.125</v>
      </c>
      <c r="CH15">
        <v>0.125</v>
      </c>
      <c r="CI15">
        <v>0.25</v>
      </c>
      <c r="CJ15">
        <v>1</v>
      </c>
      <c r="CK15">
        <v>0.155</v>
      </c>
      <c r="CL15">
        <v>0</v>
      </c>
      <c r="CM15">
        <v>0</v>
      </c>
      <c r="CN15" t="s">
        <v>249</v>
      </c>
      <c r="CO15">
        <v>22</v>
      </c>
      <c r="DV15" s="36" t="s">
        <v>6639</v>
      </c>
    </row>
    <row r="16" spans="1:126" x14ac:dyDescent="0.3">
      <c r="A16">
        <v>15</v>
      </c>
      <c r="B16" t="s">
        <v>6734</v>
      </c>
      <c r="C16" t="s">
        <v>71</v>
      </c>
      <c r="D16" t="s">
        <v>118</v>
      </c>
      <c r="E16">
        <v>656185</v>
      </c>
      <c r="F16" t="s">
        <v>249</v>
      </c>
      <c r="I16" t="s">
        <v>1061</v>
      </c>
      <c r="J16">
        <v>19</v>
      </c>
      <c r="K16" t="s">
        <v>2871</v>
      </c>
      <c r="L16">
        <v>76</v>
      </c>
      <c r="M16">
        <v>86</v>
      </c>
      <c r="N16">
        <v>54</v>
      </c>
      <c r="O16">
        <v>191</v>
      </c>
      <c r="P16">
        <v>97</v>
      </c>
      <c r="Q16">
        <v>110</v>
      </c>
      <c r="R16">
        <v>90</v>
      </c>
      <c r="S16">
        <v>87</v>
      </c>
      <c r="T16">
        <v>89</v>
      </c>
      <c r="U16">
        <v>136</v>
      </c>
      <c r="V16">
        <v>79</v>
      </c>
      <c r="W16">
        <v>92</v>
      </c>
      <c r="X16">
        <v>25</v>
      </c>
      <c r="Y16">
        <v>140</v>
      </c>
      <c r="Z16">
        <v>3</v>
      </c>
      <c r="AA16">
        <v>3</v>
      </c>
      <c r="AB16" s="1">
        <v>0.20799999999999999</v>
      </c>
      <c r="AC16" s="1">
        <v>0.27700000000000002</v>
      </c>
      <c r="AD16" s="1">
        <v>0.33300000000000002</v>
      </c>
      <c r="AE16" s="1">
        <v>0.27200000000000002</v>
      </c>
      <c r="AF16" s="36">
        <v>11</v>
      </c>
      <c r="AG16" s="36">
        <v>10</v>
      </c>
      <c r="AH16" s="8">
        <v>3</v>
      </c>
      <c r="AI16" s="36">
        <v>-8</v>
      </c>
      <c r="AJ16" s="38">
        <v>527</v>
      </c>
      <c r="AK16" s="38">
        <v>190</v>
      </c>
      <c r="AL16" s="1">
        <v>0.21</v>
      </c>
      <c r="AM16" s="1">
        <v>0.41666666670000002</v>
      </c>
      <c r="AN16" s="1">
        <v>0.13966598790000001</v>
      </c>
      <c r="AO16" s="1">
        <v>4.7553585299999999E-2</v>
      </c>
      <c r="AP16" s="1">
        <v>7.7030962300000005E-2</v>
      </c>
      <c r="AQ16" s="1">
        <v>0.24018729750000001</v>
      </c>
      <c r="AR16" s="1">
        <v>0.1380056543</v>
      </c>
      <c r="AS16" s="1">
        <v>0.1247933688</v>
      </c>
      <c r="AT16" s="1">
        <v>3.6168012999999999E-2</v>
      </c>
      <c r="AU16" s="1">
        <v>6.1078877999999996E-3</v>
      </c>
      <c r="AV16" s="1">
        <v>2.08330509E-2</v>
      </c>
      <c r="AW16" s="1">
        <v>0.27198028790000001</v>
      </c>
      <c r="AX16" s="1">
        <v>-0.65492958000000001</v>
      </c>
      <c r="AY16" s="1">
        <v>-1.027631717</v>
      </c>
      <c r="AZ16" s="1">
        <v>-0.74777174400000002</v>
      </c>
      <c r="BA16" s="1">
        <v>0.95637395339999998</v>
      </c>
      <c r="BB16" s="1">
        <v>-9.6817177000000004E-2</v>
      </c>
      <c r="BC16" s="1">
        <v>0.56351281019999999</v>
      </c>
      <c r="BD16" s="1">
        <v>-0.58658919899999995</v>
      </c>
      <c r="BE16" s="1">
        <v>-0.44042530800000002</v>
      </c>
      <c r="BF16" s="1">
        <v>-0.46926705099999999</v>
      </c>
      <c r="BG16" s="1">
        <v>0.48505777929999999</v>
      </c>
      <c r="BH16" s="1">
        <v>-0.46451261599999999</v>
      </c>
      <c r="BI16" s="1">
        <v>-0.86633392799999998</v>
      </c>
      <c r="BJ16">
        <v>2</v>
      </c>
      <c r="BK16">
        <v>2</v>
      </c>
      <c r="BL16" t="s">
        <v>759</v>
      </c>
      <c r="BM16" t="s">
        <v>761</v>
      </c>
      <c r="BN16" s="36" t="s">
        <v>779</v>
      </c>
      <c r="BO16" s="1">
        <v>-0.16075010100000001</v>
      </c>
      <c r="BP16" s="1">
        <v>0.97037456970000002</v>
      </c>
      <c r="BQ16" s="1">
        <v>4.4838341099999998E-2</v>
      </c>
      <c r="BR16" s="1">
        <v>-5.3445118E-2</v>
      </c>
      <c r="BS16" s="1">
        <v>0.16075010100000001</v>
      </c>
      <c r="BT16" s="1">
        <v>0.97037456970000002</v>
      </c>
      <c r="BU16" s="1">
        <v>4.4838341099999998E-2</v>
      </c>
      <c r="BV16" s="1">
        <v>5.3445118299999997E-2</v>
      </c>
      <c r="BW16" t="s">
        <v>2469</v>
      </c>
      <c r="BX16" t="s">
        <v>1372</v>
      </c>
      <c r="BY16" t="s">
        <v>1373</v>
      </c>
      <c r="BZ16" t="s">
        <v>1372</v>
      </c>
      <c r="CA16">
        <v>35</v>
      </c>
      <c r="CB16">
        <v>25</v>
      </c>
      <c r="CC16">
        <v>1</v>
      </c>
      <c r="CD16">
        <v>1</v>
      </c>
      <c r="CE16">
        <v>2017</v>
      </c>
      <c r="CF16">
        <v>39</v>
      </c>
      <c r="CG16">
        <v>0.22900000000000001</v>
      </c>
      <c r="CH16">
        <v>0.28199999999999997</v>
      </c>
      <c r="CI16">
        <v>0.34300000000000003</v>
      </c>
      <c r="CJ16">
        <v>11</v>
      </c>
      <c r="CK16">
        <v>0.27600000000000002</v>
      </c>
      <c r="CL16">
        <v>5</v>
      </c>
      <c r="CM16">
        <v>2</v>
      </c>
      <c r="CN16" t="s">
        <v>249</v>
      </c>
      <c r="CO16">
        <v>24</v>
      </c>
      <c r="DV16" s="36" t="s">
        <v>6635</v>
      </c>
    </row>
    <row r="17" spans="1:126" x14ac:dyDescent="0.3">
      <c r="A17">
        <v>16</v>
      </c>
      <c r="B17" t="s">
        <v>2755</v>
      </c>
      <c r="C17" t="s">
        <v>10</v>
      </c>
      <c r="D17" t="s">
        <v>2722</v>
      </c>
      <c r="E17">
        <v>501659</v>
      </c>
      <c r="F17" t="s">
        <v>249</v>
      </c>
      <c r="I17" t="s">
        <v>1061</v>
      </c>
      <c r="J17">
        <v>21</v>
      </c>
      <c r="K17" t="s">
        <v>3992</v>
      </c>
      <c r="L17">
        <v>76</v>
      </c>
      <c r="M17">
        <v>96</v>
      </c>
      <c r="N17">
        <v>82</v>
      </c>
      <c r="O17">
        <v>201</v>
      </c>
      <c r="P17">
        <v>78</v>
      </c>
      <c r="Q17">
        <v>103</v>
      </c>
      <c r="R17">
        <v>96</v>
      </c>
      <c r="S17">
        <v>94</v>
      </c>
      <c r="T17">
        <v>129</v>
      </c>
      <c r="U17">
        <v>232</v>
      </c>
      <c r="V17">
        <v>63</v>
      </c>
      <c r="W17">
        <v>95</v>
      </c>
      <c r="X17">
        <v>28</v>
      </c>
      <c r="Y17">
        <v>211</v>
      </c>
      <c r="Z17">
        <v>4</v>
      </c>
      <c r="AA17">
        <v>5</v>
      </c>
      <c r="AB17" s="1">
        <v>0.23100000000000001</v>
      </c>
      <c r="AC17" s="1">
        <v>0.28199999999999997</v>
      </c>
      <c r="AD17" s="1">
        <v>0.36699999999999999</v>
      </c>
      <c r="AE17" s="1">
        <v>0.28399999999999997</v>
      </c>
      <c r="AF17" s="36">
        <v>16</v>
      </c>
      <c r="AG17" s="36">
        <v>15</v>
      </c>
      <c r="AH17" s="8">
        <v>5</v>
      </c>
      <c r="AI17" s="36">
        <v>-10</v>
      </c>
      <c r="AJ17" s="38">
        <v>425</v>
      </c>
      <c r="AK17" s="38">
        <v>157</v>
      </c>
      <c r="AL17" s="1">
        <v>0.21</v>
      </c>
      <c r="AM17" s="1">
        <v>0.46666666670000001</v>
      </c>
      <c r="AN17" s="1">
        <v>0.21128679010000001</v>
      </c>
      <c r="AO17" s="1">
        <v>5.01131467E-2</v>
      </c>
      <c r="AP17" s="1">
        <v>6.1548212099999999E-2</v>
      </c>
      <c r="AQ17" s="1">
        <v>0.2243604565</v>
      </c>
      <c r="AR17" s="1">
        <v>0.14711392349999999</v>
      </c>
      <c r="AS17" s="1">
        <v>0.1355296104</v>
      </c>
      <c r="AT17" s="1">
        <v>5.2174622599999998E-2</v>
      </c>
      <c r="AU17" s="1">
        <v>1.0446525599999999E-2</v>
      </c>
      <c r="AV17" s="1">
        <v>1.6630859899999999E-2</v>
      </c>
      <c r="AW17" s="1">
        <v>0.28371457970000002</v>
      </c>
      <c r="AX17" s="1">
        <v>-0.65492958000000001</v>
      </c>
      <c r="AY17" s="1">
        <v>-0.27370093499999998</v>
      </c>
      <c r="AZ17" s="1">
        <v>-0.29522738900000001</v>
      </c>
      <c r="BA17" s="1">
        <v>1.0644148259999999</v>
      </c>
      <c r="BB17" s="1">
        <v>-0.74703635999999995</v>
      </c>
      <c r="BC17" s="1">
        <v>0.17117569790000001</v>
      </c>
      <c r="BD17" s="1">
        <v>-0.239202674</v>
      </c>
      <c r="BE17" s="1">
        <v>-0.191127196</v>
      </c>
      <c r="BF17" s="1">
        <v>1.2324392937999999</v>
      </c>
      <c r="BG17" s="1">
        <v>1.7905222847</v>
      </c>
      <c r="BH17" s="1">
        <v>-0.81963736399999998</v>
      </c>
      <c r="BI17" s="1">
        <v>-0.46346217200000001</v>
      </c>
      <c r="BJ17">
        <v>2</v>
      </c>
      <c r="BK17">
        <v>2</v>
      </c>
      <c r="BL17" t="s">
        <v>759</v>
      </c>
      <c r="BM17" t="s">
        <v>760</v>
      </c>
      <c r="BN17" s="36" t="s">
        <v>780</v>
      </c>
      <c r="BO17" s="1">
        <v>-0.38957281599999999</v>
      </c>
      <c r="BP17" s="1">
        <v>0.76982966480000004</v>
      </c>
      <c r="BQ17" s="1">
        <v>-0.39441940399999997</v>
      </c>
      <c r="BR17" s="1">
        <v>-7.1036444000000004E-2</v>
      </c>
      <c r="BS17" s="1">
        <v>0.38957281580000003</v>
      </c>
      <c r="BT17" s="1">
        <v>0.76982966480000004</v>
      </c>
      <c r="BU17" s="1">
        <v>0.3944194036</v>
      </c>
      <c r="BV17" s="1">
        <v>7.1036444099999999E-2</v>
      </c>
      <c r="BW17" t="s">
        <v>2891</v>
      </c>
      <c r="BX17" t="s">
        <v>1372</v>
      </c>
      <c r="BY17" t="s">
        <v>1373</v>
      </c>
      <c r="BZ17" t="s">
        <v>1372</v>
      </c>
      <c r="CA17">
        <v>172</v>
      </c>
      <c r="CB17">
        <v>69</v>
      </c>
      <c r="CC17">
        <v>3</v>
      </c>
      <c r="CD17">
        <v>2</v>
      </c>
      <c r="CE17">
        <v>2017</v>
      </c>
      <c r="CF17">
        <v>195</v>
      </c>
      <c r="CG17">
        <v>0.23300000000000001</v>
      </c>
      <c r="CH17">
        <v>0.314</v>
      </c>
      <c r="CI17">
        <v>0.36599999999999999</v>
      </c>
      <c r="CJ17">
        <v>59</v>
      </c>
      <c r="CK17">
        <v>0.30299999999999999</v>
      </c>
      <c r="CL17">
        <v>20</v>
      </c>
      <c r="CM17">
        <v>4</v>
      </c>
      <c r="CN17" t="s">
        <v>249</v>
      </c>
      <c r="CO17">
        <v>28</v>
      </c>
      <c r="CP17" t="s">
        <v>1372</v>
      </c>
      <c r="CQ17">
        <v>182</v>
      </c>
      <c r="CR17">
        <v>67</v>
      </c>
      <c r="CS17">
        <v>1</v>
      </c>
      <c r="CT17">
        <v>8</v>
      </c>
      <c r="CU17">
        <v>2016</v>
      </c>
      <c r="CV17">
        <v>194</v>
      </c>
      <c r="CW17">
        <v>0.26400000000000001</v>
      </c>
      <c r="CX17">
        <v>0.29399999999999998</v>
      </c>
      <c r="CY17">
        <v>0.40100000000000002</v>
      </c>
      <c r="CZ17">
        <v>58</v>
      </c>
      <c r="DA17">
        <v>0.3</v>
      </c>
      <c r="DB17">
        <v>19</v>
      </c>
      <c r="DC17">
        <v>7</v>
      </c>
      <c r="DD17" t="s">
        <v>249</v>
      </c>
      <c r="DE17">
        <v>27</v>
      </c>
      <c r="DF17" t="s">
        <v>1372</v>
      </c>
      <c r="DG17">
        <v>232</v>
      </c>
      <c r="DH17">
        <v>82</v>
      </c>
      <c r="DI17">
        <v>5</v>
      </c>
      <c r="DJ17">
        <v>7</v>
      </c>
      <c r="DK17">
        <v>2015</v>
      </c>
      <c r="DL17">
        <v>258</v>
      </c>
      <c r="DM17">
        <v>0.25</v>
      </c>
      <c r="DN17">
        <v>0.31</v>
      </c>
      <c r="DO17">
        <v>0.40899999999999997</v>
      </c>
      <c r="DP17">
        <v>80</v>
      </c>
      <c r="DQ17">
        <v>0.31</v>
      </c>
      <c r="DR17">
        <v>26</v>
      </c>
      <c r="DS17">
        <v>8</v>
      </c>
      <c r="DT17" t="s">
        <v>249</v>
      </c>
      <c r="DU17">
        <v>26</v>
      </c>
      <c r="DV17" s="36" t="s">
        <v>2723</v>
      </c>
    </row>
    <row r="18" spans="1:126" x14ac:dyDescent="0.3">
      <c r="A18">
        <v>17</v>
      </c>
      <c r="B18" t="s">
        <v>5543</v>
      </c>
      <c r="C18" t="s">
        <v>4589</v>
      </c>
      <c r="D18" t="s">
        <v>405</v>
      </c>
      <c r="E18">
        <v>546991</v>
      </c>
      <c r="F18" t="s">
        <v>249</v>
      </c>
      <c r="I18" t="s">
        <v>1065</v>
      </c>
      <c r="J18">
        <v>27</v>
      </c>
      <c r="K18" t="s">
        <v>2884</v>
      </c>
      <c r="L18">
        <v>76</v>
      </c>
      <c r="M18">
        <v>83</v>
      </c>
      <c r="N18">
        <v>142</v>
      </c>
      <c r="O18">
        <v>63</v>
      </c>
      <c r="P18">
        <v>78</v>
      </c>
      <c r="Q18">
        <v>82</v>
      </c>
      <c r="R18">
        <v>121</v>
      </c>
      <c r="S18">
        <v>92</v>
      </c>
      <c r="T18">
        <v>129</v>
      </c>
      <c r="U18">
        <v>95</v>
      </c>
      <c r="V18">
        <v>77</v>
      </c>
      <c r="W18">
        <v>105</v>
      </c>
      <c r="X18">
        <v>24</v>
      </c>
      <c r="Y18">
        <v>365</v>
      </c>
      <c r="Z18">
        <v>7</v>
      </c>
      <c r="AA18">
        <v>3</v>
      </c>
      <c r="AB18" s="1">
        <v>0.26800000000000002</v>
      </c>
      <c r="AC18" s="1">
        <v>0.313</v>
      </c>
      <c r="AD18" s="1">
        <v>0.4</v>
      </c>
      <c r="AE18" s="1">
        <v>0.312</v>
      </c>
      <c r="AF18" s="36">
        <v>33</v>
      </c>
      <c r="AG18" s="36">
        <v>31</v>
      </c>
      <c r="AH18" s="8">
        <v>12</v>
      </c>
      <c r="AI18" s="36">
        <v>-7</v>
      </c>
      <c r="AJ18" s="38">
        <v>227</v>
      </c>
      <c r="AK18" s="38">
        <v>80</v>
      </c>
      <c r="AL18" s="1">
        <v>0.21</v>
      </c>
      <c r="AM18" s="1">
        <v>0.4</v>
      </c>
      <c r="AN18" s="1">
        <v>0.36533790599999999</v>
      </c>
      <c r="AO18" s="1">
        <v>1.56210576E-2</v>
      </c>
      <c r="AP18" s="1">
        <v>6.1737457400000001E-2</v>
      </c>
      <c r="AQ18" s="1">
        <v>0.17796684809999999</v>
      </c>
      <c r="AR18" s="1">
        <v>0.18538318300000001</v>
      </c>
      <c r="AS18" s="1">
        <v>0.1326401508</v>
      </c>
      <c r="AT18" s="1">
        <v>5.2491769299999998E-2</v>
      </c>
      <c r="AU18" s="1">
        <v>4.2748179000000001E-3</v>
      </c>
      <c r="AV18" s="1">
        <v>2.0203658100000001E-2</v>
      </c>
      <c r="AW18" s="1">
        <v>0.31220910349999997</v>
      </c>
      <c r="AX18" s="1">
        <v>-0.65492958000000001</v>
      </c>
      <c r="AY18" s="1">
        <v>-1.278941978</v>
      </c>
      <c r="AZ18" s="1">
        <v>0.67816247590000001</v>
      </c>
      <c r="BA18" s="1">
        <v>-0.391520327</v>
      </c>
      <c r="BB18" s="1">
        <v>-0.73908874599999996</v>
      </c>
      <c r="BC18" s="1">
        <v>-0.97889173299999999</v>
      </c>
      <c r="BD18" s="1">
        <v>1.2203748583</v>
      </c>
      <c r="BE18" s="1">
        <v>-0.25822114400000001</v>
      </c>
      <c r="BF18" s="1">
        <v>1.2661560181</v>
      </c>
      <c r="BG18" s="1">
        <v>-6.6499608000000002E-2</v>
      </c>
      <c r="BH18" s="1">
        <v>-0.51770223500000001</v>
      </c>
      <c r="BI18" s="1">
        <v>0.51483621810000002</v>
      </c>
      <c r="BJ18">
        <v>1</v>
      </c>
      <c r="BK18">
        <v>3</v>
      </c>
      <c r="BL18" t="s">
        <v>760</v>
      </c>
      <c r="BM18" t="s">
        <v>764</v>
      </c>
      <c r="BN18" s="36" t="s">
        <v>797</v>
      </c>
      <c r="BO18" s="1">
        <v>-0.165643137</v>
      </c>
      <c r="BP18" s="1">
        <v>-0.33191017299999998</v>
      </c>
      <c r="BQ18" s="1">
        <v>-0.86063976799999997</v>
      </c>
      <c r="BR18" s="1">
        <v>-0.17788462099999999</v>
      </c>
      <c r="BS18" s="1">
        <v>0.16564313729999999</v>
      </c>
      <c r="BT18" s="1">
        <v>0.33191017319999999</v>
      </c>
      <c r="BU18" s="1">
        <v>0.86063976799999997</v>
      </c>
      <c r="BV18" s="1">
        <v>0.17788462120000001</v>
      </c>
      <c r="BW18" t="s">
        <v>2803</v>
      </c>
      <c r="BX18" t="s">
        <v>1070</v>
      </c>
      <c r="BY18" t="s">
        <v>1063</v>
      </c>
      <c r="BZ18" t="s">
        <v>1070</v>
      </c>
      <c r="CA18">
        <v>299</v>
      </c>
      <c r="CB18">
        <v>132</v>
      </c>
      <c r="CC18">
        <v>8</v>
      </c>
      <c r="CD18">
        <v>1</v>
      </c>
      <c r="CE18">
        <v>2017</v>
      </c>
      <c r="CF18">
        <v>323</v>
      </c>
      <c r="CG18">
        <v>0.29799999999999999</v>
      </c>
      <c r="CH18">
        <v>0.33800000000000002</v>
      </c>
      <c r="CI18">
        <v>0.44500000000000001</v>
      </c>
      <c r="CJ18">
        <v>109</v>
      </c>
      <c r="CK18">
        <v>0.33700000000000002</v>
      </c>
      <c r="CL18">
        <v>41</v>
      </c>
      <c r="CM18">
        <v>14</v>
      </c>
      <c r="CN18" t="s">
        <v>249</v>
      </c>
      <c r="CO18">
        <v>23</v>
      </c>
      <c r="CP18" t="s">
        <v>1070</v>
      </c>
      <c r="CQ18">
        <v>112</v>
      </c>
      <c r="CR18">
        <v>47</v>
      </c>
      <c r="CS18">
        <v>3</v>
      </c>
      <c r="CT18">
        <v>0</v>
      </c>
      <c r="CU18">
        <v>2016</v>
      </c>
      <c r="CV18">
        <v>117</v>
      </c>
      <c r="CW18">
        <v>0.27700000000000002</v>
      </c>
      <c r="CX18">
        <v>0.308</v>
      </c>
      <c r="CY18">
        <v>0.45500000000000002</v>
      </c>
      <c r="CZ18">
        <v>38</v>
      </c>
      <c r="DA18">
        <v>0.32800000000000001</v>
      </c>
      <c r="DB18">
        <v>19</v>
      </c>
      <c r="DC18">
        <v>4</v>
      </c>
      <c r="DD18" t="s">
        <v>249</v>
      </c>
      <c r="DE18">
        <v>22</v>
      </c>
      <c r="DV18" s="36" t="s">
        <v>4841</v>
      </c>
    </row>
    <row r="19" spans="1:126" x14ac:dyDescent="0.3">
      <c r="A19">
        <v>18</v>
      </c>
      <c r="B19" t="s">
        <v>540</v>
      </c>
      <c r="C19" t="s">
        <v>12</v>
      </c>
      <c r="D19" t="s">
        <v>11</v>
      </c>
      <c r="E19">
        <v>475174</v>
      </c>
      <c r="F19" t="s">
        <v>250</v>
      </c>
      <c r="I19" t="s">
        <v>1103</v>
      </c>
      <c r="J19">
        <v>14</v>
      </c>
      <c r="K19" t="s">
        <v>803</v>
      </c>
      <c r="L19">
        <v>67</v>
      </c>
      <c r="M19">
        <v>107</v>
      </c>
      <c r="N19">
        <v>179</v>
      </c>
      <c r="O19">
        <v>39</v>
      </c>
      <c r="P19">
        <v>123</v>
      </c>
      <c r="Q19">
        <v>82</v>
      </c>
      <c r="R19">
        <v>103</v>
      </c>
      <c r="S19">
        <v>119</v>
      </c>
      <c r="T19">
        <v>119</v>
      </c>
      <c r="U19">
        <v>24</v>
      </c>
      <c r="V19">
        <v>131</v>
      </c>
      <c r="W19">
        <v>111</v>
      </c>
      <c r="X19">
        <v>31</v>
      </c>
      <c r="Y19">
        <v>462</v>
      </c>
      <c r="Z19">
        <v>16</v>
      </c>
      <c r="AA19">
        <v>3</v>
      </c>
      <c r="AB19" s="1">
        <v>0.253</v>
      </c>
      <c r="AC19" s="1">
        <v>0.32800000000000001</v>
      </c>
      <c r="AD19" s="1">
        <v>0.42399999999999999</v>
      </c>
      <c r="AE19" s="1">
        <v>0.33</v>
      </c>
      <c r="AF19" s="36">
        <v>47</v>
      </c>
      <c r="AG19" s="36">
        <v>42</v>
      </c>
      <c r="AH19" s="8">
        <v>15</v>
      </c>
      <c r="AI19" s="36">
        <v>0</v>
      </c>
      <c r="AJ19" s="38">
        <v>139</v>
      </c>
      <c r="AK19" s="38">
        <v>18</v>
      </c>
      <c r="AL19" s="1">
        <v>0.185</v>
      </c>
      <c r="AM19" s="1">
        <v>0.51666666670000005</v>
      </c>
      <c r="AN19" s="1">
        <v>0.46237663169999998</v>
      </c>
      <c r="AO19" s="1">
        <v>9.7730465999999998E-3</v>
      </c>
      <c r="AP19" s="1">
        <v>9.7524202199999993E-2</v>
      </c>
      <c r="AQ19" s="1">
        <v>0.1784744301</v>
      </c>
      <c r="AR19" s="1">
        <v>0.15844676360000001</v>
      </c>
      <c r="AS19" s="1">
        <v>0.1715351822</v>
      </c>
      <c r="AT19" s="1">
        <v>4.8259251099999997E-2</v>
      </c>
      <c r="AU19" s="1">
        <v>1.0745679999999999E-3</v>
      </c>
      <c r="AV19" s="1">
        <v>3.4448695100000003E-2</v>
      </c>
      <c r="AW19" s="1">
        <v>0.32978499760000002</v>
      </c>
      <c r="AX19" s="1">
        <v>-0.90091252099999997</v>
      </c>
      <c r="AY19" s="1">
        <v>0.48022984680000003</v>
      </c>
      <c r="AZ19" s="1">
        <v>1.2913129321000001</v>
      </c>
      <c r="BA19" s="1">
        <v>-0.63836895199999999</v>
      </c>
      <c r="BB19" s="1">
        <v>0.76382433940000005</v>
      </c>
      <c r="BC19" s="1">
        <v>-0.966309105</v>
      </c>
      <c r="BD19" s="1">
        <v>0.19302828759999999</v>
      </c>
      <c r="BE19" s="1">
        <v>0.64493084239999998</v>
      </c>
      <c r="BF19" s="1">
        <v>0.81618546469999997</v>
      </c>
      <c r="BG19" s="1">
        <v>-1.029431489</v>
      </c>
      <c r="BH19" s="1">
        <v>0.68613767219999999</v>
      </c>
      <c r="BI19" s="1">
        <v>1.1182668633999999</v>
      </c>
      <c r="BJ19">
        <v>1</v>
      </c>
      <c r="BK19">
        <v>2</v>
      </c>
      <c r="BL19" t="s">
        <v>764</v>
      </c>
      <c r="BM19" t="s">
        <v>763</v>
      </c>
      <c r="BN19" s="36" t="s">
        <v>791</v>
      </c>
      <c r="BO19" s="1">
        <v>0.60500941350000004</v>
      </c>
      <c r="BP19" s="1">
        <v>-0.71202483299999997</v>
      </c>
      <c r="BQ19" s="1">
        <v>-0.23294777999999999</v>
      </c>
      <c r="BR19" s="1">
        <v>-0.20498074299999999</v>
      </c>
      <c r="BS19" s="1">
        <v>0.60500941350000004</v>
      </c>
      <c r="BT19" s="1">
        <v>0.71202483319999998</v>
      </c>
      <c r="BU19" s="1">
        <v>0.2329477804</v>
      </c>
      <c r="BV19" s="1">
        <v>0.2049807428</v>
      </c>
      <c r="BW19" t="s">
        <v>7272</v>
      </c>
      <c r="BX19" t="s">
        <v>1372</v>
      </c>
      <c r="BY19" t="s">
        <v>1373</v>
      </c>
      <c r="BZ19" t="s">
        <v>1397</v>
      </c>
      <c r="CA19">
        <v>451</v>
      </c>
      <c r="CB19">
        <v>142</v>
      </c>
      <c r="CC19">
        <v>28</v>
      </c>
      <c r="CD19">
        <v>2</v>
      </c>
      <c r="CE19">
        <v>2017</v>
      </c>
      <c r="CF19">
        <v>521</v>
      </c>
      <c r="CG19">
        <v>0.26600000000000001</v>
      </c>
      <c r="CH19">
        <v>0.36499999999999999</v>
      </c>
      <c r="CI19">
        <v>0.501</v>
      </c>
      <c r="CJ19">
        <v>195</v>
      </c>
      <c r="CK19">
        <v>0.375</v>
      </c>
      <c r="CL19">
        <v>81</v>
      </c>
      <c r="CM19">
        <v>23</v>
      </c>
      <c r="CN19" t="s">
        <v>250</v>
      </c>
      <c r="CO19">
        <v>30</v>
      </c>
      <c r="CP19" t="s">
        <v>1392</v>
      </c>
      <c r="CQ19">
        <v>482</v>
      </c>
      <c r="CR19">
        <v>156</v>
      </c>
      <c r="CS19">
        <v>7</v>
      </c>
      <c r="CT19">
        <v>3</v>
      </c>
      <c r="CU19">
        <v>2016</v>
      </c>
      <c r="CV19">
        <v>532</v>
      </c>
      <c r="CW19">
        <v>0.253</v>
      </c>
      <c r="CX19">
        <v>0.316</v>
      </c>
      <c r="CY19">
        <v>0.36699999999999999</v>
      </c>
      <c r="CZ19">
        <v>162</v>
      </c>
      <c r="DA19">
        <v>0.30399999999999999</v>
      </c>
      <c r="DB19">
        <v>38</v>
      </c>
      <c r="DC19">
        <v>12</v>
      </c>
      <c r="DD19" t="s">
        <v>250</v>
      </c>
      <c r="DE19">
        <v>29</v>
      </c>
      <c r="DF19" t="s">
        <v>1107</v>
      </c>
      <c r="DG19">
        <v>354</v>
      </c>
      <c r="DH19">
        <v>103</v>
      </c>
      <c r="DI19">
        <v>5</v>
      </c>
      <c r="DJ19">
        <v>2</v>
      </c>
      <c r="DK19">
        <v>2015</v>
      </c>
      <c r="DL19">
        <v>402</v>
      </c>
      <c r="DM19">
        <v>0.28199999999999997</v>
      </c>
      <c r="DN19">
        <v>0.36099999999999999</v>
      </c>
      <c r="DO19">
        <v>0.38100000000000001</v>
      </c>
      <c r="DP19">
        <v>135</v>
      </c>
      <c r="DQ19">
        <v>0.33500000000000002</v>
      </c>
      <c r="DR19">
        <v>45</v>
      </c>
      <c r="DS19">
        <v>12</v>
      </c>
      <c r="DT19" t="s">
        <v>250</v>
      </c>
      <c r="DU19">
        <v>28</v>
      </c>
      <c r="DV19" s="36" t="s">
        <v>1364</v>
      </c>
    </row>
    <row r="20" spans="1:126" x14ac:dyDescent="0.3">
      <c r="A20">
        <v>19</v>
      </c>
      <c r="B20" t="s">
        <v>3031</v>
      </c>
      <c r="C20" t="s">
        <v>2959</v>
      </c>
      <c r="D20" t="s">
        <v>80</v>
      </c>
      <c r="E20">
        <v>571437</v>
      </c>
      <c r="F20" t="s">
        <v>249</v>
      </c>
      <c r="I20" t="s">
        <v>1065</v>
      </c>
      <c r="J20">
        <v>8</v>
      </c>
      <c r="K20" t="s">
        <v>809</v>
      </c>
      <c r="L20">
        <v>76</v>
      </c>
      <c r="M20">
        <v>93</v>
      </c>
      <c r="N20">
        <v>137</v>
      </c>
      <c r="O20">
        <v>141</v>
      </c>
      <c r="P20">
        <v>100</v>
      </c>
      <c r="Q20">
        <v>113</v>
      </c>
      <c r="R20">
        <v>89</v>
      </c>
      <c r="S20">
        <v>129</v>
      </c>
      <c r="T20">
        <v>121</v>
      </c>
      <c r="U20">
        <v>204</v>
      </c>
      <c r="V20">
        <v>123</v>
      </c>
      <c r="W20">
        <v>108</v>
      </c>
      <c r="X20">
        <v>27</v>
      </c>
      <c r="Y20">
        <v>353</v>
      </c>
      <c r="Z20">
        <v>11</v>
      </c>
      <c r="AA20">
        <v>7</v>
      </c>
      <c r="AB20" s="1">
        <v>0.23599999999999999</v>
      </c>
      <c r="AC20" s="1">
        <v>0.311</v>
      </c>
      <c r="AD20" s="1">
        <v>0.42099999999999999</v>
      </c>
      <c r="AE20" s="1">
        <v>0.32</v>
      </c>
      <c r="AF20" s="36">
        <v>35</v>
      </c>
      <c r="AG20" s="36">
        <v>32</v>
      </c>
      <c r="AH20" s="8">
        <v>11</v>
      </c>
      <c r="AI20" s="36">
        <v>-4</v>
      </c>
      <c r="AJ20" s="38">
        <v>212</v>
      </c>
      <c r="AK20" s="38">
        <v>71</v>
      </c>
      <c r="AL20" s="1">
        <v>0.21</v>
      </c>
      <c r="AM20" s="1">
        <v>0.45</v>
      </c>
      <c r="AN20" s="1">
        <v>0.35250987960000002</v>
      </c>
      <c r="AO20" s="1">
        <v>3.5205459799999998E-2</v>
      </c>
      <c r="AP20" s="1">
        <v>7.9719667899999999E-2</v>
      </c>
      <c r="AQ20" s="1">
        <v>0.24623232270000001</v>
      </c>
      <c r="AR20" s="1">
        <v>0.13678624919999999</v>
      </c>
      <c r="AS20" s="1">
        <v>0.1850796375</v>
      </c>
      <c r="AT20" s="1">
        <v>4.8962244500000002E-2</v>
      </c>
      <c r="AU20" s="1">
        <v>9.1827148000000001E-3</v>
      </c>
      <c r="AV20" s="1">
        <v>3.2470440599999997E-2</v>
      </c>
      <c r="AW20" s="1">
        <v>0.31957784109999998</v>
      </c>
      <c r="AX20" s="1">
        <v>-0.65492958000000001</v>
      </c>
      <c r="AY20" s="1">
        <v>-0.52501119600000001</v>
      </c>
      <c r="AZ20" s="1">
        <v>0.59710710119999999</v>
      </c>
      <c r="BA20" s="1">
        <v>0.43515095650000002</v>
      </c>
      <c r="BB20" s="1">
        <v>1.6098676499999999E-2</v>
      </c>
      <c r="BC20" s="1">
        <v>0.71336506150000001</v>
      </c>
      <c r="BD20" s="1">
        <v>-0.63309692399999995</v>
      </c>
      <c r="BE20" s="1">
        <v>0.95943635299999996</v>
      </c>
      <c r="BF20" s="1">
        <v>0.89092261289999997</v>
      </c>
      <c r="BG20" s="1">
        <v>1.4102508185</v>
      </c>
      <c r="BH20" s="1">
        <v>0.51895651320000002</v>
      </c>
      <c r="BI20" s="1">
        <v>0.76782602649999998</v>
      </c>
      <c r="BJ20">
        <v>1</v>
      </c>
      <c r="BK20">
        <v>1</v>
      </c>
      <c r="BL20" t="s">
        <v>763</v>
      </c>
      <c r="BM20" t="s">
        <v>759</v>
      </c>
      <c r="BN20" s="36" t="s">
        <v>775</v>
      </c>
      <c r="BO20" s="1">
        <v>0.6243282658</v>
      </c>
      <c r="BP20" s="1">
        <v>0.55617113100000004</v>
      </c>
      <c r="BQ20" s="1">
        <v>-0.51768884599999998</v>
      </c>
      <c r="BR20" s="1">
        <v>-6.1693286E-2</v>
      </c>
      <c r="BS20" s="1">
        <v>0.6243282658</v>
      </c>
      <c r="BT20" s="1">
        <v>0.55617113100000004</v>
      </c>
      <c r="BU20" s="1">
        <v>0.51768884630000001</v>
      </c>
      <c r="BV20" s="1">
        <v>6.1693286200000003E-2</v>
      </c>
      <c r="BW20" t="s">
        <v>5118</v>
      </c>
      <c r="BX20" t="s">
        <v>1081</v>
      </c>
      <c r="BY20" t="s">
        <v>1063</v>
      </c>
      <c r="BZ20" t="s">
        <v>1081</v>
      </c>
      <c r="CA20">
        <v>372</v>
      </c>
      <c r="CB20">
        <v>107</v>
      </c>
      <c r="CC20">
        <v>19</v>
      </c>
      <c r="CD20">
        <v>5</v>
      </c>
      <c r="CE20">
        <v>2017</v>
      </c>
      <c r="CF20">
        <v>412</v>
      </c>
      <c r="CG20">
        <v>0.27200000000000002</v>
      </c>
      <c r="CH20">
        <v>0.34</v>
      </c>
      <c r="CI20">
        <v>0.51600000000000001</v>
      </c>
      <c r="CJ20">
        <v>151</v>
      </c>
      <c r="CK20">
        <v>0.36599999999999999</v>
      </c>
      <c r="CL20">
        <v>64</v>
      </c>
      <c r="CM20">
        <v>20</v>
      </c>
      <c r="CN20" t="s">
        <v>249</v>
      </c>
      <c r="CO20">
        <v>26</v>
      </c>
      <c r="CP20" t="s">
        <v>1081</v>
      </c>
      <c r="CQ20">
        <v>198</v>
      </c>
      <c r="CR20">
        <v>57</v>
      </c>
      <c r="CS20">
        <v>4</v>
      </c>
      <c r="CT20">
        <v>7</v>
      </c>
      <c r="CU20">
        <v>2016</v>
      </c>
      <c r="CV20">
        <v>227</v>
      </c>
      <c r="CW20">
        <v>0.20200000000000001</v>
      </c>
      <c r="CX20">
        <v>0.30399999999999999</v>
      </c>
      <c r="CY20">
        <v>0.29299999999999998</v>
      </c>
      <c r="CZ20">
        <v>63</v>
      </c>
      <c r="DA20">
        <v>0.27900000000000003</v>
      </c>
      <c r="DB20">
        <v>16</v>
      </c>
      <c r="DC20">
        <v>4</v>
      </c>
      <c r="DD20" t="s">
        <v>249</v>
      </c>
      <c r="DE20">
        <v>25</v>
      </c>
      <c r="DF20" t="s">
        <v>1081</v>
      </c>
      <c r="DG20">
        <v>137</v>
      </c>
      <c r="DH20">
        <v>39</v>
      </c>
      <c r="DI20">
        <v>5</v>
      </c>
      <c r="DJ20">
        <v>6</v>
      </c>
      <c r="DK20">
        <v>2015</v>
      </c>
      <c r="DL20">
        <v>161</v>
      </c>
      <c r="DM20">
        <v>0.24099999999999999</v>
      </c>
      <c r="DN20">
        <v>0.33800000000000002</v>
      </c>
      <c r="DO20">
        <v>0.48899999999999999</v>
      </c>
      <c r="DP20">
        <v>57</v>
      </c>
      <c r="DQ20">
        <v>0.35199999999999998</v>
      </c>
      <c r="DR20">
        <v>30</v>
      </c>
      <c r="DS20">
        <v>7</v>
      </c>
      <c r="DT20" t="s">
        <v>249</v>
      </c>
      <c r="DU20">
        <v>24</v>
      </c>
      <c r="DV20" s="36" t="s">
        <v>3152</v>
      </c>
    </row>
    <row r="21" spans="1:126" x14ac:dyDescent="0.3">
      <c r="A21">
        <v>20</v>
      </c>
      <c r="B21" t="s">
        <v>541</v>
      </c>
      <c r="C21" t="s">
        <v>509</v>
      </c>
      <c r="D21" t="s">
        <v>15</v>
      </c>
      <c r="E21">
        <v>514888</v>
      </c>
      <c r="F21" t="s">
        <v>265</v>
      </c>
      <c r="I21" t="s">
        <v>1065</v>
      </c>
      <c r="J21">
        <v>27</v>
      </c>
      <c r="K21" t="s">
        <v>812</v>
      </c>
      <c r="L21">
        <v>154</v>
      </c>
      <c r="M21">
        <v>93</v>
      </c>
      <c r="N21">
        <v>260</v>
      </c>
      <c r="O21">
        <v>293</v>
      </c>
      <c r="P21">
        <v>66</v>
      </c>
      <c r="Q21">
        <v>53</v>
      </c>
      <c r="R21">
        <v>144</v>
      </c>
      <c r="S21">
        <v>113</v>
      </c>
      <c r="T21">
        <v>130</v>
      </c>
      <c r="U21">
        <v>128</v>
      </c>
      <c r="V21">
        <v>108</v>
      </c>
      <c r="W21">
        <v>121</v>
      </c>
      <c r="X21">
        <v>27</v>
      </c>
      <c r="Y21">
        <v>672</v>
      </c>
      <c r="Z21">
        <v>19</v>
      </c>
      <c r="AA21">
        <v>29</v>
      </c>
      <c r="AB21" s="1">
        <v>0.313</v>
      </c>
      <c r="AC21" s="1">
        <v>0.35499999999999998</v>
      </c>
      <c r="AD21" s="1">
        <v>0.47599999999999998</v>
      </c>
      <c r="AE21" s="1">
        <v>0.36</v>
      </c>
      <c r="AF21" s="36">
        <v>82</v>
      </c>
      <c r="AG21" s="36">
        <v>96</v>
      </c>
      <c r="AH21" s="8">
        <v>42</v>
      </c>
      <c r="AI21" s="36">
        <v>42</v>
      </c>
      <c r="AJ21" s="38">
        <v>3</v>
      </c>
      <c r="AK21" s="38">
        <v>1</v>
      </c>
      <c r="AL21" s="1">
        <v>0.42499999999999999</v>
      </c>
      <c r="AM21" s="1">
        <v>0.45</v>
      </c>
      <c r="AN21" s="1">
        <v>0.67191311279999999</v>
      </c>
      <c r="AO21" s="1">
        <v>7.28621401E-2</v>
      </c>
      <c r="AP21" s="1">
        <v>5.2730199899999997E-2</v>
      </c>
      <c r="AQ21" s="1">
        <v>0.11554858599999999</v>
      </c>
      <c r="AR21" s="1">
        <v>0.2205579849</v>
      </c>
      <c r="AS21" s="1">
        <v>0.16293282000000001</v>
      </c>
      <c r="AT21" s="1">
        <v>5.2554519299999998E-2</v>
      </c>
      <c r="AU21" s="1">
        <v>5.7353888000000004E-3</v>
      </c>
      <c r="AV21" s="1">
        <v>2.84699302E-2</v>
      </c>
      <c r="AW21" s="1">
        <v>0.35978381149999999</v>
      </c>
      <c r="AX21" s="1">
        <v>1.4605237116000001</v>
      </c>
      <c r="AY21" s="1">
        <v>-0.52501119600000001</v>
      </c>
      <c r="AZ21" s="1">
        <v>2.6152935191000002</v>
      </c>
      <c r="BA21" s="1">
        <v>2.0246657124</v>
      </c>
      <c r="BB21" s="1">
        <v>-1.1173607919999999</v>
      </c>
      <c r="BC21" s="1">
        <v>-2.526199928</v>
      </c>
      <c r="BD21" s="1">
        <v>2.5619307481</v>
      </c>
      <c r="BE21" s="1">
        <v>0.44518192429999998</v>
      </c>
      <c r="BF21" s="1">
        <v>1.2728271471999999</v>
      </c>
      <c r="BG21" s="1">
        <v>0.37297553100000003</v>
      </c>
      <c r="BH21" s="1">
        <v>0.18087567660000001</v>
      </c>
      <c r="BI21" s="1">
        <v>2.1482118283</v>
      </c>
      <c r="BJ21">
        <v>4</v>
      </c>
      <c r="BK21">
        <v>3</v>
      </c>
      <c r="BL21" t="s">
        <v>760</v>
      </c>
      <c r="BM21" t="s">
        <v>764</v>
      </c>
      <c r="BN21" s="36" t="s">
        <v>797</v>
      </c>
      <c r="BO21" s="1">
        <v>-0.38605861800000002</v>
      </c>
      <c r="BP21" s="1">
        <v>-0.50500493199999996</v>
      </c>
      <c r="BQ21" s="1">
        <v>-0.69815860100000005</v>
      </c>
      <c r="BR21" s="1">
        <v>-0.29507635900000001</v>
      </c>
      <c r="BS21" s="1">
        <v>0.38605861800000002</v>
      </c>
      <c r="BT21" s="1">
        <v>0.50500493199999996</v>
      </c>
      <c r="BU21" s="1">
        <v>0.69815860119999995</v>
      </c>
      <c r="BV21" s="1">
        <v>0.29507635900000001</v>
      </c>
      <c r="BW21" t="s">
        <v>3969</v>
      </c>
      <c r="BX21" t="s">
        <v>1554</v>
      </c>
      <c r="BY21" t="s">
        <v>1373</v>
      </c>
      <c r="BZ21" t="s">
        <v>1554</v>
      </c>
      <c r="CA21">
        <v>590</v>
      </c>
      <c r="CB21">
        <v>153</v>
      </c>
      <c r="CC21">
        <v>24</v>
      </c>
      <c r="CD21">
        <v>32</v>
      </c>
      <c r="CE21">
        <v>2017</v>
      </c>
      <c r="CF21">
        <v>662</v>
      </c>
      <c r="CG21">
        <v>0.34599999999999997</v>
      </c>
      <c r="CH21">
        <v>0.41</v>
      </c>
      <c r="CI21">
        <v>0.54700000000000004</v>
      </c>
      <c r="CJ21">
        <v>273</v>
      </c>
      <c r="CK21">
        <v>0.41299999999999998</v>
      </c>
      <c r="CL21">
        <v>134</v>
      </c>
      <c r="CM21">
        <v>51</v>
      </c>
      <c r="CN21" t="s">
        <v>265</v>
      </c>
      <c r="CO21">
        <v>27</v>
      </c>
      <c r="CP21" t="s">
        <v>1554</v>
      </c>
      <c r="CQ21">
        <v>640</v>
      </c>
      <c r="CR21">
        <v>161</v>
      </c>
      <c r="CS21">
        <v>24</v>
      </c>
      <c r="CT21">
        <v>30</v>
      </c>
      <c r="CU21">
        <v>2016</v>
      </c>
      <c r="CV21">
        <v>717</v>
      </c>
      <c r="CW21">
        <v>0.33800000000000002</v>
      </c>
      <c r="CX21">
        <v>0.39600000000000002</v>
      </c>
      <c r="CY21">
        <v>0.53100000000000003</v>
      </c>
      <c r="CZ21">
        <v>286</v>
      </c>
      <c r="DA21">
        <v>0.39800000000000002</v>
      </c>
      <c r="DB21">
        <v>124</v>
      </c>
      <c r="DC21">
        <v>51</v>
      </c>
      <c r="DD21" t="s">
        <v>265</v>
      </c>
      <c r="DE21">
        <v>26</v>
      </c>
      <c r="DF21" t="s">
        <v>1554</v>
      </c>
      <c r="DG21">
        <v>638</v>
      </c>
      <c r="DH21">
        <v>154</v>
      </c>
      <c r="DI21">
        <v>15</v>
      </c>
      <c r="DJ21">
        <v>38</v>
      </c>
      <c r="DK21">
        <v>2015</v>
      </c>
      <c r="DL21">
        <v>689</v>
      </c>
      <c r="DM21">
        <v>0.313</v>
      </c>
      <c r="DN21">
        <v>0.35299999999999998</v>
      </c>
      <c r="DO21">
        <v>0.45900000000000002</v>
      </c>
      <c r="DP21">
        <v>243</v>
      </c>
      <c r="DQ21">
        <v>0.35199999999999998</v>
      </c>
      <c r="DR21">
        <v>77</v>
      </c>
      <c r="DS21">
        <v>40</v>
      </c>
      <c r="DT21" t="s">
        <v>265</v>
      </c>
      <c r="DU21">
        <v>25</v>
      </c>
      <c r="DV21" s="36" t="s">
        <v>1564</v>
      </c>
    </row>
    <row r="22" spans="1:126" x14ac:dyDescent="0.3">
      <c r="A22">
        <v>21</v>
      </c>
      <c r="B22" t="s">
        <v>3862</v>
      </c>
      <c r="C22" t="s">
        <v>368</v>
      </c>
      <c r="D22" t="s">
        <v>3863</v>
      </c>
      <c r="E22">
        <v>645848</v>
      </c>
      <c r="F22" t="s">
        <v>249</v>
      </c>
      <c r="I22" t="s">
        <v>1065</v>
      </c>
      <c r="J22">
        <v>19</v>
      </c>
      <c r="K22" t="s">
        <v>808</v>
      </c>
      <c r="L22">
        <v>76</v>
      </c>
      <c r="M22">
        <v>100</v>
      </c>
      <c r="N22">
        <v>40</v>
      </c>
      <c r="O22">
        <v>89</v>
      </c>
      <c r="P22">
        <v>78</v>
      </c>
      <c r="Q22">
        <v>103</v>
      </c>
      <c r="R22">
        <v>106</v>
      </c>
      <c r="S22">
        <v>92</v>
      </c>
      <c r="T22">
        <v>100</v>
      </c>
      <c r="U22">
        <v>96</v>
      </c>
      <c r="V22">
        <v>91</v>
      </c>
      <c r="W22">
        <v>97</v>
      </c>
      <c r="X22">
        <v>29</v>
      </c>
      <c r="Y22">
        <v>102</v>
      </c>
      <c r="Z22">
        <v>2</v>
      </c>
      <c r="AA22">
        <v>1</v>
      </c>
      <c r="AB22" s="1">
        <v>0.23699999999999999</v>
      </c>
      <c r="AC22" s="1">
        <v>0.28799999999999998</v>
      </c>
      <c r="AD22" s="1">
        <v>0.36899999999999999</v>
      </c>
      <c r="AE22" s="1">
        <v>0.28899999999999998</v>
      </c>
      <c r="AF22" s="36">
        <v>11</v>
      </c>
      <c r="AG22" s="36">
        <v>10</v>
      </c>
      <c r="AH22" s="8">
        <v>2</v>
      </c>
      <c r="AI22" s="36">
        <v>-4</v>
      </c>
      <c r="AJ22" s="38">
        <v>672</v>
      </c>
      <c r="AK22" s="38">
        <v>250</v>
      </c>
      <c r="AL22" s="1">
        <v>0.21</v>
      </c>
      <c r="AM22" s="1">
        <v>0.4833333333</v>
      </c>
      <c r="AN22" s="1">
        <v>0.10235459030000001</v>
      </c>
      <c r="AO22" s="1">
        <v>2.2140088299999999E-2</v>
      </c>
      <c r="AP22" s="1">
        <v>6.1570780700000001E-2</v>
      </c>
      <c r="AQ22" s="1">
        <v>0.22316854620000001</v>
      </c>
      <c r="AR22" s="1">
        <v>0.16202427799999999</v>
      </c>
      <c r="AS22" s="1">
        <v>0.13165540119999999</v>
      </c>
      <c r="AT22" s="1">
        <v>4.0708682099999997E-2</v>
      </c>
      <c r="AU22" s="1">
        <v>4.2971114000000003E-3</v>
      </c>
      <c r="AV22" s="1">
        <v>2.40110893E-2</v>
      </c>
      <c r="AW22" s="1">
        <v>0.28913827380000001</v>
      </c>
      <c r="AX22" s="1">
        <v>-0.65492958000000001</v>
      </c>
      <c r="AY22" s="1">
        <v>-2.2390674999999999E-2</v>
      </c>
      <c r="AZ22" s="1">
        <v>-0.98352814200000005</v>
      </c>
      <c r="BA22" s="1">
        <v>-0.11634749</v>
      </c>
      <c r="BB22" s="1">
        <v>-0.74608856099999998</v>
      </c>
      <c r="BC22" s="1">
        <v>0.14162901550000001</v>
      </c>
      <c r="BD22" s="1">
        <v>0.32947356030000002</v>
      </c>
      <c r="BE22" s="1">
        <v>-0.28108726499999998</v>
      </c>
      <c r="BF22" s="1">
        <v>1.34638734E-2</v>
      </c>
      <c r="BG22" s="1">
        <v>-5.9791649000000002E-2</v>
      </c>
      <c r="BH22" s="1">
        <v>-0.19593840600000001</v>
      </c>
      <c r="BI22" s="1">
        <v>-0.27725126100000003</v>
      </c>
      <c r="BJ22">
        <v>2</v>
      </c>
      <c r="BK22">
        <v>2</v>
      </c>
      <c r="BL22" t="s">
        <v>759</v>
      </c>
      <c r="BM22" t="s">
        <v>761</v>
      </c>
      <c r="BN22" s="36" t="s">
        <v>779</v>
      </c>
      <c r="BO22" s="1">
        <v>-0.33989750600000002</v>
      </c>
      <c r="BP22" s="1">
        <v>0.4813948254</v>
      </c>
      <c r="BQ22" s="1">
        <v>0.26993904359999998</v>
      </c>
      <c r="BR22" s="1">
        <v>-9.3519349000000002E-2</v>
      </c>
      <c r="BS22" s="1">
        <v>0.3398975058</v>
      </c>
      <c r="BT22" s="1">
        <v>0.4813948254</v>
      </c>
      <c r="BU22" s="1">
        <v>0.26993904359999998</v>
      </c>
      <c r="BV22" s="1">
        <v>9.3519348899999993E-2</v>
      </c>
      <c r="BW22" t="s">
        <v>2888</v>
      </c>
      <c r="BX22" t="s">
        <v>1377</v>
      </c>
      <c r="BY22" t="s">
        <v>1373</v>
      </c>
      <c r="CP22" t="s">
        <v>1377</v>
      </c>
      <c r="CQ22">
        <v>3</v>
      </c>
      <c r="CR22">
        <v>2</v>
      </c>
      <c r="CS22">
        <v>0</v>
      </c>
      <c r="CT22">
        <v>0</v>
      </c>
      <c r="CU22">
        <v>2016</v>
      </c>
      <c r="CV22">
        <v>4</v>
      </c>
      <c r="CW22">
        <v>0.33300000000000002</v>
      </c>
      <c r="CX22">
        <v>0.5</v>
      </c>
      <c r="CY22">
        <v>0.66700000000000004</v>
      </c>
      <c r="CZ22">
        <v>2</v>
      </c>
      <c r="DA22">
        <v>0.49</v>
      </c>
      <c r="DB22">
        <v>10</v>
      </c>
      <c r="DC22">
        <v>0</v>
      </c>
      <c r="DD22" t="s">
        <v>249</v>
      </c>
      <c r="DE22">
        <v>27</v>
      </c>
      <c r="DF22" t="s">
        <v>1377</v>
      </c>
      <c r="DG22">
        <v>29</v>
      </c>
      <c r="DH22">
        <v>12</v>
      </c>
      <c r="DI22">
        <v>1</v>
      </c>
      <c r="DJ22">
        <v>0</v>
      </c>
      <c r="DK22">
        <v>2015</v>
      </c>
      <c r="DL22">
        <v>31</v>
      </c>
      <c r="DM22">
        <v>0.24099999999999999</v>
      </c>
      <c r="DN22">
        <v>0.28999999999999998</v>
      </c>
      <c r="DO22">
        <v>0.379</v>
      </c>
      <c r="DP22">
        <v>9</v>
      </c>
      <c r="DQ22">
        <v>0.29499999999999998</v>
      </c>
      <c r="DR22">
        <v>6</v>
      </c>
      <c r="DS22">
        <v>0</v>
      </c>
      <c r="DT22" t="s">
        <v>249</v>
      </c>
      <c r="DU22">
        <v>26</v>
      </c>
      <c r="DV22" s="36" t="s">
        <v>3864</v>
      </c>
    </row>
    <row r="23" spans="1:126" x14ac:dyDescent="0.3">
      <c r="A23">
        <v>22</v>
      </c>
      <c r="B23" t="s">
        <v>6735</v>
      </c>
      <c r="C23" t="s">
        <v>368</v>
      </c>
      <c r="D23" t="s">
        <v>310</v>
      </c>
      <c r="E23">
        <v>476883</v>
      </c>
      <c r="F23" t="s">
        <v>250</v>
      </c>
      <c r="I23" t="s">
        <v>1103</v>
      </c>
      <c r="J23">
        <v>10</v>
      </c>
      <c r="K23" t="s">
        <v>813</v>
      </c>
      <c r="L23">
        <v>67</v>
      </c>
      <c r="M23">
        <v>107</v>
      </c>
      <c r="N23">
        <v>54</v>
      </c>
      <c r="O23">
        <v>56</v>
      </c>
      <c r="P23">
        <v>100</v>
      </c>
      <c r="Q23">
        <v>111</v>
      </c>
      <c r="R23">
        <v>93</v>
      </c>
      <c r="S23">
        <v>137</v>
      </c>
      <c r="T23">
        <v>92</v>
      </c>
      <c r="U23">
        <v>24</v>
      </c>
      <c r="V23">
        <v>172</v>
      </c>
      <c r="W23">
        <v>105</v>
      </c>
      <c r="X23">
        <v>31</v>
      </c>
      <c r="Y23">
        <v>139</v>
      </c>
      <c r="Z23">
        <v>6</v>
      </c>
      <c r="AA23">
        <v>1</v>
      </c>
      <c r="AB23" s="1">
        <v>0.23100000000000001</v>
      </c>
      <c r="AC23" s="1">
        <v>0.29699999999999999</v>
      </c>
      <c r="AD23" s="1">
        <v>0.42799999999999999</v>
      </c>
      <c r="AE23" s="1">
        <v>0.313</v>
      </c>
      <c r="AF23" s="36">
        <v>18</v>
      </c>
      <c r="AG23" s="36">
        <v>16</v>
      </c>
      <c r="AH23" s="8">
        <v>4</v>
      </c>
      <c r="AI23" s="36">
        <v>-2</v>
      </c>
      <c r="AJ23" s="38">
        <v>413</v>
      </c>
      <c r="AK23" s="38">
        <v>48</v>
      </c>
      <c r="AL23" s="1">
        <v>0.185</v>
      </c>
      <c r="AM23" s="1">
        <v>0.51666666670000005</v>
      </c>
      <c r="AN23" s="1">
        <v>0.1392139171</v>
      </c>
      <c r="AO23" s="1">
        <v>1.38551621E-2</v>
      </c>
      <c r="AP23" s="1">
        <v>7.9393904299999998E-2</v>
      </c>
      <c r="AQ23" s="1">
        <v>0.24235580330000001</v>
      </c>
      <c r="AR23" s="1">
        <v>0.1430372892</v>
      </c>
      <c r="AS23" s="1">
        <v>0.19697099179999999</v>
      </c>
      <c r="AT23" s="1">
        <v>3.7229635800000001E-2</v>
      </c>
      <c r="AU23" s="1">
        <v>1.0929730999999999E-3</v>
      </c>
      <c r="AV23" s="1">
        <v>4.5345558699999997E-2</v>
      </c>
      <c r="AW23" s="1">
        <v>0.31345965110000001</v>
      </c>
      <c r="AX23" s="1">
        <v>-0.90091252099999997</v>
      </c>
      <c r="AY23" s="1">
        <v>0.48022984680000003</v>
      </c>
      <c r="AZ23" s="1">
        <v>-0.75062820600000002</v>
      </c>
      <c r="BA23" s="1">
        <v>-0.46606000600000003</v>
      </c>
      <c r="BB23" s="1">
        <v>2.4177885999999999E-3</v>
      </c>
      <c r="BC23" s="1">
        <v>0.61726866199999997</v>
      </c>
      <c r="BD23" s="1">
        <v>-0.39468422600000003</v>
      </c>
      <c r="BE23" s="1">
        <v>1.2355564591999999</v>
      </c>
      <c r="BF23" s="1">
        <v>-0.35640304</v>
      </c>
      <c r="BG23" s="1">
        <v>-1.023893521</v>
      </c>
      <c r="BH23" s="1">
        <v>1.6070253615000001</v>
      </c>
      <c r="BI23" s="1">
        <v>0.55777108880000004</v>
      </c>
      <c r="BJ23">
        <v>1</v>
      </c>
      <c r="BK23">
        <v>1</v>
      </c>
      <c r="BL23" t="s">
        <v>763</v>
      </c>
      <c r="BM23" t="s">
        <v>762</v>
      </c>
      <c r="BN23" s="36" t="s">
        <v>777</v>
      </c>
      <c r="BO23" s="1">
        <v>0.89438215060000004</v>
      </c>
      <c r="BP23" s="1">
        <v>-0.10352695200000001</v>
      </c>
      <c r="BQ23" s="1">
        <v>0.34624986720000001</v>
      </c>
      <c r="BR23" s="1">
        <v>2.67258119E-2</v>
      </c>
      <c r="BS23" s="1">
        <v>0.89438215060000004</v>
      </c>
      <c r="BT23" s="1">
        <v>0.1035269521</v>
      </c>
      <c r="BU23" s="1">
        <v>0.34624986720000001</v>
      </c>
      <c r="BV23" s="1">
        <v>2.67258119E-2</v>
      </c>
      <c r="BW23" t="s">
        <v>3964</v>
      </c>
      <c r="BX23" t="s">
        <v>1377</v>
      </c>
      <c r="BY23" t="s">
        <v>1373</v>
      </c>
      <c r="BZ23" t="s">
        <v>1377</v>
      </c>
      <c r="CA23">
        <v>32</v>
      </c>
      <c r="CB23">
        <v>14</v>
      </c>
      <c r="CC23">
        <v>1</v>
      </c>
      <c r="CD23">
        <v>0</v>
      </c>
      <c r="CE23">
        <v>2017</v>
      </c>
      <c r="CF23">
        <v>34</v>
      </c>
      <c r="CG23">
        <v>0.313</v>
      </c>
      <c r="CH23">
        <v>0.35299999999999998</v>
      </c>
      <c r="CI23">
        <v>0.438</v>
      </c>
      <c r="CJ23">
        <v>12</v>
      </c>
      <c r="CK23">
        <v>0.34799999999999998</v>
      </c>
      <c r="CL23">
        <v>11</v>
      </c>
      <c r="CM23">
        <v>2</v>
      </c>
      <c r="CN23" t="s">
        <v>250</v>
      </c>
      <c r="CO23">
        <v>30</v>
      </c>
      <c r="CP23" t="s">
        <v>1377</v>
      </c>
      <c r="CQ23">
        <v>337</v>
      </c>
      <c r="CR23">
        <v>109</v>
      </c>
      <c r="CS23">
        <v>22</v>
      </c>
      <c r="CT23">
        <v>1</v>
      </c>
      <c r="CU23">
        <v>2016</v>
      </c>
      <c r="CV23">
        <v>376</v>
      </c>
      <c r="CW23">
        <v>0.249</v>
      </c>
      <c r="CX23">
        <v>0.32200000000000001</v>
      </c>
      <c r="CY23">
        <v>0.504</v>
      </c>
      <c r="CZ23">
        <v>132</v>
      </c>
      <c r="DA23">
        <v>0.35099999999999998</v>
      </c>
      <c r="DB23">
        <v>52</v>
      </c>
      <c r="DC23">
        <v>14</v>
      </c>
      <c r="DD23" t="s">
        <v>253</v>
      </c>
      <c r="DE23">
        <v>29</v>
      </c>
      <c r="DF23" t="s">
        <v>1106</v>
      </c>
      <c r="DG23">
        <v>437</v>
      </c>
      <c r="DH23">
        <v>150</v>
      </c>
      <c r="DI23">
        <v>27</v>
      </c>
      <c r="DJ23">
        <v>2</v>
      </c>
      <c r="DK23">
        <v>2015</v>
      </c>
      <c r="DL23">
        <v>491</v>
      </c>
      <c r="DM23">
        <v>0.24299999999999999</v>
      </c>
      <c r="DN23">
        <v>0.318</v>
      </c>
      <c r="DO23">
        <v>0.46899999999999997</v>
      </c>
      <c r="DP23">
        <v>166</v>
      </c>
      <c r="DQ23">
        <v>0.33800000000000002</v>
      </c>
      <c r="DR23">
        <v>53</v>
      </c>
      <c r="DS23">
        <v>19</v>
      </c>
      <c r="DT23" t="s">
        <v>250</v>
      </c>
      <c r="DU23">
        <v>28</v>
      </c>
      <c r="DV23" s="36" t="s">
        <v>1313</v>
      </c>
    </row>
    <row r="24" spans="1:126" x14ac:dyDescent="0.3">
      <c r="A24">
        <v>23</v>
      </c>
      <c r="B24" t="s">
        <v>7002</v>
      </c>
      <c r="C24" t="s">
        <v>531</v>
      </c>
      <c r="D24" t="s">
        <v>439</v>
      </c>
      <c r="E24">
        <v>506560</v>
      </c>
      <c r="F24" t="s">
        <v>249</v>
      </c>
      <c r="I24" t="s">
        <v>1103</v>
      </c>
      <c r="J24">
        <v>5</v>
      </c>
      <c r="K24" t="s">
        <v>817</v>
      </c>
      <c r="L24">
        <v>76</v>
      </c>
      <c r="M24">
        <v>100</v>
      </c>
      <c r="N24">
        <v>74</v>
      </c>
      <c r="O24">
        <v>170</v>
      </c>
      <c r="P24">
        <v>63</v>
      </c>
      <c r="Q24">
        <v>90</v>
      </c>
      <c r="R24">
        <v>110</v>
      </c>
      <c r="S24">
        <v>64</v>
      </c>
      <c r="T24">
        <v>89</v>
      </c>
      <c r="U24">
        <v>115</v>
      </c>
      <c r="V24">
        <v>48</v>
      </c>
      <c r="W24">
        <v>87</v>
      </c>
      <c r="X24">
        <v>29</v>
      </c>
      <c r="Y24">
        <v>190</v>
      </c>
      <c r="Z24">
        <v>2</v>
      </c>
      <c r="AA24">
        <v>4</v>
      </c>
      <c r="AB24" s="1">
        <v>0.22600000000000001</v>
      </c>
      <c r="AC24" s="1">
        <v>0.26600000000000001</v>
      </c>
      <c r="AD24" s="1">
        <v>0.318</v>
      </c>
      <c r="AE24" s="1">
        <v>0.25900000000000001</v>
      </c>
      <c r="AF24" s="36">
        <v>11</v>
      </c>
      <c r="AG24" s="36">
        <v>10</v>
      </c>
      <c r="AH24" s="8">
        <v>3</v>
      </c>
      <c r="AI24" s="36">
        <v>-14</v>
      </c>
      <c r="AJ24" s="38">
        <v>523</v>
      </c>
      <c r="AK24" s="38">
        <v>186</v>
      </c>
      <c r="AL24" s="1">
        <v>0.21</v>
      </c>
      <c r="AM24" s="1">
        <v>0.4833333333</v>
      </c>
      <c r="AN24" s="1">
        <v>0.18985642180000001</v>
      </c>
      <c r="AO24" s="1">
        <v>4.2255861700000001E-2</v>
      </c>
      <c r="AP24" s="1">
        <v>5.0325865900000002E-2</v>
      </c>
      <c r="AQ24" s="1">
        <v>0.19473169509999999</v>
      </c>
      <c r="AR24" s="1">
        <v>0.16925046220000001</v>
      </c>
      <c r="AS24" s="1">
        <v>9.2318550099999994E-2</v>
      </c>
      <c r="AT24" s="1">
        <v>3.6158284700000001E-2</v>
      </c>
      <c r="AU24" s="1">
        <v>5.1845110000000002E-3</v>
      </c>
      <c r="AV24" s="1">
        <v>1.27117076E-2</v>
      </c>
      <c r="AW24" s="1">
        <v>0.25860323639999999</v>
      </c>
      <c r="AX24" s="1">
        <v>-0.65492958000000001</v>
      </c>
      <c r="AY24" s="1">
        <v>-2.2390674999999999E-2</v>
      </c>
      <c r="AZ24" s="1">
        <v>-0.43063765900000001</v>
      </c>
      <c r="BA24" s="1">
        <v>0.73275334039999995</v>
      </c>
      <c r="BB24" s="1">
        <v>-1.2183340709999999</v>
      </c>
      <c r="BC24" s="1">
        <v>-0.56330206199999999</v>
      </c>
      <c r="BD24" s="1">
        <v>0.60507795450000001</v>
      </c>
      <c r="BE24" s="1">
        <v>-1.1944984089999999</v>
      </c>
      <c r="BF24" s="1">
        <v>-0.47030129199999998</v>
      </c>
      <c r="BG24" s="1">
        <v>0.20722040959999999</v>
      </c>
      <c r="BH24" s="1">
        <v>-1.1508426759999999</v>
      </c>
      <c r="BI24" s="1">
        <v>-1.3256063140000001</v>
      </c>
      <c r="BJ24">
        <v>2</v>
      </c>
      <c r="BK24">
        <v>1</v>
      </c>
      <c r="BL24" t="s">
        <v>761</v>
      </c>
      <c r="BM24" t="s">
        <v>6724</v>
      </c>
      <c r="BN24" s="36" t="s">
        <v>6996</v>
      </c>
      <c r="BO24" s="1">
        <v>-0.88181478000000002</v>
      </c>
      <c r="BP24" s="1">
        <v>0.25915057450000001</v>
      </c>
      <c r="BQ24" s="1">
        <v>3.6259530999999998E-2</v>
      </c>
      <c r="BR24" s="1">
        <v>-0.28122040500000001</v>
      </c>
      <c r="BS24" s="1">
        <v>0.88181478000000002</v>
      </c>
      <c r="BT24" s="1">
        <v>0.25915057450000001</v>
      </c>
      <c r="BU24" s="1">
        <v>3.6259530999999998E-2</v>
      </c>
      <c r="BV24" s="1">
        <v>0.28122040479999999</v>
      </c>
      <c r="BW24" t="s">
        <v>2931</v>
      </c>
      <c r="BX24" t="s">
        <v>1074</v>
      </c>
      <c r="BY24" t="s">
        <v>1063</v>
      </c>
      <c r="BZ24" t="s">
        <v>1074</v>
      </c>
      <c r="CA24">
        <v>168</v>
      </c>
      <c r="CB24">
        <v>96</v>
      </c>
      <c r="CC24">
        <v>3</v>
      </c>
      <c r="CD24">
        <v>1</v>
      </c>
      <c r="CE24">
        <v>2017</v>
      </c>
      <c r="CF24">
        <v>176</v>
      </c>
      <c r="CG24">
        <v>0.23799999999999999</v>
      </c>
      <c r="CH24">
        <v>0.26900000000000002</v>
      </c>
      <c r="CI24">
        <v>0.35099999999999998</v>
      </c>
      <c r="CJ24">
        <v>48</v>
      </c>
      <c r="CK24">
        <v>0.27</v>
      </c>
      <c r="CL24">
        <v>12</v>
      </c>
      <c r="CM24">
        <v>4</v>
      </c>
      <c r="CN24" t="s">
        <v>249</v>
      </c>
      <c r="CO24">
        <v>28</v>
      </c>
      <c r="CP24" t="s">
        <v>1107</v>
      </c>
      <c r="CQ24">
        <v>140</v>
      </c>
      <c r="CR24">
        <v>65</v>
      </c>
      <c r="CS24">
        <v>0</v>
      </c>
      <c r="CT24">
        <v>9</v>
      </c>
      <c r="CU24">
        <v>2016</v>
      </c>
      <c r="CV24">
        <v>150</v>
      </c>
      <c r="CW24">
        <v>0.25700000000000001</v>
      </c>
      <c r="CX24">
        <v>0.29499999999999998</v>
      </c>
      <c r="CY24">
        <v>0.27100000000000002</v>
      </c>
      <c r="CZ24">
        <v>39</v>
      </c>
      <c r="DA24">
        <v>0.25900000000000001</v>
      </c>
      <c r="DB24">
        <v>9</v>
      </c>
      <c r="DC24">
        <v>4</v>
      </c>
      <c r="DD24" t="s">
        <v>265</v>
      </c>
      <c r="DE24">
        <v>27</v>
      </c>
      <c r="DF24" t="s">
        <v>1107</v>
      </c>
      <c r="DG24">
        <v>324</v>
      </c>
      <c r="DH24">
        <v>118</v>
      </c>
      <c r="DI24">
        <v>3</v>
      </c>
      <c r="DJ24">
        <v>5</v>
      </c>
      <c r="DK24">
        <v>2015</v>
      </c>
      <c r="DL24">
        <v>357</v>
      </c>
      <c r="DM24">
        <v>0.20399999999999999</v>
      </c>
      <c r="DN24">
        <v>0.25700000000000001</v>
      </c>
      <c r="DO24">
        <v>0.28699999999999998</v>
      </c>
      <c r="DP24">
        <v>87</v>
      </c>
      <c r="DQ24">
        <v>0.24299999999999999</v>
      </c>
      <c r="DR24">
        <v>13</v>
      </c>
      <c r="DS24">
        <v>2</v>
      </c>
      <c r="DT24" t="s">
        <v>257</v>
      </c>
      <c r="DU24">
        <v>26</v>
      </c>
      <c r="DV24" s="36" t="s">
        <v>1346</v>
      </c>
    </row>
    <row r="25" spans="1:126" x14ac:dyDescent="0.3">
      <c r="A25">
        <v>24</v>
      </c>
      <c r="B25" t="s">
        <v>6736</v>
      </c>
      <c r="C25" t="s">
        <v>13</v>
      </c>
      <c r="D25" t="s">
        <v>30</v>
      </c>
      <c r="E25">
        <v>605119</v>
      </c>
      <c r="F25" t="s">
        <v>253</v>
      </c>
      <c r="I25" t="s">
        <v>1065</v>
      </c>
      <c r="J25">
        <v>28</v>
      </c>
      <c r="K25" t="s">
        <v>2871</v>
      </c>
      <c r="L25">
        <v>96</v>
      </c>
      <c r="M25">
        <v>83</v>
      </c>
      <c r="N25">
        <v>74</v>
      </c>
      <c r="O25">
        <v>18</v>
      </c>
      <c r="P25">
        <v>118</v>
      </c>
      <c r="Q25">
        <v>112</v>
      </c>
      <c r="R25">
        <v>101</v>
      </c>
      <c r="S25">
        <v>87</v>
      </c>
      <c r="T25">
        <v>142</v>
      </c>
      <c r="U25">
        <v>145</v>
      </c>
      <c r="V25">
        <v>47</v>
      </c>
      <c r="W25">
        <v>101</v>
      </c>
      <c r="X25">
        <v>24</v>
      </c>
      <c r="Y25">
        <v>191</v>
      </c>
      <c r="Z25">
        <v>2</v>
      </c>
      <c r="AA25">
        <v>1</v>
      </c>
      <c r="AB25" s="1">
        <v>0.23499999999999999</v>
      </c>
      <c r="AC25" s="1">
        <v>0.311</v>
      </c>
      <c r="AD25" s="1">
        <v>0.36</v>
      </c>
      <c r="AE25" s="1">
        <v>0.3</v>
      </c>
      <c r="AF25" s="36">
        <v>19</v>
      </c>
      <c r="AG25" s="36">
        <v>19</v>
      </c>
      <c r="AH25" s="8">
        <v>3</v>
      </c>
      <c r="AI25" s="36">
        <v>-3</v>
      </c>
      <c r="AJ25" s="38">
        <v>368</v>
      </c>
      <c r="AK25" s="38">
        <v>47</v>
      </c>
      <c r="AL25" s="1">
        <v>0.26500000000000001</v>
      </c>
      <c r="AM25" s="1">
        <v>0.4</v>
      </c>
      <c r="AN25" s="1">
        <v>0.19144583100000001</v>
      </c>
      <c r="AO25" s="1">
        <v>4.4835494E-3</v>
      </c>
      <c r="AP25" s="1">
        <v>9.3370412200000003E-2</v>
      </c>
      <c r="AQ25" s="1">
        <v>0.2426168272</v>
      </c>
      <c r="AR25" s="1">
        <v>0.15467828289999999</v>
      </c>
      <c r="AS25" s="1">
        <v>0.12522022129999999</v>
      </c>
      <c r="AT25" s="1">
        <v>5.7426313999999999E-2</v>
      </c>
      <c r="AU25" s="1">
        <v>6.5145927999999999E-3</v>
      </c>
      <c r="AV25" s="1">
        <v>1.2361452199999999E-2</v>
      </c>
      <c r="AW25" s="1">
        <v>0.29966381219999999</v>
      </c>
      <c r="AX25" s="1">
        <v>-0.11376711</v>
      </c>
      <c r="AY25" s="1">
        <v>-1.278941978</v>
      </c>
      <c r="AZ25" s="1">
        <v>-0.420594792</v>
      </c>
      <c r="BA25" s="1">
        <v>-0.86164231899999999</v>
      </c>
      <c r="BB25" s="1">
        <v>0.58938027410000005</v>
      </c>
      <c r="BC25" s="1">
        <v>0.62373927470000001</v>
      </c>
      <c r="BD25" s="1">
        <v>4.9299615499999998E-2</v>
      </c>
      <c r="BE25" s="1">
        <v>-0.43051368899999998</v>
      </c>
      <c r="BF25" s="1">
        <v>1.7907609321</v>
      </c>
      <c r="BG25" s="1">
        <v>0.60743235279999996</v>
      </c>
      <c r="BH25" s="1">
        <v>-1.1804425590000001</v>
      </c>
      <c r="BI25" s="1">
        <v>8.4120535100000005E-2</v>
      </c>
      <c r="BJ25">
        <v>2</v>
      </c>
      <c r="BK25">
        <v>3</v>
      </c>
      <c r="BL25" t="s">
        <v>760</v>
      </c>
      <c r="BM25" t="s">
        <v>759</v>
      </c>
      <c r="BN25" s="36" t="s">
        <v>798</v>
      </c>
      <c r="BO25" s="1">
        <v>-0.105588532</v>
      </c>
      <c r="BP25" s="1">
        <v>0.43367522660000002</v>
      </c>
      <c r="BQ25" s="1">
        <v>-0.537999703</v>
      </c>
      <c r="BR25" s="1">
        <v>0.40658620670000001</v>
      </c>
      <c r="BS25" s="1">
        <v>0.105588532</v>
      </c>
      <c r="BT25" s="1">
        <v>0.43367522660000002</v>
      </c>
      <c r="BU25" s="1">
        <v>0.53799970330000002</v>
      </c>
      <c r="BV25" s="1">
        <v>0.40658620670000001</v>
      </c>
      <c r="BW25" t="s">
        <v>2467</v>
      </c>
      <c r="BX25" t="s">
        <v>1062</v>
      </c>
      <c r="BY25" t="s">
        <v>1063</v>
      </c>
      <c r="BZ25" t="s">
        <v>1062</v>
      </c>
      <c r="CA25">
        <v>84</v>
      </c>
      <c r="CB25">
        <v>25</v>
      </c>
      <c r="CC25">
        <v>0</v>
      </c>
      <c r="CD25">
        <v>0</v>
      </c>
      <c r="CE25">
        <v>2017</v>
      </c>
      <c r="CF25">
        <v>95</v>
      </c>
      <c r="CG25">
        <v>0.26200000000000001</v>
      </c>
      <c r="CH25">
        <v>0.33700000000000002</v>
      </c>
      <c r="CI25">
        <v>0.36899999999999999</v>
      </c>
      <c r="CJ25">
        <v>30</v>
      </c>
      <c r="CK25">
        <v>0.316</v>
      </c>
      <c r="CL25">
        <v>15</v>
      </c>
      <c r="CM25">
        <v>2</v>
      </c>
      <c r="CN25" t="s">
        <v>253</v>
      </c>
      <c r="CO25">
        <v>24</v>
      </c>
      <c r="DV25" s="36" t="s">
        <v>6518</v>
      </c>
    </row>
    <row r="26" spans="1:126" x14ac:dyDescent="0.3">
      <c r="A26">
        <v>25</v>
      </c>
      <c r="B26" t="s">
        <v>5544</v>
      </c>
      <c r="C26" t="s">
        <v>13</v>
      </c>
      <c r="D26" t="s">
        <v>320</v>
      </c>
      <c r="E26">
        <v>641313</v>
      </c>
      <c r="F26" t="s">
        <v>257</v>
      </c>
      <c r="I26" t="s">
        <v>1065</v>
      </c>
      <c r="J26">
        <v>25</v>
      </c>
      <c r="K26" t="s">
        <v>2900</v>
      </c>
      <c r="L26">
        <v>172</v>
      </c>
      <c r="M26">
        <v>83</v>
      </c>
      <c r="N26">
        <v>203</v>
      </c>
      <c r="O26">
        <v>259</v>
      </c>
      <c r="P26">
        <v>44</v>
      </c>
      <c r="Q26">
        <v>111</v>
      </c>
      <c r="R26">
        <v>103</v>
      </c>
      <c r="S26">
        <v>109</v>
      </c>
      <c r="T26">
        <v>130</v>
      </c>
      <c r="U26">
        <v>223</v>
      </c>
      <c r="V26">
        <v>94</v>
      </c>
      <c r="W26">
        <v>99</v>
      </c>
      <c r="X26">
        <v>24</v>
      </c>
      <c r="Y26">
        <v>523</v>
      </c>
      <c r="Z26">
        <v>13</v>
      </c>
      <c r="AA26">
        <v>13</v>
      </c>
      <c r="AB26" s="1">
        <v>0.248</v>
      </c>
      <c r="AC26" s="1">
        <v>0.27700000000000002</v>
      </c>
      <c r="AD26" s="1">
        <v>0.40400000000000003</v>
      </c>
      <c r="AE26" s="1">
        <v>0.29299999999999998</v>
      </c>
      <c r="AF26" s="36">
        <v>33</v>
      </c>
      <c r="AG26" s="36">
        <v>37</v>
      </c>
      <c r="AH26" s="8">
        <v>16</v>
      </c>
      <c r="AI26" s="36">
        <v>-2</v>
      </c>
      <c r="AJ26" s="38">
        <v>178</v>
      </c>
      <c r="AK26" s="38">
        <v>29</v>
      </c>
      <c r="AL26" s="1">
        <v>0.47499999999999998</v>
      </c>
      <c r="AM26" s="1">
        <v>0.4</v>
      </c>
      <c r="AN26" s="1">
        <v>0.52278602819999997</v>
      </c>
      <c r="AO26" s="1">
        <v>6.4585716900000006E-2</v>
      </c>
      <c r="AP26" s="1">
        <v>3.5213026000000001E-2</v>
      </c>
      <c r="AQ26" s="1">
        <v>0.2404388677</v>
      </c>
      <c r="AR26" s="1">
        <v>0.15723958190000001</v>
      </c>
      <c r="AS26" s="1">
        <v>0.1559898555</v>
      </c>
      <c r="AT26" s="1">
        <v>5.2854001499999997E-2</v>
      </c>
      <c r="AU26" s="1">
        <v>1.00223998E-2</v>
      </c>
      <c r="AV26" s="1">
        <v>2.4783709300000002E-2</v>
      </c>
      <c r="AW26" s="1">
        <v>0.29280226809999998</v>
      </c>
      <c r="AX26" s="1">
        <v>1.9524895933999999</v>
      </c>
      <c r="AY26" s="1">
        <v>-1.278941978</v>
      </c>
      <c r="AZ26" s="1">
        <v>1.6730167187</v>
      </c>
      <c r="BA26" s="1">
        <v>1.6753121107</v>
      </c>
      <c r="BB26" s="1">
        <v>-1.853018364</v>
      </c>
      <c r="BC26" s="1">
        <v>0.56974907320000001</v>
      </c>
      <c r="BD26" s="1">
        <v>0.14698675559999999</v>
      </c>
      <c r="BE26" s="1">
        <v>0.28396461719999999</v>
      </c>
      <c r="BF26" s="1">
        <v>1.3046659120999999</v>
      </c>
      <c r="BG26" s="1">
        <v>1.6629059100000001</v>
      </c>
      <c r="BH26" s="1">
        <v>-0.13064473700000001</v>
      </c>
      <c r="BI26" s="1">
        <v>-0.15145587299999999</v>
      </c>
      <c r="BJ26">
        <v>2</v>
      </c>
      <c r="BK26">
        <v>3</v>
      </c>
      <c r="BL26" t="s">
        <v>760</v>
      </c>
      <c r="BM26" t="s">
        <v>761</v>
      </c>
      <c r="BN26" s="36" t="s">
        <v>795</v>
      </c>
      <c r="BO26" s="1">
        <v>-0.454212371</v>
      </c>
      <c r="BP26" s="1">
        <v>0.36445305900000002</v>
      </c>
      <c r="BQ26" s="1">
        <v>-0.72479572199999998</v>
      </c>
      <c r="BR26" s="1">
        <v>0.2081369247</v>
      </c>
      <c r="BS26" s="1">
        <v>0.45421237139999998</v>
      </c>
      <c r="BT26" s="1">
        <v>0.36445305900000002</v>
      </c>
      <c r="BU26" s="1">
        <v>0.72479572199999998</v>
      </c>
      <c r="BV26" s="1">
        <v>0.2081369247</v>
      </c>
      <c r="BW26" t="s">
        <v>7246</v>
      </c>
      <c r="BX26" t="s">
        <v>1390</v>
      </c>
      <c r="BY26" t="s">
        <v>1373</v>
      </c>
      <c r="BZ26" t="s">
        <v>1390</v>
      </c>
      <c r="CA26">
        <v>587</v>
      </c>
      <c r="CB26">
        <v>146</v>
      </c>
      <c r="CC26">
        <v>17</v>
      </c>
      <c r="CD26">
        <v>15</v>
      </c>
      <c r="CE26">
        <v>2017</v>
      </c>
      <c r="CF26">
        <v>606</v>
      </c>
      <c r="CG26">
        <v>0.25700000000000001</v>
      </c>
      <c r="CH26">
        <v>0.27600000000000002</v>
      </c>
      <c r="CI26">
        <v>0.40200000000000002</v>
      </c>
      <c r="CJ26">
        <v>177</v>
      </c>
      <c r="CK26">
        <v>0.29199999999999998</v>
      </c>
      <c r="CL26">
        <v>36</v>
      </c>
      <c r="CM26">
        <v>21</v>
      </c>
      <c r="CN26" t="s">
        <v>257</v>
      </c>
      <c r="CO26">
        <v>24</v>
      </c>
      <c r="CP26" t="s">
        <v>1390</v>
      </c>
      <c r="CQ26">
        <v>410</v>
      </c>
      <c r="CR26">
        <v>99</v>
      </c>
      <c r="CS26">
        <v>9</v>
      </c>
      <c r="CT26">
        <v>10</v>
      </c>
      <c r="CU26">
        <v>2016</v>
      </c>
      <c r="CV26">
        <v>431</v>
      </c>
      <c r="CW26">
        <v>0.28299999999999997</v>
      </c>
      <c r="CX26">
        <v>0.30599999999999999</v>
      </c>
      <c r="CY26">
        <v>0.432</v>
      </c>
      <c r="CZ26">
        <v>135</v>
      </c>
      <c r="DA26">
        <v>0.314</v>
      </c>
      <c r="DB26">
        <v>38</v>
      </c>
      <c r="DC26">
        <v>16</v>
      </c>
      <c r="DD26" t="s">
        <v>257</v>
      </c>
      <c r="DE26">
        <v>23</v>
      </c>
      <c r="DV26" s="36" t="s">
        <v>5108</v>
      </c>
    </row>
    <row r="27" spans="1:126" x14ac:dyDescent="0.3">
      <c r="A27">
        <v>26</v>
      </c>
      <c r="B27" t="s">
        <v>5545</v>
      </c>
      <c r="C27" t="s">
        <v>5084</v>
      </c>
      <c r="D27" t="s">
        <v>464</v>
      </c>
      <c r="E27">
        <v>435180</v>
      </c>
      <c r="F27" t="s">
        <v>265</v>
      </c>
      <c r="I27" t="s">
        <v>1065</v>
      </c>
      <c r="J27">
        <v>4</v>
      </c>
      <c r="K27" t="s">
        <v>818</v>
      </c>
      <c r="L27">
        <v>154</v>
      </c>
      <c r="M27">
        <v>117</v>
      </c>
      <c r="N27">
        <v>35</v>
      </c>
      <c r="O27">
        <v>101</v>
      </c>
      <c r="P27">
        <v>73</v>
      </c>
      <c r="Q27">
        <v>90</v>
      </c>
      <c r="R27">
        <v>129</v>
      </c>
      <c r="S27">
        <v>50</v>
      </c>
      <c r="T27">
        <v>58</v>
      </c>
      <c r="U27">
        <v>71</v>
      </c>
      <c r="V27">
        <v>46</v>
      </c>
      <c r="W27">
        <v>91</v>
      </c>
      <c r="X27">
        <v>34</v>
      </c>
      <c r="Y27">
        <v>90</v>
      </c>
      <c r="Z27">
        <v>1</v>
      </c>
      <c r="AA27">
        <v>1</v>
      </c>
      <c r="AB27" s="1">
        <v>0.24</v>
      </c>
      <c r="AC27" s="1">
        <v>0.28699999999999998</v>
      </c>
      <c r="AD27" s="1">
        <v>0.312</v>
      </c>
      <c r="AE27" s="1">
        <v>0.26900000000000002</v>
      </c>
      <c r="AF27" s="36">
        <v>8</v>
      </c>
      <c r="AG27" s="36">
        <v>8</v>
      </c>
      <c r="AH27" s="8">
        <v>2</v>
      </c>
      <c r="AI27" s="36">
        <v>-3</v>
      </c>
      <c r="AJ27" s="38">
        <v>719</v>
      </c>
      <c r="AK27" s="38">
        <v>81</v>
      </c>
      <c r="AL27" s="1">
        <v>0.42499999999999999</v>
      </c>
      <c r="AM27" s="1">
        <v>0.56666666669999999</v>
      </c>
      <c r="AN27" s="1">
        <v>9.0119281999999995E-2</v>
      </c>
      <c r="AO27" s="1">
        <v>2.5155299400000001E-2</v>
      </c>
      <c r="AP27" s="1">
        <v>5.7625492200000003E-2</v>
      </c>
      <c r="AQ27" s="1">
        <v>0.19629480329999999</v>
      </c>
      <c r="AR27" s="1">
        <v>0.19773812090000001</v>
      </c>
      <c r="AS27" s="1">
        <v>7.2104731399999997E-2</v>
      </c>
      <c r="AT27" s="1">
        <v>2.3613395400000001E-2</v>
      </c>
      <c r="AU27" s="1">
        <v>3.1889128000000002E-3</v>
      </c>
      <c r="AV27" s="1">
        <v>1.2230882300000001E-2</v>
      </c>
      <c r="AW27" s="1">
        <v>0.26947486549999999</v>
      </c>
      <c r="AX27" s="1">
        <v>1.4605237116000001</v>
      </c>
      <c r="AY27" s="1">
        <v>1.2341606289</v>
      </c>
      <c r="AZ27" s="1">
        <v>-1.060838358</v>
      </c>
      <c r="BA27" s="1">
        <v>1.09266754E-2</v>
      </c>
      <c r="BB27" s="1">
        <v>-0.91177632200000003</v>
      </c>
      <c r="BC27" s="1">
        <v>-0.52455362500000002</v>
      </c>
      <c r="BD27" s="1">
        <v>1.6915883039999999</v>
      </c>
      <c r="BE27" s="1">
        <v>-1.6638681420000001</v>
      </c>
      <c r="BF27" s="1">
        <v>-1.803982703</v>
      </c>
      <c r="BG27" s="1">
        <v>-0.39324054600000002</v>
      </c>
      <c r="BH27" s="1">
        <v>-1.19147695</v>
      </c>
      <c r="BI27" s="1">
        <v>-0.95235223400000002</v>
      </c>
      <c r="BJ27">
        <v>3</v>
      </c>
      <c r="BK27">
        <v>1</v>
      </c>
      <c r="BL27" t="s">
        <v>761</v>
      </c>
      <c r="BM27" t="s">
        <v>762</v>
      </c>
      <c r="BN27" s="36" t="s">
        <v>788</v>
      </c>
      <c r="BO27" s="1">
        <v>-0.87223598099999999</v>
      </c>
      <c r="BP27" s="1">
        <v>-0.18696284699999999</v>
      </c>
      <c r="BQ27" s="1">
        <v>0.42830695050000001</v>
      </c>
      <c r="BR27" s="1">
        <v>-6.0244275999999999E-2</v>
      </c>
      <c r="BS27" s="1">
        <v>0.87223598150000003</v>
      </c>
      <c r="BT27" s="1">
        <v>0.1869628472</v>
      </c>
      <c r="BU27" s="1">
        <v>0.42830695050000001</v>
      </c>
      <c r="BV27" s="1">
        <v>6.0244276300000003E-2</v>
      </c>
      <c r="BW27" t="s">
        <v>2879</v>
      </c>
      <c r="BX27" t="s">
        <v>1062</v>
      </c>
      <c r="BY27" t="s">
        <v>1063</v>
      </c>
      <c r="CP27" t="s">
        <v>1062</v>
      </c>
      <c r="CQ27">
        <v>24</v>
      </c>
      <c r="CR27">
        <v>13</v>
      </c>
      <c r="CS27">
        <v>0</v>
      </c>
      <c r="CT27">
        <v>0</v>
      </c>
      <c r="CU27">
        <v>2016</v>
      </c>
      <c r="CV27">
        <v>24</v>
      </c>
      <c r="CW27">
        <v>0.29199999999999998</v>
      </c>
      <c r="CX27">
        <v>0.29199999999999998</v>
      </c>
      <c r="CY27">
        <v>0.29199999999999998</v>
      </c>
      <c r="CZ27">
        <v>6</v>
      </c>
      <c r="DA27">
        <v>0.26300000000000001</v>
      </c>
      <c r="DB27">
        <v>3</v>
      </c>
      <c r="DC27">
        <v>0</v>
      </c>
      <c r="DD27" t="s">
        <v>265</v>
      </c>
      <c r="DE27">
        <v>32</v>
      </c>
      <c r="DV27" s="36" t="s">
        <v>5085</v>
      </c>
    </row>
    <row r="28" spans="1:126" x14ac:dyDescent="0.3">
      <c r="A28">
        <v>27</v>
      </c>
      <c r="B28" t="s">
        <v>542</v>
      </c>
      <c r="C28" t="s">
        <v>414</v>
      </c>
      <c r="D28" t="s">
        <v>413</v>
      </c>
      <c r="E28">
        <v>462101</v>
      </c>
      <c r="F28" t="s">
        <v>257</v>
      </c>
      <c r="I28" t="s">
        <v>1065</v>
      </c>
      <c r="J28">
        <v>25</v>
      </c>
      <c r="K28" t="s">
        <v>801</v>
      </c>
      <c r="L28">
        <v>172</v>
      </c>
      <c r="M28">
        <v>100</v>
      </c>
      <c r="N28">
        <v>229</v>
      </c>
      <c r="O28">
        <v>259</v>
      </c>
      <c r="P28">
        <v>68</v>
      </c>
      <c r="Q28">
        <v>63</v>
      </c>
      <c r="R28">
        <v>122</v>
      </c>
      <c r="S28">
        <v>101</v>
      </c>
      <c r="T28">
        <v>139</v>
      </c>
      <c r="U28">
        <v>148</v>
      </c>
      <c r="V28">
        <v>81</v>
      </c>
      <c r="W28">
        <v>108</v>
      </c>
      <c r="X28">
        <v>29</v>
      </c>
      <c r="Y28">
        <v>592</v>
      </c>
      <c r="Z28">
        <v>13</v>
      </c>
      <c r="AA28">
        <v>21</v>
      </c>
      <c r="AB28" s="1">
        <v>0.27800000000000002</v>
      </c>
      <c r="AC28" s="1">
        <v>0.317</v>
      </c>
      <c r="AD28" s="1">
        <v>0.42199999999999999</v>
      </c>
      <c r="AE28" s="1">
        <v>0.32100000000000001</v>
      </c>
      <c r="AF28" s="36">
        <v>50</v>
      </c>
      <c r="AG28" s="36">
        <v>57</v>
      </c>
      <c r="AH28" s="8">
        <v>27</v>
      </c>
      <c r="AI28" s="36">
        <v>14</v>
      </c>
      <c r="AJ28" s="38">
        <v>49</v>
      </c>
      <c r="AK28" s="38">
        <v>8</v>
      </c>
      <c r="AL28" s="1">
        <v>0.47499999999999998</v>
      </c>
      <c r="AM28" s="1">
        <v>0.4833333333</v>
      </c>
      <c r="AN28" s="1">
        <v>0.59160485409999997</v>
      </c>
      <c r="AO28" s="1">
        <v>6.4544116100000007E-2</v>
      </c>
      <c r="AP28" s="1">
        <v>5.3912361899999997E-2</v>
      </c>
      <c r="AQ28" s="1">
        <v>0.13677496889999999</v>
      </c>
      <c r="AR28" s="1">
        <v>0.187257958</v>
      </c>
      <c r="AS28" s="1">
        <v>0.14476228720000001</v>
      </c>
      <c r="AT28" s="1">
        <v>5.6206205299999999E-2</v>
      </c>
      <c r="AU28" s="1">
        <v>6.6543955000000002E-3</v>
      </c>
      <c r="AV28" s="1">
        <v>2.1346247700000001E-2</v>
      </c>
      <c r="AW28" s="1">
        <v>0.32050248050000002</v>
      </c>
      <c r="AX28" s="1">
        <v>1.9524895933999999</v>
      </c>
      <c r="AY28" s="1">
        <v>-2.2390674999999999E-2</v>
      </c>
      <c r="AZ28" s="1">
        <v>2.1078564614999999</v>
      </c>
      <c r="BA28" s="1">
        <v>1.6735561126</v>
      </c>
      <c r="BB28" s="1">
        <v>-1.0677142850000001</v>
      </c>
      <c r="BC28" s="1">
        <v>-2.0000116760000002</v>
      </c>
      <c r="BD28" s="1">
        <v>1.2918781869</v>
      </c>
      <c r="BE28" s="1">
        <v>2.3257780400000001E-2</v>
      </c>
      <c r="BF28" s="1">
        <v>1.6610478449999999</v>
      </c>
      <c r="BG28" s="1">
        <v>0.6494979716</v>
      </c>
      <c r="BH28" s="1">
        <v>-0.42114264600000001</v>
      </c>
      <c r="BI28" s="1">
        <v>0.79957153839999995</v>
      </c>
      <c r="BJ28">
        <v>4</v>
      </c>
      <c r="BK28">
        <v>3</v>
      </c>
      <c r="BL28" t="s">
        <v>760</v>
      </c>
      <c r="BM28" t="s">
        <v>761</v>
      </c>
      <c r="BN28" s="36" t="s">
        <v>795</v>
      </c>
      <c r="BO28" s="1">
        <v>-0.56864676000000003</v>
      </c>
      <c r="BP28" s="1">
        <v>-0.381278481</v>
      </c>
      <c r="BQ28" s="1">
        <v>-0.68908741600000001</v>
      </c>
      <c r="BR28" s="1">
        <v>-9.9035377999999993E-2</v>
      </c>
      <c r="BS28" s="1">
        <v>0.56864676039999995</v>
      </c>
      <c r="BT28" s="1">
        <v>0.38127848149999999</v>
      </c>
      <c r="BU28" s="1">
        <v>0.6890874159</v>
      </c>
      <c r="BV28" s="1">
        <v>9.9035377899999999E-2</v>
      </c>
      <c r="BW28" t="s">
        <v>7243</v>
      </c>
      <c r="BX28" t="s">
        <v>1375</v>
      </c>
      <c r="BY28" t="s">
        <v>1373</v>
      </c>
      <c r="BZ28" t="s">
        <v>1375</v>
      </c>
      <c r="CA28">
        <v>643</v>
      </c>
      <c r="CB28">
        <v>158</v>
      </c>
      <c r="CC28">
        <v>20</v>
      </c>
      <c r="CD28">
        <v>25</v>
      </c>
      <c r="CE28">
        <v>2017</v>
      </c>
      <c r="CF28">
        <v>689</v>
      </c>
      <c r="CG28">
        <v>0.29699999999999999</v>
      </c>
      <c r="CH28">
        <v>0.33700000000000002</v>
      </c>
      <c r="CI28">
        <v>0.47099999999999997</v>
      </c>
      <c r="CJ28">
        <v>240</v>
      </c>
      <c r="CK28">
        <v>0.34799999999999998</v>
      </c>
      <c r="CL28">
        <v>74</v>
      </c>
      <c r="CM28">
        <v>38</v>
      </c>
      <c r="CN28" t="s">
        <v>257</v>
      </c>
      <c r="CO28">
        <v>28</v>
      </c>
      <c r="CP28" t="s">
        <v>1375</v>
      </c>
      <c r="CQ28">
        <v>506</v>
      </c>
      <c r="CR28">
        <v>147</v>
      </c>
      <c r="CS28">
        <v>8</v>
      </c>
      <c r="CT28">
        <v>24</v>
      </c>
      <c r="CU28">
        <v>2016</v>
      </c>
      <c r="CV28">
        <v>568</v>
      </c>
      <c r="CW28">
        <v>0.30199999999999999</v>
      </c>
      <c r="CX28">
        <v>0.36199999999999999</v>
      </c>
      <c r="CY28">
        <v>0.439</v>
      </c>
      <c r="CZ28">
        <v>198</v>
      </c>
      <c r="DA28">
        <v>0.34899999999999998</v>
      </c>
      <c r="DB28">
        <v>66</v>
      </c>
      <c r="DC28">
        <v>30</v>
      </c>
      <c r="DD28" t="s">
        <v>257</v>
      </c>
      <c r="DE28">
        <v>27</v>
      </c>
      <c r="DF28" t="s">
        <v>1375</v>
      </c>
      <c r="DG28">
        <v>596</v>
      </c>
      <c r="DH28">
        <v>160</v>
      </c>
      <c r="DI28">
        <v>7</v>
      </c>
      <c r="DJ28">
        <v>25</v>
      </c>
      <c r="DK28">
        <v>2015</v>
      </c>
      <c r="DL28">
        <v>661</v>
      </c>
      <c r="DM28">
        <v>0.25800000000000001</v>
      </c>
      <c r="DN28">
        <v>0.309</v>
      </c>
      <c r="DO28">
        <v>0.35699999999999998</v>
      </c>
      <c r="DP28">
        <v>193</v>
      </c>
      <c r="DQ28">
        <v>0.29299999999999998</v>
      </c>
      <c r="DR28">
        <v>38</v>
      </c>
      <c r="DS28">
        <v>21</v>
      </c>
      <c r="DT28" t="s">
        <v>257</v>
      </c>
      <c r="DU28">
        <v>26</v>
      </c>
      <c r="DV28" s="36" t="s">
        <v>1376</v>
      </c>
    </row>
    <row r="29" spans="1:126" x14ac:dyDescent="0.3">
      <c r="A29">
        <v>28</v>
      </c>
      <c r="B29" t="s">
        <v>6737</v>
      </c>
      <c r="C29" t="s">
        <v>6688</v>
      </c>
      <c r="D29" t="s">
        <v>258</v>
      </c>
      <c r="E29">
        <v>609280</v>
      </c>
      <c r="F29" t="s">
        <v>253</v>
      </c>
      <c r="I29" t="s">
        <v>1065</v>
      </c>
      <c r="J29">
        <v>27</v>
      </c>
      <c r="K29" t="s">
        <v>2871</v>
      </c>
      <c r="L29">
        <v>96</v>
      </c>
      <c r="M29">
        <v>79</v>
      </c>
      <c r="N29">
        <v>68</v>
      </c>
      <c r="O29">
        <v>128</v>
      </c>
      <c r="P29">
        <v>114</v>
      </c>
      <c r="Q29">
        <v>89</v>
      </c>
      <c r="R29">
        <v>111</v>
      </c>
      <c r="S29">
        <v>92</v>
      </c>
      <c r="T29">
        <v>140</v>
      </c>
      <c r="U29">
        <v>58</v>
      </c>
      <c r="V29">
        <v>74</v>
      </c>
      <c r="W29">
        <v>107</v>
      </c>
      <c r="X29">
        <v>23</v>
      </c>
      <c r="Y29">
        <v>175</v>
      </c>
      <c r="Z29">
        <v>3</v>
      </c>
      <c r="AA29">
        <v>3</v>
      </c>
      <c r="AB29" s="1">
        <v>0.26</v>
      </c>
      <c r="AC29" s="1">
        <v>0.32700000000000001</v>
      </c>
      <c r="AD29" s="1">
        <v>0.39200000000000002</v>
      </c>
      <c r="AE29" s="1">
        <v>0.31900000000000001</v>
      </c>
      <c r="AF29" s="36">
        <v>22</v>
      </c>
      <c r="AG29" s="36">
        <v>22</v>
      </c>
      <c r="AH29" s="8">
        <v>5</v>
      </c>
      <c r="AI29" s="36">
        <v>1</v>
      </c>
      <c r="AJ29" s="38">
        <v>320</v>
      </c>
      <c r="AK29" s="38">
        <v>39</v>
      </c>
      <c r="AL29" s="1">
        <v>0.26500000000000001</v>
      </c>
      <c r="AM29" s="1">
        <v>0.38333333330000002</v>
      </c>
      <c r="AN29" s="1">
        <v>0.17458127509999999</v>
      </c>
      <c r="AO29" s="1">
        <v>3.1970813799999998E-2</v>
      </c>
      <c r="AP29" s="1">
        <v>9.0607994900000002E-2</v>
      </c>
      <c r="AQ29" s="1">
        <v>0.19271627199999999</v>
      </c>
      <c r="AR29" s="1">
        <v>0.16962479280000001</v>
      </c>
      <c r="AS29" s="1">
        <v>0.13203809759999999</v>
      </c>
      <c r="AT29" s="1">
        <v>5.66175264E-2</v>
      </c>
      <c r="AU29" s="1">
        <v>2.5953134999999999E-3</v>
      </c>
      <c r="AV29" s="1">
        <v>1.95093231E-2</v>
      </c>
      <c r="AW29" s="1">
        <v>0.31871543600000002</v>
      </c>
      <c r="AX29" s="1">
        <v>-0.11376711</v>
      </c>
      <c r="AY29" s="1">
        <v>-1.530252239</v>
      </c>
      <c r="AZ29" s="1">
        <v>-0.52715544700000005</v>
      </c>
      <c r="BA29" s="1">
        <v>0.29861429210000001</v>
      </c>
      <c r="BB29" s="1">
        <v>0.47336879479999999</v>
      </c>
      <c r="BC29" s="1">
        <v>-0.61326309199999995</v>
      </c>
      <c r="BD29" s="1">
        <v>0.61935480850000002</v>
      </c>
      <c r="BE29" s="1">
        <v>-0.27220096199999999</v>
      </c>
      <c r="BF29" s="1">
        <v>1.7047765190999999</v>
      </c>
      <c r="BG29" s="1">
        <v>-0.57185025899999997</v>
      </c>
      <c r="BH29" s="1">
        <v>-0.57638009199999996</v>
      </c>
      <c r="BI29" s="1">
        <v>0.73821719649999995</v>
      </c>
      <c r="BJ29">
        <v>4</v>
      </c>
      <c r="BK29">
        <v>3</v>
      </c>
      <c r="BL29" t="s">
        <v>760</v>
      </c>
      <c r="BM29" t="s">
        <v>764</v>
      </c>
      <c r="BN29" s="36" t="s">
        <v>797</v>
      </c>
      <c r="BO29" s="1">
        <v>-9.2526326000000006E-2</v>
      </c>
      <c r="BP29" s="1">
        <v>-0.101421513</v>
      </c>
      <c r="BQ29" s="1">
        <v>-0.81769991900000005</v>
      </c>
      <c r="BR29" s="1">
        <v>7.8387301300000004E-2</v>
      </c>
      <c r="BS29" s="1">
        <v>9.25263261E-2</v>
      </c>
      <c r="BT29" s="1">
        <v>0.1014215126</v>
      </c>
      <c r="BU29" s="1">
        <v>0.81769991939999997</v>
      </c>
      <c r="BV29" s="1">
        <v>7.8387301300000004E-2</v>
      </c>
      <c r="BW29" t="s">
        <v>2467</v>
      </c>
      <c r="BX29" t="s">
        <v>1383</v>
      </c>
      <c r="BY29" t="s">
        <v>1373</v>
      </c>
      <c r="BZ29" t="s">
        <v>1383</v>
      </c>
      <c r="CA29">
        <v>7</v>
      </c>
      <c r="CB29">
        <v>5</v>
      </c>
      <c r="CC29">
        <v>0</v>
      </c>
      <c r="CD29">
        <v>1</v>
      </c>
      <c r="CE29">
        <v>2017</v>
      </c>
      <c r="CF29">
        <v>8</v>
      </c>
      <c r="CG29">
        <v>0.57099999999999995</v>
      </c>
      <c r="CH29">
        <v>0.625</v>
      </c>
      <c r="CI29">
        <v>0.85699999999999998</v>
      </c>
      <c r="CJ29">
        <v>5</v>
      </c>
      <c r="CK29">
        <v>0.625</v>
      </c>
      <c r="CL29">
        <v>36</v>
      </c>
      <c r="CM29">
        <v>1</v>
      </c>
      <c r="CN29" t="s">
        <v>253</v>
      </c>
      <c r="CO29">
        <v>22</v>
      </c>
      <c r="DV29" s="36" t="s">
        <v>6689</v>
      </c>
    </row>
    <row r="30" spans="1:126" x14ac:dyDescent="0.3">
      <c r="A30">
        <v>29</v>
      </c>
      <c r="B30" t="s">
        <v>932</v>
      </c>
      <c r="C30" t="s">
        <v>933</v>
      </c>
      <c r="D30" t="s">
        <v>934</v>
      </c>
      <c r="E30">
        <v>493114</v>
      </c>
      <c r="F30" t="s">
        <v>249</v>
      </c>
      <c r="I30" t="s">
        <v>1103</v>
      </c>
      <c r="J30">
        <v>17</v>
      </c>
      <c r="K30" t="s">
        <v>3938</v>
      </c>
      <c r="L30">
        <v>76</v>
      </c>
      <c r="M30">
        <v>124</v>
      </c>
      <c r="N30">
        <v>139</v>
      </c>
      <c r="O30">
        <v>138</v>
      </c>
      <c r="P30">
        <v>110</v>
      </c>
      <c r="Q30">
        <v>55</v>
      </c>
      <c r="R30">
        <v>133</v>
      </c>
      <c r="S30">
        <v>61</v>
      </c>
      <c r="T30">
        <v>75</v>
      </c>
      <c r="U30">
        <v>73</v>
      </c>
      <c r="V30">
        <v>54</v>
      </c>
      <c r="W30">
        <v>103</v>
      </c>
      <c r="X30">
        <v>36</v>
      </c>
      <c r="Y30">
        <v>359</v>
      </c>
      <c r="Z30">
        <v>5</v>
      </c>
      <c r="AA30">
        <v>9</v>
      </c>
      <c r="AB30" s="1">
        <v>0.26</v>
      </c>
      <c r="AC30" s="1">
        <v>0.33100000000000002</v>
      </c>
      <c r="AD30" s="1">
        <v>0.34799999999999998</v>
      </c>
      <c r="AE30" s="1">
        <v>0.307</v>
      </c>
      <c r="AF30" s="36">
        <v>31</v>
      </c>
      <c r="AG30" s="36">
        <v>28</v>
      </c>
      <c r="AH30" s="8">
        <v>11</v>
      </c>
      <c r="AI30" s="36">
        <v>-8</v>
      </c>
      <c r="AJ30" s="38">
        <v>248</v>
      </c>
      <c r="AK30" s="38">
        <v>87</v>
      </c>
      <c r="AL30" s="1">
        <v>0.21</v>
      </c>
      <c r="AM30" s="1">
        <v>0.6</v>
      </c>
      <c r="AN30" s="1">
        <v>0.3588179104</v>
      </c>
      <c r="AO30" s="1">
        <v>3.4463371200000002E-2</v>
      </c>
      <c r="AP30" s="1">
        <v>8.7511291500000005E-2</v>
      </c>
      <c r="AQ30" s="1">
        <v>0.12062123550000001</v>
      </c>
      <c r="AR30" s="1">
        <v>0.20451899770000001</v>
      </c>
      <c r="AS30" s="1">
        <v>8.7970842699999996E-2</v>
      </c>
      <c r="AT30" s="1">
        <v>3.0540885E-2</v>
      </c>
      <c r="AU30" s="1">
        <v>3.2959831000000002E-3</v>
      </c>
      <c r="AV30" s="1">
        <v>1.41686525E-2</v>
      </c>
      <c r="AW30" s="1">
        <v>0.30719610260000002</v>
      </c>
      <c r="AX30" s="1">
        <v>-0.65492958000000001</v>
      </c>
      <c r="AY30" s="1">
        <v>1.7367811502999999</v>
      </c>
      <c r="AZ30" s="1">
        <v>0.63696512630000002</v>
      </c>
      <c r="BA30" s="1">
        <v>0.40382687979999998</v>
      </c>
      <c r="BB30" s="1">
        <v>0.34331852029999999</v>
      </c>
      <c r="BC30" s="1">
        <v>-2.4004522399999999</v>
      </c>
      <c r="BD30" s="1">
        <v>1.9502088152999999</v>
      </c>
      <c r="BE30" s="1">
        <v>-1.2954532219999999</v>
      </c>
      <c r="BF30" s="1">
        <v>-1.067502384</v>
      </c>
      <c r="BG30" s="1">
        <v>-0.36102387800000002</v>
      </c>
      <c r="BH30" s="1">
        <v>-1.027717102</v>
      </c>
      <c r="BI30" s="1">
        <v>0.34272557669999998</v>
      </c>
      <c r="BJ30">
        <v>3</v>
      </c>
      <c r="BK30">
        <v>2</v>
      </c>
      <c r="BL30" t="s">
        <v>764</v>
      </c>
      <c r="BM30" t="s">
        <v>6724</v>
      </c>
      <c r="BN30" s="36" t="s">
        <v>6748</v>
      </c>
      <c r="BO30" s="1">
        <v>-0.54481083299999999</v>
      </c>
      <c r="BP30" s="1">
        <v>-0.60599286699999999</v>
      </c>
      <c r="BQ30" s="1">
        <v>0.16358956399999999</v>
      </c>
      <c r="BR30" s="1">
        <v>-0.54520228999999998</v>
      </c>
      <c r="BS30" s="1">
        <v>0.54481083259999996</v>
      </c>
      <c r="BT30" s="1">
        <v>0.60599286669999997</v>
      </c>
      <c r="BU30" s="1">
        <v>0.16358956399999999</v>
      </c>
      <c r="BV30" s="1">
        <v>0.54520228979999996</v>
      </c>
      <c r="BW30" t="s">
        <v>2921</v>
      </c>
      <c r="BX30" t="s">
        <v>1089</v>
      </c>
      <c r="BY30" t="s">
        <v>1063</v>
      </c>
      <c r="BZ30" t="s">
        <v>1089</v>
      </c>
      <c r="CA30">
        <v>336</v>
      </c>
      <c r="CB30">
        <v>110</v>
      </c>
      <c r="CC30">
        <v>5</v>
      </c>
      <c r="CD30">
        <v>10</v>
      </c>
      <c r="CE30">
        <v>2017</v>
      </c>
      <c r="CF30">
        <v>374</v>
      </c>
      <c r="CG30">
        <v>0.27700000000000002</v>
      </c>
      <c r="CH30">
        <v>0.33500000000000002</v>
      </c>
      <c r="CI30">
        <v>0.39300000000000002</v>
      </c>
      <c r="CJ30">
        <v>120</v>
      </c>
      <c r="CK30">
        <v>0.32100000000000001</v>
      </c>
      <c r="CL30">
        <v>37</v>
      </c>
      <c r="CM30">
        <v>14</v>
      </c>
      <c r="CN30" t="s">
        <v>249</v>
      </c>
      <c r="CO30">
        <v>35</v>
      </c>
      <c r="CP30" t="s">
        <v>1397</v>
      </c>
      <c r="CQ30">
        <v>417</v>
      </c>
      <c r="CR30">
        <v>118</v>
      </c>
      <c r="CS30">
        <v>4</v>
      </c>
      <c r="CT30">
        <v>7</v>
      </c>
      <c r="CU30">
        <v>2016</v>
      </c>
      <c r="CV30">
        <v>466</v>
      </c>
      <c r="CW30">
        <v>0.28299999999999997</v>
      </c>
      <c r="CX30">
        <v>0.34899999999999998</v>
      </c>
      <c r="CY30">
        <v>0.38800000000000001</v>
      </c>
      <c r="CZ30">
        <v>152</v>
      </c>
      <c r="DA30">
        <v>0.32700000000000001</v>
      </c>
      <c r="DB30">
        <v>46</v>
      </c>
      <c r="DC30">
        <v>14</v>
      </c>
      <c r="DD30" t="s">
        <v>249</v>
      </c>
      <c r="DE30">
        <v>34</v>
      </c>
      <c r="DF30" t="s">
        <v>1104</v>
      </c>
      <c r="DG30">
        <v>355</v>
      </c>
      <c r="DH30">
        <v>93</v>
      </c>
      <c r="DI30">
        <v>5</v>
      </c>
      <c r="DJ30">
        <v>14</v>
      </c>
      <c r="DK30">
        <v>2015</v>
      </c>
      <c r="DL30">
        <v>392</v>
      </c>
      <c r="DM30">
        <v>0.28699999999999998</v>
      </c>
      <c r="DN30">
        <v>0.35299999999999998</v>
      </c>
      <c r="DO30">
        <v>0.38</v>
      </c>
      <c r="DP30">
        <v>129</v>
      </c>
      <c r="DQ30">
        <v>0.33</v>
      </c>
      <c r="DR30">
        <v>42</v>
      </c>
      <c r="DS30">
        <v>15</v>
      </c>
      <c r="DT30" t="s">
        <v>249</v>
      </c>
      <c r="DU30">
        <v>33</v>
      </c>
      <c r="DV30" s="36" t="s">
        <v>1185</v>
      </c>
    </row>
    <row r="31" spans="1:126" x14ac:dyDescent="0.3">
      <c r="A31">
        <v>30</v>
      </c>
      <c r="B31" t="s">
        <v>5546</v>
      </c>
      <c r="C31" t="s">
        <v>2529</v>
      </c>
      <c r="D31" t="s">
        <v>3904</v>
      </c>
      <c r="E31">
        <v>606115</v>
      </c>
      <c r="F31" t="s">
        <v>257</v>
      </c>
      <c r="I31" t="s">
        <v>1065</v>
      </c>
      <c r="J31">
        <v>25</v>
      </c>
      <c r="K31" t="s">
        <v>2873</v>
      </c>
      <c r="L31">
        <v>172</v>
      </c>
      <c r="M31">
        <v>79</v>
      </c>
      <c r="N31">
        <v>194</v>
      </c>
      <c r="O31">
        <v>237</v>
      </c>
      <c r="P31">
        <v>100</v>
      </c>
      <c r="Q31">
        <v>83</v>
      </c>
      <c r="R31">
        <v>112</v>
      </c>
      <c r="S31">
        <v>97</v>
      </c>
      <c r="T31">
        <v>109</v>
      </c>
      <c r="U31">
        <v>159</v>
      </c>
      <c r="V31">
        <v>88</v>
      </c>
      <c r="W31">
        <v>105</v>
      </c>
      <c r="X31">
        <v>23</v>
      </c>
      <c r="Y31">
        <v>501</v>
      </c>
      <c r="Z31">
        <v>12</v>
      </c>
      <c r="AA31">
        <v>16</v>
      </c>
      <c r="AB31" s="1">
        <v>0.254</v>
      </c>
      <c r="AC31" s="1">
        <v>0.313</v>
      </c>
      <c r="AD31" s="1">
        <v>0.39400000000000002</v>
      </c>
      <c r="AE31" s="1">
        <v>0.311</v>
      </c>
      <c r="AF31" s="36">
        <v>40</v>
      </c>
      <c r="AG31" s="36">
        <v>44</v>
      </c>
      <c r="AH31" s="8">
        <v>16</v>
      </c>
      <c r="AI31" s="36">
        <v>7</v>
      </c>
      <c r="AJ31" s="38">
        <v>122</v>
      </c>
      <c r="AK31" s="38">
        <v>22</v>
      </c>
      <c r="AL31" s="1">
        <v>0.47499999999999998</v>
      </c>
      <c r="AM31" s="1">
        <v>0.38333333330000002</v>
      </c>
      <c r="AN31" s="1">
        <v>0.50051459099999995</v>
      </c>
      <c r="AO31" s="1">
        <v>5.9117193700000001E-2</v>
      </c>
      <c r="AP31" s="1">
        <v>7.9181995500000005E-2</v>
      </c>
      <c r="AQ31" s="1">
        <v>0.18147266849999999</v>
      </c>
      <c r="AR31" s="1">
        <v>0.1716488652</v>
      </c>
      <c r="AS31" s="1">
        <v>0.13947417209999999</v>
      </c>
      <c r="AT31" s="1">
        <v>4.4208940500000002E-2</v>
      </c>
      <c r="AU31" s="1">
        <v>7.1523474999999996E-3</v>
      </c>
      <c r="AV31" s="1">
        <v>2.30886142E-2</v>
      </c>
      <c r="AW31" s="1">
        <v>0.31069719639999999</v>
      </c>
      <c r="AX31" s="1">
        <v>1.9524895933999999</v>
      </c>
      <c r="AY31" s="1">
        <v>-1.530252239</v>
      </c>
      <c r="AZ31" s="1">
        <v>1.5322920564</v>
      </c>
      <c r="BA31" s="1">
        <v>1.4444819327</v>
      </c>
      <c r="BB31" s="1">
        <v>-6.4816079999999998E-3</v>
      </c>
      <c r="BC31" s="1">
        <v>-0.89198472200000001</v>
      </c>
      <c r="BD31" s="1">
        <v>0.69655229230000004</v>
      </c>
      <c r="BE31" s="1">
        <v>-9.9533523999999998E-2</v>
      </c>
      <c r="BF31" s="1">
        <v>0.38558589160000001</v>
      </c>
      <c r="BG31" s="1">
        <v>0.79932808779999998</v>
      </c>
      <c r="BH31" s="1">
        <v>-0.27389624800000001</v>
      </c>
      <c r="BI31" s="1">
        <v>0.46292812999999999</v>
      </c>
      <c r="BJ31">
        <v>4</v>
      </c>
      <c r="BK31">
        <v>3</v>
      </c>
      <c r="BL31" t="s">
        <v>760</v>
      </c>
      <c r="BM31" t="s">
        <v>761</v>
      </c>
      <c r="BN31" s="36" t="s">
        <v>795</v>
      </c>
      <c r="BO31" s="1">
        <v>-0.55838365499999998</v>
      </c>
      <c r="BP31" s="1">
        <v>-8.0783232999999996E-2</v>
      </c>
      <c r="BQ31" s="1">
        <v>-0.75146816999999999</v>
      </c>
      <c r="BR31" s="1">
        <v>-3.4916444999999997E-2</v>
      </c>
      <c r="BS31" s="1">
        <v>0.55838365479999996</v>
      </c>
      <c r="BT31" s="1">
        <v>8.0783233100000004E-2</v>
      </c>
      <c r="BU31" s="1">
        <v>0.75146816959999996</v>
      </c>
      <c r="BV31" s="1">
        <v>3.49164452E-2</v>
      </c>
      <c r="BW31" t="s">
        <v>7298</v>
      </c>
      <c r="BX31" t="s">
        <v>1111</v>
      </c>
      <c r="BY31" t="s">
        <v>1063</v>
      </c>
      <c r="BZ31" t="s">
        <v>1111</v>
      </c>
      <c r="CA31">
        <v>506</v>
      </c>
      <c r="CB31">
        <v>153</v>
      </c>
      <c r="CC31">
        <v>15</v>
      </c>
      <c r="CD31">
        <v>14</v>
      </c>
      <c r="CE31">
        <v>2017</v>
      </c>
      <c r="CF31">
        <v>548</v>
      </c>
      <c r="CG31">
        <v>0.27700000000000002</v>
      </c>
      <c r="CH31">
        <v>0.32400000000000001</v>
      </c>
      <c r="CI31">
        <v>0.40699999999999997</v>
      </c>
      <c r="CJ31">
        <v>176</v>
      </c>
      <c r="CK31">
        <v>0.32</v>
      </c>
      <c r="CL31">
        <v>47</v>
      </c>
      <c r="CM31">
        <v>21</v>
      </c>
      <c r="CN31" t="s">
        <v>257</v>
      </c>
      <c r="CO31">
        <v>22</v>
      </c>
      <c r="CP31" t="s">
        <v>1111</v>
      </c>
      <c r="CQ31">
        <v>201</v>
      </c>
      <c r="CR31">
        <v>55</v>
      </c>
      <c r="CS31">
        <v>4</v>
      </c>
      <c r="CT31">
        <v>8</v>
      </c>
      <c r="CU31">
        <v>2016</v>
      </c>
      <c r="CV31">
        <v>216</v>
      </c>
      <c r="CW31">
        <v>0.219</v>
      </c>
      <c r="CX31">
        <v>0.27300000000000002</v>
      </c>
      <c r="CY31">
        <v>0.35799999999999998</v>
      </c>
      <c r="CZ31">
        <v>60</v>
      </c>
      <c r="DA31">
        <v>0.27800000000000002</v>
      </c>
      <c r="DB31">
        <v>15</v>
      </c>
      <c r="DC31">
        <v>4</v>
      </c>
      <c r="DD31" t="s">
        <v>257</v>
      </c>
      <c r="DE31">
        <v>21</v>
      </c>
      <c r="DV31" s="36" t="s">
        <v>4813</v>
      </c>
    </row>
    <row r="32" spans="1:126" x14ac:dyDescent="0.3">
      <c r="A32">
        <v>31</v>
      </c>
      <c r="B32" t="s">
        <v>2756</v>
      </c>
      <c r="C32" t="s">
        <v>2529</v>
      </c>
      <c r="D32" t="s">
        <v>2530</v>
      </c>
      <c r="E32">
        <v>542455</v>
      </c>
      <c r="F32" t="s">
        <v>249</v>
      </c>
      <c r="I32" t="s">
        <v>1103</v>
      </c>
      <c r="J32">
        <v>20</v>
      </c>
      <c r="K32" t="s">
        <v>813</v>
      </c>
      <c r="L32">
        <v>76</v>
      </c>
      <c r="M32">
        <v>93</v>
      </c>
      <c r="N32">
        <v>51</v>
      </c>
      <c r="O32">
        <v>55</v>
      </c>
      <c r="P32">
        <v>98</v>
      </c>
      <c r="Q32">
        <v>129</v>
      </c>
      <c r="R32">
        <v>91</v>
      </c>
      <c r="S32">
        <v>103</v>
      </c>
      <c r="T32">
        <v>81</v>
      </c>
      <c r="U32">
        <v>101</v>
      </c>
      <c r="V32">
        <v>116</v>
      </c>
      <c r="W32">
        <v>95</v>
      </c>
      <c r="X32">
        <v>27</v>
      </c>
      <c r="Y32">
        <v>132</v>
      </c>
      <c r="Z32">
        <v>4</v>
      </c>
      <c r="AA32">
        <v>1</v>
      </c>
      <c r="AB32" s="1">
        <v>0.214</v>
      </c>
      <c r="AC32" s="1">
        <v>0.28100000000000003</v>
      </c>
      <c r="AD32" s="1">
        <v>0.36199999999999999</v>
      </c>
      <c r="AE32" s="1">
        <v>0.28399999999999997</v>
      </c>
      <c r="AF32" s="36">
        <v>12</v>
      </c>
      <c r="AG32" s="36">
        <v>11</v>
      </c>
      <c r="AH32" s="8">
        <v>2</v>
      </c>
      <c r="AI32" s="36">
        <v>-6</v>
      </c>
      <c r="AJ32" s="38">
        <v>662</v>
      </c>
      <c r="AK32" s="38">
        <v>247</v>
      </c>
      <c r="AL32" s="1">
        <v>0.21</v>
      </c>
      <c r="AM32" s="1">
        <v>0.45</v>
      </c>
      <c r="AN32" s="1">
        <v>0.13241109470000001</v>
      </c>
      <c r="AO32" s="1">
        <v>1.3697356000000001E-2</v>
      </c>
      <c r="AP32" s="1">
        <v>7.7827678299999994E-2</v>
      </c>
      <c r="AQ32" s="1">
        <v>0.28092085550000001</v>
      </c>
      <c r="AR32" s="1">
        <v>0.13929056300000001</v>
      </c>
      <c r="AS32" s="1">
        <v>0.1474940304</v>
      </c>
      <c r="AT32" s="1">
        <v>3.2892226400000002E-2</v>
      </c>
      <c r="AU32" s="1">
        <v>4.5238353E-3</v>
      </c>
      <c r="AV32" s="1">
        <v>3.0551559400000001E-2</v>
      </c>
      <c r="AW32" s="1">
        <v>0.28376981070000001</v>
      </c>
      <c r="AX32" s="1">
        <v>-0.65492958000000001</v>
      </c>
      <c r="AY32" s="1">
        <v>-0.52501119600000001</v>
      </c>
      <c r="AZ32" s="1">
        <v>-0.79361262899999996</v>
      </c>
      <c r="BA32" s="1">
        <v>-0.472721114</v>
      </c>
      <c r="BB32" s="1">
        <v>-6.3358002999999996E-2</v>
      </c>
      <c r="BC32" s="1">
        <v>1.5732712681000001</v>
      </c>
      <c r="BD32" s="1">
        <v>-0.53758318400000005</v>
      </c>
      <c r="BE32" s="1">
        <v>8.6689513999999995E-2</v>
      </c>
      <c r="BF32" s="1">
        <v>-0.81752486199999996</v>
      </c>
      <c r="BG32" s="1">
        <v>8.4279005999999997E-3</v>
      </c>
      <c r="BH32" s="1">
        <v>0.35679296840000002</v>
      </c>
      <c r="BI32" s="1">
        <v>-0.46156593499999998</v>
      </c>
      <c r="BJ32">
        <v>2</v>
      </c>
      <c r="BK32">
        <v>2</v>
      </c>
      <c r="BL32" t="s">
        <v>759</v>
      </c>
      <c r="BM32" t="s">
        <v>763</v>
      </c>
      <c r="BN32" s="36" t="s">
        <v>794</v>
      </c>
      <c r="BO32" s="1">
        <v>0.46972295619999999</v>
      </c>
      <c r="BP32" s="1">
        <v>0.677479359</v>
      </c>
      <c r="BQ32" s="1">
        <v>0.46253205460000002</v>
      </c>
      <c r="BR32" s="1">
        <v>0.19880912419999999</v>
      </c>
      <c r="BS32" s="1">
        <v>0.46972295619999999</v>
      </c>
      <c r="BT32" s="1">
        <v>0.677479359</v>
      </c>
      <c r="BU32" s="1">
        <v>0.46253205460000002</v>
      </c>
      <c r="BV32" s="1">
        <v>0.19880912419999999</v>
      </c>
      <c r="BW32" t="s">
        <v>2874</v>
      </c>
      <c r="BX32" t="s">
        <v>1107</v>
      </c>
      <c r="BY32" t="s">
        <v>1063</v>
      </c>
      <c r="CP32" t="s">
        <v>1107</v>
      </c>
      <c r="CQ32">
        <v>202</v>
      </c>
      <c r="CR32">
        <v>69</v>
      </c>
      <c r="CS32">
        <v>8</v>
      </c>
      <c r="CT32">
        <v>1</v>
      </c>
      <c r="CU32">
        <v>2016</v>
      </c>
      <c r="CV32">
        <v>222</v>
      </c>
      <c r="CW32">
        <v>0.20300000000000001</v>
      </c>
      <c r="CX32">
        <v>0.27</v>
      </c>
      <c r="CY32">
        <v>0.36599999999999999</v>
      </c>
      <c r="CZ32">
        <v>62</v>
      </c>
      <c r="DA32">
        <v>0.28000000000000003</v>
      </c>
      <c r="DB32">
        <v>16</v>
      </c>
      <c r="DC32">
        <v>3</v>
      </c>
      <c r="DD32" t="s">
        <v>249</v>
      </c>
      <c r="DE32">
        <v>25</v>
      </c>
      <c r="DF32" t="s">
        <v>1400</v>
      </c>
      <c r="DG32">
        <v>58</v>
      </c>
      <c r="DH32">
        <v>19</v>
      </c>
      <c r="DI32">
        <v>2</v>
      </c>
      <c r="DJ32">
        <v>0</v>
      </c>
      <c r="DK32">
        <v>2015</v>
      </c>
      <c r="DL32">
        <v>65</v>
      </c>
      <c r="DM32">
        <v>0.27600000000000002</v>
      </c>
      <c r="DN32">
        <v>0.33800000000000002</v>
      </c>
      <c r="DO32">
        <v>0.379</v>
      </c>
      <c r="DP32">
        <v>21</v>
      </c>
      <c r="DQ32">
        <v>0.32100000000000001</v>
      </c>
      <c r="DR32">
        <v>12</v>
      </c>
      <c r="DS32">
        <v>2</v>
      </c>
      <c r="DT32" t="s">
        <v>249</v>
      </c>
      <c r="DU32">
        <v>24</v>
      </c>
      <c r="DV32" s="36" t="s">
        <v>2716</v>
      </c>
    </row>
    <row r="33" spans="1:126" x14ac:dyDescent="0.3">
      <c r="A33">
        <v>32</v>
      </c>
      <c r="B33" t="s">
        <v>2757</v>
      </c>
      <c r="C33" t="s">
        <v>2686</v>
      </c>
      <c r="D33" t="s">
        <v>198</v>
      </c>
      <c r="E33">
        <v>571448</v>
      </c>
      <c r="F33" t="s">
        <v>253</v>
      </c>
      <c r="I33" t="s">
        <v>1065</v>
      </c>
      <c r="J33">
        <v>26</v>
      </c>
      <c r="K33" t="s">
        <v>803</v>
      </c>
      <c r="L33">
        <v>96</v>
      </c>
      <c r="M33">
        <v>93</v>
      </c>
      <c r="N33">
        <v>246</v>
      </c>
      <c r="O33">
        <v>19</v>
      </c>
      <c r="P33">
        <v>100</v>
      </c>
      <c r="Q33">
        <v>72</v>
      </c>
      <c r="R33">
        <v>98</v>
      </c>
      <c r="S33">
        <v>181</v>
      </c>
      <c r="T33">
        <v>145</v>
      </c>
      <c r="U33">
        <v>183</v>
      </c>
      <c r="V33">
        <v>203</v>
      </c>
      <c r="W33">
        <v>126</v>
      </c>
      <c r="X33">
        <v>27</v>
      </c>
      <c r="Y33">
        <v>635</v>
      </c>
      <c r="Z33">
        <v>34</v>
      </c>
      <c r="AA33">
        <v>3</v>
      </c>
      <c r="AB33" s="1">
        <v>0.28399999999999997</v>
      </c>
      <c r="AC33" s="1">
        <v>0.34100000000000003</v>
      </c>
      <c r="AD33" s="1">
        <v>0.54500000000000004</v>
      </c>
      <c r="AE33" s="1">
        <v>0.374</v>
      </c>
      <c r="AF33" s="36">
        <v>91</v>
      </c>
      <c r="AG33" s="36">
        <v>91</v>
      </c>
      <c r="AH33" s="8">
        <v>35</v>
      </c>
      <c r="AI33" s="36">
        <v>38</v>
      </c>
      <c r="AJ33" s="38">
        <v>4</v>
      </c>
      <c r="AK33" s="38">
        <v>1</v>
      </c>
      <c r="AL33" s="1">
        <v>0.26500000000000001</v>
      </c>
      <c r="AM33" s="1">
        <v>0.45</v>
      </c>
      <c r="AN33" s="1">
        <v>0.63466860280000004</v>
      </c>
      <c r="AO33" s="1">
        <v>4.6234333999999998E-3</v>
      </c>
      <c r="AP33" s="1">
        <v>7.9365721700000003E-2</v>
      </c>
      <c r="AQ33" s="1">
        <v>0.155484546</v>
      </c>
      <c r="AR33" s="1">
        <v>0.15024256550000001</v>
      </c>
      <c r="AS33" s="1">
        <v>0.2606925027</v>
      </c>
      <c r="AT33" s="1">
        <v>5.89294915E-2</v>
      </c>
      <c r="AU33" s="1">
        <v>8.2113367000000003E-3</v>
      </c>
      <c r="AV33" s="1">
        <v>5.3533038900000003E-2</v>
      </c>
      <c r="AW33" s="1">
        <v>0.37372411960000002</v>
      </c>
      <c r="AX33" s="1">
        <v>-0.11376711</v>
      </c>
      <c r="AY33" s="1">
        <v>-0.52501119600000001</v>
      </c>
      <c r="AZ33" s="1">
        <v>2.379959758</v>
      </c>
      <c r="BA33" s="1">
        <v>-0.85573772000000004</v>
      </c>
      <c r="BB33" s="1">
        <v>1.2342226999999999E-3</v>
      </c>
      <c r="BC33" s="1">
        <v>-1.5362134059999999</v>
      </c>
      <c r="BD33" s="1">
        <v>-0.119877252</v>
      </c>
      <c r="BE33" s="1">
        <v>2.7151852715999998</v>
      </c>
      <c r="BF33" s="1">
        <v>1.9505678356</v>
      </c>
      <c r="BG33" s="1">
        <v>1.1179702362999999</v>
      </c>
      <c r="BH33" s="1">
        <v>2.2989446174000001</v>
      </c>
      <c r="BI33" s="1">
        <v>2.6268224229000001</v>
      </c>
      <c r="BJ33">
        <v>1</v>
      </c>
      <c r="BK33">
        <v>3</v>
      </c>
      <c r="BL33" t="s">
        <v>760</v>
      </c>
      <c r="BM33" t="s">
        <v>763</v>
      </c>
      <c r="BN33" s="36" t="s">
        <v>796</v>
      </c>
      <c r="BO33" s="1">
        <v>0.6212883991</v>
      </c>
      <c r="BP33" s="1">
        <v>-0.40364859600000003</v>
      </c>
      <c r="BQ33" s="1">
        <v>-0.63720852299999997</v>
      </c>
      <c r="BR33" s="1">
        <v>-9.5494911000000002E-2</v>
      </c>
      <c r="BS33" s="1">
        <v>0.6212883991</v>
      </c>
      <c r="BT33" s="1">
        <v>0.40364859650000001</v>
      </c>
      <c r="BU33" s="1">
        <v>0.63720852309999998</v>
      </c>
      <c r="BV33" s="1">
        <v>9.5494910599999996E-2</v>
      </c>
      <c r="BW33" t="s">
        <v>6937</v>
      </c>
      <c r="BX33" t="s">
        <v>1074</v>
      </c>
      <c r="BY33" t="s">
        <v>1063</v>
      </c>
      <c r="BZ33" t="s">
        <v>1074</v>
      </c>
      <c r="CA33">
        <v>606</v>
      </c>
      <c r="CB33">
        <v>159</v>
      </c>
      <c r="CC33">
        <v>37</v>
      </c>
      <c r="CD33">
        <v>3</v>
      </c>
      <c r="CE33">
        <v>2017</v>
      </c>
      <c r="CF33">
        <v>679</v>
      </c>
      <c r="CG33">
        <v>0.309</v>
      </c>
      <c r="CH33">
        <v>0.373</v>
      </c>
      <c r="CI33">
        <v>0.58599999999999997</v>
      </c>
      <c r="CJ33">
        <v>274</v>
      </c>
      <c r="CK33">
        <v>0.40400000000000003</v>
      </c>
      <c r="CL33">
        <v>126</v>
      </c>
      <c r="CM33">
        <v>43</v>
      </c>
      <c r="CN33" t="s">
        <v>253</v>
      </c>
      <c r="CO33">
        <v>26</v>
      </c>
      <c r="CP33" t="s">
        <v>1074</v>
      </c>
      <c r="CQ33">
        <v>618</v>
      </c>
      <c r="CR33">
        <v>160</v>
      </c>
      <c r="CS33">
        <v>41</v>
      </c>
      <c r="CT33">
        <v>2</v>
      </c>
      <c r="CU33">
        <v>2016</v>
      </c>
      <c r="CV33">
        <v>696</v>
      </c>
      <c r="CW33">
        <v>0.29399999999999998</v>
      </c>
      <c r="CX33">
        <v>0.36199999999999999</v>
      </c>
      <c r="CY33">
        <v>0.56999999999999995</v>
      </c>
      <c r="CZ33">
        <v>273</v>
      </c>
      <c r="DA33">
        <v>0.39200000000000002</v>
      </c>
      <c r="DB33">
        <v>115</v>
      </c>
      <c r="DC33">
        <v>43</v>
      </c>
      <c r="DD33" t="s">
        <v>253</v>
      </c>
      <c r="DE33">
        <v>25</v>
      </c>
      <c r="DF33" t="s">
        <v>1074</v>
      </c>
      <c r="DG33">
        <v>616</v>
      </c>
      <c r="DH33">
        <v>157</v>
      </c>
      <c r="DI33">
        <v>42</v>
      </c>
      <c r="DJ33">
        <v>2</v>
      </c>
      <c r="DK33">
        <v>2015</v>
      </c>
      <c r="DL33">
        <v>665</v>
      </c>
      <c r="DM33">
        <v>0.28699999999999998</v>
      </c>
      <c r="DN33">
        <v>0.32300000000000001</v>
      </c>
      <c r="DO33">
        <v>0.57499999999999996</v>
      </c>
      <c r="DP33">
        <v>248</v>
      </c>
      <c r="DQ33">
        <v>0.373</v>
      </c>
      <c r="DR33">
        <v>93</v>
      </c>
      <c r="DS33">
        <v>40</v>
      </c>
      <c r="DT33" t="s">
        <v>253</v>
      </c>
      <c r="DU33">
        <v>24</v>
      </c>
      <c r="DV33" s="36" t="s">
        <v>2687</v>
      </c>
    </row>
    <row r="34" spans="1:126" x14ac:dyDescent="0.3">
      <c r="A34">
        <v>33</v>
      </c>
      <c r="B34" t="s">
        <v>7003</v>
      </c>
      <c r="C34" t="s">
        <v>5782</v>
      </c>
      <c r="D34" t="s">
        <v>64</v>
      </c>
      <c r="E34">
        <v>624414</v>
      </c>
      <c r="F34" t="s">
        <v>253</v>
      </c>
      <c r="I34" t="s">
        <v>1065</v>
      </c>
      <c r="J34">
        <v>46</v>
      </c>
      <c r="K34" t="s">
        <v>2871</v>
      </c>
      <c r="L34">
        <v>96</v>
      </c>
      <c r="M34">
        <v>76</v>
      </c>
      <c r="N34">
        <v>70</v>
      </c>
      <c r="O34">
        <v>52</v>
      </c>
      <c r="P34">
        <v>97</v>
      </c>
      <c r="Q34">
        <v>109</v>
      </c>
      <c r="R34">
        <v>76</v>
      </c>
      <c r="S34">
        <v>83</v>
      </c>
      <c r="T34">
        <v>118</v>
      </c>
      <c r="U34">
        <v>41</v>
      </c>
      <c r="V34">
        <v>72</v>
      </c>
      <c r="W34">
        <v>86</v>
      </c>
      <c r="X34">
        <v>22</v>
      </c>
      <c r="Y34">
        <v>181</v>
      </c>
      <c r="Z34">
        <v>3</v>
      </c>
      <c r="AA34">
        <v>2</v>
      </c>
      <c r="AB34" s="1">
        <v>0.193</v>
      </c>
      <c r="AC34" s="1">
        <v>0.25800000000000001</v>
      </c>
      <c r="AD34" s="1">
        <v>0.311</v>
      </c>
      <c r="AE34" s="1">
        <v>0.255</v>
      </c>
      <c r="AF34" s="36">
        <v>10</v>
      </c>
      <c r="AG34" s="36">
        <v>10</v>
      </c>
      <c r="AH34" s="8">
        <v>1</v>
      </c>
      <c r="AI34" s="36">
        <v>-11</v>
      </c>
      <c r="AJ34" s="38">
        <v>520</v>
      </c>
      <c r="AK34" s="38">
        <v>58</v>
      </c>
      <c r="AL34" s="1">
        <v>0.26500000000000001</v>
      </c>
      <c r="AM34" s="1">
        <v>0.36666666669999998</v>
      </c>
      <c r="AN34" s="1">
        <v>0.18134840320000001</v>
      </c>
      <c r="AO34" s="1">
        <v>1.29538147E-2</v>
      </c>
      <c r="AP34" s="1">
        <v>7.6667016399999996E-2</v>
      </c>
      <c r="AQ34" s="1">
        <v>0.23771597119999999</v>
      </c>
      <c r="AR34" s="1">
        <v>0.1165293226</v>
      </c>
      <c r="AS34" s="1">
        <v>0.1187651324</v>
      </c>
      <c r="AT34" s="1">
        <v>4.7701174999999998E-2</v>
      </c>
      <c r="AU34" s="1">
        <v>1.8346606000000001E-3</v>
      </c>
      <c r="AV34" s="1">
        <v>1.89996386E-2</v>
      </c>
      <c r="AW34" s="1">
        <v>0.25454606299999999</v>
      </c>
      <c r="AX34" s="1">
        <v>-0.11376711</v>
      </c>
      <c r="AY34" s="1">
        <v>-1.7815624999999999</v>
      </c>
      <c r="AZ34" s="1">
        <v>-0.48439656199999997</v>
      </c>
      <c r="BA34" s="1">
        <v>-0.50410650800000001</v>
      </c>
      <c r="BB34" s="1">
        <v>-0.112101583</v>
      </c>
      <c r="BC34" s="1">
        <v>0.50225023580000006</v>
      </c>
      <c r="BD34" s="1">
        <v>-1.405689739</v>
      </c>
      <c r="BE34" s="1">
        <v>-0.58040240799999998</v>
      </c>
      <c r="BF34" s="1">
        <v>0.75685486840000005</v>
      </c>
      <c r="BG34" s="1">
        <v>-0.80072517099999996</v>
      </c>
      <c r="BH34" s="1">
        <v>-0.61945323500000005</v>
      </c>
      <c r="BI34" s="1">
        <v>-1.4649006630000001</v>
      </c>
      <c r="BJ34">
        <v>4</v>
      </c>
      <c r="BK34">
        <v>4</v>
      </c>
      <c r="BL34" t="s">
        <v>6729</v>
      </c>
      <c r="BM34" t="s">
        <v>759</v>
      </c>
      <c r="BN34" s="36" t="s">
        <v>6764</v>
      </c>
      <c r="BO34" s="1">
        <v>0.2310843189</v>
      </c>
      <c r="BP34" s="1">
        <v>0.58685121399999995</v>
      </c>
      <c r="BQ34" s="1">
        <v>-0.31287514999999999</v>
      </c>
      <c r="BR34" s="1">
        <v>0.65738544909999996</v>
      </c>
      <c r="BS34" s="1">
        <v>0.2310843189</v>
      </c>
      <c r="BT34" s="1">
        <v>0.58685121399999995</v>
      </c>
      <c r="BU34" s="1">
        <v>0.31287515040000002</v>
      </c>
      <c r="BV34" s="1">
        <v>0.65738544909999996</v>
      </c>
      <c r="BW34" t="s">
        <v>2467</v>
      </c>
      <c r="BX34" t="s">
        <v>1402</v>
      </c>
      <c r="BY34" t="s">
        <v>1373</v>
      </c>
      <c r="BZ34" t="s">
        <v>1104</v>
      </c>
      <c r="CA34">
        <v>125</v>
      </c>
      <c r="CB34">
        <v>34</v>
      </c>
      <c r="CC34">
        <v>3</v>
      </c>
      <c r="CD34">
        <v>1</v>
      </c>
      <c r="CE34">
        <v>2017</v>
      </c>
      <c r="CF34">
        <v>135</v>
      </c>
      <c r="CG34">
        <v>0.192</v>
      </c>
      <c r="CH34">
        <v>0.24399999999999999</v>
      </c>
      <c r="CI34">
        <v>0.30399999999999999</v>
      </c>
      <c r="CJ34">
        <v>33</v>
      </c>
      <c r="CK34">
        <v>0.24399999999999999</v>
      </c>
      <c r="CL34">
        <v>7</v>
      </c>
      <c r="CM34">
        <v>1</v>
      </c>
      <c r="CN34" t="s">
        <v>253</v>
      </c>
      <c r="CO34">
        <v>22</v>
      </c>
      <c r="DV34" s="36" t="s">
        <v>6330</v>
      </c>
    </row>
    <row r="35" spans="1:126" x14ac:dyDescent="0.3">
      <c r="A35">
        <v>34</v>
      </c>
      <c r="B35" t="s">
        <v>7004</v>
      </c>
      <c r="C35" t="s">
        <v>2504</v>
      </c>
      <c r="D35" t="s">
        <v>205</v>
      </c>
      <c r="E35">
        <v>605125</v>
      </c>
      <c r="F35" t="s">
        <v>250</v>
      </c>
      <c r="I35" t="s">
        <v>1103</v>
      </c>
      <c r="J35">
        <v>20</v>
      </c>
      <c r="K35" t="s">
        <v>808</v>
      </c>
      <c r="L35">
        <v>67</v>
      </c>
      <c r="M35">
        <v>96</v>
      </c>
      <c r="N35">
        <v>59</v>
      </c>
      <c r="O35">
        <v>77</v>
      </c>
      <c r="P35">
        <v>71</v>
      </c>
      <c r="Q35">
        <v>111</v>
      </c>
      <c r="R35">
        <v>89</v>
      </c>
      <c r="S35">
        <v>104</v>
      </c>
      <c r="T35">
        <v>122</v>
      </c>
      <c r="U35">
        <v>96</v>
      </c>
      <c r="V35">
        <v>95</v>
      </c>
      <c r="W35">
        <v>94</v>
      </c>
      <c r="X35">
        <v>28</v>
      </c>
      <c r="Y35">
        <v>152</v>
      </c>
      <c r="Z35">
        <v>4</v>
      </c>
      <c r="AA35">
        <v>1</v>
      </c>
      <c r="AB35" s="1">
        <v>0.217</v>
      </c>
      <c r="AC35" s="1">
        <v>0.27300000000000002</v>
      </c>
      <c r="AD35" s="1">
        <v>0.36599999999999999</v>
      </c>
      <c r="AE35" s="1">
        <v>0.28000000000000003</v>
      </c>
      <c r="AF35" s="36">
        <v>13</v>
      </c>
      <c r="AG35" s="36">
        <v>11</v>
      </c>
      <c r="AH35" s="8">
        <v>2</v>
      </c>
      <c r="AI35" s="36">
        <v>-8</v>
      </c>
      <c r="AJ35" s="38">
        <v>491</v>
      </c>
      <c r="AK35" s="38">
        <v>54</v>
      </c>
      <c r="AL35" s="1">
        <v>0.185</v>
      </c>
      <c r="AM35" s="1">
        <v>0.46666666670000001</v>
      </c>
      <c r="AN35" s="1">
        <v>0.1515383293</v>
      </c>
      <c r="AO35" s="1">
        <v>1.9262348799999999E-2</v>
      </c>
      <c r="AP35" s="1">
        <v>5.6501504100000002E-2</v>
      </c>
      <c r="AQ35" s="1">
        <v>0.2412961394</v>
      </c>
      <c r="AR35" s="1">
        <v>0.1370084433</v>
      </c>
      <c r="AS35" s="1">
        <v>0.14898879209999999</v>
      </c>
      <c r="AT35" s="1">
        <v>4.9616211100000002E-2</v>
      </c>
      <c r="AU35" s="1">
        <v>4.3223649999999999E-3</v>
      </c>
      <c r="AV35" s="1">
        <v>2.5016750000000001E-2</v>
      </c>
      <c r="AW35" s="1">
        <v>0.28031981719999999</v>
      </c>
      <c r="AX35" s="1">
        <v>-0.90091252099999997</v>
      </c>
      <c r="AY35" s="1">
        <v>-0.27370093499999998</v>
      </c>
      <c r="AZ35" s="1">
        <v>-0.67275497500000003</v>
      </c>
      <c r="BA35" s="1">
        <v>-0.23781888100000001</v>
      </c>
      <c r="BB35" s="1">
        <v>-0.95897973400000003</v>
      </c>
      <c r="BC35" s="1">
        <v>0.59100028240000002</v>
      </c>
      <c r="BD35" s="1">
        <v>-0.62462251400000002</v>
      </c>
      <c r="BE35" s="1">
        <v>0.12139824</v>
      </c>
      <c r="BF35" s="1">
        <v>0.96044758190000001</v>
      </c>
      <c r="BG35" s="1">
        <v>-5.2193031000000001E-2</v>
      </c>
      <c r="BH35" s="1">
        <v>-0.110950601</v>
      </c>
      <c r="BI35" s="1">
        <v>-0.58001406700000002</v>
      </c>
      <c r="BJ35">
        <v>2</v>
      </c>
      <c r="BK35">
        <v>2</v>
      </c>
      <c r="BL35" t="s">
        <v>759</v>
      </c>
      <c r="BM35" t="s">
        <v>763</v>
      </c>
      <c r="BN35" s="36" t="s">
        <v>794</v>
      </c>
      <c r="BO35" s="1">
        <v>0.40101620570000002</v>
      </c>
      <c r="BP35" s="1">
        <v>0.6397483236</v>
      </c>
      <c r="BQ35" s="1">
        <v>-0.182722044</v>
      </c>
      <c r="BR35" s="1">
        <v>0.363743763</v>
      </c>
      <c r="BS35" s="1">
        <v>0.40101620570000002</v>
      </c>
      <c r="BT35" s="1">
        <v>0.6397483236</v>
      </c>
      <c r="BU35" s="1">
        <v>0.18272204349999999</v>
      </c>
      <c r="BV35" s="1">
        <v>0.363743763</v>
      </c>
      <c r="BW35" t="s">
        <v>6929</v>
      </c>
      <c r="BX35" t="s">
        <v>1390</v>
      </c>
      <c r="BY35" t="s">
        <v>1373</v>
      </c>
      <c r="BZ35" t="s">
        <v>1390</v>
      </c>
      <c r="CA35">
        <v>57</v>
      </c>
      <c r="CB35">
        <v>19</v>
      </c>
      <c r="CC35">
        <v>1</v>
      </c>
      <c r="CD35">
        <v>0</v>
      </c>
      <c r="CE35">
        <v>2017</v>
      </c>
      <c r="CF35">
        <v>62</v>
      </c>
      <c r="CG35">
        <v>0.105</v>
      </c>
      <c r="CH35">
        <v>0.17699999999999999</v>
      </c>
      <c r="CI35">
        <v>0.17499999999999999</v>
      </c>
      <c r="CJ35">
        <v>10</v>
      </c>
      <c r="CK35">
        <v>0.16900000000000001</v>
      </c>
      <c r="CL35">
        <v>1</v>
      </c>
      <c r="CM35">
        <v>-2</v>
      </c>
      <c r="CN35" t="s">
        <v>250</v>
      </c>
      <c r="CO35">
        <v>27</v>
      </c>
      <c r="CP35" t="s">
        <v>1081</v>
      </c>
      <c r="CQ35">
        <v>197</v>
      </c>
      <c r="CR35">
        <v>71</v>
      </c>
      <c r="CS35">
        <v>4</v>
      </c>
      <c r="CT35">
        <v>3</v>
      </c>
      <c r="CU35">
        <v>2016</v>
      </c>
      <c r="CV35">
        <v>218</v>
      </c>
      <c r="CW35">
        <v>0.21299999999999999</v>
      </c>
      <c r="CX35">
        <v>0.28399999999999997</v>
      </c>
      <c r="CY35">
        <v>0.35</v>
      </c>
      <c r="CZ35">
        <v>62</v>
      </c>
      <c r="DA35">
        <v>0.28199999999999997</v>
      </c>
      <c r="DB35">
        <v>17</v>
      </c>
      <c r="DC35">
        <v>3</v>
      </c>
      <c r="DD35" t="s">
        <v>249</v>
      </c>
      <c r="DE35">
        <v>26</v>
      </c>
      <c r="DF35" t="s">
        <v>1081</v>
      </c>
      <c r="DG35">
        <v>425</v>
      </c>
      <c r="DH35">
        <v>129</v>
      </c>
      <c r="DI35">
        <v>12</v>
      </c>
      <c r="DJ35">
        <v>1</v>
      </c>
      <c r="DK35">
        <v>2015</v>
      </c>
      <c r="DL35">
        <v>456</v>
      </c>
      <c r="DM35">
        <v>0.245</v>
      </c>
      <c r="DN35">
        <v>0.29399999999999998</v>
      </c>
      <c r="DO35">
        <v>0.39500000000000002</v>
      </c>
      <c r="DP35">
        <v>137</v>
      </c>
      <c r="DQ35">
        <v>0.30099999999999999</v>
      </c>
      <c r="DR35">
        <v>34</v>
      </c>
      <c r="DS35">
        <v>9</v>
      </c>
      <c r="DT35" t="s">
        <v>249</v>
      </c>
      <c r="DU35">
        <v>25</v>
      </c>
      <c r="DV35" s="36" t="s">
        <v>2689</v>
      </c>
    </row>
    <row r="36" spans="1:126" x14ac:dyDescent="0.3">
      <c r="A36">
        <v>35</v>
      </c>
      <c r="B36" t="s">
        <v>6740</v>
      </c>
      <c r="C36" t="s">
        <v>6541</v>
      </c>
      <c r="D36" t="s">
        <v>20</v>
      </c>
      <c r="E36">
        <v>641319</v>
      </c>
      <c r="F36" t="s">
        <v>265</v>
      </c>
      <c r="I36" t="s">
        <v>1103</v>
      </c>
      <c r="J36">
        <v>1</v>
      </c>
      <c r="K36" t="s">
        <v>6543</v>
      </c>
      <c r="L36">
        <v>154</v>
      </c>
      <c r="M36">
        <v>89</v>
      </c>
      <c r="N36">
        <v>123</v>
      </c>
      <c r="O36">
        <v>24</v>
      </c>
      <c r="P36">
        <v>94</v>
      </c>
      <c r="Q36">
        <v>96</v>
      </c>
      <c r="R36">
        <v>120</v>
      </c>
      <c r="S36">
        <v>67</v>
      </c>
      <c r="T36">
        <v>104</v>
      </c>
      <c r="U36">
        <v>79</v>
      </c>
      <c r="V36">
        <v>46</v>
      </c>
      <c r="W36">
        <v>97</v>
      </c>
      <c r="X36">
        <v>26</v>
      </c>
      <c r="Y36">
        <v>317</v>
      </c>
      <c r="Z36">
        <v>4</v>
      </c>
      <c r="AA36">
        <v>1</v>
      </c>
      <c r="AB36" s="1">
        <v>0.246</v>
      </c>
      <c r="AC36" s="1">
        <v>0.30499999999999999</v>
      </c>
      <c r="AD36" s="1">
        <v>0.34300000000000003</v>
      </c>
      <c r="AE36" s="1">
        <v>0.28999999999999998</v>
      </c>
      <c r="AF36" s="36">
        <v>23</v>
      </c>
      <c r="AG36" s="36">
        <v>26</v>
      </c>
      <c r="AH36" s="8">
        <v>5</v>
      </c>
      <c r="AI36" s="36">
        <v>-2</v>
      </c>
      <c r="AJ36" s="38">
        <v>274</v>
      </c>
      <c r="AK36" s="38">
        <v>39</v>
      </c>
      <c r="AL36" s="1">
        <v>0.42499999999999999</v>
      </c>
      <c r="AM36" s="1">
        <v>0.43333333330000001</v>
      </c>
      <c r="AN36" s="1">
        <v>0.31696067820000001</v>
      </c>
      <c r="AO36" s="1">
        <v>5.9862982000000002E-3</v>
      </c>
      <c r="AP36" s="1">
        <v>7.4276971900000002E-2</v>
      </c>
      <c r="AQ36" s="1">
        <v>0.20925324710000001</v>
      </c>
      <c r="AR36" s="1">
        <v>0.1839675177</v>
      </c>
      <c r="AS36" s="1">
        <v>9.6380169399999993E-2</v>
      </c>
      <c r="AT36" s="1">
        <v>4.2388162600000001E-2</v>
      </c>
      <c r="AU36" s="1">
        <v>3.5495195999999999E-3</v>
      </c>
      <c r="AV36" s="1">
        <v>1.2054983999999999E-2</v>
      </c>
      <c r="AW36" s="1">
        <v>0.28968805669999997</v>
      </c>
      <c r="AX36" s="1">
        <v>1.4605237116000001</v>
      </c>
      <c r="AY36" s="1">
        <v>-0.77632145699999999</v>
      </c>
      <c r="AZ36" s="1">
        <v>0.3724853447</v>
      </c>
      <c r="BA36" s="1">
        <v>-0.79821024399999996</v>
      </c>
      <c r="BB36" s="1">
        <v>-0.21247475399999999</v>
      </c>
      <c r="BC36" s="1">
        <v>-0.203322215</v>
      </c>
      <c r="BD36" s="1">
        <v>1.1663818286000001</v>
      </c>
      <c r="BE36" s="1">
        <v>-1.1001866330000001</v>
      </c>
      <c r="BF36" s="1">
        <v>0.19201402579999999</v>
      </c>
      <c r="BG36" s="1">
        <v>-0.28473659600000001</v>
      </c>
      <c r="BH36" s="1">
        <v>-1.2063420069999999</v>
      </c>
      <c r="BI36" s="1">
        <v>-0.25837564699999999</v>
      </c>
      <c r="BJ36">
        <v>4</v>
      </c>
      <c r="BK36">
        <v>1</v>
      </c>
      <c r="BL36" t="s">
        <v>761</v>
      </c>
      <c r="BM36" t="s">
        <v>764</v>
      </c>
      <c r="BN36" s="36" t="s">
        <v>772</v>
      </c>
      <c r="BO36" s="1">
        <v>-0.83400465400000001</v>
      </c>
      <c r="BP36" s="1">
        <v>-0.29305179399999998</v>
      </c>
      <c r="BQ36" s="1">
        <v>-0.29251055999999998</v>
      </c>
      <c r="BR36" s="1">
        <v>0.2464757867</v>
      </c>
      <c r="BS36" s="1">
        <v>0.83400465440000005</v>
      </c>
      <c r="BT36" s="1">
        <v>0.2930517943</v>
      </c>
      <c r="BU36" s="1">
        <v>0.29251055980000001</v>
      </c>
      <c r="BV36" s="1">
        <v>0.2464757867</v>
      </c>
      <c r="BW36" t="s">
        <v>2808</v>
      </c>
      <c r="BX36" t="s">
        <v>1107</v>
      </c>
      <c r="BY36" t="s">
        <v>1063</v>
      </c>
      <c r="BZ36" t="s">
        <v>1107</v>
      </c>
      <c r="CA36">
        <v>307</v>
      </c>
      <c r="CB36">
        <v>89</v>
      </c>
      <c r="CC36">
        <v>4</v>
      </c>
      <c r="CD36">
        <v>0</v>
      </c>
      <c r="CE36">
        <v>2017</v>
      </c>
      <c r="CF36">
        <v>343</v>
      </c>
      <c r="CG36">
        <v>0.27</v>
      </c>
      <c r="CH36">
        <v>0.33400000000000002</v>
      </c>
      <c r="CI36">
        <v>0.36199999999999999</v>
      </c>
      <c r="CJ36">
        <v>106</v>
      </c>
      <c r="CK36">
        <v>0.309</v>
      </c>
      <c r="CL36">
        <v>31</v>
      </c>
      <c r="CM36">
        <v>6</v>
      </c>
      <c r="CN36" t="s">
        <v>265</v>
      </c>
      <c r="CO36">
        <v>25</v>
      </c>
      <c r="CP36" t="s">
        <v>1107</v>
      </c>
      <c r="CQ36">
        <v>24</v>
      </c>
      <c r="CR36">
        <v>7</v>
      </c>
      <c r="CS36">
        <v>0</v>
      </c>
      <c r="CT36">
        <v>0</v>
      </c>
      <c r="CU36">
        <v>2016</v>
      </c>
      <c r="CV36">
        <v>25</v>
      </c>
      <c r="CW36">
        <v>0.20799999999999999</v>
      </c>
      <c r="CX36">
        <v>0.24</v>
      </c>
      <c r="CY36">
        <v>0.29199999999999998</v>
      </c>
      <c r="CZ36">
        <v>6</v>
      </c>
      <c r="DA36">
        <v>0.23599999999999999</v>
      </c>
      <c r="DB36">
        <v>2</v>
      </c>
      <c r="DC36">
        <v>0</v>
      </c>
      <c r="DD36" t="s">
        <v>265</v>
      </c>
      <c r="DE36">
        <v>24</v>
      </c>
      <c r="DV36" s="36" t="s">
        <v>6542</v>
      </c>
    </row>
    <row r="37" spans="1:126" x14ac:dyDescent="0.3">
      <c r="A37">
        <v>36</v>
      </c>
      <c r="B37" t="s">
        <v>5547</v>
      </c>
      <c r="C37" t="s">
        <v>141</v>
      </c>
      <c r="D37" t="s">
        <v>67</v>
      </c>
      <c r="E37">
        <v>592122</v>
      </c>
      <c r="F37" t="s">
        <v>250</v>
      </c>
      <c r="I37" t="s">
        <v>1065</v>
      </c>
      <c r="J37">
        <v>8</v>
      </c>
      <c r="K37" t="s">
        <v>813</v>
      </c>
      <c r="L37">
        <v>67</v>
      </c>
      <c r="M37">
        <v>89</v>
      </c>
      <c r="N37">
        <v>62</v>
      </c>
      <c r="O37">
        <v>96</v>
      </c>
      <c r="P37">
        <v>101</v>
      </c>
      <c r="Q37">
        <v>127</v>
      </c>
      <c r="R37">
        <v>93</v>
      </c>
      <c r="S37">
        <v>118</v>
      </c>
      <c r="T37">
        <v>100</v>
      </c>
      <c r="U37">
        <v>71</v>
      </c>
      <c r="V37">
        <v>126</v>
      </c>
      <c r="W37">
        <v>100</v>
      </c>
      <c r="X37">
        <v>26</v>
      </c>
      <c r="Y37">
        <v>159</v>
      </c>
      <c r="Z37">
        <v>5</v>
      </c>
      <c r="AA37">
        <v>2</v>
      </c>
      <c r="AB37" s="1">
        <v>0.221</v>
      </c>
      <c r="AC37" s="1">
        <v>0.29099999999999998</v>
      </c>
      <c r="AD37" s="1">
        <v>0.39</v>
      </c>
      <c r="AE37" s="1">
        <v>0.29799999999999999</v>
      </c>
      <c r="AF37" s="36">
        <v>16</v>
      </c>
      <c r="AG37" s="36">
        <v>15</v>
      </c>
      <c r="AH37" s="8">
        <v>4</v>
      </c>
      <c r="AI37" s="36">
        <v>-5</v>
      </c>
      <c r="AJ37" s="38">
        <v>434</v>
      </c>
      <c r="AK37" s="38">
        <v>51</v>
      </c>
      <c r="AL37" s="1">
        <v>0.185</v>
      </c>
      <c r="AM37" s="1">
        <v>0.43333333330000001</v>
      </c>
      <c r="AN37" s="1">
        <v>0.15923681200000001</v>
      </c>
      <c r="AO37" s="1">
        <v>2.3824331599999998E-2</v>
      </c>
      <c r="AP37" s="1">
        <v>8.0047946300000006E-2</v>
      </c>
      <c r="AQ37" s="1">
        <v>0.27610821270000002</v>
      </c>
      <c r="AR37" s="1">
        <v>0.14194147739999999</v>
      </c>
      <c r="AS37" s="1">
        <v>0.16917914319999999</v>
      </c>
      <c r="AT37" s="1">
        <v>4.07171941E-2</v>
      </c>
      <c r="AU37" s="1">
        <v>3.1784376999999999E-3</v>
      </c>
      <c r="AV37" s="1">
        <v>3.32134449E-2</v>
      </c>
      <c r="AW37" s="1">
        <v>0.29755197259999999</v>
      </c>
      <c r="AX37" s="1">
        <v>-0.90091252099999997</v>
      </c>
      <c r="AY37" s="1">
        <v>-0.77632145699999999</v>
      </c>
      <c r="AZ37" s="1">
        <v>-0.62411121899999999</v>
      </c>
      <c r="BA37" s="1">
        <v>-4.5254404999999998E-2</v>
      </c>
      <c r="BB37" s="1">
        <v>2.9885174699999999E-2</v>
      </c>
      <c r="BC37" s="1">
        <v>1.4539689766999999</v>
      </c>
      <c r="BD37" s="1">
        <v>-0.43647814099999999</v>
      </c>
      <c r="BE37" s="1">
        <v>0.59022304920000002</v>
      </c>
      <c r="BF37" s="1">
        <v>1.43688011E-2</v>
      </c>
      <c r="BG37" s="1">
        <v>-0.39639242699999999</v>
      </c>
      <c r="BH37" s="1">
        <v>0.58174738069999998</v>
      </c>
      <c r="BI37" s="1">
        <v>1.1615048899999999E-2</v>
      </c>
      <c r="BJ37">
        <v>1</v>
      </c>
      <c r="BK37">
        <v>1</v>
      </c>
      <c r="BL37" t="s">
        <v>763</v>
      </c>
      <c r="BM37" t="s">
        <v>759</v>
      </c>
      <c r="BN37" s="36" t="s">
        <v>775</v>
      </c>
      <c r="BO37" s="1">
        <v>0.74654453040000002</v>
      </c>
      <c r="BP37" s="1">
        <v>0.56111228759999998</v>
      </c>
      <c r="BQ37" s="1">
        <v>0.1172582819</v>
      </c>
      <c r="BR37" s="1">
        <v>0.18569961430000001</v>
      </c>
      <c r="BS37" s="1">
        <v>0.74654453040000002</v>
      </c>
      <c r="BT37" s="1">
        <v>0.56111228759999998</v>
      </c>
      <c r="BU37" s="1">
        <v>0.1172582819</v>
      </c>
      <c r="BV37" s="1">
        <v>0.18569961430000001</v>
      </c>
      <c r="BW37" t="s">
        <v>2808</v>
      </c>
      <c r="BX37" t="s">
        <v>1383</v>
      </c>
      <c r="BY37" t="s">
        <v>1373</v>
      </c>
      <c r="BZ37" t="s">
        <v>1383</v>
      </c>
      <c r="CA37">
        <v>40</v>
      </c>
      <c r="CB37">
        <v>20</v>
      </c>
      <c r="CC37">
        <v>2</v>
      </c>
      <c r="CD37">
        <v>0</v>
      </c>
      <c r="CE37">
        <v>2017</v>
      </c>
      <c r="CF37">
        <v>46</v>
      </c>
      <c r="CG37">
        <v>0.22500000000000001</v>
      </c>
      <c r="CH37">
        <v>0.28299999999999997</v>
      </c>
      <c r="CI37">
        <v>0.42499999999999999</v>
      </c>
      <c r="CJ37">
        <v>14</v>
      </c>
      <c r="CK37">
        <v>0.29899999999999999</v>
      </c>
      <c r="CL37">
        <v>8</v>
      </c>
      <c r="CM37">
        <v>1</v>
      </c>
      <c r="CN37" t="s">
        <v>250</v>
      </c>
      <c r="CO37">
        <v>25</v>
      </c>
      <c r="CP37" t="s">
        <v>1383</v>
      </c>
      <c r="CQ37">
        <v>83</v>
      </c>
      <c r="CR37">
        <v>31</v>
      </c>
      <c r="CS37">
        <v>5</v>
      </c>
      <c r="CT37">
        <v>1</v>
      </c>
      <c r="CU37">
        <v>2016</v>
      </c>
      <c r="CV37">
        <v>90</v>
      </c>
      <c r="CW37">
        <v>0.24099999999999999</v>
      </c>
      <c r="CX37">
        <v>0.3</v>
      </c>
      <c r="CY37">
        <v>0.45800000000000002</v>
      </c>
      <c r="CZ37">
        <v>29</v>
      </c>
      <c r="DA37">
        <v>0.32600000000000001</v>
      </c>
      <c r="DB37">
        <v>16</v>
      </c>
      <c r="DC37">
        <v>3</v>
      </c>
      <c r="DD37" t="s">
        <v>250</v>
      </c>
      <c r="DE37">
        <v>24</v>
      </c>
      <c r="DV37" s="36" t="s">
        <v>5225</v>
      </c>
    </row>
    <row r="38" spans="1:126" x14ac:dyDescent="0.3">
      <c r="A38">
        <v>37</v>
      </c>
      <c r="B38" t="s">
        <v>543</v>
      </c>
      <c r="C38" t="s">
        <v>278</v>
      </c>
      <c r="D38" t="s">
        <v>122</v>
      </c>
      <c r="E38">
        <v>488671</v>
      </c>
      <c r="F38" t="s">
        <v>255</v>
      </c>
      <c r="I38" t="s">
        <v>1103</v>
      </c>
      <c r="J38">
        <v>32</v>
      </c>
      <c r="K38" t="s">
        <v>769</v>
      </c>
      <c r="L38">
        <v>90</v>
      </c>
      <c r="M38">
        <v>107</v>
      </c>
      <c r="N38">
        <v>106</v>
      </c>
      <c r="O38">
        <v>0</v>
      </c>
      <c r="P38">
        <v>166</v>
      </c>
      <c r="Q38">
        <v>134</v>
      </c>
      <c r="R38">
        <v>93</v>
      </c>
      <c r="S38">
        <v>110</v>
      </c>
      <c r="T38">
        <v>78</v>
      </c>
      <c r="U38">
        <v>31</v>
      </c>
      <c r="V38">
        <v>126</v>
      </c>
      <c r="W38">
        <v>106</v>
      </c>
      <c r="X38">
        <v>31</v>
      </c>
      <c r="Y38">
        <v>273</v>
      </c>
      <c r="Z38">
        <v>9</v>
      </c>
      <c r="AA38">
        <v>0</v>
      </c>
      <c r="AB38" s="1">
        <v>0.218</v>
      </c>
      <c r="AC38" s="1">
        <v>0.32400000000000001</v>
      </c>
      <c r="AD38" s="1">
        <v>0.376</v>
      </c>
      <c r="AE38" s="1">
        <v>0.314</v>
      </c>
      <c r="AF38" s="36">
        <v>28</v>
      </c>
      <c r="AG38" s="36">
        <v>32</v>
      </c>
      <c r="AH38" s="8">
        <v>5</v>
      </c>
      <c r="AI38" s="36">
        <v>-2</v>
      </c>
      <c r="AJ38" s="38">
        <v>216</v>
      </c>
      <c r="AK38" s="38">
        <v>20</v>
      </c>
      <c r="AL38" s="1">
        <v>0.25</v>
      </c>
      <c r="AM38" s="1">
        <v>0.51666666670000005</v>
      </c>
      <c r="AN38" s="1">
        <v>0.27340062459999998</v>
      </c>
      <c r="AO38" s="1">
        <v>1E-4</v>
      </c>
      <c r="AP38" s="1">
        <v>0.13147643980000001</v>
      </c>
      <c r="AQ38" s="1">
        <v>0.29030776629999999</v>
      </c>
      <c r="AR38" s="1">
        <v>0.1421289717</v>
      </c>
      <c r="AS38" s="1">
        <v>0.1576263967</v>
      </c>
      <c r="AT38" s="1">
        <v>3.1790004199999999E-2</v>
      </c>
      <c r="AU38" s="1">
        <v>1.4158389999999999E-3</v>
      </c>
      <c r="AV38" s="1">
        <v>3.3167950799999998E-2</v>
      </c>
      <c r="AW38" s="1">
        <v>0.31412644229999998</v>
      </c>
      <c r="AX38" s="1">
        <v>-0.26135687499999999</v>
      </c>
      <c r="AY38" s="1">
        <v>0.48022984680000003</v>
      </c>
      <c r="AZ38" s="1">
        <v>9.72460874E-2</v>
      </c>
      <c r="BA38" s="1">
        <v>-1.0466749980000001</v>
      </c>
      <c r="BB38" s="1">
        <v>2.1896947972</v>
      </c>
      <c r="BC38" s="1">
        <v>1.8059666920999999</v>
      </c>
      <c r="BD38" s="1">
        <v>-0.42932716999999998</v>
      </c>
      <c r="BE38" s="1">
        <v>0.32196549749999998</v>
      </c>
      <c r="BF38" s="1">
        <v>-0.93470511700000003</v>
      </c>
      <c r="BG38" s="1">
        <v>-0.92674552899999996</v>
      </c>
      <c r="BH38" s="1">
        <v>0.57790270619999995</v>
      </c>
      <c r="BI38" s="1">
        <v>0.58066393640000002</v>
      </c>
      <c r="BJ38">
        <v>3</v>
      </c>
      <c r="BK38">
        <v>3</v>
      </c>
      <c r="BL38" t="s">
        <v>762</v>
      </c>
      <c r="BM38" t="s">
        <v>763</v>
      </c>
      <c r="BN38" s="36" t="s">
        <v>799</v>
      </c>
      <c r="BO38" s="1">
        <v>0.64298511709999995</v>
      </c>
      <c r="BP38" s="1">
        <v>-3.0293664000000001E-2</v>
      </c>
      <c r="BQ38" s="1">
        <v>0.64969556429999997</v>
      </c>
      <c r="BR38" s="1">
        <v>0.1219381273</v>
      </c>
      <c r="BS38" s="1">
        <v>0.64298511709999995</v>
      </c>
      <c r="BT38" s="1">
        <v>3.0293664500000001E-2</v>
      </c>
      <c r="BU38" s="1">
        <v>0.64969556429999997</v>
      </c>
      <c r="BV38" s="1">
        <v>0.1219381273</v>
      </c>
      <c r="BW38" t="s">
        <v>2460</v>
      </c>
      <c r="BX38" t="s">
        <v>1070</v>
      </c>
      <c r="BY38" t="s">
        <v>1063</v>
      </c>
      <c r="BZ38" t="s">
        <v>1070</v>
      </c>
      <c r="CA38">
        <v>311</v>
      </c>
      <c r="CB38">
        <v>112</v>
      </c>
      <c r="CC38">
        <v>14</v>
      </c>
      <c r="CD38">
        <v>0</v>
      </c>
      <c r="CE38">
        <v>2017</v>
      </c>
      <c r="CF38">
        <v>376</v>
      </c>
      <c r="CG38">
        <v>0.26400000000000001</v>
      </c>
      <c r="CH38">
        <v>0.38700000000000001</v>
      </c>
      <c r="CI38">
        <v>0.44700000000000001</v>
      </c>
      <c r="CJ38">
        <v>139</v>
      </c>
      <c r="CK38">
        <v>0.37</v>
      </c>
      <c r="CL38">
        <v>62</v>
      </c>
      <c r="CM38">
        <v>13</v>
      </c>
      <c r="CN38" t="s">
        <v>255</v>
      </c>
      <c r="CO38">
        <v>30</v>
      </c>
      <c r="CP38" t="s">
        <v>1390</v>
      </c>
      <c r="CQ38">
        <v>169</v>
      </c>
      <c r="CR38">
        <v>57</v>
      </c>
      <c r="CS38">
        <v>7</v>
      </c>
      <c r="CT38">
        <v>0</v>
      </c>
      <c r="CU38">
        <v>2016</v>
      </c>
      <c r="CV38">
        <v>209</v>
      </c>
      <c r="CW38">
        <v>0.21299999999999999</v>
      </c>
      <c r="CX38">
        <v>0.35899999999999999</v>
      </c>
      <c r="CY38">
        <v>0.373</v>
      </c>
      <c r="CZ38">
        <v>70</v>
      </c>
      <c r="DA38">
        <v>0.33400000000000002</v>
      </c>
      <c r="DB38">
        <v>30</v>
      </c>
      <c r="DC38">
        <v>2</v>
      </c>
      <c r="DD38" t="s">
        <v>255</v>
      </c>
      <c r="DE38">
        <v>29</v>
      </c>
      <c r="DF38" t="s">
        <v>1381</v>
      </c>
      <c r="DG38">
        <v>178</v>
      </c>
      <c r="DH38">
        <v>67</v>
      </c>
      <c r="DI38">
        <v>4</v>
      </c>
      <c r="DJ38">
        <v>0</v>
      </c>
      <c r="DK38">
        <v>2015</v>
      </c>
      <c r="DL38">
        <v>219</v>
      </c>
      <c r="DM38">
        <v>0.191</v>
      </c>
      <c r="DN38">
        <v>0.33900000000000002</v>
      </c>
      <c r="DO38">
        <v>0.28699999999999998</v>
      </c>
      <c r="DP38">
        <v>65</v>
      </c>
      <c r="DQ38">
        <v>0.29799999999999999</v>
      </c>
      <c r="DR38">
        <v>20</v>
      </c>
      <c r="DS38">
        <v>0</v>
      </c>
      <c r="DT38" t="s">
        <v>255</v>
      </c>
      <c r="DU38">
        <v>28</v>
      </c>
      <c r="DV38" s="36" t="s">
        <v>1475</v>
      </c>
    </row>
    <row r="39" spans="1:126" x14ac:dyDescent="0.3">
      <c r="A39">
        <v>38</v>
      </c>
      <c r="B39" t="s">
        <v>6741</v>
      </c>
      <c r="C39" t="s">
        <v>487</v>
      </c>
      <c r="D39" t="s">
        <v>221</v>
      </c>
      <c r="E39">
        <v>449107</v>
      </c>
      <c r="F39" t="s">
        <v>257</v>
      </c>
      <c r="I39" t="s">
        <v>1065</v>
      </c>
      <c r="J39">
        <v>4</v>
      </c>
      <c r="K39" t="s">
        <v>771</v>
      </c>
      <c r="L39">
        <v>172</v>
      </c>
      <c r="M39">
        <v>127</v>
      </c>
      <c r="N39">
        <v>36</v>
      </c>
      <c r="O39">
        <v>69</v>
      </c>
      <c r="P39">
        <v>111</v>
      </c>
      <c r="Q39">
        <v>78</v>
      </c>
      <c r="R39">
        <v>113</v>
      </c>
      <c r="S39">
        <v>55</v>
      </c>
      <c r="T39">
        <v>54</v>
      </c>
      <c r="U39">
        <v>33</v>
      </c>
      <c r="V39">
        <v>59</v>
      </c>
      <c r="W39">
        <v>90</v>
      </c>
      <c r="X39">
        <v>37</v>
      </c>
      <c r="Y39">
        <v>94</v>
      </c>
      <c r="Z39">
        <v>1</v>
      </c>
      <c r="AA39">
        <v>1</v>
      </c>
      <c r="AB39" s="1">
        <v>0.219</v>
      </c>
      <c r="AC39" s="1">
        <v>0.28999999999999998</v>
      </c>
      <c r="AD39" s="1">
        <v>0.29799999999999999</v>
      </c>
      <c r="AE39" s="1">
        <v>0.26900000000000002</v>
      </c>
      <c r="AF39" s="36">
        <v>8</v>
      </c>
      <c r="AG39" s="36">
        <v>8</v>
      </c>
      <c r="AH39" s="8">
        <v>1</v>
      </c>
      <c r="AI39" s="36">
        <v>-3</v>
      </c>
      <c r="AJ39" s="38">
        <v>582</v>
      </c>
      <c r="AK39" s="38">
        <v>78</v>
      </c>
      <c r="AL39" s="1">
        <v>0.47499999999999998</v>
      </c>
      <c r="AM39" s="1">
        <v>0.61666666670000003</v>
      </c>
      <c r="AN39" s="1">
        <v>9.4076168200000004E-2</v>
      </c>
      <c r="AO39" s="1">
        <v>1.7249741999999998E-2</v>
      </c>
      <c r="AP39" s="1">
        <v>8.7668342600000004E-2</v>
      </c>
      <c r="AQ39" s="1">
        <v>0.169286045</v>
      </c>
      <c r="AR39" s="1">
        <v>0.17330737439999999</v>
      </c>
      <c r="AS39" s="1">
        <v>7.9243649799999996E-2</v>
      </c>
      <c r="AT39" s="1">
        <v>2.2000539199999999E-2</v>
      </c>
      <c r="AU39" s="1">
        <v>1.4952773E-3</v>
      </c>
      <c r="AV39" s="1">
        <v>1.5529249700000001E-2</v>
      </c>
      <c r="AW39" s="1">
        <v>0.26854014129999998</v>
      </c>
      <c r="AX39" s="1">
        <v>1.9524895933999999</v>
      </c>
      <c r="AY39" s="1">
        <v>1.9880914110000001</v>
      </c>
      <c r="AZ39" s="1">
        <v>-1.0358363129999999</v>
      </c>
      <c r="BA39" s="1">
        <v>-0.32277241899999998</v>
      </c>
      <c r="BB39" s="1">
        <v>0.34991409629999998</v>
      </c>
      <c r="BC39" s="1">
        <v>-1.1940832079999999</v>
      </c>
      <c r="BD39" s="1">
        <v>0.75980731319999995</v>
      </c>
      <c r="BE39" s="1">
        <v>-1.498100741</v>
      </c>
      <c r="BF39" s="1">
        <v>-1.975449851</v>
      </c>
      <c r="BG39" s="1">
        <v>-0.90284313000000005</v>
      </c>
      <c r="BH39" s="1">
        <v>-0.912733813</v>
      </c>
      <c r="BI39" s="1">
        <v>-0.98444398499999997</v>
      </c>
      <c r="BJ39">
        <v>3</v>
      </c>
      <c r="BK39">
        <v>1</v>
      </c>
      <c r="BL39" t="s">
        <v>761</v>
      </c>
      <c r="BM39" t="s">
        <v>762</v>
      </c>
      <c r="BN39" s="36" t="s">
        <v>788</v>
      </c>
      <c r="BO39" s="1">
        <v>-0.68714076800000001</v>
      </c>
      <c r="BP39" s="1">
        <v>-0.36861899799999998</v>
      </c>
      <c r="BQ39" s="1">
        <v>0.60327625900000004</v>
      </c>
      <c r="BR39" s="1">
        <v>3.5471331000000001E-3</v>
      </c>
      <c r="BS39" s="1">
        <v>0.68714076830000004</v>
      </c>
      <c r="BT39" s="1">
        <v>0.36861899749999999</v>
      </c>
      <c r="BU39" s="1">
        <v>0.60327625900000004</v>
      </c>
      <c r="BV39" s="1">
        <v>3.5471331000000001E-3</v>
      </c>
      <c r="BW39" t="s">
        <v>2924</v>
      </c>
      <c r="BX39" t="s">
        <v>1062</v>
      </c>
      <c r="BY39" t="s">
        <v>1063</v>
      </c>
      <c r="BZ39" t="s">
        <v>1062</v>
      </c>
      <c r="CA39">
        <v>86</v>
      </c>
      <c r="CB39">
        <v>37</v>
      </c>
      <c r="CC39">
        <v>1</v>
      </c>
      <c r="CD39">
        <v>0</v>
      </c>
      <c r="CE39">
        <v>2017</v>
      </c>
      <c r="CF39">
        <v>97</v>
      </c>
      <c r="CG39">
        <v>0.23300000000000001</v>
      </c>
      <c r="CH39">
        <v>0.29799999999999999</v>
      </c>
      <c r="CI39">
        <v>0.29099999999999998</v>
      </c>
      <c r="CJ39">
        <v>26</v>
      </c>
      <c r="CK39">
        <v>0.26300000000000001</v>
      </c>
      <c r="CL39">
        <v>8</v>
      </c>
      <c r="CM39">
        <v>1</v>
      </c>
      <c r="CN39" t="s">
        <v>257</v>
      </c>
      <c r="CO39">
        <v>36</v>
      </c>
      <c r="CP39" t="s">
        <v>1381</v>
      </c>
      <c r="CQ39">
        <v>167</v>
      </c>
      <c r="CR39">
        <v>68</v>
      </c>
      <c r="CS39">
        <v>1</v>
      </c>
      <c r="CT39">
        <v>2</v>
      </c>
      <c r="CU39">
        <v>2016</v>
      </c>
      <c r="CV39">
        <v>181</v>
      </c>
      <c r="CW39">
        <v>0.21</v>
      </c>
      <c r="CX39">
        <v>0.25800000000000001</v>
      </c>
      <c r="CY39">
        <v>0.26900000000000002</v>
      </c>
      <c r="CZ39">
        <v>43</v>
      </c>
      <c r="DA39">
        <v>0.23699999999999999</v>
      </c>
      <c r="DB39">
        <v>8</v>
      </c>
      <c r="DC39">
        <v>0</v>
      </c>
      <c r="DD39" t="s">
        <v>249</v>
      </c>
      <c r="DE39">
        <v>35</v>
      </c>
      <c r="DF39" t="s">
        <v>1372</v>
      </c>
      <c r="DG39">
        <v>290</v>
      </c>
      <c r="DH39">
        <v>98</v>
      </c>
      <c r="DI39">
        <v>5</v>
      </c>
      <c r="DJ39">
        <v>3</v>
      </c>
      <c r="DK39">
        <v>2015</v>
      </c>
      <c r="DL39">
        <v>317</v>
      </c>
      <c r="DM39">
        <v>0.23100000000000001</v>
      </c>
      <c r="DN39">
        <v>0.28199999999999997</v>
      </c>
      <c r="DO39">
        <v>0.317</v>
      </c>
      <c r="DP39">
        <v>84</v>
      </c>
      <c r="DQ39">
        <v>0.26500000000000001</v>
      </c>
      <c r="DR39">
        <v>17</v>
      </c>
      <c r="DS39">
        <v>5</v>
      </c>
      <c r="DT39" t="s">
        <v>249</v>
      </c>
      <c r="DU39">
        <v>34</v>
      </c>
      <c r="DV39" s="36" t="s">
        <v>1395</v>
      </c>
    </row>
    <row r="40" spans="1:126" x14ac:dyDescent="0.3">
      <c r="A40">
        <v>39</v>
      </c>
      <c r="B40" t="s">
        <v>544</v>
      </c>
      <c r="C40" t="s">
        <v>273</v>
      </c>
      <c r="D40" t="s">
        <v>9</v>
      </c>
      <c r="E40">
        <v>430947</v>
      </c>
      <c r="F40" t="s">
        <v>257</v>
      </c>
      <c r="I40" t="s">
        <v>1061</v>
      </c>
      <c r="J40">
        <v>1</v>
      </c>
      <c r="K40" t="s">
        <v>3938</v>
      </c>
      <c r="L40">
        <v>172</v>
      </c>
      <c r="M40">
        <v>117</v>
      </c>
      <c r="N40">
        <v>140</v>
      </c>
      <c r="O40">
        <v>134</v>
      </c>
      <c r="P40">
        <v>83</v>
      </c>
      <c r="Q40">
        <v>68</v>
      </c>
      <c r="R40">
        <v>122</v>
      </c>
      <c r="S40">
        <v>56</v>
      </c>
      <c r="T40">
        <v>84</v>
      </c>
      <c r="U40">
        <v>49</v>
      </c>
      <c r="V40">
        <v>46</v>
      </c>
      <c r="W40">
        <v>93</v>
      </c>
      <c r="X40">
        <v>34</v>
      </c>
      <c r="Y40">
        <v>360</v>
      </c>
      <c r="Z40">
        <v>4</v>
      </c>
      <c r="AA40">
        <v>7</v>
      </c>
      <c r="AB40" s="1">
        <v>0.24199999999999999</v>
      </c>
      <c r="AC40" s="1">
        <v>0.29499999999999998</v>
      </c>
      <c r="AD40" s="1">
        <v>0.32300000000000001</v>
      </c>
      <c r="AE40" s="1">
        <v>0.27700000000000002</v>
      </c>
      <c r="AF40" s="36">
        <v>21</v>
      </c>
      <c r="AG40" s="36">
        <v>25</v>
      </c>
      <c r="AH40" s="8">
        <v>7</v>
      </c>
      <c r="AI40" s="36">
        <v>-7</v>
      </c>
      <c r="AJ40" s="38">
        <v>294</v>
      </c>
      <c r="AK40" s="38">
        <v>48</v>
      </c>
      <c r="AL40" s="1">
        <v>0.47499999999999998</v>
      </c>
      <c r="AM40" s="1">
        <v>0.56666666669999999</v>
      </c>
      <c r="AN40" s="1">
        <v>0.35999959440000001</v>
      </c>
      <c r="AO40" s="1">
        <v>3.3289349199999999E-2</v>
      </c>
      <c r="AP40" s="1">
        <v>6.6079120099999999E-2</v>
      </c>
      <c r="AQ40" s="1">
        <v>0.1485588393</v>
      </c>
      <c r="AR40" s="1">
        <v>0.1873017736</v>
      </c>
      <c r="AS40" s="1">
        <v>8.0730736900000002E-2</v>
      </c>
      <c r="AT40" s="1">
        <v>3.4096153400000002E-2</v>
      </c>
      <c r="AU40" s="1">
        <v>2.2172621999999999E-3</v>
      </c>
      <c r="AV40" s="1">
        <v>1.2092848099999999E-2</v>
      </c>
      <c r="AW40" s="1">
        <v>0.27749846</v>
      </c>
      <c r="AX40" s="1">
        <v>1.9524895933999999</v>
      </c>
      <c r="AY40" s="1">
        <v>1.2341606289</v>
      </c>
      <c r="AZ40" s="1">
        <v>0.64443173389999997</v>
      </c>
      <c r="BA40" s="1">
        <v>0.354270592</v>
      </c>
      <c r="BB40" s="1">
        <v>-0.55675470500000002</v>
      </c>
      <c r="BC40" s="1">
        <v>-1.70789718</v>
      </c>
      <c r="BD40" s="1">
        <v>1.2935493001</v>
      </c>
      <c r="BE40" s="1">
        <v>-1.4635702209999999</v>
      </c>
      <c r="BF40" s="1">
        <v>-0.68953209800000004</v>
      </c>
      <c r="BG40" s="1">
        <v>-0.68560311600000001</v>
      </c>
      <c r="BH40" s="1">
        <v>-1.20314214</v>
      </c>
      <c r="BI40" s="1">
        <v>-0.67687931800000001</v>
      </c>
      <c r="BJ40">
        <v>3</v>
      </c>
      <c r="BK40">
        <v>1</v>
      </c>
      <c r="BL40" t="s">
        <v>761</v>
      </c>
      <c r="BM40" t="s">
        <v>764</v>
      </c>
      <c r="BN40" s="36" t="s">
        <v>772</v>
      </c>
      <c r="BO40" s="1">
        <v>-0.84904221899999999</v>
      </c>
      <c r="BP40" s="1">
        <v>-0.49239590799999999</v>
      </c>
      <c r="BQ40" s="1">
        <v>8.8485229900000004E-2</v>
      </c>
      <c r="BR40" s="1">
        <v>-6.0571616000000002E-2</v>
      </c>
      <c r="BS40" s="1">
        <v>0.84904221940000002</v>
      </c>
      <c r="BT40" s="1">
        <v>0.49239590840000003</v>
      </c>
      <c r="BU40" s="1">
        <v>8.8485229900000004E-2</v>
      </c>
      <c r="BV40" s="1">
        <v>6.0571615600000003E-2</v>
      </c>
      <c r="BW40" t="s">
        <v>2921</v>
      </c>
      <c r="BX40" t="s">
        <v>1107</v>
      </c>
      <c r="BY40" t="s">
        <v>1063</v>
      </c>
      <c r="BZ40" t="s">
        <v>1107</v>
      </c>
      <c r="CA40">
        <v>333</v>
      </c>
      <c r="CB40">
        <v>108</v>
      </c>
      <c r="CC40">
        <v>7</v>
      </c>
      <c r="CD40">
        <v>11</v>
      </c>
      <c r="CE40">
        <v>2017</v>
      </c>
      <c r="CF40">
        <v>370</v>
      </c>
      <c r="CG40">
        <v>0.23400000000000001</v>
      </c>
      <c r="CH40">
        <v>0.3</v>
      </c>
      <c r="CI40">
        <v>0.34799999999999998</v>
      </c>
      <c r="CJ40">
        <v>106</v>
      </c>
      <c r="CK40">
        <v>0.28799999999999998</v>
      </c>
      <c r="CL40">
        <v>25</v>
      </c>
      <c r="CM40">
        <v>8</v>
      </c>
      <c r="CN40" t="s">
        <v>257</v>
      </c>
      <c r="CO40">
        <v>33</v>
      </c>
      <c r="CP40" t="s">
        <v>1381</v>
      </c>
      <c r="CQ40">
        <v>415</v>
      </c>
      <c r="CR40">
        <v>126</v>
      </c>
      <c r="CS40">
        <v>3</v>
      </c>
      <c r="CT40">
        <v>3</v>
      </c>
      <c r="CU40">
        <v>2016</v>
      </c>
      <c r="CV40">
        <v>459</v>
      </c>
      <c r="CW40">
        <v>0.24299999999999999</v>
      </c>
      <c r="CX40">
        <v>0.30299999999999999</v>
      </c>
      <c r="CY40">
        <v>0.32</v>
      </c>
      <c r="CZ40">
        <v>129</v>
      </c>
      <c r="DA40">
        <v>0.28000000000000003</v>
      </c>
      <c r="DB40">
        <v>26</v>
      </c>
      <c r="DC40">
        <v>5</v>
      </c>
      <c r="DD40" t="s">
        <v>257</v>
      </c>
      <c r="DE40">
        <v>32</v>
      </c>
      <c r="DF40" t="s">
        <v>1384</v>
      </c>
      <c r="DG40">
        <v>597</v>
      </c>
      <c r="DH40">
        <v>156</v>
      </c>
      <c r="DI40">
        <v>3</v>
      </c>
      <c r="DJ40">
        <v>15</v>
      </c>
      <c r="DK40">
        <v>2015</v>
      </c>
      <c r="DL40">
        <v>638</v>
      </c>
      <c r="DM40">
        <v>0.27</v>
      </c>
      <c r="DN40">
        <v>0.30099999999999999</v>
      </c>
      <c r="DO40">
        <v>0.33800000000000002</v>
      </c>
      <c r="DP40">
        <v>180</v>
      </c>
      <c r="DQ40">
        <v>0.28199999999999997</v>
      </c>
      <c r="DR40">
        <v>33</v>
      </c>
      <c r="DS40">
        <v>18</v>
      </c>
      <c r="DT40" t="s">
        <v>257</v>
      </c>
      <c r="DU40">
        <v>31</v>
      </c>
      <c r="DV40" s="36" t="s">
        <v>1385</v>
      </c>
    </row>
    <row r="41" spans="1:126" x14ac:dyDescent="0.3">
      <c r="A41">
        <v>40</v>
      </c>
      <c r="B41" t="s">
        <v>6742</v>
      </c>
      <c r="C41" t="s">
        <v>6397</v>
      </c>
      <c r="D41" t="s">
        <v>500</v>
      </c>
      <c r="E41">
        <v>664056</v>
      </c>
      <c r="F41" t="s">
        <v>249</v>
      </c>
      <c r="I41" t="s">
        <v>1065</v>
      </c>
      <c r="J41">
        <v>21</v>
      </c>
      <c r="K41" t="s">
        <v>2875</v>
      </c>
      <c r="L41">
        <v>76</v>
      </c>
      <c r="M41">
        <v>79</v>
      </c>
      <c r="N41">
        <v>76</v>
      </c>
      <c r="O41">
        <v>177</v>
      </c>
      <c r="P41">
        <v>92</v>
      </c>
      <c r="Q41">
        <v>107</v>
      </c>
      <c r="R41">
        <v>103</v>
      </c>
      <c r="S41">
        <v>99</v>
      </c>
      <c r="T41">
        <v>101</v>
      </c>
      <c r="U41">
        <v>59</v>
      </c>
      <c r="V41">
        <v>102</v>
      </c>
      <c r="W41">
        <v>100</v>
      </c>
      <c r="X41">
        <v>23</v>
      </c>
      <c r="Y41">
        <v>195</v>
      </c>
      <c r="Z41">
        <v>5</v>
      </c>
      <c r="AA41">
        <v>4</v>
      </c>
      <c r="AB41" s="1">
        <v>0.23200000000000001</v>
      </c>
      <c r="AC41" s="1">
        <v>0.29699999999999999</v>
      </c>
      <c r="AD41" s="1">
        <v>0.375</v>
      </c>
      <c r="AE41" s="1">
        <v>0.29599999999999999</v>
      </c>
      <c r="AF41" s="36">
        <v>18</v>
      </c>
      <c r="AG41" s="36">
        <v>17</v>
      </c>
      <c r="AH41" s="8">
        <v>5</v>
      </c>
      <c r="AI41" s="36">
        <v>-7</v>
      </c>
      <c r="AJ41" s="38">
        <v>403</v>
      </c>
      <c r="AK41" s="38">
        <v>151</v>
      </c>
      <c r="AL41" s="1">
        <v>0.21</v>
      </c>
      <c r="AM41" s="1">
        <v>0.38333333330000002</v>
      </c>
      <c r="AN41" s="1">
        <v>0.1948308956</v>
      </c>
      <c r="AO41" s="1">
        <v>4.4093221299999999E-2</v>
      </c>
      <c r="AP41" s="1">
        <v>7.3007329800000006E-2</v>
      </c>
      <c r="AQ41" s="1">
        <v>0.23314406400000001</v>
      </c>
      <c r="AR41" s="1">
        <v>0.15776952250000001</v>
      </c>
      <c r="AS41" s="1">
        <v>0.1426121977</v>
      </c>
      <c r="AT41" s="1">
        <v>4.0947818099999998E-2</v>
      </c>
      <c r="AU41" s="1">
        <v>2.6639239999999998E-3</v>
      </c>
      <c r="AV41" s="1">
        <v>2.67728783E-2</v>
      </c>
      <c r="AW41" s="1">
        <v>0.29628428899999998</v>
      </c>
      <c r="AX41" s="1">
        <v>-0.65492958000000001</v>
      </c>
      <c r="AY41" s="1">
        <v>-1.530252239</v>
      </c>
      <c r="AZ41" s="1">
        <v>-0.39920586899999999</v>
      </c>
      <c r="BA41" s="1">
        <v>0.81030957400000003</v>
      </c>
      <c r="BB41" s="1">
        <v>-0.26579510499999998</v>
      </c>
      <c r="BC41" s="1">
        <v>0.38891562530000001</v>
      </c>
      <c r="BD41" s="1">
        <v>0.16719852430000001</v>
      </c>
      <c r="BE41" s="1">
        <v>-2.6667814000000001E-2</v>
      </c>
      <c r="BF41" s="1">
        <v>3.8887066900000003E-2</v>
      </c>
      <c r="BG41" s="1">
        <v>-0.55120583599999995</v>
      </c>
      <c r="BH41" s="1">
        <v>3.7458791399999997E-2</v>
      </c>
      <c r="BI41" s="1">
        <v>-3.1908148999999997E-2</v>
      </c>
      <c r="BJ41">
        <v>2</v>
      </c>
      <c r="BK41">
        <v>2</v>
      </c>
      <c r="BL41" t="s">
        <v>759</v>
      </c>
      <c r="BM41" t="s">
        <v>760</v>
      </c>
      <c r="BN41" s="36" t="s">
        <v>780</v>
      </c>
      <c r="BO41" s="1">
        <v>0.22256751380000001</v>
      </c>
      <c r="BP41" s="1">
        <v>0.59075433860000004</v>
      </c>
      <c r="BQ41" s="1">
        <v>-0.55793791400000003</v>
      </c>
      <c r="BR41" s="1">
        <v>-8.8297474000000001E-2</v>
      </c>
      <c r="BS41" s="1">
        <v>0.22256751380000001</v>
      </c>
      <c r="BT41" s="1">
        <v>0.59075433860000004</v>
      </c>
      <c r="BU41" s="1">
        <v>0.55793791380000002</v>
      </c>
      <c r="BV41" s="1">
        <v>8.8297473599999995E-2</v>
      </c>
      <c r="BW41" t="s">
        <v>2467</v>
      </c>
      <c r="BX41" t="s">
        <v>1100</v>
      </c>
      <c r="BY41" t="s">
        <v>1063</v>
      </c>
      <c r="BZ41" t="s">
        <v>2539</v>
      </c>
      <c r="CA41">
        <v>85</v>
      </c>
      <c r="CB41">
        <v>32</v>
      </c>
      <c r="CC41">
        <v>3</v>
      </c>
      <c r="CD41">
        <v>2</v>
      </c>
      <c r="CE41">
        <v>2017</v>
      </c>
      <c r="CF41">
        <v>92</v>
      </c>
      <c r="CG41">
        <v>0.23499999999999999</v>
      </c>
      <c r="CH41">
        <v>0.28299999999999997</v>
      </c>
      <c r="CI41">
        <v>0.376</v>
      </c>
      <c r="CJ41">
        <v>27</v>
      </c>
      <c r="CK41">
        <v>0.28799999999999998</v>
      </c>
      <c r="CL41">
        <v>10</v>
      </c>
      <c r="CM41">
        <v>3</v>
      </c>
      <c r="CN41" t="s">
        <v>249</v>
      </c>
      <c r="CO41">
        <v>23</v>
      </c>
      <c r="DV41" s="36" t="s">
        <v>6398</v>
      </c>
    </row>
    <row r="42" spans="1:126" x14ac:dyDescent="0.3">
      <c r="A42">
        <v>41</v>
      </c>
      <c r="B42" t="s">
        <v>7299</v>
      </c>
      <c r="C42" t="s">
        <v>2973</v>
      </c>
      <c r="D42" t="s">
        <v>1937</v>
      </c>
      <c r="E42">
        <v>595879</v>
      </c>
      <c r="F42" t="s">
        <v>257</v>
      </c>
      <c r="G42" t="s">
        <v>265</v>
      </c>
      <c r="I42" t="s">
        <v>1065</v>
      </c>
      <c r="J42">
        <v>30</v>
      </c>
      <c r="K42" t="s">
        <v>2870</v>
      </c>
      <c r="L42">
        <v>172</v>
      </c>
      <c r="M42">
        <v>86</v>
      </c>
      <c r="N42">
        <v>194</v>
      </c>
      <c r="O42">
        <v>192</v>
      </c>
      <c r="P42">
        <v>72</v>
      </c>
      <c r="Q42">
        <v>108</v>
      </c>
      <c r="R42">
        <v>103</v>
      </c>
      <c r="S42">
        <v>125</v>
      </c>
      <c r="T42">
        <v>129</v>
      </c>
      <c r="U42">
        <v>85</v>
      </c>
      <c r="V42">
        <v>132</v>
      </c>
      <c r="W42">
        <v>107</v>
      </c>
      <c r="X42">
        <v>25</v>
      </c>
      <c r="Y42">
        <v>501</v>
      </c>
      <c r="Z42">
        <v>17</v>
      </c>
      <c r="AA42">
        <v>11</v>
      </c>
      <c r="AB42" s="1">
        <v>0.254</v>
      </c>
      <c r="AC42" s="1">
        <v>0.30299999999999999</v>
      </c>
      <c r="AD42" s="1">
        <v>0.433</v>
      </c>
      <c r="AE42" s="1">
        <v>0.318</v>
      </c>
      <c r="AF42" s="36">
        <v>43</v>
      </c>
      <c r="AG42" s="36">
        <v>48</v>
      </c>
      <c r="AH42" s="8">
        <v>19</v>
      </c>
      <c r="AI42" s="36">
        <v>10</v>
      </c>
      <c r="AJ42" s="38">
        <v>88</v>
      </c>
      <c r="AK42" s="38">
        <v>17</v>
      </c>
      <c r="AL42" s="1">
        <v>0.47499999999999998</v>
      </c>
      <c r="AM42" s="1">
        <v>0.41666666670000002</v>
      </c>
      <c r="AN42" s="1">
        <v>0.50109927440000002</v>
      </c>
      <c r="AO42" s="1">
        <v>4.7721308099999998E-2</v>
      </c>
      <c r="AP42" s="1">
        <v>5.7459975099999998E-2</v>
      </c>
      <c r="AQ42" s="1">
        <v>0.2344602398</v>
      </c>
      <c r="AR42" s="1">
        <v>0.15753980919999999</v>
      </c>
      <c r="AS42" s="1">
        <v>0.179635873</v>
      </c>
      <c r="AT42" s="1">
        <v>5.23378985E-2</v>
      </c>
      <c r="AU42" s="1">
        <v>3.8078371000000001E-3</v>
      </c>
      <c r="AV42" s="1">
        <v>3.4624353900000002E-2</v>
      </c>
      <c r="AW42" s="1">
        <v>0.31769504240000002</v>
      </c>
      <c r="AX42" s="1">
        <v>1.9524895933999999</v>
      </c>
      <c r="AY42" s="1">
        <v>-1.027631717</v>
      </c>
      <c r="AZ42" s="1">
        <v>1.5359864468</v>
      </c>
      <c r="BA42" s="1">
        <v>0.96345364749999995</v>
      </c>
      <c r="BB42" s="1">
        <v>-0.91872743800000001</v>
      </c>
      <c r="BC42" s="1">
        <v>0.42154276870000001</v>
      </c>
      <c r="BD42" s="1">
        <v>0.15843733239999999</v>
      </c>
      <c r="BE42" s="1">
        <v>0.83303083119999999</v>
      </c>
      <c r="BF42" s="1">
        <v>1.2497976002</v>
      </c>
      <c r="BG42" s="1">
        <v>-0.20701073</v>
      </c>
      <c r="BH42" s="1">
        <v>0.70098249000000001</v>
      </c>
      <c r="BI42" s="1">
        <v>0.70318417119999999</v>
      </c>
      <c r="BJ42">
        <v>4</v>
      </c>
      <c r="BK42">
        <v>3</v>
      </c>
      <c r="BL42" t="s">
        <v>760</v>
      </c>
      <c r="BM42" t="s">
        <v>6729</v>
      </c>
      <c r="BN42" s="36" t="s">
        <v>6845</v>
      </c>
      <c r="BO42" s="1">
        <v>-1.9156441999999999E-2</v>
      </c>
      <c r="BP42" s="1">
        <v>-8.6893156999999999E-2</v>
      </c>
      <c r="BQ42" s="1">
        <v>-0.84924782899999995</v>
      </c>
      <c r="BR42" s="1">
        <v>0.39263229710000003</v>
      </c>
      <c r="BS42" s="1">
        <v>1.9156441600000001E-2</v>
      </c>
      <c r="BT42" s="1">
        <v>8.6893156599999993E-2</v>
      </c>
      <c r="BU42" s="1">
        <v>0.84924782889999995</v>
      </c>
      <c r="BV42" s="1">
        <v>0.39263229710000003</v>
      </c>
      <c r="BW42" t="s">
        <v>7220</v>
      </c>
      <c r="BX42" t="s">
        <v>1070</v>
      </c>
      <c r="BY42" t="s">
        <v>1063</v>
      </c>
      <c r="BZ42" t="s">
        <v>1070</v>
      </c>
      <c r="CA42">
        <v>469</v>
      </c>
      <c r="CB42">
        <v>145</v>
      </c>
      <c r="CC42">
        <v>23</v>
      </c>
      <c r="CD42">
        <v>10</v>
      </c>
      <c r="CE42">
        <v>2017</v>
      </c>
      <c r="CF42">
        <v>508</v>
      </c>
      <c r="CG42">
        <v>0.27300000000000002</v>
      </c>
      <c r="CH42">
        <v>0.317</v>
      </c>
      <c r="CI42">
        <v>0.48</v>
      </c>
      <c r="CJ42">
        <v>171</v>
      </c>
      <c r="CK42">
        <v>0.33700000000000002</v>
      </c>
      <c r="CL42">
        <v>54</v>
      </c>
      <c r="CM42">
        <v>26</v>
      </c>
      <c r="CN42" t="s">
        <v>265</v>
      </c>
      <c r="CO42">
        <v>24</v>
      </c>
      <c r="CP42" t="s">
        <v>1070</v>
      </c>
      <c r="CQ42">
        <v>421</v>
      </c>
      <c r="CR42">
        <v>142</v>
      </c>
      <c r="CS42">
        <v>14</v>
      </c>
      <c r="CT42">
        <v>12</v>
      </c>
      <c r="CU42">
        <v>2016</v>
      </c>
      <c r="CV42">
        <v>450</v>
      </c>
      <c r="CW42">
        <v>0.27300000000000002</v>
      </c>
      <c r="CX42">
        <v>0.314</v>
      </c>
      <c r="CY42">
        <v>0.42299999999999999</v>
      </c>
      <c r="CZ42">
        <v>144</v>
      </c>
      <c r="DA42">
        <v>0.32100000000000001</v>
      </c>
      <c r="DB42">
        <v>42</v>
      </c>
      <c r="DC42">
        <v>20</v>
      </c>
      <c r="DD42" t="s">
        <v>253</v>
      </c>
      <c r="DE42">
        <v>23</v>
      </c>
      <c r="DF42" t="s">
        <v>1070</v>
      </c>
      <c r="DG42">
        <v>76</v>
      </c>
      <c r="DH42">
        <v>28</v>
      </c>
      <c r="DI42">
        <v>1</v>
      </c>
      <c r="DJ42">
        <v>1</v>
      </c>
      <c r="DK42">
        <v>2015</v>
      </c>
      <c r="DL42">
        <v>80</v>
      </c>
      <c r="DM42">
        <v>0.28899999999999998</v>
      </c>
      <c r="DN42">
        <v>0.32500000000000001</v>
      </c>
      <c r="DO42">
        <v>0.40799999999999997</v>
      </c>
      <c r="DP42">
        <v>26</v>
      </c>
      <c r="DQ42">
        <v>0.32200000000000001</v>
      </c>
      <c r="DR42">
        <v>14</v>
      </c>
      <c r="DS42">
        <v>2</v>
      </c>
      <c r="DT42" t="s">
        <v>265</v>
      </c>
      <c r="DU42">
        <v>22</v>
      </c>
      <c r="DV42" s="36" t="s">
        <v>3107</v>
      </c>
    </row>
    <row r="43" spans="1:126" x14ac:dyDescent="0.3">
      <c r="A43">
        <v>42</v>
      </c>
      <c r="B43" t="s">
        <v>3867</v>
      </c>
      <c r="C43" t="s">
        <v>3868</v>
      </c>
      <c r="D43" t="s">
        <v>3869</v>
      </c>
      <c r="E43">
        <v>542908</v>
      </c>
      <c r="F43" t="s">
        <v>255</v>
      </c>
      <c r="I43" t="s">
        <v>1065</v>
      </c>
      <c r="J43">
        <v>12</v>
      </c>
      <c r="K43" t="s">
        <v>802</v>
      </c>
      <c r="L43">
        <v>90</v>
      </c>
      <c r="M43">
        <v>96</v>
      </c>
      <c r="N43">
        <v>81</v>
      </c>
      <c r="O43">
        <v>40</v>
      </c>
      <c r="P43">
        <v>72</v>
      </c>
      <c r="Q43">
        <v>102</v>
      </c>
      <c r="R43">
        <v>93</v>
      </c>
      <c r="S43">
        <v>111</v>
      </c>
      <c r="T43">
        <v>99</v>
      </c>
      <c r="U43">
        <v>16</v>
      </c>
      <c r="V43">
        <v>128</v>
      </c>
      <c r="W43">
        <v>97</v>
      </c>
      <c r="X43">
        <v>28</v>
      </c>
      <c r="Y43">
        <v>210</v>
      </c>
      <c r="Z43">
        <v>7</v>
      </c>
      <c r="AA43">
        <v>1</v>
      </c>
      <c r="AB43" s="1">
        <v>0.221</v>
      </c>
      <c r="AC43" s="1">
        <v>0.27800000000000002</v>
      </c>
      <c r="AD43" s="1">
        <v>0.38</v>
      </c>
      <c r="AE43" s="1">
        <v>0.28699999999999998</v>
      </c>
      <c r="AF43" s="36">
        <v>17</v>
      </c>
      <c r="AG43" s="36">
        <v>17</v>
      </c>
      <c r="AH43" s="8">
        <v>4</v>
      </c>
      <c r="AI43" s="36">
        <v>-7</v>
      </c>
      <c r="AJ43" s="38">
        <v>393</v>
      </c>
      <c r="AK43" s="38">
        <v>53</v>
      </c>
      <c r="AL43" s="1">
        <v>0.25</v>
      </c>
      <c r="AM43" s="1">
        <v>0.46666666670000001</v>
      </c>
      <c r="AN43" s="1">
        <v>0.2100950197</v>
      </c>
      <c r="AO43" s="1">
        <v>9.8875065000000005E-3</v>
      </c>
      <c r="AP43" s="1">
        <v>5.7042050699999999E-2</v>
      </c>
      <c r="AQ43" s="1">
        <v>0.22265422839999999</v>
      </c>
      <c r="AR43" s="1">
        <v>0.1430980832</v>
      </c>
      <c r="AS43" s="1">
        <v>0.15915764939999999</v>
      </c>
      <c r="AT43" s="1">
        <v>4.0000642500000003E-2</v>
      </c>
      <c r="AU43" s="1">
        <v>7.1917740000000002E-4</v>
      </c>
      <c r="AV43" s="1">
        <v>3.3647582299999999E-2</v>
      </c>
      <c r="AW43" s="1">
        <v>0.28715382290000002</v>
      </c>
      <c r="AX43" s="1">
        <v>-0.26135687499999999</v>
      </c>
      <c r="AY43" s="1">
        <v>-0.27370093499999998</v>
      </c>
      <c r="AZ43" s="1">
        <v>-0.302757728</v>
      </c>
      <c r="BA43" s="1">
        <v>-0.63353751700000005</v>
      </c>
      <c r="BB43" s="1">
        <v>-0.93627874300000002</v>
      </c>
      <c r="BC43" s="1">
        <v>0.12887941119999999</v>
      </c>
      <c r="BD43" s="1">
        <v>-0.39236556099999997</v>
      </c>
      <c r="BE43" s="1">
        <v>0.35752155359999999</v>
      </c>
      <c r="BF43" s="1">
        <v>-6.1809748999999997E-2</v>
      </c>
      <c r="BG43" s="1">
        <v>-1.1363659479999999</v>
      </c>
      <c r="BH43" s="1">
        <v>0.61843608859999999</v>
      </c>
      <c r="BI43" s="1">
        <v>-0.34538312999999998</v>
      </c>
      <c r="BJ43">
        <v>1</v>
      </c>
      <c r="BK43">
        <v>1</v>
      </c>
      <c r="BL43" t="s">
        <v>763</v>
      </c>
      <c r="BM43" t="s">
        <v>6729</v>
      </c>
      <c r="BN43" s="36" t="s">
        <v>6730</v>
      </c>
      <c r="BO43" s="1">
        <v>0.74883818639999999</v>
      </c>
      <c r="BP43" s="1">
        <v>-0.20165002600000001</v>
      </c>
      <c r="BQ43" s="1">
        <v>-1.6613960000000001E-2</v>
      </c>
      <c r="BR43" s="1">
        <v>0.39671709560000001</v>
      </c>
      <c r="BS43" s="1">
        <v>0.74883818639999999</v>
      </c>
      <c r="BT43" s="1">
        <v>0.20165002570000001</v>
      </c>
      <c r="BU43" s="1">
        <v>1.6613959599999999E-2</v>
      </c>
      <c r="BV43" s="1">
        <v>0.39671709560000001</v>
      </c>
      <c r="BW43" t="s">
        <v>2891</v>
      </c>
      <c r="BX43" t="s">
        <v>1111</v>
      </c>
      <c r="BY43" t="s">
        <v>1063</v>
      </c>
      <c r="BZ43" t="s">
        <v>1111</v>
      </c>
      <c r="CA43">
        <v>169</v>
      </c>
      <c r="CB43">
        <v>60</v>
      </c>
      <c r="CC43">
        <v>6</v>
      </c>
      <c r="CD43">
        <v>1</v>
      </c>
      <c r="CE43">
        <v>2017</v>
      </c>
      <c r="CF43">
        <v>188</v>
      </c>
      <c r="CG43">
        <v>0.20699999999999999</v>
      </c>
      <c r="CH43">
        <v>0.28699999999999998</v>
      </c>
      <c r="CI43">
        <v>0.34899999999999998</v>
      </c>
      <c r="CJ43">
        <v>54</v>
      </c>
      <c r="CK43">
        <v>0.28499999999999998</v>
      </c>
      <c r="CL43">
        <v>16</v>
      </c>
      <c r="CM43">
        <v>2</v>
      </c>
      <c r="CN43" t="s">
        <v>255</v>
      </c>
      <c r="CO43">
        <v>27</v>
      </c>
      <c r="CP43" t="s">
        <v>1384</v>
      </c>
      <c r="CQ43">
        <v>209</v>
      </c>
      <c r="CR43">
        <v>70</v>
      </c>
      <c r="CS43">
        <v>8</v>
      </c>
      <c r="CT43">
        <v>1</v>
      </c>
      <c r="CU43">
        <v>2016</v>
      </c>
      <c r="CV43">
        <v>231</v>
      </c>
      <c r="CW43">
        <v>0.23400000000000001</v>
      </c>
      <c r="CX43">
        <v>0.28100000000000003</v>
      </c>
      <c r="CY43">
        <v>0.39200000000000002</v>
      </c>
      <c r="CZ43">
        <v>66</v>
      </c>
      <c r="DA43">
        <v>0.28799999999999998</v>
      </c>
      <c r="DB43">
        <v>18</v>
      </c>
      <c r="DC43">
        <v>5</v>
      </c>
      <c r="DD43" t="s">
        <v>255</v>
      </c>
      <c r="DE43">
        <v>26</v>
      </c>
      <c r="DF43" t="s">
        <v>1384</v>
      </c>
      <c r="DG43">
        <v>2</v>
      </c>
      <c r="DH43">
        <v>2</v>
      </c>
      <c r="DI43">
        <v>1</v>
      </c>
      <c r="DJ43">
        <v>0</v>
      </c>
      <c r="DK43">
        <v>2015</v>
      </c>
      <c r="DL43">
        <v>2</v>
      </c>
      <c r="DM43">
        <v>0.5</v>
      </c>
      <c r="DN43">
        <v>0.5</v>
      </c>
      <c r="DO43">
        <v>2</v>
      </c>
      <c r="DP43">
        <v>2</v>
      </c>
      <c r="DQ43">
        <v>0.97499999999999998</v>
      </c>
      <c r="DR43">
        <v>75</v>
      </c>
      <c r="DS43">
        <v>1</v>
      </c>
      <c r="DT43" t="s">
        <v>255</v>
      </c>
      <c r="DU43">
        <v>25</v>
      </c>
      <c r="DV43" s="36" t="s">
        <v>3870</v>
      </c>
    </row>
    <row r="44" spans="1:126" x14ac:dyDescent="0.3">
      <c r="A44">
        <v>43</v>
      </c>
      <c r="B44" t="s">
        <v>3871</v>
      </c>
      <c r="C44" t="s">
        <v>864</v>
      </c>
      <c r="D44" t="s">
        <v>141</v>
      </c>
      <c r="E44">
        <v>605131</v>
      </c>
      <c r="F44" t="s">
        <v>255</v>
      </c>
      <c r="G44" t="s">
        <v>265</v>
      </c>
      <c r="I44" t="s">
        <v>1065</v>
      </c>
      <c r="J44">
        <v>27</v>
      </c>
      <c r="K44" t="s">
        <v>828</v>
      </c>
      <c r="L44">
        <v>90</v>
      </c>
      <c r="M44">
        <v>96</v>
      </c>
      <c r="N44">
        <v>97</v>
      </c>
      <c r="O44">
        <v>72</v>
      </c>
      <c r="P44">
        <v>111</v>
      </c>
      <c r="Q44">
        <v>91</v>
      </c>
      <c r="R44">
        <v>108</v>
      </c>
      <c r="S44">
        <v>105</v>
      </c>
      <c r="T44">
        <v>116</v>
      </c>
      <c r="U44">
        <v>89</v>
      </c>
      <c r="V44">
        <v>99</v>
      </c>
      <c r="W44">
        <v>109</v>
      </c>
      <c r="X44">
        <v>28</v>
      </c>
      <c r="Y44">
        <v>250</v>
      </c>
      <c r="Z44">
        <v>7</v>
      </c>
      <c r="AA44">
        <v>2</v>
      </c>
      <c r="AB44" s="1">
        <v>0.251</v>
      </c>
      <c r="AC44" s="1">
        <v>0.32800000000000001</v>
      </c>
      <c r="AD44" s="1">
        <v>0.40200000000000002</v>
      </c>
      <c r="AE44" s="1">
        <v>0.32300000000000001</v>
      </c>
      <c r="AF44" s="36">
        <v>30</v>
      </c>
      <c r="AG44" s="36">
        <v>30</v>
      </c>
      <c r="AH44" s="8">
        <v>8</v>
      </c>
      <c r="AI44" s="36">
        <v>0</v>
      </c>
      <c r="AJ44" s="38">
        <v>231</v>
      </c>
      <c r="AK44" s="38">
        <v>16</v>
      </c>
      <c r="AL44" s="1">
        <v>0.25</v>
      </c>
      <c r="AM44" s="1">
        <v>0.46666666670000001</v>
      </c>
      <c r="AN44" s="1">
        <v>0.25001048349999999</v>
      </c>
      <c r="AO44" s="1">
        <v>1.8028138199999998E-2</v>
      </c>
      <c r="AP44" s="1">
        <v>8.7903304700000004E-2</v>
      </c>
      <c r="AQ44" s="1">
        <v>0.197981936</v>
      </c>
      <c r="AR44" s="1">
        <v>0.16524783539999999</v>
      </c>
      <c r="AS44" s="1">
        <v>0.1512721075</v>
      </c>
      <c r="AT44" s="1">
        <v>4.7185189400000001E-2</v>
      </c>
      <c r="AU44" s="1">
        <v>3.9884619000000003E-3</v>
      </c>
      <c r="AV44" s="1">
        <v>2.61200363E-2</v>
      </c>
      <c r="AW44" s="1">
        <v>0.32342566189999999</v>
      </c>
      <c r="AX44" s="1">
        <v>-0.26135687499999999</v>
      </c>
      <c r="AY44" s="1">
        <v>-0.27370093499999998</v>
      </c>
      <c r="AZ44" s="1">
        <v>-5.0547235000000003E-2</v>
      </c>
      <c r="BA44" s="1">
        <v>-0.28991577299999999</v>
      </c>
      <c r="BB44" s="1">
        <v>0.35978165020000002</v>
      </c>
      <c r="BC44" s="1">
        <v>-0.48273070099999998</v>
      </c>
      <c r="BD44" s="1">
        <v>0.45241902769999998</v>
      </c>
      <c r="BE44" s="1">
        <v>0.17441737490000001</v>
      </c>
      <c r="BF44" s="1">
        <v>0.70199903249999995</v>
      </c>
      <c r="BG44" s="1">
        <v>-0.152662037</v>
      </c>
      <c r="BH44" s="1">
        <v>-1.7712507999999998E-2</v>
      </c>
      <c r="BI44" s="1">
        <v>0.89993270560000005</v>
      </c>
      <c r="BJ44">
        <v>1</v>
      </c>
      <c r="BK44">
        <v>3</v>
      </c>
      <c r="BL44" t="s">
        <v>760</v>
      </c>
      <c r="BM44" t="s">
        <v>764</v>
      </c>
      <c r="BN44" s="36" t="s">
        <v>797</v>
      </c>
      <c r="BO44" s="1">
        <v>0.28963641200000001</v>
      </c>
      <c r="BP44" s="1">
        <v>-0.57690998999999998</v>
      </c>
      <c r="BQ44" s="1">
        <v>-0.588526883</v>
      </c>
      <c r="BR44" s="1">
        <v>-0.19136883399999999</v>
      </c>
      <c r="BS44" s="1">
        <v>0.28963641200000001</v>
      </c>
      <c r="BT44" s="1">
        <v>0.57690999030000001</v>
      </c>
      <c r="BU44" s="1">
        <v>0.58852688289999999</v>
      </c>
      <c r="BV44" s="1">
        <v>0.19136883399999999</v>
      </c>
      <c r="BW44" t="s">
        <v>5179</v>
      </c>
      <c r="BX44" t="s">
        <v>1567</v>
      </c>
      <c r="BY44" t="s">
        <v>1063</v>
      </c>
      <c r="BZ44" t="s">
        <v>1567</v>
      </c>
      <c r="CA44">
        <v>218</v>
      </c>
      <c r="CB44">
        <v>102</v>
      </c>
      <c r="CC44">
        <v>8</v>
      </c>
      <c r="CD44">
        <v>4</v>
      </c>
      <c r="CE44">
        <v>2017</v>
      </c>
      <c r="CF44">
        <v>262</v>
      </c>
      <c r="CG44">
        <v>0.28899999999999998</v>
      </c>
      <c r="CH44">
        <v>0.40799999999999997</v>
      </c>
      <c r="CI44">
        <v>0.48599999999999999</v>
      </c>
      <c r="CJ44">
        <v>103</v>
      </c>
      <c r="CK44">
        <v>0.39400000000000002</v>
      </c>
      <c r="CL44">
        <v>63</v>
      </c>
      <c r="CM44">
        <v>12</v>
      </c>
      <c r="CN44" t="s">
        <v>255</v>
      </c>
      <c r="CO44">
        <v>27</v>
      </c>
      <c r="CP44" t="s">
        <v>1567</v>
      </c>
      <c r="CQ44">
        <v>32</v>
      </c>
      <c r="CR44">
        <v>21</v>
      </c>
      <c r="CS44">
        <v>0</v>
      </c>
      <c r="CT44">
        <v>0</v>
      </c>
      <c r="CU44">
        <v>2016</v>
      </c>
      <c r="CV44">
        <v>37</v>
      </c>
      <c r="CW44">
        <v>0.156</v>
      </c>
      <c r="CX44">
        <v>0.27</v>
      </c>
      <c r="CY44">
        <v>0.188</v>
      </c>
      <c r="CZ44">
        <v>8</v>
      </c>
      <c r="DA44">
        <v>0.22800000000000001</v>
      </c>
      <c r="DB44">
        <v>2</v>
      </c>
      <c r="DC44">
        <v>-1</v>
      </c>
      <c r="DD44" t="s">
        <v>255</v>
      </c>
      <c r="DE44">
        <v>26</v>
      </c>
      <c r="DF44" t="s">
        <v>1567</v>
      </c>
      <c r="DG44">
        <v>29</v>
      </c>
      <c r="DH44">
        <v>20</v>
      </c>
      <c r="DI44">
        <v>0</v>
      </c>
      <c r="DJ44">
        <v>1</v>
      </c>
      <c r="DK44">
        <v>2015</v>
      </c>
      <c r="DL44">
        <v>37</v>
      </c>
      <c r="DM44">
        <v>0.20699999999999999</v>
      </c>
      <c r="DN44">
        <v>0.36099999999999999</v>
      </c>
      <c r="DO44">
        <v>0.27600000000000002</v>
      </c>
      <c r="DP44">
        <v>11</v>
      </c>
      <c r="DQ44">
        <v>0.30099999999999999</v>
      </c>
      <c r="DR44">
        <v>7</v>
      </c>
      <c r="DS44">
        <v>0</v>
      </c>
      <c r="DT44" t="s">
        <v>255</v>
      </c>
      <c r="DU44">
        <v>25</v>
      </c>
      <c r="DV44" s="36" t="s">
        <v>3872</v>
      </c>
    </row>
    <row r="45" spans="1:126" x14ac:dyDescent="0.3">
      <c r="A45">
        <v>44</v>
      </c>
      <c r="B45" t="s">
        <v>863</v>
      </c>
      <c r="C45" t="s">
        <v>864</v>
      </c>
      <c r="D45" t="s">
        <v>18</v>
      </c>
      <c r="E45">
        <v>488681</v>
      </c>
      <c r="F45" t="s">
        <v>249</v>
      </c>
      <c r="I45" t="s">
        <v>1065</v>
      </c>
      <c r="J45">
        <v>4</v>
      </c>
      <c r="K45" t="s">
        <v>808</v>
      </c>
      <c r="L45">
        <v>76</v>
      </c>
      <c r="M45">
        <v>110</v>
      </c>
      <c r="N45">
        <v>33</v>
      </c>
      <c r="O45">
        <v>82</v>
      </c>
      <c r="P45">
        <v>78</v>
      </c>
      <c r="Q45">
        <v>109</v>
      </c>
      <c r="R45">
        <v>109</v>
      </c>
      <c r="S45">
        <v>64</v>
      </c>
      <c r="T45">
        <v>91</v>
      </c>
      <c r="U45">
        <v>143</v>
      </c>
      <c r="V45">
        <v>43</v>
      </c>
      <c r="W45">
        <v>90</v>
      </c>
      <c r="X45">
        <v>32</v>
      </c>
      <c r="Y45">
        <v>86</v>
      </c>
      <c r="Z45">
        <v>1</v>
      </c>
      <c r="AA45">
        <v>1</v>
      </c>
      <c r="AB45" s="1">
        <v>0.22600000000000001</v>
      </c>
      <c r="AC45" s="1">
        <v>0.27800000000000002</v>
      </c>
      <c r="AD45" s="1">
        <v>0.318</v>
      </c>
      <c r="AE45" s="1">
        <v>0.26600000000000001</v>
      </c>
      <c r="AF45" s="36">
        <v>7</v>
      </c>
      <c r="AG45" s="36">
        <v>7</v>
      </c>
      <c r="AH45" s="8">
        <v>1</v>
      </c>
      <c r="AI45" s="36">
        <v>-6</v>
      </c>
      <c r="AJ45" s="38">
        <v>747</v>
      </c>
      <c r="AK45" s="38">
        <v>280</v>
      </c>
      <c r="AL45" s="1">
        <v>0.21</v>
      </c>
      <c r="AM45" s="1">
        <v>0.53333333329999999</v>
      </c>
      <c r="AN45" s="1">
        <v>8.6232412100000003E-2</v>
      </c>
      <c r="AO45" s="1">
        <v>2.0346942699999999E-2</v>
      </c>
      <c r="AP45" s="1">
        <v>6.18331721E-2</v>
      </c>
      <c r="AQ45" s="1">
        <v>0.23705346869999999</v>
      </c>
      <c r="AR45" s="1">
        <v>0.16653310360000001</v>
      </c>
      <c r="AS45" s="1">
        <v>9.1288932599999997E-2</v>
      </c>
      <c r="AT45" s="1">
        <v>3.6845024499999997E-2</v>
      </c>
      <c r="AU45" s="1">
        <v>6.4084221999999996E-3</v>
      </c>
      <c r="AV45" s="1">
        <v>1.11919254E-2</v>
      </c>
      <c r="AW45" s="1">
        <v>0.26617603200000001</v>
      </c>
      <c r="AX45" s="1">
        <v>-0.65492958000000001</v>
      </c>
      <c r="AY45" s="1">
        <v>0.73154010749999998</v>
      </c>
      <c r="AZ45" s="1">
        <v>-1.0853979970000001</v>
      </c>
      <c r="BA45" s="1">
        <v>-0.19203741699999999</v>
      </c>
      <c r="BB45" s="1">
        <v>-0.73506907399999999</v>
      </c>
      <c r="BC45" s="1">
        <v>0.48582722950000001</v>
      </c>
      <c r="BD45" s="1">
        <v>0.50143875439999996</v>
      </c>
      <c r="BE45" s="1">
        <v>-1.218406375</v>
      </c>
      <c r="BF45" s="1">
        <v>-0.39729210799999998</v>
      </c>
      <c r="BG45" s="1">
        <v>0.57548639130000001</v>
      </c>
      <c r="BH45" s="1">
        <v>-1.279278599</v>
      </c>
      <c r="BI45" s="1">
        <v>-1.0656106089999999</v>
      </c>
      <c r="BJ45">
        <v>3</v>
      </c>
      <c r="BK45">
        <v>1</v>
      </c>
      <c r="BL45" t="s">
        <v>761</v>
      </c>
      <c r="BM45" t="s">
        <v>762</v>
      </c>
      <c r="BN45" s="36" t="s">
        <v>788</v>
      </c>
      <c r="BO45" s="1">
        <v>-0.71185443199999998</v>
      </c>
      <c r="BP45" s="1">
        <v>0.40157205930000001</v>
      </c>
      <c r="BQ45" s="1">
        <v>0.48308621800000001</v>
      </c>
      <c r="BR45" s="1">
        <v>-7.5589394000000004E-2</v>
      </c>
      <c r="BS45" s="1">
        <v>0.71185443159999995</v>
      </c>
      <c r="BT45" s="1">
        <v>0.40157205930000001</v>
      </c>
      <c r="BU45" s="1">
        <v>0.48308621800000001</v>
      </c>
      <c r="BV45" s="1">
        <v>7.5589394300000001E-2</v>
      </c>
      <c r="BW45" t="s">
        <v>3874</v>
      </c>
      <c r="BX45" t="s">
        <v>1074</v>
      </c>
      <c r="BY45" t="s">
        <v>1063</v>
      </c>
      <c r="CP45" t="s">
        <v>1074</v>
      </c>
      <c r="CQ45">
        <v>100</v>
      </c>
      <c r="CR45">
        <v>48</v>
      </c>
      <c r="CS45">
        <v>0</v>
      </c>
      <c r="CT45">
        <v>1</v>
      </c>
      <c r="CU45">
        <v>2016</v>
      </c>
      <c r="CV45">
        <v>109</v>
      </c>
      <c r="CW45">
        <v>0.22</v>
      </c>
      <c r="CX45">
        <v>0.25</v>
      </c>
      <c r="CY45">
        <v>0.32</v>
      </c>
      <c r="CZ45">
        <v>26</v>
      </c>
      <c r="DA45">
        <v>0.23899999999999999</v>
      </c>
      <c r="DB45">
        <v>6</v>
      </c>
      <c r="DC45">
        <v>1</v>
      </c>
      <c r="DD45" t="s">
        <v>249</v>
      </c>
      <c r="DE45">
        <v>30</v>
      </c>
      <c r="DF45" t="s">
        <v>1074</v>
      </c>
      <c r="DG45">
        <v>255</v>
      </c>
      <c r="DH45">
        <v>106</v>
      </c>
      <c r="DI45">
        <v>2</v>
      </c>
      <c r="DJ45">
        <v>4</v>
      </c>
      <c r="DK45">
        <v>2015</v>
      </c>
      <c r="DL45">
        <v>281</v>
      </c>
      <c r="DM45">
        <v>0.251</v>
      </c>
      <c r="DN45">
        <v>0.314</v>
      </c>
      <c r="DO45">
        <v>0.34100000000000003</v>
      </c>
      <c r="DP45">
        <v>83</v>
      </c>
      <c r="DQ45">
        <v>0.29499999999999998</v>
      </c>
      <c r="DR45">
        <v>23</v>
      </c>
      <c r="DS45">
        <v>5</v>
      </c>
      <c r="DT45" t="s">
        <v>249</v>
      </c>
      <c r="DU45">
        <v>29</v>
      </c>
      <c r="DV45" s="36" t="s">
        <v>1561</v>
      </c>
    </row>
    <row r="46" spans="1:126" x14ac:dyDescent="0.3">
      <c r="A46">
        <v>45</v>
      </c>
      <c r="B46" t="s">
        <v>7005</v>
      </c>
      <c r="C46" t="s">
        <v>478</v>
      </c>
      <c r="D46" t="s">
        <v>477</v>
      </c>
      <c r="E46">
        <v>446381</v>
      </c>
      <c r="F46" t="s">
        <v>265</v>
      </c>
      <c r="G46" t="s">
        <v>253</v>
      </c>
      <c r="I46" t="s">
        <v>1065</v>
      </c>
      <c r="J46">
        <v>1</v>
      </c>
      <c r="K46" t="s">
        <v>2818</v>
      </c>
      <c r="L46">
        <v>154</v>
      </c>
      <c r="M46">
        <v>110</v>
      </c>
      <c r="N46">
        <v>107</v>
      </c>
      <c r="O46">
        <v>108</v>
      </c>
      <c r="P46">
        <v>74</v>
      </c>
      <c r="Q46">
        <v>82</v>
      </c>
      <c r="R46">
        <v>115</v>
      </c>
      <c r="S46">
        <v>69</v>
      </c>
      <c r="T46">
        <v>87</v>
      </c>
      <c r="U46">
        <v>60</v>
      </c>
      <c r="V46">
        <v>65</v>
      </c>
      <c r="W46">
        <v>92</v>
      </c>
      <c r="X46">
        <v>32</v>
      </c>
      <c r="Y46">
        <v>277</v>
      </c>
      <c r="Z46">
        <v>5</v>
      </c>
      <c r="AA46">
        <v>4</v>
      </c>
      <c r="AB46" s="1">
        <v>0.23699999999999999</v>
      </c>
      <c r="AC46" s="1">
        <v>0.28199999999999997</v>
      </c>
      <c r="AD46" s="1">
        <v>0.33700000000000002</v>
      </c>
      <c r="AE46" s="1">
        <v>0.27400000000000002</v>
      </c>
      <c r="AF46" s="36">
        <v>17</v>
      </c>
      <c r="AG46" s="36">
        <v>19</v>
      </c>
      <c r="AH46" s="8">
        <v>5</v>
      </c>
      <c r="AI46" s="36">
        <v>-6</v>
      </c>
      <c r="AJ46" s="38">
        <v>358</v>
      </c>
      <c r="AK46" s="38">
        <v>44</v>
      </c>
      <c r="AL46" s="1">
        <v>0.42499999999999999</v>
      </c>
      <c r="AM46" s="1">
        <v>0.53333333329999999</v>
      </c>
      <c r="AN46" s="1">
        <v>0.27677657350000001</v>
      </c>
      <c r="AO46" s="1">
        <v>2.6908728400000002E-2</v>
      </c>
      <c r="AP46" s="1">
        <v>5.8720183699999998E-2</v>
      </c>
      <c r="AQ46" s="1">
        <v>0.17841530899999999</v>
      </c>
      <c r="AR46" s="1">
        <v>0.1770158164</v>
      </c>
      <c r="AS46" s="1">
        <v>9.9512670299999995E-2</v>
      </c>
      <c r="AT46" s="1">
        <v>3.51939171E-2</v>
      </c>
      <c r="AU46" s="1">
        <v>2.7062194999999999E-3</v>
      </c>
      <c r="AV46" s="1">
        <v>1.7111299900000002E-2</v>
      </c>
      <c r="AW46" s="1">
        <v>0.27437116239999998</v>
      </c>
      <c r="AX46" s="1">
        <v>1.4605237116000001</v>
      </c>
      <c r="AY46" s="1">
        <v>0.73154010749999998</v>
      </c>
      <c r="AZ46" s="1">
        <v>0.1185774128</v>
      </c>
      <c r="BA46" s="1">
        <v>8.4940137400000004E-2</v>
      </c>
      <c r="BB46" s="1">
        <v>-0.86580326399999996</v>
      </c>
      <c r="BC46" s="1">
        <v>-0.96777468</v>
      </c>
      <c r="BD46" s="1">
        <v>0.90124612400000004</v>
      </c>
      <c r="BE46" s="1">
        <v>-1.027449209</v>
      </c>
      <c r="BF46" s="1">
        <v>-0.57282584400000003</v>
      </c>
      <c r="BG46" s="1">
        <v>-0.53847942900000001</v>
      </c>
      <c r="BH46" s="1">
        <v>-0.77903565399999997</v>
      </c>
      <c r="BI46" s="1">
        <v>-0.78424837700000005</v>
      </c>
      <c r="BJ46">
        <v>3</v>
      </c>
      <c r="BK46">
        <v>1</v>
      </c>
      <c r="BL46" t="s">
        <v>761</v>
      </c>
      <c r="BM46" t="s">
        <v>764</v>
      </c>
      <c r="BN46" s="36" t="s">
        <v>772</v>
      </c>
      <c r="BO46" s="1">
        <v>-0.88910804899999996</v>
      </c>
      <c r="BP46" s="1">
        <v>-0.400616694</v>
      </c>
      <c r="BQ46" s="1">
        <v>0.1205184753</v>
      </c>
      <c r="BR46" s="1">
        <v>3.8646978499999998E-2</v>
      </c>
      <c r="BS46" s="1">
        <v>0.88910804860000003</v>
      </c>
      <c r="BT46" s="1">
        <v>0.40061669420000001</v>
      </c>
      <c r="BU46" s="1">
        <v>0.1205184753</v>
      </c>
      <c r="BV46" s="1">
        <v>3.8646978499999998E-2</v>
      </c>
      <c r="BW46" t="s">
        <v>3914</v>
      </c>
      <c r="BX46" t="s">
        <v>1386</v>
      </c>
      <c r="BY46" t="s">
        <v>1373</v>
      </c>
      <c r="BZ46" t="s">
        <v>1386</v>
      </c>
      <c r="CA46">
        <v>336</v>
      </c>
      <c r="CB46">
        <v>129</v>
      </c>
      <c r="CC46">
        <v>6</v>
      </c>
      <c r="CD46">
        <v>7</v>
      </c>
      <c r="CE46">
        <v>2017</v>
      </c>
      <c r="CF46">
        <v>362</v>
      </c>
      <c r="CG46">
        <v>0.23200000000000001</v>
      </c>
      <c r="CH46">
        <v>0.27500000000000002</v>
      </c>
      <c r="CI46">
        <v>0.32700000000000001</v>
      </c>
      <c r="CJ46">
        <v>96</v>
      </c>
      <c r="CK46">
        <v>0.26400000000000001</v>
      </c>
      <c r="CL46">
        <v>18</v>
      </c>
      <c r="CM46">
        <v>6</v>
      </c>
      <c r="CN46" t="s">
        <v>265</v>
      </c>
      <c r="CO46">
        <v>31</v>
      </c>
      <c r="CP46" t="s">
        <v>1386</v>
      </c>
      <c r="CQ46">
        <v>279</v>
      </c>
      <c r="CR46">
        <v>104</v>
      </c>
      <c r="CS46">
        <v>4</v>
      </c>
      <c r="CT46">
        <v>2</v>
      </c>
      <c r="CU46">
        <v>2016</v>
      </c>
      <c r="CV46">
        <v>306</v>
      </c>
      <c r="CW46">
        <v>0.26900000000000002</v>
      </c>
      <c r="CX46">
        <v>0.32200000000000001</v>
      </c>
      <c r="CY46">
        <v>0.373</v>
      </c>
      <c r="CZ46">
        <v>94</v>
      </c>
      <c r="DA46">
        <v>0.307</v>
      </c>
      <c r="DB46">
        <v>28</v>
      </c>
      <c r="DC46">
        <v>7</v>
      </c>
      <c r="DD46" t="s">
        <v>265</v>
      </c>
      <c r="DE46">
        <v>30</v>
      </c>
      <c r="DF46" t="s">
        <v>1386</v>
      </c>
      <c r="DG46">
        <v>27</v>
      </c>
      <c r="DH46">
        <v>17</v>
      </c>
      <c r="DI46">
        <v>2</v>
      </c>
      <c r="DJ46">
        <v>0</v>
      </c>
      <c r="DK46">
        <v>2015</v>
      </c>
      <c r="DL46">
        <v>30</v>
      </c>
      <c r="DM46">
        <v>0.25900000000000001</v>
      </c>
      <c r="DN46">
        <v>0.28599999999999998</v>
      </c>
      <c r="DO46">
        <v>0.51900000000000002</v>
      </c>
      <c r="DP46">
        <v>9</v>
      </c>
      <c r="DQ46">
        <v>0.315</v>
      </c>
      <c r="DR46">
        <v>7</v>
      </c>
      <c r="DS46">
        <v>1</v>
      </c>
      <c r="DT46" t="s">
        <v>265</v>
      </c>
      <c r="DU46">
        <v>29</v>
      </c>
      <c r="DV46" s="36" t="s">
        <v>1336</v>
      </c>
    </row>
    <row r="47" spans="1:126" x14ac:dyDescent="0.3">
      <c r="A47">
        <v>46</v>
      </c>
      <c r="B47" t="s">
        <v>3034</v>
      </c>
      <c r="C47" t="s">
        <v>2975</v>
      </c>
      <c r="D47" t="s">
        <v>2976</v>
      </c>
      <c r="E47">
        <v>571466</v>
      </c>
      <c r="F47" t="s">
        <v>255</v>
      </c>
      <c r="I47" t="s">
        <v>1061</v>
      </c>
      <c r="J47">
        <v>27</v>
      </c>
      <c r="K47" t="s">
        <v>824</v>
      </c>
      <c r="L47">
        <v>90</v>
      </c>
      <c r="M47">
        <v>93</v>
      </c>
      <c r="N47">
        <v>164</v>
      </c>
      <c r="O47">
        <v>38</v>
      </c>
      <c r="P47">
        <v>113</v>
      </c>
      <c r="Q47">
        <v>79</v>
      </c>
      <c r="R47">
        <v>109</v>
      </c>
      <c r="S47">
        <v>93</v>
      </c>
      <c r="T47">
        <v>134</v>
      </c>
      <c r="U47">
        <v>68</v>
      </c>
      <c r="V47">
        <v>74</v>
      </c>
      <c r="W47">
        <v>106</v>
      </c>
      <c r="X47">
        <v>27</v>
      </c>
      <c r="Y47">
        <v>424</v>
      </c>
      <c r="Z47">
        <v>8</v>
      </c>
      <c r="AA47">
        <v>2</v>
      </c>
      <c r="AB47" s="1">
        <v>0.254</v>
      </c>
      <c r="AC47" s="1">
        <v>0.32300000000000001</v>
      </c>
      <c r="AD47" s="1">
        <v>0.38800000000000001</v>
      </c>
      <c r="AE47" s="1">
        <v>0.314</v>
      </c>
      <c r="AF47" s="36">
        <v>37</v>
      </c>
      <c r="AG47" s="36">
        <v>46</v>
      </c>
      <c r="AH47" s="8">
        <v>9</v>
      </c>
      <c r="AI47" s="36">
        <v>-4</v>
      </c>
      <c r="AJ47" s="38">
        <v>104</v>
      </c>
      <c r="AK47" s="38">
        <v>9</v>
      </c>
      <c r="AL47" s="1">
        <v>0.25</v>
      </c>
      <c r="AM47" s="1">
        <v>0.45</v>
      </c>
      <c r="AN47" s="1">
        <v>0.42377174179999999</v>
      </c>
      <c r="AO47" s="1">
        <v>9.3827522000000003E-3</v>
      </c>
      <c r="AP47" s="1">
        <v>8.9801796899999994E-2</v>
      </c>
      <c r="AQ47" s="1">
        <v>0.171927095</v>
      </c>
      <c r="AR47" s="1">
        <v>0.16785072949999999</v>
      </c>
      <c r="AS47" s="1">
        <v>0.13376840230000001</v>
      </c>
      <c r="AT47" s="1">
        <v>5.4289647199999999E-2</v>
      </c>
      <c r="AU47" s="1">
        <v>3.0498276E-3</v>
      </c>
      <c r="AV47" s="1">
        <v>1.9453961499999999E-2</v>
      </c>
      <c r="AW47" s="1">
        <v>0.31415830480000001</v>
      </c>
      <c r="AX47" s="1">
        <v>-0.26135687499999999</v>
      </c>
      <c r="AY47" s="1">
        <v>-0.52501119600000001</v>
      </c>
      <c r="AZ47" s="1">
        <v>1.0473834528999999</v>
      </c>
      <c r="BA47" s="1">
        <v>-0.654843548</v>
      </c>
      <c r="BB47" s="1">
        <v>0.4395114128</v>
      </c>
      <c r="BC47" s="1">
        <v>-1.128613292</v>
      </c>
      <c r="BD47" s="1">
        <v>0.55169259010000005</v>
      </c>
      <c r="BE47" s="1">
        <v>-0.23202287099999999</v>
      </c>
      <c r="BF47" s="1">
        <v>1.4572933288000001</v>
      </c>
      <c r="BG47" s="1">
        <v>-0.435090268</v>
      </c>
      <c r="BH47" s="1">
        <v>-0.581058662</v>
      </c>
      <c r="BI47" s="1">
        <v>0.5817578659</v>
      </c>
      <c r="BJ47">
        <v>1</v>
      </c>
      <c r="BK47">
        <v>3</v>
      </c>
      <c r="BL47" t="s">
        <v>760</v>
      </c>
      <c r="BM47" t="s">
        <v>764</v>
      </c>
      <c r="BN47" s="36" t="s">
        <v>797</v>
      </c>
      <c r="BO47" s="1">
        <v>1.44082399E-2</v>
      </c>
      <c r="BP47" s="1">
        <v>-0.61371601499999995</v>
      </c>
      <c r="BQ47" s="1">
        <v>-0.70363953800000001</v>
      </c>
      <c r="BR47" s="1">
        <v>-6.6234749999999995E-2</v>
      </c>
      <c r="BS47" s="1">
        <v>1.44082399E-2</v>
      </c>
      <c r="BT47" s="1">
        <v>0.61371601460000003</v>
      </c>
      <c r="BU47" s="1">
        <v>0.70363953800000001</v>
      </c>
      <c r="BV47" s="1">
        <v>6.6234750199999998E-2</v>
      </c>
      <c r="BW47" t="s">
        <v>6458</v>
      </c>
      <c r="BX47" t="s">
        <v>1093</v>
      </c>
      <c r="BY47" t="s">
        <v>1063</v>
      </c>
      <c r="BZ47" t="s">
        <v>1093</v>
      </c>
      <c r="CA47">
        <v>370</v>
      </c>
      <c r="CB47">
        <v>121</v>
      </c>
      <c r="CC47">
        <v>7</v>
      </c>
      <c r="CD47">
        <v>4</v>
      </c>
      <c r="CE47">
        <v>2017</v>
      </c>
      <c r="CF47">
        <v>423</v>
      </c>
      <c r="CG47">
        <v>0.27</v>
      </c>
      <c r="CH47">
        <v>0.34699999999999998</v>
      </c>
      <c r="CI47">
        <v>0.40300000000000002</v>
      </c>
      <c r="CJ47">
        <v>139</v>
      </c>
      <c r="CK47">
        <v>0.32900000000000001</v>
      </c>
      <c r="CL47">
        <v>44</v>
      </c>
      <c r="CM47">
        <v>11</v>
      </c>
      <c r="CN47" t="s">
        <v>255</v>
      </c>
      <c r="CO47">
        <v>26</v>
      </c>
      <c r="CP47" t="s">
        <v>1093</v>
      </c>
      <c r="CQ47">
        <v>377</v>
      </c>
      <c r="CR47">
        <v>115</v>
      </c>
      <c r="CS47">
        <v>7</v>
      </c>
      <c r="CT47">
        <v>1</v>
      </c>
      <c r="CU47">
        <v>2016</v>
      </c>
      <c r="CV47">
        <v>420</v>
      </c>
      <c r="CW47">
        <v>0.25700000000000001</v>
      </c>
      <c r="CX47">
        <v>0.32300000000000001</v>
      </c>
      <c r="CY47">
        <v>0.379</v>
      </c>
      <c r="CZ47">
        <v>131</v>
      </c>
      <c r="DA47">
        <v>0.311</v>
      </c>
      <c r="DB47">
        <v>36</v>
      </c>
      <c r="DC47">
        <v>10</v>
      </c>
      <c r="DD47" t="s">
        <v>255</v>
      </c>
      <c r="DE47">
        <v>25</v>
      </c>
      <c r="DF47" t="s">
        <v>1093</v>
      </c>
      <c r="DG47">
        <v>242</v>
      </c>
      <c r="DH47">
        <v>81</v>
      </c>
      <c r="DI47">
        <v>3</v>
      </c>
      <c r="DJ47">
        <v>0</v>
      </c>
      <c r="DK47">
        <v>2015</v>
      </c>
      <c r="DL47">
        <v>274</v>
      </c>
      <c r="DM47">
        <v>0.252</v>
      </c>
      <c r="DN47">
        <v>0.32400000000000001</v>
      </c>
      <c r="DO47">
        <v>0.32600000000000001</v>
      </c>
      <c r="DP47">
        <v>81</v>
      </c>
      <c r="DQ47">
        <v>0.29399999999999998</v>
      </c>
      <c r="DR47">
        <v>22</v>
      </c>
      <c r="DS47">
        <v>4</v>
      </c>
      <c r="DT47" t="s">
        <v>255</v>
      </c>
      <c r="DU47">
        <v>24</v>
      </c>
      <c r="DV47" s="36" t="s">
        <v>3163</v>
      </c>
    </row>
    <row r="48" spans="1:126" x14ac:dyDescent="0.3">
      <c r="A48">
        <v>47</v>
      </c>
      <c r="B48" t="s">
        <v>6745</v>
      </c>
      <c r="C48" t="s">
        <v>6585</v>
      </c>
      <c r="D48" t="s">
        <v>125</v>
      </c>
      <c r="E48">
        <v>620439</v>
      </c>
      <c r="F48" t="s">
        <v>257</v>
      </c>
      <c r="I48" t="s">
        <v>1065</v>
      </c>
      <c r="J48">
        <v>19</v>
      </c>
      <c r="K48" t="s">
        <v>2898</v>
      </c>
      <c r="L48">
        <v>172</v>
      </c>
      <c r="M48">
        <v>76</v>
      </c>
      <c r="N48">
        <v>72</v>
      </c>
      <c r="O48">
        <v>227</v>
      </c>
      <c r="P48">
        <v>110</v>
      </c>
      <c r="Q48">
        <v>132</v>
      </c>
      <c r="R48">
        <v>82</v>
      </c>
      <c r="S48">
        <v>103</v>
      </c>
      <c r="T48">
        <v>91</v>
      </c>
      <c r="U48">
        <v>378</v>
      </c>
      <c r="V48">
        <v>73</v>
      </c>
      <c r="W48">
        <v>94</v>
      </c>
      <c r="X48">
        <v>22</v>
      </c>
      <c r="Y48">
        <v>187</v>
      </c>
      <c r="Z48">
        <v>4</v>
      </c>
      <c r="AA48">
        <v>5</v>
      </c>
      <c r="AB48" s="1">
        <v>0.20200000000000001</v>
      </c>
      <c r="AC48" s="1">
        <v>0.27900000000000003</v>
      </c>
      <c r="AD48" s="1">
        <v>0.35</v>
      </c>
      <c r="AE48" s="1">
        <v>0.27800000000000002</v>
      </c>
      <c r="AF48" s="36">
        <v>14</v>
      </c>
      <c r="AG48" s="36">
        <v>15</v>
      </c>
      <c r="AH48" s="8">
        <v>3</v>
      </c>
      <c r="AI48" s="36">
        <v>-4</v>
      </c>
      <c r="AJ48" s="38">
        <v>431</v>
      </c>
      <c r="AK48" s="38">
        <v>66</v>
      </c>
      <c r="AL48" s="1">
        <v>0.47499999999999998</v>
      </c>
      <c r="AM48" s="1">
        <v>0.36666666669999998</v>
      </c>
      <c r="AN48" s="1">
        <v>0.1869788376</v>
      </c>
      <c r="AO48" s="1">
        <v>5.6585135299999999E-2</v>
      </c>
      <c r="AP48" s="1">
        <v>8.7514751200000004E-2</v>
      </c>
      <c r="AQ48" s="1">
        <v>0.28606379999999998</v>
      </c>
      <c r="AR48" s="1">
        <v>0.1262449584</v>
      </c>
      <c r="AS48" s="1">
        <v>0.1480084482</v>
      </c>
      <c r="AT48" s="1">
        <v>3.6770513900000003E-2</v>
      </c>
      <c r="AU48" s="1">
        <v>1.7005361900000002E-2</v>
      </c>
      <c r="AV48" s="1">
        <v>1.9210989500000001E-2</v>
      </c>
      <c r="AW48" s="1">
        <v>0.2784941829</v>
      </c>
      <c r="AX48" s="1">
        <v>1.9524895933999999</v>
      </c>
      <c r="AY48" s="1">
        <v>-1.7815624999999999</v>
      </c>
      <c r="AZ48" s="1">
        <v>-0.44882000799999999</v>
      </c>
      <c r="BA48" s="1">
        <v>1.3376019803999999</v>
      </c>
      <c r="BB48" s="1">
        <v>0.34346381320000002</v>
      </c>
      <c r="BC48" s="1">
        <v>1.7007615214</v>
      </c>
      <c r="BD48" s="1">
        <v>-1.035138442</v>
      </c>
      <c r="BE48" s="1">
        <v>9.8634419700000003E-2</v>
      </c>
      <c r="BF48" s="1">
        <v>-0.40521353300000001</v>
      </c>
      <c r="BG48" s="1">
        <v>3.7640283439000002</v>
      </c>
      <c r="BH48" s="1">
        <v>-0.601592087</v>
      </c>
      <c r="BI48" s="1">
        <v>-0.64269330700000005</v>
      </c>
      <c r="BJ48">
        <v>2</v>
      </c>
      <c r="BK48">
        <v>2</v>
      </c>
      <c r="BL48" t="s">
        <v>759</v>
      </c>
      <c r="BM48" t="s">
        <v>761</v>
      </c>
      <c r="BN48" s="36" t="s">
        <v>779</v>
      </c>
      <c r="BO48" s="1">
        <v>-0.35029349199999998</v>
      </c>
      <c r="BP48" s="1">
        <v>0.84031400359999997</v>
      </c>
      <c r="BQ48" s="1">
        <v>-0.12677171300000001</v>
      </c>
      <c r="BR48" s="1">
        <v>0.1847423644</v>
      </c>
      <c r="BS48" s="1">
        <v>0.35029349189999998</v>
      </c>
      <c r="BT48" s="1">
        <v>0.84031400359999997</v>
      </c>
      <c r="BU48" s="1">
        <v>0.12677171330000001</v>
      </c>
      <c r="BV48" s="1">
        <v>0.1847423644</v>
      </c>
      <c r="BW48" t="s">
        <v>2469</v>
      </c>
      <c r="BX48" t="s">
        <v>1392</v>
      </c>
      <c r="BY48" t="s">
        <v>1373</v>
      </c>
      <c r="BZ48" t="s">
        <v>1392</v>
      </c>
      <c r="CA48">
        <v>71</v>
      </c>
      <c r="CB48">
        <v>25</v>
      </c>
      <c r="CC48">
        <v>2</v>
      </c>
      <c r="CD48">
        <v>2</v>
      </c>
      <c r="CE48">
        <v>2017</v>
      </c>
      <c r="CF48">
        <v>76</v>
      </c>
      <c r="CG48">
        <v>0.19700000000000001</v>
      </c>
      <c r="CH48">
        <v>0.25</v>
      </c>
      <c r="CI48">
        <v>0.35199999999999998</v>
      </c>
      <c r="CJ48">
        <v>20</v>
      </c>
      <c r="CK48">
        <v>0.26300000000000001</v>
      </c>
      <c r="CL48">
        <v>6</v>
      </c>
      <c r="CM48">
        <v>1</v>
      </c>
      <c r="CN48" t="s">
        <v>257</v>
      </c>
      <c r="CO48">
        <v>21</v>
      </c>
      <c r="DV48" s="36" t="s">
        <v>6586</v>
      </c>
    </row>
    <row r="49" spans="1:126" x14ac:dyDescent="0.3">
      <c r="A49">
        <v>48</v>
      </c>
      <c r="B49" t="s">
        <v>865</v>
      </c>
      <c r="C49" t="s">
        <v>16</v>
      </c>
      <c r="D49" t="s">
        <v>15</v>
      </c>
      <c r="E49">
        <v>430832</v>
      </c>
      <c r="F49" t="s">
        <v>249</v>
      </c>
      <c r="I49" t="s">
        <v>1065</v>
      </c>
      <c r="J49">
        <v>10</v>
      </c>
      <c r="K49" t="s">
        <v>792</v>
      </c>
      <c r="L49">
        <v>76</v>
      </c>
      <c r="M49">
        <v>127</v>
      </c>
      <c r="N49">
        <v>153</v>
      </c>
      <c r="O49">
        <v>54</v>
      </c>
      <c r="P49">
        <v>246</v>
      </c>
      <c r="Q49">
        <v>91</v>
      </c>
      <c r="R49">
        <v>70</v>
      </c>
      <c r="S49">
        <v>157</v>
      </c>
      <c r="T49">
        <v>82</v>
      </c>
      <c r="U49">
        <v>26</v>
      </c>
      <c r="V49">
        <v>184</v>
      </c>
      <c r="W49">
        <v>121</v>
      </c>
      <c r="X49">
        <v>37</v>
      </c>
      <c r="Y49">
        <v>395</v>
      </c>
      <c r="Z49">
        <v>19</v>
      </c>
      <c r="AA49">
        <v>4</v>
      </c>
      <c r="AB49" s="1">
        <v>0.216</v>
      </c>
      <c r="AC49" s="1">
        <v>0.371</v>
      </c>
      <c r="AD49" s="1">
        <v>0.443</v>
      </c>
      <c r="AE49" s="1">
        <v>0.36</v>
      </c>
      <c r="AF49" s="36">
        <v>59</v>
      </c>
      <c r="AG49" s="36">
        <v>54</v>
      </c>
      <c r="AH49" s="8">
        <v>12</v>
      </c>
      <c r="AI49" s="36">
        <v>12</v>
      </c>
      <c r="AJ49" s="38">
        <v>61</v>
      </c>
      <c r="AK49" s="38">
        <v>16</v>
      </c>
      <c r="AL49" s="1">
        <v>0.21</v>
      </c>
      <c r="AM49" s="1">
        <v>0.61666666670000003</v>
      </c>
      <c r="AN49" s="1">
        <v>0.39482342339999998</v>
      </c>
      <c r="AO49" s="1">
        <v>1.3361267600000001E-2</v>
      </c>
      <c r="AP49" s="1">
        <v>0.19497214399999999</v>
      </c>
      <c r="AQ49" s="1">
        <v>0.1984756211</v>
      </c>
      <c r="AR49" s="1">
        <v>0.1068726725</v>
      </c>
      <c r="AS49" s="1">
        <v>0.2260886594</v>
      </c>
      <c r="AT49" s="1">
        <v>3.3351467400000001E-2</v>
      </c>
      <c r="AU49" s="1">
        <v>1.1713004E-3</v>
      </c>
      <c r="AV49" s="1">
        <v>4.8475109199999998E-2</v>
      </c>
      <c r="AW49" s="1">
        <v>0.36027259249999999</v>
      </c>
      <c r="AX49" s="1">
        <v>-0.65492958000000001</v>
      </c>
      <c r="AY49" s="1">
        <v>1.9880914110000001</v>
      </c>
      <c r="AZ49" s="1">
        <v>0.8644701414</v>
      </c>
      <c r="BA49" s="1">
        <v>-0.486907639</v>
      </c>
      <c r="BB49" s="1">
        <v>4.8562833707999999</v>
      </c>
      <c r="BC49" s="1">
        <v>-0.470492566</v>
      </c>
      <c r="BD49" s="1">
        <v>-1.7739913380000001</v>
      </c>
      <c r="BE49" s="1">
        <v>1.911675706</v>
      </c>
      <c r="BF49" s="1">
        <v>-0.76870170400000004</v>
      </c>
      <c r="BG49" s="1">
        <v>-1.0003254159999999</v>
      </c>
      <c r="BH49" s="1">
        <v>1.8715018792</v>
      </c>
      <c r="BI49" s="1">
        <v>2.1649930793999999</v>
      </c>
      <c r="BJ49">
        <v>1</v>
      </c>
      <c r="BK49">
        <v>1</v>
      </c>
      <c r="BL49" t="s">
        <v>763</v>
      </c>
      <c r="BM49" t="s">
        <v>762</v>
      </c>
      <c r="BN49" s="36" t="s">
        <v>777</v>
      </c>
      <c r="BO49" s="1">
        <v>0.75518113470000003</v>
      </c>
      <c r="BP49" s="1">
        <v>-0.35298880599999999</v>
      </c>
      <c r="BQ49" s="1">
        <v>0.37870839550000002</v>
      </c>
      <c r="BR49" s="1">
        <v>-0.13641083400000001</v>
      </c>
      <c r="BS49" s="1">
        <v>0.75518113470000003</v>
      </c>
      <c r="BT49" s="1">
        <v>0.35298880570000002</v>
      </c>
      <c r="BU49" s="1">
        <v>0.37870839550000002</v>
      </c>
      <c r="BV49" s="1">
        <v>0.1364108336</v>
      </c>
      <c r="BW49" t="s">
        <v>6963</v>
      </c>
      <c r="BX49" t="s">
        <v>1386</v>
      </c>
      <c r="BY49" t="s">
        <v>1373</v>
      </c>
      <c r="BZ49" t="s">
        <v>1386</v>
      </c>
      <c r="CA49">
        <v>587</v>
      </c>
      <c r="CB49">
        <v>157</v>
      </c>
      <c r="CC49">
        <v>23</v>
      </c>
      <c r="CD49">
        <v>6</v>
      </c>
      <c r="CE49">
        <v>2017</v>
      </c>
      <c r="CF49">
        <v>686</v>
      </c>
      <c r="CG49">
        <v>0.20300000000000001</v>
      </c>
      <c r="CH49">
        <v>0.308</v>
      </c>
      <c r="CI49">
        <v>0.36599999999999999</v>
      </c>
      <c r="CJ49">
        <v>207</v>
      </c>
      <c r="CK49">
        <v>0.30199999999999999</v>
      </c>
      <c r="CL49">
        <v>44</v>
      </c>
      <c r="CM49">
        <v>13</v>
      </c>
      <c r="CN49" t="s">
        <v>249</v>
      </c>
      <c r="CO49">
        <v>36</v>
      </c>
      <c r="CP49" t="s">
        <v>1386</v>
      </c>
      <c r="CQ49">
        <v>423</v>
      </c>
      <c r="CR49">
        <v>116</v>
      </c>
      <c r="CS49">
        <v>22</v>
      </c>
      <c r="CT49">
        <v>2</v>
      </c>
      <c r="CU49">
        <v>2016</v>
      </c>
      <c r="CV49">
        <v>517</v>
      </c>
      <c r="CW49">
        <v>0.23400000000000001</v>
      </c>
      <c r="CX49">
        <v>0.36599999999999999</v>
      </c>
      <c r="CY49">
        <v>0.45200000000000001</v>
      </c>
      <c r="CZ49">
        <v>186</v>
      </c>
      <c r="DA49">
        <v>0.36</v>
      </c>
      <c r="DB49">
        <v>69</v>
      </c>
      <c r="DC49">
        <v>17</v>
      </c>
      <c r="DD49" t="s">
        <v>249</v>
      </c>
      <c r="DE49">
        <v>35</v>
      </c>
      <c r="DF49" t="s">
        <v>1386</v>
      </c>
      <c r="DG49">
        <v>543</v>
      </c>
      <c r="DH49">
        <v>153</v>
      </c>
      <c r="DI49">
        <v>40</v>
      </c>
      <c r="DJ49">
        <v>8</v>
      </c>
      <c r="DK49">
        <v>2015</v>
      </c>
      <c r="DL49">
        <v>666</v>
      </c>
      <c r="DM49">
        <v>0.25</v>
      </c>
      <c r="DN49">
        <v>0.377</v>
      </c>
      <c r="DO49">
        <v>0.53600000000000003</v>
      </c>
      <c r="DP49">
        <v>259</v>
      </c>
      <c r="DQ49">
        <v>0.38900000000000001</v>
      </c>
      <c r="DR49">
        <v>109</v>
      </c>
      <c r="DS49">
        <v>34</v>
      </c>
      <c r="DT49" t="s">
        <v>249</v>
      </c>
      <c r="DU49">
        <v>34</v>
      </c>
      <c r="DV49" s="36" t="s">
        <v>1413</v>
      </c>
    </row>
    <row r="50" spans="1:126" x14ac:dyDescent="0.3">
      <c r="A50">
        <v>49</v>
      </c>
      <c r="B50" t="s">
        <v>6746</v>
      </c>
      <c r="C50" t="s">
        <v>16</v>
      </c>
      <c r="D50" t="s">
        <v>380</v>
      </c>
      <c r="E50">
        <v>622441</v>
      </c>
      <c r="F50" t="s">
        <v>249</v>
      </c>
      <c r="I50" t="s">
        <v>1065</v>
      </c>
      <c r="J50">
        <v>22</v>
      </c>
      <c r="K50" t="s">
        <v>2871</v>
      </c>
      <c r="L50">
        <v>76</v>
      </c>
      <c r="M50">
        <v>86</v>
      </c>
      <c r="N50">
        <v>49</v>
      </c>
      <c r="O50">
        <v>117</v>
      </c>
      <c r="P50">
        <v>111</v>
      </c>
      <c r="Q50">
        <v>111</v>
      </c>
      <c r="R50">
        <v>87</v>
      </c>
      <c r="S50">
        <v>74</v>
      </c>
      <c r="T50">
        <v>80</v>
      </c>
      <c r="U50">
        <v>158</v>
      </c>
      <c r="V50">
        <v>62</v>
      </c>
      <c r="W50">
        <v>87</v>
      </c>
      <c r="X50">
        <v>25</v>
      </c>
      <c r="Y50">
        <v>126</v>
      </c>
      <c r="Z50">
        <v>2</v>
      </c>
      <c r="AA50">
        <v>2</v>
      </c>
      <c r="AB50" s="1">
        <v>0.19700000000000001</v>
      </c>
      <c r="AC50" s="1">
        <v>0.27100000000000002</v>
      </c>
      <c r="AD50" s="1">
        <v>0.30299999999999999</v>
      </c>
      <c r="AE50" s="1">
        <v>0.26</v>
      </c>
      <c r="AF50" s="36">
        <v>9</v>
      </c>
      <c r="AG50" s="36">
        <v>8</v>
      </c>
      <c r="AH50" s="8">
        <v>1</v>
      </c>
      <c r="AI50" s="36">
        <v>-9</v>
      </c>
      <c r="AJ50" s="38">
        <v>584</v>
      </c>
      <c r="AK50" s="38">
        <v>214</v>
      </c>
      <c r="AL50" s="1">
        <v>0.21</v>
      </c>
      <c r="AM50" s="1">
        <v>0.41666666670000002</v>
      </c>
      <c r="AN50" s="1">
        <v>0.12582590630000001</v>
      </c>
      <c r="AO50" s="1">
        <v>2.90726428E-2</v>
      </c>
      <c r="AP50" s="1">
        <v>8.8377819799999993E-2</v>
      </c>
      <c r="AQ50" s="1">
        <v>0.2421791157</v>
      </c>
      <c r="AR50" s="1">
        <v>0.13325236239999999</v>
      </c>
      <c r="AS50" s="1">
        <v>0.1058701106</v>
      </c>
      <c r="AT50" s="1">
        <v>3.2667953399999998E-2</v>
      </c>
      <c r="AU50" s="1">
        <v>7.1122112999999999E-3</v>
      </c>
      <c r="AV50" s="1">
        <v>1.6215532000000001E-2</v>
      </c>
      <c r="AW50" s="1">
        <v>0.26003816340000002</v>
      </c>
      <c r="AX50" s="1">
        <v>-0.65492958000000001</v>
      </c>
      <c r="AY50" s="1">
        <v>-1.027631717</v>
      </c>
      <c r="AZ50" s="1">
        <v>-0.83522190600000001</v>
      </c>
      <c r="BA50" s="1">
        <v>0.17628047090000001</v>
      </c>
      <c r="BB50" s="1">
        <v>0.37970955810000001</v>
      </c>
      <c r="BC50" s="1">
        <v>0.61288869069999996</v>
      </c>
      <c r="BD50" s="1">
        <v>-0.76787825700000001</v>
      </c>
      <c r="BE50" s="1">
        <v>-0.87982791500000002</v>
      </c>
      <c r="BF50" s="1">
        <v>-0.84136794100000001</v>
      </c>
      <c r="BG50" s="1">
        <v>0.78725138390000005</v>
      </c>
      <c r="BH50" s="1">
        <v>-0.85473648499999999</v>
      </c>
      <c r="BI50" s="1">
        <v>-1.27634117</v>
      </c>
      <c r="BJ50">
        <v>2</v>
      </c>
      <c r="BK50">
        <v>2</v>
      </c>
      <c r="BL50" t="s">
        <v>759</v>
      </c>
      <c r="BM50" t="s">
        <v>762</v>
      </c>
      <c r="BN50" s="36" t="s">
        <v>782</v>
      </c>
      <c r="BO50" s="1">
        <v>-0.23245658699999999</v>
      </c>
      <c r="BP50" s="1">
        <v>0.89511335550000004</v>
      </c>
      <c r="BQ50" s="1">
        <v>0.25398607870000001</v>
      </c>
      <c r="BR50" s="1">
        <v>1.0721749799999999E-2</v>
      </c>
      <c r="BS50" s="1">
        <v>0.2324565868</v>
      </c>
      <c r="BT50" s="1">
        <v>0.89511335550000004</v>
      </c>
      <c r="BU50" s="1">
        <v>0.25398607870000001</v>
      </c>
      <c r="BV50" s="1">
        <v>1.0721749799999999E-2</v>
      </c>
      <c r="BW50" t="s">
        <v>2459</v>
      </c>
      <c r="BX50" t="s">
        <v>1085</v>
      </c>
      <c r="BY50" t="s">
        <v>1063</v>
      </c>
      <c r="BZ50" t="s">
        <v>1085</v>
      </c>
      <c r="CA50">
        <v>25</v>
      </c>
      <c r="CB50">
        <v>17</v>
      </c>
      <c r="CC50">
        <v>0</v>
      </c>
      <c r="CD50">
        <v>0</v>
      </c>
      <c r="CE50">
        <v>2017</v>
      </c>
      <c r="CF50">
        <v>27</v>
      </c>
      <c r="CG50">
        <v>0.16</v>
      </c>
      <c r="CH50">
        <v>0.222</v>
      </c>
      <c r="CI50">
        <v>0.16</v>
      </c>
      <c r="CJ50">
        <v>5</v>
      </c>
      <c r="CK50">
        <v>0.187</v>
      </c>
      <c r="CL50">
        <v>1</v>
      </c>
      <c r="CM50">
        <v>-1</v>
      </c>
      <c r="CN50" t="s">
        <v>249</v>
      </c>
      <c r="CO50">
        <v>24</v>
      </c>
      <c r="DV50" s="36" t="s">
        <v>6441</v>
      </c>
    </row>
    <row r="51" spans="1:126" x14ac:dyDescent="0.3">
      <c r="A51">
        <v>50</v>
      </c>
      <c r="B51" t="s">
        <v>7006</v>
      </c>
      <c r="C51" t="s">
        <v>523</v>
      </c>
      <c r="D51" t="s">
        <v>123</v>
      </c>
      <c r="E51">
        <v>493596</v>
      </c>
      <c r="F51" t="s">
        <v>265</v>
      </c>
      <c r="I51" t="s">
        <v>1065</v>
      </c>
      <c r="J51">
        <v>6</v>
      </c>
      <c r="K51" t="s">
        <v>808</v>
      </c>
      <c r="L51">
        <v>154</v>
      </c>
      <c r="M51">
        <v>107</v>
      </c>
      <c r="N51">
        <v>43</v>
      </c>
      <c r="O51">
        <v>68</v>
      </c>
      <c r="P51">
        <v>95</v>
      </c>
      <c r="Q51">
        <v>91</v>
      </c>
      <c r="R51">
        <v>96</v>
      </c>
      <c r="S51">
        <v>82</v>
      </c>
      <c r="T51">
        <v>100</v>
      </c>
      <c r="U51">
        <v>65</v>
      </c>
      <c r="V51">
        <v>77</v>
      </c>
      <c r="W51">
        <v>93</v>
      </c>
      <c r="X51">
        <v>31</v>
      </c>
      <c r="Y51">
        <v>110</v>
      </c>
      <c r="Z51">
        <v>2</v>
      </c>
      <c r="AA51">
        <v>1</v>
      </c>
      <c r="AB51" s="1">
        <v>0.219</v>
      </c>
      <c r="AC51" s="1">
        <v>0.28199999999999997</v>
      </c>
      <c r="AD51" s="1">
        <v>0.33700000000000002</v>
      </c>
      <c r="AE51" s="1">
        <v>0.27500000000000002</v>
      </c>
      <c r="AF51" s="36">
        <v>10</v>
      </c>
      <c r="AG51" s="36">
        <v>11</v>
      </c>
      <c r="AH51" s="8">
        <v>2</v>
      </c>
      <c r="AI51" s="36">
        <v>-2</v>
      </c>
      <c r="AJ51" s="38">
        <v>495</v>
      </c>
      <c r="AK51" s="38">
        <v>62</v>
      </c>
      <c r="AL51" s="1">
        <v>0.42499999999999999</v>
      </c>
      <c r="AM51" s="1">
        <v>0.51666666670000005</v>
      </c>
      <c r="AN51" s="1">
        <v>0.11049715810000001</v>
      </c>
      <c r="AO51" s="1">
        <v>1.7042312399999999E-2</v>
      </c>
      <c r="AP51" s="1">
        <v>7.5283199300000006E-2</v>
      </c>
      <c r="AQ51" s="1">
        <v>0.1971096057</v>
      </c>
      <c r="AR51" s="1">
        <v>0.147119791</v>
      </c>
      <c r="AS51" s="1">
        <v>0.1176313551</v>
      </c>
      <c r="AT51" s="1">
        <v>4.0720777800000003E-2</v>
      </c>
      <c r="AU51" s="1">
        <v>2.9232990999999999E-3</v>
      </c>
      <c r="AV51" s="1">
        <v>2.0152808899999999E-2</v>
      </c>
      <c r="AW51" s="1">
        <v>0.27529517730000003</v>
      </c>
      <c r="AX51" s="1">
        <v>1.4605237116000001</v>
      </c>
      <c r="AY51" s="1">
        <v>0.48022984680000003</v>
      </c>
      <c r="AZ51" s="1">
        <v>-0.93207838200000004</v>
      </c>
      <c r="BA51" s="1">
        <v>-0.33152817000000001</v>
      </c>
      <c r="BB51" s="1">
        <v>-0.170216864</v>
      </c>
      <c r="BC51" s="1">
        <v>-0.50435520199999995</v>
      </c>
      <c r="BD51" s="1">
        <v>-0.238978888</v>
      </c>
      <c r="BE51" s="1">
        <v>-0.60672899000000002</v>
      </c>
      <c r="BF51" s="1">
        <v>1.4749797300000001E-2</v>
      </c>
      <c r="BG51" s="1">
        <v>-0.47316177799999998</v>
      </c>
      <c r="BH51" s="1">
        <v>-0.52199947000000002</v>
      </c>
      <c r="BI51" s="1">
        <v>-0.752524305</v>
      </c>
      <c r="BJ51">
        <v>4</v>
      </c>
      <c r="BK51">
        <v>1</v>
      </c>
      <c r="BL51" t="s">
        <v>761</v>
      </c>
      <c r="BM51" t="s">
        <v>6729</v>
      </c>
      <c r="BN51" s="36" t="s">
        <v>6744</v>
      </c>
      <c r="BO51" s="1">
        <v>-0.71877152899999996</v>
      </c>
      <c r="BP51" s="1">
        <v>-0.16866761299999999</v>
      </c>
      <c r="BQ51" s="1">
        <v>0.34759231029999998</v>
      </c>
      <c r="BR51" s="1">
        <v>0.52933464259999996</v>
      </c>
      <c r="BS51" s="1">
        <v>0.7187715294</v>
      </c>
      <c r="BT51" s="1">
        <v>0.1686676134</v>
      </c>
      <c r="BU51" s="1">
        <v>0.34759231029999998</v>
      </c>
      <c r="BV51" s="1">
        <v>0.52933464259999996</v>
      </c>
      <c r="BW51" t="s">
        <v>2883</v>
      </c>
      <c r="BX51" t="s">
        <v>1397</v>
      </c>
      <c r="BY51" t="s">
        <v>1373</v>
      </c>
      <c r="BZ51" t="s">
        <v>1397</v>
      </c>
      <c r="CA51">
        <v>17</v>
      </c>
      <c r="CB51">
        <v>11</v>
      </c>
      <c r="CC51">
        <v>0</v>
      </c>
      <c r="CD51">
        <v>1</v>
      </c>
      <c r="CE51">
        <v>2017</v>
      </c>
      <c r="CF51">
        <v>18</v>
      </c>
      <c r="CG51">
        <v>0.17599999999999999</v>
      </c>
      <c r="CH51">
        <v>0.222</v>
      </c>
      <c r="CI51">
        <v>0.17599999999999999</v>
      </c>
      <c r="CJ51">
        <v>3</v>
      </c>
      <c r="CK51">
        <v>0.19</v>
      </c>
      <c r="CL51">
        <v>1</v>
      </c>
      <c r="CM51">
        <v>0</v>
      </c>
      <c r="CN51" t="s">
        <v>265</v>
      </c>
      <c r="CO51">
        <v>30</v>
      </c>
      <c r="CP51" t="s">
        <v>1104</v>
      </c>
      <c r="CQ51">
        <v>245</v>
      </c>
      <c r="CR51">
        <v>88</v>
      </c>
      <c r="CS51">
        <v>5</v>
      </c>
      <c r="CT51">
        <v>1</v>
      </c>
      <c r="CU51">
        <v>2016</v>
      </c>
      <c r="CV51">
        <v>279</v>
      </c>
      <c r="CW51">
        <v>0.21199999999999999</v>
      </c>
      <c r="CX51">
        <v>0.29399999999999998</v>
      </c>
      <c r="CY51">
        <v>0.34699999999999998</v>
      </c>
      <c r="CZ51">
        <v>80</v>
      </c>
      <c r="DA51">
        <v>0.28599999999999998</v>
      </c>
      <c r="DB51">
        <v>20</v>
      </c>
      <c r="DC51">
        <v>3</v>
      </c>
      <c r="DD51" t="s">
        <v>265</v>
      </c>
      <c r="DE51">
        <v>29</v>
      </c>
      <c r="DF51" t="s">
        <v>1390</v>
      </c>
      <c r="DG51">
        <v>211</v>
      </c>
      <c r="DH51">
        <v>100</v>
      </c>
      <c r="DI51">
        <v>6</v>
      </c>
      <c r="DJ51">
        <v>0</v>
      </c>
      <c r="DK51">
        <v>2015</v>
      </c>
      <c r="DL51">
        <v>237</v>
      </c>
      <c r="DM51">
        <v>0.20899999999999999</v>
      </c>
      <c r="DN51">
        <v>0.27500000000000002</v>
      </c>
      <c r="DO51">
        <v>0.33200000000000002</v>
      </c>
      <c r="DP51">
        <v>64</v>
      </c>
      <c r="DQ51">
        <v>0.26900000000000002</v>
      </c>
      <c r="DR51">
        <v>15</v>
      </c>
      <c r="DS51">
        <v>2</v>
      </c>
      <c r="DT51" t="s">
        <v>253</v>
      </c>
      <c r="DU51">
        <v>28</v>
      </c>
      <c r="DV51" s="36" t="s">
        <v>1530</v>
      </c>
    </row>
    <row r="52" spans="1:126" x14ac:dyDescent="0.3">
      <c r="A52">
        <v>51</v>
      </c>
      <c r="B52" t="s">
        <v>4640</v>
      </c>
      <c r="C52" t="s">
        <v>523</v>
      </c>
      <c r="D52" t="s">
        <v>320</v>
      </c>
      <c r="E52">
        <v>542921</v>
      </c>
      <c r="F52" t="s">
        <v>257</v>
      </c>
      <c r="I52" t="s">
        <v>1065</v>
      </c>
      <c r="J52">
        <v>2</v>
      </c>
      <c r="K52" t="s">
        <v>702</v>
      </c>
      <c r="L52">
        <v>172</v>
      </c>
      <c r="M52">
        <v>96</v>
      </c>
      <c r="N52">
        <v>170</v>
      </c>
      <c r="O52">
        <v>83</v>
      </c>
      <c r="P52">
        <v>58</v>
      </c>
      <c r="Q52">
        <v>120</v>
      </c>
      <c r="R52">
        <v>107</v>
      </c>
      <c r="S52">
        <v>112</v>
      </c>
      <c r="T52">
        <v>88</v>
      </c>
      <c r="U52">
        <v>237</v>
      </c>
      <c r="V52">
        <v>118</v>
      </c>
      <c r="W52">
        <v>101</v>
      </c>
      <c r="X52">
        <v>28</v>
      </c>
      <c r="Y52">
        <v>439</v>
      </c>
      <c r="Z52">
        <v>14</v>
      </c>
      <c r="AA52">
        <v>5</v>
      </c>
      <c r="AB52" s="1">
        <v>0.246</v>
      </c>
      <c r="AC52" s="1">
        <v>0.28499999999999998</v>
      </c>
      <c r="AD52" s="1">
        <v>0.40699999999999997</v>
      </c>
      <c r="AE52" s="1">
        <v>0.29899999999999999</v>
      </c>
      <c r="AF52" s="36">
        <v>32</v>
      </c>
      <c r="AG52" s="36">
        <v>35</v>
      </c>
      <c r="AH52" s="8">
        <v>13</v>
      </c>
      <c r="AI52" s="36">
        <v>1</v>
      </c>
      <c r="AJ52" s="38">
        <v>198</v>
      </c>
      <c r="AK52" s="38">
        <v>32</v>
      </c>
      <c r="AL52" s="1">
        <v>0.47499999999999998</v>
      </c>
      <c r="AM52" s="1">
        <v>0.46666666670000001</v>
      </c>
      <c r="AN52" s="1">
        <v>0.43935645420000002</v>
      </c>
      <c r="AO52" s="1">
        <v>2.07439926E-2</v>
      </c>
      <c r="AP52" s="1">
        <v>4.5801980399999997E-2</v>
      </c>
      <c r="AQ52" s="1">
        <v>0.2618269976</v>
      </c>
      <c r="AR52" s="1">
        <v>0.16459357890000001</v>
      </c>
      <c r="AS52" s="1">
        <v>0.16168437150000001</v>
      </c>
      <c r="AT52" s="1">
        <v>3.5881032100000002E-2</v>
      </c>
      <c r="AU52" s="1">
        <v>1.0635886400000001E-2</v>
      </c>
      <c r="AV52" s="1">
        <v>3.11352609E-2</v>
      </c>
      <c r="AW52" s="1">
        <v>0.29943031510000001</v>
      </c>
      <c r="AX52" s="1">
        <v>1.9524895933999999</v>
      </c>
      <c r="AY52" s="1">
        <v>-0.27370093499999998</v>
      </c>
      <c r="AZ52" s="1">
        <v>1.1458572678000001</v>
      </c>
      <c r="BA52" s="1">
        <v>-0.175277666</v>
      </c>
      <c r="BB52" s="1">
        <v>-1.408320802</v>
      </c>
      <c r="BC52" s="1">
        <v>1.0999469263999999</v>
      </c>
      <c r="BD52" s="1">
        <v>0.42746589219999997</v>
      </c>
      <c r="BE52" s="1">
        <v>0.41619264769999997</v>
      </c>
      <c r="BF52" s="1">
        <v>-0.49977677500000001</v>
      </c>
      <c r="BG52" s="1">
        <v>1.8474995625999999</v>
      </c>
      <c r="BH52" s="1">
        <v>0.40612124370000002</v>
      </c>
      <c r="BI52" s="1">
        <v>7.6103910600000005E-2</v>
      </c>
      <c r="BJ52">
        <v>2</v>
      </c>
      <c r="BK52">
        <v>1</v>
      </c>
      <c r="BL52" t="s">
        <v>761</v>
      </c>
      <c r="BM52" t="s">
        <v>759</v>
      </c>
      <c r="BN52" s="36" t="s">
        <v>787</v>
      </c>
      <c r="BO52" s="1">
        <v>-0.50959603399999998</v>
      </c>
      <c r="BP52" s="1">
        <v>0.32471021779999998</v>
      </c>
      <c r="BQ52" s="1">
        <v>-0.31321651099999998</v>
      </c>
      <c r="BR52" s="1">
        <v>0.28060114990000001</v>
      </c>
      <c r="BS52" s="1">
        <v>0.50959603399999998</v>
      </c>
      <c r="BT52" s="1">
        <v>0.32471021779999998</v>
      </c>
      <c r="BU52" s="1">
        <v>0.31321651090000002</v>
      </c>
      <c r="BV52" s="1">
        <v>0.28060114990000001</v>
      </c>
      <c r="BW52" t="s">
        <v>6682</v>
      </c>
      <c r="BX52" t="s">
        <v>1377</v>
      </c>
      <c r="BY52" t="s">
        <v>1373</v>
      </c>
      <c r="BZ52" t="s">
        <v>1377</v>
      </c>
      <c r="CA52">
        <v>533</v>
      </c>
      <c r="CB52">
        <v>137</v>
      </c>
      <c r="CC52">
        <v>22</v>
      </c>
      <c r="CD52">
        <v>6</v>
      </c>
      <c r="CE52">
        <v>2017</v>
      </c>
      <c r="CF52">
        <v>575</v>
      </c>
      <c r="CG52">
        <v>0.27800000000000002</v>
      </c>
      <c r="CH52">
        <v>0.32800000000000001</v>
      </c>
      <c r="CI52">
        <v>0.45400000000000001</v>
      </c>
      <c r="CJ52">
        <v>195</v>
      </c>
      <c r="CK52">
        <v>0.33900000000000002</v>
      </c>
      <c r="CL52">
        <v>60</v>
      </c>
      <c r="CM52">
        <v>23</v>
      </c>
      <c r="CN52" t="s">
        <v>257</v>
      </c>
      <c r="CO52">
        <v>27</v>
      </c>
      <c r="CP52" t="s">
        <v>1402</v>
      </c>
      <c r="CQ52">
        <v>198</v>
      </c>
      <c r="CR52">
        <v>64</v>
      </c>
      <c r="CS52">
        <v>5</v>
      </c>
      <c r="CT52">
        <v>2</v>
      </c>
      <c r="CU52">
        <v>2016</v>
      </c>
      <c r="CV52">
        <v>215</v>
      </c>
      <c r="CW52">
        <v>0.247</v>
      </c>
      <c r="CX52">
        <v>0.3</v>
      </c>
      <c r="CY52">
        <v>0.434</v>
      </c>
      <c r="CZ52">
        <v>68</v>
      </c>
      <c r="DA52">
        <v>0.314</v>
      </c>
      <c r="DB52">
        <v>24</v>
      </c>
      <c r="DC52">
        <v>5</v>
      </c>
      <c r="DD52" t="s">
        <v>257</v>
      </c>
      <c r="DE52">
        <v>26</v>
      </c>
      <c r="DF52" t="s">
        <v>1402</v>
      </c>
      <c r="DG52">
        <v>203</v>
      </c>
      <c r="DH52">
        <v>82</v>
      </c>
      <c r="DI52">
        <v>9</v>
      </c>
      <c r="DJ52">
        <v>3</v>
      </c>
      <c r="DK52">
        <v>2015</v>
      </c>
      <c r="DL52">
        <v>223</v>
      </c>
      <c r="DM52">
        <v>0.222</v>
      </c>
      <c r="DN52">
        <v>0.27400000000000002</v>
      </c>
      <c r="DO52">
        <v>0.42899999999999999</v>
      </c>
      <c r="DP52">
        <v>67</v>
      </c>
      <c r="DQ52">
        <v>0.29899999999999999</v>
      </c>
      <c r="DR52">
        <v>21</v>
      </c>
      <c r="DS52">
        <v>7</v>
      </c>
      <c r="DT52" t="s">
        <v>265</v>
      </c>
      <c r="DU52">
        <v>25</v>
      </c>
      <c r="DV52" s="36" t="s">
        <v>2710</v>
      </c>
    </row>
    <row r="53" spans="1:126" x14ac:dyDescent="0.3">
      <c r="A53">
        <v>52</v>
      </c>
      <c r="B53" t="s">
        <v>6747</v>
      </c>
      <c r="C53" t="s">
        <v>6274</v>
      </c>
      <c r="D53" t="s">
        <v>205</v>
      </c>
      <c r="E53">
        <v>641355</v>
      </c>
      <c r="F53" t="s">
        <v>250</v>
      </c>
      <c r="G53" t="s">
        <v>249</v>
      </c>
      <c r="I53" t="s">
        <v>1103</v>
      </c>
      <c r="J53">
        <v>9</v>
      </c>
      <c r="K53" t="s">
        <v>2901</v>
      </c>
      <c r="L53">
        <v>67</v>
      </c>
      <c r="M53">
        <v>76</v>
      </c>
      <c r="N53">
        <v>195</v>
      </c>
      <c r="O53">
        <v>169</v>
      </c>
      <c r="P53">
        <v>169</v>
      </c>
      <c r="Q53">
        <v>109</v>
      </c>
      <c r="R53">
        <v>70</v>
      </c>
      <c r="S53">
        <v>196</v>
      </c>
      <c r="T53">
        <v>138</v>
      </c>
      <c r="U53">
        <v>178</v>
      </c>
      <c r="V53">
        <v>216</v>
      </c>
      <c r="W53">
        <v>126</v>
      </c>
      <c r="X53">
        <v>22</v>
      </c>
      <c r="Y53">
        <v>504</v>
      </c>
      <c r="Z53">
        <v>29</v>
      </c>
      <c r="AA53">
        <v>11</v>
      </c>
      <c r="AB53" s="1">
        <v>0.248</v>
      </c>
      <c r="AC53" s="1">
        <v>0.34899999999999998</v>
      </c>
      <c r="AD53" s="1">
        <v>0.53</v>
      </c>
      <c r="AE53" s="1">
        <v>0.374</v>
      </c>
      <c r="AF53" s="36">
        <v>78</v>
      </c>
      <c r="AG53" s="36">
        <v>71</v>
      </c>
      <c r="AH53" s="8">
        <v>25</v>
      </c>
      <c r="AI53" s="36">
        <v>22</v>
      </c>
      <c r="AJ53" s="38">
        <v>22</v>
      </c>
      <c r="AK53" s="38">
        <v>6</v>
      </c>
      <c r="AL53" s="1">
        <v>0.185</v>
      </c>
      <c r="AM53" s="1">
        <v>0.36666666669999998</v>
      </c>
      <c r="AN53" s="1">
        <v>0.50403348869999998</v>
      </c>
      <c r="AO53" s="1">
        <v>4.2028722099999999E-2</v>
      </c>
      <c r="AP53" s="1">
        <v>0.13382804470000001</v>
      </c>
      <c r="AQ53" s="1">
        <v>0.2369008081</v>
      </c>
      <c r="AR53" s="1">
        <v>0.1071376961</v>
      </c>
      <c r="AS53" s="1">
        <v>0.28235025819999998</v>
      </c>
      <c r="AT53" s="1">
        <v>5.5802104200000001E-2</v>
      </c>
      <c r="AU53" s="1">
        <v>8.0194319999999999E-3</v>
      </c>
      <c r="AV53" s="1">
        <v>5.6865618800000003E-2</v>
      </c>
      <c r="AW53" s="1">
        <v>0.37364413279999997</v>
      </c>
      <c r="AX53" s="1">
        <v>-0.90091252099999997</v>
      </c>
      <c r="AY53" s="1">
        <v>-1.7815624999999999</v>
      </c>
      <c r="AZ53" s="1">
        <v>1.5545266201000001</v>
      </c>
      <c r="BA53" s="1">
        <v>0.72316561940000001</v>
      </c>
      <c r="BB53" s="1">
        <v>2.288453648</v>
      </c>
      <c r="BC53" s="1">
        <v>0.4820428719</v>
      </c>
      <c r="BD53" s="1">
        <v>-1.7638834219999999</v>
      </c>
      <c r="BE53" s="1">
        <v>3.218083563</v>
      </c>
      <c r="BF53" s="1">
        <v>1.6180867552</v>
      </c>
      <c r="BG53" s="1">
        <v>1.0602274997000001</v>
      </c>
      <c r="BH53" s="1">
        <v>2.5805790331999998</v>
      </c>
      <c r="BI53" s="1">
        <v>2.6240762496999999</v>
      </c>
      <c r="BJ53">
        <v>1</v>
      </c>
      <c r="BK53">
        <v>1</v>
      </c>
      <c r="BL53" t="s">
        <v>763</v>
      </c>
      <c r="BM53" t="s">
        <v>760</v>
      </c>
      <c r="BN53" s="36" t="s">
        <v>776</v>
      </c>
      <c r="BO53" s="1">
        <v>0.88286826770000004</v>
      </c>
      <c r="BP53" s="1">
        <v>9.7929504400000006E-2</v>
      </c>
      <c r="BQ53" s="1">
        <v>-0.41292303800000002</v>
      </c>
      <c r="BR53" s="1">
        <v>-3.3576702E-2</v>
      </c>
      <c r="BS53" s="1">
        <v>0.88286826770000004</v>
      </c>
      <c r="BT53" s="1">
        <v>9.7929504400000006E-2</v>
      </c>
      <c r="BU53" s="1">
        <v>0.4129230378</v>
      </c>
      <c r="BV53" s="1">
        <v>3.3576701600000002E-2</v>
      </c>
      <c r="BW53" t="s">
        <v>6566</v>
      </c>
      <c r="BX53" t="s">
        <v>1567</v>
      </c>
      <c r="BY53" t="s">
        <v>1063</v>
      </c>
      <c r="BZ53" t="s">
        <v>1567</v>
      </c>
      <c r="CA53">
        <v>480</v>
      </c>
      <c r="CB53">
        <v>132</v>
      </c>
      <c r="CC53">
        <v>39</v>
      </c>
      <c r="CD53">
        <v>10</v>
      </c>
      <c r="CE53">
        <v>2017</v>
      </c>
      <c r="CF53">
        <v>548</v>
      </c>
      <c r="CG53">
        <v>0.26700000000000002</v>
      </c>
      <c r="CH53">
        <v>0.35199999999999998</v>
      </c>
      <c r="CI53">
        <v>0.58099999999999996</v>
      </c>
      <c r="CJ53">
        <v>214</v>
      </c>
      <c r="CK53">
        <v>0.39100000000000001</v>
      </c>
      <c r="CL53">
        <v>98</v>
      </c>
      <c r="CM53">
        <v>33</v>
      </c>
      <c r="CN53" t="s">
        <v>250</v>
      </c>
      <c r="CO53">
        <v>21</v>
      </c>
      <c r="DV53" s="36" t="s">
        <v>6565</v>
      </c>
    </row>
    <row r="54" spans="1:126" x14ac:dyDescent="0.3">
      <c r="A54">
        <v>53</v>
      </c>
      <c r="B54" t="s">
        <v>545</v>
      </c>
      <c r="C54" t="s">
        <v>19</v>
      </c>
      <c r="D54" t="s">
        <v>18</v>
      </c>
      <c r="E54">
        <v>474832</v>
      </c>
      <c r="F54" t="s">
        <v>250</v>
      </c>
      <c r="I54" t="s">
        <v>1103</v>
      </c>
      <c r="J54">
        <v>9</v>
      </c>
      <c r="K54" t="s">
        <v>702</v>
      </c>
      <c r="L54">
        <v>67</v>
      </c>
      <c r="M54">
        <v>103</v>
      </c>
      <c r="N54">
        <v>176</v>
      </c>
      <c r="O54">
        <v>45</v>
      </c>
      <c r="P54">
        <v>144</v>
      </c>
      <c r="Q54">
        <v>105</v>
      </c>
      <c r="R54">
        <v>86</v>
      </c>
      <c r="S54">
        <v>146</v>
      </c>
      <c r="T54">
        <v>145</v>
      </c>
      <c r="U54">
        <v>186</v>
      </c>
      <c r="V54">
        <v>136</v>
      </c>
      <c r="W54">
        <v>116</v>
      </c>
      <c r="X54">
        <v>30</v>
      </c>
      <c r="Y54">
        <v>455</v>
      </c>
      <c r="Z54">
        <v>16</v>
      </c>
      <c r="AA54">
        <v>4</v>
      </c>
      <c r="AB54" s="1">
        <v>0.249</v>
      </c>
      <c r="AC54" s="1">
        <v>0.33900000000000002</v>
      </c>
      <c r="AD54" s="1">
        <v>0.45800000000000002</v>
      </c>
      <c r="AE54" s="1">
        <v>0.34599999999999997</v>
      </c>
      <c r="AF54" s="36">
        <v>56</v>
      </c>
      <c r="AG54" s="36">
        <v>50</v>
      </c>
      <c r="AH54" s="8">
        <v>15</v>
      </c>
      <c r="AI54" s="36">
        <v>7</v>
      </c>
      <c r="AJ54" s="38">
        <v>73</v>
      </c>
      <c r="AK54" s="38">
        <v>14</v>
      </c>
      <c r="AL54" s="1">
        <v>0.185</v>
      </c>
      <c r="AM54" s="1">
        <v>0.5</v>
      </c>
      <c r="AN54" s="1">
        <v>0.45522506419999997</v>
      </c>
      <c r="AO54" s="1">
        <v>1.1254510800000001E-2</v>
      </c>
      <c r="AP54" s="1">
        <v>0.1142387827</v>
      </c>
      <c r="AQ54" s="1">
        <v>0.22746074590000001</v>
      </c>
      <c r="AR54" s="1">
        <v>0.131438267</v>
      </c>
      <c r="AS54" s="1">
        <v>0.20928992790000001</v>
      </c>
      <c r="AT54" s="1">
        <v>5.8741373800000003E-2</v>
      </c>
      <c r="AU54" s="1">
        <v>8.3414722E-3</v>
      </c>
      <c r="AV54" s="1">
        <v>3.5778509299999997E-2</v>
      </c>
      <c r="AW54" s="1">
        <v>0.34623243599999998</v>
      </c>
      <c r="AX54" s="1">
        <v>-0.90091252099999997</v>
      </c>
      <c r="AY54" s="1">
        <v>0.22891958609999999</v>
      </c>
      <c r="AZ54" s="1">
        <v>1.2461249225</v>
      </c>
      <c r="BA54" s="1">
        <v>-0.57583531399999999</v>
      </c>
      <c r="BB54" s="1">
        <v>1.4657759122</v>
      </c>
      <c r="BC54" s="1">
        <v>0.24802985790000001</v>
      </c>
      <c r="BD54" s="1">
        <v>-0.83706728699999999</v>
      </c>
      <c r="BE54" s="1">
        <v>1.52160512</v>
      </c>
      <c r="BF54" s="1">
        <v>1.9305685313000001</v>
      </c>
      <c r="BG54" s="1">
        <v>1.1571270547000001</v>
      </c>
      <c r="BH54" s="1">
        <v>0.79851950350000001</v>
      </c>
      <c r="BI54" s="1">
        <v>1.6829544014</v>
      </c>
      <c r="BJ54">
        <v>1</v>
      </c>
      <c r="BK54">
        <v>1</v>
      </c>
      <c r="BL54" t="s">
        <v>763</v>
      </c>
      <c r="BM54" t="s">
        <v>760</v>
      </c>
      <c r="BN54" s="36" t="s">
        <v>776</v>
      </c>
      <c r="BO54" s="1">
        <v>0.86857495659999995</v>
      </c>
      <c r="BP54" s="1">
        <v>-5.2322540000000001E-2</v>
      </c>
      <c r="BQ54" s="1">
        <v>-0.371198209</v>
      </c>
      <c r="BR54" s="1">
        <v>-2.7564496000000001E-2</v>
      </c>
      <c r="BS54" s="1">
        <v>0.86857495659999995</v>
      </c>
      <c r="BT54" s="1">
        <v>5.2322540399999999E-2</v>
      </c>
      <c r="BU54" s="1">
        <v>0.37119820850000002</v>
      </c>
      <c r="BV54" s="1">
        <v>2.7564496500000001E-2</v>
      </c>
      <c r="BW54" t="s">
        <v>7240</v>
      </c>
      <c r="BX54" t="s">
        <v>1104</v>
      </c>
      <c r="BY54" t="s">
        <v>1063</v>
      </c>
      <c r="BZ54" t="s">
        <v>1104</v>
      </c>
      <c r="CA54">
        <v>382</v>
      </c>
      <c r="CB54">
        <v>104</v>
      </c>
      <c r="CC54">
        <v>18</v>
      </c>
      <c r="CD54">
        <v>3</v>
      </c>
      <c r="CE54">
        <v>2017</v>
      </c>
      <c r="CF54">
        <v>451</v>
      </c>
      <c r="CG54">
        <v>0.24099999999999999</v>
      </c>
      <c r="CH54">
        <v>0.35499999999999998</v>
      </c>
      <c r="CI54">
        <v>0.46899999999999997</v>
      </c>
      <c r="CJ54">
        <v>162</v>
      </c>
      <c r="CK54">
        <v>0.35899999999999999</v>
      </c>
      <c r="CL54">
        <v>63</v>
      </c>
      <c r="CM54">
        <v>15</v>
      </c>
      <c r="CN54" t="s">
        <v>250</v>
      </c>
      <c r="CO54">
        <v>29</v>
      </c>
      <c r="CP54" t="s">
        <v>1104</v>
      </c>
      <c r="CQ54">
        <v>542</v>
      </c>
      <c r="CR54">
        <v>156</v>
      </c>
      <c r="CS54">
        <v>17</v>
      </c>
      <c r="CT54">
        <v>0</v>
      </c>
      <c r="CU54">
        <v>2016</v>
      </c>
      <c r="CV54">
        <v>655</v>
      </c>
      <c r="CW54">
        <v>0.27500000000000002</v>
      </c>
      <c r="CX54">
        <v>0.39400000000000002</v>
      </c>
      <c r="CY54">
        <v>0.47399999999999998</v>
      </c>
      <c r="CZ54">
        <v>250</v>
      </c>
      <c r="DA54">
        <v>0.38100000000000001</v>
      </c>
      <c r="DB54">
        <v>100</v>
      </c>
      <c r="DC54">
        <v>22</v>
      </c>
      <c r="DD54" t="s">
        <v>250</v>
      </c>
      <c r="DE54">
        <v>28</v>
      </c>
      <c r="DF54" t="s">
        <v>1104</v>
      </c>
      <c r="DG54">
        <v>492</v>
      </c>
      <c r="DH54">
        <v>137</v>
      </c>
      <c r="DI54">
        <v>18</v>
      </c>
      <c r="DJ54">
        <v>9</v>
      </c>
      <c r="DK54">
        <v>2015</v>
      </c>
      <c r="DL54">
        <v>556</v>
      </c>
      <c r="DM54">
        <v>0.28000000000000003</v>
      </c>
      <c r="DN54">
        <v>0.35599999999999998</v>
      </c>
      <c r="DO54">
        <v>0.47799999999999998</v>
      </c>
      <c r="DP54">
        <v>201</v>
      </c>
      <c r="DQ54">
        <v>0.36099999999999999</v>
      </c>
      <c r="DR54">
        <v>74</v>
      </c>
      <c r="DS54">
        <v>24</v>
      </c>
      <c r="DT54" t="s">
        <v>250</v>
      </c>
      <c r="DU54">
        <v>27</v>
      </c>
      <c r="DV54" s="36" t="s">
        <v>1365</v>
      </c>
    </row>
    <row r="55" spans="1:126" x14ac:dyDescent="0.3">
      <c r="A55">
        <v>54</v>
      </c>
      <c r="B55" t="s">
        <v>546</v>
      </c>
      <c r="C55" t="s">
        <v>21</v>
      </c>
      <c r="D55" t="s">
        <v>20</v>
      </c>
      <c r="E55">
        <v>136860</v>
      </c>
      <c r="F55" t="s">
        <v>249</v>
      </c>
      <c r="I55" t="s">
        <v>1061</v>
      </c>
      <c r="J55">
        <v>33</v>
      </c>
      <c r="K55" t="s">
        <v>821</v>
      </c>
      <c r="L55">
        <v>76</v>
      </c>
      <c r="M55">
        <v>141</v>
      </c>
      <c r="N55">
        <v>112</v>
      </c>
      <c r="O55">
        <v>21</v>
      </c>
      <c r="P55">
        <v>146</v>
      </c>
      <c r="Q55">
        <v>81</v>
      </c>
      <c r="R55">
        <v>104</v>
      </c>
      <c r="S55">
        <v>105</v>
      </c>
      <c r="T55">
        <v>69</v>
      </c>
      <c r="U55">
        <v>5</v>
      </c>
      <c r="V55">
        <v>134</v>
      </c>
      <c r="W55">
        <v>107</v>
      </c>
      <c r="X55">
        <v>41</v>
      </c>
      <c r="Y55">
        <v>290</v>
      </c>
      <c r="Z55">
        <v>10</v>
      </c>
      <c r="AA55">
        <v>1</v>
      </c>
      <c r="AB55" s="1">
        <v>0.23699999999999999</v>
      </c>
      <c r="AC55" s="1">
        <v>0.32400000000000001</v>
      </c>
      <c r="AD55" s="1">
        <v>0.38900000000000001</v>
      </c>
      <c r="AE55" s="1">
        <v>0.317</v>
      </c>
      <c r="AF55" s="36">
        <v>30</v>
      </c>
      <c r="AG55" s="36">
        <v>28</v>
      </c>
      <c r="AH55" s="8">
        <v>8</v>
      </c>
      <c r="AI55" s="36">
        <v>-4</v>
      </c>
      <c r="AJ55" s="38">
        <v>255</v>
      </c>
      <c r="AK55" s="38">
        <v>89</v>
      </c>
      <c r="AL55" s="1">
        <v>0.21</v>
      </c>
      <c r="AM55" s="1">
        <v>0.68333333330000001</v>
      </c>
      <c r="AN55" s="1">
        <v>0.28992277309999998</v>
      </c>
      <c r="AO55" s="1">
        <v>5.3173276000000004E-3</v>
      </c>
      <c r="AP55" s="1">
        <v>0.11612366339999999</v>
      </c>
      <c r="AQ55" s="1">
        <v>0.1756628818</v>
      </c>
      <c r="AR55" s="1">
        <v>0.1601711395</v>
      </c>
      <c r="AS55" s="1">
        <v>0.1512034444</v>
      </c>
      <c r="AT55" s="1">
        <v>2.8057223999999999E-2</v>
      </c>
      <c r="AU55" s="1">
        <v>2.4580240000000002E-4</v>
      </c>
      <c r="AV55" s="1">
        <v>3.5407080299999998E-2</v>
      </c>
      <c r="AW55" s="1">
        <v>0.31696456979999998</v>
      </c>
      <c r="AX55" s="1">
        <v>-0.65492958000000001</v>
      </c>
      <c r="AY55" s="1">
        <v>2.9933324537999999</v>
      </c>
      <c r="AZ55" s="1">
        <v>0.2016432017</v>
      </c>
      <c r="BA55" s="1">
        <v>-0.82644795999999998</v>
      </c>
      <c r="BB55" s="1">
        <v>1.5449340443999999</v>
      </c>
      <c r="BC55" s="1">
        <v>-1.036005563</v>
      </c>
      <c r="BD55" s="1">
        <v>0.25879544249999997</v>
      </c>
      <c r="BE55" s="1">
        <v>0.1728230013</v>
      </c>
      <c r="BF55" s="1">
        <v>-1.331547158</v>
      </c>
      <c r="BG55" s="1">
        <v>-1.278801013</v>
      </c>
      <c r="BH55" s="1">
        <v>0.76713025010000002</v>
      </c>
      <c r="BI55" s="1">
        <v>0.6781049603</v>
      </c>
      <c r="BJ55">
        <v>3</v>
      </c>
      <c r="BK55">
        <v>3</v>
      </c>
      <c r="BL55" t="s">
        <v>762</v>
      </c>
      <c r="BM55" t="s">
        <v>764</v>
      </c>
      <c r="BN55" s="36" t="s">
        <v>784</v>
      </c>
      <c r="BO55" s="1">
        <v>0.2490682722</v>
      </c>
      <c r="BP55" s="1">
        <v>-0.65138269900000001</v>
      </c>
      <c r="BQ55" s="1">
        <v>0.65179069190000005</v>
      </c>
      <c r="BR55" s="1">
        <v>-0.28261445899999998</v>
      </c>
      <c r="BS55" s="1">
        <v>0.2490682722</v>
      </c>
      <c r="BT55" s="1">
        <v>0.65138269869999998</v>
      </c>
      <c r="BU55" s="1">
        <v>0.65179069190000005</v>
      </c>
      <c r="BV55" s="1">
        <v>0.2826144592</v>
      </c>
      <c r="BW55" t="s">
        <v>3058</v>
      </c>
      <c r="BX55" t="s">
        <v>1554</v>
      </c>
      <c r="BY55" t="s">
        <v>1373</v>
      </c>
      <c r="BZ55" t="s">
        <v>1554</v>
      </c>
      <c r="CA55">
        <v>467</v>
      </c>
      <c r="CB55">
        <v>129</v>
      </c>
      <c r="CC55">
        <v>14</v>
      </c>
      <c r="CD55">
        <v>0</v>
      </c>
      <c r="CE55">
        <v>2017</v>
      </c>
      <c r="CF55">
        <v>509</v>
      </c>
      <c r="CG55">
        <v>0.23100000000000001</v>
      </c>
      <c r="CH55">
        <v>0.28299999999999997</v>
      </c>
      <c r="CI55">
        <v>0.38300000000000001</v>
      </c>
      <c r="CJ55">
        <v>148</v>
      </c>
      <c r="CK55">
        <v>0.28999999999999998</v>
      </c>
      <c r="CL55">
        <v>31</v>
      </c>
      <c r="CM55">
        <v>10</v>
      </c>
      <c r="CN55" t="s">
        <v>249</v>
      </c>
      <c r="CO55">
        <v>40</v>
      </c>
      <c r="CP55" t="s">
        <v>1375</v>
      </c>
      <c r="CQ55">
        <v>552</v>
      </c>
      <c r="CR55">
        <v>151</v>
      </c>
      <c r="CS55">
        <v>29</v>
      </c>
      <c r="CT55">
        <v>1</v>
      </c>
      <c r="CU55">
        <v>2016</v>
      </c>
      <c r="CV55">
        <v>593</v>
      </c>
      <c r="CW55">
        <v>0.29499999999999998</v>
      </c>
      <c r="CX55">
        <v>0.33700000000000002</v>
      </c>
      <c r="CY55">
        <v>0.51300000000000001</v>
      </c>
      <c r="CZ55">
        <v>215</v>
      </c>
      <c r="DA55">
        <v>0.36299999999999999</v>
      </c>
      <c r="DB55">
        <v>78</v>
      </c>
      <c r="DC55">
        <v>31</v>
      </c>
      <c r="DD55" t="s">
        <v>249</v>
      </c>
      <c r="DE55">
        <v>39</v>
      </c>
      <c r="DF55" t="s">
        <v>1383</v>
      </c>
      <c r="DG55">
        <v>478</v>
      </c>
      <c r="DH55">
        <v>133</v>
      </c>
      <c r="DI55">
        <v>19</v>
      </c>
      <c r="DJ55">
        <v>0</v>
      </c>
      <c r="DK55">
        <v>2015</v>
      </c>
      <c r="DL55">
        <v>531</v>
      </c>
      <c r="DM55">
        <v>0.27600000000000002</v>
      </c>
      <c r="DN55">
        <v>0.33700000000000002</v>
      </c>
      <c r="DO55">
        <v>0.47099999999999997</v>
      </c>
      <c r="DP55">
        <v>185</v>
      </c>
      <c r="DQ55">
        <v>0.34799999999999998</v>
      </c>
      <c r="DR55">
        <v>63</v>
      </c>
      <c r="DS55">
        <v>19</v>
      </c>
      <c r="DT55" t="s">
        <v>249</v>
      </c>
      <c r="DU55">
        <v>38</v>
      </c>
      <c r="DV55" s="36" t="s">
        <v>1154</v>
      </c>
    </row>
    <row r="56" spans="1:126" x14ac:dyDescent="0.3">
      <c r="A56">
        <v>55</v>
      </c>
      <c r="B56" t="s">
        <v>547</v>
      </c>
      <c r="C56" t="s">
        <v>307</v>
      </c>
      <c r="D56" t="s">
        <v>306</v>
      </c>
      <c r="E56">
        <v>134181</v>
      </c>
      <c r="F56" t="s">
        <v>253</v>
      </c>
      <c r="I56" t="s">
        <v>1065</v>
      </c>
      <c r="J56">
        <v>17</v>
      </c>
      <c r="K56" t="s">
        <v>821</v>
      </c>
      <c r="L56">
        <v>96</v>
      </c>
      <c r="M56">
        <v>134</v>
      </c>
      <c r="N56">
        <v>126</v>
      </c>
      <c r="O56">
        <v>18</v>
      </c>
      <c r="P56">
        <v>134</v>
      </c>
      <c r="Q56">
        <v>57</v>
      </c>
      <c r="R56">
        <v>125</v>
      </c>
      <c r="S56">
        <v>104</v>
      </c>
      <c r="T56">
        <v>66</v>
      </c>
      <c r="U56">
        <v>23</v>
      </c>
      <c r="V56">
        <v>133</v>
      </c>
      <c r="W56">
        <v>114</v>
      </c>
      <c r="X56">
        <v>39</v>
      </c>
      <c r="Y56">
        <v>326</v>
      </c>
      <c r="Z56">
        <v>11</v>
      </c>
      <c r="AA56">
        <v>1</v>
      </c>
      <c r="AB56" s="1">
        <v>0.26700000000000002</v>
      </c>
      <c r="AC56" s="1">
        <v>0.34599999999999997</v>
      </c>
      <c r="AD56" s="1">
        <v>0.41699999999999998</v>
      </c>
      <c r="AE56" s="1">
        <v>0.33800000000000002</v>
      </c>
      <c r="AF56" s="36">
        <v>41</v>
      </c>
      <c r="AG56" s="36">
        <v>43</v>
      </c>
      <c r="AH56" s="8">
        <v>13</v>
      </c>
      <c r="AI56" s="36">
        <v>8</v>
      </c>
      <c r="AJ56" s="38">
        <v>130</v>
      </c>
      <c r="AK56" s="38">
        <v>21</v>
      </c>
      <c r="AL56" s="1">
        <v>0.26500000000000001</v>
      </c>
      <c r="AM56" s="1">
        <v>0.65</v>
      </c>
      <c r="AN56" s="1">
        <v>0.32622709799999999</v>
      </c>
      <c r="AO56" s="1">
        <v>4.4466818000000003E-3</v>
      </c>
      <c r="AP56" s="1">
        <v>0.1066336967</v>
      </c>
      <c r="AQ56" s="1">
        <v>0.1230107988</v>
      </c>
      <c r="AR56" s="1">
        <v>0.19234600029999999</v>
      </c>
      <c r="AS56" s="1">
        <v>0.1500910848</v>
      </c>
      <c r="AT56" s="1">
        <v>2.6659242199999999E-2</v>
      </c>
      <c r="AU56" s="1">
        <v>1.0351156000000001E-3</v>
      </c>
      <c r="AV56" s="1">
        <v>3.5045918099999997E-2</v>
      </c>
      <c r="AW56" s="1">
        <v>0.33759980899999997</v>
      </c>
      <c r="AX56" s="1">
        <v>-0.11376711</v>
      </c>
      <c r="AY56" s="1">
        <v>2.4907119324</v>
      </c>
      <c r="AZ56" s="1">
        <v>0.43103629389999998</v>
      </c>
      <c r="BA56" s="1">
        <v>-0.86319852600000002</v>
      </c>
      <c r="BB56" s="1">
        <v>1.1463899706</v>
      </c>
      <c r="BC56" s="1">
        <v>-2.3412165159999998</v>
      </c>
      <c r="BD56" s="1">
        <v>1.48593452</v>
      </c>
      <c r="BE56" s="1">
        <v>0.1469937439</v>
      </c>
      <c r="BF56" s="1">
        <v>-1.480170427</v>
      </c>
      <c r="BG56" s="1">
        <v>-1.0413024360000001</v>
      </c>
      <c r="BH56" s="1">
        <v>0.73660864479999999</v>
      </c>
      <c r="BI56" s="1">
        <v>1.3865716607</v>
      </c>
      <c r="BJ56">
        <v>3</v>
      </c>
      <c r="BK56">
        <v>2</v>
      </c>
      <c r="BL56" t="s">
        <v>764</v>
      </c>
      <c r="BM56" t="s">
        <v>6724</v>
      </c>
      <c r="BN56" s="36" t="s">
        <v>6748</v>
      </c>
      <c r="BO56" s="1">
        <v>3.1353493000000001E-3</v>
      </c>
      <c r="BP56" s="1">
        <v>-0.84637588799999997</v>
      </c>
      <c r="BQ56" s="1">
        <v>0.34136776400000002</v>
      </c>
      <c r="BR56" s="1">
        <v>-0.399184074</v>
      </c>
      <c r="BS56" s="1">
        <v>3.1353493000000001E-3</v>
      </c>
      <c r="BT56" s="1">
        <v>0.84637588779999995</v>
      </c>
      <c r="BU56" s="1">
        <v>0.34136776400000002</v>
      </c>
      <c r="BV56" s="1">
        <v>0.39918407420000002</v>
      </c>
      <c r="BW56" t="s">
        <v>6975</v>
      </c>
      <c r="BX56" t="s">
        <v>1375</v>
      </c>
      <c r="BY56" t="s">
        <v>1373</v>
      </c>
      <c r="BZ56" t="s">
        <v>1375</v>
      </c>
      <c r="CA56">
        <v>340</v>
      </c>
      <c r="CB56">
        <v>94</v>
      </c>
      <c r="CC56">
        <v>17</v>
      </c>
      <c r="CD56">
        <v>1</v>
      </c>
      <c r="CE56">
        <v>2017</v>
      </c>
      <c r="CF56">
        <v>389</v>
      </c>
      <c r="CG56">
        <v>0.312</v>
      </c>
      <c r="CH56">
        <v>0.38300000000000001</v>
      </c>
      <c r="CI56">
        <v>0.53200000000000003</v>
      </c>
      <c r="CJ56">
        <v>152</v>
      </c>
      <c r="CK56">
        <v>0.39200000000000002</v>
      </c>
      <c r="CL56">
        <v>79</v>
      </c>
      <c r="CM56">
        <v>22</v>
      </c>
      <c r="CN56" t="s">
        <v>253</v>
      </c>
      <c r="CO56">
        <v>38</v>
      </c>
      <c r="CP56" t="s">
        <v>1375</v>
      </c>
      <c r="CQ56">
        <v>583</v>
      </c>
      <c r="CR56">
        <v>153</v>
      </c>
      <c r="CS56">
        <v>32</v>
      </c>
      <c r="CT56">
        <v>1</v>
      </c>
      <c r="CU56">
        <v>2016</v>
      </c>
      <c r="CV56">
        <v>640</v>
      </c>
      <c r="CW56">
        <v>0.3</v>
      </c>
      <c r="CX56">
        <v>0.35799999999999998</v>
      </c>
      <c r="CY56">
        <v>0.52100000000000002</v>
      </c>
      <c r="CZ56">
        <v>241</v>
      </c>
      <c r="DA56">
        <v>0.377</v>
      </c>
      <c r="DB56">
        <v>94</v>
      </c>
      <c r="DC56">
        <v>35</v>
      </c>
      <c r="DD56" t="s">
        <v>253</v>
      </c>
      <c r="DE56">
        <v>37</v>
      </c>
      <c r="DF56" t="s">
        <v>1375</v>
      </c>
      <c r="DG56">
        <v>567</v>
      </c>
      <c r="DH56">
        <v>143</v>
      </c>
      <c r="DI56">
        <v>18</v>
      </c>
      <c r="DJ56">
        <v>1</v>
      </c>
      <c r="DK56">
        <v>2015</v>
      </c>
      <c r="DL56">
        <v>619</v>
      </c>
      <c r="DM56">
        <v>0.28699999999999998</v>
      </c>
      <c r="DN56">
        <v>0.33400000000000002</v>
      </c>
      <c r="DO56">
        <v>0.45300000000000001</v>
      </c>
      <c r="DP56">
        <v>211</v>
      </c>
      <c r="DQ56">
        <v>0.34100000000000003</v>
      </c>
      <c r="DR56">
        <v>64</v>
      </c>
      <c r="DS56">
        <v>26</v>
      </c>
      <c r="DT56" t="s">
        <v>253</v>
      </c>
      <c r="DU56">
        <v>36</v>
      </c>
      <c r="DV56" s="36" t="s">
        <v>1503</v>
      </c>
    </row>
    <row r="57" spans="1:126" x14ac:dyDescent="0.3">
      <c r="A57">
        <v>56</v>
      </c>
      <c r="B57" t="s">
        <v>5548</v>
      </c>
      <c r="C57" t="s">
        <v>4619</v>
      </c>
      <c r="D57" t="s">
        <v>40</v>
      </c>
      <c r="E57">
        <v>643217</v>
      </c>
      <c r="F57" t="s">
        <v>249</v>
      </c>
      <c r="I57" t="s">
        <v>1103</v>
      </c>
      <c r="J57">
        <v>26</v>
      </c>
      <c r="K57" t="s">
        <v>2873</v>
      </c>
      <c r="L57">
        <v>76</v>
      </c>
      <c r="M57">
        <v>79</v>
      </c>
      <c r="N57">
        <v>216</v>
      </c>
      <c r="O57">
        <v>214</v>
      </c>
      <c r="P57">
        <v>147</v>
      </c>
      <c r="Q57">
        <v>80</v>
      </c>
      <c r="R57">
        <v>106</v>
      </c>
      <c r="S57">
        <v>113</v>
      </c>
      <c r="T57">
        <v>132</v>
      </c>
      <c r="U57">
        <v>71</v>
      </c>
      <c r="V57">
        <v>104</v>
      </c>
      <c r="W57">
        <v>115</v>
      </c>
      <c r="X57">
        <v>23</v>
      </c>
      <c r="Y57">
        <v>558</v>
      </c>
      <c r="Z57">
        <v>15</v>
      </c>
      <c r="AA57">
        <v>17</v>
      </c>
      <c r="AB57" s="1">
        <v>0.26200000000000001</v>
      </c>
      <c r="AC57" s="1">
        <v>0.34899999999999998</v>
      </c>
      <c r="AD57" s="1">
        <v>0.42499999999999999</v>
      </c>
      <c r="AE57" s="1">
        <v>0.34100000000000003</v>
      </c>
      <c r="AF57" s="36">
        <v>60</v>
      </c>
      <c r="AG57" s="36">
        <v>55</v>
      </c>
      <c r="AH57" s="8">
        <v>23</v>
      </c>
      <c r="AI57" s="36">
        <v>6</v>
      </c>
      <c r="AJ57" s="38">
        <v>59</v>
      </c>
      <c r="AK57" s="38">
        <v>15</v>
      </c>
      <c r="AL57" s="1">
        <v>0.21</v>
      </c>
      <c r="AM57" s="1">
        <v>0.38333333330000002</v>
      </c>
      <c r="AN57" s="1">
        <v>0.55781262870000003</v>
      </c>
      <c r="AO57" s="1">
        <v>5.3232039199999998E-2</v>
      </c>
      <c r="AP57" s="1">
        <v>0.1164190737</v>
      </c>
      <c r="AQ57" s="1">
        <v>0.17424354619999999</v>
      </c>
      <c r="AR57" s="1">
        <v>0.1629227892</v>
      </c>
      <c r="AS57" s="1">
        <v>0.1626135719</v>
      </c>
      <c r="AT57" s="1">
        <v>5.3601223199999999E-2</v>
      </c>
      <c r="AU57" s="1">
        <v>3.1982445E-3</v>
      </c>
      <c r="AV57" s="1">
        <v>2.7282529999999999E-2</v>
      </c>
      <c r="AW57" s="1">
        <v>0.34131557550000002</v>
      </c>
      <c r="AX57" s="1">
        <v>-0.65492958000000001</v>
      </c>
      <c r="AY57" s="1">
        <v>-1.530252239</v>
      </c>
      <c r="AZ57" s="1">
        <v>1.8943363615</v>
      </c>
      <c r="BA57" s="1">
        <v>1.1960654526000001</v>
      </c>
      <c r="BB57" s="1">
        <v>1.5573402025</v>
      </c>
      <c r="BC57" s="1">
        <v>-1.07118997</v>
      </c>
      <c r="BD57" s="1">
        <v>0.363742497</v>
      </c>
      <c r="BE57" s="1">
        <v>0.43776890499999999</v>
      </c>
      <c r="BF57" s="1">
        <v>1.3841050957000001</v>
      </c>
      <c r="BG57" s="1">
        <v>-0.39043270899999999</v>
      </c>
      <c r="BH57" s="1">
        <v>8.0529165099999994E-2</v>
      </c>
      <c r="BI57" s="1">
        <v>1.5141445388999999</v>
      </c>
      <c r="BJ57">
        <v>1</v>
      </c>
      <c r="BK57">
        <v>3</v>
      </c>
      <c r="BL57" t="s">
        <v>760</v>
      </c>
      <c r="BM57" t="s">
        <v>763</v>
      </c>
      <c r="BN57" s="36" t="s">
        <v>796</v>
      </c>
      <c r="BO57" s="1">
        <v>0.31187109740000002</v>
      </c>
      <c r="BP57" s="1">
        <v>-0.30130996700000001</v>
      </c>
      <c r="BQ57" s="1">
        <v>-0.75061653699999997</v>
      </c>
      <c r="BR57" s="1">
        <v>-0.29678648000000002</v>
      </c>
      <c r="BS57" s="1">
        <v>0.31187109740000002</v>
      </c>
      <c r="BT57" s="1">
        <v>0.3013099668</v>
      </c>
      <c r="BU57" s="1">
        <v>0.75061653740000001</v>
      </c>
      <c r="BV57" s="1">
        <v>0.2967864804</v>
      </c>
      <c r="BW57" t="s">
        <v>7247</v>
      </c>
      <c r="BX57" t="s">
        <v>1394</v>
      </c>
      <c r="BY57" t="s">
        <v>1373</v>
      </c>
      <c r="BZ57" t="s">
        <v>1394</v>
      </c>
      <c r="CA57">
        <v>573</v>
      </c>
      <c r="CB57">
        <v>151</v>
      </c>
      <c r="CC57">
        <v>20</v>
      </c>
      <c r="CD57">
        <v>20</v>
      </c>
      <c r="CE57">
        <v>2017</v>
      </c>
      <c r="CF57">
        <v>658</v>
      </c>
      <c r="CG57">
        <v>0.27100000000000002</v>
      </c>
      <c r="CH57">
        <v>0.35199999999999998</v>
      </c>
      <c r="CI57">
        <v>0.42399999999999999</v>
      </c>
      <c r="CJ57">
        <v>225</v>
      </c>
      <c r="CK57">
        <v>0.34200000000000003</v>
      </c>
      <c r="CL57">
        <v>67</v>
      </c>
      <c r="CM57">
        <v>30</v>
      </c>
      <c r="CN57" t="s">
        <v>249</v>
      </c>
      <c r="CO57">
        <v>22</v>
      </c>
      <c r="CP57" t="s">
        <v>1394</v>
      </c>
      <c r="CQ57">
        <v>105</v>
      </c>
      <c r="CR57">
        <v>34</v>
      </c>
      <c r="CS57">
        <v>2</v>
      </c>
      <c r="CT57">
        <v>1</v>
      </c>
      <c r="CU57">
        <v>2016</v>
      </c>
      <c r="CV57">
        <v>118</v>
      </c>
      <c r="CW57">
        <v>0.29499999999999998</v>
      </c>
      <c r="CX57">
        <v>0.35899999999999999</v>
      </c>
      <c r="CY57">
        <v>0.47599999999999998</v>
      </c>
      <c r="CZ57">
        <v>42</v>
      </c>
      <c r="DA57">
        <v>0.35899999999999999</v>
      </c>
      <c r="DB57">
        <v>27</v>
      </c>
      <c r="DC57">
        <v>5</v>
      </c>
      <c r="DD57" t="s">
        <v>249</v>
      </c>
      <c r="DE57">
        <v>21</v>
      </c>
      <c r="DV57" s="36" t="s">
        <v>5119</v>
      </c>
    </row>
    <row r="58" spans="1:126" x14ac:dyDescent="0.3">
      <c r="A58">
        <v>57</v>
      </c>
      <c r="B58" t="s">
        <v>5549</v>
      </c>
      <c r="C58" t="s">
        <v>5232</v>
      </c>
      <c r="D58" t="s">
        <v>331</v>
      </c>
      <c r="E58">
        <v>503437</v>
      </c>
      <c r="F58" t="s">
        <v>250</v>
      </c>
      <c r="I58" t="s">
        <v>1103</v>
      </c>
      <c r="J58">
        <v>19</v>
      </c>
      <c r="K58" t="s">
        <v>817</v>
      </c>
      <c r="L58">
        <v>67</v>
      </c>
      <c r="M58">
        <v>100</v>
      </c>
      <c r="N58">
        <v>39</v>
      </c>
      <c r="O58">
        <v>99</v>
      </c>
      <c r="P58">
        <v>76</v>
      </c>
      <c r="Q58">
        <v>107</v>
      </c>
      <c r="R58">
        <v>106</v>
      </c>
      <c r="S58">
        <v>80</v>
      </c>
      <c r="T58">
        <v>93</v>
      </c>
      <c r="U58">
        <v>88</v>
      </c>
      <c r="V58">
        <v>75</v>
      </c>
      <c r="W58">
        <v>92</v>
      </c>
      <c r="X58">
        <v>29</v>
      </c>
      <c r="Y58">
        <v>101</v>
      </c>
      <c r="Z58">
        <v>2</v>
      </c>
      <c r="AA58">
        <v>1</v>
      </c>
      <c r="AB58" s="1">
        <v>0.22900000000000001</v>
      </c>
      <c r="AC58" s="1">
        <v>0.27800000000000002</v>
      </c>
      <c r="AD58" s="1">
        <v>0.34399999999999997</v>
      </c>
      <c r="AE58" s="1">
        <v>0.27400000000000002</v>
      </c>
      <c r="AF58" s="36">
        <v>9</v>
      </c>
      <c r="AG58" s="36">
        <v>8</v>
      </c>
      <c r="AH58" s="8">
        <v>2</v>
      </c>
      <c r="AI58" s="36">
        <v>-6</v>
      </c>
      <c r="AJ58" s="38">
        <v>713</v>
      </c>
      <c r="AK58" s="38">
        <v>80</v>
      </c>
      <c r="AL58" s="1">
        <v>0.185</v>
      </c>
      <c r="AM58" s="1">
        <v>0.4833333333</v>
      </c>
      <c r="AN58" s="1">
        <v>0.10143043910000001</v>
      </c>
      <c r="AO58" s="1">
        <v>2.47475214E-2</v>
      </c>
      <c r="AP58" s="1">
        <v>5.9918698399999998E-2</v>
      </c>
      <c r="AQ58" s="1">
        <v>0.23178851310000001</v>
      </c>
      <c r="AR58" s="1">
        <v>0.16234899180000001</v>
      </c>
      <c r="AS58" s="1">
        <v>0.1143682935</v>
      </c>
      <c r="AT58" s="1">
        <v>3.7667018500000003E-2</v>
      </c>
      <c r="AU58" s="1">
        <v>3.9350925E-3</v>
      </c>
      <c r="AV58" s="1">
        <v>1.9746817100000001E-2</v>
      </c>
      <c r="AW58" s="1">
        <v>0.27435016029999998</v>
      </c>
      <c r="AX58" s="1">
        <v>-0.90091252099999997</v>
      </c>
      <c r="AY58" s="1">
        <v>-2.2390674999999999E-2</v>
      </c>
      <c r="AZ58" s="1">
        <v>-0.98936749800000001</v>
      </c>
      <c r="BA58" s="1">
        <v>-6.2859190000000001E-3</v>
      </c>
      <c r="BB58" s="1">
        <v>-0.81547000700000005</v>
      </c>
      <c r="BC58" s="1">
        <v>0.35531239850000002</v>
      </c>
      <c r="BD58" s="1">
        <v>0.34185804339999998</v>
      </c>
      <c r="BE58" s="1">
        <v>-0.68249806499999999</v>
      </c>
      <c r="BF58" s="1">
        <v>-0.30990369000000001</v>
      </c>
      <c r="BG58" s="1">
        <v>-0.1687205</v>
      </c>
      <c r="BH58" s="1">
        <v>-0.55630960600000001</v>
      </c>
      <c r="BI58" s="1">
        <v>-0.78496944000000002</v>
      </c>
      <c r="BJ58">
        <v>2</v>
      </c>
      <c r="BK58">
        <v>2</v>
      </c>
      <c r="BL58" t="s">
        <v>759</v>
      </c>
      <c r="BM58" t="s">
        <v>761</v>
      </c>
      <c r="BN58" s="36" t="s">
        <v>779</v>
      </c>
      <c r="BO58" s="1">
        <v>-0.49492838099999997</v>
      </c>
      <c r="BP58" s="1">
        <v>0.54337535619999999</v>
      </c>
      <c r="BQ58" s="1">
        <v>0.42574919080000001</v>
      </c>
      <c r="BR58" s="1">
        <v>-0.11605554899999999</v>
      </c>
      <c r="BS58" s="1">
        <v>0.49492838140000001</v>
      </c>
      <c r="BT58" s="1">
        <v>0.54337535619999999</v>
      </c>
      <c r="BU58" s="1">
        <v>0.42574919080000001</v>
      </c>
      <c r="BV58" s="1">
        <v>0.11605554880000001</v>
      </c>
      <c r="BW58" t="s">
        <v>2888</v>
      </c>
      <c r="BX58" t="s">
        <v>1400</v>
      </c>
      <c r="BY58" t="s">
        <v>1373</v>
      </c>
      <c r="CP58" t="s">
        <v>1400</v>
      </c>
      <c r="CQ58">
        <v>22</v>
      </c>
      <c r="CR58">
        <v>10</v>
      </c>
      <c r="CS58">
        <v>0</v>
      </c>
      <c r="CT58">
        <v>0</v>
      </c>
      <c r="CU58">
        <v>2016</v>
      </c>
      <c r="CV58">
        <v>24</v>
      </c>
      <c r="CW58">
        <v>0.22700000000000001</v>
      </c>
      <c r="CX58">
        <v>0.26100000000000001</v>
      </c>
      <c r="CY58">
        <v>0.27300000000000002</v>
      </c>
      <c r="CZ58">
        <v>6</v>
      </c>
      <c r="DA58">
        <v>0.23200000000000001</v>
      </c>
      <c r="DB58">
        <v>2</v>
      </c>
      <c r="DC58">
        <v>0</v>
      </c>
      <c r="DD58" t="s">
        <v>250</v>
      </c>
      <c r="DE58">
        <v>27</v>
      </c>
      <c r="DV58" s="36" t="s">
        <v>5233</v>
      </c>
    </row>
    <row r="59" spans="1:126" x14ac:dyDescent="0.3">
      <c r="A59">
        <v>58</v>
      </c>
      <c r="B59" t="s">
        <v>935</v>
      </c>
      <c r="C59" t="s">
        <v>936</v>
      </c>
      <c r="D59" t="s">
        <v>937</v>
      </c>
      <c r="E59">
        <v>450641</v>
      </c>
      <c r="F59" t="s">
        <v>249</v>
      </c>
      <c r="I59" t="s">
        <v>1103</v>
      </c>
      <c r="J59">
        <v>22</v>
      </c>
      <c r="K59" t="s">
        <v>786</v>
      </c>
      <c r="L59">
        <v>76</v>
      </c>
      <c r="M59">
        <v>113</v>
      </c>
      <c r="N59">
        <v>32</v>
      </c>
      <c r="O59">
        <v>277</v>
      </c>
      <c r="P59">
        <v>102</v>
      </c>
      <c r="Q59">
        <v>120</v>
      </c>
      <c r="R59">
        <v>87</v>
      </c>
      <c r="S59">
        <v>82</v>
      </c>
      <c r="T59">
        <v>75</v>
      </c>
      <c r="U59">
        <v>117</v>
      </c>
      <c r="V59">
        <v>82</v>
      </c>
      <c r="W59">
        <v>88</v>
      </c>
      <c r="X59">
        <v>33</v>
      </c>
      <c r="Y59">
        <v>82</v>
      </c>
      <c r="Z59">
        <v>2</v>
      </c>
      <c r="AA59">
        <v>3</v>
      </c>
      <c r="AB59" s="1">
        <v>0.19700000000000001</v>
      </c>
      <c r="AC59" s="1">
        <v>0.26800000000000002</v>
      </c>
      <c r="AD59" s="1">
        <v>0.314</v>
      </c>
      <c r="AE59" s="1">
        <v>0.26100000000000001</v>
      </c>
      <c r="AF59" s="36">
        <v>7</v>
      </c>
      <c r="AG59" s="36">
        <v>6</v>
      </c>
      <c r="AH59" s="8">
        <v>1</v>
      </c>
      <c r="AI59" s="36">
        <v>-6</v>
      </c>
      <c r="AJ59" s="38">
        <v>611</v>
      </c>
      <c r="AK59" s="38">
        <v>227</v>
      </c>
      <c r="AL59" s="1">
        <v>0.21</v>
      </c>
      <c r="AM59" s="1">
        <v>0.55000000000000004</v>
      </c>
      <c r="AN59" s="1">
        <v>8.2307978800000001E-2</v>
      </c>
      <c r="AO59" s="1">
        <v>6.89374507E-2</v>
      </c>
      <c r="AP59" s="1">
        <v>8.0806301400000002E-2</v>
      </c>
      <c r="AQ59" s="1">
        <v>0.2618115969</v>
      </c>
      <c r="AR59" s="1">
        <v>0.13332429279999999</v>
      </c>
      <c r="AS59" s="1">
        <v>0.11727588529999999</v>
      </c>
      <c r="AT59" s="1">
        <v>3.0254052600000001E-2</v>
      </c>
      <c r="AU59" s="1">
        <v>5.2737773999999996E-3</v>
      </c>
      <c r="AV59" s="1">
        <v>2.1494546699999999E-2</v>
      </c>
      <c r="AW59" s="1">
        <v>0.26107788310000002</v>
      </c>
      <c r="AX59" s="1">
        <v>-0.65492958000000001</v>
      </c>
      <c r="AY59" s="1">
        <v>0.98285036820000005</v>
      </c>
      <c r="AZ59" s="1">
        <v>-1.1101949840000001</v>
      </c>
      <c r="BA59" s="1">
        <v>1.8590018348999999</v>
      </c>
      <c r="BB59" s="1">
        <v>6.1733329099999998E-2</v>
      </c>
      <c r="BC59" s="1">
        <v>1.0995651536</v>
      </c>
      <c r="BD59" s="1">
        <v>-0.76513485400000003</v>
      </c>
      <c r="BE59" s="1">
        <v>-0.61498308199999996</v>
      </c>
      <c r="BF59" s="1">
        <v>-1.097996322</v>
      </c>
      <c r="BG59" s="1">
        <v>0.23408004199999999</v>
      </c>
      <c r="BH59" s="1">
        <v>-0.40860997900000001</v>
      </c>
      <c r="BI59" s="1">
        <v>-1.2406446229999999</v>
      </c>
      <c r="BJ59">
        <v>2</v>
      </c>
      <c r="BK59">
        <v>2</v>
      </c>
      <c r="BL59" t="s">
        <v>759</v>
      </c>
      <c r="BM59" t="s">
        <v>762</v>
      </c>
      <c r="BN59" s="36" t="s">
        <v>782</v>
      </c>
      <c r="BO59" s="1">
        <v>-0.239936232</v>
      </c>
      <c r="BP59" s="1">
        <v>0.66279445969999995</v>
      </c>
      <c r="BQ59" s="1">
        <v>0.66238619929999998</v>
      </c>
      <c r="BR59" s="1">
        <v>-0.10332493800000001</v>
      </c>
      <c r="BS59" s="1">
        <v>0.23993623180000001</v>
      </c>
      <c r="BT59" s="1">
        <v>0.66279445969999995</v>
      </c>
      <c r="BU59" s="1">
        <v>0.66238619929999998</v>
      </c>
      <c r="BV59" s="1">
        <v>0.1033249379</v>
      </c>
      <c r="BW59" t="s">
        <v>2878</v>
      </c>
      <c r="BX59" t="s">
        <v>1111</v>
      </c>
      <c r="BY59" t="s">
        <v>1063</v>
      </c>
      <c r="BZ59" t="s">
        <v>1111</v>
      </c>
      <c r="CA59">
        <v>3</v>
      </c>
      <c r="CB59">
        <v>7</v>
      </c>
      <c r="CC59">
        <v>0</v>
      </c>
      <c r="CD59">
        <v>2</v>
      </c>
      <c r="CE59">
        <v>2017</v>
      </c>
      <c r="CF59">
        <v>3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 t="s">
        <v>249</v>
      </c>
      <c r="CO59">
        <v>32</v>
      </c>
      <c r="DF59" t="s">
        <v>1070</v>
      </c>
      <c r="DG59">
        <v>1</v>
      </c>
      <c r="DH59">
        <v>8</v>
      </c>
      <c r="DI59">
        <v>0</v>
      </c>
      <c r="DJ59">
        <v>2</v>
      </c>
      <c r="DK59">
        <v>2015</v>
      </c>
      <c r="DL59">
        <v>1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1</v>
      </c>
      <c r="DT59" t="s">
        <v>249</v>
      </c>
      <c r="DU59">
        <v>30</v>
      </c>
      <c r="DV59" s="36" t="s">
        <v>1455</v>
      </c>
    </row>
    <row r="60" spans="1:126" x14ac:dyDescent="0.3">
      <c r="A60">
        <v>59</v>
      </c>
      <c r="B60" t="s">
        <v>2933</v>
      </c>
      <c r="C60" t="s">
        <v>2512</v>
      </c>
      <c r="D60" t="s">
        <v>64</v>
      </c>
      <c r="E60">
        <v>542194</v>
      </c>
      <c r="F60" t="s">
        <v>255</v>
      </c>
      <c r="I60" t="s">
        <v>1065</v>
      </c>
      <c r="J60">
        <v>46</v>
      </c>
      <c r="K60" t="s">
        <v>708</v>
      </c>
      <c r="L60">
        <v>90</v>
      </c>
      <c r="M60">
        <v>89</v>
      </c>
      <c r="N60">
        <v>53</v>
      </c>
      <c r="O60">
        <v>12</v>
      </c>
      <c r="P60">
        <v>76</v>
      </c>
      <c r="Q60">
        <v>109</v>
      </c>
      <c r="R60">
        <v>90</v>
      </c>
      <c r="S60">
        <v>88</v>
      </c>
      <c r="T60">
        <v>118</v>
      </c>
      <c r="U60">
        <v>18</v>
      </c>
      <c r="V60">
        <v>86</v>
      </c>
      <c r="W60">
        <v>90</v>
      </c>
      <c r="X60">
        <v>26</v>
      </c>
      <c r="Y60">
        <v>136</v>
      </c>
      <c r="Z60">
        <v>3</v>
      </c>
      <c r="AA60">
        <v>1</v>
      </c>
      <c r="AB60" s="1">
        <v>0.215</v>
      </c>
      <c r="AC60" s="1">
        <v>0.26300000000000001</v>
      </c>
      <c r="AD60" s="1">
        <v>0.34100000000000003</v>
      </c>
      <c r="AE60" s="1">
        <v>0.26600000000000001</v>
      </c>
      <c r="AF60" s="36">
        <v>10</v>
      </c>
      <c r="AG60" s="36">
        <v>10</v>
      </c>
      <c r="AH60" s="8">
        <v>2</v>
      </c>
      <c r="AI60" s="36">
        <v>-8</v>
      </c>
      <c r="AJ60" s="38">
        <v>682</v>
      </c>
      <c r="AK60" s="38">
        <v>114</v>
      </c>
      <c r="AL60" s="1">
        <v>0.25</v>
      </c>
      <c r="AM60" s="1">
        <v>0.43333333330000001</v>
      </c>
      <c r="AN60" s="1">
        <v>0.13584172180000001</v>
      </c>
      <c r="AO60" s="1">
        <v>3.0546191000000002E-3</v>
      </c>
      <c r="AP60" s="1">
        <v>6.0336424299999997E-2</v>
      </c>
      <c r="AQ60" s="1">
        <v>0.2373753039</v>
      </c>
      <c r="AR60" s="1">
        <v>0.13804887020000001</v>
      </c>
      <c r="AS60" s="1">
        <v>0.12651242730000001</v>
      </c>
      <c r="AT60" s="1">
        <v>4.7899008100000001E-2</v>
      </c>
      <c r="AU60" s="1">
        <v>8.2543760000000003E-4</v>
      </c>
      <c r="AV60" s="1">
        <v>2.2692250600000002E-2</v>
      </c>
      <c r="AW60" s="1">
        <v>0.26605383129999999</v>
      </c>
      <c r="AX60" s="1">
        <v>-0.26135687499999999</v>
      </c>
      <c r="AY60" s="1">
        <v>-0.77632145699999999</v>
      </c>
      <c r="AZ60" s="1">
        <v>-0.77193581300000003</v>
      </c>
      <c r="BA60" s="1">
        <v>-0.921958465</v>
      </c>
      <c r="BB60" s="1">
        <v>-0.79792703899999995</v>
      </c>
      <c r="BC60" s="1">
        <v>0.4938053154</v>
      </c>
      <c r="BD60" s="1">
        <v>-0.58494095899999998</v>
      </c>
      <c r="BE60" s="1">
        <v>-0.40050835600000001</v>
      </c>
      <c r="BF60" s="1">
        <v>0.77788704419999999</v>
      </c>
      <c r="BG60" s="1">
        <v>-1.104393003</v>
      </c>
      <c r="BH60" s="1">
        <v>-0.30739270699999999</v>
      </c>
      <c r="BI60" s="1">
        <v>-1.06980611</v>
      </c>
      <c r="BJ60">
        <v>4</v>
      </c>
      <c r="BK60">
        <v>4</v>
      </c>
      <c r="BL60" t="s">
        <v>6729</v>
      </c>
      <c r="BM60" t="s">
        <v>759</v>
      </c>
      <c r="BN60" s="36" t="s">
        <v>6764</v>
      </c>
      <c r="BO60" s="1">
        <v>0.25808086060000002</v>
      </c>
      <c r="BP60" s="1">
        <v>0.3198372806</v>
      </c>
      <c r="BQ60" s="1">
        <v>-0.12971169199999999</v>
      </c>
      <c r="BR60" s="1">
        <v>0.80681392029999999</v>
      </c>
      <c r="BS60" s="1">
        <v>0.25808086060000002</v>
      </c>
      <c r="BT60" s="1">
        <v>0.3198372806</v>
      </c>
      <c r="BU60" s="1">
        <v>0.12971169199999999</v>
      </c>
      <c r="BV60" s="1">
        <v>0.80681392029999999</v>
      </c>
      <c r="BW60" t="s">
        <v>2813</v>
      </c>
      <c r="BX60" t="s">
        <v>1111</v>
      </c>
      <c r="BY60" t="s">
        <v>1063</v>
      </c>
      <c r="CP60" t="s">
        <v>1107</v>
      </c>
      <c r="CQ60">
        <v>193</v>
      </c>
      <c r="CR60">
        <v>73</v>
      </c>
      <c r="CS60">
        <v>6</v>
      </c>
      <c r="CT60">
        <v>1</v>
      </c>
      <c r="CU60">
        <v>2016</v>
      </c>
      <c r="CV60">
        <v>204</v>
      </c>
      <c r="CW60">
        <v>0.22800000000000001</v>
      </c>
      <c r="CX60">
        <v>0.26500000000000001</v>
      </c>
      <c r="CY60">
        <v>0.36799999999999999</v>
      </c>
      <c r="CZ60">
        <v>56</v>
      </c>
      <c r="DA60">
        <v>0.27500000000000002</v>
      </c>
      <c r="DB60">
        <v>14</v>
      </c>
      <c r="DC60">
        <v>4</v>
      </c>
      <c r="DD60" t="s">
        <v>255</v>
      </c>
      <c r="DE60">
        <v>24</v>
      </c>
      <c r="DF60" t="s">
        <v>1101</v>
      </c>
      <c r="DG60">
        <v>155</v>
      </c>
      <c r="DH60">
        <v>48</v>
      </c>
      <c r="DI60">
        <v>2</v>
      </c>
      <c r="DJ60">
        <v>1</v>
      </c>
      <c r="DK60">
        <v>2015</v>
      </c>
      <c r="DL60">
        <v>160</v>
      </c>
      <c r="DM60">
        <v>0.2</v>
      </c>
      <c r="DN60">
        <v>0.22500000000000001</v>
      </c>
      <c r="DO60">
        <v>0.28999999999999998</v>
      </c>
      <c r="DP60">
        <v>36</v>
      </c>
      <c r="DQ60">
        <v>0.22700000000000001</v>
      </c>
      <c r="DR60">
        <v>6</v>
      </c>
      <c r="DS60">
        <v>0</v>
      </c>
      <c r="DT60" t="s">
        <v>255</v>
      </c>
      <c r="DU60">
        <v>23</v>
      </c>
      <c r="DV60" s="36" t="s">
        <v>2671</v>
      </c>
    </row>
    <row r="61" spans="1:126" x14ac:dyDescent="0.3">
      <c r="A61">
        <v>60</v>
      </c>
      <c r="B61" t="s">
        <v>3035</v>
      </c>
      <c r="C61" t="s">
        <v>2952</v>
      </c>
      <c r="D61" t="s">
        <v>2953</v>
      </c>
      <c r="E61">
        <v>605141</v>
      </c>
      <c r="F61" t="s">
        <v>249</v>
      </c>
      <c r="I61" t="s">
        <v>1065</v>
      </c>
      <c r="J61">
        <v>29</v>
      </c>
      <c r="K61" t="s">
        <v>2901</v>
      </c>
      <c r="L61">
        <v>76</v>
      </c>
      <c r="M61">
        <v>86</v>
      </c>
      <c r="N61">
        <v>249</v>
      </c>
      <c r="O61">
        <v>292</v>
      </c>
      <c r="P61">
        <v>113</v>
      </c>
      <c r="Q61">
        <v>56</v>
      </c>
      <c r="R61">
        <v>106</v>
      </c>
      <c r="S61">
        <v>135</v>
      </c>
      <c r="T61">
        <v>161</v>
      </c>
      <c r="U61">
        <v>149</v>
      </c>
      <c r="V61">
        <v>125</v>
      </c>
      <c r="W61">
        <v>119</v>
      </c>
      <c r="X61">
        <v>25</v>
      </c>
      <c r="Y61">
        <v>642</v>
      </c>
      <c r="Z61">
        <v>21</v>
      </c>
      <c r="AA61">
        <v>24</v>
      </c>
      <c r="AB61" s="1">
        <v>0.28299999999999997</v>
      </c>
      <c r="AC61" s="1">
        <v>0.34399999999999997</v>
      </c>
      <c r="AD61" s="1">
        <v>0.47699999999999998</v>
      </c>
      <c r="AE61" s="1">
        <v>0.35399999999999998</v>
      </c>
      <c r="AF61" s="36">
        <v>76</v>
      </c>
      <c r="AG61" s="36">
        <v>70</v>
      </c>
      <c r="AH61" s="8">
        <v>34</v>
      </c>
      <c r="AI61" s="36">
        <v>15</v>
      </c>
      <c r="AJ61" s="38">
        <v>24</v>
      </c>
      <c r="AK61" s="38">
        <v>6</v>
      </c>
      <c r="AL61" s="1">
        <v>0.21</v>
      </c>
      <c r="AM61" s="1">
        <v>0.41666666670000002</v>
      </c>
      <c r="AN61" s="1">
        <v>0.64212563720000004</v>
      </c>
      <c r="AO61" s="1">
        <v>7.2803902700000006E-2</v>
      </c>
      <c r="AP61" s="1">
        <v>8.9516507600000003E-2</v>
      </c>
      <c r="AQ61" s="1">
        <v>0.1225073632</v>
      </c>
      <c r="AR61" s="1">
        <v>0.16307991359999999</v>
      </c>
      <c r="AS61" s="1">
        <v>0.19459002910000001</v>
      </c>
      <c r="AT61" s="1">
        <v>6.52669429E-2</v>
      </c>
      <c r="AU61" s="1">
        <v>6.6943157999999996E-3</v>
      </c>
      <c r="AV61" s="1">
        <v>3.2942197399999998E-2</v>
      </c>
      <c r="AW61" s="1">
        <v>0.354462471</v>
      </c>
      <c r="AX61" s="1">
        <v>-0.65492958000000001</v>
      </c>
      <c r="AY61" s="1">
        <v>-1.027631717</v>
      </c>
      <c r="AZ61" s="1">
        <v>2.4270778958000001</v>
      </c>
      <c r="BA61" s="1">
        <v>2.0222074682</v>
      </c>
      <c r="BB61" s="1">
        <v>0.42753029980000001</v>
      </c>
      <c r="BC61" s="1">
        <v>-2.353696357</v>
      </c>
      <c r="BD61" s="1">
        <v>0.36973517049999999</v>
      </c>
      <c r="BE61" s="1">
        <v>1.1802699325999999</v>
      </c>
      <c r="BF61" s="1">
        <v>2.6243195839000002</v>
      </c>
      <c r="BG61" s="1">
        <v>0.66150967910000003</v>
      </c>
      <c r="BH61" s="1">
        <v>0.5588244161</v>
      </c>
      <c r="BI61" s="1">
        <v>1.965515012</v>
      </c>
      <c r="BJ61">
        <v>1</v>
      </c>
      <c r="BK61">
        <v>3</v>
      </c>
      <c r="BL61" t="s">
        <v>760</v>
      </c>
      <c r="BM61" t="s">
        <v>6724</v>
      </c>
      <c r="BN61" s="36" t="s">
        <v>6738</v>
      </c>
      <c r="BO61" s="1">
        <v>0.19384177189999999</v>
      </c>
      <c r="BP61" s="1">
        <v>-0.292089302</v>
      </c>
      <c r="BQ61" s="1">
        <v>-0.85601975600000002</v>
      </c>
      <c r="BR61" s="1">
        <v>-0.31260300400000002</v>
      </c>
      <c r="BS61" s="1">
        <v>0.19384177189999999</v>
      </c>
      <c r="BT61" s="1">
        <v>0.29208930179999998</v>
      </c>
      <c r="BU61" s="1">
        <v>0.85601975590000001</v>
      </c>
      <c r="BV61" s="1">
        <v>0.31260300349999998</v>
      </c>
      <c r="BW61" t="s">
        <v>6960</v>
      </c>
      <c r="BX61" t="s">
        <v>1394</v>
      </c>
      <c r="BY61" t="s">
        <v>1373</v>
      </c>
      <c r="BZ61" t="s">
        <v>1394</v>
      </c>
      <c r="CA61">
        <v>628</v>
      </c>
      <c r="CB61">
        <v>153</v>
      </c>
      <c r="CC61">
        <v>24</v>
      </c>
      <c r="CD61">
        <v>26</v>
      </c>
      <c r="CE61">
        <v>2017</v>
      </c>
      <c r="CF61">
        <v>712</v>
      </c>
      <c r="CG61">
        <v>0.26400000000000001</v>
      </c>
      <c r="CH61">
        <v>0.34399999999999997</v>
      </c>
      <c r="CI61">
        <v>0.45900000000000002</v>
      </c>
      <c r="CJ61">
        <v>249</v>
      </c>
      <c r="CK61">
        <v>0.34899999999999998</v>
      </c>
      <c r="CL61">
        <v>76</v>
      </c>
      <c r="CM61">
        <v>35</v>
      </c>
      <c r="CN61" t="s">
        <v>249</v>
      </c>
      <c r="CO61">
        <v>24</v>
      </c>
      <c r="CP61" t="s">
        <v>1394</v>
      </c>
      <c r="CQ61">
        <v>672</v>
      </c>
      <c r="CR61">
        <v>158</v>
      </c>
      <c r="CS61">
        <v>31</v>
      </c>
      <c r="CT61">
        <v>26</v>
      </c>
      <c r="CU61">
        <v>2016</v>
      </c>
      <c r="CV61">
        <v>730</v>
      </c>
      <c r="CW61">
        <v>0.318</v>
      </c>
      <c r="CX61">
        <v>0.36299999999999999</v>
      </c>
      <c r="CY61">
        <v>0.53400000000000003</v>
      </c>
      <c r="CZ61">
        <v>280</v>
      </c>
      <c r="DA61">
        <v>0.38300000000000001</v>
      </c>
      <c r="DB61">
        <v>109</v>
      </c>
      <c r="DC61">
        <v>52</v>
      </c>
      <c r="DD61" t="s">
        <v>249</v>
      </c>
      <c r="DE61">
        <v>23</v>
      </c>
      <c r="DF61" t="s">
        <v>1394</v>
      </c>
      <c r="DG61">
        <v>597</v>
      </c>
      <c r="DH61">
        <v>145</v>
      </c>
      <c r="DI61">
        <v>18</v>
      </c>
      <c r="DJ61">
        <v>21</v>
      </c>
      <c r="DK61">
        <v>2015</v>
      </c>
      <c r="DL61">
        <v>654</v>
      </c>
      <c r="DM61">
        <v>0.29099999999999998</v>
      </c>
      <c r="DN61">
        <v>0.34100000000000003</v>
      </c>
      <c r="DO61">
        <v>0.47899999999999998</v>
      </c>
      <c r="DP61">
        <v>230</v>
      </c>
      <c r="DQ61">
        <v>0.35099999999999998</v>
      </c>
      <c r="DR61">
        <v>74</v>
      </c>
      <c r="DS61">
        <v>33</v>
      </c>
      <c r="DT61" t="s">
        <v>249</v>
      </c>
      <c r="DU61">
        <v>22</v>
      </c>
      <c r="DV61" s="36" t="s">
        <v>3206</v>
      </c>
    </row>
    <row r="62" spans="1:126" x14ac:dyDescent="0.3">
      <c r="A62">
        <v>61</v>
      </c>
      <c r="B62" t="s">
        <v>3876</v>
      </c>
      <c r="C62" t="s">
        <v>3877</v>
      </c>
      <c r="D62" t="s">
        <v>3020</v>
      </c>
      <c r="E62">
        <v>595885</v>
      </c>
      <c r="F62" t="s">
        <v>250</v>
      </c>
      <c r="I62" t="s">
        <v>1103</v>
      </c>
      <c r="J62">
        <v>12</v>
      </c>
      <c r="K62" t="s">
        <v>2905</v>
      </c>
      <c r="L62">
        <v>67</v>
      </c>
      <c r="M62">
        <v>86</v>
      </c>
      <c r="N62">
        <v>82</v>
      </c>
      <c r="O62">
        <v>55</v>
      </c>
      <c r="P62">
        <v>130</v>
      </c>
      <c r="Q62">
        <v>112</v>
      </c>
      <c r="R62">
        <v>76</v>
      </c>
      <c r="S62">
        <v>145</v>
      </c>
      <c r="T62">
        <v>120</v>
      </c>
      <c r="U62">
        <v>47</v>
      </c>
      <c r="V62">
        <v>162</v>
      </c>
      <c r="W62">
        <v>108</v>
      </c>
      <c r="X62">
        <v>25</v>
      </c>
      <c r="Y62">
        <v>212</v>
      </c>
      <c r="Z62">
        <v>9</v>
      </c>
      <c r="AA62">
        <v>1</v>
      </c>
      <c r="AB62" s="1">
        <v>0.22</v>
      </c>
      <c r="AC62" s="1">
        <v>0.308</v>
      </c>
      <c r="AD62" s="1">
        <v>0.42799999999999999</v>
      </c>
      <c r="AE62" s="1">
        <v>0.32</v>
      </c>
      <c r="AF62" s="36">
        <v>26</v>
      </c>
      <c r="AG62" s="36">
        <v>23</v>
      </c>
      <c r="AH62" s="8">
        <v>6</v>
      </c>
      <c r="AI62" s="36">
        <v>-2</v>
      </c>
      <c r="AJ62" s="38">
        <v>312</v>
      </c>
      <c r="AK62" s="38">
        <v>41</v>
      </c>
      <c r="AL62" s="1">
        <v>0.185</v>
      </c>
      <c r="AM62" s="1">
        <v>0.41666666670000002</v>
      </c>
      <c r="AN62" s="1">
        <v>0.21245171979999999</v>
      </c>
      <c r="AO62" s="1">
        <v>1.36520605E-2</v>
      </c>
      <c r="AP62" s="1">
        <v>0.1033998085</v>
      </c>
      <c r="AQ62" s="1">
        <v>0.24263070910000001</v>
      </c>
      <c r="AR62" s="1">
        <v>0.11604018150000001</v>
      </c>
      <c r="AS62" s="1">
        <v>0.2081032716</v>
      </c>
      <c r="AT62" s="1">
        <v>4.8532528300000002E-2</v>
      </c>
      <c r="AU62" s="1">
        <v>2.0935248000000001E-3</v>
      </c>
      <c r="AV62" s="1">
        <v>4.2749993399999998E-2</v>
      </c>
      <c r="AW62" s="1">
        <v>0.32000099529999998</v>
      </c>
      <c r="AX62" s="1">
        <v>-0.90091252099999997</v>
      </c>
      <c r="AY62" s="1">
        <v>-1.027631717</v>
      </c>
      <c r="AZ62" s="1">
        <v>-0.28786664499999998</v>
      </c>
      <c r="BA62" s="1">
        <v>-0.47463306900000002</v>
      </c>
      <c r="BB62" s="1">
        <v>1.0105784301</v>
      </c>
      <c r="BC62" s="1">
        <v>0.62408339800000001</v>
      </c>
      <c r="BD62" s="1">
        <v>-1.4243454250000001</v>
      </c>
      <c r="BE62" s="1">
        <v>1.4940506737999999</v>
      </c>
      <c r="BF62" s="1">
        <v>0.8452383027</v>
      </c>
      <c r="BG62" s="1">
        <v>-0.72283482099999996</v>
      </c>
      <c r="BH62" s="1">
        <v>1.3876756278</v>
      </c>
      <c r="BI62" s="1">
        <v>0.78235411909999997</v>
      </c>
      <c r="BJ62">
        <v>1</v>
      </c>
      <c r="BK62">
        <v>1</v>
      </c>
      <c r="BL62" t="s">
        <v>763</v>
      </c>
      <c r="BM62" t="s">
        <v>6729</v>
      </c>
      <c r="BN62" s="36" t="s">
        <v>6730</v>
      </c>
      <c r="BO62" s="1">
        <v>0.95657788899999996</v>
      </c>
      <c r="BP62" s="1">
        <v>0.1011276621</v>
      </c>
      <c r="BQ62" s="1">
        <v>-0.14243503800000001</v>
      </c>
      <c r="BR62" s="1">
        <v>0.17837058010000001</v>
      </c>
      <c r="BS62" s="1">
        <v>0.95657788899999996</v>
      </c>
      <c r="BT62" s="1">
        <v>0.1011276621</v>
      </c>
      <c r="BU62" s="1">
        <v>0.14243503830000001</v>
      </c>
      <c r="BV62" s="1">
        <v>0.17837058010000001</v>
      </c>
      <c r="BW62" t="s">
        <v>3866</v>
      </c>
      <c r="BX62" t="s">
        <v>1383</v>
      </c>
      <c r="BY62" t="s">
        <v>1373</v>
      </c>
      <c r="BZ62" t="s">
        <v>1383</v>
      </c>
      <c r="CA62">
        <v>147</v>
      </c>
      <c r="CB62">
        <v>48</v>
      </c>
      <c r="CC62">
        <v>9</v>
      </c>
      <c r="CD62">
        <v>0</v>
      </c>
      <c r="CE62">
        <v>2017</v>
      </c>
      <c r="CF62">
        <v>170</v>
      </c>
      <c r="CG62">
        <v>0.19</v>
      </c>
      <c r="CH62">
        <v>0.28799999999999998</v>
      </c>
      <c r="CI62">
        <v>0.42199999999999999</v>
      </c>
      <c r="CJ62">
        <v>52</v>
      </c>
      <c r="CK62">
        <v>0.307</v>
      </c>
      <c r="CL62">
        <v>19</v>
      </c>
      <c r="CM62">
        <v>4</v>
      </c>
      <c r="CN62" t="s">
        <v>250</v>
      </c>
      <c r="CO62">
        <v>24</v>
      </c>
      <c r="DF62" t="s">
        <v>1383</v>
      </c>
      <c r="DG62">
        <v>157</v>
      </c>
      <c r="DH62">
        <v>46</v>
      </c>
      <c r="DI62">
        <v>11</v>
      </c>
      <c r="DJ62">
        <v>0</v>
      </c>
      <c r="DK62">
        <v>2015</v>
      </c>
      <c r="DL62">
        <v>178</v>
      </c>
      <c r="DM62">
        <v>0.26100000000000001</v>
      </c>
      <c r="DN62">
        <v>0.34300000000000003</v>
      </c>
      <c r="DO62">
        <v>0.52900000000000003</v>
      </c>
      <c r="DP62">
        <v>66</v>
      </c>
      <c r="DQ62">
        <v>0.37</v>
      </c>
      <c r="DR62">
        <v>39</v>
      </c>
      <c r="DS62">
        <v>9</v>
      </c>
      <c r="DT62" t="s">
        <v>250</v>
      </c>
      <c r="DU62">
        <v>22</v>
      </c>
      <c r="DV62" s="36" t="s">
        <v>3878</v>
      </c>
    </row>
    <row r="63" spans="1:126" x14ac:dyDescent="0.3">
      <c r="A63">
        <v>62</v>
      </c>
      <c r="B63" t="s">
        <v>548</v>
      </c>
      <c r="C63" t="s">
        <v>25</v>
      </c>
      <c r="D63" t="s">
        <v>24</v>
      </c>
      <c r="E63">
        <v>453568</v>
      </c>
      <c r="F63" t="s">
        <v>249</v>
      </c>
      <c r="I63" t="s">
        <v>1103</v>
      </c>
      <c r="J63">
        <v>41</v>
      </c>
      <c r="K63" t="s">
        <v>815</v>
      </c>
      <c r="L63">
        <v>76</v>
      </c>
      <c r="M63">
        <v>107</v>
      </c>
      <c r="N63">
        <v>245</v>
      </c>
      <c r="O63">
        <v>199</v>
      </c>
      <c r="P63">
        <v>84</v>
      </c>
      <c r="Q63">
        <v>79</v>
      </c>
      <c r="R63">
        <v>121</v>
      </c>
      <c r="S63">
        <v>142</v>
      </c>
      <c r="T63">
        <v>105</v>
      </c>
      <c r="U63">
        <v>232</v>
      </c>
      <c r="V63">
        <v>155</v>
      </c>
      <c r="W63">
        <v>121</v>
      </c>
      <c r="X63">
        <v>31</v>
      </c>
      <c r="Y63">
        <v>632</v>
      </c>
      <c r="Z63">
        <v>26</v>
      </c>
      <c r="AA63">
        <v>19</v>
      </c>
      <c r="AB63" s="1">
        <v>0.28899999999999998</v>
      </c>
      <c r="AC63" s="1">
        <v>0.34499999999999997</v>
      </c>
      <c r="AD63" s="1">
        <v>0.49399999999999999</v>
      </c>
      <c r="AE63" s="1">
        <v>0.36</v>
      </c>
      <c r="AF63" s="36">
        <v>79</v>
      </c>
      <c r="AG63" s="36">
        <v>73</v>
      </c>
      <c r="AH63" s="8">
        <v>35</v>
      </c>
      <c r="AI63" s="36">
        <v>19</v>
      </c>
      <c r="AJ63" s="38">
        <v>19</v>
      </c>
      <c r="AK63" s="38">
        <v>5</v>
      </c>
      <c r="AL63" s="1">
        <v>0.21</v>
      </c>
      <c r="AM63" s="1">
        <v>0.51666666670000005</v>
      </c>
      <c r="AN63" s="1">
        <v>0.63195936649999995</v>
      </c>
      <c r="AO63" s="1">
        <v>4.9453442200000003E-2</v>
      </c>
      <c r="AP63" s="1">
        <v>6.6946135500000004E-2</v>
      </c>
      <c r="AQ63" s="1">
        <v>0.1712886374</v>
      </c>
      <c r="AR63" s="1">
        <v>0.18552118619999999</v>
      </c>
      <c r="AS63" s="1">
        <v>0.20463307219999999</v>
      </c>
      <c r="AT63" s="1">
        <v>4.2648370499999998E-2</v>
      </c>
      <c r="AU63" s="1">
        <v>1.04527409E-2</v>
      </c>
      <c r="AV63" s="1">
        <v>4.0809774200000003E-2</v>
      </c>
      <c r="AW63" s="1">
        <v>0.3602865381</v>
      </c>
      <c r="AX63" s="1">
        <v>-0.65492958000000001</v>
      </c>
      <c r="AY63" s="1">
        <v>0.48022984680000003</v>
      </c>
      <c r="AZ63" s="1">
        <v>2.3628411341</v>
      </c>
      <c r="BA63" s="1">
        <v>1.0365682382000001</v>
      </c>
      <c r="BB63" s="1">
        <v>-0.520343216</v>
      </c>
      <c r="BC63" s="1">
        <v>-1.144440243</v>
      </c>
      <c r="BD63" s="1">
        <v>1.2256382546</v>
      </c>
      <c r="BE63" s="1">
        <v>1.4134718099000001</v>
      </c>
      <c r="BF63" s="1">
        <v>0.2196774356</v>
      </c>
      <c r="BG63" s="1">
        <v>1.7923924299</v>
      </c>
      <c r="BH63" s="1">
        <v>1.2237088144999999</v>
      </c>
      <c r="BI63" s="1">
        <v>2.1654718693000001</v>
      </c>
      <c r="BJ63">
        <v>1</v>
      </c>
      <c r="BK63">
        <v>4</v>
      </c>
      <c r="BL63" t="s">
        <v>6724</v>
      </c>
      <c r="BM63" t="s">
        <v>760</v>
      </c>
      <c r="BN63" s="36" t="s">
        <v>6753</v>
      </c>
      <c r="BO63" s="1">
        <v>0.1720276916</v>
      </c>
      <c r="BP63" s="1">
        <v>-0.38810200500000003</v>
      </c>
      <c r="BQ63" s="1">
        <v>-0.57775222900000001</v>
      </c>
      <c r="BR63" s="1">
        <v>-0.63764124</v>
      </c>
      <c r="BS63" s="1">
        <v>0.1720276916</v>
      </c>
      <c r="BT63" s="1">
        <v>0.38810200500000003</v>
      </c>
      <c r="BU63" s="1">
        <v>0.57775222869999998</v>
      </c>
      <c r="BV63" s="1">
        <v>0.63764123959999996</v>
      </c>
      <c r="BW63" t="s">
        <v>6335</v>
      </c>
      <c r="BX63" t="s">
        <v>1074</v>
      </c>
      <c r="BY63" t="s">
        <v>1063</v>
      </c>
      <c r="BZ63" t="s">
        <v>1074</v>
      </c>
      <c r="CA63">
        <v>644</v>
      </c>
      <c r="CB63">
        <v>159</v>
      </c>
      <c r="CC63">
        <v>37</v>
      </c>
      <c r="CD63">
        <v>14</v>
      </c>
      <c r="CE63">
        <v>2017</v>
      </c>
      <c r="CF63">
        <v>725</v>
      </c>
      <c r="CG63">
        <v>0.33100000000000002</v>
      </c>
      <c r="CH63">
        <v>0.39900000000000002</v>
      </c>
      <c r="CI63">
        <v>0.60099999999999998</v>
      </c>
      <c r="CJ63">
        <v>306</v>
      </c>
      <c r="CK63">
        <v>0.42199999999999999</v>
      </c>
      <c r="CL63">
        <v>154</v>
      </c>
      <c r="CM63">
        <v>52</v>
      </c>
      <c r="CN63" t="s">
        <v>249</v>
      </c>
      <c r="CO63">
        <v>30</v>
      </c>
      <c r="CP63" t="s">
        <v>1074</v>
      </c>
      <c r="CQ63">
        <v>578</v>
      </c>
      <c r="CR63">
        <v>143</v>
      </c>
      <c r="CS63">
        <v>29</v>
      </c>
      <c r="CT63">
        <v>17</v>
      </c>
      <c r="CU63">
        <v>2016</v>
      </c>
      <c r="CV63">
        <v>641</v>
      </c>
      <c r="CW63">
        <v>0.32400000000000001</v>
      </c>
      <c r="CX63">
        <v>0.38100000000000001</v>
      </c>
      <c r="CY63">
        <v>0.55200000000000005</v>
      </c>
      <c r="CZ63">
        <v>255</v>
      </c>
      <c r="DA63">
        <v>0.39700000000000002</v>
      </c>
      <c r="DB63">
        <v>114</v>
      </c>
      <c r="DC63">
        <v>43</v>
      </c>
      <c r="DD63" t="s">
        <v>249</v>
      </c>
      <c r="DE63">
        <v>29</v>
      </c>
      <c r="DF63" t="s">
        <v>1074</v>
      </c>
      <c r="DG63">
        <v>614</v>
      </c>
      <c r="DH63">
        <v>157</v>
      </c>
      <c r="DI63">
        <v>17</v>
      </c>
      <c r="DJ63">
        <v>43</v>
      </c>
      <c r="DK63">
        <v>2015</v>
      </c>
      <c r="DL63">
        <v>682</v>
      </c>
      <c r="DM63">
        <v>0.28699999999999998</v>
      </c>
      <c r="DN63">
        <v>0.34699999999999998</v>
      </c>
      <c r="DO63">
        <v>0.45</v>
      </c>
      <c r="DP63">
        <v>236</v>
      </c>
      <c r="DQ63">
        <v>0.34499999999999997</v>
      </c>
      <c r="DR63">
        <v>72</v>
      </c>
      <c r="DS63">
        <v>37</v>
      </c>
      <c r="DT63" t="s">
        <v>249</v>
      </c>
      <c r="DU63">
        <v>28</v>
      </c>
      <c r="DV63" s="36" t="s">
        <v>1229</v>
      </c>
    </row>
    <row r="64" spans="1:126" x14ac:dyDescent="0.3">
      <c r="A64">
        <v>63</v>
      </c>
      <c r="B64" t="s">
        <v>7007</v>
      </c>
      <c r="C64" t="s">
        <v>28</v>
      </c>
      <c r="D64" t="s">
        <v>228</v>
      </c>
      <c r="E64">
        <v>433217</v>
      </c>
      <c r="F64" t="s">
        <v>253</v>
      </c>
      <c r="I64" t="s">
        <v>1061</v>
      </c>
      <c r="J64">
        <v>33</v>
      </c>
      <c r="K64" t="s">
        <v>771</v>
      </c>
      <c r="L64">
        <v>96</v>
      </c>
      <c r="M64">
        <v>117</v>
      </c>
      <c r="N64">
        <v>57</v>
      </c>
      <c r="O64">
        <v>46</v>
      </c>
      <c r="P64">
        <v>99</v>
      </c>
      <c r="Q64">
        <v>93</v>
      </c>
      <c r="R64">
        <v>100</v>
      </c>
      <c r="S64">
        <v>92</v>
      </c>
      <c r="T64">
        <v>105</v>
      </c>
      <c r="U64">
        <v>71</v>
      </c>
      <c r="V64">
        <v>88</v>
      </c>
      <c r="W64">
        <v>99</v>
      </c>
      <c r="X64">
        <v>34</v>
      </c>
      <c r="Y64">
        <v>147</v>
      </c>
      <c r="Z64">
        <v>3</v>
      </c>
      <c r="AA64">
        <v>1</v>
      </c>
      <c r="AB64" s="1">
        <v>0.22900000000000001</v>
      </c>
      <c r="AC64" s="1">
        <v>0.29899999999999999</v>
      </c>
      <c r="AD64" s="1">
        <v>0.36199999999999999</v>
      </c>
      <c r="AE64" s="1">
        <v>0.29399999999999998</v>
      </c>
      <c r="AF64" s="36">
        <v>15</v>
      </c>
      <c r="AG64" s="36">
        <v>15</v>
      </c>
      <c r="AH64" s="8">
        <v>3</v>
      </c>
      <c r="AI64" s="36">
        <v>-3</v>
      </c>
      <c r="AJ64" s="38">
        <v>432</v>
      </c>
      <c r="AK64" s="38">
        <v>52</v>
      </c>
      <c r="AL64" s="1">
        <v>0.26500000000000001</v>
      </c>
      <c r="AM64" s="1">
        <v>0.56666666669999999</v>
      </c>
      <c r="AN64" s="1">
        <v>0.14742436119999999</v>
      </c>
      <c r="AO64" s="1">
        <v>1.1523027700000001E-2</v>
      </c>
      <c r="AP64" s="1">
        <v>7.8340528500000006E-2</v>
      </c>
      <c r="AQ64" s="1">
        <v>0.2024092666</v>
      </c>
      <c r="AR64" s="1">
        <v>0.15323742460000001</v>
      </c>
      <c r="AS64" s="1">
        <v>0.13293266179999999</v>
      </c>
      <c r="AT64" s="1">
        <v>4.2678336999999997E-2</v>
      </c>
      <c r="AU64" s="1">
        <v>3.1787946000000002E-3</v>
      </c>
      <c r="AV64" s="1">
        <v>2.3073531500000001E-2</v>
      </c>
      <c r="AW64" s="1">
        <v>0.29352657230000001</v>
      </c>
      <c r="AX64" s="1">
        <v>-0.11376711</v>
      </c>
      <c r="AY64" s="1">
        <v>1.2341606289</v>
      </c>
      <c r="AZ64" s="1">
        <v>-0.69874956099999996</v>
      </c>
      <c r="BA64" s="1">
        <v>-0.56450102700000004</v>
      </c>
      <c r="BB64" s="1">
        <v>-4.1820164E-2</v>
      </c>
      <c r="BC64" s="1">
        <v>-0.37298004699999998</v>
      </c>
      <c r="BD64" s="1">
        <v>-5.654264E-3</v>
      </c>
      <c r="BE64" s="1">
        <v>-0.25142896599999998</v>
      </c>
      <c r="BF64" s="1">
        <v>0.2228632612</v>
      </c>
      <c r="BG64" s="1">
        <v>-0.39628504599999997</v>
      </c>
      <c r="BH64" s="1">
        <v>-0.27517087699999998</v>
      </c>
      <c r="BI64" s="1">
        <v>-0.12658844</v>
      </c>
      <c r="BJ64">
        <v>3</v>
      </c>
      <c r="BK64">
        <v>3</v>
      </c>
      <c r="BL64" t="s">
        <v>762</v>
      </c>
      <c r="BM64" t="s">
        <v>764</v>
      </c>
      <c r="BN64" s="36" t="s">
        <v>784</v>
      </c>
      <c r="BO64" s="1">
        <v>-0.18508243099999999</v>
      </c>
      <c r="BP64" s="1">
        <v>-0.486517123</v>
      </c>
      <c r="BQ64" s="1">
        <v>0.7302613214</v>
      </c>
      <c r="BR64" s="1">
        <v>9.7713092400000007E-2</v>
      </c>
      <c r="BS64" s="1">
        <v>0.18508243099999999</v>
      </c>
      <c r="BT64" s="1">
        <v>0.48651712270000003</v>
      </c>
      <c r="BU64" s="1">
        <v>0.7302613214</v>
      </c>
      <c r="BV64" s="1">
        <v>9.7713092400000007E-2</v>
      </c>
      <c r="BW64" t="s">
        <v>2896</v>
      </c>
      <c r="BX64" t="s">
        <v>1081</v>
      </c>
      <c r="BY64" t="s">
        <v>1063</v>
      </c>
      <c r="BZ64" t="s">
        <v>1081</v>
      </c>
      <c r="CA64">
        <v>130</v>
      </c>
      <c r="CB64">
        <v>80</v>
      </c>
      <c r="CC64">
        <v>3</v>
      </c>
      <c r="CD64">
        <v>1</v>
      </c>
      <c r="CE64">
        <v>2017</v>
      </c>
      <c r="CF64">
        <v>144</v>
      </c>
      <c r="CG64">
        <v>0.192</v>
      </c>
      <c r="CH64">
        <v>0.25700000000000001</v>
      </c>
      <c r="CI64">
        <v>0.29199999999999998</v>
      </c>
      <c r="CJ64">
        <v>36</v>
      </c>
      <c r="CK64">
        <v>0.248</v>
      </c>
      <c r="CL64">
        <v>8</v>
      </c>
      <c r="CM64">
        <v>0</v>
      </c>
      <c r="CN64" t="s">
        <v>253</v>
      </c>
      <c r="CO64">
        <v>33</v>
      </c>
      <c r="CP64" t="s">
        <v>1081</v>
      </c>
      <c r="CQ64">
        <v>190</v>
      </c>
      <c r="CR64">
        <v>90</v>
      </c>
      <c r="CS64">
        <v>4</v>
      </c>
      <c r="CT64">
        <v>2</v>
      </c>
      <c r="CU64">
        <v>2016</v>
      </c>
      <c r="CV64">
        <v>209</v>
      </c>
      <c r="CW64">
        <v>0.253</v>
      </c>
      <c r="CX64">
        <v>0.316</v>
      </c>
      <c r="CY64">
        <v>0.40500000000000003</v>
      </c>
      <c r="CZ64">
        <v>66</v>
      </c>
      <c r="DA64">
        <v>0.317</v>
      </c>
      <c r="DB64">
        <v>25</v>
      </c>
      <c r="DC64">
        <v>6</v>
      </c>
      <c r="DD64" t="s">
        <v>253</v>
      </c>
      <c r="DE64">
        <v>32</v>
      </c>
      <c r="DF64" t="s">
        <v>1081</v>
      </c>
      <c r="DG64">
        <v>233</v>
      </c>
      <c r="DH64">
        <v>106</v>
      </c>
      <c r="DI64">
        <v>7</v>
      </c>
      <c r="DJ64">
        <v>1</v>
      </c>
      <c r="DK64">
        <v>2015</v>
      </c>
      <c r="DL64">
        <v>261</v>
      </c>
      <c r="DM64">
        <v>0.29199999999999998</v>
      </c>
      <c r="DN64">
        <v>0.36</v>
      </c>
      <c r="DO64">
        <v>0.502</v>
      </c>
      <c r="DP64">
        <v>96</v>
      </c>
      <c r="DQ64">
        <v>0.36799999999999999</v>
      </c>
      <c r="DR64">
        <v>49</v>
      </c>
      <c r="DS64">
        <v>10</v>
      </c>
      <c r="DT64" t="s">
        <v>253</v>
      </c>
      <c r="DU64">
        <v>31</v>
      </c>
      <c r="DV64" s="36" t="s">
        <v>3175</v>
      </c>
    </row>
    <row r="65" spans="1:126" x14ac:dyDescent="0.3">
      <c r="A65">
        <v>64</v>
      </c>
      <c r="B65" t="s">
        <v>549</v>
      </c>
      <c r="C65" t="s">
        <v>28</v>
      </c>
      <c r="D65" t="s">
        <v>27</v>
      </c>
      <c r="E65">
        <v>453923</v>
      </c>
      <c r="F65" t="s">
        <v>249</v>
      </c>
      <c r="I65" t="s">
        <v>1103</v>
      </c>
      <c r="J65">
        <v>5</v>
      </c>
      <c r="K65" t="s">
        <v>6392</v>
      </c>
      <c r="L65">
        <v>76</v>
      </c>
      <c r="M65">
        <v>117</v>
      </c>
      <c r="N65">
        <v>81</v>
      </c>
      <c r="O65">
        <v>234</v>
      </c>
      <c r="P65">
        <v>135</v>
      </c>
      <c r="Q65">
        <v>92</v>
      </c>
      <c r="R65">
        <v>114</v>
      </c>
      <c r="S65">
        <v>69</v>
      </c>
      <c r="T65">
        <v>80</v>
      </c>
      <c r="U65">
        <v>140</v>
      </c>
      <c r="V65">
        <v>53</v>
      </c>
      <c r="W65">
        <v>100</v>
      </c>
      <c r="X65">
        <v>34</v>
      </c>
      <c r="Y65">
        <v>210</v>
      </c>
      <c r="Z65">
        <v>3</v>
      </c>
      <c r="AA65">
        <v>7</v>
      </c>
      <c r="AB65" s="1">
        <v>0.23400000000000001</v>
      </c>
      <c r="AC65" s="1">
        <v>0.31900000000000001</v>
      </c>
      <c r="AD65" s="1">
        <v>0.33400000000000002</v>
      </c>
      <c r="AE65" s="1">
        <v>0.29699999999999999</v>
      </c>
      <c r="AF65" s="36">
        <v>19</v>
      </c>
      <c r="AG65" s="36">
        <v>18</v>
      </c>
      <c r="AH65" s="8">
        <v>6</v>
      </c>
      <c r="AI65" s="36">
        <v>-7</v>
      </c>
      <c r="AJ65" s="38">
        <v>385</v>
      </c>
      <c r="AK65" s="38">
        <v>145</v>
      </c>
      <c r="AL65" s="1">
        <v>0.21</v>
      </c>
      <c r="AM65" s="1">
        <v>0.56666666669999999</v>
      </c>
      <c r="AN65" s="1">
        <v>0.2099580985</v>
      </c>
      <c r="AO65" s="1">
        <v>5.8306582699999998E-2</v>
      </c>
      <c r="AP65" s="1">
        <v>0.1074651551</v>
      </c>
      <c r="AQ65" s="1">
        <v>0.19946525849999999</v>
      </c>
      <c r="AR65" s="1">
        <v>0.17507412689999999</v>
      </c>
      <c r="AS65" s="1">
        <v>9.9219320200000002E-2</v>
      </c>
      <c r="AT65" s="1">
        <v>3.2418135200000003E-2</v>
      </c>
      <c r="AU65" s="1">
        <v>6.2984203000000004E-3</v>
      </c>
      <c r="AV65" s="1">
        <v>1.3969137E-2</v>
      </c>
      <c r="AW65" s="1">
        <v>0.2969998123</v>
      </c>
      <c r="AX65" s="1">
        <v>-0.65492958000000001</v>
      </c>
      <c r="AY65" s="1">
        <v>1.2341606289</v>
      </c>
      <c r="AZ65" s="1">
        <v>-0.30362287999999998</v>
      </c>
      <c r="BA65" s="1">
        <v>1.4102654765</v>
      </c>
      <c r="BB65" s="1">
        <v>1.1813081969000001</v>
      </c>
      <c r="BC65" s="1">
        <v>-0.44596009800000003</v>
      </c>
      <c r="BD65" s="1">
        <v>0.82719069830000003</v>
      </c>
      <c r="BE65" s="1">
        <v>-1.0342608689999999</v>
      </c>
      <c r="BF65" s="1">
        <v>-0.867926792</v>
      </c>
      <c r="BG65" s="1">
        <v>0.54238761260000001</v>
      </c>
      <c r="BH65" s="1">
        <v>-1.0445780360000001</v>
      </c>
      <c r="BI65" s="1">
        <v>-7.3421900000000002E-3</v>
      </c>
      <c r="BJ65">
        <v>3</v>
      </c>
      <c r="BK65">
        <v>1</v>
      </c>
      <c r="BL65" t="s">
        <v>761</v>
      </c>
      <c r="BM65" t="s">
        <v>6724</v>
      </c>
      <c r="BN65" s="36" t="s">
        <v>6996</v>
      </c>
      <c r="BO65" s="1">
        <v>-0.620819648</v>
      </c>
      <c r="BP65" s="1">
        <v>4.5180181200000002E-2</v>
      </c>
      <c r="BQ65" s="1">
        <v>0.4931443204</v>
      </c>
      <c r="BR65" s="1">
        <v>-0.54527458699999998</v>
      </c>
      <c r="BS65" s="1">
        <v>0.62081964769999998</v>
      </c>
      <c r="BT65" s="1">
        <v>4.5180181200000002E-2</v>
      </c>
      <c r="BU65" s="1">
        <v>0.4931443204</v>
      </c>
      <c r="BV65" s="1">
        <v>0.54527458689999997</v>
      </c>
      <c r="BW65" t="s">
        <v>2921</v>
      </c>
      <c r="BX65" t="s">
        <v>1116</v>
      </c>
      <c r="BY65" t="s">
        <v>1063</v>
      </c>
      <c r="BZ65" t="s">
        <v>1116</v>
      </c>
      <c r="CA65">
        <v>224</v>
      </c>
      <c r="CB65">
        <v>90</v>
      </c>
      <c r="CC65">
        <v>3</v>
      </c>
      <c r="CD65">
        <v>15</v>
      </c>
      <c r="CE65">
        <v>2017</v>
      </c>
      <c r="CF65">
        <v>256</v>
      </c>
      <c r="CG65">
        <v>0.246</v>
      </c>
      <c r="CH65">
        <v>0.33700000000000002</v>
      </c>
      <c r="CI65">
        <v>0.35699999999999998</v>
      </c>
      <c r="CJ65">
        <v>80</v>
      </c>
      <c r="CK65">
        <v>0.314</v>
      </c>
      <c r="CL65">
        <v>27</v>
      </c>
      <c r="CM65">
        <v>10</v>
      </c>
      <c r="CN65" t="s">
        <v>249</v>
      </c>
      <c r="CO65">
        <v>33</v>
      </c>
      <c r="CP65" t="s">
        <v>1104</v>
      </c>
      <c r="CQ65">
        <v>241</v>
      </c>
      <c r="CR65">
        <v>106</v>
      </c>
      <c r="CS65">
        <v>1</v>
      </c>
      <c r="CT65">
        <v>6</v>
      </c>
      <c r="CU65">
        <v>2016</v>
      </c>
      <c r="CV65">
        <v>273</v>
      </c>
      <c r="CW65">
        <v>0.224</v>
      </c>
      <c r="CX65">
        <v>0.309</v>
      </c>
      <c r="CY65">
        <v>0.311</v>
      </c>
      <c r="CZ65">
        <v>77</v>
      </c>
      <c r="DA65">
        <v>0.28299999999999997</v>
      </c>
      <c r="DB65">
        <v>19</v>
      </c>
      <c r="DC65">
        <v>3</v>
      </c>
      <c r="DD65" t="s">
        <v>249</v>
      </c>
      <c r="DE65">
        <v>32</v>
      </c>
      <c r="DF65" t="s">
        <v>1104</v>
      </c>
      <c r="DG65">
        <v>327</v>
      </c>
      <c r="DH65">
        <v>115</v>
      </c>
      <c r="DI65">
        <v>5</v>
      </c>
      <c r="DJ65">
        <v>13</v>
      </c>
      <c r="DK65">
        <v>2015</v>
      </c>
      <c r="DL65">
        <v>372</v>
      </c>
      <c r="DM65">
        <v>0.29099999999999998</v>
      </c>
      <c r="DN65">
        <v>0.36799999999999999</v>
      </c>
      <c r="DO65">
        <v>0.41299999999999998</v>
      </c>
      <c r="DP65">
        <v>129</v>
      </c>
      <c r="DQ65">
        <v>0.34799999999999998</v>
      </c>
      <c r="DR65">
        <v>50</v>
      </c>
      <c r="DS65">
        <v>16</v>
      </c>
      <c r="DT65" t="s">
        <v>249</v>
      </c>
      <c r="DU65">
        <v>31</v>
      </c>
      <c r="DV65" s="36" t="s">
        <v>1214</v>
      </c>
    </row>
    <row r="66" spans="1:126" x14ac:dyDescent="0.3">
      <c r="A66">
        <v>65</v>
      </c>
      <c r="B66" t="s">
        <v>5550</v>
      </c>
      <c r="C66" t="s">
        <v>4587</v>
      </c>
      <c r="D66" t="s">
        <v>4588</v>
      </c>
      <c r="E66">
        <v>518466</v>
      </c>
      <c r="F66" t="s">
        <v>249</v>
      </c>
      <c r="I66" t="s">
        <v>1065</v>
      </c>
      <c r="J66">
        <v>20</v>
      </c>
      <c r="K66" t="s">
        <v>813</v>
      </c>
      <c r="L66">
        <v>76</v>
      </c>
      <c r="M66">
        <v>96</v>
      </c>
      <c r="N66">
        <v>71</v>
      </c>
      <c r="O66">
        <v>68</v>
      </c>
      <c r="P66">
        <v>120</v>
      </c>
      <c r="Q66">
        <v>141</v>
      </c>
      <c r="R66">
        <v>79</v>
      </c>
      <c r="S66">
        <v>104</v>
      </c>
      <c r="T66">
        <v>89</v>
      </c>
      <c r="U66">
        <v>72</v>
      </c>
      <c r="V66">
        <v>110</v>
      </c>
      <c r="W66">
        <v>94</v>
      </c>
      <c r="X66">
        <v>28</v>
      </c>
      <c r="Y66">
        <v>182</v>
      </c>
      <c r="Z66">
        <v>5</v>
      </c>
      <c r="AA66">
        <v>2</v>
      </c>
      <c r="AB66" s="1">
        <v>0.19500000000000001</v>
      </c>
      <c r="AC66" s="1">
        <v>0.28299999999999997</v>
      </c>
      <c r="AD66" s="1">
        <v>0.34499999999999997</v>
      </c>
      <c r="AE66" s="1">
        <v>0.28100000000000003</v>
      </c>
      <c r="AF66" s="36">
        <v>14</v>
      </c>
      <c r="AG66" s="36">
        <v>13</v>
      </c>
      <c r="AH66" s="8">
        <v>2</v>
      </c>
      <c r="AI66" s="36">
        <v>-9</v>
      </c>
      <c r="AJ66" s="38">
        <v>452</v>
      </c>
      <c r="AK66" s="38">
        <v>164</v>
      </c>
      <c r="AL66" s="1">
        <v>0.21</v>
      </c>
      <c r="AM66" s="1">
        <v>0.46666666670000001</v>
      </c>
      <c r="AN66" s="1">
        <v>0.18245036840000001</v>
      </c>
      <c r="AO66" s="1">
        <v>1.69277379E-2</v>
      </c>
      <c r="AP66" s="1">
        <v>9.4929606799999997E-2</v>
      </c>
      <c r="AQ66" s="1">
        <v>0.30692009799999997</v>
      </c>
      <c r="AR66" s="1">
        <v>0.1210973412</v>
      </c>
      <c r="AS66" s="1">
        <v>0.1493913456</v>
      </c>
      <c r="AT66" s="1">
        <v>3.6291422800000001E-2</v>
      </c>
      <c r="AU66" s="1">
        <v>3.2374247999999999E-3</v>
      </c>
      <c r="AV66" s="1">
        <v>2.8993021000000001E-2</v>
      </c>
      <c r="AW66" s="1">
        <v>0.28054653369999999</v>
      </c>
      <c r="AX66" s="1">
        <v>-0.65492958000000001</v>
      </c>
      <c r="AY66" s="1">
        <v>-0.27370093499999998</v>
      </c>
      <c r="AZ66" s="1">
        <v>-0.47743366700000001</v>
      </c>
      <c r="BA66" s="1">
        <v>-0.33636443799999999</v>
      </c>
      <c r="BB66" s="1">
        <v>0.65486077499999995</v>
      </c>
      <c r="BC66" s="1">
        <v>2.2177756099999999</v>
      </c>
      <c r="BD66" s="1">
        <v>-1.2314669469999999</v>
      </c>
      <c r="BE66" s="1">
        <v>0.13074563010000001</v>
      </c>
      <c r="BF66" s="1">
        <v>-0.45614701699999999</v>
      </c>
      <c r="BG66" s="1">
        <v>-0.37864362099999999</v>
      </c>
      <c r="BH66" s="1">
        <v>0.22508178279999999</v>
      </c>
      <c r="BI66" s="1">
        <v>-0.57223024099999997</v>
      </c>
      <c r="BJ66">
        <v>2</v>
      </c>
      <c r="BK66">
        <v>2</v>
      </c>
      <c r="BL66" t="s">
        <v>759</v>
      </c>
      <c r="BM66" t="s">
        <v>763</v>
      </c>
      <c r="BN66" s="36" t="s">
        <v>794</v>
      </c>
      <c r="BO66" s="1">
        <v>0.55011595830000004</v>
      </c>
      <c r="BP66" s="1">
        <v>0.59620493740000002</v>
      </c>
      <c r="BQ66" s="1">
        <v>0.46853742409999999</v>
      </c>
      <c r="BR66" s="1">
        <v>0.29840376390000001</v>
      </c>
      <c r="BS66" s="1">
        <v>0.55011595830000004</v>
      </c>
      <c r="BT66" s="1">
        <v>0.59620493740000002</v>
      </c>
      <c r="BU66" s="1">
        <v>0.46853742409999999</v>
      </c>
      <c r="BV66" s="1">
        <v>0.29840376390000001</v>
      </c>
      <c r="BW66" t="s">
        <v>2891</v>
      </c>
      <c r="BX66" t="s">
        <v>1383</v>
      </c>
      <c r="BY66" t="s">
        <v>1373</v>
      </c>
      <c r="BZ66" t="s">
        <v>1107</v>
      </c>
      <c r="CA66">
        <v>164</v>
      </c>
      <c r="CB66">
        <v>61</v>
      </c>
      <c r="CC66">
        <v>5</v>
      </c>
      <c r="CD66">
        <v>1</v>
      </c>
      <c r="CE66">
        <v>2017</v>
      </c>
      <c r="CF66">
        <v>195</v>
      </c>
      <c r="CG66">
        <v>0.21299999999999999</v>
      </c>
      <c r="CH66">
        <v>0.33300000000000002</v>
      </c>
      <c r="CI66">
        <v>0.34100000000000003</v>
      </c>
      <c r="CJ66">
        <v>60</v>
      </c>
      <c r="CK66">
        <v>0.31</v>
      </c>
      <c r="CL66">
        <v>22</v>
      </c>
      <c r="CM66">
        <v>3</v>
      </c>
      <c r="CN66" t="s">
        <v>249</v>
      </c>
      <c r="CO66">
        <v>27</v>
      </c>
      <c r="CP66" t="s">
        <v>1107</v>
      </c>
      <c r="CQ66">
        <v>71</v>
      </c>
      <c r="CR66">
        <v>38</v>
      </c>
      <c r="CS66">
        <v>3</v>
      </c>
      <c r="CT66">
        <v>1</v>
      </c>
      <c r="CU66">
        <v>2016</v>
      </c>
      <c r="CV66">
        <v>84</v>
      </c>
      <c r="CW66">
        <v>0.16900000000000001</v>
      </c>
      <c r="CX66">
        <v>0.29799999999999999</v>
      </c>
      <c r="CY66">
        <v>0.32400000000000001</v>
      </c>
      <c r="CZ66">
        <v>24</v>
      </c>
      <c r="DA66">
        <v>0.28599999999999998</v>
      </c>
      <c r="DB66">
        <v>9</v>
      </c>
      <c r="DC66">
        <v>0</v>
      </c>
      <c r="DD66" t="s">
        <v>249</v>
      </c>
      <c r="DE66">
        <v>26</v>
      </c>
      <c r="DV66" s="36" t="s">
        <v>4865</v>
      </c>
    </row>
    <row r="67" spans="1:126" x14ac:dyDescent="0.3">
      <c r="A67">
        <v>66</v>
      </c>
      <c r="B67" t="s">
        <v>2934</v>
      </c>
      <c r="C67" t="s">
        <v>2536</v>
      </c>
      <c r="D67" t="s">
        <v>2537</v>
      </c>
      <c r="E67">
        <v>593428</v>
      </c>
      <c r="F67" t="s">
        <v>257</v>
      </c>
      <c r="I67" t="s">
        <v>1065</v>
      </c>
      <c r="J67">
        <v>25</v>
      </c>
      <c r="K67" t="s">
        <v>2906</v>
      </c>
      <c r="L67">
        <v>172</v>
      </c>
      <c r="M67">
        <v>86</v>
      </c>
      <c r="N67">
        <v>236</v>
      </c>
      <c r="O67">
        <v>159</v>
      </c>
      <c r="P67">
        <v>97</v>
      </c>
      <c r="Q67">
        <v>76</v>
      </c>
      <c r="R67">
        <v>125</v>
      </c>
      <c r="S67">
        <v>92</v>
      </c>
      <c r="T67">
        <v>131</v>
      </c>
      <c r="U67">
        <v>129</v>
      </c>
      <c r="V67">
        <v>70</v>
      </c>
      <c r="W67">
        <v>111</v>
      </c>
      <c r="X67">
        <v>25</v>
      </c>
      <c r="Y67">
        <v>610</v>
      </c>
      <c r="Z67">
        <v>11</v>
      </c>
      <c r="AA67">
        <v>13</v>
      </c>
      <c r="AB67" s="1">
        <v>0.27700000000000002</v>
      </c>
      <c r="AC67" s="1">
        <v>0.33700000000000002</v>
      </c>
      <c r="AD67" s="1">
        <v>0.40899999999999997</v>
      </c>
      <c r="AE67" s="1">
        <v>0.32900000000000001</v>
      </c>
      <c r="AF67" s="36">
        <v>56</v>
      </c>
      <c r="AG67" s="36">
        <v>64</v>
      </c>
      <c r="AH67" s="8">
        <v>24</v>
      </c>
      <c r="AI67" s="36">
        <v>20</v>
      </c>
      <c r="AJ67" s="38">
        <v>33</v>
      </c>
      <c r="AK67" s="38">
        <v>5</v>
      </c>
      <c r="AL67" s="1">
        <v>0.47499999999999998</v>
      </c>
      <c r="AM67" s="1">
        <v>0.41666666670000002</v>
      </c>
      <c r="AN67" s="1">
        <v>0.61006319149999999</v>
      </c>
      <c r="AO67" s="1">
        <v>3.95739638E-2</v>
      </c>
      <c r="AP67" s="1">
        <v>7.7033659000000004E-2</v>
      </c>
      <c r="AQ67" s="1">
        <v>0.1645937079</v>
      </c>
      <c r="AR67" s="1">
        <v>0.191963614</v>
      </c>
      <c r="AS67" s="1">
        <v>0.13201537429999999</v>
      </c>
      <c r="AT67" s="1">
        <v>5.3285090899999998E-2</v>
      </c>
      <c r="AU67" s="1">
        <v>5.8094614000000003E-3</v>
      </c>
      <c r="AV67" s="1">
        <v>1.8489918899999999E-2</v>
      </c>
      <c r="AW67" s="1">
        <v>0.32948007369999999</v>
      </c>
      <c r="AX67" s="1">
        <v>1.9524895933999999</v>
      </c>
      <c r="AY67" s="1">
        <v>-1.027631717</v>
      </c>
      <c r="AZ67" s="1">
        <v>2.2244876098000002</v>
      </c>
      <c r="BA67" s="1">
        <v>0.61954856110000001</v>
      </c>
      <c r="BB67" s="1">
        <v>-9.6703924999999996E-2</v>
      </c>
      <c r="BC67" s="1">
        <v>-1.3104031970000001</v>
      </c>
      <c r="BD67" s="1">
        <v>1.471350427</v>
      </c>
      <c r="BE67" s="1">
        <v>-0.27272860399999999</v>
      </c>
      <c r="BF67" s="1">
        <v>1.3504962010999999</v>
      </c>
      <c r="BG67" s="1">
        <v>0.39526345550000003</v>
      </c>
      <c r="BH67" s="1">
        <v>-0.66252935000000002</v>
      </c>
      <c r="BI67" s="1">
        <v>1.1077979569</v>
      </c>
      <c r="BJ67">
        <v>4</v>
      </c>
      <c r="BK67">
        <v>3</v>
      </c>
      <c r="BL67" t="s">
        <v>760</v>
      </c>
      <c r="BM67" t="s">
        <v>761</v>
      </c>
      <c r="BN67" s="36" t="s">
        <v>795</v>
      </c>
      <c r="BO67" s="1">
        <v>-0.49751335699999999</v>
      </c>
      <c r="BP67" s="1">
        <v>-0.41647203199999999</v>
      </c>
      <c r="BQ67" s="1">
        <v>-0.74520471899999996</v>
      </c>
      <c r="BR67" s="1">
        <v>-3.3200050000000002E-2</v>
      </c>
      <c r="BS67" s="1">
        <v>0.49751335660000001</v>
      </c>
      <c r="BT67" s="1">
        <v>0.41647203240000003</v>
      </c>
      <c r="BU67" s="1">
        <v>0.74520471850000003</v>
      </c>
      <c r="BV67" s="1">
        <v>3.3200049799999999E-2</v>
      </c>
      <c r="BW67" t="s">
        <v>5107</v>
      </c>
      <c r="BX67" t="s">
        <v>1394</v>
      </c>
      <c r="BY67" t="s">
        <v>1373</v>
      </c>
      <c r="BZ67" t="s">
        <v>1394</v>
      </c>
      <c r="CA67">
        <v>571</v>
      </c>
      <c r="CB67">
        <v>148</v>
      </c>
      <c r="CC67">
        <v>10</v>
      </c>
      <c r="CD67">
        <v>15</v>
      </c>
      <c r="CE67">
        <v>2017</v>
      </c>
      <c r="CF67">
        <v>635</v>
      </c>
      <c r="CG67">
        <v>0.27300000000000002</v>
      </c>
      <c r="CH67">
        <v>0.34300000000000003</v>
      </c>
      <c r="CI67">
        <v>0.40300000000000002</v>
      </c>
      <c r="CJ67">
        <v>211</v>
      </c>
      <c r="CK67">
        <v>0.33200000000000002</v>
      </c>
      <c r="CL67">
        <v>59</v>
      </c>
      <c r="CM67">
        <v>24</v>
      </c>
      <c r="CN67" t="s">
        <v>257</v>
      </c>
      <c r="CO67">
        <v>24</v>
      </c>
      <c r="CP67" t="s">
        <v>1394</v>
      </c>
      <c r="CQ67">
        <v>652</v>
      </c>
      <c r="CR67">
        <v>157</v>
      </c>
      <c r="CS67">
        <v>21</v>
      </c>
      <c r="CT67">
        <v>13</v>
      </c>
      <c r="CU67">
        <v>2016</v>
      </c>
      <c r="CV67">
        <v>719</v>
      </c>
      <c r="CW67">
        <v>0.29399999999999998</v>
      </c>
      <c r="CX67">
        <v>0.35599999999999998</v>
      </c>
      <c r="CY67">
        <v>0.44600000000000001</v>
      </c>
      <c r="CZ67">
        <v>253</v>
      </c>
      <c r="DA67">
        <v>0.35199999999999998</v>
      </c>
      <c r="DB67">
        <v>79</v>
      </c>
      <c r="DC67">
        <v>36</v>
      </c>
      <c r="DD67" t="s">
        <v>257</v>
      </c>
      <c r="DE67">
        <v>23</v>
      </c>
      <c r="DF67" t="s">
        <v>1394</v>
      </c>
      <c r="DG67">
        <v>613</v>
      </c>
      <c r="DH67">
        <v>156</v>
      </c>
      <c r="DI67">
        <v>7</v>
      </c>
      <c r="DJ67">
        <v>10</v>
      </c>
      <c r="DK67">
        <v>2015</v>
      </c>
      <c r="DL67">
        <v>654</v>
      </c>
      <c r="DM67">
        <v>0.32</v>
      </c>
      <c r="DN67">
        <v>0.35499999999999998</v>
      </c>
      <c r="DO67">
        <v>0.42099999999999999</v>
      </c>
      <c r="DP67">
        <v>223</v>
      </c>
      <c r="DQ67">
        <v>0.34100000000000003</v>
      </c>
      <c r="DR67">
        <v>66</v>
      </c>
      <c r="DS67">
        <v>32</v>
      </c>
      <c r="DT67" t="s">
        <v>257</v>
      </c>
      <c r="DU67">
        <v>22</v>
      </c>
      <c r="DV67" s="36" t="s">
        <v>2708</v>
      </c>
    </row>
    <row r="68" spans="1:126" x14ac:dyDescent="0.3">
      <c r="A68">
        <v>67</v>
      </c>
      <c r="B68" t="s">
        <v>5551</v>
      </c>
      <c r="C68" t="s">
        <v>468</v>
      </c>
      <c r="D68" t="s">
        <v>467</v>
      </c>
      <c r="E68">
        <v>466988</v>
      </c>
      <c r="F68" t="s">
        <v>249</v>
      </c>
      <c r="I68" t="s">
        <v>1061</v>
      </c>
      <c r="J68">
        <v>31</v>
      </c>
      <c r="K68" t="s">
        <v>817</v>
      </c>
      <c r="L68">
        <v>76</v>
      </c>
      <c r="M68">
        <v>113</v>
      </c>
      <c r="N68">
        <v>32</v>
      </c>
      <c r="O68">
        <v>86</v>
      </c>
      <c r="P68">
        <v>87</v>
      </c>
      <c r="Q68">
        <v>111</v>
      </c>
      <c r="R68">
        <v>95</v>
      </c>
      <c r="S68">
        <v>62</v>
      </c>
      <c r="T68">
        <v>68</v>
      </c>
      <c r="U68">
        <v>114</v>
      </c>
      <c r="V68">
        <v>54</v>
      </c>
      <c r="W68">
        <v>82</v>
      </c>
      <c r="X68">
        <v>33</v>
      </c>
      <c r="Y68">
        <v>82</v>
      </c>
      <c r="Z68">
        <v>1</v>
      </c>
      <c r="AA68">
        <v>1</v>
      </c>
      <c r="AB68" s="1">
        <v>0.19900000000000001</v>
      </c>
      <c r="AC68" s="1">
        <v>0.255</v>
      </c>
      <c r="AD68" s="1">
        <v>0.28899999999999998</v>
      </c>
      <c r="AE68" s="1">
        <v>0.24299999999999999</v>
      </c>
      <c r="AF68" s="36">
        <v>5</v>
      </c>
      <c r="AG68" s="36">
        <v>5</v>
      </c>
      <c r="AH68" s="8">
        <v>1</v>
      </c>
      <c r="AI68" s="36">
        <v>-7</v>
      </c>
      <c r="AJ68" s="38">
        <v>625</v>
      </c>
      <c r="AK68" s="38">
        <v>233</v>
      </c>
      <c r="AL68" s="1">
        <v>0.21</v>
      </c>
      <c r="AM68" s="1">
        <v>0.55000000000000004</v>
      </c>
      <c r="AN68" s="1">
        <v>8.2045882000000001E-2</v>
      </c>
      <c r="AO68" s="1">
        <v>2.1305755199999998E-2</v>
      </c>
      <c r="AP68" s="1">
        <v>6.8994661499999999E-2</v>
      </c>
      <c r="AQ68" s="1">
        <v>0.24191392179999999</v>
      </c>
      <c r="AR68" s="1">
        <v>0.14638687750000001</v>
      </c>
      <c r="AS68" s="1">
        <v>8.9682700399999996E-2</v>
      </c>
      <c r="AT68" s="1">
        <v>2.7623098799999999E-2</v>
      </c>
      <c r="AU68" s="1">
        <v>5.1170670999999999E-3</v>
      </c>
      <c r="AV68" s="1">
        <v>1.42297668E-2</v>
      </c>
      <c r="AW68" s="1">
        <v>0.2433803239</v>
      </c>
      <c r="AX68" s="1">
        <v>-0.65492958000000001</v>
      </c>
      <c r="AY68" s="1">
        <v>0.98285036820000005</v>
      </c>
      <c r="AZ68" s="1">
        <v>-1.111851073</v>
      </c>
      <c r="BA68" s="1">
        <v>-0.151565275</v>
      </c>
      <c r="BB68" s="1">
        <v>-0.43431257299999998</v>
      </c>
      <c r="BC68" s="1">
        <v>0.60631470470000004</v>
      </c>
      <c r="BD68" s="1">
        <v>-0.26693197800000001</v>
      </c>
      <c r="BE68" s="1">
        <v>-1.2557034739999999</v>
      </c>
      <c r="BF68" s="1">
        <v>-1.377700199</v>
      </c>
      <c r="BG68" s="1">
        <v>0.18692704360000001</v>
      </c>
      <c r="BH68" s="1">
        <v>-1.0225523599999999</v>
      </c>
      <c r="BI68" s="1">
        <v>-1.8482523799999999</v>
      </c>
      <c r="BJ68">
        <v>3</v>
      </c>
      <c r="BK68">
        <v>3</v>
      </c>
      <c r="BL68" t="s">
        <v>762</v>
      </c>
      <c r="BM68" t="s">
        <v>761</v>
      </c>
      <c r="BN68" s="36" t="s">
        <v>783</v>
      </c>
      <c r="BO68" s="1">
        <v>-0.47570130700000002</v>
      </c>
      <c r="BP68" s="1">
        <v>0.4225551917</v>
      </c>
      <c r="BQ68" s="1">
        <v>0.75688758980000004</v>
      </c>
      <c r="BR68" s="1">
        <v>-2.6577630000000001E-2</v>
      </c>
      <c r="BS68" s="1">
        <v>0.47570130700000002</v>
      </c>
      <c r="BT68" s="1">
        <v>0.4225551917</v>
      </c>
      <c r="BU68" s="1">
        <v>0.75688758980000004</v>
      </c>
      <c r="BV68" s="1">
        <v>2.6577629500000002E-2</v>
      </c>
      <c r="BW68" t="s">
        <v>2878</v>
      </c>
      <c r="BX68" t="s">
        <v>1101</v>
      </c>
      <c r="BY68" t="s">
        <v>1063</v>
      </c>
      <c r="BZ68" t="s">
        <v>1101</v>
      </c>
      <c r="CA68">
        <v>38</v>
      </c>
      <c r="CB68">
        <v>38</v>
      </c>
      <c r="CC68">
        <v>0</v>
      </c>
      <c r="CD68">
        <v>0</v>
      </c>
      <c r="CE68">
        <v>2017</v>
      </c>
      <c r="CF68">
        <v>44</v>
      </c>
      <c r="CG68">
        <v>0.13200000000000001</v>
      </c>
      <c r="CH68">
        <v>0.15</v>
      </c>
      <c r="CI68">
        <v>0.21099999999999999</v>
      </c>
      <c r="CJ68">
        <v>6</v>
      </c>
      <c r="CK68">
        <v>0.14099999999999999</v>
      </c>
      <c r="CL68">
        <v>0</v>
      </c>
      <c r="CM68">
        <v>-1</v>
      </c>
      <c r="CN68" t="s">
        <v>249</v>
      </c>
      <c r="CO68">
        <v>32</v>
      </c>
      <c r="CP68" t="s">
        <v>1101</v>
      </c>
      <c r="CQ68">
        <v>38</v>
      </c>
      <c r="CR68">
        <v>24</v>
      </c>
      <c r="CS68">
        <v>0</v>
      </c>
      <c r="CT68">
        <v>1</v>
      </c>
      <c r="CU68">
        <v>2016</v>
      </c>
      <c r="CV68">
        <v>43</v>
      </c>
      <c r="CW68">
        <v>0.21099999999999999</v>
      </c>
      <c r="CX68">
        <v>0.26800000000000002</v>
      </c>
      <c r="CY68">
        <v>0.21099999999999999</v>
      </c>
      <c r="CZ68">
        <v>9</v>
      </c>
      <c r="DA68">
        <v>0.218</v>
      </c>
      <c r="DB68">
        <v>2</v>
      </c>
      <c r="DC68">
        <v>1</v>
      </c>
      <c r="DD68" t="s">
        <v>249</v>
      </c>
      <c r="DE68">
        <v>31</v>
      </c>
      <c r="DF68" t="s">
        <v>1390</v>
      </c>
      <c r="DG68">
        <v>78</v>
      </c>
      <c r="DH68">
        <v>47</v>
      </c>
      <c r="DI68">
        <v>0</v>
      </c>
      <c r="DJ68">
        <v>1</v>
      </c>
      <c r="DK68">
        <v>2015</v>
      </c>
      <c r="DL68">
        <v>82</v>
      </c>
      <c r="DM68">
        <v>0.16700000000000001</v>
      </c>
      <c r="DN68">
        <v>0.19800000000000001</v>
      </c>
      <c r="DO68">
        <v>0.192</v>
      </c>
      <c r="DP68">
        <v>15</v>
      </c>
      <c r="DQ68">
        <v>0.17799999999999999</v>
      </c>
      <c r="DR68">
        <v>2</v>
      </c>
      <c r="DS68">
        <v>-1</v>
      </c>
      <c r="DT68" t="s">
        <v>265</v>
      </c>
      <c r="DU68">
        <v>30</v>
      </c>
      <c r="DV68" s="36" t="s">
        <v>1206</v>
      </c>
    </row>
    <row r="69" spans="1:126" x14ac:dyDescent="0.3">
      <c r="A69">
        <v>68</v>
      </c>
      <c r="B69" t="s">
        <v>6750</v>
      </c>
      <c r="C69" t="s">
        <v>468</v>
      </c>
      <c r="D69" t="s">
        <v>284</v>
      </c>
      <c r="E69">
        <v>593528</v>
      </c>
      <c r="F69" t="s">
        <v>249</v>
      </c>
      <c r="I69" t="s">
        <v>1065</v>
      </c>
      <c r="J69">
        <v>9</v>
      </c>
      <c r="K69" t="s">
        <v>2870</v>
      </c>
      <c r="L69">
        <v>76</v>
      </c>
      <c r="M69">
        <v>83</v>
      </c>
      <c r="N69">
        <v>141</v>
      </c>
      <c r="O69">
        <v>40</v>
      </c>
      <c r="P69">
        <v>103</v>
      </c>
      <c r="Q69">
        <v>117</v>
      </c>
      <c r="R69">
        <v>103</v>
      </c>
      <c r="S69">
        <v>110</v>
      </c>
      <c r="T69">
        <v>93</v>
      </c>
      <c r="U69">
        <v>64</v>
      </c>
      <c r="V69">
        <v>126</v>
      </c>
      <c r="W69">
        <v>104</v>
      </c>
      <c r="X69">
        <v>24</v>
      </c>
      <c r="Y69">
        <v>363</v>
      </c>
      <c r="Z69">
        <v>12</v>
      </c>
      <c r="AA69">
        <v>2</v>
      </c>
      <c r="AB69" s="1">
        <v>0.23899999999999999</v>
      </c>
      <c r="AC69" s="1">
        <v>0.30499999999999999</v>
      </c>
      <c r="AD69" s="1">
        <v>0.39700000000000002</v>
      </c>
      <c r="AE69" s="1">
        <v>0.309</v>
      </c>
      <c r="AF69" s="36">
        <v>32</v>
      </c>
      <c r="AG69" s="36">
        <v>29</v>
      </c>
      <c r="AH69" s="8">
        <v>9</v>
      </c>
      <c r="AI69" s="36">
        <v>-8</v>
      </c>
      <c r="AJ69" s="38">
        <v>235</v>
      </c>
      <c r="AK69" s="38">
        <v>82</v>
      </c>
      <c r="AL69" s="1">
        <v>0.21</v>
      </c>
      <c r="AM69" s="1">
        <v>0.4</v>
      </c>
      <c r="AN69" s="1">
        <v>0.36323206000000002</v>
      </c>
      <c r="AO69" s="1">
        <v>9.8832420000000004E-3</v>
      </c>
      <c r="AP69" s="1">
        <v>8.1622747400000001E-2</v>
      </c>
      <c r="AQ69" s="1">
        <v>0.25468010660000001</v>
      </c>
      <c r="AR69" s="1">
        <v>0.1583259715</v>
      </c>
      <c r="AS69" s="1">
        <v>0.15878419290000001</v>
      </c>
      <c r="AT69" s="1">
        <v>3.7936954699999997E-2</v>
      </c>
      <c r="AU69" s="1">
        <v>2.8916827999999999E-3</v>
      </c>
      <c r="AV69" s="1">
        <v>3.3200996400000002E-2</v>
      </c>
      <c r="AW69" s="1">
        <v>0.30881263549999999</v>
      </c>
      <c r="AX69" s="1">
        <v>-0.65492958000000001</v>
      </c>
      <c r="AY69" s="1">
        <v>-1.278941978</v>
      </c>
      <c r="AZ69" s="1">
        <v>0.66485644359999996</v>
      </c>
      <c r="BA69" s="1">
        <v>-0.63371752699999995</v>
      </c>
      <c r="BB69" s="1">
        <v>9.6021092000000002E-2</v>
      </c>
      <c r="BC69" s="1">
        <v>0.92278013869999997</v>
      </c>
      <c r="BD69" s="1">
        <v>0.18842131300000001</v>
      </c>
      <c r="BE69" s="1">
        <v>0.34884980360000001</v>
      </c>
      <c r="BF69" s="1">
        <v>-0.28120603199999999</v>
      </c>
      <c r="BG69" s="1">
        <v>-0.48267489699999999</v>
      </c>
      <c r="BH69" s="1">
        <v>0.58069536489999996</v>
      </c>
      <c r="BI69" s="1">
        <v>0.39822576879999999</v>
      </c>
      <c r="BJ69">
        <v>1</v>
      </c>
      <c r="BK69">
        <v>1</v>
      </c>
      <c r="BL69" t="s">
        <v>763</v>
      </c>
      <c r="BM69" t="s">
        <v>760</v>
      </c>
      <c r="BN69" s="36" t="s">
        <v>776</v>
      </c>
      <c r="BO69" s="1">
        <v>0.81917613840000003</v>
      </c>
      <c r="BP69" s="1">
        <v>4.1087731199999998E-2</v>
      </c>
      <c r="BQ69" s="1">
        <v>-0.33243422</v>
      </c>
      <c r="BR69" s="1">
        <v>1.40461253E-2</v>
      </c>
      <c r="BS69" s="1">
        <v>0.81917613840000003</v>
      </c>
      <c r="BT69" s="1">
        <v>4.1087731199999998E-2</v>
      </c>
      <c r="BU69" s="1">
        <v>0.33243422039999998</v>
      </c>
      <c r="BV69" s="1">
        <v>1.40461253E-2</v>
      </c>
      <c r="BW69" t="s">
        <v>2803</v>
      </c>
      <c r="BX69" t="s">
        <v>1388</v>
      </c>
      <c r="BY69" t="s">
        <v>1373</v>
      </c>
      <c r="BZ69" t="s">
        <v>1388</v>
      </c>
      <c r="CA69">
        <v>384</v>
      </c>
      <c r="CB69">
        <v>113</v>
      </c>
      <c r="CC69">
        <v>17</v>
      </c>
      <c r="CD69">
        <v>1</v>
      </c>
      <c r="CE69">
        <v>2017</v>
      </c>
      <c r="CF69">
        <v>422</v>
      </c>
      <c r="CG69">
        <v>0.255</v>
      </c>
      <c r="CH69">
        <v>0.32</v>
      </c>
      <c r="CI69">
        <v>0.432</v>
      </c>
      <c r="CJ69">
        <v>139</v>
      </c>
      <c r="CK69">
        <v>0.32800000000000001</v>
      </c>
      <c r="CL69">
        <v>44</v>
      </c>
      <c r="CM69">
        <v>14</v>
      </c>
      <c r="CN69" t="s">
        <v>249</v>
      </c>
      <c r="CO69">
        <v>24</v>
      </c>
      <c r="DV69" s="36" t="s">
        <v>6596</v>
      </c>
    </row>
    <row r="70" spans="1:126" x14ac:dyDescent="0.3">
      <c r="A70">
        <v>69</v>
      </c>
      <c r="B70" t="s">
        <v>5552</v>
      </c>
      <c r="C70" t="s">
        <v>5150</v>
      </c>
      <c r="D70" t="s">
        <v>31</v>
      </c>
      <c r="E70">
        <v>474865</v>
      </c>
      <c r="F70" t="s">
        <v>249</v>
      </c>
      <c r="I70" t="s">
        <v>1103</v>
      </c>
      <c r="J70">
        <v>31</v>
      </c>
      <c r="K70" t="s">
        <v>808</v>
      </c>
      <c r="L70">
        <v>76</v>
      </c>
      <c r="M70">
        <v>110</v>
      </c>
      <c r="N70">
        <v>40</v>
      </c>
      <c r="O70">
        <v>63</v>
      </c>
      <c r="P70">
        <v>83</v>
      </c>
      <c r="Q70">
        <v>102</v>
      </c>
      <c r="R70">
        <v>114</v>
      </c>
      <c r="S70">
        <v>75</v>
      </c>
      <c r="T70">
        <v>70</v>
      </c>
      <c r="U70">
        <v>75</v>
      </c>
      <c r="V70">
        <v>78</v>
      </c>
      <c r="W70">
        <v>93</v>
      </c>
      <c r="X70">
        <v>32</v>
      </c>
      <c r="Y70">
        <v>103</v>
      </c>
      <c r="Z70">
        <v>2</v>
      </c>
      <c r="AA70">
        <v>2</v>
      </c>
      <c r="AB70" s="1">
        <v>0.23400000000000001</v>
      </c>
      <c r="AC70" s="1">
        <v>0.28499999999999998</v>
      </c>
      <c r="AD70" s="1">
        <v>0.34100000000000003</v>
      </c>
      <c r="AE70" s="1">
        <v>0.27700000000000002</v>
      </c>
      <c r="AF70" s="36">
        <v>10</v>
      </c>
      <c r="AG70" s="36">
        <v>9</v>
      </c>
      <c r="AH70" s="8">
        <v>2</v>
      </c>
      <c r="AI70" s="36">
        <v>-6</v>
      </c>
      <c r="AJ70" s="38">
        <v>702</v>
      </c>
      <c r="AK70" s="38">
        <v>263</v>
      </c>
      <c r="AL70" s="1">
        <v>0.21</v>
      </c>
      <c r="AM70" s="1">
        <v>0.53333333329999999</v>
      </c>
      <c r="AN70" s="1">
        <v>0.1032900439</v>
      </c>
      <c r="AO70" s="1">
        <v>1.5660107600000001E-2</v>
      </c>
      <c r="AP70" s="1">
        <v>6.6014294700000004E-2</v>
      </c>
      <c r="AQ70" s="1">
        <v>0.2224444609</v>
      </c>
      <c r="AR70" s="1">
        <v>0.1754927077</v>
      </c>
      <c r="AS70" s="1">
        <v>0.1077347994</v>
      </c>
      <c r="AT70" s="1">
        <v>2.82789884E-2</v>
      </c>
      <c r="AU70" s="1">
        <v>3.3723246000000001E-3</v>
      </c>
      <c r="AV70" s="1">
        <v>2.0627940899999999E-2</v>
      </c>
      <c r="AW70" s="1">
        <v>0.27662567090000001</v>
      </c>
      <c r="AX70" s="1">
        <v>-0.65492958000000001</v>
      </c>
      <c r="AY70" s="1">
        <v>0.73154010749999998</v>
      </c>
      <c r="AZ70" s="1">
        <v>-0.97761737000000004</v>
      </c>
      <c r="BA70" s="1">
        <v>-0.389871998</v>
      </c>
      <c r="BB70" s="1">
        <v>-0.55947713600000004</v>
      </c>
      <c r="BC70" s="1">
        <v>0.12367941120000001</v>
      </c>
      <c r="BD70" s="1">
        <v>0.84315523810000004</v>
      </c>
      <c r="BE70" s="1">
        <v>-0.83652939400000004</v>
      </c>
      <c r="BF70" s="1">
        <v>-1.3079707819999999</v>
      </c>
      <c r="BG70" s="1">
        <v>-0.33805326400000002</v>
      </c>
      <c r="BH70" s="1">
        <v>-0.48184633700000001</v>
      </c>
      <c r="BI70" s="1">
        <v>-0.70684465799999996</v>
      </c>
      <c r="BJ70">
        <v>3</v>
      </c>
      <c r="BK70">
        <v>3</v>
      </c>
      <c r="BL70" t="s">
        <v>762</v>
      </c>
      <c r="BM70" t="s">
        <v>761</v>
      </c>
      <c r="BN70" s="36" t="s">
        <v>783</v>
      </c>
      <c r="BO70" s="1">
        <v>-0.52336081000000001</v>
      </c>
      <c r="BP70" s="1">
        <v>-1.9227950000000001E-2</v>
      </c>
      <c r="BQ70" s="1">
        <v>0.74981634819999998</v>
      </c>
      <c r="BR70" s="1">
        <v>-0.26476434500000001</v>
      </c>
      <c r="BS70" s="1">
        <v>0.52336080949999997</v>
      </c>
      <c r="BT70" s="1">
        <v>1.9227949599999999E-2</v>
      </c>
      <c r="BU70" s="1">
        <v>0.74981634819999998</v>
      </c>
      <c r="BV70" s="1">
        <v>0.26476434519999997</v>
      </c>
      <c r="BW70" t="s">
        <v>3874</v>
      </c>
      <c r="BX70" t="s">
        <v>1377</v>
      </c>
      <c r="BY70" t="s">
        <v>1373</v>
      </c>
      <c r="CP70" t="s">
        <v>1377</v>
      </c>
      <c r="CQ70">
        <v>13</v>
      </c>
      <c r="CR70">
        <v>6</v>
      </c>
      <c r="CS70">
        <v>0</v>
      </c>
      <c r="CT70">
        <v>0</v>
      </c>
      <c r="CU70">
        <v>2016</v>
      </c>
      <c r="CV70">
        <v>15</v>
      </c>
      <c r="CW70">
        <v>0.308</v>
      </c>
      <c r="CX70">
        <v>0.308</v>
      </c>
      <c r="CY70">
        <v>0.308</v>
      </c>
      <c r="CZ70">
        <v>4</v>
      </c>
      <c r="DA70">
        <v>0.24</v>
      </c>
      <c r="DB70">
        <v>2</v>
      </c>
      <c r="DC70">
        <v>0</v>
      </c>
      <c r="DD70" t="s">
        <v>249</v>
      </c>
      <c r="DE70">
        <v>30</v>
      </c>
      <c r="DV70" s="36" t="s">
        <v>5151</v>
      </c>
    </row>
    <row r="71" spans="1:126" x14ac:dyDescent="0.3">
      <c r="A71">
        <v>70</v>
      </c>
      <c r="B71" t="s">
        <v>6751</v>
      </c>
      <c r="C71" t="s">
        <v>6546</v>
      </c>
      <c r="D71" t="s">
        <v>1884</v>
      </c>
      <c r="E71">
        <v>607471</v>
      </c>
      <c r="F71" t="s">
        <v>265</v>
      </c>
      <c r="I71" t="s">
        <v>1065</v>
      </c>
      <c r="J71">
        <v>6</v>
      </c>
      <c r="K71" t="s">
        <v>2871</v>
      </c>
      <c r="L71">
        <v>154</v>
      </c>
      <c r="M71">
        <v>86</v>
      </c>
      <c r="N71">
        <v>61</v>
      </c>
      <c r="O71">
        <v>59</v>
      </c>
      <c r="P71">
        <v>110</v>
      </c>
      <c r="Q71">
        <v>101</v>
      </c>
      <c r="R71">
        <v>112</v>
      </c>
      <c r="S71">
        <v>76</v>
      </c>
      <c r="T71">
        <v>117</v>
      </c>
      <c r="U71">
        <v>87</v>
      </c>
      <c r="V71">
        <v>46</v>
      </c>
      <c r="W71">
        <v>101</v>
      </c>
      <c r="X71">
        <v>25</v>
      </c>
      <c r="Y71">
        <v>159</v>
      </c>
      <c r="Z71">
        <v>2</v>
      </c>
      <c r="AA71">
        <v>2</v>
      </c>
      <c r="AB71" s="1">
        <v>0.23699999999999999</v>
      </c>
      <c r="AC71" s="1">
        <v>0.317</v>
      </c>
      <c r="AD71" s="1">
        <v>0.34599999999999997</v>
      </c>
      <c r="AE71" s="1">
        <v>0.29899999999999999</v>
      </c>
      <c r="AF71" s="36">
        <v>17</v>
      </c>
      <c r="AG71" s="36">
        <v>17</v>
      </c>
      <c r="AH71" s="8">
        <v>3</v>
      </c>
      <c r="AI71" s="36">
        <v>0</v>
      </c>
      <c r="AJ71" s="38">
        <v>401</v>
      </c>
      <c r="AK71" s="38">
        <v>46</v>
      </c>
      <c r="AL71" s="1">
        <v>0.42499999999999999</v>
      </c>
      <c r="AM71" s="1">
        <v>0.41666666670000002</v>
      </c>
      <c r="AN71" s="1">
        <v>0.15867596549999999</v>
      </c>
      <c r="AO71" s="1">
        <v>1.4754037899999999E-2</v>
      </c>
      <c r="AP71" s="1">
        <v>8.7122479399999994E-2</v>
      </c>
      <c r="AQ71" s="1">
        <v>0.2202864303</v>
      </c>
      <c r="AR71" s="1">
        <v>0.1710900041</v>
      </c>
      <c r="AS71" s="1">
        <v>0.1094077254</v>
      </c>
      <c r="AT71" s="1">
        <v>4.75762058E-2</v>
      </c>
      <c r="AU71" s="1">
        <v>3.9337896999999998E-3</v>
      </c>
      <c r="AV71" s="1">
        <v>1.21786716E-2</v>
      </c>
      <c r="AW71" s="1">
        <v>0.29894388199999999</v>
      </c>
      <c r="AX71" s="1">
        <v>1.4605237116000001</v>
      </c>
      <c r="AY71" s="1">
        <v>-1.027631717</v>
      </c>
      <c r="AZ71" s="1">
        <v>-0.62765499300000005</v>
      </c>
      <c r="BA71" s="1">
        <v>-0.42811783199999998</v>
      </c>
      <c r="BB71" s="1">
        <v>0.32698982469999999</v>
      </c>
      <c r="BC71" s="1">
        <v>7.0183232700000001E-2</v>
      </c>
      <c r="BD71" s="1">
        <v>0.67523750719999998</v>
      </c>
      <c r="BE71" s="1">
        <v>-0.79768364999999997</v>
      </c>
      <c r="BF71" s="1">
        <v>0.7435690479</v>
      </c>
      <c r="BG71" s="1">
        <v>-0.16911252099999999</v>
      </c>
      <c r="BH71" s="1">
        <v>-1.195889245</v>
      </c>
      <c r="BI71" s="1">
        <v>5.9403273100000001E-2</v>
      </c>
      <c r="BJ71">
        <v>4</v>
      </c>
      <c r="BK71">
        <v>1</v>
      </c>
      <c r="BL71" t="s">
        <v>761</v>
      </c>
      <c r="BM71" t="s">
        <v>6729</v>
      </c>
      <c r="BN71" s="36" t="s">
        <v>6744</v>
      </c>
      <c r="BO71" s="1">
        <v>-0.738303343</v>
      </c>
      <c r="BP71" s="1">
        <v>3.9668506999999999E-3</v>
      </c>
      <c r="BQ71" s="1">
        <v>-0.30712134800000002</v>
      </c>
      <c r="BR71" s="1">
        <v>0.43468456770000002</v>
      </c>
      <c r="BS71" s="1">
        <v>0.73830334350000004</v>
      </c>
      <c r="BT71" s="1">
        <v>3.9668506999999999E-3</v>
      </c>
      <c r="BU71" s="1">
        <v>0.30712134800000002</v>
      </c>
      <c r="BV71" s="1">
        <v>0.43468456770000002</v>
      </c>
      <c r="BW71" t="s">
        <v>2467</v>
      </c>
      <c r="BX71" t="s">
        <v>1106</v>
      </c>
      <c r="BY71" t="s">
        <v>1063</v>
      </c>
      <c r="BZ71" t="s">
        <v>1106</v>
      </c>
      <c r="CA71">
        <v>27</v>
      </c>
      <c r="CB71">
        <v>20</v>
      </c>
      <c r="CC71">
        <v>0</v>
      </c>
      <c r="CD71">
        <v>0</v>
      </c>
      <c r="CE71">
        <v>2017</v>
      </c>
      <c r="CF71">
        <v>32</v>
      </c>
      <c r="CG71">
        <v>0.29599999999999999</v>
      </c>
      <c r="CH71">
        <v>0.40600000000000003</v>
      </c>
      <c r="CI71">
        <v>0.37</v>
      </c>
      <c r="CJ71">
        <v>12</v>
      </c>
      <c r="CK71">
        <v>0.36</v>
      </c>
      <c r="CL71">
        <v>12</v>
      </c>
      <c r="CM71">
        <v>1</v>
      </c>
      <c r="CN71" t="s">
        <v>265</v>
      </c>
      <c r="CO71">
        <v>24</v>
      </c>
      <c r="DV71" s="36" t="s">
        <v>6547</v>
      </c>
    </row>
    <row r="72" spans="1:126" x14ac:dyDescent="0.3">
      <c r="A72">
        <v>71</v>
      </c>
      <c r="B72" t="s">
        <v>3036</v>
      </c>
      <c r="C72" t="s">
        <v>2983</v>
      </c>
      <c r="D72" t="s">
        <v>63</v>
      </c>
      <c r="E72">
        <v>571506</v>
      </c>
      <c r="F72" t="s">
        <v>250</v>
      </c>
      <c r="I72" t="s">
        <v>1103</v>
      </c>
      <c r="J72">
        <v>7</v>
      </c>
      <c r="K72" t="s">
        <v>702</v>
      </c>
      <c r="L72">
        <v>67</v>
      </c>
      <c r="M72">
        <v>100</v>
      </c>
      <c r="N72">
        <v>139</v>
      </c>
      <c r="O72">
        <v>33</v>
      </c>
      <c r="P72">
        <v>97</v>
      </c>
      <c r="Q72">
        <v>96</v>
      </c>
      <c r="R72">
        <v>108</v>
      </c>
      <c r="S72">
        <v>133</v>
      </c>
      <c r="T72">
        <v>89</v>
      </c>
      <c r="U72">
        <v>31</v>
      </c>
      <c r="V72">
        <v>170</v>
      </c>
      <c r="W72">
        <v>111</v>
      </c>
      <c r="X72">
        <v>29</v>
      </c>
      <c r="Y72">
        <v>358</v>
      </c>
      <c r="Z72">
        <v>16</v>
      </c>
      <c r="AA72">
        <v>2</v>
      </c>
      <c r="AB72" s="1">
        <v>0.255</v>
      </c>
      <c r="AC72" s="1">
        <v>0.314</v>
      </c>
      <c r="AD72" s="1">
        <v>0.44600000000000001</v>
      </c>
      <c r="AE72" s="1">
        <v>0.32800000000000001</v>
      </c>
      <c r="AF72" s="36">
        <v>39</v>
      </c>
      <c r="AG72" s="36">
        <v>35</v>
      </c>
      <c r="AH72" s="8">
        <v>14</v>
      </c>
      <c r="AI72" s="36">
        <v>-1</v>
      </c>
      <c r="AJ72" s="38">
        <v>194</v>
      </c>
      <c r="AK72" s="38">
        <v>29</v>
      </c>
      <c r="AL72" s="1">
        <v>0.185</v>
      </c>
      <c r="AM72" s="1">
        <v>0.4833333333</v>
      </c>
      <c r="AN72" s="1">
        <v>0.35764473190000001</v>
      </c>
      <c r="AO72" s="1">
        <v>8.2307578000000003E-3</v>
      </c>
      <c r="AP72" s="1">
        <v>7.6891799499999997E-2</v>
      </c>
      <c r="AQ72" s="1">
        <v>0.2093918508</v>
      </c>
      <c r="AR72" s="1">
        <v>0.16556680839999999</v>
      </c>
      <c r="AS72" s="1">
        <v>0.19083986059999999</v>
      </c>
      <c r="AT72" s="1">
        <v>3.6147889099999997E-2</v>
      </c>
      <c r="AU72" s="1">
        <v>1.4159576E-3</v>
      </c>
      <c r="AV72" s="1">
        <v>4.47917995E-2</v>
      </c>
      <c r="AW72" s="1">
        <v>0.3284813144</v>
      </c>
      <c r="AX72" s="1">
        <v>-0.90091252099999997</v>
      </c>
      <c r="AY72" s="1">
        <v>-2.2390674999999999E-2</v>
      </c>
      <c r="AZ72" s="1">
        <v>0.62955226180000001</v>
      </c>
      <c r="BA72" s="1">
        <v>-0.70347003600000002</v>
      </c>
      <c r="BB72" s="1">
        <v>-0.102661511</v>
      </c>
      <c r="BC72" s="1">
        <v>-0.19988632100000001</v>
      </c>
      <c r="BD72" s="1">
        <v>0.4645845582</v>
      </c>
      <c r="BE72" s="1">
        <v>1.0931901198</v>
      </c>
      <c r="BF72" s="1">
        <v>-0.47140647699999999</v>
      </c>
      <c r="BG72" s="1">
        <v>-0.92670986099999997</v>
      </c>
      <c r="BH72" s="1">
        <v>1.5602274896999999</v>
      </c>
      <c r="BI72" s="1">
        <v>1.0735076968999999</v>
      </c>
      <c r="BJ72">
        <v>1</v>
      </c>
      <c r="BK72">
        <v>1</v>
      </c>
      <c r="BL72" t="s">
        <v>763</v>
      </c>
      <c r="BM72" t="s">
        <v>764</v>
      </c>
      <c r="BN72" s="36" t="s">
        <v>774</v>
      </c>
      <c r="BO72" s="1">
        <v>0.77391580029999996</v>
      </c>
      <c r="BP72" s="1">
        <v>-0.53009163000000004</v>
      </c>
      <c r="BQ72" s="1">
        <v>-7.4861277000000004E-2</v>
      </c>
      <c r="BR72" s="1">
        <v>-0.23412028900000001</v>
      </c>
      <c r="BS72" s="1">
        <v>0.77391580029999996</v>
      </c>
      <c r="BT72" s="1">
        <v>0.53009162970000001</v>
      </c>
      <c r="BU72" s="1">
        <v>7.4861276899999996E-2</v>
      </c>
      <c r="BV72" s="1">
        <v>0.23412028870000001</v>
      </c>
      <c r="BW72" t="s">
        <v>2461</v>
      </c>
      <c r="BX72" t="s">
        <v>1062</v>
      </c>
      <c r="BY72" t="s">
        <v>1063</v>
      </c>
      <c r="BZ72" t="s">
        <v>1062</v>
      </c>
      <c r="CA72">
        <v>377</v>
      </c>
      <c r="CB72">
        <v>108</v>
      </c>
      <c r="CC72">
        <v>25</v>
      </c>
      <c r="CD72">
        <v>1</v>
      </c>
      <c r="CE72">
        <v>2017</v>
      </c>
      <c r="CF72">
        <v>429</v>
      </c>
      <c r="CG72">
        <v>0.28899999999999998</v>
      </c>
      <c r="CH72">
        <v>0.36599999999999999</v>
      </c>
      <c r="CI72">
        <v>0.53600000000000003</v>
      </c>
      <c r="CJ72">
        <v>165</v>
      </c>
      <c r="CK72">
        <v>0.38500000000000001</v>
      </c>
      <c r="CL72">
        <v>79</v>
      </c>
      <c r="CM72">
        <v>24</v>
      </c>
      <c r="CN72" t="s">
        <v>250</v>
      </c>
      <c r="CO72">
        <v>29</v>
      </c>
      <c r="CP72" t="s">
        <v>1062</v>
      </c>
      <c r="CQ72">
        <v>280</v>
      </c>
      <c r="CR72">
        <v>90</v>
      </c>
      <c r="CS72">
        <v>15</v>
      </c>
      <c r="CT72">
        <v>0</v>
      </c>
      <c r="CU72">
        <v>2016</v>
      </c>
      <c r="CV72">
        <v>321</v>
      </c>
      <c r="CW72">
        <v>0.26400000000000001</v>
      </c>
      <c r="CX72">
        <v>0.34899999999999998</v>
      </c>
      <c r="CY72">
        <v>0.47499999999999998</v>
      </c>
      <c r="CZ72">
        <v>114</v>
      </c>
      <c r="DA72">
        <v>0.35699999999999998</v>
      </c>
      <c r="DB72">
        <v>50</v>
      </c>
      <c r="DC72">
        <v>13</v>
      </c>
      <c r="DD72" t="s">
        <v>250</v>
      </c>
      <c r="DE72">
        <v>28</v>
      </c>
      <c r="DF72" t="s">
        <v>1062</v>
      </c>
      <c r="DG72">
        <v>409</v>
      </c>
      <c r="DH72">
        <v>129</v>
      </c>
      <c r="DI72">
        <v>23</v>
      </c>
      <c r="DJ72">
        <v>0</v>
      </c>
      <c r="DK72">
        <v>2015</v>
      </c>
      <c r="DL72">
        <v>446</v>
      </c>
      <c r="DM72">
        <v>0.26200000000000001</v>
      </c>
      <c r="DN72">
        <v>0.32100000000000001</v>
      </c>
      <c r="DO72">
        <v>0.47899999999999998</v>
      </c>
      <c r="DP72">
        <v>153</v>
      </c>
      <c r="DQ72">
        <v>0.34399999999999997</v>
      </c>
      <c r="DR72">
        <v>53</v>
      </c>
      <c r="DS72">
        <v>18</v>
      </c>
      <c r="DT72" t="s">
        <v>250</v>
      </c>
      <c r="DU72">
        <v>27</v>
      </c>
      <c r="DV72" s="36" t="s">
        <v>3189</v>
      </c>
    </row>
    <row r="73" spans="1:126" x14ac:dyDescent="0.3">
      <c r="A73">
        <v>72</v>
      </c>
      <c r="B73" t="s">
        <v>550</v>
      </c>
      <c r="C73" t="s">
        <v>33</v>
      </c>
      <c r="D73" t="s">
        <v>32</v>
      </c>
      <c r="E73">
        <v>488721</v>
      </c>
      <c r="F73" t="s">
        <v>249</v>
      </c>
      <c r="I73" t="s">
        <v>1065</v>
      </c>
      <c r="J73">
        <v>19</v>
      </c>
      <c r="K73" t="s">
        <v>836</v>
      </c>
      <c r="L73">
        <v>76</v>
      </c>
      <c r="M73">
        <v>107</v>
      </c>
      <c r="N73">
        <v>80</v>
      </c>
      <c r="O73">
        <v>121</v>
      </c>
      <c r="P73">
        <v>73</v>
      </c>
      <c r="Q73">
        <v>112</v>
      </c>
      <c r="R73">
        <v>91</v>
      </c>
      <c r="S73">
        <v>96</v>
      </c>
      <c r="T73">
        <v>102</v>
      </c>
      <c r="U73">
        <v>257</v>
      </c>
      <c r="V73">
        <v>77</v>
      </c>
      <c r="W73">
        <v>92</v>
      </c>
      <c r="X73">
        <v>31</v>
      </c>
      <c r="Y73">
        <v>207</v>
      </c>
      <c r="Z73">
        <v>4</v>
      </c>
      <c r="AA73">
        <v>4</v>
      </c>
      <c r="AB73" s="1">
        <v>0.219</v>
      </c>
      <c r="AC73" s="1">
        <v>0.27100000000000002</v>
      </c>
      <c r="AD73" s="1">
        <v>0.35599999999999998</v>
      </c>
      <c r="AE73" s="1">
        <v>0.27400000000000002</v>
      </c>
      <c r="AF73" s="36">
        <v>14</v>
      </c>
      <c r="AG73" s="36">
        <v>13</v>
      </c>
      <c r="AH73" s="8">
        <v>4</v>
      </c>
      <c r="AI73" s="36">
        <v>-12</v>
      </c>
      <c r="AJ73" s="38">
        <v>454</v>
      </c>
      <c r="AK73" s="38">
        <v>166</v>
      </c>
      <c r="AL73" s="1">
        <v>0.21</v>
      </c>
      <c r="AM73" s="1">
        <v>0.51666666670000005</v>
      </c>
      <c r="AN73" s="1">
        <v>0.206563209</v>
      </c>
      <c r="AO73" s="1">
        <v>3.0016309299999998E-2</v>
      </c>
      <c r="AP73" s="1">
        <v>5.8171698299999998E-2</v>
      </c>
      <c r="AQ73" s="1">
        <v>0.24270108939999999</v>
      </c>
      <c r="AR73" s="1">
        <v>0.1400124365</v>
      </c>
      <c r="AS73" s="1">
        <v>0.13756164639999999</v>
      </c>
      <c r="AT73" s="1">
        <v>4.1268203199999999E-2</v>
      </c>
      <c r="AU73" s="1">
        <v>1.1572911599999999E-2</v>
      </c>
      <c r="AV73" s="1">
        <v>2.01547371E-2</v>
      </c>
      <c r="AW73" s="1">
        <v>0.27438244680000001</v>
      </c>
      <c r="AX73" s="1">
        <v>-0.65492958000000001</v>
      </c>
      <c r="AY73" s="1">
        <v>0.48022984680000003</v>
      </c>
      <c r="AZ73" s="1">
        <v>-0.32507388399999998</v>
      </c>
      <c r="BA73" s="1">
        <v>0.21611329200000001</v>
      </c>
      <c r="BB73" s="1">
        <v>-0.88883765599999998</v>
      </c>
      <c r="BC73" s="1">
        <v>0.62582807920000005</v>
      </c>
      <c r="BD73" s="1">
        <v>-0.51005115599999995</v>
      </c>
      <c r="BE73" s="1">
        <v>-0.14394283099999999</v>
      </c>
      <c r="BF73" s="1">
        <v>7.2948080200000001E-2</v>
      </c>
      <c r="BG73" s="1">
        <v>2.1294436322000001</v>
      </c>
      <c r="BH73" s="1">
        <v>-0.52183651799999997</v>
      </c>
      <c r="BI73" s="1">
        <v>-0.78386095099999997</v>
      </c>
      <c r="BJ73">
        <v>2</v>
      </c>
      <c r="BK73">
        <v>2</v>
      </c>
      <c r="BL73" t="s">
        <v>759</v>
      </c>
      <c r="BM73" t="s">
        <v>761</v>
      </c>
      <c r="BN73" s="36" t="s">
        <v>779</v>
      </c>
      <c r="BO73" s="1">
        <v>-0.305072703</v>
      </c>
      <c r="BP73" s="1">
        <v>0.83526166930000001</v>
      </c>
      <c r="BQ73" s="1">
        <v>0.115151726</v>
      </c>
      <c r="BR73" s="1">
        <v>-7.3114228000000003E-2</v>
      </c>
      <c r="BS73" s="1">
        <v>0.30507270310000001</v>
      </c>
      <c r="BT73" s="1">
        <v>0.83526166930000001</v>
      </c>
      <c r="BU73" s="1">
        <v>0.115151726</v>
      </c>
      <c r="BV73" s="1">
        <v>7.3114228200000006E-2</v>
      </c>
      <c r="BW73" t="s">
        <v>2466</v>
      </c>
      <c r="BX73" t="s">
        <v>1402</v>
      </c>
      <c r="BY73" t="s">
        <v>1373</v>
      </c>
      <c r="BZ73" t="s">
        <v>1402</v>
      </c>
      <c r="CA73">
        <v>188</v>
      </c>
      <c r="CB73">
        <v>100</v>
      </c>
      <c r="CC73">
        <v>5</v>
      </c>
      <c r="CD73">
        <v>5</v>
      </c>
      <c r="CE73">
        <v>2017</v>
      </c>
      <c r="CF73">
        <v>203</v>
      </c>
      <c r="CG73">
        <v>0.223</v>
      </c>
      <c r="CH73">
        <v>0.27200000000000002</v>
      </c>
      <c r="CI73">
        <v>0.38300000000000001</v>
      </c>
      <c r="CJ73">
        <v>57</v>
      </c>
      <c r="CK73">
        <v>0.28299999999999997</v>
      </c>
      <c r="CL73">
        <v>16</v>
      </c>
      <c r="CM73">
        <v>5</v>
      </c>
      <c r="CN73" t="s">
        <v>249</v>
      </c>
      <c r="CO73">
        <v>30</v>
      </c>
      <c r="CP73" t="s">
        <v>1081</v>
      </c>
      <c r="CQ73">
        <v>355</v>
      </c>
      <c r="CR73">
        <v>123</v>
      </c>
      <c r="CS73">
        <v>5</v>
      </c>
      <c r="CT73">
        <v>6</v>
      </c>
      <c r="CU73">
        <v>2016</v>
      </c>
      <c r="CV73">
        <v>383</v>
      </c>
      <c r="CW73">
        <v>0.251</v>
      </c>
      <c r="CX73">
        <v>0.29199999999999998</v>
      </c>
      <c r="CY73">
        <v>0.38900000000000001</v>
      </c>
      <c r="CZ73">
        <v>112</v>
      </c>
      <c r="DA73">
        <v>0.29199999999999998</v>
      </c>
      <c r="DB73">
        <v>27</v>
      </c>
      <c r="DC73">
        <v>8</v>
      </c>
      <c r="DD73" t="s">
        <v>249</v>
      </c>
      <c r="DE73">
        <v>29</v>
      </c>
      <c r="DF73" t="s">
        <v>1100</v>
      </c>
      <c r="DG73">
        <v>195</v>
      </c>
      <c r="DH73">
        <v>117</v>
      </c>
      <c r="DI73">
        <v>4</v>
      </c>
      <c r="DJ73">
        <v>5</v>
      </c>
      <c r="DK73">
        <v>2015</v>
      </c>
      <c r="DL73">
        <v>225</v>
      </c>
      <c r="DM73">
        <v>0.2</v>
      </c>
      <c r="DN73">
        <v>0.28999999999999998</v>
      </c>
      <c r="DO73">
        <v>0.33300000000000002</v>
      </c>
      <c r="DP73">
        <v>62</v>
      </c>
      <c r="DQ73">
        <v>0.27600000000000002</v>
      </c>
      <c r="DR73">
        <v>16</v>
      </c>
      <c r="DS73">
        <v>3</v>
      </c>
      <c r="DT73" t="s">
        <v>249</v>
      </c>
      <c r="DU73">
        <v>28</v>
      </c>
      <c r="DV73" s="36" t="s">
        <v>1448</v>
      </c>
    </row>
    <row r="74" spans="1:126" x14ac:dyDescent="0.3">
      <c r="A74">
        <v>73</v>
      </c>
      <c r="B74" t="s">
        <v>551</v>
      </c>
      <c r="C74" t="s">
        <v>35</v>
      </c>
      <c r="D74" t="s">
        <v>34</v>
      </c>
      <c r="E74">
        <v>456422</v>
      </c>
      <c r="F74" t="s">
        <v>249</v>
      </c>
      <c r="I74" t="s">
        <v>1103</v>
      </c>
      <c r="J74">
        <v>4</v>
      </c>
      <c r="K74" t="s">
        <v>875</v>
      </c>
      <c r="L74">
        <v>76</v>
      </c>
      <c r="M74">
        <v>120</v>
      </c>
      <c r="N74">
        <v>36</v>
      </c>
      <c r="O74">
        <v>214</v>
      </c>
      <c r="P74">
        <v>112</v>
      </c>
      <c r="Q74">
        <v>99</v>
      </c>
      <c r="R74">
        <v>124</v>
      </c>
      <c r="S74">
        <v>48</v>
      </c>
      <c r="T74">
        <v>56</v>
      </c>
      <c r="U74">
        <v>106</v>
      </c>
      <c r="V74">
        <v>36</v>
      </c>
      <c r="W74">
        <v>91</v>
      </c>
      <c r="X74">
        <v>35</v>
      </c>
      <c r="Y74">
        <v>94</v>
      </c>
      <c r="Z74">
        <v>1</v>
      </c>
      <c r="AA74">
        <v>3</v>
      </c>
      <c r="AB74" s="1">
        <v>0.23100000000000001</v>
      </c>
      <c r="AC74" s="1">
        <v>0.29599999999999999</v>
      </c>
      <c r="AD74" s="1">
        <v>0.3</v>
      </c>
      <c r="AE74" s="1">
        <v>0.27100000000000002</v>
      </c>
      <c r="AF74" s="36">
        <v>8</v>
      </c>
      <c r="AG74" s="36">
        <v>8</v>
      </c>
      <c r="AH74" s="8">
        <v>2</v>
      </c>
      <c r="AI74" s="36">
        <v>-6</v>
      </c>
      <c r="AJ74" s="38">
        <v>729</v>
      </c>
      <c r="AK74" s="38">
        <v>274</v>
      </c>
      <c r="AL74" s="1">
        <v>0.21</v>
      </c>
      <c r="AM74" s="1">
        <v>0.58333333330000003</v>
      </c>
      <c r="AN74" s="1">
        <v>9.3673449899999997E-2</v>
      </c>
      <c r="AO74" s="1">
        <v>5.3396906500000001E-2</v>
      </c>
      <c r="AP74" s="1">
        <v>8.8829639099999996E-2</v>
      </c>
      <c r="AQ74" s="1">
        <v>0.21540718789999999</v>
      </c>
      <c r="AR74" s="1">
        <v>0.1896583815</v>
      </c>
      <c r="AS74" s="1">
        <v>6.8406864499999998E-2</v>
      </c>
      <c r="AT74" s="1">
        <v>2.2550242500000001E-2</v>
      </c>
      <c r="AU74" s="1">
        <v>4.7681720999999998E-3</v>
      </c>
      <c r="AV74" s="1">
        <v>9.5660421999999995E-3</v>
      </c>
      <c r="AW74" s="1">
        <v>0.27099636620000001</v>
      </c>
      <c r="AX74" s="1">
        <v>-0.65492958000000001</v>
      </c>
      <c r="AY74" s="1">
        <v>1.4854708896</v>
      </c>
      <c r="AZ74" s="1">
        <v>-1.038380936</v>
      </c>
      <c r="BA74" s="1">
        <v>1.2030246185</v>
      </c>
      <c r="BB74" s="1">
        <v>0.39868432300000001</v>
      </c>
      <c r="BC74" s="1">
        <v>-5.0770019E-2</v>
      </c>
      <c r="BD74" s="1">
        <v>1.383429585</v>
      </c>
      <c r="BE74" s="1">
        <v>-1.7497335009999999</v>
      </c>
      <c r="BF74" s="1">
        <v>-1.9170093880000001</v>
      </c>
      <c r="BG74" s="1">
        <v>8.1947066799999996E-2</v>
      </c>
      <c r="BH74" s="1">
        <v>-1.41668105</v>
      </c>
      <c r="BI74" s="1">
        <v>-0.90011476700000004</v>
      </c>
      <c r="BJ74">
        <v>3</v>
      </c>
      <c r="BK74">
        <v>1</v>
      </c>
      <c r="BL74" t="s">
        <v>761</v>
      </c>
      <c r="BM74" t="s">
        <v>762</v>
      </c>
      <c r="BN74" s="36" t="s">
        <v>788</v>
      </c>
      <c r="BO74" s="1">
        <v>-0.69198855599999998</v>
      </c>
      <c r="BP74" s="1">
        <v>8.70731696E-2</v>
      </c>
      <c r="BQ74" s="1">
        <v>0.60428229680000001</v>
      </c>
      <c r="BR74" s="1">
        <v>-0.36834619400000002</v>
      </c>
      <c r="BS74" s="1">
        <v>0.69198855560000005</v>
      </c>
      <c r="BT74" s="1">
        <v>8.70731696E-2</v>
      </c>
      <c r="BU74" s="1">
        <v>0.60428229680000001</v>
      </c>
      <c r="BV74" s="1">
        <v>0.36834619369999999</v>
      </c>
      <c r="BW74" t="s">
        <v>2902</v>
      </c>
      <c r="BX74" t="s">
        <v>1377</v>
      </c>
      <c r="BY74" t="s">
        <v>1373</v>
      </c>
      <c r="CP74" t="s">
        <v>1377</v>
      </c>
      <c r="CQ74">
        <v>375</v>
      </c>
      <c r="CR74">
        <v>113</v>
      </c>
      <c r="CS74">
        <v>5</v>
      </c>
      <c r="CT74">
        <v>15</v>
      </c>
      <c r="CU74">
        <v>2016</v>
      </c>
      <c r="CV74">
        <v>413</v>
      </c>
      <c r="CW74">
        <v>0.26400000000000001</v>
      </c>
      <c r="CX74">
        <v>0.314</v>
      </c>
      <c r="CY74">
        <v>0.371</v>
      </c>
      <c r="CZ74">
        <v>123</v>
      </c>
      <c r="DA74">
        <v>0.29799999999999999</v>
      </c>
      <c r="DB74">
        <v>30</v>
      </c>
      <c r="DC74">
        <v>14</v>
      </c>
      <c r="DD74" t="s">
        <v>249</v>
      </c>
      <c r="DE74">
        <v>33</v>
      </c>
      <c r="DF74" t="s">
        <v>1101</v>
      </c>
      <c r="DG74">
        <v>425</v>
      </c>
      <c r="DH74">
        <v>141</v>
      </c>
      <c r="DI74">
        <v>0</v>
      </c>
      <c r="DJ74">
        <v>17</v>
      </c>
      <c r="DK74">
        <v>2015</v>
      </c>
      <c r="DL74">
        <v>482</v>
      </c>
      <c r="DM74">
        <v>0.23799999999999999</v>
      </c>
      <c r="DN74">
        <v>0.31</v>
      </c>
      <c r="DO74">
        <v>0.28199999999999997</v>
      </c>
      <c r="DP74">
        <v>130</v>
      </c>
      <c r="DQ74">
        <v>0.27100000000000002</v>
      </c>
      <c r="DR74">
        <v>24</v>
      </c>
      <c r="DS74">
        <v>8</v>
      </c>
      <c r="DT74" t="s">
        <v>249</v>
      </c>
      <c r="DU74">
        <v>32</v>
      </c>
      <c r="DV74" s="36" t="s">
        <v>1175</v>
      </c>
    </row>
    <row r="75" spans="1:126" x14ac:dyDescent="0.3">
      <c r="A75">
        <v>74</v>
      </c>
      <c r="B75" t="s">
        <v>2758</v>
      </c>
      <c r="C75" t="s">
        <v>36</v>
      </c>
      <c r="D75" t="s">
        <v>2538</v>
      </c>
      <c r="E75">
        <v>598265</v>
      </c>
      <c r="F75" t="s">
        <v>249</v>
      </c>
      <c r="I75" t="s">
        <v>1103</v>
      </c>
      <c r="J75">
        <v>9</v>
      </c>
      <c r="K75" t="s">
        <v>809</v>
      </c>
      <c r="L75">
        <v>76</v>
      </c>
      <c r="M75">
        <v>96</v>
      </c>
      <c r="N75">
        <v>191</v>
      </c>
      <c r="O75">
        <v>121</v>
      </c>
      <c r="P75">
        <v>96</v>
      </c>
      <c r="Q75">
        <v>103</v>
      </c>
      <c r="R75">
        <v>88</v>
      </c>
      <c r="S75">
        <v>148</v>
      </c>
      <c r="T75">
        <v>123</v>
      </c>
      <c r="U75">
        <v>208</v>
      </c>
      <c r="V75">
        <v>155</v>
      </c>
      <c r="W75">
        <v>112</v>
      </c>
      <c r="X75">
        <v>28</v>
      </c>
      <c r="Y75">
        <v>492</v>
      </c>
      <c r="Z75">
        <v>20</v>
      </c>
      <c r="AA75">
        <v>7</v>
      </c>
      <c r="AB75" s="1">
        <v>0.246</v>
      </c>
      <c r="AC75" s="1">
        <v>0.313</v>
      </c>
      <c r="AD75" s="1">
        <v>0.45800000000000002</v>
      </c>
      <c r="AE75" s="1">
        <v>0.33200000000000002</v>
      </c>
      <c r="AF75" s="36">
        <v>50</v>
      </c>
      <c r="AG75" s="36">
        <v>46</v>
      </c>
      <c r="AH75" s="8">
        <v>18</v>
      </c>
      <c r="AI75" s="36">
        <v>1</v>
      </c>
      <c r="AJ75" s="38">
        <v>106</v>
      </c>
      <c r="AK75" s="38">
        <v>27</v>
      </c>
      <c r="AL75" s="1">
        <v>0.21</v>
      </c>
      <c r="AM75" s="1">
        <v>0.46666666670000001</v>
      </c>
      <c r="AN75" s="1">
        <v>0.49155827629999999</v>
      </c>
      <c r="AO75" s="1">
        <v>3.0088609700000001E-2</v>
      </c>
      <c r="AP75" s="1">
        <v>7.6262191100000001E-2</v>
      </c>
      <c r="AQ75" s="1">
        <v>0.224750743</v>
      </c>
      <c r="AR75" s="1">
        <v>0.13537858189999999</v>
      </c>
      <c r="AS75" s="1">
        <v>0.21250953010000001</v>
      </c>
      <c r="AT75" s="1">
        <v>4.9774446700000002E-2</v>
      </c>
      <c r="AU75" s="1">
        <v>9.3422855000000003E-3</v>
      </c>
      <c r="AV75" s="1">
        <v>4.0906989099999999E-2</v>
      </c>
      <c r="AW75" s="1">
        <v>0.33160743679999999</v>
      </c>
      <c r="AX75" s="1">
        <v>-0.65492958000000001</v>
      </c>
      <c r="AY75" s="1">
        <v>-0.27370093499999998</v>
      </c>
      <c r="AZ75" s="1">
        <v>1.475700542</v>
      </c>
      <c r="BA75" s="1">
        <v>0.2191651426</v>
      </c>
      <c r="BB75" s="1">
        <v>-0.12910277000000001</v>
      </c>
      <c r="BC75" s="1">
        <v>0.18085064770000001</v>
      </c>
      <c r="BD75" s="1">
        <v>-0.68678491399999997</v>
      </c>
      <c r="BE75" s="1">
        <v>1.5963650567000001</v>
      </c>
      <c r="BF75" s="1">
        <v>0.97727004139999996</v>
      </c>
      <c r="BG75" s="1">
        <v>1.4582644868000001</v>
      </c>
      <c r="BH75" s="1">
        <v>1.2319243932999999</v>
      </c>
      <c r="BI75" s="1">
        <v>1.1808364082</v>
      </c>
      <c r="BJ75">
        <v>1</v>
      </c>
      <c r="BK75">
        <v>1</v>
      </c>
      <c r="BL75" t="s">
        <v>763</v>
      </c>
      <c r="BM75" t="s">
        <v>760</v>
      </c>
      <c r="BN75" s="36" t="s">
        <v>776</v>
      </c>
      <c r="BO75" s="1">
        <v>0.75530661730000004</v>
      </c>
      <c r="BP75" s="1">
        <v>0.1163372806</v>
      </c>
      <c r="BQ75" s="1">
        <v>-0.57640388499999995</v>
      </c>
      <c r="BR75" s="1">
        <v>-0.13667422900000001</v>
      </c>
      <c r="BS75" s="1">
        <v>0.75530661730000004</v>
      </c>
      <c r="BT75" s="1">
        <v>0.1163372806</v>
      </c>
      <c r="BU75" s="1">
        <v>0.57640388480000004</v>
      </c>
      <c r="BV75" s="1">
        <v>0.13667422909999999</v>
      </c>
      <c r="BW75" t="s">
        <v>5112</v>
      </c>
      <c r="BX75" t="s">
        <v>1394</v>
      </c>
      <c r="BY75" t="s">
        <v>1373</v>
      </c>
      <c r="BZ75" t="s">
        <v>1394</v>
      </c>
      <c r="CA75">
        <v>482</v>
      </c>
      <c r="CB75">
        <v>133</v>
      </c>
      <c r="CC75">
        <v>17</v>
      </c>
      <c r="CD75">
        <v>8</v>
      </c>
      <c r="CE75">
        <v>2017</v>
      </c>
      <c r="CF75">
        <v>541</v>
      </c>
      <c r="CG75">
        <v>0.245</v>
      </c>
      <c r="CH75">
        <v>0.32300000000000001</v>
      </c>
      <c r="CI75">
        <v>0.40200000000000002</v>
      </c>
      <c r="CJ75">
        <v>174</v>
      </c>
      <c r="CK75">
        <v>0.32100000000000001</v>
      </c>
      <c r="CL75">
        <v>47</v>
      </c>
      <c r="CM75">
        <v>16</v>
      </c>
      <c r="CN75" t="s">
        <v>249</v>
      </c>
      <c r="CO75">
        <v>27</v>
      </c>
      <c r="CP75" t="s">
        <v>1394</v>
      </c>
      <c r="CQ75">
        <v>558</v>
      </c>
      <c r="CR75">
        <v>156</v>
      </c>
      <c r="CS75">
        <v>26</v>
      </c>
      <c r="CT75">
        <v>9</v>
      </c>
      <c r="CU75">
        <v>2016</v>
      </c>
      <c r="CV75">
        <v>636</v>
      </c>
      <c r="CW75">
        <v>0.26700000000000002</v>
      </c>
      <c r="CX75">
        <v>0.34899999999999998</v>
      </c>
      <c r="CY75">
        <v>0.48599999999999999</v>
      </c>
      <c r="CZ75">
        <v>229</v>
      </c>
      <c r="DA75">
        <v>0.36</v>
      </c>
      <c r="DB75">
        <v>80</v>
      </c>
      <c r="DC75">
        <v>29</v>
      </c>
      <c r="DD75" t="s">
        <v>249</v>
      </c>
      <c r="DE75">
        <v>26</v>
      </c>
      <c r="DF75" t="s">
        <v>1394</v>
      </c>
      <c r="DG75">
        <v>221</v>
      </c>
      <c r="DH75">
        <v>74</v>
      </c>
      <c r="DI75">
        <v>10</v>
      </c>
      <c r="DJ75">
        <v>3</v>
      </c>
      <c r="DK75">
        <v>2015</v>
      </c>
      <c r="DL75">
        <v>255</v>
      </c>
      <c r="DM75">
        <v>0.249</v>
      </c>
      <c r="DN75">
        <v>0.33500000000000002</v>
      </c>
      <c r="DO75">
        <v>0.498</v>
      </c>
      <c r="DP75">
        <v>90</v>
      </c>
      <c r="DQ75">
        <v>0.35299999999999998</v>
      </c>
      <c r="DR75">
        <v>41</v>
      </c>
      <c r="DS75">
        <v>11</v>
      </c>
      <c r="DT75" t="s">
        <v>249</v>
      </c>
      <c r="DU75">
        <v>25</v>
      </c>
      <c r="DV75" s="36" t="s">
        <v>2720</v>
      </c>
    </row>
    <row r="76" spans="1:126" x14ac:dyDescent="0.3">
      <c r="A76">
        <v>75</v>
      </c>
      <c r="B76" t="s">
        <v>552</v>
      </c>
      <c r="C76" t="s">
        <v>37</v>
      </c>
      <c r="D76" t="s">
        <v>34</v>
      </c>
      <c r="E76">
        <v>488726</v>
      </c>
      <c r="F76" t="s">
        <v>249</v>
      </c>
      <c r="I76" t="s">
        <v>1103</v>
      </c>
      <c r="J76">
        <v>17</v>
      </c>
      <c r="K76" t="s">
        <v>823</v>
      </c>
      <c r="L76">
        <v>76</v>
      </c>
      <c r="M76">
        <v>103</v>
      </c>
      <c r="N76">
        <v>121</v>
      </c>
      <c r="O76">
        <v>189</v>
      </c>
      <c r="P76">
        <v>89</v>
      </c>
      <c r="Q76">
        <v>63</v>
      </c>
      <c r="R76">
        <v>133</v>
      </c>
      <c r="S76">
        <v>87</v>
      </c>
      <c r="T76">
        <v>112</v>
      </c>
      <c r="U76">
        <v>36</v>
      </c>
      <c r="V76">
        <v>83</v>
      </c>
      <c r="W76">
        <v>109</v>
      </c>
      <c r="X76">
        <v>30</v>
      </c>
      <c r="Y76">
        <v>311</v>
      </c>
      <c r="Z76">
        <v>7</v>
      </c>
      <c r="AA76">
        <v>8</v>
      </c>
      <c r="AB76" s="1">
        <v>0.27700000000000002</v>
      </c>
      <c r="AC76" s="1">
        <v>0.33100000000000002</v>
      </c>
      <c r="AD76" s="1">
        <v>0.40300000000000002</v>
      </c>
      <c r="AE76" s="1">
        <v>0.32300000000000001</v>
      </c>
      <c r="AF76" s="36">
        <v>34</v>
      </c>
      <c r="AG76" s="36">
        <v>31</v>
      </c>
      <c r="AH76" s="8">
        <v>13</v>
      </c>
      <c r="AI76" s="36">
        <v>-2</v>
      </c>
      <c r="AJ76" s="38">
        <v>219</v>
      </c>
      <c r="AK76" s="38">
        <v>76</v>
      </c>
      <c r="AL76" s="1">
        <v>0.21</v>
      </c>
      <c r="AM76" s="1">
        <v>0.5</v>
      </c>
      <c r="AN76" s="1">
        <v>0.31112842590000001</v>
      </c>
      <c r="AO76" s="1">
        <v>4.7043308399999997E-2</v>
      </c>
      <c r="AP76" s="1">
        <v>7.0517314999999997E-2</v>
      </c>
      <c r="AQ76" s="1">
        <v>0.13619291359999999</v>
      </c>
      <c r="AR76" s="1">
        <v>0.20327237349999999</v>
      </c>
      <c r="AS76" s="1">
        <v>0.1256094573</v>
      </c>
      <c r="AT76" s="1">
        <v>4.5256430100000002E-2</v>
      </c>
      <c r="AU76" s="1">
        <v>1.5967646000000001E-3</v>
      </c>
      <c r="AV76" s="1">
        <v>2.1820961900000001E-2</v>
      </c>
      <c r="AW76" s="1">
        <v>0.32335669630000002</v>
      </c>
      <c r="AX76" s="1">
        <v>-0.65492958000000001</v>
      </c>
      <c r="AY76" s="1">
        <v>0.22891958609999999</v>
      </c>
      <c r="AZ76" s="1">
        <v>0.33563358090000001</v>
      </c>
      <c r="BA76" s="1">
        <v>0.93483480949999997</v>
      </c>
      <c r="BB76" s="1">
        <v>-0.37036666600000001</v>
      </c>
      <c r="BC76" s="1">
        <v>-2.0144404480000002</v>
      </c>
      <c r="BD76" s="1">
        <v>1.9026629611000001</v>
      </c>
      <c r="BE76" s="1">
        <v>-0.42147553700000001</v>
      </c>
      <c r="BF76" s="1">
        <v>0.49694736950000001</v>
      </c>
      <c r="BG76" s="1">
        <v>-0.87230634100000004</v>
      </c>
      <c r="BH76" s="1">
        <v>-0.38102481700000002</v>
      </c>
      <c r="BI76" s="1">
        <v>0.89756491780000003</v>
      </c>
      <c r="BJ76">
        <v>3</v>
      </c>
      <c r="BK76">
        <v>2</v>
      </c>
      <c r="BL76" t="s">
        <v>764</v>
      </c>
      <c r="BM76" t="s">
        <v>6724</v>
      </c>
      <c r="BN76" s="36" t="s">
        <v>6748</v>
      </c>
      <c r="BO76" s="1">
        <v>-0.38492736399999999</v>
      </c>
      <c r="BP76" s="1">
        <v>-0.63782650600000002</v>
      </c>
      <c r="BQ76" s="1">
        <v>-0.35121734100000002</v>
      </c>
      <c r="BR76" s="1">
        <v>-0.49365413400000002</v>
      </c>
      <c r="BS76" s="1">
        <v>0.38492736379999998</v>
      </c>
      <c r="BT76" s="1">
        <v>0.63782650559999998</v>
      </c>
      <c r="BU76" s="1">
        <v>0.35121734100000002</v>
      </c>
      <c r="BV76" s="1">
        <v>0.4936541344</v>
      </c>
      <c r="BW76" t="s">
        <v>2460</v>
      </c>
      <c r="BX76" t="s">
        <v>1372</v>
      </c>
      <c r="BY76" t="s">
        <v>1373</v>
      </c>
      <c r="BZ76" t="s">
        <v>1372</v>
      </c>
      <c r="CA76">
        <v>338</v>
      </c>
      <c r="CB76">
        <v>90</v>
      </c>
      <c r="CC76">
        <v>9</v>
      </c>
      <c r="CD76">
        <v>11</v>
      </c>
      <c r="CE76">
        <v>2017</v>
      </c>
      <c r="CF76">
        <v>375</v>
      </c>
      <c r="CG76">
        <v>0.29899999999999999</v>
      </c>
      <c r="CH76">
        <v>0.35699999999999998</v>
      </c>
      <c r="CI76">
        <v>0.44400000000000001</v>
      </c>
      <c r="CJ76">
        <v>132</v>
      </c>
      <c r="CK76">
        <v>0.35099999999999998</v>
      </c>
      <c r="CL76">
        <v>52</v>
      </c>
      <c r="CM76">
        <v>19</v>
      </c>
      <c r="CN76" t="s">
        <v>249</v>
      </c>
      <c r="CO76">
        <v>30</v>
      </c>
      <c r="CP76" t="s">
        <v>1372</v>
      </c>
      <c r="CQ76">
        <v>39</v>
      </c>
      <c r="CR76">
        <v>11</v>
      </c>
      <c r="CS76">
        <v>0</v>
      </c>
      <c r="CT76">
        <v>1</v>
      </c>
      <c r="CU76">
        <v>2016</v>
      </c>
      <c r="CV76">
        <v>43</v>
      </c>
      <c r="CW76">
        <v>0.23100000000000001</v>
      </c>
      <c r="CX76">
        <v>0.27900000000000003</v>
      </c>
      <c r="CY76">
        <v>0.28199999999999997</v>
      </c>
      <c r="CZ76">
        <v>11</v>
      </c>
      <c r="DA76">
        <v>0.254</v>
      </c>
      <c r="DB76">
        <v>4</v>
      </c>
      <c r="DC76">
        <v>1</v>
      </c>
      <c r="DD76" t="s">
        <v>249</v>
      </c>
      <c r="DE76">
        <v>29</v>
      </c>
      <c r="DF76" t="s">
        <v>1372</v>
      </c>
      <c r="DG76">
        <v>529</v>
      </c>
      <c r="DH76">
        <v>137</v>
      </c>
      <c r="DI76">
        <v>15</v>
      </c>
      <c r="DJ76">
        <v>15</v>
      </c>
      <c r="DK76">
        <v>2015</v>
      </c>
      <c r="DL76">
        <v>596</v>
      </c>
      <c r="DM76">
        <v>0.31</v>
      </c>
      <c r="DN76">
        <v>0.379</v>
      </c>
      <c r="DO76">
        <v>0.48</v>
      </c>
      <c r="DP76">
        <v>223</v>
      </c>
      <c r="DQ76">
        <v>0.375</v>
      </c>
      <c r="DR76">
        <v>88</v>
      </c>
      <c r="DS76">
        <v>31</v>
      </c>
      <c r="DT76" t="s">
        <v>249</v>
      </c>
      <c r="DU76">
        <v>28</v>
      </c>
      <c r="DV76" s="36" t="s">
        <v>1431</v>
      </c>
    </row>
    <row r="77" spans="1:126" x14ac:dyDescent="0.3">
      <c r="A77">
        <v>76</v>
      </c>
      <c r="B77" t="s">
        <v>938</v>
      </c>
      <c r="C77" t="s">
        <v>939</v>
      </c>
      <c r="D77" t="s">
        <v>486</v>
      </c>
      <c r="E77">
        <v>542963</v>
      </c>
      <c r="F77" t="s">
        <v>255</v>
      </c>
      <c r="I77" t="s">
        <v>1103</v>
      </c>
      <c r="J77">
        <v>44</v>
      </c>
      <c r="K77" t="s">
        <v>816</v>
      </c>
      <c r="L77">
        <v>90</v>
      </c>
      <c r="M77">
        <v>96</v>
      </c>
      <c r="N77">
        <v>44</v>
      </c>
      <c r="O77">
        <v>12</v>
      </c>
      <c r="P77">
        <v>75</v>
      </c>
      <c r="Q77">
        <v>117</v>
      </c>
      <c r="R77">
        <v>89</v>
      </c>
      <c r="S77">
        <v>103</v>
      </c>
      <c r="T77">
        <v>90</v>
      </c>
      <c r="U77">
        <v>45</v>
      </c>
      <c r="V77">
        <v>111</v>
      </c>
      <c r="W77">
        <v>91</v>
      </c>
      <c r="X77">
        <v>28</v>
      </c>
      <c r="Y77">
        <v>114</v>
      </c>
      <c r="Z77">
        <v>3</v>
      </c>
      <c r="AA77">
        <v>0</v>
      </c>
      <c r="AB77" s="1">
        <v>0.20300000000000001</v>
      </c>
      <c r="AC77" s="1">
        <v>0.26700000000000002</v>
      </c>
      <c r="AD77" s="1">
        <v>0.35099999999999998</v>
      </c>
      <c r="AE77" s="1">
        <v>0.27200000000000002</v>
      </c>
      <c r="AF77" s="36">
        <v>10</v>
      </c>
      <c r="AG77" s="36">
        <v>10</v>
      </c>
      <c r="AH77" s="8">
        <v>1</v>
      </c>
      <c r="AI77" s="36">
        <v>-6</v>
      </c>
      <c r="AJ77" s="38">
        <v>542</v>
      </c>
      <c r="AK77" s="38">
        <v>85</v>
      </c>
      <c r="AL77" s="1">
        <v>0.25</v>
      </c>
      <c r="AM77" s="1">
        <v>0.46666666670000001</v>
      </c>
      <c r="AN77" s="1">
        <v>0.11431567300000001</v>
      </c>
      <c r="AO77" s="1">
        <v>3.0021778999999998E-3</v>
      </c>
      <c r="AP77" s="1">
        <v>5.95843442E-2</v>
      </c>
      <c r="AQ77" s="1">
        <v>0.25546034960000003</v>
      </c>
      <c r="AR77" s="1">
        <v>0.1360827657</v>
      </c>
      <c r="AS77" s="1">
        <v>0.1477244992</v>
      </c>
      <c r="AT77" s="1">
        <v>3.6563525600000001E-2</v>
      </c>
      <c r="AU77" s="1">
        <v>2.0247392999999999E-3</v>
      </c>
      <c r="AV77" s="1">
        <v>2.92114568E-2</v>
      </c>
      <c r="AW77" s="1">
        <v>0.27175662210000001</v>
      </c>
      <c r="AX77" s="1">
        <v>-0.26135687499999999</v>
      </c>
      <c r="AY77" s="1">
        <v>-0.27370093499999998</v>
      </c>
      <c r="AZ77" s="1">
        <v>-0.90795065200000002</v>
      </c>
      <c r="BA77" s="1">
        <v>-0.924172043</v>
      </c>
      <c r="BB77" s="1">
        <v>-0.82951166600000004</v>
      </c>
      <c r="BC77" s="1">
        <v>0.94212185540000004</v>
      </c>
      <c r="BD77" s="1">
        <v>-0.65992756699999999</v>
      </c>
      <c r="BE77" s="1">
        <v>9.2041054999999997E-2</v>
      </c>
      <c r="BF77" s="1">
        <v>-0.42721903100000003</v>
      </c>
      <c r="BG77" s="1">
        <v>-0.74353185700000002</v>
      </c>
      <c r="BH77" s="1">
        <v>0.2435416665</v>
      </c>
      <c r="BI77" s="1">
        <v>-0.87401301099999995</v>
      </c>
      <c r="BJ77">
        <v>4</v>
      </c>
      <c r="BK77">
        <v>4</v>
      </c>
      <c r="BL77" t="s">
        <v>6729</v>
      </c>
      <c r="BM77" t="s">
        <v>763</v>
      </c>
      <c r="BN77" s="36" t="s">
        <v>6761</v>
      </c>
      <c r="BO77" s="1">
        <v>0.46925270019999998</v>
      </c>
      <c r="BP77" s="1">
        <v>0.40370505299999998</v>
      </c>
      <c r="BQ77" s="1">
        <v>0.43752736510000001</v>
      </c>
      <c r="BR77" s="1">
        <v>0.54223299859999996</v>
      </c>
      <c r="BS77" s="1">
        <v>0.46925270019999998</v>
      </c>
      <c r="BT77" s="1">
        <v>0.40370505299999998</v>
      </c>
      <c r="BU77" s="1">
        <v>0.43752736510000001</v>
      </c>
      <c r="BV77" s="1">
        <v>0.54223299859999996</v>
      </c>
      <c r="BW77" t="s">
        <v>2872</v>
      </c>
      <c r="BX77" t="s">
        <v>1390</v>
      </c>
      <c r="BY77" t="s">
        <v>1373</v>
      </c>
      <c r="BZ77" t="s">
        <v>1390</v>
      </c>
      <c r="CA77">
        <v>31</v>
      </c>
      <c r="CB77">
        <v>14</v>
      </c>
      <c r="CC77">
        <v>2</v>
      </c>
      <c r="CD77">
        <v>0</v>
      </c>
      <c r="CE77">
        <v>2017</v>
      </c>
      <c r="CF77">
        <v>36</v>
      </c>
      <c r="CG77">
        <v>0.28999999999999998</v>
      </c>
      <c r="CH77">
        <v>0.38900000000000001</v>
      </c>
      <c r="CI77">
        <v>0.51600000000000001</v>
      </c>
      <c r="CJ77">
        <v>14</v>
      </c>
      <c r="CK77">
        <v>0.39400000000000002</v>
      </c>
      <c r="CL77">
        <v>18</v>
      </c>
      <c r="CM77">
        <v>2</v>
      </c>
      <c r="CN77" t="s">
        <v>255</v>
      </c>
      <c r="CO77">
        <v>27</v>
      </c>
      <c r="DF77" t="s">
        <v>1390</v>
      </c>
      <c r="DG77">
        <v>33</v>
      </c>
      <c r="DH77">
        <v>14</v>
      </c>
      <c r="DI77">
        <v>1</v>
      </c>
      <c r="DJ77">
        <v>0</v>
      </c>
      <c r="DK77">
        <v>2015</v>
      </c>
      <c r="DL77">
        <v>36</v>
      </c>
      <c r="DM77">
        <v>0.121</v>
      </c>
      <c r="DN77">
        <v>0.16700000000000001</v>
      </c>
      <c r="DO77">
        <v>0.24199999999999999</v>
      </c>
      <c r="DP77">
        <v>6</v>
      </c>
      <c r="DQ77">
        <v>0.17899999999999999</v>
      </c>
      <c r="DR77">
        <v>1</v>
      </c>
      <c r="DS77">
        <v>0</v>
      </c>
      <c r="DT77" t="s">
        <v>255</v>
      </c>
      <c r="DU77">
        <v>25</v>
      </c>
      <c r="DV77" s="36" t="s">
        <v>1272</v>
      </c>
    </row>
    <row r="78" spans="1:126" x14ac:dyDescent="0.3">
      <c r="A78">
        <v>77</v>
      </c>
      <c r="B78" t="s">
        <v>553</v>
      </c>
      <c r="C78" t="s">
        <v>39</v>
      </c>
      <c r="D78" t="s">
        <v>38</v>
      </c>
      <c r="E78">
        <v>460075</v>
      </c>
      <c r="F78" t="s">
        <v>249</v>
      </c>
      <c r="I78" t="s">
        <v>1065</v>
      </c>
      <c r="J78">
        <v>39</v>
      </c>
      <c r="K78" t="s">
        <v>6340</v>
      </c>
      <c r="L78">
        <v>76</v>
      </c>
      <c r="M78">
        <v>117</v>
      </c>
      <c r="N78">
        <v>171</v>
      </c>
      <c r="O78">
        <v>221</v>
      </c>
      <c r="P78">
        <v>108</v>
      </c>
      <c r="Q78">
        <v>85</v>
      </c>
      <c r="R78">
        <v>113</v>
      </c>
      <c r="S78">
        <v>123</v>
      </c>
      <c r="T78">
        <v>88</v>
      </c>
      <c r="U78">
        <v>67</v>
      </c>
      <c r="V78">
        <v>150</v>
      </c>
      <c r="W78">
        <v>112</v>
      </c>
      <c r="X78">
        <v>34</v>
      </c>
      <c r="Y78">
        <v>440</v>
      </c>
      <c r="Z78">
        <v>17</v>
      </c>
      <c r="AA78">
        <v>13</v>
      </c>
      <c r="AB78" s="1">
        <v>0.26100000000000001</v>
      </c>
      <c r="AC78" s="1">
        <v>0.32700000000000001</v>
      </c>
      <c r="AD78" s="1">
        <v>0.438</v>
      </c>
      <c r="AE78" s="1">
        <v>0.33300000000000002</v>
      </c>
      <c r="AF78" s="36">
        <v>47</v>
      </c>
      <c r="AG78" s="36">
        <v>44</v>
      </c>
      <c r="AH78" s="8">
        <v>21</v>
      </c>
      <c r="AI78" s="36">
        <v>1</v>
      </c>
      <c r="AJ78" s="38">
        <v>129</v>
      </c>
      <c r="AK78" s="38">
        <v>36</v>
      </c>
      <c r="AL78" s="1">
        <v>0.21</v>
      </c>
      <c r="AM78" s="1">
        <v>0.56666666669999999</v>
      </c>
      <c r="AN78" s="1">
        <v>0.44033414799999998</v>
      </c>
      <c r="AO78" s="1">
        <v>5.4954968799999997E-2</v>
      </c>
      <c r="AP78" s="1">
        <v>8.5369703500000005E-2</v>
      </c>
      <c r="AQ78" s="1">
        <v>0.18385595709999999</v>
      </c>
      <c r="AR78" s="1">
        <v>0.172994548</v>
      </c>
      <c r="AS78" s="1">
        <v>0.17698710870000001</v>
      </c>
      <c r="AT78" s="1">
        <v>3.5734861700000002E-2</v>
      </c>
      <c r="AU78" s="1">
        <v>2.9911437000000002E-3</v>
      </c>
      <c r="AV78" s="1">
        <v>3.9479262799999998E-2</v>
      </c>
      <c r="AW78" s="1">
        <v>0.33317363350000001</v>
      </c>
      <c r="AX78" s="1">
        <v>-0.65492958000000001</v>
      </c>
      <c r="AY78" s="1">
        <v>1.2341606289</v>
      </c>
      <c r="AZ78" s="1">
        <v>1.1520349393</v>
      </c>
      <c r="BA78" s="1">
        <v>1.2687915151</v>
      </c>
      <c r="BB78" s="1">
        <v>0.2533796143</v>
      </c>
      <c r="BC78" s="1">
        <v>-0.83290454599999997</v>
      </c>
      <c r="BD78" s="1">
        <v>0.74787621039999996</v>
      </c>
      <c r="BE78" s="1">
        <v>0.77152588850000003</v>
      </c>
      <c r="BF78" s="1">
        <v>-0.51531655499999995</v>
      </c>
      <c r="BG78" s="1">
        <v>-0.45274783699999999</v>
      </c>
      <c r="BH78" s="1">
        <v>1.1112680573</v>
      </c>
      <c r="BI78" s="1">
        <v>1.2346084128000001</v>
      </c>
      <c r="BJ78">
        <v>1</v>
      </c>
      <c r="BK78">
        <v>4</v>
      </c>
      <c r="BL78" t="s">
        <v>6724</v>
      </c>
      <c r="BM78" t="s">
        <v>764</v>
      </c>
      <c r="BN78" s="36" t="s">
        <v>6749</v>
      </c>
      <c r="BO78" s="1">
        <v>0.29279925099999998</v>
      </c>
      <c r="BP78" s="1">
        <v>-0.63124866499999999</v>
      </c>
      <c r="BQ78" s="1">
        <v>5.4219315300000001E-2</v>
      </c>
      <c r="BR78" s="1">
        <v>-0.65976633399999995</v>
      </c>
      <c r="BS78" s="1">
        <v>0.29279925099999998</v>
      </c>
      <c r="BT78" s="1">
        <v>0.6312486652</v>
      </c>
      <c r="BU78" s="1">
        <v>5.4219315300000001E-2</v>
      </c>
      <c r="BV78" s="1">
        <v>0.65976633399999995</v>
      </c>
      <c r="BW78" t="s">
        <v>4059</v>
      </c>
      <c r="BX78" t="s">
        <v>1111</v>
      </c>
      <c r="BY78" t="s">
        <v>1063</v>
      </c>
      <c r="BZ78" t="s">
        <v>1111</v>
      </c>
      <c r="CA78">
        <v>380</v>
      </c>
      <c r="CB78">
        <v>104</v>
      </c>
      <c r="CC78">
        <v>17</v>
      </c>
      <c r="CD78">
        <v>12</v>
      </c>
      <c r="CE78">
        <v>2017</v>
      </c>
      <c r="CF78">
        <v>425</v>
      </c>
      <c r="CG78">
        <v>0.26800000000000002</v>
      </c>
      <c r="CH78">
        <v>0.33600000000000002</v>
      </c>
      <c r="CI78">
        <v>0.48699999999999999</v>
      </c>
      <c r="CJ78">
        <v>150</v>
      </c>
      <c r="CK78">
        <v>0.35299999999999998</v>
      </c>
      <c r="CL78">
        <v>57</v>
      </c>
      <c r="CM78">
        <v>20</v>
      </c>
      <c r="CN78" t="s">
        <v>249</v>
      </c>
      <c r="CO78">
        <v>33</v>
      </c>
      <c r="CP78" t="s">
        <v>1111</v>
      </c>
      <c r="CQ78">
        <v>511</v>
      </c>
      <c r="CR78">
        <v>135</v>
      </c>
      <c r="CS78">
        <v>30</v>
      </c>
      <c r="CT78">
        <v>16</v>
      </c>
      <c r="CU78">
        <v>2016</v>
      </c>
      <c r="CV78">
        <v>564</v>
      </c>
      <c r="CW78">
        <v>0.30499999999999999</v>
      </c>
      <c r="CX78">
        <v>0.36499999999999999</v>
      </c>
      <c r="CY78">
        <v>0.53800000000000003</v>
      </c>
      <c r="CZ78">
        <v>218</v>
      </c>
      <c r="DA78">
        <v>0.38600000000000001</v>
      </c>
      <c r="DB78">
        <v>95</v>
      </c>
      <c r="DC78">
        <v>37</v>
      </c>
      <c r="DD78" t="s">
        <v>249</v>
      </c>
      <c r="DE78">
        <v>32</v>
      </c>
      <c r="DF78" t="s">
        <v>1111</v>
      </c>
      <c r="DG78">
        <v>506</v>
      </c>
      <c r="DH78">
        <v>140</v>
      </c>
      <c r="DI78">
        <v>25</v>
      </c>
      <c r="DJ78">
        <v>24</v>
      </c>
      <c r="DK78">
        <v>2015</v>
      </c>
      <c r="DL78">
        <v>567</v>
      </c>
      <c r="DM78">
        <v>0.28499999999999998</v>
      </c>
      <c r="DN78">
        <v>0.35599999999999998</v>
      </c>
      <c r="DO78">
        <v>0.498</v>
      </c>
      <c r="DP78">
        <v>209</v>
      </c>
      <c r="DQ78">
        <v>0.36799999999999999</v>
      </c>
      <c r="DR78">
        <v>80</v>
      </c>
      <c r="DS78">
        <v>35</v>
      </c>
      <c r="DT78" t="s">
        <v>249</v>
      </c>
      <c r="DU78">
        <v>31</v>
      </c>
      <c r="DV78" s="36" t="s">
        <v>1127</v>
      </c>
    </row>
    <row r="79" spans="1:126" x14ac:dyDescent="0.3">
      <c r="A79">
        <v>78</v>
      </c>
      <c r="B79" t="s">
        <v>7300</v>
      </c>
      <c r="C79" t="s">
        <v>4609</v>
      </c>
      <c r="D79" t="s">
        <v>122</v>
      </c>
      <c r="E79">
        <v>608324</v>
      </c>
      <c r="F79" t="s">
        <v>257</v>
      </c>
      <c r="G79" t="s">
        <v>253</v>
      </c>
      <c r="I79" t="s">
        <v>1065</v>
      </c>
      <c r="J79">
        <v>30</v>
      </c>
      <c r="K79" t="s">
        <v>2870</v>
      </c>
      <c r="L79">
        <v>172</v>
      </c>
      <c r="M79">
        <v>83</v>
      </c>
      <c r="N79">
        <v>212</v>
      </c>
      <c r="O79">
        <v>196</v>
      </c>
      <c r="P79">
        <v>117</v>
      </c>
      <c r="Q79">
        <v>79</v>
      </c>
      <c r="R79">
        <v>95</v>
      </c>
      <c r="S79">
        <v>137</v>
      </c>
      <c r="T79">
        <v>164</v>
      </c>
      <c r="U79">
        <v>209</v>
      </c>
      <c r="V79">
        <v>115</v>
      </c>
      <c r="W79">
        <v>116</v>
      </c>
      <c r="X79">
        <v>24</v>
      </c>
      <c r="Y79">
        <v>546</v>
      </c>
      <c r="Z79">
        <v>16</v>
      </c>
      <c r="AA79">
        <v>13</v>
      </c>
      <c r="AB79" s="1">
        <v>0.26600000000000001</v>
      </c>
      <c r="AC79" s="1">
        <v>0.33700000000000002</v>
      </c>
      <c r="AD79" s="1">
        <v>0.46300000000000002</v>
      </c>
      <c r="AE79" s="1">
        <v>0.34599999999999997</v>
      </c>
      <c r="AF79" s="36">
        <v>62</v>
      </c>
      <c r="AG79" s="36">
        <v>62</v>
      </c>
      <c r="AH79" s="8">
        <v>23</v>
      </c>
      <c r="AI79" s="36">
        <v>17</v>
      </c>
      <c r="AJ79" s="38">
        <v>37</v>
      </c>
      <c r="AK79" s="38">
        <v>4</v>
      </c>
      <c r="AL79" s="1">
        <v>0.47499999999999998</v>
      </c>
      <c r="AM79" s="1">
        <v>0.4</v>
      </c>
      <c r="AN79" s="1">
        <v>0.54634937009999995</v>
      </c>
      <c r="AO79" s="1">
        <v>4.8864064999999998E-2</v>
      </c>
      <c r="AP79" s="1">
        <v>9.2824860300000006E-2</v>
      </c>
      <c r="AQ79" s="1">
        <v>0.17165491560000001</v>
      </c>
      <c r="AR79" s="1">
        <v>0.14558968410000001</v>
      </c>
      <c r="AS79" s="1">
        <v>0.19669548980000001</v>
      </c>
      <c r="AT79" s="1">
        <v>6.6639508700000002E-2</v>
      </c>
      <c r="AU79" s="1">
        <v>9.3838574000000008E-3</v>
      </c>
      <c r="AV79" s="1">
        <v>3.0153961999999999E-2</v>
      </c>
      <c r="AW79" s="1">
        <v>0.34581551030000002</v>
      </c>
      <c r="AX79" s="1">
        <v>1.9524895933999999</v>
      </c>
      <c r="AY79" s="1">
        <v>-1.278941978</v>
      </c>
      <c r="AZ79" s="1">
        <v>1.8219044306000001</v>
      </c>
      <c r="BA79" s="1">
        <v>1.0116902131000001</v>
      </c>
      <c r="BB79" s="1">
        <v>0.56646907790000001</v>
      </c>
      <c r="BC79" s="1">
        <v>-1.1353604429999999</v>
      </c>
      <c r="BD79" s="1">
        <v>-0.29733668299999999</v>
      </c>
      <c r="BE79" s="1">
        <v>1.2291592361999999</v>
      </c>
      <c r="BF79" s="1">
        <v>2.7702408058999999</v>
      </c>
      <c r="BG79" s="1">
        <v>1.4707731608000001</v>
      </c>
      <c r="BH79" s="1">
        <v>0.32319224019999998</v>
      </c>
      <c r="BI79" s="1">
        <v>1.6686401509</v>
      </c>
      <c r="BJ79">
        <v>4</v>
      </c>
      <c r="BK79">
        <v>3</v>
      </c>
      <c r="BL79" t="s">
        <v>760</v>
      </c>
      <c r="BM79" t="s">
        <v>6729</v>
      </c>
      <c r="BN79" s="36" t="s">
        <v>6845</v>
      </c>
      <c r="BO79" s="1">
        <v>3.4338179500000003E-2</v>
      </c>
      <c r="BP79" s="1">
        <v>-0.11674322500000001</v>
      </c>
      <c r="BQ79" s="1">
        <v>-0.94115368399999999</v>
      </c>
      <c r="BR79" s="1">
        <v>0.14548955020000001</v>
      </c>
      <c r="BS79" s="1">
        <v>3.4338179500000003E-2</v>
      </c>
      <c r="BT79" s="1">
        <v>0.1167432253</v>
      </c>
      <c r="BU79" s="1">
        <v>0.9411536841</v>
      </c>
      <c r="BV79" s="1">
        <v>0.14548955020000001</v>
      </c>
      <c r="BW79" t="s">
        <v>6680</v>
      </c>
      <c r="BX79" t="s">
        <v>1554</v>
      </c>
      <c r="BY79" t="s">
        <v>1373</v>
      </c>
      <c r="BZ79" t="s">
        <v>1554</v>
      </c>
      <c r="CA79">
        <v>556</v>
      </c>
      <c r="CB79">
        <v>155</v>
      </c>
      <c r="CC79">
        <v>19</v>
      </c>
      <c r="CD79">
        <v>17</v>
      </c>
      <c r="CE79">
        <v>2017</v>
      </c>
      <c r="CF79">
        <v>626</v>
      </c>
      <c r="CG79">
        <v>0.28399999999999997</v>
      </c>
      <c r="CH79">
        <v>0.35199999999999998</v>
      </c>
      <c r="CI79">
        <v>0.47499999999999998</v>
      </c>
      <c r="CJ79">
        <v>224</v>
      </c>
      <c r="CK79">
        <v>0.35699999999999998</v>
      </c>
      <c r="CL79">
        <v>76</v>
      </c>
      <c r="CM79">
        <v>30</v>
      </c>
      <c r="CN79" t="s">
        <v>253</v>
      </c>
      <c r="CO79">
        <v>23</v>
      </c>
      <c r="CP79" t="s">
        <v>1554</v>
      </c>
      <c r="CQ79">
        <v>201</v>
      </c>
      <c r="CR79">
        <v>49</v>
      </c>
      <c r="CS79">
        <v>8</v>
      </c>
      <c r="CT79">
        <v>2</v>
      </c>
      <c r="CU79">
        <v>2016</v>
      </c>
      <c r="CV79">
        <v>217</v>
      </c>
      <c r="CW79">
        <v>0.26400000000000001</v>
      </c>
      <c r="CX79">
        <v>0.313</v>
      </c>
      <c r="CY79">
        <v>0.47799999999999998</v>
      </c>
      <c r="CZ79">
        <v>73</v>
      </c>
      <c r="DA79">
        <v>0.33800000000000002</v>
      </c>
      <c r="DB79">
        <v>32</v>
      </c>
      <c r="DC79">
        <v>9</v>
      </c>
      <c r="DD79" t="s">
        <v>253</v>
      </c>
      <c r="DE79">
        <v>22</v>
      </c>
      <c r="DV79" s="36" t="s">
        <v>5196</v>
      </c>
    </row>
    <row r="80" spans="1:126" x14ac:dyDescent="0.3">
      <c r="A80">
        <v>79</v>
      </c>
      <c r="B80" t="s">
        <v>3037</v>
      </c>
      <c r="C80" t="s">
        <v>2987</v>
      </c>
      <c r="D80" t="s">
        <v>889</v>
      </c>
      <c r="E80">
        <v>518490</v>
      </c>
      <c r="F80" t="s">
        <v>249</v>
      </c>
      <c r="I80" t="s">
        <v>1065</v>
      </c>
      <c r="J80">
        <v>4</v>
      </c>
      <c r="K80" t="s">
        <v>808</v>
      </c>
      <c r="L80">
        <v>76</v>
      </c>
      <c r="M80">
        <v>100</v>
      </c>
      <c r="N80">
        <v>43</v>
      </c>
      <c r="O80">
        <v>70</v>
      </c>
      <c r="P80">
        <v>67</v>
      </c>
      <c r="Q80">
        <v>109</v>
      </c>
      <c r="R80">
        <v>117</v>
      </c>
      <c r="S80">
        <v>75</v>
      </c>
      <c r="T80">
        <v>92</v>
      </c>
      <c r="U80">
        <v>63</v>
      </c>
      <c r="V80">
        <v>74</v>
      </c>
      <c r="W80">
        <v>95</v>
      </c>
      <c r="X80">
        <v>29</v>
      </c>
      <c r="Y80">
        <v>112</v>
      </c>
      <c r="Z80">
        <v>2</v>
      </c>
      <c r="AA80">
        <v>1</v>
      </c>
      <c r="AB80" s="1">
        <v>0.24199999999999999</v>
      </c>
      <c r="AC80" s="1">
        <v>0.28599999999999998</v>
      </c>
      <c r="AD80" s="1">
        <v>0.35099999999999998</v>
      </c>
      <c r="AE80" s="1">
        <v>0.28199999999999997</v>
      </c>
      <c r="AF80" s="36">
        <v>11</v>
      </c>
      <c r="AG80" s="36">
        <v>10</v>
      </c>
      <c r="AH80" s="8">
        <v>3</v>
      </c>
      <c r="AI80" s="36">
        <v>-5</v>
      </c>
      <c r="AJ80" s="38">
        <v>683</v>
      </c>
      <c r="AK80" s="38">
        <v>254</v>
      </c>
      <c r="AL80" s="1">
        <v>0.21</v>
      </c>
      <c r="AM80" s="1">
        <v>0.4833333333</v>
      </c>
      <c r="AN80" s="1">
        <v>0.111844552</v>
      </c>
      <c r="AO80" s="1">
        <v>1.7461999499999999E-2</v>
      </c>
      <c r="AP80" s="1">
        <v>5.2832918800000003E-2</v>
      </c>
      <c r="AQ80" s="1">
        <v>0.23769588820000001</v>
      </c>
      <c r="AR80" s="1">
        <v>0.1787349365</v>
      </c>
      <c r="AS80" s="1">
        <v>0.10847011569999999</v>
      </c>
      <c r="AT80" s="1">
        <v>3.7326568099999999E-2</v>
      </c>
      <c r="AU80" s="1">
        <v>2.8114105E-3</v>
      </c>
      <c r="AV80" s="1">
        <v>1.95011265E-2</v>
      </c>
      <c r="AW80" s="1">
        <v>0.28165274880000002</v>
      </c>
      <c r="AX80" s="1">
        <v>-0.65492958000000001</v>
      </c>
      <c r="AY80" s="1">
        <v>-2.2390674999999999E-2</v>
      </c>
      <c r="AZ80" s="1">
        <v>-0.92356471699999998</v>
      </c>
      <c r="BA80" s="1">
        <v>-0.31381288499999999</v>
      </c>
      <c r="BB80" s="1">
        <v>-1.113046969</v>
      </c>
      <c r="BC80" s="1">
        <v>0.50175239130000004</v>
      </c>
      <c r="BD80" s="1">
        <v>0.96681282609999997</v>
      </c>
      <c r="BE80" s="1">
        <v>-0.81945517099999998</v>
      </c>
      <c r="BF80" s="1">
        <v>-0.34609789400000002</v>
      </c>
      <c r="BG80" s="1">
        <v>-0.50682822699999996</v>
      </c>
      <c r="BH80" s="1">
        <v>-0.57707277499999998</v>
      </c>
      <c r="BI80" s="1">
        <v>-0.53425071599999996</v>
      </c>
      <c r="BJ80">
        <v>3</v>
      </c>
      <c r="BK80">
        <v>1</v>
      </c>
      <c r="BL80" t="s">
        <v>761</v>
      </c>
      <c r="BM80" t="s">
        <v>762</v>
      </c>
      <c r="BN80" s="36" t="s">
        <v>788</v>
      </c>
      <c r="BO80" s="1">
        <v>-0.63935691400000005</v>
      </c>
      <c r="BP80" s="1">
        <v>0.18129339350000001</v>
      </c>
      <c r="BQ80" s="1">
        <v>0.34445559879999998</v>
      </c>
      <c r="BR80" s="1">
        <v>-6.3391900000000001E-2</v>
      </c>
      <c r="BS80" s="1">
        <v>0.63935691350000001</v>
      </c>
      <c r="BT80" s="1">
        <v>0.18129339350000001</v>
      </c>
      <c r="BU80" s="1">
        <v>0.34445559879999998</v>
      </c>
      <c r="BV80" s="1">
        <v>6.3391900299999998E-2</v>
      </c>
      <c r="BW80" t="s">
        <v>2888</v>
      </c>
      <c r="BX80" t="s">
        <v>1394</v>
      </c>
      <c r="BY80" t="s">
        <v>1373</v>
      </c>
      <c r="CP80" t="s">
        <v>1394</v>
      </c>
      <c r="CQ80">
        <v>61</v>
      </c>
      <c r="CR80">
        <v>25</v>
      </c>
      <c r="CS80">
        <v>1</v>
      </c>
      <c r="CT80">
        <v>0</v>
      </c>
      <c r="CU80">
        <v>2016</v>
      </c>
      <c r="CV80">
        <v>64</v>
      </c>
      <c r="CW80">
        <v>0.27900000000000003</v>
      </c>
      <c r="CX80">
        <v>0.313</v>
      </c>
      <c r="CY80">
        <v>0.377</v>
      </c>
      <c r="CZ80">
        <v>20</v>
      </c>
      <c r="DA80">
        <v>0.30499999999999999</v>
      </c>
      <c r="DB80">
        <v>10</v>
      </c>
      <c r="DC80">
        <v>2</v>
      </c>
      <c r="DD80" t="s">
        <v>249</v>
      </c>
      <c r="DE80">
        <v>27</v>
      </c>
      <c r="DV80" s="36" t="s">
        <v>3223</v>
      </c>
    </row>
    <row r="81" spans="1:126" x14ac:dyDescent="0.3">
      <c r="A81">
        <v>80</v>
      </c>
      <c r="B81" t="s">
        <v>3038</v>
      </c>
      <c r="C81" t="s">
        <v>383</v>
      </c>
      <c r="D81" t="s">
        <v>382</v>
      </c>
      <c r="E81">
        <v>458582</v>
      </c>
      <c r="F81" t="s">
        <v>253</v>
      </c>
      <c r="I81" t="s">
        <v>1103</v>
      </c>
      <c r="J81">
        <v>31</v>
      </c>
      <c r="K81" t="s">
        <v>808</v>
      </c>
      <c r="L81">
        <v>96</v>
      </c>
      <c r="M81">
        <v>110</v>
      </c>
      <c r="N81">
        <v>38</v>
      </c>
      <c r="O81">
        <v>72</v>
      </c>
      <c r="P81">
        <v>90</v>
      </c>
      <c r="Q81">
        <v>104</v>
      </c>
      <c r="R81">
        <v>98</v>
      </c>
      <c r="S81">
        <v>83</v>
      </c>
      <c r="T81">
        <v>93</v>
      </c>
      <c r="U81">
        <v>61</v>
      </c>
      <c r="V81">
        <v>82</v>
      </c>
      <c r="W81">
        <v>92</v>
      </c>
      <c r="X81">
        <v>32</v>
      </c>
      <c r="Y81">
        <v>98</v>
      </c>
      <c r="Z81">
        <v>2</v>
      </c>
      <c r="AA81">
        <v>1</v>
      </c>
      <c r="AB81" s="1">
        <v>0.218</v>
      </c>
      <c r="AC81" s="1">
        <v>0.27700000000000002</v>
      </c>
      <c r="AD81" s="1">
        <v>0.33700000000000002</v>
      </c>
      <c r="AE81" s="1">
        <v>0.27300000000000002</v>
      </c>
      <c r="AF81" s="36">
        <v>9</v>
      </c>
      <c r="AG81" s="36">
        <v>9</v>
      </c>
      <c r="AH81" s="8">
        <v>1</v>
      </c>
      <c r="AI81" s="36">
        <v>-4</v>
      </c>
      <c r="AJ81" s="38">
        <v>704</v>
      </c>
      <c r="AK81" s="38">
        <v>77</v>
      </c>
      <c r="AL81" s="1">
        <v>0.26500000000000001</v>
      </c>
      <c r="AM81" s="1">
        <v>0.53333333329999999</v>
      </c>
      <c r="AN81" s="1">
        <v>9.7547419900000001E-2</v>
      </c>
      <c r="AO81" s="1">
        <v>1.80436307E-2</v>
      </c>
      <c r="AP81" s="1">
        <v>7.1044355200000006E-2</v>
      </c>
      <c r="AQ81" s="1">
        <v>0.2261299387</v>
      </c>
      <c r="AR81" s="1">
        <v>0.14992506589999999</v>
      </c>
      <c r="AS81" s="1">
        <v>0.11900424330000001</v>
      </c>
      <c r="AT81" s="1">
        <v>3.7878035300000001E-2</v>
      </c>
      <c r="AU81" s="1">
        <v>2.7458482E-3</v>
      </c>
      <c r="AV81" s="1">
        <v>2.16905508E-2</v>
      </c>
      <c r="AW81" s="1">
        <v>0.27257034549999998</v>
      </c>
      <c r="AX81" s="1">
        <v>-0.11376711</v>
      </c>
      <c r="AY81" s="1">
        <v>0.73154010749999998</v>
      </c>
      <c r="AZ81" s="1">
        <v>-1.0139028059999999</v>
      </c>
      <c r="BA81" s="1">
        <v>-0.28926182299999997</v>
      </c>
      <c r="BB81" s="1">
        <v>-0.34823289600000001</v>
      </c>
      <c r="BC81" s="1">
        <v>0.2150400123</v>
      </c>
      <c r="BD81" s="1">
        <v>-0.13198658499999999</v>
      </c>
      <c r="BE81" s="1">
        <v>-0.57485019500000001</v>
      </c>
      <c r="BF81" s="1">
        <v>-0.28746991799999999</v>
      </c>
      <c r="BG81" s="1">
        <v>-0.526555467</v>
      </c>
      <c r="BH81" s="1">
        <v>-0.39204579000000001</v>
      </c>
      <c r="BI81" s="1">
        <v>-0.84607556299999997</v>
      </c>
      <c r="BJ81">
        <v>3</v>
      </c>
      <c r="BK81">
        <v>3</v>
      </c>
      <c r="BL81" t="s">
        <v>762</v>
      </c>
      <c r="BM81" t="s">
        <v>761</v>
      </c>
      <c r="BN81" s="36" t="s">
        <v>783</v>
      </c>
      <c r="BO81" s="1">
        <v>-0.37602547600000003</v>
      </c>
      <c r="BP81" s="1">
        <v>0.16181438370000001</v>
      </c>
      <c r="BQ81" s="1">
        <v>0.836889722</v>
      </c>
      <c r="BR81" s="1">
        <v>0.2444251003</v>
      </c>
      <c r="BS81" s="1">
        <v>0.3760254764</v>
      </c>
      <c r="BT81" s="1">
        <v>0.16181438370000001</v>
      </c>
      <c r="BU81" s="1">
        <v>0.836889722</v>
      </c>
      <c r="BV81" s="1">
        <v>0.2444251003</v>
      </c>
      <c r="BW81" t="s">
        <v>3874</v>
      </c>
      <c r="BX81" t="s">
        <v>1101</v>
      </c>
      <c r="BY81" t="s">
        <v>1063</v>
      </c>
      <c r="CP81" t="s">
        <v>1101</v>
      </c>
      <c r="CQ81">
        <v>29</v>
      </c>
      <c r="CR81">
        <v>13</v>
      </c>
      <c r="CS81">
        <v>0</v>
      </c>
      <c r="CT81">
        <v>0</v>
      </c>
      <c r="CU81">
        <v>2016</v>
      </c>
      <c r="CV81">
        <v>29</v>
      </c>
      <c r="CW81">
        <v>0.20699999999999999</v>
      </c>
      <c r="CX81">
        <v>0.20699999999999999</v>
      </c>
      <c r="CY81">
        <v>0.27600000000000002</v>
      </c>
      <c r="CZ81">
        <v>6</v>
      </c>
      <c r="DA81">
        <v>0.21</v>
      </c>
      <c r="DB81">
        <v>2</v>
      </c>
      <c r="DC81">
        <v>0</v>
      </c>
      <c r="DD81" t="s">
        <v>253</v>
      </c>
      <c r="DE81">
        <v>30</v>
      </c>
      <c r="DF81" t="s">
        <v>1062</v>
      </c>
      <c r="DG81">
        <v>13</v>
      </c>
      <c r="DH81">
        <v>17</v>
      </c>
      <c r="DI81">
        <v>0</v>
      </c>
      <c r="DJ81">
        <v>0</v>
      </c>
      <c r="DK81">
        <v>2015</v>
      </c>
      <c r="DL81">
        <v>17</v>
      </c>
      <c r="DM81">
        <v>7.6999999999999999E-2</v>
      </c>
      <c r="DN81">
        <v>0.25</v>
      </c>
      <c r="DO81">
        <v>7.6999999999999999E-2</v>
      </c>
      <c r="DP81">
        <v>3</v>
      </c>
      <c r="DQ81">
        <v>0.18</v>
      </c>
      <c r="DR81">
        <v>1</v>
      </c>
      <c r="DS81">
        <v>-1</v>
      </c>
      <c r="DT81" t="s">
        <v>253</v>
      </c>
      <c r="DU81">
        <v>29</v>
      </c>
      <c r="DV81" s="36" t="s">
        <v>1408</v>
      </c>
    </row>
    <row r="82" spans="1:126" x14ac:dyDescent="0.3">
      <c r="A82">
        <v>81</v>
      </c>
      <c r="B82" t="s">
        <v>6754</v>
      </c>
      <c r="C82" t="s">
        <v>6411</v>
      </c>
      <c r="D82" t="s">
        <v>482</v>
      </c>
      <c r="E82">
        <v>621446</v>
      </c>
      <c r="F82" t="s">
        <v>249</v>
      </c>
      <c r="I82" t="s">
        <v>1065</v>
      </c>
      <c r="J82">
        <v>20</v>
      </c>
      <c r="K82" t="s">
        <v>2892</v>
      </c>
      <c r="L82">
        <v>76</v>
      </c>
      <c r="M82">
        <v>79</v>
      </c>
      <c r="N82">
        <v>51</v>
      </c>
      <c r="O82">
        <v>184</v>
      </c>
      <c r="P82">
        <v>155</v>
      </c>
      <c r="Q82">
        <v>125</v>
      </c>
      <c r="R82">
        <v>56</v>
      </c>
      <c r="S82">
        <v>121</v>
      </c>
      <c r="T82">
        <v>76</v>
      </c>
      <c r="U82">
        <v>346</v>
      </c>
      <c r="V82">
        <v>109</v>
      </c>
      <c r="W82">
        <v>95</v>
      </c>
      <c r="X82">
        <v>23</v>
      </c>
      <c r="Y82">
        <v>131</v>
      </c>
      <c r="Z82">
        <v>4</v>
      </c>
      <c r="AA82">
        <v>3</v>
      </c>
      <c r="AB82" s="1">
        <v>0.17100000000000001</v>
      </c>
      <c r="AC82" s="1">
        <v>0.28299999999999997</v>
      </c>
      <c r="AD82" s="1">
        <v>0.34499999999999997</v>
      </c>
      <c r="AE82" s="1">
        <v>0.28199999999999997</v>
      </c>
      <c r="AF82" s="36">
        <v>12</v>
      </c>
      <c r="AG82" s="36">
        <v>11</v>
      </c>
      <c r="AH82" s="8">
        <v>1</v>
      </c>
      <c r="AI82" s="36">
        <v>-6</v>
      </c>
      <c r="AJ82" s="38">
        <v>500</v>
      </c>
      <c r="AK82" s="38">
        <v>181</v>
      </c>
      <c r="AL82" s="1">
        <v>0.21</v>
      </c>
      <c r="AM82" s="1">
        <v>0.38333333330000002</v>
      </c>
      <c r="AN82" s="1">
        <v>0.13076893010000001</v>
      </c>
      <c r="AO82" s="1">
        <v>4.5853420800000003E-2</v>
      </c>
      <c r="AP82" s="1">
        <v>0.12290732460000001</v>
      </c>
      <c r="AQ82" s="1">
        <v>0.2717512513</v>
      </c>
      <c r="AR82" s="1">
        <v>8.5211853000000004E-2</v>
      </c>
      <c r="AS82" s="1">
        <v>0.1746371582</v>
      </c>
      <c r="AT82" s="1">
        <v>3.0667348899999999E-2</v>
      </c>
      <c r="AU82" s="1">
        <v>1.55452905E-2</v>
      </c>
      <c r="AV82" s="1">
        <v>2.8748109599999998E-2</v>
      </c>
      <c r="AW82" s="1">
        <v>0.28193126239999999</v>
      </c>
      <c r="AX82" s="1">
        <v>-0.65492958000000001</v>
      </c>
      <c r="AY82" s="1">
        <v>-1.530252239</v>
      </c>
      <c r="AZ82" s="1">
        <v>-0.80398883600000004</v>
      </c>
      <c r="BA82" s="1">
        <v>0.88460882149999998</v>
      </c>
      <c r="BB82" s="1">
        <v>1.8298231381000001</v>
      </c>
      <c r="BC82" s="1">
        <v>1.3459627335</v>
      </c>
      <c r="BD82" s="1">
        <v>-2.6001281860000001</v>
      </c>
      <c r="BE82" s="1">
        <v>0.7169594722</v>
      </c>
      <c r="BF82" s="1">
        <v>-1.0540576580000001</v>
      </c>
      <c r="BG82" s="1">
        <v>3.3247034978999999</v>
      </c>
      <c r="BH82" s="1">
        <v>0.20438446029999999</v>
      </c>
      <c r="BI82" s="1">
        <v>-0.52468855000000003</v>
      </c>
      <c r="BJ82">
        <v>2</v>
      </c>
      <c r="BK82">
        <v>2</v>
      </c>
      <c r="BL82" t="s">
        <v>759</v>
      </c>
      <c r="BM82" t="s">
        <v>763</v>
      </c>
      <c r="BN82" s="36" t="s">
        <v>794</v>
      </c>
      <c r="BO82" s="1">
        <v>0.30014402179999999</v>
      </c>
      <c r="BP82" s="1">
        <v>0.86140553340000003</v>
      </c>
      <c r="BQ82" s="1">
        <v>9.2919403299999995E-2</v>
      </c>
      <c r="BR82" s="1">
        <v>-1.4687657999999999E-2</v>
      </c>
      <c r="BS82" s="1">
        <v>0.30014402179999999</v>
      </c>
      <c r="BT82" s="1">
        <v>0.86140553340000003</v>
      </c>
      <c r="BU82" s="1">
        <v>9.2919403299999995E-2</v>
      </c>
      <c r="BV82" s="1">
        <v>1.46876575E-2</v>
      </c>
      <c r="BW82" t="s">
        <v>2816</v>
      </c>
      <c r="BX82" t="s">
        <v>1111</v>
      </c>
      <c r="BY82" t="s">
        <v>1063</v>
      </c>
      <c r="BZ82" t="s">
        <v>1111</v>
      </c>
      <c r="CA82">
        <v>47</v>
      </c>
      <c r="CB82">
        <v>21</v>
      </c>
      <c r="CC82">
        <v>2</v>
      </c>
      <c r="CD82">
        <v>1</v>
      </c>
      <c r="CE82">
        <v>2017</v>
      </c>
      <c r="CF82">
        <v>55</v>
      </c>
      <c r="CG82">
        <v>0.106</v>
      </c>
      <c r="CH82">
        <v>0.23599999999999999</v>
      </c>
      <c r="CI82">
        <v>0.27700000000000002</v>
      </c>
      <c r="CJ82">
        <v>13</v>
      </c>
      <c r="CK82">
        <v>0.23699999999999999</v>
      </c>
      <c r="CL82">
        <v>4</v>
      </c>
      <c r="CM82">
        <v>-1</v>
      </c>
      <c r="CN82" t="s">
        <v>249</v>
      </c>
      <c r="CO82">
        <v>23</v>
      </c>
      <c r="DV82" s="36" t="s">
        <v>6412</v>
      </c>
    </row>
    <row r="83" spans="1:126" x14ac:dyDescent="0.3">
      <c r="A83">
        <v>82</v>
      </c>
      <c r="B83" t="s">
        <v>3881</v>
      </c>
      <c r="C83" t="s">
        <v>3882</v>
      </c>
      <c r="D83" t="s">
        <v>3883</v>
      </c>
      <c r="E83">
        <v>593647</v>
      </c>
      <c r="F83" t="s">
        <v>249</v>
      </c>
      <c r="I83" t="s">
        <v>1103</v>
      </c>
      <c r="J83">
        <v>21</v>
      </c>
      <c r="K83" t="s">
        <v>2876</v>
      </c>
      <c r="L83">
        <v>76</v>
      </c>
      <c r="M83">
        <v>86</v>
      </c>
      <c r="N83">
        <v>53</v>
      </c>
      <c r="O83">
        <v>208</v>
      </c>
      <c r="P83">
        <v>78</v>
      </c>
      <c r="Q83">
        <v>103</v>
      </c>
      <c r="R83">
        <v>86</v>
      </c>
      <c r="S83">
        <v>108</v>
      </c>
      <c r="T83">
        <v>112</v>
      </c>
      <c r="U83">
        <v>218</v>
      </c>
      <c r="V83">
        <v>100</v>
      </c>
      <c r="W83">
        <v>95</v>
      </c>
      <c r="X83">
        <v>25</v>
      </c>
      <c r="Y83">
        <v>137</v>
      </c>
      <c r="Z83">
        <v>4</v>
      </c>
      <c r="AA83">
        <v>3</v>
      </c>
      <c r="AB83" s="1">
        <v>0.22</v>
      </c>
      <c r="AC83" s="1">
        <v>0.27100000000000002</v>
      </c>
      <c r="AD83" s="1">
        <v>0.375</v>
      </c>
      <c r="AE83" s="1">
        <v>0.28199999999999997</v>
      </c>
      <c r="AF83" s="36">
        <v>12</v>
      </c>
      <c r="AG83" s="36">
        <v>11</v>
      </c>
      <c r="AH83" s="8">
        <v>3</v>
      </c>
      <c r="AI83" s="36">
        <v>-7</v>
      </c>
      <c r="AJ83" s="38">
        <v>663</v>
      </c>
      <c r="AK83" s="38">
        <v>248</v>
      </c>
      <c r="AL83" s="1">
        <v>0.21</v>
      </c>
      <c r="AM83" s="1">
        <v>0.41666666670000002</v>
      </c>
      <c r="AN83" s="1">
        <v>0.1371128841</v>
      </c>
      <c r="AO83" s="1">
        <v>5.1746595399999998E-2</v>
      </c>
      <c r="AP83" s="1">
        <v>6.1805504400000003E-2</v>
      </c>
      <c r="AQ83" s="1">
        <v>0.2244441301</v>
      </c>
      <c r="AR83" s="1">
        <v>0.13209270049999999</v>
      </c>
      <c r="AS83" s="1">
        <v>0.15532635680000001</v>
      </c>
      <c r="AT83" s="1">
        <v>4.54511446E-2</v>
      </c>
      <c r="AU83" s="1">
        <v>9.8169708999999994E-3</v>
      </c>
      <c r="AV83" s="1">
        <v>2.6301065700000001E-2</v>
      </c>
      <c r="AW83" s="1">
        <v>0.28188879979999998</v>
      </c>
      <c r="AX83" s="1">
        <v>-0.65492958000000001</v>
      </c>
      <c r="AY83" s="1">
        <v>-1.027631717</v>
      </c>
      <c r="AZ83" s="1">
        <v>-0.76390382599999995</v>
      </c>
      <c r="BA83" s="1">
        <v>1.1333638356</v>
      </c>
      <c r="BB83" s="1">
        <v>-0.73623101999999996</v>
      </c>
      <c r="BC83" s="1">
        <v>0.1732499119</v>
      </c>
      <c r="BD83" s="1">
        <v>-0.81210739600000004</v>
      </c>
      <c r="BE83" s="1">
        <v>0.26855801800000001</v>
      </c>
      <c r="BF83" s="1">
        <v>0.51764800239999997</v>
      </c>
      <c r="BG83" s="1">
        <v>1.6010938689000001</v>
      </c>
      <c r="BH83" s="1">
        <v>-2.4138190000000002E-3</v>
      </c>
      <c r="BI83" s="1">
        <v>-0.52614641200000001</v>
      </c>
      <c r="BJ83">
        <v>2</v>
      </c>
      <c r="BK83">
        <v>2</v>
      </c>
      <c r="BL83" t="s">
        <v>759</v>
      </c>
      <c r="BM83" t="s">
        <v>760</v>
      </c>
      <c r="BN83" s="36" t="s">
        <v>780</v>
      </c>
      <c r="BO83" s="1">
        <v>-4.6162349999999998E-3</v>
      </c>
      <c r="BP83" s="1">
        <v>0.90270020890000002</v>
      </c>
      <c r="BQ83" s="1">
        <v>-0.37379831400000002</v>
      </c>
      <c r="BR83" s="1">
        <v>-2.9073980999999999E-2</v>
      </c>
      <c r="BS83" s="1">
        <v>4.6162347999999997E-3</v>
      </c>
      <c r="BT83" s="1">
        <v>0.90270020890000002</v>
      </c>
      <c r="BU83" s="1">
        <v>0.37379831409999997</v>
      </c>
      <c r="BV83" s="1">
        <v>2.90739811E-2</v>
      </c>
      <c r="BW83" t="s">
        <v>2463</v>
      </c>
      <c r="BX83" t="s">
        <v>1116</v>
      </c>
      <c r="BY83" t="s">
        <v>1063</v>
      </c>
      <c r="CP83" t="s">
        <v>1116</v>
      </c>
      <c r="CQ83">
        <v>95</v>
      </c>
      <c r="CR83">
        <v>40</v>
      </c>
      <c r="CS83">
        <v>4</v>
      </c>
      <c r="CT83">
        <v>2</v>
      </c>
      <c r="CU83">
        <v>2016</v>
      </c>
      <c r="CV83">
        <v>97</v>
      </c>
      <c r="CW83">
        <v>0.17899999999999999</v>
      </c>
      <c r="CX83">
        <v>0.19600000000000001</v>
      </c>
      <c r="CY83">
        <v>0.35799999999999998</v>
      </c>
      <c r="CZ83">
        <v>23</v>
      </c>
      <c r="DA83">
        <v>0.23300000000000001</v>
      </c>
      <c r="DB83">
        <v>5</v>
      </c>
      <c r="DC83">
        <v>1</v>
      </c>
      <c r="DD83" t="s">
        <v>249</v>
      </c>
      <c r="DE83">
        <v>23</v>
      </c>
      <c r="DF83" t="s">
        <v>1116</v>
      </c>
      <c r="DG83">
        <v>33</v>
      </c>
      <c r="DH83">
        <v>18</v>
      </c>
      <c r="DI83">
        <v>0</v>
      </c>
      <c r="DJ83">
        <v>1</v>
      </c>
      <c r="DK83">
        <v>2015</v>
      </c>
      <c r="DL83">
        <v>34</v>
      </c>
      <c r="DM83">
        <v>0.30299999999999999</v>
      </c>
      <c r="DN83">
        <v>0.32400000000000001</v>
      </c>
      <c r="DO83">
        <v>0.45500000000000002</v>
      </c>
      <c r="DP83">
        <v>11</v>
      </c>
      <c r="DQ83">
        <v>0.33500000000000002</v>
      </c>
      <c r="DR83">
        <v>9</v>
      </c>
      <c r="DS83">
        <v>1</v>
      </c>
      <c r="DT83" t="s">
        <v>249</v>
      </c>
      <c r="DU83">
        <v>22</v>
      </c>
      <c r="DV83" s="36" t="s">
        <v>3884</v>
      </c>
    </row>
    <row r="84" spans="1:126" x14ac:dyDescent="0.3">
      <c r="A84">
        <v>83</v>
      </c>
      <c r="B84" t="s">
        <v>3885</v>
      </c>
      <c r="C84" t="s">
        <v>41</v>
      </c>
      <c r="D84" t="s">
        <v>77</v>
      </c>
      <c r="E84">
        <v>623143</v>
      </c>
      <c r="F84" t="s">
        <v>255</v>
      </c>
      <c r="I84" t="s">
        <v>1065</v>
      </c>
      <c r="J84">
        <v>45</v>
      </c>
      <c r="K84" t="s">
        <v>708</v>
      </c>
      <c r="L84">
        <v>90</v>
      </c>
      <c r="M84">
        <v>89</v>
      </c>
      <c r="N84">
        <v>54</v>
      </c>
      <c r="O84">
        <v>3</v>
      </c>
      <c r="P84">
        <v>88</v>
      </c>
      <c r="Q84">
        <v>99</v>
      </c>
      <c r="R84">
        <v>101</v>
      </c>
      <c r="S84">
        <v>85</v>
      </c>
      <c r="T84">
        <v>107</v>
      </c>
      <c r="U84">
        <v>23</v>
      </c>
      <c r="V84">
        <v>84</v>
      </c>
      <c r="W84">
        <v>94</v>
      </c>
      <c r="X84">
        <v>26</v>
      </c>
      <c r="Y84">
        <v>141</v>
      </c>
      <c r="Z84">
        <v>3</v>
      </c>
      <c r="AA84">
        <v>0</v>
      </c>
      <c r="AB84" s="1">
        <v>0.22700000000000001</v>
      </c>
      <c r="AC84" s="1">
        <v>0.28399999999999997</v>
      </c>
      <c r="AD84" s="1">
        <v>0.34899999999999998</v>
      </c>
      <c r="AE84" s="1">
        <v>0.28000000000000003</v>
      </c>
      <c r="AF84" s="36">
        <v>12</v>
      </c>
      <c r="AG84" s="36">
        <v>12</v>
      </c>
      <c r="AH84" s="8">
        <v>2</v>
      </c>
      <c r="AI84" s="36">
        <v>-6</v>
      </c>
      <c r="AJ84" s="38">
        <v>651</v>
      </c>
      <c r="AK84" s="38">
        <v>111</v>
      </c>
      <c r="AL84" s="1">
        <v>0.25</v>
      </c>
      <c r="AM84" s="1">
        <v>0.43333333330000001</v>
      </c>
      <c r="AN84" s="1">
        <v>0.14050001779999999</v>
      </c>
      <c r="AO84" s="1">
        <v>7.2346050000000005E-4</v>
      </c>
      <c r="AP84" s="1">
        <v>6.9853062800000004E-2</v>
      </c>
      <c r="AQ84" s="1">
        <v>0.21493166590000001</v>
      </c>
      <c r="AR84" s="1">
        <v>0.15451720599999999</v>
      </c>
      <c r="AS84" s="1">
        <v>0.1216652235</v>
      </c>
      <c r="AT84" s="1">
        <v>4.3251314899999997E-2</v>
      </c>
      <c r="AU84" s="1">
        <v>1.0239017E-3</v>
      </c>
      <c r="AV84" s="1">
        <v>2.2027511900000001E-2</v>
      </c>
      <c r="AW84" s="1">
        <v>0.28048676769999997</v>
      </c>
      <c r="AX84" s="1">
        <v>-0.26135687499999999</v>
      </c>
      <c r="AY84" s="1">
        <v>-0.77632145699999999</v>
      </c>
      <c r="AZ84" s="1">
        <v>-0.74250182899999995</v>
      </c>
      <c r="BA84" s="1">
        <v>-1.0203582950000001</v>
      </c>
      <c r="BB84" s="1">
        <v>-0.39826284499999998</v>
      </c>
      <c r="BC84" s="1">
        <v>-6.2557900999999999E-2</v>
      </c>
      <c r="BD84" s="1">
        <v>4.3156193199999998E-2</v>
      </c>
      <c r="BE84" s="1">
        <v>-0.51306159500000004</v>
      </c>
      <c r="BF84" s="1">
        <v>0.28377809570000001</v>
      </c>
      <c r="BG84" s="1">
        <v>-1.0446766030000001</v>
      </c>
      <c r="BH84" s="1">
        <v>-0.36356939399999999</v>
      </c>
      <c r="BI84" s="1">
        <v>-0.57428217800000003</v>
      </c>
      <c r="BJ84">
        <v>4</v>
      </c>
      <c r="BK84">
        <v>4</v>
      </c>
      <c r="BL84" t="s">
        <v>6729</v>
      </c>
      <c r="BM84" t="s">
        <v>764</v>
      </c>
      <c r="BN84" s="36" t="s">
        <v>6755</v>
      </c>
      <c r="BO84" s="1">
        <v>8.1227668599999997E-2</v>
      </c>
      <c r="BP84" s="1">
        <v>-0.199295427</v>
      </c>
      <c r="BQ84" s="1">
        <v>-0.190152301</v>
      </c>
      <c r="BR84" s="1">
        <v>0.71519478000000003</v>
      </c>
      <c r="BS84" s="1">
        <v>8.1227668599999997E-2</v>
      </c>
      <c r="BT84" s="1">
        <v>0.19929542750000001</v>
      </c>
      <c r="BU84" s="1">
        <v>0.1901523007</v>
      </c>
      <c r="BV84" s="1">
        <v>0.71519478000000003</v>
      </c>
      <c r="BW84" t="s">
        <v>2813</v>
      </c>
      <c r="BX84" t="s">
        <v>1104</v>
      </c>
      <c r="BY84" t="s">
        <v>1063</v>
      </c>
      <c r="CP84" t="s">
        <v>1104</v>
      </c>
      <c r="CQ84">
        <v>173</v>
      </c>
      <c r="CR84">
        <v>75</v>
      </c>
      <c r="CS84">
        <v>5</v>
      </c>
      <c r="CT84">
        <v>0</v>
      </c>
      <c r="CU84">
        <v>2016</v>
      </c>
      <c r="CV84">
        <v>184</v>
      </c>
      <c r="CW84">
        <v>0.23699999999999999</v>
      </c>
      <c r="CX84">
        <v>0.28299999999999997</v>
      </c>
      <c r="CY84">
        <v>0.36399999999999999</v>
      </c>
      <c r="CZ84">
        <v>52</v>
      </c>
      <c r="DA84">
        <v>0.28499999999999998</v>
      </c>
      <c r="DB84">
        <v>15</v>
      </c>
      <c r="DC84">
        <v>3</v>
      </c>
      <c r="DD84" t="s">
        <v>255</v>
      </c>
      <c r="DE84">
        <v>24</v>
      </c>
      <c r="DF84" t="s">
        <v>1104</v>
      </c>
      <c r="DG84">
        <v>39</v>
      </c>
      <c r="DH84">
        <v>13</v>
      </c>
      <c r="DI84">
        <v>0</v>
      </c>
      <c r="DJ84">
        <v>1</v>
      </c>
      <c r="DK84">
        <v>2015</v>
      </c>
      <c r="DL84">
        <v>43</v>
      </c>
      <c r="DM84">
        <v>0.23100000000000001</v>
      </c>
      <c r="DN84">
        <v>0.27900000000000003</v>
      </c>
      <c r="DO84">
        <v>0.308</v>
      </c>
      <c r="DP84">
        <v>11</v>
      </c>
      <c r="DQ84">
        <v>0.26200000000000001</v>
      </c>
      <c r="DR84">
        <v>4</v>
      </c>
      <c r="DS84">
        <v>0</v>
      </c>
      <c r="DT84" t="s">
        <v>255</v>
      </c>
      <c r="DU84">
        <v>23</v>
      </c>
      <c r="DV84" s="36" t="s">
        <v>3886</v>
      </c>
    </row>
    <row r="85" spans="1:126" x14ac:dyDescent="0.3">
      <c r="A85">
        <v>84</v>
      </c>
      <c r="B85" t="s">
        <v>3887</v>
      </c>
      <c r="C85" t="s">
        <v>2199</v>
      </c>
      <c r="D85" t="s">
        <v>3888</v>
      </c>
      <c r="E85">
        <v>542979</v>
      </c>
      <c r="F85" t="s">
        <v>249</v>
      </c>
      <c r="I85" t="s">
        <v>1065</v>
      </c>
      <c r="J85">
        <v>20</v>
      </c>
      <c r="K85" t="s">
        <v>820</v>
      </c>
      <c r="L85">
        <v>76</v>
      </c>
      <c r="M85">
        <v>93</v>
      </c>
      <c r="N85">
        <v>132</v>
      </c>
      <c r="O85">
        <v>427</v>
      </c>
      <c r="P85">
        <v>98</v>
      </c>
      <c r="Q85">
        <v>146</v>
      </c>
      <c r="R85">
        <v>79</v>
      </c>
      <c r="S85">
        <v>139</v>
      </c>
      <c r="T85">
        <v>97</v>
      </c>
      <c r="U85">
        <v>152</v>
      </c>
      <c r="V85">
        <v>159</v>
      </c>
      <c r="W85">
        <v>102</v>
      </c>
      <c r="X85">
        <v>27</v>
      </c>
      <c r="Y85">
        <v>341</v>
      </c>
      <c r="Z85">
        <v>14</v>
      </c>
      <c r="AA85">
        <v>16</v>
      </c>
      <c r="AB85" s="1">
        <v>0.215</v>
      </c>
      <c r="AC85" s="1">
        <v>0.28499999999999998</v>
      </c>
      <c r="AD85" s="1">
        <v>0.41499999999999998</v>
      </c>
      <c r="AE85" s="1">
        <v>0.30299999999999999</v>
      </c>
      <c r="AF85" s="36">
        <v>29</v>
      </c>
      <c r="AG85" s="36">
        <v>26</v>
      </c>
      <c r="AH85" s="8">
        <v>12</v>
      </c>
      <c r="AI85" s="36">
        <v>-9</v>
      </c>
      <c r="AJ85" s="38">
        <v>270</v>
      </c>
      <c r="AK85" s="38">
        <v>96</v>
      </c>
      <c r="AL85" s="1">
        <v>0.21</v>
      </c>
      <c r="AM85" s="1">
        <v>0.45</v>
      </c>
      <c r="AN85" s="1">
        <v>0.34132007409999998</v>
      </c>
      <c r="AO85" s="1">
        <v>0.10640156269999999</v>
      </c>
      <c r="AP85" s="1">
        <v>7.7610658200000002E-2</v>
      </c>
      <c r="AQ85" s="1">
        <v>0.31642270729999999</v>
      </c>
      <c r="AR85" s="1">
        <v>0.12068124819999999</v>
      </c>
      <c r="AS85" s="1">
        <v>0.19995211399999999</v>
      </c>
      <c r="AT85" s="1">
        <v>3.9426070899999999E-2</v>
      </c>
      <c r="AU85" s="1">
        <v>6.8483598999999999E-3</v>
      </c>
      <c r="AV85" s="1">
        <v>4.1900597999999997E-2</v>
      </c>
      <c r="AW85" s="1">
        <v>0.30303773769999998</v>
      </c>
      <c r="AX85" s="1">
        <v>-0.65492958000000001</v>
      </c>
      <c r="AY85" s="1">
        <v>-0.52501119600000001</v>
      </c>
      <c r="AZ85" s="1">
        <v>0.52640301619999996</v>
      </c>
      <c r="BA85" s="1">
        <v>3.4403881432999999</v>
      </c>
      <c r="BB85" s="1">
        <v>-7.2472059000000005E-2</v>
      </c>
      <c r="BC85" s="1">
        <v>2.4533391230000001</v>
      </c>
      <c r="BD85" s="1">
        <v>-1.2473366029999999</v>
      </c>
      <c r="BE85" s="1">
        <v>1.3047788341</v>
      </c>
      <c r="BF85" s="1">
        <v>-0.122894028</v>
      </c>
      <c r="BG85" s="1">
        <v>0.70786042110000003</v>
      </c>
      <c r="BH85" s="1">
        <v>1.3158937076999999</v>
      </c>
      <c r="BI85" s="1">
        <v>0.1999570336</v>
      </c>
      <c r="BJ85">
        <v>2</v>
      </c>
      <c r="BK85">
        <v>2</v>
      </c>
      <c r="BL85" t="s">
        <v>759</v>
      </c>
      <c r="BM85" t="s">
        <v>763</v>
      </c>
      <c r="BN85" s="36" t="s">
        <v>794</v>
      </c>
      <c r="BO85" s="1">
        <v>0.42633143350000002</v>
      </c>
      <c r="BP85" s="1">
        <v>0.83010688389999998</v>
      </c>
      <c r="BQ85" s="1">
        <v>-2.5372480000000002E-3</v>
      </c>
      <c r="BR85" s="1">
        <v>-6.1658576999999999E-2</v>
      </c>
      <c r="BS85" s="1">
        <v>0.42633143350000002</v>
      </c>
      <c r="BT85" s="1">
        <v>0.83010688389999998</v>
      </c>
      <c r="BU85" s="1">
        <v>2.5372475E-3</v>
      </c>
      <c r="BV85" s="1">
        <v>6.1658577399999998E-2</v>
      </c>
      <c r="BW85" t="s">
        <v>6927</v>
      </c>
      <c r="BX85" t="s">
        <v>1111</v>
      </c>
      <c r="BY85" t="s">
        <v>1063</v>
      </c>
      <c r="BZ85" t="s">
        <v>1111</v>
      </c>
      <c r="CA85">
        <v>414</v>
      </c>
      <c r="CB85">
        <v>143</v>
      </c>
      <c r="CC85">
        <v>20</v>
      </c>
      <c r="CD85">
        <v>21</v>
      </c>
      <c r="CE85">
        <v>2017</v>
      </c>
      <c r="CF85">
        <v>463</v>
      </c>
      <c r="CG85">
        <v>0.22</v>
      </c>
      <c r="CH85">
        <v>0.29899999999999999</v>
      </c>
      <c r="CI85">
        <v>0.42</v>
      </c>
      <c r="CJ85">
        <v>145</v>
      </c>
      <c r="CK85">
        <v>0.313</v>
      </c>
      <c r="CL85">
        <v>39</v>
      </c>
      <c r="CM85">
        <v>18</v>
      </c>
      <c r="CN85" t="s">
        <v>249</v>
      </c>
      <c r="CO85">
        <v>27</v>
      </c>
      <c r="CP85" t="s">
        <v>1111</v>
      </c>
      <c r="CQ85">
        <v>207</v>
      </c>
      <c r="CR85">
        <v>75</v>
      </c>
      <c r="CS85">
        <v>9</v>
      </c>
      <c r="CT85">
        <v>23</v>
      </c>
      <c r="CU85">
        <v>2016</v>
      </c>
      <c r="CV85">
        <v>244</v>
      </c>
      <c r="CW85">
        <v>0.24199999999999999</v>
      </c>
      <c r="CX85">
        <v>0.35399999999999998</v>
      </c>
      <c r="CY85">
        <v>0.43</v>
      </c>
      <c r="CZ85">
        <v>84</v>
      </c>
      <c r="DA85">
        <v>0.34599999999999997</v>
      </c>
      <c r="DB85">
        <v>37</v>
      </c>
      <c r="DC85">
        <v>13</v>
      </c>
      <c r="DD85" t="s">
        <v>249</v>
      </c>
      <c r="DE85">
        <v>26</v>
      </c>
      <c r="DF85" t="s">
        <v>1106</v>
      </c>
      <c r="DG85">
        <v>2</v>
      </c>
      <c r="DH85">
        <v>7</v>
      </c>
      <c r="DI85">
        <v>0</v>
      </c>
      <c r="DJ85">
        <v>1</v>
      </c>
      <c r="DK85">
        <v>2015</v>
      </c>
      <c r="DL85">
        <v>2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 t="s">
        <v>249</v>
      </c>
      <c r="DU85">
        <v>25</v>
      </c>
      <c r="DV85" s="36" t="s">
        <v>3889</v>
      </c>
    </row>
    <row r="86" spans="1:126" x14ac:dyDescent="0.3">
      <c r="A86">
        <v>85</v>
      </c>
      <c r="B86" t="s">
        <v>554</v>
      </c>
      <c r="C86" t="s">
        <v>44</v>
      </c>
      <c r="D86" t="s">
        <v>43</v>
      </c>
      <c r="E86">
        <v>457803</v>
      </c>
      <c r="F86" t="s">
        <v>249</v>
      </c>
      <c r="I86" t="s">
        <v>1103</v>
      </c>
      <c r="J86">
        <v>9</v>
      </c>
      <c r="K86" t="s">
        <v>702</v>
      </c>
      <c r="L86">
        <v>76</v>
      </c>
      <c r="M86">
        <v>107</v>
      </c>
      <c r="N86">
        <v>186</v>
      </c>
      <c r="O86">
        <v>64</v>
      </c>
      <c r="P86">
        <v>106</v>
      </c>
      <c r="Q86">
        <v>99</v>
      </c>
      <c r="R86">
        <v>72</v>
      </c>
      <c r="S86">
        <v>181</v>
      </c>
      <c r="T86">
        <v>123</v>
      </c>
      <c r="U86">
        <v>128</v>
      </c>
      <c r="V86">
        <v>222</v>
      </c>
      <c r="W86">
        <v>114</v>
      </c>
      <c r="X86">
        <v>31</v>
      </c>
      <c r="Y86">
        <v>480</v>
      </c>
      <c r="Z86">
        <v>28</v>
      </c>
      <c r="AA86">
        <v>4</v>
      </c>
      <c r="AB86" s="1">
        <v>0.23799999999999999</v>
      </c>
      <c r="AC86" s="1">
        <v>0.30199999999999999</v>
      </c>
      <c r="AD86" s="1">
        <v>0.498</v>
      </c>
      <c r="AE86" s="1">
        <v>0.33800000000000002</v>
      </c>
      <c r="AF86" s="36">
        <v>53</v>
      </c>
      <c r="AG86" s="36">
        <v>48</v>
      </c>
      <c r="AH86" s="8">
        <v>19</v>
      </c>
      <c r="AI86" s="36">
        <v>4</v>
      </c>
      <c r="AJ86" s="38">
        <v>85</v>
      </c>
      <c r="AK86" s="38">
        <v>20</v>
      </c>
      <c r="AL86" s="1">
        <v>0.21</v>
      </c>
      <c r="AM86" s="1">
        <v>0.51666666670000005</v>
      </c>
      <c r="AN86" s="1">
        <v>0.47976801569999999</v>
      </c>
      <c r="AO86" s="1">
        <v>1.5860145199999998E-2</v>
      </c>
      <c r="AP86" s="1">
        <v>8.4084762600000001E-2</v>
      </c>
      <c r="AQ86" s="1">
        <v>0.2146546523</v>
      </c>
      <c r="AR86" s="1">
        <v>0.10969744300000001</v>
      </c>
      <c r="AS86" s="1">
        <v>0.25987274310000003</v>
      </c>
      <c r="AT86" s="1">
        <v>4.9814258100000001E-2</v>
      </c>
      <c r="AU86" s="1">
        <v>5.7575732999999999E-3</v>
      </c>
      <c r="AV86" s="1">
        <v>5.84985331E-2</v>
      </c>
      <c r="AW86" s="1">
        <v>0.33795909130000001</v>
      </c>
      <c r="AX86" s="1">
        <v>-0.65492958000000001</v>
      </c>
      <c r="AY86" s="1">
        <v>0.48022984680000003</v>
      </c>
      <c r="AZ86" s="1">
        <v>1.4012024112999999</v>
      </c>
      <c r="BA86" s="1">
        <v>-0.38142827000000001</v>
      </c>
      <c r="BB86" s="1">
        <v>0.19941677099999999</v>
      </c>
      <c r="BC86" s="1">
        <v>-6.9424888000000004E-2</v>
      </c>
      <c r="BD86" s="1">
        <v>-1.6662554789999999</v>
      </c>
      <c r="BE86" s="1">
        <v>2.6961502555000001</v>
      </c>
      <c r="BF86" s="1">
        <v>0.98150249710000004</v>
      </c>
      <c r="BG86" s="1">
        <v>0.37965068569999999</v>
      </c>
      <c r="BH86" s="1">
        <v>2.7185756811999999</v>
      </c>
      <c r="BI86" s="1">
        <v>1.3989068464000001</v>
      </c>
      <c r="BJ86">
        <v>1</v>
      </c>
      <c r="BK86">
        <v>1</v>
      </c>
      <c r="BL86" t="s">
        <v>763</v>
      </c>
      <c r="BM86" t="s">
        <v>760</v>
      </c>
      <c r="BN86" s="36" t="s">
        <v>776</v>
      </c>
      <c r="BO86" s="1">
        <v>0.94017650699999999</v>
      </c>
      <c r="BP86" s="1">
        <v>-0.14087365199999999</v>
      </c>
      <c r="BQ86" s="1">
        <v>-0.21248789800000001</v>
      </c>
      <c r="BR86" s="1">
        <v>2.11311507E-2</v>
      </c>
      <c r="BS86" s="1">
        <v>0.94017650699999999</v>
      </c>
      <c r="BT86" s="1">
        <v>0.14087365160000001</v>
      </c>
      <c r="BU86" s="1">
        <v>0.21248789800000001</v>
      </c>
      <c r="BV86" s="1">
        <v>2.11311507E-2</v>
      </c>
      <c r="BW86" t="s">
        <v>6964</v>
      </c>
      <c r="BX86" t="s">
        <v>1089</v>
      </c>
      <c r="BY86" t="s">
        <v>1063</v>
      </c>
      <c r="BZ86" t="s">
        <v>1372</v>
      </c>
      <c r="CA86">
        <v>555</v>
      </c>
      <c r="CB86">
        <v>146</v>
      </c>
      <c r="CC86">
        <v>36</v>
      </c>
      <c r="CD86">
        <v>1</v>
      </c>
      <c r="CE86">
        <v>2017</v>
      </c>
      <c r="CF86">
        <v>617</v>
      </c>
      <c r="CG86">
        <v>0.254</v>
      </c>
      <c r="CH86">
        <v>0.32400000000000001</v>
      </c>
      <c r="CI86">
        <v>0.50800000000000001</v>
      </c>
      <c r="CJ86">
        <v>218</v>
      </c>
      <c r="CK86">
        <v>0.35399999999999998</v>
      </c>
      <c r="CL86">
        <v>73</v>
      </c>
      <c r="CM86">
        <v>27</v>
      </c>
      <c r="CN86" t="s">
        <v>249</v>
      </c>
      <c r="CO86">
        <v>30</v>
      </c>
      <c r="CP86" t="s">
        <v>1089</v>
      </c>
      <c r="CQ86">
        <v>539</v>
      </c>
      <c r="CR86">
        <v>147</v>
      </c>
      <c r="CS86">
        <v>33</v>
      </c>
      <c r="CT86">
        <v>4</v>
      </c>
      <c r="CU86">
        <v>2016</v>
      </c>
      <c r="CV86">
        <v>589</v>
      </c>
      <c r="CW86">
        <v>0.25</v>
      </c>
      <c r="CX86">
        <v>0.309</v>
      </c>
      <c r="CY86">
        <v>0.50600000000000001</v>
      </c>
      <c r="CZ86">
        <v>203</v>
      </c>
      <c r="DA86">
        <v>0.34499999999999997</v>
      </c>
      <c r="DB86">
        <v>65</v>
      </c>
      <c r="DC86">
        <v>26</v>
      </c>
      <c r="DD86" t="s">
        <v>249</v>
      </c>
      <c r="DE86">
        <v>29</v>
      </c>
      <c r="DF86" t="s">
        <v>1093</v>
      </c>
      <c r="DG86">
        <v>580</v>
      </c>
      <c r="DH86">
        <v>157</v>
      </c>
      <c r="DI86">
        <v>26</v>
      </c>
      <c r="DJ86">
        <v>9</v>
      </c>
      <c r="DK86">
        <v>2015</v>
      </c>
      <c r="DL86">
        <v>649</v>
      </c>
      <c r="DM86">
        <v>0.22600000000000001</v>
      </c>
      <c r="DN86">
        <v>0.29399999999999998</v>
      </c>
      <c r="DO86">
        <v>0.434</v>
      </c>
      <c r="DP86">
        <v>203</v>
      </c>
      <c r="DQ86">
        <v>0.313</v>
      </c>
      <c r="DR86">
        <v>48</v>
      </c>
      <c r="DS86">
        <v>19</v>
      </c>
      <c r="DT86" t="s">
        <v>249</v>
      </c>
      <c r="DU86">
        <v>28</v>
      </c>
      <c r="DV86" s="36" t="s">
        <v>1145</v>
      </c>
    </row>
    <row r="87" spans="1:126" x14ac:dyDescent="0.3">
      <c r="A87">
        <v>86</v>
      </c>
      <c r="B87" t="s">
        <v>6756</v>
      </c>
      <c r="C87" t="s">
        <v>6608</v>
      </c>
      <c r="D87" t="s">
        <v>6609</v>
      </c>
      <c r="E87">
        <v>595144</v>
      </c>
      <c r="F87" t="s">
        <v>249</v>
      </c>
      <c r="I87" t="s">
        <v>1103</v>
      </c>
      <c r="J87">
        <v>37</v>
      </c>
      <c r="K87" t="s">
        <v>2907</v>
      </c>
      <c r="L87">
        <v>76</v>
      </c>
      <c r="M87">
        <v>89</v>
      </c>
      <c r="N87">
        <v>86</v>
      </c>
      <c r="O87">
        <v>39</v>
      </c>
      <c r="P87">
        <v>117</v>
      </c>
      <c r="Q87">
        <v>103</v>
      </c>
      <c r="R87">
        <v>130</v>
      </c>
      <c r="S87">
        <v>70</v>
      </c>
      <c r="T87">
        <v>59</v>
      </c>
      <c r="U87">
        <v>40</v>
      </c>
      <c r="V87">
        <v>76</v>
      </c>
      <c r="W87">
        <v>102</v>
      </c>
      <c r="X87">
        <v>26</v>
      </c>
      <c r="Y87">
        <v>223</v>
      </c>
      <c r="Z87">
        <v>4</v>
      </c>
      <c r="AA87">
        <v>2</v>
      </c>
      <c r="AB87" s="1">
        <v>0.247</v>
      </c>
      <c r="AC87" s="1">
        <v>0.32100000000000001</v>
      </c>
      <c r="AD87" s="1">
        <v>0.34799999999999998</v>
      </c>
      <c r="AE87" s="1">
        <v>0.30199999999999999</v>
      </c>
      <c r="AF87" s="36">
        <v>21</v>
      </c>
      <c r="AG87" s="36">
        <v>20</v>
      </c>
      <c r="AH87" s="8">
        <v>5</v>
      </c>
      <c r="AI87" s="36">
        <v>-6</v>
      </c>
      <c r="AJ87" s="38">
        <v>348</v>
      </c>
      <c r="AK87" s="38">
        <v>129</v>
      </c>
      <c r="AL87" s="1">
        <v>0.21</v>
      </c>
      <c r="AM87" s="1">
        <v>0.43333333330000001</v>
      </c>
      <c r="AN87" s="1">
        <v>0.22294765499999999</v>
      </c>
      <c r="AO87" s="1">
        <v>9.6163454999999998E-3</v>
      </c>
      <c r="AP87" s="1">
        <v>9.3165212799999994E-2</v>
      </c>
      <c r="AQ87" s="1">
        <v>0.22354133349999999</v>
      </c>
      <c r="AR87" s="1">
        <v>0.19921228020000001</v>
      </c>
      <c r="AS87" s="1">
        <v>0.1008620476</v>
      </c>
      <c r="AT87" s="1">
        <v>2.38596555E-2</v>
      </c>
      <c r="AU87" s="1">
        <v>1.7859804000000001E-3</v>
      </c>
      <c r="AV87" s="1">
        <v>1.9972415699999999E-2</v>
      </c>
      <c r="AW87" s="1">
        <v>0.30206847040000001</v>
      </c>
      <c r="AX87" s="1">
        <v>-0.65492958000000001</v>
      </c>
      <c r="AY87" s="1">
        <v>-0.77632145699999999</v>
      </c>
      <c r="AZ87" s="1">
        <v>-0.22154685900000001</v>
      </c>
      <c r="BA87" s="1">
        <v>-0.64498341400000003</v>
      </c>
      <c r="BB87" s="1">
        <v>0.58076264700000002</v>
      </c>
      <c r="BC87" s="1">
        <v>0.15087017</v>
      </c>
      <c r="BD87" s="1">
        <v>1.7478122764999999</v>
      </c>
      <c r="BE87" s="1">
        <v>-0.99611634199999999</v>
      </c>
      <c r="BF87" s="1">
        <v>-1.7778021180000001</v>
      </c>
      <c r="BG87" s="1">
        <v>-0.81537267400000002</v>
      </c>
      <c r="BH87" s="1">
        <v>-0.53724440200000001</v>
      </c>
      <c r="BI87" s="1">
        <v>0.16667931899999999</v>
      </c>
      <c r="BJ87">
        <v>3</v>
      </c>
      <c r="BK87">
        <v>4</v>
      </c>
      <c r="BL87" t="s">
        <v>6724</v>
      </c>
      <c r="BM87" t="s">
        <v>761</v>
      </c>
      <c r="BN87" s="36" t="s">
        <v>7293</v>
      </c>
      <c r="BO87" s="1">
        <v>-0.39376921399999998</v>
      </c>
      <c r="BP87" s="1">
        <v>-0.34101260900000002</v>
      </c>
      <c r="BQ87" s="1">
        <v>0.35352781109999998</v>
      </c>
      <c r="BR87" s="1">
        <v>-0.48146566699999999</v>
      </c>
      <c r="BS87" s="1">
        <v>0.39376921440000001</v>
      </c>
      <c r="BT87" s="1">
        <v>0.34101260919999998</v>
      </c>
      <c r="BU87" s="1">
        <v>0.35352781109999998</v>
      </c>
      <c r="BV87" s="1">
        <v>0.48146566709999999</v>
      </c>
      <c r="BW87" t="s">
        <v>2808</v>
      </c>
      <c r="BX87" t="s">
        <v>1377</v>
      </c>
      <c r="BY87" t="s">
        <v>1373</v>
      </c>
      <c r="BZ87" t="s">
        <v>1392</v>
      </c>
      <c r="CA87">
        <v>143</v>
      </c>
      <c r="CB87">
        <v>48</v>
      </c>
      <c r="CC87">
        <v>3</v>
      </c>
      <c r="CD87">
        <v>1</v>
      </c>
      <c r="CE87">
        <v>2017</v>
      </c>
      <c r="CF87">
        <v>162</v>
      </c>
      <c r="CG87">
        <v>0.26600000000000001</v>
      </c>
      <c r="CH87">
        <v>0.34599999999999997</v>
      </c>
      <c r="CI87">
        <v>0.34300000000000003</v>
      </c>
      <c r="CJ87">
        <v>51</v>
      </c>
      <c r="CK87">
        <v>0.315</v>
      </c>
      <c r="CL87">
        <v>20</v>
      </c>
      <c r="CM87">
        <v>4</v>
      </c>
      <c r="CN87" t="s">
        <v>249</v>
      </c>
      <c r="CO87">
        <v>25</v>
      </c>
      <c r="DV87" s="36" t="s">
        <v>6610</v>
      </c>
    </row>
    <row r="88" spans="1:126" x14ac:dyDescent="0.3">
      <c r="A88">
        <v>87</v>
      </c>
      <c r="B88" t="s">
        <v>3890</v>
      </c>
      <c r="C88" t="s">
        <v>3891</v>
      </c>
      <c r="D88" t="s">
        <v>1758</v>
      </c>
      <c r="E88">
        <v>592178</v>
      </c>
      <c r="F88" t="s">
        <v>253</v>
      </c>
      <c r="I88" t="s">
        <v>1065</v>
      </c>
      <c r="J88">
        <v>9</v>
      </c>
      <c r="K88" t="s">
        <v>803</v>
      </c>
      <c r="L88">
        <v>96</v>
      </c>
      <c r="M88">
        <v>89</v>
      </c>
      <c r="N88">
        <v>240</v>
      </c>
      <c r="O88">
        <v>70</v>
      </c>
      <c r="P88">
        <v>149</v>
      </c>
      <c r="Q88">
        <v>98</v>
      </c>
      <c r="R88">
        <v>96</v>
      </c>
      <c r="S88">
        <v>160</v>
      </c>
      <c r="T88">
        <v>136</v>
      </c>
      <c r="U88">
        <v>132</v>
      </c>
      <c r="V88">
        <v>166</v>
      </c>
      <c r="W88">
        <v>126</v>
      </c>
      <c r="X88">
        <v>26</v>
      </c>
      <c r="Y88">
        <v>618</v>
      </c>
      <c r="Z88">
        <v>27</v>
      </c>
      <c r="AA88">
        <v>7</v>
      </c>
      <c r="AB88" s="1">
        <v>0.27100000000000002</v>
      </c>
      <c r="AC88" s="1">
        <v>0.36799999999999999</v>
      </c>
      <c r="AD88" s="1">
        <v>0.501</v>
      </c>
      <c r="AE88" s="1">
        <v>0.375</v>
      </c>
      <c r="AF88" s="36">
        <v>91</v>
      </c>
      <c r="AG88" s="36">
        <v>91</v>
      </c>
      <c r="AH88" s="8">
        <v>28</v>
      </c>
      <c r="AI88" s="36">
        <v>38</v>
      </c>
      <c r="AJ88" s="38">
        <v>5</v>
      </c>
      <c r="AK88" s="38">
        <v>2</v>
      </c>
      <c r="AL88" s="1">
        <v>0.26500000000000001</v>
      </c>
      <c r="AM88" s="1">
        <v>0.43333333330000001</v>
      </c>
      <c r="AN88" s="1">
        <v>0.61829176480000003</v>
      </c>
      <c r="AO88" s="1">
        <v>1.7440730799999998E-2</v>
      </c>
      <c r="AP88" s="1">
        <v>0.1178580647</v>
      </c>
      <c r="AQ88" s="1">
        <v>0.21305420850000001</v>
      </c>
      <c r="AR88" s="1">
        <v>0.14725237360000001</v>
      </c>
      <c r="AS88" s="1">
        <v>0.22940010669999999</v>
      </c>
      <c r="AT88" s="1">
        <v>5.51622046E-2</v>
      </c>
      <c r="AU88" s="1">
        <v>5.9191288000000003E-3</v>
      </c>
      <c r="AV88" s="1">
        <v>4.3651946699999999E-2</v>
      </c>
      <c r="AW88" s="1">
        <v>0.37528716340000001</v>
      </c>
      <c r="AX88" s="1">
        <v>-0.11376711</v>
      </c>
      <c r="AY88" s="1">
        <v>-0.77632145699999999</v>
      </c>
      <c r="AZ88" s="1">
        <v>2.2764808052999999</v>
      </c>
      <c r="BA88" s="1">
        <v>-0.31471064900000001</v>
      </c>
      <c r="BB88" s="1">
        <v>1.6177725883</v>
      </c>
      <c r="BC88" s="1">
        <v>-0.10909885</v>
      </c>
      <c r="BD88" s="1">
        <v>-0.23392222900000001</v>
      </c>
      <c r="BE88" s="1">
        <v>1.9885683096</v>
      </c>
      <c r="BF88" s="1">
        <v>1.5500572841</v>
      </c>
      <c r="BG88" s="1">
        <v>0.42826156240000002</v>
      </c>
      <c r="BH88" s="1">
        <v>1.4638991817</v>
      </c>
      <c r="BI88" s="1">
        <v>2.6804861837999998</v>
      </c>
      <c r="BJ88">
        <v>1</v>
      </c>
      <c r="BK88">
        <v>1</v>
      </c>
      <c r="BL88" t="s">
        <v>763</v>
      </c>
      <c r="BM88" t="s">
        <v>760</v>
      </c>
      <c r="BN88" s="36" t="s">
        <v>776</v>
      </c>
      <c r="BO88" s="1">
        <v>0.74694777499999998</v>
      </c>
      <c r="BP88" s="1">
        <v>-0.31571280099999999</v>
      </c>
      <c r="BQ88" s="1">
        <v>-0.54542989600000003</v>
      </c>
      <c r="BR88" s="1">
        <v>-7.2482282999999995E-2</v>
      </c>
      <c r="BS88" s="1">
        <v>0.74694777499999998</v>
      </c>
      <c r="BT88" s="1">
        <v>0.31571280080000003</v>
      </c>
      <c r="BU88" s="1">
        <v>0.54542989600000003</v>
      </c>
      <c r="BV88" s="1">
        <v>7.2482282600000003E-2</v>
      </c>
      <c r="BW88" t="s">
        <v>5086</v>
      </c>
      <c r="BX88" t="s">
        <v>1070</v>
      </c>
      <c r="BY88" t="s">
        <v>1063</v>
      </c>
      <c r="BZ88" t="s">
        <v>1070</v>
      </c>
      <c r="CA88">
        <v>549</v>
      </c>
      <c r="CB88">
        <v>151</v>
      </c>
      <c r="CC88">
        <v>29</v>
      </c>
      <c r="CD88">
        <v>7</v>
      </c>
      <c r="CE88">
        <v>2017</v>
      </c>
      <c r="CF88">
        <v>665</v>
      </c>
      <c r="CG88">
        <v>0.29499999999999998</v>
      </c>
      <c r="CH88">
        <v>0.40899999999999997</v>
      </c>
      <c r="CI88">
        <v>0.53700000000000003</v>
      </c>
      <c r="CJ88">
        <v>271</v>
      </c>
      <c r="CK88">
        <v>0.40799999999999997</v>
      </c>
      <c r="CL88">
        <v>129</v>
      </c>
      <c r="CM88">
        <v>34</v>
      </c>
      <c r="CN88" t="s">
        <v>253</v>
      </c>
      <c r="CO88">
        <v>25</v>
      </c>
      <c r="CP88" t="s">
        <v>1070</v>
      </c>
      <c r="CQ88">
        <v>603</v>
      </c>
      <c r="CR88">
        <v>155</v>
      </c>
      <c r="CS88">
        <v>39</v>
      </c>
      <c r="CT88">
        <v>8</v>
      </c>
      <c r="CU88">
        <v>2016</v>
      </c>
      <c r="CV88">
        <v>699</v>
      </c>
      <c r="CW88">
        <v>0.29199999999999998</v>
      </c>
      <c r="CX88">
        <v>0.38500000000000001</v>
      </c>
      <c r="CY88">
        <v>0.55400000000000005</v>
      </c>
      <c r="CZ88">
        <v>281</v>
      </c>
      <c r="DA88">
        <v>0.40200000000000002</v>
      </c>
      <c r="DB88">
        <v>126</v>
      </c>
      <c r="DC88">
        <v>41</v>
      </c>
      <c r="DD88" t="s">
        <v>253</v>
      </c>
      <c r="DE88">
        <v>24</v>
      </c>
      <c r="DF88" t="s">
        <v>1070</v>
      </c>
      <c r="DG88">
        <v>559</v>
      </c>
      <c r="DH88">
        <v>151</v>
      </c>
      <c r="DI88">
        <v>26</v>
      </c>
      <c r="DJ88">
        <v>13</v>
      </c>
      <c r="DK88">
        <v>2015</v>
      </c>
      <c r="DL88">
        <v>650</v>
      </c>
      <c r="DM88">
        <v>0.27500000000000002</v>
      </c>
      <c r="DN88">
        <v>0.36899999999999999</v>
      </c>
      <c r="DO88">
        <v>0.48799999999999999</v>
      </c>
      <c r="DP88">
        <v>242</v>
      </c>
      <c r="DQ88">
        <v>0.372</v>
      </c>
      <c r="DR88">
        <v>91</v>
      </c>
      <c r="DS88">
        <v>32</v>
      </c>
      <c r="DT88" t="s">
        <v>253</v>
      </c>
      <c r="DU88">
        <v>23</v>
      </c>
      <c r="DV88" s="36" t="s">
        <v>3892</v>
      </c>
    </row>
    <row r="89" spans="1:126" x14ac:dyDescent="0.3">
      <c r="A89">
        <v>88</v>
      </c>
      <c r="B89" t="s">
        <v>5553</v>
      </c>
      <c r="C89" t="s">
        <v>2274</v>
      </c>
      <c r="D89" t="s">
        <v>92</v>
      </c>
      <c r="E89">
        <v>542992</v>
      </c>
      <c r="F89" t="s">
        <v>253</v>
      </c>
      <c r="I89" t="s">
        <v>1065</v>
      </c>
      <c r="J89">
        <v>24</v>
      </c>
      <c r="K89" t="s">
        <v>808</v>
      </c>
      <c r="L89">
        <v>96</v>
      </c>
      <c r="M89">
        <v>93</v>
      </c>
      <c r="N89">
        <v>44</v>
      </c>
      <c r="O89">
        <v>89</v>
      </c>
      <c r="P89">
        <v>93</v>
      </c>
      <c r="Q89">
        <v>99</v>
      </c>
      <c r="R89">
        <v>95</v>
      </c>
      <c r="S89">
        <v>97</v>
      </c>
      <c r="T89">
        <v>102</v>
      </c>
      <c r="U89">
        <v>96</v>
      </c>
      <c r="V89">
        <v>96</v>
      </c>
      <c r="W89">
        <v>98</v>
      </c>
      <c r="X89">
        <v>27</v>
      </c>
      <c r="Y89">
        <v>114</v>
      </c>
      <c r="Z89">
        <v>3</v>
      </c>
      <c r="AA89">
        <v>1</v>
      </c>
      <c r="AB89" s="1">
        <v>0.224</v>
      </c>
      <c r="AC89" s="1">
        <v>0.29299999999999998</v>
      </c>
      <c r="AD89" s="1">
        <v>0.36399999999999999</v>
      </c>
      <c r="AE89" s="1">
        <v>0.29099999999999998</v>
      </c>
      <c r="AF89" s="36">
        <v>12</v>
      </c>
      <c r="AG89" s="36">
        <v>12</v>
      </c>
      <c r="AH89" s="8">
        <v>2</v>
      </c>
      <c r="AI89" s="36">
        <v>-3</v>
      </c>
      <c r="AJ89" s="38">
        <v>650</v>
      </c>
      <c r="AK89" s="38">
        <v>69</v>
      </c>
      <c r="AL89" s="1">
        <v>0.26500000000000001</v>
      </c>
      <c r="AM89" s="1">
        <v>0.45</v>
      </c>
      <c r="AN89" s="1">
        <v>0.11392303249999999</v>
      </c>
      <c r="AO89" s="1">
        <v>2.20953407E-2</v>
      </c>
      <c r="AP89" s="1">
        <v>7.3637549100000005E-2</v>
      </c>
      <c r="AQ89" s="1">
        <v>0.2154548536</v>
      </c>
      <c r="AR89" s="1">
        <v>0.1456741624</v>
      </c>
      <c r="AS89" s="1">
        <v>0.13969003760000001</v>
      </c>
      <c r="AT89" s="1">
        <v>4.1290053200000003E-2</v>
      </c>
      <c r="AU89" s="1">
        <v>4.2986904999999997E-3</v>
      </c>
      <c r="AV89" s="1">
        <v>2.5297474899999998E-2</v>
      </c>
      <c r="AW89" s="1">
        <v>0.2913868536</v>
      </c>
      <c r="AX89" s="1">
        <v>-0.11376711</v>
      </c>
      <c r="AY89" s="1">
        <v>-0.52501119600000001</v>
      </c>
      <c r="AZ89" s="1">
        <v>-0.91043159600000001</v>
      </c>
      <c r="BA89" s="1">
        <v>-0.11823631599999999</v>
      </c>
      <c r="BB89" s="1">
        <v>-0.239328185</v>
      </c>
      <c r="BC89" s="1">
        <v>-4.9588417000000003E-2</v>
      </c>
      <c r="BD89" s="1">
        <v>-0.29411471</v>
      </c>
      <c r="BE89" s="1">
        <v>-9.4521075999999996E-2</v>
      </c>
      <c r="BF89" s="1">
        <v>7.5271018600000003E-2</v>
      </c>
      <c r="BG89" s="1">
        <v>-5.9316524000000002E-2</v>
      </c>
      <c r="BH89" s="1">
        <v>-8.7226698000000005E-2</v>
      </c>
      <c r="BI89" s="1">
        <v>-0.20005109500000001</v>
      </c>
      <c r="BJ89">
        <v>2</v>
      </c>
      <c r="BK89">
        <v>2</v>
      </c>
      <c r="BL89" t="s">
        <v>759</v>
      </c>
      <c r="BM89" t="s">
        <v>6729</v>
      </c>
      <c r="BN89" s="36" t="s">
        <v>6767</v>
      </c>
      <c r="BO89" s="1">
        <v>9.5160294000000006E-2</v>
      </c>
      <c r="BP89" s="1">
        <v>0.77990041060000004</v>
      </c>
      <c r="BQ89" s="1">
        <v>-0.12893376400000001</v>
      </c>
      <c r="BR89" s="1">
        <v>0.4481763205</v>
      </c>
      <c r="BS89" s="1">
        <v>9.5160294000000006E-2</v>
      </c>
      <c r="BT89" s="1">
        <v>0.77990041060000004</v>
      </c>
      <c r="BU89" s="1">
        <v>0.12893376349999999</v>
      </c>
      <c r="BV89" s="1">
        <v>0.4481763205</v>
      </c>
      <c r="BW89" t="s">
        <v>2874</v>
      </c>
      <c r="BX89" t="s">
        <v>1386</v>
      </c>
      <c r="BY89" t="s">
        <v>1373</v>
      </c>
      <c r="CP89" t="s">
        <v>1386</v>
      </c>
      <c r="CQ89">
        <v>6</v>
      </c>
      <c r="CR89">
        <v>10</v>
      </c>
      <c r="CS89">
        <v>0</v>
      </c>
      <c r="CT89">
        <v>0</v>
      </c>
      <c r="CU89">
        <v>2016</v>
      </c>
      <c r="CV89">
        <v>7</v>
      </c>
      <c r="CW89">
        <v>0</v>
      </c>
      <c r="CX89">
        <v>0.14299999999999999</v>
      </c>
      <c r="CY89">
        <v>0</v>
      </c>
      <c r="CZ89">
        <v>1</v>
      </c>
      <c r="DA89">
        <v>0.107</v>
      </c>
      <c r="DB89">
        <v>0</v>
      </c>
      <c r="DC89">
        <v>0</v>
      </c>
      <c r="DD89" t="s">
        <v>253</v>
      </c>
      <c r="DE89">
        <v>25</v>
      </c>
      <c r="DV89" s="36" t="s">
        <v>5208</v>
      </c>
    </row>
    <row r="90" spans="1:126" x14ac:dyDescent="0.3">
      <c r="A90">
        <v>89</v>
      </c>
      <c r="B90" t="s">
        <v>3039</v>
      </c>
      <c r="C90" t="s">
        <v>2274</v>
      </c>
      <c r="D90" t="s">
        <v>521</v>
      </c>
      <c r="E90">
        <v>542993</v>
      </c>
      <c r="F90" t="s">
        <v>249</v>
      </c>
      <c r="I90" t="s">
        <v>1061</v>
      </c>
      <c r="J90">
        <v>5</v>
      </c>
      <c r="K90" t="s">
        <v>707</v>
      </c>
      <c r="L90">
        <v>76</v>
      </c>
      <c r="M90">
        <v>96</v>
      </c>
      <c r="N90">
        <v>60</v>
      </c>
      <c r="O90">
        <v>286</v>
      </c>
      <c r="P90">
        <v>49</v>
      </c>
      <c r="Q90">
        <v>71</v>
      </c>
      <c r="R90">
        <v>133</v>
      </c>
      <c r="S90">
        <v>62</v>
      </c>
      <c r="T90">
        <v>78</v>
      </c>
      <c r="U90">
        <v>230</v>
      </c>
      <c r="V90">
        <v>41</v>
      </c>
      <c r="W90">
        <v>96</v>
      </c>
      <c r="X90">
        <v>28</v>
      </c>
      <c r="Y90">
        <v>156</v>
      </c>
      <c r="Z90">
        <v>2</v>
      </c>
      <c r="AA90">
        <v>6</v>
      </c>
      <c r="AB90" s="1">
        <v>0.26</v>
      </c>
      <c r="AC90" s="1">
        <v>0.29599999999999999</v>
      </c>
      <c r="AD90" s="1">
        <v>0.35</v>
      </c>
      <c r="AE90" s="1">
        <v>0.28599999999999998</v>
      </c>
      <c r="AF90" s="36">
        <v>14</v>
      </c>
      <c r="AG90" s="36">
        <v>13</v>
      </c>
      <c r="AH90" s="8">
        <v>5</v>
      </c>
      <c r="AI90" s="36">
        <v>-7</v>
      </c>
      <c r="AJ90" s="38">
        <v>459</v>
      </c>
      <c r="AK90" s="38">
        <v>170</v>
      </c>
      <c r="AL90" s="1">
        <v>0.21</v>
      </c>
      <c r="AM90" s="1">
        <v>0.46666666670000001</v>
      </c>
      <c r="AN90" s="1">
        <v>0.1560449753</v>
      </c>
      <c r="AO90" s="1">
        <v>7.1122151999999994E-2</v>
      </c>
      <c r="AP90" s="1">
        <v>3.8720551200000002E-2</v>
      </c>
      <c r="AQ90" s="1">
        <v>0.15440893820000001</v>
      </c>
      <c r="AR90" s="1">
        <v>0.20426864850000001</v>
      </c>
      <c r="AS90" s="1">
        <v>8.9759908700000002E-2</v>
      </c>
      <c r="AT90" s="1">
        <v>3.1514300799999999E-2</v>
      </c>
      <c r="AU90" s="1">
        <v>1.03481775E-2</v>
      </c>
      <c r="AV90" s="1">
        <v>1.06948923E-2</v>
      </c>
      <c r="AW90" s="1">
        <v>0.2860878744</v>
      </c>
      <c r="AX90" s="1">
        <v>-0.65492958000000001</v>
      </c>
      <c r="AY90" s="1">
        <v>-0.27370093499999998</v>
      </c>
      <c r="AZ90" s="1">
        <v>-0.64427920999999999</v>
      </c>
      <c r="BA90" s="1">
        <v>1.9512196014000001</v>
      </c>
      <c r="BB90" s="1">
        <v>-1.7057150649999999</v>
      </c>
      <c r="BC90" s="1">
        <v>-1.562877026</v>
      </c>
      <c r="BD90" s="1">
        <v>1.9406605775000001</v>
      </c>
      <c r="BE90" s="1">
        <v>-1.2539106790000001</v>
      </c>
      <c r="BF90" s="1">
        <v>-0.96401589600000004</v>
      </c>
      <c r="BG90" s="1">
        <v>1.7609300664</v>
      </c>
      <c r="BH90" s="1">
        <v>-1.321282576</v>
      </c>
      <c r="BI90" s="1">
        <v>-0.381980186</v>
      </c>
      <c r="BJ90">
        <v>2</v>
      </c>
      <c r="BK90">
        <v>1</v>
      </c>
      <c r="BL90" t="s">
        <v>761</v>
      </c>
      <c r="BM90" t="s">
        <v>6724</v>
      </c>
      <c r="BN90" s="36" t="s">
        <v>6996</v>
      </c>
      <c r="BO90" s="1">
        <v>-0.82639745200000003</v>
      </c>
      <c r="BP90" s="1">
        <v>0.1480819984</v>
      </c>
      <c r="BQ90" s="1">
        <v>-0.169578112</v>
      </c>
      <c r="BR90" s="1">
        <v>-0.48804986</v>
      </c>
      <c r="BS90" s="1">
        <v>0.82639745220000005</v>
      </c>
      <c r="BT90" s="1">
        <v>0.1480819984</v>
      </c>
      <c r="BU90" s="1">
        <v>0.16957811240000001</v>
      </c>
      <c r="BV90" s="1">
        <v>0.48804985950000002</v>
      </c>
      <c r="BW90" t="s">
        <v>2872</v>
      </c>
      <c r="BX90" t="s">
        <v>1388</v>
      </c>
      <c r="BY90" t="s">
        <v>1373</v>
      </c>
      <c r="BZ90" t="s">
        <v>1388</v>
      </c>
      <c r="CA90">
        <v>6</v>
      </c>
      <c r="CB90">
        <v>7</v>
      </c>
      <c r="CC90">
        <v>0</v>
      </c>
      <c r="CD90">
        <v>0</v>
      </c>
      <c r="CE90">
        <v>2017</v>
      </c>
      <c r="CF90">
        <v>6</v>
      </c>
      <c r="CG90">
        <v>0.16700000000000001</v>
      </c>
      <c r="CH90">
        <v>0.16700000000000001</v>
      </c>
      <c r="CI90">
        <v>0.16700000000000001</v>
      </c>
      <c r="CJ90">
        <v>1</v>
      </c>
      <c r="CK90">
        <v>0.15</v>
      </c>
      <c r="CL90">
        <v>0</v>
      </c>
      <c r="CM90">
        <v>0</v>
      </c>
      <c r="CN90" t="s">
        <v>249</v>
      </c>
      <c r="CO90">
        <v>27</v>
      </c>
      <c r="CP90" t="s">
        <v>1388</v>
      </c>
      <c r="CQ90">
        <v>311</v>
      </c>
      <c r="CR90">
        <v>97</v>
      </c>
      <c r="CS90">
        <v>0</v>
      </c>
      <c r="CT90">
        <v>17</v>
      </c>
      <c r="CU90">
        <v>2016</v>
      </c>
      <c r="CV90">
        <v>332</v>
      </c>
      <c r="CW90">
        <v>0.23499999999999999</v>
      </c>
      <c r="CX90">
        <v>0.27100000000000002</v>
      </c>
      <c r="CY90">
        <v>0.29599999999999999</v>
      </c>
      <c r="CZ90">
        <v>84</v>
      </c>
      <c r="DA90">
        <v>0.252</v>
      </c>
      <c r="DB90">
        <v>14</v>
      </c>
      <c r="DC90">
        <v>7</v>
      </c>
      <c r="DD90" t="s">
        <v>249</v>
      </c>
      <c r="DE90">
        <v>26</v>
      </c>
      <c r="DF90" t="s">
        <v>1392</v>
      </c>
      <c r="DG90">
        <v>520</v>
      </c>
      <c r="DH90">
        <v>125</v>
      </c>
      <c r="DI90">
        <v>5</v>
      </c>
      <c r="DJ90">
        <v>26</v>
      </c>
      <c r="DK90">
        <v>2015</v>
      </c>
      <c r="DL90">
        <v>555</v>
      </c>
      <c r="DM90">
        <v>0.29399999999999998</v>
      </c>
      <c r="DN90">
        <v>0.33400000000000002</v>
      </c>
      <c r="DO90">
        <v>0.39200000000000002</v>
      </c>
      <c r="DP90">
        <v>178</v>
      </c>
      <c r="DQ90">
        <v>0.32100000000000001</v>
      </c>
      <c r="DR90">
        <v>48</v>
      </c>
      <c r="DS90">
        <v>25</v>
      </c>
      <c r="DT90" t="s">
        <v>249</v>
      </c>
      <c r="DU90">
        <v>25</v>
      </c>
      <c r="DV90" s="36" t="s">
        <v>3224</v>
      </c>
    </row>
    <row r="91" spans="1:126" x14ac:dyDescent="0.3">
      <c r="A91">
        <v>90</v>
      </c>
      <c r="B91" t="s">
        <v>3893</v>
      </c>
      <c r="C91" t="s">
        <v>3894</v>
      </c>
      <c r="D91" t="s">
        <v>3895</v>
      </c>
      <c r="E91">
        <v>502034</v>
      </c>
      <c r="F91" t="s">
        <v>265</v>
      </c>
      <c r="I91" t="s">
        <v>1061</v>
      </c>
      <c r="J91">
        <v>4</v>
      </c>
      <c r="K91" t="s">
        <v>817</v>
      </c>
      <c r="L91">
        <v>154</v>
      </c>
      <c r="M91">
        <v>113</v>
      </c>
      <c r="N91">
        <v>35</v>
      </c>
      <c r="O91">
        <v>149</v>
      </c>
      <c r="P91">
        <v>90</v>
      </c>
      <c r="Q91">
        <v>93</v>
      </c>
      <c r="R91">
        <v>104</v>
      </c>
      <c r="S91">
        <v>65</v>
      </c>
      <c r="T91">
        <v>75</v>
      </c>
      <c r="U91">
        <v>151</v>
      </c>
      <c r="V91">
        <v>50</v>
      </c>
      <c r="W91">
        <v>89</v>
      </c>
      <c r="X91">
        <v>33</v>
      </c>
      <c r="Y91">
        <v>90</v>
      </c>
      <c r="Z91">
        <v>1</v>
      </c>
      <c r="AA91">
        <v>2</v>
      </c>
      <c r="AB91" s="1">
        <v>0.215</v>
      </c>
      <c r="AC91" s="1">
        <v>0.28000000000000003</v>
      </c>
      <c r="AD91" s="1">
        <v>0.308</v>
      </c>
      <c r="AE91" s="1">
        <v>0.26600000000000001</v>
      </c>
      <c r="AF91" s="36">
        <v>8</v>
      </c>
      <c r="AG91" s="36">
        <v>8</v>
      </c>
      <c r="AH91" s="8">
        <v>1</v>
      </c>
      <c r="AI91" s="36">
        <v>-3</v>
      </c>
      <c r="AJ91" s="38">
        <v>732</v>
      </c>
      <c r="AK91" s="38">
        <v>83</v>
      </c>
      <c r="AL91" s="1">
        <v>0.42499999999999999</v>
      </c>
      <c r="AM91" s="1">
        <v>0.55000000000000004</v>
      </c>
      <c r="AN91" s="1">
        <v>9.0086737400000005E-2</v>
      </c>
      <c r="AO91" s="1">
        <v>3.7207769699999997E-2</v>
      </c>
      <c r="AP91" s="1">
        <v>7.1592587299999996E-2</v>
      </c>
      <c r="AQ91" s="1">
        <v>0.2029354209</v>
      </c>
      <c r="AR91" s="1">
        <v>0.15909085370000001</v>
      </c>
      <c r="AS91" s="1">
        <v>9.3071346700000002E-2</v>
      </c>
      <c r="AT91" s="1">
        <v>3.02707854E-2</v>
      </c>
      <c r="AU91" s="1">
        <v>6.7984556999999999E-3</v>
      </c>
      <c r="AV91" s="1">
        <v>1.32338974E-2</v>
      </c>
      <c r="AW91" s="1">
        <v>0.26583469030000001</v>
      </c>
      <c r="AX91" s="1">
        <v>1.4605237116000001</v>
      </c>
      <c r="AY91" s="1">
        <v>0.98285036820000005</v>
      </c>
      <c r="AZ91" s="1">
        <v>-1.0610439949999999</v>
      </c>
      <c r="BA91" s="1">
        <v>0.51966985570000002</v>
      </c>
      <c r="BB91" s="1">
        <v>-0.32520914099999998</v>
      </c>
      <c r="BC91" s="1">
        <v>-0.35993702399999999</v>
      </c>
      <c r="BD91" s="1">
        <v>0.2175936815</v>
      </c>
      <c r="BE91" s="1">
        <v>-1.177018291</v>
      </c>
      <c r="BF91" s="1">
        <v>-1.0962174090000001</v>
      </c>
      <c r="BG91" s="1">
        <v>0.69284463399999996</v>
      </c>
      <c r="BH91" s="1">
        <v>-1.106712715</v>
      </c>
      <c r="BI91" s="1">
        <v>-1.077329845</v>
      </c>
      <c r="BJ91">
        <v>3</v>
      </c>
      <c r="BK91">
        <v>1</v>
      </c>
      <c r="BL91" t="s">
        <v>761</v>
      </c>
      <c r="BM91" t="s">
        <v>762</v>
      </c>
      <c r="BN91" s="36" t="s">
        <v>788</v>
      </c>
      <c r="BO91" s="1">
        <v>-0.87045716299999998</v>
      </c>
      <c r="BP91" s="1">
        <v>0.14976223929999999</v>
      </c>
      <c r="BQ91" s="1">
        <v>0.42594921810000003</v>
      </c>
      <c r="BR91" s="1">
        <v>4.15280081E-2</v>
      </c>
      <c r="BS91" s="1">
        <v>0.87045716319999999</v>
      </c>
      <c r="BT91" s="1">
        <v>0.14976223929999999</v>
      </c>
      <c r="BU91" s="1">
        <v>0.42594921810000003</v>
      </c>
      <c r="BV91" s="1">
        <v>4.15280081E-2</v>
      </c>
      <c r="BW91" t="s">
        <v>2878</v>
      </c>
      <c r="BX91" t="s">
        <v>1081</v>
      </c>
      <c r="BY91" t="s">
        <v>1063</v>
      </c>
      <c r="CP91" t="s">
        <v>1081</v>
      </c>
      <c r="CQ91">
        <v>45</v>
      </c>
      <c r="CR91">
        <v>39</v>
      </c>
      <c r="CS91">
        <v>0</v>
      </c>
      <c r="CT91">
        <v>1</v>
      </c>
      <c r="CU91">
        <v>2016</v>
      </c>
      <c r="CV91">
        <v>50</v>
      </c>
      <c r="CW91">
        <v>0.111</v>
      </c>
      <c r="CX91">
        <v>0.184</v>
      </c>
      <c r="CY91">
        <v>0.17799999999999999</v>
      </c>
      <c r="CZ91">
        <v>8</v>
      </c>
      <c r="DA91">
        <v>0.16900000000000001</v>
      </c>
      <c r="DB91">
        <v>1</v>
      </c>
      <c r="DC91">
        <v>-2</v>
      </c>
      <c r="DD91" t="s">
        <v>265</v>
      </c>
      <c r="DE91">
        <v>31</v>
      </c>
      <c r="DF91" t="s">
        <v>1085</v>
      </c>
      <c r="DG91">
        <v>3</v>
      </c>
      <c r="DH91">
        <v>5</v>
      </c>
      <c r="DI91">
        <v>0</v>
      </c>
      <c r="DJ91">
        <v>0</v>
      </c>
      <c r="DK91">
        <v>2015</v>
      </c>
      <c r="DL91">
        <v>5</v>
      </c>
      <c r="DM91">
        <v>0.66700000000000004</v>
      </c>
      <c r="DN91">
        <v>0.8</v>
      </c>
      <c r="DO91">
        <v>0.66700000000000004</v>
      </c>
      <c r="DP91">
        <v>3</v>
      </c>
      <c r="DQ91">
        <v>0.64800000000000002</v>
      </c>
      <c r="DR91">
        <v>30</v>
      </c>
      <c r="DS91">
        <v>1</v>
      </c>
      <c r="DT91" t="s">
        <v>265</v>
      </c>
      <c r="DU91">
        <v>30</v>
      </c>
      <c r="DV91" s="36" t="s">
        <v>3896</v>
      </c>
    </row>
    <row r="92" spans="1:126" x14ac:dyDescent="0.3">
      <c r="A92">
        <v>91</v>
      </c>
      <c r="B92" t="s">
        <v>5554</v>
      </c>
      <c r="C92" t="s">
        <v>5144</v>
      </c>
      <c r="D92" t="s">
        <v>161</v>
      </c>
      <c r="E92">
        <v>502544</v>
      </c>
      <c r="F92" t="s">
        <v>249</v>
      </c>
      <c r="I92" t="s">
        <v>1103</v>
      </c>
      <c r="J92">
        <v>24</v>
      </c>
      <c r="K92" t="s">
        <v>817</v>
      </c>
      <c r="L92">
        <v>76</v>
      </c>
      <c r="M92">
        <v>107</v>
      </c>
      <c r="N92">
        <v>33</v>
      </c>
      <c r="O92">
        <v>164</v>
      </c>
      <c r="P92">
        <v>88</v>
      </c>
      <c r="Q92">
        <v>113</v>
      </c>
      <c r="R92">
        <v>81</v>
      </c>
      <c r="S92">
        <v>94</v>
      </c>
      <c r="T92">
        <v>128</v>
      </c>
      <c r="U92">
        <v>149</v>
      </c>
      <c r="V92">
        <v>71</v>
      </c>
      <c r="W92">
        <v>90</v>
      </c>
      <c r="X92">
        <v>31</v>
      </c>
      <c r="Y92">
        <v>86</v>
      </c>
      <c r="Z92">
        <v>2</v>
      </c>
      <c r="AA92">
        <v>2</v>
      </c>
      <c r="AB92" s="1">
        <v>0.21099999999999999</v>
      </c>
      <c r="AC92" s="1">
        <v>0.26600000000000001</v>
      </c>
      <c r="AD92" s="1">
        <v>0.34599999999999997</v>
      </c>
      <c r="AE92" s="1">
        <v>0.26800000000000002</v>
      </c>
      <c r="AF92" s="36">
        <v>7</v>
      </c>
      <c r="AG92" s="36">
        <v>7</v>
      </c>
      <c r="AH92" s="8">
        <v>1</v>
      </c>
      <c r="AI92" s="36">
        <v>-5</v>
      </c>
      <c r="AJ92" s="38">
        <v>746</v>
      </c>
      <c r="AK92" s="38">
        <v>279</v>
      </c>
      <c r="AL92" s="1">
        <v>0.21</v>
      </c>
      <c r="AM92" s="1">
        <v>0.51666666670000005</v>
      </c>
      <c r="AN92" s="1">
        <v>8.5754802699999993E-2</v>
      </c>
      <c r="AO92" s="1">
        <v>4.0817603899999999E-2</v>
      </c>
      <c r="AP92" s="1">
        <v>7.0164850799999998E-2</v>
      </c>
      <c r="AQ92" s="1">
        <v>0.2452798078</v>
      </c>
      <c r="AR92" s="1">
        <v>0.1248306634</v>
      </c>
      <c r="AS92" s="1">
        <v>0.13492362560000001</v>
      </c>
      <c r="AT92" s="1">
        <v>5.20478261E-2</v>
      </c>
      <c r="AU92" s="1">
        <v>6.7168699999999998E-3</v>
      </c>
      <c r="AV92" s="1">
        <v>1.8810863099999998E-2</v>
      </c>
      <c r="AW92" s="1">
        <v>0.26767442429999999</v>
      </c>
      <c r="AX92" s="1">
        <v>-0.65492958000000001</v>
      </c>
      <c r="AY92" s="1">
        <v>0.48022984680000003</v>
      </c>
      <c r="AZ92" s="1">
        <v>-1.0884158269999999</v>
      </c>
      <c r="BA92" s="1">
        <v>0.67204347819999999</v>
      </c>
      <c r="BB92" s="1">
        <v>-0.38516888100000002</v>
      </c>
      <c r="BC92" s="1">
        <v>0.68975283539999999</v>
      </c>
      <c r="BD92" s="1">
        <v>-1.089079208</v>
      </c>
      <c r="BE92" s="1">
        <v>-0.205198309</v>
      </c>
      <c r="BF92" s="1">
        <v>1.2189592047</v>
      </c>
      <c r="BG92" s="1">
        <v>0.66829607179999995</v>
      </c>
      <c r="BH92" s="1">
        <v>-0.63540653899999999</v>
      </c>
      <c r="BI92" s="1">
        <v>-1.0141665209999999</v>
      </c>
      <c r="BJ92">
        <v>2</v>
      </c>
      <c r="BK92">
        <v>2</v>
      </c>
      <c r="BL92" t="s">
        <v>759</v>
      </c>
      <c r="BM92" t="s">
        <v>6729</v>
      </c>
      <c r="BN92" s="36" t="s">
        <v>6767</v>
      </c>
      <c r="BO92" s="1">
        <v>-7.5175910999999998E-2</v>
      </c>
      <c r="BP92" s="1">
        <v>0.85372416750000002</v>
      </c>
      <c r="BQ92" s="1">
        <v>0.16814442099999999</v>
      </c>
      <c r="BR92" s="1">
        <v>0.27811329509999999</v>
      </c>
      <c r="BS92" s="1">
        <v>7.5175910600000007E-2</v>
      </c>
      <c r="BT92" s="1">
        <v>0.85372416750000002</v>
      </c>
      <c r="BU92" s="1">
        <v>0.16814442099999999</v>
      </c>
      <c r="BV92" s="1">
        <v>0.27811329509999999</v>
      </c>
      <c r="BW92" t="s">
        <v>2883</v>
      </c>
      <c r="BX92" t="s">
        <v>1384</v>
      </c>
      <c r="BY92" t="s">
        <v>1373</v>
      </c>
      <c r="CP92" t="s">
        <v>1384</v>
      </c>
      <c r="CQ92">
        <v>81</v>
      </c>
      <c r="CR92">
        <v>36</v>
      </c>
      <c r="CS92">
        <v>1</v>
      </c>
      <c r="CT92">
        <v>2</v>
      </c>
      <c r="CU92">
        <v>2016</v>
      </c>
      <c r="CV92">
        <v>90</v>
      </c>
      <c r="CW92">
        <v>0.19800000000000001</v>
      </c>
      <c r="CX92">
        <v>0.247</v>
      </c>
      <c r="CY92">
        <v>0.34599999999999997</v>
      </c>
      <c r="CZ92">
        <v>23</v>
      </c>
      <c r="DA92">
        <v>0.253</v>
      </c>
      <c r="DB92">
        <v>6</v>
      </c>
      <c r="DC92">
        <v>1</v>
      </c>
      <c r="DD92" t="s">
        <v>249</v>
      </c>
      <c r="DE92">
        <v>29</v>
      </c>
      <c r="DV92" s="36" t="s">
        <v>5145</v>
      </c>
    </row>
    <row r="93" spans="1:126" x14ac:dyDescent="0.3">
      <c r="A93">
        <v>92</v>
      </c>
      <c r="B93" t="s">
        <v>555</v>
      </c>
      <c r="C93" t="s">
        <v>396</v>
      </c>
      <c r="D93" t="s">
        <v>223</v>
      </c>
      <c r="E93">
        <v>460077</v>
      </c>
      <c r="F93" t="s">
        <v>255</v>
      </c>
      <c r="I93" t="s">
        <v>1065</v>
      </c>
      <c r="J93">
        <v>31</v>
      </c>
      <c r="K93" t="s">
        <v>810</v>
      </c>
      <c r="L93">
        <v>90</v>
      </c>
      <c r="M93">
        <v>117</v>
      </c>
      <c r="N93">
        <v>57</v>
      </c>
      <c r="O93">
        <v>1</v>
      </c>
      <c r="P93">
        <v>94</v>
      </c>
      <c r="Q93">
        <v>107</v>
      </c>
      <c r="R93">
        <v>99</v>
      </c>
      <c r="S93">
        <v>77</v>
      </c>
      <c r="T93">
        <v>77</v>
      </c>
      <c r="U93">
        <v>61</v>
      </c>
      <c r="V93">
        <v>81</v>
      </c>
      <c r="W93">
        <v>90</v>
      </c>
      <c r="X93">
        <v>34</v>
      </c>
      <c r="Y93">
        <v>146</v>
      </c>
      <c r="Z93">
        <v>3</v>
      </c>
      <c r="AA93">
        <v>0</v>
      </c>
      <c r="AB93" s="1">
        <v>0.215</v>
      </c>
      <c r="AC93" s="1">
        <v>0.27500000000000002</v>
      </c>
      <c r="AD93" s="1">
        <v>0.32500000000000001</v>
      </c>
      <c r="AE93" s="1">
        <v>0.26800000000000002</v>
      </c>
      <c r="AF93" s="36">
        <v>11</v>
      </c>
      <c r="AG93" s="36">
        <v>11</v>
      </c>
      <c r="AH93" s="8">
        <v>1</v>
      </c>
      <c r="AI93" s="36">
        <v>-8</v>
      </c>
      <c r="AJ93" s="38">
        <v>513</v>
      </c>
      <c r="AK93" s="38">
        <v>77</v>
      </c>
      <c r="AL93" s="1">
        <v>0.25</v>
      </c>
      <c r="AM93" s="1">
        <v>0.56666666669999999</v>
      </c>
      <c r="AN93" s="1">
        <v>0.14635773769999999</v>
      </c>
      <c r="AO93" s="1">
        <v>3.1796649999999999E-4</v>
      </c>
      <c r="AP93" s="1">
        <v>7.4734575900000003E-2</v>
      </c>
      <c r="AQ93" s="1">
        <v>0.23303835349999999</v>
      </c>
      <c r="AR93" s="1">
        <v>0.1526075771</v>
      </c>
      <c r="AS93" s="1">
        <v>0.1109007066</v>
      </c>
      <c r="AT93" s="1">
        <v>3.1404454499999998E-2</v>
      </c>
      <c r="AU93" s="1">
        <v>2.7529303999999999E-3</v>
      </c>
      <c r="AV93" s="1">
        <v>2.1255841500000001E-2</v>
      </c>
      <c r="AW93" s="1">
        <v>0.26798899640000001</v>
      </c>
      <c r="AX93" s="1">
        <v>-0.26135687499999999</v>
      </c>
      <c r="AY93" s="1">
        <v>1.2341606289</v>
      </c>
      <c r="AZ93" s="1">
        <v>-0.70548914600000001</v>
      </c>
      <c r="BA93" s="1">
        <v>-1.0374744810000001</v>
      </c>
      <c r="BB93" s="1">
        <v>-0.19325705100000001</v>
      </c>
      <c r="BC93" s="1">
        <v>0.38629513009999999</v>
      </c>
      <c r="BD93" s="1">
        <v>-2.9676451999999999E-2</v>
      </c>
      <c r="BE93" s="1">
        <v>-0.76301626700000003</v>
      </c>
      <c r="BF93" s="1">
        <v>-0.975693955</v>
      </c>
      <c r="BG93" s="1">
        <v>-0.52442446200000004</v>
      </c>
      <c r="BH93" s="1">
        <v>-0.42878282000000001</v>
      </c>
      <c r="BI93" s="1">
        <v>-1.003366365</v>
      </c>
      <c r="BJ93">
        <v>3</v>
      </c>
      <c r="BK93">
        <v>3</v>
      </c>
      <c r="BL93" t="s">
        <v>762</v>
      </c>
      <c r="BM93" t="s">
        <v>761</v>
      </c>
      <c r="BN93" s="36" t="s">
        <v>783</v>
      </c>
      <c r="BO93" s="1">
        <v>-0.23954460399999999</v>
      </c>
      <c r="BP93" s="1">
        <v>-6.4941544000000004E-2</v>
      </c>
      <c r="BQ93" s="1">
        <v>0.93965405800000001</v>
      </c>
      <c r="BR93" s="1">
        <v>0.10048094589999999</v>
      </c>
      <c r="BS93" s="1">
        <v>0.23954460380000001</v>
      </c>
      <c r="BT93" s="1">
        <v>6.4941543899999996E-2</v>
      </c>
      <c r="BU93" s="1">
        <v>0.93965405800000001</v>
      </c>
      <c r="BV93" s="1">
        <v>0.10048094589999999</v>
      </c>
      <c r="BW93" t="s">
        <v>2922</v>
      </c>
      <c r="BX93" t="s">
        <v>1388</v>
      </c>
      <c r="BY93" t="s">
        <v>1373</v>
      </c>
      <c r="BZ93" t="s">
        <v>1388</v>
      </c>
      <c r="CA93">
        <v>163</v>
      </c>
      <c r="CB93">
        <v>75</v>
      </c>
      <c r="CC93">
        <v>3</v>
      </c>
      <c r="CD93">
        <v>0</v>
      </c>
      <c r="CE93">
        <v>2017</v>
      </c>
      <c r="CF93">
        <v>177</v>
      </c>
      <c r="CG93">
        <v>0.22700000000000001</v>
      </c>
      <c r="CH93">
        <v>0.28399999999999997</v>
      </c>
      <c r="CI93">
        <v>0.31900000000000001</v>
      </c>
      <c r="CJ93">
        <v>48</v>
      </c>
      <c r="CK93">
        <v>0.27</v>
      </c>
      <c r="CL93">
        <v>12</v>
      </c>
      <c r="CM93">
        <v>2</v>
      </c>
      <c r="CN93" t="s">
        <v>255</v>
      </c>
      <c r="CO93">
        <v>33</v>
      </c>
      <c r="CP93" t="s">
        <v>1388</v>
      </c>
      <c r="CQ93">
        <v>123</v>
      </c>
      <c r="CR93">
        <v>56</v>
      </c>
      <c r="CS93">
        <v>4</v>
      </c>
      <c r="CT93">
        <v>0</v>
      </c>
      <c r="CU93">
        <v>2016</v>
      </c>
      <c r="CV93">
        <v>133</v>
      </c>
      <c r="CW93">
        <v>0.28499999999999998</v>
      </c>
      <c r="CX93">
        <v>0.32800000000000001</v>
      </c>
      <c r="CY93">
        <v>0.48</v>
      </c>
      <c r="CZ93">
        <v>46</v>
      </c>
      <c r="DA93">
        <v>0.34200000000000003</v>
      </c>
      <c r="DB93">
        <v>24</v>
      </c>
      <c r="DC93">
        <v>5</v>
      </c>
      <c r="DD93" t="s">
        <v>255</v>
      </c>
      <c r="DE93">
        <v>32</v>
      </c>
      <c r="DF93" t="s">
        <v>1388</v>
      </c>
      <c r="DG93">
        <v>107</v>
      </c>
      <c r="DH93">
        <v>55</v>
      </c>
      <c r="DI93">
        <v>1</v>
      </c>
      <c r="DJ93">
        <v>0</v>
      </c>
      <c r="DK93">
        <v>2015</v>
      </c>
      <c r="DL93">
        <v>120</v>
      </c>
      <c r="DM93">
        <v>0.19600000000000001</v>
      </c>
      <c r="DN93">
        <v>0.252</v>
      </c>
      <c r="DO93">
        <v>0.252</v>
      </c>
      <c r="DP93">
        <v>27</v>
      </c>
      <c r="DQ93">
        <v>0.223</v>
      </c>
      <c r="DR93">
        <v>5</v>
      </c>
      <c r="DS93">
        <v>-1</v>
      </c>
      <c r="DT93" t="s">
        <v>255</v>
      </c>
      <c r="DU93">
        <v>31</v>
      </c>
      <c r="DV93" s="36" t="s">
        <v>1497</v>
      </c>
    </row>
    <row r="94" spans="1:126" x14ac:dyDescent="0.3">
      <c r="A94">
        <v>93</v>
      </c>
      <c r="B94" t="s">
        <v>556</v>
      </c>
      <c r="C94" t="s">
        <v>522</v>
      </c>
      <c r="D94" t="s">
        <v>521</v>
      </c>
      <c r="E94">
        <v>456714</v>
      </c>
      <c r="F94" t="s">
        <v>250</v>
      </c>
      <c r="I94" t="s">
        <v>1065</v>
      </c>
      <c r="J94">
        <v>17</v>
      </c>
      <c r="K94" t="s">
        <v>708</v>
      </c>
      <c r="L94">
        <v>67</v>
      </c>
      <c r="M94">
        <v>110</v>
      </c>
      <c r="N94">
        <v>42</v>
      </c>
      <c r="O94">
        <v>24</v>
      </c>
      <c r="P94">
        <v>94</v>
      </c>
      <c r="Q94">
        <v>79</v>
      </c>
      <c r="R94">
        <v>119</v>
      </c>
      <c r="S94">
        <v>80</v>
      </c>
      <c r="T94">
        <v>96</v>
      </c>
      <c r="U94">
        <v>29</v>
      </c>
      <c r="V94">
        <v>80</v>
      </c>
      <c r="W94">
        <v>101</v>
      </c>
      <c r="X94">
        <v>32</v>
      </c>
      <c r="Y94">
        <v>109</v>
      </c>
      <c r="Z94">
        <v>2</v>
      </c>
      <c r="AA94">
        <v>0</v>
      </c>
      <c r="AB94" s="1">
        <v>0.25</v>
      </c>
      <c r="AC94" s="1">
        <v>0.309</v>
      </c>
      <c r="AD94" s="1">
        <v>0.36499999999999999</v>
      </c>
      <c r="AE94" s="1">
        <v>0.3</v>
      </c>
      <c r="AF94" s="36">
        <v>13</v>
      </c>
      <c r="AG94" s="36">
        <v>12</v>
      </c>
      <c r="AH94" s="8">
        <v>3</v>
      </c>
      <c r="AI94" s="36">
        <v>-3</v>
      </c>
      <c r="AJ94" s="38">
        <v>655</v>
      </c>
      <c r="AK94" s="38">
        <v>68</v>
      </c>
      <c r="AL94" s="1">
        <v>0.185</v>
      </c>
      <c r="AM94" s="1">
        <v>0.53333333329999999</v>
      </c>
      <c r="AN94" s="1">
        <v>0.1086201264</v>
      </c>
      <c r="AO94" s="1">
        <v>5.9651683000000004E-3</v>
      </c>
      <c r="AP94" s="1">
        <v>7.4315072300000007E-2</v>
      </c>
      <c r="AQ94" s="1">
        <v>0.17161322700000001</v>
      </c>
      <c r="AR94" s="1">
        <v>0.18255482109999999</v>
      </c>
      <c r="AS94" s="1">
        <v>0.1148673969</v>
      </c>
      <c r="AT94" s="1">
        <v>3.9010783899999998E-2</v>
      </c>
      <c r="AU94" s="1">
        <v>1.2931850000000001E-3</v>
      </c>
      <c r="AV94" s="1">
        <v>2.0954048999999999E-2</v>
      </c>
      <c r="AW94" s="1">
        <v>0.29997977180000002</v>
      </c>
      <c r="AX94" s="1">
        <v>-0.90091252099999997</v>
      </c>
      <c r="AY94" s="1">
        <v>0.73154010749999998</v>
      </c>
      <c r="AZ94" s="1">
        <v>-0.94393862399999995</v>
      </c>
      <c r="BA94" s="1">
        <v>-0.79910215100000004</v>
      </c>
      <c r="BB94" s="1">
        <v>-0.21087467900000001</v>
      </c>
      <c r="BC94" s="1">
        <v>-1.1363938769999999</v>
      </c>
      <c r="BD94" s="1">
        <v>1.1125020233</v>
      </c>
      <c r="BE94" s="1">
        <v>-0.67090876300000002</v>
      </c>
      <c r="BF94" s="1">
        <v>-0.167044317</v>
      </c>
      <c r="BG94" s="1">
        <v>-0.96365122000000003</v>
      </c>
      <c r="BH94" s="1">
        <v>-0.45428713599999998</v>
      </c>
      <c r="BI94" s="1">
        <v>9.4968329200000007E-2</v>
      </c>
      <c r="BJ94">
        <v>3</v>
      </c>
      <c r="BK94">
        <v>2</v>
      </c>
      <c r="BL94" t="s">
        <v>764</v>
      </c>
      <c r="BM94" t="s">
        <v>6724</v>
      </c>
      <c r="BN94" s="36" t="s">
        <v>6748</v>
      </c>
      <c r="BO94" s="1">
        <v>-0.298736644</v>
      </c>
      <c r="BP94" s="1">
        <v>-0.71698776900000005</v>
      </c>
      <c r="BQ94" s="1">
        <v>0.30417224929999997</v>
      </c>
      <c r="BR94" s="1">
        <v>-0.35454709200000001</v>
      </c>
      <c r="BS94" s="1">
        <v>0.29873664379999998</v>
      </c>
      <c r="BT94" s="1">
        <v>0.71698776939999997</v>
      </c>
      <c r="BU94" s="1">
        <v>0.30417224929999997</v>
      </c>
      <c r="BV94" s="1">
        <v>0.35454709229999998</v>
      </c>
      <c r="BW94" t="s">
        <v>3874</v>
      </c>
      <c r="BX94" t="s">
        <v>1383</v>
      </c>
      <c r="BY94" t="s">
        <v>1373</v>
      </c>
      <c r="CP94" t="s">
        <v>1383</v>
      </c>
      <c r="CQ94">
        <v>250</v>
      </c>
      <c r="CR94">
        <v>97</v>
      </c>
      <c r="CS94">
        <v>5</v>
      </c>
      <c r="CT94">
        <v>0</v>
      </c>
      <c r="CU94">
        <v>2016</v>
      </c>
      <c r="CV94">
        <v>274</v>
      </c>
      <c r="CW94">
        <v>0.28399999999999997</v>
      </c>
      <c r="CX94">
        <v>0.33600000000000002</v>
      </c>
      <c r="CY94">
        <v>0.41599999999999998</v>
      </c>
      <c r="CZ94">
        <v>90</v>
      </c>
      <c r="DA94">
        <v>0.33</v>
      </c>
      <c r="DB94">
        <v>34</v>
      </c>
      <c r="DC94">
        <v>9</v>
      </c>
      <c r="DD94" t="s">
        <v>250</v>
      </c>
      <c r="DE94">
        <v>30</v>
      </c>
      <c r="DF94" t="s">
        <v>1392</v>
      </c>
      <c r="DG94">
        <v>538</v>
      </c>
      <c r="DH94">
        <v>151</v>
      </c>
      <c r="DI94">
        <v>15</v>
      </c>
      <c r="DJ94">
        <v>0</v>
      </c>
      <c r="DK94">
        <v>2015</v>
      </c>
      <c r="DL94">
        <v>601</v>
      </c>
      <c r="DM94">
        <v>0.251</v>
      </c>
      <c r="DN94">
        <v>0.32300000000000001</v>
      </c>
      <c r="DO94">
        <v>0.39</v>
      </c>
      <c r="DP94">
        <v>190</v>
      </c>
      <c r="DQ94">
        <v>0.316</v>
      </c>
      <c r="DR94">
        <v>48</v>
      </c>
      <c r="DS94">
        <v>15</v>
      </c>
      <c r="DT94" t="s">
        <v>250</v>
      </c>
      <c r="DU94">
        <v>29</v>
      </c>
      <c r="DV94" s="36" t="s">
        <v>1538</v>
      </c>
    </row>
    <row r="95" spans="1:126" x14ac:dyDescent="0.3">
      <c r="A95">
        <v>94</v>
      </c>
      <c r="B95" t="s">
        <v>3897</v>
      </c>
      <c r="C95" t="s">
        <v>3898</v>
      </c>
      <c r="D95" t="s">
        <v>3899</v>
      </c>
      <c r="E95">
        <v>621439</v>
      </c>
      <c r="F95" t="s">
        <v>249</v>
      </c>
      <c r="I95" t="s">
        <v>1065</v>
      </c>
      <c r="J95">
        <v>21</v>
      </c>
      <c r="K95" t="s">
        <v>4097</v>
      </c>
      <c r="L95">
        <v>76</v>
      </c>
      <c r="M95">
        <v>83</v>
      </c>
      <c r="N95">
        <v>177</v>
      </c>
      <c r="O95">
        <v>419</v>
      </c>
      <c r="P95">
        <v>109</v>
      </c>
      <c r="Q95">
        <v>125</v>
      </c>
      <c r="R95">
        <v>79</v>
      </c>
      <c r="S95">
        <v>132</v>
      </c>
      <c r="T95">
        <v>122</v>
      </c>
      <c r="U95">
        <v>313</v>
      </c>
      <c r="V95">
        <v>116</v>
      </c>
      <c r="W95">
        <v>104</v>
      </c>
      <c r="X95">
        <v>24</v>
      </c>
      <c r="Y95">
        <v>455</v>
      </c>
      <c r="Z95">
        <v>14</v>
      </c>
      <c r="AA95">
        <v>19</v>
      </c>
      <c r="AB95" s="1">
        <v>0.22600000000000001</v>
      </c>
      <c r="AC95" s="1">
        <v>0.29699999999999999</v>
      </c>
      <c r="AD95" s="1">
        <v>0.41699999999999998</v>
      </c>
      <c r="AE95" s="1">
        <v>0.309</v>
      </c>
      <c r="AF95" s="36">
        <v>37</v>
      </c>
      <c r="AG95" s="36">
        <v>34</v>
      </c>
      <c r="AH95" s="8">
        <v>15</v>
      </c>
      <c r="AI95" s="36">
        <v>-10</v>
      </c>
      <c r="AJ95" s="38">
        <v>203</v>
      </c>
      <c r="AK95" s="38">
        <v>65</v>
      </c>
      <c r="AL95" s="1">
        <v>0.21</v>
      </c>
      <c r="AM95" s="1">
        <v>0.4</v>
      </c>
      <c r="AN95" s="1">
        <v>0.45541606750000002</v>
      </c>
      <c r="AO95" s="1">
        <v>0.1042099974</v>
      </c>
      <c r="AP95" s="1">
        <v>8.6583818199999996E-2</v>
      </c>
      <c r="AQ95" s="1">
        <v>0.27287045630000001</v>
      </c>
      <c r="AR95" s="1">
        <v>0.12133514550000001</v>
      </c>
      <c r="AS95" s="1">
        <v>0.19006501149999999</v>
      </c>
      <c r="AT95" s="1">
        <v>4.9659774199999999E-2</v>
      </c>
      <c r="AU95" s="1">
        <v>1.40733465E-2</v>
      </c>
      <c r="AV95" s="1">
        <v>3.0500019E-2</v>
      </c>
      <c r="AW95" s="1">
        <v>0.30853402120000001</v>
      </c>
      <c r="AX95" s="1">
        <v>-0.65492958000000001</v>
      </c>
      <c r="AY95" s="1">
        <v>-1.278941978</v>
      </c>
      <c r="AZ95" s="1">
        <v>1.2473317992999999</v>
      </c>
      <c r="BA95" s="1">
        <v>3.3478806449</v>
      </c>
      <c r="BB95" s="1">
        <v>0.30436801730000002</v>
      </c>
      <c r="BC95" s="1">
        <v>1.3737070966</v>
      </c>
      <c r="BD95" s="1">
        <v>-1.2223971650000001</v>
      </c>
      <c r="BE95" s="1">
        <v>1.0751979355000001</v>
      </c>
      <c r="BF95" s="1">
        <v>0.96507888929999996</v>
      </c>
      <c r="BG95" s="1">
        <v>2.8818062772999999</v>
      </c>
      <c r="BH95" s="1">
        <v>0.35243731490000002</v>
      </c>
      <c r="BI95" s="1">
        <v>0.38866014500000001</v>
      </c>
      <c r="BJ95">
        <v>2</v>
      </c>
      <c r="BK95">
        <v>2</v>
      </c>
      <c r="BL95" t="s">
        <v>759</v>
      </c>
      <c r="BM95" t="s">
        <v>760</v>
      </c>
      <c r="BN95" s="36" t="s">
        <v>780</v>
      </c>
      <c r="BO95" s="1">
        <v>0.151892734</v>
      </c>
      <c r="BP95" s="1">
        <v>0.84614710810000004</v>
      </c>
      <c r="BQ95" s="1">
        <v>-0.43313227199999998</v>
      </c>
      <c r="BR95" s="1">
        <v>-0.16314477799999999</v>
      </c>
      <c r="BS95" s="1">
        <v>0.151892734</v>
      </c>
      <c r="BT95" s="1">
        <v>0.84614710810000004</v>
      </c>
      <c r="BU95" s="1">
        <v>0.43313227240000002</v>
      </c>
      <c r="BV95" s="1">
        <v>0.16314477799999999</v>
      </c>
      <c r="BW95" t="s">
        <v>3970</v>
      </c>
      <c r="BX95" t="s">
        <v>1400</v>
      </c>
      <c r="BY95" t="s">
        <v>1373</v>
      </c>
      <c r="BZ95" t="s">
        <v>1400</v>
      </c>
      <c r="CA95">
        <v>462</v>
      </c>
      <c r="CB95">
        <v>140</v>
      </c>
      <c r="CC95">
        <v>16</v>
      </c>
      <c r="CD95">
        <v>29</v>
      </c>
      <c r="CE95">
        <v>2017</v>
      </c>
      <c r="CF95">
        <v>511</v>
      </c>
      <c r="CG95">
        <v>0.253</v>
      </c>
      <c r="CH95">
        <v>0.314</v>
      </c>
      <c r="CI95">
        <v>0.41299999999999998</v>
      </c>
      <c r="CJ95">
        <v>161</v>
      </c>
      <c r="CK95">
        <v>0.315</v>
      </c>
      <c r="CL95">
        <v>43</v>
      </c>
      <c r="CM95">
        <v>24</v>
      </c>
      <c r="CN95" t="s">
        <v>249</v>
      </c>
      <c r="CO95">
        <v>23</v>
      </c>
      <c r="CP95" t="s">
        <v>1400</v>
      </c>
      <c r="CQ95">
        <v>298</v>
      </c>
      <c r="CR95">
        <v>92</v>
      </c>
      <c r="CS95">
        <v>10</v>
      </c>
      <c r="CT95">
        <v>10</v>
      </c>
      <c r="CU95">
        <v>2016</v>
      </c>
      <c r="CV95">
        <v>331</v>
      </c>
      <c r="CW95">
        <v>0.22500000000000001</v>
      </c>
      <c r="CX95">
        <v>0.28399999999999997</v>
      </c>
      <c r="CY95">
        <v>0.43</v>
      </c>
      <c r="CZ95">
        <v>100</v>
      </c>
      <c r="DA95">
        <v>0.30199999999999999</v>
      </c>
      <c r="DB95">
        <v>28</v>
      </c>
      <c r="DC95">
        <v>10</v>
      </c>
      <c r="DD95" t="s">
        <v>249</v>
      </c>
      <c r="DE95">
        <v>22</v>
      </c>
      <c r="DF95" t="s">
        <v>1400</v>
      </c>
      <c r="DG95">
        <v>129</v>
      </c>
      <c r="DH95">
        <v>46</v>
      </c>
      <c r="DI95">
        <v>2</v>
      </c>
      <c r="DJ95">
        <v>2</v>
      </c>
      <c r="DK95">
        <v>2015</v>
      </c>
      <c r="DL95">
        <v>138</v>
      </c>
      <c r="DM95">
        <v>0.20899999999999999</v>
      </c>
      <c r="DN95">
        <v>0.25</v>
      </c>
      <c r="DO95">
        <v>0.32600000000000001</v>
      </c>
      <c r="DP95">
        <v>35</v>
      </c>
      <c r="DQ95">
        <v>0.25</v>
      </c>
      <c r="DR95">
        <v>8</v>
      </c>
      <c r="DS95">
        <v>1</v>
      </c>
      <c r="DT95" t="s">
        <v>249</v>
      </c>
      <c r="DU95">
        <v>21</v>
      </c>
      <c r="DV95" s="36" t="s">
        <v>3900</v>
      </c>
    </row>
    <row r="96" spans="1:126" x14ac:dyDescent="0.3">
      <c r="A96">
        <v>95</v>
      </c>
      <c r="B96" t="s">
        <v>557</v>
      </c>
      <c r="C96" t="s">
        <v>46</v>
      </c>
      <c r="D96" t="s">
        <v>45</v>
      </c>
      <c r="E96">
        <v>407781</v>
      </c>
      <c r="F96" t="s">
        <v>249</v>
      </c>
      <c r="I96" t="s">
        <v>1065</v>
      </c>
      <c r="J96">
        <v>33</v>
      </c>
      <c r="K96" t="s">
        <v>832</v>
      </c>
      <c r="L96">
        <v>76</v>
      </c>
      <c r="M96">
        <v>138</v>
      </c>
      <c r="N96">
        <v>20</v>
      </c>
      <c r="O96">
        <v>46</v>
      </c>
      <c r="P96">
        <v>124</v>
      </c>
      <c r="Q96">
        <v>111</v>
      </c>
      <c r="R96">
        <v>105</v>
      </c>
      <c r="S96">
        <v>91</v>
      </c>
      <c r="T96">
        <v>50</v>
      </c>
      <c r="U96">
        <v>34</v>
      </c>
      <c r="V96">
        <v>116</v>
      </c>
      <c r="W96">
        <v>98</v>
      </c>
      <c r="X96">
        <v>40</v>
      </c>
      <c r="Y96">
        <v>52</v>
      </c>
      <c r="Z96">
        <v>2</v>
      </c>
      <c r="AA96">
        <v>0</v>
      </c>
      <c r="AB96" s="1">
        <v>0.22</v>
      </c>
      <c r="AC96" s="1">
        <v>0.29899999999999999</v>
      </c>
      <c r="AD96" s="1">
        <v>0.35</v>
      </c>
      <c r="AE96" s="1">
        <v>0.28999999999999998</v>
      </c>
      <c r="AF96" s="36">
        <v>7</v>
      </c>
      <c r="AG96" s="36">
        <v>7</v>
      </c>
      <c r="AH96" s="8">
        <v>1</v>
      </c>
      <c r="AI96" s="36">
        <v>-2</v>
      </c>
      <c r="AJ96" s="38">
        <v>749</v>
      </c>
      <c r="AK96" s="38">
        <v>281</v>
      </c>
      <c r="AL96" s="1">
        <v>0.21</v>
      </c>
      <c r="AM96" s="1">
        <v>0.66666666669999997</v>
      </c>
      <c r="AN96" s="1">
        <v>5.16735745E-2</v>
      </c>
      <c r="AO96" s="1">
        <v>1.1341310800000001E-2</v>
      </c>
      <c r="AP96" s="1">
        <v>9.8352929399999997E-2</v>
      </c>
      <c r="AQ96" s="1">
        <v>0.2421746337</v>
      </c>
      <c r="AR96" s="1">
        <v>0.16029669029999999</v>
      </c>
      <c r="AS96" s="1">
        <v>0.1303174688</v>
      </c>
      <c r="AT96" s="1">
        <v>2.03063858E-2</v>
      </c>
      <c r="AU96" s="1">
        <v>1.5433376999999999E-3</v>
      </c>
      <c r="AV96" s="1">
        <v>3.0596174300000001E-2</v>
      </c>
      <c r="AW96" s="1">
        <v>0.29033587179999998</v>
      </c>
      <c r="AX96" s="1">
        <v>-0.65492958000000001</v>
      </c>
      <c r="AY96" s="1">
        <v>2.7420221930999999</v>
      </c>
      <c r="AZ96" s="1">
        <v>-1.3037620249999999</v>
      </c>
      <c r="BA96" s="1">
        <v>-0.57217142499999996</v>
      </c>
      <c r="BB96" s="1">
        <v>0.79862786860000001</v>
      </c>
      <c r="BC96" s="1">
        <v>0.6127775848</v>
      </c>
      <c r="BD96" s="1">
        <v>0.2635839083</v>
      </c>
      <c r="BE96" s="1">
        <v>-0.31215437699999998</v>
      </c>
      <c r="BF96" s="1">
        <v>-2.1555599220000001</v>
      </c>
      <c r="BG96" s="1">
        <v>-0.888382106</v>
      </c>
      <c r="BH96" s="1">
        <v>0.3605633466</v>
      </c>
      <c r="BI96" s="1">
        <v>-0.23613430199999999</v>
      </c>
      <c r="BJ96">
        <v>3</v>
      </c>
      <c r="BK96">
        <v>3</v>
      </c>
      <c r="BL96" t="s">
        <v>762</v>
      </c>
      <c r="BM96" t="s">
        <v>764</v>
      </c>
      <c r="BN96" s="36" t="s">
        <v>784</v>
      </c>
      <c r="BO96" s="1">
        <v>3.9956544699999999E-2</v>
      </c>
      <c r="BP96" s="1">
        <v>-0.16134390600000001</v>
      </c>
      <c r="BQ96" s="1">
        <v>0.97023858190000001</v>
      </c>
      <c r="BR96" s="1">
        <v>-0.15953624199999999</v>
      </c>
      <c r="BS96" s="1">
        <v>3.9956544699999999E-2</v>
      </c>
      <c r="BT96" s="1">
        <v>0.16134390579999999</v>
      </c>
      <c r="BU96" s="1">
        <v>0.97023858190000001</v>
      </c>
      <c r="BV96" s="1">
        <v>0.15953624159999999</v>
      </c>
      <c r="BW96" t="s">
        <v>2464</v>
      </c>
      <c r="BX96" t="s">
        <v>1372</v>
      </c>
      <c r="BY96" t="s">
        <v>1373</v>
      </c>
      <c r="CP96" t="s">
        <v>1372</v>
      </c>
      <c r="CQ96">
        <v>115</v>
      </c>
      <c r="CR96">
        <v>34</v>
      </c>
      <c r="CS96">
        <v>5</v>
      </c>
      <c r="CT96">
        <v>0</v>
      </c>
      <c r="CU96">
        <v>2016</v>
      </c>
      <c r="CV96">
        <v>129</v>
      </c>
      <c r="CW96">
        <v>0.27</v>
      </c>
      <c r="CX96">
        <v>0.32600000000000001</v>
      </c>
      <c r="CY96">
        <v>0.45200000000000001</v>
      </c>
      <c r="CZ96">
        <v>43</v>
      </c>
      <c r="DA96">
        <v>0.33400000000000002</v>
      </c>
      <c r="DB96">
        <v>22</v>
      </c>
      <c r="DC96">
        <v>5</v>
      </c>
      <c r="DD96" t="s">
        <v>249</v>
      </c>
      <c r="DE96">
        <v>38</v>
      </c>
      <c r="DF96" t="s">
        <v>1104</v>
      </c>
      <c r="DG96">
        <v>506</v>
      </c>
      <c r="DH96">
        <v>135</v>
      </c>
      <c r="DI96">
        <v>23</v>
      </c>
      <c r="DJ96">
        <v>2</v>
      </c>
      <c r="DK96">
        <v>2015</v>
      </c>
      <c r="DL96">
        <v>544</v>
      </c>
      <c r="DM96">
        <v>0.247</v>
      </c>
      <c r="DN96">
        <v>0.28999999999999998</v>
      </c>
      <c r="DO96">
        <v>0.45300000000000001</v>
      </c>
      <c r="DP96">
        <v>172</v>
      </c>
      <c r="DQ96">
        <v>0.317</v>
      </c>
      <c r="DR96">
        <v>45</v>
      </c>
      <c r="DS96">
        <v>18</v>
      </c>
      <c r="DT96" t="s">
        <v>249</v>
      </c>
      <c r="DU96">
        <v>37</v>
      </c>
      <c r="DV96" s="36" t="s">
        <v>1453</v>
      </c>
    </row>
    <row r="97" spans="1:126" x14ac:dyDescent="0.3">
      <c r="A97">
        <v>96</v>
      </c>
      <c r="B97" t="s">
        <v>558</v>
      </c>
      <c r="C97" t="s">
        <v>49</v>
      </c>
      <c r="D97" t="s">
        <v>497</v>
      </c>
      <c r="E97">
        <v>452678</v>
      </c>
      <c r="F97" t="s">
        <v>257</v>
      </c>
      <c r="G97" t="s">
        <v>265</v>
      </c>
      <c r="H97" t="s">
        <v>253</v>
      </c>
      <c r="I97" t="s">
        <v>1061</v>
      </c>
      <c r="J97">
        <v>15</v>
      </c>
      <c r="K97" t="s">
        <v>702</v>
      </c>
      <c r="L97">
        <v>172</v>
      </c>
      <c r="M97">
        <v>110</v>
      </c>
      <c r="N97">
        <v>184</v>
      </c>
      <c r="O97">
        <v>70</v>
      </c>
      <c r="P97">
        <v>92</v>
      </c>
      <c r="Q97">
        <v>78</v>
      </c>
      <c r="R97">
        <v>110</v>
      </c>
      <c r="S97">
        <v>113</v>
      </c>
      <c r="T97">
        <v>120</v>
      </c>
      <c r="U97">
        <v>60</v>
      </c>
      <c r="V97">
        <v>121</v>
      </c>
      <c r="W97">
        <v>109</v>
      </c>
      <c r="X97">
        <v>32</v>
      </c>
      <c r="Y97">
        <v>476</v>
      </c>
      <c r="Z97">
        <v>15</v>
      </c>
      <c r="AA97">
        <v>5</v>
      </c>
      <c r="AB97" s="1">
        <v>0.26200000000000001</v>
      </c>
      <c r="AC97" s="1">
        <v>0.318</v>
      </c>
      <c r="AD97" s="1">
        <v>0.42499999999999999</v>
      </c>
      <c r="AE97" s="1">
        <v>0.32400000000000001</v>
      </c>
      <c r="AF97" s="36">
        <v>45</v>
      </c>
      <c r="AG97" s="36">
        <v>49</v>
      </c>
      <c r="AH97" s="8">
        <v>16</v>
      </c>
      <c r="AI97" s="36">
        <v>12</v>
      </c>
      <c r="AJ97" s="38">
        <v>79</v>
      </c>
      <c r="AK97" s="38">
        <v>14</v>
      </c>
      <c r="AL97" s="1">
        <v>0.47499999999999998</v>
      </c>
      <c r="AM97" s="1">
        <v>0.53333333329999999</v>
      </c>
      <c r="AN97" s="1">
        <v>0.47579726020000002</v>
      </c>
      <c r="AO97" s="1">
        <v>1.7361843500000002E-2</v>
      </c>
      <c r="AP97" s="1">
        <v>7.2739212299999995E-2</v>
      </c>
      <c r="AQ97" s="1">
        <v>0.1700012253</v>
      </c>
      <c r="AR97" s="1">
        <v>0.1684299588</v>
      </c>
      <c r="AS97" s="1">
        <v>0.16261253949999999</v>
      </c>
      <c r="AT97" s="1">
        <v>4.8537174099999997E-2</v>
      </c>
      <c r="AU97" s="1">
        <v>2.6936880000000001E-3</v>
      </c>
      <c r="AV97" s="1">
        <v>3.1956622800000001E-2</v>
      </c>
      <c r="AW97" s="1">
        <v>0.32371419270000001</v>
      </c>
      <c r="AX97" s="1">
        <v>1.9524895933999999</v>
      </c>
      <c r="AY97" s="1">
        <v>0.73154010749999998</v>
      </c>
      <c r="AZ97" s="1">
        <v>1.3761127318999999</v>
      </c>
      <c r="BA97" s="1">
        <v>-0.31804053599999998</v>
      </c>
      <c r="BB97" s="1">
        <v>-0.27705506400000002</v>
      </c>
      <c r="BC97" s="1">
        <v>-1.1763543510000001</v>
      </c>
      <c r="BD97" s="1">
        <v>0.57378421420000003</v>
      </c>
      <c r="BE97" s="1">
        <v>0.43774493399999997</v>
      </c>
      <c r="BF97" s="1">
        <v>0.84573221870000004</v>
      </c>
      <c r="BG97" s="1">
        <v>-0.54225008299999999</v>
      </c>
      <c r="BH97" s="1">
        <v>0.47553406970000001</v>
      </c>
      <c r="BI97" s="1">
        <v>0.90983879069999996</v>
      </c>
      <c r="BJ97">
        <v>4</v>
      </c>
      <c r="BK97">
        <v>2</v>
      </c>
      <c r="BL97" t="s">
        <v>764</v>
      </c>
      <c r="BM97" t="s">
        <v>760</v>
      </c>
      <c r="BN97" s="36" t="s">
        <v>778</v>
      </c>
      <c r="BO97" s="1">
        <v>-0.17313572799999999</v>
      </c>
      <c r="BP97" s="1">
        <v>-0.86503348400000002</v>
      </c>
      <c r="BQ97" s="1">
        <v>-0.39320729599999998</v>
      </c>
      <c r="BR97" s="1">
        <v>0.16482341219999999</v>
      </c>
      <c r="BS97" s="1">
        <v>0.17313572820000001</v>
      </c>
      <c r="BT97" s="1">
        <v>0.86503348440000005</v>
      </c>
      <c r="BU97" s="1">
        <v>0.39320729570000001</v>
      </c>
      <c r="BV97" s="1">
        <v>0.16482341219999999</v>
      </c>
      <c r="BW97" t="s">
        <v>7219</v>
      </c>
      <c r="BX97" t="s">
        <v>1089</v>
      </c>
      <c r="BY97" t="s">
        <v>1063</v>
      </c>
      <c r="BZ97" t="s">
        <v>1089</v>
      </c>
      <c r="CA97">
        <v>479</v>
      </c>
      <c r="CB97">
        <v>135</v>
      </c>
      <c r="CC97">
        <v>14</v>
      </c>
      <c r="CD97">
        <v>3</v>
      </c>
      <c r="CE97">
        <v>2017</v>
      </c>
      <c r="CF97">
        <v>540</v>
      </c>
      <c r="CG97">
        <v>0.28000000000000003</v>
      </c>
      <c r="CH97">
        <v>0.35099999999999998</v>
      </c>
      <c r="CI97">
        <v>0.434</v>
      </c>
      <c r="CJ97">
        <v>186</v>
      </c>
      <c r="CK97">
        <v>0.34399999999999997</v>
      </c>
      <c r="CL97">
        <v>61</v>
      </c>
      <c r="CM97">
        <v>19</v>
      </c>
      <c r="CN97" t="s">
        <v>257</v>
      </c>
      <c r="CO97">
        <v>31</v>
      </c>
      <c r="CP97" t="s">
        <v>1089</v>
      </c>
      <c r="CQ97">
        <v>521</v>
      </c>
      <c r="CR97">
        <v>141</v>
      </c>
      <c r="CS97">
        <v>23</v>
      </c>
      <c r="CT97">
        <v>5</v>
      </c>
      <c r="CU97">
        <v>2016</v>
      </c>
      <c r="CV97">
        <v>568</v>
      </c>
      <c r="CW97">
        <v>0.28000000000000003</v>
      </c>
      <c r="CX97">
        <v>0.33600000000000002</v>
      </c>
      <c r="CY97">
        <v>0.47399999999999998</v>
      </c>
      <c r="CZ97">
        <v>199</v>
      </c>
      <c r="DA97">
        <v>0.35</v>
      </c>
      <c r="DB97">
        <v>67</v>
      </c>
      <c r="DC97">
        <v>23</v>
      </c>
      <c r="DD97" t="s">
        <v>257</v>
      </c>
      <c r="DE97">
        <v>30</v>
      </c>
      <c r="DF97" t="s">
        <v>1402</v>
      </c>
      <c r="DG97">
        <v>505</v>
      </c>
      <c r="DH97">
        <v>143</v>
      </c>
      <c r="DI97">
        <v>15</v>
      </c>
      <c r="DJ97">
        <v>6</v>
      </c>
      <c r="DK97">
        <v>2015</v>
      </c>
      <c r="DL97">
        <v>551</v>
      </c>
      <c r="DM97">
        <v>0.26500000000000001</v>
      </c>
      <c r="DN97">
        <v>0.315</v>
      </c>
      <c r="DO97">
        <v>0.43</v>
      </c>
      <c r="DP97">
        <v>177</v>
      </c>
      <c r="DQ97">
        <v>0.32200000000000001</v>
      </c>
      <c r="DR97">
        <v>48</v>
      </c>
      <c r="DS97">
        <v>18</v>
      </c>
      <c r="DT97" t="s">
        <v>257</v>
      </c>
      <c r="DU97">
        <v>29</v>
      </c>
      <c r="DV97" s="36" t="s">
        <v>1374</v>
      </c>
    </row>
    <row r="98" spans="1:126" x14ac:dyDescent="0.3">
      <c r="A98">
        <v>97</v>
      </c>
      <c r="B98" t="s">
        <v>559</v>
      </c>
      <c r="C98" t="s">
        <v>49</v>
      </c>
      <c r="D98" t="s">
        <v>48</v>
      </c>
      <c r="E98">
        <v>466320</v>
      </c>
      <c r="F98" t="s">
        <v>249</v>
      </c>
      <c r="I98" t="s">
        <v>1061</v>
      </c>
      <c r="J98">
        <v>17</v>
      </c>
      <c r="K98" t="s">
        <v>824</v>
      </c>
      <c r="L98">
        <v>76</v>
      </c>
      <c r="M98">
        <v>113</v>
      </c>
      <c r="N98">
        <v>205</v>
      </c>
      <c r="O98">
        <v>31</v>
      </c>
      <c r="P98">
        <v>84</v>
      </c>
      <c r="Q98">
        <v>58</v>
      </c>
      <c r="R98">
        <v>123</v>
      </c>
      <c r="S98">
        <v>95</v>
      </c>
      <c r="T98">
        <v>111</v>
      </c>
      <c r="U98">
        <v>75</v>
      </c>
      <c r="V98">
        <v>96</v>
      </c>
      <c r="W98">
        <v>106</v>
      </c>
      <c r="X98">
        <v>33</v>
      </c>
      <c r="Y98">
        <v>529</v>
      </c>
      <c r="Z98">
        <v>13</v>
      </c>
      <c r="AA98">
        <v>2</v>
      </c>
      <c r="AB98" s="1">
        <v>0.27100000000000002</v>
      </c>
      <c r="AC98" s="1">
        <v>0.316</v>
      </c>
      <c r="AD98" s="1">
        <v>0.40799999999999997</v>
      </c>
      <c r="AE98" s="1">
        <v>0.316</v>
      </c>
      <c r="AF98" s="36">
        <v>44</v>
      </c>
      <c r="AG98" s="36">
        <v>41</v>
      </c>
      <c r="AH98" s="8">
        <v>18</v>
      </c>
      <c r="AI98" s="36">
        <v>-7</v>
      </c>
      <c r="AJ98" s="38">
        <v>155</v>
      </c>
      <c r="AK98" s="38">
        <v>47</v>
      </c>
      <c r="AL98" s="1">
        <v>0.21</v>
      </c>
      <c r="AM98" s="1">
        <v>0.55000000000000004</v>
      </c>
      <c r="AN98" s="1">
        <v>0.52899583370000003</v>
      </c>
      <c r="AO98" s="1">
        <v>7.7066137E-3</v>
      </c>
      <c r="AP98" s="1">
        <v>6.6755929399999997E-2</v>
      </c>
      <c r="AQ98" s="1">
        <v>0.12559487799999999</v>
      </c>
      <c r="AR98" s="1">
        <v>0.18842076869999999</v>
      </c>
      <c r="AS98" s="1">
        <v>0.1371560382</v>
      </c>
      <c r="AT98" s="1">
        <v>4.5131901699999998E-2</v>
      </c>
      <c r="AU98" s="1">
        <v>3.3812717000000002E-3</v>
      </c>
      <c r="AV98" s="1">
        <v>2.5287147199999999E-2</v>
      </c>
      <c r="AW98" s="1">
        <v>0.31637177129999999</v>
      </c>
      <c r="AX98" s="1">
        <v>-0.65492958000000001</v>
      </c>
      <c r="AY98" s="1">
        <v>0.98285036820000005</v>
      </c>
      <c r="AZ98" s="1">
        <v>1.7122540956000001</v>
      </c>
      <c r="BA98" s="1">
        <v>-0.72559452599999996</v>
      </c>
      <c r="BB98" s="1">
        <v>-0.52833117699999999</v>
      </c>
      <c r="BC98" s="1">
        <v>-2.2771588719999998</v>
      </c>
      <c r="BD98" s="1">
        <v>1.3362274229</v>
      </c>
      <c r="BE98" s="1">
        <v>-0.153361151</v>
      </c>
      <c r="BF98" s="1">
        <v>0.48370841619999999</v>
      </c>
      <c r="BG98" s="1">
        <v>-0.33536115599999999</v>
      </c>
      <c r="BH98" s="1">
        <v>-8.8099487000000004E-2</v>
      </c>
      <c r="BI98" s="1">
        <v>0.65775249229999999</v>
      </c>
      <c r="BJ98">
        <v>1</v>
      </c>
      <c r="BK98">
        <v>2</v>
      </c>
      <c r="BL98" t="s">
        <v>764</v>
      </c>
      <c r="BM98" t="s">
        <v>6724</v>
      </c>
      <c r="BN98" s="36" t="s">
        <v>6748</v>
      </c>
      <c r="BO98" s="1">
        <v>-0.123406352</v>
      </c>
      <c r="BP98" s="1">
        <v>-0.82577699599999999</v>
      </c>
      <c r="BQ98" s="1">
        <v>-0.32235644200000002</v>
      </c>
      <c r="BR98" s="1">
        <v>-0.38592663799999999</v>
      </c>
      <c r="BS98" s="1">
        <v>0.12340635179999999</v>
      </c>
      <c r="BT98" s="1">
        <v>0.82577699609999999</v>
      </c>
      <c r="BU98" s="1">
        <v>0.32235644190000001</v>
      </c>
      <c r="BV98" s="1">
        <v>0.38592663770000002</v>
      </c>
      <c r="BW98" t="s">
        <v>4028</v>
      </c>
      <c r="BX98" t="s">
        <v>1388</v>
      </c>
      <c r="BY98" t="s">
        <v>1373</v>
      </c>
      <c r="BZ98" t="s">
        <v>1388</v>
      </c>
      <c r="CA98">
        <v>620</v>
      </c>
      <c r="CB98">
        <v>156</v>
      </c>
      <c r="CC98">
        <v>17</v>
      </c>
      <c r="CD98">
        <v>1</v>
      </c>
      <c r="CE98">
        <v>2017</v>
      </c>
      <c r="CF98">
        <v>666</v>
      </c>
      <c r="CG98">
        <v>0.28499999999999998</v>
      </c>
      <c r="CH98">
        <v>0.32400000000000001</v>
      </c>
      <c r="CI98">
        <v>0.42299999999999999</v>
      </c>
      <c r="CJ98">
        <v>216</v>
      </c>
      <c r="CK98">
        <v>0.32400000000000001</v>
      </c>
      <c r="CL98">
        <v>56</v>
      </c>
      <c r="CM98">
        <v>25</v>
      </c>
      <c r="CN98" t="s">
        <v>249</v>
      </c>
      <c r="CO98">
        <v>32</v>
      </c>
      <c r="CP98" t="s">
        <v>1390</v>
      </c>
      <c r="CQ98">
        <v>591</v>
      </c>
      <c r="CR98">
        <v>151</v>
      </c>
      <c r="CS98">
        <v>14</v>
      </c>
      <c r="CT98">
        <v>2</v>
      </c>
      <c r="CU98">
        <v>2016</v>
      </c>
      <c r="CV98">
        <v>646</v>
      </c>
      <c r="CW98">
        <v>0.29599999999999999</v>
      </c>
      <c r="CX98">
        <v>0.34499999999999997</v>
      </c>
      <c r="CY98">
        <v>0.45500000000000002</v>
      </c>
      <c r="CZ98">
        <v>224</v>
      </c>
      <c r="DA98">
        <v>0.34599999999999997</v>
      </c>
      <c r="DB98">
        <v>70</v>
      </c>
      <c r="DC98">
        <v>26</v>
      </c>
      <c r="DD98" t="s">
        <v>249</v>
      </c>
      <c r="DE98">
        <v>31</v>
      </c>
      <c r="DF98" t="s">
        <v>1390</v>
      </c>
      <c r="DG98">
        <v>629</v>
      </c>
      <c r="DH98">
        <v>158</v>
      </c>
      <c r="DI98">
        <v>12</v>
      </c>
      <c r="DJ98">
        <v>3</v>
      </c>
      <c r="DK98">
        <v>2015</v>
      </c>
      <c r="DL98">
        <v>683</v>
      </c>
      <c r="DM98">
        <v>0.27300000000000002</v>
      </c>
      <c r="DN98">
        <v>0.314</v>
      </c>
      <c r="DO98">
        <v>0.39400000000000002</v>
      </c>
      <c r="DP98">
        <v>211</v>
      </c>
      <c r="DQ98">
        <v>0.309</v>
      </c>
      <c r="DR98">
        <v>48</v>
      </c>
      <c r="DS98">
        <v>20</v>
      </c>
      <c r="DT98" t="s">
        <v>249</v>
      </c>
      <c r="DU98">
        <v>30</v>
      </c>
      <c r="DV98" s="36" t="s">
        <v>1158</v>
      </c>
    </row>
    <row r="99" spans="1:126" x14ac:dyDescent="0.3">
      <c r="A99">
        <v>98</v>
      </c>
      <c r="B99" t="s">
        <v>3040</v>
      </c>
      <c r="C99" t="s">
        <v>49</v>
      </c>
      <c r="D99" t="s">
        <v>258</v>
      </c>
      <c r="E99">
        <v>408234</v>
      </c>
      <c r="F99" t="s">
        <v>250</v>
      </c>
      <c r="I99" t="s">
        <v>1065</v>
      </c>
      <c r="J99">
        <v>14</v>
      </c>
      <c r="K99" t="s">
        <v>3873</v>
      </c>
      <c r="L99">
        <v>67</v>
      </c>
      <c r="M99">
        <v>120</v>
      </c>
      <c r="N99">
        <v>175</v>
      </c>
      <c r="O99">
        <v>13</v>
      </c>
      <c r="P99">
        <v>156</v>
      </c>
      <c r="Q99">
        <v>82</v>
      </c>
      <c r="R99">
        <v>115</v>
      </c>
      <c r="S99">
        <v>126</v>
      </c>
      <c r="T99">
        <v>84</v>
      </c>
      <c r="U99">
        <v>20</v>
      </c>
      <c r="V99">
        <v>153</v>
      </c>
      <c r="W99">
        <v>119</v>
      </c>
      <c r="X99">
        <v>35</v>
      </c>
      <c r="Y99">
        <v>451</v>
      </c>
      <c r="Z99">
        <v>18</v>
      </c>
      <c r="AA99">
        <v>1</v>
      </c>
      <c r="AB99" s="1">
        <v>0.26400000000000001</v>
      </c>
      <c r="AC99" s="1">
        <v>0.35799999999999998</v>
      </c>
      <c r="AD99" s="1">
        <v>0.44600000000000001</v>
      </c>
      <c r="AE99" s="1">
        <v>0.35299999999999998</v>
      </c>
      <c r="AF99" s="36">
        <v>60</v>
      </c>
      <c r="AG99" s="36">
        <v>54</v>
      </c>
      <c r="AH99" s="8">
        <v>17</v>
      </c>
      <c r="AI99" s="36">
        <v>10</v>
      </c>
      <c r="AJ99" s="38">
        <v>63</v>
      </c>
      <c r="AK99" s="38">
        <v>12</v>
      </c>
      <c r="AL99" s="1">
        <v>0.185</v>
      </c>
      <c r="AM99" s="1">
        <v>0.58333333330000003</v>
      </c>
      <c r="AN99" s="1">
        <v>0.45090934370000002</v>
      </c>
      <c r="AO99" s="1">
        <v>3.3079313000000002E-3</v>
      </c>
      <c r="AP99" s="1">
        <v>0.1240773295</v>
      </c>
      <c r="AQ99" s="1">
        <v>0.1787930479</v>
      </c>
      <c r="AR99" s="1">
        <v>0.17619040959999999</v>
      </c>
      <c r="AS99" s="1">
        <v>0.18136832419999999</v>
      </c>
      <c r="AT99" s="1">
        <v>3.4239009299999998E-2</v>
      </c>
      <c r="AU99" s="1">
        <v>9.1371189999999998E-4</v>
      </c>
      <c r="AV99" s="1">
        <v>4.0362976699999997E-2</v>
      </c>
      <c r="AW99" s="1">
        <v>0.35347062689999997</v>
      </c>
      <c r="AX99" s="1">
        <v>-0.90091252099999997</v>
      </c>
      <c r="AY99" s="1">
        <v>1.4854708896</v>
      </c>
      <c r="AZ99" s="1">
        <v>1.2188555415</v>
      </c>
      <c r="BA99" s="1">
        <v>-0.91126597899999995</v>
      </c>
      <c r="BB99" s="1">
        <v>1.8789590858</v>
      </c>
      <c r="BC99" s="1">
        <v>-0.95841077600000002</v>
      </c>
      <c r="BD99" s="1">
        <v>0.86976536820000006</v>
      </c>
      <c r="BE99" s="1">
        <v>0.87325876540000003</v>
      </c>
      <c r="BF99" s="1">
        <v>-0.67434470300000005</v>
      </c>
      <c r="BG99" s="1">
        <v>-1.077831921</v>
      </c>
      <c r="BH99" s="1">
        <v>1.1859502185999999</v>
      </c>
      <c r="BI99" s="1">
        <v>1.9314621703999999</v>
      </c>
      <c r="BJ99">
        <v>1</v>
      </c>
      <c r="BK99">
        <v>2</v>
      </c>
      <c r="BL99" t="s">
        <v>764</v>
      </c>
      <c r="BM99" t="s">
        <v>763</v>
      </c>
      <c r="BN99" s="36" t="s">
        <v>791</v>
      </c>
      <c r="BO99" s="1">
        <v>0.49700943520000002</v>
      </c>
      <c r="BP99" s="1">
        <v>-0.74631343299999997</v>
      </c>
      <c r="BQ99" s="1">
        <v>0.20637433220000001</v>
      </c>
      <c r="BR99" s="1">
        <v>-0.36387342</v>
      </c>
      <c r="BS99" s="1">
        <v>0.49700943520000002</v>
      </c>
      <c r="BT99" s="1">
        <v>0.7463134334</v>
      </c>
      <c r="BU99" s="1">
        <v>0.20637433220000001</v>
      </c>
      <c r="BV99" s="1">
        <v>0.36387341989999999</v>
      </c>
      <c r="BW99" t="s">
        <v>7269</v>
      </c>
      <c r="BX99" t="s">
        <v>1381</v>
      </c>
      <c r="BY99" t="s">
        <v>1373</v>
      </c>
      <c r="BZ99" t="s">
        <v>1381</v>
      </c>
      <c r="CA99">
        <v>469</v>
      </c>
      <c r="CB99">
        <v>130</v>
      </c>
      <c r="CC99">
        <v>16</v>
      </c>
      <c r="CD99">
        <v>0</v>
      </c>
      <c r="CE99">
        <v>2017</v>
      </c>
      <c r="CF99">
        <v>529</v>
      </c>
      <c r="CG99">
        <v>0.249</v>
      </c>
      <c r="CH99">
        <v>0.32900000000000001</v>
      </c>
      <c r="CI99">
        <v>0.39900000000000002</v>
      </c>
      <c r="CJ99">
        <v>171</v>
      </c>
      <c r="CK99">
        <v>0.32300000000000001</v>
      </c>
      <c r="CL99">
        <v>47</v>
      </c>
      <c r="CM99">
        <v>13</v>
      </c>
      <c r="CN99" t="s">
        <v>250</v>
      </c>
      <c r="CO99">
        <v>34</v>
      </c>
      <c r="CP99" t="s">
        <v>1381</v>
      </c>
      <c r="CQ99">
        <v>595</v>
      </c>
      <c r="CR99">
        <v>158</v>
      </c>
      <c r="CS99">
        <v>38</v>
      </c>
      <c r="CT99">
        <v>0</v>
      </c>
      <c r="CU99">
        <v>2016</v>
      </c>
      <c r="CV99">
        <v>679</v>
      </c>
      <c r="CW99">
        <v>0.316</v>
      </c>
      <c r="CX99">
        <v>0.39300000000000002</v>
      </c>
      <c r="CY99">
        <v>0.56299999999999994</v>
      </c>
      <c r="CZ99">
        <v>277</v>
      </c>
      <c r="DA99">
        <v>0.40799999999999997</v>
      </c>
      <c r="DB99">
        <v>131</v>
      </c>
      <c r="DC99">
        <v>41</v>
      </c>
      <c r="DD99" t="s">
        <v>250</v>
      </c>
      <c r="DE99">
        <v>33</v>
      </c>
      <c r="DF99" t="s">
        <v>1381</v>
      </c>
      <c r="DG99">
        <v>429</v>
      </c>
      <c r="DH99">
        <v>119</v>
      </c>
      <c r="DI99">
        <v>18</v>
      </c>
      <c r="DJ99">
        <v>1</v>
      </c>
      <c r="DK99">
        <v>2015</v>
      </c>
      <c r="DL99">
        <v>511</v>
      </c>
      <c r="DM99">
        <v>0.33800000000000002</v>
      </c>
      <c r="DN99">
        <v>0.44</v>
      </c>
      <c r="DO99">
        <v>0.53400000000000003</v>
      </c>
      <c r="DP99">
        <v>217</v>
      </c>
      <c r="DQ99">
        <v>0.42499999999999999</v>
      </c>
      <c r="DR99">
        <v>127</v>
      </c>
      <c r="DS99">
        <v>29</v>
      </c>
      <c r="DT99" t="s">
        <v>250</v>
      </c>
      <c r="DU99">
        <v>32</v>
      </c>
      <c r="DV99" s="36" t="s">
        <v>1502</v>
      </c>
    </row>
    <row r="100" spans="1:126" x14ac:dyDescent="0.3">
      <c r="A100">
        <v>99</v>
      </c>
      <c r="B100" t="s">
        <v>3901</v>
      </c>
      <c r="C100" t="s">
        <v>49</v>
      </c>
      <c r="D100" t="s">
        <v>285</v>
      </c>
      <c r="E100">
        <v>541608</v>
      </c>
      <c r="F100" t="s">
        <v>255</v>
      </c>
      <c r="I100" t="s">
        <v>1061</v>
      </c>
      <c r="J100">
        <v>1</v>
      </c>
      <c r="K100" t="s">
        <v>708</v>
      </c>
      <c r="L100">
        <v>90</v>
      </c>
      <c r="M100">
        <v>96</v>
      </c>
      <c r="N100">
        <v>50</v>
      </c>
      <c r="O100">
        <v>20</v>
      </c>
      <c r="P100">
        <v>57</v>
      </c>
      <c r="Q100">
        <v>89</v>
      </c>
      <c r="R100">
        <v>112</v>
      </c>
      <c r="S100">
        <v>79</v>
      </c>
      <c r="T100">
        <v>108</v>
      </c>
      <c r="U100">
        <v>21</v>
      </c>
      <c r="V100">
        <v>75</v>
      </c>
      <c r="W100">
        <v>93</v>
      </c>
      <c r="X100">
        <v>28</v>
      </c>
      <c r="Y100">
        <v>129</v>
      </c>
      <c r="Z100">
        <v>3</v>
      </c>
      <c r="AA100">
        <v>0</v>
      </c>
      <c r="AB100" s="1">
        <v>0.24099999999999999</v>
      </c>
      <c r="AC100" s="1">
        <v>0.27600000000000002</v>
      </c>
      <c r="AD100" s="1">
        <v>0.35399999999999998</v>
      </c>
      <c r="AE100" s="1">
        <v>0.27500000000000002</v>
      </c>
      <c r="AF100" s="36">
        <v>11</v>
      </c>
      <c r="AG100" s="36">
        <v>11</v>
      </c>
      <c r="AH100" s="8">
        <v>2</v>
      </c>
      <c r="AI100" s="36">
        <v>-6</v>
      </c>
      <c r="AJ100" s="38">
        <v>669</v>
      </c>
      <c r="AK100" s="38">
        <v>113</v>
      </c>
      <c r="AL100" s="1">
        <v>0.25</v>
      </c>
      <c r="AM100" s="1">
        <v>0.46666666670000001</v>
      </c>
      <c r="AN100" s="1">
        <v>0.12879470639999999</v>
      </c>
      <c r="AO100" s="1">
        <v>4.8845190000000004E-3</v>
      </c>
      <c r="AP100" s="1">
        <v>4.5337060300000002E-2</v>
      </c>
      <c r="AQ100" s="1">
        <v>0.1945587745</v>
      </c>
      <c r="AR100" s="1">
        <v>0.17147913740000001</v>
      </c>
      <c r="AS100" s="1">
        <v>0.11333420280000001</v>
      </c>
      <c r="AT100" s="1">
        <v>4.3831787099999998E-2</v>
      </c>
      <c r="AU100" s="1">
        <v>9.5483320000000005E-4</v>
      </c>
      <c r="AV100" s="1">
        <v>1.9814376000000002E-2</v>
      </c>
      <c r="AW100" s="1">
        <v>0.27532164840000001</v>
      </c>
      <c r="AX100" s="1">
        <v>-0.26135687499999999</v>
      </c>
      <c r="AY100" s="1">
        <v>-0.27370093499999998</v>
      </c>
      <c r="AZ100" s="1">
        <v>-0.816463198</v>
      </c>
      <c r="BA100" s="1">
        <v>-0.84471711400000005</v>
      </c>
      <c r="BB100" s="1">
        <v>-1.4278457550000001</v>
      </c>
      <c r="BC100" s="1">
        <v>-0.567588651</v>
      </c>
      <c r="BD100" s="1">
        <v>0.69007892930000003</v>
      </c>
      <c r="BE100" s="1">
        <v>-0.70650989900000005</v>
      </c>
      <c r="BF100" s="1">
        <v>0.34548968499999999</v>
      </c>
      <c r="BG100" s="1">
        <v>-1.06545881</v>
      </c>
      <c r="BH100" s="1">
        <v>-0.55060024500000004</v>
      </c>
      <c r="BI100" s="1">
        <v>-0.75161547799999995</v>
      </c>
      <c r="BJ100">
        <v>4</v>
      </c>
      <c r="BK100">
        <v>1</v>
      </c>
      <c r="BL100" t="s">
        <v>761</v>
      </c>
      <c r="BM100" t="s">
        <v>764</v>
      </c>
      <c r="BN100" s="36" t="s">
        <v>772</v>
      </c>
      <c r="BO100" s="1">
        <v>-0.57462109699999997</v>
      </c>
      <c r="BP100" s="1">
        <v>-0.406343595</v>
      </c>
      <c r="BQ100" s="1">
        <v>-0.19954560399999999</v>
      </c>
      <c r="BR100" s="1">
        <v>0.24150851249999999</v>
      </c>
      <c r="BS100" s="1">
        <v>0.5746210974</v>
      </c>
      <c r="BT100" s="1">
        <v>0.40634359530000003</v>
      </c>
      <c r="BU100" s="1">
        <v>0.1995456041</v>
      </c>
      <c r="BV100" s="1">
        <v>0.24150851249999999</v>
      </c>
      <c r="BW100" t="s">
        <v>2872</v>
      </c>
      <c r="BX100" t="s">
        <v>1093</v>
      </c>
      <c r="BY100" t="s">
        <v>1063</v>
      </c>
      <c r="CP100" t="s">
        <v>1093</v>
      </c>
      <c r="CQ100">
        <v>171</v>
      </c>
      <c r="CR100">
        <v>61</v>
      </c>
      <c r="CS100">
        <v>3</v>
      </c>
      <c r="CT100">
        <v>1</v>
      </c>
      <c r="CU100">
        <v>2016</v>
      </c>
      <c r="CV100">
        <v>185</v>
      </c>
      <c r="CW100">
        <v>0.246</v>
      </c>
      <c r="CX100">
        <v>0.27900000000000003</v>
      </c>
      <c r="CY100">
        <v>0.35699999999999998</v>
      </c>
      <c r="CZ100">
        <v>51</v>
      </c>
      <c r="DA100">
        <v>0.27500000000000002</v>
      </c>
      <c r="DB100">
        <v>14</v>
      </c>
      <c r="DC100">
        <v>3</v>
      </c>
      <c r="DD100" t="s">
        <v>255</v>
      </c>
      <c r="DE100">
        <v>26</v>
      </c>
      <c r="DF100" t="s">
        <v>1093</v>
      </c>
      <c r="DG100">
        <v>30</v>
      </c>
      <c r="DH100">
        <v>13</v>
      </c>
      <c r="DI100">
        <v>1</v>
      </c>
      <c r="DJ100">
        <v>0</v>
      </c>
      <c r="DK100">
        <v>2015</v>
      </c>
      <c r="DL100">
        <v>30</v>
      </c>
      <c r="DM100">
        <v>0.36699999999999999</v>
      </c>
      <c r="DN100">
        <v>0.36699999999999999</v>
      </c>
      <c r="DO100">
        <v>0.5</v>
      </c>
      <c r="DP100">
        <v>11</v>
      </c>
      <c r="DQ100">
        <v>0.376</v>
      </c>
      <c r="DR100">
        <v>13</v>
      </c>
      <c r="DS100">
        <v>2</v>
      </c>
      <c r="DT100" t="s">
        <v>255</v>
      </c>
      <c r="DU100">
        <v>25</v>
      </c>
      <c r="DV100" s="36" t="s">
        <v>3902</v>
      </c>
    </row>
    <row r="101" spans="1:126" x14ac:dyDescent="0.3">
      <c r="A101">
        <v>100</v>
      </c>
      <c r="B101" t="s">
        <v>560</v>
      </c>
      <c r="C101" t="s">
        <v>51</v>
      </c>
      <c r="D101" t="s">
        <v>50</v>
      </c>
      <c r="E101">
        <v>456715</v>
      </c>
      <c r="F101" t="s">
        <v>249</v>
      </c>
      <c r="I101" t="s">
        <v>1065</v>
      </c>
      <c r="J101">
        <v>39</v>
      </c>
      <c r="K101" t="s">
        <v>801</v>
      </c>
      <c r="L101">
        <v>76</v>
      </c>
      <c r="M101">
        <v>110</v>
      </c>
      <c r="N101">
        <v>196</v>
      </c>
      <c r="O101">
        <v>267</v>
      </c>
      <c r="P101">
        <v>90</v>
      </c>
      <c r="Q101">
        <v>78</v>
      </c>
      <c r="R101">
        <v>128</v>
      </c>
      <c r="S101">
        <v>94</v>
      </c>
      <c r="T101">
        <v>98</v>
      </c>
      <c r="U101">
        <v>114</v>
      </c>
      <c r="V101">
        <v>96</v>
      </c>
      <c r="W101">
        <v>110</v>
      </c>
      <c r="X101">
        <v>32</v>
      </c>
      <c r="Y101">
        <v>505</v>
      </c>
      <c r="Z101">
        <v>13</v>
      </c>
      <c r="AA101">
        <v>19</v>
      </c>
      <c r="AB101" s="1">
        <v>0.27500000000000002</v>
      </c>
      <c r="AC101" s="1">
        <v>0.33</v>
      </c>
      <c r="AD101" s="1">
        <v>0.41099999999999998</v>
      </c>
      <c r="AE101" s="1">
        <v>0.32600000000000001</v>
      </c>
      <c r="AF101" s="36">
        <v>48</v>
      </c>
      <c r="AG101" s="36">
        <v>44</v>
      </c>
      <c r="AH101" s="8">
        <v>22</v>
      </c>
      <c r="AI101" s="36">
        <v>-2</v>
      </c>
      <c r="AJ101" s="38">
        <v>123</v>
      </c>
      <c r="AK101" s="38">
        <v>35</v>
      </c>
      <c r="AL101" s="1">
        <v>0.21</v>
      </c>
      <c r="AM101" s="1">
        <v>0.53333333329999999</v>
      </c>
      <c r="AN101" s="1">
        <v>0.5052737504</v>
      </c>
      <c r="AO101" s="1">
        <v>6.63497163E-2</v>
      </c>
      <c r="AP101" s="1">
        <v>7.1186066100000001E-2</v>
      </c>
      <c r="AQ101" s="1">
        <v>0.1695037324</v>
      </c>
      <c r="AR101" s="1">
        <v>0.19617317079999999</v>
      </c>
      <c r="AS101" s="1">
        <v>0.13570838830000001</v>
      </c>
      <c r="AT101" s="1">
        <v>3.9671981000000002E-2</v>
      </c>
      <c r="AU101" s="1">
        <v>5.1343151E-3</v>
      </c>
      <c r="AV101" s="1">
        <v>2.52635914E-2</v>
      </c>
      <c r="AW101" s="1">
        <v>0.3263326366</v>
      </c>
      <c r="AX101" s="1">
        <v>-0.65492958000000001</v>
      </c>
      <c r="AY101" s="1">
        <v>0.73154010749999998</v>
      </c>
      <c r="AZ101" s="1">
        <v>1.5623633578</v>
      </c>
      <c r="BA101" s="1">
        <v>1.7497717601</v>
      </c>
      <c r="BB101" s="1">
        <v>-0.34228155399999999</v>
      </c>
      <c r="BC101" s="1">
        <v>-1.1886868779999999</v>
      </c>
      <c r="BD101" s="1">
        <v>1.6319016009</v>
      </c>
      <c r="BE101" s="1">
        <v>-0.18697592900000001</v>
      </c>
      <c r="BF101" s="1">
        <v>-9.6750653000000006E-2</v>
      </c>
      <c r="BG101" s="1">
        <v>0.19211684649999999</v>
      </c>
      <c r="BH101" s="1">
        <v>-9.0090174999999995E-2</v>
      </c>
      <c r="BI101" s="1">
        <v>0.99973744890000005</v>
      </c>
      <c r="BJ101">
        <v>3</v>
      </c>
      <c r="BK101">
        <v>4</v>
      </c>
      <c r="BL101" t="s">
        <v>6724</v>
      </c>
      <c r="BM101" t="s">
        <v>764</v>
      </c>
      <c r="BN101" s="36" t="s">
        <v>6749</v>
      </c>
      <c r="BO101" s="1">
        <v>-0.40357388799999999</v>
      </c>
      <c r="BP101" s="1">
        <v>-0.45003558199999999</v>
      </c>
      <c r="BQ101" s="1">
        <v>-0.29409242800000002</v>
      </c>
      <c r="BR101" s="1">
        <v>-0.70285089899999997</v>
      </c>
      <c r="BS101" s="1">
        <v>0.40357388820000001</v>
      </c>
      <c r="BT101" s="1">
        <v>0.45003558189999998</v>
      </c>
      <c r="BU101" s="1">
        <v>0.29409242790000001</v>
      </c>
      <c r="BV101" s="1">
        <v>0.70285089940000001</v>
      </c>
      <c r="BW101" t="s">
        <v>6965</v>
      </c>
      <c r="BX101" t="s">
        <v>1388</v>
      </c>
      <c r="BY101" t="s">
        <v>1373</v>
      </c>
      <c r="BZ101" t="s">
        <v>1388</v>
      </c>
      <c r="CA101">
        <v>584</v>
      </c>
      <c r="CB101">
        <v>155</v>
      </c>
      <c r="CC101">
        <v>15</v>
      </c>
      <c r="CD101">
        <v>26</v>
      </c>
      <c r="CE101">
        <v>2017</v>
      </c>
      <c r="CF101">
        <v>645</v>
      </c>
      <c r="CG101">
        <v>0.3</v>
      </c>
      <c r="CH101">
        <v>0.36299999999999999</v>
      </c>
      <c r="CI101">
        <v>0.44</v>
      </c>
      <c r="CJ101">
        <v>228</v>
      </c>
      <c r="CK101">
        <v>0.35399999999999998</v>
      </c>
      <c r="CL101">
        <v>75</v>
      </c>
      <c r="CM101">
        <v>32</v>
      </c>
      <c r="CN101" t="s">
        <v>249</v>
      </c>
      <c r="CO101">
        <v>31</v>
      </c>
      <c r="CP101" t="s">
        <v>1388</v>
      </c>
      <c r="CQ101">
        <v>397</v>
      </c>
      <c r="CR101">
        <v>103</v>
      </c>
      <c r="CS101">
        <v>9</v>
      </c>
      <c r="CT101">
        <v>14</v>
      </c>
      <c r="CU101">
        <v>2016</v>
      </c>
      <c r="CV101">
        <v>434</v>
      </c>
      <c r="CW101">
        <v>0.28699999999999998</v>
      </c>
      <c r="CX101">
        <v>0.33900000000000002</v>
      </c>
      <c r="CY101">
        <v>0.40799999999999997</v>
      </c>
      <c r="CZ101">
        <v>143</v>
      </c>
      <c r="DA101">
        <v>0.32900000000000001</v>
      </c>
      <c r="DB101">
        <v>45</v>
      </c>
      <c r="DC101">
        <v>21</v>
      </c>
      <c r="DD101" t="s">
        <v>249</v>
      </c>
      <c r="DE101">
        <v>30</v>
      </c>
      <c r="DF101" t="s">
        <v>1388</v>
      </c>
      <c r="DG101">
        <v>551</v>
      </c>
      <c r="DH101">
        <v>140</v>
      </c>
      <c r="DI101">
        <v>16</v>
      </c>
      <c r="DJ101">
        <v>28</v>
      </c>
      <c r="DK101">
        <v>2015</v>
      </c>
      <c r="DL101">
        <v>604</v>
      </c>
      <c r="DM101">
        <v>0.307</v>
      </c>
      <c r="DN101">
        <v>0.36099999999999999</v>
      </c>
      <c r="DO101">
        <v>0.47699999999999998</v>
      </c>
      <c r="DP101">
        <v>220</v>
      </c>
      <c r="DQ101">
        <v>0.36399999999999999</v>
      </c>
      <c r="DR101">
        <v>80</v>
      </c>
      <c r="DS101">
        <v>38</v>
      </c>
      <c r="DT101" t="s">
        <v>249</v>
      </c>
      <c r="DU101">
        <v>29</v>
      </c>
      <c r="DV101" s="36" t="s">
        <v>1450</v>
      </c>
    </row>
    <row r="102" spans="1:126" x14ac:dyDescent="0.3">
      <c r="A102">
        <v>101</v>
      </c>
      <c r="B102" t="s">
        <v>940</v>
      </c>
      <c r="C102" t="s">
        <v>941</v>
      </c>
      <c r="D102" t="s">
        <v>942</v>
      </c>
      <c r="E102">
        <v>594777</v>
      </c>
      <c r="F102" t="s">
        <v>249</v>
      </c>
      <c r="I102" t="s">
        <v>1103</v>
      </c>
      <c r="J102">
        <v>17</v>
      </c>
      <c r="K102" t="s">
        <v>702</v>
      </c>
      <c r="L102">
        <v>76</v>
      </c>
      <c r="M102">
        <v>103</v>
      </c>
      <c r="N102">
        <v>163</v>
      </c>
      <c r="O102">
        <v>43</v>
      </c>
      <c r="P102">
        <v>170</v>
      </c>
      <c r="Q102">
        <v>89</v>
      </c>
      <c r="R102">
        <v>106</v>
      </c>
      <c r="S102">
        <v>94</v>
      </c>
      <c r="T102">
        <v>60</v>
      </c>
      <c r="U102">
        <v>35</v>
      </c>
      <c r="V102">
        <v>117</v>
      </c>
      <c r="W102">
        <v>108</v>
      </c>
      <c r="X102">
        <v>30</v>
      </c>
      <c r="Y102">
        <v>420</v>
      </c>
      <c r="Z102">
        <v>13</v>
      </c>
      <c r="AA102">
        <v>3</v>
      </c>
      <c r="AB102" s="1">
        <v>0.23499999999999999</v>
      </c>
      <c r="AC102" s="1">
        <v>0.33900000000000002</v>
      </c>
      <c r="AD102" s="1">
        <v>0.371</v>
      </c>
      <c r="AE102" s="1">
        <v>0.32100000000000001</v>
      </c>
      <c r="AF102" s="36">
        <v>40</v>
      </c>
      <c r="AG102" s="36">
        <v>37</v>
      </c>
      <c r="AH102" s="8">
        <v>10</v>
      </c>
      <c r="AI102" s="36">
        <v>-4</v>
      </c>
      <c r="AJ102" s="38">
        <v>177</v>
      </c>
      <c r="AK102" s="38">
        <v>56</v>
      </c>
      <c r="AL102" s="1">
        <v>0.21</v>
      </c>
      <c r="AM102" s="1">
        <v>0.5</v>
      </c>
      <c r="AN102" s="1">
        <v>0.42013806840000001</v>
      </c>
      <c r="AO102" s="1">
        <v>1.05912599E-2</v>
      </c>
      <c r="AP102" s="1">
        <v>0.13519987620000001</v>
      </c>
      <c r="AQ102" s="1">
        <v>0.19409511800000001</v>
      </c>
      <c r="AR102" s="1">
        <v>0.16266019109999999</v>
      </c>
      <c r="AS102" s="1">
        <v>0.1355362682</v>
      </c>
      <c r="AT102" s="1">
        <v>2.4215769799999998E-2</v>
      </c>
      <c r="AU102" s="1">
        <v>1.5757311E-3</v>
      </c>
      <c r="AV102" s="1">
        <v>3.07228942E-2</v>
      </c>
      <c r="AW102" s="1">
        <v>0.32089560220000002</v>
      </c>
      <c r="AX102" s="1">
        <v>-0.65492958000000001</v>
      </c>
      <c r="AY102" s="1">
        <v>0.22891958609999999</v>
      </c>
      <c r="AZ102" s="1">
        <v>1.0244236653000001</v>
      </c>
      <c r="BA102" s="1">
        <v>-0.60383159600000003</v>
      </c>
      <c r="BB102" s="1">
        <v>2.3460655812</v>
      </c>
      <c r="BC102" s="1">
        <v>-0.57908239500000003</v>
      </c>
      <c r="BD102" s="1">
        <v>0.35372708590000002</v>
      </c>
      <c r="BE102" s="1">
        <v>-0.19097260099999999</v>
      </c>
      <c r="BF102" s="1">
        <v>-1.7399426360000001</v>
      </c>
      <c r="BG102" s="1">
        <v>-0.87863516399999997</v>
      </c>
      <c r="BH102" s="1">
        <v>0.37127237169999999</v>
      </c>
      <c r="BI102" s="1">
        <v>0.81306852870000001</v>
      </c>
      <c r="BJ102">
        <v>3</v>
      </c>
      <c r="BK102">
        <v>2</v>
      </c>
      <c r="BL102" t="s">
        <v>764</v>
      </c>
      <c r="BM102" t="s">
        <v>6724</v>
      </c>
      <c r="BN102" s="36" t="s">
        <v>6748</v>
      </c>
      <c r="BO102" s="1">
        <v>0.35694290420000002</v>
      </c>
      <c r="BP102" s="1">
        <v>-0.57779187300000001</v>
      </c>
      <c r="BQ102" s="1">
        <v>0.3665616276</v>
      </c>
      <c r="BR102" s="1">
        <v>-0.42812448800000003</v>
      </c>
      <c r="BS102" s="1">
        <v>0.35694290420000002</v>
      </c>
      <c r="BT102" s="1">
        <v>0.57779187340000004</v>
      </c>
      <c r="BU102" s="1">
        <v>0.3665616276</v>
      </c>
      <c r="BV102" s="1">
        <v>0.42812448809999998</v>
      </c>
      <c r="BW102" t="s">
        <v>2465</v>
      </c>
      <c r="BX102" t="s">
        <v>1384</v>
      </c>
      <c r="BY102" t="s">
        <v>1373</v>
      </c>
      <c r="BZ102" t="s">
        <v>1384</v>
      </c>
      <c r="CA102">
        <v>569</v>
      </c>
      <c r="CB102">
        <v>155</v>
      </c>
      <c r="CC102">
        <v>19</v>
      </c>
      <c r="CD102">
        <v>5</v>
      </c>
      <c r="CE102">
        <v>2017</v>
      </c>
      <c r="CF102">
        <v>654</v>
      </c>
      <c r="CG102">
        <v>0.24399999999999999</v>
      </c>
      <c r="CH102">
        <v>0.33300000000000002</v>
      </c>
      <c r="CI102">
        <v>0.39200000000000002</v>
      </c>
      <c r="CJ102">
        <v>211</v>
      </c>
      <c r="CK102">
        <v>0.32300000000000001</v>
      </c>
      <c r="CL102">
        <v>55</v>
      </c>
      <c r="CM102">
        <v>18</v>
      </c>
      <c r="CN102" t="s">
        <v>249</v>
      </c>
      <c r="CO102">
        <v>38</v>
      </c>
      <c r="CP102" t="s">
        <v>1384</v>
      </c>
      <c r="CQ102">
        <v>594</v>
      </c>
      <c r="CR102">
        <v>157</v>
      </c>
      <c r="CS102">
        <v>18</v>
      </c>
      <c r="CT102">
        <v>2</v>
      </c>
      <c r="CU102">
        <v>2016</v>
      </c>
      <c r="CV102">
        <v>672</v>
      </c>
      <c r="CW102">
        <v>0.27100000000000002</v>
      </c>
      <c r="CX102">
        <v>0.34799999999999998</v>
      </c>
      <c r="CY102">
        <v>0.438</v>
      </c>
      <c r="CZ102">
        <v>232</v>
      </c>
      <c r="DA102">
        <v>0.34499999999999997</v>
      </c>
      <c r="DB102">
        <v>70</v>
      </c>
      <c r="DC102">
        <v>23</v>
      </c>
      <c r="DD102" t="s">
        <v>249</v>
      </c>
      <c r="DE102">
        <v>37</v>
      </c>
      <c r="DF102" t="s">
        <v>1384</v>
      </c>
      <c r="DG102">
        <v>630</v>
      </c>
      <c r="DH102">
        <v>159</v>
      </c>
      <c r="DI102">
        <v>26</v>
      </c>
      <c r="DJ102">
        <v>4</v>
      </c>
      <c r="DK102">
        <v>2015</v>
      </c>
      <c r="DL102">
        <v>686</v>
      </c>
      <c r="DM102">
        <v>0.25600000000000001</v>
      </c>
      <c r="DN102">
        <v>0.308</v>
      </c>
      <c r="DO102">
        <v>0.42199999999999999</v>
      </c>
      <c r="DP102">
        <v>217</v>
      </c>
      <c r="DQ102">
        <v>0.317</v>
      </c>
      <c r="DR102">
        <v>53</v>
      </c>
      <c r="DS102">
        <v>23</v>
      </c>
      <c r="DT102" t="s">
        <v>249</v>
      </c>
      <c r="DU102">
        <v>36</v>
      </c>
      <c r="DV102" s="36" t="s">
        <v>1470</v>
      </c>
    </row>
    <row r="103" spans="1:126" x14ac:dyDescent="0.3">
      <c r="A103">
        <v>102</v>
      </c>
      <c r="B103" t="s">
        <v>7008</v>
      </c>
      <c r="C103" t="s">
        <v>941</v>
      </c>
      <c r="D103" t="s">
        <v>259</v>
      </c>
      <c r="E103">
        <v>641432</v>
      </c>
      <c r="F103" t="s">
        <v>249</v>
      </c>
      <c r="I103" t="s">
        <v>1103</v>
      </c>
      <c r="J103">
        <v>41</v>
      </c>
      <c r="K103" t="s">
        <v>2871</v>
      </c>
      <c r="L103">
        <v>76</v>
      </c>
      <c r="M103">
        <v>79</v>
      </c>
      <c r="N103">
        <v>72</v>
      </c>
      <c r="O103">
        <v>115</v>
      </c>
      <c r="P103">
        <v>100</v>
      </c>
      <c r="Q103">
        <v>96</v>
      </c>
      <c r="R103">
        <v>118</v>
      </c>
      <c r="S103">
        <v>87</v>
      </c>
      <c r="T103">
        <v>83</v>
      </c>
      <c r="U103">
        <v>80</v>
      </c>
      <c r="V103">
        <v>88</v>
      </c>
      <c r="W103">
        <v>103</v>
      </c>
      <c r="X103">
        <v>23</v>
      </c>
      <c r="Y103">
        <v>184</v>
      </c>
      <c r="Z103">
        <v>4</v>
      </c>
      <c r="AA103">
        <v>3</v>
      </c>
      <c r="AB103" s="1">
        <v>0.246</v>
      </c>
      <c r="AC103" s="1">
        <v>0.317</v>
      </c>
      <c r="AD103" s="1">
        <v>0.371</v>
      </c>
      <c r="AE103" s="1">
        <v>0.307</v>
      </c>
      <c r="AF103" s="36">
        <v>20</v>
      </c>
      <c r="AG103" s="36">
        <v>19</v>
      </c>
      <c r="AH103" s="8">
        <v>5</v>
      </c>
      <c r="AI103" s="36">
        <v>-4</v>
      </c>
      <c r="AJ103" s="38">
        <v>375</v>
      </c>
      <c r="AK103" s="38">
        <v>141</v>
      </c>
      <c r="AL103" s="1">
        <v>0.21</v>
      </c>
      <c r="AM103" s="1">
        <v>0.38333333330000002</v>
      </c>
      <c r="AN103" s="1">
        <v>0.1844877942</v>
      </c>
      <c r="AO103" s="1">
        <v>2.86002141E-2</v>
      </c>
      <c r="AP103" s="1">
        <v>7.95275379E-2</v>
      </c>
      <c r="AQ103" s="1">
        <v>0.20859591450000001</v>
      </c>
      <c r="AR103" s="1">
        <v>0.1806713808</v>
      </c>
      <c r="AS103" s="1">
        <v>0.12537634889999999</v>
      </c>
      <c r="AT103" s="1">
        <v>3.3676747299999997E-2</v>
      </c>
      <c r="AU103" s="1">
        <v>3.6072826000000001E-3</v>
      </c>
      <c r="AV103" s="1">
        <v>2.3263952500000001E-2</v>
      </c>
      <c r="AW103" s="1">
        <v>0.30713721379999998</v>
      </c>
      <c r="AX103" s="1">
        <v>-0.65492958000000001</v>
      </c>
      <c r="AY103" s="1">
        <v>-1.530252239</v>
      </c>
      <c r="AZ103" s="1">
        <v>-0.46455995500000002</v>
      </c>
      <c r="BA103" s="1">
        <v>0.1563389275</v>
      </c>
      <c r="BB103" s="1">
        <v>8.0299137999999999E-3</v>
      </c>
      <c r="BC103" s="1">
        <v>-0.219617064</v>
      </c>
      <c r="BD103" s="1">
        <v>1.0406682006000001</v>
      </c>
      <c r="BE103" s="1">
        <v>-0.42688836899999999</v>
      </c>
      <c r="BF103" s="1">
        <v>-0.734120306</v>
      </c>
      <c r="BG103" s="1">
        <v>-0.267356131</v>
      </c>
      <c r="BH103" s="1">
        <v>-0.25907851599999998</v>
      </c>
      <c r="BI103" s="1">
        <v>0.34070375879999998</v>
      </c>
      <c r="BJ103">
        <v>2</v>
      </c>
      <c r="BK103">
        <v>4</v>
      </c>
      <c r="BL103" t="s">
        <v>6724</v>
      </c>
      <c r="BM103" t="s">
        <v>760</v>
      </c>
      <c r="BN103" s="36" t="s">
        <v>6753</v>
      </c>
      <c r="BO103" s="1">
        <v>-0.287649039</v>
      </c>
      <c r="BP103" s="1">
        <v>3.1116807199999999E-2</v>
      </c>
      <c r="BQ103" s="1">
        <v>-0.43804229900000002</v>
      </c>
      <c r="BR103" s="1">
        <v>-0.57004600299999997</v>
      </c>
      <c r="BS103" s="1">
        <v>0.28764903860000002</v>
      </c>
      <c r="BT103" s="1">
        <v>3.1116807199999999E-2</v>
      </c>
      <c r="BU103" s="1">
        <v>0.43804229859999999</v>
      </c>
      <c r="BV103" s="1">
        <v>0.57004600350000001</v>
      </c>
      <c r="BW103" t="s">
        <v>2467</v>
      </c>
      <c r="BX103" t="s">
        <v>1375</v>
      </c>
      <c r="BY103" t="s">
        <v>1373</v>
      </c>
      <c r="BZ103" t="s">
        <v>1375</v>
      </c>
      <c r="CA103">
        <v>34</v>
      </c>
      <c r="CB103">
        <v>13</v>
      </c>
      <c r="CC103">
        <v>1</v>
      </c>
      <c r="CD103">
        <v>0</v>
      </c>
      <c r="CE103">
        <v>2017</v>
      </c>
      <c r="CF103">
        <v>37</v>
      </c>
      <c r="CG103">
        <v>0.26500000000000001</v>
      </c>
      <c r="CH103">
        <v>0.32400000000000001</v>
      </c>
      <c r="CI103">
        <v>0.35299999999999998</v>
      </c>
      <c r="CJ103">
        <v>11</v>
      </c>
      <c r="CK103">
        <v>0.30599999999999999</v>
      </c>
      <c r="CL103">
        <v>7</v>
      </c>
      <c r="CM103">
        <v>1</v>
      </c>
      <c r="CN103" t="s">
        <v>249</v>
      </c>
      <c r="CO103">
        <v>22</v>
      </c>
      <c r="DV103" s="36" t="s">
        <v>6544</v>
      </c>
    </row>
    <row r="104" spans="1:126" x14ac:dyDescent="0.3">
      <c r="A104">
        <v>103</v>
      </c>
      <c r="B104" t="s">
        <v>6758</v>
      </c>
      <c r="C104" t="s">
        <v>3903</v>
      </c>
      <c r="D104" t="s">
        <v>3904</v>
      </c>
      <c r="E104">
        <v>593525</v>
      </c>
      <c r="F104" t="s">
        <v>249</v>
      </c>
      <c r="I104" t="s">
        <v>1065</v>
      </c>
      <c r="J104">
        <v>22</v>
      </c>
      <c r="K104" t="s">
        <v>781</v>
      </c>
      <c r="L104">
        <v>76</v>
      </c>
      <c r="M104">
        <v>89</v>
      </c>
      <c r="N104">
        <v>49</v>
      </c>
      <c r="O104">
        <v>140</v>
      </c>
      <c r="P104">
        <v>102</v>
      </c>
      <c r="Q104">
        <v>120</v>
      </c>
      <c r="R104">
        <v>79</v>
      </c>
      <c r="S104">
        <v>79</v>
      </c>
      <c r="T104">
        <v>91</v>
      </c>
      <c r="U104">
        <v>149</v>
      </c>
      <c r="V104">
        <v>62</v>
      </c>
      <c r="W104">
        <v>84</v>
      </c>
      <c r="X104">
        <v>26</v>
      </c>
      <c r="Y104">
        <v>126</v>
      </c>
      <c r="Z104">
        <v>2</v>
      </c>
      <c r="AA104">
        <v>2</v>
      </c>
      <c r="AB104" s="1">
        <v>0.186</v>
      </c>
      <c r="AC104" s="1">
        <v>0.25600000000000001</v>
      </c>
      <c r="AD104" s="1">
        <v>0.3</v>
      </c>
      <c r="AE104" s="1">
        <v>0.249</v>
      </c>
      <c r="AF104" s="36">
        <v>7</v>
      </c>
      <c r="AG104" s="36">
        <v>7</v>
      </c>
      <c r="AH104" s="8">
        <v>1</v>
      </c>
      <c r="AI104" s="36">
        <v>-10</v>
      </c>
      <c r="AJ104" s="38">
        <v>600</v>
      </c>
      <c r="AK104" s="38">
        <v>224</v>
      </c>
      <c r="AL104" s="1">
        <v>0.21</v>
      </c>
      <c r="AM104" s="1">
        <v>0.43333333330000001</v>
      </c>
      <c r="AN104" s="1">
        <v>0.12591104280000001</v>
      </c>
      <c r="AO104" s="1">
        <v>3.49635009E-2</v>
      </c>
      <c r="AP104" s="1">
        <v>8.1001304199999999E-2</v>
      </c>
      <c r="AQ104" s="1">
        <v>0.26143977540000002</v>
      </c>
      <c r="AR104" s="1">
        <v>0.1213287165</v>
      </c>
      <c r="AS104" s="1">
        <v>0.1134321328</v>
      </c>
      <c r="AT104" s="1">
        <v>3.6931683700000002E-2</v>
      </c>
      <c r="AU104" s="1">
        <v>6.7123188000000004E-3</v>
      </c>
      <c r="AV104" s="1">
        <v>1.62034187E-2</v>
      </c>
      <c r="AW104" s="1">
        <v>0.2488222769</v>
      </c>
      <c r="AX104" s="1">
        <v>-0.65492958000000001</v>
      </c>
      <c r="AY104" s="1">
        <v>-0.77632145699999999</v>
      </c>
      <c r="AZ104" s="1">
        <v>-0.83468396099999997</v>
      </c>
      <c r="BA104" s="1">
        <v>0.42493770469999997</v>
      </c>
      <c r="BB104" s="1">
        <v>6.9922735700000002E-2</v>
      </c>
      <c r="BC104" s="1">
        <v>1.0903479384000001</v>
      </c>
      <c r="BD104" s="1">
        <v>-1.222642365</v>
      </c>
      <c r="BE104" s="1">
        <v>-0.70423594</v>
      </c>
      <c r="BF104" s="1">
        <v>-0.38807913599999999</v>
      </c>
      <c r="BG104" s="1">
        <v>0.66692666310000004</v>
      </c>
      <c r="BH104" s="1">
        <v>-0.85576017400000004</v>
      </c>
      <c r="BI104" s="1">
        <v>-1.6614145899999999</v>
      </c>
      <c r="BJ104">
        <v>2</v>
      </c>
      <c r="BK104">
        <v>2</v>
      </c>
      <c r="BL104" t="s">
        <v>759</v>
      </c>
      <c r="BM104" t="s">
        <v>762</v>
      </c>
      <c r="BN104" s="36" t="s">
        <v>782</v>
      </c>
      <c r="BO104" s="1">
        <v>-0.115092688</v>
      </c>
      <c r="BP104" s="1">
        <v>0.93322156899999997</v>
      </c>
      <c r="BQ104" s="1">
        <v>0.2496299837</v>
      </c>
      <c r="BR104" s="1">
        <v>0.17749976940000001</v>
      </c>
      <c r="BS104" s="1">
        <v>0.1150926877</v>
      </c>
      <c r="BT104" s="1">
        <v>0.93322156899999997</v>
      </c>
      <c r="BU104" s="1">
        <v>0.2496299837</v>
      </c>
      <c r="BV104" s="1">
        <v>0.17749976940000001</v>
      </c>
      <c r="BW104" t="s">
        <v>2813</v>
      </c>
      <c r="BX104" t="s">
        <v>1104</v>
      </c>
      <c r="BY104" t="s">
        <v>1063</v>
      </c>
      <c r="BZ104" t="s">
        <v>1104</v>
      </c>
      <c r="CA104">
        <v>49</v>
      </c>
      <c r="CB104">
        <v>29</v>
      </c>
      <c r="CC104">
        <v>0</v>
      </c>
      <c r="CD104">
        <v>1</v>
      </c>
      <c r="CE104">
        <v>2017</v>
      </c>
      <c r="CF104">
        <v>55</v>
      </c>
      <c r="CG104">
        <v>0.14299999999999999</v>
      </c>
      <c r="CH104">
        <v>0.185</v>
      </c>
      <c r="CI104">
        <v>0.16300000000000001</v>
      </c>
      <c r="CJ104">
        <v>9</v>
      </c>
      <c r="CK104">
        <v>0.16</v>
      </c>
      <c r="CL104">
        <v>1</v>
      </c>
      <c r="CM104">
        <v>0</v>
      </c>
      <c r="CN104" t="s">
        <v>249</v>
      </c>
      <c r="CO104">
        <v>25</v>
      </c>
      <c r="DF104" t="s">
        <v>1388</v>
      </c>
      <c r="DG104">
        <v>3</v>
      </c>
      <c r="DH104">
        <v>2</v>
      </c>
      <c r="DI104">
        <v>0</v>
      </c>
      <c r="DJ104">
        <v>0</v>
      </c>
      <c r="DK104">
        <v>2015</v>
      </c>
      <c r="DL104">
        <v>3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 t="s">
        <v>257</v>
      </c>
      <c r="DU104">
        <v>23</v>
      </c>
      <c r="DV104" s="36" t="s">
        <v>3905</v>
      </c>
    </row>
    <row r="105" spans="1:126" x14ac:dyDescent="0.3">
      <c r="A105">
        <v>104</v>
      </c>
      <c r="B105" t="s">
        <v>7301</v>
      </c>
      <c r="C105" t="s">
        <v>6503</v>
      </c>
      <c r="D105" t="s">
        <v>6504</v>
      </c>
      <c r="E105">
        <v>622666</v>
      </c>
      <c r="F105" t="s">
        <v>257</v>
      </c>
      <c r="G105" t="s">
        <v>253</v>
      </c>
      <c r="I105" t="s">
        <v>1061</v>
      </c>
      <c r="J105">
        <v>25</v>
      </c>
      <c r="K105" t="s">
        <v>2884</v>
      </c>
      <c r="L105">
        <v>172</v>
      </c>
      <c r="M105">
        <v>83</v>
      </c>
      <c r="N105">
        <v>123</v>
      </c>
      <c r="O105">
        <v>11</v>
      </c>
      <c r="P105">
        <v>70</v>
      </c>
      <c r="Q105">
        <v>90</v>
      </c>
      <c r="R105">
        <v>115</v>
      </c>
      <c r="S105">
        <v>92</v>
      </c>
      <c r="T105">
        <v>163</v>
      </c>
      <c r="U105">
        <v>132</v>
      </c>
      <c r="V105">
        <v>55</v>
      </c>
      <c r="W105">
        <v>104</v>
      </c>
      <c r="X105">
        <v>24</v>
      </c>
      <c r="Y105">
        <v>316</v>
      </c>
      <c r="Z105">
        <v>5</v>
      </c>
      <c r="AA105">
        <v>1</v>
      </c>
      <c r="AB105" s="1">
        <v>0.26700000000000002</v>
      </c>
      <c r="AC105" s="1">
        <v>0.308</v>
      </c>
      <c r="AD105" s="1">
        <v>0.39900000000000002</v>
      </c>
      <c r="AE105" s="1">
        <v>0.309</v>
      </c>
      <c r="AF105" s="36">
        <v>29</v>
      </c>
      <c r="AG105" s="36">
        <v>31</v>
      </c>
      <c r="AH105" s="8">
        <v>8</v>
      </c>
      <c r="AI105" s="36">
        <v>-2</v>
      </c>
      <c r="AJ105" s="38">
        <v>226</v>
      </c>
      <c r="AK105" s="38">
        <v>34</v>
      </c>
      <c r="AL105" s="1">
        <v>0.47499999999999998</v>
      </c>
      <c r="AM105" s="1">
        <v>0.4</v>
      </c>
      <c r="AN105" s="1">
        <v>0.31626993069999998</v>
      </c>
      <c r="AO105" s="1">
        <v>2.7671414E-3</v>
      </c>
      <c r="AP105" s="1">
        <v>5.5715147100000001E-2</v>
      </c>
      <c r="AQ105" s="1">
        <v>0.1948282331</v>
      </c>
      <c r="AR105" s="1">
        <v>0.176286093</v>
      </c>
      <c r="AS105" s="1">
        <v>0.13206594059999999</v>
      </c>
      <c r="AT105" s="1">
        <v>6.5950215699999995E-2</v>
      </c>
      <c r="AU105" s="1">
        <v>5.9544458000000003E-3</v>
      </c>
      <c r="AV105" s="1">
        <v>1.44233296E-2</v>
      </c>
      <c r="AW105" s="1">
        <v>0.30856654589999999</v>
      </c>
      <c r="AX105" s="1">
        <v>1.9524895933999999</v>
      </c>
      <c r="AY105" s="1">
        <v>-1.278941978</v>
      </c>
      <c r="AZ105" s="1">
        <v>0.36812077640000002</v>
      </c>
      <c r="BA105" s="1">
        <v>-0.93409309900000004</v>
      </c>
      <c r="BB105" s="1">
        <v>-0.99200386699999998</v>
      </c>
      <c r="BC105" s="1">
        <v>-0.56090894599999996</v>
      </c>
      <c r="BD105" s="1">
        <v>0.87341470170000002</v>
      </c>
      <c r="BE105" s="1">
        <v>-0.27155444200000001</v>
      </c>
      <c r="BF105" s="1">
        <v>2.6969601848</v>
      </c>
      <c r="BG105" s="1">
        <v>0.43888820010000001</v>
      </c>
      <c r="BH105" s="1">
        <v>-1.0061944810000001</v>
      </c>
      <c r="BI105" s="1">
        <v>0.38977680949999999</v>
      </c>
      <c r="BJ105">
        <v>4</v>
      </c>
      <c r="BK105">
        <v>3</v>
      </c>
      <c r="BL105" t="s">
        <v>760</v>
      </c>
      <c r="BM105" t="s">
        <v>761</v>
      </c>
      <c r="BN105" s="36" t="s">
        <v>795</v>
      </c>
      <c r="BO105" s="1">
        <v>-0.443819984</v>
      </c>
      <c r="BP105" s="1">
        <v>-0.160731929</v>
      </c>
      <c r="BQ105" s="1">
        <v>-0.76273845399999995</v>
      </c>
      <c r="BR105" s="1">
        <v>0.40886473429999998</v>
      </c>
      <c r="BS105" s="1">
        <v>0.44381998420000002</v>
      </c>
      <c r="BT105" s="1">
        <v>0.16073192859999999</v>
      </c>
      <c r="BU105" s="1">
        <v>0.76273845429999998</v>
      </c>
      <c r="BV105" s="1">
        <v>0.40886473429999998</v>
      </c>
      <c r="BW105" t="s">
        <v>2467</v>
      </c>
      <c r="BX105" t="s">
        <v>1101</v>
      </c>
      <c r="BY105" t="s">
        <v>1063</v>
      </c>
      <c r="BZ105" t="s">
        <v>1101</v>
      </c>
      <c r="CA105">
        <v>241</v>
      </c>
      <c r="CB105">
        <v>82</v>
      </c>
      <c r="CC105">
        <v>4</v>
      </c>
      <c r="CD105">
        <v>0</v>
      </c>
      <c r="CE105">
        <v>2017</v>
      </c>
      <c r="CF105">
        <v>256</v>
      </c>
      <c r="CG105">
        <v>0.29899999999999999</v>
      </c>
      <c r="CH105">
        <v>0.33100000000000002</v>
      </c>
      <c r="CI105">
        <v>0.45200000000000001</v>
      </c>
      <c r="CJ105">
        <v>86</v>
      </c>
      <c r="CK105">
        <v>0.33600000000000002</v>
      </c>
      <c r="CL105">
        <v>35</v>
      </c>
      <c r="CM105">
        <v>9</v>
      </c>
      <c r="CN105" t="s">
        <v>253</v>
      </c>
      <c r="CO105">
        <v>23</v>
      </c>
      <c r="DV105" s="36" t="s">
        <v>6505</v>
      </c>
    </row>
    <row r="106" spans="1:126" x14ac:dyDescent="0.3">
      <c r="A106">
        <v>105</v>
      </c>
      <c r="B106" t="s">
        <v>5555</v>
      </c>
      <c r="C106" t="s">
        <v>2992</v>
      </c>
      <c r="D106" t="s">
        <v>47</v>
      </c>
      <c r="E106">
        <v>493472</v>
      </c>
      <c r="F106" t="s">
        <v>250</v>
      </c>
      <c r="I106" t="s">
        <v>1065</v>
      </c>
      <c r="J106">
        <v>35</v>
      </c>
      <c r="K106" t="s">
        <v>817</v>
      </c>
      <c r="L106">
        <v>67</v>
      </c>
      <c r="M106">
        <v>107</v>
      </c>
      <c r="N106">
        <v>32</v>
      </c>
      <c r="O106">
        <v>116</v>
      </c>
      <c r="P106">
        <v>122</v>
      </c>
      <c r="Q106">
        <v>102</v>
      </c>
      <c r="R106">
        <v>96</v>
      </c>
      <c r="S106">
        <v>73</v>
      </c>
      <c r="T106">
        <v>79</v>
      </c>
      <c r="U106">
        <v>37</v>
      </c>
      <c r="V106">
        <v>71</v>
      </c>
      <c r="W106">
        <v>93</v>
      </c>
      <c r="X106">
        <v>31</v>
      </c>
      <c r="Y106">
        <v>83</v>
      </c>
      <c r="Z106">
        <v>2</v>
      </c>
      <c r="AA106">
        <v>1</v>
      </c>
      <c r="AB106" s="1">
        <v>0.20699999999999999</v>
      </c>
      <c r="AC106" s="1">
        <v>0.29299999999999998</v>
      </c>
      <c r="AD106" s="1">
        <v>0.311</v>
      </c>
      <c r="AE106" s="1">
        <v>0.27600000000000002</v>
      </c>
      <c r="AF106" s="36">
        <v>8</v>
      </c>
      <c r="AG106" s="36">
        <v>7</v>
      </c>
      <c r="AH106" s="8">
        <v>1</v>
      </c>
      <c r="AI106" s="36">
        <v>-5</v>
      </c>
      <c r="AJ106" s="38">
        <v>737</v>
      </c>
      <c r="AK106" s="38">
        <v>86</v>
      </c>
      <c r="AL106" s="1">
        <v>0.185</v>
      </c>
      <c r="AM106" s="1">
        <v>0.51666666670000005</v>
      </c>
      <c r="AN106" s="1">
        <v>8.2967998799999998E-2</v>
      </c>
      <c r="AO106" s="1">
        <v>2.8821271799999999E-2</v>
      </c>
      <c r="AP106" s="1">
        <v>9.6494692199999996E-2</v>
      </c>
      <c r="AQ106" s="1">
        <v>0.22081123059999999</v>
      </c>
      <c r="AR106" s="1">
        <v>0.1472629221</v>
      </c>
      <c r="AS106" s="1">
        <v>0.1044547961</v>
      </c>
      <c r="AT106" s="1">
        <v>3.1948488800000001E-2</v>
      </c>
      <c r="AU106" s="1">
        <v>1.6636706999999999E-3</v>
      </c>
      <c r="AV106" s="1">
        <v>1.8735482000000001E-2</v>
      </c>
      <c r="AW106" s="1">
        <v>0.2758817777</v>
      </c>
      <c r="AX106" s="1">
        <v>-0.90091252099999997</v>
      </c>
      <c r="AY106" s="1">
        <v>0.48022984680000003</v>
      </c>
      <c r="AZ106" s="1">
        <v>-1.1060245710000001</v>
      </c>
      <c r="BA106" s="1">
        <v>0.16566992790000001</v>
      </c>
      <c r="BB106" s="1">
        <v>0.72058866639999997</v>
      </c>
      <c r="BC106" s="1">
        <v>8.3192690900000005E-2</v>
      </c>
      <c r="BD106" s="1">
        <v>-0.233519913</v>
      </c>
      <c r="BE106" s="1">
        <v>-0.91269185900000005</v>
      </c>
      <c r="BF106" s="1">
        <v>-0.91785618000000002</v>
      </c>
      <c r="BG106" s="1">
        <v>-0.85217479100000004</v>
      </c>
      <c r="BH106" s="1">
        <v>-0.64177695700000004</v>
      </c>
      <c r="BI106" s="1">
        <v>-0.73238463899999995</v>
      </c>
      <c r="BJ106">
        <v>3</v>
      </c>
      <c r="BK106">
        <v>3</v>
      </c>
      <c r="BL106" t="s">
        <v>762</v>
      </c>
      <c r="BM106" t="s">
        <v>6724</v>
      </c>
      <c r="BN106" s="36" t="s">
        <v>6727</v>
      </c>
      <c r="BO106" s="1">
        <v>-0.14487030000000001</v>
      </c>
      <c r="BP106" s="1">
        <v>0.1733882742</v>
      </c>
      <c r="BQ106" s="1">
        <v>0.89214512540000002</v>
      </c>
      <c r="BR106" s="1">
        <v>-0.18347416</v>
      </c>
      <c r="BS106" s="1">
        <v>0.14487030009999999</v>
      </c>
      <c r="BT106" s="1">
        <v>0.1733882742</v>
      </c>
      <c r="BU106" s="1">
        <v>0.89214512540000002</v>
      </c>
      <c r="BV106" s="1">
        <v>0.18347416</v>
      </c>
      <c r="BW106" t="s">
        <v>2883</v>
      </c>
      <c r="BX106" t="s">
        <v>1089</v>
      </c>
      <c r="BY106" t="s">
        <v>1063</v>
      </c>
      <c r="CP106" t="s">
        <v>1089</v>
      </c>
      <c r="CQ106">
        <v>75</v>
      </c>
      <c r="CR106">
        <v>40</v>
      </c>
      <c r="CS106">
        <v>1</v>
      </c>
      <c r="CT106">
        <v>1</v>
      </c>
      <c r="CU106">
        <v>2016</v>
      </c>
      <c r="CV106">
        <v>88</v>
      </c>
      <c r="CW106">
        <v>0.17299999999999999</v>
      </c>
      <c r="CX106">
        <v>0.28399999999999997</v>
      </c>
      <c r="CY106">
        <v>0.22700000000000001</v>
      </c>
      <c r="CZ106">
        <v>22</v>
      </c>
      <c r="DA106">
        <v>0.248</v>
      </c>
      <c r="DB106">
        <v>6</v>
      </c>
      <c r="DC106">
        <v>0</v>
      </c>
      <c r="DD106" t="s">
        <v>250</v>
      </c>
      <c r="DE106">
        <v>29</v>
      </c>
      <c r="DF106" t="s">
        <v>1089</v>
      </c>
      <c r="DG106">
        <v>173</v>
      </c>
      <c r="DH106">
        <v>71</v>
      </c>
      <c r="DI106">
        <v>3</v>
      </c>
      <c r="DJ106">
        <v>5</v>
      </c>
      <c r="DK106">
        <v>2015</v>
      </c>
      <c r="DL106">
        <v>206</v>
      </c>
      <c r="DM106">
        <v>0.19700000000000001</v>
      </c>
      <c r="DN106">
        <v>0.312</v>
      </c>
      <c r="DO106">
        <v>0.29499999999999998</v>
      </c>
      <c r="DP106">
        <v>58</v>
      </c>
      <c r="DQ106">
        <v>0.28199999999999997</v>
      </c>
      <c r="DR106">
        <v>16</v>
      </c>
      <c r="DS106">
        <v>3</v>
      </c>
      <c r="DT106" t="s">
        <v>253</v>
      </c>
      <c r="DU106">
        <v>28</v>
      </c>
      <c r="DV106" s="36" t="s">
        <v>3140</v>
      </c>
    </row>
    <row r="107" spans="1:126" x14ac:dyDescent="0.3">
      <c r="A107">
        <v>106</v>
      </c>
      <c r="B107" t="s">
        <v>5556</v>
      </c>
      <c r="C107" t="s">
        <v>4603</v>
      </c>
      <c r="D107" t="s">
        <v>4604</v>
      </c>
      <c r="E107">
        <v>600869</v>
      </c>
      <c r="F107" t="s">
        <v>253</v>
      </c>
      <c r="I107" t="s">
        <v>1061</v>
      </c>
      <c r="J107">
        <v>27</v>
      </c>
      <c r="K107" t="s">
        <v>2886</v>
      </c>
      <c r="L107">
        <v>96</v>
      </c>
      <c r="M107">
        <v>83</v>
      </c>
      <c r="N107">
        <v>89</v>
      </c>
      <c r="O107">
        <v>22</v>
      </c>
      <c r="P107">
        <v>115</v>
      </c>
      <c r="Q107">
        <v>97</v>
      </c>
      <c r="R107">
        <v>108</v>
      </c>
      <c r="S107">
        <v>90</v>
      </c>
      <c r="T107">
        <v>125</v>
      </c>
      <c r="U107">
        <v>37</v>
      </c>
      <c r="V107">
        <v>75</v>
      </c>
      <c r="W107">
        <v>105</v>
      </c>
      <c r="X107">
        <v>24</v>
      </c>
      <c r="Y107">
        <v>230</v>
      </c>
      <c r="Z107">
        <v>5</v>
      </c>
      <c r="AA107">
        <v>1</v>
      </c>
      <c r="AB107" s="1">
        <v>0.24399999999999999</v>
      </c>
      <c r="AC107" s="1">
        <v>0.32300000000000001</v>
      </c>
      <c r="AD107" s="1">
        <v>0.373</v>
      </c>
      <c r="AE107" s="1">
        <v>0.311</v>
      </c>
      <c r="AF107" s="36">
        <v>24</v>
      </c>
      <c r="AG107" s="36">
        <v>25</v>
      </c>
      <c r="AH107" s="8">
        <v>5</v>
      </c>
      <c r="AI107" s="36">
        <v>-1</v>
      </c>
      <c r="AJ107" s="38">
        <v>293</v>
      </c>
      <c r="AK107" s="38">
        <v>36</v>
      </c>
      <c r="AL107" s="1">
        <v>0.26500000000000001</v>
      </c>
      <c r="AM107" s="1">
        <v>0.4</v>
      </c>
      <c r="AN107" s="1">
        <v>0.23023998039999999</v>
      </c>
      <c r="AO107" s="1">
        <v>5.5813978000000004E-3</v>
      </c>
      <c r="AP107" s="1">
        <v>9.13520045E-2</v>
      </c>
      <c r="AQ107" s="1">
        <v>0.2105414873</v>
      </c>
      <c r="AR107" s="1">
        <v>0.1651858517</v>
      </c>
      <c r="AS107" s="1">
        <v>0.12985357980000001</v>
      </c>
      <c r="AT107" s="1">
        <v>5.07687951E-2</v>
      </c>
      <c r="AU107" s="1">
        <v>1.6511835E-3</v>
      </c>
      <c r="AV107" s="1">
        <v>1.9819685399999998E-2</v>
      </c>
      <c r="AW107" s="1">
        <v>0.31124097789999999</v>
      </c>
      <c r="AX107" s="1">
        <v>-0.11376711</v>
      </c>
      <c r="AY107" s="1">
        <v>-1.278941978</v>
      </c>
      <c r="AZ107" s="1">
        <v>-0.175469454</v>
      </c>
      <c r="BA107" s="1">
        <v>-0.81530137300000005</v>
      </c>
      <c r="BB107" s="1">
        <v>0.50461449479999998</v>
      </c>
      <c r="BC107" s="1">
        <v>-0.17138757800000001</v>
      </c>
      <c r="BD107" s="1">
        <v>0.45005498830000001</v>
      </c>
      <c r="BE107" s="1">
        <v>-0.32292599</v>
      </c>
      <c r="BF107" s="1">
        <v>1.0829819343</v>
      </c>
      <c r="BG107" s="1">
        <v>-0.85593208899999995</v>
      </c>
      <c r="BH107" s="1">
        <v>-0.55015155000000004</v>
      </c>
      <c r="BI107" s="1">
        <v>0.48159769940000002</v>
      </c>
      <c r="BJ107">
        <v>4</v>
      </c>
      <c r="BK107">
        <v>3</v>
      </c>
      <c r="BL107" t="s">
        <v>760</v>
      </c>
      <c r="BM107" t="s">
        <v>764</v>
      </c>
      <c r="BN107" s="36" t="s">
        <v>797</v>
      </c>
      <c r="BO107" s="1">
        <v>0.13556907979999999</v>
      </c>
      <c r="BP107" s="1">
        <v>-0.32175947799999999</v>
      </c>
      <c r="BQ107" s="1">
        <v>-0.65433189000000003</v>
      </c>
      <c r="BR107" s="1">
        <v>0.2607068414</v>
      </c>
      <c r="BS107" s="1">
        <v>0.13556907979999999</v>
      </c>
      <c r="BT107" s="1">
        <v>0.32175947840000002</v>
      </c>
      <c r="BU107" s="1">
        <v>0.65433188949999999</v>
      </c>
      <c r="BV107" s="1">
        <v>0.2607068414</v>
      </c>
      <c r="BW107" t="s">
        <v>2467</v>
      </c>
      <c r="BX107" t="s">
        <v>1381</v>
      </c>
      <c r="BY107" t="s">
        <v>1373</v>
      </c>
      <c r="BZ107" t="s">
        <v>1381</v>
      </c>
      <c r="CA107">
        <v>127</v>
      </c>
      <c r="CB107">
        <v>38</v>
      </c>
      <c r="CC107">
        <v>3</v>
      </c>
      <c r="CD107">
        <v>0</v>
      </c>
      <c r="CE107">
        <v>2017</v>
      </c>
      <c r="CF107">
        <v>142</v>
      </c>
      <c r="CG107">
        <v>0.28299999999999997</v>
      </c>
      <c r="CH107">
        <v>0.35899999999999999</v>
      </c>
      <c r="CI107">
        <v>0.42499999999999999</v>
      </c>
      <c r="CJ107">
        <v>49</v>
      </c>
      <c r="CK107">
        <v>0.34799999999999998</v>
      </c>
      <c r="CL107">
        <v>27</v>
      </c>
      <c r="CM107">
        <v>5</v>
      </c>
      <c r="CN107" t="s">
        <v>253</v>
      </c>
      <c r="CO107">
        <v>23</v>
      </c>
      <c r="CP107" t="s">
        <v>1070</v>
      </c>
      <c r="CQ107">
        <v>11</v>
      </c>
      <c r="CR107">
        <v>5</v>
      </c>
      <c r="CS107">
        <v>0</v>
      </c>
      <c r="CT107">
        <v>0</v>
      </c>
      <c r="CU107">
        <v>2016</v>
      </c>
      <c r="CV107">
        <v>14</v>
      </c>
      <c r="CW107">
        <v>9.0999999999999998E-2</v>
      </c>
      <c r="CX107">
        <v>0.28599999999999998</v>
      </c>
      <c r="CY107">
        <v>9.0999999999999998E-2</v>
      </c>
      <c r="CZ107">
        <v>3</v>
      </c>
      <c r="DA107">
        <v>0.221</v>
      </c>
      <c r="DB107">
        <v>1</v>
      </c>
      <c r="DC107">
        <v>-1</v>
      </c>
      <c r="DD107" t="s">
        <v>253</v>
      </c>
      <c r="DE107">
        <v>22</v>
      </c>
      <c r="DV107" s="36" t="s">
        <v>5065</v>
      </c>
    </row>
    <row r="108" spans="1:126" x14ac:dyDescent="0.3">
      <c r="A108">
        <v>107</v>
      </c>
      <c r="B108" t="s">
        <v>7009</v>
      </c>
      <c r="C108" t="s">
        <v>3906</v>
      </c>
      <c r="D108" t="s">
        <v>155</v>
      </c>
      <c r="E108">
        <v>592192</v>
      </c>
      <c r="F108" t="s">
        <v>249</v>
      </c>
      <c r="I108" t="s">
        <v>1065</v>
      </c>
      <c r="J108">
        <v>20</v>
      </c>
      <c r="K108" t="s">
        <v>811</v>
      </c>
      <c r="L108">
        <v>76</v>
      </c>
      <c r="M108">
        <v>100</v>
      </c>
      <c r="N108">
        <v>73</v>
      </c>
      <c r="O108">
        <v>131</v>
      </c>
      <c r="P108">
        <v>65</v>
      </c>
      <c r="Q108">
        <v>110</v>
      </c>
      <c r="R108">
        <v>87</v>
      </c>
      <c r="S108">
        <v>119</v>
      </c>
      <c r="T108">
        <v>116</v>
      </c>
      <c r="U108">
        <v>122</v>
      </c>
      <c r="V108">
        <v>122</v>
      </c>
      <c r="W108">
        <v>98</v>
      </c>
      <c r="X108">
        <v>29</v>
      </c>
      <c r="Y108">
        <v>188</v>
      </c>
      <c r="Z108">
        <v>6</v>
      </c>
      <c r="AA108">
        <v>3</v>
      </c>
      <c r="AB108" s="1">
        <v>0.221</v>
      </c>
      <c r="AC108" s="1">
        <v>0.27700000000000002</v>
      </c>
      <c r="AD108" s="1">
        <v>0.39200000000000002</v>
      </c>
      <c r="AE108" s="1">
        <v>0.28999999999999998</v>
      </c>
      <c r="AF108" s="36">
        <v>17</v>
      </c>
      <c r="AG108" s="36">
        <v>15</v>
      </c>
      <c r="AH108" s="8">
        <v>5</v>
      </c>
      <c r="AI108" s="36">
        <v>-8</v>
      </c>
      <c r="AJ108" s="38">
        <v>424</v>
      </c>
      <c r="AK108" s="38">
        <v>156</v>
      </c>
      <c r="AL108" s="1">
        <v>0.21</v>
      </c>
      <c r="AM108" s="1">
        <v>0.4833333333</v>
      </c>
      <c r="AN108" s="1">
        <v>0.18756087360000001</v>
      </c>
      <c r="AO108" s="1">
        <v>3.2561525700000003E-2</v>
      </c>
      <c r="AP108" s="1">
        <v>5.13663221E-2</v>
      </c>
      <c r="AQ108" s="1">
        <v>0.2394929516</v>
      </c>
      <c r="AR108" s="1">
        <v>0.13276799149999999</v>
      </c>
      <c r="AS108" s="1">
        <v>0.17082931079999999</v>
      </c>
      <c r="AT108" s="1">
        <v>4.71258617E-2</v>
      </c>
      <c r="AU108" s="1">
        <v>5.4769809000000001E-3</v>
      </c>
      <c r="AV108" s="1">
        <v>3.1997409300000001E-2</v>
      </c>
      <c r="AW108" s="1">
        <v>0.29013027120000001</v>
      </c>
      <c r="AX108" s="1">
        <v>-0.65492958000000001</v>
      </c>
      <c r="AY108" s="1">
        <v>-2.2390674999999999E-2</v>
      </c>
      <c r="AZ108" s="1">
        <v>-0.44514234699999999</v>
      </c>
      <c r="BA108" s="1">
        <v>0.3235486555</v>
      </c>
      <c r="BB108" s="1">
        <v>-1.1746386959999999</v>
      </c>
      <c r="BC108" s="1">
        <v>0.54630042739999995</v>
      </c>
      <c r="BD108" s="1">
        <v>-0.78635201200000004</v>
      </c>
      <c r="BE108" s="1">
        <v>0.6285403396</v>
      </c>
      <c r="BF108" s="1">
        <v>0.69569174420000002</v>
      </c>
      <c r="BG108" s="1">
        <v>0.2952224859</v>
      </c>
      <c r="BH108" s="1">
        <v>0.47898090980000002</v>
      </c>
      <c r="BI108" s="1">
        <v>-0.24319315799999999</v>
      </c>
      <c r="BJ108">
        <v>2</v>
      </c>
      <c r="BK108">
        <v>2</v>
      </c>
      <c r="BL108" t="s">
        <v>759</v>
      </c>
      <c r="BM108" t="s">
        <v>763</v>
      </c>
      <c r="BN108" s="36" t="s">
        <v>794</v>
      </c>
      <c r="BO108" s="1">
        <v>0.51374180459999996</v>
      </c>
      <c r="BP108" s="1">
        <v>0.61197420400000002</v>
      </c>
      <c r="BQ108" s="1">
        <v>-0.19317157300000001</v>
      </c>
      <c r="BR108" s="1">
        <v>0.210333557</v>
      </c>
      <c r="BS108" s="1">
        <v>0.51374180459999996</v>
      </c>
      <c r="BT108" s="1">
        <v>0.61197420400000002</v>
      </c>
      <c r="BU108" s="1">
        <v>0.19317157269999999</v>
      </c>
      <c r="BV108" s="1">
        <v>0.210333557</v>
      </c>
      <c r="BW108" t="s">
        <v>2811</v>
      </c>
      <c r="BX108" t="s">
        <v>1392</v>
      </c>
      <c r="BY108" t="s">
        <v>1373</v>
      </c>
      <c r="BZ108" t="s">
        <v>1392</v>
      </c>
      <c r="CA108">
        <v>173</v>
      </c>
      <c r="CB108">
        <v>57</v>
      </c>
      <c r="CC108">
        <v>5</v>
      </c>
      <c r="CD108">
        <v>2</v>
      </c>
      <c r="CE108">
        <v>2017</v>
      </c>
      <c r="CF108">
        <v>187</v>
      </c>
      <c r="CG108">
        <v>0.20799999999999999</v>
      </c>
      <c r="CH108">
        <v>0.26200000000000001</v>
      </c>
      <c r="CI108">
        <v>0.38200000000000001</v>
      </c>
      <c r="CJ108">
        <v>52</v>
      </c>
      <c r="CK108">
        <v>0.28000000000000003</v>
      </c>
      <c r="CL108">
        <v>14</v>
      </c>
      <c r="CM108">
        <v>2</v>
      </c>
      <c r="CN108" t="s">
        <v>249</v>
      </c>
      <c r="CO108">
        <v>28</v>
      </c>
      <c r="CP108" t="s">
        <v>1392</v>
      </c>
      <c r="CQ108">
        <v>41</v>
      </c>
      <c r="CR108">
        <v>16</v>
      </c>
      <c r="CS108">
        <v>3</v>
      </c>
      <c r="CT108">
        <v>0</v>
      </c>
      <c r="CU108">
        <v>2016</v>
      </c>
      <c r="CV108">
        <v>44</v>
      </c>
      <c r="CW108">
        <v>0.122</v>
      </c>
      <c r="CX108">
        <v>0.14000000000000001</v>
      </c>
      <c r="CY108">
        <v>0.34100000000000003</v>
      </c>
      <c r="CZ108">
        <v>8</v>
      </c>
      <c r="DA108">
        <v>0.191</v>
      </c>
      <c r="DB108">
        <v>1</v>
      </c>
      <c r="DC108">
        <v>0</v>
      </c>
      <c r="DD108" t="s">
        <v>250</v>
      </c>
      <c r="DE108">
        <v>27</v>
      </c>
      <c r="DF108" t="s">
        <v>1392</v>
      </c>
      <c r="DG108">
        <v>441</v>
      </c>
      <c r="DH108">
        <v>124</v>
      </c>
      <c r="DI108">
        <v>16</v>
      </c>
      <c r="DJ108">
        <v>7</v>
      </c>
      <c r="DK108">
        <v>2015</v>
      </c>
      <c r="DL108">
        <v>485</v>
      </c>
      <c r="DM108">
        <v>0.254</v>
      </c>
      <c r="DN108">
        <v>0.315</v>
      </c>
      <c r="DO108">
        <v>0.42599999999999999</v>
      </c>
      <c r="DP108">
        <v>157</v>
      </c>
      <c r="DQ108">
        <v>0.32300000000000001</v>
      </c>
      <c r="DR108">
        <v>45</v>
      </c>
      <c r="DS108">
        <v>18</v>
      </c>
      <c r="DT108" t="s">
        <v>250</v>
      </c>
      <c r="DU108">
        <v>26</v>
      </c>
      <c r="DV108" s="36" t="s">
        <v>3907</v>
      </c>
    </row>
    <row r="109" spans="1:126" x14ac:dyDescent="0.3">
      <c r="A109">
        <v>108</v>
      </c>
      <c r="B109" t="s">
        <v>561</v>
      </c>
      <c r="C109" t="s">
        <v>462</v>
      </c>
      <c r="D109" t="s">
        <v>204</v>
      </c>
      <c r="E109">
        <v>429664</v>
      </c>
      <c r="F109" t="s">
        <v>265</v>
      </c>
      <c r="I109" t="s">
        <v>1103</v>
      </c>
      <c r="J109">
        <v>17</v>
      </c>
      <c r="K109" t="s">
        <v>3873</v>
      </c>
      <c r="L109">
        <v>154</v>
      </c>
      <c r="M109">
        <v>120</v>
      </c>
      <c r="N109">
        <v>191</v>
      </c>
      <c r="O109">
        <v>18</v>
      </c>
      <c r="P109">
        <v>100</v>
      </c>
      <c r="Q109">
        <v>65</v>
      </c>
      <c r="R109">
        <v>116</v>
      </c>
      <c r="S109">
        <v>121</v>
      </c>
      <c r="T109">
        <v>93</v>
      </c>
      <c r="U109">
        <v>26</v>
      </c>
      <c r="V109">
        <v>153</v>
      </c>
      <c r="W109">
        <v>113</v>
      </c>
      <c r="X109">
        <v>35</v>
      </c>
      <c r="Y109">
        <v>493</v>
      </c>
      <c r="Z109">
        <v>20</v>
      </c>
      <c r="AA109">
        <v>2</v>
      </c>
      <c r="AB109" s="1">
        <v>0.26800000000000002</v>
      </c>
      <c r="AC109" s="1">
        <v>0.32700000000000001</v>
      </c>
      <c r="AD109" s="1">
        <v>0.442</v>
      </c>
      <c r="AE109" s="1">
        <v>0.33500000000000002</v>
      </c>
      <c r="AF109" s="36">
        <v>52</v>
      </c>
      <c r="AG109" s="36">
        <v>57</v>
      </c>
      <c r="AH109" s="8">
        <v>19</v>
      </c>
      <c r="AI109" s="36">
        <v>18</v>
      </c>
      <c r="AJ109" s="38">
        <v>46</v>
      </c>
      <c r="AK109" s="38">
        <v>8</v>
      </c>
      <c r="AL109" s="1">
        <v>0.42499999999999999</v>
      </c>
      <c r="AM109" s="1">
        <v>0.58333333330000003</v>
      </c>
      <c r="AN109" s="1">
        <v>0.49259934970000002</v>
      </c>
      <c r="AO109" s="1">
        <v>4.3876688000000002E-3</v>
      </c>
      <c r="AP109" s="1">
        <v>7.9295219400000005E-2</v>
      </c>
      <c r="AQ109" s="1">
        <v>0.14208360580000001</v>
      </c>
      <c r="AR109" s="1">
        <v>0.17741053770000001</v>
      </c>
      <c r="AS109" s="1">
        <v>0.17371840760000001</v>
      </c>
      <c r="AT109" s="1">
        <v>3.7752374200000001E-2</v>
      </c>
      <c r="AU109" s="1">
        <v>1.1865846000000001E-3</v>
      </c>
      <c r="AV109" s="1">
        <v>4.0217336700000002E-2</v>
      </c>
      <c r="AW109" s="1">
        <v>0.33465148459999999</v>
      </c>
      <c r="AX109" s="1">
        <v>1.4605237116000001</v>
      </c>
      <c r="AY109" s="1">
        <v>1.4854708896</v>
      </c>
      <c r="AZ109" s="1">
        <v>1.4822786852000001</v>
      </c>
      <c r="BA109" s="1">
        <v>-0.86568950700000002</v>
      </c>
      <c r="BB109" s="1">
        <v>-1.726619E-3</v>
      </c>
      <c r="BC109" s="1">
        <v>-1.8684140140000001</v>
      </c>
      <c r="BD109" s="1">
        <v>0.91630067120000003</v>
      </c>
      <c r="BE109" s="1">
        <v>0.69562586150000005</v>
      </c>
      <c r="BF109" s="1">
        <v>-0.30082929200000003</v>
      </c>
      <c r="BG109" s="1">
        <v>-0.99572651099999998</v>
      </c>
      <c r="BH109" s="1">
        <v>1.1736422594</v>
      </c>
      <c r="BI109" s="1">
        <v>1.2853472613000001</v>
      </c>
      <c r="BJ109">
        <v>1</v>
      </c>
      <c r="BK109">
        <v>2</v>
      </c>
      <c r="BL109" t="s">
        <v>764</v>
      </c>
      <c r="BM109" t="s">
        <v>6724</v>
      </c>
      <c r="BN109" s="36" t="s">
        <v>6748</v>
      </c>
      <c r="BO109" s="1">
        <v>5.1161630600000001E-2</v>
      </c>
      <c r="BP109" s="1">
        <v>-0.97217297199999997</v>
      </c>
      <c r="BQ109" s="1">
        <v>-5.7940482000000001E-2</v>
      </c>
      <c r="BR109" s="1">
        <v>-0.103355481</v>
      </c>
      <c r="BS109" s="1">
        <v>5.1161630600000001E-2</v>
      </c>
      <c r="BT109" s="1">
        <v>0.97217297209999998</v>
      </c>
      <c r="BU109" s="1">
        <v>5.79404819E-2</v>
      </c>
      <c r="BV109" s="1">
        <v>0.103355481</v>
      </c>
      <c r="BW109" t="s">
        <v>7263</v>
      </c>
      <c r="BX109" t="s">
        <v>1397</v>
      </c>
      <c r="BY109" t="s">
        <v>1373</v>
      </c>
      <c r="BZ109" t="s">
        <v>1397</v>
      </c>
      <c r="CA109">
        <v>592</v>
      </c>
      <c r="CB109">
        <v>150</v>
      </c>
      <c r="CC109">
        <v>23</v>
      </c>
      <c r="CD109">
        <v>1</v>
      </c>
      <c r="CE109">
        <v>2017</v>
      </c>
      <c r="CF109">
        <v>648</v>
      </c>
      <c r="CG109">
        <v>0.28000000000000003</v>
      </c>
      <c r="CH109">
        <v>0.33800000000000002</v>
      </c>
      <c r="CI109">
        <v>0.45300000000000001</v>
      </c>
      <c r="CJ109">
        <v>223</v>
      </c>
      <c r="CK109">
        <v>0.34399999999999997</v>
      </c>
      <c r="CL109">
        <v>68</v>
      </c>
      <c r="CM109">
        <v>27</v>
      </c>
      <c r="CN109" t="s">
        <v>265</v>
      </c>
      <c r="CO109">
        <v>34</v>
      </c>
      <c r="CP109" t="s">
        <v>1397</v>
      </c>
      <c r="CQ109">
        <v>655</v>
      </c>
      <c r="CR109">
        <v>161</v>
      </c>
      <c r="CS109">
        <v>39</v>
      </c>
      <c r="CT109">
        <v>0</v>
      </c>
      <c r="CU109">
        <v>2016</v>
      </c>
      <c r="CV109">
        <v>715</v>
      </c>
      <c r="CW109">
        <v>0.29799999999999999</v>
      </c>
      <c r="CX109">
        <v>0.35</v>
      </c>
      <c r="CY109">
        <v>0.53300000000000003</v>
      </c>
      <c r="CZ109">
        <v>269</v>
      </c>
      <c r="DA109">
        <v>0.376</v>
      </c>
      <c r="DB109">
        <v>100</v>
      </c>
      <c r="DC109">
        <v>39</v>
      </c>
      <c r="DD109" t="s">
        <v>265</v>
      </c>
      <c r="DE109">
        <v>33</v>
      </c>
      <c r="DF109" t="s">
        <v>1397</v>
      </c>
      <c r="DG109">
        <v>624</v>
      </c>
      <c r="DH109">
        <v>156</v>
      </c>
      <c r="DI109">
        <v>21</v>
      </c>
      <c r="DJ109">
        <v>2</v>
      </c>
      <c r="DK109">
        <v>2015</v>
      </c>
      <c r="DL109">
        <v>674</v>
      </c>
      <c r="DM109">
        <v>0.28699999999999998</v>
      </c>
      <c r="DN109">
        <v>0.33400000000000002</v>
      </c>
      <c r="DO109">
        <v>0.44600000000000001</v>
      </c>
      <c r="DP109">
        <v>229</v>
      </c>
      <c r="DQ109">
        <v>0.33900000000000002</v>
      </c>
      <c r="DR109">
        <v>66</v>
      </c>
      <c r="DS109">
        <v>27</v>
      </c>
      <c r="DT109" t="s">
        <v>265</v>
      </c>
      <c r="DU109">
        <v>32</v>
      </c>
      <c r="DV109" s="36" t="s">
        <v>1521</v>
      </c>
    </row>
    <row r="110" spans="1:126" x14ac:dyDescent="0.3">
      <c r="A110">
        <v>109</v>
      </c>
      <c r="B110" t="s">
        <v>6759</v>
      </c>
      <c r="C110" t="s">
        <v>6468</v>
      </c>
      <c r="D110" t="s">
        <v>356</v>
      </c>
      <c r="E110">
        <v>605170</v>
      </c>
      <c r="F110" t="s">
        <v>255</v>
      </c>
      <c r="I110" t="s">
        <v>1061</v>
      </c>
      <c r="J110">
        <v>27</v>
      </c>
      <c r="K110" t="s">
        <v>2890</v>
      </c>
      <c r="L110">
        <v>90</v>
      </c>
      <c r="M110">
        <v>83</v>
      </c>
      <c r="N110">
        <v>71</v>
      </c>
      <c r="O110">
        <v>16</v>
      </c>
      <c r="P110">
        <v>100</v>
      </c>
      <c r="Q110">
        <v>96</v>
      </c>
      <c r="R110">
        <v>108</v>
      </c>
      <c r="S110">
        <v>87</v>
      </c>
      <c r="T110">
        <v>113</v>
      </c>
      <c r="U110">
        <v>17</v>
      </c>
      <c r="V110">
        <v>78</v>
      </c>
      <c r="W110">
        <v>103</v>
      </c>
      <c r="X110">
        <v>24</v>
      </c>
      <c r="Y110">
        <v>184</v>
      </c>
      <c r="Z110">
        <v>4</v>
      </c>
      <c r="AA110">
        <v>0</v>
      </c>
      <c r="AB110" s="1">
        <v>0.23899999999999999</v>
      </c>
      <c r="AC110" s="1">
        <v>0.31900000000000001</v>
      </c>
      <c r="AD110" s="1">
        <v>0.36399999999999999</v>
      </c>
      <c r="AE110" s="1">
        <v>0.307</v>
      </c>
      <c r="AF110" s="36">
        <v>20</v>
      </c>
      <c r="AG110" s="36">
        <v>20</v>
      </c>
      <c r="AH110" s="8">
        <v>3</v>
      </c>
      <c r="AI110" s="36">
        <v>-3</v>
      </c>
      <c r="AJ110" s="38">
        <v>344</v>
      </c>
      <c r="AK110" s="38">
        <v>40</v>
      </c>
      <c r="AL110" s="1">
        <v>0.25</v>
      </c>
      <c r="AM110" s="1">
        <v>0.4</v>
      </c>
      <c r="AN110" s="1">
        <v>0.18408016529999999</v>
      </c>
      <c r="AO110" s="1">
        <v>4.0178820000000004E-3</v>
      </c>
      <c r="AP110" s="1">
        <v>7.9462557200000006E-2</v>
      </c>
      <c r="AQ110" s="1">
        <v>0.2078316365</v>
      </c>
      <c r="AR110" s="1">
        <v>0.1659291708</v>
      </c>
      <c r="AS110" s="1">
        <v>0.12510566510000001</v>
      </c>
      <c r="AT110" s="1">
        <v>4.5786594600000001E-2</v>
      </c>
      <c r="AU110" s="1">
        <v>7.7858729999999996E-4</v>
      </c>
      <c r="AV110" s="1">
        <v>2.0564552900000001E-2</v>
      </c>
      <c r="AW110" s="1">
        <v>0.30710049480000001</v>
      </c>
      <c r="AX110" s="1">
        <v>-0.26135687499999999</v>
      </c>
      <c r="AY110" s="1">
        <v>-1.278941978</v>
      </c>
      <c r="AZ110" s="1">
        <v>-0.46713560599999998</v>
      </c>
      <c r="BA110" s="1">
        <v>-0.88129846700000003</v>
      </c>
      <c r="BB110" s="1">
        <v>5.3009609000000003E-3</v>
      </c>
      <c r="BC110" s="1">
        <v>-0.23856301999999999</v>
      </c>
      <c r="BD110" s="1">
        <v>0.47840494459999999</v>
      </c>
      <c r="BE110" s="1">
        <v>-0.43317371300000002</v>
      </c>
      <c r="BF110" s="1">
        <v>0.55331060639999996</v>
      </c>
      <c r="BG110" s="1">
        <v>-1.1184899319999999</v>
      </c>
      <c r="BH110" s="1">
        <v>-0.48720322599999999</v>
      </c>
      <c r="BI110" s="1">
        <v>0.33944309030000003</v>
      </c>
      <c r="BJ110">
        <v>4</v>
      </c>
      <c r="BK110">
        <v>3</v>
      </c>
      <c r="BL110" t="s">
        <v>760</v>
      </c>
      <c r="BM110" t="s">
        <v>764</v>
      </c>
      <c r="BN110" s="36" t="s">
        <v>797</v>
      </c>
      <c r="BO110" s="1">
        <v>0.11442999550000001</v>
      </c>
      <c r="BP110" s="1">
        <v>-0.415805806</v>
      </c>
      <c r="BQ110" s="1">
        <v>-0.60457422599999999</v>
      </c>
      <c r="BR110" s="1">
        <v>0.22907576830000001</v>
      </c>
      <c r="BS110" s="1">
        <v>0.11442999550000001</v>
      </c>
      <c r="BT110" s="1">
        <v>0.41580580620000002</v>
      </c>
      <c r="BU110" s="1">
        <v>0.60457422569999997</v>
      </c>
      <c r="BV110" s="1">
        <v>0.22907576830000001</v>
      </c>
      <c r="BW110" t="s">
        <v>2467</v>
      </c>
      <c r="BX110" t="s">
        <v>1070</v>
      </c>
      <c r="BY110" t="s">
        <v>1063</v>
      </c>
      <c r="BZ110" t="s">
        <v>1070</v>
      </c>
      <c r="CA110">
        <v>59</v>
      </c>
      <c r="CB110">
        <v>31</v>
      </c>
      <c r="CC110">
        <v>1</v>
      </c>
      <c r="CD110">
        <v>0</v>
      </c>
      <c r="CE110">
        <v>2017</v>
      </c>
      <c r="CF110">
        <v>66</v>
      </c>
      <c r="CG110">
        <v>0.254</v>
      </c>
      <c r="CH110">
        <v>0.33300000000000002</v>
      </c>
      <c r="CI110">
        <v>0.35599999999999998</v>
      </c>
      <c r="CJ110">
        <v>21</v>
      </c>
      <c r="CK110">
        <v>0.314</v>
      </c>
      <c r="CL110">
        <v>11</v>
      </c>
      <c r="CM110">
        <v>1</v>
      </c>
      <c r="CN110" t="s">
        <v>255</v>
      </c>
      <c r="CO110">
        <v>23</v>
      </c>
      <c r="DV110" s="36" t="s">
        <v>6469</v>
      </c>
    </row>
    <row r="111" spans="1:126" x14ac:dyDescent="0.3">
      <c r="A111">
        <v>110</v>
      </c>
      <c r="B111" t="s">
        <v>6760</v>
      </c>
      <c r="C111" t="s">
        <v>5090</v>
      </c>
      <c r="D111" t="s">
        <v>458</v>
      </c>
      <c r="E111">
        <v>506924</v>
      </c>
      <c r="F111" t="s">
        <v>249</v>
      </c>
      <c r="I111" t="s">
        <v>1065</v>
      </c>
      <c r="J111">
        <v>22</v>
      </c>
      <c r="K111" t="s">
        <v>817</v>
      </c>
      <c r="L111">
        <v>76</v>
      </c>
      <c r="M111">
        <v>103</v>
      </c>
      <c r="N111">
        <v>40</v>
      </c>
      <c r="O111">
        <v>94</v>
      </c>
      <c r="P111">
        <v>87</v>
      </c>
      <c r="Q111">
        <v>107</v>
      </c>
      <c r="R111">
        <v>90</v>
      </c>
      <c r="S111">
        <v>92</v>
      </c>
      <c r="T111">
        <v>86</v>
      </c>
      <c r="U111">
        <v>153</v>
      </c>
      <c r="V111">
        <v>89</v>
      </c>
      <c r="W111">
        <v>91</v>
      </c>
      <c r="X111">
        <v>30</v>
      </c>
      <c r="Y111">
        <v>102</v>
      </c>
      <c r="Z111">
        <v>2</v>
      </c>
      <c r="AA111">
        <v>1</v>
      </c>
      <c r="AB111" s="1">
        <v>0.20799999999999999</v>
      </c>
      <c r="AC111" s="1">
        <v>0.27100000000000002</v>
      </c>
      <c r="AD111" s="1">
        <v>0.34</v>
      </c>
      <c r="AE111" s="1">
        <v>0.27100000000000002</v>
      </c>
      <c r="AF111" s="36">
        <v>9</v>
      </c>
      <c r="AG111" s="36">
        <v>8</v>
      </c>
      <c r="AH111" s="8">
        <v>1</v>
      </c>
      <c r="AI111" s="36">
        <v>-6</v>
      </c>
      <c r="AJ111" s="38">
        <v>579</v>
      </c>
      <c r="AK111" s="38">
        <v>213</v>
      </c>
      <c r="AL111" s="1">
        <v>0.21</v>
      </c>
      <c r="AM111" s="1">
        <v>0.5</v>
      </c>
      <c r="AN111" s="1">
        <v>0.1020743395</v>
      </c>
      <c r="AO111" s="1">
        <v>2.3316675200000001E-2</v>
      </c>
      <c r="AP111" s="1">
        <v>6.9080911199999998E-2</v>
      </c>
      <c r="AQ111" s="1">
        <v>0.23367515129999999</v>
      </c>
      <c r="AR111" s="1">
        <v>0.13788119679999999</v>
      </c>
      <c r="AS111" s="1">
        <v>0.131854315</v>
      </c>
      <c r="AT111" s="1">
        <v>3.49632972E-2</v>
      </c>
      <c r="AU111" s="1">
        <v>6.8962659999999999E-3</v>
      </c>
      <c r="AV111" s="1">
        <v>2.34992914E-2</v>
      </c>
      <c r="AW111" s="1">
        <v>0.2711318533</v>
      </c>
      <c r="AX111" s="1">
        <v>-0.65492958000000001</v>
      </c>
      <c r="AY111" s="1">
        <v>0.22891958609999999</v>
      </c>
      <c r="AZ111" s="1">
        <v>-0.98529893899999998</v>
      </c>
      <c r="BA111" s="1">
        <v>-6.6682936999999998E-2</v>
      </c>
      <c r="BB111" s="1">
        <v>-0.430690403</v>
      </c>
      <c r="BC111" s="1">
        <v>0.40208093519999999</v>
      </c>
      <c r="BD111" s="1">
        <v>-0.59133596899999996</v>
      </c>
      <c r="BE111" s="1">
        <v>-0.27646843999999998</v>
      </c>
      <c r="BF111" s="1">
        <v>-0.59734368000000004</v>
      </c>
      <c r="BG111" s="1">
        <v>0.72227503240000002</v>
      </c>
      <c r="BH111" s="1">
        <v>-0.23919015199999999</v>
      </c>
      <c r="BI111" s="1">
        <v>-0.89546311099999998</v>
      </c>
      <c r="BJ111">
        <v>2</v>
      </c>
      <c r="BK111">
        <v>2</v>
      </c>
      <c r="BL111" t="s">
        <v>759</v>
      </c>
      <c r="BM111" t="s">
        <v>762</v>
      </c>
      <c r="BN111" s="36" t="s">
        <v>782</v>
      </c>
      <c r="BO111" s="1">
        <v>-0.110684239</v>
      </c>
      <c r="BP111" s="1">
        <v>0.78452642630000002</v>
      </c>
      <c r="BQ111" s="1">
        <v>0.55377803660000002</v>
      </c>
      <c r="BR111" s="1">
        <v>-1.0118342000000001E-2</v>
      </c>
      <c r="BS111" s="1">
        <v>0.1106842389</v>
      </c>
      <c r="BT111" s="1">
        <v>0.78452642630000002</v>
      </c>
      <c r="BU111" s="1">
        <v>0.55377803660000002</v>
      </c>
      <c r="BV111" s="1">
        <v>1.01183422E-2</v>
      </c>
      <c r="BW111" t="s">
        <v>2887</v>
      </c>
      <c r="BX111" t="s">
        <v>1074</v>
      </c>
      <c r="BY111" t="s">
        <v>1063</v>
      </c>
      <c r="BZ111" t="s">
        <v>1074</v>
      </c>
      <c r="CA111">
        <v>28</v>
      </c>
      <c r="CB111">
        <v>15</v>
      </c>
      <c r="CC111">
        <v>0</v>
      </c>
      <c r="CD111">
        <v>0</v>
      </c>
      <c r="CE111">
        <v>2017</v>
      </c>
      <c r="CF111">
        <v>32</v>
      </c>
      <c r="CG111">
        <v>0.14299999999999999</v>
      </c>
      <c r="CH111">
        <v>0.25</v>
      </c>
      <c r="CI111">
        <v>0.14299999999999999</v>
      </c>
      <c r="CJ111">
        <v>7</v>
      </c>
      <c r="CK111">
        <v>0.20300000000000001</v>
      </c>
      <c r="CL111">
        <v>1</v>
      </c>
      <c r="CM111">
        <v>-1</v>
      </c>
      <c r="CN111" t="s">
        <v>249</v>
      </c>
      <c r="CO111">
        <v>29</v>
      </c>
      <c r="CP111" t="s">
        <v>1074</v>
      </c>
      <c r="CQ111">
        <v>56</v>
      </c>
      <c r="CR111">
        <v>27</v>
      </c>
      <c r="CS111">
        <v>2</v>
      </c>
      <c r="CT111">
        <v>0</v>
      </c>
      <c r="CU111">
        <v>2016</v>
      </c>
      <c r="CV111">
        <v>59</v>
      </c>
      <c r="CW111">
        <v>0.214</v>
      </c>
      <c r="CX111">
        <v>0.254</v>
      </c>
      <c r="CY111">
        <v>0.41099999999999998</v>
      </c>
      <c r="CZ111">
        <v>17</v>
      </c>
      <c r="DA111">
        <v>0.28399999999999997</v>
      </c>
      <c r="DB111">
        <v>7</v>
      </c>
      <c r="DC111">
        <v>1</v>
      </c>
      <c r="DD111" t="s">
        <v>250</v>
      </c>
      <c r="DE111">
        <v>28</v>
      </c>
      <c r="DV111" s="36" t="s">
        <v>5091</v>
      </c>
    </row>
    <row r="112" spans="1:126" x14ac:dyDescent="0.3">
      <c r="A112">
        <v>111</v>
      </c>
      <c r="B112" t="s">
        <v>7010</v>
      </c>
      <c r="C112" t="s">
        <v>357</v>
      </c>
      <c r="D112" t="s">
        <v>14</v>
      </c>
      <c r="E112">
        <v>572761</v>
      </c>
      <c r="F112" t="s">
        <v>250</v>
      </c>
      <c r="I112" t="s">
        <v>1103</v>
      </c>
      <c r="J112">
        <v>7</v>
      </c>
      <c r="K112" t="s">
        <v>702</v>
      </c>
      <c r="L112">
        <v>67</v>
      </c>
      <c r="M112">
        <v>110</v>
      </c>
      <c r="N112">
        <v>190</v>
      </c>
      <c r="O112">
        <v>18</v>
      </c>
      <c r="P112">
        <v>176</v>
      </c>
      <c r="Q112">
        <v>92</v>
      </c>
      <c r="R112">
        <v>81</v>
      </c>
      <c r="S112">
        <v>155</v>
      </c>
      <c r="T112">
        <v>133</v>
      </c>
      <c r="U112">
        <v>106</v>
      </c>
      <c r="V112">
        <v>160</v>
      </c>
      <c r="W112">
        <v>121</v>
      </c>
      <c r="X112">
        <v>32</v>
      </c>
      <c r="Y112">
        <v>490</v>
      </c>
      <c r="Z112">
        <v>21</v>
      </c>
      <c r="AA112">
        <v>2</v>
      </c>
      <c r="AB112" s="1">
        <v>0.249</v>
      </c>
      <c r="AC112" s="1">
        <v>0.35599999999999998</v>
      </c>
      <c r="AD112" s="1">
        <v>0.47199999999999998</v>
      </c>
      <c r="AE112" s="1">
        <v>0.36</v>
      </c>
      <c r="AF112" s="36">
        <v>67</v>
      </c>
      <c r="AG112" s="36">
        <v>60</v>
      </c>
      <c r="AH112" s="8">
        <v>17</v>
      </c>
      <c r="AI112" s="36">
        <v>14</v>
      </c>
      <c r="AJ112" s="38">
        <v>40</v>
      </c>
      <c r="AK112" s="38">
        <v>8</v>
      </c>
      <c r="AL112" s="1">
        <v>0.185</v>
      </c>
      <c r="AM112" s="1">
        <v>0.53333333329999999</v>
      </c>
      <c r="AN112" s="1">
        <v>0.49034290159999999</v>
      </c>
      <c r="AO112" s="1">
        <v>4.3734584000000003E-3</v>
      </c>
      <c r="AP112" s="1">
        <v>0.13960661690000001</v>
      </c>
      <c r="AQ112" s="1">
        <v>0.19972856990000001</v>
      </c>
      <c r="AR112" s="1">
        <v>0.1248013313</v>
      </c>
      <c r="AS112" s="1">
        <v>0.22250514369999999</v>
      </c>
      <c r="AT112" s="1">
        <v>5.4071745400000003E-2</v>
      </c>
      <c r="AU112" s="1">
        <v>4.7456994999999997E-3</v>
      </c>
      <c r="AV112" s="1">
        <v>4.2189801499999999E-2</v>
      </c>
      <c r="AW112" s="1">
        <v>0.35975691119999997</v>
      </c>
      <c r="AX112" s="1">
        <v>-0.90091252099999997</v>
      </c>
      <c r="AY112" s="1">
        <v>0.73154010749999998</v>
      </c>
      <c r="AZ112" s="1">
        <v>1.4680210561</v>
      </c>
      <c r="BA112" s="1">
        <v>-0.86628933600000002</v>
      </c>
      <c r="BB112" s="1">
        <v>2.5311326586999998</v>
      </c>
      <c r="BC112" s="1">
        <v>-0.439432779</v>
      </c>
      <c r="BD112" s="1">
        <v>-1.090197928</v>
      </c>
      <c r="BE112" s="1">
        <v>1.8284656099000001</v>
      </c>
      <c r="BF112" s="1">
        <v>1.4341275901999999</v>
      </c>
      <c r="BG112" s="1">
        <v>7.518524E-2</v>
      </c>
      <c r="BH112" s="1">
        <v>1.3403341344999999</v>
      </c>
      <c r="BI112" s="1">
        <v>2.1472882669</v>
      </c>
      <c r="BJ112">
        <v>1</v>
      </c>
      <c r="BK112">
        <v>1</v>
      </c>
      <c r="BL112" t="s">
        <v>763</v>
      </c>
      <c r="BM112" t="s">
        <v>764</v>
      </c>
      <c r="BN112" s="36" t="s">
        <v>774</v>
      </c>
      <c r="BO112" s="1">
        <v>0.87624880149999995</v>
      </c>
      <c r="BP112" s="1">
        <v>-0.356428403</v>
      </c>
      <c r="BQ112" s="1">
        <v>-0.129979711</v>
      </c>
      <c r="BR112" s="1">
        <v>-7.8331276000000005E-2</v>
      </c>
      <c r="BS112" s="1">
        <v>0.87624880149999995</v>
      </c>
      <c r="BT112" s="1">
        <v>0.35642840310000001</v>
      </c>
      <c r="BU112" s="1">
        <v>0.12997971110000001</v>
      </c>
      <c r="BV112" s="1">
        <v>7.8331276300000002E-2</v>
      </c>
      <c r="BW112" t="s">
        <v>6934</v>
      </c>
      <c r="BX112" t="s">
        <v>1100</v>
      </c>
      <c r="BY112" t="s">
        <v>1063</v>
      </c>
      <c r="BZ112" t="s">
        <v>2539</v>
      </c>
      <c r="CA112">
        <v>497</v>
      </c>
      <c r="CB112">
        <v>145</v>
      </c>
      <c r="CC112">
        <v>23</v>
      </c>
      <c r="CD112">
        <v>2</v>
      </c>
      <c r="CE112">
        <v>2017</v>
      </c>
      <c r="CF112">
        <v>622</v>
      </c>
      <c r="CG112">
        <v>0.24099999999999999</v>
      </c>
      <c r="CH112">
        <v>0.38400000000000001</v>
      </c>
      <c r="CI112">
        <v>0.45100000000000001</v>
      </c>
      <c r="CJ112">
        <v>229</v>
      </c>
      <c r="CK112">
        <v>0.36899999999999999</v>
      </c>
      <c r="CL112">
        <v>85</v>
      </c>
      <c r="CM112">
        <v>20</v>
      </c>
      <c r="CN112" t="s">
        <v>250</v>
      </c>
      <c r="CO112">
        <v>31</v>
      </c>
      <c r="CP112" t="s">
        <v>2539</v>
      </c>
      <c r="CQ112">
        <v>473</v>
      </c>
      <c r="CR112">
        <v>129</v>
      </c>
      <c r="CS112">
        <v>21</v>
      </c>
      <c r="CT112">
        <v>0</v>
      </c>
      <c r="CU112">
        <v>2016</v>
      </c>
      <c r="CV112">
        <v>566</v>
      </c>
      <c r="CW112">
        <v>0.27100000000000002</v>
      </c>
      <c r="CX112">
        <v>0.38</v>
      </c>
      <c r="CY112">
        <v>0.505</v>
      </c>
      <c r="CZ112">
        <v>216</v>
      </c>
      <c r="DA112">
        <v>0.38100000000000001</v>
      </c>
      <c r="DB112">
        <v>90</v>
      </c>
      <c r="DC112">
        <v>22</v>
      </c>
      <c r="DD112" t="s">
        <v>253</v>
      </c>
      <c r="DE112">
        <v>30</v>
      </c>
      <c r="DF112" t="s">
        <v>1100</v>
      </c>
      <c r="DG112">
        <v>574</v>
      </c>
      <c r="DH112">
        <v>154</v>
      </c>
      <c r="DI112">
        <v>28</v>
      </c>
      <c r="DJ112">
        <v>4</v>
      </c>
      <c r="DK112">
        <v>2015</v>
      </c>
      <c r="DL112">
        <v>665</v>
      </c>
      <c r="DM112">
        <v>0.27200000000000002</v>
      </c>
      <c r="DN112">
        <v>0.36499999999999999</v>
      </c>
      <c r="DO112">
        <v>0.505</v>
      </c>
      <c r="DP112">
        <v>250</v>
      </c>
      <c r="DQ112">
        <v>0.375</v>
      </c>
      <c r="DR112">
        <v>95</v>
      </c>
      <c r="DS112">
        <v>29</v>
      </c>
      <c r="DT112" t="s">
        <v>253</v>
      </c>
      <c r="DU112">
        <v>29</v>
      </c>
      <c r="DV112" s="36" t="s">
        <v>1369</v>
      </c>
    </row>
    <row r="113" spans="1:126" x14ac:dyDescent="0.3">
      <c r="A113">
        <v>112</v>
      </c>
      <c r="B113" t="s">
        <v>562</v>
      </c>
      <c r="C113" t="s">
        <v>54</v>
      </c>
      <c r="D113" t="s">
        <v>53</v>
      </c>
      <c r="E113">
        <v>485567</v>
      </c>
      <c r="F113" t="s">
        <v>249</v>
      </c>
      <c r="I113" t="s">
        <v>1103</v>
      </c>
      <c r="J113">
        <v>5</v>
      </c>
      <c r="K113" t="s">
        <v>836</v>
      </c>
      <c r="L113">
        <v>76</v>
      </c>
      <c r="M113">
        <v>103</v>
      </c>
      <c r="N113">
        <v>111</v>
      </c>
      <c r="O113">
        <v>161</v>
      </c>
      <c r="P113">
        <v>88</v>
      </c>
      <c r="Q113">
        <v>103</v>
      </c>
      <c r="R113">
        <v>122</v>
      </c>
      <c r="S113">
        <v>78</v>
      </c>
      <c r="T113">
        <v>72</v>
      </c>
      <c r="U113">
        <v>57</v>
      </c>
      <c r="V113">
        <v>82</v>
      </c>
      <c r="W113">
        <v>98</v>
      </c>
      <c r="X113">
        <v>30</v>
      </c>
      <c r="Y113">
        <v>286</v>
      </c>
      <c r="Z113">
        <v>6</v>
      </c>
      <c r="AA113">
        <v>6</v>
      </c>
      <c r="AB113" s="1">
        <v>0.245</v>
      </c>
      <c r="AC113" s="1">
        <v>0.30199999999999999</v>
      </c>
      <c r="AD113" s="1">
        <v>0.35699999999999998</v>
      </c>
      <c r="AE113" s="1">
        <v>0.29199999999999998</v>
      </c>
      <c r="AF113" s="36">
        <v>22</v>
      </c>
      <c r="AG113" s="36">
        <v>21</v>
      </c>
      <c r="AH113" s="8">
        <v>8</v>
      </c>
      <c r="AI113" s="36">
        <v>-11</v>
      </c>
      <c r="AJ113" s="38">
        <v>339</v>
      </c>
      <c r="AK113" s="38">
        <v>125</v>
      </c>
      <c r="AL113" s="1">
        <v>0.21</v>
      </c>
      <c r="AM113" s="1">
        <v>0.5</v>
      </c>
      <c r="AN113" s="1">
        <v>0.28560401639999999</v>
      </c>
      <c r="AO113" s="1">
        <v>4.0059707999999999E-2</v>
      </c>
      <c r="AP113" s="1">
        <v>7.0098940799999995E-2</v>
      </c>
      <c r="AQ113" s="1">
        <v>0.22418162520000001</v>
      </c>
      <c r="AR113" s="1">
        <v>0.18689107760000001</v>
      </c>
      <c r="AS113" s="1">
        <v>0.1121205988</v>
      </c>
      <c r="AT113" s="1">
        <v>2.9400391800000002E-2</v>
      </c>
      <c r="AU113" s="1">
        <v>2.5730214000000001E-3</v>
      </c>
      <c r="AV113" s="1">
        <v>2.1655652899999999E-2</v>
      </c>
      <c r="AW113" s="1">
        <v>0.2923863854</v>
      </c>
      <c r="AX113" s="1">
        <v>-0.65492958000000001</v>
      </c>
      <c r="AY113" s="1">
        <v>0.22891958609999999</v>
      </c>
      <c r="AZ113" s="1">
        <v>0.1743546356</v>
      </c>
      <c r="BA113" s="1">
        <v>0.64005216330000003</v>
      </c>
      <c r="BB113" s="1">
        <v>-0.38793686300000002</v>
      </c>
      <c r="BC113" s="1">
        <v>0.166742585</v>
      </c>
      <c r="BD113" s="1">
        <v>1.2778854842</v>
      </c>
      <c r="BE113" s="1">
        <v>-0.734690077</v>
      </c>
      <c r="BF113" s="1">
        <v>-1.188751331</v>
      </c>
      <c r="BG113" s="1">
        <v>-0.57855778800000002</v>
      </c>
      <c r="BH113" s="1">
        <v>-0.39499498900000002</v>
      </c>
      <c r="BI113" s="1">
        <v>-0.16573431299999999</v>
      </c>
      <c r="BJ113">
        <v>3</v>
      </c>
      <c r="BK113">
        <v>1</v>
      </c>
      <c r="BL113" t="s">
        <v>761</v>
      </c>
      <c r="BM113" t="s">
        <v>6724</v>
      </c>
      <c r="BN113" s="36" t="s">
        <v>6996</v>
      </c>
      <c r="BO113" s="1">
        <v>-0.59762939000000004</v>
      </c>
      <c r="BP113" s="1">
        <v>-0.15359103700000001</v>
      </c>
      <c r="BQ113" s="1">
        <v>0.368912978</v>
      </c>
      <c r="BR113" s="1">
        <v>-0.57245422700000004</v>
      </c>
      <c r="BS113" s="1">
        <v>0.59762939039999996</v>
      </c>
      <c r="BT113" s="1">
        <v>0.1535910368</v>
      </c>
      <c r="BU113" s="1">
        <v>0.368912978</v>
      </c>
      <c r="BV113" s="1">
        <v>0.57245422720000005</v>
      </c>
      <c r="BW113" t="s">
        <v>4815</v>
      </c>
      <c r="BX113" t="s">
        <v>1386</v>
      </c>
      <c r="BY113" t="s">
        <v>1373</v>
      </c>
      <c r="BZ113" t="s">
        <v>1386</v>
      </c>
      <c r="CA113">
        <v>287</v>
      </c>
      <c r="CB113">
        <v>131</v>
      </c>
      <c r="CC113">
        <v>8</v>
      </c>
      <c r="CD113">
        <v>10</v>
      </c>
      <c r="CE113">
        <v>2017</v>
      </c>
      <c r="CF113">
        <v>325</v>
      </c>
      <c r="CG113">
        <v>0.28199999999999997</v>
      </c>
      <c r="CH113">
        <v>0.35599999999999998</v>
      </c>
      <c r="CI113">
        <v>0.40799999999999997</v>
      </c>
      <c r="CJ113">
        <v>109</v>
      </c>
      <c r="CK113">
        <v>0.33600000000000002</v>
      </c>
      <c r="CL113">
        <v>40</v>
      </c>
      <c r="CM113">
        <v>13</v>
      </c>
      <c r="CN113" t="s">
        <v>249</v>
      </c>
      <c r="CO113">
        <v>30</v>
      </c>
      <c r="CP113" t="s">
        <v>1386</v>
      </c>
      <c r="CQ113">
        <v>270</v>
      </c>
      <c r="CR113">
        <v>110</v>
      </c>
      <c r="CS113">
        <v>6</v>
      </c>
      <c r="CT113">
        <v>7</v>
      </c>
      <c r="CU113">
        <v>2016</v>
      </c>
      <c r="CV113">
        <v>310</v>
      </c>
      <c r="CW113">
        <v>0.248</v>
      </c>
      <c r="CX113">
        <v>0.32300000000000001</v>
      </c>
      <c r="CY113">
        <v>0.35599999999999998</v>
      </c>
      <c r="CZ113">
        <v>93</v>
      </c>
      <c r="DA113">
        <v>0.29899999999999999</v>
      </c>
      <c r="DB113">
        <v>26</v>
      </c>
      <c r="DC113">
        <v>9</v>
      </c>
      <c r="DD113" t="s">
        <v>249</v>
      </c>
      <c r="DE113">
        <v>29</v>
      </c>
      <c r="DF113" t="s">
        <v>1386</v>
      </c>
      <c r="DG113">
        <v>172</v>
      </c>
      <c r="DH113">
        <v>91</v>
      </c>
      <c r="DI113">
        <v>3</v>
      </c>
      <c r="DJ113">
        <v>2</v>
      </c>
      <c r="DK113">
        <v>2015</v>
      </c>
      <c r="DL113">
        <v>192</v>
      </c>
      <c r="DM113">
        <v>0.27300000000000002</v>
      </c>
      <c r="DN113">
        <v>0.32100000000000001</v>
      </c>
      <c r="DO113">
        <v>0.372</v>
      </c>
      <c r="DP113">
        <v>58</v>
      </c>
      <c r="DQ113">
        <v>0.3</v>
      </c>
      <c r="DR113">
        <v>19</v>
      </c>
      <c r="DS113">
        <v>7</v>
      </c>
      <c r="DT113" t="s">
        <v>249</v>
      </c>
      <c r="DU113">
        <v>28</v>
      </c>
      <c r="DV113" s="36" t="s">
        <v>1460</v>
      </c>
    </row>
    <row r="114" spans="1:126" x14ac:dyDescent="0.3">
      <c r="A114">
        <v>113</v>
      </c>
      <c r="B114" t="s">
        <v>3041</v>
      </c>
      <c r="C114" t="s">
        <v>59</v>
      </c>
      <c r="D114" t="s">
        <v>58</v>
      </c>
      <c r="E114">
        <v>474892</v>
      </c>
      <c r="F114" t="s">
        <v>250</v>
      </c>
      <c r="I114" t="s">
        <v>1065</v>
      </c>
      <c r="J114">
        <v>10</v>
      </c>
      <c r="K114" t="s">
        <v>929</v>
      </c>
      <c r="L114">
        <v>67</v>
      </c>
      <c r="M114">
        <v>107</v>
      </c>
      <c r="N114">
        <v>115</v>
      </c>
      <c r="O114">
        <v>46</v>
      </c>
      <c r="P114">
        <v>130</v>
      </c>
      <c r="Q114">
        <v>136</v>
      </c>
      <c r="R114">
        <v>62</v>
      </c>
      <c r="S114">
        <v>172</v>
      </c>
      <c r="T114">
        <v>94</v>
      </c>
      <c r="U114">
        <v>49</v>
      </c>
      <c r="V114">
        <v>215</v>
      </c>
      <c r="W114">
        <v>107</v>
      </c>
      <c r="X114">
        <v>31</v>
      </c>
      <c r="Y114">
        <v>296</v>
      </c>
      <c r="Z114">
        <v>17</v>
      </c>
      <c r="AA114">
        <v>2</v>
      </c>
      <c r="AB114" s="1">
        <v>0.20200000000000001</v>
      </c>
      <c r="AC114" s="1">
        <v>0.29499999999999998</v>
      </c>
      <c r="AD114" s="1">
        <v>0.44900000000000001</v>
      </c>
      <c r="AE114" s="1">
        <v>0.31900000000000001</v>
      </c>
      <c r="AF114" s="36">
        <v>31</v>
      </c>
      <c r="AG114" s="36">
        <v>28</v>
      </c>
      <c r="AH114" s="8">
        <v>8</v>
      </c>
      <c r="AI114" s="36">
        <v>-3</v>
      </c>
      <c r="AJ114" s="38">
        <v>252</v>
      </c>
      <c r="AK114" s="38">
        <v>36</v>
      </c>
      <c r="AL114" s="1">
        <v>0.185</v>
      </c>
      <c r="AM114" s="1">
        <v>0.51666666670000005</v>
      </c>
      <c r="AN114" s="1">
        <v>0.29622589849999997</v>
      </c>
      <c r="AO114" s="1">
        <v>1.1342452100000001E-2</v>
      </c>
      <c r="AP114" s="1">
        <v>0.10276523360000001</v>
      </c>
      <c r="AQ114" s="1">
        <v>0.29627871369999997</v>
      </c>
      <c r="AR114" s="1">
        <v>9.4973260700000006E-2</v>
      </c>
      <c r="AS114" s="1">
        <v>0.2469520992</v>
      </c>
      <c r="AT114" s="1">
        <v>3.8197282899999997E-2</v>
      </c>
      <c r="AU114" s="1">
        <v>2.1986729999999999E-3</v>
      </c>
      <c r="AV114" s="1">
        <v>5.6581883200000002E-2</v>
      </c>
      <c r="AW114" s="1">
        <v>0.31864244819999998</v>
      </c>
      <c r="AX114" s="1">
        <v>-0.90091252099999997</v>
      </c>
      <c r="AY114" s="1">
        <v>0.48022984680000003</v>
      </c>
      <c r="AZ114" s="1">
        <v>0.24147023109999999</v>
      </c>
      <c r="BA114" s="1">
        <v>-0.572123249</v>
      </c>
      <c r="BB114" s="1">
        <v>0.98392859290000001</v>
      </c>
      <c r="BC114" s="1">
        <v>1.9539826009000001</v>
      </c>
      <c r="BD114" s="1">
        <v>-2.2278311670000002</v>
      </c>
      <c r="BE114" s="1">
        <v>2.3961297958999999</v>
      </c>
      <c r="BF114" s="1">
        <v>-0.25352983400000001</v>
      </c>
      <c r="BG114" s="1">
        <v>-0.69119647900000003</v>
      </c>
      <c r="BH114" s="1">
        <v>2.5566007004000002</v>
      </c>
      <c r="BI114" s="1">
        <v>0.73571131769999998</v>
      </c>
      <c r="BJ114">
        <v>1</v>
      </c>
      <c r="BK114">
        <v>1</v>
      </c>
      <c r="BL114" t="s">
        <v>763</v>
      </c>
      <c r="BM114" t="s">
        <v>762</v>
      </c>
      <c r="BN114" s="36" t="s">
        <v>777</v>
      </c>
      <c r="BO114" s="1">
        <v>0.94759528230000001</v>
      </c>
      <c r="BP114" s="1">
        <v>0.1219632747</v>
      </c>
      <c r="BQ114" s="1">
        <v>0.23434596429999999</v>
      </c>
      <c r="BR114" s="1">
        <v>0.1544387784</v>
      </c>
      <c r="BS114" s="1">
        <v>0.94759528230000001</v>
      </c>
      <c r="BT114" s="1">
        <v>0.1219632747</v>
      </c>
      <c r="BU114" s="1">
        <v>0.23434596429999999</v>
      </c>
      <c r="BV114" s="1">
        <v>0.1544387784</v>
      </c>
      <c r="BW114" t="s">
        <v>3927</v>
      </c>
      <c r="BX114" t="s">
        <v>1383</v>
      </c>
      <c r="BY114" t="s">
        <v>1373</v>
      </c>
      <c r="BZ114" t="s">
        <v>1383</v>
      </c>
      <c r="CA114">
        <v>184</v>
      </c>
      <c r="CB114">
        <v>62</v>
      </c>
      <c r="CC114">
        <v>8</v>
      </c>
      <c r="CD114">
        <v>0</v>
      </c>
      <c r="CE114">
        <v>2017</v>
      </c>
      <c r="CF114">
        <v>208</v>
      </c>
      <c r="CG114">
        <v>0.20100000000000001</v>
      </c>
      <c r="CH114">
        <v>0.28399999999999997</v>
      </c>
      <c r="CI114">
        <v>0.37</v>
      </c>
      <c r="CJ114">
        <v>60</v>
      </c>
      <c r="CK114">
        <v>0.28799999999999998</v>
      </c>
      <c r="CL114">
        <v>17</v>
      </c>
      <c r="CM114">
        <v>3</v>
      </c>
      <c r="CN114" t="s">
        <v>250</v>
      </c>
      <c r="CO114">
        <v>30</v>
      </c>
      <c r="CP114" t="s">
        <v>1111</v>
      </c>
      <c r="CQ114">
        <v>549</v>
      </c>
      <c r="CR114">
        <v>160</v>
      </c>
      <c r="CS114">
        <v>41</v>
      </c>
      <c r="CT114">
        <v>3</v>
      </c>
      <c r="CU114">
        <v>2016</v>
      </c>
      <c r="CV114">
        <v>644</v>
      </c>
      <c r="CW114">
        <v>0.222</v>
      </c>
      <c r="CX114">
        <v>0.32100000000000001</v>
      </c>
      <c r="CY114">
        <v>0.499</v>
      </c>
      <c r="CZ114">
        <v>224</v>
      </c>
      <c r="DA114">
        <v>0.34799999999999998</v>
      </c>
      <c r="DB114">
        <v>71</v>
      </c>
      <c r="DC114">
        <v>24</v>
      </c>
      <c r="DD114" t="s">
        <v>250</v>
      </c>
      <c r="DE114">
        <v>29</v>
      </c>
      <c r="DF114" t="s">
        <v>1554</v>
      </c>
      <c r="DG114">
        <v>391</v>
      </c>
      <c r="DH114">
        <v>129</v>
      </c>
      <c r="DI114">
        <v>24</v>
      </c>
      <c r="DJ114">
        <v>1</v>
      </c>
      <c r="DK114">
        <v>2015</v>
      </c>
      <c r="DL114">
        <v>459</v>
      </c>
      <c r="DM114">
        <v>0.19900000000000001</v>
      </c>
      <c r="DN114">
        <v>0.307</v>
      </c>
      <c r="DO114">
        <v>0.42699999999999999</v>
      </c>
      <c r="DP114">
        <v>147</v>
      </c>
      <c r="DQ114">
        <v>0.32</v>
      </c>
      <c r="DR114">
        <v>42</v>
      </c>
      <c r="DS114">
        <v>11</v>
      </c>
      <c r="DT114" t="s">
        <v>250</v>
      </c>
      <c r="DU114">
        <v>28</v>
      </c>
      <c r="DV114" s="36" t="s">
        <v>1551</v>
      </c>
    </row>
    <row r="115" spans="1:126" x14ac:dyDescent="0.3">
      <c r="A115">
        <v>114</v>
      </c>
      <c r="B115" t="s">
        <v>3042</v>
      </c>
      <c r="C115" t="s">
        <v>2993</v>
      </c>
      <c r="D115" t="s">
        <v>2994</v>
      </c>
      <c r="E115">
        <v>592200</v>
      </c>
      <c r="F115" t="s">
        <v>255</v>
      </c>
      <c r="I115" t="s">
        <v>1065</v>
      </c>
      <c r="J115">
        <v>12</v>
      </c>
      <c r="K115" t="s">
        <v>816</v>
      </c>
      <c r="L115">
        <v>90</v>
      </c>
      <c r="M115">
        <v>100</v>
      </c>
      <c r="N115">
        <v>46</v>
      </c>
      <c r="O115">
        <v>8</v>
      </c>
      <c r="P115">
        <v>97</v>
      </c>
      <c r="Q115">
        <v>125</v>
      </c>
      <c r="R115">
        <v>75</v>
      </c>
      <c r="S115">
        <v>127</v>
      </c>
      <c r="T115">
        <v>103</v>
      </c>
      <c r="U115">
        <v>23</v>
      </c>
      <c r="V115">
        <v>148</v>
      </c>
      <c r="W115">
        <v>96</v>
      </c>
      <c r="X115">
        <v>29</v>
      </c>
      <c r="Y115">
        <v>118</v>
      </c>
      <c r="Z115">
        <v>5</v>
      </c>
      <c r="AA115">
        <v>0</v>
      </c>
      <c r="AB115" s="1">
        <v>0.20200000000000001</v>
      </c>
      <c r="AC115" s="1">
        <v>0.27100000000000002</v>
      </c>
      <c r="AD115" s="1">
        <v>0.38500000000000001</v>
      </c>
      <c r="AE115" s="1">
        <v>0.28499999999999998</v>
      </c>
      <c r="AF115" s="36">
        <v>11</v>
      </c>
      <c r="AG115" s="36">
        <v>11</v>
      </c>
      <c r="AH115" s="8">
        <v>2</v>
      </c>
      <c r="AI115" s="36">
        <v>-5</v>
      </c>
      <c r="AJ115" s="38">
        <v>492</v>
      </c>
      <c r="AK115" s="38">
        <v>72</v>
      </c>
      <c r="AL115" s="1">
        <v>0.25</v>
      </c>
      <c r="AM115" s="1">
        <v>0.4833333333</v>
      </c>
      <c r="AN115" s="1">
        <v>0.1176427924</v>
      </c>
      <c r="AO115" s="1">
        <v>1.8882740999999999E-3</v>
      </c>
      <c r="AP115" s="1">
        <v>7.7091043299999995E-2</v>
      </c>
      <c r="AQ115" s="1">
        <v>0.27200651910000001</v>
      </c>
      <c r="AR115" s="1">
        <v>0.11470750640000001</v>
      </c>
      <c r="AS115" s="1">
        <v>0.18224757480000001</v>
      </c>
      <c r="AT115" s="1">
        <v>4.1903573100000001E-2</v>
      </c>
      <c r="AU115" s="1">
        <v>1.0295037E-3</v>
      </c>
      <c r="AV115" s="1">
        <v>3.8880566700000001E-2</v>
      </c>
      <c r="AW115" s="1">
        <v>0.28452129479999999</v>
      </c>
      <c r="AX115" s="1">
        <v>-0.26135687499999999</v>
      </c>
      <c r="AY115" s="1">
        <v>-2.2390674999999999E-2</v>
      </c>
      <c r="AZ115" s="1">
        <v>-0.88692786199999996</v>
      </c>
      <c r="BA115" s="1">
        <v>-0.97119069999999996</v>
      </c>
      <c r="BB115" s="1">
        <v>-9.4293993000000006E-2</v>
      </c>
      <c r="BC115" s="1">
        <v>1.3522906545</v>
      </c>
      <c r="BD115" s="1">
        <v>-1.4751732360000001</v>
      </c>
      <c r="BE115" s="1">
        <v>0.89367517519999995</v>
      </c>
      <c r="BF115" s="1">
        <v>0.14049598869999999</v>
      </c>
      <c r="BG115" s="1">
        <v>-1.0429910099999999</v>
      </c>
      <c r="BH115" s="1">
        <v>1.0606725969999999</v>
      </c>
      <c r="BI115" s="1">
        <v>-0.43576534</v>
      </c>
      <c r="BJ115">
        <v>1</v>
      </c>
      <c r="BK115">
        <v>1</v>
      </c>
      <c r="BL115" t="s">
        <v>763</v>
      </c>
      <c r="BM115" t="s">
        <v>6729</v>
      </c>
      <c r="BN115" s="36" t="s">
        <v>6730</v>
      </c>
      <c r="BO115" s="1">
        <v>0.78891583939999999</v>
      </c>
      <c r="BP115" s="1">
        <v>0.23460910679999999</v>
      </c>
      <c r="BQ115" s="1">
        <v>0.30433213320000002</v>
      </c>
      <c r="BR115" s="1">
        <v>0.46208917719999998</v>
      </c>
      <c r="BS115" s="1">
        <v>0.78891583939999999</v>
      </c>
      <c r="BT115" s="1">
        <v>0.23460910679999999</v>
      </c>
      <c r="BU115" s="1">
        <v>0.30433213320000002</v>
      </c>
      <c r="BV115" s="1">
        <v>0.46208917719999998</v>
      </c>
      <c r="BW115" t="s">
        <v>2881</v>
      </c>
      <c r="BX115" t="s">
        <v>1402</v>
      </c>
      <c r="BY115" t="s">
        <v>1373</v>
      </c>
      <c r="BZ115" t="s">
        <v>1402</v>
      </c>
      <c r="CA115">
        <v>9</v>
      </c>
      <c r="CB115">
        <v>9</v>
      </c>
      <c r="CC115">
        <v>1</v>
      </c>
      <c r="CD115">
        <v>0</v>
      </c>
      <c r="CE115">
        <v>2017</v>
      </c>
      <c r="CF115">
        <v>13</v>
      </c>
      <c r="CG115">
        <v>0.33300000000000002</v>
      </c>
      <c r="CH115">
        <v>0.46200000000000002</v>
      </c>
      <c r="CI115">
        <v>0.66700000000000004</v>
      </c>
      <c r="CJ115">
        <v>6</v>
      </c>
      <c r="CK115">
        <v>0.45500000000000002</v>
      </c>
      <c r="CL115">
        <v>15</v>
      </c>
      <c r="CM115">
        <v>1</v>
      </c>
      <c r="CN115" t="s">
        <v>255</v>
      </c>
      <c r="CO115">
        <v>28</v>
      </c>
      <c r="CP115" t="s">
        <v>1402</v>
      </c>
      <c r="CQ115">
        <v>226</v>
      </c>
      <c r="CR115">
        <v>84</v>
      </c>
      <c r="CS115">
        <v>8</v>
      </c>
      <c r="CT115">
        <v>0</v>
      </c>
      <c r="CU115">
        <v>2016</v>
      </c>
      <c r="CV115">
        <v>256</v>
      </c>
      <c r="CW115">
        <v>0.186</v>
      </c>
      <c r="CX115">
        <v>0.27300000000000002</v>
      </c>
      <c r="CY115">
        <v>0.33600000000000002</v>
      </c>
      <c r="CZ115">
        <v>69</v>
      </c>
      <c r="DA115">
        <v>0.27</v>
      </c>
      <c r="DB115">
        <v>16</v>
      </c>
      <c r="DC115">
        <v>2</v>
      </c>
      <c r="DD115" t="s">
        <v>255</v>
      </c>
      <c r="DE115">
        <v>27</v>
      </c>
      <c r="DF115" t="s">
        <v>1402</v>
      </c>
      <c r="DG115">
        <v>101</v>
      </c>
      <c r="DH115">
        <v>38</v>
      </c>
      <c r="DI115">
        <v>10</v>
      </c>
      <c r="DJ115">
        <v>0</v>
      </c>
      <c r="DK115">
        <v>2015</v>
      </c>
      <c r="DL115">
        <v>113</v>
      </c>
      <c r="DM115">
        <v>0.23799999999999999</v>
      </c>
      <c r="DN115">
        <v>0.30399999999999999</v>
      </c>
      <c r="DO115">
        <v>0.59399999999999997</v>
      </c>
      <c r="DP115">
        <v>41</v>
      </c>
      <c r="DQ115">
        <v>0.36599999999999999</v>
      </c>
      <c r="DR115">
        <v>28</v>
      </c>
      <c r="DS115">
        <v>5</v>
      </c>
      <c r="DT115" t="s">
        <v>255</v>
      </c>
      <c r="DU115">
        <v>26</v>
      </c>
      <c r="DV115" s="36" t="s">
        <v>3235</v>
      </c>
    </row>
    <row r="116" spans="1:126" x14ac:dyDescent="0.3">
      <c r="A116">
        <v>115</v>
      </c>
      <c r="B116" t="s">
        <v>3043</v>
      </c>
      <c r="C116" t="s">
        <v>866</v>
      </c>
      <c r="D116" t="s">
        <v>161</v>
      </c>
      <c r="E116">
        <v>592206</v>
      </c>
      <c r="F116" t="s">
        <v>253</v>
      </c>
      <c r="G116" t="s">
        <v>249</v>
      </c>
      <c r="I116" t="s">
        <v>1065</v>
      </c>
      <c r="J116">
        <v>26</v>
      </c>
      <c r="K116" t="s">
        <v>702</v>
      </c>
      <c r="L116">
        <v>96</v>
      </c>
      <c r="M116">
        <v>89</v>
      </c>
      <c r="N116">
        <v>219</v>
      </c>
      <c r="O116">
        <v>16</v>
      </c>
      <c r="P116">
        <v>86</v>
      </c>
      <c r="Q116">
        <v>99</v>
      </c>
      <c r="R116">
        <v>90</v>
      </c>
      <c r="S116">
        <v>147</v>
      </c>
      <c r="T116">
        <v>149</v>
      </c>
      <c r="U116">
        <v>271</v>
      </c>
      <c r="V116">
        <v>138</v>
      </c>
      <c r="W116">
        <v>112</v>
      </c>
      <c r="X116">
        <v>26</v>
      </c>
      <c r="Y116">
        <v>565</v>
      </c>
      <c r="Z116">
        <v>20</v>
      </c>
      <c r="AA116">
        <v>2</v>
      </c>
      <c r="AB116" s="1">
        <v>0.25700000000000001</v>
      </c>
      <c r="AC116" s="1">
        <v>0.31</v>
      </c>
      <c r="AD116" s="1">
        <v>0.46800000000000003</v>
      </c>
      <c r="AE116" s="1">
        <v>0.33200000000000002</v>
      </c>
      <c r="AF116" s="36">
        <v>55</v>
      </c>
      <c r="AG116" s="36">
        <v>55</v>
      </c>
      <c r="AH116" s="8">
        <v>18</v>
      </c>
      <c r="AI116" s="36">
        <v>10</v>
      </c>
      <c r="AJ116" s="38">
        <v>60</v>
      </c>
      <c r="AK116" s="38">
        <v>11</v>
      </c>
      <c r="AL116" s="1">
        <v>0.26500000000000001</v>
      </c>
      <c r="AM116" s="1">
        <v>0.43333333330000001</v>
      </c>
      <c r="AN116" s="1">
        <v>0.56482376469999995</v>
      </c>
      <c r="AO116" s="1">
        <v>4.0511269999999999E-3</v>
      </c>
      <c r="AP116" s="1">
        <v>6.8504805700000004E-2</v>
      </c>
      <c r="AQ116" s="1">
        <v>0.21614665799999999</v>
      </c>
      <c r="AR116" s="1">
        <v>0.13808936569999999</v>
      </c>
      <c r="AS116" s="1">
        <v>0.2107641639</v>
      </c>
      <c r="AT116" s="1">
        <v>6.0267890400000003E-2</v>
      </c>
      <c r="AU116" s="1">
        <v>1.21860214E-2</v>
      </c>
      <c r="AV116" s="1">
        <v>3.6262843000000003E-2</v>
      </c>
      <c r="AW116" s="1">
        <v>0.3323571864</v>
      </c>
      <c r="AX116" s="1">
        <v>-0.11376711</v>
      </c>
      <c r="AY116" s="1">
        <v>-0.77632145699999999</v>
      </c>
      <c r="AZ116" s="1">
        <v>1.938637038</v>
      </c>
      <c r="BA116" s="1">
        <v>-0.87989516899999998</v>
      </c>
      <c r="BB116" s="1">
        <v>-0.45488473699999998</v>
      </c>
      <c r="BC116" s="1">
        <v>-3.2439034999999998E-2</v>
      </c>
      <c r="BD116" s="1">
        <v>-0.58339646999999994</v>
      </c>
      <c r="BE116" s="1">
        <v>1.5558372336999999</v>
      </c>
      <c r="BF116" s="1">
        <v>2.0928566716999999</v>
      </c>
      <c r="BG116" s="1">
        <v>2.3139238857</v>
      </c>
      <c r="BH116" s="1">
        <v>0.839450272</v>
      </c>
      <c r="BI116" s="1">
        <v>1.2065774531</v>
      </c>
      <c r="BJ116">
        <v>1</v>
      </c>
      <c r="BK116">
        <v>3</v>
      </c>
      <c r="BL116" t="s">
        <v>760</v>
      </c>
      <c r="BM116" t="s">
        <v>763</v>
      </c>
      <c r="BN116" s="36" t="s">
        <v>796</v>
      </c>
      <c r="BO116" s="1">
        <v>0.49059617049999998</v>
      </c>
      <c r="BP116" s="1">
        <v>5.50597289E-2</v>
      </c>
      <c r="BQ116" s="1">
        <v>-0.79615592800000001</v>
      </c>
      <c r="BR116" s="1">
        <v>6.9913604700000007E-2</v>
      </c>
      <c r="BS116" s="1">
        <v>0.49059617049999998</v>
      </c>
      <c r="BT116" s="1">
        <v>5.50597289E-2</v>
      </c>
      <c r="BU116" s="1">
        <v>0.7961559278</v>
      </c>
      <c r="BV116" s="1">
        <v>6.9913604700000007E-2</v>
      </c>
      <c r="BW116" t="s">
        <v>7259</v>
      </c>
      <c r="BX116" t="s">
        <v>1381</v>
      </c>
      <c r="BY116" t="s">
        <v>1373</v>
      </c>
      <c r="BZ116" t="s">
        <v>1381</v>
      </c>
      <c r="CA116">
        <v>614</v>
      </c>
      <c r="CB116">
        <v>157</v>
      </c>
      <c r="CC116">
        <v>26</v>
      </c>
      <c r="CD116">
        <v>4</v>
      </c>
      <c r="CE116">
        <v>2017</v>
      </c>
      <c r="CF116">
        <v>665</v>
      </c>
      <c r="CG116">
        <v>0.27200000000000002</v>
      </c>
      <c r="CH116">
        <v>0.32</v>
      </c>
      <c r="CI116">
        <v>0.49</v>
      </c>
      <c r="CJ116">
        <v>230</v>
      </c>
      <c r="CK116">
        <v>0.34499999999999997</v>
      </c>
      <c r="CL116">
        <v>70</v>
      </c>
      <c r="CM116">
        <v>27</v>
      </c>
      <c r="CN116" t="s">
        <v>253</v>
      </c>
      <c r="CO116">
        <v>25</v>
      </c>
      <c r="CP116" t="s">
        <v>1381</v>
      </c>
      <c r="CQ116">
        <v>411</v>
      </c>
      <c r="CR116">
        <v>110</v>
      </c>
      <c r="CS116">
        <v>18</v>
      </c>
      <c r="CT116">
        <v>1</v>
      </c>
      <c r="CU116">
        <v>2016</v>
      </c>
      <c r="CV116">
        <v>447</v>
      </c>
      <c r="CW116">
        <v>0.28499999999999998</v>
      </c>
      <c r="CX116">
        <v>0.33100000000000002</v>
      </c>
      <c r="CY116">
        <v>0.496</v>
      </c>
      <c r="CZ116">
        <v>158</v>
      </c>
      <c r="DA116">
        <v>0.35299999999999998</v>
      </c>
      <c r="DB116">
        <v>59</v>
      </c>
      <c r="DC116">
        <v>19</v>
      </c>
      <c r="DD116" t="s">
        <v>253</v>
      </c>
      <c r="DE116">
        <v>24</v>
      </c>
      <c r="DF116" t="s">
        <v>1381</v>
      </c>
      <c r="DG116">
        <v>549</v>
      </c>
      <c r="DH116">
        <v>154</v>
      </c>
      <c r="DI116">
        <v>15</v>
      </c>
      <c r="DJ116">
        <v>0</v>
      </c>
      <c r="DK116">
        <v>2015</v>
      </c>
      <c r="DL116">
        <v>595</v>
      </c>
      <c r="DM116">
        <v>0.255</v>
      </c>
      <c r="DN116">
        <v>0.30299999999999999</v>
      </c>
      <c r="DO116">
        <v>0.41899999999999998</v>
      </c>
      <c r="DP116">
        <v>186</v>
      </c>
      <c r="DQ116">
        <v>0.312</v>
      </c>
      <c r="DR116">
        <v>45</v>
      </c>
      <c r="DS116">
        <v>14</v>
      </c>
      <c r="DT116" t="s">
        <v>253</v>
      </c>
      <c r="DU116">
        <v>23</v>
      </c>
      <c r="DV116" s="36" t="s">
        <v>2724</v>
      </c>
    </row>
    <row r="117" spans="1:126" x14ac:dyDescent="0.3">
      <c r="A117">
        <v>116</v>
      </c>
      <c r="B117" t="s">
        <v>563</v>
      </c>
      <c r="C117" t="s">
        <v>261</v>
      </c>
      <c r="D117" t="s">
        <v>491</v>
      </c>
      <c r="E117">
        <v>456078</v>
      </c>
      <c r="F117" t="s">
        <v>255</v>
      </c>
      <c r="I117" t="s">
        <v>1065</v>
      </c>
      <c r="J117">
        <v>7</v>
      </c>
      <c r="K117" t="s">
        <v>769</v>
      </c>
      <c r="L117">
        <v>90</v>
      </c>
      <c r="M117">
        <v>107</v>
      </c>
      <c r="N117">
        <v>170</v>
      </c>
      <c r="O117">
        <v>19</v>
      </c>
      <c r="P117">
        <v>73</v>
      </c>
      <c r="Q117">
        <v>111</v>
      </c>
      <c r="R117">
        <v>105</v>
      </c>
      <c r="S117">
        <v>118</v>
      </c>
      <c r="T117">
        <v>88</v>
      </c>
      <c r="U117">
        <v>16</v>
      </c>
      <c r="V117">
        <v>151</v>
      </c>
      <c r="W117">
        <v>103</v>
      </c>
      <c r="X117">
        <v>31</v>
      </c>
      <c r="Y117">
        <v>437</v>
      </c>
      <c r="Z117">
        <v>17</v>
      </c>
      <c r="AA117">
        <v>1</v>
      </c>
      <c r="AB117" s="1">
        <v>0.24199999999999999</v>
      </c>
      <c r="AC117" s="1">
        <v>0.29099999999999998</v>
      </c>
      <c r="AD117" s="1">
        <v>0.41199999999999998</v>
      </c>
      <c r="AE117" s="1">
        <v>0.30499999999999999</v>
      </c>
      <c r="AF117" s="36">
        <v>34</v>
      </c>
      <c r="AG117" s="36">
        <v>34</v>
      </c>
      <c r="AH117" s="8">
        <v>13</v>
      </c>
      <c r="AI117" s="36">
        <v>-8</v>
      </c>
      <c r="AJ117" s="38">
        <v>202</v>
      </c>
      <c r="AK117" s="38">
        <v>13</v>
      </c>
      <c r="AL117" s="1">
        <v>0.25</v>
      </c>
      <c r="AM117" s="1">
        <v>0.51666666670000005</v>
      </c>
      <c r="AN117" s="1">
        <v>0.43742824390000001</v>
      </c>
      <c r="AO117" s="1">
        <v>4.7017190999999996E-3</v>
      </c>
      <c r="AP117" s="1">
        <v>5.8253137400000002E-2</v>
      </c>
      <c r="AQ117" s="1">
        <v>0.2415725795</v>
      </c>
      <c r="AR117" s="1">
        <v>0.16113002279999999</v>
      </c>
      <c r="AS117" s="1">
        <v>0.1703406499</v>
      </c>
      <c r="AT117" s="1">
        <v>3.5521694100000001E-2</v>
      </c>
      <c r="AU117" s="1">
        <v>7.4157100000000001E-4</v>
      </c>
      <c r="AV117" s="1">
        <v>3.9801453899999999E-2</v>
      </c>
      <c r="AW117" s="1">
        <v>0.30475714910000001</v>
      </c>
      <c r="AX117" s="1">
        <v>-0.26135687499999999</v>
      </c>
      <c r="AY117" s="1">
        <v>0.48022984680000003</v>
      </c>
      <c r="AZ117" s="1">
        <v>1.1336736468999999</v>
      </c>
      <c r="BA117" s="1">
        <v>-0.85243322200000005</v>
      </c>
      <c r="BB117" s="1">
        <v>-0.88541750699999999</v>
      </c>
      <c r="BC117" s="1">
        <v>0.59785305089999996</v>
      </c>
      <c r="BD117" s="1">
        <v>0.29536695000000002</v>
      </c>
      <c r="BE117" s="1">
        <v>0.61719351649999998</v>
      </c>
      <c r="BF117" s="1">
        <v>-0.53797898200000005</v>
      </c>
      <c r="BG117" s="1">
        <v>-1.12962786</v>
      </c>
      <c r="BH117" s="1">
        <v>1.1384962421</v>
      </c>
      <c r="BI117" s="1">
        <v>0.25898933950000003</v>
      </c>
      <c r="BJ117">
        <v>1</v>
      </c>
      <c r="BK117">
        <v>1</v>
      </c>
      <c r="BL117" t="s">
        <v>763</v>
      </c>
      <c r="BM117" t="s">
        <v>764</v>
      </c>
      <c r="BN117" s="36" t="s">
        <v>774</v>
      </c>
      <c r="BO117" s="1">
        <v>0.64332618929999996</v>
      </c>
      <c r="BP117" s="1">
        <v>-0.551156859</v>
      </c>
      <c r="BQ117" s="1">
        <v>0.1097464076</v>
      </c>
      <c r="BR117" s="1">
        <v>2.84240064E-2</v>
      </c>
      <c r="BS117" s="1">
        <v>0.64332618929999996</v>
      </c>
      <c r="BT117" s="1">
        <v>0.55115685940000003</v>
      </c>
      <c r="BU117" s="1">
        <v>0.1097464076</v>
      </c>
      <c r="BV117" s="1">
        <v>2.84240064E-2</v>
      </c>
      <c r="BW117" t="s">
        <v>6657</v>
      </c>
      <c r="BX117" t="s">
        <v>1390</v>
      </c>
      <c r="BY117" t="s">
        <v>1373</v>
      </c>
      <c r="BZ117" t="s">
        <v>1377</v>
      </c>
      <c r="CA117">
        <v>341</v>
      </c>
      <c r="CB117">
        <v>96</v>
      </c>
      <c r="CC117">
        <v>20</v>
      </c>
      <c r="CD117">
        <v>0</v>
      </c>
      <c r="CE117">
        <v>2017</v>
      </c>
      <c r="CF117">
        <v>365</v>
      </c>
      <c r="CG117">
        <v>0.28199999999999997</v>
      </c>
      <c r="CH117">
        <v>0.32300000000000001</v>
      </c>
      <c r="CI117">
        <v>0.49</v>
      </c>
      <c r="CJ117">
        <v>127</v>
      </c>
      <c r="CK117">
        <v>0.34799999999999998</v>
      </c>
      <c r="CL117">
        <v>49</v>
      </c>
      <c r="CM117">
        <v>17</v>
      </c>
      <c r="CN117" t="s">
        <v>255</v>
      </c>
      <c r="CO117">
        <v>30</v>
      </c>
      <c r="CP117" t="s">
        <v>1116</v>
      </c>
      <c r="CQ117">
        <v>416</v>
      </c>
      <c r="CR117">
        <v>113</v>
      </c>
      <c r="CS117">
        <v>14</v>
      </c>
      <c r="CT117">
        <v>2</v>
      </c>
      <c r="CU117">
        <v>2016</v>
      </c>
      <c r="CV117">
        <v>457</v>
      </c>
      <c r="CW117">
        <v>0.26400000000000001</v>
      </c>
      <c r="CX117">
        <v>0.32200000000000001</v>
      </c>
      <c r="CY117">
        <v>0.42299999999999999</v>
      </c>
      <c r="CZ117">
        <v>149</v>
      </c>
      <c r="DA117">
        <v>0.32500000000000001</v>
      </c>
      <c r="DB117">
        <v>44</v>
      </c>
      <c r="DC117">
        <v>15</v>
      </c>
      <c r="DD117" t="s">
        <v>255</v>
      </c>
      <c r="DE117">
        <v>29</v>
      </c>
      <c r="DF117" t="s">
        <v>1116</v>
      </c>
      <c r="DG117">
        <v>342</v>
      </c>
      <c r="DH117">
        <v>110</v>
      </c>
      <c r="DI117">
        <v>19</v>
      </c>
      <c r="DJ117">
        <v>0</v>
      </c>
      <c r="DK117">
        <v>2015</v>
      </c>
      <c r="DL117">
        <v>378</v>
      </c>
      <c r="DM117">
        <v>0.23699999999999999</v>
      </c>
      <c r="DN117">
        <v>0.29599999999999999</v>
      </c>
      <c r="DO117">
        <v>0.45300000000000001</v>
      </c>
      <c r="DP117">
        <v>121</v>
      </c>
      <c r="DQ117">
        <v>0.32</v>
      </c>
      <c r="DR117">
        <v>37</v>
      </c>
      <c r="DS117">
        <v>13</v>
      </c>
      <c r="DT117" t="s">
        <v>255</v>
      </c>
      <c r="DU117">
        <v>28</v>
      </c>
      <c r="DV117" s="36" t="s">
        <v>1279</v>
      </c>
    </row>
    <row r="118" spans="1:126" x14ac:dyDescent="0.3">
      <c r="A118">
        <v>117</v>
      </c>
      <c r="B118" t="s">
        <v>4641</v>
      </c>
      <c r="C118" t="s">
        <v>252</v>
      </c>
      <c r="D118" t="s">
        <v>182</v>
      </c>
      <c r="E118">
        <v>593495</v>
      </c>
      <c r="F118" t="s">
        <v>257</v>
      </c>
      <c r="I118" t="s">
        <v>1065</v>
      </c>
      <c r="J118">
        <v>6</v>
      </c>
      <c r="K118" t="s">
        <v>2871</v>
      </c>
      <c r="L118">
        <v>172</v>
      </c>
      <c r="M118">
        <v>86</v>
      </c>
      <c r="N118">
        <v>55</v>
      </c>
      <c r="O118">
        <v>77</v>
      </c>
      <c r="P118">
        <v>75</v>
      </c>
      <c r="Q118">
        <v>83</v>
      </c>
      <c r="R118">
        <v>118</v>
      </c>
      <c r="S118">
        <v>53</v>
      </c>
      <c r="T118">
        <v>68</v>
      </c>
      <c r="U118">
        <v>115</v>
      </c>
      <c r="V118">
        <v>41</v>
      </c>
      <c r="W118">
        <v>87</v>
      </c>
      <c r="X118">
        <v>25</v>
      </c>
      <c r="Y118">
        <v>143</v>
      </c>
      <c r="Z118">
        <v>2</v>
      </c>
      <c r="AA118">
        <v>2</v>
      </c>
      <c r="AB118" s="1">
        <v>0.22800000000000001</v>
      </c>
      <c r="AC118" s="1">
        <v>0.27400000000000002</v>
      </c>
      <c r="AD118" s="1">
        <v>0.30299999999999999</v>
      </c>
      <c r="AE118" s="1">
        <v>0.25900000000000001</v>
      </c>
      <c r="AF118" s="36">
        <v>9</v>
      </c>
      <c r="AG118" s="36">
        <v>9</v>
      </c>
      <c r="AH118" s="8">
        <v>2</v>
      </c>
      <c r="AI118" s="36">
        <v>-5</v>
      </c>
      <c r="AJ118" s="38">
        <v>691</v>
      </c>
      <c r="AK118" s="38">
        <v>90</v>
      </c>
      <c r="AL118" s="1">
        <v>0.47499999999999998</v>
      </c>
      <c r="AM118" s="1">
        <v>0.41666666670000002</v>
      </c>
      <c r="AN118" s="1">
        <v>0.1427960063</v>
      </c>
      <c r="AO118" s="1">
        <v>1.9068681899999999E-2</v>
      </c>
      <c r="AP118" s="1">
        <v>5.9779532099999998E-2</v>
      </c>
      <c r="AQ118" s="1">
        <v>0.18116165989999999</v>
      </c>
      <c r="AR118" s="1">
        <v>0.18077231269999999</v>
      </c>
      <c r="AS118" s="1">
        <v>7.5664648400000006E-2</v>
      </c>
      <c r="AT118" s="1">
        <v>2.7488669199999999E-2</v>
      </c>
      <c r="AU118" s="1">
        <v>5.1748992999999998E-3</v>
      </c>
      <c r="AV118" s="1">
        <v>1.0675167100000001E-2</v>
      </c>
      <c r="AW118" s="1">
        <v>0.25902971029999999</v>
      </c>
      <c r="AX118" s="1">
        <v>1.9524895933999999</v>
      </c>
      <c r="AY118" s="1">
        <v>-1.027631717</v>
      </c>
      <c r="AZ118" s="1">
        <v>-0.72799435899999998</v>
      </c>
      <c r="BA118" s="1">
        <v>-0.24599370000000001</v>
      </c>
      <c r="BB118" s="1">
        <v>-0.82131448299999998</v>
      </c>
      <c r="BC118" s="1">
        <v>-0.89969442399999999</v>
      </c>
      <c r="BD118" s="1">
        <v>1.0445177139999999</v>
      </c>
      <c r="BE118" s="1">
        <v>-1.581206012</v>
      </c>
      <c r="BF118" s="1">
        <v>-1.391991773</v>
      </c>
      <c r="BG118" s="1">
        <v>0.2043283219</v>
      </c>
      <c r="BH118" s="1">
        <v>-1.3229495419999999</v>
      </c>
      <c r="BI118" s="1">
        <v>-1.3109642450000001</v>
      </c>
      <c r="BJ118">
        <v>4</v>
      </c>
      <c r="BK118">
        <v>1</v>
      </c>
      <c r="BL118" t="s">
        <v>761</v>
      </c>
      <c r="BM118" t="s">
        <v>6729</v>
      </c>
      <c r="BN118" s="36" t="s">
        <v>6744</v>
      </c>
      <c r="BO118" s="1">
        <v>-0.96629185900000003</v>
      </c>
      <c r="BP118" s="1">
        <v>-1.7606812999999999E-2</v>
      </c>
      <c r="BQ118" s="1">
        <v>-1.4439680999999999E-2</v>
      </c>
      <c r="BR118" s="1">
        <v>9.2958599399999994E-2</v>
      </c>
      <c r="BS118" s="1">
        <v>0.96629185910000004</v>
      </c>
      <c r="BT118" s="1">
        <v>1.76068128E-2</v>
      </c>
      <c r="BU118" s="1">
        <v>1.44396813E-2</v>
      </c>
      <c r="BV118" s="1">
        <v>9.2958599399999994E-2</v>
      </c>
      <c r="BW118" t="s">
        <v>2463</v>
      </c>
      <c r="BX118" t="s">
        <v>1101</v>
      </c>
      <c r="BY118" t="s">
        <v>1063</v>
      </c>
      <c r="CP118" t="s">
        <v>1101</v>
      </c>
      <c r="CQ118">
        <v>130</v>
      </c>
      <c r="CR118">
        <v>47</v>
      </c>
      <c r="CS118">
        <v>0</v>
      </c>
      <c r="CT118">
        <v>1</v>
      </c>
      <c r="CU118">
        <v>2016</v>
      </c>
      <c r="CV118">
        <v>139</v>
      </c>
      <c r="CW118">
        <v>0.2</v>
      </c>
      <c r="CX118">
        <v>0.24099999999999999</v>
      </c>
      <c r="CY118">
        <v>0.20799999999999999</v>
      </c>
      <c r="CZ118">
        <v>29</v>
      </c>
      <c r="DA118">
        <v>0.20699999999999999</v>
      </c>
      <c r="DB118">
        <v>4</v>
      </c>
      <c r="DC118">
        <v>-1</v>
      </c>
      <c r="DD118" t="s">
        <v>257</v>
      </c>
      <c r="DE118">
        <v>23</v>
      </c>
      <c r="DF118" t="s">
        <v>1101</v>
      </c>
      <c r="DG118">
        <v>96</v>
      </c>
      <c r="DH118">
        <v>33</v>
      </c>
      <c r="DI118">
        <v>2</v>
      </c>
      <c r="DJ118">
        <v>0</v>
      </c>
      <c r="DK118">
        <v>2015</v>
      </c>
      <c r="DL118">
        <v>100</v>
      </c>
      <c r="DM118">
        <v>0.24</v>
      </c>
      <c r="DN118">
        <v>0.26300000000000001</v>
      </c>
      <c r="DO118">
        <v>0.34399999999999997</v>
      </c>
      <c r="DP118">
        <v>26</v>
      </c>
      <c r="DQ118">
        <v>0.26300000000000001</v>
      </c>
      <c r="DR118">
        <v>8</v>
      </c>
      <c r="DS118">
        <v>2</v>
      </c>
      <c r="DT118" t="s">
        <v>265</v>
      </c>
      <c r="DU118">
        <v>22</v>
      </c>
      <c r="DV118" s="36" t="s">
        <v>3908</v>
      </c>
    </row>
    <row r="119" spans="1:126" x14ac:dyDescent="0.3">
      <c r="A119">
        <v>118</v>
      </c>
      <c r="B119" t="s">
        <v>564</v>
      </c>
      <c r="C119" t="s">
        <v>252</v>
      </c>
      <c r="D119" t="s">
        <v>17</v>
      </c>
      <c r="E119">
        <v>488771</v>
      </c>
      <c r="F119" t="s">
        <v>255</v>
      </c>
      <c r="I119" t="s">
        <v>1103</v>
      </c>
      <c r="J119">
        <v>12</v>
      </c>
      <c r="K119" t="s">
        <v>3032</v>
      </c>
      <c r="L119">
        <v>90</v>
      </c>
      <c r="M119">
        <v>103</v>
      </c>
      <c r="N119">
        <v>114</v>
      </c>
      <c r="O119">
        <v>17</v>
      </c>
      <c r="P119">
        <v>117</v>
      </c>
      <c r="Q119">
        <v>124</v>
      </c>
      <c r="R119">
        <v>83</v>
      </c>
      <c r="S119">
        <v>110</v>
      </c>
      <c r="T119">
        <v>114</v>
      </c>
      <c r="U119">
        <v>50</v>
      </c>
      <c r="V119">
        <v>115</v>
      </c>
      <c r="W119">
        <v>99</v>
      </c>
      <c r="X119">
        <v>30</v>
      </c>
      <c r="Y119">
        <v>295</v>
      </c>
      <c r="Z119">
        <v>9</v>
      </c>
      <c r="AA119">
        <v>1</v>
      </c>
      <c r="AB119" s="1">
        <v>0.217</v>
      </c>
      <c r="AC119" s="1">
        <v>0.29299999999999998</v>
      </c>
      <c r="AD119" s="1">
        <v>0.374</v>
      </c>
      <c r="AE119" s="1">
        <v>0.29499999999999998</v>
      </c>
      <c r="AF119" s="36">
        <v>24</v>
      </c>
      <c r="AG119" s="36">
        <v>27</v>
      </c>
      <c r="AH119" s="8">
        <v>5</v>
      </c>
      <c r="AI119" s="36">
        <v>-8</v>
      </c>
      <c r="AJ119" s="38">
        <v>264</v>
      </c>
      <c r="AK119" s="38">
        <v>32</v>
      </c>
      <c r="AL119" s="1">
        <v>0.25</v>
      </c>
      <c r="AM119" s="1">
        <v>0.5</v>
      </c>
      <c r="AN119" s="1">
        <v>0.29500216309999999</v>
      </c>
      <c r="AO119" s="1">
        <v>4.3160647000000003E-3</v>
      </c>
      <c r="AP119" s="1">
        <v>9.3115544699999997E-2</v>
      </c>
      <c r="AQ119" s="1">
        <v>0.26914397919999999</v>
      </c>
      <c r="AR119" s="1">
        <v>0.1275153215</v>
      </c>
      <c r="AS119" s="1">
        <v>0.1574973315</v>
      </c>
      <c r="AT119" s="1">
        <v>4.6351495E-2</v>
      </c>
      <c r="AU119" s="1">
        <v>2.2601263E-3</v>
      </c>
      <c r="AV119" s="1">
        <v>3.02612773E-2</v>
      </c>
      <c r="AW119" s="1">
        <v>0.29502461839999999</v>
      </c>
      <c r="AX119" s="1">
        <v>-0.26135687499999999</v>
      </c>
      <c r="AY119" s="1">
        <v>0.22891958609999999</v>
      </c>
      <c r="AZ119" s="1">
        <v>0.23373791729999999</v>
      </c>
      <c r="BA119" s="1">
        <v>-0.86871196399999995</v>
      </c>
      <c r="BB119" s="1">
        <v>0.57867676759999997</v>
      </c>
      <c r="BC119" s="1">
        <v>1.2813301504000001</v>
      </c>
      <c r="BD119" s="1">
        <v>-0.98668719299999996</v>
      </c>
      <c r="BE119" s="1">
        <v>0.31896857249999999</v>
      </c>
      <c r="BF119" s="1">
        <v>0.61336671080000005</v>
      </c>
      <c r="BG119" s="1">
        <v>-0.672705624</v>
      </c>
      <c r="BH119" s="1">
        <v>0.33226139370000002</v>
      </c>
      <c r="BI119" s="1">
        <v>-7.5156240999999999E-2</v>
      </c>
      <c r="BJ119">
        <v>1</v>
      </c>
      <c r="BK119">
        <v>1</v>
      </c>
      <c r="BL119" t="s">
        <v>763</v>
      </c>
      <c r="BM119" t="s">
        <v>6729</v>
      </c>
      <c r="BN119" s="36" t="s">
        <v>6730</v>
      </c>
      <c r="BO119" s="1">
        <v>0.80011369269999999</v>
      </c>
      <c r="BP119" s="1">
        <v>0.14094400160000001</v>
      </c>
      <c r="BQ119" s="1">
        <v>0.2624757238</v>
      </c>
      <c r="BR119" s="1">
        <v>0.47784021370000002</v>
      </c>
      <c r="BS119" s="1">
        <v>0.80011369269999999</v>
      </c>
      <c r="BT119" s="1">
        <v>0.14094400160000001</v>
      </c>
      <c r="BU119" s="1">
        <v>0.2624757238</v>
      </c>
      <c r="BV119" s="1">
        <v>0.47784021370000002</v>
      </c>
      <c r="BW119" t="s">
        <v>4815</v>
      </c>
      <c r="BX119" t="s">
        <v>1400</v>
      </c>
      <c r="BY119" t="s">
        <v>1373</v>
      </c>
      <c r="BZ119" t="s">
        <v>1400</v>
      </c>
      <c r="CA119">
        <v>356</v>
      </c>
      <c r="CB119">
        <v>110</v>
      </c>
      <c r="CC119">
        <v>10</v>
      </c>
      <c r="CD119">
        <v>0</v>
      </c>
      <c r="CE119">
        <v>2017</v>
      </c>
      <c r="CF119">
        <v>407</v>
      </c>
      <c r="CG119">
        <v>0.24199999999999999</v>
      </c>
      <c r="CH119">
        <v>0.33300000000000002</v>
      </c>
      <c r="CI119">
        <v>0.38800000000000001</v>
      </c>
      <c r="CJ119">
        <v>131</v>
      </c>
      <c r="CK119">
        <v>0.32100000000000001</v>
      </c>
      <c r="CL119">
        <v>39</v>
      </c>
      <c r="CM119">
        <v>10</v>
      </c>
      <c r="CN119" t="s">
        <v>255</v>
      </c>
      <c r="CO119">
        <v>30</v>
      </c>
      <c r="CP119" t="s">
        <v>1554</v>
      </c>
      <c r="CQ119">
        <v>329</v>
      </c>
      <c r="CR119">
        <v>113</v>
      </c>
      <c r="CS119">
        <v>11</v>
      </c>
      <c r="CT119">
        <v>2</v>
      </c>
      <c r="CU119">
        <v>2016</v>
      </c>
      <c r="CV119">
        <v>376</v>
      </c>
      <c r="CW119">
        <v>0.21</v>
      </c>
      <c r="CX119">
        <v>0.307</v>
      </c>
      <c r="CY119">
        <v>0.377</v>
      </c>
      <c r="CZ119">
        <v>114</v>
      </c>
      <c r="DA119">
        <v>0.30399999999999999</v>
      </c>
      <c r="DB119">
        <v>31</v>
      </c>
      <c r="DC119">
        <v>5</v>
      </c>
      <c r="DD119" t="s">
        <v>255</v>
      </c>
      <c r="DE119">
        <v>29</v>
      </c>
      <c r="DF119" t="s">
        <v>1554</v>
      </c>
      <c r="DG119">
        <v>337</v>
      </c>
      <c r="DH119">
        <v>104</v>
      </c>
      <c r="DI119">
        <v>11</v>
      </c>
      <c r="DJ119">
        <v>0</v>
      </c>
      <c r="DK119">
        <v>2015</v>
      </c>
      <c r="DL119">
        <v>375</v>
      </c>
      <c r="DM119">
        <v>0.21099999999999999</v>
      </c>
      <c r="DN119">
        <v>0.28299999999999997</v>
      </c>
      <c r="DO119">
        <v>0.36499999999999999</v>
      </c>
      <c r="DP119">
        <v>107</v>
      </c>
      <c r="DQ119">
        <v>0.28599999999999998</v>
      </c>
      <c r="DR119">
        <v>24</v>
      </c>
      <c r="DS119">
        <v>4</v>
      </c>
      <c r="DT119" t="s">
        <v>255</v>
      </c>
      <c r="DU119">
        <v>28</v>
      </c>
      <c r="DV119" s="36" t="s">
        <v>1562</v>
      </c>
    </row>
    <row r="120" spans="1:126" x14ac:dyDescent="0.3">
      <c r="A120">
        <v>119</v>
      </c>
      <c r="B120" t="s">
        <v>5557</v>
      </c>
      <c r="C120" t="s">
        <v>252</v>
      </c>
      <c r="D120" t="s">
        <v>455</v>
      </c>
      <c r="E120">
        <v>516770</v>
      </c>
      <c r="F120" t="s">
        <v>265</v>
      </c>
      <c r="I120" t="s">
        <v>1065</v>
      </c>
      <c r="J120">
        <v>15</v>
      </c>
      <c r="K120" t="s">
        <v>702</v>
      </c>
      <c r="L120">
        <v>154</v>
      </c>
      <c r="M120">
        <v>96</v>
      </c>
      <c r="N120">
        <v>193</v>
      </c>
      <c r="O120">
        <v>62</v>
      </c>
      <c r="P120">
        <v>45</v>
      </c>
      <c r="Q120">
        <v>82</v>
      </c>
      <c r="R120">
        <v>122</v>
      </c>
      <c r="S120">
        <v>104</v>
      </c>
      <c r="T120">
        <v>109</v>
      </c>
      <c r="U120">
        <v>65</v>
      </c>
      <c r="V120">
        <v>115</v>
      </c>
      <c r="W120">
        <v>104</v>
      </c>
      <c r="X120">
        <v>28</v>
      </c>
      <c r="Y120">
        <v>499</v>
      </c>
      <c r="Z120">
        <v>15</v>
      </c>
      <c r="AA120">
        <v>4</v>
      </c>
      <c r="AB120" s="1">
        <v>0.26700000000000002</v>
      </c>
      <c r="AC120" s="1">
        <v>0.29799999999999999</v>
      </c>
      <c r="AD120" s="1">
        <v>0.41799999999999998</v>
      </c>
      <c r="AE120" s="1">
        <v>0.309</v>
      </c>
      <c r="AF120" s="36">
        <v>39</v>
      </c>
      <c r="AG120" s="36">
        <v>43</v>
      </c>
      <c r="AH120" s="8">
        <v>17</v>
      </c>
      <c r="AI120" s="36">
        <v>6</v>
      </c>
      <c r="AJ120" s="38">
        <v>131</v>
      </c>
      <c r="AK120" s="38">
        <v>27</v>
      </c>
      <c r="AL120" s="1">
        <v>0.42499999999999999</v>
      </c>
      <c r="AM120" s="1">
        <v>0.46666666670000001</v>
      </c>
      <c r="AN120" s="1">
        <v>0.49866214660000002</v>
      </c>
      <c r="AO120" s="1">
        <v>1.536567E-2</v>
      </c>
      <c r="AP120" s="1">
        <v>3.5532642099999998E-2</v>
      </c>
      <c r="AQ120" s="1">
        <v>0.17851227659999999</v>
      </c>
      <c r="AR120" s="1">
        <v>0.18751411209999999</v>
      </c>
      <c r="AS120" s="1">
        <v>0.15004120109999999</v>
      </c>
      <c r="AT120" s="1">
        <v>4.40890694E-2</v>
      </c>
      <c r="AU120" s="1">
        <v>2.9208840999999999E-3</v>
      </c>
      <c r="AV120" s="1">
        <v>3.03261711E-2</v>
      </c>
      <c r="AW120" s="1">
        <v>0.30945242379999999</v>
      </c>
      <c r="AX120" s="1">
        <v>1.4605237116000001</v>
      </c>
      <c r="AY120" s="1">
        <v>-0.27370093499999998</v>
      </c>
      <c r="AZ120" s="1">
        <v>1.5205871718999999</v>
      </c>
      <c r="BA120" s="1">
        <v>-0.402300414</v>
      </c>
      <c r="BB120" s="1">
        <v>-1.839595651</v>
      </c>
      <c r="BC120" s="1">
        <v>-0.96537091500000005</v>
      </c>
      <c r="BD120" s="1">
        <v>1.3016478233</v>
      </c>
      <c r="BE120" s="1">
        <v>0.14583543239999999</v>
      </c>
      <c r="BF120" s="1">
        <v>0.3728420697</v>
      </c>
      <c r="BG120" s="1">
        <v>-0.47388843600000002</v>
      </c>
      <c r="BH120" s="1">
        <v>0.33774552880000003</v>
      </c>
      <c r="BI120" s="1">
        <v>0.42019153120000002</v>
      </c>
      <c r="BJ120">
        <v>4</v>
      </c>
      <c r="BK120">
        <v>2</v>
      </c>
      <c r="BL120" t="s">
        <v>764</v>
      </c>
      <c r="BM120" t="s">
        <v>760</v>
      </c>
      <c r="BN120" s="36" t="s">
        <v>778</v>
      </c>
      <c r="BO120" s="1">
        <v>-0.34727966700000001</v>
      </c>
      <c r="BP120" s="1">
        <v>-0.631475342</v>
      </c>
      <c r="BQ120" s="1">
        <v>-0.592800455</v>
      </c>
      <c r="BR120" s="1">
        <v>5.9196542599999999E-2</v>
      </c>
      <c r="BS120" s="1">
        <v>0.34727966659999998</v>
      </c>
      <c r="BT120" s="1">
        <v>0.63147534169999997</v>
      </c>
      <c r="BU120" s="1">
        <v>0.59280045510000001</v>
      </c>
      <c r="BV120" s="1">
        <v>5.9196542599999999E-2</v>
      </c>
      <c r="BW120" t="s">
        <v>6698</v>
      </c>
      <c r="BX120" t="s">
        <v>1062</v>
      </c>
      <c r="BY120" t="s">
        <v>1063</v>
      </c>
      <c r="BZ120" t="s">
        <v>1383</v>
      </c>
      <c r="CA120">
        <v>443</v>
      </c>
      <c r="CB120">
        <v>112</v>
      </c>
      <c r="CC120">
        <v>16</v>
      </c>
      <c r="CD120">
        <v>2</v>
      </c>
      <c r="CE120">
        <v>2017</v>
      </c>
      <c r="CF120">
        <v>473</v>
      </c>
      <c r="CG120">
        <v>0.3</v>
      </c>
      <c r="CH120">
        <v>0.33800000000000002</v>
      </c>
      <c r="CI120">
        <v>0.45400000000000001</v>
      </c>
      <c r="CJ120">
        <v>163</v>
      </c>
      <c r="CK120">
        <v>0.34399999999999997</v>
      </c>
      <c r="CL120">
        <v>56</v>
      </c>
      <c r="CM120">
        <v>23</v>
      </c>
      <c r="CN120" t="s">
        <v>265</v>
      </c>
      <c r="CO120">
        <v>27</v>
      </c>
      <c r="CP120" t="s">
        <v>1383</v>
      </c>
      <c r="CQ120">
        <v>577</v>
      </c>
      <c r="CR120">
        <v>151</v>
      </c>
      <c r="CS120">
        <v>21</v>
      </c>
      <c r="CT120">
        <v>4</v>
      </c>
      <c r="CU120">
        <v>2016</v>
      </c>
      <c r="CV120">
        <v>610</v>
      </c>
      <c r="CW120">
        <v>0.27</v>
      </c>
      <c r="CX120">
        <v>0.3</v>
      </c>
      <c r="CY120">
        <v>0.433</v>
      </c>
      <c r="CZ120">
        <v>193</v>
      </c>
      <c r="DA120">
        <v>0.316</v>
      </c>
      <c r="DB120">
        <v>48</v>
      </c>
      <c r="DC120">
        <v>21</v>
      </c>
      <c r="DD120" t="s">
        <v>265</v>
      </c>
      <c r="DE120">
        <v>26</v>
      </c>
      <c r="DF120" t="s">
        <v>1070</v>
      </c>
      <c r="DG120">
        <v>547</v>
      </c>
      <c r="DH120">
        <v>151</v>
      </c>
      <c r="DI120">
        <v>11</v>
      </c>
      <c r="DJ120">
        <v>5</v>
      </c>
      <c r="DK120">
        <v>2015</v>
      </c>
      <c r="DL120">
        <v>578</v>
      </c>
      <c r="DM120">
        <v>0.26500000000000001</v>
      </c>
      <c r="DN120">
        <v>0.29599999999999999</v>
      </c>
      <c r="DO120">
        <v>0.375</v>
      </c>
      <c r="DP120">
        <v>170</v>
      </c>
      <c r="DQ120">
        <v>0.29399999999999998</v>
      </c>
      <c r="DR120">
        <v>36</v>
      </c>
      <c r="DS120">
        <v>17</v>
      </c>
      <c r="DT120" t="s">
        <v>257</v>
      </c>
      <c r="DU120">
        <v>25</v>
      </c>
      <c r="DV120" s="36" t="s">
        <v>1071</v>
      </c>
    </row>
    <row r="121" spans="1:126" x14ac:dyDescent="0.3">
      <c r="A121">
        <v>120</v>
      </c>
      <c r="B121" t="s">
        <v>7011</v>
      </c>
      <c r="C121" t="s">
        <v>2995</v>
      </c>
      <c r="D121" t="s">
        <v>2014</v>
      </c>
      <c r="E121">
        <v>608325</v>
      </c>
      <c r="F121" t="s">
        <v>265</v>
      </c>
      <c r="I121" t="s">
        <v>1065</v>
      </c>
      <c r="J121">
        <v>6</v>
      </c>
      <c r="K121" t="s">
        <v>2871</v>
      </c>
      <c r="L121">
        <v>154</v>
      </c>
      <c r="M121">
        <v>83</v>
      </c>
      <c r="N121">
        <v>70</v>
      </c>
      <c r="O121">
        <v>80</v>
      </c>
      <c r="P121">
        <v>92</v>
      </c>
      <c r="Q121">
        <v>98</v>
      </c>
      <c r="R121">
        <v>100</v>
      </c>
      <c r="S121">
        <v>77</v>
      </c>
      <c r="T121">
        <v>116</v>
      </c>
      <c r="U121">
        <v>89</v>
      </c>
      <c r="V121">
        <v>56</v>
      </c>
      <c r="W121">
        <v>94</v>
      </c>
      <c r="X121">
        <v>24</v>
      </c>
      <c r="Y121">
        <v>181</v>
      </c>
      <c r="Z121">
        <v>3</v>
      </c>
      <c r="AA121">
        <v>2</v>
      </c>
      <c r="AB121" s="1">
        <v>0.224</v>
      </c>
      <c r="AC121" s="1">
        <v>0.29099999999999998</v>
      </c>
      <c r="AD121" s="1">
        <v>0.33600000000000002</v>
      </c>
      <c r="AE121" s="1">
        <v>0.28100000000000003</v>
      </c>
      <c r="AF121" s="36">
        <v>14</v>
      </c>
      <c r="AG121" s="36">
        <v>15</v>
      </c>
      <c r="AH121" s="8">
        <v>3</v>
      </c>
      <c r="AI121" s="36">
        <v>-3</v>
      </c>
      <c r="AJ121" s="38">
        <v>430</v>
      </c>
      <c r="AK121" s="38">
        <v>52</v>
      </c>
      <c r="AL121" s="1">
        <v>0.42499999999999999</v>
      </c>
      <c r="AM121" s="1">
        <v>0.4</v>
      </c>
      <c r="AN121" s="1">
        <v>0.1805528938</v>
      </c>
      <c r="AO121" s="1">
        <v>1.9801816199999999E-2</v>
      </c>
      <c r="AP121" s="1">
        <v>7.2981072800000005E-2</v>
      </c>
      <c r="AQ121" s="1">
        <v>0.2133975534</v>
      </c>
      <c r="AR121" s="1">
        <v>0.1538580742</v>
      </c>
      <c r="AS121" s="1">
        <v>0.1113263459</v>
      </c>
      <c r="AT121" s="1">
        <v>4.7170283200000003E-2</v>
      </c>
      <c r="AU121" s="1">
        <v>3.9807979000000002E-3</v>
      </c>
      <c r="AV121" s="1">
        <v>1.4663724899999999E-2</v>
      </c>
      <c r="AW121" s="1">
        <v>0.28054773440000003</v>
      </c>
      <c r="AX121" s="1">
        <v>1.4605237116000001</v>
      </c>
      <c r="AY121" s="1">
        <v>-1.278941978</v>
      </c>
      <c r="AZ121" s="1">
        <v>-0.48942308099999998</v>
      </c>
      <c r="BA121" s="1">
        <v>-0.21504758900000001</v>
      </c>
      <c r="BB121" s="1">
        <v>-0.26689780200000002</v>
      </c>
      <c r="BC121" s="1">
        <v>-0.100587553</v>
      </c>
      <c r="BD121" s="1">
        <v>1.80171163E-2</v>
      </c>
      <c r="BE121" s="1">
        <v>-0.75313281799999998</v>
      </c>
      <c r="BF121" s="1">
        <v>0.70041431519999997</v>
      </c>
      <c r="BG121" s="1">
        <v>-0.15496808100000001</v>
      </c>
      <c r="BH121" s="1">
        <v>-0.98587881499999996</v>
      </c>
      <c r="BI121" s="1">
        <v>-0.57218901899999997</v>
      </c>
      <c r="BJ121">
        <v>4</v>
      </c>
      <c r="BK121">
        <v>1</v>
      </c>
      <c r="BL121" t="s">
        <v>761</v>
      </c>
      <c r="BM121" t="s">
        <v>6729</v>
      </c>
      <c r="BN121" s="36" t="s">
        <v>6744</v>
      </c>
      <c r="BO121" s="1">
        <v>-0.66218469999999996</v>
      </c>
      <c r="BP121" s="1">
        <v>0.17513663860000001</v>
      </c>
      <c r="BQ121" s="1">
        <v>-0.433902748</v>
      </c>
      <c r="BR121" s="1">
        <v>0.53841820520000006</v>
      </c>
      <c r="BS121" s="1">
        <v>0.66218469999999996</v>
      </c>
      <c r="BT121" s="1">
        <v>0.17513663860000001</v>
      </c>
      <c r="BU121" s="1">
        <v>0.4339027479</v>
      </c>
      <c r="BV121" s="1">
        <v>0.53841820520000006</v>
      </c>
      <c r="BW121" t="s">
        <v>2809</v>
      </c>
      <c r="BX121" t="s">
        <v>1089</v>
      </c>
      <c r="BY121" t="s">
        <v>1063</v>
      </c>
      <c r="BZ121" t="s">
        <v>1089</v>
      </c>
      <c r="CA121">
        <v>77</v>
      </c>
      <c r="CB121">
        <v>32</v>
      </c>
      <c r="CC121">
        <v>1</v>
      </c>
      <c r="CD121">
        <v>0</v>
      </c>
      <c r="CE121">
        <v>2017</v>
      </c>
      <c r="CF121">
        <v>82</v>
      </c>
      <c r="CG121">
        <v>0.20799999999999999</v>
      </c>
      <c r="CH121">
        <v>0.25600000000000001</v>
      </c>
      <c r="CI121">
        <v>0.27300000000000002</v>
      </c>
      <c r="CJ121">
        <v>20</v>
      </c>
      <c r="CK121">
        <v>0.24099999999999999</v>
      </c>
      <c r="CL121">
        <v>5</v>
      </c>
      <c r="CM121">
        <v>0</v>
      </c>
      <c r="CN121" t="s">
        <v>265</v>
      </c>
      <c r="CO121">
        <v>23</v>
      </c>
      <c r="CP121" t="s">
        <v>1089</v>
      </c>
      <c r="CQ121">
        <v>6</v>
      </c>
      <c r="CR121">
        <v>4</v>
      </c>
      <c r="CS121">
        <v>0</v>
      </c>
      <c r="CT121">
        <v>0</v>
      </c>
      <c r="CU121">
        <v>2016</v>
      </c>
      <c r="CV121">
        <v>7</v>
      </c>
      <c r="CW121">
        <v>0.33300000000000002</v>
      </c>
      <c r="CX121">
        <v>0.42899999999999999</v>
      </c>
      <c r="CY121">
        <v>0.66700000000000004</v>
      </c>
      <c r="CZ121">
        <v>3</v>
      </c>
      <c r="DA121">
        <v>0.46100000000000002</v>
      </c>
      <c r="DB121">
        <v>11</v>
      </c>
      <c r="DC121">
        <v>1</v>
      </c>
      <c r="DD121" t="s">
        <v>257</v>
      </c>
      <c r="DE121">
        <v>22</v>
      </c>
      <c r="DV121" s="36" t="s">
        <v>4817</v>
      </c>
    </row>
    <row r="122" spans="1:126" x14ac:dyDescent="0.3">
      <c r="A122">
        <v>121</v>
      </c>
      <c r="B122" t="s">
        <v>3910</v>
      </c>
      <c r="C122" t="s">
        <v>3911</v>
      </c>
      <c r="D122" t="s">
        <v>3912</v>
      </c>
      <c r="E122">
        <v>571553</v>
      </c>
      <c r="F122" t="s">
        <v>249</v>
      </c>
      <c r="I122" t="s">
        <v>1103</v>
      </c>
      <c r="J122">
        <v>24</v>
      </c>
      <c r="K122" t="s">
        <v>785</v>
      </c>
      <c r="L122">
        <v>76</v>
      </c>
      <c r="M122">
        <v>96</v>
      </c>
      <c r="N122">
        <v>42</v>
      </c>
      <c r="O122">
        <v>183</v>
      </c>
      <c r="P122">
        <v>69</v>
      </c>
      <c r="Q122">
        <v>117</v>
      </c>
      <c r="R122">
        <v>93</v>
      </c>
      <c r="S122">
        <v>94</v>
      </c>
      <c r="T122">
        <v>108</v>
      </c>
      <c r="U122">
        <v>97</v>
      </c>
      <c r="V122">
        <v>92</v>
      </c>
      <c r="W122">
        <v>93</v>
      </c>
      <c r="X122">
        <v>28</v>
      </c>
      <c r="Y122">
        <v>109</v>
      </c>
      <c r="Z122">
        <v>3</v>
      </c>
      <c r="AA122">
        <v>2</v>
      </c>
      <c r="AB122" s="1">
        <v>0.221</v>
      </c>
      <c r="AC122" s="1">
        <v>0.27300000000000002</v>
      </c>
      <c r="AD122" s="1">
        <v>0.35699999999999998</v>
      </c>
      <c r="AE122" s="1">
        <v>0.27700000000000002</v>
      </c>
      <c r="AF122" s="36">
        <v>10</v>
      </c>
      <c r="AG122" s="36">
        <v>9</v>
      </c>
      <c r="AH122" s="8">
        <v>2</v>
      </c>
      <c r="AI122" s="36">
        <v>-6</v>
      </c>
      <c r="AJ122" s="38">
        <v>553</v>
      </c>
      <c r="AK122" s="38">
        <v>202</v>
      </c>
      <c r="AL122" s="1">
        <v>0.21</v>
      </c>
      <c r="AM122" s="1">
        <v>0.46666666670000001</v>
      </c>
      <c r="AN122" s="1">
        <v>0.1092149058</v>
      </c>
      <c r="AO122" s="1">
        <v>4.5511910400000001E-2</v>
      </c>
      <c r="AP122" s="1">
        <v>5.5057486599999997E-2</v>
      </c>
      <c r="AQ122" s="1">
        <v>0.25536998599999999</v>
      </c>
      <c r="AR122" s="1">
        <v>0.14305646850000001</v>
      </c>
      <c r="AS122" s="1">
        <v>0.13572776859999999</v>
      </c>
      <c r="AT122" s="1">
        <v>4.3707947699999999E-2</v>
      </c>
      <c r="AU122" s="1">
        <v>4.3767088000000003E-3</v>
      </c>
      <c r="AV122" s="1">
        <v>2.4303838299999998E-2</v>
      </c>
      <c r="AW122" s="1">
        <v>0.2773403411</v>
      </c>
      <c r="AX122" s="1">
        <v>-0.65492958000000001</v>
      </c>
      <c r="AY122" s="1">
        <v>-0.27370093499999998</v>
      </c>
      <c r="AZ122" s="1">
        <v>-0.94018044199999995</v>
      </c>
      <c r="BA122" s="1">
        <v>0.8701934295</v>
      </c>
      <c r="BB122" s="1">
        <v>-1.0196232169999999</v>
      </c>
      <c r="BC122" s="1">
        <v>0.93988180219999995</v>
      </c>
      <c r="BD122" s="1">
        <v>-0.393952731</v>
      </c>
      <c r="BE122" s="1">
        <v>-0.18652591299999999</v>
      </c>
      <c r="BF122" s="1">
        <v>0.33232397409999997</v>
      </c>
      <c r="BG122" s="1">
        <v>-3.5841376000000001E-2</v>
      </c>
      <c r="BH122" s="1">
        <v>-0.171198355</v>
      </c>
      <c r="BI122" s="1">
        <v>-0.682307989</v>
      </c>
      <c r="BJ122">
        <v>2</v>
      </c>
      <c r="BK122">
        <v>2</v>
      </c>
      <c r="BL122" t="s">
        <v>759</v>
      </c>
      <c r="BM122" t="s">
        <v>6729</v>
      </c>
      <c r="BN122" s="36" t="s">
        <v>6767</v>
      </c>
      <c r="BO122" s="1">
        <v>-5.9423736999999997E-2</v>
      </c>
      <c r="BP122" s="1">
        <v>0.87691490319999998</v>
      </c>
      <c r="BQ122" s="1">
        <v>7.6573450799999998E-2</v>
      </c>
      <c r="BR122" s="1">
        <v>0.17173724039999999</v>
      </c>
      <c r="BS122" s="1">
        <v>5.9423737099999999E-2</v>
      </c>
      <c r="BT122" s="1">
        <v>0.87691490319999998</v>
      </c>
      <c r="BU122" s="1">
        <v>7.6573450799999998E-2</v>
      </c>
      <c r="BV122" s="1">
        <v>0.17173724039999999</v>
      </c>
      <c r="BW122" t="s">
        <v>2872</v>
      </c>
      <c r="BX122" t="s">
        <v>1386</v>
      </c>
      <c r="BY122" t="s">
        <v>1373</v>
      </c>
      <c r="BZ122" t="s">
        <v>1386</v>
      </c>
      <c r="CA122">
        <v>5</v>
      </c>
      <c r="CB122">
        <v>3</v>
      </c>
      <c r="CC122">
        <v>1</v>
      </c>
      <c r="CD122">
        <v>0</v>
      </c>
      <c r="CE122">
        <v>2017</v>
      </c>
      <c r="CF122">
        <v>5</v>
      </c>
      <c r="CG122">
        <v>0.4</v>
      </c>
      <c r="CH122">
        <v>0.4</v>
      </c>
      <c r="CI122">
        <v>1.2</v>
      </c>
      <c r="CJ122">
        <v>3</v>
      </c>
      <c r="CK122">
        <v>0.63800000000000001</v>
      </c>
      <c r="CL122">
        <v>29</v>
      </c>
      <c r="CM122">
        <v>1</v>
      </c>
      <c r="CN122" t="s">
        <v>249</v>
      </c>
      <c r="CO122">
        <v>27</v>
      </c>
      <c r="CP122" t="s">
        <v>1386</v>
      </c>
      <c r="CQ122">
        <v>27</v>
      </c>
      <c r="CR122">
        <v>13</v>
      </c>
      <c r="CS122">
        <v>0</v>
      </c>
      <c r="CT122">
        <v>0</v>
      </c>
      <c r="CU122">
        <v>2016</v>
      </c>
      <c r="CV122">
        <v>29</v>
      </c>
      <c r="CW122">
        <v>0.111</v>
      </c>
      <c r="CX122">
        <v>0.17199999999999999</v>
      </c>
      <c r="CY122">
        <v>0.185</v>
      </c>
      <c r="CZ122">
        <v>5</v>
      </c>
      <c r="DA122">
        <v>0.16700000000000001</v>
      </c>
      <c r="DB122">
        <v>1</v>
      </c>
      <c r="DC122">
        <v>-1</v>
      </c>
      <c r="DD122" t="s">
        <v>249</v>
      </c>
      <c r="DE122">
        <v>26</v>
      </c>
      <c r="DF122" t="s">
        <v>1089</v>
      </c>
      <c r="DG122">
        <v>68</v>
      </c>
      <c r="DH122">
        <v>39</v>
      </c>
      <c r="DI122">
        <v>1</v>
      </c>
      <c r="DJ122">
        <v>5</v>
      </c>
      <c r="DK122">
        <v>2015</v>
      </c>
      <c r="DL122">
        <v>74</v>
      </c>
      <c r="DM122">
        <v>0.20599999999999999</v>
      </c>
      <c r="DN122">
        <v>0.27</v>
      </c>
      <c r="DO122">
        <v>0.27900000000000003</v>
      </c>
      <c r="DP122">
        <v>19</v>
      </c>
      <c r="DQ122">
        <v>0.253</v>
      </c>
      <c r="DR122">
        <v>6</v>
      </c>
      <c r="DS122">
        <v>1</v>
      </c>
      <c r="DT122" t="s">
        <v>249</v>
      </c>
      <c r="DU122">
        <v>25</v>
      </c>
      <c r="DV122" s="36" t="s">
        <v>3913</v>
      </c>
    </row>
    <row r="123" spans="1:126" x14ac:dyDescent="0.3">
      <c r="A123">
        <v>122</v>
      </c>
      <c r="B123" t="s">
        <v>2759</v>
      </c>
      <c r="C123" t="s">
        <v>2679</v>
      </c>
      <c r="D123" t="s">
        <v>189</v>
      </c>
      <c r="E123">
        <v>518542</v>
      </c>
      <c r="F123" t="s">
        <v>255</v>
      </c>
      <c r="I123" t="s">
        <v>1103</v>
      </c>
      <c r="J123">
        <v>43</v>
      </c>
      <c r="K123" t="s">
        <v>708</v>
      </c>
      <c r="L123">
        <v>90</v>
      </c>
      <c r="M123">
        <v>96</v>
      </c>
      <c r="N123">
        <v>58</v>
      </c>
      <c r="O123">
        <v>8</v>
      </c>
      <c r="P123">
        <v>72</v>
      </c>
      <c r="Q123">
        <v>102</v>
      </c>
      <c r="R123">
        <v>100</v>
      </c>
      <c r="S123">
        <v>88</v>
      </c>
      <c r="T123">
        <v>105</v>
      </c>
      <c r="U123">
        <v>66</v>
      </c>
      <c r="V123">
        <v>84</v>
      </c>
      <c r="W123">
        <v>92</v>
      </c>
      <c r="X123">
        <v>28</v>
      </c>
      <c r="Y123">
        <v>149</v>
      </c>
      <c r="Z123">
        <v>3</v>
      </c>
      <c r="AA123">
        <v>0</v>
      </c>
      <c r="AB123" s="1">
        <v>0.22500000000000001</v>
      </c>
      <c r="AC123" s="1">
        <v>0.27300000000000002</v>
      </c>
      <c r="AD123" s="1">
        <v>0.35199999999999998</v>
      </c>
      <c r="AE123" s="1">
        <v>0.27400000000000002</v>
      </c>
      <c r="AF123" s="36">
        <v>12</v>
      </c>
      <c r="AG123" s="36">
        <v>12</v>
      </c>
      <c r="AH123" s="8">
        <v>2</v>
      </c>
      <c r="AI123" s="36">
        <v>-7</v>
      </c>
      <c r="AJ123" s="38">
        <v>490</v>
      </c>
      <c r="AK123" s="38">
        <v>71</v>
      </c>
      <c r="AL123" s="1">
        <v>0.25</v>
      </c>
      <c r="AM123" s="1">
        <v>0.46666666670000001</v>
      </c>
      <c r="AN123" s="1">
        <v>0.1486688555</v>
      </c>
      <c r="AO123" s="1">
        <v>2.0192593999999999E-3</v>
      </c>
      <c r="AP123" s="1">
        <v>5.7198358800000002E-2</v>
      </c>
      <c r="AQ123" s="1">
        <v>0.22090564339999999</v>
      </c>
      <c r="AR123" s="1">
        <v>0.15331972820000001</v>
      </c>
      <c r="AS123" s="1">
        <v>0.12689231349999999</v>
      </c>
      <c r="AT123" s="1">
        <v>4.2783219999999997E-2</v>
      </c>
      <c r="AU123" s="1">
        <v>2.9854351999999999E-3</v>
      </c>
      <c r="AV123" s="1">
        <v>2.2105525099999999E-2</v>
      </c>
      <c r="AW123" s="1">
        <v>0.27393625100000002</v>
      </c>
      <c r="AX123" s="1">
        <v>-0.26135687499999999</v>
      </c>
      <c r="AY123" s="1">
        <v>-0.27370093499999998</v>
      </c>
      <c r="AZ123" s="1">
        <v>-0.69088607899999999</v>
      </c>
      <c r="BA123" s="1">
        <v>-0.96566171999999995</v>
      </c>
      <c r="BB123" s="1">
        <v>-0.92971437000000001</v>
      </c>
      <c r="BC123" s="1">
        <v>8.5533124899999993E-2</v>
      </c>
      <c r="BD123" s="1">
        <v>-2.5152310000000002E-3</v>
      </c>
      <c r="BE123" s="1">
        <v>-0.39168730699999998</v>
      </c>
      <c r="BF123" s="1">
        <v>0.2340136541</v>
      </c>
      <c r="BG123" s="1">
        <v>-0.45446547900000001</v>
      </c>
      <c r="BH123" s="1">
        <v>-0.35697654699999998</v>
      </c>
      <c r="BI123" s="1">
        <v>-0.79918012500000002</v>
      </c>
      <c r="BJ123">
        <v>4</v>
      </c>
      <c r="BK123">
        <v>4</v>
      </c>
      <c r="BL123" t="s">
        <v>6729</v>
      </c>
      <c r="BM123" t="s">
        <v>761</v>
      </c>
      <c r="BN123" s="36" t="s">
        <v>6752</v>
      </c>
      <c r="BO123" s="1">
        <v>-0.217609947</v>
      </c>
      <c r="BP123" s="1">
        <v>0.1527226572</v>
      </c>
      <c r="BQ123" s="1">
        <v>1.95919549E-2</v>
      </c>
      <c r="BR123" s="1">
        <v>0.6701895524</v>
      </c>
      <c r="BS123" s="1">
        <v>0.21760994659999999</v>
      </c>
      <c r="BT123" s="1">
        <v>0.1527226572</v>
      </c>
      <c r="BU123" s="1">
        <v>1.95919549E-2</v>
      </c>
      <c r="BV123" s="1">
        <v>0.6701895524</v>
      </c>
      <c r="BW123" t="s">
        <v>2872</v>
      </c>
      <c r="BX123" t="s">
        <v>1375</v>
      </c>
      <c r="BY123" t="s">
        <v>1373</v>
      </c>
      <c r="BZ123" t="s">
        <v>1554</v>
      </c>
      <c r="CA123">
        <v>52</v>
      </c>
      <c r="CB123">
        <v>22</v>
      </c>
      <c r="CC123">
        <v>2</v>
      </c>
      <c r="CD123">
        <v>0</v>
      </c>
      <c r="CE123">
        <v>2017</v>
      </c>
      <c r="CF123">
        <v>57</v>
      </c>
      <c r="CG123">
        <v>0.23100000000000001</v>
      </c>
      <c r="CH123">
        <v>0.28599999999999998</v>
      </c>
      <c r="CI123">
        <v>0.34599999999999997</v>
      </c>
      <c r="CJ123">
        <v>16</v>
      </c>
      <c r="CK123">
        <v>0.27700000000000002</v>
      </c>
      <c r="CL123">
        <v>7</v>
      </c>
      <c r="CM123">
        <v>1</v>
      </c>
      <c r="CN123" t="s">
        <v>255</v>
      </c>
      <c r="CO123">
        <v>27</v>
      </c>
      <c r="CP123" t="s">
        <v>1400</v>
      </c>
      <c r="CQ123">
        <v>176</v>
      </c>
      <c r="CR123">
        <v>55</v>
      </c>
      <c r="CS123">
        <v>3</v>
      </c>
      <c r="CT123">
        <v>0</v>
      </c>
      <c r="CU123">
        <v>2016</v>
      </c>
      <c r="CV123">
        <v>192</v>
      </c>
      <c r="CW123">
        <v>0.26100000000000001</v>
      </c>
      <c r="CX123">
        <v>0.312</v>
      </c>
      <c r="CY123">
        <v>0.39200000000000002</v>
      </c>
      <c r="CZ123">
        <v>59</v>
      </c>
      <c r="DA123">
        <v>0.30599999999999999</v>
      </c>
      <c r="DB123">
        <v>20</v>
      </c>
      <c r="DC123">
        <v>5</v>
      </c>
      <c r="DD123" t="s">
        <v>255</v>
      </c>
      <c r="DE123">
        <v>26</v>
      </c>
      <c r="DF123" t="s">
        <v>1111</v>
      </c>
      <c r="DG123">
        <v>21</v>
      </c>
      <c r="DH123">
        <v>10</v>
      </c>
      <c r="DI123">
        <v>0</v>
      </c>
      <c r="DJ123">
        <v>0</v>
      </c>
      <c r="DK123">
        <v>2015</v>
      </c>
      <c r="DL123">
        <v>23</v>
      </c>
      <c r="DM123">
        <v>4.8000000000000001E-2</v>
      </c>
      <c r="DN123">
        <v>0.13</v>
      </c>
      <c r="DO123">
        <v>9.5000000000000001E-2</v>
      </c>
      <c r="DP123">
        <v>3</v>
      </c>
      <c r="DQ123">
        <v>0.11700000000000001</v>
      </c>
      <c r="DR123">
        <v>0</v>
      </c>
      <c r="DS123">
        <v>-1</v>
      </c>
      <c r="DT123" t="s">
        <v>255</v>
      </c>
      <c r="DU123">
        <v>25</v>
      </c>
      <c r="DV123" s="36" t="s">
        <v>2680</v>
      </c>
    </row>
    <row r="124" spans="1:126" x14ac:dyDescent="0.3">
      <c r="A124">
        <v>123</v>
      </c>
      <c r="B124" t="s">
        <v>565</v>
      </c>
      <c r="C124" t="s">
        <v>363</v>
      </c>
      <c r="D124" t="s">
        <v>108</v>
      </c>
      <c r="E124">
        <v>465041</v>
      </c>
      <c r="F124" t="s">
        <v>255</v>
      </c>
      <c r="I124" t="s">
        <v>1065</v>
      </c>
      <c r="J124">
        <v>1</v>
      </c>
      <c r="K124" t="s">
        <v>825</v>
      </c>
      <c r="L124">
        <v>90</v>
      </c>
      <c r="M124">
        <v>110</v>
      </c>
      <c r="N124">
        <v>107</v>
      </c>
      <c r="O124">
        <v>27</v>
      </c>
      <c r="P124">
        <v>118</v>
      </c>
      <c r="Q124">
        <v>89</v>
      </c>
      <c r="R124">
        <v>127</v>
      </c>
      <c r="S124">
        <v>65</v>
      </c>
      <c r="T124">
        <v>76</v>
      </c>
      <c r="U124">
        <v>88</v>
      </c>
      <c r="V124">
        <v>53</v>
      </c>
      <c r="W124">
        <v>103</v>
      </c>
      <c r="X124">
        <v>32</v>
      </c>
      <c r="Y124">
        <v>275</v>
      </c>
      <c r="Z124">
        <v>4</v>
      </c>
      <c r="AA124">
        <v>2</v>
      </c>
      <c r="AB124" s="1">
        <v>0.248</v>
      </c>
      <c r="AC124" s="1">
        <v>0.33</v>
      </c>
      <c r="AD124" s="1">
        <v>0.34100000000000003</v>
      </c>
      <c r="AE124" s="1">
        <v>0.30499999999999999</v>
      </c>
      <c r="AF124" s="36">
        <v>26</v>
      </c>
      <c r="AG124" s="36">
        <v>26</v>
      </c>
      <c r="AH124" s="8">
        <v>6</v>
      </c>
      <c r="AI124" s="36">
        <v>-5</v>
      </c>
      <c r="AJ124" s="38">
        <v>281</v>
      </c>
      <c r="AK124" s="38">
        <v>26</v>
      </c>
      <c r="AL124" s="1">
        <v>0.25</v>
      </c>
      <c r="AM124" s="1">
        <v>0.53333333329999999</v>
      </c>
      <c r="AN124" s="1">
        <v>0.27500767209999999</v>
      </c>
      <c r="AO124" s="1">
        <v>6.7058166000000001E-3</v>
      </c>
      <c r="AP124" s="1">
        <v>9.3837701800000006E-2</v>
      </c>
      <c r="AQ124" s="1">
        <v>0.1945828336</v>
      </c>
      <c r="AR124" s="1">
        <v>0.1947197078</v>
      </c>
      <c r="AS124" s="1">
        <v>9.3148444699999999E-2</v>
      </c>
      <c r="AT124" s="1">
        <v>3.091559E-2</v>
      </c>
      <c r="AU124" s="1">
        <v>3.9359694999999998E-3</v>
      </c>
      <c r="AV124" s="1">
        <v>1.3910571300000001E-2</v>
      </c>
      <c r="AW124" s="1">
        <v>0.305417408</v>
      </c>
      <c r="AX124" s="1">
        <v>-0.26135687499999999</v>
      </c>
      <c r="AY124" s="1">
        <v>0.73154010749999998</v>
      </c>
      <c r="AZ124" s="1">
        <v>0.1074004041</v>
      </c>
      <c r="BA124" s="1">
        <v>-0.76783887200000001</v>
      </c>
      <c r="BB124" s="1">
        <v>0.60900473649999998</v>
      </c>
      <c r="BC124" s="1">
        <v>-0.56699224199999998</v>
      </c>
      <c r="BD124" s="1">
        <v>1.5764669775</v>
      </c>
      <c r="BE124" s="1">
        <v>-1.175228057</v>
      </c>
      <c r="BF124" s="1">
        <v>-1.027666478</v>
      </c>
      <c r="BG124" s="1">
        <v>-0.16845662</v>
      </c>
      <c r="BH124" s="1">
        <v>-1.0495273919999999</v>
      </c>
      <c r="BI124" s="1">
        <v>0.28165791130000001</v>
      </c>
      <c r="BJ124">
        <v>3</v>
      </c>
      <c r="BK124">
        <v>1</v>
      </c>
      <c r="BL124" t="s">
        <v>761</v>
      </c>
      <c r="BM124" t="s">
        <v>764</v>
      </c>
      <c r="BN124" s="36" t="s">
        <v>772</v>
      </c>
      <c r="BO124" s="1">
        <v>-0.60322132799999995</v>
      </c>
      <c r="BP124" s="1">
        <v>-0.50840596299999996</v>
      </c>
      <c r="BQ124" s="1">
        <v>0.35491928070000001</v>
      </c>
      <c r="BR124" s="1">
        <v>-0.400883612</v>
      </c>
      <c r="BS124" s="1">
        <v>0.60322132849999999</v>
      </c>
      <c r="BT124" s="1">
        <v>0.50840596260000004</v>
      </c>
      <c r="BU124" s="1">
        <v>0.35491928070000001</v>
      </c>
      <c r="BV124" s="1">
        <v>0.40088361160000002</v>
      </c>
      <c r="BW124" t="s">
        <v>3914</v>
      </c>
      <c r="BX124" t="s">
        <v>1106</v>
      </c>
      <c r="BY124" t="s">
        <v>1063</v>
      </c>
      <c r="BZ124" t="s">
        <v>1106</v>
      </c>
      <c r="CA124">
        <v>265</v>
      </c>
      <c r="CB124">
        <v>81</v>
      </c>
      <c r="CC124">
        <v>5</v>
      </c>
      <c r="CD124">
        <v>0</v>
      </c>
      <c r="CE124">
        <v>2017</v>
      </c>
      <c r="CF124">
        <v>304</v>
      </c>
      <c r="CG124">
        <v>0.249</v>
      </c>
      <c r="CH124">
        <v>0.34200000000000003</v>
      </c>
      <c r="CI124">
        <v>0.37</v>
      </c>
      <c r="CJ124">
        <v>98</v>
      </c>
      <c r="CK124">
        <v>0.32200000000000001</v>
      </c>
      <c r="CL124">
        <v>33</v>
      </c>
      <c r="CM124">
        <v>6</v>
      </c>
      <c r="CN124" t="s">
        <v>255</v>
      </c>
      <c r="CO124">
        <v>31</v>
      </c>
      <c r="CP124" t="s">
        <v>1106</v>
      </c>
      <c r="CQ124">
        <v>326</v>
      </c>
      <c r="CR124">
        <v>101</v>
      </c>
      <c r="CS124">
        <v>1</v>
      </c>
      <c r="CT124">
        <v>6</v>
      </c>
      <c r="CU124">
        <v>2016</v>
      </c>
      <c r="CV124">
        <v>393</v>
      </c>
      <c r="CW124">
        <v>0.26400000000000001</v>
      </c>
      <c r="CX124">
        <v>0.377</v>
      </c>
      <c r="CY124">
        <v>0.32200000000000001</v>
      </c>
      <c r="CZ124">
        <v>129</v>
      </c>
      <c r="DA124">
        <v>0.32700000000000001</v>
      </c>
      <c r="DB124">
        <v>41</v>
      </c>
      <c r="DC124">
        <v>9</v>
      </c>
      <c r="DD124" t="s">
        <v>255</v>
      </c>
      <c r="DE124">
        <v>30</v>
      </c>
      <c r="DF124" t="s">
        <v>1106</v>
      </c>
      <c r="DG124">
        <v>451</v>
      </c>
      <c r="DH124">
        <v>130</v>
      </c>
      <c r="DI124">
        <v>7</v>
      </c>
      <c r="DJ124">
        <v>1</v>
      </c>
      <c r="DK124">
        <v>2015</v>
      </c>
      <c r="DL124">
        <v>510</v>
      </c>
      <c r="DM124">
        <v>0.29499999999999998</v>
      </c>
      <c r="DN124">
        <v>0.37</v>
      </c>
      <c r="DO124">
        <v>0.40100000000000002</v>
      </c>
      <c r="DP124">
        <v>175</v>
      </c>
      <c r="DQ124">
        <v>0.34399999999999997</v>
      </c>
      <c r="DR124">
        <v>58</v>
      </c>
      <c r="DS124">
        <v>16</v>
      </c>
      <c r="DT124" t="s">
        <v>255</v>
      </c>
      <c r="DU124">
        <v>29</v>
      </c>
      <c r="DV124" s="36" t="s">
        <v>1486</v>
      </c>
    </row>
    <row r="125" spans="1:126" x14ac:dyDescent="0.3">
      <c r="A125">
        <v>124</v>
      </c>
      <c r="B125" t="s">
        <v>943</v>
      </c>
      <c r="C125" t="s">
        <v>944</v>
      </c>
      <c r="D125" t="s">
        <v>945</v>
      </c>
      <c r="E125">
        <v>493316</v>
      </c>
      <c r="F125" t="s">
        <v>249</v>
      </c>
      <c r="I125" t="s">
        <v>1065</v>
      </c>
      <c r="J125">
        <v>7</v>
      </c>
      <c r="K125" t="s">
        <v>702</v>
      </c>
      <c r="L125">
        <v>76</v>
      </c>
      <c r="M125">
        <v>110</v>
      </c>
      <c r="N125">
        <v>159</v>
      </c>
      <c r="O125">
        <v>51</v>
      </c>
      <c r="P125">
        <v>83</v>
      </c>
      <c r="Q125">
        <v>90</v>
      </c>
      <c r="R125">
        <v>108</v>
      </c>
      <c r="S125">
        <v>139</v>
      </c>
      <c r="T125">
        <v>98</v>
      </c>
      <c r="U125">
        <v>83</v>
      </c>
      <c r="V125">
        <v>171</v>
      </c>
      <c r="W125">
        <v>112</v>
      </c>
      <c r="X125">
        <v>32</v>
      </c>
      <c r="Y125">
        <v>411</v>
      </c>
      <c r="Z125">
        <v>18</v>
      </c>
      <c r="AA125">
        <v>3</v>
      </c>
      <c r="AB125" s="1">
        <v>0.26200000000000001</v>
      </c>
      <c r="AC125" s="1">
        <v>0.316</v>
      </c>
      <c r="AD125" s="1">
        <v>0.46200000000000002</v>
      </c>
      <c r="AE125" s="1">
        <v>0.33400000000000002</v>
      </c>
      <c r="AF125" s="36">
        <v>46</v>
      </c>
      <c r="AG125" s="36">
        <v>42</v>
      </c>
      <c r="AH125" s="8">
        <v>18</v>
      </c>
      <c r="AI125" s="36">
        <v>2</v>
      </c>
      <c r="AJ125" s="38">
        <v>146</v>
      </c>
      <c r="AK125" s="38">
        <v>43</v>
      </c>
      <c r="AL125" s="1">
        <v>0.21</v>
      </c>
      <c r="AM125" s="1">
        <v>0.53333333329999999</v>
      </c>
      <c r="AN125" s="1">
        <v>0.41115107639999998</v>
      </c>
      <c r="AO125" s="1">
        <v>1.25795522E-2</v>
      </c>
      <c r="AP125" s="1">
        <v>6.55156925E-2</v>
      </c>
      <c r="AQ125" s="1">
        <v>0.19664471620000001</v>
      </c>
      <c r="AR125" s="1">
        <v>0.1661726644</v>
      </c>
      <c r="AS125" s="1">
        <v>0.19943036550000001</v>
      </c>
      <c r="AT125" s="1">
        <v>3.99315092E-2</v>
      </c>
      <c r="AU125" s="1">
        <v>3.7245253999999999E-3</v>
      </c>
      <c r="AV125" s="1">
        <v>4.4972425199999999E-2</v>
      </c>
      <c r="AW125" s="1">
        <v>0.33415547670000001</v>
      </c>
      <c r="AX125" s="1">
        <v>-0.65492958000000001</v>
      </c>
      <c r="AY125" s="1">
        <v>0.73154010749999998</v>
      </c>
      <c r="AZ125" s="1">
        <v>0.96763831290000002</v>
      </c>
      <c r="BA125" s="1">
        <v>-0.51990439200000005</v>
      </c>
      <c r="BB125" s="1">
        <v>-0.58041661499999997</v>
      </c>
      <c r="BC125" s="1">
        <v>-0.51587951099999996</v>
      </c>
      <c r="BD125" s="1">
        <v>0.48769171439999998</v>
      </c>
      <c r="BE125" s="1">
        <v>1.2926637084000001</v>
      </c>
      <c r="BF125" s="1">
        <v>-6.9159500999999998E-2</v>
      </c>
      <c r="BG125" s="1">
        <v>-0.2320786</v>
      </c>
      <c r="BH125" s="1">
        <v>1.5754920603</v>
      </c>
      <c r="BI125" s="1">
        <v>1.2683178954000001</v>
      </c>
      <c r="BJ125">
        <v>1</v>
      </c>
      <c r="BK125">
        <v>1</v>
      </c>
      <c r="BL125" t="s">
        <v>763</v>
      </c>
      <c r="BM125" t="s">
        <v>764</v>
      </c>
      <c r="BN125" s="36" t="s">
        <v>774</v>
      </c>
      <c r="BO125" s="1">
        <v>0.64464118420000005</v>
      </c>
      <c r="BP125" s="1">
        <v>-0.60021713200000004</v>
      </c>
      <c r="BQ125" s="1">
        <v>-0.15576362699999999</v>
      </c>
      <c r="BR125" s="1">
        <v>-0.28697572300000002</v>
      </c>
      <c r="BS125" s="1">
        <v>0.64464118420000005</v>
      </c>
      <c r="BT125" s="1">
        <v>0.60021713239999996</v>
      </c>
      <c r="BU125" s="1">
        <v>0.15576362690000001</v>
      </c>
      <c r="BV125" s="1">
        <v>0.28697572339999999</v>
      </c>
      <c r="BW125" t="s">
        <v>6922</v>
      </c>
      <c r="BX125" t="s">
        <v>1089</v>
      </c>
      <c r="BY125" t="s">
        <v>1063</v>
      </c>
      <c r="BZ125" t="s">
        <v>1089</v>
      </c>
      <c r="CA125">
        <v>291</v>
      </c>
      <c r="CB125">
        <v>81</v>
      </c>
      <c r="CC125">
        <v>17</v>
      </c>
      <c r="CD125">
        <v>0</v>
      </c>
      <c r="CE125">
        <v>2017</v>
      </c>
      <c r="CF125">
        <v>321</v>
      </c>
      <c r="CG125">
        <v>0.29199999999999998</v>
      </c>
      <c r="CH125">
        <v>0.35199999999999998</v>
      </c>
      <c r="CI125">
        <v>0.54</v>
      </c>
      <c r="CJ125">
        <v>122</v>
      </c>
      <c r="CK125">
        <v>0.379</v>
      </c>
      <c r="CL125">
        <v>62</v>
      </c>
      <c r="CM125">
        <v>16</v>
      </c>
      <c r="CN125" t="s">
        <v>249</v>
      </c>
      <c r="CO125">
        <v>31</v>
      </c>
      <c r="CP125" t="s">
        <v>1089</v>
      </c>
      <c r="CQ125">
        <v>479</v>
      </c>
      <c r="CR125">
        <v>132</v>
      </c>
      <c r="CS125">
        <v>31</v>
      </c>
      <c r="CT125">
        <v>3</v>
      </c>
      <c r="CU125">
        <v>2016</v>
      </c>
      <c r="CV125">
        <v>543</v>
      </c>
      <c r="CW125">
        <v>0.28000000000000003</v>
      </c>
      <c r="CX125">
        <v>0.35399999999999998</v>
      </c>
      <c r="CY125">
        <v>0.53</v>
      </c>
      <c r="CZ125">
        <v>204</v>
      </c>
      <c r="DA125">
        <v>0.376</v>
      </c>
      <c r="DB125">
        <v>84</v>
      </c>
      <c r="DC125">
        <v>28</v>
      </c>
      <c r="DD125" t="s">
        <v>249</v>
      </c>
      <c r="DE125">
        <v>30</v>
      </c>
      <c r="DF125" t="s">
        <v>1089</v>
      </c>
      <c r="DG125">
        <v>633</v>
      </c>
      <c r="DH125">
        <v>159</v>
      </c>
      <c r="DI125">
        <v>35</v>
      </c>
      <c r="DJ125">
        <v>7</v>
      </c>
      <c r="DK125">
        <v>2015</v>
      </c>
      <c r="DL125">
        <v>676</v>
      </c>
      <c r="DM125">
        <v>0.29099999999999998</v>
      </c>
      <c r="DN125">
        <v>0.32800000000000001</v>
      </c>
      <c r="DO125">
        <v>0.54200000000000004</v>
      </c>
      <c r="DP125">
        <v>248</v>
      </c>
      <c r="DQ125">
        <v>0.36699999999999999</v>
      </c>
      <c r="DR125">
        <v>89</v>
      </c>
      <c r="DS125">
        <v>38</v>
      </c>
      <c r="DT125" t="s">
        <v>249</v>
      </c>
      <c r="DU125">
        <v>29</v>
      </c>
      <c r="DV125" s="36" t="s">
        <v>1427</v>
      </c>
    </row>
    <row r="126" spans="1:126" x14ac:dyDescent="0.3">
      <c r="A126">
        <v>125</v>
      </c>
      <c r="B126" t="s">
        <v>6762</v>
      </c>
      <c r="C126" t="s">
        <v>1895</v>
      </c>
      <c r="D126" t="s">
        <v>14</v>
      </c>
      <c r="E126">
        <v>656305</v>
      </c>
      <c r="F126" t="s">
        <v>253</v>
      </c>
      <c r="I126" t="s">
        <v>1065</v>
      </c>
      <c r="J126">
        <v>12</v>
      </c>
      <c r="K126" t="s">
        <v>6687</v>
      </c>
      <c r="L126">
        <v>96</v>
      </c>
      <c r="M126">
        <v>86</v>
      </c>
      <c r="N126">
        <v>114</v>
      </c>
      <c r="O126">
        <v>0</v>
      </c>
      <c r="P126">
        <v>124</v>
      </c>
      <c r="Q126">
        <v>117</v>
      </c>
      <c r="R126">
        <v>66</v>
      </c>
      <c r="S126">
        <v>149</v>
      </c>
      <c r="T126">
        <v>170</v>
      </c>
      <c r="U126">
        <v>128</v>
      </c>
      <c r="V126">
        <v>137</v>
      </c>
      <c r="W126">
        <v>108</v>
      </c>
      <c r="X126">
        <v>25</v>
      </c>
      <c r="Y126">
        <v>293</v>
      </c>
      <c r="Z126">
        <v>11</v>
      </c>
      <c r="AA126">
        <v>0</v>
      </c>
      <c r="AB126" s="1">
        <v>0.224</v>
      </c>
      <c r="AC126" s="1">
        <v>0.30499999999999999</v>
      </c>
      <c r="AD126" s="1">
        <v>0.438</v>
      </c>
      <c r="AE126" s="1">
        <v>0.32100000000000001</v>
      </c>
      <c r="AF126" s="36">
        <v>32</v>
      </c>
      <c r="AG126" s="36">
        <v>33</v>
      </c>
      <c r="AH126" s="8">
        <v>7</v>
      </c>
      <c r="AI126" s="36">
        <v>2</v>
      </c>
      <c r="AJ126" s="38">
        <v>207</v>
      </c>
      <c r="AK126" s="38">
        <v>28</v>
      </c>
      <c r="AL126" s="1">
        <v>0.26500000000000001</v>
      </c>
      <c r="AM126" s="1">
        <v>0.41666666670000002</v>
      </c>
      <c r="AN126" s="1">
        <v>0.29299247620000002</v>
      </c>
      <c r="AO126" s="1">
        <v>1E-4</v>
      </c>
      <c r="AP126" s="1">
        <v>9.8198444900000001E-2</v>
      </c>
      <c r="AQ126" s="1">
        <v>0.25411147369999998</v>
      </c>
      <c r="AR126" s="1">
        <v>0.1008049859</v>
      </c>
      <c r="AS126" s="1">
        <v>0.2139426693</v>
      </c>
      <c r="AT126" s="1">
        <v>6.8918057800000002E-2</v>
      </c>
      <c r="AU126" s="1">
        <v>5.7682441999999997E-3</v>
      </c>
      <c r="AV126" s="1">
        <v>3.6150857600000003E-2</v>
      </c>
      <c r="AW126" s="1">
        <v>0.32079424249999999</v>
      </c>
      <c r="AX126" s="1">
        <v>-0.11376711</v>
      </c>
      <c r="AY126" s="1">
        <v>-1.027631717</v>
      </c>
      <c r="AZ126" s="1">
        <v>0.2210394768</v>
      </c>
      <c r="BA126" s="1">
        <v>-1.0466749980000001</v>
      </c>
      <c r="BB126" s="1">
        <v>0.79214008079999998</v>
      </c>
      <c r="BC126" s="1">
        <v>0.90868409790000004</v>
      </c>
      <c r="BD126" s="1">
        <v>-2.0054110010000001</v>
      </c>
      <c r="BE126" s="1">
        <v>1.6296428946999999</v>
      </c>
      <c r="BF126" s="1">
        <v>3.0124795739999999</v>
      </c>
      <c r="BG126" s="1">
        <v>0.38286148800000003</v>
      </c>
      <c r="BH126" s="1">
        <v>0.82998644440000002</v>
      </c>
      <c r="BI126" s="1">
        <v>0.80958856020000003</v>
      </c>
      <c r="BJ126">
        <v>1</v>
      </c>
      <c r="BK126">
        <v>1</v>
      </c>
      <c r="BL126" t="s">
        <v>763</v>
      </c>
      <c r="BM126" t="s">
        <v>6729</v>
      </c>
      <c r="BN126" s="36" t="s">
        <v>6730</v>
      </c>
      <c r="BO126" s="1">
        <v>0.75531432369999996</v>
      </c>
      <c r="BP126" s="1">
        <v>0.20294882280000001</v>
      </c>
      <c r="BQ126" s="1">
        <v>-0.413894331</v>
      </c>
      <c r="BR126" s="1">
        <v>0.42376571489999998</v>
      </c>
      <c r="BS126" s="1">
        <v>0.75531432369999996</v>
      </c>
      <c r="BT126" s="1">
        <v>0.20294882280000001</v>
      </c>
      <c r="BU126" s="1">
        <v>0.41389433110000001</v>
      </c>
      <c r="BV126" s="1">
        <v>0.42376571489999998</v>
      </c>
      <c r="BW126" t="s">
        <v>2467</v>
      </c>
      <c r="BX126" t="s">
        <v>1392</v>
      </c>
      <c r="BY126" t="s">
        <v>1373</v>
      </c>
      <c r="BZ126" t="s">
        <v>1392</v>
      </c>
      <c r="CA126">
        <v>290</v>
      </c>
      <c r="CB126">
        <v>84</v>
      </c>
      <c r="CC126">
        <v>14</v>
      </c>
      <c r="CD126">
        <v>0</v>
      </c>
      <c r="CE126">
        <v>2017</v>
      </c>
      <c r="CF126">
        <v>326</v>
      </c>
      <c r="CG126">
        <v>0.23400000000000001</v>
      </c>
      <c r="CH126">
        <v>0.313</v>
      </c>
      <c r="CI126">
        <v>0.47199999999999998</v>
      </c>
      <c r="CJ126">
        <v>110</v>
      </c>
      <c r="CK126">
        <v>0.33600000000000002</v>
      </c>
      <c r="CL126">
        <v>40</v>
      </c>
      <c r="CM126">
        <v>9</v>
      </c>
      <c r="CN126" t="s">
        <v>253</v>
      </c>
      <c r="CO126">
        <v>24</v>
      </c>
      <c r="DV126" s="36" t="s">
        <v>6686</v>
      </c>
    </row>
    <row r="127" spans="1:126" x14ac:dyDescent="0.3">
      <c r="A127">
        <v>126</v>
      </c>
      <c r="B127" t="s">
        <v>2935</v>
      </c>
      <c r="C127" t="s">
        <v>456</v>
      </c>
      <c r="D127" t="s">
        <v>204</v>
      </c>
      <c r="E127">
        <v>455139</v>
      </c>
      <c r="F127" t="s">
        <v>255</v>
      </c>
      <c r="I127" t="s">
        <v>1065</v>
      </c>
      <c r="J127">
        <v>10</v>
      </c>
      <c r="K127" t="s">
        <v>816</v>
      </c>
      <c r="L127">
        <v>90</v>
      </c>
      <c r="M127">
        <v>113</v>
      </c>
      <c r="N127">
        <v>84</v>
      </c>
      <c r="O127">
        <v>12</v>
      </c>
      <c r="P127">
        <v>131</v>
      </c>
      <c r="Q127">
        <v>109</v>
      </c>
      <c r="R127">
        <v>80</v>
      </c>
      <c r="S127">
        <v>141</v>
      </c>
      <c r="T127">
        <v>97</v>
      </c>
      <c r="U127">
        <v>35</v>
      </c>
      <c r="V127">
        <v>166</v>
      </c>
      <c r="W127">
        <v>109</v>
      </c>
      <c r="X127">
        <v>33</v>
      </c>
      <c r="Y127">
        <v>216</v>
      </c>
      <c r="Z127">
        <v>9</v>
      </c>
      <c r="AA127">
        <v>0</v>
      </c>
      <c r="AB127" s="1">
        <v>0.221</v>
      </c>
      <c r="AC127" s="1">
        <v>0.318</v>
      </c>
      <c r="AD127" s="1">
        <v>0.42399999999999999</v>
      </c>
      <c r="AE127" s="1">
        <v>0.32400000000000001</v>
      </c>
      <c r="AF127" s="36">
        <v>27</v>
      </c>
      <c r="AG127" s="36">
        <v>27</v>
      </c>
      <c r="AH127" s="8">
        <v>6</v>
      </c>
      <c r="AI127" s="36">
        <v>0</v>
      </c>
      <c r="AJ127" s="38">
        <v>260</v>
      </c>
      <c r="AK127" s="38">
        <v>21</v>
      </c>
      <c r="AL127" s="1">
        <v>0.25</v>
      </c>
      <c r="AM127" s="1">
        <v>0.55000000000000004</v>
      </c>
      <c r="AN127" s="1">
        <v>0.21627007779999999</v>
      </c>
      <c r="AO127" s="1">
        <v>3.0886134000000002E-3</v>
      </c>
      <c r="AP127" s="1">
        <v>0.10426228</v>
      </c>
      <c r="AQ127" s="1">
        <v>0.23627922740000001</v>
      </c>
      <c r="AR127" s="1">
        <v>0.12326595930000001</v>
      </c>
      <c r="AS127" s="1">
        <v>0.20273389989999999</v>
      </c>
      <c r="AT127" s="1">
        <v>3.9181970699999999E-2</v>
      </c>
      <c r="AU127" s="1">
        <v>1.5740375000000001E-3</v>
      </c>
      <c r="AV127" s="1">
        <v>4.3812724999999997E-2</v>
      </c>
      <c r="AW127" s="1">
        <v>0.32411154660000002</v>
      </c>
      <c r="AX127" s="1">
        <v>-0.26135687499999999</v>
      </c>
      <c r="AY127" s="1">
        <v>0.98285036820000005</v>
      </c>
      <c r="AZ127" s="1">
        <v>-0.26373990600000002</v>
      </c>
      <c r="BA127" s="1">
        <v>-0.92052354300000006</v>
      </c>
      <c r="BB127" s="1">
        <v>1.0467990972000001</v>
      </c>
      <c r="BC127" s="1">
        <v>0.46663429080000002</v>
      </c>
      <c r="BD127" s="1">
        <v>-1.148756533</v>
      </c>
      <c r="BE127" s="1">
        <v>1.3693725723000001</v>
      </c>
      <c r="BF127" s="1">
        <v>-0.14884498900000001</v>
      </c>
      <c r="BG127" s="1">
        <v>-0.87914476799999997</v>
      </c>
      <c r="BH127" s="1">
        <v>1.4774864689</v>
      </c>
      <c r="BI127" s="1">
        <v>0.9234810846</v>
      </c>
      <c r="BJ127">
        <v>1</v>
      </c>
      <c r="BK127">
        <v>1</v>
      </c>
      <c r="BL127" t="s">
        <v>763</v>
      </c>
      <c r="BM127" t="s">
        <v>762</v>
      </c>
      <c r="BN127" s="36" t="s">
        <v>777</v>
      </c>
      <c r="BO127" s="1">
        <v>0.88876994850000002</v>
      </c>
      <c r="BP127" s="1">
        <v>-0.22611542700000001</v>
      </c>
      <c r="BQ127" s="1">
        <v>0.364326645</v>
      </c>
      <c r="BR127" s="1">
        <v>0.13331801569999999</v>
      </c>
      <c r="BS127" s="1">
        <v>0.88876994850000002</v>
      </c>
      <c r="BT127" s="1">
        <v>0.2261154273</v>
      </c>
      <c r="BU127" s="1">
        <v>0.364326645</v>
      </c>
      <c r="BV127" s="1">
        <v>0.13331801569999999</v>
      </c>
      <c r="BW127" t="s">
        <v>7256</v>
      </c>
      <c r="BX127" t="s">
        <v>1375</v>
      </c>
      <c r="BY127" t="s">
        <v>1373</v>
      </c>
      <c r="BZ127" t="s">
        <v>1375</v>
      </c>
      <c r="CA127">
        <v>263</v>
      </c>
      <c r="CB127">
        <v>88</v>
      </c>
      <c r="CC127">
        <v>17</v>
      </c>
      <c r="CD127">
        <v>1</v>
      </c>
      <c r="CE127">
        <v>2017</v>
      </c>
      <c r="CF127">
        <v>309</v>
      </c>
      <c r="CG127">
        <v>0.255</v>
      </c>
      <c r="CH127">
        <v>0.36</v>
      </c>
      <c r="CI127">
        <v>0.50600000000000001</v>
      </c>
      <c r="CJ127">
        <v>115</v>
      </c>
      <c r="CK127">
        <v>0.373</v>
      </c>
      <c r="CL127">
        <v>57</v>
      </c>
      <c r="CM127">
        <v>13</v>
      </c>
      <c r="CN127" t="s">
        <v>255</v>
      </c>
      <c r="CO127">
        <v>33</v>
      </c>
      <c r="CP127" t="s">
        <v>1375</v>
      </c>
      <c r="CQ127">
        <v>147</v>
      </c>
      <c r="CR127">
        <v>57</v>
      </c>
      <c r="CS127">
        <v>9</v>
      </c>
      <c r="CT127">
        <v>0</v>
      </c>
      <c r="CU127">
        <v>2016</v>
      </c>
      <c r="CV127">
        <v>170</v>
      </c>
      <c r="CW127">
        <v>0.224</v>
      </c>
      <c r="CX127">
        <v>0.314</v>
      </c>
      <c r="CY127">
        <v>0.48299999999999998</v>
      </c>
      <c r="CZ127">
        <v>57</v>
      </c>
      <c r="DA127">
        <v>0.33800000000000002</v>
      </c>
      <c r="DB127">
        <v>27</v>
      </c>
      <c r="DC127">
        <v>5</v>
      </c>
      <c r="DD127" t="s">
        <v>255</v>
      </c>
      <c r="DE127">
        <v>32</v>
      </c>
      <c r="DF127" t="s">
        <v>1375</v>
      </c>
      <c r="DG127">
        <v>233</v>
      </c>
      <c r="DH127">
        <v>78</v>
      </c>
      <c r="DI127">
        <v>10</v>
      </c>
      <c r="DJ127">
        <v>0</v>
      </c>
      <c r="DK127">
        <v>2015</v>
      </c>
      <c r="DL127">
        <v>273</v>
      </c>
      <c r="DM127">
        <v>0.23200000000000001</v>
      </c>
      <c r="DN127">
        <v>0.32500000000000001</v>
      </c>
      <c r="DO127">
        <v>0.438</v>
      </c>
      <c r="DP127">
        <v>89</v>
      </c>
      <c r="DQ127">
        <v>0.32600000000000001</v>
      </c>
      <c r="DR127">
        <v>32</v>
      </c>
      <c r="DS127">
        <v>7</v>
      </c>
      <c r="DT127" t="s">
        <v>255</v>
      </c>
      <c r="DU127">
        <v>31</v>
      </c>
      <c r="DV127" s="36" t="s">
        <v>1571</v>
      </c>
    </row>
    <row r="128" spans="1:126" x14ac:dyDescent="0.3">
      <c r="A128">
        <v>127</v>
      </c>
      <c r="B128" t="s">
        <v>5558</v>
      </c>
      <c r="C128" t="s">
        <v>387</v>
      </c>
      <c r="D128" t="s">
        <v>386</v>
      </c>
      <c r="E128">
        <v>502082</v>
      </c>
      <c r="F128" t="s">
        <v>249</v>
      </c>
      <c r="I128" t="s">
        <v>1103</v>
      </c>
      <c r="J128">
        <v>29</v>
      </c>
      <c r="K128" t="s">
        <v>823</v>
      </c>
      <c r="L128">
        <v>76</v>
      </c>
      <c r="M128">
        <v>100</v>
      </c>
      <c r="N128">
        <v>115</v>
      </c>
      <c r="O128">
        <v>97</v>
      </c>
      <c r="P128">
        <v>67</v>
      </c>
      <c r="Q128">
        <v>89</v>
      </c>
      <c r="R128">
        <v>113</v>
      </c>
      <c r="S128">
        <v>103</v>
      </c>
      <c r="T128">
        <v>120</v>
      </c>
      <c r="U128">
        <v>124</v>
      </c>
      <c r="V128">
        <v>95</v>
      </c>
      <c r="W128">
        <v>103</v>
      </c>
      <c r="X128">
        <v>29</v>
      </c>
      <c r="Y128">
        <v>296</v>
      </c>
      <c r="Z128">
        <v>7</v>
      </c>
      <c r="AA128">
        <v>4</v>
      </c>
      <c r="AB128" s="1">
        <v>0.25600000000000001</v>
      </c>
      <c r="AC128" s="1">
        <v>0.3</v>
      </c>
      <c r="AD128" s="1">
        <v>0.40500000000000003</v>
      </c>
      <c r="AE128" s="1">
        <v>0.30599999999999999</v>
      </c>
      <c r="AF128" s="36">
        <v>27</v>
      </c>
      <c r="AG128" s="36">
        <v>25</v>
      </c>
      <c r="AH128" s="8">
        <v>10</v>
      </c>
      <c r="AI128" s="36">
        <v>-7</v>
      </c>
      <c r="AJ128" s="38">
        <v>295</v>
      </c>
      <c r="AK128" s="38">
        <v>105</v>
      </c>
      <c r="AL128" s="1">
        <v>0.21</v>
      </c>
      <c r="AM128" s="1">
        <v>0.4833333333</v>
      </c>
      <c r="AN128" s="1">
        <v>0.29640112540000002</v>
      </c>
      <c r="AO128" s="1">
        <v>2.4264157599999999E-2</v>
      </c>
      <c r="AP128" s="1">
        <v>5.3417101000000002E-2</v>
      </c>
      <c r="AQ128" s="1">
        <v>0.19298052199999999</v>
      </c>
      <c r="AR128" s="1">
        <v>0.17280437900000001</v>
      </c>
      <c r="AS128" s="1">
        <v>0.1482499169</v>
      </c>
      <c r="AT128" s="1">
        <v>4.8551363899999998E-2</v>
      </c>
      <c r="AU128" s="1">
        <v>5.5624927000000003E-3</v>
      </c>
      <c r="AV128" s="1">
        <v>2.5035278300000002E-2</v>
      </c>
      <c r="AW128" s="1">
        <v>0.30563790769999999</v>
      </c>
      <c r="AX128" s="1">
        <v>-0.65492958000000001</v>
      </c>
      <c r="AY128" s="1">
        <v>-2.2390674999999999E-2</v>
      </c>
      <c r="AZ128" s="1">
        <v>0.24257742299999999</v>
      </c>
      <c r="BA128" s="1">
        <v>-2.6689042E-2</v>
      </c>
      <c r="BB128" s="1">
        <v>-1.088513445</v>
      </c>
      <c r="BC128" s="1">
        <v>-0.60671250499999996</v>
      </c>
      <c r="BD128" s="1">
        <v>0.74062322719999996</v>
      </c>
      <c r="BE128" s="1">
        <v>0.1042413809</v>
      </c>
      <c r="BF128" s="1">
        <v>0.84724076709999996</v>
      </c>
      <c r="BG128" s="1">
        <v>0.32095235519999998</v>
      </c>
      <c r="BH128" s="1">
        <v>-0.109384785</v>
      </c>
      <c r="BI128" s="1">
        <v>0.289228296</v>
      </c>
      <c r="BJ128">
        <v>1</v>
      </c>
      <c r="BK128">
        <v>3</v>
      </c>
      <c r="BL128" t="s">
        <v>760</v>
      </c>
      <c r="BM128" t="s">
        <v>6724</v>
      </c>
      <c r="BN128" s="36" t="s">
        <v>6738</v>
      </c>
      <c r="BO128" s="1">
        <v>-0.18842140499999999</v>
      </c>
      <c r="BP128" s="1">
        <v>-0.25666429299999999</v>
      </c>
      <c r="BQ128" s="1">
        <v>-0.70699304699999999</v>
      </c>
      <c r="BR128" s="1">
        <v>-0.30277909200000003</v>
      </c>
      <c r="BS128" s="1">
        <v>0.18842140509999999</v>
      </c>
      <c r="BT128" s="1">
        <v>0.2566642925</v>
      </c>
      <c r="BU128" s="1">
        <v>0.70699304730000001</v>
      </c>
      <c r="BV128" s="1">
        <v>0.30277909240000001</v>
      </c>
      <c r="BW128" t="s">
        <v>2460</v>
      </c>
      <c r="BX128" t="s">
        <v>1372</v>
      </c>
      <c r="BY128" t="s">
        <v>1373</v>
      </c>
      <c r="BZ128" t="s">
        <v>1372</v>
      </c>
      <c r="CA128">
        <v>236</v>
      </c>
      <c r="CB128">
        <v>82</v>
      </c>
      <c r="CC128">
        <v>12</v>
      </c>
      <c r="CD128">
        <v>2</v>
      </c>
      <c r="CE128">
        <v>2017</v>
      </c>
      <c r="CF128">
        <v>270</v>
      </c>
      <c r="CG128">
        <v>0.28799999999999998</v>
      </c>
      <c r="CH128">
        <v>0.36</v>
      </c>
      <c r="CI128">
        <v>0.52100000000000002</v>
      </c>
      <c r="CJ128">
        <v>100</v>
      </c>
      <c r="CK128">
        <v>0.372</v>
      </c>
      <c r="CL128">
        <v>52</v>
      </c>
      <c r="CM128">
        <v>15</v>
      </c>
      <c r="CN128" t="s">
        <v>249</v>
      </c>
      <c r="CO128">
        <v>28</v>
      </c>
      <c r="CP128" t="s">
        <v>1372</v>
      </c>
      <c r="CQ128">
        <v>385</v>
      </c>
      <c r="CR128">
        <v>126</v>
      </c>
      <c r="CS128">
        <v>8</v>
      </c>
      <c r="CT128">
        <v>6</v>
      </c>
      <c r="CU128">
        <v>2016</v>
      </c>
      <c r="CV128">
        <v>418</v>
      </c>
      <c r="CW128">
        <v>0.28599999999999998</v>
      </c>
      <c r="CX128">
        <v>0.32800000000000001</v>
      </c>
      <c r="CY128">
        <v>0.439</v>
      </c>
      <c r="CZ128">
        <v>138</v>
      </c>
      <c r="DA128">
        <v>0.33</v>
      </c>
      <c r="DB128">
        <v>44</v>
      </c>
      <c r="DC128">
        <v>16</v>
      </c>
      <c r="DD128" t="s">
        <v>249</v>
      </c>
      <c r="DE128">
        <v>27</v>
      </c>
      <c r="DF128" t="s">
        <v>1372</v>
      </c>
      <c r="DG128">
        <v>333</v>
      </c>
      <c r="DH128">
        <v>106</v>
      </c>
      <c r="DI128">
        <v>7</v>
      </c>
      <c r="DJ128">
        <v>4</v>
      </c>
      <c r="DK128">
        <v>2015</v>
      </c>
      <c r="DL128">
        <v>362</v>
      </c>
      <c r="DM128">
        <v>0.246</v>
      </c>
      <c r="DN128">
        <v>0.29399999999999998</v>
      </c>
      <c r="DO128">
        <v>0.372</v>
      </c>
      <c r="DP128">
        <v>106</v>
      </c>
      <c r="DQ128">
        <v>0.29199999999999998</v>
      </c>
      <c r="DR128">
        <v>26</v>
      </c>
      <c r="DS128">
        <v>9</v>
      </c>
      <c r="DT128" t="s">
        <v>249</v>
      </c>
      <c r="DU128">
        <v>26</v>
      </c>
      <c r="DV128" s="36" t="s">
        <v>1516</v>
      </c>
    </row>
    <row r="129" spans="1:126" x14ac:dyDescent="0.3">
      <c r="A129">
        <v>128</v>
      </c>
      <c r="B129" t="s">
        <v>5559</v>
      </c>
      <c r="C129" t="s">
        <v>4637</v>
      </c>
      <c r="D129" t="s">
        <v>4638</v>
      </c>
      <c r="E129">
        <v>596847</v>
      </c>
      <c r="F129" t="s">
        <v>250</v>
      </c>
      <c r="I129" t="s">
        <v>1103</v>
      </c>
      <c r="J129">
        <v>8</v>
      </c>
      <c r="K129" t="s">
        <v>813</v>
      </c>
      <c r="L129">
        <v>67</v>
      </c>
      <c r="M129">
        <v>93</v>
      </c>
      <c r="N129">
        <v>49</v>
      </c>
      <c r="O129">
        <v>72</v>
      </c>
      <c r="P129">
        <v>125</v>
      </c>
      <c r="Q129">
        <v>104</v>
      </c>
      <c r="R129">
        <v>80</v>
      </c>
      <c r="S129">
        <v>124</v>
      </c>
      <c r="T129">
        <v>100</v>
      </c>
      <c r="U129">
        <v>82</v>
      </c>
      <c r="V129">
        <v>134</v>
      </c>
      <c r="W129">
        <v>100</v>
      </c>
      <c r="X129">
        <v>27</v>
      </c>
      <c r="Y129">
        <v>127</v>
      </c>
      <c r="Z129">
        <v>4</v>
      </c>
      <c r="AA129">
        <v>2</v>
      </c>
      <c r="AB129" s="1">
        <v>0.20799999999999999</v>
      </c>
      <c r="AC129" s="1">
        <v>0.29299999999999998</v>
      </c>
      <c r="AD129" s="1">
        <v>0.38700000000000001</v>
      </c>
      <c r="AE129" s="1">
        <v>0.29799999999999999</v>
      </c>
      <c r="AF129" s="36">
        <v>14</v>
      </c>
      <c r="AG129" s="36">
        <v>13</v>
      </c>
      <c r="AH129" s="8">
        <v>3</v>
      </c>
      <c r="AI129" s="36">
        <v>-4</v>
      </c>
      <c r="AJ129" s="38">
        <v>460</v>
      </c>
      <c r="AK129" s="38">
        <v>52</v>
      </c>
      <c r="AL129" s="1">
        <v>0.185</v>
      </c>
      <c r="AM129" s="1">
        <v>0.45</v>
      </c>
      <c r="AN129" s="1">
        <v>0.12716719509999999</v>
      </c>
      <c r="AO129" s="1">
        <v>1.7812797799999999E-2</v>
      </c>
      <c r="AP129" s="1">
        <v>9.9138778100000005E-2</v>
      </c>
      <c r="AQ129" s="1">
        <v>0.2266678684</v>
      </c>
      <c r="AR129" s="1">
        <v>0.1229846077</v>
      </c>
      <c r="AS129" s="1">
        <v>0.1785975088</v>
      </c>
      <c r="AT129" s="1">
        <v>4.05219281E-2</v>
      </c>
      <c r="AU129" s="1">
        <v>3.6860122999999999E-3</v>
      </c>
      <c r="AV129" s="1">
        <v>3.5183856700000002E-2</v>
      </c>
      <c r="AW129" s="1">
        <v>0.29815656870000001</v>
      </c>
      <c r="AX129" s="1">
        <v>-0.90091252099999997</v>
      </c>
      <c r="AY129" s="1">
        <v>-0.52501119600000001</v>
      </c>
      <c r="AZ129" s="1">
        <v>-0.82674681699999997</v>
      </c>
      <c r="BA129" s="1">
        <v>-0.29900544299999998</v>
      </c>
      <c r="BB129" s="1">
        <v>0.83163065390000002</v>
      </c>
      <c r="BC129" s="1">
        <v>0.2283749407</v>
      </c>
      <c r="BD129" s="1">
        <v>-1.159487194</v>
      </c>
      <c r="BE129" s="1">
        <v>0.80891976440000002</v>
      </c>
      <c r="BF129" s="1">
        <v>-6.3904620000000004E-3</v>
      </c>
      <c r="BG129" s="1">
        <v>-0.24366691700000001</v>
      </c>
      <c r="BH129" s="1">
        <v>0.74826575660000005</v>
      </c>
      <c r="BI129" s="1">
        <v>3.2372560299999999E-2</v>
      </c>
      <c r="BJ129">
        <v>1</v>
      </c>
      <c r="BK129">
        <v>1</v>
      </c>
      <c r="BL129" t="s">
        <v>763</v>
      </c>
      <c r="BM129" t="s">
        <v>759</v>
      </c>
      <c r="BN129" s="36" t="s">
        <v>775</v>
      </c>
      <c r="BO129" s="1">
        <v>0.92190171889999994</v>
      </c>
      <c r="BP129" s="1">
        <v>0.28057450410000001</v>
      </c>
      <c r="BQ129" s="1">
        <v>0.13914080870000001</v>
      </c>
      <c r="BR129" s="1">
        <v>9.6906224499999999E-2</v>
      </c>
      <c r="BS129" s="1">
        <v>0.92190171889999994</v>
      </c>
      <c r="BT129" s="1">
        <v>0.28057450410000001</v>
      </c>
      <c r="BU129" s="1">
        <v>0.13914080870000001</v>
      </c>
      <c r="BV129" s="1">
        <v>9.6906224499999999E-2</v>
      </c>
      <c r="BW129" t="s">
        <v>6704</v>
      </c>
      <c r="BX129" t="s">
        <v>1383</v>
      </c>
      <c r="BY129" t="s">
        <v>1373</v>
      </c>
      <c r="BZ129" t="s">
        <v>1383</v>
      </c>
      <c r="CA129">
        <v>15</v>
      </c>
      <c r="CB129">
        <v>6</v>
      </c>
      <c r="CC129">
        <v>2</v>
      </c>
      <c r="CD129">
        <v>0</v>
      </c>
      <c r="CE129">
        <v>2017</v>
      </c>
      <c r="CF129">
        <v>18</v>
      </c>
      <c r="CG129">
        <v>0.26700000000000002</v>
      </c>
      <c r="CH129">
        <v>0.33300000000000002</v>
      </c>
      <c r="CI129">
        <v>0.73299999999999998</v>
      </c>
      <c r="CJ129">
        <v>7</v>
      </c>
      <c r="CK129">
        <v>0.41599999999999998</v>
      </c>
      <c r="CL129">
        <v>14</v>
      </c>
      <c r="CM129">
        <v>1</v>
      </c>
      <c r="CN129" t="s">
        <v>250</v>
      </c>
      <c r="CO129">
        <v>26</v>
      </c>
      <c r="CP129" t="s">
        <v>1384</v>
      </c>
      <c r="CQ129">
        <v>112</v>
      </c>
      <c r="CR129">
        <v>54</v>
      </c>
      <c r="CS129">
        <v>5</v>
      </c>
      <c r="CT129">
        <v>2</v>
      </c>
      <c r="CU129">
        <v>2016</v>
      </c>
      <c r="CV129">
        <v>129</v>
      </c>
      <c r="CW129">
        <v>0.17</v>
      </c>
      <c r="CX129">
        <v>0.27100000000000002</v>
      </c>
      <c r="CY129">
        <v>0.33900000000000002</v>
      </c>
      <c r="CZ129">
        <v>35</v>
      </c>
      <c r="DA129">
        <v>0.27300000000000002</v>
      </c>
      <c r="DB129">
        <v>10</v>
      </c>
      <c r="DC129">
        <v>1</v>
      </c>
      <c r="DD129" t="s">
        <v>250</v>
      </c>
      <c r="DE129">
        <v>25</v>
      </c>
      <c r="DV129" s="36" t="s">
        <v>5229</v>
      </c>
    </row>
    <row r="130" spans="1:126" x14ac:dyDescent="0.3">
      <c r="A130">
        <v>129</v>
      </c>
      <c r="B130" t="s">
        <v>566</v>
      </c>
      <c r="C130" t="s">
        <v>62</v>
      </c>
      <c r="D130" t="s">
        <v>61</v>
      </c>
      <c r="E130">
        <v>425783</v>
      </c>
      <c r="F130" t="s">
        <v>249</v>
      </c>
      <c r="I130" t="s">
        <v>1103</v>
      </c>
      <c r="J130">
        <v>16</v>
      </c>
      <c r="K130" t="s">
        <v>2714</v>
      </c>
      <c r="L130">
        <v>76</v>
      </c>
      <c r="M130">
        <v>120</v>
      </c>
      <c r="N130">
        <v>151</v>
      </c>
      <c r="O130">
        <v>104</v>
      </c>
      <c r="P130">
        <v>156</v>
      </c>
      <c r="Q130">
        <v>96</v>
      </c>
      <c r="R130">
        <v>109</v>
      </c>
      <c r="S130">
        <v>104</v>
      </c>
      <c r="T130">
        <v>69</v>
      </c>
      <c r="U130">
        <v>35</v>
      </c>
      <c r="V130">
        <v>125</v>
      </c>
      <c r="W130">
        <v>111</v>
      </c>
      <c r="X130">
        <v>35</v>
      </c>
      <c r="Y130">
        <v>390</v>
      </c>
      <c r="Z130">
        <v>13</v>
      </c>
      <c r="AA130">
        <v>6</v>
      </c>
      <c r="AB130" s="1">
        <v>0.24299999999999999</v>
      </c>
      <c r="AC130" s="1">
        <v>0.34399999999999997</v>
      </c>
      <c r="AD130" s="1">
        <v>0.39300000000000002</v>
      </c>
      <c r="AE130" s="1">
        <v>0.33</v>
      </c>
      <c r="AF130" s="36">
        <v>42</v>
      </c>
      <c r="AG130" s="36">
        <v>39</v>
      </c>
      <c r="AH130" s="8">
        <v>13</v>
      </c>
      <c r="AI130" s="36">
        <v>0</v>
      </c>
      <c r="AJ130" s="38">
        <v>163</v>
      </c>
      <c r="AK130" s="38">
        <v>51</v>
      </c>
      <c r="AL130" s="1">
        <v>0.21</v>
      </c>
      <c r="AM130" s="1">
        <v>0.58333333330000003</v>
      </c>
      <c r="AN130" s="1">
        <v>0.38982323899999999</v>
      </c>
      <c r="AO130" s="1">
        <v>2.58352476E-2</v>
      </c>
      <c r="AP130" s="1">
        <v>0.1236477553</v>
      </c>
      <c r="AQ130" s="1">
        <v>0.20843261960000001</v>
      </c>
      <c r="AR130" s="1">
        <v>0.16665781269999999</v>
      </c>
      <c r="AS130" s="1">
        <v>0.1492238987</v>
      </c>
      <c r="AT130" s="1">
        <v>2.7881284900000001E-2</v>
      </c>
      <c r="AU130" s="1">
        <v>1.5733212E-3</v>
      </c>
      <c r="AV130" s="1">
        <v>3.28987107E-2</v>
      </c>
      <c r="AW130" s="1">
        <v>0.3299979629</v>
      </c>
      <c r="AX130" s="1">
        <v>-0.65492958000000001</v>
      </c>
      <c r="AY130" s="1">
        <v>1.4854708896</v>
      </c>
      <c r="AZ130" s="1">
        <v>0.83287589549999996</v>
      </c>
      <c r="BA130" s="1">
        <v>3.9627760300000002E-2</v>
      </c>
      <c r="BB130" s="1">
        <v>1.8609185303</v>
      </c>
      <c r="BC130" s="1">
        <v>-0.22366503900000001</v>
      </c>
      <c r="BD130" s="1">
        <v>0.50619511839999998</v>
      </c>
      <c r="BE130" s="1">
        <v>0.1268574723</v>
      </c>
      <c r="BF130" s="1">
        <v>-1.350251731</v>
      </c>
      <c r="BG130" s="1">
        <v>-0.87936028700000002</v>
      </c>
      <c r="BH130" s="1">
        <v>0.55514937559999999</v>
      </c>
      <c r="BI130" s="1">
        <v>1.1255785707999999</v>
      </c>
      <c r="BJ130">
        <v>3</v>
      </c>
      <c r="BK130">
        <v>2</v>
      </c>
      <c r="BL130" t="s">
        <v>764</v>
      </c>
      <c r="BM130" t="s">
        <v>762</v>
      </c>
      <c r="BN130" s="36" t="s">
        <v>793</v>
      </c>
      <c r="BO130" s="1">
        <v>0.31815954270000002</v>
      </c>
      <c r="BP130" s="1">
        <v>-0.575566719</v>
      </c>
      <c r="BQ130" s="1">
        <v>0.55193521680000002</v>
      </c>
      <c r="BR130" s="1">
        <v>-0.45263500600000001</v>
      </c>
      <c r="BS130" s="1">
        <v>0.31815954270000002</v>
      </c>
      <c r="BT130" s="1">
        <v>0.57556671920000002</v>
      </c>
      <c r="BU130" s="1">
        <v>0.55193521680000002</v>
      </c>
      <c r="BV130" s="1">
        <v>0.45263500610000001</v>
      </c>
      <c r="BW130" t="s">
        <v>2923</v>
      </c>
      <c r="BX130" t="s">
        <v>1375</v>
      </c>
      <c r="BY130" t="s">
        <v>1373</v>
      </c>
      <c r="BZ130" t="s">
        <v>1375</v>
      </c>
      <c r="CA130">
        <v>544</v>
      </c>
      <c r="CB130">
        <v>149</v>
      </c>
      <c r="CC130">
        <v>22</v>
      </c>
      <c r="CD130">
        <v>12</v>
      </c>
      <c r="CE130">
        <v>2017</v>
      </c>
      <c r="CF130">
        <v>636</v>
      </c>
      <c r="CG130">
        <v>0.26100000000000001</v>
      </c>
      <c r="CH130">
        <v>0.35699999999999998</v>
      </c>
      <c r="CI130">
        <v>0.42299999999999999</v>
      </c>
      <c r="CJ130">
        <v>219</v>
      </c>
      <c r="CK130">
        <v>0.34399999999999997</v>
      </c>
      <c r="CL130">
        <v>68</v>
      </c>
      <c r="CM130">
        <v>27</v>
      </c>
      <c r="CN130" t="s">
        <v>249</v>
      </c>
      <c r="CO130">
        <v>34</v>
      </c>
      <c r="CP130" t="s">
        <v>1375</v>
      </c>
      <c r="CQ130">
        <v>178</v>
      </c>
      <c r="CR130">
        <v>48</v>
      </c>
      <c r="CS130">
        <v>7</v>
      </c>
      <c r="CT130">
        <v>6</v>
      </c>
      <c r="CU130">
        <v>2016</v>
      </c>
      <c r="CV130">
        <v>210</v>
      </c>
      <c r="CW130">
        <v>0.24199999999999999</v>
      </c>
      <c r="CX130">
        <v>0.35699999999999998</v>
      </c>
      <c r="CY130">
        <v>0.39900000000000002</v>
      </c>
      <c r="CZ130">
        <v>72</v>
      </c>
      <c r="DA130">
        <v>0.34100000000000003</v>
      </c>
      <c r="DB130">
        <v>32</v>
      </c>
      <c r="DC130">
        <v>7</v>
      </c>
      <c r="DD130" t="s">
        <v>249</v>
      </c>
      <c r="DE130">
        <v>33</v>
      </c>
      <c r="DF130" t="s">
        <v>1375</v>
      </c>
      <c r="DG130">
        <v>555</v>
      </c>
      <c r="DH130">
        <v>149</v>
      </c>
      <c r="DI130">
        <v>22</v>
      </c>
      <c r="DJ130">
        <v>4</v>
      </c>
      <c r="DK130">
        <v>2015</v>
      </c>
      <c r="DL130">
        <v>653</v>
      </c>
      <c r="DM130">
        <v>0.27600000000000002</v>
      </c>
      <c r="DN130">
        <v>0.375</v>
      </c>
      <c r="DO130">
        <v>0.46300000000000002</v>
      </c>
      <c r="DP130">
        <v>240</v>
      </c>
      <c r="DQ130">
        <v>0.36699999999999999</v>
      </c>
      <c r="DR130">
        <v>87</v>
      </c>
      <c r="DS130">
        <v>27</v>
      </c>
      <c r="DT130" t="s">
        <v>249</v>
      </c>
      <c r="DU130">
        <v>32</v>
      </c>
      <c r="DV130" s="36" t="s">
        <v>1421</v>
      </c>
    </row>
    <row r="131" spans="1:126" x14ac:dyDescent="0.3">
      <c r="A131">
        <v>130</v>
      </c>
      <c r="B131" t="s">
        <v>567</v>
      </c>
      <c r="C131" t="s">
        <v>401</v>
      </c>
      <c r="D131" t="s">
        <v>400</v>
      </c>
      <c r="E131">
        <v>502182</v>
      </c>
      <c r="F131" t="s">
        <v>255</v>
      </c>
      <c r="I131" t="s">
        <v>1103</v>
      </c>
      <c r="J131">
        <v>31</v>
      </c>
      <c r="K131" t="s">
        <v>808</v>
      </c>
      <c r="L131">
        <v>90</v>
      </c>
      <c r="M131">
        <v>110</v>
      </c>
      <c r="N131">
        <v>32</v>
      </c>
      <c r="O131">
        <v>7</v>
      </c>
      <c r="P131">
        <v>92</v>
      </c>
      <c r="Q131">
        <v>90</v>
      </c>
      <c r="R131">
        <v>111</v>
      </c>
      <c r="S131">
        <v>72</v>
      </c>
      <c r="T131">
        <v>78</v>
      </c>
      <c r="U131">
        <v>89</v>
      </c>
      <c r="V131">
        <v>70</v>
      </c>
      <c r="W131">
        <v>93</v>
      </c>
      <c r="X131">
        <v>32</v>
      </c>
      <c r="Y131">
        <v>82</v>
      </c>
      <c r="Z131">
        <v>2</v>
      </c>
      <c r="AA131">
        <v>0</v>
      </c>
      <c r="AB131" s="1">
        <v>0.23</v>
      </c>
      <c r="AC131" s="1">
        <v>0.28699999999999998</v>
      </c>
      <c r="AD131" s="1">
        <v>0.33300000000000002</v>
      </c>
      <c r="AE131" s="1">
        <v>0.27800000000000002</v>
      </c>
      <c r="AF131" s="36">
        <v>8</v>
      </c>
      <c r="AG131" s="36">
        <v>8</v>
      </c>
      <c r="AH131" s="8">
        <v>1</v>
      </c>
      <c r="AI131" s="36">
        <v>-4</v>
      </c>
      <c r="AJ131" s="38">
        <v>709</v>
      </c>
      <c r="AK131" s="38">
        <v>116</v>
      </c>
      <c r="AL131" s="1">
        <v>0.25</v>
      </c>
      <c r="AM131" s="1">
        <v>0.53333333329999999</v>
      </c>
      <c r="AN131" s="1">
        <v>8.2492412599999995E-2</v>
      </c>
      <c r="AO131" s="1">
        <v>1.7311691999999999E-3</v>
      </c>
      <c r="AP131" s="1">
        <v>7.26076737E-2</v>
      </c>
      <c r="AQ131" s="1">
        <v>0.19540419179999999</v>
      </c>
      <c r="AR131" s="1">
        <v>0.1706914413</v>
      </c>
      <c r="AS131" s="1">
        <v>0.1037514858</v>
      </c>
      <c r="AT131" s="1">
        <v>3.1559622400000001E-2</v>
      </c>
      <c r="AU131" s="1">
        <v>4.0216988E-3</v>
      </c>
      <c r="AV131" s="1">
        <v>1.8436812699999999E-2</v>
      </c>
      <c r="AW131" s="1">
        <v>0.27755558390000001</v>
      </c>
      <c r="AX131" s="1">
        <v>-0.26135687499999999</v>
      </c>
      <c r="AY131" s="1">
        <v>0.73154010749999998</v>
      </c>
      <c r="AZ131" s="1">
        <v>-1.1090296180000001</v>
      </c>
      <c r="BA131" s="1">
        <v>-0.977822207</v>
      </c>
      <c r="BB131" s="1">
        <v>-0.282579207</v>
      </c>
      <c r="BC131" s="1">
        <v>-0.54663130400000004</v>
      </c>
      <c r="BD131" s="1">
        <v>0.66003644490000002</v>
      </c>
      <c r="BE131" s="1">
        <v>-0.92902289299999996</v>
      </c>
      <c r="BF131" s="1">
        <v>-0.959197631</v>
      </c>
      <c r="BG131" s="1">
        <v>-0.14266129599999999</v>
      </c>
      <c r="BH131" s="1">
        <v>-0.66701732499999999</v>
      </c>
      <c r="BI131" s="1">
        <v>-0.67491809000000003</v>
      </c>
      <c r="BJ131">
        <v>3</v>
      </c>
      <c r="BK131">
        <v>3</v>
      </c>
      <c r="BL131" t="s">
        <v>762</v>
      </c>
      <c r="BM131" t="s">
        <v>761</v>
      </c>
      <c r="BN131" s="36" t="s">
        <v>783</v>
      </c>
      <c r="BO131" s="1">
        <v>-0.63463771800000002</v>
      </c>
      <c r="BP131" s="1">
        <v>-0.24697433999999999</v>
      </c>
      <c r="BQ131" s="1">
        <v>0.66644038510000003</v>
      </c>
      <c r="BR131" s="1">
        <v>-0.158595548</v>
      </c>
      <c r="BS131" s="1">
        <v>0.63463771790000001</v>
      </c>
      <c r="BT131" s="1">
        <v>0.2469743395</v>
      </c>
      <c r="BU131" s="1">
        <v>0.66644038510000003</v>
      </c>
      <c r="BV131" s="1">
        <v>0.1585955476</v>
      </c>
      <c r="BW131" t="s">
        <v>3874</v>
      </c>
      <c r="BX131" t="s">
        <v>1397</v>
      </c>
      <c r="BY131" t="s">
        <v>1373</v>
      </c>
      <c r="CP131" t="s">
        <v>1397</v>
      </c>
      <c r="CQ131">
        <v>68</v>
      </c>
      <c r="CR131">
        <v>22</v>
      </c>
      <c r="CS131">
        <v>1</v>
      </c>
      <c r="CT131">
        <v>0</v>
      </c>
      <c r="CU131">
        <v>2016</v>
      </c>
      <c r="CV131">
        <v>76</v>
      </c>
      <c r="CW131">
        <v>0.221</v>
      </c>
      <c r="CX131">
        <v>0.30299999999999999</v>
      </c>
      <c r="CY131">
        <v>0.309</v>
      </c>
      <c r="CZ131">
        <v>21</v>
      </c>
      <c r="DA131">
        <v>0.28100000000000003</v>
      </c>
      <c r="DB131">
        <v>8</v>
      </c>
      <c r="DC131">
        <v>1</v>
      </c>
      <c r="DD131" t="s">
        <v>255</v>
      </c>
      <c r="DE131">
        <v>30</v>
      </c>
      <c r="DF131" t="s">
        <v>1377</v>
      </c>
      <c r="DG131">
        <v>101</v>
      </c>
      <c r="DH131">
        <v>30</v>
      </c>
      <c r="DI131">
        <v>2</v>
      </c>
      <c r="DJ131">
        <v>0</v>
      </c>
      <c r="DK131">
        <v>2015</v>
      </c>
      <c r="DL131">
        <v>105</v>
      </c>
      <c r="DM131">
        <v>0.28699999999999998</v>
      </c>
      <c r="DN131">
        <v>0.314</v>
      </c>
      <c r="DO131">
        <v>0.42599999999999999</v>
      </c>
      <c r="DP131">
        <v>34</v>
      </c>
      <c r="DQ131">
        <v>0.32200000000000001</v>
      </c>
      <c r="DR131">
        <v>17</v>
      </c>
      <c r="DS131">
        <v>4</v>
      </c>
      <c r="DT131" t="s">
        <v>255</v>
      </c>
      <c r="DU131">
        <v>29</v>
      </c>
      <c r="DV131" s="36" t="s">
        <v>1295</v>
      </c>
    </row>
    <row r="132" spans="1:126" x14ac:dyDescent="0.3">
      <c r="A132">
        <v>131</v>
      </c>
      <c r="B132" t="s">
        <v>5560</v>
      </c>
      <c r="C132" t="s">
        <v>5140</v>
      </c>
      <c r="D132" t="s">
        <v>17</v>
      </c>
      <c r="E132">
        <v>605183</v>
      </c>
      <c r="F132" t="s">
        <v>249</v>
      </c>
      <c r="I132" t="s">
        <v>1065</v>
      </c>
      <c r="J132">
        <v>24</v>
      </c>
      <c r="K132" t="s">
        <v>817</v>
      </c>
      <c r="L132">
        <v>76</v>
      </c>
      <c r="M132">
        <v>96</v>
      </c>
      <c r="N132">
        <v>42</v>
      </c>
      <c r="O132">
        <v>154</v>
      </c>
      <c r="P132">
        <v>83</v>
      </c>
      <c r="Q132">
        <v>103</v>
      </c>
      <c r="R132">
        <v>90</v>
      </c>
      <c r="S132">
        <v>97</v>
      </c>
      <c r="T132">
        <v>126</v>
      </c>
      <c r="U132">
        <v>77</v>
      </c>
      <c r="V132">
        <v>86</v>
      </c>
      <c r="W132">
        <v>96</v>
      </c>
      <c r="X132">
        <v>28</v>
      </c>
      <c r="Y132">
        <v>108</v>
      </c>
      <c r="Z132">
        <v>2</v>
      </c>
      <c r="AA132">
        <v>2</v>
      </c>
      <c r="AB132" s="1">
        <v>0.223</v>
      </c>
      <c r="AC132" s="1">
        <v>0.28599999999999998</v>
      </c>
      <c r="AD132" s="1">
        <v>0.36199999999999999</v>
      </c>
      <c r="AE132" s="1">
        <v>0.28599999999999998</v>
      </c>
      <c r="AF132" s="36">
        <v>11</v>
      </c>
      <c r="AG132" s="36">
        <v>10</v>
      </c>
      <c r="AH132" s="8">
        <v>2</v>
      </c>
      <c r="AI132" s="36">
        <v>-5</v>
      </c>
      <c r="AJ132" s="38">
        <v>674</v>
      </c>
      <c r="AK132" s="38">
        <v>251</v>
      </c>
      <c r="AL132" s="1">
        <v>0.21</v>
      </c>
      <c r="AM132" s="1">
        <v>0.46666666670000001</v>
      </c>
      <c r="AN132" s="1">
        <v>0.1081371473</v>
      </c>
      <c r="AO132" s="1">
        <v>3.8219230999999999E-2</v>
      </c>
      <c r="AP132" s="1">
        <v>6.6048138500000006E-2</v>
      </c>
      <c r="AQ132" s="1">
        <v>0.22312848690000001</v>
      </c>
      <c r="AR132" s="1">
        <v>0.13736619659999999</v>
      </c>
      <c r="AS132" s="1">
        <v>0.13939712630000001</v>
      </c>
      <c r="AT132" s="1">
        <v>5.1053763299999999E-2</v>
      </c>
      <c r="AU132" s="1">
        <v>3.4499116000000002E-3</v>
      </c>
      <c r="AV132" s="1">
        <v>2.2602729500000002E-2</v>
      </c>
      <c r="AW132" s="1">
        <v>0.28616733849999998</v>
      </c>
      <c r="AX132" s="1">
        <v>-0.65492958000000001</v>
      </c>
      <c r="AY132" s="1">
        <v>-0.27370093499999998</v>
      </c>
      <c r="AZ132" s="1">
        <v>-0.94699038400000002</v>
      </c>
      <c r="BA132" s="1">
        <v>0.56236434469999996</v>
      </c>
      <c r="BB132" s="1">
        <v>-0.55805582300000001</v>
      </c>
      <c r="BC132" s="1">
        <v>0.14063597150000001</v>
      </c>
      <c r="BD132" s="1">
        <v>-0.61097791300000004</v>
      </c>
      <c r="BE132" s="1">
        <v>-0.101322547</v>
      </c>
      <c r="BF132" s="1">
        <v>1.1132776752</v>
      </c>
      <c r="BG132" s="1">
        <v>-0.31470790300000001</v>
      </c>
      <c r="BH132" s="1">
        <v>-0.314958087</v>
      </c>
      <c r="BI132" s="1">
        <v>-0.379251958</v>
      </c>
      <c r="BJ132">
        <v>2</v>
      </c>
      <c r="BK132">
        <v>2</v>
      </c>
      <c r="BL132" t="s">
        <v>759</v>
      </c>
      <c r="BM132" t="s">
        <v>6729</v>
      </c>
      <c r="BN132" s="36" t="s">
        <v>6767</v>
      </c>
      <c r="BO132" s="1">
        <v>0.1556804893</v>
      </c>
      <c r="BP132" s="1">
        <v>0.68877721390000002</v>
      </c>
      <c r="BQ132" s="1">
        <v>-0.26652261199999999</v>
      </c>
      <c r="BR132" s="1">
        <v>0.3109722681</v>
      </c>
      <c r="BS132" s="1">
        <v>0.1556804893</v>
      </c>
      <c r="BT132" s="1">
        <v>0.68877721390000002</v>
      </c>
      <c r="BU132" s="1">
        <v>0.26652261230000002</v>
      </c>
      <c r="BV132" s="1">
        <v>0.3109722681</v>
      </c>
      <c r="BW132" t="s">
        <v>2872</v>
      </c>
      <c r="BX132" t="s">
        <v>1390</v>
      </c>
      <c r="BY132" t="s">
        <v>1373</v>
      </c>
      <c r="CP132" t="s">
        <v>1390</v>
      </c>
      <c r="CQ132">
        <v>50</v>
      </c>
      <c r="CR132">
        <v>28</v>
      </c>
      <c r="CS132">
        <v>1</v>
      </c>
      <c r="CT132">
        <v>1</v>
      </c>
      <c r="CU132">
        <v>2016</v>
      </c>
      <c r="CV132">
        <v>58</v>
      </c>
      <c r="CW132">
        <v>0.2</v>
      </c>
      <c r="CX132">
        <v>0.29799999999999999</v>
      </c>
      <c r="CY132">
        <v>0.34</v>
      </c>
      <c r="CZ132">
        <v>17</v>
      </c>
      <c r="DA132">
        <v>0.28499999999999998</v>
      </c>
      <c r="DB132">
        <v>7</v>
      </c>
      <c r="DC132">
        <v>1</v>
      </c>
      <c r="DD132" t="s">
        <v>249</v>
      </c>
      <c r="DE132">
        <v>26</v>
      </c>
      <c r="DV132" s="36" t="s">
        <v>5141</v>
      </c>
    </row>
    <row r="133" spans="1:126" x14ac:dyDescent="0.3">
      <c r="A133">
        <v>132</v>
      </c>
      <c r="B133" t="s">
        <v>7012</v>
      </c>
      <c r="C133" t="s">
        <v>66</v>
      </c>
      <c r="D133" t="s">
        <v>58</v>
      </c>
      <c r="E133">
        <v>458085</v>
      </c>
      <c r="F133" t="s">
        <v>253</v>
      </c>
      <c r="I133" t="s">
        <v>1103</v>
      </c>
      <c r="J133">
        <v>35</v>
      </c>
      <c r="K133" t="s">
        <v>817</v>
      </c>
      <c r="L133">
        <v>96</v>
      </c>
      <c r="M133">
        <v>113</v>
      </c>
      <c r="N133">
        <v>51</v>
      </c>
      <c r="O133">
        <v>106</v>
      </c>
      <c r="P133">
        <v>137</v>
      </c>
      <c r="Q133">
        <v>99</v>
      </c>
      <c r="R133">
        <v>92</v>
      </c>
      <c r="S133">
        <v>101</v>
      </c>
      <c r="T133">
        <v>88</v>
      </c>
      <c r="U133">
        <v>119</v>
      </c>
      <c r="V133">
        <v>100</v>
      </c>
      <c r="W133">
        <v>101</v>
      </c>
      <c r="X133">
        <v>33</v>
      </c>
      <c r="Y133">
        <v>131</v>
      </c>
      <c r="Z133">
        <v>3</v>
      </c>
      <c r="AA133">
        <v>2</v>
      </c>
      <c r="AB133" s="1">
        <v>0.215</v>
      </c>
      <c r="AC133" s="1">
        <v>0.309</v>
      </c>
      <c r="AD133" s="1">
        <v>0.36099999999999999</v>
      </c>
      <c r="AE133" s="1">
        <v>0.3</v>
      </c>
      <c r="AF133" s="36">
        <v>15</v>
      </c>
      <c r="AG133" s="36">
        <v>15</v>
      </c>
      <c r="AH133" s="8">
        <v>3</v>
      </c>
      <c r="AI133" s="36">
        <v>-2</v>
      </c>
      <c r="AJ133" s="38">
        <v>429</v>
      </c>
      <c r="AK133" s="38">
        <v>51</v>
      </c>
      <c r="AL133" s="1">
        <v>0.26500000000000001</v>
      </c>
      <c r="AM133" s="1">
        <v>0.55000000000000004</v>
      </c>
      <c r="AN133" s="1">
        <v>0.1306089711</v>
      </c>
      <c r="AO133" s="1">
        <v>2.64099351E-2</v>
      </c>
      <c r="AP133" s="1">
        <v>0.1084702501</v>
      </c>
      <c r="AQ133" s="1">
        <v>0.2149420182</v>
      </c>
      <c r="AR133" s="1">
        <v>0.14112034400000001</v>
      </c>
      <c r="AS133" s="1">
        <v>0.1458371131</v>
      </c>
      <c r="AT133" s="1">
        <v>3.5661685499999998E-2</v>
      </c>
      <c r="AU133" s="1">
        <v>5.3634041E-3</v>
      </c>
      <c r="AV133" s="1">
        <v>2.6265522199999999E-2</v>
      </c>
      <c r="AW133" s="1">
        <v>0.30028271490000003</v>
      </c>
      <c r="AX133" s="1">
        <v>-0.11376711</v>
      </c>
      <c r="AY133" s="1">
        <v>0.98285036820000005</v>
      </c>
      <c r="AZ133" s="1">
        <v>-0.80499955599999995</v>
      </c>
      <c r="BA133" s="1">
        <v>6.3885721500000006E-2</v>
      </c>
      <c r="BB133" s="1">
        <v>1.2235185302</v>
      </c>
      <c r="BC133" s="1">
        <v>-6.2301271999999998E-2</v>
      </c>
      <c r="BD133" s="1">
        <v>-0.46779591199999998</v>
      </c>
      <c r="BE133" s="1">
        <v>4.8215496900000002E-2</v>
      </c>
      <c r="BF133" s="1">
        <v>-0.52309610900000003</v>
      </c>
      <c r="BG133" s="1">
        <v>0.26104803840000002</v>
      </c>
      <c r="BH133" s="1">
        <v>-5.4175810000000003E-3</v>
      </c>
      <c r="BI133" s="1">
        <v>0.10536923250000001</v>
      </c>
      <c r="BJ133">
        <v>3</v>
      </c>
      <c r="BK133">
        <v>3</v>
      </c>
      <c r="BL133" t="s">
        <v>762</v>
      </c>
      <c r="BM133" t="s">
        <v>6724</v>
      </c>
      <c r="BN133" s="36" t="s">
        <v>6727</v>
      </c>
      <c r="BO133" s="1">
        <v>0.1384345287</v>
      </c>
      <c r="BP133" s="1">
        <v>8.8672319999999999E-2</v>
      </c>
      <c r="BQ133" s="1">
        <v>0.8832226795</v>
      </c>
      <c r="BR133" s="1">
        <v>-0.14537071300000001</v>
      </c>
      <c r="BS133" s="1">
        <v>0.1384345287</v>
      </c>
      <c r="BT133" s="1">
        <v>8.8672319999999999E-2</v>
      </c>
      <c r="BU133" s="1">
        <v>0.8832226795</v>
      </c>
      <c r="BV133" s="1">
        <v>0.1453707132</v>
      </c>
      <c r="BW133" t="s">
        <v>2877</v>
      </c>
      <c r="BX133" t="s">
        <v>1386</v>
      </c>
      <c r="BY133" t="s">
        <v>1373</v>
      </c>
      <c r="BZ133" t="s">
        <v>1386</v>
      </c>
      <c r="CA133">
        <v>75</v>
      </c>
      <c r="CB133">
        <v>36</v>
      </c>
      <c r="CC133">
        <v>1</v>
      </c>
      <c r="CD133">
        <v>0</v>
      </c>
      <c r="CE133">
        <v>2017</v>
      </c>
      <c r="CF133">
        <v>88</v>
      </c>
      <c r="CG133">
        <v>0.2</v>
      </c>
      <c r="CH133">
        <v>0.29899999999999999</v>
      </c>
      <c r="CI133">
        <v>0.26700000000000002</v>
      </c>
      <c r="CJ133">
        <v>23</v>
      </c>
      <c r="CK133">
        <v>0.26400000000000001</v>
      </c>
      <c r="CL133">
        <v>7</v>
      </c>
      <c r="CM133">
        <v>0</v>
      </c>
      <c r="CN133" t="s">
        <v>253</v>
      </c>
      <c r="CO133">
        <v>32</v>
      </c>
      <c r="CP133" t="s">
        <v>1070</v>
      </c>
      <c r="CQ133">
        <v>261</v>
      </c>
      <c r="CR133">
        <v>99</v>
      </c>
      <c r="CS133">
        <v>6</v>
      </c>
      <c r="CT133">
        <v>2</v>
      </c>
      <c r="CU133">
        <v>2016</v>
      </c>
      <c r="CV133">
        <v>300</v>
      </c>
      <c r="CW133">
        <v>0.188</v>
      </c>
      <c r="CX133">
        <v>0.28999999999999998</v>
      </c>
      <c r="CY133">
        <v>0.318</v>
      </c>
      <c r="CZ133">
        <v>83</v>
      </c>
      <c r="DA133">
        <v>0.27800000000000002</v>
      </c>
      <c r="DB133">
        <v>19</v>
      </c>
      <c r="DC133">
        <v>3</v>
      </c>
      <c r="DD133" t="s">
        <v>249</v>
      </c>
      <c r="DE133">
        <v>31</v>
      </c>
      <c r="DF133" t="s">
        <v>1070</v>
      </c>
      <c r="DG133">
        <v>440</v>
      </c>
      <c r="DH133">
        <v>148</v>
      </c>
      <c r="DI133">
        <v>16</v>
      </c>
      <c r="DJ133">
        <v>11</v>
      </c>
      <c r="DK133">
        <v>2015</v>
      </c>
      <c r="DL133">
        <v>503</v>
      </c>
      <c r="DM133">
        <v>0.25</v>
      </c>
      <c r="DN133">
        <v>0.34100000000000003</v>
      </c>
      <c r="DO133">
        <v>0.443</v>
      </c>
      <c r="DP133">
        <v>172</v>
      </c>
      <c r="DQ133">
        <v>0.34200000000000003</v>
      </c>
      <c r="DR133">
        <v>57</v>
      </c>
      <c r="DS133">
        <v>16</v>
      </c>
      <c r="DT133" t="s">
        <v>249</v>
      </c>
      <c r="DU133">
        <v>30</v>
      </c>
      <c r="DV133" s="36" t="s">
        <v>1236</v>
      </c>
    </row>
    <row r="134" spans="1:126" x14ac:dyDescent="0.3">
      <c r="A134">
        <v>133</v>
      </c>
      <c r="B134" t="s">
        <v>4642</v>
      </c>
      <c r="C134" t="s">
        <v>2727</v>
      </c>
      <c r="D134" t="s">
        <v>58</v>
      </c>
      <c r="E134">
        <v>499624</v>
      </c>
      <c r="F134" t="s">
        <v>250</v>
      </c>
      <c r="I134" t="s">
        <v>1065</v>
      </c>
      <c r="J134">
        <v>35</v>
      </c>
      <c r="K134" t="s">
        <v>6722</v>
      </c>
      <c r="L134">
        <v>67</v>
      </c>
      <c r="M134">
        <v>117</v>
      </c>
      <c r="N134">
        <v>37</v>
      </c>
      <c r="O134">
        <v>61</v>
      </c>
      <c r="P134">
        <v>82</v>
      </c>
      <c r="Q134">
        <v>111</v>
      </c>
      <c r="R134">
        <v>120</v>
      </c>
      <c r="S134">
        <v>87</v>
      </c>
      <c r="T134">
        <v>73</v>
      </c>
      <c r="U134">
        <v>44</v>
      </c>
      <c r="V134">
        <v>103</v>
      </c>
      <c r="W134">
        <v>101</v>
      </c>
      <c r="X134">
        <v>34</v>
      </c>
      <c r="Y134">
        <v>96</v>
      </c>
      <c r="Z134">
        <v>3</v>
      </c>
      <c r="AA134">
        <v>1</v>
      </c>
      <c r="AB134" s="1">
        <v>0.248</v>
      </c>
      <c r="AC134" s="1">
        <v>0.30299999999999999</v>
      </c>
      <c r="AD134" s="1">
        <v>0.374</v>
      </c>
      <c r="AE134" s="1">
        <v>0.3</v>
      </c>
      <c r="AF134" s="36">
        <v>12</v>
      </c>
      <c r="AG134" s="36">
        <v>11</v>
      </c>
      <c r="AH134" s="8">
        <v>3</v>
      </c>
      <c r="AI134" s="36">
        <v>-3</v>
      </c>
      <c r="AJ134" s="38">
        <v>666</v>
      </c>
      <c r="AK134" s="38">
        <v>69</v>
      </c>
      <c r="AL134" s="1">
        <v>0.185</v>
      </c>
      <c r="AM134" s="1">
        <v>0.56666666669999999</v>
      </c>
      <c r="AN134" s="1">
        <v>9.62600079E-2</v>
      </c>
      <c r="AO134" s="1">
        <v>1.52207774E-2</v>
      </c>
      <c r="AP134" s="1">
        <v>6.5059299299999998E-2</v>
      </c>
      <c r="AQ134" s="1">
        <v>0.24088680479999999</v>
      </c>
      <c r="AR134" s="1">
        <v>0.1842492235</v>
      </c>
      <c r="AS134" s="1">
        <v>0.12558859510000001</v>
      </c>
      <c r="AT134" s="1">
        <v>2.9673701300000001E-2</v>
      </c>
      <c r="AU134" s="1">
        <v>1.9981711E-3</v>
      </c>
      <c r="AV134" s="1">
        <v>2.7219916E-2</v>
      </c>
      <c r="AW134" s="1">
        <v>0.29972889590000001</v>
      </c>
      <c r="AX134" s="1">
        <v>-0.90091252099999997</v>
      </c>
      <c r="AY134" s="1">
        <v>1.2341606289</v>
      </c>
      <c r="AZ134" s="1">
        <v>-1.022037469</v>
      </c>
      <c r="BA134" s="1">
        <v>-0.40841643100000002</v>
      </c>
      <c r="BB134" s="1">
        <v>-0.59958347000000001</v>
      </c>
      <c r="BC134" s="1">
        <v>0.58085314320000003</v>
      </c>
      <c r="BD134" s="1">
        <v>1.1771259999000001</v>
      </c>
      <c r="BE134" s="1">
        <v>-0.42195996200000002</v>
      </c>
      <c r="BF134" s="1">
        <v>-1.1596950509999999</v>
      </c>
      <c r="BG134" s="1">
        <v>-0.751526056</v>
      </c>
      <c r="BH134" s="1">
        <v>7.5237691699999998E-2</v>
      </c>
      <c r="BI134" s="1">
        <v>8.6355042899999998E-2</v>
      </c>
      <c r="BJ134">
        <v>3</v>
      </c>
      <c r="BK134">
        <v>3</v>
      </c>
      <c r="BL134" t="s">
        <v>762</v>
      </c>
      <c r="BM134" t="s">
        <v>6724</v>
      </c>
      <c r="BN134" s="36" t="s">
        <v>6727</v>
      </c>
      <c r="BO134" s="1">
        <v>-0.16100273300000001</v>
      </c>
      <c r="BP134" s="1">
        <v>-0.192768146</v>
      </c>
      <c r="BQ134" s="1">
        <v>0.79606817090000004</v>
      </c>
      <c r="BR134" s="1">
        <v>-0.28800543099999998</v>
      </c>
      <c r="BS134" s="1">
        <v>0.16100273300000001</v>
      </c>
      <c r="BT134" s="1">
        <v>0.1927681457</v>
      </c>
      <c r="BU134" s="1">
        <v>0.79606817090000004</v>
      </c>
      <c r="BV134" s="1">
        <v>0.28800543090000003</v>
      </c>
      <c r="BW134" t="s">
        <v>6718</v>
      </c>
      <c r="BX134" t="s">
        <v>1386</v>
      </c>
      <c r="BY134" t="s">
        <v>1373</v>
      </c>
      <c r="CP134" t="s">
        <v>1386</v>
      </c>
      <c r="CQ134">
        <v>29</v>
      </c>
      <c r="CR134">
        <v>10</v>
      </c>
      <c r="CS134">
        <v>0</v>
      </c>
      <c r="CT134">
        <v>0</v>
      </c>
      <c r="CU134">
        <v>2016</v>
      </c>
      <c r="CV134">
        <v>32</v>
      </c>
      <c r="CW134">
        <v>6.9000000000000006E-2</v>
      </c>
      <c r="CX134">
        <v>0.156</v>
      </c>
      <c r="CY134">
        <v>6.9000000000000006E-2</v>
      </c>
      <c r="CZ134">
        <v>4</v>
      </c>
      <c r="DA134">
        <v>0.125</v>
      </c>
      <c r="DB134">
        <v>0</v>
      </c>
      <c r="DC134">
        <v>-2</v>
      </c>
      <c r="DD134" t="s">
        <v>250</v>
      </c>
      <c r="DE134">
        <v>32</v>
      </c>
      <c r="DF134" t="s">
        <v>1386</v>
      </c>
      <c r="DG134">
        <v>333</v>
      </c>
      <c r="DH134">
        <v>101</v>
      </c>
      <c r="DI134">
        <v>15</v>
      </c>
      <c r="DJ134">
        <v>2</v>
      </c>
      <c r="DK134">
        <v>2015</v>
      </c>
      <c r="DL134">
        <v>360</v>
      </c>
      <c r="DM134">
        <v>0.32100000000000001</v>
      </c>
      <c r="DN134">
        <v>0.36699999999999999</v>
      </c>
      <c r="DO134">
        <v>0.52</v>
      </c>
      <c r="DP134">
        <v>137</v>
      </c>
      <c r="DQ134">
        <v>0.38100000000000001</v>
      </c>
      <c r="DR134">
        <v>68</v>
      </c>
      <c r="DS134">
        <v>22</v>
      </c>
      <c r="DT134" t="s">
        <v>249</v>
      </c>
      <c r="DU134">
        <v>31</v>
      </c>
      <c r="DV134" s="36" t="s">
        <v>2728</v>
      </c>
    </row>
    <row r="135" spans="1:126" x14ac:dyDescent="0.3">
      <c r="A135">
        <v>134</v>
      </c>
      <c r="B135" t="s">
        <v>6763</v>
      </c>
      <c r="C135" t="s">
        <v>1875</v>
      </c>
      <c r="D135" t="s">
        <v>3915</v>
      </c>
      <c r="E135">
        <v>543038</v>
      </c>
      <c r="F135" t="s">
        <v>257</v>
      </c>
      <c r="I135" t="s">
        <v>1065</v>
      </c>
      <c r="J135">
        <v>48</v>
      </c>
      <c r="K135" t="s">
        <v>811</v>
      </c>
      <c r="L135">
        <v>172</v>
      </c>
      <c r="M135">
        <v>107</v>
      </c>
      <c r="N135">
        <v>44</v>
      </c>
      <c r="O135">
        <v>133</v>
      </c>
      <c r="P135">
        <v>71</v>
      </c>
      <c r="Q135">
        <v>130</v>
      </c>
      <c r="R135">
        <v>91</v>
      </c>
      <c r="S135">
        <v>106</v>
      </c>
      <c r="T135">
        <v>93</v>
      </c>
      <c r="U135">
        <v>65</v>
      </c>
      <c r="V135">
        <v>113</v>
      </c>
      <c r="W135">
        <v>93</v>
      </c>
      <c r="X135">
        <v>31</v>
      </c>
      <c r="Y135">
        <v>114</v>
      </c>
      <c r="Z135">
        <v>3</v>
      </c>
      <c r="AA135">
        <v>2</v>
      </c>
      <c r="AB135" s="1">
        <v>0.20899999999999999</v>
      </c>
      <c r="AC135" s="1">
        <v>0.26800000000000002</v>
      </c>
      <c r="AD135" s="1">
        <v>0.36099999999999999</v>
      </c>
      <c r="AE135" s="1">
        <v>0.27600000000000002</v>
      </c>
      <c r="AF135" s="36">
        <v>10</v>
      </c>
      <c r="AG135" s="36">
        <v>10</v>
      </c>
      <c r="AH135" s="8">
        <v>2</v>
      </c>
      <c r="AI135" s="36">
        <v>-2</v>
      </c>
      <c r="AJ135" s="38">
        <v>528</v>
      </c>
      <c r="AK135" s="38">
        <v>76</v>
      </c>
      <c r="AL135" s="1">
        <v>0.47499999999999998</v>
      </c>
      <c r="AM135" s="1">
        <v>0.51666666670000005</v>
      </c>
      <c r="AN135" s="1">
        <v>0.1138363252</v>
      </c>
      <c r="AO135" s="1">
        <v>3.3157457600000002E-2</v>
      </c>
      <c r="AP135" s="1">
        <v>5.5937443900000001E-2</v>
      </c>
      <c r="AQ135" s="1">
        <v>0.28164499050000003</v>
      </c>
      <c r="AR135" s="1">
        <v>0.13917492640000001</v>
      </c>
      <c r="AS135" s="1">
        <v>0.15248883869999999</v>
      </c>
      <c r="AT135" s="1">
        <v>3.7932871200000003E-2</v>
      </c>
      <c r="AU135" s="1">
        <v>2.9445565999999999E-3</v>
      </c>
      <c r="AV135" s="1">
        <v>2.9776436600000001E-2</v>
      </c>
      <c r="AW135" s="1">
        <v>0.27554027730000002</v>
      </c>
      <c r="AX135" s="1">
        <v>1.9524895933999999</v>
      </c>
      <c r="AY135" s="1">
        <v>0.48022984680000003</v>
      </c>
      <c r="AZ135" s="1">
        <v>-0.91097946699999999</v>
      </c>
      <c r="BA135" s="1">
        <v>0.34870335629999999</v>
      </c>
      <c r="BB135" s="1">
        <v>-0.98266821000000004</v>
      </c>
      <c r="BC135" s="1">
        <v>1.5912221045999999</v>
      </c>
      <c r="BD135" s="1">
        <v>-0.54199352899999997</v>
      </c>
      <c r="BE135" s="1">
        <v>0.2026701658</v>
      </c>
      <c r="BF135" s="1">
        <v>-0.28164016200000003</v>
      </c>
      <c r="BG135" s="1">
        <v>-0.46676554100000001</v>
      </c>
      <c r="BH135" s="1">
        <v>0.29128778</v>
      </c>
      <c r="BI135" s="1">
        <v>-0.74410932200000002</v>
      </c>
      <c r="BJ135">
        <v>4</v>
      </c>
      <c r="BK135">
        <v>4</v>
      </c>
      <c r="BL135" t="s">
        <v>6729</v>
      </c>
      <c r="BM135" t="s">
        <v>762</v>
      </c>
      <c r="BN135" s="36" t="s">
        <v>6739</v>
      </c>
      <c r="BO135" s="1">
        <v>-0.24343578799999999</v>
      </c>
      <c r="BP135" s="1">
        <v>0.41120857370000002</v>
      </c>
      <c r="BQ135" s="1">
        <v>0.43645605310000002</v>
      </c>
      <c r="BR135" s="1">
        <v>0.66530402160000002</v>
      </c>
      <c r="BS135" s="1">
        <v>0.2434357882</v>
      </c>
      <c r="BT135" s="1">
        <v>0.41120857370000002</v>
      </c>
      <c r="BU135" s="1">
        <v>0.43645605310000002</v>
      </c>
      <c r="BV135" s="1">
        <v>0.66530402160000002</v>
      </c>
      <c r="BW135" t="s">
        <v>2899</v>
      </c>
      <c r="BX135" t="s">
        <v>1107</v>
      </c>
      <c r="BY135" t="s">
        <v>1063</v>
      </c>
      <c r="BZ135" t="s">
        <v>1107</v>
      </c>
      <c r="CA135">
        <v>66</v>
      </c>
      <c r="CB135">
        <v>27</v>
      </c>
      <c r="CC135">
        <v>4</v>
      </c>
      <c r="CD135">
        <v>1</v>
      </c>
      <c r="CE135">
        <v>2017</v>
      </c>
      <c r="CF135">
        <v>71</v>
      </c>
      <c r="CG135">
        <v>0.22700000000000001</v>
      </c>
      <c r="CH135">
        <v>0.26800000000000002</v>
      </c>
      <c r="CI135">
        <v>0.45500000000000002</v>
      </c>
      <c r="CJ135">
        <v>22</v>
      </c>
      <c r="CK135">
        <v>0.30499999999999999</v>
      </c>
      <c r="CL135">
        <v>11</v>
      </c>
      <c r="CM135">
        <v>2</v>
      </c>
      <c r="CN135" t="s">
        <v>257</v>
      </c>
      <c r="CO135">
        <v>30</v>
      </c>
      <c r="DF135" t="s">
        <v>1388</v>
      </c>
      <c r="DG135">
        <v>5</v>
      </c>
      <c r="DH135">
        <v>4</v>
      </c>
      <c r="DI135">
        <v>0</v>
      </c>
      <c r="DJ135">
        <v>0</v>
      </c>
      <c r="DK135">
        <v>2015</v>
      </c>
      <c r="DL135">
        <v>5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 t="s">
        <v>253</v>
      </c>
      <c r="DU135">
        <v>28</v>
      </c>
      <c r="DV135" s="36" t="s">
        <v>3916</v>
      </c>
    </row>
    <row r="136" spans="1:126" x14ac:dyDescent="0.3">
      <c r="A136">
        <v>135</v>
      </c>
      <c r="B136" t="s">
        <v>3045</v>
      </c>
      <c r="C136" t="s">
        <v>2076</v>
      </c>
      <c r="D136" t="s">
        <v>67</v>
      </c>
      <c r="E136">
        <v>607385</v>
      </c>
      <c r="F136" t="s">
        <v>249</v>
      </c>
      <c r="I136" t="s">
        <v>1103</v>
      </c>
      <c r="J136">
        <v>22</v>
      </c>
      <c r="K136" t="s">
        <v>781</v>
      </c>
      <c r="L136">
        <v>76</v>
      </c>
      <c r="M136">
        <v>96</v>
      </c>
      <c r="N136">
        <v>75</v>
      </c>
      <c r="O136">
        <v>34</v>
      </c>
      <c r="P136">
        <v>83</v>
      </c>
      <c r="Q136">
        <v>117</v>
      </c>
      <c r="R136">
        <v>94</v>
      </c>
      <c r="S136">
        <v>103</v>
      </c>
      <c r="T136">
        <v>85</v>
      </c>
      <c r="U136">
        <v>238</v>
      </c>
      <c r="V136">
        <v>98</v>
      </c>
      <c r="W136">
        <v>94</v>
      </c>
      <c r="X136">
        <v>28</v>
      </c>
      <c r="Y136">
        <v>193</v>
      </c>
      <c r="Z136">
        <v>5</v>
      </c>
      <c r="AA136">
        <v>2</v>
      </c>
      <c r="AB136" s="1">
        <v>0.217</v>
      </c>
      <c r="AC136" s="1">
        <v>0.27500000000000002</v>
      </c>
      <c r="AD136" s="1">
        <v>0.36499999999999999</v>
      </c>
      <c r="AE136" s="1">
        <v>0.28000000000000003</v>
      </c>
      <c r="AF136" s="36">
        <v>15</v>
      </c>
      <c r="AG136" s="36">
        <v>14</v>
      </c>
      <c r="AH136" s="8">
        <v>3</v>
      </c>
      <c r="AI136" s="36">
        <v>-10</v>
      </c>
      <c r="AJ136" s="38">
        <v>447</v>
      </c>
      <c r="AK136" s="38">
        <v>162</v>
      </c>
      <c r="AL136" s="1">
        <v>0.21</v>
      </c>
      <c r="AM136" s="1">
        <v>0.46666666670000001</v>
      </c>
      <c r="AN136" s="1">
        <v>0.19341357789999999</v>
      </c>
      <c r="AO136" s="1">
        <v>8.3835430000000002E-3</v>
      </c>
      <c r="AP136" s="1">
        <v>6.5773832000000004E-2</v>
      </c>
      <c r="AQ136" s="1">
        <v>0.2552700289</v>
      </c>
      <c r="AR136" s="1">
        <v>0.14352376410000001</v>
      </c>
      <c r="AS136" s="1">
        <v>0.14866118179999999</v>
      </c>
      <c r="AT136" s="1">
        <v>3.4371341800000003E-2</v>
      </c>
      <c r="AU136" s="1">
        <v>1.06955112E-2</v>
      </c>
      <c r="AV136" s="1">
        <v>2.5849629400000001E-2</v>
      </c>
      <c r="AW136" s="1">
        <v>0.28036062509999998</v>
      </c>
      <c r="AX136" s="1">
        <v>-0.65492958000000001</v>
      </c>
      <c r="AY136" s="1">
        <v>-0.27370093499999998</v>
      </c>
      <c r="AZ136" s="1">
        <v>-0.408161355</v>
      </c>
      <c r="BA136" s="1">
        <v>-0.69702086799999996</v>
      </c>
      <c r="BB136" s="1">
        <v>-0.56957569699999999</v>
      </c>
      <c r="BC136" s="1">
        <v>0.93740392849999998</v>
      </c>
      <c r="BD136" s="1">
        <v>-0.37613022499999998</v>
      </c>
      <c r="BE136" s="1">
        <v>0.1137910511</v>
      </c>
      <c r="BF136" s="1">
        <v>-0.66027607099999996</v>
      </c>
      <c r="BG136" s="1">
        <v>1.8654402278</v>
      </c>
      <c r="BH136" s="1">
        <v>-4.0564441999999999E-2</v>
      </c>
      <c r="BI136" s="1">
        <v>-0.57861301499999995</v>
      </c>
      <c r="BJ136">
        <v>2</v>
      </c>
      <c r="BK136">
        <v>2</v>
      </c>
      <c r="BL136" t="s">
        <v>759</v>
      </c>
      <c r="BM136" t="s">
        <v>762</v>
      </c>
      <c r="BN136" s="36" t="s">
        <v>782</v>
      </c>
      <c r="BO136" s="1">
        <v>4.6010217399999997E-2</v>
      </c>
      <c r="BP136" s="1">
        <v>0.85019453700000003</v>
      </c>
      <c r="BQ136" s="1">
        <v>0.18448507629999999</v>
      </c>
      <c r="BR136" s="1">
        <v>-2.4263023000000002E-2</v>
      </c>
      <c r="BS136" s="1">
        <v>4.6010217399999997E-2</v>
      </c>
      <c r="BT136" s="1">
        <v>0.85019453700000003</v>
      </c>
      <c r="BU136" s="1">
        <v>0.18448507629999999</v>
      </c>
      <c r="BV136" s="1">
        <v>2.42630229E-2</v>
      </c>
      <c r="BW136" t="s">
        <v>6929</v>
      </c>
      <c r="BX136" t="s">
        <v>1381</v>
      </c>
      <c r="BY136" t="s">
        <v>1373</v>
      </c>
      <c r="BZ136" t="s">
        <v>1381</v>
      </c>
      <c r="CA136">
        <v>150</v>
      </c>
      <c r="CB136">
        <v>49</v>
      </c>
      <c r="CC136">
        <v>5</v>
      </c>
      <c r="CD136">
        <v>0</v>
      </c>
      <c r="CE136">
        <v>2017</v>
      </c>
      <c r="CF136">
        <v>169</v>
      </c>
      <c r="CG136">
        <v>0.193</v>
      </c>
      <c r="CH136">
        <v>0.27800000000000002</v>
      </c>
      <c r="CI136">
        <v>0.33300000000000002</v>
      </c>
      <c r="CJ136">
        <v>46</v>
      </c>
      <c r="CK136">
        <v>0.27400000000000002</v>
      </c>
      <c r="CL136">
        <v>13</v>
      </c>
      <c r="CM136">
        <v>1</v>
      </c>
      <c r="CN136" t="s">
        <v>249</v>
      </c>
      <c r="CO136">
        <v>27</v>
      </c>
      <c r="CP136" t="s">
        <v>1381</v>
      </c>
      <c r="CQ136">
        <v>136</v>
      </c>
      <c r="CR136">
        <v>56</v>
      </c>
      <c r="CS136">
        <v>4</v>
      </c>
      <c r="CT136">
        <v>1</v>
      </c>
      <c r="CU136">
        <v>2016</v>
      </c>
      <c r="CV136">
        <v>151</v>
      </c>
      <c r="CW136">
        <v>0.23499999999999999</v>
      </c>
      <c r="CX136">
        <v>0.30499999999999999</v>
      </c>
      <c r="CY136">
        <v>0.38200000000000001</v>
      </c>
      <c r="CZ136">
        <v>46</v>
      </c>
      <c r="DA136">
        <v>0.30299999999999999</v>
      </c>
      <c r="DB136">
        <v>17</v>
      </c>
      <c r="DC136">
        <v>3</v>
      </c>
      <c r="DD136" t="s">
        <v>249</v>
      </c>
      <c r="DE136">
        <v>26</v>
      </c>
      <c r="DF136" t="s">
        <v>1381</v>
      </c>
      <c r="DG136">
        <v>192</v>
      </c>
      <c r="DH136">
        <v>60</v>
      </c>
      <c r="DI136">
        <v>4</v>
      </c>
      <c r="DJ136">
        <v>2</v>
      </c>
      <c r="DK136">
        <v>2015</v>
      </c>
      <c r="DL136">
        <v>207</v>
      </c>
      <c r="DM136">
        <v>0.26600000000000001</v>
      </c>
      <c r="DN136">
        <v>0.316</v>
      </c>
      <c r="DO136">
        <v>0.41699999999999998</v>
      </c>
      <c r="DP136">
        <v>66</v>
      </c>
      <c r="DQ136">
        <v>0.31900000000000001</v>
      </c>
      <c r="DR136">
        <v>25</v>
      </c>
      <c r="DS136">
        <v>6</v>
      </c>
      <c r="DT136" t="s">
        <v>249</v>
      </c>
      <c r="DU136">
        <v>25</v>
      </c>
      <c r="DV136" s="36" t="s">
        <v>3220</v>
      </c>
    </row>
    <row r="137" spans="1:126" x14ac:dyDescent="0.3">
      <c r="A137">
        <v>136</v>
      </c>
      <c r="B137" t="s">
        <v>5561</v>
      </c>
      <c r="C137" t="s">
        <v>2025</v>
      </c>
      <c r="D137" t="s">
        <v>64</v>
      </c>
      <c r="E137">
        <v>518568</v>
      </c>
      <c r="F137" t="s">
        <v>265</v>
      </c>
      <c r="I137" t="s">
        <v>1065</v>
      </c>
      <c r="J137">
        <v>6</v>
      </c>
      <c r="K137" t="s">
        <v>808</v>
      </c>
      <c r="L137">
        <v>154</v>
      </c>
      <c r="M137">
        <v>100</v>
      </c>
      <c r="N137">
        <v>53</v>
      </c>
      <c r="O137">
        <v>68</v>
      </c>
      <c r="P137">
        <v>79</v>
      </c>
      <c r="Q137">
        <v>91</v>
      </c>
      <c r="R137">
        <v>114</v>
      </c>
      <c r="S137">
        <v>53</v>
      </c>
      <c r="T137">
        <v>89</v>
      </c>
      <c r="U137">
        <v>55</v>
      </c>
      <c r="V137">
        <v>35</v>
      </c>
      <c r="W137">
        <v>88</v>
      </c>
      <c r="X137">
        <v>29</v>
      </c>
      <c r="Y137">
        <v>137</v>
      </c>
      <c r="Z137">
        <v>1</v>
      </c>
      <c r="AA137">
        <v>2</v>
      </c>
      <c r="AB137" s="1">
        <v>0.22600000000000001</v>
      </c>
      <c r="AC137" s="1">
        <v>0.27800000000000002</v>
      </c>
      <c r="AD137" s="1">
        <v>0.30299999999999999</v>
      </c>
      <c r="AE137" s="1">
        <v>0.26200000000000001</v>
      </c>
      <c r="AF137" s="36">
        <v>9</v>
      </c>
      <c r="AG137" s="36">
        <v>11</v>
      </c>
      <c r="AH137" s="8">
        <v>1</v>
      </c>
      <c r="AI137" s="36">
        <v>-5</v>
      </c>
      <c r="AJ137" s="38">
        <v>496</v>
      </c>
      <c r="AK137" s="38">
        <v>64</v>
      </c>
      <c r="AL137" s="1">
        <v>0.42499999999999999</v>
      </c>
      <c r="AM137" s="1">
        <v>0.4833333333</v>
      </c>
      <c r="AN137" s="1">
        <v>0.1371107298</v>
      </c>
      <c r="AO137" s="1">
        <v>1.69446244E-2</v>
      </c>
      <c r="AP137" s="1">
        <v>6.2645612700000006E-2</v>
      </c>
      <c r="AQ137" s="1">
        <v>0.1984097417</v>
      </c>
      <c r="AR137" s="1">
        <v>0.17548019740000001</v>
      </c>
      <c r="AS137" s="1">
        <v>7.6611980999999996E-2</v>
      </c>
      <c r="AT137" s="1">
        <v>3.5921516000000001E-2</v>
      </c>
      <c r="AU137" s="1">
        <v>2.4522229999999999E-3</v>
      </c>
      <c r="AV137" s="1">
        <v>9.3412653999999998E-3</v>
      </c>
      <c r="AW137" s="1">
        <v>0.2615050129</v>
      </c>
      <c r="AX137" s="1">
        <v>1.4605237116000001</v>
      </c>
      <c r="AY137" s="1">
        <v>-2.2390674999999999E-2</v>
      </c>
      <c r="AZ137" s="1">
        <v>-0.76391743899999998</v>
      </c>
      <c r="BA137" s="1">
        <v>-0.33565164600000003</v>
      </c>
      <c r="BB137" s="1">
        <v>-0.70094952399999999</v>
      </c>
      <c r="BC137" s="1">
        <v>-0.47212567300000002</v>
      </c>
      <c r="BD137" s="1">
        <v>0.84267809979999997</v>
      </c>
      <c r="BE137" s="1">
        <v>-1.5592087219999999</v>
      </c>
      <c r="BF137" s="1">
        <v>-0.49547282100000001</v>
      </c>
      <c r="BG137" s="1">
        <v>-0.61490513099999999</v>
      </c>
      <c r="BH137" s="1">
        <v>-1.435676811</v>
      </c>
      <c r="BI137" s="1">
        <v>-1.225980037</v>
      </c>
      <c r="BJ137">
        <v>4</v>
      </c>
      <c r="BK137">
        <v>1</v>
      </c>
      <c r="BL137" t="s">
        <v>761</v>
      </c>
      <c r="BM137" t="s">
        <v>6729</v>
      </c>
      <c r="BN137" s="36" t="s">
        <v>6744</v>
      </c>
      <c r="BO137" s="1">
        <v>-0.95474259400000006</v>
      </c>
      <c r="BP137" s="1">
        <v>-0.115180385</v>
      </c>
      <c r="BQ137" s="1">
        <v>0.15801570079999999</v>
      </c>
      <c r="BR137" s="1">
        <v>0.21186004750000001</v>
      </c>
      <c r="BS137" s="1">
        <v>0.95474259419999996</v>
      </c>
      <c r="BT137" s="1">
        <v>0.1151803849</v>
      </c>
      <c r="BU137" s="1">
        <v>0.15801570079999999</v>
      </c>
      <c r="BV137" s="1">
        <v>0.21186004750000001</v>
      </c>
      <c r="BW137" t="s">
        <v>2888</v>
      </c>
      <c r="BX137" t="s">
        <v>1062</v>
      </c>
      <c r="BY137" t="s">
        <v>1063</v>
      </c>
      <c r="BZ137" t="s">
        <v>1062</v>
      </c>
      <c r="CA137">
        <v>50</v>
      </c>
      <c r="CB137">
        <v>24</v>
      </c>
      <c r="CC137">
        <v>0</v>
      </c>
      <c r="CD137">
        <v>0</v>
      </c>
      <c r="CE137">
        <v>2017</v>
      </c>
      <c r="CF137">
        <v>57</v>
      </c>
      <c r="CG137">
        <v>0.16</v>
      </c>
      <c r="CH137">
        <v>0.23599999999999999</v>
      </c>
      <c r="CI137">
        <v>0.18</v>
      </c>
      <c r="CJ137">
        <v>11</v>
      </c>
      <c r="CK137">
        <v>0.19500000000000001</v>
      </c>
      <c r="CL137">
        <v>2</v>
      </c>
      <c r="CM137">
        <v>-1</v>
      </c>
      <c r="CN137" t="s">
        <v>265</v>
      </c>
      <c r="CO137">
        <v>28</v>
      </c>
      <c r="CP137" t="s">
        <v>1388</v>
      </c>
      <c r="CQ137">
        <v>147</v>
      </c>
      <c r="CR137">
        <v>54</v>
      </c>
      <c r="CS137">
        <v>1</v>
      </c>
      <c r="CT137">
        <v>0</v>
      </c>
      <c r="CU137">
        <v>2016</v>
      </c>
      <c r="CV137">
        <v>161</v>
      </c>
      <c r="CW137">
        <v>0.23100000000000001</v>
      </c>
      <c r="CX137">
        <v>0.29399999999999998</v>
      </c>
      <c r="CY137">
        <v>0.29299999999999998</v>
      </c>
      <c r="CZ137">
        <v>43</v>
      </c>
      <c r="DA137">
        <v>0.26800000000000002</v>
      </c>
      <c r="DB137">
        <v>11</v>
      </c>
      <c r="DC137">
        <v>1</v>
      </c>
      <c r="DD137" t="s">
        <v>265</v>
      </c>
      <c r="DE137">
        <v>27</v>
      </c>
      <c r="DF137" t="s">
        <v>1388</v>
      </c>
      <c r="DG137">
        <v>107</v>
      </c>
      <c r="DH137">
        <v>43</v>
      </c>
      <c r="DI137">
        <v>0</v>
      </c>
      <c r="DJ137">
        <v>3</v>
      </c>
      <c r="DK137">
        <v>2015</v>
      </c>
      <c r="DL137">
        <v>119</v>
      </c>
      <c r="DM137">
        <v>0.28999999999999998</v>
      </c>
      <c r="DN137">
        <v>0.35599999999999998</v>
      </c>
      <c r="DO137">
        <v>0.33600000000000002</v>
      </c>
      <c r="DP137">
        <v>38</v>
      </c>
      <c r="DQ137">
        <v>0.315</v>
      </c>
      <c r="DR137">
        <v>17</v>
      </c>
      <c r="DS137">
        <v>3</v>
      </c>
      <c r="DT137" t="s">
        <v>257</v>
      </c>
      <c r="DU137">
        <v>26</v>
      </c>
      <c r="DV137" s="36" t="s">
        <v>3240</v>
      </c>
    </row>
    <row r="138" spans="1:126" x14ac:dyDescent="0.3">
      <c r="A138">
        <v>137</v>
      </c>
      <c r="B138" t="s">
        <v>3917</v>
      </c>
      <c r="C138" t="s">
        <v>3918</v>
      </c>
      <c r="D138" t="s">
        <v>34</v>
      </c>
      <c r="E138">
        <v>624424</v>
      </c>
      <c r="F138" t="s">
        <v>249</v>
      </c>
      <c r="I138" t="s">
        <v>1103</v>
      </c>
      <c r="J138">
        <v>9</v>
      </c>
      <c r="K138" t="s">
        <v>2870</v>
      </c>
      <c r="L138">
        <v>76</v>
      </c>
      <c r="M138">
        <v>86</v>
      </c>
      <c r="N138">
        <v>159</v>
      </c>
      <c r="O138">
        <v>56</v>
      </c>
      <c r="P138">
        <v>135</v>
      </c>
      <c r="Q138">
        <v>107</v>
      </c>
      <c r="R138">
        <v>88</v>
      </c>
      <c r="S138">
        <v>143</v>
      </c>
      <c r="T138">
        <v>129</v>
      </c>
      <c r="U138">
        <v>62</v>
      </c>
      <c r="V138">
        <v>152</v>
      </c>
      <c r="W138">
        <v>114</v>
      </c>
      <c r="X138">
        <v>25</v>
      </c>
      <c r="Y138">
        <v>411</v>
      </c>
      <c r="Z138">
        <v>16</v>
      </c>
      <c r="AA138">
        <v>3</v>
      </c>
      <c r="AB138" s="1">
        <v>0.24299999999999999</v>
      </c>
      <c r="AC138" s="1">
        <v>0.33300000000000002</v>
      </c>
      <c r="AD138" s="1">
        <v>0.44800000000000001</v>
      </c>
      <c r="AE138" s="1">
        <v>0.34</v>
      </c>
      <c r="AF138" s="36">
        <v>49</v>
      </c>
      <c r="AG138" s="36">
        <v>45</v>
      </c>
      <c r="AH138" s="8">
        <v>14</v>
      </c>
      <c r="AI138" s="36">
        <v>4</v>
      </c>
      <c r="AJ138" s="38">
        <v>116</v>
      </c>
      <c r="AK138" s="38">
        <v>32</v>
      </c>
      <c r="AL138" s="1">
        <v>0.21</v>
      </c>
      <c r="AM138" s="1">
        <v>0.41666666670000002</v>
      </c>
      <c r="AN138" s="1">
        <v>0.41078416229999998</v>
      </c>
      <c r="AO138" s="1">
        <v>1.3834580399999999E-2</v>
      </c>
      <c r="AP138" s="1">
        <v>0.1071583005</v>
      </c>
      <c r="AQ138" s="1">
        <v>0.23167596830000001</v>
      </c>
      <c r="AR138" s="1">
        <v>0.13453334119999999</v>
      </c>
      <c r="AS138" s="1">
        <v>0.20519561049999999</v>
      </c>
      <c r="AT138" s="1">
        <v>5.2472423900000002E-2</v>
      </c>
      <c r="AU138" s="1">
        <v>2.7748831000000002E-3</v>
      </c>
      <c r="AV138" s="1">
        <v>4.00788771E-2</v>
      </c>
      <c r="AW138" s="1">
        <v>0.34014885810000001</v>
      </c>
      <c r="AX138" s="1">
        <v>-0.65492958000000001</v>
      </c>
      <c r="AY138" s="1">
        <v>-1.027631717</v>
      </c>
      <c r="AZ138" s="1">
        <v>0.96531992359999996</v>
      </c>
      <c r="BA138" s="1">
        <v>-0.46692877300000002</v>
      </c>
      <c r="BB138" s="1">
        <v>1.1684214183999999</v>
      </c>
      <c r="BC138" s="1">
        <v>0.352522485</v>
      </c>
      <c r="BD138" s="1">
        <v>-0.71902212799999998</v>
      </c>
      <c r="BE138" s="1">
        <v>1.4265340842000001</v>
      </c>
      <c r="BF138" s="1">
        <v>1.2640993622000001</v>
      </c>
      <c r="BG138" s="1">
        <v>-0.51781906700000002</v>
      </c>
      <c r="BH138" s="1">
        <v>1.161941117</v>
      </c>
      <c r="BI138" s="1">
        <v>1.4740877962000001</v>
      </c>
      <c r="BJ138">
        <v>1</v>
      </c>
      <c r="BK138">
        <v>1</v>
      </c>
      <c r="BL138" t="s">
        <v>763</v>
      </c>
      <c r="BM138" t="s">
        <v>760</v>
      </c>
      <c r="BN138" s="36" t="s">
        <v>776</v>
      </c>
      <c r="BO138" s="1">
        <v>0.8861970495</v>
      </c>
      <c r="BP138" s="1">
        <v>-0.13510794400000001</v>
      </c>
      <c r="BQ138" s="1">
        <v>-0.395800916</v>
      </c>
      <c r="BR138" s="1">
        <v>7.6766864399999996E-2</v>
      </c>
      <c r="BS138" s="1">
        <v>0.8861970495</v>
      </c>
      <c r="BT138" s="1">
        <v>0.13510794370000001</v>
      </c>
      <c r="BU138" s="1">
        <v>0.39580091610000001</v>
      </c>
      <c r="BV138" s="1">
        <v>7.6766864399999996E-2</v>
      </c>
      <c r="BW138" t="s">
        <v>5192</v>
      </c>
      <c r="BX138" t="s">
        <v>1089</v>
      </c>
      <c r="BY138" t="s">
        <v>1063</v>
      </c>
      <c r="BZ138" t="s">
        <v>1089</v>
      </c>
      <c r="CA138">
        <v>373</v>
      </c>
      <c r="CB138">
        <v>109</v>
      </c>
      <c r="CC138">
        <v>27</v>
      </c>
      <c r="CD138">
        <v>2</v>
      </c>
      <c r="CE138">
        <v>2017</v>
      </c>
      <c r="CF138">
        <v>440</v>
      </c>
      <c r="CG138">
        <v>0.27900000000000003</v>
      </c>
      <c r="CH138">
        <v>0.38400000000000001</v>
      </c>
      <c r="CI138">
        <v>0.55500000000000005</v>
      </c>
      <c r="CJ138">
        <v>176</v>
      </c>
      <c r="CK138">
        <v>0.40100000000000002</v>
      </c>
      <c r="CL138">
        <v>93</v>
      </c>
      <c r="CM138">
        <v>24</v>
      </c>
      <c r="CN138" t="s">
        <v>249</v>
      </c>
      <c r="CO138">
        <v>24</v>
      </c>
      <c r="CP138" t="s">
        <v>1089</v>
      </c>
      <c r="CQ138">
        <v>304</v>
      </c>
      <c r="CR138">
        <v>109</v>
      </c>
      <c r="CS138">
        <v>12</v>
      </c>
      <c r="CT138">
        <v>2</v>
      </c>
      <c r="CU138">
        <v>2016</v>
      </c>
      <c r="CV138">
        <v>348</v>
      </c>
      <c r="CW138">
        <v>0.22</v>
      </c>
      <c r="CX138">
        <v>0.31</v>
      </c>
      <c r="CY138">
        <v>0.41399999999999998</v>
      </c>
      <c r="CZ138">
        <v>110</v>
      </c>
      <c r="DA138">
        <v>0.317</v>
      </c>
      <c r="DB138">
        <v>34</v>
      </c>
      <c r="DC138">
        <v>8</v>
      </c>
      <c r="DD138" t="s">
        <v>249</v>
      </c>
      <c r="DE138">
        <v>23</v>
      </c>
      <c r="DF138" t="s">
        <v>1089</v>
      </c>
      <c r="DG138">
        <v>174</v>
      </c>
      <c r="DH138">
        <v>56</v>
      </c>
      <c r="DI138">
        <v>9</v>
      </c>
      <c r="DJ138">
        <v>0</v>
      </c>
      <c r="DK138">
        <v>2015</v>
      </c>
      <c r="DL138">
        <v>194</v>
      </c>
      <c r="DM138">
        <v>0.27</v>
      </c>
      <c r="DN138">
        <v>0.33500000000000002</v>
      </c>
      <c r="DO138">
        <v>0.50600000000000001</v>
      </c>
      <c r="DP138">
        <v>70</v>
      </c>
      <c r="DQ138">
        <v>0.35799999999999998</v>
      </c>
      <c r="DR138">
        <v>37</v>
      </c>
      <c r="DS138">
        <v>9</v>
      </c>
      <c r="DT138" t="s">
        <v>249</v>
      </c>
      <c r="DU138">
        <v>22</v>
      </c>
      <c r="DV138" s="36" t="s">
        <v>3919</v>
      </c>
    </row>
    <row r="139" spans="1:126" x14ac:dyDescent="0.3">
      <c r="A139">
        <v>138</v>
      </c>
      <c r="B139" t="s">
        <v>568</v>
      </c>
      <c r="C139" t="s">
        <v>338</v>
      </c>
      <c r="D139" t="s">
        <v>26</v>
      </c>
      <c r="E139">
        <v>474233</v>
      </c>
      <c r="F139" t="s">
        <v>255</v>
      </c>
      <c r="I139" t="s">
        <v>1061</v>
      </c>
      <c r="J139">
        <v>10</v>
      </c>
      <c r="K139" t="s">
        <v>816</v>
      </c>
      <c r="L139">
        <v>90</v>
      </c>
      <c r="M139">
        <v>103</v>
      </c>
      <c r="N139">
        <v>37</v>
      </c>
      <c r="O139">
        <v>0</v>
      </c>
      <c r="P139">
        <v>101</v>
      </c>
      <c r="Q139">
        <v>120</v>
      </c>
      <c r="R139">
        <v>83</v>
      </c>
      <c r="S139">
        <v>107</v>
      </c>
      <c r="T139">
        <v>99</v>
      </c>
      <c r="U139">
        <v>16</v>
      </c>
      <c r="V139">
        <v>123</v>
      </c>
      <c r="W139">
        <v>94</v>
      </c>
      <c r="X139">
        <v>30</v>
      </c>
      <c r="Y139">
        <v>96</v>
      </c>
      <c r="Z139">
        <v>3</v>
      </c>
      <c r="AA139">
        <v>0</v>
      </c>
      <c r="AB139" s="1">
        <v>0.20799999999999999</v>
      </c>
      <c r="AC139" s="1">
        <v>0.27400000000000002</v>
      </c>
      <c r="AD139" s="1">
        <v>0.36199999999999999</v>
      </c>
      <c r="AE139" s="1">
        <v>0.27900000000000003</v>
      </c>
      <c r="AF139" s="36">
        <v>9</v>
      </c>
      <c r="AG139" s="36">
        <v>9</v>
      </c>
      <c r="AH139" s="8">
        <v>1</v>
      </c>
      <c r="AI139" s="36">
        <v>-4</v>
      </c>
      <c r="AJ139" s="38">
        <v>689</v>
      </c>
      <c r="AK139" s="38">
        <v>115</v>
      </c>
      <c r="AL139" s="1">
        <v>0.25</v>
      </c>
      <c r="AM139" s="1">
        <v>0.5</v>
      </c>
      <c r="AN139" s="1">
        <v>9.5964925000000006E-2</v>
      </c>
      <c r="AO139" s="1">
        <v>1E-4</v>
      </c>
      <c r="AP139" s="1">
        <v>7.9794713200000006E-2</v>
      </c>
      <c r="AQ139" s="1">
        <v>0.26115137760000001</v>
      </c>
      <c r="AR139" s="1">
        <v>0.12679627639999999</v>
      </c>
      <c r="AS139" s="1">
        <v>0.15398873630000001</v>
      </c>
      <c r="AT139" s="1">
        <v>4.0232419700000001E-2</v>
      </c>
      <c r="AU139" s="1">
        <v>7.062123E-4</v>
      </c>
      <c r="AV139" s="1">
        <v>3.2420454799999998E-2</v>
      </c>
      <c r="AW139" s="1">
        <v>0.2791627693</v>
      </c>
      <c r="AX139" s="1">
        <v>-0.26135687499999999</v>
      </c>
      <c r="AY139" s="1">
        <v>0.22891958609999999</v>
      </c>
      <c r="AZ139" s="1">
        <v>-1.0239019840000001</v>
      </c>
      <c r="BA139" s="1">
        <v>-1.0466749980000001</v>
      </c>
      <c r="BB139" s="1">
        <v>1.9250303999999999E-2</v>
      </c>
      <c r="BC139" s="1">
        <v>1.0831987446</v>
      </c>
      <c r="BD139" s="1">
        <v>-1.014111349</v>
      </c>
      <c r="BE139" s="1">
        <v>0.23749814759999999</v>
      </c>
      <c r="BF139" s="1">
        <v>-3.7168888999999997E-2</v>
      </c>
      <c r="BG139" s="1">
        <v>-1.1402670260000001</v>
      </c>
      <c r="BH139" s="1">
        <v>0.51473224549999996</v>
      </c>
      <c r="BI139" s="1">
        <v>-0.61973882499999999</v>
      </c>
      <c r="BJ139">
        <v>1</v>
      </c>
      <c r="BK139">
        <v>1</v>
      </c>
      <c r="BL139" t="s">
        <v>763</v>
      </c>
      <c r="BM139" t="s">
        <v>762</v>
      </c>
      <c r="BN139" s="36" t="s">
        <v>777</v>
      </c>
      <c r="BO139" s="1">
        <v>0.64246147590000002</v>
      </c>
      <c r="BP139" s="1">
        <v>0.18513763429999999</v>
      </c>
      <c r="BQ139" s="1">
        <v>0.52939216190000005</v>
      </c>
      <c r="BR139" s="1">
        <v>0.50119751369999999</v>
      </c>
      <c r="BS139" s="1">
        <v>0.64246147590000002</v>
      </c>
      <c r="BT139" s="1">
        <v>0.18513763429999999</v>
      </c>
      <c r="BU139" s="1">
        <v>0.52939216190000005</v>
      </c>
      <c r="BV139" s="1">
        <v>0.50119751369999999</v>
      </c>
      <c r="BW139" t="s">
        <v>2887</v>
      </c>
      <c r="BX139" t="s">
        <v>1402</v>
      </c>
      <c r="BY139" t="s">
        <v>1373</v>
      </c>
      <c r="CP139" t="s">
        <v>1402</v>
      </c>
      <c r="CQ139">
        <v>124</v>
      </c>
      <c r="CR139">
        <v>49</v>
      </c>
      <c r="CS139">
        <v>3</v>
      </c>
      <c r="CT139">
        <v>0</v>
      </c>
      <c r="CU139">
        <v>2016</v>
      </c>
      <c r="CV139">
        <v>137</v>
      </c>
      <c r="CW139">
        <v>0.19400000000000001</v>
      </c>
      <c r="CX139">
        <v>0.26500000000000001</v>
      </c>
      <c r="CY139">
        <v>0.30599999999999999</v>
      </c>
      <c r="CZ139">
        <v>35</v>
      </c>
      <c r="DA139">
        <v>0.25600000000000001</v>
      </c>
      <c r="DB139">
        <v>9</v>
      </c>
      <c r="DC139">
        <v>0</v>
      </c>
      <c r="DD139" t="s">
        <v>255</v>
      </c>
      <c r="DE139">
        <v>28</v>
      </c>
      <c r="DF139" t="s">
        <v>1554</v>
      </c>
      <c r="DG139">
        <v>201</v>
      </c>
      <c r="DH139">
        <v>73</v>
      </c>
      <c r="DI139">
        <v>11</v>
      </c>
      <c r="DJ139">
        <v>0</v>
      </c>
      <c r="DK139">
        <v>2015</v>
      </c>
      <c r="DL139">
        <v>229</v>
      </c>
      <c r="DM139">
        <v>0.22900000000000001</v>
      </c>
      <c r="DN139">
        <v>0.311</v>
      </c>
      <c r="DO139">
        <v>0.44800000000000001</v>
      </c>
      <c r="DP139">
        <v>75</v>
      </c>
      <c r="DQ139">
        <v>0.32600000000000001</v>
      </c>
      <c r="DR139">
        <v>29</v>
      </c>
      <c r="DS139">
        <v>7</v>
      </c>
      <c r="DT139" t="s">
        <v>255</v>
      </c>
      <c r="DU139">
        <v>27</v>
      </c>
      <c r="DV139" s="36" t="s">
        <v>1487</v>
      </c>
    </row>
    <row r="140" spans="1:126" x14ac:dyDescent="0.3">
      <c r="A140">
        <v>139</v>
      </c>
      <c r="B140" t="s">
        <v>5562</v>
      </c>
      <c r="C140" t="s">
        <v>1960</v>
      </c>
      <c r="D140" t="s">
        <v>4600</v>
      </c>
      <c r="E140">
        <v>575929</v>
      </c>
      <c r="F140" t="s">
        <v>255</v>
      </c>
      <c r="I140" t="s">
        <v>1065</v>
      </c>
      <c r="J140">
        <v>9</v>
      </c>
      <c r="K140" t="s">
        <v>2897</v>
      </c>
      <c r="L140">
        <v>90</v>
      </c>
      <c r="M140">
        <v>86</v>
      </c>
      <c r="N140">
        <v>170</v>
      </c>
      <c r="O140">
        <v>42</v>
      </c>
      <c r="P140">
        <v>121</v>
      </c>
      <c r="Q140">
        <v>100</v>
      </c>
      <c r="R140">
        <v>98</v>
      </c>
      <c r="S140">
        <v>142</v>
      </c>
      <c r="T140">
        <v>127</v>
      </c>
      <c r="U140">
        <v>34</v>
      </c>
      <c r="V140">
        <v>159</v>
      </c>
      <c r="W140">
        <v>116</v>
      </c>
      <c r="X140">
        <v>25</v>
      </c>
      <c r="Y140">
        <v>438</v>
      </c>
      <c r="Z140">
        <v>18</v>
      </c>
      <c r="AA140">
        <v>4</v>
      </c>
      <c r="AB140" s="1">
        <v>0.25600000000000001</v>
      </c>
      <c r="AC140" s="1">
        <v>0.33300000000000002</v>
      </c>
      <c r="AD140" s="1">
        <v>0.45900000000000002</v>
      </c>
      <c r="AE140" s="1">
        <v>0.34399999999999997</v>
      </c>
      <c r="AF140" s="36">
        <v>53</v>
      </c>
      <c r="AG140" s="36">
        <v>66</v>
      </c>
      <c r="AH140" s="8">
        <v>16</v>
      </c>
      <c r="AI140" s="36">
        <v>9</v>
      </c>
      <c r="AJ140" s="38">
        <v>28</v>
      </c>
      <c r="AK140" s="38">
        <v>3</v>
      </c>
      <c r="AL140" s="1">
        <v>0.25</v>
      </c>
      <c r="AM140" s="1">
        <v>0.41666666670000002</v>
      </c>
      <c r="AN140" s="1">
        <v>0.43806616440000001</v>
      </c>
      <c r="AO140" s="1">
        <v>1.04134829E-2</v>
      </c>
      <c r="AP140" s="1">
        <v>9.5908288100000003E-2</v>
      </c>
      <c r="AQ140" s="1">
        <v>0.21804048910000001</v>
      </c>
      <c r="AR140" s="1">
        <v>0.15029133510000001</v>
      </c>
      <c r="AS140" s="1">
        <v>0.20355629419999999</v>
      </c>
      <c r="AT140" s="1">
        <v>5.1369057599999997E-2</v>
      </c>
      <c r="AU140" s="1">
        <v>1.5115841000000001E-3</v>
      </c>
      <c r="AV140" s="1">
        <v>4.1743710599999997E-2</v>
      </c>
      <c r="AW140" s="1">
        <v>0.34362141759999998</v>
      </c>
      <c r="AX140" s="1">
        <v>-0.26135687499999999</v>
      </c>
      <c r="AY140" s="1">
        <v>-1.027631717</v>
      </c>
      <c r="AZ140" s="1">
        <v>1.1377044218000001</v>
      </c>
      <c r="BA140" s="1">
        <v>-0.61133568900000002</v>
      </c>
      <c r="BB140" s="1">
        <v>0.69596182679999996</v>
      </c>
      <c r="BC140" s="1">
        <v>1.45078082E-2</v>
      </c>
      <c r="BD140" s="1">
        <v>-0.11801719200000001</v>
      </c>
      <c r="BE140" s="1">
        <v>1.3884687666</v>
      </c>
      <c r="BF140" s="1">
        <v>1.1467974743</v>
      </c>
      <c r="BG140" s="1">
        <v>-0.89793653200000001</v>
      </c>
      <c r="BH140" s="1">
        <v>1.302635244</v>
      </c>
      <c r="BI140" s="1">
        <v>1.5933106843</v>
      </c>
      <c r="BJ140">
        <v>1</v>
      </c>
      <c r="BK140">
        <v>1</v>
      </c>
      <c r="BL140" t="s">
        <v>763</v>
      </c>
      <c r="BM140" t="s">
        <v>760</v>
      </c>
      <c r="BN140" s="36" t="s">
        <v>776</v>
      </c>
      <c r="BO140" s="1">
        <v>0.78886845849999998</v>
      </c>
      <c r="BP140" s="1">
        <v>-0.35160965100000002</v>
      </c>
      <c r="BQ140" s="1">
        <v>-0.47766952400000001</v>
      </c>
      <c r="BR140" s="1">
        <v>6.7647866500000001E-2</v>
      </c>
      <c r="BS140" s="1">
        <v>0.78886845849999998</v>
      </c>
      <c r="BT140" s="1">
        <v>0.35160965109999998</v>
      </c>
      <c r="BU140" s="1">
        <v>0.47766952429999998</v>
      </c>
      <c r="BV140" s="1">
        <v>6.7647866500000001E-2</v>
      </c>
      <c r="BW140" t="s">
        <v>7230</v>
      </c>
      <c r="BX140" t="s">
        <v>1070</v>
      </c>
      <c r="BY140" t="s">
        <v>1063</v>
      </c>
      <c r="BZ140" t="s">
        <v>1070</v>
      </c>
      <c r="CA140">
        <v>377</v>
      </c>
      <c r="CB140">
        <v>117</v>
      </c>
      <c r="CC140">
        <v>21</v>
      </c>
      <c r="CD140">
        <v>5</v>
      </c>
      <c r="CE140">
        <v>2017</v>
      </c>
      <c r="CF140">
        <v>428</v>
      </c>
      <c r="CG140">
        <v>0.27600000000000002</v>
      </c>
      <c r="CH140">
        <v>0.35599999999999998</v>
      </c>
      <c r="CI140">
        <v>0.499</v>
      </c>
      <c r="CJ140">
        <v>157</v>
      </c>
      <c r="CK140">
        <v>0.36799999999999999</v>
      </c>
      <c r="CL140">
        <v>67</v>
      </c>
      <c r="CM140">
        <v>21</v>
      </c>
      <c r="CN140" t="s">
        <v>255</v>
      </c>
      <c r="CO140">
        <v>25</v>
      </c>
      <c r="CP140" t="s">
        <v>1070</v>
      </c>
      <c r="CQ140">
        <v>252</v>
      </c>
      <c r="CR140">
        <v>76</v>
      </c>
      <c r="CS140">
        <v>12</v>
      </c>
      <c r="CT140">
        <v>2</v>
      </c>
      <c r="CU140">
        <v>2016</v>
      </c>
      <c r="CV140">
        <v>283</v>
      </c>
      <c r="CW140">
        <v>0.28199999999999997</v>
      </c>
      <c r="CX140">
        <v>0.35699999999999998</v>
      </c>
      <c r="CY140">
        <v>0.48799999999999999</v>
      </c>
      <c r="CZ140">
        <v>104</v>
      </c>
      <c r="DA140">
        <v>0.36599999999999999</v>
      </c>
      <c r="DB140">
        <v>50</v>
      </c>
      <c r="DC140">
        <v>12</v>
      </c>
      <c r="DD140" t="s">
        <v>255</v>
      </c>
      <c r="DE140">
        <v>24</v>
      </c>
      <c r="DV140" s="36" t="s">
        <v>5048</v>
      </c>
    </row>
    <row r="141" spans="1:126" x14ac:dyDescent="0.3">
      <c r="A141">
        <v>140</v>
      </c>
      <c r="B141" t="s">
        <v>6765</v>
      </c>
      <c r="C141" t="s">
        <v>6713</v>
      </c>
      <c r="D141" t="s">
        <v>150</v>
      </c>
      <c r="E141">
        <v>643265</v>
      </c>
      <c r="F141" t="s">
        <v>250</v>
      </c>
      <c r="I141" t="s">
        <v>1065</v>
      </c>
      <c r="J141">
        <v>28</v>
      </c>
      <c r="K141" t="s">
        <v>817</v>
      </c>
      <c r="L141">
        <v>67</v>
      </c>
      <c r="M141">
        <v>93</v>
      </c>
      <c r="N141">
        <v>62</v>
      </c>
      <c r="O141">
        <v>89</v>
      </c>
      <c r="P141">
        <v>71</v>
      </c>
      <c r="Q141">
        <v>105</v>
      </c>
      <c r="R141">
        <v>114</v>
      </c>
      <c r="S141">
        <v>99</v>
      </c>
      <c r="T141">
        <v>138</v>
      </c>
      <c r="U141">
        <v>194</v>
      </c>
      <c r="V141">
        <v>67</v>
      </c>
      <c r="W141">
        <v>104</v>
      </c>
      <c r="X141">
        <v>27</v>
      </c>
      <c r="Y141">
        <v>160</v>
      </c>
      <c r="Z141">
        <v>3</v>
      </c>
      <c r="AA141">
        <v>2</v>
      </c>
      <c r="AB141" s="1">
        <v>0.25900000000000001</v>
      </c>
      <c r="AC141" s="1">
        <v>0.307</v>
      </c>
      <c r="AD141" s="1">
        <v>0.40100000000000002</v>
      </c>
      <c r="AE141" s="1">
        <v>0.309</v>
      </c>
      <c r="AF141" s="36">
        <v>19</v>
      </c>
      <c r="AG141" s="36">
        <v>17</v>
      </c>
      <c r="AH141" s="8">
        <v>5</v>
      </c>
      <c r="AI141" s="36">
        <v>-3</v>
      </c>
      <c r="AJ141" s="38">
        <v>402</v>
      </c>
      <c r="AK141" s="38">
        <v>47</v>
      </c>
      <c r="AL141" s="1">
        <v>0.185</v>
      </c>
      <c r="AM141" s="1">
        <v>0.45</v>
      </c>
      <c r="AN141" s="1">
        <v>0.1603967211</v>
      </c>
      <c r="AO141" s="1">
        <v>2.2062966999999999E-2</v>
      </c>
      <c r="AP141" s="1">
        <v>5.6078910000000003E-2</v>
      </c>
      <c r="AQ141" s="1">
        <v>0.2287511673</v>
      </c>
      <c r="AR141" s="1">
        <v>0.17460456560000001</v>
      </c>
      <c r="AS141" s="1">
        <v>0.1417309685</v>
      </c>
      <c r="AT141" s="1">
        <v>5.6143135099999998E-2</v>
      </c>
      <c r="AU141" s="1">
        <v>8.7184450999999996E-3</v>
      </c>
      <c r="AV141" s="1">
        <v>1.75990907E-2</v>
      </c>
      <c r="AW141" s="1">
        <v>0.30863138849999999</v>
      </c>
      <c r="AX141" s="1">
        <v>-0.90091252099999997</v>
      </c>
      <c r="AY141" s="1">
        <v>-0.52501119600000001</v>
      </c>
      <c r="AZ141" s="1">
        <v>-0.61678219899999998</v>
      </c>
      <c r="BA141" s="1">
        <v>-0.119602835</v>
      </c>
      <c r="BB141" s="1">
        <v>-0.97672714800000004</v>
      </c>
      <c r="BC141" s="1">
        <v>0.28001856670000003</v>
      </c>
      <c r="BD141" s="1">
        <v>0.80928177619999997</v>
      </c>
      <c r="BE141" s="1">
        <v>-4.7130169999999999E-2</v>
      </c>
      <c r="BF141" s="1">
        <v>1.6543426808999999</v>
      </c>
      <c r="BG141" s="1">
        <v>1.2705554396000001</v>
      </c>
      <c r="BH141" s="1">
        <v>-0.737812735</v>
      </c>
      <c r="BI141" s="1">
        <v>0.39200304289999999</v>
      </c>
      <c r="BJ141">
        <v>2</v>
      </c>
      <c r="BK141">
        <v>3</v>
      </c>
      <c r="BL141" t="s">
        <v>760</v>
      </c>
      <c r="BM141" t="s">
        <v>759</v>
      </c>
      <c r="BN141" s="36" t="s">
        <v>798</v>
      </c>
      <c r="BO141" s="1">
        <v>-0.28640654799999998</v>
      </c>
      <c r="BP141" s="1">
        <v>0.44843674389999999</v>
      </c>
      <c r="BQ141" s="1">
        <v>-0.61668447699999995</v>
      </c>
      <c r="BR141" s="1">
        <v>-5.1567880000000003E-2</v>
      </c>
      <c r="BS141" s="1">
        <v>0.2864065482</v>
      </c>
      <c r="BT141" s="1">
        <v>0.44843674389999999</v>
      </c>
      <c r="BU141" s="1">
        <v>0.61668447739999999</v>
      </c>
      <c r="BV141" s="1">
        <v>5.1567880000000003E-2</v>
      </c>
      <c r="BW141" t="s">
        <v>2882</v>
      </c>
      <c r="BX141" t="s">
        <v>1062</v>
      </c>
      <c r="BY141" t="s">
        <v>1063</v>
      </c>
      <c r="BZ141" t="s">
        <v>1383</v>
      </c>
      <c r="CA141">
        <v>43</v>
      </c>
      <c r="CB141">
        <v>13</v>
      </c>
      <c r="CC141">
        <v>0</v>
      </c>
      <c r="CD141">
        <v>0</v>
      </c>
      <c r="CE141">
        <v>2017</v>
      </c>
      <c r="CF141">
        <v>45</v>
      </c>
      <c r="CG141">
        <v>0.32600000000000001</v>
      </c>
      <c r="CH141">
        <v>0.33300000000000002</v>
      </c>
      <c r="CI141">
        <v>0.48799999999999999</v>
      </c>
      <c r="CJ141">
        <v>16</v>
      </c>
      <c r="CK141">
        <v>0.34799999999999998</v>
      </c>
      <c r="CL141">
        <v>13</v>
      </c>
      <c r="CM141">
        <v>2</v>
      </c>
      <c r="CN141" t="s">
        <v>250</v>
      </c>
      <c r="CO141">
        <v>26</v>
      </c>
      <c r="DV141" s="36" t="s">
        <v>6714</v>
      </c>
    </row>
    <row r="142" spans="1:126" x14ac:dyDescent="0.3">
      <c r="A142">
        <v>141</v>
      </c>
      <c r="B142" t="s">
        <v>6766</v>
      </c>
      <c r="C142" t="s">
        <v>6393</v>
      </c>
      <c r="D142" t="s">
        <v>6394</v>
      </c>
      <c r="E142">
        <v>614173</v>
      </c>
      <c r="F142" t="s">
        <v>249</v>
      </c>
      <c r="I142" t="s">
        <v>1103</v>
      </c>
      <c r="J142">
        <v>21</v>
      </c>
      <c r="K142" t="s">
        <v>2884</v>
      </c>
      <c r="L142">
        <v>76</v>
      </c>
      <c r="M142">
        <v>79</v>
      </c>
      <c r="N142">
        <v>79</v>
      </c>
      <c r="O142">
        <v>131</v>
      </c>
      <c r="P142">
        <v>99</v>
      </c>
      <c r="Q142">
        <v>141</v>
      </c>
      <c r="R142">
        <v>83</v>
      </c>
      <c r="S142">
        <v>123</v>
      </c>
      <c r="T142">
        <v>101</v>
      </c>
      <c r="U142">
        <v>418</v>
      </c>
      <c r="V142">
        <v>97</v>
      </c>
      <c r="W142">
        <v>99</v>
      </c>
      <c r="X142">
        <v>23</v>
      </c>
      <c r="Y142">
        <v>205</v>
      </c>
      <c r="Z142">
        <v>5</v>
      </c>
      <c r="AA142">
        <v>3</v>
      </c>
      <c r="AB142" s="1">
        <v>0.215</v>
      </c>
      <c r="AC142" s="1">
        <v>0.28499999999999998</v>
      </c>
      <c r="AD142" s="1">
        <v>0.39300000000000002</v>
      </c>
      <c r="AE142" s="1">
        <v>0.29499999999999998</v>
      </c>
      <c r="AF142" s="36">
        <v>19</v>
      </c>
      <c r="AG142" s="36">
        <v>17</v>
      </c>
      <c r="AH142" s="8">
        <v>5</v>
      </c>
      <c r="AI142" s="36">
        <v>-7</v>
      </c>
      <c r="AJ142" s="38">
        <v>399</v>
      </c>
      <c r="AK142" s="38">
        <v>150</v>
      </c>
      <c r="AL142" s="1">
        <v>0.21</v>
      </c>
      <c r="AM142" s="1">
        <v>0.38333333330000002</v>
      </c>
      <c r="AN142" s="1">
        <v>0.2047609691</v>
      </c>
      <c r="AO142" s="1">
        <v>3.2712467199999998E-2</v>
      </c>
      <c r="AP142" s="1">
        <v>7.8726748499999999E-2</v>
      </c>
      <c r="AQ142" s="1">
        <v>0.30693524490000001</v>
      </c>
      <c r="AR142" s="1">
        <v>0.12769888830000001</v>
      </c>
      <c r="AS142" s="1">
        <v>0.1771221056</v>
      </c>
      <c r="AT142" s="1">
        <v>4.1078193300000003E-2</v>
      </c>
      <c r="AU142" s="1">
        <v>1.8801642800000001E-2</v>
      </c>
      <c r="AV142" s="1">
        <v>2.5463028499999998E-2</v>
      </c>
      <c r="AW142" s="1">
        <v>0.29468730650000002</v>
      </c>
      <c r="AX142" s="1">
        <v>-0.65492958000000001</v>
      </c>
      <c r="AY142" s="1">
        <v>-1.530252239</v>
      </c>
      <c r="AZ142" s="1">
        <v>-0.336461546</v>
      </c>
      <c r="BA142" s="1">
        <v>0.32991999999999999</v>
      </c>
      <c r="BB142" s="1">
        <v>-2.5600329000000002E-2</v>
      </c>
      <c r="BC142" s="1">
        <v>2.2181510906000002</v>
      </c>
      <c r="BD142" s="1">
        <v>-0.97968601399999999</v>
      </c>
      <c r="BE142" s="1">
        <v>0.77466054870000001</v>
      </c>
      <c r="BF142" s="1">
        <v>5.2747616499999997E-2</v>
      </c>
      <c r="BG142" s="1">
        <v>4.3045161742999998</v>
      </c>
      <c r="BH142" s="1">
        <v>-7.3235858000000001E-2</v>
      </c>
      <c r="BI142" s="1">
        <v>-8.6737122E-2</v>
      </c>
      <c r="BJ142">
        <v>2</v>
      </c>
      <c r="BK142">
        <v>2</v>
      </c>
      <c r="BL142" t="s">
        <v>759</v>
      </c>
      <c r="BM142" t="s">
        <v>760</v>
      </c>
      <c r="BN142" s="36" t="s">
        <v>780</v>
      </c>
      <c r="BO142" s="1">
        <v>8.4301524799999999E-2</v>
      </c>
      <c r="BP142" s="1">
        <v>0.93872396570000005</v>
      </c>
      <c r="BQ142" s="1">
        <v>-0.156171384</v>
      </c>
      <c r="BR142" s="1">
        <v>9.0292414000000005E-3</v>
      </c>
      <c r="BS142" s="1">
        <v>8.4301524799999999E-2</v>
      </c>
      <c r="BT142" s="1">
        <v>0.93872396570000005</v>
      </c>
      <c r="BU142" s="1">
        <v>0.156171384</v>
      </c>
      <c r="BV142" s="1">
        <v>9.0292414000000005E-3</v>
      </c>
      <c r="BW142" t="s">
        <v>6383</v>
      </c>
      <c r="BX142" t="s">
        <v>1107</v>
      </c>
      <c r="BY142" t="s">
        <v>1063</v>
      </c>
      <c r="BZ142" t="s">
        <v>1107</v>
      </c>
      <c r="CA142">
        <v>92</v>
      </c>
      <c r="CB142">
        <v>30</v>
      </c>
      <c r="CC142">
        <v>3</v>
      </c>
      <c r="CD142">
        <v>1</v>
      </c>
      <c r="CE142">
        <v>2017</v>
      </c>
      <c r="CF142">
        <v>99</v>
      </c>
      <c r="CG142">
        <v>0.22800000000000001</v>
      </c>
      <c r="CH142">
        <v>0.27600000000000002</v>
      </c>
      <c r="CI142">
        <v>0.42399999999999999</v>
      </c>
      <c r="CJ142">
        <v>29</v>
      </c>
      <c r="CK142">
        <v>0.29699999999999999</v>
      </c>
      <c r="CL142">
        <v>12</v>
      </c>
      <c r="CM142">
        <v>3</v>
      </c>
      <c r="CN142" t="s">
        <v>249</v>
      </c>
      <c r="CO142">
        <v>22</v>
      </c>
      <c r="DV142" s="36" t="s">
        <v>6395</v>
      </c>
    </row>
    <row r="143" spans="1:126" x14ac:dyDescent="0.3">
      <c r="A143">
        <v>142</v>
      </c>
      <c r="B143" t="s">
        <v>7302</v>
      </c>
      <c r="C143" t="s">
        <v>6320</v>
      </c>
      <c r="D143" t="s">
        <v>71</v>
      </c>
      <c r="E143">
        <v>642707</v>
      </c>
      <c r="F143" t="s">
        <v>257</v>
      </c>
      <c r="G143" t="s">
        <v>249</v>
      </c>
      <c r="I143" t="s">
        <v>1065</v>
      </c>
      <c r="J143">
        <v>2</v>
      </c>
      <c r="K143" t="s">
        <v>2903</v>
      </c>
      <c r="L143">
        <v>172</v>
      </c>
      <c r="M143">
        <v>76</v>
      </c>
      <c r="N143">
        <v>95</v>
      </c>
      <c r="O143">
        <v>91</v>
      </c>
      <c r="P143">
        <v>126</v>
      </c>
      <c r="Q143">
        <v>109</v>
      </c>
      <c r="R143">
        <v>96</v>
      </c>
      <c r="S143">
        <v>75</v>
      </c>
      <c r="T143">
        <v>52</v>
      </c>
      <c r="U143">
        <v>238</v>
      </c>
      <c r="V143">
        <v>64</v>
      </c>
      <c r="W143">
        <v>92</v>
      </c>
      <c r="X143">
        <v>22</v>
      </c>
      <c r="Y143">
        <v>244</v>
      </c>
      <c r="Z143">
        <v>4</v>
      </c>
      <c r="AA143">
        <v>3</v>
      </c>
      <c r="AB143" s="1">
        <v>0.20300000000000001</v>
      </c>
      <c r="AC143" s="1">
        <v>0.29199999999999998</v>
      </c>
      <c r="AD143" s="1">
        <v>0.31</v>
      </c>
      <c r="AE143" s="1">
        <v>0.27400000000000002</v>
      </c>
      <c r="AF143" s="36">
        <v>16</v>
      </c>
      <c r="AG143" s="36">
        <v>15</v>
      </c>
      <c r="AH143" s="8">
        <v>2</v>
      </c>
      <c r="AI143" s="36">
        <v>-14</v>
      </c>
      <c r="AJ143" s="38">
        <v>436</v>
      </c>
      <c r="AK143" s="38">
        <v>58</v>
      </c>
      <c r="AL143" s="1">
        <v>0.47499999999999998</v>
      </c>
      <c r="AM143" s="1">
        <v>0.36666666669999998</v>
      </c>
      <c r="AN143" s="1">
        <v>0.2438273574</v>
      </c>
      <c r="AO143" s="1">
        <v>2.2742006200000001E-2</v>
      </c>
      <c r="AP143" s="1">
        <v>0.1000243703</v>
      </c>
      <c r="AQ143" s="1">
        <v>0.2366899335</v>
      </c>
      <c r="AR143" s="1">
        <v>0.14695932440000001</v>
      </c>
      <c r="AS143" s="1">
        <v>0.1071123647</v>
      </c>
      <c r="AT143" s="1">
        <v>2.1203675500000001E-2</v>
      </c>
      <c r="AU143" s="1">
        <v>1.06945363E-2</v>
      </c>
      <c r="AV143" s="1">
        <v>1.69545519E-2</v>
      </c>
      <c r="AW143" s="1">
        <v>0.27435751549999998</v>
      </c>
      <c r="AX143" s="1">
        <v>1.9524895933999999</v>
      </c>
      <c r="AY143" s="1">
        <v>-1.7815624999999999</v>
      </c>
      <c r="AZ143" s="1">
        <v>-8.9616034999999997E-2</v>
      </c>
      <c r="BA143" s="1">
        <v>-9.0940118E-2</v>
      </c>
      <c r="BB143" s="1">
        <v>0.86882230719999998</v>
      </c>
      <c r="BC143" s="1">
        <v>0.4768154275</v>
      </c>
      <c r="BD143" s="1">
        <v>-0.24509903299999999</v>
      </c>
      <c r="BE143" s="1">
        <v>-0.85098247500000002</v>
      </c>
      <c r="BF143" s="1">
        <v>-2.060166605</v>
      </c>
      <c r="BG143" s="1">
        <v>1.865146891</v>
      </c>
      <c r="BH143" s="1">
        <v>-0.79228233699999995</v>
      </c>
      <c r="BI143" s="1">
        <v>-0.78471691300000002</v>
      </c>
      <c r="BJ143">
        <v>2</v>
      </c>
      <c r="BK143">
        <v>1</v>
      </c>
      <c r="BL143" t="s">
        <v>761</v>
      </c>
      <c r="BM143" t="s">
        <v>759</v>
      </c>
      <c r="BN143" s="36" t="s">
        <v>787</v>
      </c>
      <c r="BO143" s="1">
        <v>-0.58724134400000005</v>
      </c>
      <c r="BP143" s="1">
        <v>0.49166954509999999</v>
      </c>
      <c r="BQ143" s="1">
        <v>5.1926081800000003E-2</v>
      </c>
      <c r="BR143" s="1">
        <v>0.1080274932</v>
      </c>
      <c r="BS143" s="1">
        <v>0.58724134360000002</v>
      </c>
      <c r="BT143" s="1">
        <v>0.49166954509999999</v>
      </c>
      <c r="BU143" s="1">
        <v>5.1926081800000003E-2</v>
      </c>
      <c r="BV143" s="1">
        <v>0.1080274932</v>
      </c>
      <c r="BW143" t="s">
        <v>2467</v>
      </c>
      <c r="BX143" t="s">
        <v>1107</v>
      </c>
      <c r="BY143" t="s">
        <v>1063</v>
      </c>
      <c r="BZ143" t="s">
        <v>1107</v>
      </c>
      <c r="CA143">
        <v>202</v>
      </c>
      <c r="CB143">
        <v>100</v>
      </c>
      <c r="CC143">
        <v>4</v>
      </c>
      <c r="CD143">
        <v>2</v>
      </c>
      <c r="CE143">
        <v>2017</v>
      </c>
      <c r="CF143">
        <v>227</v>
      </c>
      <c r="CG143">
        <v>0.20799999999999999</v>
      </c>
      <c r="CH143">
        <v>0.28199999999999997</v>
      </c>
      <c r="CI143">
        <v>0.29699999999999999</v>
      </c>
      <c r="CJ143">
        <v>60</v>
      </c>
      <c r="CK143">
        <v>0.26400000000000001</v>
      </c>
      <c r="CL143">
        <v>13</v>
      </c>
      <c r="CM143">
        <v>1</v>
      </c>
      <c r="CN143" t="s">
        <v>249</v>
      </c>
      <c r="CO143">
        <v>21</v>
      </c>
      <c r="DV143" s="36" t="s">
        <v>6321</v>
      </c>
    </row>
    <row r="144" spans="1:126" x14ac:dyDescent="0.3">
      <c r="A144">
        <v>143</v>
      </c>
      <c r="B144" t="s">
        <v>3920</v>
      </c>
      <c r="C144" t="s">
        <v>3921</v>
      </c>
      <c r="D144" t="s">
        <v>20</v>
      </c>
      <c r="E144">
        <v>621043</v>
      </c>
      <c r="F144" t="s">
        <v>257</v>
      </c>
      <c r="I144" t="s">
        <v>1065</v>
      </c>
      <c r="J144">
        <v>27</v>
      </c>
      <c r="K144" t="s">
        <v>2901</v>
      </c>
      <c r="L144">
        <v>172</v>
      </c>
      <c r="M144">
        <v>79</v>
      </c>
      <c r="N144">
        <v>203</v>
      </c>
      <c r="O144">
        <v>138</v>
      </c>
      <c r="P144">
        <v>141</v>
      </c>
      <c r="Q144">
        <v>84</v>
      </c>
      <c r="R144">
        <v>107</v>
      </c>
      <c r="S144">
        <v>131</v>
      </c>
      <c r="T144">
        <v>140</v>
      </c>
      <c r="U144">
        <v>87</v>
      </c>
      <c r="V144">
        <v>126</v>
      </c>
      <c r="W144">
        <v>119</v>
      </c>
      <c r="X144">
        <v>23</v>
      </c>
      <c r="Y144">
        <v>525</v>
      </c>
      <c r="Z144">
        <v>17</v>
      </c>
      <c r="AA144">
        <v>10</v>
      </c>
      <c r="AB144" s="1">
        <v>0.27</v>
      </c>
      <c r="AC144" s="1">
        <v>0.35399999999999998</v>
      </c>
      <c r="AD144" s="1">
        <v>0.45800000000000002</v>
      </c>
      <c r="AE144" s="1">
        <v>0.35499999999999998</v>
      </c>
      <c r="AF144" s="36">
        <v>67</v>
      </c>
      <c r="AG144" s="36">
        <v>74</v>
      </c>
      <c r="AH144" s="8">
        <v>23</v>
      </c>
      <c r="AI144" s="36">
        <v>30</v>
      </c>
      <c r="AJ144" s="38">
        <v>17</v>
      </c>
      <c r="AK144" s="38">
        <v>3</v>
      </c>
      <c r="AL144" s="1">
        <v>0.47499999999999998</v>
      </c>
      <c r="AM144" s="1">
        <v>0.38333333330000002</v>
      </c>
      <c r="AN144" s="1">
        <v>0.52450333490000001</v>
      </c>
      <c r="AO144" s="1">
        <v>3.4435572599999999E-2</v>
      </c>
      <c r="AP144" s="1">
        <v>0.1116932085</v>
      </c>
      <c r="AQ144" s="1">
        <v>0.1831408501</v>
      </c>
      <c r="AR144" s="1">
        <v>0.1637939357</v>
      </c>
      <c r="AS144" s="1">
        <v>0.1879469218</v>
      </c>
      <c r="AT144" s="1">
        <v>5.6924827300000001E-2</v>
      </c>
      <c r="AU144" s="1">
        <v>3.9049527E-3</v>
      </c>
      <c r="AV144" s="1">
        <v>3.3141720999999999E-2</v>
      </c>
      <c r="AW144" s="1">
        <v>0.35478710990000001</v>
      </c>
      <c r="AX144" s="1">
        <v>1.9524895933999999</v>
      </c>
      <c r="AY144" s="1">
        <v>-1.530252239</v>
      </c>
      <c r="AZ144" s="1">
        <v>1.6838677208999999</v>
      </c>
      <c r="BA144" s="1">
        <v>0.4026534806</v>
      </c>
      <c r="BB144" s="1">
        <v>1.3588710576</v>
      </c>
      <c r="BC144" s="1">
        <v>-0.85063158299999997</v>
      </c>
      <c r="BD144" s="1">
        <v>0.3969677492</v>
      </c>
      <c r="BE144" s="1">
        <v>1.0260153835000001</v>
      </c>
      <c r="BF144" s="1">
        <v>1.7374465142</v>
      </c>
      <c r="BG144" s="1">
        <v>-0.17778934399999999</v>
      </c>
      <c r="BH144" s="1">
        <v>0.57568604030000003</v>
      </c>
      <c r="BI144" s="1">
        <v>1.9766607906</v>
      </c>
      <c r="BJ144">
        <v>1</v>
      </c>
      <c r="BK144">
        <v>3</v>
      </c>
      <c r="BL144" t="s">
        <v>760</v>
      </c>
      <c r="BM144" t="s">
        <v>764</v>
      </c>
      <c r="BN144" s="36" t="s">
        <v>797</v>
      </c>
      <c r="BO144" s="1">
        <v>0.17130691670000001</v>
      </c>
      <c r="BP144" s="1">
        <v>-0.43222640000000001</v>
      </c>
      <c r="BQ144" s="1">
        <v>-0.79611614799999997</v>
      </c>
      <c r="BR144" s="1">
        <v>0.1395802649</v>
      </c>
      <c r="BS144" s="1">
        <v>0.17130691670000001</v>
      </c>
      <c r="BT144" s="1">
        <v>0.43222640029999998</v>
      </c>
      <c r="BU144" s="1">
        <v>0.79611614829999999</v>
      </c>
      <c r="BV144" s="1">
        <v>0.1395802649</v>
      </c>
      <c r="BW144" t="s">
        <v>4012</v>
      </c>
      <c r="BX144" t="s">
        <v>1554</v>
      </c>
      <c r="BY144" t="s">
        <v>1373</v>
      </c>
      <c r="BZ144" t="s">
        <v>1554</v>
      </c>
      <c r="CA144">
        <v>422</v>
      </c>
      <c r="CB144">
        <v>109</v>
      </c>
      <c r="CC144">
        <v>24</v>
      </c>
      <c r="CD144">
        <v>2</v>
      </c>
      <c r="CE144">
        <v>2017</v>
      </c>
      <c r="CF144">
        <v>481</v>
      </c>
      <c r="CG144">
        <v>0.315</v>
      </c>
      <c r="CH144">
        <v>0.39100000000000001</v>
      </c>
      <c r="CI144">
        <v>0.55000000000000004</v>
      </c>
      <c r="CJ144">
        <v>194</v>
      </c>
      <c r="CK144">
        <v>0.40300000000000002</v>
      </c>
      <c r="CL144">
        <v>100</v>
      </c>
      <c r="CM144">
        <v>31</v>
      </c>
      <c r="CN144" t="s">
        <v>257</v>
      </c>
      <c r="CO144">
        <v>22</v>
      </c>
      <c r="CP144" t="s">
        <v>1554</v>
      </c>
      <c r="CQ144">
        <v>577</v>
      </c>
      <c r="CR144">
        <v>153</v>
      </c>
      <c r="CS144">
        <v>20</v>
      </c>
      <c r="CT144">
        <v>13</v>
      </c>
      <c r="CU144">
        <v>2016</v>
      </c>
      <c r="CV144">
        <v>660</v>
      </c>
      <c r="CW144">
        <v>0.27400000000000002</v>
      </c>
      <c r="CX144">
        <v>0.36099999999999999</v>
      </c>
      <c r="CY144">
        <v>0.45100000000000001</v>
      </c>
      <c r="CZ144">
        <v>235</v>
      </c>
      <c r="DA144">
        <v>0.35599999999999998</v>
      </c>
      <c r="DB144">
        <v>78</v>
      </c>
      <c r="DC144">
        <v>28</v>
      </c>
      <c r="DD144" t="s">
        <v>257</v>
      </c>
      <c r="DE144">
        <v>21</v>
      </c>
      <c r="DF144" t="s">
        <v>1554</v>
      </c>
      <c r="DG144">
        <v>387</v>
      </c>
      <c r="DH144">
        <v>99</v>
      </c>
      <c r="DI144">
        <v>22</v>
      </c>
      <c r="DJ144">
        <v>14</v>
      </c>
      <c r="DK144">
        <v>2015</v>
      </c>
      <c r="DL144">
        <v>432</v>
      </c>
      <c r="DM144">
        <v>0.27900000000000003</v>
      </c>
      <c r="DN144">
        <v>0.34499999999999997</v>
      </c>
      <c r="DO144">
        <v>0.51200000000000001</v>
      </c>
      <c r="DP144">
        <v>158</v>
      </c>
      <c r="DQ144">
        <v>0.36599999999999999</v>
      </c>
      <c r="DR144">
        <v>66</v>
      </c>
      <c r="DS144">
        <v>24</v>
      </c>
      <c r="DT144" t="s">
        <v>257</v>
      </c>
      <c r="DU144">
        <v>20</v>
      </c>
      <c r="DV144" s="36" t="s">
        <v>3922</v>
      </c>
    </row>
    <row r="145" spans="1:126" x14ac:dyDescent="0.3">
      <c r="A145">
        <v>144</v>
      </c>
      <c r="B145" t="s">
        <v>7013</v>
      </c>
      <c r="C145" t="s">
        <v>3923</v>
      </c>
      <c r="D145" t="s">
        <v>3924</v>
      </c>
      <c r="E145">
        <v>592230</v>
      </c>
      <c r="F145" t="s">
        <v>265</v>
      </c>
      <c r="G145" t="s">
        <v>253</v>
      </c>
      <c r="I145" t="s">
        <v>1061</v>
      </c>
      <c r="J145">
        <v>46</v>
      </c>
      <c r="K145" t="s">
        <v>2871</v>
      </c>
      <c r="L145">
        <v>154</v>
      </c>
      <c r="M145">
        <v>86</v>
      </c>
      <c r="N145">
        <v>70</v>
      </c>
      <c r="O145">
        <v>124</v>
      </c>
      <c r="P145">
        <v>91</v>
      </c>
      <c r="Q145">
        <v>107</v>
      </c>
      <c r="R145">
        <v>88</v>
      </c>
      <c r="S145">
        <v>95</v>
      </c>
      <c r="T145">
        <v>118</v>
      </c>
      <c r="U145">
        <v>116</v>
      </c>
      <c r="V145">
        <v>81</v>
      </c>
      <c r="W145">
        <v>94</v>
      </c>
      <c r="X145">
        <v>25</v>
      </c>
      <c r="Y145">
        <v>180</v>
      </c>
      <c r="Z145">
        <v>4</v>
      </c>
      <c r="AA145">
        <v>3</v>
      </c>
      <c r="AB145" s="1">
        <v>0.215</v>
      </c>
      <c r="AC145" s="1">
        <v>0.28100000000000003</v>
      </c>
      <c r="AD145" s="1">
        <v>0.35199999999999998</v>
      </c>
      <c r="AE145" s="1">
        <v>0.28000000000000003</v>
      </c>
      <c r="AF145" s="36">
        <v>14</v>
      </c>
      <c r="AG145" s="36">
        <v>15</v>
      </c>
      <c r="AH145" s="8">
        <v>3</v>
      </c>
      <c r="AI145" s="36">
        <v>-3</v>
      </c>
      <c r="AJ145" s="38">
        <v>435</v>
      </c>
      <c r="AK145" s="38">
        <v>53</v>
      </c>
      <c r="AL145" s="1">
        <v>0.42499999999999999</v>
      </c>
      <c r="AM145" s="1">
        <v>0.41666666670000002</v>
      </c>
      <c r="AN145" s="1">
        <v>0.17998258189999999</v>
      </c>
      <c r="AO145" s="1">
        <v>3.0849742600000001E-2</v>
      </c>
      <c r="AP145" s="1">
        <v>7.2260305299999994E-2</v>
      </c>
      <c r="AQ145" s="1">
        <v>0.23266513650000001</v>
      </c>
      <c r="AR145" s="1">
        <v>0.1352171901</v>
      </c>
      <c r="AS145" s="1">
        <v>0.136793523</v>
      </c>
      <c r="AT145" s="1">
        <v>4.76939194E-2</v>
      </c>
      <c r="AU145" s="1">
        <v>5.1927846999999996E-3</v>
      </c>
      <c r="AV145" s="1">
        <v>2.12277271E-2</v>
      </c>
      <c r="AW145" s="1">
        <v>0.27978084669999997</v>
      </c>
      <c r="AX145" s="1">
        <v>1.4605237116000001</v>
      </c>
      <c r="AY145" s="1">
        <v>-1.027631717</v>
      </c>
      <c r="AZ145" s="1">
        <v>-0.49302666299999998</v>
      </c>
      <c r="BA145" s="1">
        <v>0.25129309449999998</v>
      </c>
      <c r="BB145" s="1">
        <v>-0.29716741699999999</v>
      </c>
      <c r="BC145" s="1">
        <v>0.37704332239999999</v>
      </c>
      <c r="BD145" s="1">
        <v>-0.69294034599999998</v>
      </c>
      <c r="BE145" s="1">
        <v>-0.16177884000000001</v>
      </c>
      <c r="BF145" s="1">
        <v>0.75608350639999999</v>
      </c>
      <c r="BG145" s="1">
        <v>0.20970992129999999</v>
      </c>
      <c r="BH145" s="1">
        <v>-0.43115874900000001</v>
      </c>
      <c r="BI145" s="1">
        <v>-0.59851846399999997</v>
      </c>
      <c r="BJ145">
        <v>4</v>
      </c>
      <c r="BK145">
        <v>4</v>
      </c>
      <c r="BL145" t="s">
        <v>6729</v>
      </c>
      <c r="BM145" t="s">
        <v>759</v>
      </c>
      <c r="BN145" s="36" t="s">
        <v>6764</v>
      </c>
      <c r="BO145" s="1">
        <v>-0.35069407000000002</v>
      </c>
      <c r="BP145" s="1">
        <v>0.51444249350000004</v>
      </c>
      <c r="BQ145" s="1">
        <v>-0.358262582</v>
      </c>
      <c r="BR145" s="1">
        <v>0.66205552099999998</v>
      </c>
      <c r="BS145" s="1">
        <v>0.35069407029999999</v>
      </c>
      <c r="BT145" s="1">
        <v>0.51444249350000004</v>
      </c>
      <c r="BU145" s="1">
        <v>0.35826258189999999</v>
      </c>
      <c r="BV145" s="1">
        <v>0.66205552099999998</v>
      </c>
      <c r="BW145" t="s">
        <v>2467</v>
      </c>
      <c r="BX145" t="s">
        <v>1384</v>
      </c>
      <c r="BY145" t="s">
        <v>1373</v>
      </c>
      <c r="BZ145" t="s">
        <v>1384</v>
      </c>
      <c r="CA145">
        <v>102</v>
      </c>
      <c r="CB145">
        <v>50</v>
      </c>
      <c r="CC145">
        <v>3</v>
      </c>
      <c r="CD145">
        <v>4</v>
      </c>
      <c r="CE145">
        <v>2017</v>
      </c>
      <c r="CF145">
        <v>117</v>
      </c>
      <c r="CG145">
        <v>0.22500000000000001</v>
      </c>
      <c r="CH145">
        <v>0.313</v>
      </c>
      <c r="CI145">
        <v>0.38200000000000001</v>
      </c>
      <c r="CJ145">
        <v>36</v>
      </c>
      <c r="CK145">
        <v>0.30499999999999999</v>
      </c>
      <c r="CL145">
        <v>15</v>
      </c>
      <c r="CM145">
        <v>4</v>
      </c>
      <c r="CN145" t="s">
        <v>265</v>
      </c>
      <c r="CO145">
        <v>25</v>
      </c>
      <c r="CP145" t="s">
        <v>1384</v>
      </c>
      <c r="CQ145">
        <v>85</v>
      </c>
      <c r="CR145">
        <v>31</v>
      </c>
      <c r="CS145">
        <v>1</v>
      </c>
      <c r="CT145">
        <v>0</v>
      </c>
      <c r="CU145">
        <v>2016</v>
      </c>
      <c r="CV145">
        <v>87</v>
      </c>
      <c r="CW145">
        <v>0.17599999999999999</v>
      </c>
      <c r="CX145">
        <v>0.184</v>
      </c>
      <c r="CY145">
        <v>0.25900000000000001</v>
      </c>
      <c r="CZ145">
        <v>17</v>
      </c>
      <c r="DA145">
        <v>0.191</v>
      </c>
      <c r="DB145">
        <v>2</v>
      </c>
      <c r="DC145">
        <v>0</v>
      </c>
      <c r="DD145" t="s">
        <v>253</v>
      </c>
      <c r="DE145">
        <v>24</v>
      </c>
      <c r="DF145" t="s">
        <v>1384</v>
      </c>
      <c r="DG145">
        <v>46</v>
      </c>
      <c r="DH145">
        <v>34</v>
      </c>
      <c r="DI145">
        <v>1</v>
      </c>
      <c r="DJ145">
        <v>1</v>
      </c>
      <c r="DK145">
        <v>2015</v>
      </c>
      <c r="DL145">
        <v>52</v>
      </c>
      <c r="DM145">
        <v>0.17399999999999999</v>
      </c>
      <c r="DN145">
        <v>0.255</v>
      </c>
      <c r="DO145">
        <v>0.28299999999999997</v>
      </c>
      <c r="DP145">
        <v>13</v>
      </c>
      <c r="DQ145">
        <v>0.24099999999999999</v>
      </c>
      <c r="DR145">
        <v>4</v>
      </c>
      <c r="DS145">
        <v>0</v>
      </c>
      <c r="DT145" t="s">
        <v>253</v>
      </c>
      <c r="DU145">
        <v>23</v>
      </c>
      <c r="DV145" s="36" t="s">
        <v>3925</v>
      </c>
    </row>
    <row r="146" spans="1:126" x14ac:dyDescent="0.3">
      <c r="A146">
        <v>145</v>
      </c>
      <c r="B146" t="s">
        <v>569</v>
      </c>
      <c r="C146" t="s">
        <v>70</v>
      </c>
      <c r="D146" t="s">
        <v>69</v>
      </c>
      <c r="E146">
        <v>518577</v>
      </c>
      <c r="F146" t="s">
        <v>249</v>
      </c>
      <c r="I146" t="s">
        <v>1065</v>
      </c>
      <c r="J146">
        <v>34</v>
      </c>
      <c r="K146" t="s">
        <v>817</v>
      </c>
      <c r="L146">
        <v>76</v>
      </c>
      <c r="M146">
        <v>110</v>
      </c>
      <c r="N146">
        <v>36</v>
      </c>
      <c r="O146">
        <v>124</v>
      </c>
      <c r="P146">
        <v>94</v>
      </c>
      <c r="Q146">
        <v>113</v>
      </c>
      <c r="R146">
        <v>95</v>
      </c>
      <c r="S146">
        <v>83</v>
      </c>
      <c r="T146">
        <v>79</v>
      </c>
      <c r="U146">
        <v>123</v>
      </c>
      <c r="V146">
        <v>83</v>
      </c>
      <c r="W146">
        <v>90</v>
      </c>
      <c r="X146">
        <v>32</v>
      </c>
      <c r="Y146">
        <v>94</v>
      </c>
      <c r="Z146">
        <v>2</v>
      </c>
      <c r="AA146">
        <v>2</v>
      </c>
      <c r="AB146" s="1">
        <v>0.21099999999999999</v>
      </c>
      <c r="AC146" s="1">
        <v>0.27300000000000002</v>
      </c>
      <c r="AD146" s="1">
        <v>0.33</v>
      </c>
      <c r="AE146" s="1">
        <v>0.26900000000000002</v>
      </c>
      <c r="AF146" s="36">
        <v>8</v>
      </c>
      <c r="AG146" s="36">
        <v>7</v>
      </c>
      <c r="AH146" s="8">
        <v>1</v>
      </c>
      <c r="AI146" s="36">
        <v>-6</v>
      </c>
      <c r="AJ146" s="38">
        <v>735</v>
      </c>
      <c r="AK146" s="38">
        <v>276</v>
      </c>
      <c r="AL146" s="1">
        <v>0.21</v>
      </c>
      <c r="AM146" s="1">
        <v>0.53333333329999999</v>
      </c>
      <c r="AN146" s="1">
        <v>9.4054879600000002E-2</v>
      </c>
      <c r="AO146" s="1">
        <v>3.0767361300000001E-2</v>
      </c>
      <c r="AP146" s="1">
        <v>7.4275554699999996E-2</v>
      </c>
      <c r="AQ146" s="1">
        <v>0.24554662299999999</v>
      </c>
      <c r="AR146" s="1">
        <v>0.14606122860000001</v>
      </c>
      <c r="AS146" s="1">
        <v>0.11916109079999999</v>
      </c>
      <c r="AT146" s="1">
        <v>3.1920428899999999E-2</v>
      </c>
      <c r="AU146" s="1">
        <v>5.5495396000000002E-3</v>
      </c>
      <c r="AV146" s="1">
        <v>2.1752900200000001E-2</v>
      </c>
      <c r="AW146" s="1">
        <v>0.26891734029999997</v>
      </c>
      <c r="AX146" s="1">
        <v>-0.65492958000000001</v>
      </c>
      <c r="AY146" s="1">
        <v>0.73154010749999998</v>
      </c>
      <c r="AZ146" s="1">
        <v>-1.0359708270000001</v>
      </c>
      <c r="BA146" s="1">
        <v>0.24781572499999999</v>
      </c>
      <c r="BB146" s="1">
        <v>-0.212534271</v>
      </c>
      <c r="BC146" s="1">
        <v>0.69636701079999996</v>
      </c>
      <c r="BD146" s="1">
        <v>-0.27935212599999998</v>
      </c>
      <c r="BE146" s="1">
        <v>-0.57120815700000005</v>
      </c>
      <c r="BF146" s="1">
        <v>-0.92083930599999997</v>
      </c>
      <c r="BG146" s="1">
        <v>0.31705487049999997</v>
      </c>
      <c r="BH146" s="1">
        <v>-0.38677667799999998</v>
      </c>
      <c r="BI146" s="1">
        <v>-0.97149366599999998</v>
      </c>
      <c r="BJ146">
        <v>3</v>
      </c>
      <c r="BK146">
        <v>3</v>
      </c>
      <c r="BL146" t="s">
        <v>762</v>
      </c>
      <c r="BM146" t="s">
        <v>759</v>
      </c>
      <c r="BN146" s="36" t="s">
        <v>800</v>
      </c>
      <c r="BO146" s="1">
        <v>-0.26365236600000003</v>
      </c>
      <c r="BP146" s="1">
        <v>0.56560080589999995</v>
      </c>
      <c r="BQ146" s="1">
        <v>0.76518162180000004</v>
      </c>
      <c r="BR146" s="1">
        <v>-7.8072165999999998E-2</v>
      </c>
      <c r="BS146" s="1">
        <v>0.26365236619999999</v>
      </c>
      <c r="BT146" s="1">
        <v>0.56560080589999995</v>
      </c>
      <c r="BU146" s="1">
        <v>0.76518162180000004</v>
      </c>
      <c r="BV146" s="1">
        <v>7.8072166400000004E-2</v>
      </c>
      <c r="BW146" t="s">
        <v>3874</v>
      </c>
      <c r="BX146" t="s">
        <v>1372</v>
      </c>
      <c r="BY146" t="s">
        <v>1373</v>
      </c>
      <c r="CP146" t="s">
        <v>1372</v>
      </c>
      <c r="CQ146">
        <v>12</v>
      </c>
      <c r="CR146">
        <v>9</v>
      </c>
      <c r="CS146">
        <v>0</v>
      </c>
      <c r="CT146">
        <v>0</v>
      </c>
      <c r="CU146">
        <v>2016</v>
      </c>
      <c r="CV146">
        <v>14</v>
      </c>
      <c r="CW146">
        <v>8.3000000000000004E-2</v>
      </c>
      <c r="CX146">
        <v>0.214</v>
      </c>
      <c r="CY146">
        <v>8.3000000000000004E-2</v>
      </c>
      <c r="CZ146">
        <v>2</v>
      </c>
      <c r="DA146">
        <v>0.16700000000000001</v>
      </c>
      <c r="DB146">
        <v>0</v>
      </c>
      <c r="DC146">
        <v>-1</v>
      </c>
      <c r="DD146" t="s">
        <v>249</v>
      </c>
      <c r="DE146">
        <v>30</v>
      </c>
      <c r="DF146" t="s">
        <v>1384</v>
      </c>
      <c r="DG146">
        <v>69</v>
      </c>
      <c r="DH146">
        <v>55</v>
      </c>
      <c r="DI146">
        <v>1</v>
      </c>
      <c r="DJ146">
        <v>2</v>
      </c>
      <c r="DK146">
        <v>2015</v>
      </c>
      <c r="DL146">
        <v>74</v>
      </c>
      <c r="DM146">
        <v>0.188</v>
      </c>
      <c r="DN146">
        <v>0.23300000000000001</v>
      </c>
      <c r="DO146">
        <v>0.28999999999999998</v>
      </c>
      <c r="DP146">
        <v>17</v>
      </c>
      <c r="DQ146">
        <v>0.22900000000000001</v>
      </c>
      <c r="DR146">
        <v>4</v>
      </c>
      <c r="DS146">
        <v>0</v>
      </c>
      <c r="DT146" t="s">
        <v>249</v>
      </c>
      <c r="DU146">
        <v>29</v>
      </c>
      <c r="DV146" s="36" t="s">
        <v>1464</v>
      </c>
    </row>
    <row r="147" spans="1:126" x14ac:dyDescent="0.3">
      <c r="A147">
        <v>146</v>
      </c>
      <c r="B147" t="s">
        <v>570</v>
      </c>
      <c r="C147" t="s">
        <v>345</v>
      </c>
      <c r="D147" t="s">
        <v>344</v>
      </c>
      <c r="E147">
        <v>446359</v>
      </c>
      <c r="F147" t="s">
        <v>257</v>
      </c>
      <c r="I147" t="s">
        <v>1065</v>
      </c>
      <c r="J147">
        <v>15</v>
      </c>
      <c r="K147" t="s">
        <v>803</v>
      </c>
      <c r="L147">
        <v>172</v>
      </c>
      <c r="M147">
        <v>110</v>
      </c>
      <c r="N147">
        <v>176</v>
      </c>
      <c r="O147">
        <v>72</v>
      </c>
      <c r="P147">
        <v>111</v>
      </c>
      <c r="Q147">
        <v>73</v>
      </c>
      <c r="R147">
        <v>103</v>
      </c>
      <c r="S147">
        <v>137</v>
      </c>
      <c r="T147">
        <v>111</v>
      </c>
      <c r="U147">
        <v>149</v>
      </c>
      <c r="V147">
        <v>152</v>
      </c>
      <c r="W147">
        <v>114</v>
      </c>
      <c r="X147">
        <v>32</v>
      </c>
      <c r="Y147">
        <v>455</v>
      </c>
      <c r="Z147">
        <v>18</v>
      </c>
      <c r="AA147">
        <v>5</v>
      </c>
      <c r="AB147" s="1">
        <v>0.26200000000000001</v>
      </c>
      <c r="AC147" s="1">
        <v>0.32600000000000001</v>
      </c>
      <c r="AD147" s="1">
        <v>0.45800000000000002</v>
      </c>
      <c r="AE147" s="1">
        <v>0.33900000000000002</v>
      </c>
      <c r="AF147" s="36">
        <v>51</v>
      </c>
      <c r="AG147" s="36">
        <v>56</v>
      </c>
      <c r="AH147" s="8">
        <v>17</v>
      </c>
      <c r="AI147" s="36">
        <v>19</v>
      </c>
      <c r="AJ147" s="38">
        <v>55</v>
      </c>
      <c r="AK147" s="38">
        <v>7</v>
      </c>
      <c r="AL147" s="1">
        <v>0.47499999999999998</v>
      </c>
      <c r="AM147" s="1">
        <v>0.53333333329999999</v>
      </c>
      <c r="AN147" s="1">
        <v>0.45488253309999999</v>
      </c>
      <c r="AO147" s="1">
        <v>1.7962789699999999E-2</v>
      </c>
      <c r="AP147" s="1">
        <v>8.7749104800000005E-2</v>
      </c>
      <c r="AQ147" s="1">
        <v>0.1583419076</v>
      </c>
      <c r="AR147" s="1">
        <v>0.15736898369999999</v>
      </c>
      <c r="AS147" s="1">
        <v>0.1962369669</v>
      </c>
      <c r="AT147" s="1">
        <v>4.4911827299999998E-2</v>
      </c>
      <c r="AU147" s="1">
        <v>6.6847104999999997E-3</v>
      </c>
      <c r="AV147" s="1">
        <v>3.9902619799999997E-2</v>
      </c>
      <c r="AW147" s="1">
        <v>0.33858174499999999</v>
      </c>
      <c r="AX147" s="1">
        <v>1.9524895933999999</v>
      </c>
      <c r="AY147" s="1">
        <v>0.73154010749999998</v>
      </c>
      <c r="AZ147" s="1">
        <v>1.2439605999000001</v>
      </c>
      <c r="BA147" s="1">
        <v>-0.29267417899999998</v>
      </c>
      <c r="BB147" s="1">
        <v>0.35330581350000001</v>
      </c>
      <c r="BC147" s="1">
        <v>-1.465381268</v>
      </c>
      <c r="BD147" s="1">
        <v>0.15192210110000001</v>
      </c>
      <c r="BE147" s="1">
        <v>1.218512225</v>
      </c>
      <c r="BF147" s="1">
        <v>0.46031170459999998</v>
      </c>
      <c r="BG147" s="1">
        <v>0.65861953009999996</v>
      </c>
      <c r="BH147" s="1">
        <v>1.1470457188000001</v>
      </c>
      <c r="BI147" s="1">
        <v>1.4202843280999999</v>
      </c>
      <c r="BJ147">
        <v>1</v>
      </c>
      <c r="BK147">
        <v>2</v>
      </c>
      <c r="BL147" t="s">
        <v>764</v>
      </c>
      <c r="BM147" t="s">
        <v>760</v>
      </c>
      <c r="BN147" s="36" t="s">
        <v>778</v>
      </c>
      <c r="BO147" s="1">
        <v>0.10579117170000001</v>
      </c>
      <c r="BP147" s="1">
        <v>-0.79445689799999997</v>
      </c>
      <c r="BQ147" s="1">
        <v>-0.40558996200000003</v>
      </c>
      <c r="BR147" s="1">
        <v>2.0452706099999999E-2</v>
      </c>
      <c r="BS147" s="1">
        <v>0.10579117170000001</v>
      </c>
      <c r="BT147" s="1">
        <v>0.7944568984</v>
      </c>
      <c r="BU147" s="1">
        <v>0.4055899623</v>
      </c>
      <c r="BV147" s="1">
        <v>2.0452706099999999E-2</v>
      </c>
      <c r="BW147" t="s">
        <v>7242</v>
      </c>
      <c r="BX147" t="s">
        <v>1384</v>
      </c>
      <c r="BY147" t="s">
        <v>1373</v>
      </c>
      <c r="BZ147" t="s">
        <v>1093</v>
      </c>
      <c r="CA147">
        <v>438</v>
      </c>
      <c r="CB147">
        <v>122</v>
      </c>
      <c r="CC147">
        <v>24</v>
      </c>
      <c r="CD147">
        <v>3</v>
      </c>
      <c r="CE147">
        <v>2017</v>
      </c>
      <c r="CF147">
        <v>507</v>
      </c>
      <c r="CG147">
        <v>0.29699999999999999</v>
      </c>
      <c r="CH147">
        <v>0.38500000000000001</v>
      </c>
      <c r="CI147">
        <v>0.54800000000000004</v>
      </c>
      <c r="CJ147">
        <v>202</v>
      </c>
      <c r="CK147">
        <v>0.39800000000000002</v>
      </c>
      <c r="CL147">
        <v>99</v>
      </c>
      <c r="CM147">
        <v>27</v>
      </c>
      <c r="CN147" t="s">
        <v>257</v>
      </c>
      <c r="CO147">
        <v>31</v>
      </c>
      <c r="CP147" t="s">
        <v>1093</v>
      </c>
      <c r="CQ147">
        <v>464</v>
      </c>
      <c r="CR147">
        <v>121</v>
      </c>
      <c r="CS147">
        <v>16</v>
      </c>
      <c r="CT147">
        <v>4</v>
      </c>
      <c r="CU147">
        <v>2016</v>
      </c>
      <c r="CV147">
        <v>508</v>
      </c>
      <c r="CW147">
        <v>0.252</v>
      </c>
      <c r="CX147">
        <v>0.308</v>
      </c>
      <c r="CY147">
        <v>0.42499999999999999</v>
      </c>
      <c r="CZ147">
        <v>161</v>
      </c>
      <c r="DA147">
        <v>0.317</v>
      </c>
      <c r="DB147">
        <v>43</v>
      </c>
      <c r="DC147">
        <v>16</v>
      </c>
      <c r="DD147" t="s">
        <v>257</v>
      </c>
      <c r="DE147">
        <v>30</v>
      </c>
      <c r="DF147" t="s">
        <v>1093</v>
      </c>
      <c r="DG147">
        <v>194</v>
      </c>
      <c r="DH147">
        <v>53</v>
      </c>
      <c r="DI147">
        <v>9</v>
      </c>
      <c r="DJ147">
        <v>3</v>
      </c>
      <c r="DK147">
        <v>2015</v>
      </c>
      <c r="DL147">
        <v>214</v>
      </c>
      <c r="DM147">
        <v>0.25800000000000001</v>
      </c>
      <c r="DN147">
        <v>0.31</v>
      </c>
      <c r="DO147">
        <v>0.45900000000000002</v>
      </c>
      <c r="DP147">
        <v>70</v>
      </c>
      <c r="DQ147">
        <v>0.32800000000000001</v>
      </c>
      <c r="DR147">
        <v>28</v>
      </c>
      <c r="DS147">
        <v>9</v>
      </c>
      <c r="DT147" t="s">
        <v>257</v>
      </c>
      <c r="DU147">
        <v>29</v>
      </c>
      <c r="DV147" s="36" t="s">
        <v>1094</v>
      </c>
    </row>
    <row r="148" spans="1:126" x14ac:dyDescent="0.3">
      <c r="A148">
        <v>147</v>
      </c>
      <c r="B148" t="s">
        <v>571</v>
      </c>
      <c r="C148" t="s">
        <v>74</v>
      </c>
      <c r="D148" t="s">
        <v>18</v>
      </c>
      <c r="E148">
        <v>543063</v>
      </c>
      <c r="F148" t="s">
        <v>257</v>
      </c>
      <c r="I148" t="s">
        <v>1103</v>
      </c>
      <c r="J148">
        <v>27</v>
      </c>
      <c r="K148" t="s">
        <v>824</v>
      </c>
      <c r="L148">
        <v>172</v>
      </c>
      <c r="M148">
        <v>107</v>
      </c>
      <c r="N148">
        <v>189</v>
      </c>
      <c r="O148">
        <v>72</v>
      </c>
      <c r="P148">
        <v>91</v>
      </c>
      <c r="Q148">
        <v>87</v>
      </c>
      <c r="R148">
        <v>100</v>
      </c>
      <c r="S148">
        <v>116</v>
      </c>
      <c r="T148">
        <v>129</v>
      </c>
      <c r="U148">
        <v>167</v>
      </c>
      <c r="V148">
        <v>108</v>
      </c>
      <c r="W148">
        <v>106</v>
      </c>
      <c r="X148">
        <v>31</v>
      </c>
      <c r="Y148">
        <v>487</v>
      </c>
      <c r="Z148">
        <v>14</v>
      </c>
      <c r="AA148">
        <v>5</v>
      </c>
      <c r="AB148" s="1">
        <v>0.251</v>
      </c>
      <c r="AC148" s="1">
        <v>0.307</v>
      </c>
      <c r="AD148" s="1">
        <v>0.41799999999999998</v>
      </c>
      <c r="AE148" s="1">
        <v>0.314</v>
      </c>
      <c r="AF148" s="36">
        <v>41</v>
      </c>
      <c r="AG148" s="36">
        <v>45</v>
      </c>
      <c r="AH148" s="8">
        <v>15</v>
      </c>
      <c r="AI148" s="36">
        <v>8</v>
      </c>
      <c r="AJ148" s="38">
        <v>112</v>
      </c>
      <c r="AK148" s="38">
        <v>20</v>
      </c>
      <c r="AL148" s="1">
        <v>0.47499999999999998</v>
      </c>
      <c r="AM148" s="1">
        <v>0.51666666670000005</v>
      </c>
      <c r="AN148" s="1">
        <v>0.4869562798</v>
      </c>
      <c r="AO148" s="1">
        <v>1.7820708800000001E-2</v>
      </c>
      <c r="AP148" s="1">
        <v>7.2410465500000007E-2</v>
      </c>
      <c r="AQ148" s="1">
        <v>0.1897618392</v>
      </c>
      <c r="AR148" s="1">
        <v>0.15275712450000001</v>
      </c>
      <c r="AS148" s="1">
        <v>0.1674155061</v>
      </c>
      <c r="AT148" s="1">
        <v>5.2299247899999998E-2</v>
      </c>
      <c r="AU148" s="1">
        <v>7.5290649000000001E-3</v>
      </c>
      <c r="AV148" s="1">
        <v>2.8346237199999999E-2</v>
      </c>
      <c r="AW148" s="1">
        <v>0.3144924576</v>
      </c>
      <c r="AX148" s="1">
        <v>1.9524895933999999</v>
      </c>
      <c r="AY148" s="1">
        <v>0.48022984680000003</v>
      </c>
      <c r="AZ148" s="1">
        <v>1.4466222931999999</v>
      </c>
      <c r="BA148" s="1">
        <v>-0.29867151199999997</v>
      </c>
      <c r="BB148" s="1">
        <v>-0.29086123600000002</v>
      </c>
      <c r="BC148" s="1">
        <v>-0.68650156299999998</v>
      </c>
      <c r="BD148" s="1">
        <v>-2.3972762000000002E-2</v>
      </c>
      <c r="BE148" s="1">
        <v>0.54927097179999995</v>
      </c>
      <c r="BF148" s="1">
        <v>1.2456885488</v>
      </c>
      <c r="BG148" s="1">
        <v>0.91267961750000004</v>
      </c>
      <c r="BH148" s="1">
        <v>0.17042245019999999</v>
      </c>
      <c r="BI148" s="1">
        <v>0.59323028430000002</v>
      </c>
      <c r="BJ148">
        <v>4</v>
      </c>
      <c r="BK148">
        <v>3</v>
      </c>
      <c r="BL148" t="s">
        <v>760</v>
      </c>
      <c r="BM148" t="s">
        <v>764</v>
      </c>
      <c r="BN148" s="36" t="s">
        <v>797</v>
      </c>
      <c r="BO148" s="1">
        <v>-0.27252161200000002</v>
      </c>
      <c r="BP148" s="1">
        <v>-0.48121065000000002</v>
      </c>
      <c r="BQ148" s="1">
        <v>-0.64841775000000001</v>
      </c>
      <c r="BR148" s="1">
        <v>0.32963887349999998</v>
      </c>
      <c r="BS148" s="1">
        <v>0.27252161219999999</v>
      </c>
      <c r="BT148" s="1">
        <v>0.4812106498</v>
      </c>
      <c r="BU148" s="1">
        <v>0.64841775010000002</v>
      </c>
      <c r="BV148" s="1">
        <v>0.32963887349999998</v>
      </c>
      <c r="BW148" t="s">
        <v>6681</v>
      </c>
      <c r="BX148" t="s">
        <v>1104</v>
      </c>
      <c r="BY148" t="s">
        <v>1063</v>
      </c>
      <c r="BZ148" t="s">
        <v>1104</v>
      </c>
      <c r="CA148">
        <v>518</v>
      </c>
      <c r="CB148">
        <v>144</v>
      </c>
      <c r="CC148">
        <v>14</v>
      </c>
      <c r="CD148">
        <v>3</v>
      </c>
      <c r="CE148">
        <v>2017</v>
      </c>
      <c r="CF148">
        <v>570</v>
      </c>
      <c r="CG148">
        <v>0.253</v>
      </c>
      <c r="CH148">
        <v>0.30499999999999999</v>
      </c>
      <c r="CI148">
        <v>0.40300000000000002</v>
      </c>
      <c r="CJ148">
        <v>176</v>
      </c>
      <c r="CK148">
        <v>0.308</v>
      </c>
      <c r="CL148">
        <v>42</v>
      </c>
      <c r="CM148">
        <v>16</v>
      </c>
      <c r="CN148" t="s">
        <v>257</v>
      </c>
      <c r="CO148">
        <v>30</v>
      </c>
      <c r="CP148" t="s">
        <v>1104</v>
      </c>
      <c r="CQ148">
        <v>553</v>
      </c>
      <c r="CR148">
        <v>155</v>
      </c>
      <c r="CS148">
        <v>12</v>
      </c>
      <c r="CT148">
        <v>7</v>
      </c>
      <c r="CU148">
        <v>2016</v>
      </c>
      <c r="CV148">
        <v>623</v>
      </c>
      <c r="CW148">
        <v>0.27500000000000002</v>
      </c>
      <c r="CX148">
        <v>0.34200000000000003</v>
      </c>
      <c r="CY148">
        <v>0.43</v>
      </c>
      <c r="CZ148">
        <v>210</v>
      </c>
      <c r="DA148">
        <v>0.33700000000000002</v>
      </c>
      <c r="DB148">
        <v>62</v>
      </c>
      <c r="DC148">
        <v>22</v>
      </c>
      <c r="DD148" t="s">
        <v>257</v>
      </c>
      <c r="DE148">
        <v>29</v>
      </c>
      <c r="DF148" t="s">
        <v>1104</v>
      </c>
      <c r="DG148">
        <v>507</v>
      </c>
      <c r="DH148">
        <v>143</v>
      </c>
      <c r="DI148">
        <v>21</v>
      </c>
      <c r="DJ148">
        <v>6</v>
      </c>
      <c r="DK148">
        <v>2015</v>
      </c>
      <c r="DL148">
        <v>561</v>
      </c>
      <c r="DM148">
        <v>0.25600000000000001</v>
      </c>
      <c r="DN148">
        <v>0.32100000000000001</v>
      </c>
      <c r="DO148">
        <v>0.46200000000000002</v>
      </c>
      <c r="DP148">
        <v>189</v>
      </c>
      <c r="DQ148">
        <v>0.33700000000000002</v>
      </c>
      <c r="DR148">
        <v>58</v>
      </c>
      <c r="DS148">
        <v>21</v>
      </c>
      <c r="DT148" t="s">
        <v>257</v>
      </c>
      <c r="DU148">
        <v>28</v>
      </c>
      <c r="DV148" s="36" t="s">
        <v>1105</v>
      </c>
    </row>
    <row r="149" spans="1:126" x14ac:dyDescent="0.3">
      <c r="A149">
        <v>148</v>
      </c>
      <c r="B149" t="s">
        <v>572</v>
      </c>
      <c r="C149" t="s">
        <v>74</v>
      </c>
      <c r="D149" t="s">
        <v>73</v>
      </c>
      <c r="E149">
        <v>408307</v>
      </c>
      <c r="F149" t="s">
        <v>249</v>
      </c>
      <c r="I149" t="s">
        <v>1103</v>
      </c>
      <c r="J149">
        <v>31</v>
      </c>
      <c r="K149" t="s">
        <v>818</v>
      </c>
      <c r="L149">
        <v>76</v>
      </c>
      <c r="M149">
        <v>124</v>
      </c>
      <c r="N149">
        <v>29</v>
      </c>
      <c r="O149">
        <v>189</v>
      </c>
      <c r="P149">
        <v>96</v>
      </c>
      <c r="Q149">
        <v>92</v>
      </c>
      <c r="R149">
        <v>111</v>
      </c>
      <c r="S149">
        <v>65</v>
      </c>
      <c r="T149">
        <v>64</v>
      </c>
      <c r="U149">
        <v>94</v>
      </c>
      <c r="V149">
        <v>65</v>
      </c>
      <c r="W149">
        <v>91</v>
      </c>
      <c r="X149">
        <v>36</v>
      </c>
      <c r="Y149">
        <v>75</v>
      </c>
      <c r="Z149">
        <v>1</v>
      </c>
      <c r="AA149">
        <v>2</v>
      </c>
      <c r="AB149" s="1">
        <v>0.222</v>
      </c>
      <c r="AC149" s="1">
        <v>0.28499999999999998</v>
      </c>
      <c r="AD149" s="1">
        <v>0.316</v>
      </c>
      <c r="AE149" s="1">
        <v>0.27100000000000002</v>
      </c>
      <c r="AF149" s="36">
        <v>7</v>
      </c>
      <c r="AG149" s="36">
        <v>7</v>
      </c>
      <c r="AH149" s="8">
        <v>1</v>
      </c>
      <c r="AI149" s="36">
        <v>-4</v>
      </c>
      <c r="AJ149" s="38">
        <v>751</v>
      </c>
      <c r="AK149" s="38">
        <v>282</v>
      </c>
      <c r="AL149" s="1">
        <v>0.21</v>
      </c>
      <c r="AM149" s="1">
        <v>0.6</v>
      </c>
      <c r="AN149" s="1">
        <v>7.4876147800000001E-2</v>
      </c>
      <c r="AO149" s="1">
        <v>4.7068069499999997E-2</v>
      </c>
      <c r="AP149" s="1">
        <v>7.6066148200000003E-2</v>
      </c>
      <c r="AQ149" s="1">
        <v>0.19908862220000001</v>
      </c>
      <c r="AR149" s="1">
        <v>0.16957737689999999</v>
      </c>
      <c r="AS149" s="1">
        <v>9.4070958900000001E-2</v>
      </c>
      <c r="AT149" s="1">
        <v>2.6121709100000001E-2</v>
      </c>
      <c r="AU149" s="1">
        <v>4.2410303999999999E-3</v>
      </c>
      <c r="AV149" s="1">
        <v>1.7010394700000001E-2</v>
      </c>
      <c r="AW149" s="1">
        <v>0.27102453300000001</v>
      </c>
      <c r="AX149" s="1">
        <v>-0.65492958000000001</v>
      </c>
      <c r="AY149" s="1">
        <v>1.7367811502999999</v>
      </c>
      <c r="AZ149" s="1">
        <v>-1.157153871</v>
      </c>
      <c r="BA149" s="1">
        <v>0.93587998949999995</v>
      </c>
      <c r="BB149" s="1">
        <v>-0.13733585800000001</v>
      </c>
      <c r="BC149" s="1">
        <v>-0.45529666699999999</v>
      </c>
      <c r="BD149" s="1">
        <v>0.6175463779</v>
      </c>
      <c r="BE149" s="1">
        <v>-1.1538070549999999</v>
      </c>
      <c r="BF149" s="1">
        <v>-1.5373170350000001</v>
      </c>
      <c r="BG149" s="1">
        <v>-7.6666033999999994E-2</v>
      </c>
      <c r="BH149" s="1">
        <v>-0.78756309700000005</v>
      </c>
      <c r="BI149" s="1">
        <v>-0.89914772099999996</v>
      </c>
      <c r="BJ149">
        <v>3</v>
      </c>
      <c r="BK149">
        <v>3</v>
      </c>
      <c r="BL149" t="s">
        <v>762</v>
      </c>
      <c r="BM149" t="s">
        <v>761</v>
      </c>
      <c r="BN149" s="36" t="s">
        <v>783</v>
      </c>
      <c r="BO149" s="1">
        <v>-0.59427593499999998</v>
      </c>
      <c r="BP149" s="1">
        <v>3.7148681400000001E-2</v>
      </c>
      <c r="BQ149" s="1">
        <v>0.69997699069999997</v>
      </c>
      <c r="BR149" s="1">
        <v>-0.36176555900000001</v>
      </c>
      <c r="BS149" s="1">
        <v>0.5942759353</v>
      </c>
      <c r="BT149" s="1">
        <v>3.7148681400000001E-2</v>
      </c>
      <c r="BU149" s="1">
        <v>0.69997699069999997</v>
      </c>
      <c r="BV149" s="1">
        <v>0.36176555919999998</v>
      </c>
      <c r="BW149" t="s">
        <v>2464</v>
      </c>
      <c r="BX149" t="s">
        <v>1567</v>
      </c>
      <c r="BY149" t="s">
        <v>1063</v>
      </c>
      <c r="CP149" t="s">
        <v>1567</v>
      </c>
      <c r="CQ149">
        <v>81</v>
      </c>
      <c r="CR149">
        <v>30</v>
      </c>
      <c r="CS149">
        <v>0</v>
      </c>
      <c r="CT149">
        <v>0</v>
      </c>
      <c r="CU149">
        <v>2016</v>
      </c>
      <c r="CV149">
        <v>87</v>
      </c>
      <c r="CW149">
        <v>0.185</v>
      </c>
      <c r="CX149">
        <v>0.23</v>
      </c>
      <c r="CY149">
        <v>0.23499999999999999</v>
      </c>
      <c r="CZ149">
        <v>18</v>
      </c>
      <c r="DA149">
        <v>0.21199999999999999</v>
      </c>
      <c r="DB149">
        <v>3</v>
      </c>
      <c r="DC149">
        <v>-1</v>
      </c>
      <c r="DD149" t="s">
        <v>249</v>
      </c>
      <c r="DE149">
        <v>34</v>
      </c>
      <c r="DF149" t="s">
        <v>1567</v>
      </c>
      <c r="DG149">
        <v>181</v>
      </c>
      <c r="DH149">
        <v>69</v>
      </c>
      <c r="DI149">
        <v>4</v>
      </c>
      <c r="DJ149">
        <v>10</v>
      </c>
      <c r="DK149">
        <v>2015</v>
      </c>
      <c r="DL149">
        <v>191</v>
      </c>
      <c r="DM149">
        <v>0.26500000000000001</v>
      </c>
      <c r="DN149">
        <v>0.30399999999999999</v>
      </c>
      <c r="DO149">
        <v>0.40300000000000002</v>
      </c>
      <c r="DP149">
        <v>59</v>
      </c>
      <c r="DQ149">
        <v>0.309</v>
      </c>
      <c r="DR149">
        <v>21</v>
      </c>
      <c r="DS149">
        <v>8</v>
      </c>
      <c r="DT149" t="s">
        <v>249</v>
      </c>
      <c r="DU149">
        <v>33</v>
      </c>
      <c r="DV149" s="36" t="s">
        <v>1446</v>
      </c>
    </row>
    <row r="150" spans="1:126" x14ac:dyDescent="0.3">
      <c r="A150">
        <v>149</v>
      </c>
      <c r="B150" t="s">
        <v>7303</v>
      </c>
      <c r="C150" t="s">
        <v>74</v>
      </c>
      <c r="D150" t="s">
        <v>334</v>
      </c>
      <c r="E150">
        <v>641487</v>
      </c>
      <c r="F150" t="s">
        <v>257</v>
      </c>
      <c r="I150" t="s">
        <v>1103</v>
      </c>
      <c r="J150">
        <v>43</v>
      </c>
      <c r="K150" t="s">
        <v>2871</v>
      </c>
      <c r="L150">
        <v>172</v>
      </c>
      <c r="M150">
        <v>79</v>
      </c>
      <c r="N150">
        <v>75</v>
      </c>
      <c r="O150">
        <v>68</v>
      </c>
      <c r="P150">
        <v>184</v>
      </c>
      <c r="Q150">
        <v>103</v>
      </c>
      <c r="R150">
        <v>92</v>
      </c>
      <c r="S150">
        <v>88</v>
      </c>
      <c r="T150">
        <v>122</v>
      </c>
      <c r="U150">
        <v>169</v>
      </c>
      <c r="V150">
        <v>49</v>
      </c>
      <c r="W150">
        <v>105</v>
      </c>
      <c r="X150">
        <v>23</v>
      </c>
      <c r="Y150">
        <v>193</v>
      </c>
      <c r="Z150">
        <v>3</v>
      </c>
      <c r="AA150">
        <v>2</v>
      </c>
      <c r="AB150" s="1">
        <v>0.22</v>
      </c>
      <c r="AC150" s="1">
        <v>0.33800000000000002</v>
      </c>
      <c r="AD150" s="1">
        <v>0.34699999999999998</v>
      </c>
      <c r="AE150" s="1">
        <v>0.313</v>
      </c>
      <c r="AF150" s="36">
        <v>22</v>
      </c>
      <c r="AG150" s="36">
        <v>22</v>
      </c>
      <c r="AH150" s="8">
        <v>3</v>
      </c>
      <c r="AI150" s="36">
        <v>0</v>
      </c>
      <c r="AJ150" s="38">
        <v>321</v>
      </c>
      <c r="AK150" s="38">
        <v>45</v>
      </c>
      <c r="AL150" s="1">
        <v>0.47499999999999998</v>
      </c>
      <c r="AM150" s="1">
        <v>0.38333333330000002</v>
      </c>
      <c r="AN150" s="1">
        <v>0.1932826443</v>
      </c>
      <c r="AO150" s="1">
        <v>1.68834577E-2</v>
      </c>
      <c r="AP150" s="1">
        <v>0.14570626989999999</v>
      </c>
      <c r="AQ150" s="1">
        <v>0.2235926439</v>
      </c>
      <c r="AR150" s="1">
        <v>0.14118127599999999</v>
      </c>
      <c r="AS150" s="1">
        <v>0.12714852090000001</v>
      </c>
      <c r="AT150" s="1">
        <v>4.9321401600000002E-2</v>
      </c>
      <c r="AU150" s="1">
        <v>7.5929745999999999E-3</v>
      </c>
      <c r="AV150" s="1">
        <v>1.29496348E-2</v>
      </c>
      <c r="AW150" s="1">
        <v>0.31265101560000003</v>
      </c>
      <c r="AX150" s="1">
        <v>1.9524895933999999</v>
      </c>
      <c r="AY150" s="1">
        <v>-1.530252239</v>
      </c>
      <c r="AZ150" s="1">
        <v>-0.408988674</v>
      </c>
      <c r="BA150" s="1">
        <v>-0.33823353499999997</v>
      </c>
      <c r="BB150" s="1">
        <v>2.7872958936000001</v>
      </c>
      <c r="BC150" s="1">
        <v>0.1521421211</v>
      </c>
      <c r="BD150" s="1">
        <v>-0.465471986</v>
      </c>
      <c r="BE150" s="1">
        <v>-0.38573811000000002</v>
      </c>
      <c r="BF150" s="1">
        <v>0.92910557949999995</v>
      </c>
      <c r="BG150" s="1">
        <v>0.93190958810000002</v>
      </c>
      <c r="BH150" s="1">
        <v>-1.130735585</v>
      </c>
      <c r="BI150" s="1">
        <v>0.53000832220000005</v>
      </c>
      <c r="BJ150">
        <v>4</v>
      </c>
      <c r="BK150">
        <v>4</v>
      </c>
      <c r="BL150" t="s">
        <v>6729</v>
      </c>
      <c r="BM150" t="s">
        <v>761</v>
      </c>
      <c r="BN150" s="36" t="s">
        <v>6752</v>
      </c>
      <c r="BO150" s="1">
        <v>-0.24344502600000001</v>
      </c>
      <c r="BP150" s="1">
        <v>0.23378318349999999</v>
      </c>
      <c r="BQ150" s="1">
        <v>-0.22604901799999999</v>
      </c>
      <c r="BR150" s="1">
        <v>0.39092228140000002</v>
      </c>
      <c r="BS150" s="1">
        <v>0.24344502600000001</v>
      </c>
      <c r="BT150" s="1">
        <v>0.23378318349999999</v>
      </c>
      <c r="BU150" s="1">
        <v>0.22604901820000001</v>
      </c>
      <c r="BV150" s="1">
        <v>0.39092228140000002</v>
      </c>
      <c r="BW150" t="s">
        <v>2467</v>
      </c>
      <c r="BX150" t="s">
        <v>1081</v>
      </c>
      <c r="BY150" t="s">
        <v>1063</v>
      </c>
      <c r="BZ150" t="s">
        <v>1081</v>
      </c>
      <c r="CA150">
        <v>70</v>
      </c>
      <c r="CB150">
        <v>23</v>
      </c>
      <c r="CC150">
        <v>0</v>
      </c>
      <c r="CD150">
        <v>1</v>
      </c>
      <c r="CE150">
        <v>2017</v>
      </c>
      <c r="CF150">
        <v>87</v>
      </c>
      <c r="CG150">
        <v>0.214</v>
      </c>
      <c r="CH150">
        <v>0.35599999999999998</v>
      </c>
      <c r="CI150">
        <v>0.3</v>
      </c>
      <c r="CJ150">
        <v>27</v>
      </c>
      <c r="CK150">
        <v>0.311</v>
      </c>
      <c r="CL150">
        <v>13</v>
      </c>
      <c r="CM150">
        <v>1</v>
      </c>
      <c r="CN150" t="s">
        <v>253</v>
      </c>
      <c r="CO150">
        <v>22</v>
      </c>
      <c r="DV150" s="36" t="s">
        <v>6307</v>
      </c>
    </row>
    <row r="151" spans="1:126" x14ac:dyDescent="0.3">
      <c r="A151">
        <v>150</v>
      </c>
      <c r="B151" t="s">
        <v>573</v>
      </c>
      <c r="C151" t="s">
        <v>76</v>
      </c>
      <c r="D151" t="s">
        <v>75</v>
      </c>
      <c r="E151">
        <v>424825</v>
      </c>
      <c r="F151" t="s">
        <v>249</v>
      </c>
      <c r="I151" t="s">
        <v>1061</v>
      </c>
      <c r="J151">
        <v>33</v>
      </c>
      <c r="K151" t="s">
        <v>818</v>
      </c>
      <c r="L151">
        <v>76</v>
      </c>
      <c r="M151">
        <v>131</v>
      </c>
      <c r="N151">
        <v>42</v>
      </c>
      <c r="O151">
        <v>123</v>
      </c>
      <c r="P151">
        <v>162</v>
      </c>
      <c r="Q151">
        <v>78</v>
      </c>
      <c r="R151">
        <v>96</v>
      </c>
      <c r="S151">
        <v>89</v>
      </c>
      <c r="T151">
        <v>79</v>
      </c>
      <c r="U151">
        <v>57</v>
      </c>
      <c r="V151">
        <v>92</v>
      </c>
      <c r="W151">
        <v>101</v>
      </c>
      <c r="X151">
        <v>38</v>
      </c>
      <c r="Y151">
        <v>109</v>
      </c>
      <c r="Z151">
        <v>3</v>
      </c>
      <c r="AA151">
        <v>2</v>
      </c>
      <c r="AB151" s="1">
        <v>0.215</v>
      </c>
      <c r="AC151" s="1">
        <v>0.316</v>
      </c>
      <c r="AD151" s="1">
        <v>0.34399999999999997</v>
      </c>
      <c r="AE151" s="1">
        <v>0.29899999999999999</v>
      </c>
      <c r="AF151" s="36">
        <v>13</v>
      </c>
      <c r="AG151" s="36">
        <v>12</v>
      </c>
      <c r="AH151" s="8">
        <v>2</v>
      </c>
      <c r="AI151" s="36">
        <v>-3</v>
      </c>
      <c r="AJ151" s="38">
        <v>653</v>
      </c>
      <c r="AK151" s="38">
        <v>244</v>
      </c>
      <c r="AL151" s="1">
        <v>0.21</v>
      </c>
      <c r="AM151" s="1">
        <v>0.63333333329999997</v>
      </c>
      <c r="AN151" s="1">
        <v>0.1092601746</v>
      </c>
      <c r="AO151" s="1">
        <v>3.0547085599999999E-2</v>
      </c>
      <c r="AP151" s="1">
        <v>0.12881332779999999</v>
      </c>
      <c r="AQ151" s="1">
        <v>0.16991359880000001</v>
      </c>
      <c r="AR151" s="1">
        <v>0.14658105590000001</v>
      </c>
      <c r="AS151" s="1">
        <v>0.12830242589999999</v>
      </c>
      <c r="AT151" s="1">
        <v>3.2077657500000002E-2</v>
      </c>
      <c r="AU151" s="1">
        <v>2.5647906000000002E-3</v>
      </c>
      <c r="AV151" s="1">
        <v>2.4345383000000002E-2</v>
      </c>
      <c r="AW151" s="1">
        <v>0.29890838819999999</v>
      </c>
      <c r="AX151" s="1">
        <v>-0.65492958000000001</v>
      </c>
      <c r="AY151" s="1">
        <v>2.2394016717</v>
      </c>
      <c r="AZ151" s="1">
        <v>-0.93989440499999999</v>
      </c>
      <c r="BA151" s="1">
        <v>0.23851773400000001</v>
      </c>
      <c r="BB151" s="1">
        <v>2.0778537851999999</v>
      </c>
      <c r="BC151" s="1">
        <v>-1.178526556</v>
      </c>
      <c r="BD151" s="1">
        <v>-0.25952607599999999</v>
      </c>
      <c r="BE151" s="1">
        <v>-0.35894415699999999</v>
      </c>
      <c r="BF151" s="1">
        <v>-0.90412390899999995</v>
      </c>
      <c r="BG151" s="1">
        <v>-0.58103435400000003</v>
      </c>
      <c r="BH151" s="1">
        <v>-0.16768744299999999</v>
      </c>
      <c r="BI151" s="1">
        <v>5.8184670299999998E-2</v>
      </c>
      <c r="BJ151">
        <v>3</v>
      </c>
      <c r="BK151">
        <v>3</v>
      </c>
      <c r="BL151" t="s">
        <v>762</v>
      </c>
      <c r="BM151" t="s">
        <v>764</v>
      </c>
      <c r="BN151" s="36" t="s">
        <v>784</v>
      </c>
      <c r="BO151" s="1">
        <v>1.5370698800000001E-2</v>
      </c>
      <c r="BP151" s="1">
        <v>-0.35299106299999999</v>
      </c>
      <c r="BQ151" s="1">
        <v>0.79640858430000006</v>
      </c>
      <c r="BR151" s="1">
        <v>-0.329391828</v>
      </c>
      <c r="BS151" s="1">
        <v>1.5370698800000001E-2</v>
      </c>
      <c r="BT151" s="1">
        <v>0.35299106320000001</v>
      </c>
      <c r="BU151" s="1">
        <v>0.79640858430000006</v>
      </c>
      <c r="BV151" s="1">
        <v>0.32939182820000001</v>
      </c>
      <c r="BW151" t="s">
        <v>2464</v>
      </c>
      <c r="BX151" t="s">
        <v>1372</v>
      </c>
      <c r="BY151" t="s">
        <v>1373</v>
      </c>
      <c r="CP151" t="s">
        <v>1372</v>
      </c>
      <c r="CQ151">
        <v>446</v>
      </c>
      <c r="CR151">
        <v>122</v>
      </c>
      <c r="CS151">
        <v>13</v>
      </c>
      <c r="CT151">
        <v>10</v>
      </c>
      <c r="CU151">
        <v>2016</v>
      </c>
      <c r="CV151">
        <v>498</v>
      </c>
      <c r="CW151">
        <v>0.23100000000000001</v>
      </c>
      <c r="CX151">
        <v>0.30199999999999999</v>
      </c>
      <c r="CY151">
        <v>0.39700000000000002</v>
      </c>
      <c r="CZ151">
        <v>151</v>
      </c>
      <c r="DA151">
        <v>0.30399999999999999</v>
      </c>
      <c r="DB151">
        <v>37</v>
      </c>
      <c r="DC151">
        <v>13</v>
      </c>
      <c r="DD151" t="s">
        <v>249</v>
      </c>
      <c r="DE151">
        <v>36</v>
      </c>
      <c r="DF151" t="s">
        <v>1392</v>
      </c>
      <c r="DG151">
        <v>126</v>
      </c>
      <c r="DH151">
        <v>44</v>
      </c>
      <c r="DI151">
        <v>0</v>
      </c>
      <c r="DJ151">
        <v>2</v>
      </c>
      <c r="DK151">
        <v>2015</v>
      </c>
      <c r="DL151">
        <v>139</v>
      </c>
      <c r="DM151">
        <v>0.17499999999999999</v>
      </c>
      <c r="DN151">
        <v>0.252</v>
      </c>
      <c r="DO151">
        <v>0.222</v>
      </c>
      <c r="DP151">
        <v>31</v>
      </c>
      <c r="DQ151">
        <v>0.224</v>
      </c>
      <c r="DR151">
        <v>5</v>
      </c>
      <c r="DS151">
        <v>-1</v>
      </c>
      <c r="DT151" t="s">
        <v>249</v>
      </c>
      <c r="DU151">
        <v>35</v>
      </c>
      <c r="DV151" s="36" t="s">
        <v>1441</v>
      </c>
    </row>
    <row r="152" spans="1:126" x14ac:dyDescent="0.3">
      <c r="A152">
        <v>151</v>
      </c>
      <c r="B152" t="s">
        <v>3046</v>
      </c>
      <c r="C152" t="s">
        <v>2998</v>
      </c>
      <c r="D152" t="s">
        <v>2003</v>
      </c>
      <c r="E152">
        <v>543068</v>
      </c>
      <c r="F152" t="s">
        <v>250</v>
      </c>
      <c r="I152" t="s">
        <v>1065</v>
      </c>
      <c r="J152">
        <v>26</v>
      </c>
      <c r="K152" t="s">
        <v>702</v>
      </c>
      <c r="L152">
        <v>67</v>
      </c>
      <c r="M152">
        <v>96</v>
      </c>
      <c r="N152">
        <v>162</v>
      </c>
      <c r="O152">
        <v>58</v>
      </c>
      <c r="P152">
        <v>54</v>
      </c>
      <c r="Q152">
        <v>96</v>
      </c>
      <c r="R152">
        <v>107</v>
      </c>
      <c r="S152">
        <v>119</v>
      </c>
      <c r="T152">
        <v>106</v>
      </c>
      <c r="U152">
        <v>76</v>
      </c>
      <c r="V152">
        <v>136</v>
      </c>
      <c r="W152">
        <v>104</v>
      </c>
      <c r="X152">
        <v>28</v>
      </c>
      <c r="Y152">
        <v>419</v>
      </c>
      <c r="Z152">
        <v>15</v>
      </c>
      <c r="AA152">
        <v>3</v>
      </c>
      <c r="AB152" s="1">
        <v>0.249</v>
      </c>
      <c r="AC152" s="1">
        <v>0.29299999999999998</v>
      </c>
      <c r="AD152" s="1">
        <v>0.42099999999999999</v>
      </c>
      <c r="AE152" s="1">
        <v>0.308</v>
      </c>
      <c r="AF152" s="36">
        <v>35</v>
      </c>
      <c r="AG152" s="36">
        <v>31</v>
      </c>
      <c r="AH152" s="8">
        <v>14</v>
      </c>
      <c r="AI152" s="36">
        <v>-9</v>
      </c>
      <c r="AJ152" s="38">
        <v>221</v>
      </c>
      <c r="AK152" s="38">
        <v>33</v>
      </c>
      <c r="AL152" s="1">
        <v>0.185</v>
      </c>
      <c r="AM152" s="1">
        <v>0.46666666670000001</v>
      </c>
      <c r="AN152" s="1">
        <v>0.41924361189999998</v>
      </c>
      <c r="AO152" s="1">
        <v>1.44869084E-2</v>
      </c>
      <c r="AP152" s="1">
        <v>4.26891982E-2</v>
      </c>
      <c r="AQ152" s="1">
        <v>0.2097266804</v>
      </c>
      <c r="AR152" s="1">
        <v>0.16417310460000001</v>
      </c>
      <c r="AS152" s="1">
        <v>0.17151905410000001</v>
      </c>
      <c r="AT152" s="1">
        <v>4.2832075400000003E-2</v>
      </c>
      <c r="AU152" s="1">
        <v>3.4152408000000002E-3</v>
      </c>
      <c r="AV152" s="1">
        <v>3.5861251300000001E-2</v>
      </c>
      <c r="AW152" s="1">
        <v>0.30805627019999998</v>
      </c>
      <c r="AX152" s="1">
        <v>-0.90091252099999997</v>
      </c>
      <c r="AY152" s="1">
        <v>-0.27370093499999998</v>
      </c>
      <c r="AZ152" s="1">
        <v>1.0187719382</v>
      </c>
      <c r="BA152" s="1">
        <v>-0.43939355600000002</v>
      </c>
      <c r="BB152" s="1">
        <v>-1.5390463329999999</v>
      </c>
      <c r="BC152" s="1">
        <v>-0.191586112</v>
      </c>
      <c r="BD152" s="1">
        <v>0.4114291343</v>
      </c>
      <c r="BE152" s="1">
        <v>0.64455634429999997</v>
      </c>
      <c r="BF152" s="1">
        <v>0.2392075997</v>
      </c>
      <c r="BG152" s="1">
        <v>-0.32514010399999999</v>
      </c>
      <c r="BH152" s="1">
        <v>0.80551198440000005</v>
      </c>
      <c r="BI152" s="1">
        <v>0.37225758819999999</v>
      </c>
      <c r="BJ152">
        <v>1</v>
      </c>
      <c r="BK152">
        <v>3</v>
      </c>
      <c r="BL152" t="s">
        <v>760</v>
      </c>
      <c r="BM152" t="s">
        <v>763</v>
      </c>
      <c r="BN152" s="36" t="s">
        <v>796</v>
      </c>
      <c r="BO152" s="1">
        <v>0.48876737879999999</v>
      </c>
      <c r="BP152" s="1">
        <v>-0.357826274</v>
      </c>
      <c r="BQ152" s="1">
        <v>-0.54465004500000003</v>
      </c>
      <c r="BR152" s="1">
        <v>-0.187921059</v>
      </c>
      <c r="BS152" s="1">
        <v>0.48876737879999999</v>
      </c>
      <c r="BT152" s="1">
        <v>0.35782627439999998</v>
      </c>
      <c r="BU152" s="1">
        <v>0.54465004449999999</v>
      </c>
      <c r="BV152" s="1">
        <v>0.18792105889999999</v>
      </c>
      <c r="BW152" t="s">
        <v>2811</v>
      </c>
      <c r="BX152" t="s">
        <v>1384</v>
      </c>
      <c r="BY152" t="s">
        <v>1373</v>
      </c>
      <c r="BZ152" t="s">
        <v>1384</v>
      </c>
      <c r="CA152">
        <v>339</v>
      </c>
      <c r="CB152">
        <v>100</v>
      </c>
      <c r="CC152">
        <v>16</v>
      </c>
      <c r="CD152">
        <v>3</v>
      </c>
      <c r="CE152">
        <v>2017</v>
      </c>
      <c r="CF152">
        <v>371</v>
      </c>
      <c r="CG152">
        <v>0.248</v>
      </c>
      <c r="CH152">
        <v>0.30499999999999999</v>
      </c>
      <c r="CI152">
        <v>0.437</v>
      </c>
      <c r="CJ152">
        <v>119</v>
      </c>
      <c r="CK152">
        <v>0.32100000000000001</v>
      </c>
      <c r="CL152">
        <v>37</v>
      </c>
      <c r="CM152">
        <v>13</v>
      </c>
      <c r="CN152" t="s">
        <v>250</v>
      </c>
      <c r="CO152">
        <v>27</v>
      </c>
      <c r="CP152" t="s">
        <v>1384</v>
      </c>
      <c r="CQ152">
        <v>407</v>
      </c>
      <c r="CR152">
        <v>116</v>
      </c>
      <c r="CS152">
        <v>16</v>
      </c>
      <c r="CT152">
        <v>2</v>
      </c>
      <c r="CU152">
        <v>2016</v>
      </c>
      <c r="CV152">
        <v>443</v>
      </c>
      <c r="CW152">
        <v>0.27800000000000002</v>
      </c>
      <c r="CX152">
        <v>0.32500000000000001</v>
      </c>
      <c r="CY152">
        <v>0.46700000000000003</v>
      </c>
      <c r="CZ152">
        <v>151</v>
      </c>
      <c r="DA152">
        <v>0.34100000000000003</v>
      </c>
      <c r="DB152">
        <v>51</v>
      </c>
      <c r="DC152">
        <v>19</v>
      </c>
      <c r="DD152" t="s">
        <v>250</v>
      </c>
      <c r="DE152">
        <v>26</v>
      </c>
      <c r="DF152" t="s">
        <v>1384</v>
      </c>
      <c r="DG152">
        <v>378</v>
      </c>
      <c r="DH152">
        <v>113</v>
      </c>
      <c r="DI152">
        <v>16</v>
      </c>
      <c r="DJ152">
        <v>3</v>
      </c>
      <c r="DK152">
        <v>2015</v>
      </c>
      <c r="DL152">
        <v>403</v>
      </c>
      <c r="DM152">
        <v>0.26200000000000001</v>
      </c>
      <c r="DN152">
        <v>0.3</v>
      </c>
      <c r="DO152">
        <v>0.439</v>
      </c>
      <c r="DP152">
        <v>128</v>
      </c>
      <c r="DQ152">
        <v>0.318</v>
      </c>
      <c r="DR152">
        <v>38</v>
      </c>
      <c r="DS152">
        <v>14</v>
      </c>
      <c r="DT152" t="s">
        <v>250</v>
      </c>
      <c r="DU152">
        <v>25</v>
      </c>
      <c r="DV152" s="36" t="s">
        <v>3249</v>
      </c>
    </row>
    <row r="153" spans="1:126" x14ac:dyDescent="0.3">
      <c r="A153">
        <v>152</v>
      </c>
      <c r="B153" t="s">
        <v>574</v>
      </c>
      <c r="C153" t="s">
        <v>79</v>
      </c>
      <c r="D153" t="s">
        <v>78</v>
      </c>
      <c r="E153">
        <v>443558</v>
      </c>
      <c r="F153" t="s">
        <v>249</v>
      </c>
      <c r="I153" t="s">
        <v>1065</v>
      </c>
      <c r="J153">
        <v>7</v>
      </c>
      <c r="K153" t="s">
        <v>3873</v>
      </c>
      <c r="L153">
        <v>76</v>
      </c>
      <c r="M153">
        <v>127</v>
      </c>
      <c r="N153">
        <v>174</v>
      </c>
      <c r="O153">
        <v>29</v>
      </c>
      <c r="P153">
        <v>156</v>
      </c>
      <c r="Q153">
        <v>98</v>
      </c>
      <c r="R153">
        <v>98</v>
      </c>
      <c r="S153">
        <v>167</v>
      </c>
      <c r="T153">
        <v>68</v>
      </c>
      <c r="U153">
        <v>15</v>
      </c>
      <c r="V153">
        <v>227</v>
      </c>
      <c r="W153">
        <v>123</v>
      </c>
      <c r="X153">
        <v>37</v>
      </c>
      <c r="Y153">
        <v>449</v>
      </c>
      <c r="Z153">
        <v>27</v>
      </c>
      <c r="AA153">
        <v>2</v>
      </c>
      <c r="AB153" s="1">
        <v>0.25600000000000001</v>
      </c>
      <c r="AC153" s="1">
        <v>0.35299999999999998</v>
      </c>
      <c r="AD153" s="1">
        <v>0.496</v>
      </c>
      <c r="AE153" s="1">
        <v>0.36599999999999999</v>
      </c>
      <c r="AF153" s="36">
        <v>67</v>
      </c>
      <c r="AG153" s="36">
        <v>62</v>
      </c>
      <c r="AH153" s="8">
        <v>20</v>
      </c>
      <c r="AI153" s="36">
        <v>16</v>
      </c>
      <c r="AJ153" s="38">
        <v>38</v>
      </c>
      <c r="AK153" s="38">
        <v>9</v>
      </c>
      <c r="AL153" s="1">
        <v>0.21</v>
      </c>
      <c r="AM153" s="1">
        <v>0.61666666670000003</v>
      </c>
      <c r="AN153" s="1">
        <v>0.44893116490000001</v>
      </c>
      <c r="AO153" s="1">
        <v>7.1289595000000004E-3</v>
      </c>
      <c r="AP153" s="1">
        <v>0.12345323079999999</v>
      </c>
      <c r="AQ153" s="1">
        <v>0.21401825999999999</v>
      </c>
      <c r="AR153" s="1">
        <v>0.14994159949999999</v>
      </c>
      <c r="AS153" s="1">
        <v>0.23957706249999999</v>
      </c>
      <c r="AT153" s="1">
        <v>2.7531328300000001E-2</v>
      </c>
      <c r="AU153" s="1">
        <v>6.6109559999999999E-4</v>
      </c>
      <c r="AV153" s="1">
        <v>5.9730970500000001E-2</v>
      </c>
      <c r="AW153" s="1">
        <v>0.36566124249999998</v>
      </c>
      <c r="AX153" s="1">
        <v>-0.65492958000000001</v>
      </c>
      <c r="AY153" s="1">
        <v>1.9880914110000001</v>
      </c>
      <c r="AZ153" s="1">
        <v>1.2063561892000001</v>
      </c>
      <c r="BA153" s="1">
        <v>-0.74997771199999996</v>
      </c>
      <c r="BB153" s="1">
        <v>1.8527492084999999</v>
      </c>
      <c r="BC153" s="1">
        <v>-8.5200639999999994E-2</v>
      </c>
      <c r="BD153" s="1">
        <v>-0.131356</v>
      </c>
      <c r="BE153" s="1">
        <v>2.2248796712000001</v>
      </c>
      <c r="BF153" s="1">
        <v>-1.387456566</v>
      </c>
      <c r="BG153" s="1">
        <v>-1.1538423200000001</v>
      </c>
      <c r="BH153" s="1">
        <v>2.8227282634000002</v>
      </c>
      <c r="BI153" s="1">
        <v>2.3500008233999998</v>
      </c>
      <c r="BJ153">
        <v>1</v>
      </c>
      <c r="BK153">
        <v>1</v>
      </c>
      <c r="BL153" t="s">
        <v>763</v>
      </c>
      <c r="BM153" t="s">
        <v>764</v>
      </c>
      <c r="BN153" s="36" t="s">
        <v>774</v>
      </c>
      <c r="BO153" s="1">
        <v>0.75816675160000002</v>
      </c>
      <c r="BP153" s="1">
        <v>-0.51603644000000004</v>
      </c>
      <c r="BQ153" s="1">
        <v>0.31512146190000001</v>
      </c>
      <c r="BR153" s="1">
        <v>-0.21756382099999999</v>
      </c>
      <c r="BS153" s="1">
        <v>0.75816675160000002</v>
      </c>
      <c r="BT153" s="1">
        <v>0.51603644039999996</v>
      </c>
      <c r="BU153" s="1">
        <v>0.31512146190000001</v>
      </c>
      <c r="BV153" s="1">
        <v>0.21756382060000001</v>
      </c>
      <c r="BW153" t="s">
        <v>6591</v>
      </c>
      <c r="BX153" t="s">
        <v>1397</v>
      </c>
      <c r="BY153" t="s">
        <v>1373</v>
      </c>
      <c r="BZ153" t="s">
        <v>1397</v>
      </c>
      <c r="CA153">
        <v>556</v>
      </c>
      <c r="CB153">
        <v>155</v>
      </c>
      <c r="CC153">
        <v>39</v>
      </c>
      <c r="CD153">
        <v>1</v>
      </c>
      <c r="CE153">
        <v>2017</v>
      </c>
      <c r="CF153">
        <v>645</v>
      </c>
      <c r="CG153">
        <v>0.28799999999999998</v>
      </c>
      <c r="CH153">
        <v>0.375</v>
      </c>
      <c r="CI153">
        <v>0.54900000000000004</v>
      </c>
      <c r="CJ153">
        <v>254</v>
      </c>
      <c r="CK153">
        <v>0.39400000000000002</v>
      </c>
      <c r="CL153">
        <v>111</v>
      </c>
      <c r="CM153">
        <v>37</v>
      </c>
      <c r="CN153" t="s">
        <v>249</v>
      </c>
      <c r="CO153">
        <v>36</v>
      </c>
      <c r="CP153" t="s">
        <v>1397</v>
      </c>
      <c r="CQ153">
        <v>589</v>
      </c>
      <c r="CR153">
        <v>155</v>
      </c>
      <c r="CS153">
        <v>43</v>
      </c>
      <c r="CT153">
        <v>2</v>
      </c>
      <c r="CU153">
        <v>2016</v>
      </c>
      <c r="CV153">
        <v>667</v>
      </c>
      <c r="CW153">
        <v>0.28699999999999998</v>
      </c>
      <c r="CX153">
        <v>0.36</v>
      </c>
      <c r="CY153">
        <v>0.55500000000000005</v>
      </c>
      <c r="CZ153">
        <v>258</v>
      </c>
      <c r="DA153">
        <v>0.38800000000000001</v>
      </c>
      <c r="DB153">
        <v>107</v>
      </c>
      <c r="DC153">
        <v>38</v>
      </c>
      <c r="DD153" t="s">
        <v>249</v>
      </c>
      <c r="DE153">
        <v>35</v>
      </c>
      <c r="DF153" t="s">
        <v>1397</v>
      </c>
      <c r="DG153">
        <v>590</v>
      </c>
      <c r="DH153">
        <v>152</v>
      </c>
      <c r="DI153">
        <v>44</v>
      </c>
      <c r="DJ153">
        <v>3</v>
      </c>
      <c r="DK153">
        <v>2015</v>
      </c>
      <c r="DL153">
        <v>655</v>
      </c>
      <c r="DM153">
        <v>0.30199999999999999</v>
      </c>
      <c r="DN153">
        <v>0.36899999999999999</v>
      </c>
      <c r="DO153">
        <v>0.56599999999999995</v>
      </c>
      <c r="DP153">
        <v>261</v>
      </c>
      <c r="DQ153">
        <v>0.39800000000000002</v>
      </c>
      <c r="DR153">
        <v>117</v>
      </c>
      <c r="DS153">
        <v>39</v>
      </c>
      <c r="DT153" t="s">
        <v>249</v>
      </c>
      <c r="DU153">
        <v>34</v>
      </c>
      <c r="DV153" s="36" t="s">
        <v>1422</v>
      </c>
    </row>
    <row r="154" spans="1:126" x14ac:dyDescent="0.3">
      <c r="A154">
        <v>153</v>
      </c>
      <c r="B154" t="s">
        <v>575</v>
      </c>
      <c r="C154" t="s">
        <v>79</v>
      </c>
      <c r="D154" t="s">
        <v>52</v>
      </c>
      <c r="E154">
        <v>488810</v>
      </c>
      <c r="F154" t="s">
        <v>255</v>
      </c>
      <c r="I154" t="s">
        <v>1065</v>
      </c>
      <c r="J154">
        <v>36</v>
      </c>
      <c r="K154" t="s">
        <v>708</v>
      </c>
      <c r="L154">
        <v>90</v>
      </c>
      <c r="M154">
        <v>107</v>
      </c>
      <c r="N154">
        <v>29</v>
      </c>
      <c r="O154">
        <v>9</v>
      </c>
      <c r="P154">
        <v>79</v>
      </c>
      <c r="Q154">
        <v>106</v>
      </c>
      <c r="R154">
        <v>91</v>
      </c>
      <c r="S154">
        <v>76</v>
      </c>
      <c r="T154">
        <v>94</v>
      </c>
      <c r="U154">
        <v>71</v>
      </c>
      <c r="V154">
        <v>70</v>
      </c>
      <c r="W154">
        <v>85</v>
      </c>
      <c r="X154">
        <v>31</v>
      </c>
      <c r="Y154">
        <v>76</v>
      </c>
      <c r="Z154">
        <v>1</v>
      </c>
      <c r="AA154">
        <v>0</v>
      </c>
      <c r="AB154" s="1">
        <v>0.20599999999999999</v>
      </c>
      <c r="AC154" s="1">
        <v>0.255</v>
      </c>
      <c r="AD154" s="1">
        <v>0.316</v>
      </c>
      <c r="AE154" s="1">
        <v>0.252</v>
      </c>
      <c r="AF154" s="36">
        <v>6</v>
      </c>
      <c r="AG154" s="36">
        <v>6</v>
      </c>
      <c r="AH154" s="8">
        <v>0</v>
      </c>
      <c r="AI154" s="36">
        <v>-5</v>
      </c>
      <c r="AJ154" s="38">
        <v>760</v>
      </c>
      <c r="AK154" s="38">
        <v>125</v>
      </c>
      <c r="AL154" s="1">
        <v>0.25</v>
      </c>
      <c r="AM154" s="1">
        <v>0.51666666670000005</v>
      </c>
      <c r="AN154" s="1">
        <v>7.6084180400000007E-2</v>
      </c>
      <c r="AO154" s="1">
        <v>2.1513328E-3</v>
      </c>
      <c r="AP154" s="1">
        <v>6.2357049599999999E-2</v>
      </c>
      <c r="AQ154" s="1">
        <v>0.23033868760000001</v>
      </c>
      <c r="AR154" s="1">
        <v>0.14029773030000001</v>
      </c>
      <c r="AS154" s="1">
        <v>0.1096971072</v>
      </c>
      <c r="AT154" s="1">
        <v>3.8286809099999999E-2</v>
      </c>
      <c r="AU154" s="1">
        <v>3.1700293000000001E-3</v>
      </c>
      <c r="AV154" s="1">
        <v>1.8496736199999999E-2</v>
      </c>
      <c r="AW154" s="1">
        <v>0.25221926049999999</v>
      </c>
      <c r="AX154" s="1">
        <v>-0.26135687499999999</v>
      </c>
      <c r="AY154" s="1">
        <v>0.48022984680000003</v>
      </c>
      <c r="AZ154" s="1">
        <v>-1.149520777</v>
      </c>
      <c r="BA154" s="1">
        <v>-0.96008680800000001</v>
      </c>
      <c r="BB154" s="1">
        <v>-0.71306812600000002</v>
      </c>
      <c r="BC154" s="1">
        <v>0.31937216410000002</v>
      </c>
      <c r="BD154" s="1">
        <v>-0.49917013999999998</v>
      </c>
      <c r="BE154" s="1">
        <v>-0.79096413399999999</v>
      </c>
      <c r="BF154" s="1">
        <v>-0.244012059</v>
      </c>
      <c r="BG154" s="1">
        <v>-0.39892245399999998</v>
      </c>
      <c r="BH154" s="1">
        <v>-0.66195322400000001</v>
      </c>
      <c r="BI154" s="1">
        <v>-1.5447864410000001</v>
      </c>
      <c r="BJ154">
        <v>3</v>
      </c>
      <c r="BK154">
        <v>3</v>
      </c>
      <c r="BL154" t="s">
        <v>762</v>
      </c>
      <c r="BM154" t="s">
        <v>6729</v>
      </c>
      <c r="BN154" s="36" t="s">
        <v>6732</v>
      </c>
      <c r="BO154" s="1">
        <v>-0.321224016</v>
      </c>
      <c r="BP154" s="1">
        <v>0.34746021849999997</v>
      </c>
      <c r="BQ154" s="1">
        <v>0.69682154139999997</v>
      </c>
      <c r="BR154" s="1">
        <v>0.44077948259999999</v>
      </c>
      <c r="BS154" s="1">
        <v>0.32122401589999999</v>
      </c>
      <c r="BT154" s="1">
        <v>0.34746021849999997</v>
      </c>
      <c r="BU154" s="1">
        <v>0.69682154139999997</v>
      </c>
      <c r="BV154" s="1">
        <v>0.44077948259999999</v>
      </c>
      <c r="BW154" t="s">
        <v>2883</v>
      </c>
      <c r="BX154" t="s">
        <v>1388</v>
      </c>
      <c r="BY154" t="s">
        <v>1373</v>
      </c>
      <c r="CP154" t="s">
        <v>1388</v>
      </c>
      <c r="CQ154">
        <v>4</v>
      </c>
      <c r="CR154">
        <v>4</v>
      </c>
      <c r="CS154">
        <v>0</v>
      </c>
      <c r="CT154">
        <v>0</v>
      </c>
      <c r="CU154">
        <v>2016</v>
      </c>
      <c r="CV154">
        <v>5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 t="s">
        <v>255</v>
      </c>
      <c r="DE154">
        <v>29</v>
      </c>
      <c r="DF154" t="s">
        <v>1100</v>
      </c>
      <c r="DG154">
        <v>142</v>
      </c>
      <c r="DH154">
        <v>69</v>
      </c>
      <c r="DI154">
        <v>2</v>
      </c>
      <c r="DJ154">
        <v>0</v>
      </c>
      <c r="DK154">
        <v>2015</v>
      </c>
      <c r="DL154">
        <v>151</v>
      </c>
      <c r="DM154">
        <v>0.20399999999999999</v>
      </c>
      <c r="DN154">
        <v>0.23499999999999999</v>
      </c>
      <c r="DO154">
        <v>0.31</v>
      </c>
      <c r="DP154">
        <v>36</v>
      </c>
      <c r="DQ154">
        <v>0.23499999999999999</v>
      </c>
      <c r="DR154">
        <v>7</v>
      </c>
      <c r="DS154">
        <v>-1</v>
      </c>
      <c r="DT154" t="s">
        <v>255</v>
      </c>
      <c r="DU154">
        <v>28</v>
      </c>
      <c r="DV154" s="36" t="s">
        <v>2947</v>
      </c>
    </row>
    <row r="155" spans="1:126" x14ac:dyDescent="0.3">
      <c r="A155">
        <v>154</v>
      </c>
      <c r="B155" t="s">
        <v>5563</v>
      </c>
      <c r="C155" t="s">
        <v>867</v>
      </c>
      <c r="D155" t="s">
        <v>24</v>
      </c>
      <c r="E155">
        <v>518586</v>
      </c>
      <c r="F155" t="s">
        <v>257</v>
      </c>
      <c r="I155" t="s">
        <v>1065</v>
      </c>
      <c r="J155">
        <v>6</v>
      </c>
      <c r="K155" t="s">
        <v>817</v>
      </c>
      <c r="L155">
        <v>172</v>
      </c>
      <c r="M155">
        <v>100</v>
      </c>
      <c r="N155">
        <v>46</v>
      </c>
      <c r="O155">
        <v>122</v>
      </c>
      <c r="P155">
        <v>62</v>
      </c>
      <c r="Q155">
        <v>95</v>
      </c>
      <c r="R155">
        <v>118</v>
      </c>
      <c r="S155">
        <v>71</v>
      </c>
      <c r="T155">
        <v>97</v>
      </c>
      <c r="U155">
        <v>90</v>
      </c>
      <c r="V155">
        <v>56</v>
      </c>
      <c r="W155">
        <v>93</v>
      </c>
      <c r="X155">
        <v>29</v>
      </c>
      <c r="Y155">
        <v>118</v>
      </c>
      <c r="Z155">
        <v>2</v>
      </c>
      <c r="AA155">
        <v>2</v>
      </c>
      <c r="AB155" s="1">
        <v>0.23799999999999999</v>
      </c>
      <c r="AC155" s="1">
        <v>0.28199999999999997</v>
      </c>
      <c r="AD155" s="1">
        <v>0.34</v>
      </c>
      <c r="AE155" s="1">
        <v>0.27500000000000002</v>
      </c>
      <c r="AF155" s="36">
        <v>10</v>
      </c>
      <c r="AG155" s="36">
        <v>10</v>
      </c>
      <c r="AH155" s="8">
        <v>2</v>
      </c>
      <c r="AI155" s="36">
        <v>-3</v>
      </c>
      <c r="AJ155" s="38">
        <v>522</v>
      </c>
      <c r="AK155" s="38">
        <v>75</v>
      </c>
      <c r="AL155" s="1">
        <v>0.47499999999999998</v>
      </c>
      <c r="AM155" s="1">
        <v>0.4833333333</v>
      </c>
      <c r="AN155" s="1">
        <v>0.11794118000000001</v>
      </c>
      <c r="AO155" s="1">
        <v>3.03587375E-2</v>
      </c>
      <c r="AP155" s="1">
        <v>4.89492001E-2</v>
      </c>
      <c r="AQ155" s="1">
        <v>0.20604893320000001</v>
      </c>
      <c r="AR155" s="1">
        <v>0.1804178441</v>
      </c>
      <c r="AS155" s="1">
        <v>0.1021983633</v>
      </c>
      <c r="AT155" s="1">
        <v>3.9226909400000003E-2</v>
      </c>
      <c r="AU155" s="1">
        <v>4.0657964999999997E-3</v>
      </c>
      <c r="AV155" s="1">
        <v>1.46235575E-2</v>
      </c>
      <c r="AW155" s="1">
        <v>0.27538213630000002</v>
      </c>
      <c r="AX155" s="1">
        <v>1.9524895933999999</v>
      </c>
      <c r="AY155" s="1">
        <v>-2.2390674999999999E-2</v>
      </c>
      <c r="AZ155" s="1">
        <v>-0.88504246499999994</v>
      </c>
      <c r="BA155" s="1">
        <v>0.23056742929999999</v>
      </c>
      <c r="BB155" s="1">
        <v>-1.2761490259999999</v>
      </c>
      <c r="BC155" s="1">
        <v>-0.28275507700000002</v>
      </c>
      <c r="BD155" s="1">
        <v>1.0309983916000001</v>
      </c>
      <c r="BE155" s="1">
        <v>-0.96508677099999995</v>
      </c>
      <c r="BF155" s="1">
        <v>-0.14406743399999999</v>
      </c>
      <c r="BG155" s="1">
        <v>-0.12939261099999999</v>
      </c>
      <c r="BH155" s="1">
        <v>-0.98927333900000003</v>
      </c>
      <c r="BI155" s="1">
        <v>-0.749538755</v>
      </c>
      <c r="BJ155">
        <v>4</v>
      </c>
      <c r="BK155">
        <v>1</v>
      </c>
      <c r="BL155" t="s">
        <v>761</v>
      </c>
      <c r="BM155" t="s">
        <v>6729</v>
      </c>
      <c r="BN155" s="36" t="s">
        <v>6744</v>
      </c>
      <c r="BO155" s="1">
        <v>-0.95506159700000004</v>
      </c>
      <c r="BP155" s="1">
        <v>-1.9917668999999999E-2</v>
      </c>
      <c r="BQ155" s="1">
        <v>9.6222500000000004E-4</v>
      </c>
      <c r="BR155" s="1">
        <v>0.2406323947</v>
      </c>
      <c r="BS155" s="1">
        <v>0.95506159660000001</v>
      </c>
      <c r="BT155" s="1">
        <v>1.99176688E-2</v>
      </c>
      <c r="BU155" s="1">
        <v>9.6222500000000004E-4</v>
      </c>
      <c r="BV155" s="1">
        <v>0.2406323947</v>
      </c>
      <c r="BW155" t="s">
        <v>2888</v>
      </c>
      <c r="BX155" t="s">
        <v>1101</v>
      </c>
      <c r="BY155" t="s">
        <v>1063</v>
      </c>
      <c r="BZ155" t="s">
        <v>1567</v>
      </c>
      <c r="CA155">
        <v>13</v>
      </c>
      <c r="CB155">
        <v>15</v>
      </c>
      <c r="CC155">
        <v>0</v>
      </c>
      <c r="CD155">
        <v>0</v>
      </c>
      <c r="CE155">
        <v>2017</v>
      </c>
      <c r="CF155">
        <v>15</v>
      </c>
      <c r="CG155">
        <v>0.154</v>
      </c>
      <c r="CH155">
        <v>0.26700000000000002</v>
      </c>
      <c r="CI155">
        <v>0.23100000000000001</v>
      </c>
      <c r="CJ155">
        <v>4</v>
      </c>
      <c r="CK155">
        <v>0.23899999999999999</v>
      </c>
      <c r="CL155">
        <v>2</v>
      </c>
      <c r="CM155">
        <v>0</v>
      </c>
      <c r="CN155" t="s">
        <v>257</v>
      </c>
      <c r="CO155">
        <v>28</v>
      </c>
      <c r="CP155" t="s">
        <v>1567</v>
      </c>
      <c r="CQ155">
        <v>67</v>
      </c>
      <c r="CR155">
        <v>34</v>
      </c>
      <c r="CS155">
        <v>1</v>
      </c>
      <c r="CT155">
        <v>1</v>
      </c>
      <c r="CU155">
        <v>2016</v>
      </c>
      <c r="CV155">
        <v>68</v>
      </c>
      <c r="CW155">
        <v>0.28399999999999997</v>
      </c>
      <c r="CX155">
        <v>0.29399999999999998</v>
      </c>
      <c r="CY155">
        <v>0.373</v>
      </c>
      <c r="CZ155">
        <v>20</v>
      </c>
      <c r="DA155">
        <v>0.29299999999999998</v>
      </c>
      <c r="DB155">
        <v>9</v>
      </c>
      <c r="DC155">
        <v>2</v>
      </c>
      <c r="DD155" t="s">
        <v>257</v>
      </c>
      <c r="DE155">
        <v>27</v>
      </c>
      <c r="DV155" s="36" t="s">
        <v>1355</v>
      </c>
    </row>
    <row r="156" spans="1:126" x14ac:dyDescent="0.3">
      <c r="A156">
        <v>155</v>
      </c>
      <c r="B156" t="s">
        <v>2760</v>
      </c>
      <c r="C156" t="s">
        <v>81</v>
      </c>
      <c r="D156" t="s">
        <v>251</v>
      </c>
      <c r="E156">
        <v>592239</v>
      </c>
      <c r="F156" t="s">
        <v>249</v>
      </c>
      <c r="I156" t="s">
        <v>1061</v>
      </c>
      <c r="J156">
        <v>2</v>
      </c>
      <c r="K156" t="s">
        <v>817</v>
      </c>
      <c r="L156">
        <v>76</v>
      </c>
      <c r="M156">
        <v>100</v>
      </c>
      <c r="N156">
        <v>38</v>
      </c>
      <c r="O156">
        <v>98</v>
      </c>
      <c r="P156">
        <v>71</v>
      </c>
      <c r="Q156">
        <v>98</v>
      </c>
      <c r="R156">
        <v>99</v>
      </c>
      <c r="S156">
        <v>77</v>
      </c>
      <c r="T156">
        <v>114</v>
      </c>
      <c r="U156">
        <v>75</v>
      </c>
      <c r="V156">
        <v>62</v>
      </c>
      <c r="W156">
        <v>91</v>
      </c>
      <c r="X156">
        <v>29</v>
      </c>
      <c r="Y156">
        <v>98</v>
      </c>
      <c r="Z156">
        <v>2</v>
      </c>
      <c r="AA156">
        <v>1</v>
      </c>
      <c r="AB156" s="1">
        <v>0.224</v>
      </c>
      <c r="AC156" s="1">
        <v>0.27400000000000002</v>
      </c>
      <c r="AD156" s="1">
        <v>0.33400000000000002</v>
      </c>
      <c r="AE156" s="1">
        <v>0.27</v>
      </c>
      <c r="AF156" s="36">
        <v>8</v>
      </c>
      <c r="AG156" s="36">
        <v>8</v>
      </c>
      <c r="AH156" s="8">
        <v>2</v>
      </c>
      <c r="AI156" s="36">
        <v>-6</v>
      </c>
      <c r="AJ156" s="38">
        <v>726</v>
      </c>
      <c r="AK156" s="38">
        <v>273</v>
      </c>
      <c r="AL156" s="1">
        <v>0.21</v>
      </c>
      <c r="AM156" s="1">
        <v>0.4833333333</v>
      </c>
      <c r="AN156" s="1">
        <v>9.8462143899999993E-2</v>
      </c>
      <c r="AO156" s="1">
        <v>2.4295067600000001E-2</v>
      </c>
      <c r="AP156" s="1">
        <v>5.5944970599999998E-2</v>
      </c>
      <c r="AQ156" s="1">
        <v>0.21417375420000001</v>
      </c>
      <c r="AR156" s="1">
        <v>0.15206231009999999</v>
      </c>
      <c r="AS156" s="1">
        <v>0.11054793240000001</v>
      </c>
      <c r="AT156" s="1">
        <v>4.6429823000000002E-2</v>
      </c>
      <c r="AU156" s="1">
        <v>3.3613346999999999E-3</v>
      </c>
      <c r="AV156" s="1">
        <v>1.6267025800000001E-2</v>
      </c>
      <c r="AW156" s="1">
        <v>0.26996578449999997</v>
      </c>
      <c r="AX156" s="1">
        <v>-0.65492958000000001</v>
      </c>
      <c r="AY156" s="1">
        <v>-2.2390674999999999E-2</v>
      </c>
      <c r="AZ156" s="1">
        <v>-1.0081230160000001</v>
      </c>
      <c r="BA156" s="1">
        <v>-2.5384312999999999E-2</v>
      </c>
      <c r="BB156" s="1">
        <v>-0.98235211600000005</v>
      </c>
      <c r="BC156" s="1">
        <v>-8.1346038999999995E-2</v>
      </c>
      <c r="BD156" s="1">
        <v>-5.0472762999999997E-2</v>
      </c>
      <c r="BE156" s="1">
        <v>-0.77120776899999999</v>
      </c>
      <c r="BF156" s="1">
        <v>0.6216939709</v>
      </c>
      <c r="BG156" s="1">
        <v>-0.34136003999999998</v>
      </c>
      <c r="BH156" s="1">
        <v>-0.85038477700000004</v>
      </c>
      <c r="BI156" s="1">
        <v>-0.93549758199999999</v>
      </c>
      <c r="BJ156">
        <v>2</v>
      </c>
      <c r="BK156">
        <v>1</v>
      </c>
      <c r="BL156" t="s">
        <v>761</v>
      </c>
      <c r="BM156" t="s">
        <v>759</v>
      </c>
      <c r="BN156" s="36" t="s">
        <v>787</v>
      </c>
      <c r="BO156" s="1">
        <v>-0.59774459999999996</v>
      </c>
      <c r="BP156" s="1">
        <v>0.46085218529999999</v>
      </c>
      <c r="BQ156" s="1">
        <v>2.0617202000000001E-2</v>
      </c>
      <c r="BR156" s="1">
        <v>0.22068168560000001</v>
      </c>
      <c r="BS156" s="1">
        <v>0.59774460039999999</v>
      </c>
      <c r="BT156" s="1">
        <v>0.46085218529999999</v>
      </c>
      <c r="BU156" s="1">
        <v>2.0617202000000001E-2</v>
      </c>
      <c r="BV156" s="1">
        <v>0.22068168560000001</v>
      </c>
      <c r="BW156" t="s">
        <v>2888</v>
      </c>
      <c r="BX156" t="s">
        <v>1384</v>
      </c>
      <c r="BY156" t="s">
        <v>1373</v>
      </c>
      <c r="CP156" t="s">
        <v>1384</v>
      </c>
      <c r="CQ156">
        <v>27</v>
      </c>
      <c r="CR156">
        <v>20</v>
      </c>
      <c r="CS156">
        <v>0</v>
      </c>
      <c r="CT156">
        <v>0</v>
      </c>
      <c r="CU156">
        <v>2016</v>
      </c>
      <c r="CV156">
        <v>29</v>
      </c>
      <c r="CW156">
        <v>0.14799999999999999</v>
      </c>
      <c r="CX156">
        <v>0.17899999999999999</v>
      </c>
      <c r="CY156">
        <v>0.25900000000000001</v>
      </c>
      <c r="CZ156">
        <v>5</v>
      </c>
      <c r="DA156">
        <v>0.184</v>
      </c>
      <c r="DB156">
        <v>1</v>
      </c>
      <c r="DC156">
        <v>0</v>
      </c>
      <c r="DD156" t="s">
        <v>249</v>
      </c>
      <c r="DE156">
        <v>27</v>
      </c>
      <c r="DF156" t="s">
        <v>1101</v>
      </c>
      <c r="DG156">
        <v>86</v>
      </c>
      <c r="DH156">
        <v>39</v>
      </c>
      <c r="DI156">
        <v>0</v>
      </c>
      <c r="DJ156">
        <v>2</v>
      </c>
      <c r="DK156">
        <v>2015</v>
      </c>
      <c r="DL156">
        <v>93</v>
      </c>
      <c r="DM156">
        <v>0.221</v>
      </c>
      <c r="DN156">
        <v>0.28000000000000003</v>
      </c>
      <c r="DO156">
        <v>0.26700000000000002</v>
      </c>
      <c r="DP156">
        <v>24</v>
      </c>
      <c r="DQ156">
        <v>0.253</v>
      </c>
      <c r="DR156">
        <v>6</v>
      </c>
      <c r="DS156">
        <v>1</v>
      </c>
      <c r="DT156" t="s">
        <v>249</v>
      </c>
      <c r="DU156">
        <v>26</v>
      </c>
      <c r="DV156" s="36" t="s">
        <v>2669</v>
      </c>
    </row>
    <row r="157" spans="1:126" x14ac:dyDescent="0.3">
      <c r="A157">
        <v>156</v>
      </c>
      <c r="B157" t="s">
        <v>3928</v>
      </c>
      <c r="C157" t="s">
        <v>3929</v>
      </c>
      <c r="D157" t="s">
        <v>3930</v>
      </c>
      <c r="E157">
        <v>596144</v>
      </c>
      <c r="F157" t="s">
        <v>253</v>
      </c>
      <c r="I157" t="s">
        <v>1065</v>
      </c>
      <c r="J157">
        <v>27</v>
      </c>
      <c r="K157" t="s">
        <v>2884</v>
      </c>
      <c r="L157">
        <v>96</v>
      </c>
      <c r="M157">
        <v>86</v>
      </c>
      <c r="N157">
        <v>115</v>
      </c>
      <c r="O157">
        <v>39</v>
      </c>
      <c r="P157">
        <v>85</v>
      </c>
      <c r="Q157">
        <v>91</v>
      </c>
      <c r="R157">
        <v>112</v>
      </c>
      <c r="S157">
        <v>91</v>
      </c>
      <c r="T157">
        <v>123</v>
      </c>
      <c r="U157">
        <v>61</v>
      </c>
      <c r="V157">
        <v>79</v>
      </c>
      <c r="W157">
        <v>101</v>
      </c>
      <c r="X157">
        <v>25</v>
      </c>
      <c r="Y157">
        <v>296</v>
      </c>
      <c r="Z157">
        <v>6</v>
      </c>
      <c r="AA157">
        <v>1</v>
      </c>
      <c r="AB157" s="1">
        <v>0.248</v>
      </c>
      <c r="AC157" s="1">
        <v>0.30199999999999999</v>
      </c>
      <c r="AD157" s="1">
        <v>0.378</v>
      </c>
      <c r="AE157" s="1">
        <v>0.3</v>
      </c>
      <c r="AF157" s="36">
        <v>25</v>
      </c>
      <c r="AG157" s="36">
        <v>26</v>
      </c>
      <c r="AH157" s="8">
        <v>7</v>
      </c>
      <c r="AI157" s="36">
        <v>-4</v>
      </c>
      <c r="AJ157" s="38">
        <v>273</v>
      </c>
      <c r="AK157" s="38">
        <v>35</v>
      </c>
      <c r="AL157" s="1">
        <v>0.26500000000000001</v>
      </c>
      <c r="AM157" s="1">
        <v>0.41666666670000002</v>
      </c>
      <c r="AN157" s="1">
        <v>0.29573261960000002</v>
      </c>
      <c r="AO157" s="1">
        <v>9.8218214999999994E-3</v>
      </c>
      <c r="AP157" s="1">
        <v>6.7297573499999999E-2</v>
      </c>
      <c r="AQ157" s="1">
        <v>0.19689067699999999</v>
      </c>
      <c r="AR157" s="1">
        <v>0.1720416964</v>
      </c>
      <c r="AS157" s="1">
        <v>0.13060035619999999</v>
      </c>
      <c r="AT157" s="1">
        <v>4.9811296300000002E-2</v>
      </c>
      <c r="AU157" s="1">
        <v>2.7384518000000001E-3</v>
      </c>
      <c r="AV157" s="1">
        <v>2.0693481999999999E-2</v>
      </c>
      <c r="AW157" s="1">
        <v>0.29970767479999999</v>
      </c>
      <c r="AX157" s="1">
        <v>-0.11376711</v>
      </c>
      <c r="AY157" s="1">
        <v>-1.027631717</v>
      </c>
      <c r="AZ157" s="1">
        <v>0.23835339150000001</v>
      </c>
      <c r="BA157" s="1">
        <v>-0.636310127</v>
      </c>
      <c r="BB157" s="1">
        <v>-0.50558409599999998</v>
      </c>
      <c r="BC157" s="1">
        <v>-0.50978230199999996</v>
      </c>
      <c r="BD157" s="1">
        <v>0.71153475219999995</v>
      </c>
      <c r="BE157" s="1">
        <v>-0.30558566300000001</v>
      </c>
      <c r="BF157" s="1">
        <v>0.98118761750000005</v>
      </c>
      <c r="BG157" s="1">
        <v>-0.52878098100000004</v>
      </c>
      <c r="BH157" s="1">
        <v>-0.476307498</v>
      </c>
      <c r="BI157" s="1">
        <v>8.5626462700000003E-2</v>
      </c>
      <c r="BJ157">
        <v>4</v>
      </c>
      <c r="BK157">
        <v>3</v>
      </c>
      <c r="BL157" t="s">
        <v>760</v>
      </c>
      <c r="BM157" t="s">
        <v>764</v>
      </c>
      <c r="BN157" s="36" t="s">
        <v>797</v>
      </c>
      <c r="BO157" s="1">
        <v>-0.180209283</v>
      </c>
      <c r="BP157" s="1">
        <v>-0.38025027500000003</v>
      </c>
      <c r="BQ157" s="1">
        <v>-0.82726086399999998</v>
      </c>
      <c r="BR157" s="1">
        <v>0.12333001659999999</v>
      </c>
      <c r="BS157" s="1">
        <v>0.18020928280000001</v>
      </c>
      <c r="BT157" s="1">
        <v>0.3802502753</v>
      </c>
      <c r="BU157" s="1">
        <v>0.82726086379999997</v>
      </c>
      <c r="BV157" s="1">
        <v>0.12333001659999999</v>
      </c>
      <c r="BW157" t="s">
        <v>2817</v>
      </c>
      <c r="BX157" t="s">
        <v>1388</v>
      </c>
      <c r="BY157" t="s">
        <v>1373</v>
      </c>
      <c r="BZ157" t="s">
        <v>1388</v>
      </c>
      <c r="CA157">
        <v>143</v>
      </c>
      <c r="CB157">
        <v>58</v>
      </c>
      <c r="CC157">
        <v>2</v>
      </c>
      <c r="CD157">
        <v>0</v>
      </c>
      <c r="CE157">
        <v>2017</v>
      </c>
      <c r="CF157">
        <v>153</v>
      </c>
      <c r="CG157">
        <v>0.23100000000000001</v>
      </c>
      <c r="CH157">
        <v>0.27500000000000002</v>
      </c>
      <c r="CI157">
        <v>0.32200000000000001</v>
      </c>
      <c r="CJ157">
        <v>41</v>
      </c>
      <c r="CK157">
        <v>0.26600000000000001</v>
      </c>
      <c r="CL157">
        <v>11</v>
      </c>
      <c r="CM157">
        <v>2</v>
      </c>
      <c r="CN157" t="s">
        <v>253</v>
      </c>
      <c r="CO157">
        <v>24</v>
      </c>
      <c r="CP157" t="s">
        <v>1388</v>
      </c>
      <c r="CQ157">
        <v>475</v>
      </c>
      <c r="CR157">
        <v>128</v>
      </c>
      <c r="CS157">
        <v>12</v>
      </c>
      <c r="CT157">
        <v>2</v>
      </c>
      <c r="CU157">
        <v>2016</v>
      </c>
      <c r="CV157">
        <v>510</v>
      </c>
      <c r="CW157">
        <v>0.27400000000000002</v>
      </c>
      <c r="CX157">
        <v>0.318</v>
      </c>
      <c r="CY157">
        <v>0.41299999999999998</v>
      </c>
      <c r="CZ157">
        <v>163</v>
      </c>
      <c r="DA157">
        <v>0.31900000000000001</v>
      </c>
      <c r="DB157">
        <v>45</v>
      </c>
      <c r="DC157">
        <v>15</v>
      </c>
      <c r="DD157" t="s">
        <v>253</v>
      </c>
      <c r="DE157">
        <v>23</v>
      </c>
      <c r="DF157" t="s">
        <v>1388</v>
      </c>
      <c r="DG157">
        <v>46</v>
      </c>
      <c r="DH157">
        <v>19</v>
      </c>
      <c r="DI157">
        <v>1</v>
      </c>
      <c r="DJ157">
        <v>0</v>
      </c>
      <c r="DK157">
        <v>2015</v>
      </c>
      <c r="DL157">
        <v>50</v>
      </c>
      <c r="DM157">
        <v>0.217</v>
      </c>
      <c r="DN157">
        <v>0.28000000000000003</v>
      </c>
      <c r="DO157">
        <v>0.37</v>
      </c>
      <c r="DP157">
        <v>14</v>
      </c>
      <c r="DQ157">
        <v>0.28499999999999998</v>
      </c>
      <c r="DR157">
        <v>7</v>
      </c>
      <c r="DS157">
        <v>1</v>
      </c>
      <c r="DT157" t="s">
        <v>253</v>
      </c>
      <c r="DU157">
        <v>22</v>
      </c>
      <c r="DV157" s="36" t="s">
        <v>3931</v>
      </c>
    </row>
    <row r="158" spans="1:126" x14ac:dyDescent="0.3">
      <c r="A158">
        <v>157</v>
      </c>
      <c r="B158" t="s">
        <v>5564</v>
      </c>
      <c r="C158" t="s">
        <v>4598</v>
      </c>
      <c r="D158" t="s">
        <v>88</v>
      </c>
      <c r="E158">
        <v>621311</v>
      </c>
      <c r="F158" t="s">
        <v>249</v>
      </c>
      <c r="I158" t="s">
        <v>1103</v>
      </c>
      <c r="J158">
        <v>19</v>
      </c>
      <c r="K158" t="s">
        <v>6352</v>
      </c>
      <c r="L158">
        <v>76</v>
      </c>
      <c r="M158">
        <v>83</v>
      </c>
      <c r="N158">
        <v>78</v>
      </c>
      <c r="O158">
        <v>177</v>
      </c>
      <c r="P158">
        <v>81</v>
      </c>
      <c r="Q158">
        <v>105</v>
      </c>
      <c r="R158">
        <v>125</v>
      </c>
      <c r="S158">
        <v>94</v>
      </c>
      <c r="T158">
        <v>104</v>
      </c>
      <c r="U158">
        <v>263</v>
      </c>
      <c r="V158">
        <v>77</v>
      </c>
      <c r="W158">
        <v>107</v>
      </c>
      <c r="X158">
        <v>24</v>
      </c>
      <c r="Y158">
        <v>200</v>
      </c>
      <c r="Z158">
        <v>4</v>
      </c>
      <c r="AA158">
        <v>4</v>
      </c>
      <c r="AB158" s="1">
        <v>0.27200000000000002</v>
      </c>
      <c r="AC158" s="1">
        <v>0.32</v>
      </c>
      <c r="AD158" s="1">
        <v>0.40799999999999997</v>
      </c>
      <c r="AE158" s="1">
        <v>0.31900000000000001</v>
      </c>
      <c r="AF158" s="36">
        <v>24</v>
      </c>
      <c r="AG158" s="36">
        <v>23</v>
      </c>
      <c r="AH158" s="8">
        <v>8</v>
      </c>
      <c r="AI158" s="36">
        <v>-2</v>
      </c>
      <c r="AJ158" s="38">
        <v>631</v>
      </c>
      <c r="AK158" s="38">
        <v>234</v>
      </c>
      <c r="AL158" s="1">
        <v>0.21</v>
      </c>
      <c r="AM158" s="1">
        <v>0.4</v>
      </c>
      <c r="AN158" s="1">
        <v>0.20012907469999999</v>
      </c>
      <c r="AO158" s="1">
        <v>4.4061964699999998E-2</v>
      </c>
      <c r="AP158" s="1">
        <v>6.4361336599999999E-2</v>
      </c>
      <c r="AQ158" s="1">
        <v>0.22812425710000001</v>
      </c>
      <c r="AR158" s="1">
        <v>0.19210520119999999</v>
      </c>
      <c r="AS158" s="1">
        <v>0.13583055969999999</v>
      </c>
      <c r="AT158" s="1">
        <v>4.2071643399999997E-2</v>
      </c>
      <c r="AU158" s="1">
        <v>1.18451524E-2</v>
      </c>
      <c r="AV158" s="1">
        <v>2.0197110399999999E-2</v>
      </c>
      <c r="AW158" s="1">
        <v>0.31923817230000001</v>
      </c>
      <c r="AX158" s="1">
        <v>-0.65492958000000001</v>
      </c>
      <c r="AY158" s="1">
        <v>-1.278941978</v>
      </c>
      <c r="AZ158" s="1">
        <v>-0.36572870800000001</v>
      </c>
      <c r="BA158" s="1">
        <v>0.80899020909999997</v>
      </c>
      <c r="BB158" s="1">
        <v>-0.62889536599999996</v>
      </c>
      <c r="BC158" s="1">
        <v>0.2644778699</v>
      </c>
      <c r="BD158" s="1">
        <v>1.4767505204</v>
      </c>
      <c r="BE158" s="1">
        <v>-0.18413908000000001</v>
      </c>
      <c r="BF158" s="1">
        <v>0.15836400749999999</v>
      </c>
      <c r="BG158" s="1">
        <v>2.2113588896</v>
      </c>
      <c r="BH158" s="1">
        <v>-0.51825557799999999</v>
      </c>
      <c r="BI158" s="1">
        <v>0.75616422770000002</v>
      </c>
      <c r="BJ158">
        <v>2</v>
      </c>
      <c r="BK158">
        <v>2</v>
      </c>
      <c r="BL158" t="s">
        <v>759</v>
      </c>
      <c r="BM158" t="s">
        <v>761</v>
      </c>
      <c r="BN158" s="36" t="s">
        <v>779</v>
      </c>
      <c r="BO158" s="1">
        <v>-0.49955717900000002</v>
      </c>
      <c r="BP158" s="1">
        <v>0.50987830170000004</v>
      </c>
      <c r="BQ158" s="1">
        <v>-0.49236748400000002</v>
      </c>
      <c r="BR158" s="1">
        <v>-0.40523526500000001</v>
      </c>
      <c r="BS158" s="1">
        <v>0.49955717929999999</v>
      </c>
      <c r="BT158" s="1">
        <v>0.50987830170000004</v>
      </c>
      <c r="BU158" s="1">
        <v>0.49236748359999999</v>
      </c>
      <c r="BV158" s="1">
        <v>0.4052352655</v>
      </c>
      <c r="BW158" t="s">
        <v>2814</v>
      </c>
      <c r="BX158" t="s">
        <v>1074</v>
      </c>
      <c r="BY158" t="s">
        <v>1063</v>
      </c>
      <c r="CP158" t="s">
        <v>1074</v>
      </c>
      <c r="CQ158">
        <v>222</v>
      </c>
      <c r="CR158">
        <v>63</v>
      </c>
      <c r="CS158">
        <v>7</v>
      </c>
      <c r="CT158">
        <v>5</v>
      </c>
      <c r="CU158">
        <v>2016</v>
      </c>
      <c r="CV158">
        <v>237</v>
      </c>
      <c r="CW158">
        <v>0.315</v>
      </c>
      <c r="CX158">
        <v>0.35899999999999999</v>
      </c>
      <c r="CY158">
        <v>0.5</v>
      </c>
      <c r="CZ158">
        <v>88</v>
      </c>
      <c r="DA158">
        <v>0.371</v>
      </c>
      <c r="DB158">
        <v>47</v>
      </c>
      <c r="DC158">
        <v>14</v>
      </c>
      <c r="DD158" t="s">
        <v>249</v>
      </c>
      <c r="DE158">
        <v>22</v>
      </c>
      <c r="DV158" s="36" t="s">
        <v>4831</v>
      </c>
    </row>
    <row r="159" spans="1:126" x14ac:dyDescent="0.3">
      <c r="A159">
        <v>158</v>
      </c>
      <c r="B159" t="s">
        <v>6768</v>
      </c>
      <c r="C159" t="s">
        <v>4628</v>
      </c>
      <c r="D159" t="s">
        <v>14</v>
      </c>
      <c r="E159">
        <v>571602</v>
      </c>
      <c r="F159" t="s">
        <v>253</v>
      </c>
      <c r="I159" t="s">
        <v>1065</v>
      </c>
      <c r="J159">
        <v>12</v>
      </c>
      <c r="K159" t="s">
        <v>769</v>
      </c>
      <c r="L159">
        <v>96</v>
      </c>
      <c r="M159">
        <v>93</v>
      </c>
      <c r="N159">
        <v>123</v>
      </c>
      <c r="O159">
        <v>8</v>
      </c>
      <c r="P159">
        <v>66</v>
      </c>
      <c r="Q159">
        <v>146</v>
      </c>
      <c r="R159">
        <v>67</v>
      </c>
      <c r="S159">
        <v>165</v>
      </c>
      <c r="T159">
        <v>102</v>
      </c>
      <c r="U159">
        <v>63</v>
      </c>
      <c r="V159">
        <v>215</v>
      </c>
      <c r="W159">
        <v>100</v>
      </c>
      <c r="X159">
        <v>27</v>
      </c>
      <c r="Y159">
        <v>317</v>
      </c>
      <c r="Z159">
        <v>18</v>
      </c>
      <c r="AA159">
        <v>1</v>
      </c>
      <c r="AB159" s="1">
        <v>0.20899999999999999</v>
      </c>
      <c r="AC159" s="1">
        <v>0.25900000000000001</v>
      </c>
      <c r="AD159" s="1">
        <v>0.44600000000000001</v>
      </c>
      <c r="AE159" s="1">
        <v>0.29699999999999999</v>
      </c>
      <c r="AF159" s="36">
        <v>25</v>
      </c>
      <c r="AG159" s="36">
        <v>25</v>
      </c>
      <c r="AH159" s="8">
        <v>8</v>
      </c>
      <c r="AI159" s="36">
        <v>-5</v>
      </c>
      <c r="AJ159" s="38">
        <v>283</v>
      </c>
      <c r="AK159" s="38">
        <v>33</v>
      </c>
      <c r="AL159" s="1">
        <v>0.26500000000000001</v>
      </c>
      <c r="AM159" s="1">
        <v>0.45</v>
      </c>
      <c r="AN159" s="1">
        <v>0.31746157380000001</v>
      </c>
      <c r="AO159" s="1">
        <v>2.0472496999999999E-3</v>
      </c>
      <c r="AP159" s="1">
        <v>5.2456812800000002E-2</v>
      </c>
      <c r="AQ159" s="1">
        <v>0.31676621389999998</v>
      </c>
      <c r="AR159" s="1">
        <v>0.1023497474</v>
      </c>
      <c r="AS159" s="1">
        <v>0.23652341669999999</v>
      </c>
      <c r="AT159" s="1">
        <v>4.14075364E-2</v>
      </c>
      <c r="AU159" s="1">
        <v>2.8240593E-3</v>
      </c>
      <c r="AV159" s="1">
        <v>5.67119242E-2</v>
      </c>
      <c r="AW159" s="1">
        <v>0.29740047539999998</v>
      </c>
      <c r="AX159" s="1">
        <v>-0.11376711</v>
      </c>
      <c r="AY159" s="1">
        <v>-0.52501119600000001</v>
      </c>
      <c r="AZ159" s="1">
        <v>0.37565031170000002</v>
      </c>
      <c r="BA159" s="1">
        <v>-0.96448022899999997</v>
      </c>
      <c r="BB159" s="1">
        <v>-1.128842055</v>
      </c>
      <c r="BC159" s="1">
        <v>2.4618544298999998</v>
      </c>
      <c r="BD159" s="1">
        <v>-1.946494282</v>
      </c>
      <c r="BE159" s="1">
        <v>2.1539732796000002</v>
      </c>
      <c r="BF159" s="1">
        <v>8.7760977200000007E-2</v>
      </c>
      <c r="BG159" s="1">
        <v>-0.503022305</v>
      </c>
      <c r="BH159" s="1">
        <v>2.5675903903999999</v>
      </c>
      <c r="BI159" s="1">
        <v>6.4137185000000003E-3</v>
      </c>
      <c r="BJ159">
        <v>1</v>
      </c>
      <c r="BK159">
        <v>1</v>
      </c>
      <c r="BL159" t="s">
        <v>763</v>
      </c>
      <c r="BM159" t="s">
        <v>6729</v>
      </c>
      <c r="BN159" s="36" t="s">
        <v>6730</v>
      </c>
      <c r="BO159" s="1">
        <v>0.84515988129999997</v>
      </c>
      <c r="BP159" s="1">
        <v>0.25422421680000001</v>
      </c>
      <c r="BQ159" s="1">
        <v>1.24622593E-2</v>
      </c>
      <c r="BR159" s="1">
        <v>0.36286896940000002</v>
      </c>
      <c r="BS159" s="1">
        <v>0.84515988129999997</v>
      </c>
      <c r="BT159" s="1">
        <v>0.25422421680000001</v>
      </c>
      <c r="BU159" s="1">
        <v>1.24622593E-2</v>
      </c>
      <c r="BV159" s="1">
        <v>0.36286896940000002</v>
      </c>
      <c r="BW159" t="s">
        <v>6927</v>
      </c>
      <c r="BX159" t="s">
        <v>1390</v>
      </c>
      <c r="BY159" t="s">
        <v>1373</v>
      </c>
      <c r="BZ159" t="s">
        <v>1390</v>
      </c>
      <c r="CA159">
        <v>414</v>
      </c>
      <c r="CB159">
        <v>118</v>
      </c>
      <c r="CC159">
        <v>26</v>
      </c>
      <c r="CD159">
        <v>0</v>
      </c>
      <c r="CE159">
        <v>2017</v>
      </c>
      <c r="CF159">
        <v>443</v>
      </c>
      <c r="CG159">
        <v>0.22</v>
      </c>
      <c r="CH159">
        <v>0.26</v>
      </c>
      <c r="CI159">
        <v>0.45200000000000001</v>
      </c>
      <c r="CJ159">
        <v>133</v>
      </c>
      <c r="CK159">
        <v>0.3</v>
      </c>
      <c r="CL159">
        <v>32</v>
      </c>
      <c r="CM159">
        <v>13</v>
      </c>
      <c r="CN159" t="s">
        <v>253</v>
      </c>
      <c r="CO159">
        <v>26</v>
      </c>
      <c r="DV159" s="36" t="s">
        <v>4629</v>
      </c>
    </row>
    <row r="160" spans="1:126" x14ac:dyDescent="0.3">
      <c r="A160">
        <v>159</v>
      </c>
      <c r="B160" t="s">
        <v>869</v>
      </c>
      <c r="C160" t="s">
        <v>85</v>
      </c>
      <c r="D160" t="s">
        <v>58</v>
      </c>
      <c r="E160">
        <v>448801</v>
      </c>
      <c r="F160" t="s">
        <v>250</v>
      </c>
      <c r="I160" t="s">
        <v>1103</v>
      </c>
      <c r="J160">
        <v>10</v>
      </c>
      <c r="K160" t="s">
        <v>769</v>
      </c>
      <c r="L160">
        <v>67</v>
      </c>
      <c r="M160">
        <v>110</v>
      </c>
      <c r="N160">
        <v>164</v>
      </c>
      <c r="O160">
        <v>27</v>
      </c>
      <c r="P160">
        <v>156</v>
      </c>
      <c r="Q160">
        <v>138</v>
      </c>
      <c r="R160">
        <v>61</v>
      </c>
      <c r="S160">
        <v>190</v>
      </c>
      <c r="T160">
        <v>91</v>
      </c>
      <c r="U160">
        <v>25</v>
      </c>
      <c r="V160">
        <v>248</v>
      </c>
      <c r="W160">
        <v>115</v>
      </c>
      <c r="X160">
        <v>32</v>
      </c>
      <c r="Y160">
        <v>423</v>
      </c>
      <c r="Z160">
        <v>28</v>
      </c>
      <c r="AA160">
        <v>2</v>
      </c>
      <c r="AB160" s="1">
        <v>0.21199999999999999</v>
      </c>
      <c r="AC160" s="1">
        <v>0.316</v>
      </c>
      <c r="AD160" s="1">
        <v>0.48599999999999999</v>
      </c>
      <c r="AE160" s="1">
        <v>0.34300000000000003</v>
      </c>
      <c r="AF160" s="36">
        <v>51</v>
      </c>
      <c r="AG160" s="36">
        <v>46</v>
      </c>
      <c r="AH160" s="8">
        <v>14</v>
      </c>
      <c r="AI160" s="36">
        <v>5</v>
      </c>
      <c r="AJ160" s="38">
        <v>102</v>
      </c>
      <c r="AK160" s="38">
        <v>16</v>
      </c>
      <c r="AL160" s="1">
        <v>0.185</v>
      </c>
      <c r="AM160" s="1">
        <v>0.53333333329999999</v>
      </c>
      <c r="AN160" s="1">
        <v>0.42325410450000001</v>
      </c>
      <c r="AO160" s="1">
        <v>6.6237402000000004E-3</v>
      </c>
      <c r="AP160" s="1">
        <v>0.1240730743</v>
      </c>
      <c r="AQ160" s="1">
        <v>0.30048904459999998</v>
      </c>
      <c r="AR160" s="1">
        <v>9.3067323899999999E-2</v>
      </c>
      <c r="AS160" s="1">
        <v>0.27358167700000002</v>
      </c>
      <c r="AT160" s="1">
        <v>3.6900222900000001E-2</v>
      </c>
      <c r="AU160" s="1">
        <v>1.1426705999999999E-3</v>
      </c>
      <c r="AV160" s="1">
        <v>6.5181083299999998E-2</v>
      </c>
      <c r="AW160" s="1">
        <v>0.34288496619999997</v>
      </c>
      <c r="AX160" s="1">
        <v>-0.90091252099999997</v>
      </c>
      <c r="AY160" s="1">
        <v>0.73154010749999998</v>
      </c>
      <c r="AZ160" s="1">
        <v>1.0441127012</v>
      </c>
      <c r="BA160" s="1">
        <v>-0.77130337299999996</v>
      </c>
      <c r="BB160" s="1">
        <v>1.8787803823</v>
      </c>
      <c r="BC160" s="1">
        <v>2.0583539704999998</v>
      </c>
      <c r="BD160" s="1">
        <v>-2.3005229950000001</v>
      </c>
      <c r="BE160" s="1">
        <v>3.0144749975999998</v>
      </c>
      <c r="BF160" s="1">
        <v>-0.39142382399999998</v>
      </c>
      <c r="BG160" s="1">
        <v>-1.0089399059999999</v>
      </c>
      <c r="BH160" s="1">
        <v>3.2833141652000002</v>
      </c>
      <c r="BI160" s="1">
        <v>1.5680262033000001</v>
      </c>
      <c r="BJ160">
        <v>1</v>
      </c>
      <c r="BK160">
        <v>1</v>
      </c>
      <c r="BL160" t="s">
        <v>763</v>
      </c>
      <c r="BM160" t="s">
        <v>762</v>
      </c>
      <c r="BN160" s="36" t="s">
        <v>777</v>
      </c>
      <c r="BO160" s="1">
        <v>0.968492358</v>
      </c>
      <c r="BP160" s="1">
        <v>-2.5994087999999999E-2</v>
      </c>
      <c r="BQ160" s="1">
        <v>0.20713942290000001</v>
      </c>
      <c r="BR160" s="1">
        <v>9.4224934400000002E-2</v>
      </c>
      <c r="BS160" s="1">
        <v>0.968492358</v>
      </c>
      <c r="BT160" s="1">
        <v>2.59940881E-2</v>
      </c>
      <c r="BU160" s="1">
        <v>0.20713942290000001</v>
      </c>
      <c r="BV160" s="1">
        <v>9.4224934400000002E-2</v>
      </c>
      <c r="BW160" t="s">
        <v>7271</v>
      </c>
      <c r="BX160" t="s">
        <v>1377</v>
      </c>
      <c r="BY160" t="s">
        <v>1373</v>
      </c>
      <c r="BZ160" t="s">
        <v>1377</v>
      </c>
      <c r="CA160">
        <v>456</v>
      </c>
      <c r="CB160">
        <v>128</v>
      </c>
      <c r="CC160">
        <v>26</v>
      </c>
      <c r="CD160">
        <v>1</v>
      </c>
      <c r="CE160">
        <v>2017</v>
      </c>
      <c r="CF160">
        <v>524</v>
      </c>
      <c r="CG160">
        <v>0.215</v>
      </c>
      <c r="CH160">
        <v>0.309</v>
      </c>
      <c r="CI160">
        <v>0.42299999999999999</v>
      </c>
      <c r="CJ160">
        <v>167</v>
      </c>
      <c r="CK160">
        <v>0.32</v>
      </c>
      <c r="CL160">
        <v>45</v>
      </c>
      <c r="CM160">
        <v>14</v>
      </c>
      <c r="CN160" t="s">
        <v>250</v>
      </c>
      <c r="CO160">
        <v>31</v>
      </c>
      <c r="CP160" t="s">
        <v>1377</v>
      </c>
      <c r="CQ160">
        <v>566</v>
      </c>
      <c r="CR160">
        <v>157</v>
      </c>
      <c r="CS160">
        <v>38</v>
      </c>
      <c r="CT160">
        <v>1</v>
      </c>
      <c r="CU160">
        <v>2016</v>
      </c>
      <c r="CV160">
        <v>665</v>
      </c>
      <c r="CW160">
        <v>0.221</v>
      </c>
      <c r="CX160">
        <v>0.33200000000000002</v>
      </c>
      <c r="CY160">
        <v>0.45900000000000002</v>
      </c>
      <c r="CZ160">
        <v>229</v>
      </c>
      <c r="DA160">
        <v>0.34399999999999997</v>
      </c>
      <c r="DB160">
        <v>69</v>
      </c>
      <c r="DC160">
        <v>22</v>
      </c>
      <c r="DD160" t="s">
        <v>250</v>
      </c>
      <c r="DE160">
        <v>30</v>
      </c>
      <c r="DF160" t="s">
        <v>1377</v>
      </c>
      <c r="DG160">
        <v>573</v>
      </c>
      <c r="DH160">
        <v>160</v>
      </c>
      <c r="DI160">
        <v>47</v>
      </c>
      <c r="DJ160">
        <v>2</v>
      </c>
      <c r="DK160">
        <v>2015</v>
      </c>
      <c r="DL160">
        <v>670</v>
      </c>
      <c r="DM160">
        <v>0.26200000000000001</v>
      </c>
      <c r="DN160">
        <v>0.36099999999999999</v>
      </c>
      <c r="DO160">
        <v>0.56200000000000006</v>
      </c>
      <c r="DP160">
        <v>261</v>
      </c>
      <c r="DQ160">
        <v>0.39</v>
      </c>
      <c r="DR160">
        <v>110</v>
      </c>
      <c r="DS160">
        <v>36</v>
      </c>
      <c r="DT160" t="s">
        <v>250</v>
      </c>
      <c r="DU160">
        <v>29</v>
      </c>
      <c r="DV160" s="36" t="s">
        <v>1436</v>
      </c>
    </row>
    <row r="161" spans="1:126" x14ac:dyDescent="0.3">
      <c r="A161">
        <v>160</v>
      </c>
      <c r="B161" t="s">
        <v>576</v>
      </c>
      <c r="C161" t="s">
        <v>85</v>
      </c>
      <c r="D161" t="s">
        <v>337</v>
      </c>
      <c r="E161">
        <v>477195</v>
      </c>
      <c r="F161" t="s">
        <v>250</v>
      </c>
      <c r="I161" t="s">
        <v>1103</v>
      </c>
      <c r="J161">
        <v>31</v>
      </c>
      <c r="K161" t="s">
        <v>808</v>
      </c>
      <c r="L161">
        <v>67</v>
      </c>
      <c r="M161">
        <v>107</v>
      </c>
      <c r="N161">
        <v>32</v>
      </c>
      <c r="O161">
        <v>48</v>
      </c>
      <c r="P161">
        <v>96</v>
      </c>
      <c r="Q161">
        <v>97</v>
      </c>
      <c r="R161">
        <v>102</v>
      </c>
      <c r="S161">
        <v>77</v>
      </c>
      <c r="T161">
        <v>113</v>
      </c>
      <c r="U161">
        <v>47</v>
      </c>
      <c r="V161">
        <v>65</v>
      </c>
      <c r="W161">
        <v>94</v>
      </c>
      <c r="X161">
        <v>31</v>
      </c>
      <c r="Y161">
        <v>84</v>
      </c>
      <c r="Z161">
        <v>1</v>
      </c>
      <c r="AA161">
        <v>1</v>
      </c>
      <c r="AB161" s="1">
        <v>0.22700000000000001</v>
      </c>
      <c r="AC161" s="1">
        <v>0.28799999999999998</v>
      </c>
      <c r="AD161" s="1">
        <v>0.33900000000000002</v>
      </c>
      <c r="AE161" s="1">
        <v>0.27900000000000003</v>
      </c>
      <c r="AF161" s="36">
        <v>9</v>
      </c>
      <c r="AG161" s="36">
        <v>8</v>
      </c>
      <c r="AH161" s="8">
        <v>1</v>
      </c>
      <c r="AI161" s="36">
        <v>-4</v>
      </c>
      <c r="AJ161" s="38">
        <v>724</v>
      </c>
      <c r="AK161" s="38">
        <v>84</v>
      </c>
      <c r="AL161" s="1">
        <v>0.185</v>
      </c>
      <c r="AM161" s="1">
        <v>0.51666666670000005</v>
      </c>
      <c r="AN161" s="1">
        <v>8.3827622599999999E-2</v>
      </c>
      <c r="AO161" s="1">
        <v>1.1918056099999999E-2</v>
      </c>
      <c r="AP161" s="1">
        <v>7.5911209899999998E-2</v>
      </c>
      <c r="AQ161" s="1">
        <v>0.21010673399999999</v>
      </c>
      <c r="AR161" s="1">
        <v>0.1559775457</v>
      </c>
      <c r="AS161" s="1">
        <v>0.1112520991</v>
      </c>
      <c r="AT161" s="1">
        <v>4.5720990599999997E-2</v>
      </c>
      <c r="AU161" s="1">
        <v>2.1150749000000001E-3</v>
      </c>
      <c r="AV161" s="1">
        <v>1.7119686700000001E-2</v>
      </c>
      <c r="AW161" s="1">
        <v>0.2794394395</v>
      </c>
      <c r="AX161" s="1">
        <v>-0.90091252099999997</v>
      </c>
      <c r="AY161" s="1">
        <v>0.48022984680000003</v>
      </c>
      <c r="AZ161" s="1">
        <v>-1.100592939</v>
      </c>
      <c r="BA161" s="1">
        <v>-0.54782660500000002</v>
      </c>
      <c r="BB161" s="1">
        <v>-0.14384270599999999</v>
      </c>
      <c r="BC161" s="1">
        <v>-0.182164829</v>
      </c>
      <c r="BD161" s="1">
        <v>9.8853092200000006E-2</v>
      </c>
      <c r="BE161" s="1">
        <v>-0.75485684799999997</v>
      </c>
      <c r="BF161" s="1">
        <v>0.54633606540000001</v>
      </c>
      <c r="BG161" s="1">
        <v>-0.71635053000000004</v>
      </c>
      <c r="BH161" s="1">
        <v>-0.77832688800000005</v>
      </c>
      <c r="BI161" s="1">
        <v>-0.61023994599999998</v>
      </c>
      <c r="BJ161">
        <v>3</v>
      </c>
      <c r="BK161">
        <v>3</v>
      </c>
      <c r="BL161" t="s">
        <v>762</v>
      </c>
      <c r="BM161" t="s">
        <v>761</v>
      </c>
      <c r="BN161" s="36" t="s">
        <v>783</v>
      </c>
      <c r="BO161" s="1">
        <v>-0.29612936299999998</v>
      </c>
      <c r="BP161" s="1">
        <v>-3.5360641999999998E-2</v>
      </c>
      <c r="BQ161" s="1">
        <v>0.54989264770000001</v>
      </c>
      <c r="BR161" s="1">
        <v>0.12110151819999999</v>
      </c>
      <c r="BS161" s="1">
        <v>0.2961293633</v>
      </c>
      <c r="BT161" s="1">
        <v>3.5360641999999998E-2</v>
      </c>
      <c r="BU161" s="1">
        <v>0.54989264770000001</v>
      </c>
      <c r="BV161" s="1">
        <v>0.12110151819999999</v>
      </c>
      <c r="BW161" t="s">
        <v>2883</v>
      </c>
      <c r="BX161" t="s">
        <v>1383</v>
      </c>
      <c r="BY161" t="s">
        <v>1373</v>
      </c>
      <c r="CP161" t="s">
        <v>1383</v>
      </c>
      <c r="CQ161">
        <v>14</v>
      </c>
      <c r="CR161">
        <v>8</v>
      </c>
      <c r="CS161">
        <v>0</v>
      </c>
      <c r="CT161">
        <v>0</v>
      </c>
      <c r="CU161">
        <v>2016</v>
      </c>
      <c r="CV161">
        <v>15</v>
      </c>
      <c r="CW161">
        <v>0.214</v>
      </c>
      <c r="CX161">
        <v>0.26700000000000002</v>
      </c>
      <c r="CY161">
        <v>0.214</v>
      </c>
      <c r="CZ161">
        <v>3</v>
      </c>
      <c r="DA161">
        <v>0.22800000000000001</v>
      </c>
      <c r="DB161">
        <v>1</v>
      </c>
      <c r="DC161">
        <v>0</v>
      </c>
      <c r="DD161" t="s">
        <v>250</v>
      </c>
      <c r="DE161">
        <v>29</v>
      </c>
      <c r="DF161" t="s">
        <v>1392</v>
      </c>
      <c r="DG161">
        <v>214</v>
      </c>
      <c r="DH161">
        <v>74</v>
      </c>
      <c r="DI161">
        <v>3</v>
      </c>
      <c r="DJ161">
        <v>0</v>
      </c>
      <c r="DK161">
        <v>2015</v>
      </c>
      <c r="DL161">
        <v>239</v>
      </c>
      <c r="DM161">
        <v>0.22900000000000001</v>
      </c>
      <c r="DN161">
        <v>0.30099999999999999</v>
      </c>
      <c r="DO161">
        <v>0.35</v>
      </c>
      <c r="DP161">
        <v>70</v>
      </c>
      <c r="DQ161">
        <v>0.29099999999999998</v>
      </c>
      <c r="DR161">
        <v>20</v>
      </c>
      <c r="DS161">
        <v>2</v>
      </c>
      <c r="DT161" t="s">
        <v>250</v>
      </c>
      <c r="DU161">
        <v>28</v>
      </c>
      <c r="DV161" s="36" t="s">
        <v>1363</v>
      </c>
    </row>
    <row r="162" spans="1:126" x14ac:dyDescent="0.3">
      <c r="A162">
        <v>161</v>
      </c>
      <c r="B162" t="s">
        <v>6769</v>
      </c>
      <c r="C162" t="s">
        <v>85</v>
      </c>
      <c r="D162" t="s">
        <v>165</v>
      </c>
      <c r="E162">
        <v>605204</v>
      </c>
      <c r="F162" t="s">
        <v>253</v>
      </c>
      <c r="I162" t="s">
        <v>1065</v>
      </c>
      <c r="J162">
        <v>12</v>
      </c>
      <c r="K162" t="s">
        <v>2885</v>
      </c>
      <c r="L162">
        <v>96</v>
      </c>
      <c r="M162">
        <v>83</v>
      </c>
      <c r="N162">
        <v>65</v>
      </c>
      <c r="O162">
        <v>65</v>
      </c>
      <c r="P162">
        <v>97</v>
      </c>
      <c r="Q162">
        <v>110</v>
      </c>
      <c r="R162">
        <v>84</v>
      </c>
      <c r="S162">
        <v>129</v>
      </c>
      <c r="T162">
        <v>127</v>
      </c>
      <c r="U162">
        <v>40</v>
      </c>
      <c r="V162">
        <v>137</v>
      </c>
      <c r="W162">
        <v>103</v>
      </c>
      <c r="X162">
        <v>24</v>
      </c>
      <c r="Y162">
        <v>168</v>
      </c>
      <c r="Z162">
        <v>6</v>
      </c>
      <c r="AA162">
        <v>2</v>
      </c>
      <c r="AB162" s="1">
        <v>0.224</v>
      </c>
      <c r="AC162" s="1">
        <v>0.29299999999999998</v>
      </c>
      <c r="AD162" s="1">
        <v>0.40899999999999997</v>
      </c>
      <c r="AE162" s="1">
        <v>0.30499999999999999</v>
      </c>
      <c r="AF162" s="36">
        <v>18</v>
      </c>
      <c r="AG162" s="36">
        <v>18</v>
      </c>
      <c r="AH162" s="8">
        <v>4</v>
      </c>
      <c r="AI162" s="36">
        <v>-2</v>
      </c>
      <c r="AJ162" s="38">
        <v>377</v>
      </c>
      <c r="AK162" s="38">
        <v>48</v>
      </c>
      <c r="AL162" s="1">
        <v>0.26500000000000001</v>
      </c>
      <c r="AM162" s="1">
        <v>0.4</v>
      </c>
      <c r="AN162" s="1">
        <v>0.16776410950000001</v>
      </c>
      <c r="AO162" s="1">
        <v>1.6276146500000001E-2</v>
      </c>
      <c r="AP162" s="1">
        <v>7.7323632899999994E-2</v>
      </c>
      <c r="AQ162" s="1">
        <v>0.2385153622</v>
      </c>
      <c r="AR162" s="1">
        <v>0.1290122091</v>
      </c>
      <c r="AS162" s="1">
        <v>0.18531885889999999</v>
      </c>
      <c r="AT162" s="1">
        <v>5.1664347499999999E-2</v>
      </c>
      <c r="AU162" s="1">
        <v>1.8045158000000001E-3</v>
      </c>
      <c r="AV162" s="1">
        <v>3.6033069100000002E-2</v>
      </c>
      <c r="AW162" s="1">
        <v>0.30473739239999997</v>
      </c>
      <c r="AX162" s="1">
        <v>-0.11376711</v>
      </c>
      <c r="AY162" s="1">
        <v>-1.278941978</v>
      </c>
      <c r="AZ162" s="1">
        <v>-0.570230499</v>
      </c>
      <c r="BA162" s="1">
        <v>-0.36386856499999998</v>
      </c>
      <c r="BB162" s="1">
        <v>-8.4526076000000006E-2</v>
      </c>
      <c r="BC162" s="1">
        <v>0.5220666209</v>
      </c>
      <c r="BD162" s="1">
        <v>-0.92959637299999998</v>
      </c>
      <c r="BE162" s="1">
        <v>0.96499113199999997</v>
      </c>
      <c r="BF162" s="1">
        <v>1.178190547</v>
      </c>
      <c r="BG162" s="1">
        <v>-0.80979552899999996</v>
      </c>
      <c r="BH162" s="1">
        <v>0.82003221039999996</v>
      </c>
      <c r="BI162" s="1">
        <v>0.25831103449999998</v>
      </c>
      <c r="BJ162">
        <v>1</v>
      </c>
      <c r="BK162">
        <v>1</v>
      </c>
      <c r="BL162" t="s">
        <v>763</v>
      </c>
      <c r="BM162" t="s">
        <v>6729</v>
      </c>
      <c r="BN162" s="36" t="s">
        <v>6730</v>
      </c>
      <c r="BO162" s="1">
        <v>0.77553919380000003</v>
      </c>
      <c r="BP162" s="1">
        <v>0.18248003130000001</v>
      </c>
      <c r="BQ162" s="1">
        <v>-0.37949284599999999</v>
      </c>
      <c r="BR162" s="1">
        <v>0.43727561660000003</v>
      </c>
      <c r="BS162" s="1">
        <v>0.77553919380000003</v>
      </c>
      <c r="BT162" s="1">
        <v>0.18248003130000001</v>
      </c>
      <c r="BU162" s="1">
        <v>0.37949284579999998</v>
      </c>
      <c r="BV162" s="1">
        <v>0.43727561660000003</v>
      </c>
      <c r="BW162" t="s">
        <v>2467</v>
      </c>
      <c r="BX162" t="s">
        <v>1554</v>
      </c>
      <c r="BY162" t="s">
        <v>1373</v>
      </c>
      <c r="BZ162" t="s">
        <v>1554</v>
      </c>
      <c r="CA162">
        <v>62</v>
      </c>
      <c r="CB162">
        <v>25</v>
      </c>
      <c r="CC162">
        <v>4</v>
      </c>
      <c r="CD162">
        <v>1</v>
      </c>
      <c r="CE162">
        <v>2017</v>
      </c>
      <c r="CF162">
        <v>68</v>
      </c>
      <c r="CG162">
        <v>0.22600000000000001</v>
      </c>
      <c r="CH162">
        <v>0.27900000000000003</v>
      </c>
      <c r="CI162">
        <v>0.48399999999999999</v>
      </c>
      <c r="CJ162">
        <v>22</v>
      </c>
      <c r="CK162">
        <v>0.32</v>
      </c>
      <c r="CL162">
        <v>12</v>
      </c>
      <c r="CM162">
        <v>2</v>
      </c>
      <c r="CN162" t="s">
        <v>253</v>
      </c>
      <c r="CO162">
        <v>24</v>
      </c>
      <c r="DV162" s="36" t="s">
        <v>6694</v>
      </c>
    </row>
    <row r="163" spans="1:126" x14ac:dyDescent="0.3">
      <c r="A163">
        <v>162</v>
      </c>
      <c r="B163" t="s">
        <v>2761</v>
      </c>
      <c r="C163" t="s">
        <v>85</v>
      </c>
      <c r="D163" t="s">
        <v>2644</v>
      </c>
      <c r="E163">
        <v>501981</v>
      </c>
      <c r="F163" t="s">
        <v>249</v>
      </c>
      <c r="I163" t="s">
        <v>1065</v>
      </c>
      <c r="J163">
        <v>9</v>
      </c>
      <c r="K163" t="s">
        <v>702</v>
      </c>
      <c r="L163">
        <v>76</v>
      </c>
      <c r="M163">
        <v>103</v>
      </c>
      <c r="N163">
        <v>197</v>
      </c>
      <c r="O163">
        <v>68</v>
      </c>
      <c r="P163">
        <v>108</v>
      </c>
      <c r="Q163">
        <v>121</v>
      </c>
      <c r="R163">
        <v>65</v>
      </c>
      <c r="S163">
        <v>205</v>
      </c>
      <c r="T163">
        <v>109</v>
      </c>
      <c r="U163">
        <v>68</v>
      </c>
      <c r="V163">
        <v>272</v>
      </c>
      <c r="W163">
        <v>117</v>
      </c>
      <c r="X163">
        <v>30</v>
      </c>
      <c r="Y163">
        <v>507</v>
      </c>
      <c r="Z163">
        <v>36</v>
      </c>
      <c r="AA163">
        <v>4</v>
      </c>
      <c r="AB163" s="1">
        <v>0.23400000000000001</v>
      </c>
      <c r="AC163" s="1">
        <v>0.30399999999999999</v>
      </c>
      <c r="AD163" s="1">
        <v>0.52900000000000003</v>
      </c>
      <c r="AE163" s="1">
        <v>0.34899999999999998</v>
      </c>
      <c r="AF163" s="36">
        <v>61</v>
      </c>
      <c r="AG163" s="36">
        <v>56</v>
      </c>
      <c r="AH163" s="8">
        <v>22</v>
      </c>
      <c r="AI163" s="36">
        <v>9</v>
      </c>
      <c r="AJ163" s="38">
        <v>52</v>
      </c>
      <c r="AK163" s="38">
        <v>13</v>
      </c>
      <c r="AL163" s="1">
        <v>0.21</v>
      </c>
      <c r="AM163" s="1">
        <v>0.5</v>
      </c>
      <c r="AN163" s="1">
        <v>0.50709023509999995</v>
      </c>
      <c r="AO163" s="1">
        <v>1.6994991399999999E-2</v>
      </c>
      <c r="AP163" s="1">
        <v>8.5817959499999999E-2</v>
      </c>
      <c r="AQ163" s="1">
        <v>0.26294989460000001</v>
      </c>
      <c r="AR163" s="1">
        <v>0.1001319291</v>
      </c>
      <c r="AS163" s="1">
        <v>0.29484090590000001</v>
      </c>
      <c r="AT163" s="1">
        <v>4.4435985499999997E-2</v>
      </c>
      <c r="AU163" s="1">
        <v>3.0460041000000002E-3</v>
      </c>
      <c r="AV163" s="1">
        <v>7.1599563399999996E-2</v>
      </c>
      <c r="AW163" s="1">
        <v>0.34871873110000001</v>
      </c>
      <c r="AX163" s="1">
        <v>-0.65492958000000001</v>
      </c>
      <c r="AY163" s="1">
        <v>0.22891958609999999</v>
      </c>
      <c r="AZ163" s="1">
        <v>1.5738410272000001</v>
      </c>
      <c r="BA163" s="1">
        <v>-0.33352562200000002</v>
      </c>
      <c r="BB163" s="1">
        <v>0.27220473839999998</v>
      </c>
      <c r="BC163" s="1">
        <v>1.1277828132000001</v>
      </c>
      <c r="BD163" s="1">
        <v>-2.031081173</v>
      </c>
      <c r="BE163" s="1">
        <v>3.5081194084999998</v>
      </c>
      <c r="BF163" s="1">
        <v>0.40972366719999997</v>
      </c>
      <c r="BG163" s="1">
        <v>-0.43624072000000003</v>
      </c>
      <c r="BH163" s="1">
        <v>3.8257362418</v>
      </c>
      <c r="BI163" s="1">
        <v>1.7683160162</v>
      </c>
      <c r="BJ163">
        <v>1</v>
      </c>
      <c r="BK163">
        <v>1</v>
      </c>
      <c r="BL163" t="s">
        <v>763</v>
      </c>
      <c r="BM163" t="s">
        <v>760</v>
      </c>
      <c r="BN163" s="36" t="s">
        <v>776</v>
      </c>
      <c r="BO163" s="1">
        <v>0.97248926329999996</v>
      </c>
      <c r="BP163" s="1">
        <v>-7.3382566999999996E-2</v>
      </c>
      <c r="BQ163" s="1">
        <v>-8.4816428999999999E-2</v>
      </c>
      <c r="BR163" s="1">
        <v>7.5903642399999999E-2</v>
      </c>
      <c r="BS163" s="1">
        <v>0.97248926329999996</v>
      </c>
      <c r="BT163" s="1">
        <v>7.3382567100000004E-2</v>
      </c>
      <c r="BU163" s="1">
        <v>8.4816428999999999E-2</v>
      </c>
      <c r="BV163" s="1">
        <v>7.5903642399999999E-2</v>
      </c>
      <c r="BW163" t="s">
        <v>6962</v>
      </c>
      <c r="BX163" t="s">
        <v>1392</v>
      </c>
      <c r="BY163" t="s">
        <v>1373</v>
      </c>
      <c r="BZ163" t="s">
        <v>1392</v>
      </c>
      <c r="CA163">
        <v>566</v>
      </c>
      <c r="CB163">
        <v>153</v>
      </c>
      <c r="CC163">
        <v>43</v>
      </c>
      <c r="CD163">
        <v>4</v>
      </c>
      <c r="CE163">
        <v>2017</v>
      </c>
      <c r="CF163">
        <v>652</v>
      </c>
      <c r="CG163">
        <v>0.247</v>
      </c>
      <c r="CH163">
        <v>0.33600000000000002</v>
      </c>
      <c r="CI163">
        <v>0.52800000000000002</v>
      </c>
      <c r="CJ163">
        <v>238</v>
      </c>
      <c r="CK163">
        <v>0.36599999999999999</v>
      </c>
      <c r="CL163">
        <v>85</v>
      </c>
      <c r="CM163">
        <v>31</v>
      </c>
      <c r="CN163" t="s">
        <v>249</v>
      </c>
      <c r="CO163">
        <v>29</v>
      </c>
      <c r="CP163" t="s">
        <v>1392</v>
      </c>
      <c r="CQ163">
        <v>555</v>
      </c>
      <c r="CR163">
        <v>150</v>
      </c>
      <c r="CS163">
        <v>42</v>
      </c>
      <c r="CT163">
        <v>1</v>
      </c>
      <c r="CU163">
        <v>2016</v>
      </c>
      <c r="CV163">
        <v>610</v>
      </c>
      <c r="CW163">
        <v>0.247</v>
      </c>
      <c r="CX163">
        <v>0.307</v>
      </c>
      <c r="CY163">
        <v>0.52400000000000002</v>
      </c>
      <c r="CZ163">
        <v>213</v>
      </c>
      <c r="DA163">
        <v>0.34899999999999998</v>
      </c>
      <c r="DB163">
        <v>69</v>
      </c>
      <c r="DC163">
        <v>28</v>
      </c>
      <c r="DD163" t="s">
        <v>249</v>
      </c>
      <c r="DE163">
        <v>28</v>
      </c>
      <c r="DF163" t="s">
        <v>1111</v>
      </c>
      <c r="DG163">
        <v>392</v>
      </c>
      <c r="DH163">
        <v>121</v>
      </c>
      <c r="DI163">
        <v>27</v>
      </c>
      <c r="DJ163">
        <v>6</v>
      </c>
      <c r="DK163">
        <v>2015</v>
      </c>
      <c r="DL163">
        <v>440</v>
      </c>
      <c r="DM163">
        <v>0.247</v>
      </c>
      <c r="DN163">
        <v>0.32300000000000001</v>
      </c>
      <c r="DO163">
        <v>0.505</v>
      </c>
      <c r="DP163">
        <v>155</v>
      </c>
      <c r="DQ163">
        <v>0.35199999999999998</v>
      </c>
      <c r="DR163">
        <v>58</v>
      </c>
      <c r="DS163">
        <v>20</v>
      </c>
      <c r="DT163" t="s">
        <v>249</v>
      </c>
      <c r="DU163">
        <v>27</v>
      </c>
      <c r="DV163" s="36" t="s">
        <v>2645</v>
      </c>
    </row>
    <row r="164" spans="1:126" x14ac:dyDescent="0.3">
      <c r="A164">
        <v>163</v>
      </c>
      <c r="B164" t="s">
        <v>577</v>
      </c>
      <c r="C164" t="s">
        <v>85</v>
      </c>
      <c r="D164" t="s">
        <v>84</v>
      </c>
      <c r="E164">
        <v>434658</v>
      </c>
      <c r="F164" t="s">
        <v>249</v>
      </c>
      <c r="I164" t="s">
        <v>1065</v>
      </c>
      <c r="J164">
        <v>37</v>
      </c>
      <c r="K164" t="s">
        <v>6605</v>
      </c>
      <c r="L164">
        <v>76</v>
      </c>
      <c r="M164">
        <v>127</v>
      </c>
      <c r="N164">
        <v>117</v>
      </c>
      <c r="O164">
        <v>509</v>
      </c>
      <c r="P164">
        <v>116</v>
      </c>
      <c r="Q164">
        <v>97</v>
      </c>
      <c r="R164">
        <v>104</v>
      </c>
      <c r="S164">
        <v>83</v>
      </c>
      <c r="T164">
        <v>80</v>
      </c>
      <c r="U164">
        <v>100</v>
      </c>
      <c r="V164">
        <v>85</v>
      </c>
      <c r="W164">
        <v>98</v>
      </c>
      <c r="X164">
        <v>37</v>
      </c>
      <c r="Y164">
        <v>303</v>
      </c>
      <c r="Z164">
        <v>7</v>
      </c>
      <c r="AA164">
        <v>20</v>
      </c>
      <c r="AB164" s="1">
        <v>0.22700000000000001</v>
      </c>
      <c r="AC164" s="1">
        <v>0.30099999999999999</v>
      </c>
      <c r="AD164" s="1">
        <v>0.34699999999999998</v>
      </c>
      <c r="AE164" s="1">
        <v>0.28999999999999998</v>
      </c>
      <c r="AF164" s="36">
        <v>23</v>
      </c>
      <c r="AG164" s="36">
        <v>21</v>
      </c>
      <c r="AH164" s="8">
        <v>12</v>
      </c>
      <c r="AI164" s="36">
        <v>-12</v>
      </c>
      <c r="AJ164" s="38">
        <v>338</v>
      </c>
      <c r="AK164" s="38">
        <v>124</v>
      </c>
      <c r="AL164" s="1">
        <v>0.21</v>
      </c>
      <c r="AM164" s="1">
        <v>0.61666666670000003</v>
      </c>
      <c r="AN164" s="1">
        <v>0.30297523119999997</v>
      </c>
      <c r="AO164" s="1">
        <v>0.1268467764</v>
      </c>
      <c r="AP164" s="1">
        <v>9.2143687599999996E-2</v>
      </c>
      <c r="AQ164" s="1">
        <v>0.21052314110000001</v>
      </c>
      <c r="AR164" s="1">
        <v>0.15878215439999999</v>
      </c>
      <c r="AS164" s="1">
        <v>0.1194042853</v>
      </c>
      <c r="AT164" s="1">
        <v>3.2304948700000002E-2</v>
      </c>
      <c r="AU164" s="1">
        <v>4.4955906999999996E-3</v>
      </c>
      <c r="AV164" s="1">
        <v>2.2413771900000001E-2</v>
      </c>
      <c r="AW164" s="1">
        <v>0.29035979919999999</v>
      </c>
      <c r="AX164" s="1">
        <v>-0.65492958000000001</v>
      </c>
      <c r="AY164" s="1">
        <v>1.9880914110000001</v>
      </c>
      <c r="AZ164" s="1">
        <v>0.2841166738</v>
      </c>
      <c r="BA164" s="1">
        <v>4.3033948820000001</v>
      </c>
      <c r="BB164" s="1">
        <v>0.5378623011</v>
      </c>
      <c r="BC164" s="1">
        <v>-0.171842368</v>
      </c>
      <c r="BD164" s="1">
        <v>0.20581998530000001</v>
      </c>
      <c r="BE164" s="1">
        <v>-0.56556112300000005</v>
      </c>
      <c r="BF164" s="1">
        <v>-0.87995996300000001</v>
      </c>
      <c r="BG164" s="1">
        <v>-7.0684000000000003E-5</v>
      </c>
      <c r="BH164" s="1">
        <v>-0.330926787</v>
      </c>
      <c r="BI164" s="1">
        <v>-0.23531280700000001</v>
      </c>
      <c r="BJ164">
        <v>3</v>
      </c>
      <c r="BK164">
        <v>4</v>
      </c>
      <c r="BL164" t="s">
        <v>6724</v>
      </c>
      <c r="BM164" t="s">
        <v>761</v>
      </c>
      <c r="BN164" s="36" t="s">
        <v>7293</v>
      </c>
      <c r="BO164" s="1">
        <v>-0.46991356400000001</v>
      </c>
      <c r="BP164" s="1">
        <v>0.2343253817</v>
      </c>
      <c r="BQ164" s="1">
        <v>0.43241675080000003</v>
      </c>
      <c r="BR164" s="1">
        <v>-0.54630218699999999</v>
      </c>
      <c r="BS164" s="1">
        <v>0.46991356369999998</v>
      </c>
      <c r="BT164" s="1">
        <v>0.2343253817</v>
      </c>
      <c r="BU164" s="1">
        <v>0.43241675080000003</v>
      </c>
      <c r="BV164" s="1">
        <v>0.54630218740000003</v>
      </c>
      <c r="BW164" t="s">
        <v>2921</v>
      </c>
      <c r="BX164" t="s">
        <v>1394</v>
      </c>
      <c r="BY164" t="s">
        <v>1373</v>
      </c>
      <c r="BZ164" t="s">
        <v>1394</v>
      </c>
      <c r="CA164">
        <v>336</v>
      </c>
      <c r="CB164">
        <v>117</v>
      </c>
      <c r="CC164">
        <v>5</v>
      </c>
      <c r="CD164">
        <v>29</v>
      </c>
      <c r="CE164">
        <v>2017</v>
      </c>
      <c r="CF164">
        <v>366</v>
      </c>
      <c r="CG164">
        <v>0.23499999999999999</v>
      </c>
      <c r="CH164">
        <v>0.29299999999999998</v>
      </c>
      <c r="CI164">
        <v>0.34799999999999998</v>
      </c>
      <c r="CJ164">
        <v>104</v>
      </c>
      <c r="CK164">
        <v>0.28499999999999998</v>
      </c>
      <c r="CL164">
        <v>24</v>
      </c>
      <c r="CM164">
        <v>15</v>
      </c>
      <c r="CN164" t="s">
        <v>249</v>
      </c>
      <c r="CO164">
        <v>36</v>
      </c>
      <c r="CP164" t="s">
        <v>1372</v>
      </c>
      <c r="CQ164">
        <v>454</v>
      </c>
      <c r="CR164">
        <v>134</v>
      </c>
      <c r="CS164">
        <v>12</v>
      </c>
      <c r="CT164">
        <v>43</v>
      </c>
      <c r="CU164">
        <v>2016</v>
      </c>
      <c r="CV164">
        <v>495</v>
      </c>
      <c r="CW164">
        <v>0.249</v>
      </c>
      <c r="CX164">
        <v>0.30599999999999999</v>
      </c>
      <c r="CY164">
        <v>0.38800000000000001</v>
      </c>
      <c r="CZ164">
        <v>151</v>
      </c>
      <c r="DA164">
        <v>0.30499999999999999</v>
      </c>
      <c r="DB164">
        <v>37</v>
      </c>
      <c r="DC164">
        <v>26</v>
      </c>
      <c r="DD164" t="s">
        <v>249</v>
      </c>
      <c r="DE164">
        <v>35</v>
      </c>
      <c r="DF164" t="s">
        <v>1381</v>
      </c>
      <c r="DG164">
        <v>341</v>
      </c>
      <c r="DH164">
        <v>112</v>
      </c>
      <c r="DI164">
        <v>8</v>
      </c>
      <c r="DJ164">
        <v>18</v>
      </c>
      <c r="DK164">
        <v>2015</v>
      </c>
      <c r="DL164">
        <v>370</v>
      </c>
      <c r="DM164">
        <v>0.25800000000000001</v>
      </c>
      <c r="DN164">
        <v>0.30599999999999999</v>
      </c>
      <c r="DO164">
        <v>0.44</v>
      </c>
      <c r="DP164">
        <v>118</v>
      </c>
      <c r="DQ164">
        <v>0.32</v>
      </c>
      <c r="DR164">
        <v>37</v>
      </c>
      <c r="DS164">
        <v>15</v>
      </c>
      <c r="DT164" t="s">
        <v>249</v>
      </c>
      <c r="DU164">
        <v>34</v>
      </c>
      <c r="DV164" s="36" t="s">
        <v>1451</v>
      </c>
    </row>
    <row r="165" spans="1:126" x14ac:dyDescent="0.3">
      <c r="A165">
        <v>164</v>
      </c>
      <c r="B165" t="s">
        <v>6771</v>
      </c>
      <c r="C165" t="s">
        <v>85</v>
      </c>
      <c r="D165" t="s">
        <v>227</v>
      </c>
      <c r="E165">
        <v>543089</v>
      </c>
      <c r="F165" t="s">
        <v>250</v>
      </c>
      <c r="I165" t="s">
        <v>1065</v>
      </c>
      <c r="J165">
        <v>22</v>
      </c>
      <c r="K165" t="s">
        <v>785</v>
      </c>
      <c r="L165">
        <v>67</v>
      </c>
      <c r="M165">
        <v>96</v>
      </c>
      <c r="N165">
        <v>40</v>
      </c>
      <c r="O165">
        <v>125</v>
      </c>
      <c r="P165">
        <v>71</v>
      </c>
      <c r="Q165">
        <v>122</v>
      </c>
      <c r="R165">
        <v>87</v>
      </c>
      <c r="S165">
        <v>84</v>
      </c>
      <c r="T165">
        <v>102</v>
      </c>
      <c r="U165">
        <v>155</v>
      </c>
      <c r="V165">
        <v>71</v>
      </c>
      <c r="W165">
        <v>86</v>
      </c>
      <c r="X165">
        <v>28</v>
      </c>
      <c r="Y165">
        <v>102</v>
      </c>
      <c r="Z165">
        <v>2</v>
      </c>
      <c r="AA165">
        <v>1</v>
      </c>
      <c r="AB165" s="1">
        <v>0.20499999999999999</v>
      </c>
      <c r="AC165" s="1">
        <v>0.255</v>
      </c>
      <c r="AD165" s="1">
        <v>0.32600000000000001</v>
      </c>
      <c r="AE165" s="1">
        <v>0.25700000000000001</v>
      </c>
      <c r="AF165" s="36">
        <v>7</v>
      </c>
      <c r="AG165" s="36">
        <v>6</v>
      </c>
      <c r="AH165" s="8">
        <v>1</v>
      </c>
      <c r="AI165" s="36">
        <v>-8</v>
      </c>
      <c r="AJ165" s="38">
        <v>606</v>
      </c>
      <c r="AK165" s="38">
        <v>63</v>
      </c>
      <c r="AL165" s="1">
        <v>0.185</v>
      </c>
      <c r="AM165" s="1">
        <v>0.46666666670000001</v>
      </c>
      <c r="AN165" s="1">
        <v>0.10248556690000001</v>
      </c>
      <c r="AO165" s="1">
        <v>3.1141817400000001E-2</v>
      </c>
      <c r="AP165" s="1">
        <v>5.6420010600000001E-2</v>
      </c>
      <c r="AQ165" s="1">
        <v>0.26432771770000002</v>
      </c>
      <c r="AR165" s="1">
        <v>0.13287029149999999</v>
      </c>
      <c r="AS165" s="1">
        <v>0.1206799148</v>
      </c>
      <c r="AT165" s="1">
        <v>4.1381199600000002E-2</v>
      </c>
      <c r="AU165" s="1">
        <v>6.9882668000000002E-3</v>
      </c>
      <c r="AV165" s="1">
        <v>1.87143416E-2</v>
      </c>
      <c r="AW165" s="1">
        <v>0.25659711400000002</v>
      </c>
      <c r="AX165" s="1">
        <v>-0.90091252099999997</v>
      </c>
      <c r="AY165" s="1">
        <v>-0.27370093499999998</v>
      </c>
      <c r="AZ165" s="1">
        <v>-0.98270055099999998</v>
      </c>
      <c r="BA165" s="1">
        <v>0.26362177440000001</v>
      </c>
      <c r="BB165" s="1">
        <v>-0.96240216599999995</v>
      </c>
      <c r="BC165" s="1">
        <v>1.1619381551000001</v>
      </c>
      <c r="BD165" s="1">
        <v>-0.78245032199999998</v>
      </c>
      <c r="BE165" s="1">
        <v>-0.53594069899999996</v>
      </c>
      <c r="BF165" s="1">
        <v>8.4961040099999996E-2</v>
      </c>
      <c r="BG165" s="1">
        <v>0.74995740519999998</v>
      </c>
      <c r="BH165" s="1">
        <v>-0.64356351599999995</v>
      </c>
      <c r="BI165" s="1">
        <v>-1.394482225</v>
      </c>
      <c r="BJ165">
        <v>2</v>
      </c>
      <c r="BK165">
        <v>2</v>
      </c>
      <c r="BL165" t="s">
        <v>759</v>
      </c>
      <c r="BM165" t="s">
        <v>762</v>
      </c>
      <c r="BN165" s="36" t="s">
        <v>782</v>
      </c>
      <c r="BO165" s="1">
        <v>-0.14820807899999999</v>
      </c>
      <c r="BP165" s="1">
        <v>0.92029832089999997</v>
      </c>
      <c r="BQ165" s="1">
        <v>0.19399057729999999</v>
      </c>
      <c r="BR165" s="1">
        <v>0.1753552095</v>
      </c>
      <c r="BS165" s="1">
        <v>0.14820807859999999</v>
      </c>
      <c r="BT165" s="1">
        <v>0.92029832089999997</v>
      </c>
      <c r="BU165" s="1">
        <v>0.19399057729999999</v>
      </c>
      <c r="BV165" s="1">
        <v>0.1753552095</v>
      </c>
      <c r="BW165" t="s">
        <v>2889</v>
      </c>
      <c r="BX165" t="s">
        <v>1070</v>
      </c>
      <c r="BY165" t="s">
        <v>1063</v>
      </c>
      <c r="BZ165" t="s">
        <v>1070</v>
      </c>
      <c r="CA165">
        <v>13</v>
      </c>
      <c r="CB165">
        <v>8</v>
      </c>
      <c r="CC165">
        <v>0</v>
      </c>
      <c r="CD165">
        <v>0</v>
      </c>
      <c r="CE165">
        <v>2017</v>
      </c>
      <c r="CF165">
        <v>13</v>
      </c>
      <c r="CG165">
        <v>0.23100000000000001</v>
      </c>
      <c r="CH165">
        <v>0.23100000000000001</v>
      </c>
      <c r="CI165">
        <v>0.308</v>
      </c>
      <c r="CJ165">
        <v>3</v>
      </c>
      <c r="CK165">
        <v>0.23400000000000001</v>
      </c>
      <c r="CL165">
        <v>1</v>
      </c>
      <c r="CM165">
        <v>0</v>
      </c>
      <c r="CN165" t="s">
        <v>250</v>
      </c>
      <c r="CO165">
        <v>27</v>
      </c>
      <c r="DV165" s="36" t="s">
        <v>6579</v>
      </c>
    </row>
    <row r="166" spans="1:126" x14ac:dyDescent="0.3">
      <c r="A166">
        <v>165</v>
      </c>
      <c r="B166" t="s">
        <v>578</v>
      </c>
      <c r="C166" t="s">
        <v>87</v>
      </c>
      <c r="D166" t="s">
        <v>86</v>
      </c>
      <c r="E166">
        <v>457477</v>
      </c>
      <c r="F166" t="s">
        <v>249</v>
      </c>
      <c r="I166" t="s">
        <v>1103</v>
      </c>
      <c r="J166">
        <v>34</v>
      </c>
      <c r="K166" t="s">
        <v>818</v>
      </c>
      <c r="L166">
        <v>76</v>
      </c>
      <c r="M166">
        <v>117</v>
      </c>
      <c r="N166">
        <v>44</v>
      </c>
      <c r="O166">
        <v>109</v>
      </c>
      <c r="P166">
        <v>113</v>
      </c>
      <c r="Q166">
        <v>107</v>
      </c>
      <c r="R166">
        <v>97</v>
      </c>
      <c r="S166">
        <v>84</v>
      </c>
      <c r="T166">
        <v>76</v>
      </c>
      <c r="U166">
        <v>168</v>
      </c>
      <c r="V166">
        <v>76</v>
      </c>
      <c r="W166">
        <v>95</v>
      </c>
      <c r="X166">
        <v>34</v>
      </c>
      <c r="Y166">
        <v>113</v>
      </c>
      <c r="Z166">
        <v>2</v>
      </c>
      <c r="AA166">
        <v>2</v>
      </c>
      <c r="AB166" s="1">
        <v>0.215</v>
      </c>
      <c r="AC166" s="1">
        <v>0.29199999999999998</v>
      </c>
      <c r="AD166" s="1">
        <v>0.33600000000000002</v>
      </c>
      <c r="AE166" s="1">
        <v>0.28199999999999997</v>
      </c>
      <c r="AF166" s="36">
        <v>11</v>
      </c>
      <c r="AG166" s="36">
        <v>10</v>
      </c>
      <c r="AH166" s="8">
        <v>2</v>
      </c>
      <c r="AI166" s="36">
        <v>-6</v>
      </c>
      <c r="AJ166" s="38">
        <v>530</v>
      </c>
      <c r="AK166" s="38">
        <v>191</v>
      </c>
      <c r="AL166" s="1">
        <v>0.21</v>
      </c>
      <c r="AM166" s="1">
        <v>0.56666666669999999</v>
      </c>
      <c r="AN166" s="1">
        <v>0.1128992481</v>
      </c>
      <c r="AO166" s="1">
        <v>2.70258253E-2</v>
      </c>
      <c r="AP166" s="1">
        <v>8.9343105000000006E-2</v>
      </c>
      <c r="AQ166" s="1">
        <v>0.2322085968</v>
      </c>
      <c r="AR166" s="1">
        <v>0.14952911739999999</v>
      </c>
      <c r="AS166" s="1">
        <v>0.1212907129</v>
      </c>
      <c r="AT166" s="1">
        <v>3.0817424699999998E-2</v>
      </c>
      <c r="AU166" s="1">
        <v>7.5518347999999997E-3</v>
      </c>
      <c r="AV166" s="1">
        <v>2.00520057E-2</v>
      </c>
      <c r="AW166" s="1">
        <v>0.28169103179999999</v>
      </c>
      <c r="AX166" s="1">
        <v>-0.65492958000000001</v>
      </c>
      <c r="AY166" s="1">
        <v>1.2341606289</v>
      </c>
      <c r="AZ166" s="1">
        <v>-0.91690049699999998</v>
      </c>
      <c r="BA166" s="1">
        <v>8.9882878700000002E-2</v>
      </c>
      <c r="BB166" s="1">
        <v>0.42024802210000001</v>
      </c>
      <c r="BC166" s="1">
        <v>0.36572600020000001</v>
      </c>
      <c r="BD166" s="1">
        <v>-0.147087937</v>
      </c>
      <c r="BE166" s="1">
        <v>-0.52175782000000004</v>
      </c>
      <c r="BF166" s="1">
        <v>-1.038102691</v>
      </c>
      <c r="BG166" s="1">
        <v>0.91953091450000002</v>
      </c>
      <c r="BH166" s="1">
        <v>-0.530518296</v>
      </c>
      <c r="BI166" s="1">
        <v>-0.532936352</v>
      </c>
      <c r="BJ166">
        <v>3</v>
      </c>
      <c r="BK166">
        <v>3</v>
      </c>
      <c r="BL166" t="s">
        <v>762</v>
      </c>
      <c r="BM166" t="s">
        <v>759</v>
      </c>
      <c r="BN166" s="36" t="s">
        <v>800</v>
      </c>
      <c r="BO166" s="1">
        <v>-0.30143602400000002</v>
      </c>
      <c r="BP166" s="1">
        <v>0.38790639370000002</v>
      </c>
      <c r="BQ166" s="1">
        <v>0.81381856949999998</v>
      </c>
      <c r="BR166" s="1">
        <v>-0.25407233600000001</v>
      </c>
      <c r="BS166" s="1">
        <v>0.30143602390000002</v>
      </c>
      <c r="BT166" s="1">
        <v>0.38790639370000002</v>
      </c>
      <c r="BU166" s="1">
        <v>0.81381856949999998</v>
      </c>
      <c r="BV166" s="1">
        <v>0.25407233559999998</v>
      </c>
      <c r="BW166" t="s">
        <v>2879</v>
      </c>
      <c r="BX166" t="s">
        <v>1085</v>
      </c>
      <c r="BY166" t="s">
        <v>1063</v>
      </c>
      <c r="BZ166" t="s">
        <v>1085</v>
      </c>
      <c r="CA166">
        <v>62</v>
      </c>
      <c r="CB166">
        <v>28</v>
      </c>
      <c r="CC166">
        <v>0</v>
      </c>
      <c r="CD166">
        <v>1</v>
      </c>
      <c r="CE166">
        <v>2017</v>
      </c>
      <c r="CF166">
        <v>70</v>
      </c>
      <c r="CG166">
        <v>0.19400000000000001</v>
      </c>
      <c r="CH166">
        <v>0.224</v>
      </c>
      <c r="CI166">
        <v>0.32300000000000001</v>
      </c>
      <c r="CJ166">
        <v>16</v>
      </c>
      <c r="CK166">
        <v>0.223</v>
      </c>
      <c r="CL166">
        <v>3</v>
      </c>
      <c r="CM166">
        <v>1</v>
      </c>
      <c r="CN166" t="s">
        <v>249</v>
      </c>
      <c r="CO166">
        <v>33</v>
      </c>
      <c r="CP166" t="s">
        <v>1089</v>
      </c>
      <c r="CQ166">
        <v>234</v>
      </c>
      <c r="CR166">
        <v>130</v>
      </c>
      <c r="CS166">
        <v>6</v>
      </c>
      <c r="CT166">
        <v>4</v>
      </c>
      <c r="CU166">
        <v>2016</v>
      </c>
      <c r="CV166">
        <v>267</v>
      </c>
      <c r="CW166">
        <v>0.20499999999999999</v>
      </c>
      <c r="CX166">
        <v>0.29699999999999999</v>
      </c>
      <c r="CY166">
        <v>0.32100000000000001</v>
      </c>
      <c r="CZ166">
        <v>75</v>
      </c>
      <c r="DA166">
        <v>0.28100000000000003</v>
      </c>
      <c r="DB166">
        <v>19</v>
      </c>
      <c r="DC166">
        <v>4</v>
      </c>
      <c r="DD166" t="s">
        <v>249</v>
      </c>
      <c r="DE166">
        <v>32</v>
      </c>
      <c r="DF166" t="s">
        <v>1104</v>
      </c>
      <c r="DG166">
        <v>325</v>
      </c>
      <c r="DH166">
        <v>114</v>
      </c>
      <c r="DI166">
        <v>7</v>
      </c>
      <c r="DJ166">
        <v>7</v>
      </c>
      <c r="DK166">
        <v>2015</v>
      </c>
      <c r="DL166">
        <v>365</v>
      </c>
      <c r="DM166">
        <v>0.26200000000000001</v>
      </c>
      <c r="DN166">
        <v>0.33300000000000002</v>
      </c>
      <c r="DO166">
        <v>0.42199999999999999</v>
      </c>
      <c r="DP166">
        <v>120</v>
      </c>
      <c r="DQ166">
        <v>0.33</v>
      </c>
      <c r="DR166">
        <v>40</v>
      </c>
      <c r="DS166">
        <v>12</v>
      </c>
      <c r="DT166" t="s">
        <v>249</v>
      </c>
      <c r="DU166">
        <v>31</v>
      </c>
      <c r="DV166" s="36" t="s">
        <v>1439</v>
      </c>
    </row>
    <row r="167" spans="1:126" x14ac:dyDescent="0.3">
      <c r="A167">
        <v>166</v>
      </c>
      <c r="B167" t="s">
        <v>5565</v>
      </c>
      <c r="C167" t="s">
        <v>3932</v>
      </c>
      <c r="D167" t="s">
        <v>297</v>
      </c>
      <c r="E167">
        <v>474443</v>
      </c>
      <c r="F167" t="s">
        <v>257</v>
      </c>
      <c r="I167" t="s">
        <v>1065</v>
      </c>
      <c r="J167">
        <v>4</v>
      </c>
      <c r="K167" t="s">
        <v>808</v>
      </c>
      <c r="L167">
        <v>172</v>
      </c>
      <c r="M167">
        <v>107</v>
      </c>
      <c r="N167">
        <v>42</v>
      </c>
      <c r="O167">
        <v>59</v>
      </c>
      <c r="P167">
        <v>82</v>
      </c>
      <c r="Q167">
        <v>99</v>
      </c>
      <c r="R167">
        <v>119</v>
      </c>
      <c r="S167">
        <v>57</v>
      </c>
      <c r="T167">
        <v>87</v>
      </c>
      <c r="U167">
        <v>76</v>
      </c>
      <c r="V167">
        <v>42</v>
      </c>
      <c r="W167">
        <v>92</v>
      </c>
      <c r="X167">
        <v>31</v>
      </c>
      <c r="Y167">
        <v>109</v>
      </c>
      <c r="Z167">
        <v>1</v>
      </c>
      <c r="AA167">
        <v>1</v>
      </c>
      <c r="AB167" s="1">
        <v>0.23599999999999999</v>
      </c>
      <c r="AC167" s="1">
        <v>0.28799999999999998</v>
      </c>
      <c r="AD167" s="1">
        <v>0.318</v>
      </c>
      <c r="AE167" s="1">
        <v>0.27300000000000002</v>
      </c>
      <c r="AF167" s="36">
        <v>9</v>
      </c>
      <c r="AG167" s="36">
        <v>9</v>
      </c>
      <c r="AH167" s="8">
        <v>2</v>
      </c>
      <c r="AI167" s="36">
        <v>-3</v>
      </c>
      <c r="AJ167" s="38">
        <v>690</v>
      </c>
      <c r="AK167" s="38">
        <v>89</v>
      </c>
      <c r="AL167" s="1">
        <v>0.47499999999999998</v>
      </c>
      <c r="AM167" s="1">
        <v>0.51666666670000005</v>
      </c>
      <c r="AN167" s="1">
        <v>0.10928486029999999</v>
      </c>
      <c r="AO167" s="1">
        <v>1.4795638200000001E-2</v>
      </c>
      <c r="AP167" s="1">
        <v>6.4743778299999999E-2</v>
      </c>
      <c r="AQ167" s="1">
        <v>0.21549662680000001</v>
      </c>
      <c r="AR167" s="1">
        <v>0.1819000194</v>
      </c>
      <c r="AS167" s="1">
        <v>8.2114918499999995E-2</v>
      </c>
      <c r="AT167" s="1">
        <v>3.5146937099999997E-2</v>
      </c>
      <c r="AU167" s="1">
        <v>3.4310965E-3</v>
      </c>
      <c r="AV167" s="1">
        <v>1.11073101E-2</v>
      </c>
      <c r="AW167" s="1">
        <v>0.27278893300000001</v>
      </c>
      <c r="AX167" s="1">
        <v>1.9524895933999999</v>
      </c>
      <c r="AY167" s="1">
        <v>0.48022984680000003</v>
      </c>
      <c r="AZ167" s="1">
        <v>-0.93973842600000002</v>
      </c>
      <c r="BA167" s="1">
        <v>-0.42636185399999998</v>
      </c>
      <c r="BB167" s="1">
        <v>-0.61283420300000002</v>
      </c>
      <c r="BC167" s="1">
        <v>-4.8552887000000003E-2</v>
      </c>
      <c r="BD167" s="1">
        <v>1.0875280905</v>
      </c>
      <c r="BE167" s="1">
        <v>-1.43142919</v>
      </c>
      <c r="BF167" s="1">
        <v>-0.577820416</v>
      </c>
      <c r="BG167" s="1">
        <v>-0.32036923</v>
      </c>
      <c r="BH167" s="1">
        <v>-1.286429388</v>
      </c>
      <c r="BI167" s="1">
        <v>-0.83857083200000004</v>
      </c>
      <c r="BJ167">
        <v>3</v>
      </c>
      <c r="BK167">
        <v>1</v>
      </c>
      <c r="BL167" t="s">
        <v>761</v>
      </c>
      <c r="BM167" t="s">
        <v>762</v>
      </c>
      <c r="BN167" s="36" t="s">
        <v>788</v>
      </c>
      <c r="BO167" s="1">
        <v>-0.92172533599999995</v>
      </c>
      <c r="BP167" s="1">
        <v>-0.10578747099999999</v>
      </c>
      <c r="BQ167" s="1">
        <v>0.277317074</v>
      </c>
      <c r="BR167" s="1">
        <v>0.2323161939</v>
      </c>
      <c r="BS167" s="1">
        <v>0.92172533649999999</v>
      </c>
      <c r="BT167" s="1">
        <v>0.1057874709</v>
      </c>
      <c r="BU167" s="1">
        <v>0.277317074</v>
      </c>
      <c r="BV167" s="1">
        <v>0.2323161939</v>
      </c>
      <c r="BW167" t="s">
        <v>2883</v>
      </c>
      <c r="BX167" t="s">
        <v>1093</v>
      </c>
      <c r="BY167" t="s">
        <v>1063</v>
      </c>
      <c r="CP167" t="s">
        <v>1093</v>
      </c>
      <c r="CQ167">
        <v>221</v>
      </c>
      <c r="CR167">
        <v>104</v>
      </c>
      <c r="CS167">
        <v>1</v>
      </c>
      <c r="CT167">
        <v>3</v>
      </c>
      <c r="CU167">
        <v>2016</v>
      </c>
      <c r="CV167">
        <v>243</v>
      </c>
      <c r="CW167">
        <v>0.253</v>
      </c>
      <c r="CX167">
        <v>0.311</v>
      </c>
      <c r="CY167">
        <v>0.312</v>
      </c>
      <c r="CZ167">
        <v>69</v>
      </c>
      <c r="DA167">
        <v>0.28199999999999997</v>
      </c>
      <c r="DB167">
        <v>18</v>
      </c>
      <c r="DC167">
        <v>4</v>
      </c>
      <c r="DD167" t="s">
        <v>257</v>
      </c>
      <c r="DE167">
        <v>29</v>
      </c>
      <c r="DF167" t="s">
        <v>1093</v>
      </c>
      <c r="DG167">
        <v>201</v>
      </c>
      <c r="DH167">
        <v>76</v>
      </c>
      <c r="DI167">
        <v>4</v>
      </c>
      <c r="DJ167">
        <v>0</v>
      </c>
      <c r="DK167">
        <v>2015</v>
      </c>
      <c r="DL167">
        <v>222</v>
      </c>
      <c r="DM167">
        <v>0.24399999999999999</v>
      </c>
      <c r="DN167">
        <v>0.311</v>
      </c>
      <c r="DO167">
        <v>0.373</v>
      </c>
      <c r="DP167">
        <v>67</v>
      </c>
      <c r="DQ167">
        <v>0.30399999999999999</v>
      </c>
      <c r="DR167">
        <v>22</v>
      </c>
      <c r="DS167">
        <v>4</v>
      </c>
      <c r="DT167" t="s">
        <v>265</v>
      </c>
      <c r="DU167">
        <v>28</v>
      </c>
      <c r="DV167" s="36" t="s">
        <v>3933</v>
      </c>
    </row>
    <row r="168" spans="1:126" x14ac:dyDescent="0.3">
      <c r="A168">
        <v>167</v>
      </c>
      <c r="B168" t="s">
        <v>6772</v>
      </c>
      <c r="C168" t="s">
        <v>6285</v>
      </c>
      <c r="D168" t="s">
        <v>277</v>
      </c>
      <c r="E168">
        <v>657557</v>
      </c>
      <c r="F168" t="s">
        <v>257</v>
      </c>
      <c r="G168" t="s">
        <v>265</v>
      </c>
      <c r="I168" t="s">
        <v>1065</v>
      </c>
      <c r="J168">
        <v>30</v>
      </c>
      <c r="K168" t="s">
        <v>2870</v>
      </c>
      <c r="L168">
        <v>172</v>
      </c>
      <c r="M168">
        <v>83</v>
      </c>
      <c r="N168">
        <v>164</v>
      </c>
      <c r="O168">
        <v>56</v>
      </c>
      <c r="P168">
        <v>63</v>
      </c>
      <c r="Q168">
        <v>112</v>
      </c>
      <c r="R168">
        <v>105</v>
      </c>
      <c r="S168">
        <v>132</v>
      </c>
      <c r="T168">
        <v>132</v>
      </c>
      <c r="U168">
        <v>59</v>
      </c>
      <c r="V168">
        <v>148</v>
      </c>
      <c r="W168">
        <v>109</v>
      </c>
      <c r="X168">
        <v>24</v>
      </c>
      <c r="Y168">
        <v>423</v>
      </c>
      <c r="Z168">
        <v>16</v>
      </c>
      <c r="AA168">
        <v>3</v>
      </c>
      <c r="AB168" s="1">
        <v>0.25900000000000001</v>
      </c>
      <c r="AC168" s="1">
        <v>0.30399999999999999</v>
      </c>
      <c r="AD168" s="1">
        <v>0.44900000000000001</v>
      </c>
      <c r="AE168" s="1">
        <v>0.32400000000000001</v>
      </c>
      <c r="AF168" s="36">
        <v>42</v>
      </c>
      <c r="AG168" s="36">
        <v>45</v>
      </c>
      <c r="AH168" s="8">
        <v>16</v>
      </c>
      <c r="AI168" s="36">
        <v>11</v>
      </c>
      <c r="AJ168" s="38">
        <v>115</v>
      </c>
      <c r="AK168" s="38">
        <v>19</v>
      </c>
      <c r="AL168" s="1">
        <v>0.47499999999999998</v>
      </c>
      <c r="AM168" s="1">
        <v>0.4</v>
      </c>
      <c r="AN168" s="1">
        <v>0.42295150929999997</v>
      </c>
      <c r="AO168" s="1">
        <v>1.3849802899999999E-2</v>
      </c>
      <c r="AP168" s="1">
        <v>5.0350353299999998E-2</v>
      </c>
      <c r="AQ168" s="1">
        <v>0.24338334989999999</v>
      </c>
      <c r="AR168" s="1">
        <v>0.16044258659999999</v>
      </c>
      <c r="AS168" s="1">
        <v>0.1892039392</v>
      </c>
      <c r="AT168" s="1">
        <v>5.34152034E-2</v>
      </c>
      <c r="AU168" s="1">
        <v>2.6499606E-3</v>
      </c>
      <c r="AV168" s="1">
        <v>3.8905284900000003E-2</v>
      </c>
      <c r="AW168" s="1">
        <v>0.32402947739999999</v>
      </c>
      <c r="AX168" s="1">
        <v>1.9524895933999999</v>
      </c>
      <c r="AY168" s="1">
        <v>-1.278941978</v>
      </c>
      <c r="AZ168" s="1">
        <v>1.0422007181999999</v>
      </c>
      <c r="BA168" s="1">
        <v>-0.46628622199999997</v>
      </c>
      <c r="BB168" s="1">
        <v>-1.2173056879999999</v>
      </c>
      <c r="BC168" s="1">
        <v>0.64274087369999999</v>
      </c>
      <c r="BD168" s="1">
        <v>0.26914834789999997</v>
      </c>
      <c r="BE168" s="1">
        <v>1.0552036296</v>
      </c>
      <c r="BF168" s="1">
        <v>1.3643288237</v>
      </c>
      <c r="BG168" s="1">
        <v>-0.55540732199999998</v>
      </c>
      <c r="BH168" s="1">
        <v>1.0627615173</v>
      </c>
      <c r="BI168" s="1">
        <v>0.92066341620000003</v>
      </c>
      <c r="BJ168">
        <v>4</v>
      </c>
      <c r="BK168">
        <v>3</v>
      </c>
      <c r="BL168" t="s">
        <v>760</v>
      </c>
      <c r="BM168" t="s">
        <v>6729</v>
      </c>
      <c r="BN168" s="36" t="s">
        <v>6845</v>
      </c>
      <c r="BO168" s="1">
        <v>0.2305494387</v>
      </c>
      <c r="BP168" s="1">
        <v>-0.217692739</v>
      </c>
      <c r="BQ168" s="1">
        <v>-0.73179624399999998</v>
      </c>
      <c r="BR168" s="1">
        <v>0.52697327940000005</v>
      </c>
      <c r="BS168" s="1">
        <v>0.2305494387</v>
      </c>
      <c r="BT168" s="1">
        <v>0.217692739</v>
      </c>
      <c r="BU168" s="1">
        <v>0.73179624389999998</v>
      </c>
      <c r="BV168" s="1">
        <v>0.52697327940000005</v>
      </c>
      <c r="BW168" t="s">
        <v>4076</v>
      </c>
      <c r="BX168" t="s">
        <v>1100</v>
      </c>
      <c r="BY168" t="s">
        <v>1063</v>
      </c>
      <c r="BZ168" t="s">
        <v>2539</v>
      </c>
      <c r="CA168">
        <v>417</v>
      </c>
      <c r="CB168">
        <v>108</v>
      </c>
      <c r="CC168">
        <v>25</v>
      </c>
      <c r="CD168">
        <v>1</v>
      </c>
      <c r="CE168">
        <v>2017</v>
      </c>
      <c r="CF168">
        <v>443</v>
      </c>
      <c r="CG168">
        <v>0.28499999999999998</v>
      </c>
      <c r="CH168">
        <v>0.32500000000000001</v>
      </c>
      <c r="CI168">
        <v>0.53200000000000003</v>
      </c>
      <c r="CJ168">
        <v>161</v>
      </c>
      <c r="CK168">
        <v>0.36299999999999999</v>
      </c>
      <c r="CL168">
        <v>65</v>
      </c>
      <c r="CM168">
        <v>22</v>
      </c>
      <c r="CN168" t="s">
        <v>257</v>
      </c>
      <c r="CO168">
        <v>23</v>
      </c>
      <c r="DV168" s="36" t="s">
        <v>6298</v>
      </c>
    </row>
    <row r="169" spans="1:126" x14ac:dyDescent="0.3">
      <c r="A169">
        <v>168</v>
      </c>
      <c r="B169" t="s">
        <v>3934</v>
      </c>
      <c r="C169" t="s">
        <v>3935</v>
      </c>
      <c r="D169" t="s">
        <v>3936</v>
      </c>
      <c r="E169">
        <v>592261</v>
      </c>
      <c r="F169" t="s">
        <v>249</v>
      </c>
      <c r="I169" t="s">
        <v>1065</v>
      </c>
      <c r="J169">
        <v>5</v>
      </c>
      <c r="K169" t="s">
        <v>2873</v>
      </c>
      <c r="L169">
        <v>76</v>
      </c>
      <c r="M169">
        <v>86</v>
      </c>
      <c r="N169">
        <v>153</v>
      </c>
      <c r="O169">
        <v>378</v>
      </c>
      <c r="P169">
        <v>120</v>
      </c>
      <c r="Q169">
        <v>102</v>
      </c>
      <c r="R169">
        <v>113</v>
      </c>
      <c r="S169">
        <v>80</v>
      </c>
      <c r="T169">
        <v>98</v>
      </c>
      <c r="U169">
        <v>181</v>
      </c>
      <c r="V169">
        <v>55</v>
      </c>
      <c r="W169">
        <v>101</v>
      </c>
      <c r="X169">
        <v>25</v>
      </c>
      <c r="Y169">
        <v>395</v>
      </c>
      <c r="Z169">
        <v>6</v>
      </c>
      <c r="AA169">
        <v>21</v>
      </c>
      <c r="AB169" s="1">
        <v>0.24199999999999999</v>
      </c>
      <c r="AC169" s="1">
        <v>0.316</v>
      </c>
      <c r="AD169" s="1">
        <v>0.35799999999999998</v>
      </c>
      <c r="AE169" s="1">
        <v>0.3</v>
      </c>
      <c r="AF169" s="36">
        <v>30</v>
      </c>
      <c r="AG169" s="36">
        <v>28</v>
      </c>
      <c r="AH169" s="8">
        <v>15</v>
      </c>
      <c r="AI169" s="36">
        <v>-12</v>
      </c>
      <c r="AJ169" s="38">
        <v>256</v>
      </c>
      <c r="AK169" s="38">
        <v>90</v>
      </c>
      <c r="AL169" s="1">
        <v>0.21</v>
      </c>
      <c r="AM169" s="1">
        <v>0.41666666670000002</v>
      </c>
      <c r="AN169" s="1">
        <v>0.39481106319999998</v>
      </c>
      <c r="AO169" s="1">
        <v>9.4027171399999998E-2</v>
      </c>
      <c r="AP169" s="1">
        <v>9.5206749500000007E-2</v>
      </c>
      <c r="AQ169" s="1">
        <v>0.2224551095</v>
      </c>
      <c r="AR169" s="1">
        <v>0.17315825330000001</v>
      </c>
      <c r="AS169" s="1">
        <v>0.1155050185</v>
      </c>
      <c r="AT169" s="1">
        <v>3.9758756899999997E-2</v>
      </c>
      <c r="AU169" s="1">
        <v>8.1275736000000001E-3</v>
      </c>
      <c r="AV169" s="1">
        <v>1.4393397699999999E-2</v>
      </c>
      <c r="AW169" s="1">
        <v>0.30010095980000001</v>
      </c>
      <c r="AX169" s="1">
        <v>-0.65492958000000001</v>
      </c>
      <c r="AY169" s="1">
        <v>-1.027631717</v>
      </c>
      <c r="AZ169" s="1">
        <v>0.86439204219999999</v>
      </c>
      <c r="BA169" s="1">
        <v>2.9180564508</v>
      </c>
      <c r="BB169" s="1">
        <v>0.66649975709999998</v>
      </c>
      <c r="BC169" s="1">
        <v>0.1239433825</v>
      </c>
      <c r="BD169" s="1">
        <v>0.75411987979999995</v>
      </c>
      <c r="BE169" s="1">
        <v>-0.65610303699999994</v>
      </c>
      <c r="BF169" s="1">
        <v>-8.7525275E-2</v>
      </c>
      <c r="BG169" s="1">
        <v>1.0927665310000001</v>
      </c>
      <c r="BH169" s="1">
        <v>-1.008724006</v>
      </c>
      <c r="BI169" s="1">
        <v>9.9129060500000005E-2</v>
      </c>
      <c r="BJ169">
        <v>2</v>
      </c>
      <c r="BK169">
        <v>1</v>
      </c>
      <c r="BL169" t="s">
        <v>761</v>
      </c>
      <c r="BM169" t="s">
        <v>6724</v>
      </c>
      <c r="BN169" s="36" t="s">
        <v>6996</v>
      </c>
      <c r="BO169" s="1">
        <v>-0.53652715900000003</v>
      </c>
      <c r="BP169" s="1">
        <v>0.49313275090000003</v>
      </c>
      <c r="BQ169" s="1">
        <v>-0.32447772899999999</v>
      </c>
      <c r="BR169" s="1">
        <v>-0.50207580200000002</v>
      </c>
      <c r="BS169" s="1">
        <v>0.53652715939999995</v>
      </c>
      <c r="BT169" s="1">
        <v>0.49313275090000003</v>
      </c>
      <c r="BU169" s="1">
        <v>0.32447772870000002</v>
      </c>
      <c r="BV169" s="1">
        <v>0.50207580159999998</v>
      </c>
      <c r="BW169" t="s">
        <v>2458</v>
      </c>
      <c r="BX169" t="s">
        <v>1375</v>
      </c>
      <c r="BY169" t="s">
        <v>1373</v>
      </c>
      <c r="BZ169" t="s">
        <v>1375</v>
      </c>
      <c r="CA169">
        <v>376</v>
      </c>
      <c r="CB169">
        <v>120</v>
      </c>
      <c r="CC169">
        <v>6</v>
      </c>
      <c r="CD169">
        <v>29</v>
      </c>
      <c r="CE169">
        <v>2017</v>
      </c>
      <c r="CF169">
        <v>440</v>
      </c>
      <c r="CG169">
        <v>0.26900000000000002</v>
      </c>
      <c r="CH169">
        <v>0.34699999999999998</v>
      </c>
      <c r="CI169">
        <v>0.36699999999999999</v>
      </c>
      <c r="CJ169">
        <v>138</v>
      </c>
      <c r="CK169">
        <v>0.313</v>
      </c>
      <c r="CL169">
        <v>38</v>
      </c>
      <c r="CM169">
        <v>21</v>
      </c>
      <c r="CN169" t="s">
        <v>249</v>
      </c>
      <c r="CO169">
        <v>24</v>
      </c>
      <c r="CP169" t="s">
        <v>1375</v>
      </c>
      <c r="CQ169">
        <v>182</v>
      </c>
      <c r="CR169">
        <v>74</v>
      </c>
      <c r="CS169">
        <v>4</v>
      </c>
      <c r="CT169">
        <v>8</v>
      </c>
      <c r="CU169">
        <v>2016</v>
      </c>
      <c r="CV169">
        <v>203</v>
      </c>
      <c r="CW169">
        <v>0.20899999999999999</v>
      </c>
      <c r="CX169">
        <v>0.27500000000000002</v>
      </c>
      <c r="CY169">
        <v>0.313</v>
      </c>
      <c r="CZ169">
        <v>53</v>
      </c>
      <c r="DA169">
        <v>0.26100000000000001</v>
      </c>
      <c r="DB169">
        <v>12</v>
      </c>
      <c r="DC169">
        <v>5</v>
      </c>
      <c r="DD169" t="s">
        <v>249</v>
      </c>
      <c r="DE169">
        <v>23</v>
      </c>
      <c r="DF169" t="s">
        <v>1375</v>
      </c>
      <c r="DG169">
        <v>425</v>
      </c>
      <c r="DH169">
        <v>121</v>
      </c>
      <c r="DI169">
        <v>2</v>
      </c>
      <c r="DJ169">
        <v>25</v>
      </c>
      <c r="DK169">
        <v>2015</v>
      </c>
      <c r="DL169">
        <v>492</v>
      </c>
      <c r="DM169">
        <v>0.26100000000000001</v>
      </c>
      <c r="DN169">
        <v>0.34399999999999997</v>
      </c>
      <c r="DO169">
        <v>0.374</v>
      </c>
      <c r="DP169">
        <v>156</v>
      </c>
      <c r="DQ169">
        <v>0.318</v>
      </c>
      <c r="DR169">
        <v>43</v>
      </c>
      <c r="DS169">
        <v>19</v>
      </c>
      <c r="DT169" t="s">
        <v>249</v>
      </c>
      <c r="DU169">
        <v>22</v>
      </c>
      <c r="DV169" s="36" t="s">
        <v>3937</v>
      </c>
    </row>
    <row r="170" spans="1:126" x14ac:dyDescent="0.3">
      <c r="A170">
        <v>169</v>
      </c>
      <c r="B170" t="s">
        <v>2762</v>
      </c>
      <c r="C170" t="s">
        <v>2515</v>
      </c>
      <c r="D170" t="s">
        <v>2516</v>
      </c>
      <c r="E170">
        <v>543094</v>
      </c>
      <c r="F170" t="s">
        <v>249</v>
      </c>
      <c r="I170" t="s">
        <v>1103</v>
      </c>
      <c r="J170">
        <v>19</v>
      </c>
      <c r="K170" t="s">
        <v>785</v>
      </c>
      <c r="L170">
        <v>76</v>
      </c>
      <c r="M170">
        <v>96</v>
      </c>
      <c r="N170">
        <v>50</v>
      </c>
      <c r="O170">
        <v>115</v>
      </c>
      <c r="P170">
        <v>96</v>
      </c>
      <c r="Q170">
        <v>115</v>
      </c>
      <c r="R170">
        <v>93</v>
      </c>
      <c r="S170">
        <v>81</v>
      </c>
      <c r="T170">
        <v>84</v>
      </c>
      <c r="U170">
        <v>205</v>
      </c>
      <c r="V170">
        <v>62</v>
      </c>
      <c r="W170">
        <v>89</v>
      </c>
      <c r="X170">
        <v>28</v>
      </c>
      <c r="Y170">
        <v>128</v>
      </c>
      <c r="Z170">
        <v>2</v>
      </c>
      <c r="AA170">
        <v>2</v>
      </c>
      <c r="AB170" s="1">
        <v>0.20399999999999999</v>
      </c>
      <c r="AC170" s="1">
        <v>0.27200000000000002</v>
      </c>
      <c r="AD170" s="1">
        <v>0.32100000000000001</v>
      </c>
      <c r="AE170" s="1">
        <v>0.26400000000000001</v>
      </c>
      <c r="AF170" s="36">
        <v>9</v>
      </c>
      <c r="AG170" s="36">
        <v>9</v>
      </c>
      <c r="AH170" s="8">
        <v>1</v>
      </c>
      <c r="AI170" s="36">
        <v>-8</v>
      </c>
      <c r="AJ170" s="38">
        <v>567</v>
      </c>
      <c r="AK170" s="38">
        <v>207</v>
      </c>
      <c r="AL170" s="1">
        <v>0.21</v>
      </c>
      <c r="AM170" s="1">
        <v>0.46666666670000001</v>
      </c>
      <c r="AN170" s="1">
        <v>0.1282653788</v>
      </c>
      <c r="AO170" s="1">
        <v>2.8569838199999999E-2</v>
      </c>
      <c r="AP170" s="1">
        <v>7.5843931899999995E-2</v>
      </c>
      <c r="AQ170" s="1">
        <v>0.25089335200000001</v>
      </c>
      <c r="AR170" s="1">
        <v>0.14214520010000001</v>
      </c>
      <c r="AS170" s="1">
        <v>0.1170752838</v>
      </c>
      <c r="AT170" s="1">
        <v>3.3956318300000003E-2</v>
      </c>
      <c r="AU170" s="1">
        <v>9.2139753999999994E-3</v>
      </c>
      <c r="AV170" s="1">
        <v>1.6262279899999999E-2</v>
      </c>
      <c r="AW170" s="1">
        <v>0.26439179140000002</v>
      </c>
      <c r="AX170" s="1">
        <v>-0.65492958000000001</v>
      </c>
      <c r="AY170" s="1">
        <v>-0.27370093499999998</v>
      </c>
      <c r="AZ170" s="1">
        <v>-0.81980781599999997</v>
      </c>
      <c r="BA170" s="1">
        <v>0.15505673810000001</v>
      </c>
      <c r="BB170" s="1">
        <v>-0.146668138</v>
      </c>
      <c r="BC170" s="1">
        <v>0.82890895060000003</v>
      </c>
      <c r="BD170" s="1">
        <v>-0.428708223</v>
      </c>
      <c r="BE170" s="1">
        <v>-0.619641098</v>
      </c>
      <c r="BF170" s="1">
        <v>-0.704398356</v>
      </c>
      <c r="BG170" s="1">
        <v>1.4196568961</v>
      </c>
      <c r="BH170" s="1">
        <v>-0.85078584400000001</v>
      </c>
      <c r="BI170" s="1">
        <v>-1.126868685</v>
      </c>
      <c r="BJ170">
        <v>2</v>
      </c>
      <c r="BK170">
        <v>2</v>
      </c>
      <c r="BL170" t="s">
        <v>759</v>
      </c>
      <c r="BM170" t="s">
        <v>761</v>
      </c>
      <c r="BN170" s="36" t="s">
        <v>779</v>
      </c>
      <c r="BO170" s="1">
        <v>-0.34919040699999998</v>
      </c>
      <c r="BP170" s="1">
        <v>0.86331332029999996</v>
      </c>
      <c r="BQ170" s="1">
        <v>0.31760781589999998</v>
      </c>
      <c r="BR170" s="1">
        <v>-4.6219969E-2</v>
      </c>
      <c r="BS170" s="1">
        <v>0.34919040709999999</v>
      </c>
      <c r="BT170" s="1">
        <v>0.86331332029999996</v>
      </c>
      <c r="BU170" s="1">
        <v>0.31760781589999998</v>
      </c>
      <c r="BV170" s="1">
        <v>4.6219969499999999E-2</v>
      </c>
      <c r="BW170" t="s">
        <v>2872</v>
      </c>
      <c r="BX170" t="s">
        <v>1392</v>
      </c>
      <c r="BY170" t="s">
        <v>1373</v>
      </c>
      <c r="BZ170" t="s">
        <v>1392</v>
      </c>
      <c r="CA170">
        <v>50</v>
      </c>
      <c r="CB170">
        <v>17</v>
      </c>
      <c r="CC170">
        <v>0</v>
      </c>
      <c r="CD170">
        <v>1</v>
      </c>
      <c r="CE170">
        <v>2017</v>
      </c>
      <c r="CF170">
        <v>62</v>
      </c>
      <c r="CG170">
        <v>0.2</v>
      </c>
      <c r="CH170">
        <v>0.32200000000000001</v>
      </c>
      <c r="CI170">
        <v>0.26</v>
      </c>
      <c r="CJ170">
        <v>17</v>
      </c>
      <c r="CK170">
        <v>0.26600000000000001</v>
      </c>
      <c r="CL170">
        <v>6</v>
      </c>
      <c r="CM170">
        <v>0</v>
      </c>
      <c r="CN170" t="s">
        <v>249</v>
      </c>
      <c r="CO170">
        <v>27</v>
      </c>
      <c r="CP170" t="s">
        <v>1402</v>
      </c>
      <c r="CQ170">
        <v>52</v>
      </c>
      <c r="CR170">
        <v>19</v>
      </c>
      <c r="CS170">
        <v>0</v>
      </c>
      <c r="CT170">
        <v>1</v>
      </c>
      <c r="CU170">
        <v>2016</v>
      </c>
      <c r="CV170">
        <v>57</v>
      </c>
      <c r="CW170">
        <v>0.154</v>
      </c>
      <c r="CX170">
        <v>0.21099999999999999</v>
      </c>
      <c r="CY170">
        <v>0.17299999999999999</v>
      </c>
      <c r="CZ170">
        <v>10</v>
      </c>
      <c r="DA170">
        <v>0.183</v>
      </c>
      <c r="DB170">
        <v>1</v>
      </c>
      <c r="DC170">
        <v>-1</v>
      </c>
      <c r="DD170" t="s">
        <v>249</v>
      </c>
      <c r="DE170">
        <v>26</v>
      </c>
      <c r="DF170" t="s">
        <v>1106</v>
      </c>
      <c r="DG170">
        <v>28</v>
      </c>
      <c r="DH170">
        <v>23</v>
      </c>
      <c r="DI170">
        <v>0</v>
      </c>
      <c r="DJ170">
        <v>0</v>
      </c>
      <c r="DK170">
        <v>2015</v>
      </c>
      <c r="DL170">
        <v>36</v>
      </c>
      <c r="DM170">
        <v>0.214</v>
      </c>
      <c r="DN170">
        <v>0.371</v>
      </c>
      <c r="DO170">
        <v>0.32100000000000001</v>
      </c>
      <c r="DP170">
        <v>11</v>
      </c>
      <c r="DQ170">
        <v>0.318</v>
      </c>
      <c r="DR170">
        <v>8</v>
      </c>
      <c r="DS170">
        <v>0</v>
      </c>
      <c r="DT170" t="s">
        <v>249</v>
      </c>
      <c r="DU170">
        <v>25</v>
      </c>
      <c r="DV170" s="36" t="s">
        <v>2665</v>
      </c>
    </row>
    <row r="171" spans="1:126" x14ac:dyDescent="0.3">
      <c r="A171">
        <v>170</v>
      </c>
      <c r="B171" t="s">
        <v>6773</v>
      </c>
      <c r="C171" t="s">
        <v>6278</v>
      </c>
      <c r="D171" t="s">
        <v>6279</v>
      </c>
      <c r="E171">
        <v>547170</v>
      </c>
      <c r="F171" t="s">
        <v>249</v>
      </c>
      <c r="I171" t="s">
        <v>1103</v>
      </c>
      <c r="J171">
        <v>11</v>
      </c>
      <c r="K171" t="s">
        <v>6354</v>
      </c>
      <c r="L171">
        <v>76</v>
      </c>
      <c r="M171">
        <v>86</v>
      </c>
      <c r="N171">
        <v>91</v>
      </c>
      <c r="O171">
        <v>115</v>
      </c>
      <c r="P171">
        <v>143</v>
      </c>
      <c r="Q171">
        <v>91</v>
      </c>
      <c r="R171">
        <v>111</v>
      </c>
      <c r="S171">
        <v>120</v>
      </c>
      <c r="T171">
        <v>78</v>
      </c>
      <c r="U171">
        <v>40</v>
      </c>
      <c r="V171">
        <v>144</v>
      </c>
      <c r="W171">
        <v>114</v>
      </c>
      <c r="X171">
        <v>25</v>
      </c>
      <c r="Y171">
        <v>234</v>
      </c>
      <c r="Z171">
        <v>9</v>
      </c>
      <c r="AA171">
        <v>4</v>
      </c>
      <c r="AB171" s="1">
        <v>0.248</v>
      </c>
      <c r="AC171" s="1">
        <v>0.34399999999999997</v>
      </c>
      <c r="AD171" s="1">
        <v>0.42199999999999999</v>
      </c>
      <c r="AE171" s="1">
        <v>0.33900000000000002</v>
      </c>
      <c r="AF171" s="36">
        <v>34</v>
      </c>
      <c r="AG171" s="36">
        <v>31</v>
      </c>
      <c r="AH171" s="8">
        <v>9</v>
      </c>
      <c r="AI171" s="36">
        <v>2</v>
      </c>
      <c r="AJ171" s="38">
        <v>223</v>
      </c>
      <c r="AK171" s="38">
        <v>78</v>
      </c>
      <c r="AL171" s="1">
        <v>0.21</v>
      </c>
      <c r="AM171" s="1">
        <v>0.41666666670000002</v>
      </c>
      <c r="AN171" s="1">
        <v>0.23387434109999999</v>
      </c>
      <c r="AO171" s="1">
        <v>2.8690613399999999E-2</v>
      </c>
      <c r="AP171" s="1">
        <v>0.1137882273</v>
      </c>
      <c r="AQ171" s="1">
        <v>0.19682084759999999</v>
      </c>
      <c r="AR171" s="1">
        <v>0.16952683539999999</v>
      </c>
      <c r="AS171" s="1">
        <v>0.1731713329</v>
      </c>
      <c r="AT171" s="1">
        <v>3.1489214699999997E-2</v>
      </c>
      <c r="AU171" s="1">
        <v>1.811488E-3</v>
      </c>
      <c r="AV171" s="1">
        <v>3.7819985399999999E-2</v>
      </c>
      <c r="AW171" s="1">
        <v>0.33896113369999997</v>
      </c>
      <c r="AX171" s="1">
        <v>-0.65492958000000001</v>
      </c>
      <c r="AY171" s="1">
        <v>-1.027631717</v>
      </c>
      <c r="AZ171" s="1">
        <v>-0.152505324</v>
      </c>
      <c r="BA171" s="1">
        <v>0.16015474369999999</v>
      </c>
      <c r="BB171" s="1">
        <v>1.4468542236999999</v>
      </c>
      <c r="BC171" s="1">
        <v>-0.51151332800000004</v>
      </c>
      <c r="BD171" s="1">
        <v>0.61561874120000004</v>
      </c>
      <c r="BE171" s="1">
        <v>0.68292265569999999</v>
      </c>
      <c r="BF171" s="1">
        <v>-0.96668287100000005</v>
      </c>
      <c r="BG171" s="1">
        <v>-0.80769763400000005</v>
      </c>
      <c r="BH171" s="1">
        <v>0.97104347489999998</v>
      </c>
      <c r="BI171" s="1">
        <v>1.4333098272</v>
      </c>
      <c r="BJ171">
        <v>1</v>
      </c>
      <c r="BK171">
        <v>1</v>
      </c>
      <c r="BL171" t="s">
        <v>763</v>
      </c>
      <c r="BM171" t="s">
        <v>6724</v>
      </c>
      <c r="BN171" s="36" t="s">
        <v>6757</v>
      </c>
      <c r="BO171" s="1">
        <v>0.62681975459999995</v>
      </c>
      <c r="BP171" s="1">
        <v>-0.40691084700000002</v>
      </c>
      <c r="BQ171" s="1">
        <v>-6.6379939999999998E-2</v>
      </c>
      <c r="BR171" s="1">
        <v>-0.44216311800000002</v>
      </c>
      <c r="BS171" s="1">
        <v>0.62681975459999995</v>
      </c>
      <c r="BT171" s="1">
        <v>0.40691084649999998</v>
      </c>
      <c r="BU171" s="1">
        <v>6.6379939799999996E-2</v>
      </c>
      <c r="BV171" s="1">
        <v>0.44216311819999998</v>
      </c>
      <c r="BW171" t="s">
        <v>2468</v>
      </c>
      <c r="BX171" t="s">
        <v>1390</v>
      </c>
      <c r="BY171" t="s">
        <v>1373</v>
      </c>
      <c r="BZ171" t="s">
        <v>1390</v>
      </c>
      <c r="CA171">
        <v>141</v>
      </c>
      <c r="CB171">
        <v>43</v>
      </c>
      <c r="CC171">
        <v>9</v>
      </c>
      <c r="CD171">
        <v>2</v>
      </c>
      <c r="CE171">
        <v>2017</v>
      </c>
      <c r="CF171">
        <v>166</v>
      </c>
      <c r="CG171">
        <v>0.26200000000000001</v>
      </c>
      <c r="CH171">
        <v>0.373</v>
      </c>
      <c r="CI171">
        <v>0.48199999999999998</v>
      </c>
      <c r="CJ171">
        <v>62</v>
      </c>
      <c r="CK171">
        <v>0.375</v>
      </c>
      <c r="CL171">
        <v>39</v>
      </c>
      <c r="CM171">
        <v>8</v>
      </c>
      <c r="CN171" t="s">
        <v>249</v>
      </c>
      <c r="CO171">
        <v>24</v>
      </c>
      <c r="DV171" s="36" t="s">
        <v>6595</v>
      </c>
    </row>
    <row r="172" spans="1:126" x14ac:dyDescent="0.3">
      <c r="A172">
        <v>171</v>
      </c>
      <c r="B172" t="s">
        <v>7014</v>
      </c>
      <c r="C172" t="s">
        <v>351</v>
      </c>
      <c r="D172" t="s">
        <v>182</v>
      </c>
      <c r="E172">
        <v>518614</v>
      </c>
      <c r="F172" t="s">
        <v>265</v>
      </c>
      <c r="G172" t="s">
        <v>249</v>
      </c>
      <c r="I172" t="s">
        <v>1103</v>
      </c>
      <c r="J172">
        <v>4</v>
      </c>
      <c r="K172" t="s">
        <v>3057</v>
      </c>
      <c r="L172">
        <v>154</v>
      </c>
      <c r="M172">
        <v>107</v>
      </c>
      <c r="N172">
        <v>113</v>
      </c>
      <c r="O172">
        <v>84</v>
      </c>
      <c r="P172">
        <v>119</v>
      </c>
      <c r="Q172">
        <v>97</v>
      </c>
      <c r="R172">
        <v>100</v>
      </c>
      <c r="S172">
        <v>97</v>
      </c>
      <c r="T172">
        <v>87</v>
      </c>
      <c r="U172">
        <v>176</v>
      </c>
      <c r="V172">
        <v>94</v>
      </c>
      <c r="W172">
        <v>101</v>
      </c>
      <c r="X172">
        <v>31</v>
      </c>
      <c r="Y172">
        <v>293</v>
      </c>
      <c r="Z172">
        <v>7</v>
      </c>
      <c r="AA172">
        <v>3</v>
      </c>
      <c r="AB172" s="1">
        <v>0.23</v>
      </c>
      <c r="AC172" s="1">
        <v>0.30499999999999999</v>
      </c>
      <c r="AD172" s="1">
        <v>0.37</v>
      </c>
      <c r="AE172" s="1">
        <v>0.29899999999999999</v>
      </c>
      <c r="AF172" s="36">
        <v>25</v>
      </c>
      <c r="AG172" s="36">
        <v>28</v>
      </c>
      <c r="AH172" s="8">
        <v>7</v>
      </c>
      <c r="AI172" s="36">
        <v>1</v>
      </c>
      <c r="AJ172" s="38">
        <v>257</v>
      </c>
      <c r="AK172" s="38">
        <v>37</v>
      </c>
      <c r="AL172" s="1">
        <v>0.42499999999999999</v>
      </c>
      <c r="AM172" s="1">
        <v>0.51666666670000005</v>
      </c>
      <c r="AN172" s="1">
        <v>0.29279247330000002</v>
      </c>
      <c r="AO172" s="1">
        <v>2.1021290500000001E-2</v>
      </c>
      <c r="AP172" s="1">
        <v>9.4270975300000004E-2</v>
      </c>
      <c r="AQ172" s="1">
        <v>0.2115694199</v>
      </c>
      <c r="AR172" s="1">
        <v>0.15310869639999999</v>
      </c>
      <c r="AS172" s="1">
        <v>0.14015416350000001</v>
      </c>
      <c r="AT172" s="1">
        <v>3.5123791199999997E-2</v>
      </c>
      <c r="AU172" s="1">
        <v>7.9182708000000001E-3</v>
      </c>
      <c r="AV172" s="1">
        <v>2.46394796E-2</v>
      </c>
      <c r="AW172" s="1">
        <v>0.29941459180000002</v>
      </c>
      <c r="AX172" s="1">
        <v>1.4605237116000001</v>
      </c>
      <c r="AY172" s="1">
        <v>0.48022984680000003</v>
      </c>
      <c r="AZ172" s="1">
        <v>0.21977573519999999</v>
      </c>
      <c r="BA172" s="1">
        <v>-0.163572727</v>
      </c>
      <c r="BB172" s="1">
        <v>0.62720064919999996</v>
      </c>
      <c r="BC172" s="1">
        <v>-0.14590579400000001</v>
      </c>
      <c r="BD172" s="1">
        <v>-1.0563919999999999E-2</v>
      </c>
      <c r="BE172" s="1">
        <v>-8.3743960000000006E-2</v>
      </c>
      <c r="BF172" s="1">
        <v>-0.58028112399999998</v>
      </c>
      <c r="BG172" s="1">
        <v>1.0297888415000001</v>
      </c>
      <c r="BH172" s="1">
        <v>-0.142833503</v>
      </c>
      <c r="BI172" s="1">
        <v>7.55640853E-2</v>
      </c>
      <c r="BJ172">
        <v>3</v>
      </c>
      <c r="BK172">
        <v>1</v>
      </c>
      <c r="BL172" t="s">
        <v>761</v>
      </c>
      <c r="BM172" t="s">
        <v>762</v>
      </c>
      <c r="BN172" s="36" t="s">
        <v>788</v>
      </c>
      <c r="BO172" s="1">
        <v>-0.67616107400000003</v>
      </c>
      <c r="BP172" s="1">
        <v>-6.7202295999999995E-2</v>
      </c>
      <c r="BQ172" s="1">
        <v>0.31677649769999999</v>
      </c>
      <c r="BR172" s="1">
        <v>0.1219073225</v>
      </c>
      <c r="BS172" s="1">
        <v>0.67616107410000004</v>
      </c>
      <c r="BT172" s="1">
        <v>6.7202296300000006E-2</v>
      </c>
      <c r="BU172" s="1">
        <v>0.31677649769999999</v>
      </c>
      <c r="BV172" s="1">
        <v>0.1219073225</v>
      </c>
      <c r="BW172" t="s">
        <v>6306</v>
      </c>
      <c r="BX172" t="s">
        <v>1116</v>
      </c>
      <c r="BY172" t="s">
        <v>1063</v>
      </c>
      <c r="BZ172" t="s">
        <v>1116</v>
      </c>
      <c r="CA172">
        <v>344</v>
      </c>
      <c r="CB172">
        <v>131</v>
      </c>
      <c r="CC172">
        <v>10</v>
      </c>
      <c r="CD172">
        <v>4</v>
      </c>
      <c r="CE172">
        <v>2017</v>
      </c>
      <c r="CF172">
        <v>398</v>
      </c>
      <c r="CG172">
        <v>0.23300000000000001</v>
      </c>
      <c r="CH172">
        <v>0.33200000000000002</v>
      </c>
      <c r="CI172">
        <v>0.39500000000000002</v>
      </c>
      <c r="CJ172">
        <v>129</v>
      </c>
      <c r="CK172">
        <v>0.32400000000000001</v>
      </c>
      <c r="CL172">
        <v>40</v>
      </c>
      <c r="CM172">
        <v>10</v>
      </c>
      <c r="CN172" t="s">
        <v>265</v>
      </c>
      <c r="CO172">
        <v>30</v>
      </c>
      <c r="CP172" t="s">
        <v>1074</v>
      </c>
      <c r="CQ172">
        <v>250</v>
      </c>
      <c r="CR172">
        <v>99</v>
      </c>
      <c r="CS172">
        <v>8</v>
      </c>
      <c r="CT172">
        <v>3</v>
      </c>
      <c r="CU172">
        <v>2016</v>
      </c>
      <c r="CV172">
        <v>289</v>
      </c>
      <c r="CW172">
        <v>0.26400000000000001</v>
      </c>
      <c r="CX172">
        <v>0.34899999999999998</v>
      </c>
      <c r="CY172">
        <v>0.42399999999999999</v>
      </c>
      <c r="CZ172">
        <v>98</v>
      </c>
      <c r="DA172">
        <v>0.34100000000000003</v>
      </c>
      <c r="DB172">
        <v>39</v>
      </c>
      <c r="DC172">
        <v>11</v>
      </c>
      <c r="DD172" t="s">
        <v>257</v>
      </c>
      <c r="DE172">
        <v>29</v>
      </c>
      <c r="DF172" t="s">
        <v>1074</v>
      </c>
      <c r="DG172">
        <v>185</v>
      </c>
      <c r="DH172">
        <v>101</v>
      </c>
      <c r="DI172">
        <v>5</v>
      </c>
      <c r="DJ172">
        <v>1</v>
      </c>
      <c r="DK172">
        <v>2015</v>
      </c>
      <c r="DL172">
        <v>209</v>
      </c>
      <c r="DM172">
        <v>0.20499999999999999</v>
      </c>
      <c r="DN172">
        <v>0.28299999999999997</v>
      </c>
      <c r="DO172">
        <v>0.32400000000000001</v>
      </c>
      <c r="DP172">
        <v>56</v>
      </c>
      <c r="DQ172">
        <v>0.26900000000000002</v>
      </c>
      <c r="DR172">
        <v>13</v>
      </c>
      <c r="DS172">
        <v>3</v>
      </c>
      <c r="DT172" t="s">
        <v>257</v>
      </c>
      <c r="DU172">
        <v>28</v>
      </c>
      <c r="DV172" s="36" t="s">
        <v>1343</v>
      </c>
    </row>
    <row r="173" spans="1:126" x14ac:dyDescent="0.3">
      <c r="A173">
        <v>172</v>
      </c>
      <c r="B173" t="s">
        <v>5566</v>
      </c>
      <c r="C173" t="s">
        <v>144</v>
      </c>
      <c r="D173" t="s">
        <v>375</v>
      </c>
      <c r="E173">
        <v>435622</v>
      </c>
      <c r="F173" t="s">
        <v>249</v>
      </c>
      <c r="G173" t="s">
        <v>250</v>
      </c>
      <c r="I173" t="s">
        <v>1065</v>
      </c>
      <c r="J173">
        <v>37</v>
      </c>
      <c r="K173" t="s">
        <v>819</v>
      </c>
      <c r="L173">
        <v>76</v>
      </c>
      <c r="M173">
        <v>110</v>
      </c>
      <c r="N173">
        <v>166</v>
      </c>
      <c r="O173">
        <v>215</v>
      </c>
      <c r="P173">
        <v>77</v>
      </c>
      <c r="Q173">
        <v>108</v>
      </c>
      <c r="R173">
        <v>116</v>
      </c>
      <c r="S173">
        <v>89</v>
      </c>
      <c r="T173">
        <v>80</v>
      </c>
      <c r="U173">
        <v>61</v>
      </c>
      <c r="V173">
        <v>100</v>
      </c>
      <c r="W173">
        <v>99</v>
      </c>
      <c r="X173">
        <v>32</v>
      </c>
      <c r="Y173">
        <v>429</v>
      </c>
      <c r="Z173">
        <v>11</v>
      </c>
      <c r="AA173">
        <v>12</v>
      </c>
      <c r="AB173" s="1">
        <v>0.245</v>
      </c>
      <c r="AC173" s="1">
        <v>0.29399999999999998</v>
      </c>
      <c r="AD173" s="1">
        <v>0.372</v>
      </c>
      <c r="AE173" s="1">
        <v>0.29299999999999998</v>
      </c>
      <c r="AF173" s="36">
        <v>29</v>
      </c>
      <c r="AG173" s="36">
        <v>27</v>
      </c>
      <c r="AH173" s="8">
        <v>15</v>
      </c>
      <c r="AI173" s="36">
        <v>-16</v>
      </c>
      <c r="AJ173" s="38">
        <v>263</v>
      </c>
      <c r="AK173" s="38">
        <v>92</v>
      </c>
      <c r="AL173" s="1">
        <v>0.21</v>
      </c>
      <c r="AM173" s="1">
        <v>0.53333333329999999</v>
      </c>
      <c r="AN173" s="1">
        <v>0.42852934510000001</v>
      </c>
      <c r="AO173" s="1">
        <v>5.3634705499999998E-2</v>
      </c>
      <c r="AP173" s="1">
        <v>6.0712134299999998E-2</v>
      </c>
      <c r="AQ173" s="1">
        <v>0.2352068434</v>
      </c>
      <c r="AR173" s="1">
        <v>0.17835647860000001</v>
      </c>
      <c r="AS173" s="1">
        <v>0.12758888830000001</v>
      </c>
      <c r="AT173" s="1">
        <v>3.23450838E-2</v>
      </c>
      <c r="AU173" s="1">
        <v>2.7625016999999999E-3</v>
      </c>
      <c r="AV173" s="1">
        <v>2.64376139E-2</v>
      </c>
      <c r="AW173" s="1">
        <v>0.29323504459999999</v>
      </c>
      <c r="AX173" s="1">
        <v>-0.65492958000000001</v>
      </c>
      <c r="AY173" s="1">
        <v>0.73154010749999998</v>
      </c>
      <c r="AZ173" s="1">
        <v>1.0774449213999999</v>
      </c>
      <c r="BA173" s="1">
        <v>1.2130622781</v>
      </c>
      <c r="BB173" s="1">
        <v>-0.78214858399999998</v>
      </c>
      <c r="BC173" s="1">
        <v>0.4400505877</v>
      </c>
      <c r="BD173" s="1">
        <v>0.95237855890000001</v>
      </c>
      <c r="BE173" s="1">
        <v>-0.37551267300000002</v>
      </c>
      <c r="BF173" s="1">
        <v>-0.87569308300000004</v>
      </c>
      <c r="BG173" s="1">
        <v>-0.52154455</v>
      </c>
      <c r="BH173" s="1">
        <v>9.1257901999999991E-3</v>
      </c>
      <c r="BI173" s="1">
        <v>-0.136597419</v>
      </c>
      <c r="BJ173">
        <v>3</v>
      </c>
      <c r="BK173">
        <v>4</v>
      </c>
      <c r="BL173" t="s">
        <v>6724</v>
      </c>
      <c r="BM173" t="s">
        <v>761</v>
      </c>
      <c r="BN173" s="36" t="s">
        <v>7293</v>
      </c>
      <c r="BO173" s="1">
        <v>-0.40659151500000001</v>
      </c>
      <c r="BP173" s="1">
        <v>-0.139626374</v>
      </c>
      <c r="BQ173" s="1">
        <v>0.27335091760000002</v>
      </c>
      <c r="BR173" s="1">
        <v>-0.60577444300000005</v>
      </c>
      <c r="BS173" s="1">
        <v>0.40659151510000002</v>
      </c>
      <c r="BT173" s="1">
        <v>0.13962637389999999</v>
      </c>
      <c r="BU173" s="1">
        <v>0.27335091760000002</v>
      </c>
      <c r="BV173" s="1">
        <v>0.60577444290000004</v>
      </c>
      <c r="BW173" t="s">
        <v>3914</v>
      </c>
      <c r="BX173" t="s">
        <v>1074</v>
      </c>
      <c r="BY173" t="s">
        <v>1063</v>
      </c>
      <c r="BZ173" t="s">
        <v>1074</v>
      </c>
      <c r="CA173">
        <v>339</v>
      </c>
      <c r="CB173">
        <v>95</v>
      </c>
      <c r="CC173">
        <v>7</v>
      </c>
      <c r="CD173">
        <v>15</v>
      </c>
      <c r="CE173">
        <v>2017</v>
      </c>
      <c r="CF173">
        <v>373</v>
      </c>
      <c r="CG173">
        <v>0.27400000000000002</v>
      </c>
      <c r="CH173">
        <v>0.32600000000000001</v>
      </c>
      <c r="CI173">
        <v>0.375</v>
      </c>
      <c r="CJ173">
        <v>116</v>
      </c>
      <c r="CK173">
        <v>0.31</v>
      </c>
      <c r="CL173">
        <v>33</v>
      </c>
      <c r="CM173">
        <v>16</v>
      </c>
      <c r="CN173" t="s">
        <v>249</v>
      </c>
      <c r="CO173">
        <v>31</v>
      </c>
      <c r="CP173" t="s">
        <v>1375</v>
      </c>
      <c r="CQ173">
        <v>625</v>
      </c>
      <c r="CR173">
        <v>156</v>
      </c>
      <c r="CS173">
        <v>22</v>
      </c>
      <c r="CT173">
        <v>21</v>
      </c>
      <c r="CU173">
        <v>2016</v>
      </c>
      <c r="CV173">
        <v>677</v>
      </c>
      <c r="CW173">
        <v>0.28499999999999998</v>
      </c>
      <c r="CX173">
        <v>0.33500000000000002</v>
      </c>
      <c r="CY173">
        <v>0.44600000000000001</v>
      </c>
      <c r="CZ173">
        <v>231</v>
      </c>
      <c r="DA173">
        <v>0.34100000000000003</v>
      </c>
      <c r="DB173">
        <v>68</v>
      </c>
      <c r="DC173">
        <v>36</v>
      </c>
      <c r="DD173" t="s">
        <v>249</v>
      </c>
      <c r="DE173">
        <v>30</v>
      </c>
      <c r="DF173" t="s">
        <v>1085</v>
      </c>
      <c r="DG173">
        <v>583</v>
      </c>
      <c r="DH173">
        <v>156</v>
      </c>
      <c r="DI173">
        <v>19</v>
      </c>
      <c r="DJ173">
        <v>13</v>
      </c>
      <c r="DK173">
        <v>2015</v>
      </c>
      <c r="DL173">
        <v>641</v>
      </c>
      <c r="DM173">
        <v>0.23300000000000001</v>
      </c>
      <c r="DN173">
        <v>0.28999999999999998</v>
      </c>
      <c r="DO173">
        <v>0.38400000000000001</v>
      </c>
      <c r="DP173">
        <v>188</v>
      </c>
      <c r="DQ173">
        <v>0.29299999999999998</v>
      </c>
      <c r="DR173">
        <v>38</v>
      </c>
      <c r="DS173">
        <v>17</v>
      </c>
      <c r="DT173" t="s">
        <v>257</v>
      </c>
      <c r="DU173">
        <v>29</v>
      </c>
      <c r="DV173" s="36" t="s">
        <v>1087</v>
      </c>
    </row>
    <row r="174" spans="1:126" x14ac:dyDescent="0.3">
      <c r="A174">
        <v>173</v>
      </c>
      <c r="B174" t="s">
        <v>6775</v>
      </c>
      <c r="C174" t="s">
        <v>6683</v>
      </c>
      <c r="D174" t="s">
        <v>380</v>
      </c>
      <c r="E174">
        <v>646240</v>
      </c>
      <c r="F174" t="s">
        <v>253</v>
      </c>
      <c r="I174" t="s">
        <v>1103</v>
      </c>
      <c r="J174">
        <v>26</v>
      </c>
      <c r="K174" t="s">
        <v>241</v>
      </c>
      <c r="L174">
        <v>96</v>
      </c>
      <c r="M174">
        <v>72</v>
      </c>
      <c r="N174">
        <v>128</v>
      </c>
      <c r="O174">
        <v>98</v>
      </c>
      <c r="P174">
        <v>109</v>
      </c>
      <c r="Q174">
        <v>100</v>
      </c>
      <c r="R174">
        <v>107</v>
      </c>
      <c r="S174">
        <v>106</v>
      </c>
      <c r="T174">
        <v>136</v>
      </c>
      <c r="U174">
        <v>20</v>
      </c>
      <c r="V174">
        <v>101</v>
      </c>
      <c r="W174">
        <v>107</v>
      </c>
      <c r="X174">
        <v>21</v>
      </c>
      <c r="Y174">
        <v>330</v>
      </c>
      <c r="Z174">
        <v>9</v>
      </c>
      <c r="AA174">
        <v>4</v>
      </c>
      <c r="AB174" s="1">
        <v>0.253</v>
      </c>
      <c r="AC174" s="1">
        <v>0.32</v>
      </c>
      <c r="AD174" s="1">
        <v>0.40500000000000003</v>
      </c>
      <c r="AE174" s="1">
        <v>0.31900000000000001</v>
      </c>
      <c r="AF174" s="36">
        <v>34</v>
      </c>
      <c r="AG174" s="36">
        <v>36</v>
      </c>
      <c r="AH174" s="8">
        <v>11</v>
      </c>
      <c r="AI174" s="36">
        <v>2</v>
      </c>
      <c r="AJ174" s="38">
        <v>188</v>
      </c>
      <c r="AK174" s="38">
        <v>26</v>
      </c>
      <c r="AL174" s="1">
        <v>0.26500000000000001</v>
      </c>
      <c r="AM174" s="1">
        <v>0.35</v>
      </c>
      <c r="AN174" s="1">
        <v>0.32968886809999998</v>
      </c>
      <c r="AO174" s="1">
        <v>2.4341669600000001E-2</v>
      </c>
      <c r="AP174" s="1">
        <v>8.6400151800000005E-2</v>
      </c>
      <c r="AQ174" s="1">
        <v>0.21688034340000001</v>
      </c>
      <c r="AR174" s="1">
        <v>0.1644674079</v>
      </c>
      <c r="AS174" s="1">
        <v>0.1517769313</v>
      </c>
      <c r="AT174" s="1">
        <v>5.5022936299999999E-2</v>
      </c>
      <c r="AU174" s="1">
        <v>8.7746000000000005E-4</v>
      </c>
      <c r="AV174" s="1">
        <v>2.6486819299999999E-2</v>
      </c>
      <c r="AW174" s="1">
        <v>0.31942795219999998</v>
      </c>
      <c r="AX174" s="1">
        <v>-0.11376711</v>
      </c>
      <c r="AY174" s="1">
        <v>-2.0328727600000001</v>
      </c>
      <c r="AZ174" s="1">
        <v>0.45290989059999998</v>
      </c>
      <c r="BA174" s="1">
        <v>-2.3417209000000001E-2</v>
      </c>
      <c r="BB174" s="1">
        <v>0.29665469519999998</v>
      </c>
      <c r="BC174" s="1">
        <v>-1.4251448999999999E-2</v>
      </c>
      <c r="BD174" s="1">
        <v>0.42265376780000002</v>
      </c>
      <c r="BE174" s="1">
        <v>0.18613950369999999</v>
      </c>
      <c r="BF174" s="1">
        <v>1.5352512945000001</v>
      </c>
      <c r="BG174" s="1">
        <v>-1.088739849</v>
      </c>
      <c r="BH174" s="1">
        <v>1.32841088E-2</v>
      </c>
      <c r="BI174" s="1">
        <v>0.7626799125</v>
      </c>
      <c r="BJ174">
        <v>1</v>
      </c>
      <c r="BK174">
        <v>3</v>
      </c>
      <c r="BL174" t="s">
        <v>760</v>
      </c>
      <c r="BM174" t="s">
        <v>763</v>
      </c>
      <c r="BN174" s="36" t="s">
        <v>796</v>
      </c>
      <c r="BO174" s="1">
        <v>0.32406158619999997</v>
      </c>
      <c r="BP174" s="1">
        <v>-0.15329820799999999</v>
      </c>
      <c r="BQ174" s="1">
        <v>-0.82388254999999999</v>
      </c>
      <c r="BR174" s="1">
        <v>0.1760050105</v>
      </c>
      <c r="BS174" s="1">
        <v>0.32406158619999997</v>
      </c>
      <c r="BT174" s="1">
        <v>0.15329820829999999</v>
      </c>
      <c r="BU174" s="1">
        <v>0.82388254999999999</v>
      </c>
      <c r="BV174" s="1">
        <v>0.1760050105</v>
      </c>
      <c r="BW174" t="s">
        <v>2468</v>
      </c>
      <c r="BX174" t="s">
        <v>1394</v>
      </c>
      <c r="BY174" t="s">
        <v>1373</v>
      </c>
      <c r="BZ174" t="s">
        <v>1394</v>
      </c>
      <c r="CA174">
        <v>222</v>
      </c>
      <c r="CB174">
        <v>58</v>
      </c>
      <c r="CC174">
        <v>10</v>
      </c>
      <c r="CD174">
        <v>3</v>
      </c>
      <c r="CE174">
        <v>2017</v>
      </c>
      <c r="CF174">
        <v>240</v>
      </c>
      <c r="CG174">
        <v>0.28399999999999997</v>
      </c>
      <c r="CH174">
        <v>0.33800000000000002</v>
      </c>
      <c r="CI174">
        <v>0.48199999999999998</v>
      </c>
      <c r="CJ174">
        <v>85</v>
      </c>
      <c r="CK174">
        <v>0.35399999999999998</v>
      </c>
      <c r="CL174">
        <v>40</v>
      </c>
      <c r="CM174">
        <v>12</v>
      </c>
      <c r="CN174" t="s">
        <v>253</v>
      </c>
      <c r="CO174">
        <v>20</v>
      </c>
      <c r="DV174" s="36" t="s">
        <v>6684</v>
      </c>
    </row>
    <row r="175" spans="1:126" x14ac:dyDescent="0.3">
      <c r="A175">
        <v>174</v>
      </c>
      <c r="B175" t="s">
        <v>5567</v>
      </c>
      <c r="C175" t="s">
        <v>90</v>
      </c>
      <c r="D175" t="s">
        <v>4585</v>
      </c>
      <c r="E175">
        <v>649557</v>
      </c>
      <c r="F175" t="s">
        <v>257</v>
      </c>
      <c r="I175" t="s">
        <v>1065</v>
      </c>
      <c r="J175">
        <v>27</v>
      </c>
      <c r="K175" t="s">
        <v>824</v>
      </c>
      <c r="L175">
        <v>172</v>
      </c>
      <c r="M175">
        <v>93</v>
      </c>
      <c r="N175">
        <v>157</v>
      </c>
      <c r="O175">
        <v>75</v>
      </c>
      <c r="P175">
        <v>78</v>
      </c>
      <c r="Q175">
        <v>66</v>
      </c>
      <c r="R175">
        <v>120</v>
      </c>
      <c r="S175">
        <v>103</v>
      </c>
      <c r="T175">
        <v>125</v>
      </c>
      <c r="U175">
        <v>81</v>
      </c>
      <c r="V175">
        <v>96</v>
      </c>
      <c r="W175">
        <v>108</v>
      </c>
      <c r="X175">
        <v>27</v>
      </c>
      <c r="Y175">
        <v>405</v>
      </c>
      <c r="Z175">
        <v>10</v>
      </c>
      <c r="AA175">
        <v>5</v>
      </c>
      <c r="AB175" s="1">
        <v>0.26800000000000002</v>
      </c>
      <c r="AC175" s="1">
        <v>0.318</v>
      </c>
      <c r="AD175" s="1">
        <v>0.41599999999999998</v>
      </c>
      <c r="AE175" s="1">
        <v>0.32</v>
      </c>
      <c r="AF175" s="36">
        <v>39</v>
      </c>
      <c r="AG175" s="36">
        <v>46</v>
      </c>
      <c r="AH175" s="8">
        <v>14</v>
      </c>
      <c r="AI175" s="36">
        <v>9</v>
      </c>
      <c r="AJ175" s="38">
        <v>103</v>
      </c>
      <c r="AK175" s="38">
        <v>23</v>
      </c>
      <c r="AL175" s="1">
        <v>0.47499999999999998</v>
      </c>
      <c r="AM175" s="1">
        <v>0.45</v>
      </c>
      <c r="AN175" s="1">
        <v>0.40479608639999998</v>
      </c>
      <c r="AO175" s="1">
        <v>1.8703197899999999E-2</v>
      </c>
      <c r="AP175" s="1">
        <v>6.1490112399999998E-2</v>
      </c>
      <c r="AQ175" s="1">
        <v>0.1445294577</v>
      </c>
      <c r="AR175" s="1">
        <v>0.18362682089999999</v>
      </c>
      <c r="AS175" s="1">
        <v>0.14771518319999999</v>
      </c>
      <c r="AT175" s="1">
        <v>5.0663299000000002E-2</v>
      </c>
      <c r="AU175" s="1">
        <v>3.6414784000000002E-3</v>
      </c>
      <c r="AV175" s="1">
        <v>2.5222261499999999E-2</v>
      </c>
      <c r="AW175" s="1">
        <v>0.31993029449999999</v>
      </c>
      <c r="AX175" s="1">
        <v>1.9524895933999999</v>
      </c>
      <c r="AY175" s="1">
        <v>-0.52501119600000001</v>
      </c>
      <c r="AZ175" s="1">
        <v>0.92748357039999996</v>
      </c>
      <c r="BA175" s="1">
        <v>-0.261421032</v>
      </c>
      <c r="BB175" s="1">
        <v>-0.74947633499999999</v>
      </c>
      <c r="BC175" s="1">
        <v>-1.8077829329999999</v>
      </c>
      <c r="BD175" s="1">
        <v>1.1533877568999999</v>
      </c>
      <c r="BE175" s="1">
        <v>9.1824735899999996E-2</v>
      </c>
      <c r="BF175" s="1">
        <v>1.071766354</v>
      </c>
      <c r="BG175" s="1">
        <v>-0.25706686299999998</v>
      </c>
      <c r="BH175" s="1">
        <v>-9.3582938000000004E-2</v>
      </c>
      <c r="BI175" s="1">
        <v>0.77992675909999998</v>
      </c>
      <c r="BJ175">
        <v>4</v>
      </c>
      <c r="BK175">
        <v>3</v>
      </c>
      <c r="BL175" t="s">
        <v>760</v>
      </c>
      <c r="BM175" t="s">
        <v>764</v>
      </c>
      <c r="BN175" s="36" t="s">
        <v>797</v>
      </c>
      <c r="BO175" s="1">
        <v>-0.40947934000000002</v>
      </c>
      <c r="BP175" s="1">
        <v>-0.62629489999999999</v>
      </c>
      <c r="BQ175" s="1">
        <v>-0.64858146400000005</v>
      </c>
      <c r="BR175" s="1">
        <v>8.9509378599999995E-2</v>
      </c>
      <c r="BS175" s="1">
        <v>0.40947934019999999</v>
      </c>
      <c r="BT175" s="1">
        <v>0.62629489969999996</v>
      </c>
      <c r="BU175" s="1">
        <v>0.64858146439999997</v>
      </c>
      <c r="BV175" s="1">
        <v>8.9509378599999995E-2</v>
      </c>
      <c r="BW175" t="s">
        <v>6912</v>
      </c>
      <c r="BX175" t="s">
        <v>1386</v>
      </c>
      <c r="BY175" t="s">
        <v>1373</v>
      </c>
      <c r="BZ175" t="s">
        <v>2539</v>
      </c>
      <c r="CA175">
        <v>286</v>
      </c>
      <c r="CB175">
        <v>79</v>
      </c>
      <c r="CC175">
        <v>7</v>
      </c>
      <c r="CD175">
        <v>4</v>
      </c>
      <c r="CE175">
        <v>2017</v>
      </c>
      <c r="CF175">
        <v>301</v>
      </c>
      <c r="CG175">
        <v>0.25900000000000001</v>
      </c>
      <c r="CH175">
        <v>0.28999999999999998</v>
      </c>
      <c r="CI175">
        <v>0.39200000000000002</v>
      </c>
      <c r="CJ175">
        <v>89</v>
      </c>
      <c r="CK175">
        <v>0.29599999999999999</v>
      </c>
      <c r="CL175">
        <v>24</v>
      </c>
      <c r="CM175">
        <v>8</v>
      </c>
      <c r="CN175" t="s">
        <v>257</v>
      </c>
      <c r="CO175">
        <v>26</v>
      </c>
      <c r="CP175" t="s">
        <v>2539</v>
      </c>
      <c r="CQ175">
        <v>404</v>
      </c>
      <c r="CR175">
        <v>111</v>
      </c>
      <c r="CS175">
        <v>17</v>
      </c>
      <c r="CT175">
        <v>4</v>
      </c>
      <c r="CU175">
        <v>2016</v>
      </c>
      <c r="CV175">
        <v>460</v>
      </c>
      <c r="CW175">
        <v>0.3</v>
      </c>
      <c r="CX175">
        <v>0.36899999999999999</v>
      </c>
      <c r="CY175">
        <v>0.51</v>
      </c>
      <c r="CZ175">
        <v>173</v>
      </c>
      <c r="DA175">
        <v>0.376</v>
      </c>
      <c r="DB175">
        <v>76</v>
      </c>
      <c r="DC175">
        <v>24</v>
      </c>
      <c r="DD175" t="s">
        <v>257</v>
      </c>
      <c r="DE175">
        <v>25</v>
      </c>
      <c r="DV175" s="36" t="s">
        <v>4794</v>
      </c>
    </row>
    <row r="176" spans="1:126" x14ac:dyDescent="0.3">
      <c r="A176">
        <v>175</v>
      </c>
      <c r="B176" t="s">
        <v>4643</v>
      </c>
      <c r="C176" t="s">
        <v>90</v>
      </c>
      <c r="D176" t="s">
        <v>3307</v>
      </c>
      <c r="E176">
        <v>553869</v>
      </c>
      <c r="F176" t="s">
        <v>255</v>
      </c>
      <c r="I176" t="s">
        <v>1065</v>
      </c>
      <c r="J176">
        <v>47</v>
      </c>
      <c r="K176" t="s">
        <v>828</v>
      </c>
      <c r="L176">
        <v>90</v>
      </c>
      <c r="M176">
        <v>93</v>
      </c>
      <c r="N176">
        <v>75</v>
      </c>
      <c r="O176">
        <v>36</v>
      </c>
      <c r="P176">
        <v>80</v>
      </c>
      <c r="Q176">
        <v>97</v>
      </c>
      <c r="R176">
        <v>87</v>
      </c>
      <c r="S176">
        <v>77</v>
      </c>
      <c r="T176">
        <v>146</v>
      </c>
      <c r="U176">
        <v>35</v>
      </c>
      <c r="V176">
        <v>51</v>
      </c>
      <c r="W176">
        <v>88</v>
      </c>
      <c r="X176">
        <v>27</v>
      </c>
      <c r="Y176">
        <v>194</v>
      </c>
      <c r="Z176">
        <v>3</v>
      </c>
      <c r="AA176">
        <v>1</v>
      </c>
      <c r="AB176" s="1">
        <v>0.214</v>
      </c>
      <c r="AC176" s="1">
        <v>0.26500000000000001</v>
      </c>
      <c r="AD176" s="1">
        <v>0.32500000000000001</v>
      </c>
      <c r="AE176" s="1">
        <v>0.26200000000000001</v>
      </c>
      <c r="AF176" s="36">
        <v>12</v>
      </c>
      <c r="AG176" s="36">
        <v>12</v>
      </c>
      <c r="AH176" s="8">
        <v>2</v>
      </c>
      <c r="AI176" s="36">
        <v>-12</v>
      </c>
      <c r="AJ176" s="38">
        <v>484</v>
      </c>
      <c r="AK176" s="38">
        <v>69</v>
      </c>
      <c r="AL176" s="1">
        <v>0.25</v>
      </c>
      <c r="AM176" s="1">
        <v>0.45</v>
      </c>
      <c r="AN176" s="1">
        <v>0.1942432918</v>
      </c>
      <c r="AO176" s="1">
        <v>8.8605209000000001E-3</v>
      </c>
      <c r="AP176" s="1">
        <v>6.3681322400000004E-2</v>
      </c>
      <c r="AQ176" s="1">
        <v>0.2108842806</v>
      </c>
      <c r="AR176" s="1">
        <v>0.13314058910000001</v>
      </c>
      <c r="AS176" s="1">
        <v>0.1108228959</v>
      </c>
      <c r="AT176" s="1">
        <v>5.9210169299999997E-2</v>
      </c>
      <c r="AU176" s="1">
        <v>1.5552438E-3</v>
      </c>
      <c r="AV176" s="1">
        <v>1.3534431499999999E-2</v>
      </c>
      <c r="AW176" s="1">
        <v>0.26201901059999999</v>
      </c>
      <c r="AX176" s="1">
        <v>-0.26135687499999999</v>
      </c>
      <c r="AY176" s="1">
        <v>-0.52501119600000001</v>
      </c>
      <c r="AZ176" s="1">
        <v>-0.40291871099999998</v>
      </c>
      <c r="BA176" s="1">
        <v>-0.67688729700000005</v>
      </c>
      <c r="BB176" s="1">
        <v>-0.65745348599999998</v>
      </c>
      <c r="BC176" s="1">
        <v>-0.162889953</v>
      </c>
      <c r="BD176" s="1">
        <v>-0.77214125700000003</v>
      </c>
      <c r="BE176" s="1">
        <v>-0.76482304999999995</v>
      </c>
      <c r="BF176" s="1">
        <v>1.9804074540000001</v>
      </c>
      <c r="BG176" s="1">
        <v>-0.88479963100000003</v>
      </c>
      <c r="BH176" s="1">
        <v>-1.0813147489999999</v>
      </c>
      <c r="BI176" s="1">
        <v>-1.2083330290000001</v>
      </c>
      <c r="BJ176">
        <v>4</v>
      </c>
      <c r="BK176">
        <v>4</v>
      </c>
      <c r="BL176" t="s">
        <v>6729</v>
      </c>
      <c r="BM176" t="s">
        <v>760</v>
      </c>
      <c r="BN176" s="36" t="s">
        <v>6805</v>
      </c>
      <c r="BO176" s="1">
        <v>-0.103441887</v>
      </c>
      <c r="BP176" s="1">
        <v>0.17801638459999999</v>
      </c>
      <c r="BQ176" s="1">
        <v>-0.46631925899999999</v>
      </c>
      <c r="BR176" s="1">
        <v>0.69318973340000001</v>
      </c>
      <c r="BS176" s="1">
        <v>0.1034418874</v>
      </c>
      <c r="BT176" s="1">
        <v>0.17801638459999999</v>
      </c>
      <c r="BU176" s="1">
        <v>0.46631925880000002</v>
      </c>
      <c r="BV176" s="1">
        <v>0.69318973340000001</v>
      </c>
      <c r="BW176" t="s">
        <v>2874</v>
      </c>
      <c r="BX176" t="s">
        <v>1106</v>
      </c>
      <c r="BY176" t="s">
        <v>1063</v>
      </c>
      <c r="BZ176" t="s">
        <v>1106</v>
      </c>
      <c r="CA176">
        <v>188</v>
      </c>
      <c r="CB176">
        <v>64</v>
      </c>
      <c r="CC176">
        <v>1</v>
      </c>
      <c r="CD176">
        <v>1</v>
      </c>
      <c r="CE176">
        <v>2017</v>
      </c>
      <c r="CF176">
        <v>200</v>
      </c>
      <c r="CG176">
        <v>0.223</v>
      </c>
      <c r="CH176">
        <v>0.26500000000000001</v>
      </c>
      <c r="CI176">
        <v>0.314</v>
      </c>
      <c r="CJ176">
        <v>52</v>
      </c>
      <c r="CK176">
        <v>0.25800000000000001</v>
      </c>
      <c r="CL176">
        <v>11</v>
      </c>
      <c r="CM176">
        <v>2</v>
      </c>
      <c r="CN176" t="s">
        <v>255</v>
      </c>
      <c r="CO176">
        <v>26</v>
      </c>
      <c r="CP176" t="s">
        <v>1106</v>
      </c>
      <c r="CQ176">
        <v>4</v>
      </c>
      <c r="CR176">
        <v>1</v>
      </c>
      <c r="CS176">
        <v>0</v>
      </c>
      <c r="CT176">
        <v>0</v>
      </c>
      <c r="CU176">
        <v>2016</v>
      </c>
      <c r="CV176">
        <v>4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 t="s">
        <v>255</v>
      </c>
      <c r="DE176">
        <v>25</v>
      </c>
      <c r="DV176" s="36" t="s">
        <v>3939</v>
      </c>
    </row>
    <row r="177" spans="1:126" x14ac:dyDescent="0.3">
      <c r="A177">
        <v>176</v>
      </c>
      <c r="B177" t="s">
        <v>6776</v>
      </c>
      <c r="C177" t="s">
        <v>90</v>
      </c>
      <c r="D177" t="s">
        <v>6691</v>
      </c>
      <c r="E177">
        <v>650490</v>
      </c>
      <c r="F177" t="s">
        <v>253</v>
      </c>
      <c r="I177" t="s">
        <v>1065</v>
      </c>
      <c r="J177">
        <v>3</v>
      </c>
      <c r="K177" t="s">
        <v>825</v>
      </c>
      <c r="L177">
        <v>96</v>
      </c>
      <c r="M177">
        <v>89</v>
      </c>
      <c r="N177">
        <v>88</v>
      </c>
      <c r="O177">
        <v>60</v>
      </c>
      <c r="P177">
        <v>126</v>
      </c>
      <c r="Q177">
        <v>91</v>
      </c>
      <c r="R177">
        <v>121</v>
      </c>
      <c r="S177">
        <v>63</v>
      </c>
      <c r="T177">
        <v>105</v>
      </c>
      <c r="U177">
        <v>99</v>
      </c>
      <c r="V177">
        <v>34</v>
      </c>
      <c r="W177">
        <v>101</v>
      </c>
      <c r="X177">
        <v>26</v>
      </c>
      <c r="Y177">
        <v>227</v>
      </c>
      <c r="Z177">
        <v>2</v>
      </c>
      <c r="AA177">
        <v>2</v>
      </c>
      <c r="AB177" s="1">
        <v>0.246</v>
      </c>
      <c r="AC177" s="1">
        <v>0.32600000000000001</v>
      </c>
      <c r="AD177" s="1">
        <v>0.33700000000000002</v>
      </c>
      <c r="AE177" s="1">
        <v>0.30199999999999999</v>
      </c>
      <c r="AF177" s="36">
        <v>22</v>
      </c>
      <c r="AG177" s="36">
        <v>22</v>
      </c>
      <c r="AH177" s="8">
        <v>5</v>
      </c>
      <c r="AI177" s="36">
        <v>-3</v>
      </c>
      <c r="AJ177" s="38">
        <v>324</v>
      </c>
      <c r="AK177" s="38">
        <v>40</v>
      </c>
      <c r="AL177" s="1">
        <v>0.26500000000000001</v>
      </c>
      <c r="AM177" s="1">
        <v>0.43333333330000001</v>
      </c>
      <c r="AN177" s="1">
        <v>0.2273368767</v>
      </c>
      <c r="AO177" s="1">
        <v>1.49157432E-2</v>
      </c>
      <c r="AP177" s="1">
        <v>9.9998194200000001E-2</v>
      </c>
      <c r="AQ177" s="1">
        <v>0.19848856500000001</v>
      </c>
      <c r="AR177" s="1">
        <v>0.18507020560000001</v>
      </c>
      <c r="AS177" s="1">
        <v>9.1008930399999993E-2</v>
      </c>
      <c r="AT177" s="1">
        <v>4.2799510700000001E-2</v>
      </c>
      <c r="AU177" s="1">
        <v>4.4637929000000002E-3</v>
      </c>
      <c r="AV177" s="1">
        <v>8.9350266999999994E-3</v>
      </c>
      <c r="AW177" s="1">
        <v>0.30166764000000001</v>
      </c>
      <c r="AX177" s="1">
        <v>-0.11376711</v>
      </c>
      <c r="AY177" s="1">
        <v>-0.77632145699999999</v>
      </c>
      <c r="AZ177" s="1">
        <v>-0.19381305200000001</v>
      </c>
      <c r="BA177" s="1">
        <v>-0.42129213900000001</v>
      </c>
      <c r="BB177" s="1">
        <v>0.86772300629999999</v>
      </c>
      <c r="BC177" s="1">
        <v>-0.470171695</v>
      </c>
      <c r="BD177" s="1">
        <v>1.2084379992000001</v>
      </c>
      <c r="BE177" s="1">
        <v>-1.2249080939999999</v>
      </c>
      <c r="BF177" s="1">
        <v>0.23574556790000001</v>
      </c>
      <c r="BG177" s="1">
        <v>-9.6384190000000005E-3</v>
      </c>
      <c r="BH177" s="1">
        <v>-1.470007812</v>
      </c>
      <c r="BI177" s="1">
        <v>0.1529176679</v>
      </c>
      <c r="BJ177">
        <v>4</v>
      </c>
      <c r="BK177">
        <v>1</v>
      </c>
      <c r="BL177" t="s">
        <v>761</v>
      </c>
      <c r="BM177" t="s">
        <v>760</v>
      </c>
      <c r="BN177" s="36" t="s">
        <v>773</v>
      </c>
      <c r="BO177" s="1">
        <v>-0.733641879</v>
      </c>
      <c r="BP177" s="1">
        <v>-0.18729011000000001</v>
      </c>
      <c r="BQ177" s="1">
        <v>-0.20234796699999999</v>
      </c>
      <c r="BR177" s="1">
        <v>-0.18652760199999999</v>
      </c>
      <c r="BS177" s="1">
        <v>0.73364187920000001</v>
      </c>
      <c r="BT177" s="1">
        <v>0.1872901102</v>
      </c>
      <c r="BU177" s="1">
        <v>0.2023479671</v>
      </c>
      <c r="BV177" s="1">
        <v>0.1865276025</v>
      </c>
      <c r="BW177" t="s">
        <v>2808</v>
      </c>
      <c r="BX177" t="s">
        <v>1372</v>
      </c>
      <c r="BY177" t="s">
        <v>1373</v>
      </c>
      <c r="BZ177" t="s">
        <v>1372</v>
      </c>
      <c r="CA177">
        <v>156</v>
      </c>
      <c r="CB177">
        <v>49</v>
      </c>
      <c r="CC177">
        <v>0</v>
      </c>
      <c r="CD177">
        <v>2</v>
      </c>
      <c r="CE177">
        <v>2017</v>
      </c>
      <c r="CF177">
        <v>179</v>
      </c>
      <c r="CG177">
        <v>0.26300000000000001</v>
      </c>
      <c r="CH177">
        <v>0.35199999999999998</v>
      </c>
      <c r="CI177">
        <v>0.32700000000000001</v>
      </c>
      <c r="CJ177">
        <v>56</v>
      </c>
      <c r="CK177">
        <v>0.314</v>
      </c>
      <c r="CL177">
        <v>21</v>
      </c>
      <c r="CM177">
        <v>4</v>
      </c>
      <c r="CN177" t="s">
        <v>253</v>
      </c>
      <c r="CO177">
        <v>25</v>
      </c>
      <c r="DV177" s="36" t="s">
        <v>6692</v>
      </c>
    </row>
    <row r="178" spans="1:126" x14ac:dyDescent="0.3">
      <c r="A178">
        <v>177</v>
      </c>
      <c r="B178" t="s">
        <v>3940</v>
      </c>
      <c r="C178" t="s">
        <v>91</v>
      </c>
      <c r="D178" t="s">
        <v>122</v>
      </c>
      <c r="E178">
        <v>543105</v>
      </c>
      <c r="F178" t="s">
        <v>249</v>
      </c>
      <c r="I178" t="s">
        <v>1103</v>
      </c>
      <c r="J178">
        <v>29</v>
      </c>
      <c r="K178" t="s">
        <v>817</v>
      </c>
      <c r="L178">
        <v>76</v>
      </c>
      <c r="M178">
        <v>93</v>
      </c>
      <c r="N178">
        <v>54</v>
      </c>
      <c r="O178">
        <v>140</v>
      </c>
      <c r="P178">
        <v>81</v>
      </c>
      <c r="Q178">
        <v>86</v>
      </c>
      <c r="R178">
        <v>103</v>
      </c>
      <c r="S178">
        <v>110</v>
      </c>
      <c r="T178">
        <v>114</v>
      </c>
      <c r="U178">
        <v>131</v>
      </c>
      <c r="V178">
        <v>110</v>
      </c>
      <c r="W178">
        <v>104</v>
      </c>
      <c r="X178">
        <v>27</v>
      </c>
      <c r="Y178">
        <v>140</v>
      </c>
      <c r="Z178">
        <v>4</v>
      </c>
      <c r="AA178">
        <v>2</v>
      </c>
      <c r="AB178" s="1">
        <v>0.246</v>
      </c>
      <c r="AC178" s="1">
        <v>0.30199999999999999</v>
      </c>
      <c r="AD178" s="1">
        <v>0.40400000000000003</v>
      </c>
      <c r="AE178" s="1">
        <v>0.308</v>
      </c>
      <c r="AF178" s="36">
        <v>17</v>
      </c>
      <c r="AG178" s="36">
        <v>16</v>
      </c>
      <c r="AH178" s="8">
        <v>5</v>
      </c>
      <c r="AI178" s="36">
        <v>-3</v>
      </c>
      <c r="AJ178" s="38">
        <v>636</v>
      </c>
      <c r="AK178" s="38">
        <v>236</v>
      </c>
      <c r="AL178" s="1">
        <v>0.21</v>
      </c>
      <c r="AM178" s="1">
        <v>0.45</v>
      </c>
      <c r="AN178" s="1">
        <v>0.14022475679999999</v>
      </c>
      <c r="AO178" s="1">
        <v>3.4899968099999998E-2</v>
      </c>
      <c r="AP178" s="1">
        <v>6.4044326900000004E-2</v>
      </c>
      <c r="AQ178" s="1">
        <v>0.1872259436</v>
      </c>
      <c r="AR178" s="1">
        <v>0.15792422</v>
      </c>
      <c r="AS178" s="1">
        <v>0.15796967810000001</v>
      </c>
      <c r="AT178" s="1">
        <v>4.6178760999999999E-2</v>
      </c>
      <c r="AU178" s="1">
        <v>5.8799678999999997E-3</v>
      </c>
      <c r="AV178" s="1">
        <v>2.8891378299999999E-2</v>
      </c>
      <c r="AW178" s="1">
        <v>0.30831966830000002</v>
      </c>
      <c r="AX178" s="1">
        <v>-0.65492958000000001</v>
      </c>
      <c r="AY178" s="1">
        <v>-0.52501119600000001</v>
      </c>
      <c r="AZ178" s="1">
        <v>-0.74424109699999996</v>
      </c>
      <c r="BA178" s="1">
        <v>0.42225594160000002</v>
      </c>
      <c r="BB178" s="1">
        <v>-0.64220861900000004</v>
      </c>
      <c r="BC178" s="1">
        <v>-0.74936476799999996</v>
      </c>
      <c r="BD178" s="1">
        <v>0.1730986363</v>
      </c>
      <c r="BE178" s="1">
        <v>0.3299365755</v>
      </c>
      <c r="BF178" s="1">
        <v>0.59500288690000003</v>
      </c>
      <c r="BG178" s="1">
        <v>0.41647832709999999</v>
      </c>
      <c r="BH178" s="1">
        <v>0.2164920166</v>
      </c>
      <c r="BI178" s="1">
        <v>0.38130079890000002</v>
      </c>
      <c r="BJ178">
        <v>2</v>
      </c>
      <c r="BK178">
        <v>3</v>
      </c>
      <c r="BL178" t="s">
        <v>760</v>
      </c>
      <c r="BM178" t="s">
        <v>6724</v>
      </c>
      <c r="BN178" s="36" t="s">
        <v>6738</v>
      </c>
      <c r="BO178" s="1">
        <v>0.1202024394</v>
      </c>
      <c r="BP178" s="1">
        <v>0.17578290799999999</v>
      </c>
      <c r="BQ178" s="1">
        <v>-0.76872742400000005</v>
      </c>
      <c r="BR178" s="1">
        <v>-0.35193265699999998</v>
      </c>
      <c r="BS178" s="1">
        <v>0.1202024394</v>
      </c>
      <c r="BT178" s="1">
        <v>0.17578290799999999</v>
      </c>
      <c r="BU178" s="1">
        <v>0.76872742350000001</v>
      </c>
      <c r="BV178" s="1">
        <v>0.35193265699999998</v>
      </c>
      <c r="BW178" t="s">
        <v>2874</v>
      </c>
      <c r="BX178" t="s">
        <v>1107</v>
      </c>
      <c r="BY178" t="s">
        <v>1063</v>
      </c>
      <c r="CP178" t="s">
        <v>1107</v>
      </c>
      <c r="CQ178">
        <v>253</v>
      </c>
      <c r="CR178">
        <v>84</v>
      </c>
      <c r="CS178">
        <v>10</v>
      </c>
      <c r="CT178">
        <v>5</v>
      </c>
      <c r="CU178">
        <v>2016</v>
      </c>
      <c r="CV178">
        <v>285</v>
      </c>
      <c r="CW178">
        <v>0.25700000000000001</v>
      </c>
      <c r="CX178">
        <v>0.33300000000000002</v>
      </c>
      <c r="CY178">
        <v>0.45500000000000002</v>
      </c>
      <c r="CZ178">
        <v>97</v>
      </c>
      <c r="DA178">
        <v>0.34200000000000003</v>
      </c>
      <c r="DB178">
        <v>39</v>
      </c>
      <c r="DC178">
        <v>11</v>
      </c>
      <c r="DD178" t="s">
        <v>249</v>
      </c>
      <c r="DE178">
        <v>26</v>
      </c>
      <c r="DF178" t="s">
        <v>1107</v>
      </c>
      <c r="DG178">
        <v>8</v>
      </c>
      <c r="DH178">
        <v>11</v>
      </c>
      <c r="DI178">
        <v>0</v>
      </c>
      <c r="DJ178">
        <v>0</v>
      </c>
      <c r="DK178">
        <v>2015</v>
      </c>
      <c r="DL178">
        <v>8</v>
      </c>
      <c r="DM178">
        <v>0.25</v>
      </c>
      <c r="DN178">
        <v>0.25</v>
      </c>
      <c r="DO178">
        <v>0.25</v>
      </c>
      <c r="DP178">
        <v>2</v>
      </c>
      <c r="DQ178">
        <v>0.22500000000000001</v>
      </c>
      <c r="DR178">
        <v>1</v>
      </c>
      <c r="DS178">
        <v>0</v>
      </c>
      <c r="DT178" t="s">
        <v>249</v>
      </c>
      <c r="DU178">
        <v>25</v>
      </c>
      <c r="DV178" s="36" t="s">
        <v>3941</v>
      </c>
    </row>
    <row r="179" spans="1:126" x14ac:dyDescent="0.3">
      <c r="A179">
        <v>178</v>
      </c>
      <c r="B179" t="s">
        <v>2763</v>
      </c>
      <c r="C179" t="s">
        <v>91</v>
      </c>
      <c r="D179" t="s">
        <v>131</v>
      </c>
      <c r="E179">
        <v>572816</v>
      </c>
      <c r="F179" t="s">
        <v>249</v>
      </c>
      <c r="I179" t="s">
        <v>1103</v>
      </c>
      <c r="J179">
        <v>9</v>
      </c>
      <c r="K179" t="s">
        <v>702</v>
      </c>
      <c r="L179">
        <v>76</v>
      </c>
      <c r="M179">
        <v>96</v>
      </c>
      <c r="N179">
        <v>208</v>
      </c>
      <c r="O179">
        <v>32</v>
      </c>
      <c r="P179">
        <v>64</v>
      </c>
      <c r="Q179">
        <v>105</v>
      </c>
      <c r="R179">
        <v>88</v>
      </c>
      <c r="S179">
        <v>155</v>
      </c>
      <c r="T179">
        <v>148</v>
      </c>
      <c r="U179">
        <v>136</v>
      </c>
      <c r="V179">
        <v>173</v>
      </c>
      <c r="W179">
        <v>110</v>
      </c>
      <c r="X179">
        <v>28</v>
      </c>
      <c r="Y179">
        <v>535</v>
      </c>
      <c r="Z179">
        <v>24</v>
      </c>
      <c r="AA179">
        <v>3</v>
      </c>
      <c r="AB179" s="1">
        <v>0.254</v>
      </c>
      <c r="AC179" s="1">
        <v>0.29499999999999998</v>
      </c>
      <c r="AD179" s="1">
        <v>0.47699999999999998</v>
      </c>
      <c r="AE179" s="1">
        <v>0.32800000000000001</v>
      </c>
      <c r="AF179" s="36">
        <v>51</v>
      </c>
      <c r="AG179" s="36">
        <v>47</v>
      </c>
      <c r="AH179" s="8">
        <v>19</v>
      </c>
      <c r="AI179" s="36">
        <v>-1</v>
      </c>
      <c r="AJ179" s="38">
        <v>96</v>
      </c>
      <c r="AK179" s="38">
        <v>23</v>
      </c>
      <c r="AL179" s="1">
        <v>0.21</v>
      </c>
      <c r="AM179" s="1">
        <v>0.46666666670000001</v>
      </c>
      <c r="AN179" s="1">
        <v>0.53548606710000002</v>
      </c>
      <c r="AO179" s="1">
        <v>8.0210145999999993E-3</v>
      </c>
      <c r="AP179" s="1">
        <v>5.1080190999999997E-2</v>
      </c>
      <c r="AQ179" s="1">
        <v>0.22858516940000001</v>
      </c>
      <c r="AR179" s="1">
        <v>0.1355559814</v>
      </c>
      <c r="AS179" s="1">
        <v>0.22292950810000001</v>
      </c>
      <c r="AT179" s="1">
        <v>6.0199689000000001E-2</v>
      </c>
      <c r="AU179" s="1">
        <v>6.0941436999999996E-3</v>
      </c>
      <c r="AV179" s="1">
        <v>4.5681560599999997E-2</v>
      </c>
      <c r="AW179" s="1">
        <v>0.32815130260000003</v>
      </c>
      <c r="AX179" s="1">
        <v>-0.65492958000000001</v>
      </c>
      <c r="AY179" s="1">
        <v>-0.27370093499999998</v>
      </c>
      <c r="AZ179" s="1">
        <v>1.7532633891</v>
      </c>
      <c r="BA179" s="1">
        <v>-0.71232344299999995</v>
      </c>
      <c r="BB179" s="1">
        <v>-1.1866551599999999</v>
      </c>
      <c r="BC179" s="1">
        <v>0.27590358780000002</v>
      </c>
      <c r="BD179" s="1">
        <v>-0.68001895199999995</v>
      </c>
      <c r="BE179" s="1">
        <v>1.838319453</v>
      </c>
      <c r="BF179" s="1">
        <v>2.0856059963</v>
      </c>
      <c r="BG179" s="1">
        <v>0.4809222655</v>
      </c>
      <c r="BH179" s="1">
        <v>1.6354206856</v>
      </c>
      <c r="BI179" s="1">
        <v>1.0621774477999999</v>
      </c>
      <c r="BJ179">
        <v>1</v>
      </c>
      <c r="BK179">
        <v>1</v>
      </c>
      <c r="BL179" t="s">
        <v>763</v>
      </c>
      <c r="BM179" t="s">
        <v>760</v>
      </c>
      <c r="BN179" s="36" t="s">
        <v>776</v>
      </c>
      <c r="BO179" s="1">
        <v>0.72544082009999999</v>
      </c>
      <c r="BP179" s="1">
        <v>-0.103890182</v>
      </c>
      <c r="BQ179" s="1">
        <v>-0.586840099</v>
      </c>
      <c r="BR179" s="1">
        <v>0.120524717</v>
      </c>
      <c r="BS179" s="1">
        <v>0.72544082009999999</v>
      </c>
      <c r="BT179" s="1">
        <v>0.10389018210000001</v>
      </c>
      <c r="BU179" s="1">
        <v>0.5868400989</v>
      </c>
      <c r="BV179" s="1">
        <v>0.120524717</v>
      </c>
      <c r="BW179" t="s">
        <v>7248</v>
      </c>
      <c r="BX179" t="s">
        <v>1402</v>
      </c>
      <c r="BY179" t="s">
        <v>1373</v>
      </c>
      <c r="BZ179" t="s">
        <v>1402</v>
      </c>
      <c r="CA179">
        <v>588</v>
      </c>
      <c r="CB179">
        <v>150</v>
      </c>
      <c r="CC179">
        <v>27</v>
      </c>
      <c r="CD179">
        <v>4</v>
      </c>
      <c r="CE179">
        <v>2017</v>
      </c>
      <c r="CF179">
        <v>628</v>
      </c>
      <c r="CG179">
        <v>0.28199999999999997</v>
      </c>
      <c r="CH179">
        <v>0.32500000000000001</v>
      </c>
      <c r="CI179">
        <v>0.49</v>
      </c>
      <c r="CJ179">
        <v>219</v>
      </c>
      <c r="CK179">
        <v>0.34899999999999998</v>
      </c>
      <c r="CL179">
        <v>70</v>
      </c>
      <c r="CM179">
        <v>27</v>
      </c>
      <c r="CN179" t="s">
        <v>249</v>
      </c>
      <c r="CO179">
        <v>28</v>
      </c>
      <c r="CP179" t="s">
        <v>1402</v>
      </c>
      <c r="CQ179">
        <v>510</v>
      </c>
      <c r="CR179">
        <v>148</v>
      </c>
      <c r="CS179">
        <v>24</v>
      </c>
      <c r="CT179">
        <v>0</v>
      </c>
      <c r="CU179">
        <v>2016</v>
      </c>
      <c r="CV179">
        <v>547</v>
      </c>
      <c r="CW179">
        <v>0.245</v>
      </c>
      <c r="CX179">
        <v>0.29299999999999998</v>
      </c>
      <c r="CY179">
        <v>0.46899999999999997</v>
      </c>
      <c r="CZ179">
        <v>177</v>
      </c>
      <c r="DA179">
        <v>0.32400000000000001</v>
      </c>
      <c r="DB179">
        <v>49</v>
      </c>
      <c r="DC179">
        <v>17</v>
      </c>
      <c r="DD179" t="s">
        <v>249</v>
      </c>
      <c r="DE179">
        <v>27</v>
      </c>
      <c r="DF179" t="s">
        <v>1074</v>
      </c>
      <c r="DG179">
        <v>224</v>
      </c>
      <c r="DH179">
        <v>65</v>
      </c>
      <c r="DI179">
        <v>10</v>
      </c>
      <c r="DJ179">
        <v>0</v>
      </c>
      <c r="DK179">
        <v>2015</v>
      </c>
      <c r="DL179">
        <v>234</v>
      </c>
      <c r="DM179">
        <v>0.30399999999999999</v>
      </c>
      <c r="DN179">
        <v>0.33300000000000002</v>
      </c>
      <c r="DO179">
        <v>0.53600000000000003</v>
      </c>
      <c r="DP179">
        <v>86</v>
      </c>
      <c r="DQ179">
        <v>0.36899999999999999</v>
      </c>
      <c r="DR179">
        <v>46</v>
      </c>
      <c r="DS179">
        <v>12</v>
      </c>
      <c r="DT179" t="s">
        <v>249</v>
      </c>
      <c r="DU179">
        <v>26</v>
      </c>
      <c r="DV179" s="36" t="s">
        <v>2652</v>
      </c>
    </row>
    <row r="180" spans="1:126" x14ac:dyDescent="0.3">
      <c r="A180">
        <v>179</v>
      </c>
      <c r="B180" t="s">
        <v>6777</v>
      </c>
      <c r="C180" t="s">
        <v>6442</v>
      </c>
      <c r="D180" t="s">
        <v>6443</v>
      </c>
      <c r="E180">
        <v>607297</v>
      </c>
      <c r="F180" t="s">
        <v>249</v>
      </c>
      <c r="I180" t="s">
        <v>1065</v>
      </c>
      <c r="J180">
        <v>22</v>
      </c>
      <c r="K180" t="s">
        <v>785</v>
      </c>
      <c r="L180">
        <v>76</v>
      </c>
      <c r="M180">
        <v>96</v>
      </c>
      <c r="N180">
        <v>38</v>
      </c>
      <c r="O180">
        <v>122</v>
      </c>
      <c r="P180">
        <v>94</v>
      </c>
      <c r="Q180">
        <v>119</v>
      </c>
      <c r="R180">
        <v>86</v>
      </c>
      <c r="S180">
        <v>85</v>
      </c>
      <c r="T180">
        <v>85</v>
      </c>
      <c r="U180">
        <v>166</v>
      </c>
      <c r="V180">
        <v>76</v>
      </c>
      <c r="W180">
        <v>88</v>
      </c>
      <c r="X180">
        <v>28</v>
      </c>
      <c r="Y180">
        <v>98</v>
      </c>
      <c r="Z180">
        <v>2</v>
      </c>
      <c r="AA180">
        <v>2</v>
      </c>
      <c r="AB180" s="1">
        <v>0.19800000000000001</v>
      </c>
      <c r="AC180" s="1">
        <v>0.26500000000000001</v>
      </c>
      <c r="AD180" s="1">
        <v>0.32100000000000001</v>
      </c>
      <c r="AE180" s="1">
        <v>0.26100000000000001</v>
      </c>
      <c r="AF180" s="36">
        <v>7</v>
      </c>
      <c r="AG180" s="36">
        <v>7</v>
      </c>
      <c r="AH180" s="8">
        <v>1</v>
      </c>
      <c r="AI180" s="36">
        <v>-7</v>
      </c>
      <c r="AJ180" s="38">
        <v>597</v>
      </c>
      <c r="AK180" s="38">
        <v>222</v>
      </c>
      <c r="AL180" s="1">
        <v>0.21</v>
      </c>
      <c r="AM180" s="1">
        <v>0.46666666670000001</v>
      </c>
      <c r="AN180" s="1">
        <v>9.7586511799999998E-2</v>
      </c>
      <c r="AO180" s="1">
        <v>3.0293685800000001E-2</v>
      </c>
      <c r="AP180" s="1">
        <v>7.4222204999999999E-2</v>
      </c>
      <c r="AQ180" s="1">
        <v>0.25969273240000001</v>
      </c>
      <c r="AR180" s="1">
        <v>0.1321087048</v>
      </c>
      <c r="AS180" s="1">
        <v>0.1228374887</v>
      </c>
      <c r="AT180" s="1">
        <v>3.4296958799999999E-2</v>
      </c>
      <c r="AU180" s="1">
        <v>7.4668655999999998E-3</v>
      </c>
      <c r="AV180" s="1">
        <v>1.9996012899999999E-2</v>
      </c>
      <c r="AW180" s="1">
        <v>0.26135768259999997</v>
      </c>
      <c r="AX180" s="1">
        <v>-0.65492958000000001</v>
      </c>
      <c r="AY180" s="1">
        <v>-0.27370093499999998</v>
      </c>
      <c r="AZ180" s="1">
        <v>-1.0136558</v>
      </c>
      <c r="BA180" s="1">
        <v>0.22782155100000001</v>
      </c>
      <c r="BB180" s="1">
        <v>-0.21477476500000001</v>
      </c>
      <c r="BC180" s="1">
        <v>1.0470398778000001</v>
      </c>
      <c r="BD180" s="1">
        <v>-0.811496997</v>
      </c>
      <c r="BE180" s="1">
        <v>-0.485841313</v>
      </c>
      <c r="BF180" s="1">
        <v>-0.66818393200000004</v>
      </c>
      <c r="BG180" s="1">
        <v>0.89396428289999996</v>
      </c>
      <c r="BH180" s="1">
        <v>-0.535250216</v>
      </c>
      <c r="BI180" s="1">
        <v>-1.231038308</v>
      </c>
      <c r="BJ180">
        <v>2</v>
      </c>
      <c r="BK180">
        <v>2</v>
      </c>
      <c r="BL180" t="s">
        <v>759</v>
      </c>
      <c r="BM180" t="s">
        <v>762</v>
      </c>
      <c r="BN180" s="36" t="s">
        <v>782</v>
      </c>
      <c r="BO180" s="1">
        <v>-0.13537892000000001</v>
      </c>
      <c r="BP180" s="1">
        <v>0.89953312070000002</v>
      </c>
      <c r="BQ180" s="1">
        <v>0.39878968529999997</v>
      </c>
      <c r="BR180" s="1">
        <v>8.21979969E-2</v>
      </c>
      <c r="BS180" s="1">
        <v>0.13537892009999999</v>
      </c>
      <c r="BT180" s="1">
        <v>0.89953312070000002</v>
      </c>
      <c r="BU180" s="1">
        <v>0.39878968529999997</v>
      </c>
      <c r="BV180" s="1">
        <v>8.21979969E-2</v>
      </c>
      <c r="BW180" t="s">
        <v>2889</v>
      </c>
      <c r="BX180" t="s">
        <v>1567</v>
      </c>
      <c r="BY180" t="s">
        <v>1063</v>
      </c>
      <c r="BZ180" t="s">
        <v>1567</v>
      </c>
      <c r="CA180">
        <v>7</v>
      </c>
      <c r="CB180">
        <v>7</v>
      </c>
      <c r="CC180">
        <v>0</v>
      </c>
      <c r="CD180">
        <v>0</v>
      </c>
      <c r="CE180">
        <v>2017</v>
      </c>
      <c r="CF180">
        <v>9</v>
      </c>
      <c r="CG180">
        <v>0.14299999999999999</v>
      </c>
      <c r="CH180">
        <v>0.33300000000000002</v>
      </c>
      <c r="CI180">
        <v>0.14299999999999999</v>
      </c>
      <c r="CJ180">
        <v>2</v>
      </c>
      <c r="CK180">
        <v>0.26</v>
      </c>
      <c r="CL180">
        <v>2</v>
      </c>
      <c r="CM180">
        <v>0</v>
      </c>
      <c r="CN180" t="s">
        <v>249</v>
      </c>
      <c r="CO180">
        <v>27</v>
      </c>
      <c r="DV180" s="36" t="s">
        <v>6444</v>
      </c>
    </row>
    <row r="181" spans="1:126" x14ac:dyDescent="0.3">
      <c r="A181">
        <v>180</v>
      </c>
      <c r="B181" t="s">
        <v>7015</v>
      </c>
      <c r="C181" t="s">
        <v>2509</v>
      </c>
      <c r="D181" t="s">
        <v>280</v>
      </c>
      <c r="E181">
        <v>518618</v>
      </c>
      <c r="F181" t="s">
        <v>253</v>
      </c>
      <c r="I181" t="s">
        <v>1103</v>
      </c>
      <c r="J181">
        <v>29</v>
      </c>
      <c r="K181" t="s">
        <v>824</v>
      </c>
      <c r="L181">
        <v>96</v>
      </c>
      <c r="M181">
        <v>96</v>
      </c>
      <c r="N181">
        <v>153</v>
      </c>
      <c r="O181">
        <v>19</v>
      </c>
      <c r="P181">
        <v>72</v>
      </c>
      <c r="Q181">
        <v>96</v>
      </c>
      <c r="R181">
        <v>105</v>
      </c>
      <c r="S181">
        <v>110</v>
      </c>
      <c r="T181">
        <v>111</v>
      </c>
      <c r="U181">
        <v>211</v>
      </c>
      <c r="V181">
        <v>96</v>
      </c>
      <c r="W181">
        <v>108</v>
      </c>
      <c r="X181">
        <v>28</v>
      </c>
      <c r="Y181">
        <v>395</v>
      </c>
      <c r="Z181">
        <v>10</v>
      </c>
      <c r="AA181">
        <v>1</v>
      </c>
      <c r="AB181" s="1">
        <v>0.249</v>
      </c>
      <c r="AC181" s="1">
        <v>0.32</v>
      </c>
      <c r="AD181" s="1">
        <v>0.40699999999999997</v>
      </c>
      <c r="AE181" s="1">
        <v>0.32</v>
      </c>
      <c r="AF181" s="36">
        <v>38</v>
      </c>
      <c r="AG181" s="36">
        <v>38</v>
      </c>
      <c r="AH181" s="8">
        <v>10</v>
      </c>
      <c r="AI181" s="36">
        <v>2</v>
      </c>
      <c r="AJ181" s="38">
        <v>170</v>
      </c>
      <c r="AK181" s="38">
        <v>23</v>
      </c>
      <c r="AL181" s="1">
        <v>0.26500000000000001</v>
      </c>
      <c r="AM181" s="1">
        <v>0.46666666670000001</v>
      </c>
      <c r="AN181" s="1">
        <v>0.39520644379999997</v>
      </c>
      <c r="AO181" s="1">
        <v>4.7371792000000003E-3</v>
      </c>
      <c r="AP181" s="1">
        <v>5.68955893E-2</v>
      </c>
      <c r="AQ181" s="1">
        <v>0.20864048029999999</v>
      </c>
      <c r="AR181" s="1">
        <v>0.16162955919999999</v>
      </c>
      <c r="AS181" s="1">
        <v>0.15850062940000001</v>
      </c>
      <c r="AT181" s="1">
        <v>4.5121988500000001E-2</v>
      </c>
      <c r="AU181" s="1">
        <v>9.5021709000000006E-3</v>
      </c>
      <c r="AV181" s="1">
        <v>2.5199596300000002E-2</v>
      </c>
      <c r="AW181" s="1">
        <v>0.32018365370000001</v>
      </c>
      <c r="AX181" s="1">
        <v>-0.11376711</v>
      </c>
      <c r="AY181" s="1">
        <v>-0.27370093499999998</v>
      </c>
      <c r="AZ181" s="1">
        <v>0.86689030040000004</v>
      </c>
      <c r="BA181" s="1">
        <v>-0.85093642800000002</v>
      </c>
      <c r="BB181" s="1">
        <v>-0.94242958799999998</v>
      </c>
      <c r="BC181" s="1">
        <v>-0.21851230599999999</v>
      </c>
      <c r="BD181" s="1">
        <v>0.31441911109999998</v>
      </c>
      <c r="BE181" s="1">
        <v>0.34226539119999999</v>
      </c>
      <c r="BF181" s="1">
        <v>0.48265450989999997</v>
      </c>
      <c r="BG181" s="1">
        <v>1.5063728204</v>
      </c>
      <c r="BH181" s="1">
        <v>-9.5498366000000001E-2</v>
      </c>
      <c r="BI181" s="1">
        <v>0.78862530289999999</v>
      </c>
      <c r="BJ181">
        <v>1</v>
      </c>
      <c r="BK181">
        <v>3</v>
      </c>
      <c r="BL181" t="s">
        <v>760</v>
      </c>
      <c r="BM181" t="s">
        <v>6724</v>
      </c>
      <c r="BN181" s="36" t="s">
        <v>6738</v>
      </c>
      <c r="BO181" s="1">
        <v>-1.5905529000000002E-2</v>
      </c>
      <c r="BP181" s="1">
        <v>-9.4505037E-2</v>
      </c>
      <c r="BQ181" s="1">
        <v>-0.79853625299999997</v>
      </c>
      <c r="BR181" s="1">
        <v>-0.16915691899999999</v>
      </c>
      <c r="BS181" s="1">
        <v>1.5905529200000001E-2</v>
      </c>
      <c r="BT181" s="1">
        <v>9.4505037099999994E-2</v>
      </c>
      <c r="BU181" s="1">
        <v>0.7985362533</v>
      </c>
      <c r="BV181" s="1">
        <v>0.16915691890000001</v>
      </c>
      <c r="BW181" t="s">
        <v>2811</v>
      </c>
      <c r="BX181" t="s">
        <v>1062</v>
      </c>
      <c r="BY181" t="s">
        <v>1063</v>
      </c>
      <c r="BZ181" t="s">
        <v>1062</v>
      </c>
      <c r="CA181">
        <v>406</v>
      </c>
      <c r="CB181">
        <v>135</v>
      </c>
      <c r="CC181">
        <v>13</v>
      </c>
      <c r="CD181">
        <v>0</v>
      </c>
      <c r="CE181">
        <v>2017</v>
      </c>
      <c r="CF181">
        <v>464</v>
      </c>
      <c r="CG181">
        <v>0.249</v>
      </c>
      <c r="CH181">
        <v>0.33400000000000002</v>
      </c>
      <c r="CI181">
        <v>0.42399999999999999</v>
      </c>
      <c r="CJ181">
        <v>155</v>
      </c>
      <c r="CK181">
        <v>0.33400000000000002</v>
      </c>
      <c r="CL181">
        <v>49</v>
      </c>
      <c r="CM181">
        <v>13</v>
      </c>
      <c r="CN181" t="s">
        <v>253</v>
      </c>
      <c r="CO181">
        <v>27</v>
      </c>
      <c r="CP181" t="s">
        <v>1062</v>
      </c>
      <c r="CQ181">
        <v>351</v>
      </c>
      <c r="CR181">
        <v>128</v>
      </c>
      <c r="CS181">
        <v>7</v>
      </c>
      <c r="CT181">
        <v>1</v>
      </c>
      <c r="CU181">
        <v>2016</v>
      </c>
      <c r="CV181">
        <v>412</v>
      </c>
      <c r="CW181">
        <v>0.27900000000000003</v>
      </c>
      <c r="CX181">
        <v>0.374</v>
      </c>
      <c r="CY181">
        <v>0.42499999999999999</v>
      </c>
      <c r="CZ181">
        <v>147</v>
      </c>
      <c r="DA181">
        <v>0.35599999999999998</v>
      </c>
      <c r="DB181">
        <v>58</v>
      </c>
      <c r="DC181">
        <v>12</v>
      </c>
      <c r="DD181" t="s">
        <v>265</v>
      </c>
      <c r="DE181">
        <v>26</v>
      </c>
      <c r="DF181" t="s">
        <v>1062</v>
      </c>
      <c r="DG181">
        <v>250</v>
      </c>
      <c r="DH181">
        <v>90</v>
      </c>
      <c r="DI181">
        <v>10</v>
      </c>
      <c r="DJ181">
        <v>0</v>
      </c>
      <c r="DK181">
        <v>2015</v>
      </c>
      <c r="DL181">
        <v>289</v>
      </c>
      <c r="DM181">
        <v>0.25600000000000001</v>
      </c>
      <c r="DN181">
        <v>0.34599999999999997</v>
      </c>
      <c r="DO181">
        <v>0.45600000000000002</v>
      </c>
      <c r="DP181">
        <v>101</v>
      </c>
      <c r="DQ181">
        <v>0.35</v>
      </c>
      <c r="DR181">
        <v>43</v>
      </c>
      <c r="DS181">
        <v>8</v>
      </c>
      <c r="DT181" t="s">
        <v>249</v>
      </c>
      <c r="DU181">
        <v>25</v>
      </c>
      <c r="DV181" s="36" t="s">
        <v>2698</v>
      </c>
    </row>
    <row r="182" spans="1:126" x14ac:dyDescent="0.3">
      <c r="A182">
        <v>181</v>
      </c>
      <c r="B182" t="s">
        <v>6778</v>
      </c>
      <c r="C182" t="s">
        <v>3942</v>
      </c>
      <c r="D182" t="s">
        <v>2235</v>
      </c>
      <c r="E182">
        <v>594694</v>
      </c>
      <c r="F182" t="s">
        <v>257</v>
      </c>
      <c r="G182" t="s">
        <v>265</v>
      </c>
      <c r="I182" t="s">
        <v>1061</v>
      </c>
      <c r="J182">
        <v>3</v>
      </c>
      <c r="K182" t="s">
        <v>825</v>
      </c>
      <c r="L182">
        <v>172</v>
      </c>
      <c r="M182">
        <v>89</v>
      </c>
      <c r="N182">
        <v>130</v>
      </c>
      <c r="O182">
        <v>174</v>
      </c>
      <c r="P182">
        <v>87</v>
      </c>
      <c r="Q182">
        <v>91</v>
      </c>
      <c r="R182">
        <v>124</v>
      </c>
      <c r="S182">
        <v>70</v>
      </c>
      <c r="T182">
        <v>83</v>
      </c>
      <c r="U182">
        <v>173</v>
      </c>
      <c r="V182">
        <v>52</v>
      </c>
      <c r="W182">
        <v>97</v>
      </c>
      <c r="X182">
        <v>26</v>
      </c>
      <c r="Y182">
        <v>335</v>
      </c>
      <c r="Z182">
        <v>5</v>
      </c>
      <c r="AA182">
        <v>8</v>
      </c>
      <c r="AB182" s="1">
        <v>0.249</v>
      </c>
      <c r="AC182" s="1">
        <v>0.30199999999999999</v>
      </c>
      <c r="AD182" s="1">
        <v>0.35</v>
      </c>
      <c r="AE182" s="1">
        <v>0.28999999999999998</v>
      </c>
      <c r="AF182" s="36">
        <v>24</v>
      </c>
      <c r="AG182" s="36">
        <v>27</v>
      </c>
      <c r="AH182" s="8">
        <v>9</v>
      </c>
      <c r="AI182" s="36">
        <v>-3</v>
      </c>
      <c r="AJ182" s="38">
        <v>259</v>
      </c>
      <c r="AK182" s="38">
        <v>44</v>
      </c>
      <c r="AL182" s="1">
        <v>0.47499999999999998</v>
      </c>
      <c r="AM182" s="1">
        <v>0.43333333330000001</v>
      </c>
      <c r="AN182" s="1">
        <v>0.33491631449999998</v>
      </c>
      <c r="AO182" s="1">
        <v>4.3201188799999998E-2</v>
      </c>
      <c r="AP182" s="1">
        <v>6.9180562599999995E-2</v>
      </c>
      <c r="AQ182" s="1">
        <v>0.1982443123</v>
      </c>
      <c r="AR182" s="1">
        <v>0.1902030904</v>
      </c>
      <c r="AS182" s="1">
        <v>0.10053202899999999</v>
      </c>
      <c r="AT182" s="1">
        <v>3.3682640200000002E-2</v>
      </c>
      <c r="AU182" s="1">
        <v>7.7797580999999999E-3</v>
      </c>
      <c r="AV182" s="1">
        <v>1.3638205E-2</v>
      </c>
      <c r="AW182" s="1">
        <v>0.28956487199999997</v>
      </c>
      <c r="AX182" s="1">
        <v>1.9524895933999999</v>
      </c>
      <c r="AY182" s="1">
        <v>-0.77632145699999999</v>
      </c>
      <c r="AZ182" s="1">
        <v>0.4859401176</v>
      </c>
      <c r="BA182" s="1">
        <v>0.77265625859999998</v>
      </c>
      <c r="BB182" s="1">
        <v>-0.42650540599999998</v>
      </c>
      <c r="BC182" s="1">
        <v>-0.47622656200000002</v>
      </c>
      <c r="BD182" s="1">
        <v>1.4042046109999999</v>
      </c>
      <c r="BE182" s="1">
        <v>-1.003779454</v>
      </c>
      <c r="BF182" s="1">
        <v>-0.73349382200000002</v>
      </c>
      <c r="BG182" s="1">
        <v>0.98811136850000003</v>
      </c>
      <c r="BH182" s="1">
        <v>-1.072544913</v>
      </c>
      <c r="BI182" s="1">
        <v>-0.26260492899999999</v>
      </c>
      <c r="BJ182">
        <v>2</v>
      </c>
      <c r="BK182">
        <v>1</v>
      </c>
      <c r="BL182" t="s">
        <v>761</v>
      </c>
      <c r="BM182" t="s">
        <v>760</v>
      </c>
      <c r="BN182" s="36" t="s">
        <v>773</v>
      </c>
      <c r="BO182" s="1">
        <v>-0.94456798399999997</v>
      </c>
      <c r="BP182" s="1">
        <v>6.9522064E-3</v>
      </c>
      <c r="BQ182" s="1">
        <v>-0.22504327099999999</v>
      </c>
      <c r="BR182" s="1">
        <v>-5.7953979000000003E-2</v>
      </c>
      <c r="BS182" s="1">
        <v>0.94456798409999998</v>
      </c>
      <c r="BT182" s="1">
        <v>6.9522064E-3</v>
      </c>
      <c r="BU182" s="1">
        <v>0.22504327069999999</v>
      </c>
      <c r="BV182" s="1">
        <v>5.7953978900000001E-2</v>
      </c>
      <c r="BW182" t="s">
        <v>2808</v>
      </c>
      <c r="BX182" t="s">
        <v>1085</v>
      </c>
      <c r="BY182" t="s">
        <v>1063</v>
      </c>
      <c r="BZ182" t="s">
        <v>1085</v>
      </c>
      <c r="CA182">
        <v>332</v>
      </c>
      <c r="CB182">
        <v>124</v>
      </c>
      <c r="CC182">
        <v>5</v>
      </c>
      <c r="CD182">
        <v>10</v>
      </c>
      <c r="CE182">
        <v>2017</v>
      </c>
      <c r="CF182">
        <v>365</v>
      </c>
      <c r="CG182">
        <v>0.27100000000000002</v>
      </c>
      <c r="CH182">
        <v>0.31900000000000001</v>
      </c>
      <c r="CI182">
        <v>0.37</v>
      </c>
      <c r="CJ182">
        <v>110</v>
      </c>
      <c r="CK182">
        <v>0.30199999999999999</v>
      </c>
      <c r="CL182">
        <v>29</v>
      </c>
      <c r="CM182">
        <v>12</v>
      </c>
      <c r="CN182" t="s">
        <v>257</v>
      </c>
      <c r="CO182">
        <v>25</v>
      </c>
      <c r="CP182" t="s">
        <v>1085</v>
      </c>
      <c r="CQ182">
        <v>58</v>
      </c>
      <c r="CR182">
        <v>31</v>
      </c>
      <c r="CS182">
        <v>1</v>
      </c>
      <c r="CT182">
        <v>3</v>
      </c>
      <c r="CU182">
        <v>2016</v>
      </c>
      <c r="CV182">
        <v>66</v>
      </c>
      <c r="CW182">
        <v>0.27600000000000002</v>
      </c>
      <c r="CX182">
        <v>0.36399999999999999</v>
      </c>
      <c r="CY182">
        <v>0.379</v>
      </c>
      <c r="CZ182">
        <v>22</v>
      </c>
      <c r="DA182">
        <v>0.33700000000000002</v>
      </c>
      <c r="DB182">
        <v>15</v>
      </c>
      <c r="DC182">
        <v>3</v>
      </c>
      <c r="DD182" t="s">
        <v>265</v>
      </c>
      <c r="DE182">
        <v>24</v>
      </c>
      <c r="DF182" t="s">
        <v>1085</v>
      </c>
      <c r="DG182">
        <v>11</v>
      </c>
      <c r="DH182">
        <v>15</v>
      </c>
      <c r="DI182">
        <v>0</v>
      </c>
      <c r="DJ182">
        <v>0</v>
      </c>
      <c r="DK182">
        <v>2015</v>
      </c>
      <c r="DL182">
        <v>11</v>
      </c>
      <c r="DM182">
        <v>0.182</v>
      </c>
      <c r="DN182">
        <v>0.182</v>
      </c>
      <c r="DO182">
        <v>0.182</v>
      </c>
      <c r="DP182">
        <v>2</v>
      </c>
      <c r="DQ182">
        <v>0.16400000000000001</v>
      </c>
      <c r="DR182">
        <v>0</v>
      </c>
      <c r="DS182">
        <v>0</v>
      </c>
      <c r="DT182" t="s">
        <v>265</v>
      </c>
      <c r="DU182">
        <v>23</v>
      </c>
      <c r="DV182" s="36" t="s">
        <v>3943</v>
      </c>
    </row>
    <row r="183" spans="1:126" x14ac:dyDescent="0.3">
      <c r="A183">
        <v>182</v>
      </c>
      <c r="B183" t="s">
        <v>579</v>
      </c>
      <c r="C183" t="s">
        <v>517</v>
      </c>
      <c r="D183" t="s">
        <v>14</v>
      </c>
      <c r="E183">
        <v>518625</v>
      </c>
      <c r="F183" t="s">
        <v>253</v>
      </c>
      <c r="I183" t="s">
        <v>1065</v>
      </c>
      <c r="J183">
        <v>24</v>
      </c>
      <c r="K183" t="s">
        <v>808</v>
      </c>
      <c r="L183">
        <v>96</v>
      </c>
      <c r="M183">
        <v>96</v>
      </c>
      <c r="N183">
        <v>39</v>
      </c>
      <c r="O183">
        <v>94</v>
      </c>
      <c r="P183">
        <v>82</v>
      </c>
      <c r="Q183">
        <v>101</v>
      </c>
      <c r="R183">
        <v>91</v>
      </c>
      <c r="S183">
        <v>97</v>
      </c>
      <c r="T183">
        <v>100</v>
      </c>
      <c r="U183">
        <v>94</v>
      </c>
      <c r="V183">
        <v>99</v>
      </c>
      <c r="W183">
        <v>93</v>
      </c>
      <c r="X183">
        <v>28</v>
      </c>
      <c r="Y183">
        <v>100</v>
      </c>
      <c r="Z183">
        <v>3</v>
      </c>
      <c r="AA183">
        <v>1</v>
      </c>
      <c r="AB183" s="1">
        <v>0.216</v>
      </c>
      <c r="AC183" s="1">
        <v>0.27200000000000002</v>
      </c>
      <c r="AD183" s="1">
        <v>0.35499999999999998</v>
      </c>
      <c r="AE183" s="1">
        <v>0.27600000000000002</v>
      </c>
      <c r="AF183" s="36">
        <v>9</v>
      </c>
      <c r="AG183" s="36">
        <v>9</v>
      </c>
      <c r="AH183" s="8">
        <v>2</v>
      </c>
      <c r="AI183" s="36">
        <v>-4</v>
      </c>
      <c r="AJ183" s="38">
        <v>695</v>
      </c>
      <c r="AK183" s="38">
        <v>73</v>
      </c>
      <c r="AL183" s="1">
        <v>0.26500000000000001</v>
      </c>
      <c r="AM183" s="1">
        <v>0.46666666670000001</v>
      </c>
      <c r="AN183" s="1">
        <v>0.10041676569999999</v>
      </c>
      <c r="AO183" s="1">
        <v>2.3455912799999999E-2</v>
      </c>
      <c r="AP183" s="1">
        <v>6.5236953400000006E-2</v>
      </c>
      <c r="AQ183" s="1">
        <v>0.22018298140000001</v>
      </c>
      <c r="AR183" s="1">
        <v>0.13886064410000001</v>
      </c>
      <c r="AS183" s="1">
        <v>0.1387722196</v>
      </c>
      <c r="AT183" s="1">
        <v>4.0478419699999997E-2</v>
      </c>
      <c r="AU183" s="1">
        <v>4.2141916000000001E-3</v>
      </c>
      <c r="AV183" s="1">
        <v>2.6172348099999999E-2</v>
      </c>
      <c r="AW183" s="1">
        <v>0.27564840940000002</v>
      </c>
      <c r="AX183" s="1">
        <v>-0.11376711</v>
      </c>
      <c r="AY183" s="1">
        <v>-0.27370093499999998</v>
      </c>
      <c r="AZ183" s="1">
        <v>-0.99577251200000005</v>
      </c>
      <c r="BA183" s="1">
        <v>-6.0805618999999998E-2</v>
      </c>
      <c r="BB183" s="1">
        <v>-0.59212264199999998</v>
      </c>
      <c r="BC183" s="1">
        <v>6.7618801100000001E-2</v>
      </c>
      <c r="BD183" s="1">
        <v>-0.553980154</v>
      </c>
      <c r="BE183" s="1">
        <v>-0.115833029</v>
      </c>
      <c r="BF183" s="1">
        <v>-1.1015956E-2</v>
      </c>
      <c r="BG183" s="1">
        <v>-8.4741606999999997E-2</v>
      </c>
      <c r="BH183" s="1">
        <v>-1.329167E-2</v>
      </c>
      <c r="BI183" s="1">
        <v>-0.74039683899999997</v>
      </c>
      <c r="BJ183">
        <v>2</v>
      </c>
      <c r="BK183">
        <v>2</v>
      </c>
      <c r="BL183" t="s">
        <v>759</v>
      </c>
      <c r="BM183" t="s">
        <v>6729</v>
      </c>
      <c r="BN183" s="36" t="s">
        <v>6767</v>
      </c>
      <c r="BO183" s="1">
        <v>-1.8439000000000001E-5</v>
      </c>
      <c r="BP183" s="1">
        <v>0.77368542780000005</v>
      </c>
      <c r="BQ183" s="1">
        <v>0.21723743470000001</v>
      </c>
      <c r="BR183" s="1">
        <v>0.4824227619</v>
      </c>
      <c r="BS183" s="1">
        <v>1.84385E-5</v>
      </c>
      <c r="BT183" s="1">
        <v>0.77368542780000005</v>
      </c>
      <c r="BU183" s="1">
        <v>0.21723743470000001</v>
      </c>
      <c r="BV183" s="1">
        <v>0.4824227619</v>
      </c>
      <c r="BW183" t="s">
        <v>2872</v>
      </c>
      <c r="BX183" t="s">
        <v>1386</v>
      </c>
      <c r="BY183" t="s">
        <v>1373</v>
      </c>
      <c r="CP183" t="s">
        <v>1386</v>
      </c>
      <c r="CQ183">
        <v>11</v>
      </c>
      <c r="CR183">
        <v>5</v>
      </c>
      <c r="CS183">
        <v>0</v>
      </c>
      <c r="CT183">
        <v>0</v>
      </c>
      <c r="CU183">
        <v>2016</v>
      </c>
      <c r="CV183">
        <v>12</v>
      </c>
      <c r="CW183">
        <v>0</v>
      </c>
      <c r="CX183">
        <v>8.3000000000000004E-2</v>
      </c>
      <c r="CY183">
        <v>0</v>
      </c>
      <c r="CZ183">
        <v>1</v>
      </c>
      <c r="DA183">
        <v>0.06</v>
      </c>
      <c r="DB183">
        <v>0</v>
      </c>
      <c r="DC183">
        <v>-1</v>
      </c>
      <c r="DD183" t="s">
        <v>253</v>
      </c>
      <c r="DE183">
        <v>26</v>
      </c>
      <c r="DV183" s="36" t="s">
        <v>1563</v>
      </c>
    </row>
    <row r="184" spans="1:126" x14ac:dyDescent="0.3">
      <c r="A184">
        <v>183</v>
      </c>
      <c r="B184" t="s">
        <v>870</v>
      </c>
      <c r="C184" t="s">
        <v>494</v>
      </c>
      <c r="D184" t="s">
        <v>129</v>
      </c>
      <c r="E184">
        <v>518626</v>
      </c>
      <c r="F184" t="s">
        <v>253</v>
      </c>
      <c r="I184" t="s">
        <v>1065</v>
      </c>
      <c r="J184">
        <v>7</v>
      </c>
      <c r="K184" t="s">
        <v>702</v>
      </c>
      <c r="L184">
        <v>96</v>
      </c>
      <c r="M184">
        <v>110</v>
      </c>
      <c r="N184">
        <v>185</v>
      </c>
      <c r="O184">
        <v>56</v>
      </c>
      <c r="P184">
        <v>155</v>
      </c>
      <c r="Q184">
        <v>87</v>
      </c>
      <c r="R184">
        <v>93</v>
      </c>
      <c r="S184">
        <v>179</v>
      </c>
      <c r="T184">
        <v>105</v>
      </c>
      <c r="U184">
        <v>63</v>
      </c>
      <c r="V184">
        <v>218</v>
      </c>
      <c r="W184">
        <v>126</v>
      </c>
      <c r="X184">
        <v>32</v>
      </c>
      <c r="Y184">
        <v>478</v>
      </c>
      <c r="Z184">
        <v>27</v>
      </c>
      <c r="AA184">
        <v>4</v>
      </c>
      <c r="AB184" s="1">
        <v>0.26200000000000001</v>
      </c>
      <c r="AC184" s="1">
        <v>0.35799999999999998</v>
      </c>
      <c r="AD184" s="1">
        <v>0.51900000000000002</v>
      </c>
      <c r="AE184" s="1">
        <v>0.375</v>
      </c>
      <c r="AF184" s="36">
        <v>77</v>
      </c>
      <c r="AG184" s="36">
        <v>77</v>
      </c>
      <c r="AH184" s="8">
        <v>23</v>
      </c>
      <c r="AI184" s="36">
        <v>29</v>
      </c>
      <c r="AJ184" s="38">
        <v>14</v>
      </c>
      <c r="AK184" s="38">
        <v>3</v>
      </c>
      <c r="AL184" s="1">
        <v>0.26500000000000001</v>
      </c>
      <c r="AM184" s="1">
        <v>0.53333333329999999</v>
      </c>
      <c r="AN184" s="1">
        <v>0.47817198259999999</v>
      </c>
      <c r="AO184" s="1">
        <v>1.3938082500000001E-2</v>
      </c>
      <c r="AP184" s="1">
        <v>0.1233458533</v>
      </c>
      <c r="AQ184" s="1">
        <v>0.1885783815</v>
      </c>
      <c r="AR184" s="1">
        <v>0.1423715475</v>
      </c>
      <c r="AS184" s="1">
        <v>0.25694213249999998</v>
      </c>
      <c r="AT184" s="1">
        <v>4.2655777999999998E-2</v>
      </c>
      <c r="AU184" s="1">
        <v>2.8436871000000002E-3</v>
      </c>
      <c r="AV184" s="1">
        <v>5.7375992700000003E-2</v>
      </c>
      <c r="AW184" s="1">
        <v>0.375087212</v>
      </c>
      <c r="AX184" s="1">
        <v>-0.11376711</v>
      </c>
      <c r="AY184" s="1">
        <v>0.73154010749999998</v>
      </c>
      <c r="AZ184" s="1">
        <v>1.3911176912000001</v>
      </c>
      <c r="BA184" s="1">
        <v>-0.46255988100000001</v>
      </c>
      <c r="BB184" s="1">
        <v>1.8482397443</v>
      </c>
      <c r="BC184" s="1">
        <v>-0.71583870999999999</v>
      </c>
      <c r="BD184" s="1">
        <v>-0.42007540500000001</v>
      </c>
      <c r="BE184" s="1">
        <v>2.6281007726999999</v>
      </c>
      <c r="BF184" s="1">
        <v>0.2204649491</v>
      </c>
      <c r="BG184" s="1">
        <v>-0.49711643799999999</v>
      </c>
      <c r="BH184" s="1">
        <v>2.6237104406</v>
      </c>
      <c r="BI184" s="1">
        <v>2.6736212816</v>
      </c>
      <c r="BJ184">
        <v>1</v>
      </c>
      <c r="BK184">
        <v>1</v>
      </c>
      <c r="BL184" t="s">
        <v>763</v>
      </c>
      <c r="BM184" t="s">
        <v>764</v>
      </c>
      <c r="BN184" s="36" t="s">
        <v>774</v>
      </c>
      <c r="BO184" s="1">
        <v>0.83508013550000004</v>
      </c>
      <c r="BP184" s="1">
        <v>-0.50344946700000004</v>
      </c>
      <c r="BQ184" s="1">
        <v>-8.4645089000000007E-2</v>
      </c>
      <c r="BR184" s="1">
        <v>-0.134877304</v>
      </c>
      <c r="BS184" s="1">
        <v>0.83508013550000004</v>
      </c>
      <c r="BT184" s="1">
        <v>0.50344946680000002</v>
      </c>
      <c r="BU184" s="1">
        <v>8.4645089000000007E-2</v>
      </c>
      <c r="BV184" s="1">
        <v>0.13487730410000001</v>
      </c>
      <c r="BW184" t="s">
        <v>6973</v>
      </c>
      <c r="BX184" t="s">
        <v>1386</v>
      </c>
      <c r="BY184" t="s">
        <v>1373</v>
      </c>
      <c r="BZ184" t="s">
        <v>1386</v>
      </c>
      <c r="CA184">
        <v>415</v>
      </c>
      <c r="CB184">
        <v>113</v>
      </c>
      <c r="CC184">
        <v>33</v>
      </c>
      <c r="CD184">
        <v>2</v>
      </c>
      <c r="CE184">
        <v>2017</v>
      </c>
      <c r="CF184">
        <v>496</v>
      </c>
      <c r="CG184">
        <v>0.27</v>
      </c>
      <c r="CH184">
        <v>0.38500000000000001</v>
      </c>
      <c r="CI184">
        <v>0.55900000000000005</v>
      </c>
      <c r="CJ184">
        <v>200</v>
      </c>
      <c r="CK184">
        <v>0.40200000000000002</v>
      </c>
      <c r="CL184">
        <v>102</v>
      </c>
      <c r="CM184">
        <v>25</v>
      </c>
      <c r="CN184" t="s">
        <v>253</v>
      </c>
      <c r="CO184">
        <v>31</v>
      </c>
      <c r="CP184" t="s">
        <v>1386</v>
      </c>
      <c r="CQ184">
        <v>577</v>
      </c>
      <c r="CR184">
        <v>155</v>
      </c>
      <c r="CS184">
        <v>37</v>
      </c>
      <c r="CT184">
        <v>7</v>
      </c>
      <c r="CU184">
        <v>2016</v>
      </c>
      <c r="CV184">
        <v>700</v>
      </c>
      <c r="CW184">
        <v>0.28399999999999997</v>
      </c>
      <c r="CX184">
        <v>0.40400000000000003</v>
      </c>
      <c r="CY184">
        <v>0.54900000000000004</v>
      </c>
      <c r="CZ184">
        <v>286</v>
      </c>
      <c r="DA184">
        <v>0.40799999999999997</v>
      </c>
      <c r="DB184">
        <v>134</v>
      </c>
      <c r="DC184">
        <v>39</v>
      </c>
      <c r="DD184" t="s">
        <v>253</v>
      </c>
      <c r="DE184">
        <v>30</v>
      </c>
      <c r="DF184" t="s">
        <v>1386</v>
      </c>
      <c r="DG184">
        <v>620</v>
      </c>
      <c r="DH184">
        <v>158</v>
      </c>
      <c r="DI184">
        <v>41</v>
      </c>
      <c r="DJ184">
        <v>6</v>
      </c>
      <c r="DK184">
        <v>2015</v>
      </c>
      <c r="DL184">
        <v>711</v>
      </c>
      <c r="DM184">
        <v>0.29699999999999999</v>
      </c>
      <c r="DN184">
        <v>0.371</v>
      </c>
      <c r="DO184">
        <v>0.56799999999999995</v>
      </c>
      <c r="DP184">
        <v>281</v>
      </c>
      <c r="DQ184">
        <v>0.39500000000000002</v>
      </c>
      <c r="DR184">
        <v>120</v>
      </c>
      <c r="DS184">
        <v>45</v>
      </c>
      <c r="DT184" t="s">
        <v>253</v>
      </c>
      <c r="DU184">
        <v>29</v>
      </c>
      <c r="DV184" s="36" t="s">
        <v>1518</v>
      </c>
    </row>
    <row r="185" spans="1:126" x14ac:dyDescent="0.3">
      <c r="A185">
        <v>184</v>
      </c>
      <c r="B185" t="s">
        <v>2764</v>
      </c>
      <c r="C185" t="s">
        <v>871</v>
      </c>
      <c r="D185" t="s">
        <v>30</v>
      </c>
      <c r="E185">
        <v>572821</v>
      </c>
      <c r="F185" t="s">
        <v>265</v>
      </c>
      <c r="I185" t="s">
        <v>1065</v>
      </c>
      <c r="J185">
        <v>9</v>
      </c>
      <c r="K185" t="s">
        <v>790</v>
      </c>
      <c r="L185">
        <v>154</v>
      </c>
      <c r="M185">
        <v>103</v>
      </c>
      <c r="N185">
        <v>211</v>
      </c>
      <c r="O185">
        <v>186</v>
      </c>
      <c r="P185">
        <v>111</v>
      </c>
      <c r="Q185">
        <v>90</v>
      </c>
      <c r="R185">
        <v>84</v>
      </c>
      <c r="S185">
        <v>168</v>
      </c>
      <c r="T185">
        <v>119</v>
      </c>
      <c r="U185">
        <v>127</v>
      </c>
      <c r="V185">
        <v>200</v>
      </c>
      <c r="W185">
        <v>117</v>
      </c>
      <c r="X185">
        <v>30</v>
      </c>
      <c r="Y185">
        <v>543</v>
      </c>
      <c r="Z185">
        <v>29</v>
      </c>
      <c r="AA185">
        <v>12</v>
      </c>
      <c r="AB185" s="1">
        <v>0.252</v>
      </c>
      <c r="AC185" s="1">
        <v>0.32100000000000001</v>
      </c>
      <c r="AD185" s="1">
        <v>0.49199999999999999</v>
      </c>
      <c r="AE185" s="1">
        <v>0.34699999999999998</v>
      </c>
      <c r="AF185" s="36">
        <v>63</v>
      </c>
      <c r="AG185" s="36">
        <v>71</v>
      </c>
      <c r="AH185" s="8">
        <v>24</v>
      </c>
      <c r="AI185" s="36">
        <v>27</v>
      </c>
      <c r="AJ185" s="38">
        <v>23</v>
      </c>
      <c r="AK185" s="38">
        <v>4</v>
      </c>
      <c r="AL185" s="1">
        <v>0.42499999999999999</v>
      </c>
      <c r="AM185" s="1">
        <v>0.5</v>
      </c>
      <c r="AN185" s="1">
        <v>0.5433914997</v>
      </c>
      <c r="AO185" s="1">
        <v>4.6333645700000002E-2</v>
      </c>
      <c r="AP185" s="1">
        <v>8.8270932799999993E-2</v>
      </c>
      <c r="AQ185" s="1">
        <v>0.19501349849999999</v>
      </c>
      <c r="AR185" s="1">
        <v>0.12886476620000001</v>
      </c>
      <c r="AS185" s="1">
        <v>0.2409378194</v>
      </c>
      <c r="AT185" s="1">
        <v>4.8372074500000001E-2</v>
      </c>
      <c r="AU185" s="1">
        <v>5.7026893999999996E-3</v>
      </c>
      <c r="AV185" s="1">
        <v>5.2745777000000001E-2</v>
      </c>
      <c r="AW185" s="1">
        <v>0.34685809449999999</v>
      </c>
      <c r="AX185" s="1">
        <v>1.4605237116000001</v>
      </c>
      <c r="AY185" s="1">
        <v>0.22891958609999999</v>
      </c>
      <c r="AZ185" s="1">
        <v>1.8032147833000001</v>
      </c>
      <c r="BA185" s="1">
        <v>0.90487944919999996</v>
      </c>
      <c r="BB185" s="1">
        <v>0.37522069279999998</v>
      </c>
      <c r="BC185" s="1">
        <v>-0.55631633899999999</v>
      </c>
      <c r="BD185" s="1">
        <v>-0.93521979799999999</v>
      </c>
      <c r="BE185" s="1">
        <v>2.2564767738999998</v>
      </c>
      <c r="BF185" s="1">
        <v>0.82818002499999999</v>
      </c>
      <c r="BG185" s="1">
        <v>0.36313651889999998</v>
      </c>
      <c r="BH185" s="1">
        <v>2.2324135620000001</v>
      </c>
      <c r="BI185" s="1">
        <v>1.7044350442</v>
      </c>
      <c r="BJ185">
        <v>1</v>
      </c>
      <c r="BK185">
        <v>1</v>
      </c>
      <c r="BL185" t="s">
        <v>763</v>
      </c>
      <c r="BM185" t="s">
        <v>760</v>
      </c>
      <c r="BN185" s="36" t="s">
        <v>776</v>
      </c>
      <c r="BO185" s="1">
        <v>0.69205812300000003</v>
      </c>
      <c r="BP185" s="1">
        <v>-0.34142038400000002</v>
      </c>
      <c r="BQ185" s="1">
        <v>-0.47781993299999997</v>
      </c>
      <c r="BR185" s="1">
        <v>7.1702676699999995E-2</v>
      </c>
      <c r="BS185" s="1">
        <v>0.69205812300000003</v>
      </c>
      <c r="BT185" s="1">
        <v>0.34142038359999999</v>
      </c>
      <c r="BU185" s="1">
        <v>0.47781993249999999</v>
      </c>
      <c r="BV185" s="1">
        <v>7.1702676699999995E-2</v>
      </c>
      <c r="BW185" t="s">
        <v>3051</v>
      </c>
      <c r="BX185" t="s">
        <v>1400</v>
      </c>
      <c r="BY185" t="s">
        <v>1373</v>
      </c>
      <c r="BZ185" t="s">
        <v>1400</v>
      </c>
      <c r="CA185">
        <v>617</v>
      </c>
      <c r="CB185">
        <v>152</v>
      </c>
      <c r="CC185">
        <v>34</v>
      </c>
      <c r="CD185">
        <v>16</v>
      </c>
      <c r="CE185">
        <v>2017</v>
      </c>
      <c r="CF185">
        <v>705</v>
      </c>
      <c r="CG185">
        <v>0.26900000000000002</v>
      </c>
      <c r="CH185">
        <v>0.35699999999999998</v>
      </c>
      <c r="CI185">
        <v>0.496</v>
      </c>
      <c r="CJ185">
        <v>260</v>
      </c>
      <c r="CK185">
        <v>0.36899999999999999</v>
      </c>
      <c r="CL185">
        <v>93</v>
      </c>
      <c r="CM185">
        <v>36</v>
      </c>
      <c r="CN185" t="s">
        <v>265</v>
      </c>
      <c r="CO185">
        <v>30</v>
      </c>
      <c r="CP185" t="s">
        <v>1400</v>
      </c>
      <c r="CQ185">
        <v>615</v>
      </c>
      <c r="CR185">
        <v>155</v>
      </c>
      <c r="CS185">
        <v>42</v>
      </c>
      <c r="CT185">
        <v>18</v>
      </c>
      <c r="CU185">
        <v>2016</v>
      </c>
      <c r="CV185">
        <v>691</v>
      </c>
      <c r="CW185">
        <v>0.26800000000000002</v>
      </c>
      <c r="CX185">
        <v>0.34</v>
      </c>
      <c r="CY185">
        <v>0.54600000000000004</v>
      </c>
      <c r="CZ185">
        <v>258</v>
      </c>
      <c r="DA185">
        <v>0.373</v>
      </c>
      <c r="DB185">
        <v>95</v>
      </c>
      <c r="DC185">
        <v>39</v>
      </c>
      <c r="DD185" t="s">
        <v>265</v>
      </c>
      <c r="DE185">
        <v>29</v>
      </c>
      <c r="DF185" t="s">
        <v>1400</v>
      </c>
      <c r="DG185">
        <v>628</v>
      </c>
      <c r="DH185">
        <v>157</v>
      </c>
      <c r="DI185">
        <v>28</v>
      </c>
      <c r="DJ185">
        <v>12</v>
      </c>
      <c r="DK185">
        <v>2015</v>
      </c>
      <c r="DL185">
        <v>704</v>
      </c>
      <c r="DM185">
        <v>0.23599999999999999</v>
      </c>
      <c r="DN185">
        <v>0.307</v>
      </c>
      <c r="DO185">
        <v>0.44400000000000001</v>
      </c>
      <c r="DP185">
        <v>228</v>
      </c>
      <c r="DQ185">
        <v>0.32300000000000001</v>
      </c>
      <c r="DR185">
        <v>57</v>
      </c>
      <c r="DS185">
        <v>24</v>
      </c>
      <c r="DT185" t="s">
        <v>265</v>
      </c>
      <c r="DU185">
        <v>28</v>
      </c>
      <c r="DV185" s="36" t="s">
        <v>1401</v>
      </c>
    </row>
    <row r="186" spans="1:126" x14ac:dyDescent="0.3">
      <c r="A186">
        <v>185</v>
      </c>
      <c r="B186" t="s">
        <v>7304</v>
      </c>
      <c r="C186" t="s">
        <v>871</v>
      </c>
      <c r="D186" t="s">
        <v>140</v>
      </c>
      <c r="E186">
        <v>641531</v>
      </c>
      <c r="F186" t="s">
        <v>253</v>
      </c>
      <c r="I186" t="s">
        <v>1065</v>
      </c>
      <c r="J186">
        <v>24</v>
      </c>
      <c r="K186" t="s">
        <v>808</v>
      </c>
      <c r="L186">
        <v>96</v>
      </c>
      <c r="M186">
        <v>89</v>
      </c>
      <c r="N186">
        <v>49</v>
      </c>
      <c r="O186">
        <v>89</v>
      </c>
      <c r="P186">
        <v>106</v>
      </c>
      <c r="Q186">
        <v>114</v>
      </c>
      <c r="R186">
        <v>99</v>
      </c>
      <c r="S186">
        <v>85</v>
      </c>
      <c r="T186">
        <v>105</v>
      </c>
      <c r="U186">
        <v>101</v>
      </c>
      <c r="V186">
        <v>74</v>
      </c>
      <c r="W186">
        <v>96</v>
      </c>
      <c r="X186">
        <v>26</v>
      </c>
      <c r="Y186">
        <v>127</v>
      </c>
      <c r="Z186">
        <v>2</v>
      </c>
      <c r="AA186">
        <v>2</v>
      </c>
      <c r="AB186" s="1">
        <v>0.22500000000000001</v>
      </c>
      <c r="AC186" s="1">
        <v>0.29499999999999998</v>
      </c>
      <c r="AD186" s="1">
        <v>0.34699999999999998</v>
      </c>
      <c r="AE186" s="1">
        <v>0.28699999999999998</v>
      </c>
      <c r="AF186" s="36">
        <v>12</v>
      </c>
      <c r="AG186" s="36">
        <v>11</v>
      </c>
      <c r="AH186" s="8">
        <v>2</v>
      </c>
      <c r="AI186" s="36">
        <v>-6</v>
      </c>
      <c r="AJ186" s="38">
        <v>661</v>
      </c>
      <c r="AK186" s="38">
        <v>68</v>
      </c>
      <c r="AL186" s="1">
        <v>0.26500000000000001</v>
      </c>
      <c r="AM186" s="1">
        <v>0.43333333330000001</v>
      </c>
      <c r="AN186" s="1">
        <v>0.12650019779999999</v>
      </c>
      <c r="AO186" s="1">
        <v>2.2258466599999999E-2</v>
      </c>
      <c r="AP186" s="1">
        <v>8.3862298700000004E-2</v>
      </c>
      <c r="AQ186" s="1">
        <v>0.24720043559999999</v>
      </c>
      <c r="AR186" s="1">
        <v>0.15146382829999999</v>
      </c>
      <c r="AS186" s="1">
        <v>0.12200102140000001</v>
      </c>
      <c r="AT186" s="1">
        <v>4.2620694799999997E-2</v>
      </c>
      <c r="AU186" s="1">
        <v>4.5520787E-3</v>
      </c>
      <c r="AV186" s="1">
        <v>1.9377622300000001E-2</v>
      </c>
      <c r="AW186" s="1">
        <v>0.28676094029999999</v>
      </c>
      <c r="AX186" s="1">
        <v>-0.11376711</v>
      </c>
      <c r="AY186" s="1">
        <v>-0.77632145699999999</v>
      </c>
      <c r="AZ186" s="1">
        <v>-0.83096131699999998</v>
      </c>
      <c r="BA186" s="1">
        <v>-0.111350661</v>
      </c>
      <c r="BB186" s="1">
        <v>0.19007409859999999</v>
      </c>
      <c r="BC186" s="1">
        <v>0.73736394959999996</v>
      </c>
      <c r="BD186" s="1">
        <v>-7.3298669999999996E-2</v>
      </c>
      <c r="BE186" s="1">
        <v>-0.50526428700000003</v>
      </c>
      <c r="BF186" s="1">
        <v>0.21673515779999999</v>
      </c>
      <c r="BG186" s="1">
        <v>1.6926147799999999E-2</v>
      </c>
      <c r="BH186" s="1">
        <v>-0.58751004399999995</v>
      </c>
      <c r="BI186" s="1">
        <v>-0.35887191099999999</v>
      </c>
      <c r="BJ186">
        <v>2</v>
      </c>
      <c r="BK186">
        <v>2</v>
      </c>
      <c r="BL186" t="s">
        <v>759</v>
      </c>
      <c r="BM186" t="s">
        <v>6729</v>
      </c>
      <c r="BN186" s="36" t="s">
        <v>6767</v>
      </c>
      <c r="BO186" s="1">
        <v>-0.23686400199999999</v>
      </c>
      <c r="BP186" s="1">
        <v>0.78611519610000002</v>
      </c>
      <c r="BQ186" s="1">
        <v>6.7804135000000001E-2</v>
      </c>
      <c r="BR186" s="1">
        <v>0.36735285750000002</v>
      </c>
      <c r="BS186" s="1">
        <v>0.2368640024</v>
      </c>
      <c r="BT186" s="1">
        <v>0.78611519610000002</v>
      </c>
      <c r="BU186" s="1">
        <v>6.7804135000000001E-2</v>
      </c>
      <c r="BV186" s="1">
        <v>0.36735285750000002</v>
      </c>
      <c r="BW186" t="s">
        <v>2813</v>
      </c>
      <c r="BX186" t="s">
        <v>1388</v>
      </c>
      <c r="BY186" t="s">
        <v>1373</v>
      </c>
      <c r="CP186" t="s">
        <v>1388</v>
      </c>
      <c r="CQ186">
        <v>19</v>
      </c>
      <c r="CR186">
        <v>8</v>
      </c>
      <c r="CS186">
        <v>0</v>
      </c>
      <c r="CT186">
        <v>0</v>
      </c>
      <c r="CU186">
        <v>2016</v>
      </c>
      <c r="CV186">
        <v>21</v>
      </c>
      <c r="CW186">
        <v>0.21099999999999999</v>
      </c>
      <c r="CX186">
        <v>0.28599999999999998</v>
      </c>
      <c r="CY186">
        <v>0.26300000000000001</v>
      </c>
      <c r="CZ186">
        <v>5</v>
      </c>
      <c r="DA186">
        <v>0.25600000000000001</v>
      </c>
      <c r="DB186">
        <v>3</v>
      </c>
      <c r="DC186">
        <v>0</v>
      </c>
      <c r="DD186" t="s">
        <v>249</v>
      </c>
      <c r="DE186">
        <v>24</v>
      </c>
      <c r="DV186" s="36" t="s">
        <v>5146</v>
      </c>
    </row>
    <row r="187" spans="1:126" x14ac:dyDescent="0.3">
      <c r="A187">
        <v>186</v>
      </c>
      <c r="B187" t="s">
        <v>7016</v>
      </c>
      <c r="C187" t="s">
        <v>223</v>
      </c>
      <c r="D187" t="s">
        <v>458</v>
      </c>
      <c r="E187">
        <v>452220</v>
      </c>
      <c r="F187" t="s">
        <v>257</v>
      </c>
      <c r="I187" t="s">
        <v>1103</v>
      </c>
      <c r="J187">
        <v>33</v>
      </c>
      <c r="K187" t="s">
        <v>831</v>
      </c>
      <c r="L187">
        <v>172</v>
      </c>
      <c r="M187">
        <v>120</v>
      </c>
      <c r="N187">
        <v>44</v>
      </c>
      <c r="O187">
        <v>23</v>
      </c>
      <c r="P187">
        <v>119</v>
      </c>
      <c r="Q187">
        <v>85</v>
      </c>
      <c r="R187">
        <v>94</v>
      </c>
      <c r="S187">
        <v>102</v>
      </c>
      <c r="T187">
        <v>89</v>
      </c>
      <c r="U187">
        <v>51</v>
      </c>
      <c r="V187">
        <v>111</v>
      </c>
      <c r="W187">
        <v>98</v>
      </c>
      <c r="X187">
        <v>35</v>
      </c>
      <c r="Y187">
        <v>113</v>
      </c>
      <c r="Z187">
        <v>3</v>
      </c>
      <c r="AA187">
        <v>1</v>
      </c>
      <c r="AB187" s="1">
        <v>0.221</v>
      </c>
      <c r="AC187" s="1">
        <v>0.29499999999999998</v>
      </c>
      <c r="AD187" s="1">
        <v>0.36699999999999999</v>
      </c>
      <c r="AE187" s="1">
        <v>0.29199999999999998</v>
      </c>
      <c r="AF187" s="36">
        <v>12</v>
      </c>
      <c r="AG187" s="36">
        <v>12</v>
      </c>
      <c r="AH187" s="8">
        <v>2</v>
      </c>
      <c r="AI187" s="36">
        <v>-1</v>
      </c>
      <c r="AJ187" s="38">
        <v>468</v>
      </c>
      <c r="AK187" s="38">
        <v>69</v>
      </c>
      <c r="AL187" s="1">
        <v>0.47499999999999998</v>
      </c>
      <c r="AM187" s="1">
        <v>0.58333333330000003</v>
      </c>
      <c r="AN187" s="1">
        <v>0.11322942</v>
      </c>
      <c r="AO187" s="1">
        <v>5.8012869999999996E-3</v>
      </c>
      <c r="AP187" s="1">
        <v>9.4568431300000005E-2</v>
      </c>
      <c r="AQ187" s="1">
        <v>0.18581695940000001</v>
      </c>
      <c r="AR187" s="1">
        <v>0.14476594270000001</v>
      </c>
      <c r="AS187" s="1">
        <v>0.14601612420000001</v>
      </c>
      <c r="AT187" s="1">
        <v>3.5980208100000001E-2</v>
      </c>
      <c r="AU187" s="1">
        <v>2.2772792000000002E-3</v>
      </c>
      <c r="AV187" s="1">
        <v>2.9230587299999999E-2</v>
      </c>
      <c r="AW187" s="1">
        <v>0.29233103859999998</v>
      </c>
      <c r="AX187" s="1">
        <v>1.9524895933999999</v>
      </c>
      <c r="AY187" s="1">
        <v>1.4854708896</v>
      </c>
      <c r="AZ187" s="1">
        <v>-0.91481426799999999</v>
      </c>
      <c r="BA187" s="1">
        <v>-0.80601969500000004</v>
      </c>
      <c r="BB187" s="1">
        <v>0.63969271559999996</v>
      </c>
      <c r="BC187" s="1">
        <v>-0.78429257100000005</v>
      </c>
      <c r="BD187" s="1">
        <v>-0.32875392399999998</v>
      </c>
      <c r="BE187" s="1">
        <v>5.2372178399999997E-2</v>
      </c>
      <c r="BF187" s="1">
        <v>-0.489233101</v>
      </c>
      <c r="BG187" s="1">
        <v>-0.66754445600000001</v>
      </c>
      <c r="BH187" s="1">
        <v>0.24515837670000001</v>
      </c>
      <c r="BI187" s="1">
        <v>-0.16763452600000001</v>
      </c>
      <c r="BJ187">
        <v>3</v>
      </c>
      <c r="BK187">
        <v>3</v>
      </c>
      <c r="BL187" t="s">
        <v>762</v>
      </c>
      <c r="BM187" t="s">
        <v>764</v>
      </c>
      <c r="BN187" s="36" t="s">
        <v>784</v>
      </c>
      <c r="BO187" s="1">
        <v>-0.225421502</v>
      </c>
      <c r="BP187" s="1">
        <v>-0.54320637900000002</v>
      </c>
      <c r="BQ187" s="1">
        <v>0.63154255640000001</v>
      </c>
      <c r="BR187" s="1">
        <v>0.3724895942</v>
      </c>
      <c r="BS187" s="1">
        <v>0.2254215017</v>
      </c>
      <c r="BT187" s="1">
        <v>0.54320637890000001</v>
      </c>
      <c r="BU187" s="1">
        <v>0.63154255640000001</v>
      </c>
      <c r="BV187" s="1">
        <v>0.3724895942</v>
      </c>
      <c r="BW187" t="s">
        <v>2924</v>
      </c>
      <c r="BX187" t="s">
        <v>1085</v>
      </c>
      <c r="BY187" t="s">
        <v>1063</v>
      </c>
      <c r="BZ187" t="s">
        <v>1085</v>
      </c>
      <c r="CA187">
        <v>95</v>
      </c>
      <c r="CB187">
        <v>46</v>
      </c>
      <c r="CC187">
        <v>1</v>
      </c>
      <c r="CD187">
        <v>0</v>
      </c>
      <c r="CE187">
        <v>2017</v>
      </c>
      <c r="CF187">
        <v>106</v>
      </c>
      <c r="CG187">
        <v>0.253</v>
      </c>
      <c r="CH187">
        <v>0.30199999999999999</v>
      </c>
      <c r="CI187">
        <v>0.35799999999999998</v>
      </c>
      <c r="CJ187">
        <v>31</v>
      </c>
      <c r="CK187">
        <v>0.28999999999999998</v>
      </c>
      <c r="CL187">
        <v>12</v>
      </c>
      <c r="CM187">
        <v>2</v>
      </c>
      <c r="CN187" t="s">
        <v>257</v>
      </c>
      <c r="CO187">
        <v>34</v>
      </c>
      <c r="CP187" t="s">
        <v>1085</v>
      </c>
      <c r="CQ187">
        <v>143</v>
      </c>
      <c r="CR187">
        <v>70</v>
      </c>
      <c r="CS187">
        <v>8</v>
      </c>
      <c r="CT187">
        <v>0</v>
      </c>
      <c r="CU187">
        <v>2016</v>
      </c>
      <c r="CV187">
        <v>165</v>
      </c>
      <c r="CW187">
        <v>0.26600000000000001</v>
      </c>
      <c r="CX187">
        <v>0.33900000000000002</v>
      </c>
      <c r="CY187">
        <v>0.52400000000000002</v>
      </c>
      <c r="CZ187">
        <v>60</v>
      </c>
      <c r="DA187">
        <v>0.36399999999999999</v>
      </c>
      <c r="DB187">
        <v>35</v>
      </c>
      <c r="DC187">
        <v>7</v>
      </c>
      <c r="DD187" t="s">
        <v>265</v>
      </c>
      <c r="DE187">
        <v>33</v>
      </c>
      <c r="DF187" t="s">
        <v>1383</v>
      </c>
      <c r="DG187">
        <v>383</v>
      </c>
      <c r="DH187">
        <v>131</v>
      </c>
      <c r="DI187">
        <v>17</v>
      </c>
      <c r="DJ187">
        <v>0</v>
      </c>
      <c r="DK187">
        <v>2015</v>
      </c>
      <c r="DL187">
        <v>428</v>
      </c>
      <c r="DM187">
        <v>0.20100000000000001</v>
      </c>
      <c r="DN187">
        <v>0.27100000000000002</v>
      </c>
      <c r="DO187">
        <v>0.38100000000000001</v>
      </c>
      <c r="DP187">
        <v>121</v>
      </c>
      <c r="DQ187">
        <v>0.28199999999999997</v>
      </c>
      <c r="DR187">
        <v>25</v>
      </c>
      <c r="DS187">
        <v>6</v>
      </c>
      <c r="DT187" t="s">
        <v>265</v>
      </c>
      <c r="DU187">
        <v>32</v>
      </c>
      <c r="DV187" s="36" t="s">
        <v>1396</v>
      </c>
    </row>
    <row r="188" spans="1:126" x14ac:dyDescent="0.3">
      <c r="A188">
        <v>187</v>
      </c>
      <c r="B188" t="s">
        <v>7017</v>
      </c>
      <c r="C188" t="s">
        <v>3945</v>
      </c>
      <c r="D188" t="s">
        <v>18</v>
      </c>
      <c r="E188">
        <v>592273</v>
      </c>
      <c r="F188" t="s">
        <v>265</v>
      </c>
      <c r="I188" t="s">
        <v>1065</v>
      </c>
      <c r="J188">
        <v>30</v>
      </c>
      <c r="K188" t="s">
        <v>2906</v>
      </c>
      <c r="L188">
        <v>154</v>
      </c>
      <c r="M188">
        <v>86</v>
      </c>
      <c r="N188">
        <v>190</v>
      </c>
      <c r="O188">
        <v>44</v>
      </c>
      <c r="P188">
        <v>85</v>
      </c>
      <c r="Q188">
        <v>89</v>
      </c>
      <c r="R188">
        <v>95</v>
      </c>
      <c r="S188">
        <v>126</v>
      </c>
      <c r="T188">
        <v>178</v>
      </c>
      <c r="U188">
        <v>85</v>
      </c>
      <c r="V188">
        <v>108</v>
      </c>
      <c r="W188">
        <v>110</v>
      </c>
      <c r="X188">
        <v>25</v>
      </c>
      <c r="Y188">
        <v>491</v>
      </c>
      <c r="Z188">
        <v>14</v>
      </c>
      <c r="AA188">
        <v>3</v>
      </c>
      <c r="AB188" s="1">
        <v>0.25800000000000001</v>
      </c>
      <c r="AC188" s="1">
        <v>0.314</v>
      </c>
      <c r="AD188" s="1">
        <v>0.439</v>
      </c>
      <c r="AE188" s="1">
        <v>0.32600000000000001</v>
      </c>
      <c r="AF188" s="36">
        <v>47</v>
      </c>
      <c r="AG188" s="36">
        <v>52</v>
      </c>
      <c r="AH188" s="8">
        <v>14</v>
      </c>
      <c r="AI188" s="36">
        <v>14</v>
      </c>
      <c r="AJ188" s="38">
        <v>70</v>
      </c>
      <c r="AK188" s="38">
        <v>9</v>
      </c>
      <c r="AL188" s="1">
        <v>0.42499999999999999</v>
      </c>
      <c r="AM188" s="1">
        <v>0.41666666670000002</v>
      </c>
      <c r="AN188" s="1">
        <v>0.49065751079999997</v>
      </c>
      <c r="AO188" s="1">
        <v>1.0867409E-2</v>
      </c>
      <c r="AP188" s="1">
        <v>6.7534454199999996E-2</v>
      </c>
      <c r="AQ188" s="1">
        <v>0.19369799360000001</v>
      </c>
      <c r="AR188" s="1">
        <v>0.1453092003</v>
      </c>
      <c r="AS188" s="1">
        <v>0.18122966069999999</v>
      </c>
      <c r="AT188" s="1">
        <v>7.2188648399999999E-2</v>
      </c>
      <c r="AU188" s="1">
        <v>3.827628E-3</v>
      </c>
      <c r="AV188" s="1">
        <v>2.8496887299999999E-2</v>
      </c>
      <c r="AW188" s="1">
        <v>0.32588159280000001</v>
      </c>
      <c r="AX188" s="1">
        <v>1.4605237116000001</v>
      </c>
      <c r="AY188" s="1">
        <v>-1.027631717</v>
      </c>
      <c r="AZ188" s="1">
        <v>1.4700089507</v>
      </c>
      <c r="BA188" s="1">
        <v>-0.59217515200000004</v>
      </c>
      <c r="BB188" s="1">
        <v>-0.49563596799999998</v>
      </c>
      <c r="BC188" s="1">
        <v>-0.58892685</v>
      </c>
      <c r="BD188" s="1">
        <v>-0.30803424699999998</v>
      </c>
      <c r="BE188" s="1">
        <v>0.87003896510000001</v>
      </c>
      <c r="BF188" s="1">
        <v>3.3601849861000002</v>
      </c>
      <c r="BG188" s="1">
        <v>-0.20105579100000001</v>
      </c>
      <c r="BH188" s="1">
        <v>0.18315380270000001</v>
      </c>
      <c r="BI188" s="1">
        <v>0.98425182889999996</v>
      </c>
      <c r="BJ188">
        <v>4</v>
      </c>
      <c r="BK188">
        <v>3</v>
      </c>
      <c r="BL188" t="s">
        <v>760</v>
      </c>
      <c r="BM188" t="s">
        <v>6729</v>
      </c>
      <c r="BN188" s="36" t="s">
        <v>6845</v>
      </c>
      <c r="BO188" s="1">
        <v>0.1876453199</v>
      </c>
      <c r="BP188" s="1">
        <v>-0.275376648</v>
      </c>
      <c r="BQ188" s="1">
        <v>-0.84275028399999996</v>
      </c>
      <c r="BR188" s="1">
        <v>0.4060319309</v>
      </c>
      <c r="BS188" s="1">
        <v>0.1876453199</v>
      </c>
      <c r="BT188" s="1">
        <v>0.27537664769999998</v>
      </c>
      <c r="BU188" s="1">
        <v>0.84275028380000006</v>
      </c>
      <c r="BV188" s="1">
        <v>0.4060319309</v>
      </c>
      <c r="BW188" t="s">
        <v>6943</v>
      </c>
      <c r="BX188" t="s">
        <v>1116</v>
      </c>
      <c r="BY188" t="s">
        <v>1063</v>
      </c>
      <c r="BZ188" t="s">
        <v>1116</v>
      </c>
      <c r="CA188">
        <v>445</v>
      </c>
      <c r="CB188">
        <v>135</v>
      </c>
      <c r="CC188">
        <v>13</v>
      </c>
      <c r="CD188">
        <v>1</v>
      </c>
      <c r="CE188">
        <v>2017</v>
      </c>
      <c r="CF188">
        <v>480</v>
      </c>
      <c r="CG188">
        <v>0.26700000000000002</v>
      </c>
      <c r="CH188">
        <v>0.317</v>
      </c>
      <c r="CI188">
        <v>0.44700000000000001</v>
      </c>
      <c r="CJ188">
        <v>159</v>
      </c>
      <c r="CK188">
        <v>0.33</v>
      </c>
      <c r="CL188">
        <v>49</v>
      </c>
      <c r="CM188">
        <v>15</v>
      </c>
      <c r="CN188" t="s">
        <v>265</v>
      </c>
      <c r="CO188">
        <v>24</v>
      </c>
      <c r="CP188" t="s">
        <v>1116</v>
      </c>
      <c r="CQ188">
        <v>461</v>
      </c>
      <c r="CR188">
        <v>134</v>
      </c>
      <c r="CS188">
        <v>16</v>
      </c>
      <c r="CT188">
        <v>1</v>
      </c>
      <c r="CU188">
        <v>2016</v>
      </c>
      <c r="CV188">
        <v>499</v>
      </c>
      <c r="CW188">
        <v>0.28199999999999997</v>
      </c>
      <c r="CX188">
        <v>0.32900000000000001</v>
      </c>
      <c r="CY188">
        <v>0.45800000000000002</v>
      </c>
      <c r="CZ188">
        <v>170</v>
      </c>
      <c r="DA188">
        <v>0.34</v>
      </c>
      <c r="DB188">
        <v>55</v>
      </c>
      <c r="DC188">
        <v>18</v>
      </c>
      <c r="DD188" t="s">
        <v>249</v>
      </c>
      <c r="DE188">
        <v>23</v>
      </c>
      <c r="DF188" t="s">
        <v>1116</v>
      </c>
      <c r="DG188">
        <v>56</v>
      </c>
      <c r="DH188">
        <v>20</v>
      </c>
      <c r="DI188">
        <v>2</v>
      </c>
      <c r="DJ188">
        <v>0</v>
      </c>
      <c r="DK188">
        <v>2015</v>
      </c>
      <c r="DL188">
        <v>59</v>
      </c>
      <c r="DM188">
        <v>0.214</v>
      </c>
      <c r="DN188">
        <v>0.254</v>
      </c>
      <c r="DO188">
        <v>0.375</v>
      </c>
      <c r="DP188">
        <v>16</v>
      </c>
      <c r="DQ188">
        <v>0.27300000000000002</v>
      </c>
      <c r="DR188">
        <v>6</v>
      </c>
      <c r="DS188">
        <v>1</v>
      </c>
      <c r="DT188" t="s">
        <v>253</v>
      </c>
      <c r="DU188">
        <v>22</v>
      </c>
      <c r="DV188" s="36" t="s">
        <v>3946</v>
      </c>
    </row>
    <row r="189" spans="1:126" x14ac:dyDescent="0.3">
      <c r="A189">
        <v>188</v>
      </c>
      <c r="B189" t="s">
        <v>3048</v>
      </c>
      <c r="C189" t="s">
        <v>94</v>
      </c>
      <c r="D189" t="s">
        <v>93</v>
      </c>
      <c r="E189">
        <v>446263</v>
      </c>
      <c r="F189" t="s">
        <v>250</v>
      </c>
      <c r="I189" t="s">
        <v>1103</v>
      </c>
      <c r="J189">
        <v>7</v>
      </c>
      <c r="K189" t="s">
        <v>769</v>
      </c>
      <c r="L189">
        <v>67</v>
      </c>
      <c r="M189">
        <v>110</v>
      </c>
      <c r="N189">
        <v>121</v>
      </c>
      <c r="O189">
        <v>22</v>
      </c>
      <c r="P189">
        <v>134</v>
      </c>
      <c r="Q189">
        <v>112</v>
      </c>
      <c r="R189">
        <v>68</v>
      </c>
      <c r="S189">
        <v>165</v>
      </c>
      <c r="T189">
        <v>119</v>
      </c>
      <c r="U189">
        <v>17</v>
      </c>
      <c r="V189">
        <v>200</v>
      </c>
      <c r="W189">
        <v>112</v>
      </c>
      <c r="X189">
        <v>32</v>
      </c>
      <c r="Y189">
        <v>311</v>
      </c>
      <c r="Z189">
        <v>16</v>
      </c>
      <c r="AA189">
        <v>1</v>
      </c>
      <c r="AB189" s="1">
        <v>0.222</v>
      </c>
      <c r="AC189" s="1">
        <v>0.314</v>
      </c>
      <c r="AD189" s="1">
        <v>0.46</v>
      </c>
      <c r="AE189" s="1">
        <v>0.33400000000000002</v>
      </c>
      <c r="AF189" s="36">
        <v>38</v>
      </c>
      <c r="AG189" s="36">
        <v>34</v>
      </c>
      <c r="AH189" s="8">
        <v>9</v>
      </c>
      <c r="AI189" s="36">
        <v>1</v>
      </c>
      <c r="AJ189" s="38">
        <v>200</v>
      </c>
      <c r="AK189" s="38">
        <v>30</v>
      </c>
      <c r="AL189" s="1">
        <v>0.185</v>
      </c>
      <c r="AM189" s="1">
        <v>0.53333333329999999</v>
      </c>
      <c r="AN189" s="1">
        <v>0.3111442478</v>
      </c>
      <c r="AO189" s="1">
        <v>5.4989208999999999E-3</v>
      </c>
      <c r="AP189" s="1">
        <v>0.1066570411</v>
      </c>
      <c r="AQ189" s="1">
        <v>0.242470877</v>
      </c>
      <c r="AR189" s="1">
        <v>0.1042850045</v>
      </c>
      <c r="AS189" s="1">
        <v>0.23780502370000001</v>
      </c>
      <c r="AT189" s="1">
        <v>4.83182505E-2</v>
      </c>
      <c r="AU189" s="1">
        <v>7.8335980000000002E-4</v>
      </c>
      <c r="AV189" s="1">
        <v>5.2738251100000001E-2</v>
      </c>
      <c r="AW189" s="1">
        <v>0.33388912240000002</v>
      </c>
      <c r="AX189" s="1">
        <v>-0.90091252099999997</v>
      </c>
      <c r="AY189" s="1">
        <v>0.73154010749999998</v>
      </c>
      <c r="AZ189" s="1">
        <v>0.33573355379999997</v>
      </c>
      <c r="BA189" s="1">
        <v>-0.81878278100000002</v>
      </c>
      <c r="BB189" s="1">
        <v>1.1473703485</v>
      </c>
      <c r="BC189" s="1">
        <v>0.6201212626</v>
      </c>
      <c r="BD189" s="1">
        <v>-1.8726841839999999</v>
      </c>
      <c r="BE189" s="1">
        <v>2.1837325041</v>
      </c>
      <c r="BF189" s="1">
        <v>0.82245784710000003</v>
      </c>
      <c r="BG189" s="1">
        <v>-1.117053919</v>
      </c>
      <c r="BH189" s="1">
        <v>2.2317775574000001</v>
      </c>
      <c r="BI189" s="1">
        <v>1.2591731891</v>
      </c>
      <c r="BJ189">
        <v>1</v>
      </c>
      <c r="BK189">
        <v>1</v>
      </c>
      <c r="BL189" t="s">
        <v>763</v>
      </c>
      <c r="BM189" t="s">
        <v>764</v>
      </c>
      <c r="BN189" s="36" t="s">
        <v>774</v>
      </c>
      <c r="BO189" s="1">
        <v>0.97463144850000005</v>
      </c>
      <c r="BP189" s="1">
        <v>-0.14523425000000001</v>
      </c>
      <c r="BQ189" s="1">
        <v>8.5368866900000007E-2</v>
      </c>
      <c r="BR189" s="1">
        <v>0.13084716900000001</v>
      </c>
      <c r="BS189" s="1">
        <v>0.97463144850000005</v>
      </c>
      <c r="BT189" s="1">
        <v>0.14523424979999999</v>
      </c>
      <c r="BU189" s="1">
        <v>8.5368866900000007E-2</v>
      </c>
      <c r="BV189" s="1">
        <v>0.13084716900000001</v>
      </c>
      <c r="BW189" t="s">
        <v>6991</v>
      </c>
      <c r="BX189" t="s">
        <v>1402</v>
      </c>
      <c r="BY189" t="s">
        <v>1373</v>
      </c>
      <c r="BZ189" t="s">
        <v>1402</v>
      </c>
      <c r="CA189">
        <v>423</v>
      </c>
      <c r="CB189">
        <v>127</v>
      </c>
      <c r="CC189">
        <v>30</v>
      </c>
      <c r="CD189">
        <v>0</v>
      </c>
      <c r="CE189">
        <v>2017</v>
      </c>
      <c r="CF189">
        <v>491</v>
      </c>
      <c r="CG189">
        <v>0.217</v>
      </c>
      <c r="CH189">
        <v>0.32200000000000001</v>
      </c>
      <c r="CI189">
        <v>0.496</v>
      </c>
      <c r="CJ189">
        <v>172</v>
      </c>
      <c r="CK189">
        <v>0.34899999999999998</v>
      </c>
      <c r="CL189">
        <v>60</v>
      </c>
      <c r="CM189">
        <v>14</v>
      </c>
      <c r="CN189" t="s">
        <v>250</v>
      </c>
      <c r="CO189">
        <v>31</v>
      </c>
      <c r="CP189" t="s">
        <v>1089</v>
      </c>
      <c r="CQ189">
        <v>153</v>
      </c>
      <c r="CR189">
        <v>47</v>
      </c>
      <c r="CS189">
        <v>7</v>
      </c>
      <c r="CT189">
        <v>0</v>
      </c>
      <c r="CU189">
        <v>2016</v>
      </c>
      <c r="CV189">
        <v>172</v>
      </c>
      <c r="CW189">
        <v>0.22900000000000001</v>
      </c>
      <c r="CX189">
        <v>0.30199999999999999</v>
      </c>
      <c r="CY189">
        <v>0.41199999999999998</v>
      </c>
      <c r="CZ189">
        <v>54</v>
      </c>
      <c r="DA189">
        <v>0.311</v>
      </c>
      <c r="DB189">
        <v>20</v>
      </c>
      <c r="DC189">
        <v>5</v>
      </c>
      <c r="DD189" t="s">
        <v>250</v>
      </c>
      <c r="DE189">
        <v>30</v>
      </c>
      <c r="DF189" t="s">
        <v>1089</v>
      </c>
      <c r="DG189">
        <v>471</v>
      </c>
      <c r="DH189">
        <v>135</v>
      </c>
      <c r="DI189">
        <v>27</v>
      </c>
      <c r="DJ189">
        <v>0</v>
      </c>
      <c r="DK189">
        <v>2015</v>
      </c>
      <c r="DL189">
        <v>554</v>
      </c>
      <c r="DM189">
        <v>0.24399999999999999</v>
      </c>
      <c r="DN189">
        <v>0.35199999999999998</v>
      </c>
      <c r="DO189">
        <v>0.48599999999999999</v>
      </c>
      <c r="DP189">
        <v>201</v>
      </c>
      <c r="DQ189">
        <v>0.36299999999999999</v>
      </c>
      <c r="DR189">
        <v>75</v>
      </c>
      <c r="DS189">
        <v>19</v>
      </c>
      <c r="DT189" t="s">
        <v>250</v>
      </c>
      <c r="DU189">
        <v>29</v>
      </c>
      <c r="DV189" s="36" t="s">
        <v>1189</v>
      </c>
    </row>
    <row r="190" spans="1:126" x14ac:dyDescent="0.3">
      <c r="A190">
        <v>189</v>
      </c>
      <c r="B190" t="s">
        <v>3948</v>
      </c>
      <c r="C190" t="s">
        <v>2165</v>
      </c>
      <c r="D190" t="s">
        <v>14</v>
      </c>
      <c r="E190">
        <v>592274</v>
      </c>
      <c r="F190" t="s">
        <v>253</v>
      </c>
      <c r="I190" t="s">
        <v>1065</v>
      </c>
      <c r="J190">
        <v>2</v>
      </c>
      <c r="K190" t="s">
        <v>808</v>
      </c>
      <c r="L190">
        <v>96</v>
      </c>
      <c r="M190">
        <v>100</v>
      </c>
      <c r="N190">
        <v>40</v>
      </c>
      <c r="O190">
        <v>93</v>
      </c>
      <c r="P190">
        <v>76</v>
      </c>
      <c r="Q190">
        <v>104</v>
      </c>
      <c r="R190">
        <v>106</v>
      </c>
      <c r="S190">
        <v>90</v>
      </c>
      <c r="T190">
        <v>99</v>
      </c>
      <c r="U190">
        <v>99</v>
      </c>
      <c r="V190">
        <v>89</v>
      </c>
      <c r="W190">
        <v>97</v>
      </c>
      <c r="X190">
        <v>29</v>
      </c>
      <c r="Y190">
        <v>102</v>
      </c>
      <c r="Z190">
        <v>2</v>
      </c>
      <c r="AA190">
        <v>1</v>
      </c>
      <c r="AB190" s="1">
        <v>0.23599999999999999</v>
      </c>
      <c r="AC190" s="1">
        <v>0.28699999999999998</v>
      </c>
      <c r="AD190" s="1">
        <v>0.36499999999999999</v>
      </c>
      <c r="AE190" s="1">
        <v>0.28699999999999998</v>
      </c>
      <c r="AF190" s="36">
        <v>11</v>
      </c>
      <c r="AG190" s="36">
        <v>11</v>
      </c>
      <c r="AH190" s="8">
        <v>2</v>
      </c>
      <c r="AI190" s="36">
        <v>-3</v>
      </c>
      <c r="AJ190" s="38">
        <v>668</v>
      </c>
      <c r="AK190" s="38">
        <v>72</v>
      </c>
      <c r="AL190" s="1">
        <v>0.26500000000000001</v>
      </c>
      <c r="AM190" s="1">
        <v>0.4833333333</v>
      </c>
      <c r="AN190" s="1">
        <v>0.10203344139999999</v>
      </c>
      <c r="AO190" s="1">
        <v>2.32324959E-2</v>
      </c>
      <c r="AP190" s="1">
        <v>6.0412021900000001E-2</v>
      </c>
      <c r="AQ190" s="1">
        <v>0.2263754436</v>
      </c>
      <c r="AR190" s="1">
        <v>0.16202503870000001</v>
      </c>
      <c r="AS190" s="1">
        <v>0.12935133730000001</v>
      </c>
      <c r="AT190" s="1">
        <v>4.0325608999999998E-2</v>
      </c>
      <c r="AU190" s="1">
        <v>4.4514962999999998E-3</v>
      </c>
      <c r="AV190" s="1">
        <v>2.3328298500000001E-2</v>
      </c>
      <c r="AW190" s="1">
        <v>0.28713116840000003</v>
      </c>
      <c r="AX190" s="1">
        <v>-0.11376711</v>
      </c>
      <c r="AY190" s="1">
        <v>-2.2390674999999999E-2</v>
      </c>
      <c r="AZ190" s="1">
        <v>-0.98555735799999999</v>
      </c>
      <c r="BA190" s="1">
        <v>-7.0236203999999997E-2</v>
      </c>
      <c r="BB190" s="1">
        <v>-0.79475221299999999</v>
      </c>
      <c r="BC190" s="1">
        <v>0.2211259206</v>
      </c>
      <c r="BD190" s="1">
        <v>0.32950257319999998</v>
      </c>
      <c r="BE190" s="1">
        <v>-0.33458818299999998</v>
      </c>
      <c r="BF190" s="1">
        <v>-2.7261674999999999E-2</v>
      </c>
      <c r="BG190" s="1">
        <v>-1.3338357E-2</v>
      </c>
      <c r="BH190" s="1">
        <v>-0.25364067000000001</v>
      </c>
      <c r="BI190" s="1">
        <v>-0.34616092199999998</v>
      </c>
      <c r="BJ190">
        <v>2</v>
      </c>
      <c r="BK190">
        <v>1</v>
      </c>
      <c r="BL190" t="s">
        <v>761</v>
      </c>
      <c r="BM190" t="s">
        <v>759</v>
      </c>
      <c r="BN190" s="36" t="s">
        <v>787</v>
      </c>
      <c r="BO190" s="1">
        <v>-0.630320137</v>
      </c>
      <c r="BP190" s="1">
        <v>0.45524134329999999</v>
      </c>
      <c r="BQ190" s="1">
        <v>0.25741958469999998</v>
      </c>
      <c r="BR190" s="1">
        <v>0.16151647129999999</v>
      </c>
      <c r="BS190" s="1">
        <v>0.63032013710000001</v>
      </c>
      <c r="BT190" s="1">
        <v>0.45524134329999999</v>
      </c>
      <c r="BU190" s="1">
        <v>0.25741958469999998</v>
      </c>
      <c r="BV190" s="1">
        <v>0.16151647129999999</v>
      </c>
      <c r="BW190" t="s">
        <v>2888</v>
      </c>
      <c r="BX190" t="s">
        <v>1554</v>
      </c>
      <c r="BY190" t="s">
        <v>1373</v>
      </c>
      <c r="CP190" t="s">
        <v>1554</v>
      </c>
      <c r="CQ190">
        <v>3</v>
      </c>
      <c r="CR190">
        <v>3</v>
      </c>
      <c r="CS190">
        <v>0</v>
      </c>
      <c r="CT190">
        <v>0</v>
      </c>
      <c r="CU190">
        <v>2016</v>
      </c>
      <c r="CV190">
        <v>3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 t="s">
        <v>253</v>
      </c>
      <c r="DE190">
        <v>27</v>
      </c>
      <c r="DF190" t="s">
        <v>1554</v>
      </c>
      <c r="DG190">
        <v>8</v>
      </c>
      <c r="DH190">
        <v>8</v>
      </c>
      <c r="DI190">
        <v>0</v>
      </c>
      <c r="DJ190">
        <v>0</v>
      </c>
      <c r="DK190">
        <v>2015</v>
      </c>
      <c r="DL190">
        <v>9</v>
      </c>
      <c r="DM190">
        <v>0.375</v>
      </c>
      <c r="DN190">
        <v>0.44400000000000001</v>
      </c>
      <c r="DO190">
        <v>0.5</v>
      </c>
      <c r="DP190">
        <v>4</v>
      </c>
      <c r="DQ190">
        <v>0.41799999999999998</v>
      </c>
      <c r="DR190">
        <v>9</v>
      </c>
      <c r="DS190">
        <v>1</v>
      </c>
      <c r="DT190" t="s">
        <v>250</v>
      </c>
      <c r="DU190">
        <v>26</v>
      </c>
      <c r="DV190" s="36" t="s">
        <v>3947</v>
      </c>
    </row>
    <row r="191" spans="1:126" x14ac:dyDescent="0.3">
      <c r="A191">
        <v>190</v>
      </c>
      <c r="B191" t="s">
        <v>7305</v>
      </c>
      <c r="C191" t="s">
        <v>2165</v>
      </c>
      <c r="D191" t="s">
        <v>14</v>
      </c>
      <c r="E191">
        <v>622110</v>
      </c>
      <c r="F191" t="s">
        <v>257</v>
      </c>
      <c r="I191" t="s">
        <v>1065</v>
      </c>
      <c r="J191">
        <v>3</v>
      </c>
      <c r="K191" t="s">
        <v>817</v>
      </c>
      <c r="L191">
        <v>172</v>
      </c>
      <c r="M191">
        <v>93</v>
      </c>
      <c r="N191">
        <v>67</v>
      </c>
      <c r="O191">
        <v>127</v>
      </c>
      <c r="P191">
        <v>66</v>
      </c>
      <c r="Q191">
        <v>72</v>
      </c>
      <c r="R191">
        <v>133</v>
      </c>
      <c r="S191">
        <v>74</v>
      </c>
      <c r="T191">
        <v>93</v>
      </c>
      <c r="U191">
        <v>139</v>
      </c>
      <c r="V191">
        <v>61</v>
      </c>
      <c r="W191">
        <v>102</v>
      </c>
      <c r="X191">
        <v>27</v>
      </c>
      <c r="Y191">
        <v>174</v>
      </c>
      <c r="Z191">
        <v>3</v>
      </c>
      <c r="AA191">
        <v>3</v>
      </c>
      <c r="AB191" s="1">
        <v>0.26800000000000002</v>
      </c>
      <c r="AC191" s="1">
        <v>0.311</v>
      </c>
      <c r="AD191" s="1">
        <v>0.374</v>
      </c>
      <c r="AE191" s="1">
        <v>0.30299999999999999</v>
      </c>
      <c r="AF191" s="36">
        <v>18</v>
      </c>
      <c r="AG191" s="36">
        <v>18</v>
      </c>
      <c r="AH191" s="8">
        <v>6</v>
      </c>
      <c r="AI191" s="36">
        <v>-2</v>
      </c>
      <c r="AJ191" s="38">
        <v>633</v>
      </c>
      <c r="AK191" s="38">
        <v>84</v>
      </c>
      <c r="AL191" s="1">
        <v>0.47499999999999998</v>
      </c>
      <c r="AM191" s="1">
        <v>0.45</v>
      </c>
      <c r="AN191" s="1">
        <v>0.1736135815</v>
      </c>
      <c r="AO191" s="1">
        <v>3.16004093E-2</v>
      </c>
      <c r="AP191" s="1">
        <v>5.25880216E-2</v>
      </c>
      <c r="AQ191" s="1">
        <v>0.1565640891</v>
      </c>
      <c r="AR191" s="1">
        <v>0.20378154000000001</v>
      </c>
      <c r="AS191" s="1">
        <v>0.1059177788</v>
      </c>
      <c r="AT191" s="1">
        <v>3.7614743300000003E-2</v>
      </c>
      <c r="AU191" s="1">
        <v>6.2310409999999997E-3</v>
      </c>
      <c r="AV191" s="1">
        <v>1.60585569E-2</v>
      </c>
      <c r="AW191" s="1">
        <v>0.30268410019999997</v>
      </c>
      <c r="AX191" s="1">
        <v>1.9524895933999999</v>
      </c>
      <c r="AY191" s="1">
        <v>-0.52501119600000001</v>
      </c>
      <c r="AZ191" s="1">
        <v>-0.53326993099999997</v>
      </c>
      <c r="BA191" s="1">
        <v>0.2829792612</v>
      </c>
      <c r="BB191" s="1">
        <v>-1.1233317620000001</v>
      </c>
      <c r="BC191" s="1">
        <v>-1.509452233</v>
      </c>
      <c r="BD191" s="1">
        <v>1.9220824098</v>
      </c>
      <c r="BE191" s="1">
        <v>-0.87872104900000003</v>
      </c>
      <c r="BF191" s="1">
        <v>-0.315461202</v>
      </c>
      <c r="BG191" s="1">
        <v>0.5221136878</v>
      </c>
      <c r="BH191" s="1">
        <v>-0.86800235699999995</v>
      </c>
      <c r="BI191" s="1">
        <v>0.18781564810000001</v>
      </c>
      <c r="BJ191">
        <v>4</v>
      </c>
      <c r="BK191">
        <v>1</v>
      </c>
      <c r="BL191" t="s">
        <v>761</v>
      </c>
      <c r="BM191" t="s">
        <v>760</v>
      </c>
      <c r="BN191" s="36" t="s">
        <v>773</v>
      </c>
      <c r="BO191" s="1">
        <v>-0.90586088799999998</v>
      </c>
      <c r="BP191" s="1">
        <v>-0.25949670899999999</v>
      </c>
      <c r="BQ191" s="1">
        <v>-0.27808182799999998</v>
      </c>
      <c r="BR191" s="1">
        <v>-6.5642732999999995E-2</v>
      </c>
      <c r="BS191" s="1">
        <v>0.90586088799999998</v>
      </c>
      <c r="BT191" s="1">
        <v>0.25949670940000003</v>
      </c>
      <c r="BU191" s="1">
        <v>0.27808182780000001</v>
      </c>
      <c r="BV191" s="1">
        <v>6.5642733100000003E-2</v>
      </c>
      <c r="BW191" t="s">
        <v>2874</v>
      </c>
      <c r="BX191" t="s">
        <v>1402</v>
      </c>
      <c r="BY191" t="s">
        <v>1373</v>
      </c>
      <c r="CP191" t="s">
        <v>1402</v>
      </c>
      <c r="CQ191">
        <v>333</v>
      </c>
      <c r="CR191">
        <v>91</v>
      </c>
      <c r="CS191">
        <v>5</v>
      </c>
      <c r="CT191">
        <v>8</v>
      </c>
      <c r="CU191">
        <v>2016</v>
      </c>
      <c r="CV191">
        <v>366</v>
      </c>
      <c r="CW191">
        <v>0.25800000000000001</v>
      </c>
      <c r="CX191">
        <v>0.31</v>
      </c>
      <c r="CY191">
        <v>0.35699999999999998</v>
      </c>
      <c r="CZ191">
        <v>108</v>
      </c>
      <c r="DA191">
        <v>0.29599999999999999</v>
      </c>
      <c r="DB191">
        <v>27</v>
      </c>
      <c r="DC191">
        <v>10</v>
      </c>
      <c r="DD191" t="s">
        <v>253</v>
      </c>
      <c r="DE191">
        <v>25</v>
      </c>
      <c r="DF191" t="s">
        <v>1104</v>
      </c>
      <c r="DG191">
        <v>573</v>
      </c>
      <c r="DH191">
        <v>149</v>
      </c>
      <c r="DI191">
        <v>12</v>
      </c>
      <c r="DJ191">
        <v>12</v>
      </c>
      <c r="DK191">
        <v>2015</v>
      </c>
      <c r="DL191">
        <v>612</v>
      </c>
      <c r="DM191">
        <v>0.29499999999999998</v>
      </c>
      <c r="DN191">
        <v>0.33400000000000002</v>
      </c>
      <c r="DO191">
        <v>0.42799999999999999</v>
      </c>
      <c r="DP191">
        <v>204</v>
      </c>
      <c r="DQ191">
        <v>0.33300000000000002</v>
      </c>
      <c r="DR191">
        <v>58</v>
      </c>
      <c r="DS191">
        <v>28</v>
      </c>
      <c r="DT191" t="s">
        <v>253</v>
      </c>
      <c r="DU191">
        <v>24</v>
      </c>
      <c r="DV191" s="36" t="s">
        <v>3181</v>
      </c>
    </row>
    <row r="192" spans="1:126" x14ac:dyDescent="0.3">
      <c r="A192">
        <v>191</v>
      </c>
      <c r="B192" t="s">
        <v>3950</v>
      </c>
      <c r="C192" t="s">
        <v>2996</v>
      </c>
      <c r="D192" t="s">
        <v>148</v>
      </c>
      <c r="E192">
        <v>594807</v>
      </c>
      <c r="F192" t="s">
        <v>249</v>
      </c>
      <c r="I192" t="s">
        <v>1065</v>
      </c>
      <c r="J192">
        <v>9</v>
      </c>
      <c r="K192" t="s">
        <v>702</v>
      </c>
      <c r="L192">
        <v>76</v>
      </c>
      <c r="M192">
        <v>100</v>
      </c>
      <c r="N192">
        <v>198</v>
      </c>
      <c r="O192">
        <v>84</v>
      </c>
      <c r="P192">
        <v>76</v>
      </c>
      <c r="Q192">
        <v>115</v>
      </c>
      <c r="R192">
        <v>66</v>
      </c>
      <c r="S192">
        <v>186</v>
      </c>
      <c r="T192">
        <v>145</v>
      </c>
      <c r="U192">
        <v>152</v>
      </c>
      <c r="V192">
        <v>217</v>
      </c>
      <c r="W192">
        <v>111</v>
      </c>
      <c r="X192">
        <v>29</v>
      </c>
      <c r="Y192">
        <v>511</v>
      </c>
      <c r="Z192">
        <v>29</v>
      </c>
      <c r="AA192">
        <v>5</v>
      </c>
      <c r="AB192" s="1">
        <v>0.23400000000000001</v>
      </c>
      <c r="AC192" s="1">
        <v>0.28699999999999998</v>
      </c>
      <c r="AD192" s="1">
        <v>0.501</v>
      </c>
      <c r="AE192" s="1">
        <v>0.33</v>
      </c>
      <c r="AF192" s="36">
        <v>50</v>
      </c>
      <c r="AG192" s="36">
        <v>46</v>
      </c>
      <c r="AH192" s="8">
        <v>20</v>
      </c>
      <c r="AI192" s="36">
        <v>0</v>
      </c>
      <c r="AJ192" s="38">
        <v>99</v>
      </c>
      <c r="AK192" s="38">
        <v>25</v>
      </c>
      <c r="AL192" s="1">
        <v>0.21</v>
      </c>
      <c r="AM192" s="1">
        <v>0.4833333333</v>
      </c>
      <c r="AN192" s="1">
        <v>0.51062081699999995</v>
      </c>
      <c r="AO192" s="1">
        <v>2.08114293E-2</v>
      </c>
      <c r="AP192" s="1">
        <v>6.0229282100000003E-2</v>
      </c>
      <c r="AQ192" s="1">
        <v>0.25034535089999999</v>
      </c>
      <c r="AR192" s="1">
        <v>0.1004980855</v>
      </c>
      <c r="AS192" s="1">
        <v>0.26698855030000002</v>
      </c>
      <c r="AT192" s="1">
        <v>5.8659454399999998E-2</v>
      </c>
      <c r="AU192" s="1">
        <v>6.8346572000000001E-3</v>
      </c>
      <c r="AV192" s="1">
        <v>5.7148226400000002E-2</v>
      </c>
      <c r="AW192" s="1">
        <v>0.33017839040000002</v>
      </c>
      <c r="AX192" s="1">
        <v>-0.65492958000000001</v>
      </c>
      <c r="AY192" s="1">
        <v>-2.2390674999999999E-2</v>
      </c>
      <c r="AZ192" s="1">
        <v>1.5961494189000001</v>
      </c>
      <c r="BA192" s="1">
        <v>-0.172431114</v>
      </c>
      <c r="BB192" s="1">
        <v>-0.80242662200000003</v>
      </c>
      <c r="BC192" s="1">
        <v>0.81532435839999995</v>
      </c>
      <c r="BD192" s="1">
        <v>-2.017116084</v>
      </c>
      <c r="BE192" s="1">
        <v>2.8613810109000002</v>
      </c>
      <c r="BF192" s="1">
        <v>1.9218594546000001</v>
      </c>
      <c r="BG192" s="1">
        <v>0.70373739639999999</v>
      </c>
      <c r="BH192" s="1">
        <v>2.6044620351000001</v>
      </c>
      <c r="BI192" s="1">
        <v>1.1317731624</v>
      </c>
      <c r="BJ192">
        <v>1</v>
      </c>
      <c r="BK192">
        <v>1</v>
      </c>
      <c r="BL192" t="s">
        <v>763</v>
      </c>
      <c r="BM192" t="s">
        <v>760</v>
      </c>
      <c r="BN192" s="36" t="s">
        <v>776</v>
      </c>
      <c r="BO192" s="1">
        <v>0.87544538910000003</v>
      </c>
      <c r="BP192" s="1">
        <v>8.2087784799999994E-2</v>
      </c>
      <c r="BQ192" s="1">
        <v>-0.35811609100000003</v>
      </c>
      <c r="BR192" s="1">
        <v>0.15598105979999999</v>
      </c>
      <c r="BS192" s="1">
        <v>0.87544538910000003</v>
      </c>
      <c r="BT192" s="1">
        <v>8.2087784799999994E-2</v>
      </c>
      <c r="BU192" s="1">
        <v>0.35811609129999999</v>
      </c>
      <c r="BV192" s="1">
        <v>0.15598105979999999</v>
      </c>
      <c r="BW192" t="s">
        <v>5112</v>
      </c>
      <c r="BX192" t="s">
        <v>1093</v>
      </c>
      <c r="BY192" t="s">
        <v>1063</v>
      </c>
      <c r="BZ192" t="s">
        <v>1093</v>
      </c>
      <c r="CA192">
        <v>587</v>
      </c>
      <c r="CB192">
        <v>157</v>
      </c>
      <c r="CC192">
        <v>31</v>
      </c>
      <c r="CD192">
        <v>5</v>
      </c>
      <c r="CE192">
        <v>2017</v>
      </c>
      <c r="CF192">
        <v>647</v>
      </c>
      <c r="CG192">
        <v>0.249</v>
      </c>
      <c r="CH192">
        <v>0.30099999999999999</v>
      </c>
      <c r="CI192">
        <v>0.48</v>
      </c>
      <c r="CJ192">
        <v>214</v>
      </c>
      <c r="CK192">
        <v>0.33100000000000002</v>
      </c>
      <c r="CL192">
        <v>59</v>
      </c>
      <c r="CM192">
        <v>25</v>
      </c>
      <c r="CN192" t="s">
        <v>249</v>
      </c>
      <c r="CO192">
        <v>28</v>
      </c>
      <c r="CP192" t="s">
        <v>1093</v>
      </c>
      <c r="CQ192">
        <v>552</v>
      </c>
      <c r="CR192">
        <v>150</v>
      </c>
      <c r="CS192">
        <v>33</v>
      </c>
      <c r="CT192">
        <v>6</v>
      </c>
      <c r="CU192">
        <v>2016</v>
      </c>
      <c r="CV192">
        <v>607</v>
      </c>
      <c r="CW192">
        <v>0.24099999999999999</v>
      </c>
      <c r="CX192">
        <v>0.29699999999999999</v>
      </c>
      <c r="CY192">
        <v>0.498</v>
      </c>
      <c r="CZ192">
        <v>203</v>
      </c>
      <c r="DA192">
        <v>0.33400000000000002</v>
      </c>
      <c r="DB192">
        <v>59</v>
      </c>
      <c r="DC192">
        <v>26</v>
      </c>
      <c r="DD192" t="s">
        <v>249</v>
      </c>
      <c r="DE192">
        <v>27</v>
      </c>
      <c r="DF192" t="s">
        <v>1093</v>
      </c>
      <c r="DG192">
        <v>64</v>
      </c>
      <c r="DH192">
        <v>27</v>
      </c>
      <c r="DI192">
        <v>5</v>
      </c>
      <c r="DJ192">
        <v>0</v>
      </c>
      <c r="DK192">
        <v>2015</v>
      </c>
      <c r="DL192">
        <v>72</v>
      </c>
      <c r="DM192">
        <v>0.219</v>
      </c>
      <c r="DN192">
        <v>0.30599999999999999</v>
      </c>
      <c r="DO192">
        <v>0.48399999999999999</v>
      </c>
      <c r="DP192">
        <v>24</v>
      </c>
      <c r="DQ192">
        <v>0.33800000000000002</v>
      </c>
      <c r="DR192">
        <v>16</v>
      </c>
      <c r="DS192">
        <v>2</v>
      </c>
      <c r="DT192" t="s">
        <v>249</v>
      </c>
      <c r="DU192">
        <v>26</v>
      </c>
      <c r="DV192" s="36" t="s">
        <v>3191</v>
      </c>
    </row>
    <row r="193" spans="1:126" x14ac:dyDescent="0.3">
      <c r="A193">
        <v>192</v>
      </c>
      <c r="B193" t="s">
        <v>580</v>
      </c>
      <c r="C193" t="s">
        <v>97</v>
      </c>
      <c r="D193" t="s">
        <v>96</v>
      </c>
      <c r="E193">
        <v>502481</v>
      </c>
      <c r="F193" t="s">
        <v>249</v>
      </c>
      <c r="I193" t="s">
        <v>1103</v>
      </c>
      <c r="J193">
        <v>5</v>
      </c>
      <c r="K193" t="s">
        <v>835</v>
      </c>
      <c r="L193">
        <v>76</v>
      </c>
      <c r="M193">
        <v>113</v>
      </c>
      <c r="N193">
        <v>114</v>
      </c>
      <c r="O193">
        <v>544</v>
      </c>
      <c r="P193">
        <v>91</v>
      </c>
      <c r="Q193">
        <v>73</v>
      </c>
      <c r="R193">
        <v>122</v>
      </c>
      <c r="S193">
        <v>68</v>
      </c>
      <c r="T193">
        <v>75</v>
      </c>
      <c r="U193">
        <v>211</v>
      </c>
      <c r="V193">
        <v>49</v>
      </c>
      <c r="W193">
        <v>98</v>
      </c>
      <c r="X193">
        <v>33</v>
      </c>
      <c r="Y193">
        <v>295</v>
      </c>
      <c r="Z193">
        <v>4</v>
      </c>
      <c r="AA193">
        <v>21</v>
      </c>
      <c r="AB193" s="1">
        <v>0.247</v>
      </c>
      <c r="AC193" s="1">
        <v>0.308</v>
      </c>
      <c r="AD193" s="1">
        <v>0.34499999999999997</v>
      </c>
      <c r="AE193" s="1">
        <v>0.29199999999999998</v>
      </c>
      <c r="AF193" s="36">
        <v>23</v>
      </c>
      <c r="AG193" s="36">
        <v>21</v>
      </c>
      <c r="AH193" s="8">
        <v>12</v>
      </c>
      <c r="AI193" s="36">
        <v>-11</v>
      </c>
      <c r="AJ193" s="38">
        <v>336</v>
      </c>
      <c r="AK193" s="38">
        <v>122</v>
      </c>
      <c r="AL193" s="1">
        <v>0.21</v>
      </c>
      <c r="AM193" s="1">
        <v>0.55000000000000004</v>
      </c>
      <c r="AN193" s="1">
        <v>0.29517094799999999</v>
      </c>
      <c r="AO193" s="1">
        <v>0.1354126018</v>
      </c>
      <c r="AP193" s="1">
        <v>7.2030483500000006E-2</v>
      </c>
      <c r="AQ193" s="1">
        <v>0.15834008369999999</v>
      </c>
      <c r="AR193" s="1">
        <v>0.1868253128</v>
      </c>
      <c r="AS193" s="1">
        <v>9.7836527100000001E-2</v>
      </c>
      <c r="AT193" s="1">
        <v>3.02816804E-2</v>
      </c>
      <c r="AU193" s="1">
        <v>9.4779184000000002E-3</v>
      </c>
      <c r="AV193" s="1">
        <v>1.2924148700000001E-2</v>
      </c>
      <c r="AW193" s="1">
        <v>0.29210649100000002</v>
      </c>
      <c r="AX193" s="1">
        <v>-0.65492958000000001</v>
      </c>
      <c r="AY193" s="1">
        <v>0.98285036820000005</v>
      </c>
      <c r="AZ193" s="1">
        <v>0.2348044041</v>
      </c>
      <c r="BA193" s="1">
        <v>4.6649643507</v>
      </c>
      <c r="BB193" s="1">
        <v>-0.30681909600000001</v>
      </c>
      <c r="BC193" s="1">
        <v>-1.4654264809999999</v>
      </c>
      <c r="BD193" s="1">
        <v>1.2753772343000001</v>
      </c>
      <c r="BE193" s="1">
        <v>-1.0663696570000001</v>
      </c>
      <c r="BF193" s="1">
        <v>-1.095059131</v>
      </c>
      <c r="BG193" s="1">
        <v>1.4990754283000001</v>
      </c>
      <c r="BH193" s="1">
        <v>-1.132889402</v>
      </c>
      <c r="BI193" s="1">
        <v>-0.175343887</v>
      </c>
      <c r="BJ193">
        <v>2</v>
      </c>
      <c r="BK193">
        <v>1</v>
      </c>
      <c r="BL193" t="s">
        <v>761</v>
      </c>
      <c r="BM193" t="s">
        <v>6724</v>
      </c>
      <c r="BN193" s="36" t="s">
        <v>6996</v>
      </c>
      <c r="BO193" s="1">
        <v>-0.72459677</v>
      </c>
      <c r="BP193" s="1">
        <v>0.19679800989999999</v>
      </c>
      <c r="BQ193" s="1">
        <v>2.0342107299999999E-2</v>
      </c>
      <c r="BR193" s="1">
        <v>-0.59544262000000003</v>
      </c>
      <c r="BS193" s="1">
        <v>0.72459677010000001</v>
      </c>
      <c r="BT193" s="1">
        <v>0.19679800989999999</v>
      </c>
      <c r="BU193" s="1">
        <v>2.0342107299999999E-2</v>
      </c>
      <c r="BV193" s="1">
        <v>0.5954426196</v>
      </c>
      <c r="BW193" t="s">
        <v>2921</v>
      </c>
      <c r="BX193" t="s">
        <v>1397</v>
      </c>
      <c r="BY193" t="s">
        <v>1373</v>
      </c>
      <c r="BZ193" t="s">
        <v>1397</v>
      </c>
      <c r="CA193">
        <v>346</v>
      </c>
      <c r="CB193">
        <v>111</v>
      </c>
      <c r="CC193">
        <v>5</v>
      </c>
      <c r="CD193">
        <v>28</v>
      </c>
      <c r="CE193">
        <v>2017</v>
      </c>
      <c r="CF193">
        <v>390</v>
      </c>
      <c r="CG193">
        <v>0.251</v>
      </c>
      <c r="CH193">
        <v>0.32400000000000001</v>
      </c>
      <c r="CI193">
        <v>0.35</v>
      </c>
      <c r="CJ193">
        <v>118</v>
      </c>
      <c r="CK193">
        <v>0.30199999999999999</v>
      </c>
      <c r="CL193">
        <v>30</v>
      </c>
      <c r="CM193">
        <v>17</v>
      </c>
      <c r="CN193" t="s">
        <v>249</v>
      </c>
      <c r="CO193">
        <v>32</v>
      </c>
      <c r="CP193" t="s">
        <v>1388</v>
      </c>
      <c r="CQ193">
        <v>299</v>
      </c>
      <c r="CR193">
        <v>107</v>
      </c>
      <c r="CS193">
        <v>1</v>
      </c>
      <c r="CT193">
        <v>30</v>
      </c>
      <c r="CU193">
        <v>2016</v>
      </c>
      <c r="CV193">
        <v>337</v>
      </c>
      <c r="CW193">
        <v>0.27800000000000002</v>
      </c>
      <c r="CX193">
        <v>0.34</v>
      </c>
      <c r="CY193">
        <v>0.38800000000000001</v>
      </c>
      <c r="CZ193">
        <v>107</v>
      </c>
      <c r="DA193">
        <v>0.317</v>
      </c>
      <c r="DB193">
        <v>33</v>
      </c>
      <c r="DC193">
        <v>18</v>
      </c>
      <c r="DD193" t="s">
        <v>249</v>
      </c>
      <c r="DE193">
        <v>31</v>
      </c>
      <c r="DF193" t="s">
        <v>1388</v>
      </c>
      <c r="DG193">
        <v>200</v>
      </c>
      <c r="DH193">
        <v>90</v>
      </c>
      <c r="DI193">
        <v>2</v>
      </c>
      <c r="DJ193">
        <v>26</v>
      </c>
      <c r="DK193">
        <v>2015</v>
      </c>
      <c r="DL193">
        <v>225</v>
      </c>
      <c r="DM193">
        <v>0.25</v>
      </c>
      <c r="DN193">
        <v>0.311</v>
      </c>
      <c r="DO193">
        <v>0.38</v>
      </c>
      <c r="DP193">
        <v>67</v>
      </c>
      <c r="DQ193">
        <v>0.29699999999999999</v>
      </c>
      <c r="DR193">
        <v>20</v>
      </c>
      <c r="DS193">
        <v>12</v>
      </c>
      <c r="DT193" t="s">
        <v>249</v>
      </c>
      <c r="DU193">
        <v>30</v>
      </c>
      <c r="DV193" s="36" t="s">
        <v>1457</v>
      </c>
    </row>
    <row r="194" spans="1:126" x14ac:dyDescent="0.3">
      <c r="A194">
        <v>193</v>
      </c>
      <c r="B194" t="s">
        <v>872</v>
      </c>
      <c r="C194" t="s">
        <v>873</v>
      </c>
      <c r="D194" t="s">
        <v>148</v>
      </c>
      <c r="E194">
        <v>594809</v>
      </c>
      <c r="F194" t="s">
        <v>249</v>
      </c>
      <c r="I194" t="s">
        <v>1103</v>
      </c>
      <c r="J194">
        <v>37</v>
      </c>
      <c r="K194" t="s">
        <v>2818</v>
      </c>
      <c r="L194">
        <v>76</v>
      </c>
      <c r="M194">
        <v>100</v>
      </c>
      <c r="N194">
        <v>128</v>
      </c>
      <c r="O194">
        <v>145</v>
      </c>
      <c r="P194">
        <v>82</v>
      </c>
      <c r="Q194">
        <v>82</v>
      </c>
      <c r="R194">
        <v>129</v>
      </c>
      <c r="S194">
        <v>91</v>
      </c>
      <c r="T194">
        <v>91</v>
      </c>
      <c r="U194">
        <v>205</v>
      </c>
      <c r="V194">
        <v>75</v>
      </c>
      <c r="W194">
        <v>108</v>
      </c>
      <c r="X194">
        <v>29</v>
      </c>
      <c r="Y194">
        <v>330</v>
      </c>
      <c r="Z194">
        <v>7</v>
      </c>
      <c r="AA194">
        <v>7</v>
      </c>
      <c r="AB194" s="1">
        <v>0.26700000000000002</v>
      </c>
      <c r="AC194" s="1">
        <v>0.32800000000000001</v>
      </c>
      <c r="AD194" s="1">
        <v>0.39800000000000002</v>
      </c>
      <c r="AE194" s="1">
        <v>0.32</v>
      </c>
      <c r="AF194" s="36">
        <v>34</v>
      </c>
      <c r="AG194" s="36">
        <v>31</v>
      </c>
      <c r="AH194" s="8">
        <v>12</v>
      </c>
      <c r="AI194" s="36">
        <v>-3</v>
      </c>
      <c r="AJ194" s="38">
        <v>218</v>
      </c>
      <c r="AK194" s="38">
        <v>75</v>
      </c>
      <c r="AL194" s="1">
        <v>0.21</v>
      </c>
      <c r="AM194" s="1">
        <v>0.4833333333</v>
      </c>
      <c r="AN194" s="1">
        <v>0.32986976410000002</v>
      </c>
      <c r="AO194" s="1">
        <v>3.6191899999999999E-2</v>
      </c>
      <c r="AP194" s="1">
        <v>6.5390066699999999E-2</v>
      </c>
      <c r="AQ194" s="1">
        <v>0.17849611169999999</v>
      </c>
      <c r="AR194" s="1">
        <v>0.19783902959999999</v>
      </c>
      <c r="AS194" s="1">
        <v>0.1309529092</v>
      </c>
      <c r="AT194" s="1">
        <v>3.7051554399999999E-2</v>
      </c>
      <c r="AU194" s="1">
        <v>9.2088550000000002E-3</v>
      </c>
      <c r="AV194" s="1">
        <v>1.9874658699999999E-2</v>
      </c>
      <c r="AW194" s="1">
        <v>0.32032562450000002</v>
      </c>
      <c r="AX194" s="1">
        <v>-0.65492958000000001</v>
      </c>
      <c r="AY194" s="1">
        <v>-2.2390674999999999E-2</v>
      </c>
      <c r="AZ194" s="1">
        <v>0.45405290279999999</v>
      </c>
      <c r="BA194" s="1">
        <v>0.47678928520000002</v>
      </c>
      <c r="BB194" s="1">
        <v>-0.58569244300000001</v>
      </c>
      <c r="BC194" s="1">
        <v>-0.96577163300000002</v>
      </c>
      <c r="BD194" s="1">
        <v>1.6954369330000001</v>
      </c>
      <c r="BE194" s="1">
        <v>-0.29739929799999998</v>
      </c>
      <c r="BF194" s="1">
        <v>-0.37533535299999998</v>
      </c>
      <c r="BG194" s="1">
        <v>1.4181162097</v>
      </c>
      <c r="BH194" s="1">
        <v>-0.54550578400000005</v>
      </c>
      <c r="BI194" s="1">
        <v>0.79349956669999999</v>
      </c>
      <c r="BJ194">
        <v>2</v>
      </c>
      <c r="BK194">
        <v>4</v>
      </c>
      <c r="BL194" t="s">
        <v>6724</v>
      </c>
      <c r="BM194" t="s">
        <v>761</v>
      </c>
      <c r="BN194" s="36" t="s">
        <v>7293</v>
      </c>
      <c r="BO194" s="1">
        <v>-0.59892372000000005</v>
      </c>
      <c r="BP194" s="1">
        <v>-0.168409638</v>
      </c>
      <c r="BQ194" s="1">
        <v>-0.339932018</v>
      </c>
      <c r="BR194" s="1">
        <v>-0.67131914699999995</v>
      </c>
      <c r="BS194" s="1">
        <v>0.59892372009999995</v>
      </c>
      <c r="BT194" s="1">
        <v>0.16840963780000001</v>
      </c>
      <c r="BU194" s="1">
        <v>0.339932018</v>
      </c>
      <c r="BV194" s="1">
        <v>0.67131914680000004</v>
      </c>
      <c r="BW194" t="s">
        <v>2461</v>
      </c>
      <c r="BX194" t="s">
        <v>1085</v>
      </c>
      <c r="BY194" t="s">
        <v>1063</v>
      </c>
      <c r="BZ194" t="s">
        <v>1085</v>
      </c>
      <c r="CA194">
        <v>91</v>
      </c>
      <c r="CB194">
        <v>23</v>
      </c>
      <c r="CC194">
        <v>2</v>
      </c>
      <c r="CD194">
        <v>3</v>
      </c>
      <c r="CE194">
        <v>2017</v>
      </c>
      <c r="CF194">
        <v>107</v>
      </c>
      <c r="CG194">
        <v>0.29699999999999999</v>
      </c>
      <c r="CH194">
        <v>0.39300000000000002</v>
      </c>
      <c r="CI194">
        <v>0.46200000000000002</v>
      </c>
      <c r="CJ194">
        <v>40</v>
      </c>
      <c r="CK194">
        <v>0.376</v>
      </c>
      <c r="CL194">
        <v>30</v>
      </c>
      <c r="CM194">
        <v>6</v>
      </c>
      <c r="CN194" t="s">
        <v>249</v>
      </c>
      <c r="CO194">
        <v>28</v>
      </c>
      <c r="CP194" t="s">
        <v>1390</v>
      </c>
      <c r="CQ194">
        <v>619</v>
      </c>
      <c r="CR194">
        <v>157</v>
      </c>
      <c r="CS194">
        <v>14</v>
      </c>
      <c r="CT194">
        <v>14</v>
      </c>
      <c r="CU194">
        <v>2016</v>
      </c>
      <c r="CV194">
        <v>706</v>
      </c>
      <c r="CW194">
        <v>0.28399999999999997</v>
      </c>
      <c r="CX194">
        <v>0.36199999999999999</v>
      </c>
      <c r="CY194">
        <v>0.42799999999999999</v>
      </c>
      <c r="CZ194">
        <v>245</v>
      </c>
      <c r="DA194">
        <v>0.34699999999999998</v>
      </c>
      <c r="DB194">
        <v>74</v>
      </c>
      <c r="DC194">
        <v>27</v>
      </c>
      <c r="DD194" t="s">
        <v>249</v>
      </c>
      <c r="DE194">
        <v>27</v>
      </c>
      <c r="DF194" t="s">
        <v>1390</v>
      </c>
      <c r="DG194">
        <v>610</v>
      </c>
      <c r="DH194">
        <v>153</v>
      </c>
      <c r="DI194">
        <v>14</v>
      </c>
      <c r="DJ194">
        <v>18</v>
      </c>
      <c r="DK194">
        <v>2015</v>
      </c>
      <c r="DL194">
        <v>689</v>
      </c>
      <c r="DM194">
        <v>0.28699999999999998</v>
      </c>
      <c r="DN194">
        <v>0.36099999999999999</v>
      </c>
      <c r="DO194">
        <v>0.43099999999999999</v>
      </c>
      <c r="DP194">
        <v>240</v>
      </c>
      <c r="DQ194">
        <v>0.34799999999999998</v>
      </c>
      <c r="DR194">
        <v>74</v>
      </c>
      <c r="DS194">
        <v>29</v>
      </c>
      <c r="DT194" t="s">
        <v>249</v>
      </c>
      <c r="DU194">
        <v>26</v>
      </c>
      <c r="DV194" s="36" t="s">
        <v>1209</v>
      </c>
    </row>
    <row r="195" spans="1:126" x14ac:dyDescent="0.3">
      <c r="A195">
        <v>194</v>
      </c>
      <c r="B195" t="s">
        <v>5568</v>
      </c>
      <c r="C195" t="s">
        <v>4613</v>
      </c>
      <c r="D195" t="s">
        <v>55</v>
      </c>
      <c r="E195">
        <v>518649</v>
      </c>
      <c r="F195" t="s">
        <v>249</v>
      </c>
      <c r="I195" t="s">
        <v>1065</v>
      </c>
      <c r="J195">
        <v>8</v>
      </c>
      <c r="K195" t="s">
        <v>813</v>
      </c>
      <c r="L195">
        <v>76</v>
      </c>
      <c r="M195">
        <v>100</v>
      </c>
      <c r="N195">
        <v>47</v>
      </c>
      <c r="O195">
        <v>44</v>
      </c>
      <c r="P195">
        <v>91</v>
      </c>
      <c r="Q195">
        <v>119</v>
      </c>
      <c r="R195">
        <v>78</v>
      </c>
      <c r="S195">
        <v>118</v>
      </c>
      <c r="T195">
        <v>102</v>
      </c>
      <c r="U195">
        <v>110</v>
      </c>
      <c r="V195">
        <v>121</v>
      </c>
      <c r="W195">
        <v>93</v>
      </c>
      <c r="X195">
        <v>29</v>
      </c>
      <c r="Y195">
        <v>122</v>
      </c>
      <c r="Z195">
        <v>4</v>
      </c>
      <c r="AA195">
        <v>1</v>
      </c>
      <c r="AB195" s="1">
        <v>0.19700000000000001</v>
      </c>
      <c r="AC195" s="1">
        <v>0.26700000000000002</v>
      </c>
      <c r="AD195" s="1">
        <v>0.36599999999999999</v>
      </c>
      <c r="AE195" s="1">
        <v>0.27700000000000002</v>
      </c>
      <c r="AF195" s="36">
        <v>11</v>
      </c>
      <c r="AG195" s="36">
        <v>10</v>
      </c>
      <c r="AH195" s="8">
        <v>2</v>
      </c>
      <c r="AI195" s="36">
        <v>-7</v>
      </c>
      <c r="AJ195" s="38">
        <v>536</v>
      </c>
      <c r="AK195" s="38">
        <v>192</v>
      </c>
      <c r="AL195" s="1">
        <v>0.21</v>
      </c>
      <c r="AM195" s="1">
        <v>0.4833333333</v>
      </c>
      <c r="AN195" s="1">
        <v>0.1220872073</v>
      </c>
      <c r="AO195" s="1">
        <v>1.09407788E-2</v>
      </c>
      <c r="AP195" s="1">
        <v>7.1948282599999996E-2</v>
      </c>
      <c r="AQ195" s="1">
        <v>0.25868941969999998</v>
      </c>
      <c r="AR195" s="1">
        <v>0.1197075652</v>
      </c>
      <c r="AS195" s="1">
        <v>0.16945345019999999</v>
      </c>
      <c r="AT195" s="1">
        <v>4.1439310700000002E-2</v>
      </c>
      <c r="AU195" s="1">
        <v>4.9299972999999999E-3</v>
      </c>
      <c r="AV195" s="1">
        <v>3.1794754600000003E-2</v>
      </c>
      <c r="AW195" s="1">
        <v>0.27659673820000003</v>
      </c>
      <c r="AX195" s="1">
        <v>-0.65492958000000001</v>
      </c>
      <c r="AY195" s="1">
        <v>-2.2390674999999999E-2</v>
      </c>
      <c r="AZ195" s="1">
        <v>-0.85884530999999997</v>
      </c>
      <c r="BA195" s="1">
        <v>-0.58907816099999999</v>
      </c>
      <c r="BB195" s="1">
        <v>-0.31027123499999998</v>
      </c>
      <c r="BC195" s="1">
        <v>1.0221684067000001</v>
      </c>
      <c r="BD195" s="1">
        <v>-1.284472566</v>
      </c>
      <c r="BE195" s="1">
        <v>0.59659252500000004</v>
      </c>
      <c r="BF195" s="1">
        <v>9.1138984899999997E-2</v>
      </c>
      <c r="BG195" s="1">
        <v>0.1306390952</v>
      </c>
      <c r="BH195" s="1">
        <v>0.46185467619999998</v>
      </c>
      <c r="BI195" s="1">
        <v>-0.70783800200000002</v>
      </c>
      <c r="BJ195">
        <v>1</v>
      </c>
      <c r="BK195">
        <v>1</v>
      </c>
      <c r="BL195" t="s">
        <v>763</v>
      </c>
      <c r="BM195" t="s">
        <v>759</v>
      </c>
      <c r="BN195" s="36" t="s">
        <v>775</v>
      </c>
      <c r="BO195" s="1">
        <v>0.64543695560000003</v>
      </c>
      <c r="BP195" s="1">
        <v>0.57897171169999995</v>
      </c>
      <c r="BQ195" s="1">
        <v>0.29288584429999998</v>
      </c>
      <c r="BR195" s="1">
        <v>0.35285190280000001</v>
      </c>
      <c r="BS195" s="1">
        <v>0.64543695560000003</v>
      </c>
      <c r="BT195" s="1">
        <v>0.57897171169999995</v>
      </c>
      <c r="BU195" s="1">
        <v>0.29288584429999998</v>
      </c>
      <c r="BV195" s="1">
        <v>0.35285190280000001</v>
      </c>
      <c r="BW195" t="s">
        <v>2931</v>
      </c>
      <c r="BX195" t="s">
        <v>1567</v>
      </c>
      <c r="BY195" t="s">
        <v>1063</v>
      </c>
      <c r="BZ195" t="s">
        <v>1567</v>
      </c>
      <c r="CA195">
        <v>33</v>
      </c>
      <c r="CB195">
        <v>17</v>
      </c>
      <c r="CC195">
        <v>2</v>
      </c>
      <c r="CD195">
        <v>0</v>
      </c>
      <c r="CE195">
        <v>2017</v>
      </c>
      <c r="CF195">
        <v>36</v>
      </c>
      <c r="CG195">
        <v>0.182</v>
      </c>
      <c r="CH195">
        <v>0.25</v>
      </c>
      <c r="CI195">
        <v>0.36399999999999999</v>
      </c>
      <c r="CJ195">
        <v>10</v>
      </c>
      <c r="CK195">
        <v>0.26900000000000002</v>
      </c>
      <c r="CL195">
        <v>4</v>
      </c>
      <c r="CM195">
        <v>1</v>
      </c>
      <c r="CN195" t="s">
        <v>249</v>
      </c>
      <c r="CO195">
        <v>28</v>
      </c>
      <c r="CP195" t="s">
        <v>1392</v>
      </c>
      <c r="CQ195">
        <v>187</v>
      </c>
      <c r="CR195">
        <v>70</v>
      </c>
      <c r="CS195">
        <v>6</v>
      </c>
      <c r="CT195">
        <v>0</v>
      </c>
      <c r="CU195">
        <v>2016</v>
      </c>
      <c r="CV195">
        <v>208</v>
      </c>
      <c r="CW195">
        <v>0.193</v>
      </c>
      <c r="CX195">
        <v>0.26600000000000001</v>
      </c>
      <c r="CY195">
        <v>0.35299999999999998</v>
      </c>
      <c r="CZ195">
        <v>56</v>
      </c>
      <c r="DA195">
        <v>0.27100000000000002</v>
      </c>
      <c r="DB195">
        <v>14</v>
      </c>
      <c r="DC195">
        <v>2</v>
      </c>
      <c r="DD195" t="s">
        <v>249</v>
      </c>
      <c r="DE195">
        <v>27</v>
      </c>
      <c r="DV195" s="36" t="s">
        <v>5132</v>
      </c>
    </row>
    <row r="196" spans="1:126" x14ac:dyDescent="0.3">
      <c r="A196">
        <v>195</v>
      </c>
      <c r="B196" t="s">
        <v>581</v>
      </c>
      <c r="C196" t="s">
        <v>416</v>
      </c>
      <c r="D196" t="s">
        <v>269</v>
      </c>
      <c r="E196">
        <v>454560</v>
      </c>
      <c r="F196" t="s">
        <v>255</v>
      </c>
      <c r="I196" t="s">
        <v>1065</v>
      </c>
      <c r="J196">
        <v>33</v>
      </c>
      <c r="K196" t="s">
        <v>810</v>
      </c>
      <c r="L196">
        <v>90</v>
      </c>
      <c r="M196">
        <v>127</v>
      </c>
      <c r="N196">
        <v>47</v>
      </c>
      <c r="O196">
        <v>20</v>
      </c>
      <c r="P196">
        <v>162</v>
      </c>
      <c r="Q196">
        <v>87</v>
      </c>
      <c r="R196">
        <v>95</v>
      </c>
      <c r="S196">
        <v>89</v>
      </c>
      <c r="T196">
        <v>67</v>
      </c>
      <c r="U196">
        <v>7</v>
      </c>
      <c r="V196">
        <v>102</v>
      </c>
      <c r="W196">
        <v>101</v>
      </c>
      <c r="X196">
        <v>37</v>
      </c>
      <c r="Y196">
        <v>123</v>
      </c>
      <c r="Z196">
        <v>3</v>
      </c>
      <c r="AA196">
        <v>0</v>
      </c>
      <c r="AB196" s="1">
        <v>0.21199999999999999</v>
      </c>
      <c r="AC196" s="1">
        <v>0.32100000000000001</v>
      </c>
      <c r="AD196" s="1">
        <v>0.33900000000000002</v>
      </c>
      <c r="AE196" s="1">
        <v>0.30099999999999999</v>
      </c>
      <c r="AF196" s="36">
        <v>15</v>
      </c>
      <c r="AG196" s="36">
        <v>15</v>
      </c>
      <c r="AH196" s="8">
        <v>2</v>
      </c>
      <c r="AI196" s="36">
        <v>-3</v>
      </c>
      <c r="AJ196" s="38">
        <v>437</v>
      </c>
      <c r="AK196" s="38">
        <v>58</v>
      </c>
      <c r="AL196" s="1">
        <v>0.25</v>
      </c>
      <c r="AM196" s="1">
        <v>0.61666666670000003</v>
      </c>
      <c r="AN196" s="1">
        <v>0.1225001057</v>
      </c>
      <c r="AO196" s="1">
        <v>5.0783620000000003E-3</v>
      </c>
      <c r="AP196" s="1">
        <v>0.12865135</v>
      </c>
      <c r="AQ196" s="1">
        <v>0.18866070839999999</v>
      </c>
      <c r="AR196" s="1">
        <v>0.1460377678</v>
      </c>
      <c r="AS196" s="1">
        <v>0.1277999165</v>
      </c>
      <c r="AT196" s="1">
        <v>2.7076599400000002E-2</v>
      </c>
      <c r="AU196" s="1">
        <v>3.1481480000000001E-4</v>
      </c>
      <c r="AV196" s="1">
        <v>2.6880239300000001E-2</v>
      </c>
      <c r="AW196" s="1">
        <v>0.3014403323</v>
      </c>
      <c r="AX196" s="1">
        <v>-0.26135687499999999</v>
      </c>
      <c r="AY196" s="1">
        <v>1.9880914110000001</v>
      </c>
      <c r="AZ196" s="1">
        <v>-0.85623636299999994</v>
      </c>
      <c r="BA196" s="1">
        <v>-0.83653486200000005</v>
      </c>
      <c r="BB196" s="1">
        <v>2.0710513060000002</v>
      </c>
      <c r="BC196" s="1">
        <v>-0.71379788</v>
      </c>
      <c r="BD196" s="1">
        <v>-0.28024691499999999</v>
      </c>
      <c r="BE196" s="1">
        <v>-0.37061254599999999</v>
      </c>
      <c r="BF196" s="1">
        <v>-1.435800041</v>
      </c>
      <c r="BG196" s="1">
        <v>-1.2580356880000001</v>
      </c>
      <c r="BH196" s="1">
        <v>4.6531813399999997E-2</v>
      </c>
      <c r="BI196" s="1">
        <v>0.14511354209999999</v>
      </c>
      <c r="BJ196">
        <v>3</v>
      </c>
      <c r="BK196">
        <v>3</v>
      </c>
      <c r="BL196" t="s">
        <v>762</v>
      </c>
      <c r="BM196" t="s">
        <v>764</v>
      </c>
      <c r="BN196" s="36" t="s">
        <v>784</v>
      </c>
      <c r="BO196" s="1">
        <v>0.15763404240000001</v>
      </c>
      <c r="BP196" s="1">
        <v>-0.45988105000000001</v>
      </c>
      <c r="BQ196" s="1">
        <v>0.815235932</v>
      </c>
      <c r="BR196" s="1">
        <v>-0.14742164899999999</v>
      </c>
      <c r="BS196" s="1">
        <v>0.15763404240000001</v>
      </c>
      <c r="BT196" s="1">
        <v>0.45988105010000002</v>
      </c>
      <c r="BU196" s="1">
        <v>0.815235932</v>
      </c>
      <c r="BV196" s="1">
        <v>0.14742164899999999</v>
      </c>
      <c r="BW196" t="s">
        <v>2924</v>
      </c>
      <c r="BX196" t="s">
        <v>1062</v>
      </c>
      <c r="BY196" t="s">
        <v>1063</v>
      </c>
      <c r="BZ196" t="s">
        <v>1062</v>
      </c>
      <c r="CA196">
        <v>143</v>
      </c>
      <c r="CB196">
        <v>51</v>
      </c>
      <c r="CC196">
        <v>6</v>
      </c>
      <c r="CD196">
        <v>0</v>
      </c>
      <c r="CE196">
        <v>2017</v>
      </c>
      <c r="CF196">
        <v>163</v>
      </c>
      <c r="CG196">
        <v>0.21</v>
      </c>
      <c r="CH196">
        <v>0.29799999999999999</v>
      </c>
      <c r="CI196">
        <v>0.371</v>
      </c>
      <c r="CJ196">
        <v>48</v>
      </c>
      <c r="CK196">
        <v>0.29499999999999998</v>
      </c>
      <c r="CL196">
        <v>16</v>
      </c>
      <c r="CM196">
        <v>2</v>
      </c>
      <c r="CN196" t="s">
        <v>255</v>
      </c>
      <c r="CO196">
        <v>36</v>
      </c>
      <c r="CP196" t="s">
        <v>1081</v>
      </c>
      <c r="CQ196">
        <v>171</v>
      </c>
      <c r="CR196">
        <v>64</v>
      </c>
      <c r="CS196">
        <v>2</v>
      </c>
      <c r="CT196">
        <v>2</v>
      </c>
      <c r="CU196">
        <v>2016</v>
      </c>
      <c r="CV196">
        <v>196</v>
      </c>
      <c r="CW196">
        <v>0.216</v>
      </c>
      <c r="CX196">
        <v>0.30099999999999999</v>
      </c>
      <c r="CY196">
        <v>0.29799999999999999</v>
      </c>
      <c r="CZ196">
        <v>53</v>
      </c>
      <c r="DA196">
        <v>0.27200000000000002</v>
      </c>
      <c r="DB196">
        <v>13</v>
      </c>
      <c r="DC196">
        <v>2</v>
      </c>
      <c r="DD196" t="s">
        <v>255</v>
      </c>
      <c r="DE196">
        <v>35</v>
      </c>
      <c r="DF196" t="s">
        <v>1567</v>
      </c>
      <c r="DG196">
        <v>181</v>
      </c>
      <c r="DH196">
        <v>63</v>
      </c>
      <c r="DI196">
        <v>7</v>
      </c>
      <c r="DJ196">
        <v>0</v>
      </c>
      <c r="DK196">
        <v>2015</v>
      </c>
      <c r="DL196">
        <v>217</v>
      </c>
      <c r="DM196">
        <v>0.23799999999999999</v>
      </c>
      <c r="DN196">
        <v>0.35499999999999998</v>
      </c>
      <c r="DO196">
        <v>0.40300000000000002</v>
      </c>
      <c r="DP196">
        <v>73</v>
      </c>
      <c r="DQ196">
        <v>0.33600000000000002</v>
      </c>
      <c r="DR196">
        <v>31</v>
      </c>
      <c r="DS196">
        <v>5</v>
      </c>
      <c r="DT196" t="s">
        <v>255</v>
      </c>
      <c r="DU196">
        <v>34</v>
      </c>
      <c r="DV196" s="36" t="s">
        <v>1267</v>
      </c>
    </row>
    <row r="197" spans="1:126" x14ac:dyDescent="0.3">
      <c r="A197">
        <v>196</v>
      </c>
      <c r="B197" t="s">
        <v>582</v>
      </c>
      <c r="C197" t="s">
        <v>100</v>
      </c>
      <c r="D197" t="s">
        <v>99</v>
      </c>
      <c r="E197">
        <v>453056</v>
      </c>
      <c r="F197" t="s">
        <v>249</v>
      </c>
      <c r="I197" t="s">
        <v>1103</v>
      </c>
      <c r="J197">
        <v>37</v>
      </c>
      <c r="K197" t="s">
        <v>4060</v>
      </c>
      <c r="L197">
        <v>76</v>
      </c>
      <c r="M197">
        <v>117</v>
      </c>
      <c r="N197">
        <v>157</v>
      </c>
      <c r="O197">
        <v>267</v>
      </c>
      <c r="P197">
        <v>114</v>
      </c>
      <c r="Q197">
        <v>74</v>
      </c>
      <c r="R197">
        <v>122</v>
      </c>
      <c r="S197">
        <v>72</v>
      </c>
      <c r="T197">
        <v>77</v>
      </c>
      <c r="U197">
        <v>102</v>
      </c>
      <c r="V197">
        <v>68</v>
      </c>
      <c r="W197">
        <v>102</v>
      </c>
      <c r="X197">
        <v>34</v>
      </c>
      <c r="Y197">
        <v>406</v>
      </c>
      <c r="Z197">
        <v>7</v>
      </c>
      <c r="AA197">
        <v>16</v>
      </c>
      <c r="AB197" s="1">
        <v>0.249</v>
      </c>
      <c r="AC197" s="1">
        <v>0.32</v>
      </c>
      <c r="AD197" s="1">
        <v>0.35199999999999998</v>
      </c>
      <c r="AE197" s="1">
        <v>0.30299999999999999</v>
      </c>
      <c r="AF197" s="36">
        <v>32</v>
      </c>
      <c r="AG197" s="36">
        <v>29</v>
      </c>
      <c r="AH197" s="8">
        <v>14</v>
      </c>
      <c r="AI197" s="36">
        <v>-11</v>
      </c>
      <c r="AJ197" s="38">
        <v>237</v>
      </c>
      <c r="AK197" s="38">
        <v>84</v>
      </c>
      <c r="AL197" s="1">
        <v>0.21</v>
      </c>
      <c r="AM197" s="1">
        <v>0.56666666669999999</v>
      </c>
      <c r="AN197" s="1">
        <v>0.40588983740000001</v>
      </c>
      <c r="AO197" s="1">
        <v>6.6578435800000002E-2</v>
      </c>
      <c r="AP197" s="1">
        <v>9.0186137900000005E-2</v>
      </c>
      <c r="AQ197" s="1">
        <v>0.16154918830000001</v>
      </c>
      <c r="AR197" s="1">
        <v>0.186811591</v>
      </c>
      <c r="AS197" s="1">
        <v>0.10336869210000001</v>
      </c>
      <c r="AT197" s="1">
        <v>3.1258761599999997E-2</v>
      </c>
      <c r="AU197" s="1">
        <v>4.5662397000000004E-3</v>
      </c>
      <c r="AV197" s="1">
        <v>1.7844496599999999E-2</v>
      </c>
      <c r="AW197" s="1">
        <v>0.30254601469999998</v>
      </c>
      <c r="AX197" s="1">
        <v>-0.65492958000000001</v>
      </c>
      <c r="AY197" s="1">
        <v>1.2341606289</v>
      </c>
      <c r="AZ197" s="1">
        <v>0.93439456320000003</v>
      </c>
      <c r="BA197" s="1">
        <v>1.7594261659999999</v>
      </c>
      <c r="BB197" s="1">
        <v>0.45565233890000001</v>
      </c>
      <c r="BC197" s="1">
        <v>-1.385874861</v>
      </c>
      <c r="BD197" s="1">
        <v>1.2748538908</v>
      </c>
      <c r="BE197" s="1">
        <v>-0.93791145399999998</v>
      </c>
      <c r="BF197" s="1">
        <v>-0.99118296699999997</v>
      </c>
      <c r="BG197" s="1">
        <v>2.1187093899999999E-2</v>
      </c>
      <c r="BH197" s="1">
        <v>-0.71707362500000005</v>
      </c>
      <c r="BI197" s="1">
        <v>0.18307477859999999</v>
      </c>
      <c r="BJ197">
        <v>3</v>
      </c>
      <c r="BK197">
        <v>4</v>
      </c>
      <c r="BL197" t="s">
        <v>6724</v>
      </c>
      <c r="BM197" t="s">
        <v>761</v>
      </c>
      <c r="BN197" s="36" t="s">
        <v>7293</v>
      </c>
      <c r="BO197" s="1">
        <v>-0.59029319599999996</v>
      </c>
      <c r="BP197" s="1">
        <v>-0.34585880400000002</v>
      </c>
      <c r="BQ197" s="1">
        <v>0.1603213946</v>
      </c>
      <c r="BR197" s="1">
        <v>-0.678015229</v>
      </c>
      <c r="BS197" s="1">
        <v>0.59029319599999996</v>
      </c>
      <c r="BT197" s="1">
        <v>0.34585880359999999</v>
      </c>
      <c r="BU197" s="1">
        <v>0.1603213946</v>
      </c>
      <c r="BV197" s="1">
        <v>0.67801522920000001</v>
      </c>
      <c r="BW197" t="s">
        <v>2921</v>
      </c>
      <c r="BX197" t="s">
        <v>1383</v>
      </c>
      <c r="BY197" t="s">
        <v>1373</v>
      </c>
      <c r="BZ197" t="s">
        <v>1383</v>
      </c>
      <c r="CA197">
        <v>356</v>
      </c>
      <c r="CB197">
        <v>112</v>
      </c>
      <c r="CC197">
        <v>7</v>
      </c>
      <c r="CD197">
        <v>22</v>
      </c>
      <c r="CE197">
        <v>2017</v>
      </c>
      <c r="CF197">
        <v>404</v>
      </c>
      <c r="CG197">
        <v>0.26400000000000001</v>
      </c>
      <c r="CH197">
        <v>0.34799999999999998</v>
      </c>
      <c r="CI197">
        <v>0.40200000000000002</v>
      </c>
      <c r="CJ197">
        <v>135</v>
      </c>
      <c r="CK197">
        <v>0.33300000000000002</v>
      </c>
      <c r="CL197">
        <v>45</v>
      </c>
      <c r="CM197">
        <v>19</v>
      </c>
      <c r="CN197" t="s">
        <v>249</v>
      </c>
      <c r="CO197">
        <v>33</v>
      </c>
      <c r="CP197" t="s">
        <v>1383</v>
      </c>
      <c r="CQ197">
        <v>551</v>
      </c>
      <c r="CR197">
        <v>148</v>
      </c>
      <c r="CS197">
        <v>9</v>
      </c>
      <c r="CT197">
        <v>20</v>
      </c>
      <c r="CU197">
        <v>2016</v>
      </c>
      <c r="CV197">
        <v>614</v>
      </c>
      <c r="CW197">
        <v>0.26300000000000001</v>
      </c>
      <c r="CX197">
        <v>0.33</v>
      </c>
      <c r="CY197">
        <v>0.374</v>
      </c>
      <c r="CZ197">
        <v>192</v>
      </c>
      <c r="DA197">
        <v>0.312</v>
      </c>
      <c r="DB197">
        <v>46</v>
      </c>
      <c r="DC197">
        <v>21</v>
      </c>
      <c r="DD197" t="s">
        <v>249</v>
      </c>
      <c r="DE197">
        <v>32</v>
      </c>
      <c r="DF197" t="s">
        <v>1383</v>
      </c>
      <c r="DG197">
        <v>452</v>
      </c>
      <c r="DH197">
        <v>111</v>
      </c>
      <c r="DI197">
        <v>7</v>
      </c>
      <c r="DJ197">
        <v>21</v>
      </c>
      <c r="DK197">
        <v>2015</v>
      </c>
      <c r="DL197">
        <v>498</v>
      </c>
      <c r="DM197">
        <v>0.25700000000000001</v>
      </c>
      <c r="DN197">
        <v>0.318</v>
      </c>
      <c r="DO197">
        <v>0.34499999999999997</v>
      </c>
      <c r="DP197">
        <v>149</v>
      </c>
      <c r="DQ197">
        <v>0.29799999999999999</v>
      </c>
      <c r="DR197">
        <v>34</v>
      </c>
      <c r="DS197">
        <v>17</v>
      </c>
      <c r="DT197" t="s">
        <v>249</v>
      </c>
      <c r="DU197">
        <v>31</v>
      </c>
      <c r="DV197" s="36" t="s">
        <v>1434</v>
      </c>
    </row>
    <row r="198" spans="1:126" x14ac:dyDescent="0.3">
      <c r="A198">
        <v>197</v>
      </c>
      <c r="B198" t="s">
        <v>5569</v>
      </c>
      <c r="C198" t="s">
        <v>946</v>
      </c>
      <c r="D198" t="s">
        <v>947</v>
      </c>
      <c r="E198">
        <v>518653</v>
      </c>
      <c r="F198" t="s">
        <v>249</v>
      </c>
      <c r="I198" t="s">
        <v>1065</v>
      </c>
      <c r="J198">
        <v>31</v>
      </c>
      <c r="K198" t="s">
        <v>808</v>
      </c>
      <c r="L198">
        <v>76</v>
      </c>
      <c r="M198">
        <v>107</v>
      </c>
      <c r="N198">
        <v>34</v>
      </c>
      <c r="O198">
        <v>65</v>
      </c>
      <c r="P198">
        <v>116</v>
      </c>
      <c r="Q198">
        <v>90</v>
      </c>
      <c r="R198">
        <v>110</v>
      </c>
      <c r="S198">
        <v>62</v>
      </c>
      <c r="T198">
        <v>72</v>
      </c>
      <c r="U198">
        <v>45</v>
      </c>
      <c r="V198">
        <v>57</v>
      </c>
      <c r="W198">
        <v>93</v>
      </c>
      <c r="X198">
        <v>31</v>
      </c>
      <c r="Y198">
        <v>88</v>
      </c>
      <c r="Z198">
        <v>1</v>
      </c>
      <c r="AA198">
        <v>1</v>
      </c>
      <c r="AB198" s="1">
        <v>0.221</v>
      </c>
      <c r="AC198" s="1">
        <v>0.29599999999999999</v>
      </c>
      <c r="AD198" s="1">
        <v>0.31</v>
      </c>
      <c r="AE198" s="1">
        <v>0.27500000000000002</v>
      </c>
      <c r="AF198" s="36">
        <v>8</v>
      </c>
      <c r="AG198" s="36">
        <v>8</v>
      </c>
      <c r="AH198" s="8">
        <v>1</v>
      </c>
      <c r="AI198" s="36">
        <v>-5</v>
      </c>
      <c r="AJ198" s="38">
        <v>723</v>
      </c>
      <c r="AK198" s="38">
        <v>272</v>
      </c>
      <c r="AL198" s="1">
        <v>0.21</v>
      </c>
      <c r="AM198" s="1">
        <v>0.51666666670000005</v>
      </c>
      <c r="AN198" s="1">
        <v>8.8481620600000005E-2</v>
      </c>
      <c r="AO198" s="1">
        <v>1.61891381E-2</v>
      </c>
      <c r="AP198" s="1">
        <v>9.1695804300000003E-2</v>
      </c>
      <c r="AQ198" s="1">
        <v>0.1960584632</v>
      </c>
      <c r="AR198" s="1">
        <v>0.16840664020000001</v>
      </c>
      <c r="AS198" s="1">
        <v>8.9252097500000002E-2</v>
      </c>
      <c r="AT198" s="1">
        <v>2.9306136699999999E-2</v>
      </c>
      <c r="AU198" s="1">
        <v>2.0437996E-3</v>
      </c>
      <c r="AV198" s="1">
        <v>1.50201591E-2</v>
      </c>
      <c r="AW198" s="1">
        <v>0.2754126831</v>
      </c>
      <c r="AX198" s="1">
        <v>-0.65492958000000001</v>
      </c>
      <c r="AY198" s="1">
        <v>0.48022984680000003</v>
      </c>
      <c r="AZ198" s="1">
        <v>-1.0711861119999999</v>
      </c>
      <c r="BA198" s="1">
        <v>-0.36754124999999999</v>
      </c>
      <c r="BB198" s="1">
        <v>0.51905283459999996</v>
      </c>
      <c r="BC198" s="1">
        <v>-0.53041234199999998</v>
      </c>
      <c r="BD198" s="1">
        <v>0.57289484970000004</v>
      </c>
      <c r="BE198" s="1">
        <v>-1.2657021770000001</v>
      </c>
      <c r="BF198" s="1">
        <v>-1.1987718409999999</v>
      </c>
      <c r="BG198" s="1">
        <v>-0.73779674699999998</v>
      </c>
      <c r="BH198" s="1">
        <v>-0.95575675999999998</v>
      </c>
      <c r="BI198" s="1">
        <v>-0.74848999500000002</v>
      </c>
      <c r="BJ198">
        <v>3</v>
      </c>
      <c r="BK198">
        <v>3</v>
      </c>
      <c r="BL198" t="s">
        <v>762</v>
      </c>
      <c r="BM198" t="s">
        <v>761</v>
      </c>
      <c r="BN198" s="36" t="s">
        <v>783</v>
      </c>
      <c r="BO198" s="1">
        <v>-0.54119813299999997</v>
      </c>
      <c r="BP198" s="1">
        <v>-0.18018935799999999</v>
      </c>
      <c r="BQ198" s="1">
        <v>0.71929240520000004</v>
      </c>
      <c r="BR198" s="1">
        <v>-0.28684007</v>
      </c>
      <c r="BS198" s="1">
        <v>0.54119813289999996</v>
      </c>
      <c r="BT198" s="1">
        <v>0.18018935850000001</v>
      </c>
      <c r="BU198" s="1">
        <v>0.71929240520000004</v>
      </c>
      <c r="BV198" s="1">
        <v>0.28684006950000002</v>
      </c>
      <c r="BW198" t="s">
        <v>2883</v>
      </c>
      <c r="BX198" t="s">
        <v>1111</v>
      </c>
      <c r="BY198" t="s">
        <v>1063</v>
      </c>
      <c r="CP198" t="s">
        <v>1111</v>
      </c>
      <c r="CQ198">
        <v>78</v>
      </c>
      <c r="CR198">
        <v>59</v>
      </c>
      <c r="CS198">
        <v>0</v>
      </c>
      <c r="CT198">
        <v>2</v>
      </c>
      <c r="CU198">
        <v>2016</v>
      </c>
      <c r="CV198">
        <v>99</v>
      </c>
      <c r="CW198">
        <v>0.218</v>
      </c>
      <c r="CX198">
        <v>0.371</v>
      </c>
      <c r="CY198">
        <v>0.24399999999999999</v>
      </c>
      <c r="CZ198">
        <v>30</v>
      </c>
      <c r="DA198">
        <v>0.3</v>
      </c>
      <c r="DB198">
        <v>12</v>
      </c>
      <c r="DC198">
        <v>0</v>
      </c>
      <c r="DD198" t="s">
        <v>249</v>
      </c>
      <c r="DE198">
        <v>29</v>
      </c>
      <c r="DF198" t="s">
        <v>1402</v>
      </c>
      <c r="DG198">
        <v>141</v>
      </c>
      <c r="DH198">
        <v>51</v>
      </c>
      <c r="DI198">
        <v>2</v>
      </c>
      <c r="DJ198">
        <v>1</v>
      </c>
      <c r="DK198">
        <v>2015</v>
      </c>
      <c r="DL198">
        <v>158</v>
      </c>
      <c r="DM198">
        <v>0.20599999999999999</v>
      </c>
      <c r="DN198">
        <v>0.26300000000000001</v>
      </c>
      <c r="DO198">
        <v>0.28399999999999997</v>
      </c>
      <c r="DP198">
        <v>39</v>
      </c>
      <c r="DQ198">
        <v>0.24399999999999999</v>
      </c>
      <c r="DR198">
        <v>8</v>
      </c>
      <c r="DS198">
        <v>1</v>
      </c>
      <c r="DT198" t="s">
        <v>250</v>
      </c>
      <c r="DU198">
        <v>28</v>
      </c>
      <c r="DV198" s="36" t="s">
        <v>1125</v>
      </c>
    </row>
    <row r="199" spans="1:126" x14ac:dyDescent="0.3">
      <c r="A199">
        <v>198</v>
      </c>
      <c r="B199" t="s">
        <v>874</v>
      </c>
      <c r="C199" t="s">
        <v>365</v>
      </c>
      <c r="D199" t="s">
        <v>364</v>
      </c>
      <c r="E199">
        <v>429665</v>
      </c>
      <c r="F199" t="s">
        <v>250</v>
      </c>
      <c r="I199" t="s">
        <v>1065</v>
      </c>
      <c r="J199">
        <v>7</v>
      </c>
      <c r="K199" t="s">
        <v>792</v>
      </c>
      <c r="L199">
        <v>67</v>
      </c>
      <c r="M199">
        <v>120</v>
      </c>
      <c r="N199">
        <v>186</v>
      </c>
      <c r="O199">
        <v>34</v>
      </c>
      <c r="P199">
        <v>194</v>
      </c>
      <c r="Q199">
        <v>84</v>
      </c>
      <c r="R199">
        <v>84</v>
      </c>
      <c r="S199">
        <v>179</v>
      </c>
      <c r="T199">
        <v>83</v>
      </c>
      <c r="U199">
        <v>16</v>
      </c>
      <c r="V199">
        <v>230</v>
      </c>
      <c r="W199">
        <v>126</v>
      </c>
      <c r="X199">
        <v>35</v>
      </c>
      <c r="Y199">
        <v>479</v>
      </c>
      <c r="Z199">
        <v>29</v>
      </c>
      <c r="AA199">
        <v>2</v>
      </c>
      <c r="AB199" s="1">
        <v>0.249</v>
      </c>
      <c r="AC199" s="1">
        <v>0.36399999999999999</v>
      </c>
      <c r="AD199" s="1">
        <v>0.50600000000000001</v>
      </c>
      <c r="AE199" s="1">
        <v>0.374</v>
      </c>
      <c r="AF199" s="36">
        <v>76</v>
      </c>
      <c r="AG199" s="36">
        <v>69</v>
      </c>
      <c r="AH199" s="8">
        <v>21</v>
      </c>
      <c r="AI199" s="36">
        <v>21</v>
      </c>
      <c r="AJ199" s="38">
        <v>26</v>
      </c>
      <c r="AK199" s="38">
        <v>7</v>
      </c>
      <c r="AL199" s="1">
        <v>0.185</v>
      </c>
      <c r="AM199" s="1">
        <v>0.58333333330000003</v>
      </c>
      <c r="AN199" s="1">
        <v>0.47934183190000001</v>
      </c>
      <c r="AO199" s="1">
        <v>8.4251741999999998E-3</v>
      </c>
      <c r="AP199" s="1">
        <v>0.1535284837</v>
      </c>
      <c r="AQ199" s="1">
        <v>0.18352126299999999</v>
      </c>
      <c r="AR199" s="1">
        <v>0.1289431852</v>
      </c>
      <c r="AS199" s="1">
        <v>0.25695150020000002</v>
      </c>
      <c r="AT199" s="1">
        <v>3.3665683600000003E-2</v>
      </c>
      <c r="AU199" s="1">
        <v>7.3333090000000001E-4</v>
      </c>
      <c r="AV199" s="1">
        <v>6.0517824099999999E-2</v>
      </c>
      <c r="AW199" s="1">
        <v>0.37405497529999998</v>
      </c>
      <c r="AX199" s="1">
        <v>-0.90091252099999997</v>
      </c>
      <c r="AY199" s="1">
        <v>1.4854708896</v>
      </c>
      <c r="AZ199" s="1">
        <v>1.3985095194999999</v>
      </c>
      <c r="BA199" s="1">
        <v>-0.69526358700000002</v>
      </c>
      <c r="BB199" s="1">
        <v>3.1158004168</v>
      </c>
      <c r="BC199" s="1">
        <v>-0.84120139599999999</v>
      </c>
      <c r="BD199" s="1">
        <v>-0.93222892000000002</v>
      </c>
      <c r="BE199" s="1">
        <v>2.6283182924999999</v>
      </c>
      <c r="BF199" s="1">
        <v>-0.73529652000000001</v>
      </c>
      <c r="BG199" s="1">
        <v>-1.1321072409999999</v>
      </c>
      <c r="BH199" s="1">
        <v>2.8892248041999999</v>
      </c>
      <c r="BI199" s="1">
        <v>2.6381816459</v>
      </c>
      <c r="BJ199">
        <v>1</v>
      </c>
      <c r="BK199">
        <v>1</v>
      </c>
      <c r="BL199" t="s">
        <v>763</v>
      </c>
      <c r="BM199" t="s">
        <v>764</v>
      </c>
      <c r="BN199" s="36" t="s">
        <v>774</v>
      </c>
      <c r="BO199" s="1">
        <v>0.823083915</v>
      </c>
      <c r="BP199" s="1">
        <v>-0.47323379999999998</v>
      </c>
      <c r="BQ199" s="1">
        <v>0.16484537869999999</v>
      </c>
      <c r="BR199" s="1">
        <v>-0.192056387</v>
      </c>
      <c r="BS199" s="1">
        <v>0.823083915</v>
      </c>
      <c r="BT199" s="1">
        <v>0.47323379999999998</v>
      </c>
      <c r="BU199" s="1">
        <v>0.16484537869999999</v>
      </c>
      <c r="BV199" s="1">
        <v>0.1920563867</v>
      </c>
      <c r="BW199" t="s">
        <v>6988</v>
      </c>
      <c r="BX199" t="s">
        <v>1372</v>
      </c>
      <c r="BY199" t="s">
        <v>1373</v>
      </c>
      <c r="BZ199" t="s">
        <v>1372</v>
      </c>
      <c r="CA199">
        <v>554</v>
      </c>
      <c r="CB199">
        <v>157</v>
      </c>
      <c r="CC199">
        <v>38</v>
      </c>
      <c r="CD199">
        <v>2</v>
      </c>
      <c r="CE199">
        <v>2017</v>
      </c>
      <c r="CF199">
        <v>668</v>
      </c>
      <c r="CG199">
        <v>0.25800000000000001</v>
      </c>
      <c r="CH199">
        <v>0.377</v>
      </c>
      <c r="CI199">
        <v>0.504</v>
      </c>
      <c r="CJ199">
        <v>255</v>
      </c>
      <c r="CK199">
        <v>0.38100000000000001</v>
      </c>
      <c r="CL199">
        <v>101</v>
      </c>
      <c r="CM199">
        <v>31</v>
      </c>
      <c r="CN199" t="s">
        <v>250</v>
      </c>
      <c r="CO199">
        <v>34</v>
      </c>
      <c r="CP199" t="s">
        <v>1386</v>
      </c>
      <c r="CQ199">
        <v>601</v>
      </c>
      <c r="CR199">
        <v>160</v>
      </c>
      <c r="CS199">
        <v>42</v>
      </c>
      <c r="CT199">
        <v>2</v>
      </c>
      <c r="CU199">
        <v>2016</v>
      </c>
      <c r="CV199">
        <v>701</v>
      </c>
      <c r="CW199">
        <v>0.26300000000000001</v>
      </c>
      <c r="CX199">
        <v>0.35699999999999998</v>
      </c>
      <c r="CY199">
        <v>0.52900000000000003</v>
      </c>
      <c r="CZ199">
        <v>264</v>
      </c>
      <c r="DA199">
        <v>0.377</v>
      </c>
      <c r="DB199">
        <v>100</v>
      </c>
      <c r="DC199">
        <v>35</v>
      </c>
      <c r="DD199" t="s">
        <v>250</v>
      </c>
      <c r="DE199">
        <v>33</v>
      </c>
      <c r="DF199" t="s">
        <v>1386</v>
      </c>
      <c r="DG199">
        <v>528</v>
      </c>
      <c r="DH199">
        <v>146</v>
      </c>
      <c r="DI199">
        <v>39</v>
      </c>
      <c r="DJ199">
        <v>3</v>
      </c>
      <c r="DK199">
        <v>2015</v>
      </c>
      <c r="DL199">
        <v>624</v>
      </c>
      <c r="DM199">
        <v>0.27700000000000002</v>
      </c>
      <c r="DN199">
        <v>0.372</v>
      </c>
      <c r="DO199">
        <v>0.55700000000000005</v>
      </c>
      <c r="DP199">
        <v>245</v>
      </c>
      <c r="DQ199">
        <v>0.39300000000000002</v>
      </c>
      <c r="DR199">
        <v>108</v>
      </c>
      <c r="DS199">
        <v>35</v>
      </c>
      <c r="DT199" t="s">
        <v>250</v>
      </c>
      <c r="DU199">
        <v>32</v>
      </c>
      <c r="DV199" s="36" t="s">
        <v>1539</v>
      </c>
    </row>
    <row r="200" spans="1:126" x14ac:dyDescent="0.3">
      <c r="A200">
        <v>199</v>
      </c>
      <c r="B200" t="s">
        <v>6779</v>
      </c>
      <c r="C200" t="s">
        <v>6627</v>
      </c>
      <c r="D200" t="s">
        <v>148</v>
      </c>
      <c r="E200">
        <v>641553</v>
      </c>
      <c r="F200" t="s">
        <v>249</v>
      </c>
      <c r="I200" t="s">
        <v>1065</v>
      </c>
      <c r="J200">
        <v>24</v>
      </c>
      <c r="K200" t="s">
        <v>3992</v>
      </c>
      <c r="L200">
        <v>76</v>
      </c>
      <c r="M200">
        <v>89</v>
      </c>
      <c r="N200">
        <v>85</v>
      </c>
      <c r="O200">
        <v>256</v>
      </c>
      <c r="P200">
        <v>95</v>
      </c>
      <c r="Q200">
        <v>145</v>
      </c>
      <c r="R200">
        <v>52</v>
      </c>
      <c r="S200">
        <v>109</v>
      </c>
      <c r="T200">
        <v>112</v>
      </c>
      <c r="U200">
        <v>264</v>
      </c>
      <c r="V200">
        <v>86</v>
      </c>
      <c r="W200">
        <v>85</v>
      </c>
      <c r="X200">
        <v>26</v>
      </c>
      <c r="Y200">
        <v>219</v>
      </c>
      <c r="Z200">
        <v>5</v>
      </c>
      <c r="AA200">
        <v>5</v>
      </c>
      <c r="AB200" s="1">
        <v>0.17</v>
      </c>
      <c r="AC200" s="1">
        <v>0.246</v>
      </c>
      <c r="AD200" s="1">
        <v>0.32600000000000001</v>
      </c>
      <c r="AE200" s="1">
        <v>0.252</v>
      </c>
      <c r="AF200" s="36">
        <v>11</v>
      </c>
      <c r="AG200" s="36">
        <v>10</v>
      </c>
      <c r="AH200" s="8">
        <v>1</v>
      </c>
      <c r="AI200" s="36">
        <v>-17</v>
      </c>
      <c r="AJ200" s="38">
        <v>524</v>
      </c>
      <c r="AK200" s="38">
        <v>187</v>
      </c>
      <c r="AL200" s="1">
        <v>0.21</v>
      </c>
      <c r="AM200" s="1">
        <v>0.43333333330000001</v>
      </c>
      <c r="AN200" s="1">
        <v>0.21947655629999999</v>
      </c>
      <c r="AO200" s="1">
        <v>6.3656877799999997E-2</v>
      </c>
      <c r="AP200" s="1">
        <v>7.5674704100000004E-2</v>
      </c>
      <c r="AQ200" s="1">
        <v>0.31522077590000003</v>
      </c>
      <c r="AR200" s="1">
        <v>7.9646999699999999E-2</v>
      </c>
      <c r="AS200" s="1">
        <v>0.15610426229999999</v>
      </c>
      <c r="AT200" s="1">
        <v>4.5643926000000001E-2</v>
      </c>
      <c r="AU200" s="1">
        <v>1.18477544E-2</v>
      </c>
      <c r="AV200" s="1">
        <v>2.2728412E-2</v>
      </c>
      <c r="AW200" s="1">
        <v>0.2520353032</v>
      </c>
      <c r="AX200" s="1">
        <v>-0.65492958000000001</v>
      </c>
      <c r="AY200" s="1">
        <v>-0.77632145699999999</v>
      </c>
      <c r="AZ200" s="1">
        <v>-0.24347940000000001</v>
      </c>
      <c r="BA200" s="1">
        <v>1.6361051649</v>
      </c>
      <c r="BB200" s="1">
        <v>-0.153775089</v>
      </c>
      <c r="BC200" s="1">
        <v>2.4235440260000001</v>
      </c>
      <c r="BD200" s="1">
        <v>-2.8123699449999999</v>
      </c>
      <c r="BE200" s="1">
        <v>0.28662117030000001</v>
      </c>
      <c r="BF200" s="1">
        <v>0.53814311889999999</v>
      </c>
      <c r="BG200" s="1">
        <v>2.2121418240000001</v>
      </c>
      <c r="BH200" s="1">
        <v>-0.30433673100000003</v>
      </c>
      <c r="BI200" s="1">
        <v>-1.55110222</v>
      </c>
      <c r="BJ200">
        <v>2</v>
      </c>
      <c r="BK200">
        <v>2</v>
      </c>
      <c r="BL200" t="s">
        <v>759</v>
      </c>
      <c r="BM200" t="s">
        <v>6729</v>
      </c>
      <c r="BN200" s="36" t="s">
        <v>6767</v>
      </c>
      <c r="BO200" s="1">
        <v>0.1690694925</v>
      </c>
      <c r="BP200" s="1">
        <v>0.94667585919999997</v>
      </c>
      <c r="BQ200" s="1">
        <v>2.5016461899999998E-2</v>
      </c>
      <c r="BR200" s="1">
        <v>0.20365004759999999</v>
      </c>
      <c r="BS200" s="1">
        <v>0.1690694925</v>
      </c>
      <c r="BT200" s="1">
        <v>0.94667585919999997</v>
      </c>
      <c r="BU200" s="1">
        <v>2.5016461899999998E-2</v>
      </c>
      <c r="BV200" s="1">
        <v>0.20365004759999999</v>
      </c>
      <c r="BW200" t="s">
        <v>2815</v>
      </c>
      <c r="BX200" t="s">
        <v>1390</v>
      </c>
      <c r="BY200" t="s">
        <v>1373</v>
      </c>
      <c r="BZ200" t="s">
        <v>1390</v>
      </c>
      <c r="CA200">
        <v>301</v>
      </c>
      <c r="CB200">
        <v>97</v>
      </c>
      <c r="CC200">
        <v>6</v>
      </c>
      <c r="CD200">
        <v>8</v>
      </c>
      <c r="CE200">
        <v>2017</v>
      </c>
      <c r="CF200">
        <v>336</v>
      </c>
      <c r="CG200">
        <v>0.16600000000000001</v>
      </c>
      <c r="CH200">
        <v>0.23499999999999999</v>
      </c>
      <c r="CI200">
        <v>0.28199999999999997</v>
      </c>
      <c r="CJ200">
        <v>77</v>
      </c>
      <c r="CK200">
        <v>0.22800000000000001</v>
      </c>
      <c r="CL200">
        <v>10</v>
      </c>
      <c r="CM200">
        <v>0</v>
      </c>
      <c r="CN200" t="s">
        <v>249</v>
      </c>
      <c r="CO200">
        <v>25</v>
      </c>
      <c r="DV200" s="36" t="s">
        <v>6628</v>
      </c>
    </row>
    <row r="201" spans="1:126" x14ac:dyDescent="0.3">
      <c r="A201">
        <v>200</v>
      </c>
      <c r="B201" t="s">
        <v>6780</v>
      </c>
      <c r="C201" t="s">
        <v>2035</v>
      </c>
      <c r="D201" t="s">
        <v>2116</v>
      </c>
      <c r="E201">
        <v>640447</v>
      </c>
      <c r="F201" t="s">
        <v>249</v>
      </c>
      <c r="I201" t="s">
        <v>1065</v>
      </c>
      <c r="J201">
        <v>40</v>
      </c>
      <c r="K201" t="s">
        <v>3860</v>
      </c>
      <c r="L201">
        <v>76</v>
      </c>
      <c r="M201">
        <v>86</v>
      </c>
      <c r="N201">
        <v>69</v>
      </c>
      <c r="O201">
        <v>312</v>
      </c>
      <c r="P201">
        <v>93</v>
      </c>
      <c r="Q201">
        <v>102</v>
      </c>
      <c r="R201">
        <v>108</v>
      </c>
      <c r="S201">
        <v>108</v>
      </c>
      <c r="T201">
        <v>96</v>
      </c>
      <c r="U201">
        <v>65</v>
      </c>
      <c r="V201">
        <v>117</v>
      </c>
      <c r="W201">
        <v>104</v>
      </c>
      <c r="X201">
        <v>25</v>
      </c>
      <c r="Y201">
        <v>178</v>
      </c>
      <c r="Z201">
        <v>5</v>
      </c>
      <c r="AA201">
        <v>7</v>
      </c>
      <c r="AB201" s="1">
        <v>0.24299999999999999</v>
      </c>
      <c r="AC201" s="1">
        <v>0.308</v>
      </c>
      <c r="AD201" s="1">
        <v>0.39800000000000002</v>
      </c>
      <c r="AE201" s="1">
        <v>0.31</v>
      </c>
      <c r="AF201" s="36">
        <v>20</v>
      </c>
      <c r="AG201" s="36">
        <v>19</v>
      </c>
      <c r="AH201" s="8">
        <v>7</v>
      </c>
      <c r="AI201" s="36">
        <v>-4</v>
      </c>
      <c r="AJ201" s="38">
        <v>372</v>
      </c>
      <c r="AK201" s="38">
        <v>139</v>
      </c>
      <c r="AL201" s="1">
        <v>0.21</v>
      </c>
      <c r="AM201" s="1">
        <v>0.41666666670000002</v>
      </c>
      <c r="AN201" s="1">
        <v>0.17822232499999999</v>
      </c>
      <c r="AO201" s="1">
        <v>7.7787353700000006E-2</v>
      </c>
      <c r="AP201" s="1">
        <v>7.3666387700000002E-2</v>
      </c>
      <c r="AQ201" s="1">
        <v>0.22155348790000001</v>
      </c>
      <c r="AR201" s="1">
        <v>0.1659228056</v>
      </c>
      <c r="AS201" s="1">
        <v>0.1556542735</v>
      </c>
      <c r="AT201" s="1">
        <v>3.8879217200000003E-2</v>
      </c>
      <c r="AU201" s="1">
        <v>2.9102481999999999E-3</v>
      </c>
      <c r="AV201" s="1">
        <v>3.0851361399999999E-2</v>
      </c>
      <c r="AW201" s="1">
        <v>0.30997150309999999</v>
      </c>
      <c r="AX201" s="1">
        <v>-0.65492958000000001</v>
      </c>
      <c r="AY201" s="1">
        <v>-1.027631717</v>
      </c>
      <c r="AZ201" s="1">
        <v>-0.50414905099999996</v>
      </c>
      <c r="BA201" s="1">
        <v>2.2325624125000001</v>
      </c>
      <c r="BB201" s="1">
        <v>-0.23811706999999999</v>
      </c>
      <c r="BC201" s="1">
        <v>0.1015927695</v>
      </c>
      <c r="BD201" s="1">
        <v>0.47816217709999997</v>
      </c>
      <c r="BE201" s="1">
        <v>0.27617232139999998</v>
      </c>
      <c r="BF201" s="1">
        <v>-0.18103154099999999</v>
      </c>
      <c r="BG201" s="1">
        <v>-0.47708867599999999</v>
      </c>
      <c r="BH201" s="1">
        <v>0.38212906089999998</v>
      </c>
      <c r="BI201" s="1">
        <v>0.4380130055</v>
      </c>
      <c r="BJ201">
        <v>2</v>
      </c>
      <c r="BK201">
        <v>4</v>
      </c>
      <c r="BL201" t="s">
        <v>6724</v>
      </c>
      <c r="BM201" t="s">
        <v>759</v>
      </c>
      <c r="BN201" s="36" t="s">
        <v>6770</v>
      </c>
      <c r="BO201" s="1">
        <v>1.8632330999999999E-2</v>
      </c>
      <c r="BP201" s="1">
        <v>0.47617536020000001</v>
      </c>
      <c r="BQ201" s="1">
        <v>-0.365772088</v>
      </c>
      <c r="BR201" s="1">
        <v>-0.490320859</v>
      </c>
      <c r="BS201" s="1">
        <v>1.8632330999999999E-2</v>
      </c>
      <c r="BT201" s="1">
        <v>0.47617536020000001</v>
      </c>
      <c r="BU201" s="1">
        <v>0.36577208839999997</v>
      </c>
      <c r="BV201" s="1">
        <v>0.49032085939999998</v>
      </c>
      <c r="BW201" t="s">
        <v>2467</v>
      </c>
      <c r="BX201" t="s">
        <v>1093</v>
      </c>
      <c r="BY201" t="s">
        <v>1063</v>
      </c>
      <c r="BZ201" t="s">
        <v>1093</v>
      </c>
      <c r="CA201">
        <v>58</v>
      </c>
      <c r="CB201">
        <v>28</v>
      </c>
      <c r="CC201">
        <v>3</v>
      </c>
      <c r="CD201">
        <v>4</v>
      </c>
      <c r="CE201">
        <v>2017</v>
      </c>
      <c r="CF201">
        <v>64</v>
      </c>
      <c r="CG201">
        <v>0.25900000000000001</v>
      </c>
      <c r="CH201">
        <v>0.317</v>
      </c>
      <c r="CI201">
        <v>0.44800000000000001</v>
      </c>
      <c r="CJ201">
        <v>21</v>
      </c>
      <c r="CK201">
        <v>0.32800000000000001</v>
      </c>
      <c r="CL201">
        <v>13</v>
      </c>
      <c r="CM201">
        <v>4</v>
      </c>
      <c r="CN201" t="s">
        <v>249</v>
      </c>
      <c r="CO201">
        <v>24</v>
      </c>
      <c r="DV201" s="36" t="s">
        <v>6387</v>
      </c>
    </row>
    <row r="202" spans="1:126" x14ac:dyDescent="0.3">
      <c r="A202">
        <v>201</v>
      </c>
      <c r="B202" t="s">
        <v>583</v>
      </c>
      <c r="C202" t="s">
        <v>349</v>
      </c>
      <c r="D202" t="s">
        <v>483</v>
      </c>
      <c r="E202">
        <v>444876</v>
      </c>
      <c r="F202" t="s">
        <v>257</v>
      </c>
      <c r="I202" t="s">
        <v>1065</v>
      </c>
      <c r="J202">
        <v>3</v>
      </c>
      <c r="K202" t="s">
        <v>822</v>
      </c>
      <c r="L202">
        <v>172</v>
      </c>
      <c r="M202">
        <v>107</v>
      </c>
      <c r="N202">
        <v>196</v>
      </c>
      <c r="O202">
        <v>137</v>
      </c>
      <c r="P202">
        <v>47</v>
      </c>
      <c r="Q202">
        <v>67</v>
      </c>
      <c r="R202">
        <v>119</v>
      </c>
      <c r="S202">
        <v>71</v>
      </c>
      <c r="T202">
        <v>108</v>
      </c>
      <c r="U202">
        <v>163</v>
      </c>
      <c r="V202">
        <v>47</v>
      </c>
      <c r="W202">
        <v>93</v>
      </c>
      <c r="X202">
        <v>31</v>
      </c>
      <c r="Y202">
        <v>505</v>
      </c>
      <c r="Z202">
        <v>6</v>
      </c>
      <c r="AA202">
        <v>9</v>
      </c>
      <c r="AB202" s="1">
        <v>0.251</v>
      </c>
      <c r="AC202" s="1">
        <v>0.27900000000000003</v>
      </c>
      <c r="AD202" s="1">
        <v>0.35199999999999998</v>
      </c>
      <c r="AE202" s="1">
        <v>0.27600000000000002</v>
      </c>
      <c r="AF202" s="36">
        <v>26</v>
      </c>
      <c r="AG202" s="36">
        <v>29</v>
      </c>
      <c r="AH202" s="8">
        <v>12</v>
      </c>
      <c r="AI202" s="36">
        <v>-11</v>
      </c>
      <c r="AJ202" s="38">
        <v>242</v>
      </c>
      <c r="AK202" s="38">
        <v>39</v>
      </c>
      <c r="AL202" s="1">
        <v>0.47499999999999998</v>
      </c>
      <c r="AM202" s="1">
        <v>0.51666666670000005</v>
      </c>
      <c r="AN202" s="1">
        <v>0.50545370739999995</v>
      </c>
      <c r="AO202" s="1">
        <v>3.4051264999999997E-2</v>
      </c>
      <c r="AP202" s="1">
        <v>3.69345513E-2</v>
      </c>
      <c r="AQ202" s="1">
        <v>0.14647738639999999</v>
      </c>
      <c r="AR202" s="1">
        <v>0.18314496929999999</v>
      </c>
      <c r="AS202" s="1">
        <v>0.1016967897</v>
      </c>
      <c r="AT202" s="1">
        <v>4.3734391599999999E-2</v>
      </c>
      <c r="AU202" s="1">
        <v>7.3272175000000002E-3</v>
      </c>
      <c r="AV202" s="1">
        <v>1.22523232E-2</v>
      </c>
      <c r="AW202" s="1">
        <v>0.27594974630000002</v>
      </c>
      <c r="AX202" s="1">
        <v>1.9524895933999999</v>
      </c>
      <c r="AY202" s="1">
        <v>0.48022984680000003</v>
      </c>
      <c r="AZ202" s="1">
        <v>1.5635004374000001</v>
      </c>
      <c r="BA202" s="1">
        <v>0.38643159189999998</v>
      </c>
      <c r="BB202" s="1">
        <v>-1.780720565</v>
      </c>
      <c r="BC202" s="1">
        <v>-1.7594950460000001</v>
      </c>
      <c r="BD202" s="1">
        <v>1.1350100894999999</v>
      </c>
      <c r="BE202" s="1">
        <v>-0.97673343000000001</v>
      </c>
      <c r="BF202" s="1">
        <v>0.33513530000000002</v>
      </c>
      <c r="BG202" s="1">
        <v>0.8519451831</v>
      </c>
      <c r="BH202" s="1">
        <v>-1.1896649909999999</v>
      </c>
      <c r="BI202" s="1">
        <v>-0.73005108200000002</v>
      </c>
      <c r="BJ202">
        <v>4</v>
      </c>
      <c r="BK202">
        <v>1</v>
      </c>
      <c r="BL202" t="s">
        <v>761</v>
      </c>
      <c r="BM202" t="s">
        <v>760</v>
      </c>
      <c r="BN202" s="36" t="s">
        <v>773</v>
      </c>
      <c r="BO202" s="1">
        <v>-0.84299525500000005</v>
      </c>
      <c r="BP202" s="1">
        <v>-0.29858892799999998</v>
      </c>
      <c r="BQ202" s="1">
        <v>-0.35833368900000001</v>
      </c>
      <c r="BR202" s="1">
        <v>-2.8584215E-2</v>
      </c>
      <c r="BS202" s="1">
        <v>0.84299525529999997</v>
      </c>
      <c r="BT202" s="1">
        <v>0.29858892749999999</v>
      </c>
      <c r="BU202" s="1">
        <v>0.35833368910000002</v>
      </c>
      <c r="BV202" s="1">
        <v>2.8584214899999998E-2</v>
      </c>
      <c r="BW202" t="s">
        <v>4575</v>
      </c>
      <c r="BX202" t="s">
        <v>1388</v>
      </c>
      <c r="BY202" t="s">
        <v>1373</v>
      </c>
      <c r="BZ202" t="s">
        <v>1388</v>
      </c>
      <c r="CA202">
        <v>599</v>
      </c>
      <c r="CB202">
        <v>162</v>
      </c>
      <c r="CC202">
        <v>6</v>
      </c>
      <c r="CD202">
        <v>4</v>
      </c>
      <c r="CE202">
        <v>2017</v>
      </c>
      <c r="CF202">
        <v>629</v>
      </c>
      <c r="CG202">
        <v>0.25</v>
      </c>
      <c r="CH202">
        <v>0.27200000000000002</v>
      </c>
      <c r="CI202">
        <v>0.35699999999999998</v>
      </c>
      <c r="CJ202">
        <v>171</v>
      </c>
      <c r="CK202">
        <v>0.27100000000000002</v>
      </c>
      <c r="CL202">
        <v>28</v>
      </c>
      <c r="CM202">
        <v>12</v>
      </c>
      <c r="CN202" t="s">
        <v>257</v>
      </c>
      <c r="CO202">
        <v>30</v>
      </c>
      <c r="CP202" t="s">
        <v>1388</v>
      </c>
      <c r="CQ202">
        <v>637</v>
      </c>
      <c r="CR202">
        <v>162</v>
      </c>
      <c r="CS202">
        <v>7</v>
      </c>
      <c r="CT202">
        <v>17</v>
      </c>
      <c r="CU202">
        <v>2016</v>
      </c>
      <c r="CV202">
        <v>682</v>
      </c>
      <c r="CW202">
        <v>0.26100000000000001</v>
      </c>
      <c r="CX202">
        <v>0.29199999999999998</v>
      </c>
      <c r="CY202">
        <v>0.35</v>
      </c>
      <c r="CZ202">
        <v>191</v>
      </c>
      <c r="DA202">
        <v>0.27900000000000003</v>
      </c>
      <c r="DB202">
        <v>33</v>
      </c>
      <c r="DC202">
        <v>17</v>
      </c>
      <c r="DD202" t="s">
        <v>257</v>
      </c>
      <c r="DE202">
        <v>29</v>
      </c>
      <c r="DF202" t="s">
        <v>1388</v>
      </c>
      <c r="DG202">
        <v>612</v>
      </c>
      <c r="DH202">
        <v>148</v>
      </c>
      <c r="DI202">
        <v>3</v>
      </c>
      <c r="DJ202">
        <v>17</v>
      </c>
      <c r="DK202">
        <v>2015</v>
      </c>
      <c r="DL202">
        <v>662</v>
      </c>
      <c r="DM202">
        <v>0.25700000000000001</v>
      </c>
      <c r="DN202">
        <v>0.29299999999999998</v>
      </c>
      <c r="DO202">
        <v>0.32</v>
      </c>
      <c r="DP202">
        <v>179</v>
      </c>
      <c r="DQ202">
        <v>0.27100000000000002</v>
      </c>
      <c r="DR202">
        <v>29</v>
      </c>
      <c r="DS202">
        <v>16</v>
      </c>
      <c r="DT202" t="s">
        <v>257</v>
      </c>
      <c r="DU202">
        <v>28</v>
      </c>
      <c r="DV202" s="36" t="s">
        <v>1389</v>
      </c>
    </row>
    <row r="203" spans="1:126" x14ac:dyDescent="0.3">
      <c r="A203">
        <v>202</v>
      </c>
      <c r="B203" t="s">
        <v>7306</v>
      </c>
      <c r="C203" t="s">
        <v>349</v>
      </c>
      <c r="D203" t="s">
        <v>348</v>
      </c>
      <c r="E203">
        <v>500871</v>
      </c>
      <c r="F203" t="s">
        <v>257</v>
      </c>
      <c r="G203" t="s">
        <v>253</v>
      </c>
      <c r="I203" t="s">
        <v>1061</v>
      </c>
      <c r="J203">
        <v>3</v>
      </c>
      <c r="K203" t="s">
        <v>702</v>
      </c>
      <c r="L203">
        <v>172</v>
      </c>
      <c r="M203">
        <v>100</v>
      </c>
      <c r="N203">
        <v>151</v>
      </c>
      <c r="O203">
        <v>56</v>
      </c>
      <c r="P203">
        <v>64</v>
      </c>
      <c r="Q203">
        <v>89</v>
      </c>
      <c r="R203">
        <v>105</v>
      </c>
      <c r="S203">
        <v>108</v>
      </c>
      <c r="T203">
        <v>101</v>
      </c>
      <c r="U203">
        <v>161</v>
      </c>
      <c r="V203">
        <v>113</v>
      </c>
      <c r="W203">
        <v>100</v>
      </c>
      <c r="X203">
        <v>29</v>
      </c>
      <c r="Y203">
        <v>389</v>
      </c>
      <c r="Z203">
        <v>12</v>
      </c>
      <c r="AA203">
        <v>3</v>
      </c>
      <c r="AB203" s="1">
        <v>0.246</v>
      </c>
      <c r="AC203" s="1">
        <v>0.28699999999999998</v>
      </c>
      <c r="AD203" s="1">
        <v>0.40100000000000002</v>
      </c>
      <c r="AE203" s="1">
        <v>0.29799999999999999</v>
      </c>
      <c r="AF203" s="36">
        <v>29</v>
      </c>
      <c r="AG203" s="36">
        <v>29</v>
      </c>
      <c r="AH203" s="8">
        <v>11</v>
      </c>
      <c r="AI203" s="36">
        <v>-6</v>
      </c>
      <c r="AJ203" s="38">
        <v>240</v>
      </c>
      <c r="AK203" s="38">
        <v>33</v>
      </c>
      <c r="AL203" s="1">
        <v>0.47499999999999998</v>
      </c>
      <c r="AM203" s="1">
        <v>0.4833333333</v>
      </c>
      <c r="AN203" s="1">
        <v>0.38937298679999999</v>
      </c>
      <c r="AO203" s="1">
        <v>1.38894085E-2</v>
      </c>
      <c r="AP203" s="1">
        <v>5.0776307600000001E-2</v>
      </c>
      <c r="AQ203" s="1">
        <v>0.19308099009999999</v>
      </c>
      <c r="AR203" s="1">
        <v>0.16174516920000001</v>
      </c>
      <c r="AS203" s="1">
        <v>0.1553158358</v>
      </c>
      <c r="AT203" s="1">
        <v>4.0923606899999999E-2</v>
      </c>
      <c r="AU203" s="1">
        <v>7.2469980999999998E-3</v>
      </c>
      <c r="AV203" s="1">
        <v>2.9812682900000002E-2</v>
      </c>
      <c r="AW203" s="1">
        <v>0.29778015250000001</v>
      </c>
      <c r="AX203" s="1">
        <v>1.9524895933999999</v>
      </c>
      <c r="AY203" s="1">
        <v>-2.2390674999999999E-2</v>
      </c>
      <c r="AZ203" s="1">
        <v>0.83003092509999998</v>
      </c>
      <c r="BA203" s="1">
        <v>-0.46461444099999999</v>
      </c>
      <c r="BB203" s="1">
        <v>-1.1994171600000001</v>
      </c>
      <c r="BC203" s="1">
        <v>-0.60422196800000005</v>
      </c>
      <c r="BD203" s="1">
        <v>0.3188284395</v>
      </c>
      <c r="BE203" s="1">
        <v>0.26831371809999999</v>
      </c>
      <c r="BF203" s="1">
        <v>3.6313108300000001E-2</v>
      </c>
      <c r="BG203" s="1">
        <v>0.82780775449999999</v>
      </c>
      <c r="BH203" s="1">
        <v>0.29435093890000003</v>
      </c>
      <c r="BI203" s="1">
        <v>1.94491174E-2</v>
      </c>
      <c r="BJ203">
        <v>4</v>
      </c>
      <c r="BK203">
        <v>1</v>
      </c>
      <c r="BL203" t="s">
        <v>761</v>
      </c>
      <c r="BM203" t="s">
        <v>760</v>
      </c>
      <c r="BN203" s="36" t="s">
        <v>773</v>
      </c>
      <c r="BO203" s="1">
        <v>-0.53414584200000004</v>
      </c>
      <c r="BP203" s="1">
        <v>-0.33779692300000003</v>
      </c>
      <c r="BQ203" s="1">
        <v>-0.48867350700000001</v>
      </c>
      <c r="BR203" s="1">
        <v>0.27807397150000002</v>
      </c>
      <c r="BS203" s="1">
        <v>0.5341458416</v>
      </c>
      <c r="BT203" s="1">
        <v>0.33779692309999998</v>
      </c>
      <c r="BU203" s="1">
        <v>0.48867350729999998</v>
      </c>
      <c r="BV203" s="1">
        <v>0.27807397150000002</v>
      </c>
      <c r="BW203" t="s">
        <v>2461</v>
      </c>
      <c r="BX203" t="s">
        <v>1400</v>
      </c>
      <c r="BY203" t="s">
        <v>1373</v>
      </c>
      <c r="BZ203" t="s">
        <v>1400</v>
      </c>
      <c r="CA203">
        <v>457</v>
      </c>
      <c r="CB203">
        <v>129</v>
      </c>
      <c r="CC203">
        <v>21</v>
      </c>
      <c r="CD203">
        <v>5</v>
      </c>
      <c r="CE203">
        <v>2017</v>
      </c>
      <c r="CF203">
        <v>499</v>
      </c>
      <c r="CG203">
        <v>0.254</v>
      </c>
      <c r="CH203">
        <v>0.309</v>
      </c>
      <c r="CI203">
        <v>0.44900000000000001</v>
      </c>
      <c r="CJ203">
        <v>163</v>
      </c>
      <c r="CK203">
        <v>0.32600000000000001</v>
      </c>
      <c r="CL203">
        <v>47</v>
      </c>
      <c r="CM203">
        <v>20</v>
      </c>
      <c r="CN203" t="s">
        <v>253</v>
      </c>
      <c r="CO203">
        <v>28</v>
      </c>
      <c r="CP203" t="s">
        <v>1400</v>
      </c>
      <c r="CQ203">
        <v>352</v>
      </c>
      <c r="CR203">
        <v>105</v>
      </c>
      <c r="CS203">
        <v>6</v>
      </c>
      <c r="CT203">
        <v>1</v>
      </c>
      <c r="CU203">
        <v>2016</v>
      </c>
      <c r="CV203">
        <v>377</v>
      </c>
      <c r="CW203">
        <v>0.23599999999999999</v>
      </c>
      <c r="CX203">
        <v>0.28000000000000003</v>
      </c>
      <c r="CY203">
        <v>0.33800000000000002</v>
      </c>
      <c r="CZ203">
        <v>103</v>
      </c>
      <c r="DA203">
        <v>0.27300000000000002</v>
      </c>
      <c r="DB203">
        <v>21</v>
      </c>
      <c r="DC203">
        <v>6</v>
      </c>
      <c r="DD203" t="s">
        <v>257</v>
      </c>
      <c r="DE203">
        <v>27</v>
      </c>
      <c r="DF203" t="s">
        <v>1400</v>
      </c>
      <c r="DG203">
        <v>409</v>
      </c>
      <c r="DH203">
        <v>127</v>
      </c>
      <c r="DI203">
        <v>12</v>
      </c>
      <c r="DJ203">
        <v>2</v>
      </c>
      <c r="DK203">
        <v>2015</v>
      </c>
      <c r="DL203">
        <v>446</v>
      </c>
      <c r="DM203">
        <v>0.26200000000000001</v>
      </c>
      <c r="DN203">
        <v>0.309</v>
      </c>
      <c r="DO203">
        <v>0.44500000000000001</v>
      </c>
      <c r="DP203">
        <v>144</v>
      </c>
      <c r="DQ203">
        <v>0.32200000000000001</v>
      </c>
      <c r="DR203">
        <v>42</v>
      </c>
      <c r="DS203">
        <v>14</v>
      </c>
      <c r="DT203" t="s">
        <v>257</v>
      </c>
      <c r="DU203">
        <v>26</v>
      </c>
      <c r="DV203" s="36" t="s">
        <v>1520</v>
      </c>
    </row>
    <row r="204" spans="1:126" x14ac:dyDescent="0.3">
      <c r="A204">
        <v>203</v>
      </c>
      <c r="B204" t="s">
        <v>3951</v>
      </c>
      <c r="C204" t="s">
        <v>349</v>
      </c>
      <c r="D204" t="s">
        <v>377</v>
      </c>
      <c r="E204">
        <v>488862</v>
      </c>
      <c r="F204" t="s">
        <v>253</v>
      </c>
      <c r="I204" t="s">
        <v>1065</v>
      </c>
      <c r="J204">
        <v>13</v>
      </c>
      <c r="K204" t="s">
        <v>4032</v>
      </c>
      <c r="L204">
        <v>96</v>
      </c>
      <c r="M204">
        <v>120</v>
      </c>
      <c r="N204">
        <v>159</v>
      </c>
      <c r="O204">
        <v>0</v>
      </c>
      <c r="P204">
        <v>97</v>
      </c>
      <c r="Q204">
        <v>62</v>
      </c>
      <c r="R204">
        <v>142</v>
      </c>
      <c r="S204">
        <v>60</v>
      </c>
      <c r="T204">
        <v>78</v>
      </c>
      <c r="U204">
        <v>27</v>
      </c>
      <c r="V204">
        <v>57</v>
      </c>
      <c r="W204">
        <v>104</v>
      </c>
      <c r="X204">
        <v>35</v>
      </c>
      <c r="Y204">
        <v>411</v>
      </c>
      <c r="Z204">
        <v>6</v>
      </c>
      <c r="AA204">
        <v>1</v>
      </c>
      <c r="AB204" s="1">
        <v>0.27100000000000002</v>
      </c>
      <c r="AC204" s="1">
        <v>0.33</v>
      </c>
      <c r="AD204" s="1">
        <v>0.35699999999999998</v>
      </c>
      <c r="AE204" s="1">
        <v>0.309</v>
      </c>
      <c r="AF204" s="36">
        <v>35</v>
      </c>
      <c r="AG204" s="36">
        <v>38</v>
      </c>
      <c r="AH204" s="8">
        <v>11</v>
      </c>
      <c r="AI204" s="36">
        <v>-2</v>
      </c>
      <c r="AJ204" s="38">
        <v>173</v>
      </c>
      <c r="AK204" s="38">
        <v>25</v>
      </c>
      <c r="AL204" s="1">
        <v>0.26500000000000001</v>
      </c>
      <c r="AM204" s="1">
        <v>0.58333333330000003</v>
      </c>
      <c r="AN204" s="1">
        <v>0.41107680390000001</v>
      </c>
      <c r="AO204" s="1">
        <v>1E-4</v>
      </c>
      <c r="AP204" s="1">
        <v>7.6932837700000006E-2</v>
      </c>
      <c r="AQ204" s="1">
        <v>0.13414139629999999</v>
      </c>
      <c r="AR204" s="1">
        <v>0.21739747070000001</v>
      </c>
      <c r="AS204" s="1">
        <v>8.5668818699999996E-2</v>
      </c>
      <c r="AT204" s="1">
        <v>3.1628994000000001E-2</v>
      </c>
      <c r="AU204" s="1">
        <v>1.1919235000000001E-3</v>
      </c>
      <c r="AV204" s="1">
        <v>1.49563566E-2</v>
      </c>
      <c r="AW204" s="1">
        <v>0.30939518129999999</v>
      </c>
      <c r="AX204" s="1">
        <v>-0.11376711</v>
      </c>
      <c r="AY204" s="1">
        <v>1.4854708896</v>
      </c>
      <c r="AZ204" s="1">
        <v>0.96716901330000005</v>
      </c>
      <c r="BA204" s="1">
        <v>-1.0466749980000001</v>
      </c>
      <c r="BB204" s="1">
        <v>-0.100938052</v>
      </c>
      <c r="BC204" s="1">
        <v>-2.06529623</v>
      </c>
      <c r="BD204" s="1">
        <v>2.4413897287999999</v>
      </c>
      <c r="BE204" s="1">
        <v>-1.3489067720000001</v>
      </c>
      <c r="BF204" s="1">
        <v>-0.95182254899999996</v>
      </c>
      <c r="BG204" s="1">
        <v>-0.99412008100000004</v>
      </c>
      <c r="BH204" s="1">
        <v>-0.96114867500000001</v>
      </c>
      <c r="BI204" s="1">
        <v>0.41822623129999997</v>
      </c>
      <c r="BJ204">
        <v>3</v>
      </c>
      <c r="BK204">
        <v>2</v>
      </c>
      <c r="BL204" t="s">
        <v>764</v>
      </c>
      <c r="BM204" t="s">
        <v>761</v>
      </c>
      <c r="BN204" s="36" t="s">
        <v>789</v>
      </c>
      <c r="BO204" s="1">
        <v>-0.49361051500000003</v>
      </c>
      <c r="BP204" s="1">
        <v>-0.77246567700000002</v>
      </c>
      <c r="BQ204" s="1">
        <v>0.1059362818</v>
      </c>
      <c r="BR204" s="1">
        <v>-0.36209751299999998</v>
      </c>
      <c r="BS204" s="1">
        <v>0.4936105153</v>
      </c>
      <c r="BT204" s="1">
        <v>0.7724656768</v>
      </c>
      <c r="BU204" s="1">
        <v>0.1059362818</v>
      </c>
      <c r="BV204" s="1">
        <v>0.36209751340000002</v>
      </c>
      <c r="BW204" t="s">
        <v>2923</v>
      </c>
      <c r="BX204" t="s">
        <v>1384</v>
      </c>
      <c r="BY204" t="s">
        <v>1373</v>
      </c>
      <c r="BZ204" t="s">
        <v>1384</v>
      </c>
      <c r="CA204">
        <v>350</v>
      </c>
      <c r="CB204">
        <v>89</v>
      </c>
      <c r="CC204">
        <v>7</v>
      </c>
      <c r="CD204">
        <v>1</v>
      </c>
      <c r="CE204">
        <v>2017</v>
      </c>
      <c r="CF204">
        <v>381</v>
      </c>
      <c r="CG204">
        <v>0.27400000000000002</v>
      </c>
      <c r="CH204">
        <v>0.33300000000000002</v>
      </c>
      <c r="CI204">
        <v>0.39700000000000002</v>
      </c>
      <c r="CJ204">
        <v>124</v>
      </c>
      <c r="CK204">
        <v>0.32400000000000001</v>
      </c>
      <c r="CL204">
        <v>39</v>
      </c>
      <c r="CM204">
        <v>11</v>
      </c>
      <c r="CN204" t="s">
        <v>253</v>
      </c>
      <c r="CO204">
        <v>34</v>
      </c>
      <c r="CP204" t="s">
        <v>1384</v>
      </c>
      <c r="CQ204">
        <v>517</v>
      </c>
      <c r="CR204">
        <v>132</v>
      </c>
      <c r="CS204">
        <v>5</v>
      </c>
      <c r="CT204">
        <v>0</v>
      </c>
      <c r="CU204">
        <v>2016</v>
      </c>
      <c r="CV204">
        <v>567</v>
      </c>
      <c r="CW204">
        <v>0.30399999999999999</v>
      </c>
      <c r="CX204">
        <v>0.35499999999999998</v>
      </c>
      <c r="CY204">
        <v>0.39100000000000001</v>
      </c>
      <c r="CZ204">
        <v>188</v>
      </c>
      <c r="DA204">
        <v>0.33100000000000002</v>
      </c>
      <c r="DB204">
        <v>54</v>
      </c>
      <c r="DC204">
        <v>18</v>
      </c>
      <c r="DD204" t="s">
        <v>253</v>
      </c>
      <c r="DE204">
        <v>33</v>
      </c>
      <c r="DF204" t="s">
        <v>1085</v>
      </c>
      <c r="DG204">
        <v>535</v>
      </c>
      <c r="DH204">
        <v>139</v>
      </c>
      <c r="DI204">
        <v>9</v>
      </c>
      <c r="DJ204">
        <v>2</v>
      </c>
      <c r="DK204">
        <v>2015</v>
      </c>
      <c r="DL204">
        <v>591</v>
      </c>
      <c r="DM204">
        <v>0.314</v>
      </c>
      <c r="DN204">
        <v>0.375</v>
      </c>
      <c r="DO204">
        <v>0.41499999999999998</v>
      </c>
      <c r="DP204">
        <v>208</v>
      </c>
      <c r="DQ204">
        <v>0.35199999999999998</v>
      </c>
      <c r="DR204">
        <v>70</v>
      </c>
      <c r="DS204">
        <v>24</v>
      </c>
      <c r="DT204" t="s">
        <v>253</v>
      </c>
      <c r="DU204">
        <v>32</v>
      </c>
      <c r="DV204" s="36" t="s">
        <v>1387</v>
      </c>
    </row>
    <row r="205" spans="1:126" x14ac:dyDescent="0.3">
      <c r="A205">
        <v>204</v>
      </c>
      <c r="B205" t="s">
        <v>7018</v>
      </c>
      <c r="C205" t="s">
        <v>459</v>
      </c>
      <c r="D205" t="s">
        <v>346</v>
      </c>
      <c r="E205">
        <v>457787</v>
      </c>
      <c r="F205" t="s">
        <v>265</v>
      </c>
      <c r="I205" t="s">
        <v>1061</v>
      </c>
      <c r="J205">
        <v>48</v>
      </c>
      <c r="K205" t="s">
        <v>809</v>
      </c>
      <c r="L205">
        <v>154</v>
      </c>
      <c r="M205">
        <v>107</v>
      </c>
      <c r="N205">
        <v>125</v>
      </c>
      <c r="O205">
        <v>115</v>
      </c>
      <c r="P205">
        <v>97</v>
      </c>
      <c r="Q205">
        <v>127</v>
      </c>
      <c r="R205">
        <v>79</v>
      </c>
      <c r="S205">
        <v>115</v>
      </c>
      <c r="T205">
        <v>90</v>
      </c>
      <c r="U205">
        <v>33</v>
      </c>
      <c r="V205">
        <v>132</v>
      </c>
      <c r="W205">
        <v>95</v>
      </c>
      <c r="X205">
        <v>31</v>
      </c>
      <c r="Y205">
        <v>322</v>
      </c>
      <c r="Z205">
        <v>11</v>
      </c>
      <c r="AA205">
        <v>5</v>
      </c>
      <c r="AB205" s="1">
        <v>0.2</v>
      </c>
      <c r="AC205" s="1">
        <v>0.27900000000000003</v>
      </c>
      <c r="AD205" s="1">
        <v>0.36599999999999999</v>
      </c>
      <c r="AE205" s="1">
        <v>0.28399999999999997</v>
      </c>
      <c r="AF205" s="36">
        <v>22</v>
      </c>
      <c r="AG205" s="36">
        <v>25</v>
      </c>
      <c r="AH205" s="8">
        <v>6</v>
      </c>
      <c r="AI205" s="36">
        <v>-4</v>
      </c>
      <c r="AJ205" s="38">
        <v>297</v>
      </c>
      <c r="AK205" s="38">
        <v>41</v>
      </c>
      <c r="AL205" s="1">
        <v>0.42499999999999999</v>
      </c>
      <c r="AM205" s="1">
        <v>0.51666666670000005</v>
      </c>
      <c r="AN205" s="1">
        <v>0.32214729539999998</v>
      </c>
      <c r="AO205" s="1">
        <v>2.8665841500000001E-2</v>
      </c>
      <c r="AP205" s="1">
        <v>7.7173536700000003E-2</v>
      </c>
      <c r="AQ205" s="1">
        <v>0.27542083309999998</v>
      </c>
      <c r="AR205" s="1">
        <v>0.1217373793</v>
      </c>
      <c r="AS205" s="1">
        <v>0.16537866470000001</v>
      </c>
      <c r="AT205" s="1">
        <v>3.6655537600000003E-2</v>
      </c>
      <c r="AU205" s="1">
        <v>1.4873159E-3</v>
      </c>
      <c r="AV205" s="1">
        <v>3.4695037400000003E-2</v>
      </c>
      <c r="AW205" s="1">
        <v>0.28383334069999999</v>
      </c>
      <c r="AX205" s="1">
        <v>1.4605237116000001</v>
      </c>
      <c r="AY205" s="1">
        <v>0.48022984680000003</v>
      </c>
      <c r="AZ205" s="1">
        <v>0.40525758760000002</v>
      </c>
      <c r="BA205" s="1">
        <v>0.1591091046</v>
      </c>
      <c r="BB205" s="1">
        <v>-9.0829572999999997E-2</v>
      </c>
      <c r="BC205" s="1">
        <v>1.4369292824</v>
      </c>
      <c r="BD205" s="1">
        <v>-1.207056092</v>
      </c>
      <c r="BE205" s="1">
        <v>0.5019750248</v>
      </c>
      <c r="BF205" s="1">
        <v>-0.41743698299999998</v>
      </c>
      <c r="BG205" s="1">
        <v>-0.90523864200000004</v>
      </c>
      <c r="BH205" s="1">
        <v>0.70695591319999995</v>
      </c>
      <c r="BI205" s="1">
        <v>-0.45938476700000003</v>
      </c>
      <c r="BJ205">
        <v>4</v>
      </c>
      <c r="BK205">
        <v>4</v>
      </c>
      <c r="BL205" t="s">
        <v>6729</v>
      </c>
      <c r="BM205" t="s">
        <v>762</v>
      </c>
      <c r="BN205" s="36" t="s">
        <v>6739</v>
      </c>
      <c r="BO205" s="1">
        <v>0.36139004190000001</v>
      </c>
      <c r="BP205" s="1">
        <v>0.18773943100000001</v>
      </c>
      <c r="BQ205" s="1">
        <v>0.45264749809999999</v>
      </c>
      <c r="BR205" s="1">
        <v>0.66489415409999997</v>
      </c>
      <c r="BS205" s="1">
        <v>0.36139004190000001</v>
      </c>
      <c r="BT205" s="1">
        <v>0.18773943100000001</v>
      </c>
      <c r="BU205" s="1">
        <v>0.45264749809999999</v>
      </c>
      <c r="BV205" s="1">
        <v>0.66489415409999997</v>
      </c>
      <c r="BW205" t="s">
        <v>6593</v>
      </c>
      <c r="BX205" t="s">
        <v>1402</v>
      </c>
      <c r="BY205" t="s">
        <v>1373</v>
      </c>
      <c r="BZ205" t="s">
        <v>1402</v>
      </c>
      <c r="CA205">
        <v>266</v>
      </c>
      <c r="CB205">
        <v>93</v>
      </c>
      <c r="CC205">
        <v>6</v>
      </c>
      <c r="CD205">
        <v>4</v>
      </c>
      <c r="CE205">
        <v>2017</v>
      </c>
      <c r="CF205">
        <v>295</v>
      </c>
      <c r="CG205">
        <v>0.17299999999999999</v>
      </c>
      <c r="CH205">
        <v>0.245</v>
      </c>
      <c r="CI205">
        <v>0.27800000000000002</v>
      </c>
      <c r="CJ205">
        <v>70</v>
      </c>
      <c r="CK205">
        <v>0.23699999999999999</v>
      </c>
      <c r="CL205">
        <v>11</v>
      </c>
      <c r="CM205">
        <v>1</v>
      </c>
      <c r="CN205" t="s">
        <v>265</v>
      </c>
      <c r="CO205">
        <v>30</v>
      </c>
      <c r="CP205" t="s">
        <v>1085</v>
      </c>
      <c r="CQ205">
        <v>516</v>
      </c>
      <c r="CR205">
        <v>157</v>
      </c>
      <c r="CS205">
        <v>24</v>
      </c>
      <c r="CT205">
        <v>9</v>
      </c>
      <c r="CU205">
        <v>2016</v>
      </c>
      <c r="CV205">
        <v>601</v>
      </c>
      <c r="CW205">
        <v>0.20899999999999999</v>
      </c>
      <c r="CX205">
        <v>0.30599999999999999</v>
      </c>
      <c r="CY205">
        <v>0.378</v>
      </c>
      <c r="CZ205">
        <v>181</v>
      </c>
      <c r="DA205">
        <v>0.30199999999999999</v>
      </c>
      <c r="DB205">
        <v>40</v>
      </c>
      <c r="DC205">
        <v>15</v>
      </c>
      <c r="DD205" t="s">
        <v>257</v>
      </c>
      <c r="DE205">
        <v>29</v>
      </c>
      <c r="DF205" t="s">
        <v>1085</v>
      </c>
      <c r="DG205">
        <v>367</v>
      </c>
      <c r="DH205">
        <v>118</v>
      </c>
      <c r="DI205">
        <v>13</v>
      </c>
      <c r="DJ205">
        <v>5</v>
      </c>
      <c r="DK205">
        <v>2015</v>
      </c>
      <c r="DL205">
        <v>412</v>
      </c>
      <c r="DM205">
        <v>0.24</v>
      </c>
      <c r="DN205">
        <v>0.311</v>
      </c>
      <c r="DO205">
        <v>0.40899999999999997</v>
      </c>
      <c r="DP205">
        <v>129</v>
      </c>
      <c r="DQ205">
        <v>0.313</v>
      </c>
      <c r="DR205">
        <v>36</v>
      </c>
      <c r="DS205">
        <v>12</v>
      </c>
      <c r="DT205" t="s">
        <v>265</v>
      </c>
      <c r="DU205">
        <v>28</v>
      </c>
      <c r="DV205" s="36" t="s">
        <v>1332</v>
      </c>
    </row>
    <row r="206" spans="1:126" x14ac:dyDescent="0.3">
      <c r="A206">
        <v>205</v>
      </c>
      <c r="B206" t="s">
        <v>584</v>
      </c>
      <c r="C206" t="s">
        <v>102</v>
      </c>
      <c r="D206" t="s">
        <v>101</v>
      </c>
      <c r="E206">
        <v>444843</v>
      </c>
      <c r="F206" t="s">
        <v>249</v>
      </c>
      <c r="I206" t="s">
        <v>1103</v>
      </c>
      <c r="J206">
        <v>35</v>
      </c>
      <c r="K206" t="s">
        <v>771</v>
      </c>
      <c r="L206">
        <v>76</v>
      </c>
      <c r="M206">
        <v>124</v>
      </c>
      <c r="N206">
        <v>37</v>
      </c>
      <c r="O206">
        <v>54</v>
      </c>
      <c r="P206">
        <v>129</v>
      </c>
      <c r="Q206">
        <v>87</v>
      </c>
      <c r="R206">
        <v>118</v>
      </c>
      <c r="S206">
        <v>95</v>
      </c>
      <c r="T206">
        <v>64</v>
      </c>
      <c r="U206">
        <v>99</v>
      </c>
      <c r="V206">
        <v>105</v>
      </c>
      <c r="W206">
        <v>107</v>
      </c>
      <c r="X206">
        <v>36</v>
      </c>
      <c r="Y206">
        <v>97</v>
      </c>
      <c r="Z206">
        <v>3</v>
      </c>
      <c r="AA206">
        <v>1</v>
      </c>
      <c r="AB206" s="1">
        <v>0.24399999999999999</v>
      </c>
      <c r="AC206" s="1">
        <v>0.32800000000000001</v>
      </c>
      <c r="AD206" s="1">
        <v>0.38100000000000001</v>
      </c>
      <c r="AE206" s="1">
        <v>0.317</v>
      </c>
      <c r="AF206" s="36">
        <v>15</v>
      </c>
      <c r="AG206" s="36">
        <v>14</v>
      </c>
      <c r="AH206" s="8">
        <v>3</v>
      </c>
      <c r="AI206" s="36">
        <v>-1</v>
      </c>
      <c r="AJ206" s="38">
        <v>448</v>
      </c>
      <c r="AK206" s="38">
        <v>163</v>
      </c>
      <c r="AL206" s="1">
        <v>0.21</v>
      </c>
      <c r="AM206" s="1">
        <v>0.6</v>
      </c>
      <c r="AN206" s="1">
        <v>9.6503219299999998E-2</v>
      </c>
      <c r="AO206" s="1">
        <v>1.35518637E-2</v>
      </c>
      <c r="AP206" s="1">
        <v>0.1020418018</v>
      </c>
      <c r="AQ206" s="1">
        <v>0.1883377976</v>
      </c>
      <c r="AR206" s="1">
        <v>0.18129064750000001</v>
      </c>
      <c r="AS206" s="1">
        <v>0.13720294089999999</v>
      </c>
      <c r="AT206" s="1">
        <v>2.5941713700000001E-2</v>
      </c>
      <c r="AU206" s="1">
        <v>4.4565293000000004E-3</v>
      </c>
      <c r="AV206" s="1">
        <v>2.7697796899999998E-2</v>
      </c>
      <c r="AW206" s="1">
        <v>0.31673087129999999</v>
      </c>
      <c r="AX206" s="1">
        <v>-0.65492958000000001</v>
      </c>
      <c r="AY206" s="1">
        <v>1.7367811502999999</v>
      </c>
      <c r="AZ206" s="1">
        <v>-1.020500709</v>
      </c>
      <c r="BA206" s="1">
        <v>-0.47886244300000003</v>
      </c>
      <c r="BB206" s="1">
        <v>0.95354709049999997</v>
      </c>
      <c r="BC206" s="1">
        <v>-0.72180263</v>
      </c>
      <c r="BD206" s="1">
        <v>1.0642868410999999</v>
      </c>
      <c r="BE206" s="1">
        <v>-0.15227205899999999</v>
      </c>
      <c r="BF206" s="1">
        <v>-1.5564528360000001</v>
      </c>
      <c r="BG206" s="1">
        <v>-1.182398E-2</v>
      </c>
      <c r="BH206" s="1">
        <v>0.1156231363</v>
      </c>
      <c r="BI206" s="1">
        <v>0.67008142120000003</v>
      </c>
      <c r="BJ206">
        <v>3</v>
      </c>
      <c r="BK206">
        <v>3</v>
      </c>
      <c r="BL206" t="s">
        <v>762</v>
      </c>
      <c r="BM206" t="s">
        <v>6724</v>
      </c>
      <c r="BN206" s="36" t="s">
        <v>6727</v>
      </c>
      <c r="BO206" s="1">
        <v>-0.11722403000000001</v>
      </c>
      <c r="BP206" s="1">
        <v>-0.42938369100000001</v>
      </c>
      <c r="BQ206" s="1">
        <v>0.73185328670000005</v>
      </c>
      <c r="BR206" s="1">
        <v>-0.47718119599999997</v>
      </c>
      <c r="BS206" s="1">
        <v>0.1172240296</v>
      </c>
      <c r="BT206" s="1">
        <v>0.4293836908</v>
      </c>
      <c r="BU206" s="1">
        <v>0.73185328670000005</v>
      </c>
      <c r="BV206" s="1">
        <v>0.47718119609999998</v>
      </c>
      <c r="BW206" t="s">
        <v>6399</v>
      </c>
      <c r="BX206" t="s">
        <v>1567</v>
      </c>
      <c r="BY206" t="s">
        <v>1063</v>
      </c>
      <c r="BZ206" t="s">
        <v>1567</v>
      </c>
      <c r="CA206">
        <v>34</v>
      </c>
      <c r="CB206">
        <v>22</v>
      </c>
      <c r="CC206">
        <v>2</v>
      </c>
      <c r="CD206">
        <v>0</v>
      </c>
      <c r="CE206">
        <v>2017</v>
      </c>
      <c r="CF206">
        <v>38</v>
      </c>
      <c r="CG206">
        <v>0.23499999999999999</v>
      </c>
      <c r="CH206">
        <v>0.316</v>
      </c>
      <c r="CI206">
        <v>0.441</v>
      </c>
      <c r="CJ206">
        <v>13</v>
      </c>
      <c r="CK206">
        <v>0.32900000000000001</v>
      </c>
      <c r="CL206">
        <v>9</v>
      </c>
      <c r="CM206">
        <v>1</v>
      </c>
      <c r="CN206" t="s">
        <v>249</v>
      </c>
      <c r="CO206">
        <v>35</v>
      </c>
      <c r="CP206" t="s">
        <v>1567</v>
      </c>
      <c r="CQ206">
        <v>24</v>
      </c>
      <c r="CR206">
        <v>16</v>
      </c>
      <c r="CS206">
        <v>1</v>
      </c>
      <c r="CT206">
        <v>0</v>
      </c>
      <c r="CU206">
        <v>2016</v>
      </c>
      <c r="CV206">
        <v>26</v>
      </c>
      <c r="CW206">
        <v>0.20799999999999999</v>
      </c>
      <c r="CX206">
        <v>0.26900000000000002</v>
      </c>
      <c r="CY206">
        <v>0.375</v>
      </c>
      <c r="CZ206">
        <v>7</v>
      </c>
      <c r="DA206">
        <v>0.28199999999999997</v>
      </c>
      <c r="DB206">
        <v>4</v>
      </c>
      <c r="DC206">
        <v>0</v>
      </c>
      <c r="DD206" t="s">
        <v>249</v>
      </c>
      <c r="DE206">
        <v>34</v>
      </c>
      <c r="DF206" t="s">
        <v>1567</v>
      </c>
      <c r="DG206">
        <v>395</v>
      </c>
      <c r="DH206">
        <v>142</v>
      </c>
      <c r="DI206">
        <v>14</v>
      </c>
      <c r="DJ206">
        <v>2</v>
      </c>
      <c r="DK206">
        <v>2015</v>
      </c>
      <c r="DL206">
        <v>445</v>
      </c>
      <c r="DM206">
        <v>0.29399999999999998</v>
      </c>
      <c r="DN206">
        <v>0.36599999999999999</v>
      </c>
      <c r="DO206">
        <v>0.48599999999999999</v>
      </c>
      <c r="DP206">
        <v>164</v>
      </c>
      <c r="DQ206">
        <v>0.37</v>
      </c>
      <c r="DR206">
        <v>70</v>
      </c>
      <c r="DS206">
        <v>19</v>
      </c>
      <c r="DT206" t="s">
        <v>249</v>
      </c>
      <c r="DU206">
        <v>33</v>
      </c>
      <c r="DV206" s="36" t="s">
        <v>1156</v>
      </c>
    </row>
    <row r="207" spans="1:126" x14ac:dyDescent="0.3">
      <c r="A207">
        <v>206</v>
      </c>
      <c r="B207" t="s">
        <v>6782</v>
      </c>
      <c r="C207" t="s">
        <v>6515</v>
      </c>
      <c r="D207" t="s">
        <v>6516</v>
      </c>
      <c r="E207">
        <v>595943</v>
      </c>
      <c r="F207" t="s">
        <v>253</v>
      </c>
      <c r="I207" t="s">
        <v>1065</v>
      </c>
      <c r="J207">
        <v>13</v>
      </c>
      <c r="K207" t="s">
        <v>2890</v>
      </c>
      <c r="L207">
        <v>96</v>
      </c>
      <c r="M207">
        <v>86</v>
      </c>
      <c r="N207">
        <v>64</v>
      </c>
      <c r="O207">
        <v>24</v>
      </c>
      <c r="P207">
        <v>111</v>
      </c>
      <c r="Q207">
        <v>96</v>
      </c>
      <c r="R207">
        <v>118</v>
      </c>
      <c r="S207">
        <v>79</v>
      </c>
      <c r="T207">
        <v>108</v>
      </c>
      <c r="U207">
        <v>45</v>
      </c>
      <c r="V207">
        <v>64</v>
      </c>
      <c r="W207">
        <v>103</v>
      </c>
      <c r="X207">
        <v>25</v>
      </c>
      <c r="Y207">
        <v>166</v>
      </c>
      <c r="Z207">
        <v>3</v>
      </c>
      <c r="AA207">
        <v>1</v>
      </c>
      <c r="AB207" s="1">
        <v>0.247</v>
      </c>
      <c r="AC207" s="1">
        <v>0.32400000000000001</v>
      </c>
      <c r="AD207" s="1">
        <v>0.36</v>
      </c>
      <c r="AE207" s="1">
        <v>0.307</v>
      </c>
      <c r="AF207" s="36">
        <v>19</v>
      </c>
      <c r="AG207" s="36">
        <v>19</v>
      </c>
      <c r="AH207" s="8">
        <v>3</v>
      </c>
      <c r="AI207" s="36">
        <v>-1</v>
      </c>
      <c r="AJ207" s="38">
        <v>363</v>
      </c>
      <c r="AK207" s="38">
        <v>46</v>
      </c>
      <c r="AL207" s="1">
        <v>0.26500000000000001</v>
      </c>
      <c r="AM207" s="1">
        <v>0.41666666670000002</v>
      </c>
      <c r="AN207" s="1">
        <v>0.16629155430000001</v>
      </c>
      <c r="AO207" s="1">
        <v>5.9708308999999998E-3</v>
      </c>
      <c r="AP207" s="1">
        <v>8.7868463499999994E-2</v>
      </c>
      <c r="AQ207" s="1">
        <v>0.20775601490000001</v>
      </c>
      <c r="AR207" s="1">
        <v>0.18055774390000001</v>
      </c>
      <c r="AS207" s="1">
        <v>0.1138964874</v>
      </c>
      <c r="AT207" s="1">
        <v>4.37870993E-2</v>
      </c>
      <c r="AU207" s="1">
        <v>2.0071744000000002E-3</v>
      </c>
      <c r="AV207" s="1">
        <v>1.67870403E-2</v>
      </c>
      <c r="AW207" s="1">
        <v>0.30744610369999997</v>
      </c>
      <c r="AX207" s="1">
        <v>-0.11376711</v>
      </c>
      <c r="AY207" s="1">
        <v>-1.027631717</v>
      </c>
      <c r="AZ207" s="1">
        <v>-0.57953500999999996</v>
      </c>
      <c r="BA207" s="1">
        <v>-0.79886312800000003</v>
      </c>
      <c r="BB207" s="1">
        <v>0.35831844340000002</v>
      </c>
      <c r="BC207" s="1">
        <v>-0.24043762900000001</v>
      </c>
      <c r="BD207" s="1">
        <v>1.0363341269999999</v>
      </c>
      <c r="BE207" s="1">
        <v>-0.69345351600000005</v>
      </c>
      <c r="BF207" s="1">
        <v>0.34073880480000002</v>
      </c>
      <c r="BG207" s="1">
        <v>-0.74881702500000002</v>
      </c>
      <c r="BH207" s="1">
        <v>-0.80643865000000003</v>
      </c>
      <c r="BI207" s="1">
        <v>0.35130882879999997</v>
      </c>
      <c r="BJ207">
        <v>4</v>
      </c>
      <c r="BK207">
        <v>2</v>
      </c>
      <c r="BL207" t="s">
        <v>764</v>
      </c>
      <c r="BM207" t="s">
        <v>761</v>
      </c>
      <c r="BN207" s="36" t="s">
        <v>789</v>
      </c>
      <c r="BO207" s="1">
        <v>-0.39852854399999998</v>
      </c>
      <c r="BP207" s="1">
        <v>-0.40860701500000002</v>
      </c>
      <c r="BQ207" s="1">
        <v>-0.35894587100000003</v>
      </c>
      <c r="BR207" s="1">
        <v>4.0684560000000002E-2</v>
      </c>
      <c r="BS207" s="1">
        <v>0.39852854399999998</v>
      </c>
      <c r="BT207" s="1">
        <v>0.4086070148</v>
      </c>
      <c r="BU207" s="1">
        <v>0.35894587100000003</v>
      </c>
      <c r="BV207" s="1">
        <v>4.0684560000000002E-2</v>
      </c>
      <c r="BW207" t="s">
        <v>2467</v>
      </c>
      <c r="BX207" t="s">
        <v>1089</v>
      </c>
      <c r="BY207" t="s">
        <v>1063</v>
      </c>
      <c r="BZ207" t="s">
        <v>1089</v>
      </c>
      <c r="CA207">
        <v>33</v>
      </c>
      <c r="CB207">
        <v>19</v>
      </c>
      <c r="CC207">
        <v>0</v>
      </c>
      <c r="CD207">
        <v>0</v>
      </c>
      <c r="CE207">
        <v>2017</v>
      </c>
      <c r="CF207">
        <v>38</v>
      </c>
      <c r="CG207">
        <v>0.30299999999999999</v>
      </c>
      <c r="CH207">
        <v>0.39500000000000002</v>
      </c>
      <c r="CI207">
        <v>0.36399999999999999</v>
      </c>
      <c r="CJ207">
        <v>13</v>
      </c>
      <c r="CK207">
        <v>0.35</v>
      </c>
      <c r="CL207">
        <v>12</v>
      </c>
      <c r="CM207">
        <v>1</v>
      </c>
      <c r="CN207" t="s">
        <v>253</v>
      </c>
      <c r="CO207">
        <v>24</v>
      </c>
      <c r="DV207" s="36" t="s">
        <v>6517</v>
      </c>
    </row>
    <row r="208" spans="1:126" x14ac:dyDescent="0.3">
      <c r="A208">
        <v>207</v>
      </c>
      <c r="B208" t="s">
        <v>7307</v>
      </c>
      <c r="C208" t="s">
        <v>3310</v>
      </c>
      <c r="D208" t="s">
        <v>29</v>
      </c>
      <c r="E208">
        <v>571657</v>
      </c>
      <c r="F208" t="s">
        <v>255</v>
      </c>
      <c r="I208" t="s">
        <v>1065</v>
      </c>
      <c r="J208">
        <v>2</v>
      </c>
      <c r="K208" t="s">
        <v>808</v>
      </c>
      <c r="L208">
        <v>90</v>
      </c>
      <c r="M208">
        <v>93</v>
      </c>
      <c r="N208">
        <v>45</v>
      </c>
      <c r="O208">
        <v>50</v>
      </c>
      <c r="P208">
        <v>65</v>
      </c>
      <c r="Q208">
        <v>105</v>
      </c>
      <c r="R208">
        <v>99</v>
      </c>
      <c r="S208">
        <v>60</v>
      </c>
      <c r="T208">
        <v>98</v>
      </c>
      <c r="U208">
        <v>64</v>
      </c>
      <c r="V208">
        <v>45</v>
      </c>
      <c r="W208">
        <v>83</v>
      </c>
      <c r="X208">
        <v>27</v>
      </c>
      <c r="Y208">
        <v>115</v>
      </c>
      <c r="Z208">
        <v>1</v>
      </c>
      <c r="AA208">
        <v>1</v>
      </c>
      <c r="AB208" s="1">
        <v>0.21099999999999999</v>
      </c>
      <c r="AC208" s="1">
        <v>0.254</v>
      </c>
      <c r="AD208" s="1">
        <v>0.29799999999999999</v>
      </c>
      <c r="AE208" s="1">
        <v>0.246</v>
      </c>
      <c r="AF208" s="36">
        <v>7</v>
      </c>
      <c r="AG208" s="36">
        <v>7</v>
      </c>
      <c r="AH208" s="8">
        <v>1</v>
      </c>
      <c r="AI208" s="36">
        <v>-8</v>
      </c>
      <c r="AJ208" s="38">
        <v>601</v>
      </c>
      <c r="AK208" s="38">
        <v>105</v>
      </c>
      <c r="AL208" s="1">
        <v>0.25</v>
      </c>
      <c r="AM208" s="1">
        <v>0.45</v>
      </c>
      <c r="AN208" s="1">
        <v>0.1151153647</v>
      </c>
      <c r="AO208" s="1">
        <v>1.2458955000000001E-2</v>
      </c>
      <c r="AP208" s="1">
        <v>5.1472905200000002E-2</v>
      </c>
      <c r="AQ208" s="1">
        <v>0.2280825943</v>
      </c>
      <c r="AR208" s="1">
        <v>0.1524202295</v>
      </c>
      <c r="AS208" s="1">
        <v>8.6873414900000001E-2</v>
      </c>
      <c r="AT208" s="1">
        <v>3.9735532300000001E-2</v>
      </c>
      <c r="AU208" s="1">
        <v>2.8933639999999998E-3</v>
      </c>
      <c r="AV208" s="1">
        <v>1.1880583300000001E-2</v>
      </c>
      <c r="AW208" s="1">
        <v>0.24618332640000001</v>
      </c>
      <c r="AX208" s="1">
        <v>-0.26135687499999999</v>
      </c>
      <c r="AY208" s="1">
        <v>-0.52501119600000001</v>
      </c>
      <c r="AZ208" s="1">
        <v>-0.90289770700000005</v>
      </c>
      <c r="BA208" s="1">
        <v>-0.52499488400000005</v>
      </c>
      <c r="BB208" s="1">
        <v>-1.170162594</v>
      </c>
      <c r="BC208" s="1">
        <v>0.26344507740000001</v>
      </c>
      <c r="BD208" s="1">
        <v>-3.6821829E-2</v>
      </c>
      <c r="BE208" s="1">
        <v>-1.3209357589999999</v>
      </c>
      <c r="BF208" s="1">
        <v>-8.9994345000000003E-2</v>
      </c>
      <c r="BG208" s="1">
        <v>-0.482169022</v>
      </c>
      <c r="BH208" s="1">
        <v>-1.2210805119999999</v>
      </c>
      <c r="BI208" s="1">
        <v>-1.7520172979999999</v>
      </c>
      <c r="BJ208">
        <v>2</v>
      </c>
      <c r="BK208">
        <v>1</v>
      </c>
      <c r="BL208" t="s">
        <v>761</v>
      </c>
      <c r="BM208" t="s">
        <v>759</v>
      </c>
      <c r="BN208" s="36" t="s">
        <v>787</v>
      </c>
      <c r="BO208" s="1">
        <v>-0.73583621499999996</v>
      </c>
      <c r="BP208" s="1">
        <v>0.46366865190000001</v>
      </c>
      <c r="BQ208" s="1">
        <v>0.1551511039</v>
      </c>
      <c r="BR208" s="1">
        <v>0.3521286099</v>
      </c>
      <c r="BS208" s="1">
        <v>0.73583621509999997</v>
      </c>
      <c r="BT208" s="1">
        <v>0.46366865190000001</v>
      </c>
      <c r="BU208" s="1">
        <v>0.1551511039</v>
      </c>
      <c r="BV208" s="1">
        <v>0.3521286099</v>
      </c>
      <c r="BW208" t="s">
        <v>2869</v>
      </c>
      <c r="BX208" t="s">
        <v>1567</v>
      </c>
      <c r="BY208" t="s">
        <v>1063</v>
      </c>
      <c r="BZ208" t="s">
        <v>1567</v>
      </c>
      <c r="CA208">
        <v>20</v>
      </c>
      <c r="CB208">
        <v>20</v>
      </c>
      <c r="CC208">
        <v>0</v>
      </c>
      <c r="CD208">
        <v>0</v>
      </c>
      <c r="CE208">
        <v>2017</v>
      </c>
      <c r="CF208">
        <v>20</v>
      </c>
      <c r="CG208">
        <v>0.3</v>
      </c>
      <c r="CH208">
        <v>0.3</v>
      </c>
      <c r="CI208">
        <v>0.35</v>
      </c>
      <c r="CJ208">
        <v>6</v>
      </c>
      <c r="CK208">
        <v>0.28699999999999998</v>
      </c>
      <c r="CL208">
        <v>4</v>
      </c>
      <c r="CM208">
        <v>0</v>
      </c>
      <c r="CN208" t="s">
        <v>253</v>
      </c>
      <c r="CO208">
        <v>26</v>
      </c>
      <c r="DV208" s="36" t="s">
        <v>6523</v>
      </c>
    </row>
    <row r="209" spans="1:126" x14ac:dyDescent="0.3">
      <c r="A209">
        <v>208</v>
      </c>
      <c r="B209" t="s">
        <v>5570</v>
      </c>
      <c r="C209" t="s">
        <v>3952</v>
      </c>
      <c r="D209" t="s">
        <v>227</v>
      </c>
      <c r="E209">
        <v>605227</v>
      </c>
      <c r="F209" t="s">
        <v>265</v>
      </c>
      <c r="I209" t="s">
        <v>1065</v>
      </c>
      <c r="J209">
        <v>24</v>
      </c>
      <c r="K209" t="s">
        <v>785</v>
      </c>
      <c r="L209">
        <v>154</v>
      </c>
      <c r="M209">
        <v>96</v>
      </c>
      <c r="N209">
        <v>44</v>
      </c>
      <c r="O209">
        <v>183</v>
      </c>
      <c r="P209">
        <v>77</v>
      </c>
      <c r="Q209">
        <v>121</v>
      </c>
      <c r="R209">
        <v>80</v>
      </c>
      <c r="S209">
        <v>90</v>
      </c>
      <c r="T209">
        <v>99</v>
      </c>
      <c r="U209">
        <v>92</v>
      </c>
      <c r="V209">
        <v>83</v>
      </c>
      <c r="W209">
        <v>84</v>
      </c>
      <c r="X209">
        <v>28</v>
      </c>
      <c r="Y209">
        <v>112</v>
      </c>
      <c r="Z209">
        <v>2</v>
      </c>
      <c r="AA209">
        <v>2</v>
      </c>
      <c r="AB209" s="1">
        <v>0.191</v>
      </c>
      <c r="AC209" s="1">
        <v>0.248</v>
      </c>
      <c r="AD209" s="1">
        <v>0.32</v>
      </c>
      <c r="AE209" s="1">
        <v>0.25</v>
      </c>
      <c r="AF209" s="36">
        <v>7</v>
      </c>
      <c r="AG209" s="36">
        <v>8</v>
      </c>
      <c r="AH209" s="8">
        <v>1</v>
      </c>
      <c r="AI209" s="36">
        <v>-5</v>
      </c>
      <c r="AJ209" s="38">
        <v>581</v>
      </c>
      <c r="AK209" s="38">
        <v>68</v>
      </c>
      <c r="AL209" s="1">
        <v>0.42499999999999999</v>
      </c>
      <c r="AM209" s="1">
        <v>0.46666666670000001</v>
      </c>
      <c r="AN209" s="1">
        <v>0.11239979429999999</v>
      </c>
      <c r="AO209" s="1">
        <v>4.5675020500000003E-2</v>
      </c>
      <c r="AP209" s="1">
        <v>6.1245201300000003E-2</v>
      </c>
      <c r="AQ209" s="1">
        <v>0.26211416180000002</v>
      </c>
      <c r="AR209" s="1">
        <v>0.1220701347</v>
      </c>
      <c r="AS209" s="1">
        <v>0.12983758100000001</v>
      </c>
      <c r="AT209" s="1">
        <v>3.99746583E-2</v>
      </c>
      <c r="AU209" s="1">
        <v>4.1371943E-3</v>
      </c>
      <c r="AV209" s="1">
        <v>2.1924837400000001E-2</v>
      </c>
      <c r="AW209" s="1">
        <v>0.25037411170000001</v>
      </c>
      <c r="AX209" s="1">
        <v>1.4605237116000001</v>
      </c>
      <c r="AY209" s="1">
        <v>-0.27370093499999998</v>
      </c>
      <c r="AZ209" s="1">
        <v>-0.92005635399999997</v>
      </c>
      <c r="BA209" s="1">
        <v>0.87707842020000004</v>
      </c>
      <c r="BB209" s="1">
        <v>-0.75976170899999995</v>
      </c>
      <c r="BC209" s="1">
        <v>1.1070655413999999</v>
      </c>
      <c r="BD209" s="1">
        <v>-1.194364907</v>
      </c>
      <c r="BE209" s="1">
        <v>-0.32329748600000002</v>
      </c>
      <c r="BF209" s="1">
        <v>-6.4572201999999995E-2</v>
      </c>
      <c r="BG209" s="1">
        <v>-0.107909546</v>
      </c>
      <c r="BH209" s="1">
        <v>-0.37224635700000003</v>
      </c>
      <c r="BI209" s="1">
        <v>-1.60813567</v>
      </c>
      <c r="BJ209">
        <v>2</v>
      </c>
      <c r="BK209">
        <v>2</v>
      </c>
      <c r="BL209" t="s">
        <v>759</v>
      </c>
      <c r="BM209" t="s">
        <v>6729</v>
      </c>
      <c r="BN209" s="36" t="s">
        <v>6767</v>
      </c>
      <c r="BO209" s="1">
        <v>-0.34757634100000001</v>
      </c>
      <c r="BP209" s="1">
        <v>0.66592136619999998</v>
      </c>
      <c r="BQ209" s="1">
        <v>0.21394793640000001</v>
      </c>
      <c r="BR209" s="1">
        <v>0.55809112979999997</v>
      </c>
      <c r="BS209" s="1">
        <v>0.34757634139999999</v>
      </c>
      <c r="BT209" s="1">
        <v>0.66592136619999998</v>
      </c>
      <c r="BU209" s="1">
        <v>0.21394793640000001</v>
      </c>
      <c r="BV209" s="1">
        <v>0.55809112979999997</v>
      </c>
      <c r="BW209" t="s">
        <v>2872</v>
      </c>
      <c r="BX209" t="s">
        <v>1402</v>
      </c>
      <c r="BY209" t="s">
        <v>1373</v>
      </c>
      <c r="BZ209" t="s">
        <v>1402</v>
      </c>
      <c r="CA209">
        <v>39</v>
      </c>
      <c r="CB209">
        <v>17</v>
      </c>
      <c r="CC209">
        <v>2</v>
      </c>
      <c r="CD209">
        <v>1</v>
      </c>
      <c r="CE209">
        <v>2017</v>
      </c>
      <c r="CF209">
        <v>47</v>
      </c>
      <c r="CG209">
        <v>0.17899999999999999</v>
      </c>
      <c r="CH209">
        <v>0.27700000000000002</v>
      </c>
      <c r="CI209">
        <v>0.35899999999999999</v>
      </c>
      <c r="CJ209">
        <v>13</v>
      </c>
      <c r="CK209">
        <v>0.27900000000000003</v>
      </c>
      <c r="CL209">
        <v>6</v>
      </c>
      <c r="CM209">
        <v>1</v>
      </c>
      <c r="CN209" t="s">
        <v>265</v>
      </c>
      <c r="CO209">
        <v>27</v>
      </c>
      <c r="CP209" t="s">
        <v>1081</v>
      </c>
      <c r="CQ209">
        <v>26</v>
      </c>
      <c r="CR209">
        <v>19</v>
      </c>
      <c r="CS209">
        <v>0</v>
      </c>
      <c r="CT209">
        <v>2</v>
      </c>
      <c r="CU209">
        <v>2016</v>
      </c>
      <c r="CV209">
        <v>28</v>
      </c>
      <c r="CW209">
        <v>0.115</v>
      </c>
      <c r="CX209">
        <v>0.17899999999999999</v>
      </c>
      <c r="CY209">
        <v>0.154</v>
      </c>
      <c r="CZ209">
        <v>4</v>
      </c>
      <c r="DA209">
        <v>0.16</v>
      </c>
      <c r="DB209">
        <v>1</v>
      </c>
      <c r="DC209">
        <v>0</v>
      </c>
      <c r="DD209" t="s">
        <v>265</v>
      </c>
      <c r="DE209">
        <v>26</v>
      </c>
      <c r="DF209" t="s">
        <v>1384</v>
      </c>
      <c r="DG209">
        <v>154</v>
      </c>
      <c r="DH209">
        <v>101</v>
      </c>
      <c r="DI209">
        <v>2</v>
      </c>
      <c r="DJ209">
        <v>4</v>
      </c>
      <c r="DK209">
        <v>2015</v>
      </c>
      <c r="DL209">
        <v>169</v>
      </c>
      <c r="DM209">
        <v>0.16200000000000001</v>
      </c>
      <c r="DN209">
        <v>0.21199999999999999</v>
      </c>
      <c r="DO209">
        <v>0.247</v>
      </c>
      <c r="DP209">
        <v>34</v>
      </c>
      <c r="DQ209">
        <v>0.20300000000000001</v>
      </c>
      <c r="DR209">
        <v>4</v>
      </c>
      <c r="DS209">
        <v>0</v>
      </c>
      <c r="DT209" t="s">
        <v>253</v>
      </c>
      <c r="DU209">
        <v>25</v>
      </c>
      <c r="DV209" s="36" t="s">
        <v>3953</v>
      </c>
    </row>
    <row r="210" spans="1:126" x14ac:dyDescent="0.3">
      <c r="A210">
        <v>209</v>
      </c>
      <c r="B210" t="s">
        <v>585</v>
      </c>
      <c r="C210" t="s">
        <v>321</v>
      </c>
      <c r="D210" t="s">
        <v>320</v>
      </c>
      <c r="E210">
        <v>543148</v>
      </c>
      <c r="F210" t="s">
        <v>255</v>
      </c>
      <c r="I210" t="s">
        <v>1065</v>
      </c>
      <c r="J210">
        <v>36</v>
      </c>
      <c r="K210" t="s">
        <v>816</v>
      </c>
      <c r="L210">
        <v>90</v>
      </c>
      <c r="M210">
        <v>103</v>
      </c>
      <c r="N210">
        <v>36</v>
      </c>
      <c r="O210">
        <v>14</v>
      </c>
      <c r="P210">
        <v>81</v>
      </c>
      <c r="Q210">
        <v>115</v>
      </c>
      <c r="R210">
        <v>88</v>
      </c>
      <c r="S210">
        <v>100</v>
      </c>
      <c r="T210">
        <v>92</v>
      </c>
      <c r="U210">
        <v>41</v>
      </c>
      <c r="V210">
        <v>111</v>
      </c>
      <c r="W210">
        <v>91</v>
      </c>
      <c r="X210">
        <v>30</v>
      </c>
      <c r="Y210">
        <v>93</v>
      </c>
      <c r="Z210">
        <v>3</v>
      </c>
      <c r="AA210">
        <v>0</v>
      </c>
      <c r="AB210" s="1">
        <v>0.20699999999999999</v>
      </c>
      <c r="AC210" s="1">
        <v>0.26400000000000001</v>
      </c>
      <c r="AD210" s="1">
        <v>0.35099999999999998</v>
      </c>
      <c r="AE210" s="1">
        <v>0.26900000000000002</v>
      </c>
      <c r="AF210" s="36">
        <v>8</v>
      </c>
      <c r="AG210" s="36">
        <v>8</v>
      </c>
      <c r="AH210" s="8">
        <v>1</v>
      </c>
      <c r="AI210" s="36">
        <v>-5</v>
      </c>
      <c r="AJ210" s="38">
        <v>580</v>
      </c>
      <c r="AK210" s="38">
        <v>98</v>
      </c>
      <c r="AL210" s="1">
        <v>0.25</v>
      </c>
      <c r="AM210" s="1">
        <v>0.5</v>
      </c>
      <c r="AN210" s="1">
        <v>9.34875763E-2</v>
      </c>
      <c r="AO210" s="1">
        <v>3.4589906000000001E-3</v>
      </c>
      <c r="AP210" s="1">
        <v>6.4642821599999997E-2</v>
      </c>
      <c r="AQ210" s="1">
        <v>0.25026073040000002</v>
      </c>
      <c r="AR210" s="1">
        <v>0.13503035129999999</v>
      </c>
      <c r="AS210" s="1">
        <v>0.14350924000000001</v>
      </c>
      <c r="AT210" s="1">
        <v>3.7316710000000003E-2</v>
      </c>
      <c r="AU210" s="1">
        <v>1.847479E-3</v>
      </c>
      <c r="AV210" s="1">
        <v>2.9188295600000001E-2</v>
      </c>
      <c r="AW210" s="1">
        <v>0.26907025179999999</v>
      </c>
      <c r="AX210" s="1">
        <v>-0.26135687499999999</v>
      </c>
      <c r="AY210" s="1">
        <v>0.22891958609999999</v>
      </c>
      <c r="AZ210" s="1">
        <v>-1.0395553989999999</v>
      </c>
      <c r="BA210" s="1">
        <v>-0.90488966000000004</v>
      </c>
      <c r="BB210" s="1">
        <v>-0.61707402</v>
      </c>
      <c r="BC210" s="1">
        <v>0.8132266709</v>
      </c>
      <c r="BD210" s="1">
        <v>-0.70006631900000005</v>
      </c>
      <c r="BE210" s="1">
        <v>-5.8382770000000002E-3</v>
      </c>
      <c r="BF210" s="1">
        <v>-0.34714593500000002</v>
      </c>
      <c r="BG210" s="1">
        <v>-0.79686820400000002</v>
      </c>
      <c r="BH210" s="1">
        <v>0.2415843275</v>
      </c>
      <c r="BI210" s="1">
        <v>-0.96624377900000002</v>
      </c>
      <c r="BJ210">
        <v>3</v>
      </c>
      <c r="BK210">
        <v>3</v>
      </c>
      <c r="BL210" t="s">
        <v>762</v>
      </c>
      <c r="BM210" t="s">
        <v>6729</v>
      </c>
      <c r="BN210" s="36" t="s">
        <v>6732</v>
      </c>
      <c r="BO210" s="1">
        <v>0.39582213379999998</v>
      </c>
      <c r="BP210" s="1">
        <v>0.30199847070000002</v>
      </c>
      <c r="BQ210" s="1">
        <v>0.63451143610000005</v>
      </c>
      <c r="BR210" s="1">
        <v>0.50850291930000002</v>
      </c>
      <c r="BS210" s="1">
        <v>0.39582213379999998</v>
      </c>
      <c r="BT210" s="1">
        <v>0.30199847070000002</v>
      </c>
      <c r="BU210" s="1">
        <v>0.63451143610000005</v>
      </c>
      <c r="BV210" s="1">
        <v>0.50850291930000002</v>
      </c>
      <c r="BW210" t="s">
        <v>2893</v>
      </c>
      <c r="BX210" t="s">
        <v>1104</v>
      </c>
      <c r="BY210" t="s">
        <v>1063</v>
      </c>
      <c r="BZ210" t="s">
        <v>1104</v>
      </c>
      <c r="CA210">
        <v>13</v>
      </c>
      <c r="CB210">
        <v>13</v>
      </c>
      <c r="CC210">
        <v>2</v>
      </c>
      <c r="CD210">
        <v>0</v>
      </c>
      <c r="CE210">
        <v>2017</v>
      </c>
      <c r="CF210">
        <v>14</v>
      </c>
      <c r="CG210">
        <v>0.23100000000000001</v>
      </c>
      <c r="CH210">
        <v>0.28599999999999998</v>
      </c>
      <c r="CI210">
        <v>0.69199999999999995</v>
      </c>
      <c r="CJ210">
        <v>6</v>
      </c>
      <c r="CK210">
        <v>0.39400000000000002</v>
      </c>
      <c r="CL210">
        <v>10</v>
      </c>
      <c r="CM210">
        <v>1</v>
      </c>
      <c r="CN210" t="s">
        <v>255</v>
      </c>
      <c r="CO210">
        <v>29</v>
      </c>
      <c r="CP210" t="s">
        <v>1070</v>
      </c>
      <c r="CQ210">
        <v>31</v>
      </c>
      <c r="CR210">
        <v>17</v>
      </c>
      <c r="CS210">
        <v>0</v>
      </c>
      <c r="CT210">
        <v>0</v>
      </c>
      <c r="CU210">
        <v>2016</v>
      </c>
      <c r="CV210">
        <v>33</v>
      </c>
      <c r="CW210">
        <v>0.19400000000000001</v>
      </c>
      <c r="CX210">
        <v>0.21199999999999999</v>
      </c>
      <c r="CY210">
        <v>0.25800000000000001</v>
      </c>
      <c r="CZ210">
        <v>7</v>
      </c>
      <c r="DA210">
        <v>0.20599999999999999</v>
      </c>
      <c r="DB210">
        <v>2</v>
      </c>
      <c r="DC210">
        <v>0</v>
      </c>
      <c r="DD210" t="s">
        <v>255</v>
      </c>
      <c r="DE210">
        <v>28</v>
      </c>
      <c r="DV210" s="36" t="s">
        <v>1294</v>
      </c>
    </row>
    <row r="211" spans="1:126" x14ac:dyDescent="0.3">
      <c r="A211">
        <v>210</v>
      </c>
      <c r="B211" t="s">
        <v>586</v>
      </c>
      <c r="C211" t="s">
        <v>422</v>
      </c>
      <c r="D211" t="s">
        <v>421</v>
      </c>
      <c r="E211">
        <v>425902</v>
      </c>
      <c r="F211" t="s">
        <v>250</v>
      </c>
      <c r="I211" t="s">
        <v>1103</v>
      </c>
      <c r="J211">
        <v>16</v>
      </c>
      <c r="K211" t="s">
        <v>810</v>
      </c>
      <c r="L211">
        <v>67</v>
      </c>
      <c r="M211">
        <v>117</v>
      </c>
      <c r="N211">
        <v>39</v>
      </c>
      <c r="O211">
        <v>19</v>
      </c>
      <c r="P211">
        <v>112</v>
      </c>
      <c r="Q211">
        <v>72</v>
      </c>
      <c r="R211">
        <v>123</v>
      </c>
      <c r="S211">
        <v>81</v>
      </c>
      <c r="T211">
        <v>70</v>
      </c>
      <c r="U211">
        <v>12</v>
      </c>
      <c r="V211">
        <v>94</v>
      </c>
      <c r="W211">
        <v>105</v>
      </c>
      <c r="X211">
        <v>34</v>
      </c>
      <c r="Y211">
        <v>102</v>
      </c>
      <c r="Z211">
        <v>3</v>
      </c>
      <c r="AA211">
        <v>0</v>
      </c>
      <c r="AB211" s="1">
        <v>0.249</v>
      </c>
      <c r="AC211" s="1">
        <v>0.32600000000000001</v>
      </c>
      <c r="AD211" s="1">
        <v>0.36599999999999999</v>
      </c>
      <c r="AE211" s="1">
        <v>0.311</v>
      </c>
      <c r="AF211" s="36">
        <v>14</v>
      </c>
      <c r="AG211" s="36">
        <v>13</v>
      </c>
      <c r="AH211" s="8">
        <v>3</v>
      </c>
      <c r="AI211" s="36">
        <v>-2</v>
      </c>
      <c r="AJ211" s="38">
        <v>646</v>
      </c>
      <c r="AK211" s="38">
        <v>66</v>
      </c>
      <c r="AL211" s="1">
        <v>0.185</v>
      </c>
      <c r="AM211" s="1">
        <v>0.56666666669999999</v>
      </c>
      <c r="AN211" s="1">
        <v>0.1018605102</v>
      </c>
      <c r="AO211" s="1">
        <v>4.7978098000000004E-3</v>
      </c>
      <c r="AP211" s="1">
        <v>8.8766604799999996E-2</v>
      </c>
      <c r="AQ211" s="1">
        <v>0.1558192977</v>
      </c>
      <c r="AR211" s="1">
        <v>0.1888549487</v>
      </c>
      <c r="AS211" s="1">
        <v>0.1169640624</v>
      </c>
      <c r="AT211" s="1">
        <v>2.84930311E-2</v>
      </c>
      <c r="AU211" s="1">
        <v>5.1754429999999998E-4</v>
      </c>
      <c r="AV211" s="1">
        <v>2.4668493900000001E-2</v>
      </c>
      <c r="AW211" s="1">
        <v>0.31072138960000001</v>
      </c>
      <c r="AX211" s="1">
        <v>-0.90091252099999997</v>
      </c>
      <c r="AY211" s="1">
        <v>1.2341606289</v>
      </c>
      <c r="AZ211" s="1">
        <v>-0.986650044</v>
      </c>
      <c r="BA211" s="1">
        <v>-0.84837717000000001</v>
      </c>
      <c r="BB211" s="1">
        <v>0.39603711180000001</v>
      </c>
      <c r="BC211" s="1">
        <v>-1.52791513</v>
      </c>
      <c r="BD211" s="1">
        <v>1.3527869095</v>
      </c>
      <c r="BE211" s="1">
        <v>-0.622223686</v>
      </c>
      <c r="BF211" s="1">
        <v>-1.2852153180000001</v>
      </c>
      <c r="BG211" s="1">
        <v>-1.1970358670000001</v>
      </c>
      <c r="BH211" s="1">
        <v>-0.14038152100000001</v>
      </c>
      <c r="BI211" s="1">
        <v>0.46375875119999999</v>
      </c>
      <c r="BJ211">
        <v>3</v>
      </c>
      <c r="BK211">
        <v>2</v>
      </c>
      <c r="BL211" t="s">
        <v>764</v>
      </c>
      <c r="BM211" t="s">
        <v>762</v>
      </c>
      <c r="BN211" s="36" t="s">
        <v>793</v>
      </c>
      <c r="BO211" s="1">
        <v>-0.15852418600000001</v>
      </c>
      <c r="BP211" s="1">
        <v>-0.71353233999999999</v>
      </c>
      <c r="BQ211" s="1">
        <v>0.47873747919999998</v>
      </c>
      <c r="BR211" s="1">
        <v>-0.44027351100000001</v>
      </c>
      <c r="BS211" s="1">
        <v>0.15852418630000001</v>
      </c>
      <c r="BT211" s="1">
        <v>0.71353233959999995</v>
      </c>
      <c r="BU211" s="1">
        <v>0.47873747919999998</v>
      </c>
      <c r="BV211" s="1">
        <v>0.44027351079999999</v>
      </c>
      <c r="BW211" t="s">
        <v>6718</v>
      </c>
      <c r="BX211" t="s">
        <v>1375</v>
      </c>
      <c r="BY211" t="s">
        <v>1373</v>
      </c>
      <c r="CP211" t="s">
        <v>1375</v>
      </c>
      <c r="CQ211">
        <v>326</v>
      </c>
      <c r="CR211">
        <v>89</v>
      </c>
      <c r="CS211">
        <v>8</v>
      </c>
      <c r="CT211">
        <v>0</v>
      </c>
      <c r="CU211">
        <v>2016</v>
      </c>
      <c r="CV211">
        <v>370</v>
      </c>
      <c r="CW211">
        <v>0.21199999999999999</v>
      </c>
      <c r="CX211">
        <v>0.29199999999999998</v>
      </c>
      <c r="CY211">
        <v>0.33400000000000002</v>
      </c>
      <c r="CZ211">
        <v>104</v>
      </c>
      <c r="DA211">
        <v>0.28199999999999997</v>
      </c>
      <c r="DB211">
        <v>23</v>
      </c>
      <c r="DC211">
        <v>4</v>
      </c>
      <c r="DD211" t="s">
        <v>250</v>
      </c>
      <c r="DE211">
        <v>32</v>
      </c>
      <c r="DF211" t="s">
        <v>1375</v>
      </c>
      <c r="DG211">
        <v>613</v>
      </c>
      <c r="DH211">
        <v>158</v>
      </c>
      <c r="DI211">
        <v>23</v>
      </c>
      <c r="DJ211">
        <v>0</v>
      </c>
      <c r="DK211">
        <v>2015</v>
      </c>
      <c r="DL211">
        <v>693</v>
      </c>
      <c r="DM211">
        <v>0.30499999999999999</v>
      </c>
      <c r="DN211">
        <v>0.378</v>
      </c>
      <c r="DO211">
        <v>0.46300000000000002</v>
      </c>
      <c r="DP211">
        <v>256</v>
      </c>
      <c r="DQ211">
        <v>0.37</v>
      </c>
      <c r="DR211">
        <v>93</v>
      </c>
      <c r="DS211">
        <v>32</v>
      </c>
      <c r="DT211" t="s">
        <v>250</v>
      </c>
      <c r="DU211">
        <v>31</v>
      </c>
      <c r="DV211" s="36" t="s">
        <v>1536</v>
      </c>
    </row>
    <row r="212" spans="1:126" x14ac:dyDescent="0.3">
      <c r="A212">
        <v>211</v>
      </c>
      <c r="B212" t="s">
        <v>5571</v>
      </c>
      <c r="C212" t="s">
        <v>2229</v>
      </c>
      <c r="D212" t="s">
        <v>114</v>
      </c>
      <c r="E212">
        <v>502676</v>
      </c>
      <c r="F212" t="s">
        <v>265</v>
      </c>
      <c r="I212" t="s">
        <v>1103</v>
      </c>
      <c r="J212">
        <v>4</v>
      </c>
      <c r="K212" t="s">
        <v>817</v>
      </c>
      <c r="L212">
        <v>154</v>
      </c>
      <c r="M212">
        <v>107</v>
      </c>
      <c r="N212">
        <v>33</v>
      </c>
      <c r="O212">
        <v>153</v>
      </c>
      <c r="P212">
        <v>73</v>
      </c>
      <c r="Q212">
        <v>86</v>
      </c>
      <c r="R212">
        <v>111</v>
      </c>
      <c r="S212">
        <v>67</v>
      </c>
      <c r="T212">
        <v>89</v>
      </c>
      <c r="U212">
        <v>93</v>
      </c>
      <c r="V212">
        <v>56</v>
      </c>
      <c r="W212">
        <v>90</v>
      </c>
      <c r="X212">
        <v>31</v>
      </c>
      <c r="Y212">
        <v>85</v>
      </c>
      <c r="Z212">
        <v>1</v>
      </c>
      <c r="AA212">
        <v>2</v>
      </c>
      <c r="AB212" s="1">
        <v>0.22900000000000001</v>
      </c>
      <c r="AC212" s="1">
        <v>0.27700000000000002</v>
      </c>
      <c r="AD212" s="1">
        <v>0.32500000000000001</v>
      </c>
      <c r="AE212" s="1">
        <v>0.26800000000000002</v>
      </c>
      <c r="AF212" s="36">
        <v>7</v>
      </c>
      <c r="AG212" s="36">
        <v>7</v>
      </c>
      <c r="AH212" s="8">
        <v>2</v>
      </c>
      <c r="AI212" s="36">
        <v>-2</v>
      </c>
      <c r="AJ212" s="38">
        <v>733</v>
      </c>
      <c r="AK212" s="38">
        <v>84</v>
      </c>
      <c r="AL212" s="1">
        <v>0.42499999999999999</v>
      </c>
      <c r="AM212" s="1">
        <v>0.51666666670000005</v>
      </c>
      <c r="AN212" s="1">
        <v>8.4821171900000006E-2</v>
      </c>
      <c r="AO212" s="1">
        <v>3.8018268500000001E-2</v>
      </c>
      <c r="AP212" s="1">
        <v>5.78995104E-2</v>
      </c>
      <c r="AQ212" s="1">
        <v>0.18751952569999999</v>
      </c>
      <c r="AR212" s="1">
        <v>0.1697330735</v>
      </c>
      <c r="AS212" s="1">
        <v>9.5680465800000003E-2</v>
      </c>
      <c r="AT212" s="1">
        <v>3.6101337999999997E-2</v>
      </c>
      <c r="AU212" s="1">
        <v>4.1685174000000002E-3</v>
      </c>
      <c r="AV212" s="1">
        <v>1.46695148E-2</v>
      </c>
      <c r="AW212" s="1">
        <v>0.26805645389999999</v>
      </c>
      <c r="AX212" s="1">
        <v>1.4605237116000001</v>
      </c>
      <c r="AY212" s="1">
        <v>0.48022984680000003</v>
      </c>
      <c r="AZ212" s="1">
        <v>-1.0943150820000001</v>
      </c>
      <c r="BA212" s="1">
        <v>0.55388157770000002</v>
      </c>
      <c r="BB212" s="1">
        <v>-0.900268556</v>
      </c>
      <c r="BC212" s="1">
        <v>-0.74208705799999997</v>
      </c>
      <c r="BD212" s="1">
        <v>0.62348460009999995</v>
      </c>
      <c r="BE212" s="1">
        <v>-1.116433918</v>
      </c>
      <c r="BF212" s="1">
        <v>-0.47635545299999998</v>
      </c>
      <c r="BG212" s="1">
        <v>-9.8484661000000001E-2</v>
      </c>
      <c r="BH212" s="1">
        <v>-0.98538950800000003</v>
      </c>
      <c r="BI212" s="1">
        <v>-1.001050357</v>
      </c>
      <c r="BJ212">
        <v>3</v>
      </c>
      <c r="BK212">
        <v>1</v>
      </c>
      <c r="BL212" t="s">
        <v>761</v>
      </c>
      <c r="BM212" t="s">
        <v>762</v>
      </c>
      <c r="BN212" s="36" t="s">
        <v>788</v>
      </c>
      <c r="BO212" s="1">
        <v>-0.95914196699999998</v>
      </c>
      <c r="BP212" s="1">
        <v>-1.2543419E-2</v>
      </c>
      <c r="BQ212" s="1">
        <v>0.196027331</v>
      </c>
      <c r="BR212" s="1">
        <v>0.1047489657</v>
      </c>
      <c r="BS212" s="1">
        <v>0.95914196750000003</v>
      </c>
      <c r="BT212" s="1">
        <v>1.25434189E-2</v>
      </c>
      <c r="BU212" s="1">
        <v>0.196027331</v>
      </c>
      <c r="BV212" s="1">
        <v>0.1047489657</v>
      </c>
      <c r="BW212" t="s">
        <v>2883</v>
      </c>
      <c r="BX212" t="s">
        <v>1106</v>
      </c>
      <c r="BY212" t="s">
        <v>1063</v>
      </c>
      <c r="CP212" t="s">
        <v>1106</v>
      </c>
      <c r="CQ212">
        <v>26</v>
      </c>
      <c r="CR212">
        <v>23</v>
      </c>
      <c r="CS212">
        <v>0</v>
      </c>
      <c r="CT212">
        <v>1</v>
      </c>
      <c r="CU212">
        <v>2016</v>
      </c>
      <c r="CV212">
        <v>27</v>
      </c>
      <c r="CW212">
        <v>0.154</v>
      </c>
      <c r="CX212">
        <v>0.185</v>
      </c>
      <c r="CY212">
        <v>0.154</v>
      </c>
      <c r="CZ212">
        <v>4</v>
      </c>
      <c r="DA212">
        <v>0.16</v>
      </c>
      <c r="DB212">
        <v>1</v>
      </c>
      <c r="DC212">
        <v>0</v>
      </c>
      <c r="DD212" t="s">
        <v>265</v>
      </c>
      <c r="DE212">
        <v>29</v>
      </c>
      <c r="DF212" t="s">
        <v>1383</v>
      </c>
      <c r="DG212">
        <v>8</v>
      </c>
      <c r="DH212">
        <v>2</v>
      </c>
      <c r="DI212">
        <v>0</v>
      </c>
      <c r="DJ212">
        <v>0</v>
      </c>
      <c r="DK212">
        <v>2015</v>
      </c>
      <c r="DL212">
        <v>8</v>
      </c>
      <c r="DM212">
        <v>0.25</v>
      </c>
      <c r="DN212">
        <v>0.25</v>
      </c>
      <c r="DO212">
        <v>0.5</v>
      </c>
      <c r="DP212">
        <v>2</v>
      </c>
      <c r="DQ212">
        <v>0.31</v>
      </c>
      <c r="DR212">
        <v>3</v>
      </c>
      <c r="DS212">
        <v>0</v>
      </c>
      <c r="DT212" t="s">
        <v>253</v>
      </c>
      <c r="DU212">
        <v>28</v>
      </c>
      <c r="DV212" s="36" t="s">
        <v>3245</v>
      </c>
    </row>
    <row r="213" spans="1:126" x14ac:dyDescent="0.3">
      <c r="A213">
        <v>212</v>
      </c>
      <c r="B213" t="s">
        <v>6783</v>
      </c>
      <c r="C213" t="s">
        <v>6611</v>
      </c>
      <c r="D213" t="s">
        <v>280</v>
      </c>
      <c r="E213">
        <v>605233</v>
      </c>
      <c r="F213" t="s">
        <v>249</v>
      </c>
      <c r="I213" t="s">
        <v>1103</v>
      </c>
      <c r="J213">
        <v>20</v>
      </c>
      <c r="K213" t="s">
        <v>2905</v>
      </c>
      <c r="L213">
        <v>76</v>
      </c>
      <c r="M213">
        <v>83</v>
      </c>
      <c r="N213">
        <v>85</v>
      </c>
      <c r="O213">
        <v>130</v>
      </c>
      <c r="P213">
        <v>130</v>
      </c>
      <c r="Q213">
        <v>125</v>
      </c>
      <c r="R213">
        <v>90</v>
      </c>
      <c r="S213">
        <v>106</v>
      </c>
      <c r="T213">
        <v>89</v>
      </c>
      <c r="U213">
        <v>139</v>
      </c>
      <c r="V213">
        <v>104</v>
      </c>
      <c r="W213">
        <v>102</v>
      </c>
      <c r="X213">
        <v>24</v>
      </c>
      <c r="Y213">
        <v>219</v>
      </c>
      <c r="Z213">
        <v>6</v>
      </c>
      <c r="AA213">
        <v>5</v>
      </c>
      <c r="AB213" s="1">
        <v>0.21299999999999999</v>
      </c>
      <c r="AC213" s="1">
        <v>0.308</v>
      </c>
      <c r="AD213" s="1">
        <v>0.36599999999999999</v>
      </c>
      <c r="AE213" s="1">
        <v>0.30199999999999999</v>
      </c>
      <c r="AF213" s="36">
        <v>21</v>
      </c>
      <c r="AG213" s="36">
        <v>19</v>
      </c>
      <c r="AH213" s="8">
        <v>5</v>
      </c>
      <c r="AI213" s="36">
        <v>-6</v>
      </c>
      <c r="AJ213" s="38">
        <v>354</v>
      </c>
      <c r="AK213" s="38">
        <v>132</v>
      </c>
      <c r="AL213" s="1">
        <v>0.21</v>
      </c>
      <c r="AM213" s="1">
        <v>0.4</v>
      </c>
      <c r="AN213" s="1">
        <v>0.2185340744</v>
      </c>
      <c r="AO213" s="1">
        <v>3.2251868699999998E-2</v>
      </c>
      <c r="AP213" s="1">
        <v>0.1035153785</v>
      </c>
      <c r="AQ213" s="1">
        <v>0.2720084418</v>
      </c>
      <c r="AR213" s="1">
        <v>0.13748698840000001</v>
      </c>
      <c r="AS213" s="1">
        <v>0.15255966679999999</v>
      </c>
      <c r="AT213" s="1">
        <v>3.5958965099999997E-2</v>
      </c>
      <c r="AU213" s="1">
        <v>6.2303224000000001E-3</v>
      </c>
      <c r="AV213" s="1">
        <v>2.75081545E-2</v>
      </c>
      <c r="AW213" s="1">
        <v>0.30194511590000001</v>
      </c>
      <c r="AX213" s="1">
        <v>-0.65492958000000001</v>
      </c>
      <c r="AY213" s="1">
        <v>-1.278941978</v>
      </c>
      <c r="AZ213" s="1">
        <v>-0.24943458099999999</v>
      </c>
      <c r="BA213" s="1">
        <v>0.3104778165</v>
      </c>
      <c r="BB213" s="1">
        <v>1.0154319481</v>
      </c>
      <c r="BC213" s="1">
        <v>1.3523383173000001</v>
      </c>
      <c r="BD213" s="1">
        <v>-0.60637094999999996</v>
      </c>
      <c r="BE213" s="1">
        <v>0.20431481030000001</v>
      </c>
      <c r="BF213" s="1">
        <v>-0.49149150400000002</v>
      </c>
      <c r="BG213" s="1">
        <v>0.52189745190000003</v>
      </c>
      <c r="BH213" s="1">
        <v>9.9596561900000005E-2</v>
      </c>
      <c r="BI213" s="1">
        <v>0.16244420740000001</v>
      </c>
      <c r="BJ213">
        <v>2</v>
      </c>
      <c r="BK213">
        <v>2</v>
      </c>
      <c r="BL213" t="s">
        <v>759</v>
      </c>
      <c r="BM213" t="s">
        <v>763</v>
      </c>
      <c r="BN213" s="36" t="s">
        <v>794</v>
      </c>
      <c r="BO213" s="1">
        <v>0.49124762160000002</v>
      </c>
      <c r="BP213" s="1">
        <v>0.77069308680000004</v>
      </c>
      <c r="BQ213" s="1">
        <v>6.1133460399999999E-2</v>
      </c>
      <c r="BR213" s="1">
        <v>-2.6201750000000002E-3</v>
      </c>
      <c r="BS213" s="1">
        <v>0.49124762160000002</v>
      </c>
      <c r="BT213" s="1">
        <v>0.77069308680000004</v>
      </c>
      <c r="BU213" s="1">
        <v>6.1133460399999999E-2</v>
      </c>
      <c r="BV213" s="1">
        <v>2.6201751999999998E-3</v>
      </c>
      <c r="BW213" t="s">
        <v>2467</v>
      </c>
      <c r="BX213" t="s">
        <v>1554</v>
      </c>
      <c r="BY213" t="s">
        <v>1373</v>
      </c>
      <c r="BZ213" t="s">
        <v>1554</v>
      </c>
      <c r="CA213">
        <v>146</v>
      </c>
      <c r="CB213">
        <v>53</v>
      </c>
      <c r="CC213">
        <v>5</v>
      </c>
      <c r="CD213">
        <v>3</v>
      </c>
      <c r="CE213">
        <v>2017</v>
      </c>
      <c r="CF213">
        <v>166</v>
      </c>
      <c r="CG213">
        <v>0.21199999999999999</v>
      </c>
      <c r="CH213">
        <v>0.307</v>
      </c>
      <c r="CI213">
        <v>0.35599999999999998</v>
      </c>
      <c r="CJ213">
        <v>50</v>
      </c>
      <c r="CK213">
        <v>0.29899999999999999</v>
      </c>
      <c r="CL213">
        <v>17</v>
      </c>
      <c r="CM213">
        <v>4</v>
      </c>
      <c r="CN213" t="s">
        <v>249</v>
      </c>
      <c r="CO213">
        <v>23</v>
      </c>
      <c r="DV213" s="36" t="s">
        <v>6612</v>
      </c>
    </row>
    <row r="214" spans="1:126" x14ac:dyDescent="0.3">
      <c r="A214">
        <v>213</v>
      </c>
      <c r="B214" t="s">
        <v>7019</v>
      </c>
      <c r="C214" t="s">
        <v>876</v>
      </c>
      <c r="D214" t="s">
        <v>38</v>
      </c>
      <c r="E214">
        <v>475247</v>
      </c>
      <c r="F214" t="s">
        <v>265</v>
      </c>
      <c r="I214" t="s">
        <v>1103</v>
      </c>
      <c r="J214">
        <v>31</v>
      </c>
      <c r="K214" t="s">
        <v>808</v>
      </c>
      <c r="L214">
        <v>154</v>
      </c>
      <c r="M214">
        <v>107</v>
      </c>
      <c r="N214">
        <v>43</v>
      </c>
      <c r="O214">
        <v>64</v>
      </c>
      <c r="P214">
        <v>101</v>
      </c>
      <c r="Q214">
        <v>112</v>
      </c>
      <c r="R214">
        <v>94</v>
      </c>
      <c r="S214">
        <v>84</v>
      </c>
      <c r="T214">
        <v>82</v>
      </c>
      <c r="U214">
        <v>94</v>
      </c>
      <c r="V214">
        <v>84</v>
      </c>
      <c r="W214">
        <v>91</v>
      </c>
      <c r="X214">
        <v>31</v>
      </c>
      <c r="Y214">
        <v>111</v>
      </c>
      <c r="Z214">
        <v>2</v>
      </c>
      <c r="AA214">
        <v>1</v>
      </c>
      <c r="AB214" s="1">
        <v>0.20899999999999999</v>
      </c>
      <c r="AC214" s="1">
        <v>0.27700000000000002</v>
      </c>
      <c r="AD214" s="1">
        <v>0.33</v>
      </c>
      <c r="AE214" s="1">
        <v>0.27100000000000002</v>
      </c>
      <c r="AF214" s="36">
        <v>9</v>
      </c>
      <c r="AG214" s="36">
        <v>11</v>
      </c>
      <c r="AH214" s="8">
        <v>1</v>
      </c>
      <c r="AI214" s="36">
        <v>-3</v>
      </c>
      <c r="AJ214" s="38">
        <v>510</v>
      </c>
      <c r="AK214" s="38">
        <v>65</v>
      </c>
      <c r="AL214" s="1">
        <v>0.42499999999999999</v>
      </c>
      <c r="AM214" s="1">
        <v>0.51666666670000005</v>
      </c>
      <c r="AN214" s="1">
        <v>0.110824006</v>
      </c>
      <c r="AO214" s="1">
        <v>1.5948454099999999E-2</v>
      </c>
      <c r="AP214" s="1">
        <v>7.9849920599999999E-2</v>
      </c>
      <c r="AQ214" s="1">
        <v>0.242778723</v>
      </c>
      <c r="AR214" s="1">
        <v>0.1439524831</v>
      </c>
      <c r="AS214" s="1">
        <v>0.1212701291</v>
      </c>
      <c r="AT214" s="1">
        <v>3.31491072E-2</v>
      </c>
      <c r="AU214" s="1">
        <v>4.2169236999999998E-3</v>
      </c>
      <c r="AV214" s="1">
        <v>2.20589406E-2</v>
      </c>
      <c r="AW214" s="1">
        <v>0.27126062000000001</v>
      </c>
      <c r="AX214" s="1">
        <v>1.4605237116000001</v>
      </c>
      <c r="AY214" s="1">
        <v>0.48022984680000003</v>
      </c>
      <c r="AZ214" s="1">
        <v>-0.93001315500000004</v>
      </c>
      <c r="BA214" s="1">
        <v>-0.37770068899999998</v>
      </c>
      <c r="BB214" s="1">
        <v>2.1568813700000002E-2</v>
      </c>
      <c r="BC214" s="1">
        <v>0.6277525652</v>
      </c>
      <c r="BD214" s="1">
        <v>-0.35977901499999998</v>
      </c>
      <c r="BE214" s="1">
        <v>-0.52223578199999998</v>
      </c>
      <c r="BF214" s="1">
        <v>-0.790215169</v>
      </c>
      <c r="BG214" s="1">
        <v>-8.3919543999999999E-2</v>
      </c>
      <c r="BH214" s="1">
        <v>-0.36091337600000001</v>
      </c>
      <c r="BI214" s="1">
        <v>-0.89104218199999996</v>
      </c>
      <c r="BJ214">
        <v>3</v>
      </c>
      <c r="BK214">
        <v>3</v>
      </c>
      <c r="BL214" t="s">
        <v>762</v>
      </c>
      <c r="BM214" t="s">
        <v>761</v>
      </c>
      <c r="BN214" s="36" t="s">
        <v>783</v>
      </c>
      <c r="BO214" s="1">
        <v>-0.50037559899999995</v>
      </c>
      <c r="BP214" s="1">
        <v>0.2371048556</v>
      </c>
      <c r="BQ214" s="1">
        <v>0.64651160149999998</v>
      </c>
      <c r="BR214" s="1">
        <v>0.47451286650000002</v>
      </c>
      <c r="BS214" s="1">
        <v>0.50037559899999995</v>
      </c>
      <c r="BT214" s="1">
        <v>0.2371048556</v>
      </c>
      <c r="BU214" s="1">
        <v>0.64651160149999998</v>
      </c>
      <c r="BV214" s="1">
        <v>0.47451286650000002</v>
      </c>
      <c r="BW214" t="s">
        <v>6987</v>
      </c>
      <c r="BX214" t="s">
        <v>1377</v>
      </c>
      <c r="BY214" t="s">
        <v>1373</v>
      </c>
      <c r="BZ214" t="s">
        <v>1377</v>
      </c>
      <c r="CA214">
        <v>38</v>
      </c>
      <c r="CB214">
        <v>23</v>
      </c>
      <c r="CC214">
        <v>0</v>
      </c>
      <c r="CD214">
        <v>0</v>
      </c>
      <c r="CE214">
        <v>2017</v>
      </c>
      <c r="CF214">
        <v>43</v>
      </c>
      <c r="CG214">
        <v>0.21099999999999999</v>
      </c>
      <c r="CH214">
        <v>0.30199999999999999</v>
      </c>
      <c r="CI214">
        <v>0.23699999999999999</v>
      </c>
      <c r="CJ214">
        <v>11</v>
      </c>
      <c r="CK214">
        <v>0.26</v>
      </c>
      <c r="CL214">
        <v>4</v>
      </c>
      <c r="CM214">
        <v>0</v>
      </c>
      <c r="CN214" t="s">
        <v>265</v>
      </c>
      <c r="CO214">
        <v>30</v>
      </c>
      <c r="CP214" t="s">
        <v>1377</v>
      </c>
      <c r="CQ214">
        <v>157</v>
      </c>
      <c r="CR214">
        <v>74</v>
      </c>
      <c r="CS214">
        <v>3</v>
      </c>
      <c r="CT214">
        <v>2</v>
      </c>
      <c r="CU214">
        <v>2016</v>
      </c>
      <c r="CV214">
        <v>176</v>
      </c>
      <c r="CW214">
        <v>0.217</v>
      </c>
      <c r="CX214">
        <v>0.29099999999999998</v>
      </c>
      <c r="CY214">
        <v>0.318</v>
      </c>
      <c r="CZ214">
        <v>48</v>
      </c>
      <c r="DA214">
        <v>0.27500000000000002</v>
      </c>
      <c r="DB214">
        <v>13</v>
      </c>
      <c r="DC214">
        <v>2</v>
      </c>
      <c r="DD214" t="s">
        <v>253</v>
      </c>
      <c r="DE214">
        <v>29</v>
      </c>
      <c r="DF214" t="s">
        <v>1377</v>
      </c>
      <c r="DG214">
        <v>267</v>
      </c>
      <c r="DH214">
        <v>91</v>
      </c>
      <c r="DI214">
        <v>9</v>
      </c>
      <c r="DJ214">
        <v>0</v>
      </c>
      <c r="DK214">
        <v>2015</v>
      </c>
      <c r="DL214">
        <v>301</v>
      </c>
      <c r="DM214">
        <v>0.20200000000000001</v>
      </c>
      <c r="DN214">
        <v>0.28100000000000003</v>
      </c>
      <c r="DO214">
        <v>0.35599999999999998</v>
      </c>
      <c r="DP214">
        <v>84</v>
      </c>
      <c r="DQ214">
        <v>0.28100000000000003</v>
      </c>
      <c r="DR214">
        <v>20</v>
      </c>
      <c r="DS214">
        <v>4</v>
      </c>
      <c r="DT214" t="s">
        <v>265</v>
      </c>
      <c r="DU214">
        <v>28</v>
      </c>
      <c r="DV214" s="36" t="s">
        <v>1533</v>
      </c>
    </row>
    <row r="215" spans="1:126" x14ac:dyDescent="0.3">
      <c r="A215">
        <v>214</v>
      </c>
      <c r="B215" t="s">
        <v>3954</v>
      </c>
      <c r="C215" t="s">
        <v>490</v>
      </c>
      <c r="D215" t="s">
        <v>285</v>
      </c>
      <c r="E215">
        <v>570717</v>
      </c>
      <c r="F215" t="s">
        <v>249</v>
      </c>
      <c r="I215" t="s">
        <v>1103</v>
      </c>
      <c r="J215">
        <v>2</v>
      </c>
      <c r="K215" t="s">
        <v>808</v>
      </c>
      <c r="L215">
        <v>76</v>
      </c>
      <c r="M215">
        <v>89</v>
      </c>
      <c r="N215">
        <v>58</v>
      </c>
      <c r="O215">
        <v>90</v>
      </c>
      <c r="P215">
        <v>116</v>
      </c>
      <c r="Q215">
        <v>96</v>
      </c>
      <c r="R215">
        <v>103</v>
      </c>
      <c r="S215">
        <v>69</v>
      </c>
      <c r="T215">
        <v>90</v>
      </c>
      <c r="U215">
        <v>64</v>
      </c>
      <c r="V215">
        <v>57</v>
      </c>
      <c r="W215">
        <v>93</v>
      </c>
      <c r="X215">
        <v>26</v>
      </c>
      <c r="Y215">
        <v>149</v>
      </c>
      <c r="Z215">
        <v>2</v>
      </c>
      <c r="AA215">
        <v>2</v>
      </c>
      <c r="AB215" s="1">
        <v>0.219</v>
      </c>
      <c r="AC215" s="1">
        <v>0.29299999999999998</v>
      </c>
      <c r="AD215" s="1">
        <v>0.318</v>
      </c>
      <c r="AE215" s="1">
        <v>0.27600000000000002</v>
      </c>
      <c r="AF215" s="36">
        <v>12</v>
      </c>
      <c r="AG215" s="36">
        <v>11</v>
      </c>
      <c r="AH215" s="8">
        <v>2</v>
      </c>
      <c r="AI215" s="36">
        <v>-8</v>
      </c>
      <c r="AJ215" s="38">
        <v>499</v>
      </c>
      <c r="AK215" s="38">
        <v>180</v>
      </c>
      <c r="AL215" s="1">
        <v>0.21</v>
      </c>
      <c r="AM215" s="1">
        <v>0.43333333330000001</v>
      </c>
      <c r="AN215" s="1">
        <v>0.1486829087</v>
      </c>
      <c r="AO215" s="1">
        <v>2.2444991899999999E-2</v>
      </c>
      <c r="AP215" s="1">
        <v>9.2318398100000004E-2</v>
      </c>
      <c r="AQ215" s="1">
        <v>0.2087604924</v>
      </c>
      <c r="AR215" s="1">
        <v>0.15728256930000001</v>
      </c>
      <c r="AS215" s="1">
        <v>9.9254492700000002E-2</v>
      </c>
      <c r="AT215" s="1">
        <v>3.6424793300000001E-2</v>
      </c>
      <c r="AU215" s="1">
        <v>2.8887805999999999E-3</v>
      </c>
      <c r="AV215" s="1">
        <v>1.50820859E-2</v>
      </c>
      <c r="AW215" s="1">
        <v>0.27614575460000002</v>
      </c>
      <c r="AX215" s="1">
        <v>-0.65492958000000001</v>
      </c>
      <c r="AY215" s="1">
        <v>-0.77632145699999999</v>
      </c>
      <c r="AZ215" s="1">
        <v>-0.69079728200000001</v>
      </c>
      <c r="BA215" s="1">
        <v>-0.103477298</v>
      </c>
      <c r="BB215" s="1">
        <v>0.54519950740000001</v>
      </c>
      <c r="BC215" s="1">
        <v>-0.215537284</v>
      </c>
      <c r="BD215" s="1">
        <v>0.14862628159999999</v>
      </c>
      <c r="BE215" s="1">
        <v>-1.033444155</v>
      </c>
      <c r="BF215" s="1">
        <v>-0.44196803499999998</v>
      </c>
      <c r="BG215" s="1">
        <v>-0.48354813400000002</v>
      </c>
      <c r="BH215" s="1">
        <v>-0.95052336699999995</v>
      </c>
      <c r="BI215" s="1">
        <v>-0.72332155899999995</v>
      </c>
      <c r="BJ215">
        <v>2</v>
      </c>
      <c r="BK215">
        <v>1</v>
      </c>
      <c r="BL215" t="s">
        <v>761</v>
      </c>
      <c r="BM215" t="s">
        <v>759</v>
      </c>
      <c r="BN215" s="36" t="s">
        <v>787</v>
      </c>
      <c r="BO215" s="1">
        <v>-0.57077118199999999</v>
      </c>
      <c r="BP215" s="1">
        <v>0.30181585080000001</v>
      </c>
      <c r="BQ215" s="1">
        <v>0.26552789830000001</v>
      </c>
      <c r="BR215" s="1">
        <v>-0.18812089700000001</v>
      </c>
      <c r="BS215" s="1">
        <v>0.57077118230000001</v>
      </c>
      <c r="BT215" s="1">
        <v>0.30181585080000001</v>
      </c>
      <c r="BU215" s="1">
        <v>0.26552789830000001</v>
      </c>
      <c r="BV215" s="1">
        <v>0.18812089730000001</v>
      </c>
      <c r="BW215" t="s">
        <v>2813</v>
      </c>
      <c r="BX215" t="s">
        <v>1384</v>
      </c>
      <c r="BY215" t="s">
        <v>1373</v>
      </c>
      <c r="BZ215" t="s">
        <v>1384</v>
      </c>
      <c r="CA215">
        <v>8</v>
      </c>
      <c r="CB215">
        <v>3</v>
      </c>
      <c r="CC215">
        <v>0</v>
      </c>
      <c r="CD215">
        <v>0</v>
      </c>
      <c r="CE215">
        <v>2017</v>
      </c>
      <c r="CF215">
        <v>9</v>
      </c>
      <c r="CG215">
        <v>0.125</v>
      </c>
      <c r="CH215">
        <v>0.111</v>
      </c>
      <c r="CI215">
        <v>0.125</v>
      </c>
      <c r="CJ215">
        <v>1</v>
      </c>
      <c r="CK215">
        <v>0.1</v>
      </c>
      <c r="CL215">
        <v>0</v>
      </c>
      <c r="CM215">
        <v>0</v>
      </c>
      <c r="CN215" t="s">
        <v>249</v>
      </c>
      <c r="CO215">
        <v>25</v>
      </c>
      <c r="CP215" t="s">
        <v>1111</v>
      </c>
      <c r="CQ215">
        <v>249</v>
      </c>
      <c r="CR215">
        <v>104</v>
      </c>
      <c r="CS215">
        <v>2</v>
      </c>
      <c r="CT215">
        <v>3</v>
      </c>
      <c r="CU215">
        <v>2016</v>
      </c>
      <c r="CV215">
        <v>289</v>
      </c>
      <c r="CW215">
        <v>0.20499999999999999</v>
      </c>
      <c r="CX215">
        <v>0.29399999999999998</v>
      </c>
      <c r="CY215">
        <v>0.26100000000000001</v>
      </c>
      <c r="CZ215">
        <v>75</v>
      </c>
      <c r="DA215">
        <v>0.25800000000000001</v>
      </c>
      <c r="DB215">
        <v>14</v>
      </c>
      <c r="DC215">
        <v>0</v>
      </c>
      <c r="DD215" t="s">
        <v>249</v>
      </c>
      <c r="DE215">
        <v>24</v>
      </c>
      <c r="DF215" t="s">
        <v>1383</v>
      </c>
      <c r="DG215">
        <v>32</v>
      </c>
      <c r="DH215">
        <v>12</v>
      </c>
      <c r="DI215">
        <v>0</v>
      </c>
      <c r="DJ215">
        <v>0</v>
      </c>
      <c r="DK215">
        <v>2015</v>
      </c>
      <c r="DL215">
        <v>33</v>
      </c>
      <c r="DM215">
        <v>0.219</v>
      </c>
      <c r="DN215">
        <v>0.219</v>
      </c>
      <c r="DO215">
        <v>0.25</v>
      </c>
      <c r="DP215">
        <v>7</v>
      </c>
      <c r="DQ215">
        <v>0.20100000000000001</v>
      </c>
      <c r="DR215">
        <v>1</v>
      </c>
      <c r="DS215">
        <v>0</v>
      </c>
      <c r="DT215" t="s">
        <v>249</v>
      </c>
      <c r="DU215">
        <v>23</v>
      </c>
      <c r="DV215" s="36" t="s">
        <v>3955</v>
      </c>
    </row>
    <row r="216" spans="1:126" x14ac:dyDescent="0.3">
      <c r="A216">
        <v>215</v>
      </c>
      <c r="B216" t="s">
        <v>7020</v>
      </c>
      <c r="C216" t="s">
        <v>490</v>
      </c>
      <c r="D216" t="s">
        <v>2235</v>
      </c>
      <c r="E216">
        <v>527038</v>
      </c>
      <c r="F216" t="s">
        <v>253</v>
      </c>
      <c r="G216" t="s">
        <v>250</v>
      </c>
      <c r="I216" t="s">
        <v>1065</v>
      </c>
      <c r="J216">
        <v>15</v>
      </c>
      <c r="K216" t="s">
        <v>769</v>
      </c>
      <c r="L216">
        <v>96</v>
      </c>
      <c r="M216">
        <v>89</v>
      </c>
      <c r="N216">
        <v>143</v>
      </c>
      <c r="O216">
        <v>21</v>
      </c>
      <c r="P216">
        <v>66</v>
      </c>
      <c r="Q216">
        <v>69</v>
      </c>
      <c r="R216">
        <v>115</v>
      </c>
      <c r="S216">
        <v>111</v>
      </c>
      <c r="T216">
        <v>104</v>
      </c>
      <c r="U216">
        <v>38</v>
      </c>
      <c r="V216">
        <v>129</v>
      </c>
      <c r="W216">
        <v>105</v>
      </c>
      <c r="X216">
        <v>26</v>
      </c>
      <c r="Y216">
        <v>368</v>
      </c>
      <c r="Z216">
        <v>12</v>
      </c>
      <c r="AA216">
        <v>1</v>
      </c>
      <c r="AB216" s="1">
        <v>0.25900000000000001</v>
      </c>
      <c r="AC216" s="1">
        <v>0.30099999999999999</v>
      </c>
      <c r="AD216" s="1">
        <v>0.41899999999999998</v>
      </c>
      <c r="AE216" s="1">
        <v>0.312</v>
      </c>
      <c r="AF216" s="36">
        <v>33</v>
      </c>
      <c r="AG216" s="36">
        <v>36</v>
      </c>
      <c r="AH216" s="8">
        <v>12</v>
      </c>
      <c r="AI216" s="36">
        <v>-1</v>
      </c>
      <c r="AJ216" s="38">
        <v>191</v>
      </c>
      <c r="AK216" s="38">
        <v>27</v>
      </c>
      <c r="AL216" s="1">
        <v>0.26500000000000001</v>
      </c>
      <c r="AM216" s="1">
        <v>0.43333333330000001</v>
      </c>
      <c r="AN216" s="1">
        <v>0.36769165370000001</v>
      </c>
      <c r="AO216" s="1">
        <v>5.2618884000000003E-3</v>
      </c>
      <c r="AP216" s="1">
        <v>5.2364605500000001E-2</v>
      </c>
      <c r="AQ216" s="1">
        <v>0.14964038939999999</v>
      </c>
      <c r="AR216" s="1">
        <v>0.1757695648</v>
      </c>
      <c r="AS216" s="1">
        <v>0.15981631909999999</v>
      </c>
      <c r="AT216" s="1">
        <v>4.2398830700000001E-2</v>
      </c>
      <c r="AU216" s="1">
        <v>1.6933586E-3</v>
      </c>
      <c r="AV216" s="1">
        <v>3.3949462600000001E-2</v>
      </c>
      <c r="AW216" s="1">
        <v>0.31163537050000001</v>
      </c>
      <c r="AX216" s="1">
        <v>-0.11376711</v>
      </c>
      <c r="AY216" s="1">
        <v>-0.77632145699999999</v>
      </c>
      <c r="AZ216" s="1">
        <v>0.69303490379999999</v>
      </c>
      <c r="BA216" s="1">
        <v>-0.82878808800000003</v>
      </c>
      <c r="BB216" s="1">
        <v>-1.132714427</v>
      </c>
      <c r="BC216" s="1">
        <v>-1.6810862550000001</v>
      </c>
      <c r="BD216" s="1">
        <v>0.85371447970000003</v>
      </c>
      <c r="BE216" s="1">
        <v>0.37281602180000001</v>
      </c>
      <c r="BF216" s="1">
        <v>0.19314817400000001</v>
      </c>
      <c r="BG216" s="1">
        <v>-0.84324190499999996</v>
      </c>
      <c r="BH216" s="1">
        <v>0.64394781329999995</v>
      </c>
      <c r="BI216" s="1">
        <v>0.4951383238</v>
      </c>
      <c r="BJ216">
        <v>1</v>
      </c>
      <c r="BK216">
        <v>2</v>
      </c>
      <c r="BL216" t="s">
        <v>764</v>
      </c>
      <c r="BM216" t="s">
        <v>760</v>
      </c>
      <c r="BN216" s="36" t="s">
        <v>778</v>
      </c>
      <c r="BO216" s="1">
        <v>0.1403304977</v>
      </c>
      <c r="BP216" s="1">
        <v>-0.72673613100000001</v>
      </c>
      <c r="BQ216" s="1">
        <v>-0.61310166300000002</v>
      </c>
      <c r="BR216" s="1">
        <v>-0.14949478299999999</v>
      </c>
      <c r="BS216" s="1">
        <v>0.1403304977</v>
      </c>
      <c r="BT216" s="1">
        <v>0.72673613140000004</v>
      </c>
      <c r="BU216" s="1">
        <v>0.61310166320000004</v>
      </c>
      <c r="BV216" s="1">
        <v>0.14949478350000001</v>
      </c>
      <c r="BW216" t="s">
        <v>2808</v>
      </c>
      <c r="BX216" t="s">
        <v>1089</v>
      </c>
      <c r="BY216" t="s">
        <v>1063</v>
      </c>
      <c r="BZ216" t="s">
        <v>1089</v>
      </c>
      <c r="CA216">
        <v>336</v>
      </c>
      <c r="CB216">
        <v>110</v>
      </c>
      <c r="CC216">
        <v>18</v>
      </c>
      <c r="CD216">
        <v>1</v>
      </c>
      <c r="CE216">
        <v>2017</v>
      </c>
      <c r="CF216">
        <v>362</v>
      </c>
      <c r="CG216">
        <v>0.27100000000000002</v>
      </c>
      <c r="CH216">
        <v>0.307</v>
      </c>
      <c r="CI216">
        <v>0.48799999999999999</v>
      </c>
      <c r="CJ216">
        <v>122</v>
      </c>
      <c r="CK216">
        <v>0.33600000000000002</v>
      </c>
      <c r="CL216">
        <v>43</v>
      </c>
      <c r="CM216">
        <v>16</v>
      </c>
      <c r="CN216" t="s">
        <v>253</v>
      </c>
      <c r="CO216">
        <v>25</v>
      </c>
      <c r="CP216" t="s">
        <v>1089</v>
      </c>
      <c r="CQ216">
        <v>307</v>
      </c>
      <c r="CR216">
        <v>103</v>
      </c>
      <c r="CS216">
        <v>16</v>
      </c>
      <c r="CT216">
        <v>1</v>
      </c>
      <c r="CU216">
        <v>2016</v>
      </c>
      <c r="CV216">
        <v>335</v>
      </c>
      <c r="CW216">
        <v>0.26700000000000002</v>
      </c>
      <c r="CX216">
        <v>0.31900000000000001</v>
      </c>
      <c r="CY216">
        <v>0.46899999999999997</v>
      </c>
      <c r="CZ216">
        <v>113</v>
      </c>
      <c r="DA216">
        <v>0.33900000000000002</v>
      </c>
      <c r="DB216">
        <v>42</v>
      </c>
      <c r="DC216">
        <v>14</v>
      </c>
      <c r="DD216" t="s">
        <v>253</v>
      </c>
      <c r="DE216">
        <v>24</v>
      </c>
      <c r="DF216" t="s">
        <v>1089</v>
      </c>
      <c r="DG216">
        <v>483</v>
      </c>
      <c r="DH216">
        <v>137</v>
      </c>
      <c r="DI216">
        <v>16</v>
      </c>
      <c r="DJ216">
        <v>0</v>
      </c>
      <c r="DK216">
        <v>2015</v>
      </c>
      <c r="DL216">
        <v>510</v>
      </c>
      <c r="DM216">
        <v>0.26300000000000001</v>
      </c>
      <c r="DN216">
        <v>0.29499999999999998</v>
      </c>
      <c r="DO216">
        <v>0.40799999999999997</v>
      </c>
      <c r="DP216">
        <v>155</v>
      </c>
      <c r="DQ216">
        <v>0.30399999999999999</v>
      </c>
      <c r="DR216">
        <v>37</v>
      </c>
      <c r="DS216">
        <v>16</v>
      </c>
      <c r="DT216" t="s">
        <v>257</v>
      </c>
      <c r="DU216">
        <v>23</v>
      </c>
      <c r="DV216" s="36" t="s">
        <v>2692</v>
      </c>
    </row>
    <row r="217" spans="1:126" x14ac:dyDescent="0.3">
      <c r="A217">
        <v>216</v>
      </c>
      <c r="B217" t="s">
        <v>7021</v>
      </c>
      <c r="C217" t="s">
        <v>6334</v>
      </c>
      <c r="D217" t="s">
        <v>310</v>
      </c>
      <c r="E217">
        <v>465753</v>
      </c>
      <c r="F217" t="s">
        <v>249</v>
      </c>
      <c r="I217" t="s">
        <v>1061</v>
      </c>
      <c r="J217">
        <v>19</v>
      </c>
      <c r="K217" t="s">
        <v>785</v>
      </c>
      <c r="L217">
        <v>76</v>
      </c>
      <c r="M217">
        <v>107</v>
      </c>
      <c r="N217">
        <v>41</v>
      </c>
      <c r="O217">
        <v>97</v>
      </c>
      <c r="P217">
        <v>79</v>
      </c>
      <c r="Q217">
        <v>123</v>
      </c>
      <c r="R217">
        <v>100</v>
      </c>
      <c r="S217">
        <v>76</v>
      </c>
      <c r="T217">
        <v>91</v>
      </c>
      <c r="U217">
        <v>225</v>
      </c>
      <c r="V217">
        <v>52</v>
      </c>
      <c r="W217">
        <v>90</v>
      </c>
      <c r="X217">
        <v>31</v>
      </c>
      <c r="Y217">
        <v>107</v>
      </c>
      <c r="Z217">
        <v>1</v>
      </c>
      <c r="AA217">
        <v>1</v>
      </c>
      <c r="AB217" s="1">
        <v>0.216</v>
      </c>
      <c r="AC217" s="1">
        <v>0.27200000000000002</v>
      </c>
      <c r="AD217" s="1">
        <v>0.32600000000000001</v>
      </c>
      <c r="AE217" s="1">
        <v>0.26600000000000001</v>
      </c>
      <c r="AF217" s="36">
        <v>8</v>
      </c>
      <c r="AG217" s="36">
        <v>8</v>
      </c>
      <c r="AH217" s="8">
        <v>2</v>
      </c>
      <c r="AI217" s="36">
        <v>-7</v>
      </c>
      <c r="AJ217" s="38">
        <v>586</v>
      </c>
      <c r="AK217" s="38">
        <v>216</v>
      </c>
      <c r="AL217" s="1">
        <v>0.21</v>
      </c>
      <c r="AM217" s="1">
        <v>0.51666666670000005</v>
      </c>
      <c r="AN217" s="1">
        <v>0.1068992818</v>
      </c>
      <c r="AO217" s="1">
        <v>2.4248832299999998E-2</v>
      </c>
      <c r="AP217" s="1">
        <v>6.2949537900000005E-2</v>
      </c>
      <c r="AQ217" s="1">
        <v>0.26756404909999998</v>
      </c>
      <c r="AR217" s="1">
        <v>0.15370638640000001</v>
      </c>
      <c r="AS217" s="1">
        <v>0.1098511002</v>
      </c>
      <c r="AT217" s="1">
        <v>3.7084329200000002E-2</v>
      </c>
      <c r="AU217" s="1">
        <v>1.01006957E-2</v>
      </c>
      <c r="AV217" s="1">
        <v>1.3610217900000001E-2</v>
      </c>
      <c r="AW217" s="1">
        <v>0.26613276860000001</v>
      </c>
      <c r="AX217" s="1">
        <v>-0.65492958000000001</v>
      </c>
      <c r="AY217" s="1">
        <v>0.48022984680000003</v>
      </c>
      <c r="AZ217" s="1">
        <v>-0.95481198099999998</v>
      </c>
      <c r="BA217" s="1">
        <v>-2.7335933E-2</v>
      </c>
      <c r="BB217" s="1">
        <v>-0.68818577299999995</v>
      </c>
      <c r="BC217" s="1">
        <v>1.242164708</v>
      </c>
      <c r="BD217" s="1">
        <v>1.22317906E-2</v>
      </c>
      <c r="BE217" s="1">
        <v>-0.78738838</v>
      </c>
      <c r="BF217" s="1">
        <v>-0.371850972</v>
      </c>
      <c r="BG217" s="1">
        <v>1.6864645797</v>
      </c>
      <c r="BH217" s="1">
        <v>-1.0749100869999999</v>
      </c>
      <c r="BI217" s="1">
        <v>-1.0670959659999999</v>
      </c>
      <c r="BJ217">
        <v>2</v>
      </c>
      <c r="BK217">
        <v>2</v>
      </c>
      <c r="BL217" t="s">
        <v>759</v>
      </c>
      <c r="BM217" t="s">
        <v>761</v>
      </c>
      <c r="BN217" s="36" t="s">
        <v>779</v>
      </c>
      <c r="BO217" s="1">
        <v>-0.48146233700000002</v>
      </c>
      <c r="BP217" s="1">
        <v>0.74032157529999998</v>
      </c>
      <c r="BQ217" s="1">
        <v>0.37836754880000001</v>
      </c>
      <c r="BR217" s="1">
        <v>-1.1621994E-2</v>
      </c>
      <c r="BS217" s="1">
        <v>0.48146233649999998</v>
      </c>
      <c r="BT217" s="1">
        <v>0.74032157529999998</v>
      </c>
      <c r="BU217" s="1">
        <v>0.37836754880000001</v>
      </c>
      <c r="BV217" s="1">
        <v>1.16219941E-2</v>
      </c>
      <c r="BW217" t="s">
        <v>2899</v>
      </c>
      <c r="BX217" t="s">
        <v>1081</v>
      </c>
      <c r="BY217" t="s">
        <v>1063</v>
      </c>
      <c r="BZ217" t="s">
        <v>1081</v>
      </c>
      <c r="CA217">
        <v>46</v>
      </c>
      <c r="CB217">
        <v>15</v>
      </c>
      <c r="CC217">
        <v>0</v>
      </c>
      <c r="CD217">
        <v>0</v>
      </c>
      <c r="CE217">
        <v>2017</v>
      </c>
      <c r="CF217">
        <v>49</v>
      </c>
      <c r="CG217">
        <v>0.34799999999999998</v>
      </c>
      <c r="CH217">
        <v>0.38800000000000001</v>
      </c>
      <c r="CI217">
        <v>0.47799999999999998</v>
      </c>
      <c r="CJ217">
        <v>19</v>
      </c>
      <c r="CK217">
        <v>0.379</v>
      </c>
      <c r="CL217">
        <v>19</v>
      </c>
      <c r="CM217">
        <v>2</v>
      </c>
      <c r="CN217" t="s">
        <v>249</v>
      </c>
      <c r="CO217">
        <v>30</v>
      </c>
      <c r="CP217" t="s">
        <v>1106</v>
      </c>
      <c r="CQ217">
        <v>24</v>
      </c>
      <c r="CR217">
        <v>18</v>
      </c>
      <c r="CS217">
        <v>0</v>
      </c>
      <c r="CT217">
        <v>0</v>
      </c>
      <c r="CU217">
        <v>2016</v>
      </c>
      <c r="CV217">
        <v>25</v>
      </c>
      <c r="CW217">
        <v>0.20799999999999999</v>
      </c>
      <c r="CX217">
        <v>0.24</v>
      </c>
      <c r="CY217">
        <v>0.33300000000000002</v>
      </c>
      <c r="CZ217">
        <v>6</v>
      </c>
      <c r="DA217">
        <v>0.249</v>
      </c>
      <c r="DB217">
        <v>3</v>
      </c>
      <c r="DC217">
        <v>0</v>
      </c>
      <c r="DD217" t="s">
        <v>265</v>
      </c>
      <c r="DE217">
        <v>29</v>
      </c>
      <c r="DF217" t="s">
        <v>1106</v>
      </c>
      <c r="DG217">
        <v>23</v>
      </c>
      <c r="DH217">
        <v>24</v>
      </c>
      <c r="DI217">
        <v>0</v>
      </c>
      <c r="DJ217">
        <v>1</v>
      </c>
      <c r="DK217">
        <v>2015</v>
      </c>
      <c r="DL217">
        <v>25</v>
      </c>
      <c r="DM217">
        <v>8.6999999999999994E-2</v>
      </c>
      <c r="DN217">
        <v>0.16</v>
      </c>
      <c r="DO217">
        <v>0.17399999999999999</v>
      </c>
      <c r="DP217">
        <v>4</v>
      </c>
      <c r="DQ217">
        <v>0.156</v>
      </c>
      <c r="DR217">
        <v>0</v>
      </c>
      <c r="DS217">
        <v>0</v>
      </c>
      <c r="DT217" t="s">
        <v>257</v>
      </c>
      <c r="DU217">
        <v>28</v>
      </c>
      <c r="DV217" s="36" t="s">
        <v>1403</v>
      </c>
    </row>
    <row r="218" spans="1:126" x14ac:dyDescent="0.3">
      <c r="A218">
        <v>217</v>
      </c>
      <c r="B218" t="s">
        <v>587</v>
      </c>
      <c r="C218" t="s">
        <v>327</v>
      </c>
      <c r="D218" t="s">
        <v>67</v>
      </c>
      <c r="E218">
        <v>452095</v>
      </c>
      <c r="F218" t="s">
        <v>255</v>
      </c>
      <c r="I218" t="s">
        <v>1065</v>
      </c>
      <c r="J218">
        <v>16</v>
      </c>
      <c r="K218" t="s">
        <v>6459</v>
      </c>
      <c r="L218">
        <v>90</v>
      </c>
      <c r="M218">
        <v>110</v>
      </c>
      <c r="N218">
        <v>114</v>
      </c>
      <c r="O218">
        <v>0</v>
      </c>
      <c r="P218">
        <v>91</v>
      </c>
      <c r="Q218">
        <v>112</v>
      </c>
      <c r="R218">
        <v>109</v>
      </c>
      <c r="S218">
        <v>92</v>
      </c>
      <c r="T218">
        <v>89</v>
      </c>
      <c r="U218">
        <v>6</v>
      </c>
      <c r="V218">
        <v>101</v>
      </c>
      <c r="W218">
        <v>103</v>
      </c>
      <c r="X218">
        <v>32</v>
      </c>
      <c r="Y218">
        <v>295</v>
      </c>
      <c r="Z218">
        <v>8</v>
      </c>
      <c r="AA218">
        <v>0</v>
      </c>
      <c r="AB218" s="1">
        <v>0.23799999999999999</v>
      </c>
      <c r="AC218" s="1">
        <v>0.316</v>
      </c>
      <c r="AD218" s="1">
        <v>0.37</v>
      </c>
      <c r="AE218" s="1">
        <v>0.307</v>
      </c>
      <c r="AF218" s="36">
        <v>27</v>
      </c>
      <c r="AG218" s="36">
        <v>27</v>
      </c>
      <c r="AH218" s="8">
        <v>6</v>
      </c>
      <c r="AI218" s="36">
        <v>-5</v>
      </c>
      <c r="AJ218" s="38">
        <v>261</v>
      </c>
      <c r="AK218" s="38">
        <v>22</v>
      </c>
      <c r="AL218" s="1">
        <v>0.25</v>
      </c>
      <c r="AM218" s="1">
        <v>0.53333333329999999</v>
      </c>
      <c r="AN218" s="1">
        <v>0.2951086879</v>
      </c>
      <c r="AO218" s="1">
        <v>1E-4</v>
      </c>
      <c r="AP218" s="1">
        <v>7.1935507900000001E-2</v>
      </c>
      <c r="AQ218" s="1">
        <v>0.24249895539999999</v>
      </c>
      <c r="AR218" s="1">
        <v>0.16792350880000001</v>
      </c>
      <c r="AS218" s="1">
        <v>0.13196713030000001</v>
      </c>
      <c r="AT218" s="1">
        <v>3.6173501400000002E-2</v>
      </c>
      <c r="AU218" s="1">
        <v>2.9095029999999999E-4</v>
      </c>
      <c r="AV218" s="1">
        <v>2.6633011299999999E-2</v>
      </c>
      <c r="AW218" s="1">
        <v>0.30684121440000001</v>
      </c>
      <c r="AX218" s="1">
        <v>-0.26135687499999999</v>
      </c>
      <c r="AY218" s="1">
        <v>0.73154010749999998</v>
      </c>
      <c r="AZ218" s="1">
        <v>0.23441100640000001</v>
      </c>
      <c r="BA218" s="1">
        <v>-1.0466749980000001</v>
      </c>
      <c r="BB218" s="1">
        <v>-0.31080772600000001</v>
      </c>
      <c r="BC218" s="1">
        <v>0.6208173078</v>
      </c>
      <c r="BD218" s="1">
        <v>0.55446836990000004</v>
      </c>
      <c r="BE218" s="1">
        <v>-0.27384884100000001</v>
      </c>
      <c r="BF218" s="1">
        <v>-0.468683566</v>
      </c>
      <c r="BG218" s="1">
        <v>-1.2652163460000001</v>
      </c>
      <c r="BH218" s="1">
        <v>2.5638711299999999E-2</v>
      </c>
      <c r="BI218" s="1">
        <v>0.33054125290000003</v>
      </c>
      <c r="BJ218">
        <v>3</v>
      </c>
      <c r="BK218">
        <v>2</v>
      </c>
      <c r="BL218" t="s">
        <v>764</v>
      </c>
      <c r="BM218" t="s">
        <v>762</v>
      </c>
      <c r="BN218" s="36" t="s">
        <v>793</v>
      </c>
      <c r="BO218" s="1">
        <v>0.22069743610000001</v>
      </c>
      <c r="BP218" s="1">
        <v>-0.66440241700000002</v>
      </c>
      <c r="BQ218" s="1">
        <v>0.54064554139999998</v>
      </c>
      <c r="BR218" s="1">
        <v>5.14471892E-2</v>
      </c>
      <c r="BS218" s="1">
        <v>0.22069743610000001</v>
      </c>
      <c r="BT218" s="1">
        <v>0.6644024167</v>
      </c>
      <c r="BU218" s="1">
        <v>0.54064554139999998</v>
      </c>
      <c r="BV218" s="1">
        <v>5.14471892E-2</v>
      </c>
      <c r="BW218" t="s">
        <v>3880</v>
      </c>
      <c r="BX218" t="s">
        <v>1101</v>
      </c>
      <c r="BY218" t="s">
        <v>1063</v>
      </c>
      <c r="BZ218" t="s">
        <v>1101</v>
      </c>
      <c r="CA218">
        <v>317</v>
      </c>
      <c r="CB218">
        <v>99</v>
      </c>
      <c r="CC218">
        <v>12</v>
      </c>
      <c r="CD218">
        <v>0</v>
      </c>
      <c r="CE218">
        <v>2017</v>
      </c>
      <c r="CF218">
        <v>370</v>
      </c>
      <c r="CG218">
        <v>0.28100000000000003</v>
      </c>
      <c r="CH218">
        <v>0.378</v>
      </c>
      <c r="CI218">
        <v>0.44500000000000001</v>
      </c>
      <c r="CJ218">
        <v>135</v>
      </c>
      <c r="CK218">
        <v>0.36599999999999999</v>
      </c>
      <c r="CL218">
        <v>60</v>
      </c>
      <c r="CM218">
        <v>14</v>
      </c>
      <c r="CN218" t="s">
        <v>255</v>
      </c>
      <c r="CO218">
        <v>31</v>
      </c>
      <c r="CP218" t="s">
        <v>1101</v>
      </c>
      <c r="CQ218">
        <v>281</v>
      </c>
      <c r="CR218">
        <v>83</v>
      </c>
      <c r="CS218">
        <v>8</v>
      </c>
      <c r="CT218">
        <v>0</v>
      </c>
      <c r="CU218">
        <v>2016</v>
      </c>
      <c r="CV218">
        <v>325</v>
      </c>
      <c r="CW218">
        <v>0.27</v>
      </c>
      <c r="CX218">
        <v>0.35699999999999998</v>
      </c>
      <c r="CY218">
        <v>0.42</v>
      </c>
      <c r="CZ218">
        <v>112</v>
      </c>
      <c r="DA218">
        <v>0.34499999999999997</v>
      </c>
      <c r="DB218">
        <v>44</v>
      </c>
      <c r="DC218">
        <v>9</v>
      </c>
      <c r="DD218" t="s">
        <v>255</v>
      </c>
      <c r="DE218">
        <v>30</v>
      </c>
      <c r="DF218" t="s">
        <v>1390</v>
      </c>
      <c r="DG218">
        <v>331</v>
      </c>
      <c r="DH218">
        <v>112</v>
      </c>
      <c r="DI218">
        <v>9</v>
      </c>
      <c r="DJ218">
        <v>0</v>
      </c>
      <c r="DK218">
        <v>2015</v>
      </c>
      <c r="DL218">
        <v>361</v>
      </c>
      <c r="DM218">
        <v>0.23899999999999999</v>
      </c>
      <c r="DN218">
        <v>0.29499999999999998</v>
      </c>
      <c r="DO218">
        <v>0.35599999999999998</v>
      </c>
      <c r="DP218">
        <v>104</v>
      </c>
      <c r="DQ218">
        <v>0.28899999999999998</v>
      </c>
      <c r="DR218">
        <v>25</v>
      </c>
      <c r="DS218">
        <v>6</v>
      </c>
      <c r="DT218" t="s">
        <v>255</v>
      </c>
      <c r="DU218">
        <v>29</v>
      </c>
      <c r="DV218" s="36" t="s">
        <v>1485</v>
      </c>
    </row>
    <row r="219" spans="1:126" x14ac:dyDescent="0.3">
      <c r="A219">
        <v>218</v>
      </c>
      <c r="B219" t="s">
        <v>7308</v>
      </c>
      <c r="C219" t="s">
        <v>6588</v>
      </c>
      <c r="D219" t="s">
        <v>198</v>
      </c>
      <c r="E219">
        <v>545337</v>
      </c>
      <c r="F219" t="s">
        <v>257</v>
      </c>
      <c r="I219" t="s">
        <v>1103</v>
      </c>
      <c r="J219">
        <v>46</v>
      </c>
      <c r="K219" t="s">
        <v>781</v>
      </c>
      <c r="L219">
        <v>172</v>
      </c>
      <c r="M219">
        <v>89</v>
      </c>
      <c r="N219">
        <v>33</v>
      </c>
      <c r="O219">
        <v>126</v>
      </c>
      <c r="P219">
        <v>152</v>
      </c>
      <c r="Q219">
        <v>135</v>
      </c>
      <c r="R219">
        <v>51</v>
      </c>
      <c r="S219">
        <v>89</v>
      </c>
      <c r="T219">
        <v>89</v>
      </c>
      <c r="U219">
        <v>33</v>
      </c>
      <c r="V219">
        <v>86</v>
      </c>
      <c r="W219">
        <v>81</v>
      </c>
      <c r="X219">
        <v>26</v>
      </c>
      <c r="Y219">
        <v>85</v>
      </c>
      <c r="Z219">
        <v>2</v>
      </c>
      <c r="AA219">
        <v>2</v>
      </c>
      <c r="AB219" s="1">
        <v>0.14599999999999999</v>
      </c>
      <c r="AC219" s="1">
        <v>0.251</v>
      </c>
      <c r="AD219" s="1">
        <v>0.27400000000000002</v>
      </c>
      <c r="AE219" s="1">
        <v>0.24099999999999999</v>
      </c>
      <c r="AF219" s="36">
        <v>5</v>
      </c>
      <c r="AG219" s="36">
        <v>6</v>
      </c>
      <c r="AH219" s="8">
        <v>0</v>
      </c>
      <c r="AI219" s="36">
        <v>-5</v>
      </c>
      <c r="AJ219" s="38">
        <v>615</v>
      </c>
      <c r="AK219" s="38">
        <v>82</v>
      </c>
      <c r="AL219" s="1">
        <v>0.47499999999999998</v>
      </c>
      <c r="AM219" s="1">
        <v>0.43333333330000001</v>
      </c>
      <c r="AN219" s="1">
        <v>8.5102508699999996E-2</v>
      </c>
      <c r="AO219" s="1">
        <v>3.12457532E-2</v>
      </c>
      <c r="AP219" s="1">
        <v>0.1202148318</v>
      </c>
      <c r="AQ219" s="1">
        <v>0.29297558089999998</v>
      </c>
      <c r="AR219" s="1">
        <v>7.7866590700000002E-2</v>
      </c>
      <c r="AS219" s="1">
        <v>0.1272737743</v>
      </c>
      <c r="AT219" s="1">
        <v>3.6112854799999997E-2</v>
      </c>
      <c r="AU219" s="1">
        <v>1.5047023E-3</v>
      </c>
      <c r="AV219" s="1">
        <v>2.26419419E-2</v>
      </c>
      <c r="AW219" s="1">
        <v>0.24085488999999999</v>
      </c>
      <c r="AX219" s="1">
        <v>1.9524895933999999</v>
      </c>
      <c r="AY219" s="1">
        <v>-0.77632145699999999</v>
      </c>
      <c r="AZ219" s="1">
        <v>-1.092537423</v>
      </c>
      <c r="BA219" s="1">
        <v>0.26800898010000002</v>
      </c>
      <c r="BB219" s="1">
        <v>1.7167482322000001</v>
      </c>
      <c r="BC219" s="1">
        <v>1.8721000832000001</v>
      </c>
      <c r="BD219" s="1">
        <v>-2.880274183</v>
      </c>
      <c r="BE219" s="1">
        <v>-0.38282969500000003</v>
      </c>
      <c r="BF219" s="1">
        <v>-0.47513107199999999</v>
      </c>
      <c r="BG219" s="1">
        <v>-0.90000721699999997</v>
      </c>
      <c r="BH219" s="1">
        <v>-0.311644274</v>
      </c>
      <c r="BI219" s="1">
        <v>-1.9349577410000001</v>
      </c>
      <c r="BJ219">
        <v>4</v>
      </c>
      <c r="BK219">
        <v>4</v>
      </c>
      <c r="BL219" t="s">
        <v>6729</v>
      </c>
      <c r="BM219" t="s">
        <v>759</v>
      </c>
      <c r="BN219" s="36" t="s">
        <v>6764</v>
      </c>
      <c r="BO219" s="1">
        <v>0.12035014989999999</v>
      </c>
      <c r="BP219" s="1">
        <v>0.53756500279999997</v>
      </c>
      <c r="BQ219" s="1">
        <v>0.39831575920000001</v>
      </c>
      <c r="BR219" s="1">
        <v>0.60141940490000001</v>
      </c>
      <c r="BS219" s="1">
        <v>0.12035014989999999</v>
      </c>
      <c r="BT219" s="1">
        <v>0.53756500279999997</v>
      </c>
      <c r="BU219" s="1">
        <v>0.39831575920000001</v>
      </c>
      <c r="BV219" s="1">
        <v>0.60141940490000001</v>
      </c>
      <c r="BW219" t="s">
        <v>2815</v>
      </c>
      <c r="BX219" t="s">
        <v>1384</v>
      </c>
      <c r="BY219" t="s">
        <v>1373</v>
      </c>
      <c r="BZ219" t="s">
        <v>1384</v>
      </c>
      <c r="CA219">
        <v>20</v>
      </c>
      <c r="CB219">
        <v>12</v>
      </c>
      <c r="CC219">
        <v>1</v>
      </c>
      <c r="CD219">
        <v>1</v>
      </c>
      <c r="CE219">
        <v>2017</v>
      </c>
      <c r="CF219">
        <v>23</v>
      </c>
      <c r="CG219">
        <v>0.05</v>
      </c>
      <c r="CH219">
        <v>0.17399999999999999</v>
      </c>
      <c r="CI219">
        <v>0.2</v>
      </c>
      <c r="CJ219">
        <v>4</v>
      </c>
      <c r="CK219">
        <v>0.17899999999999999</v>
      </c>
      <c r="CL219">
        <v>1</v>
      </c>
      <c r="CM219">
        <v>-1</v>
      </c>
      <c r="CN219" t="s">
        <v>265</v>
      </c>
      <c r="CO219">
        <v>26</v>
      </c>
      <c r="DV219" s="36" t="s">
        <v>6589</v>
      </c>
    </row>
    <row r="220" spans="1:126" x14ac:dyDescent="0.3">
      <c r="A220">
        <v>219</v>
      </c>
      <c r="B220" t="s">
        <v>588</v>
      </c>
      <c r="C220" t="s">
        <v>520</v>
      </c>
      <c r="D220" t="s">
        <v>178</v>
      </c>
      <c r="E220">
        <v>523253</v>
      </c>
      <c r="F220" t="s">
        <v>265</v>
      </c>
      <c r="G220" t="s">
        <v>253</v>
      </c>
      <c r="I220" t="s">
        <v>1065</v>
      </c>
      <c r="J220">
        <v>18</v>
      </c>
      <c r="K220" t="s">
        <v>824</v>
      </c>
      <c r="L220">
        <v>154</v>
      </c>
      <c r="M220">
        <v>107</v>
      </c>
      <c r="N220">
        <v>165</v>
      </c>
      <c r="O220">
        <v>71</v>
      </c>
      <c r="P220">
        <v>120</v>
      </c>
      <c r="Q220">
        <v>96</v>
      </c>
      <c r="R220">
        <v>103</v>
      </c>
      <c r="S220">
        <v>107</v>
      </c>
      <c r="T220">
        <v>111</v>
      </c>
      <c r="U220">
        <v>78</v>
      </c>
      <c r="V220">
        <v>106</v>
      </c>
      <c r="W220">
        <v>108</v>
      </c>
      <c r="X220">
        <v>31</v>
      </c>
      <c r="Y220">
        <v>427</v>
      </c>
      <c r="Z220">
        <v>12</v>
      </c>
      <c r="AA220">
        <v>5</v>
      </c>
      <c r="AB220" s="1">
        <v>0.245</v>
      </c>
      <c r="AC220" s="1">
        <v>0.32500000000000001</v>
      </c>
      <c r="AD220" s="1">
        <v>0.39800000000000002</v>
      </c>
      <c r="AE220" s="1">
        <v>0.32</v>
      </c>
      <c r="AF220" s="36">
        <v>40</v>
      </c>
      <c r="AG220" s="36">
        <v>43</v>
      </c>
      <c r="AH220" s="8">
        <v>12</v>
      </c>
      <c r="AI220" s="36">
        <v>10</v>
      </c>
      <c r="AJ220" s="38">
        <v>132</v>
      </c>
      <c r="AK220" s="38">
        <v>23</v>
      </c>
      <c r="AL220" s="1">
        <v>0.42499999999999999</v>
      </c>
      <c r="AM220" s="1">
        <v>0.51666666670000005</v>
      </c>
      <c r="AN220" s="1">
        <v>0.42653324999999997</v>
      </c>
      <c r="AO220" s="1">
        <v>1.7623919700000001E-2</v>
      </c>
      <c r="AP220" s="1">
        <v>9.5590556699999996E-2</v>
      </c>
      <c r="AQ220" s="1">
        <v>0.2078743106</v>
      </c>
      <c r="AR220" s="1">
        <v>0.1581944263</v>
      </c>
      <c r="AS220" s="1">
        <v>0.15332386470000001</v>
      </c>
      <c r="AT220" s="1">
        <v>4.4999602399999998E-2</v>
      </c>
      <c r="AU220" s="1">
        <v>3.4941025E-3</v>
      </c>
      <c r="AV220" s="1">
        <v>2.78075918E-2</v>
      </c>
      <c r="AW220" s="1">
        <v>0.32017961779999998</v>
      </c>
      <c r="AX220" s="1">
        <v>1.4605237116000001</v>
      </c>
      <c r="AY220" s="1">
        <v>0.48022984680000003</v>
      </c>
      <c r="AZ220" s="1">
        <v>1.0648323631000001</v>
      </c>
      <c r="BA220" s="1">
        <v>-0.30697811899999999</v>
      </c>
      <c r="BB220" s="1">
        <v>0.68261826380000001</v>
      </c>
      <c r="BC220" s="1">
        <v>-0.237505155</v>
      </c>
      <c r="BD220" s="1">
        <v>0.18340422119999999</v>
      </c>
      <c r="BE220" s="1">
        <v>0.22205967030000001</v>
      </c>
      <c r="BF220" s="1">
        <v>0.46964331739999998</v>
      </c>
      <c r="BG220" s="1">
        <v>-0.30141118700000002</v>
      </c>
      <c r="BH220" s="1">
        <v>0.12490183940000001</v>
      </c>
      <c r="BI220" s="1">
        <v>0.78848674029999999</v>
      </c>
      <c r="BJ220">
        <v>4</v>
      </c>
      <c r="BK220">
        <v>2</v>
      </c>
      <c r="BL220" t="s">
        <v>764</v>
      </c>
      <c r="BM220" t="s">
        <v>6729</v>
      </c>
      <c r="BN220" s="36" t="s">
        <v>6743</v>
      </c>
      <c r="BO220" s="1">
        <v>-7.4590820000000002E-2</v>
      </c>
      <c r="BP220" s="1">
        <v>-0.86118273999999995</v>
      </c>
      <c r="BQ220" s="1">
        <v>-0.21130469399999999</v>
      </c>
      <c r="BR220" s="1">
        <v>0.29649687829999999</v>
      </c>
      <c r="BS220" s="1">
        <v>7.4590820399999994E-2</v>
      </c>
      <c r="BT220" s="1">
        <v>0.86118273990000005</v>
      </c>
      <c r="BU220" s="1">
        <v>0.21130469439999999</v>
      </c>
      <c r="BV220" s="1">
        <v>0.29649687829999999</v>
      </c>
      <c r="BW220" t="s">
        <v>2462</v>
      </c>
      <c r="BX220" t="s">
        <v>1567</v>
      </c>
      <c r="BY220" t="s">
        <v>1063</v>
      </c>
      <c r="BZ220" t="s">
        <v>1567</v>
      </c>
      <c r="CA220">
        <v>361</v>
      </c>
      <c r="CB220">
        <v>119</v>
      </c>
      <c r="CC220">
        <v>6</v>
      </c>
      <c r="CD220">
        <v>3</v>
      </c>
      <c r="CE220">
        <v>2017</v>
      </c>
      <c r="CF220">
        <v>439</v>
      </c>
      <c r="CG220">
        <v>0.224</v>
      </c>
      <c r="CH220">
        <v>0.35099999999999998</v>
      </c>
      <c r="CI220">
        <v>0.32700000000000001</v>
      </c>
      <c r="CJ220">
        <v>138</v>
      </c>
      <c r="CK220">
        <v>0.315</v>
      </c>
      <c r="CL220">
        <v>39</v>
      </c>
      <c r="CM220">
        <v>7</v>
      </c>
      <c r="CN220" t="s">
        <v>265</v>
      </c>
      <c r="CO220">
        <v>30</v>
      </c>
      <c r="CP220" t="s">
        <v>1402</v>
      </c>
      <c r="CQ220">
        <v>511</v>
      </c>
      <c r="CR220">
        <v>127</v>
      </c>
      <c r="CS220">
        <v>20</v>
      </c>
      <c r="CT220">
        <v>6</v>
      </c>
      <c r="CU220">
        <v>2016</v>
      </c>
      <c r="CV220">
        <v>567</v>
      </c>
      <c r="CW220">
        <v>0.26400000000000001</v>
      </c>
      <c r="CX220">
        <v>0.33300000000000002</v>
      </c>
      <c r="CY220">
        <v>0.44400000000000001</v>
      </c>
      <c r="CZ220">
        <v>192</v>
      </c>
      <c r="DA220">
        <v>0.33900000000000002</v>
      </c>
      <c r="DB220">
        <v>60</v>
      </c>
      <c r="DC220">
        <v>20</v>
      </c>
      <c r="DD220" t="s">
        <v>265</v>
      </c>
      <c r="DE220">
        <v>29</v>
      </c>
      <c r="DF220" t="s">
        <v>1402</v>
      </c>
      <c r="DG220">
        <v>540</v>
      </c>
      <c r="DH220">
        <v>153</v>
      </c>
      <c r="DI220">
        <v>17</v>
      </c>
      <c r="DJ220">
        <v>9</v>
      </c>
      <c r="DK220">
        <v>2015</v>
      </c>
      <c r="DL220">
        <v>615</v>
      </c>
      <c r="DM220">
        <v>0.28100000000000003</v>
      </c>
      <c r="DN220">
        <v>0.35899999999999999</v>
      </c>
      <c r="DO220">
        <v>0.44400000000000001</v>
      </c>
      <c r="DP220">
        <v>217</v>
      </c>
      <c r="DQ220">
        <v>0.35299999999999998</v>
      </c>
      <c r="DR220">
        <v>73</v>
      </c>
      <c r="DS220">
        <v>24</v>
      </c>
      <c r="DT220" t="s">
        <v>265</v>
      </c>
      <c r="DU220">
        <v>28</v>
      </c>
      <c r="DV220" s="36" t="s">
        <v>1339</v>
      </c>
    </row>
    <row r="221" spans="1:126" x14ac:dyDescent="0.3">
      <c r="A221">
        <v>220</v>
      </c>
      <c r="B221" t="s">
        <v>589</v>
      </c>
      <c r="C221" t="s">
        <v>106</v>
      </c>
      <c r="D221" t="s">
        <v>105</v>
      </c>
      <c r="E221">
        <v>451594</v>
      </c>
      <c r="F221" t="s">
        <v>249</v>
      </c>
      <c r="I221" t="s">
        <v>1061</v>
      </c>
      <c r="J221">
        <v>38</v>
      </c>
      <c r="K221" t="s">
        <v>790</v>
      </c>
      <c r="L221">
        <v>76</v>
      </c>
      <c r="M221">
        <v>110</v>
      </c>
      <c r="N221">
        <v>171</v>
      </c>
      <c r="O221">
        <v>141</v>
      </c>
      <c r="P221">
        <v>153</v>
      </c>
      <c r="Q221">
        <v>97</v>
      </c>
      <c r="R221">
        <v>97</v>
      </c>
      <c r="S221">
        <v>128</v>
      </c>
      <c r="T221">
        <v>101</v>
      </c>
      <c r="U221">
        <v>239</v>
      </c>
      <c r="V221">
        <v>122</v>
      </c>
      <c r="W221">
        <v>115</v>
      </c>
      <c r="X221">
        <v>32</v>
      </c>
      <c r="Y221">
        <v>442</v>
      </c>
      <c r="Z221">
        <v>14</v>
      </c>
      <c r="AA221">
        <v>9</v>
      </c>
      <c r="AB221" s="1">
        <v>0.248</v>
      </c>
      <c r="AC221" s="1">
        <v>0.34399999999999997</v>
      </c>
      <c r="AD221" s="1">
        <v>0.43099999999999999</v>
      </c>
      <c r="AE221" s="1">
        <v>0.34100000000000003</v>
      </c>
      <c r="AF221" s="36">
        <v>52</v>
      </c>
      <c r="AG221" s="36">
        <v>48</v>
      </c>
      <c r="AH221" s="8">
        <v>15</v>
      </c>
      <c r="AI221" s="36">
        <v>5</v>
      </c>
      <c r="AJ221" s="38">
        <v>90</v>
      </c>
      <c r="AK221" s="38">
        <v>22</v>
      </c>
      <c r="AL221" s="1">
        <v>0.21</v>
      </c>
      <c r="AM221" s="1">
        <v>0.53333333329999999</v>
      </c>
      <c r="AN221" s="1">
        <v>0.44166928529999999</v>
      </c>
      <c r="AO221" s="1">
        <v>3.5014771799999997E-2</v>
      </c>
      <c r="AP221" s="1">
        <v>0.1211645259</v>
      </c>
      <c r="AQ221" s="1">
        <v>0.2101734747</v>
      </c>
      <c r="AR221" s="1">
        <v>0.14892105310000001</v>
      </c>
      <c r="AS221" s="1">
        <v>0.1839643956</v>
      </c>
      <c r="AT221" s="1">
        <v>4.1017917399999999E-2</v>
      </c>
      <c r="AU221" s="1">
        <v>1.0732303E-2</v>
      </c>
      <c r="AV221" s="1">
        <v>3.2168784399999997E-2</v>
      </c>
      <c r="AW221" s="1">
        <v>0.34114813630000002</v>
      </c>
      <c r="AX221" s="1">
        <v>-0.65492958000000001</v>
      </c>
      <c r="AY221" s="1">
        <v>0.73154010749999998</v>
      </c>
      <c r="AZ221" s="1">
        <v>1.1604711593999999</v>
      </c>
      <c r="BA221" s="1">
        <v>0.4271018841</v>
      </c>
      <c r="BB221" s="1">
        <v>1.7566319312000001</v>
      </c>
      <c r="BC221" s="1">
        <v>-0.18051037</v>
      </c>
      <c r="BD221" s="1">
        <v>-0.17027931800000001</v>
      </c>
      <c r="BE221" s="1">
        <v>0.93354016849999999</v>
      </c>
      <c r="BF221" s="1">
        <v>4.6339514499999998E-2</v>
      </c>
      <c r="BG221" s="1">
        <v>1.876510619</v>
      </c>
      <c r="BH221" s="1">
        <v>0.4934637261</v>
      </c>
      <c r="BI221" s="1">
        <v>1.5083958713000001</v>
      </c>
      <c r="BJ221">
        <v>1</v>
      </c>
      <c r="BK221">
        <v>4</v>
      </c>
      <c r="BL221" t="s">
        <v>6724</v>
      </c>
      <c r="BM221" t="s">
        <v>763</v>
      </c>
      <c r="BN221" s="36" t="s">
        <v>6774</v>
      </c>
      <c r="BO221" s="1">
        <v>0.55447692559999995</v>
      </c>
      <c r="BP221" s="1">
        <v>-2.9043883999999999E-2</v>
      </c>
      <c r="BQ221" s="1">
        <v>-4.7736211000000001E-2</v>
      </c>
      <c r="BR221" s="1">
        <v>-0.65031809399999996</v>
      </c>
      <c r="BS221" s="1">
        <v>0.55447692559999995</v>
      </c>
      <c r="BT221" s="1">
        <v>2.90438838E-2</v>
      </c>
      <c r="BU221" s="1">
        <v>4.7736210699999997E-2</v>
      </c>
      <c r="BV221" s="1">
        <v>0.65031809399999996</v>
      </c>
      <c r="BW221" t="s">
        <v>6920</v>
      </c>
      <c r="BX221" t="s">
        <v>1100</v>
      </c>
      <c r="BY221" t="s">
        <v>1063</v>
      </c>
      <c r="BZ221" t="s">
        <v>2539</v>
      </c>
      <c r="CA221">
        <v>420</v>
      </c>
      <c r="CB221">
        <v>118</v>
      </c>
      <c r="CC221">
        <v>18</v>
      </c>
      <c r="CD221">
        <v>7</v>
      </c>
      <c r="CE221">
        <v>2017</v>
      </c>
      <c r="CF221">
        <v>491</v>
      </c>
      <c r="CG221">
        <v>0.26400000000000001</v>
      </c>
      <c r="CH221">
        <v>0.36299999999999999</v>
      </c>
      <c r="CI221">
        <v>0.48799999999999999</v>
      </c>
      <c r="CJ221">
        <v>181</v>
      </c>
      <c r="CK221">
        <v>0.36799999999999999</v>
      </c>
      <c r="CL221">
        <v>73</v>
      </c>
      <c r="CM221">
        <v>20</v>
      </c>
      <c r="CN221" t="s">
        <v>249</v>
      </c>
      <c r="CO221">
        <v>31</v>
      </c>
      <c r="CP221" t="s">
        <v>1070</v>
      </c>
      <c r="CQ221">
        <v>456</v>
      </c>
      <c r="CR221">
        <v>125</v>
      </c>
      <c r="CS221">
        <v>13</v>
      </c>
      <c r="CT221">
        <v>13</v>
      </c>
      <c r="CU221">
        <v>2016</v>
      </c>
      <c r="CV221">
        <v>551</v>
      </c>
      <c r="CW221">
        <v>0.27600000000000002</v>
      </c>
      <c r="CX221">
        <v>0.39300000000000002</v>
      </c>
      <c r="CY221">
        <v>0.44700000000000001</v>
      </c>
      <c r="CZ221">
        <v>205</v>
      </c>
      <c r="DA221">
        <v>0.373</v>
      </c>
      <c r="DB221">
        <v>82</v>
      </c>
      <c r="DC221">
        <v>22</v>
      </c>
      <c r="DD221" t="s">
        <v>249</v>
      </c>
      <c r="DE221">
        <v>30</v>
      </c>
      <c r="DF221" t="s">
        <v>1070</v>
      </c>
      <c r="DG221">
        <v>596</v>
      </c>
      <c r="DH221">
        <v>156</v>
      </c>
      <c r="DI221">
        <v>17</v>
      </c>
      <c r="DJ221">
        <v>20</v>
      </c>
      <c r="DK221">
        <v>2015</v>
      </c>
      <c r="DL221">
        <v>690</v>
      </c>
      <c r="DM221">
        <v>0.25</v>
      </c>
      <c r="DN221">
        <v>0.34599999999999997</v>
      </c>
      <c r="DO221">
        <v>0.41099999999999998</v>
      </c>
      <c r="DP221">
        <v>231</v>
      </c>
      <c r="DQ221">
        <v>0.33500000000000002</v>
      </c>
      <c r="DR221">
        <v>65</v>
      </c>
      <c r="DS221">
        <v>23</v>
      </c>
      <c r="DT221" t="s">
        <v>249</v>
      </c>
      <c r="DU221">
        <v>29</v>
      </c>
      <c r="DV221" s="36" t="s">
        <v>1152</v>
      </c>
    </row>
    <row r="222" spans="1:126" x14ac:dyDescent="0.3">
      <c r="A222">
        <v>221</v>
      </c>
      <c r="B222" t="s">
        <v>3050</v>
      </c>
      <c r="C222" t="s">
        <v>2985</v>
      </c>
      <c r="D222" t="s">
        <v>1979</v>
      </c>
      <c r="E222">
        <v>596748</v>
      </c>
      <c r="F222" t="s">
        <v>253</v>
      </c>
      <c r="I222" t="s">
        <v>1065</v>
      </c>
      <c r="J222">
        <v>26</v>
      </c>
      <c r="K222" t="s">
        <v>2895</v>
      </c>
      <c r="L222">
        <v>96</v>
      </c>
      <c r="M222">
        <v>86</v>
      </c>
      <c r="N222">
        <v>204</v>
      </c>
      <c r="O222">
        <v>22</v>
      </c>
      <c r="P222">
        <v>100</v>
      </c>
      <c r="Q222">
        <v>75</v>
      </c>
      <c r="R222">
        <v>89</v>
      </c>
      <c r="S222">
        <v>139</v>
      </c>
      <c r="T222">
        <v>138</v>
      </c>
      <c r="U222">
        <v>59</v>
      </c>
      <c r="V222">
        <v>154</v>
      </c>
      <c r="W222">
        <v>110</v>
      </c>
      <c r="X222">
        <v>25</v>
      </c>
      <c r="Y222">
        <v>527</v>
      </c>
      <c r="Z222">
        <v>21</v>
      </c>
      <c r="AA222">
        <v>1</v>
      </c>
      <c r="AB222" s="1">
        <v>0.248</v>
      </c>
      <c r="AC222" s="1">
        <v>0.309</v>
      </c>
      <c r="AD222" s="1">
        <v>0.44700000000000001</v>
      </c>
      <c r="AE222" s="1">
        <v>0.32600000000000001</v>
      </c>
      <c r="AF222" s="36">
        <v>49</v>
      </c>
      <c r="AG222" s="36">
        <v>49</v>
      </c>
      <c r="AH222" s="8">
        <v>16</v>
      </c>
      <c r="AI222" s="36">
        <v>6</v>
      </c>
      <c r="AJ222" s="38">
        <v>80</v>
      </c>
      <c r="AK222" s="38">
        <v>15</v>
      </c>
      <c r="AL222" s="1">
        <v>0.26500000000000001</v>
      </c>
      <c r="AM222" s="1">
        <v>0.41666666670000002</v>
      </c>
      <c r="AN222" s="1">
        <v>0.52661852440000001</v>
      </c>
      <c r="AO222" s="1">
        <v>5.5229394999999999E-3</v>
      </c>
      <c r="AP222" s="1">
        <v>7.9087996199999996E-2</v>
      </c>
      <c r="AQ222" s="1">
        <v>0.16214035190000001</v>
      </c>
      <c r="AR222" s="1">
        <v>0.1368807403</v>
      </c>
      <c r="AS222" s="1">
        <v>0.19946527159999999</v>
      </c>
      <c r="AT222" s="1">
        <v>5.5872149900000001E-2</v>
      </c>
      <c r="AU222" s="1">
        <v>2.6356127000000001E-3</v>
      </c>
      <c r="AV222" s="1">
        <v>4.0479092199999997E-2</v>
      </c>
      <c r="AW222" s="1">
        <v>0.3260639112</v>
      </c>
      <c r="AX222" s="1">
        <v>-0.11376711</v>
      </c>
      <c r="AY222" s="1">
        <v>-1.027631717</v>
      </c>
      <c r="AZ222" s="1">
        <v>1.6972327911</v>
      </c>
      <c r="BA222" s="1">
        <v>-0.817768936</v>
      </c>
      <c r="BB222" s="1">
        <v>-1.0429239999999999E-2</v>
      </c>
      <c r="BC222" s="1">
        <v>-1.3712202979999999</v>
      </c>
      <c r="BD222" s="1">
        <v>-0.62949306299999996</v>
      </c>
      <c r="BE222" s="1">
        <v>1.2934742364</v>
      </c>
      <c r="BF222" s="1">
        <v>1.6255335016000001</v>
      </c>
      <c r="BG222" s="1">
        <v>-0.55972451000000001</v>
      </c>
      <c r="BH222" s="1">
        <v>1.1957630668000001</v>
      </c>
      <c r="BI222" s="1">
        <v>0.99051134060000001</v>
      </c>
      <c r="BJ222">
        <v>1</v>
      </c>
      <c r="BK222">
        <v>3</v>
      </c>
      <c r="BL222" t="s">
        <v>760</v>
      </c>
      <c r="BM222" t="s">
        <v>763</v>
      </c>
      <c r="BN222" s="36" t="s">
        <v>796</v>
      </c>
      <c r="BO222" s="1">
        <v>0.60404495899999999</v>
      </c>
      <c r="BP222" s="1">
        <v>-0.43580329699999998</v>
      </c>
      <c r="BQ222" s="1">
        <v>-0.65913117600000004</v>
      </c>
      <c r="BR222" s="1">
        <v>6.4133331799999999E-2</v>
      </c>
      <c r="BS222" s="1">
        <v>0.60404495899999999</v>
      </c>
      <c r="BT222" s="1">
        <v>0.4358032966</v>
      </c>
      <c r="BU222" s="1">
        <v>0.65913117629999995</v>
      </c>
      <c r="BV222" s="1">
        <v>6.4133331799999999E-2</v>
      </c>
      <c r="BW222" t="s">
        <v>6297</v>
      </c>
      <c r="BX222" t="s">
        <v>1081</v>
      </c>
      <c r="BY222" t="s">
        <v>1063</v>
      </c>
      <c r="BZ222" t="s">
        <v>1081</v>
      </c>
      <c r="CA222">
        <v>575</v>
      </c>
      <c r="CB222">
        <v>154</v>
      </c>
      <c r="CC222">
        <v>24</v>
      </c>
      <c r="CD222">
        <v>0</v>
      </c>
      <c r="CE222">
        <v>2017</v>
      </c>
      <c r="CF222">
        <v>623</v>
      </c>
      <c r="CG222">
        <v>0.23</v>
      </c>
      <c r="CH222">
        <v>0.28100000000000003</v>
      </c>
      <c r="CI222">
        <v>0.40899999999999997</v>
      </c>
      <c r="CJ222">
        <v>186</v>
      </c>
      <c r="CK222">
        <v>0.29799999999999999</v>
      </c>
      <c r="CL222">
        <v>39</v>
      </c>
      <c r="CM222">
        <v>15</v>
      </c>
      <c r="CN222" t="s">
        <v>253</v>
      </c>
      <c r="CO222">
        <v>24</v>
      </c>
      <c r="CP222" t="s">
        <v>1081</v>
      </c>
      <c r="CQ222">
        <v>581</v>
      </c>
      <c r="CR222">
        <v>152</v>
      </c>
      <c r="CS222">
        <v>25</v>
      </c>
      <c r="CT222">
        <v>1</v>
      </c>
      <c r="CU222">
        <v>2016</v>
      </c>
      <c r="CV222">
        <v>630</v>
      </c>
      <c r="CW222">
        <v>0.255</v>
      </c>
      <c r="CX222">
        <v>0.30599999999999999</v>
      </c>
      <c r="CY222">
        <v>0.42699999999999999</v>
      </c>
      <c r="CZ222">
        <v>200</v>
      </c>
      <c r="DA222">
        <v>0.318</v>
      </c>
      <c r="DB222">
        <v>50</v>
      </c>
      <c r="DC222">
        <v>21</v>
      </c>
      <c r="DD222" t="s">
        <v>253</v>
      </c>
      <c r="DE222">
        <v>23</v>
      </c>
      <c r="DF222" t="s">
        <v>1081</v>
      </c>
      <c r="DG222">
        <v>304</v>
      </c>
      <c r="DH222">
        <v>80</v>
      </c>
      <c r="DI222">
        <v>14</v>
      </c>
      <c r="DJ222">
        <v>1</v>
      </c>
      <c r="DK222">
        <v>2015</v>
      </c>
      <c r="DL222">
        <v>335</v>
      </c>
      <c r="DM222">
        <v>0.28000000000000003</v>
      </c>
      <c r="DN222">
        <v>0.34300000000000003</v>
      </c>
      <c r="DO222">
        <v>0.497</v>
      </c>
      <c r="DP222">
        <v>121</v>
      </c>
      <c r="DQ222">
        <v>0.36099999999999999</v>
      </c>
      <c r="DR222">
        <v>53</v>
      </c>
      <c r="DS222">
        <v>15</v>
      </c>
      <c r="DT222" t="s">
        <v>253</v>
      </c>
      <c r="DU222">
        <v>22</v>
      </c>
      <c r="DV222" s="36" t="s">
        <v>3176</v>
      </c>
    </row>
    <row r="223" spans="1:126" x14ac:dyDescent="0.3">
      <c r="A223">
        <v>222</v>
      </c>
      <c r="B223" t="s">
        <v>590</v>
      </c>
      <c r="C223" t="s">
        <v>110</v>
      </c>
      <c r="D223" t="s">
        <v>109</v>
      </c>
      <c r="E223">
        <v>425796</v>
      </c>
      <c r="F223" t="s">
        <v>249</v>
      </c>
      <c r="I223" t="s">
        <v>1065</v>
      </c>
      <c r="J223">
        <v>31</v>
      </c>
      <c r="K223" t="s">
        <v>810</v>
      </c>
      <c r="L223">
        <v>76</v>
      </c>
      <c r="M223">
        <v>117</v>
      </c>
      <c r="N223">
        <v>36</v>
      </c>
      <c r="O223">
        <v>29</v>
      </c>
      <c r="P223">
        <v>76</v>
      </c>
      <c r="Q223">
        <v>109</v>
      </c>
      <c r="R223">
        <v>109</v>
      </c>
      <c r="S223">
        <v>83</v>
      </c>
      <c r="T223">
        <v>78</v>
      </c>
      <c r="U223">
        <v>47</v>
      </c>
      <c r="V223">
        <v>95</v>
      </c>
      <c r="W223">
        <v>93</v>
      </c>
      <c r="X223">
        <v>34</v>
      </c>
      <c r="Y223">
        <v>94</v>
      </c>
      <c r="Z223">
        <v>2</v>
      </c>
      <c r="AA223">
        <v>1</v>
      </c>
      <c r="AB223" s="1">
        <v>0.23100000000000001</v>
      </c>
      <c r="AC223" s="1">
        <v>0.27700000000000002</v>
      </c>
      <c r="AD223" s="1">
        <v>0.35</v>
      </c>
      <c r="AE223" s="1">
        <v>0.27600000000000002</v>
      </c>
      <c r="AF223" s="36">
        <v>9</v>
      </c>
      <c r="AG223" s="36">
        <v>8</v>
      </c>
      <c r="AH223" s="8">
        <v>2</v>
      </c>
      <c r="AI223" s="36">
        <v>-5</v>
      </c>
      <c r="AJ223" s="38">
        <v>714</v>
      </c>
      <c r="AK223" s="38">
        <v>269</v>
      </c>
      <c r="AL223" s="1">
        <v>0.21</v>
      </c>
      <c r="AM223" s="1">
        <v>0.56666666669999999</v>
      </c>
      <c r="AN223" s="1">
        <v>9.3835696699999999E-2</v>
      </c>
      <c r="AO223" s="1">
        <v>7.3028813999999999E-3</v>
      </c>
      <c r="AP223" s="1">
        <v>6.0044110300000002E-2</v>
      </c>
      <c r="AQ223" s="1">
        <v>0.2374317172</v>
      </c>
      <c r="AR223" s="1">
        <v>0.16734788219999999</v>
      </c>
      <c r="AS223" s="1">
        <v>0.1194818969</v>
      </c>
      <c r="AT223" s="1">
        <v>3.1742587699999998E-2</v>
      </c>
      <c r="AU223" s="1">
        <v>2.1082284999999999E-3</v>
      </c>
      <c r="AV223" s="1">
        <v>2.4913199800000001E-2</v>
      </c>
      <c r="AW223" s="1">
        <v>0.27641437419999998</v>
      </c>
      <c r="AX223" s="1">
        <v>-0.65492958000000001</v>
      </c>
      <c r="AY223" s="1">
        <v>1.2341606289</v>
      </c>
      <c r="AZ223" s="1">
        <v>-1.0373557609999999</v>
      </c>
      <c r="BA223" s="1">
        <v>-0.74263634700000003</v>
      </c>
      <c r="BB223" s="1">
        <v>-0.81020316400000003</v>
      </c>
      <c r="BC223" s="1">
        <v>0.49520376300000002</v>
      </c>
      <c r="BD223" s="1">
        <v>0.53251415170000005</v>
      </c>
      <c r="BE223" s="1">
        <v>-0.56375896400000003</v>
      </c>
      <c r="BF223" s="1">
        <v>-0.93974609499999995</v>
      </c>
      <c r="BG223" s="1">
        <v>-0.718410573</v>
      </c>
      <c r="BH223" s="1">
        <v>-0.11970156999999999</v>
      </c>
      <c r="BI223" s="1">
        <v>-0.71409907900000003</v>
      </c>
      <c r="BJ223">
        <v>3</v>
      </c>
      <c r="BK223">
        <v>3</v>
      </c>
      <c r="BL223" t="s">
        <v>762</v>
      </c>
      <c r="BM223" t="s">
        <v>761</v>
      </c>
      <c r="BN223" s="36" t="s">
        <v>783</v>
      </c>
      <c r="BO223" s="1">
        <v>-0.21003508600000001</v>
      </c>
      <c r="BP223" s="1">
        <v>-7.6751923999999999E-2</v>
      </c>
      <c r="BQ223" s="1">
        <v>0.86709623960000004</v>
      </c>
      <c r="BR223" s="1">
        <v>-3.8839091999999999E-2</v>
      </c>
      <c r="BS223" s="1">
        <v>0.2100350859</v>
      </c>
      <c r="BT223" s="1">
        <v>7.6751923700000002E-2</v>
      </c>
      <c r="BU223" s="1">
        <v>0.86709623960000004</v>
      </c>
      <c r="BV223" s="1">
        <v>3.88390921E-2</v>
      </c>
      <c r="BW223" t="s">
        <v>2879</v>
      </c>
      <c r="BX223" t="s">
        <v>1062</v>
      </c>
      <c r="BY223" t="s">
        <v>1063</v>
      </c>
      <c r="CP223" t="s">
        <v>1062</v>
      </c>
      <c r="CQ223">
        <v>307</v>
      </c>
      <c r="CR223">
        <v>125</v>
      </c>
      <c r="CS223">
        <v>7</v>
      </c>
      <c r="CT223">
        <v>2</v>
      </c>
      <c r="CU223">
        <v>2016</v>
      </c>
      <c r="CV223">
        <v>331</v>
      </c>
      <c r="CW223">
        <v>0.254</v>
      </c>
      <c r="CX223">
        <v>0.29699999999999999</v>
      </c>
      <c r="CY223">
        <v>0.378</v>
      </c>
      <c r="CZ223">
        <v>98</v>
      </c>
      <c r="DA223">
        <v>0.29499999999999998</v>
      </c>
      <c r="DB223">
        <v>25</v>
      </c>
      <c r="DC223">
        <v>8</v>
      </c>
      <c r="DD223" t="s">
        <v>249</v>
      </c>
      <c r="DE223">
        <v>32</v>
      </c>
      <c r="DF223" t="s">
        <v>1081</v>
      </c>
      <c r="DG223">
        <v>326</v>
      </c>
      <c r="DH223">
        <v>119</v>
      </c>
      <c r="DI223">
        <v>13</v>
      </c>
      <c r="DJ223">
        <v>0</v>
      </c>
      <c r="DK223">
        <v>2015</v>
      </c>
      <c r="DL223">
        <v>343</v>
      </c>
      <c r="DM223">
        <v>0.25800000000000001</v>
      </c>
      <c r="DN223">
        <v>0.28599999999999998</v>
      </c>
      <c r="DO223">
        <v>0.433</v>
      </c>
      <c r="DP223">
        <v>105</v>
      </c>
      <c r="DQ223">
        <v>0.307</v>
      </c>
      <c r="DR223">
        <v>30</v>
      </c>
      <c r="DS223">
        <v>11</v>
      </c>
      <c r="DT223" t="s">
        <v>249</v>
      </c>
      <c r="DU223">
        <v>31</v>
      </c>
      <c r="DV223" s="36" t="s">
        <v>1438</v>
      </c>
    </row>
    <row r="224" spans="1:126" x14ac:dyDescent="0.3">
      <c r="A224">
        <v>223</v>
      </c>
      <c r="B224" t="s">
        <v>5572</v>
      </c>
      <c r="C224" t="s">
        <v>125</v>
      </c>
      <c r="D224" t="s">
        <v>161</v>
      </c>
      <c r="E224">
        <v>545338</v>
      </c>
      <c r="F224" t="s">
        <v>249</v>
      </c>
      <c r="I224" t="s">
        <v>1061</v>
      </c>
      <c r="J224">
        <v>21</v>
      </c>
      <c r="K224" t="s">
        <v>817</v>
      </c>
      <c r="L224">
        <v>76</v>
      </c>
      <c r="M224">
        <v>93</v>
      </c>
      <c r="N224">
        <v>70</v>
      </c>
      <c r="O224">
        <v>169</v>
      </c>
      <c r="P224">
        <v>94</v>
      </c>
      <c r="Q224">
        <v>105</v>
      </c>
      <c r="R224">
        <v>89</v>
      </c>
      <c r="S224">
        <v>100</v>
      </c>
      <c r="T224">
        <v>104</v>
      </c>
      <c r="U224">
        <v>161</v>
      </c>
      <c r="V224">
        <v>93</v>
      </c>
      <c r="W224">
        <v>96</v>
      </c>
      <c r="X224">
        <v>27</v>
      </c>
      <c r="Y224">
        <v>181</v>
      </c>
      <c r="Z224">
        <v>4</v>
      </c>
      <c r="AA224">
        <v>3</v>
      </c>
      <c r="AB224" s="1">
        <v>0.218</v>
      </c>
      <c r="AC224" s="1">
        <v>0.28499999999999998</v>
      </c>
      <c r="AD224" s="1">
        <v>0.36199999999999999</v>
      </c>
      <c r="AE224" s="1">
        <v>0.28599999999999998</v>
      </c>
      <c r="AF224" s="36">
        <v>15</v>
      </c>
      <c r="AG224" s="36">
        <v>14</v>
      </c>
      <c r="AH224" s="8">
        <v>3</v>
      </c>
      <c r="AI224" s="36">
        <v>-8</v>
      </c>
      <c r="AJ224" s="38">
        <v>441</v>
      </c>
      <c r="AK224" s="38">
        <v>158</v>
      </c>
      <c r="AL224" s="1">
        <v>0.21</v>
      </c>
      <c r="AM224" s="1">
        <v>0.45</v>
      </c>
      <c r="AN224" s="1">
        <v>0.18134369580000001</v>
      </c>
      <c r="AO224" s="1">
        <v>4.2007824200000002E-2</v>
      </c>
      <c r="AP224" s="1">
        <v>7.4635997600000004E-2</v>
      </c>
      <c r="AQ224" s="1">
        <v>0.22844497459999999</v>
      </c>
      <c r="AR224" s="1">
        <v>0.1359104314</v>
      </c>
      <c r="AS224" s="1">
        <v>0.14425556849999999</v>
      </c>
      <c r="AT224" s="1">
        <v>4.23144944E-2</v>
      </c>
      <c r="AU224" s="1">
        <v>7.2220199000000004E-3</v>
      </c>
      <c r="AV224" s="1">
        <v>2.4481749399999999E-2</v>
      </c>
      <c r="AW224" s="1">
        <v>0.28556866710000001</v>
      </c>
      <c r="AX224" s="1">
        <v>-0.65492958000000001</v>
      </c>
      <c r="AY224" s="1">
        <v>-0.52501119600000001</v>
      </c>
      <c r="AZ224" s="1">
        <v>-0.48442630599999997</v>
      </c>
      <c r="BA224" s="1">
        <v>0.72228350649999995</v>
      </c>
      <c r="BB224" s="1">
        <v>-0.197396981</v>
      </c>
      <c r="BC224" s="1">
        <v>0.27242824999999998</v>
      </c>
      <c r="BD224" s="1">
        <v>-0.66650033900000005</v>
      </c>
      <c r="BE224" s="1">
        <v>1.1491649600000001E-2</v>
      </c>
      <c r="BF224" s="1">
        <v>0.18418215260000001</v>
      </c>
      <c r="BG224" s="1">
        <v>0.8202920132</v>
      </c>
      <c r="BH224" s="1">
        <v>-0.15616319400000001</v>
      </c>
      <c r="BI224" s="1">
        <v>-0.39980605600000002</v>
      </c>
      <c r="BJ224">
        <v>2</v>
      </c>
      <c r="BK224">
        <v>2</v>
      </c>
      <c r="BL224" t="s">
        <v>759</v>
      </c>
      <c r="BM224" t="s">
        <v>760</v>
      </c>
      <c r="BN224" s="36" t="s">
        <v>780</v>
      </c>
      <c r="BO224" s="1">
        <v>7.6265446799999997E-2</v>
      </c>
      <c r="BP224" s="1">
        <v>0.96899240389999997</v>
      </c>
      <c r="BQ224" s="1">
        <v>-0.16428439</v>
      </c>
      <c r="BR224" s="1">
        <v>-6.6886342000000001E-2</v>
      </c>
      <c r="BS224" s="1">
        <v>7.6265446799999997E-2</v>
      </c>
      <c r="BT224" s="1">
        <v>0.96899240389999997</v>
      </c>
      <c r="BU224" s="1">
        <v>0.16428438989999999</v>
      </c>
      <c r="BV224" s="1">
        <v>6.6886341899999993E-2</v>
      </c>
      <c r="BW224" t="s">
        <v>2882</v>
      </c>
      <c r="BX224" t="s">
        <v>1384</v>
      </c>
      <c r="BY224" t="s">
        <v>1373</v>
      </c>
      <c r="BZ224" t="s">
        <v>1384</v>
      </c>
      <c r="CA224">
        <v>106</v>
      </c>
      <c r="CB224">
        <v>66</v>
      </c>
      <c r="CC224">
        <v>2</v>
      </c>
      <c r="CD224">
        <v>2</v>
      </c>
      <c r="CE224">
        <v>2017</v>
      </c>
      <c r="CF224">
        <v>119</v>
      </c>
      <c r="CG224">
        <v>0.17899999999999999</v>
      </c>
      <c r="CH224">
        <v>0.26900000000000002</v>
      </c>
      <c r="CI224">
        <v>0.28299999999999997</v>
      </c>
      <c r="CJ224">
        <v>30</v>
      </c>
      <c r="CK224">
        <v>0.255</v>
      </c>
      <c r="CL224">
        <v>8</v>
      </c>
      <c r="CM224">
        <v>0</v>
      </c>
      <c r="CN224" t="s">
        <v>249</v>
      </c>
      <c r="CO224">
        <v>26</v>
      </c>
      <c r="CP224" t="s">
        <v>1402</v>
      </c>
      <c r="CQ224">
        <v>174</v>
      </c>
      <c r="CR224">
        <v>60</v>
      </c>
      <c r="CS224">
        <v>6</v>
      </c>
      <c r="CT224">
        <v>6</v>
      </c>
      <c r="CU224">
        <v>2016</v>
      </c>
      <c r="CV224">
        <v>191</v>
      </c>
      <c r="CW224">
        <v>0.27</v>
      </c>
      <c r="CX224">
        <v>0.32800000000000001</v>
      </c>
      <c r="CY224">
        <v>0.443</v>
      </c>
      <c r="CZ224">
        <v>64</v>
      </c>
      <c r="DA224">
        <v>0.33300000000000002</v>
      </c>
      <c r="DB224">
        <v>28</v>
      </c>
      <c r="DC224">
        <v>8</v>
      </c>
      <c r="DD224" t="s">
        <v>249</v>
      </c>
      <c r="DE224">
        <v>25</v>
      </c>
      <c r="DF224" t="s">
        <v>1402</v>
      </c>
      <c r="DG224">
        <v>101</v>
      </c>
      <c r="DH224">
        <v>44</v>
      </c>
      <c r="DI224">
        <v>3</v>
      </c>
      <c r="DJ224">
        <v>1</v>
      </c>
      <c r="DK224">
        <v>2015</v>
      </c>
      <c r="DL224">
        <v>109</v>
      </c>
      <c r="DM224">
        <v>0.158</v>
      </c>
      <c r="DN224">
        <v>0.21299999999999999</v>
      </c>
      <c r="DO224">
        <v>0.307</v>
      </c>
      <c r="DP224">
        <v>25</v>
      </c>
      <c r="DQ224">
        <v>0.22600000000000001</v>
      </c>
      <c r="DR224">
        <v>5</v>
      </c>
      <c r="DS224">
        <v>0</v>
      </c>
      <c r="DT224" t="s">
        <v>265</v>
      </c>
      <c r="DU224">
        <v>24</v>
      </c>
      <c r="DV224" s="36" t="s">
        <v>2745</v>
      </c>
    </row>
    <row r="225" spans="1:126" x14ac:dyDescent="0.3">
      <c r="A225">
        <v>224</v>
      </c>
      <c r="B225" t="s">
        <v>7309</v>
      </c>
      <c r="C225" t="s">
        <v>111</v>
      </c>
      <c r="D225" t="s">
        <v>148</v>
      </c>
      <c r="E225">
        <v>624428</v>
      </c>
      <c r="F225" t="s">
        <v>265</v>
      </c>
      <c r="G225" t="s">
        <v>249</v>
      </c>
      <c r="I225" t="s">
        <v>1103</v>
      </c>
      <c r="J225">
        <v>3</v>
      </c>
      <c r="K225" t="s">
        <v>824</v>
      </c>
      <c r="L225">
        <v>154</v>
      </c>
      <c r="M225">
        <v>89</v>
      </c>
      <c r="N225">
        <v>161</v>
      </c>
      <c r="O225">
        <v>114</v>
      </c>
      <c r="P225">
        <v>94</v>
      </c>
      <c r="Q225">
        <v>69</v>
      </c>
      <c r="R225">
        <v>128</v>
      </c>
      <c r="S225">
        <v>83</v>
      </c>
      <c r="T225">
        <v>103</v>
      </c>
      <c r="U225">
        <v>204</v>
      </c>
      <c r="V225">
        <v>60</v>
      </c>
      <c r="W225">
        <v>108</v>
      </c>
      <c r="X225">
        <v>26</v>
      </c>
      <c r="Y225">
        <v>415</v>
      </c>
      <c r="Z225">
        <v>6</v>
      </c>
      <c r="AA225">
        <v>8</v>
      </c>
      <c r="AB225" s="1">
        <v>0.26900000000000002</v>
      </c>
      <c r="AC225" s="1">
        <v>0.33200000000000002</v>
      </c>
      <c r="AD225" s="1">
        <v>0.38800000000000001</v>
      </c>
      <c r="AE225" s="1">
        <v>0.32</v>
      </c>
      <c r="AF225" s="36">
        <v>39</v>
      </c>
      <c r="AG225" s="36">
        <v>36</v>
      </c>
      <c r="AH225" s="8">
        <v>14</v>
      </c>
      <c r="AI225" s="36">
        <v>-4</v>
      </c>
      <c r="AJ225" s="38">
        <v>183</v>
      </c>
      <c r="AK225" s="38">
        <v>26</v>
      </c>
      <c r="AL225" s="1">
        <v>0.42499999999999999</v>
      </c>
      <c r="AM225" s="1">
        <v>0.43333333330000001</v>
      </c>
      <c r="AN225" s="1">
        <v>0.41459258269999999</v>
      </c>
      <c r="AO225" s="1">
        <v>2.8361528099999998E-2</v>
      </c>
      <c r="AP225" s="1">
        <v>7.4808605900000005E-2</v>
      </c>
      <c r="AQ225" s="1">
        <v>0.1508827532</v>
      </c>
      <c r="AR225" s="1">
        <v>0.19559185679999999</v>
      </c>
      <c r="AS225" s="1">
        <v>0.1188302076</v>
      </c>
      <c r="AT225" s="1">
        <v>4.1864426900000001E-2</v>
      </c>
      <c r="AU225" s="1">
        <v>9.1780138000000008E-3</v>
      </c>
      <c r="AV225" s="1">
        <v>1.56686802E-2</v>
      </c>
      <c r="AW225" s="1">
        <v>0.31974633229999999</v>
      </c>
      <c r="AX225" s="1">
        <v>1.4605237116000001</v>
      </c>
      <c r="AY225" s="1">
        <v>-0.77632145699999999</v>
      </c>
      <c r="AZ225" s="1">
        <v>0.98938387019999996</v>
      </c>
      <c r="BA225" s="1">
        <v>0.14626382269999999</v>
      </c>
      <c r="BB225" s="1">
        <v>-0.19014806400000001</v>
      </c>
      <c r="BC225" s="1">
        <v>-1.6502888630000001</v>
      </c>
      <c r="BD225" s="1">
        <v>1.6097304686</v>
      </c>
      <c r="BE225" s="1">
        <v>-0.578891347</v>
      </c>
      <c r="BF225" s="1">
        <v>0.13633425090000001</v>
      </c>
      <c r="BG225" s="1">
        <v>1.4088363210999999</v>
      </c>
      <c r="BH225" s="1">
        <v>-0.90095061399999998</v>
      </c>
      <c r="BI225" s="1">
        <v>0.77361081070000004</v>
      </c>
      <c r="BJ225">
        <v>4</v>
      </c>
      <c r="BK225">
        <v>1</v>
      </c>
      <c r="BL225" t="s">
        <v>761</v>
      </c>
      <c r="BM225" t="s">
        <v>760</v>
      </c>
      <c r="BN225" s="36" t="s">
        <v>773</v>
      </c>
      <c r="BO225" s="1">
        <v>-0.72203747600000001</v>
      </c>
      <c r="BP225" s="1">
        <v>-0.31182552600000002</v>
      </c>
      <c r="BQ225" s="1">
        <v>-0.53989216100000004</v>
      </c>
      <c r="BR225" s="1">
        <v>-0.209227947</v>
      </c>
      <c r="BS225" s="1">
        <v>0.72203747549999997</v>
      </c>
      <c r="BT225" s="1">
        <v>0.31182552609999997</v>
      </c>
      <c r="BU225" s="1">
        <v>0.53989216149999997</v>
      </c>
      <c r="BV225" s="1">
        <v>0.20922794719999999</v>
      </c>
      <c r="BW225" t="s">
        <v>4573</v>
      </c>
      <c r="BX225" t="s">
        <v>1106</v>
      </c>
      <c r="BY225" t="s">
        <v>1063</v>
      </c>
      <c r="BZ225" t="s">
        <v>1106</v>
      </c>
      <c r="CA225">
        <v>406</v>
      </c>
      <c r="CB225">
        <v>121</v>
      </c>
      <c r="CC225">
        <v>6</v>
      </c>
      <c r="CD225">
        <v>9</v>
      </c>
      <c r="CE225">
        <v>2017</v>
      </c>
      <c r="CF225">
        <v>454</v>
      </c>
      <c r="CG225">
        <v>0.27600000000000002</v>
      </c>
      <c r="CH225">
        <v>0.34399999999999997</v>
      </c>
      <c r="CI225">
        <v>0.39900000000000002</v>
      </c>
      <c r="CJ225">
        <v>150</v>
      </c>
      <c r="CK225">
        <v>0.33</v>
      </c>
      <c r="CL225">
        <v>47</v>
      </c>
      <c r="CM225">
        <v>16</v>
      </c>
      <c r="CN225" t="s">
        <v>249</v>
      </c>
      <c r="CO225">
        <v>25</v>
      </c>
      <c r="CP225" t="s">
        <v>1106</v>
      </c>
      <c r="CQ225">
        <v>146</v>
      </c>
      <c r="CR225">
        <v>66</v>
      </c>
      <c r="CS225">
        <v>2</v>
      </c>
      <c r="CT225">
        <v>4</v>
      </c>
      <c r="CU225">
        <v>2016</v>
      </c>
      <c r="CV225">
        <v>160</v>
      </c>
      <c r="CW225">
        <v>0.30099999999999999</v>
      </c>
      <c r="CX225">
        <v>0.35599999999999998</v>
      </c>
      <c r="CY225">
        <v>0.41099999999999998</v>
      </c>
      <c r="CZ225">
        <v>54</v>
      </c>
      <c r="DA225">
        <v>0.34</v>
      </c>
      <c r="DB225">
        <v>27</v>
      </c>
      <c r="DC225">
        <v>7</v>
      </c>
      <c r="DD225" t="s">
        <v>249</v>
      </c>
      <c r="DE225">
        <v>24</v>
      </c>
      <c r="DV225" s="36" t="s">
        <v>5098</v>
      </c>
    </row>
    <row r="226" spans="1:126" x14ac:dyDescent="0.3">
      <c r="A226">
        <v>225</v>
      </c>
      <c r="B226" t="s">
        <v>6784</v>
      </c>
      <c r="C226" t="s">
        <v>111</v>
      </c>
      <c r="D226" t="s">
        <v>394</v>
      </c>
      <c r="E226">
        <v>640449</v>
      </c>
      <c r="F226" t="s">
        <v>249</v>
      </c>
      <c r="I226" t="s">
        <v>1065</v>
      </c>
      <c r="J226">
        <v>21</v>
      </c>
      <c r="K226" t="s">
        <v>2884</v>
      </c>
      <c r="L226">
        <v>76</v>
      </c>
      <c r="M226">
        <v>79</v>
      </c>
      <c r="N226">
        <v>87</v>
      </c>
      <c r="O226">
        <v>146</v>
      </c>
      <c r="P226">
        <v>89</v>
      </c>
      <c r="Q226">
        <v>118</v>
      </c>
      <c r="R226">
        <v>74</v>
      </c>
      <c r="S226">
        <v>134</v>
      </c>
      <c r="T226">
        <v>150</v>
      </c>
      <c r="U226">
        <v>447</v>
      </c>
      <c r="V226">
        <v>93</v>
      </c>
      <c r="W226">
        <v>102</v>
      </c>
      <c r="X226">
        <v>23</v>
      </c>
      <c r="Y226">
        <v>226</v>
      </c>
      <c r="Z226">
        <v>6</v>
      </c>
      <c r="AA226">
        <v>3</v>
      </c>
      <c r="AB226" s="1">
        <v>0.22500000000000001</v>
      </c>
      <c r="AC226" s="1">
        <v>0.28399999999999997</v>
      </c>
      <c r="AD226" s="1">
        <v>0.41799999999999998</v>
      </c>
      <c r="AE226" s="1">
        <v>0.30199999999999999</v>
      </c>
      <c r="AF226" s="36">
        <v>22</v>
      </c>
      <c r="AG226" s="36">
        <v>20</v>
      </c>
      <c r="AH226" s="8">
        <v>5</v>
      </c>
      <c r="AI226" s="36">
        <v>-6</v>
      </c>
      <c r="AJ226" s="38">
        <v>346</v>
      </c>
      <c r="AK226" s="38">
        <v>127</v>
      </c>
      <c r="AL226" s="1">
        <v>0.21</v>
      </c>
      <c r="AM226" s="1">
        <v>0.38333333330000002</v>
      </c>
      <c r="AN226" s="1">
        <v>0.2256221534</v>
      </c>
      <c r="AO226" s="1">
        <v>3.6293058400000001E-2</v>
      </c>
      <c r="AP226" s="1">
        <v>7.0342411399999999E-2</v>
      </c>
      <c r="AQ226" s="1">
        <v>0.25625016379999999</v>
      </c>
      <c r="AR226" s="1">
        <v>0.1128164366</v>
      </c>
      <c r="AS226" s="1">
        <v>0.1929868549</v>
      </c>
      <c r="AT226" s="1">
        <v>6.0906717999999999E-2</v>
      </c>
      <c r="AU226" s="1">
        <v>2.0080077799999999E-2</v>
      </c>
      <c r="AV226" s="1">
        <v>2.4564073700000001E-2</v>
      </c>
      <c r="AW226" s="1">
        <v>0.30180885930000001</v>
      </c>
      <c r="AX226" s="1">
        <v>-0.65492958000000001</v>
      </c>
      <c r="AY226" s="1">
        <v>-1.530252239</v>
      </c>
      <c r="AZ226" s="1">
        <v>-0.204647731</v>
      </c>
      <c r="BA226" s="1">
        <v>0.48105925230000002</v>
      </c>
      <c r="BB226" s="1">
        <v>-0.377711982</v>
      </c>
      <c r="BC226" s="1">
        <v>0.96170083799999995</v>
      </c>
      <c r="BD226" s="1">
        <v>-1.5472980439999999</v>
      </c>
      <c r="BE226" s="1">
        <v>1.1430438419</v>
      </c>
      <c r="BF226" s="1">
        <v>2.1607721749</v>
      </c>
      <c r="BG226" s="1">
        <v>4.6891879557999996</v>
      </c>
      <c r="BH226" s="1">
        <v>-0.149206014</v>
      </c>
      <c r="BI226" s="1">
        <v>0.15776612949999999</v>
      </c>
      <c r="BJ226">
        <v>2</v>
      </c>
      <c r="BK226">
        <v>2</v>
      </c>
      <c r="BL226" t="s">
        <v>759</v>
      </c>
      <c r="BM226" t="s">
        <v>760</v>
      </c>
      <c r="BN226" s="36" t="s">
        <v>780</v>
      </c>
      <c r="BO226" s="1">
        <v>0.12965922520000001</v>
      </c>
      <c r="BP226" s="1">
        <v>0.80358155119999997</v>
      </c>
      <c r="BQ226" s="1">
        <v>-0.48557762100000001</v>
      </c>
      <c r="BR226" s="1">
        <v>7.4050202900000001E-2</v>
      </c>
      <c r="BS226" s="1">
        <v>0.12965922520000001</v>
      </c>
      <c r="BT226" s="1">
        <v>0.80358155119999997</v>
      </c>
      <c r="BU226" s="1">
        <v>0.48557762139999999</v>
      </c>
      <c r="BV226" s="1">
        <v>7.4050202900000001E-2</v>
      </c>
      <c r="BW226" t="s">
        <v>6383</v>
      </c>
      <c r="BX226" t="s">
        <v>1383</v>
      </c>
      <c r="BY226" t="s">
        <v>1373</v>
      </c>
      <c r="BZ226" t="s">
        <v>1383</v>
      </c>
      <c r="CA226">
        <v>134</v>
      </c>
      <c r="CB226">
        <v>39</v>
      </c>
      <c r="CC226">
        <v>4</v>
      </c>
      <c r="CD226">
        <v>1</v>
      </c>
      <c r="CE226">
        <v>2017</v>
      </c>
      <c r="CF226">
        <v>142</v>
      </c>
      <c r="CG226">
        <v>0.23100000000000001</v>
      </c>
      <c r="CH226">
        <v>0.26800000000000002</v>
      </c>
      <c r="CI226">
        <v>0.44800000000000001</v>
      </c>
      <c r="CJ226">
        <v>43</v>
      </c>
      <c r="CK226">
        <v>0.30199999999999999</v>
      </c>
      <c r="CL226">
        <v>16</v>
      </c>
      <c r="CM226">
        <v>3</v>
      </c>
      <c r="CN226" t="s">
        <v>249</v>
      </c>
      <c r="CO226">
        <v>22</v>
      </c>
      <c r="DV226" s="36" t="s">
        <v>6607</v>
      </c>
    </row>
    <row r="227" spans="1:126" x14ac:dyDescent="0.3">
      <c r="A227">
        <v>226</v>
      </c>
      <c r="B227" t="s">
        <v>591</v>
      </c>
      <c r="C227" t="s">
        <v>111</v>
      </c>
      <c r="D227" t="s">
        <v>251</v>
      </c>
      <c r="E227">
        <v>453943</v>
      </c>
      <c r="F227" t="s">
        <v>253</v>
      </c>
      <c r="I227" t="s">
        <v>1065</v>
      </c>
      <c r="J227">
        <v>7</v>
      </c>
      <c r="K227" t="s">
        <v>809</v>
      </c>
      <c r="L227">
        <v>96</v>
      </c>
      <c r="M227">
        <v>110</v>
      </c>
      <c r="N227">
        <v>171</v>
      </c>
      <c r="O227">
        <v>117</v>
      </c>
      <c r="P227">
        <v>137</v>
      </c>
      <c r="Q227">
        <v>99</v>
      </c>
      <c r="R227">
        <v>67</v>
      </c>
      <c r="S227">
        <v>180</v>
      </c>
      <c r="T227">
        <v>106</v>
      </c>
      <c r="U227">
        <v>30</v>
      </c>
      <c r="V227">
        <v>230</v>
      </c>
      <c r="W227">
        <v>115</v>
      </c>
      <c r="X227">
        <v>32</v>
      </c>
      <c r="Y227">
        <v>441</v>
      </c>
      <c r="Z227">
        <v>27</v>
      </c>
      <c r="AA227">
        <v>7</v>
      </c>
      <c r="AB227" s="1">
        <v>0.22800000000000001</v>
      </c>
      <c r="AC227" s="1">
        <v>0.316</v>
      </c>
      <c r="AD227" s="1">
        <v>0.48599999999999999</v>
      </c>
      <c r="AE227" s="1">
        <v>0.34200000000000003</v>
      </c>
      <c r="AF227" s="36">
        <v>52</v>
      </c>
      <c r="AG227" s="36">
        <v>52</v>
      </c>
      <c r="AH227" s="8">
        <v>17</v>
      </c>
      <c r="AI227" s="36">
        <v>12</v>
      </c>
      <c r="AJ227" s="38">
        <v>68</v>
      </c>
      <c r="AK227" s="38">
        <v>13</v>
      </c>
      <c r="AL227" s="1">
        <v>0.26500000000000001</v>
      </c>
      <c r="AM227" s="1">
        <v>0.53333333329999999</v>
      </c>
      <c r="AN227" s="1">
        <v>0.441418592</v>
      </c>
      <c r="AO227" s="1">
        <v>2.9077229499999999E-2</v>
      </c>
      <c r="AP227" s="1">
        <v>0.10843892939999999</v>
      </c>
      <c r="AQ227" s="1">
        <v>0.2149595611</v>
      </c>
      <c r="AR227" s="1">
        <v>0.1028161284</v>
      </c>
      <c r="AS227" s="1">
        <v>0.2584546821</v>
      </c>
      <c r="AT227" s="1">
        <v>4.3050184700000001E-2</v>
      </c>
      <c r="AU227" s="1">
        <v>1.3545268E-3</v>
      </c>
      <c r="AV227" s="1">
        <v>6.0620294499999998E-2</v>
      </c>
      <c r="AW227" s="1">
        <v>0.3422737441</v>
      </c>
      <c r="AX227" s="1">
        <v>-0.11376711</v>
      </c>
      <c r="AY227" s="1">
        <v>0.73154010749999998</v>
      </c>
      <c r="AZ227" s="1">
        <v>1.1588871247000001</v>
      </c>
      <c r="BA227" s="1">
        <v>0.17647408079999999</v>
      </c>
      <c r="BB227" s="1">
        <v>1.2222031753</v>
      </c>
      <c r="BC227" s="1">
        <v>-6.1866396999999997E-2</v>
      </c>
      <c r="BD227" s="1">
        <v>-1.9287066559999999</v>
      </c>
      <c r="BE227" s="1">
        <v>2.6632225374999998</v>
      </c>
      <c r="BF227" s="1">
        <v>0.26239539719999999</v>
      </c>
      <c r="BG227" s="1">
        <v>-0.94519392700000004</v>
      </c>
      <c r="BH227" s="1">
        <v>2.8978845209999999</v>
      </c>
      <c r="BI227" s="1">
        <v>1.5470412021</v>
      </c>
      <c r="BJ227">
        <v>1</v>
      </c>
      <c r="BK227">
        <v>1</v>
      </c>
      <c r="BL227" t="s">
        <v>763</v>
      </c>
      <c r="BM227" t="s">
        <v>764</v>
      </c>
      <c r="BN227" s="36" t="s">
        <v>774</v>
      </c>
      <c r="BO227" s="1">
        <v>0.94569768659999998</v>
      </c>
      <c r="BP227" s="1">
        <v>-0.24304359</v>
      </c>
      <c r="BQ227" s="1">
        <v>-6.0875100000000004E-4</v>
      </c>
      <c r="BR227" s="1">
        <v>4.0589955599999998E-2</v>
      </c>
      <c r="BS227" s="1">
        <v>0.94569768659999998</v>
      </c>
      <c r="BT227" s="1">
        <v>0.24304359019999999</v>
      </c>
      <c r="BU227" s="1">
        <v>6.0875139999999996E-4</v>
      </c>
      <c r="BV227" s="1">
        <v>4.0589955599999998E-2</v>
      </c>
      <c r="BW227" t="s">
        <v>7260</v>
      </c>
      <c r="BX227" t="s">
        <v>1383</v>
      </c>
      <c r="BY227" t="s">
        <v>1373</v>
      </c>
      <c r="BZ227" t="s">
        <v>1383</v>
      </c>
      <c r="CA227">
        <v>474</v>
      </c>
      <c r="CB227">
        <v>147</v>
      </c>
      <c r="CC227">
        <v>27</v>
      </c>
      <c r="CD227">
        <v>4</v>
      </c>
      <c r="CE227">
        <v>2017</v>
      </c>
      <c r="CF227">
        <v>576</v>
      </c>
      <c r="CG227">
        <v>0.21299999999999999</v>
      </c>
      <c r="CH227">
        <v>0.34399999999999997</v>
      </c>
      <c r="CI227">
        <v>0.42799999999999999</v>
      </c>
      <c r="CJ227">
        <v>197</v>
      </c>
      <c r="CK227">
        <v>0.34100000000000003</v>
      </c>
      <c r="CL227">
        <v>61</v>
      </c>
      <c r="CM227">
        <v>17</v>
      </c>
      <c r="CN227" t="s">
        <v>253</v>
      </c>
      <c r="CO227">
        <v>31</v>
      </c>
      <c r="CP227" t="s">
        <v>1390</v>
      </c>
      <c r="CQ227">
        <v>590</v>
      </c>
      <c r="CR227">
        <v>158</v>
      </c>
      <c r="CS227">
        <v>40</v>
      </c>
      <c r="CT227">
        <v>15</v>
      </c>
      <c r="CU227">
        <v>2016</v>
      </c>
      <c r="CV227">
        <v>666</v>
      </c>
      <c r="CW227">
        <v>0.22500000000000001</v>
      </c>
      <c r="CX227">
        <v>0.30199999999999999</v>
      </c>
      <c r="CY227">
        <v>0.46400000000000002</v>
      </c>
      <c r="CZ227">
        <v>218</v>
      </c>
      <c r="DA227">
        <v>0.32700000000000001</v>
      </c>
      <c r="DB227">
        <v>58</v>
      </c>
      <c r="DC227">
        <v>28</v>
      </c>
      <c r="DD227" t="s">
        <v>253</v>
      </c>
      <c r="DE227">
        <v>30</v>
      </c>
      <c r="DF227" t="s">
        <v>1093</v>
      </c>
      <c r="DG227">
        <v>619</v>
      </c>
      <c r="DH227">
        <v>157</v>
      </c>
      <c r="DI227">
        <v>35</v>
      </c>
      <c r="DJ227">
        <v>13</v>
      </c>
      <c r="DK227">
        <v>2015</v>
      </c>
      <c r="DL227">
        <v>678</v>
      </c>
      <c r="DM227">
        <v>0.255</v>
      </c>
      <c r="DN227">
        <v>0.309</v>
      </c>
      <c r="DO227">
        <v>0.498</v>
      </c>
      <c r="DP227">
        <v>231</v>
      </c>
      <c r="DQ227">
        <v>0.34100000000000003</v>
      </c>
      <c r="DR227">
        <v>68</v>
      </c>
      <c r="DS227">
        <v>29</v>
      </c>
      <c r="DT227" t="s">
        <v>253</v>
      </c>
      <c r="DU227">
        <v>29</v>
      </c>
      <c r="DV227" s="36" t="s">
        <v>1315</v>
      </c>
    </row>
    <row r="228" spans="1:126" x14ac:dyDescent="0.3">
      <c r="A228">
        <v>227</v>
      </c>
      <c r="B228" t="s">
        <v>592</v>
      </c>
      <c r="C228" t="s">
        <v>418</v>
      </c>
      <c r="D228" t="s">
        <v>417</v>
      </c>
      <c r="E228">
        <v>518692</v>
      </c>
      <c r="F228" t="s">
        <v>250</v>
      </c>
      <c r="I228" t="s">
        <v>1103</v>
      </c>
      <c r="J228">
        <v>9</v>
      </c>
      <c r="K228" t="s">
        <v>803</v>
      </c>
      <c r="L228">
        <v>67</v>
      </c>
      <c r="M228">
        <v>96</v>
      </c>
      <c r="N228">
        <v>209</v>
      </c>
      <c r="O228">
        <v>80</v>
      </c>
      <c r="P228">
        <v>112</v>
      </c>
      <c r="Q228">
        <v>96</v>
      </c>
      <c r="R228">
        <v>99</v>
      </c>
      <c r="S228">
        <v>166</v>
      </c>
      <c r="T228">
        <v>150</v>
      </c>
      <c r="U228">
        <v>110</v>
      </c>
      <c r="V228">
        <v>179</v>
      </c>
      <c r="W228">
        <v>125</v>
      </c>
      <c r="X228">
        <v>28</v>
      </c>
      <c r="Y228">
        <v>540</v>
      </c>
      <c r="Z228">
        <v>25</v>
      </c>
      <c r="AA228">
        <v>6</v>
      </c>
      <c r="AB228" s="1">
        <v>0.27700000000000002</v>
      </c>
      <c r="AC228" s="1">
        <v>0.35</v>
      </c>
      <c r="AD228" s="1">
        <v>0.51500000000000001</v>
      </c>
      <c r="AE228" s="1">
        <v>0.37</v>
      </c>
      <c r="AF228" s="36">
        <v>79</v>
      </c>
      <c r="AG228" s="36">
        <v>71</v>
      </c>
      <c r="AH228" s="8">
        <v>26</v>
      </c>
      <c r="AI228" s="36">
        <v>22</v>
      </c>
      <c r="AJ228" s="38">
        <v>20</v>
      </c>
      <c r="AK228" s="38">
        <v>4</v>
      </c>
      <c r="AL228" s="1">
        <v>0.185</v>
      </c>
      <c r="AM228" s="1">
        <v>0.46666666670000001</v>
      </c>
      <c r="AN228" s="1">
        <v>0.54011136689999995</v>
      </c>
      <c r="AO228" s="1">
        <v>1.9821049899999998E-2</v>
      </c>
      <c r="AP228" s="1">
        <v>8.8988752700000007E-2</v>
      </c>
      <c r="AQ228" s="1">
        <v>0.20888066890000001</v>
      </c>
      <c r="AR228" s="1">
        <v>0.15130745709999999</v>
      </c>
      <c r="AS228" s="1">
        <v>0.2385142582</v>
      </c>
      <c r="AT228" s="1">
        <v>6.0708433700000002E-2</v>
      </c>
      <c r="AU228" s="1">
        <v>4.9531378999999997E-3</v>
      </c>
      <c r="AV228" s="1">
        <v>4.7127569899999999E-2</v>
      </c>
      <c r="AW228" s="1">
        <v>0.37030416360000001</v>
      </c>
      <c r="AX228" s="1">
        <v>-0.90091252099999997</v>
      </c>
      <c r="AY228" s="1">
        <v>-0.27370093499999998</v>
      </c>
      <c r="AZ228" s="1">
        <v>1.7824888832000001</v>
      </c>
      <c r="BA228" s="1">
        <v>-0.21423571999999999</v>
      </c>
      <c r="BB228" s="1">
        <v>0.40536651610000002</v>
      </c>
      <c r="BC228" s="1">
        <v>-0.21255818800000001</v>
      </c>
      <c r="BD228" s="1">
        <v>-7.9262620000000006E-2</v>
      </c>
      <c r="BE228" s="1">
        <v>2.2002010981</v>
      </c>
      <c r="BF228" s="1">
        <v>2.1396920313000001</v>
      </c>
      <c r="BG228" s="1">
        <v>0.1376019483</v>
      </c>
      <c r="BH228" s="1">
        <v>1.7576221083000001</v>
      </c>
      <c r="BI228" s="1">
        <v>2.5094055661999999</v>
      </c>
      <c r="BJ228">
        <v>1</v>
      </c>
      <c r="BK228">
        <v>1</v>
      </c>
      <c r="BL228" t="s">
        <v>763</v>
      </c>
      <c r="BM228" t="s">
        <v>760</v>
      </c>
      <c r="BN228" s="36" t="s">
        <v>776</v>
      </c>
      <c r="BO228" s="1">
        <v>0.771415411</v>
      </c>
      <c r="BP228" s="1">
        <v>-0.30176470300000002</v>
      </c>
      <c r="BQ228" s="1">
        <v>-0.54156910199999997</v>
      </c>
      <c r="BR228" s="1">
        <v>-8.6075449999999998E-2</v>
      </c>
      <c r="BS228" s="1">
        <v>0.771415411</v>
      </c>
      <c r="BT228" s="1">
        <v>0.30176470309999998</v>
      </c>
      <c r="BU228" s="1">
        <v>0.54156910199999997</v>
      </c>
      <c r="BV228" s="1">
        <v>8.6075450400000003E-2</v>
      </c>
      <c r="BW228" t="s">
        <v>5074</v>
      </c>
      <c r="BX228" t="s">
        <v>1101</v>
      </c>
      <c r="BY228" t="s">
        <v>1063</v>
      </c>
      <c r="BZ228" t="s">
        <v>1101</v>
      </c>
      <c r="CA228">
        <v>440</v>
      </c>
      <c r="CB228">
        <v>117</v>
      </c>
      <c r="CC228">
        <v>28</v>
      </c>
      <c r="CD228">
        <v>8</v>
      </c>
      <c r="CE228">
        <v>2017</v>
      </c>
      <c r="CF228">
        <v>514</v>
      </c>
      <c r="CG228">
        <v>0.307</v>
      </c>
      <c r="CH228">
        <v>0.40300000000000002</v>
      </c>
      <c r="CI228">
        <v>0.58599999999999997</v>
      </c>
      <c r="CJ228">
        <v>216</v>
      </c>
      <c r="CK228">
        <v>0.42099999999999999</v>
      </c>
      <c r="CL228">
        <v>122</v>
      </c>
      <c r="CM228">
        <v>32</v>
      </c>
      <c r="CN228" t="s">
        <v>250</v>
      </c>
      <c r="CO228">
        <v>27</v>
      </c>
      <c r="CP228" t="s">
        <v>1101</v>
      </c>
      <c r="CQ228">
        <v>589</v>
      </c>
      <c r="CR228">
        <v>158</v>
      </c>
      <c r="CS228">
        <v>34</v>
      </c>
      <c r="CT228">
        <v>6</v>
      </c>
      <c r="CU228">
        <v>2016</v>
      </c>
      <c r="CV228">
        <v>693</v>
      </c>
      <c r="CW228">
        <v>0.30199999999999999</v>
      </c>
      <c r="CX228">
        <v>0.4</v>
      </c>
      <c r="CY228">
        <v>0.56899999999999995</v>
      </c>
      <c r="CZ228">
        <v>286</v>
      </c>
      <c r="DA228">
        <v>0.41299999999999998</v>
      </c>
      <c r="DB228">
        <v>138</v>
      </c>
      <c r="DC228">
        <v>38</v>
      </c>
      <c r="DD228" t="s">
        <v>250</v>
      </c>
      <c r="DE228">
        <v>26</v>
      </c>
      <c r="DF228" t="s">
        <v>1101</v>
      </c>
      <c r="DG228">
        <v>416</v>
      </c>
      <c r="DH228">
        <v>118</v>
      </c>
      <c r="DI228">
        <v>18</v>
      </c>
      <c r="DJ228">
        <v>3</v>
      </c>
      <c r="DK228">
        <v>2015</v>
      </c>
      <c r="DL228">
        <v>481</v>
      </c>
      <c r="DM228">
        <v>0.27600000000000002</v>
      </c>
      <c r="DN228">
        <v>0.37</v>
      </c>
      <c r="DO228">
        <v>0.47099999999999997</v>
      </c>
      <c r="DP228">
        <v>177</v>
      </c>
      <c r="DQ228">
        <v>0.36799999999999999</v>
      </c>
      <c r="DR228">
        <v>72</v>
      </c>
      <c r="DS228">
        <v>20</v>
      </c>
      <c r="DT228" t="s">
        <v>250</v>
      </c>
      <c r="DU228">
        <v>25</v>
      </c>
      <c r="DV228" s="36" t="s">
        <v>1361</v>
      </c>
    </row>
    <row r="229" spans="1:126" x14ac:dyDescent="0.3">
      <c r="A229">
        <v>228</v>
      </c>
      <c r="B229" t="s">
        <v>7022</v>
      </c>
      <c r="C229" t="s">
        <v>418</v>
      </c>
      <c r="D229" t="s">
        <v>221</v>
      </c>
      <c r="E229">
        <v>502273</v>
      </c>
      <c r="F229" t="s">
        <v>257</v>
      </c>
      <c r="I229" t="s">
        <v>1103</v>
      </c>
      <c r="J229">
        <v>48</v>
      </c>
      <c r="K229" t="s">
        <v>781</v>
      </c>
      <c r="L229">
        <v>172</v>
      </c>
      <c r="M229">
        <v>103</v>
      </c>
      <c r="N229">
        <v>36</v>
      </c>
      <c r="O229">
        <v>84</v>
      </c>
      <c r="P229">
        <v>111</v>
      </c>
      <c r="Q229">
        <v>127</v>
      </c>
      <c r="R229">
        <v>67</v>
      </c>
      <c r="S229">
        <v>70</v>
      </c>
      <c r="T229">
        <v>99</v>
      </c>
      <c r="U229">
        <v>44</v>
      </c>
      <c r="V229">
        <v>58</v>
      </c>
      <c r="W229">
        <v>78</v>
      </c>
      <c r="X229">
        <v>30</v>
      </c>
      <c r="Y229">
        <v>92</v>
      </c>
      <c r="Z229">
        <v>1</v>
      </c>
      <c r="AA229">
        <v>1</v>
      </c>
      <c r="AB229" s="1">
        <v>0.16700000000000001</v>
      </c>
      <c r="AC229" s="1">
        <v>0.24099999999999999</v>
      </c>
      <c r="AD229" s="1">
        <v>0.26800000000000002</v>
      </c>
      <c r="AE229" s="1">
        <v>0.23200000000000001</v>
      </c>
      <c r="AF229" s="36">
        <v>5</v>
      </c>
      <c r="AG229" s="36">
        <v>5</v>
      </c>
      <c r="AH229" s="8">
        <v>0</v>
      </c>
      <c r="AI229" s="36">
        <v>-6</v>
      </c>
      <c r="AJ229" s="38">
        <v>623</v>
      </c>
      <c r="AK229" s="38">
        <v>83</v>
      </c>
      <c r="AL229" s="1">
        <v>0.47499999999999998</v>
      </c>
      <c r="AM229" s="1">
        <v>0.5</v>
      </c>
      <c r="AN229" s="1">
        <v>9.1629496800000002E-2</v>
      </c>
      <c r="AO229" s="1">
        <v>2.09211451E-2</v>
      </c>
      <c r="AP229" s="1">
        <v>8.8146260099999998E-2</v>
      </c>
      <c r="AQ229" s="1">
        <v>0.2758578391</v>
      </c>
      <c r="AR229" s="1">
        <v>0.1024851336</v>
      </c>
      <c r="AS229" s="1">
        <v>0.10123661809999999</v>
      </c>
      <c r="AT229" s="1">
        <v>4.0130999799999997E-2</v>
      </c>
      <c r="AU229" s="1">
        <v>1.9963698999999999E-3</v>
      </c>
      <c r="AV229" s="1">
        <v>1.53378187E-2</v>
      </c>
      <c r="AW229" s="1">
        <v>0.23161271280000001</v>
      </c>
      <c r="AX229" s="1">
        <v>1.9524895933999999</v>
      </c>
      <c r="AY229" s="1">
        <v>0.22891958609999999</v>
      </c>
      <c r="AZ229" s="1">
        <v>-1.0512958910000001</v>
      </c>
      <c r="BA229" s="1">
        <v>-0.16779993300000001</v>
      </c>
      <c r="BB229" s="1">
        <v>0.36998488959999998</v>
      </c>
      <c r="BC229" s="1">
        <v>1.4477623772999999</v>
      </c>
      <c r="BD229" s="1">
        <v>-1.9413306930000001</v>
      </c>
      <c r="BE229" s="1">
        <v>-0.98741872600000002</v>
      </c>
      <c r="BF229" s="1">
        <v>-4.7951107999999999E-2</v>
      </c>
      <c r="BG229" s="1">
        <v>-0.75206800200000001</v>
      </c>
      <c r="BH229" s="1">
        <v>-0.92891153199999998</v>
      </c>
      <c r="BI229" s="1">
        <v>-2.2522680799999999</v>
      </c>
      <c r="BJ229">
        <v>4</v>
      </c>
      <c r="BK229">
        <v>4</v>
      </c>
      <c r="BL229" t="s">
        <v>6729</v>
      </c>
      <c r="BM229" t="s">
        <v>762</v>
      </c>
      <c r="BN229" s="36" t="s">
        <v>6739</v>
      </c>
      <c r="BO229" s="1">
        <v>-0.250816496</v>
      </c>
      <c r="BP229" s="1">
        <v>0.45811048399999998</v>
      </c>
      <c r="BQ229" s="1">
        <v>0.46579115230000001</v>
      </c>
      <c r="BR229" s="1">
        <v>0.67150261960000002</v>
      </c>
      <c r="BS229" s="1">
        <v>0.25081649589999999</v>
      </c>
      <c r="BT229" s="1">
        <v>0.45811048399999998</v>
      </c>
      <c r="BU229" s="1">
        <v>0.46579115230000001</v>
      </c>
      <c r="BV229" s="1">
        <v>0.67150261960000002</v>
      </c>
      <c r="BW229" t="s">
        <v>2887</v>
      </c>
      <c r="BX229" t="s">
        <v>1070</v>
      </c>
      <c r="BY229" t="s">
        <v>1063</v>
      </c>
      <c r="BZ229" t="s">
        <v>1070</v>
      </c>
      <c r="CA229">
        <v>60</v>
      </c>
      <c r="CB229">
        <v>35</v>
      </c>
      <c r="CC229">
        <v>1</v>
      </c>
      <c r="CD229">
        <v>0</v>
      </c>
      <c r="CE229">
        <v>2017</v>
      </c>
      <c r="CF229">
        <v>66</v>
      </c>
      <c r="CG229">
        <v>0.1</v>
      </c>
      <c r="CH229">
        <v>0.182</v>
      </c>
      <c r="CI229">
        <v>0.183</v>
      </c>
      <c r="CJ229">
        <v>11</v>
      </c>
      <c r="CK229">
        <v>0.17299999999999999</v>
      </c>
      <c r="CL229">
        <v>1</v>
      </c>
      <c r="CM229">
        <v>-2</v>
      </c>
      <c r="CN229" t="s">
        <v>257</v>
      </c>
      <c r="CO229">
        <v>29</v>
      </c>
      <c r="CP229" t="s">
        <v>1397</v>
      </c>
      <c r="CQ229">
        <v>22</v>
      </c>
      <c r="CR229">
        <v>21</v>
      </c>
      <c r="CS229">
        <v>0</v>
      </c>
      <c r="CT229">
        <v>0</v>
      </c>
      <c r="CU229">
        <v>2016</v>
      </c>
      <c r="CV229">
        <v>24</v>
      </c>
      <c r="CW229">
        <v>0.22700000000000001</v>
      </c>
      <c r="CX229">
        <v>0.29199999999999998</v>
      </c>
      <c r="CY229">
        <v>0.27300000000000002</v>
      </c>
      <c r="CZ229">
        <v>6</v>
      </c>
      <c r="DA229">
        <v>0.26200000000000001</v>
      </c>
      <c r="DB229">
        <v>3</v>
      </c>
      <c r="DC229">
        <v>0</v>
      </c>
      <c r="DD229" t="s">
        <v>265</v>
      </c>
      <c r="DE229">
        <v>28</v>
      </c>
      <c r="DV229" s="36" t="s">
        <v>5219</v>
      </c>
    </row>
    <row r="230" spans="1:126" x14ac:dyDescent="0.3">
      <c r="A230">
        <v>229</v>
      </c>
      <c r="B230" t="s">
        <v>593</v>
      </c>
      <c r="C230" t="s">
        <v>428</v>
      </c>
      <c r="D230" t="s">
        <v>88</v>
      </c>
      <c r="E230">
        <v>501896</v>
      </c>
      <c r="F230" t="s">
        <v>253</v>
      </c>
      <c r="I230" t="s">
        <v>1065</v>
      </c>
      <c r="J230">
        <v>16</v>
      </c>
      <c r="K230" t="s">
        <v>4032</v>
      </c>
      <c r="L230">
        <v>96</v>
      </c>
      <c r="M230">
        <v>120</v>
      </c>
      <c r="N230">
        <v>167</v>
      </c>
      <c r="O230">
        <v>10</v>
      </c>
      <c r="P230">
        <v>127</v>
      </c>
      <c r="Q230">
        <v>106</v>
      </c>
      <c r="R230">
        <v>112</v>
      </c>
      <c r="S230">
        <v>86</v>
      </c>
      <c r="T230">
        <v>78</v>
      </c>
      <c r="U230">
        <v>9</v>
      </c>
      <c r="V230">
        <v>97</v>
      </c>
      <c r="W230">
        <v>106</v>
      </c>
      <c r="X230">
        <v>35</v>
      </c>
      <c r="Y230">
        <v>430</v>
      </c>
      <c r="Z230">
        <v>11</v>
      </c>
      <c r="AA230">
        <v>1</v>
      </c>
      <c r="AB230" s="1">
        <v>0.24099999999999999</v>
      </c>
      <c r="AC230" s="1">
        <v>0.33200000000000002</v>
      </c>
      <c r="AD230" s="1">
        <v>0.36399999999999999</v>
      </c>
      <c r="AE230" s="1">
        <v>0.315</v>
      </c>
      <c r="AF230" s="36">
        <v>38</v>
      </c>
      <c r="AG230" s="36">
        <v>38</v>
      </c>
      <c r="AH230" s="8">
        <v>10</v>
      </c>
      <c r="AI230" s="36">
        <v>0</v>
      </c>
      <c r="AJ230" s="38">
        <v>172</v>
      </c>
      <c r="AK230" s="38">
        <v>24</v>
      </c>
      <c r="AL230" s="1">
        <v>0.26500000000000001</v>
      </c>
      <c r="AM230" s="1">
        <v>0.58333333330000003</v>
      </c>
      <c r="AN230" s="1">
        <v>0.42973389909999998</v>
      </c>
      <c r="AO230" s="1">
        <v>2.3951666E-3</v>
      </c>
      <c r="AP230" s="1">
        <v>0.10111747209999999</v>
      </c>
      <c r="AQ230" s="1">
        <v>0.22976480190000001</v>
      </c>
      <c r="AR230" s="1">
        <v>0.17249642600000001</v>
      </c>
      <c r="AS230" s="1">
        <v>0.1236600425</v>
      </c>
      <c r="AT230" s="1">
        <v>3.1659455099999997E-2</v>
      </c>
      <c r="AU230" s="1">
        <v>3.9566189999999999E-4</v>
      </c>
      <c r="AV230" s="1">
        <v>2.56672407E-2</v>
      </c>
      <c r="AW230" s="1">
        <v>0.31490483590000001</v>
      </c>
      <c r="AX230" s="1">
        <v>-0.11376711</v>
      </c>
      <c r="AY230" s="1">
        <v>1.4854708896</v>
      </c>
      <c r="AZ230" s="1">
        <v>1.0850560357000001</v>
      </c>
      <c r="BA230" s="1">
        <v>-0.94979441600000003</v>
      </c>
      <c r="BB230" s="1">
        <v>0.91472860499999997</v>
      </c>
      <c r="BC230" s="1">
        <v>0.30514591229999999</v>
      </c>
      <c r="BD230" s="1">
        <v>0.72887799549999999</v>
      </c>
      <c r="BE230" s="1">
        <v>-0.46674141600000002</v>
      </c>
      <c r="BF230" s="1">
        <v>-0.94858414599999996</v>
      </c>
      <c r="BG230" s="1">
        <v>-1.2337093880000001</v>
      </c>
      <c r="BH230" s="1">
        <v>-5.5978007000000003E-2</v>
      </c>
      <c r="BI230" s="1">
        <v>0.60738841200000004</v>
      </c>
      <c r="BJ230">
        <v>3</v>
      </c>
      <c r="BK230">
        <v>2</v>
      </c>
      <c r="BL230" t="s">
        <v>764</v>
      </c>
      <c r="BM230" t="s">
        <v>762</v>
      </c>
      <c r="BN230" s="36" t="s">
        <v>793</v>
      </c>
      <c r="BO230" s="1">
        <v>8.4172834799999999E-2</v>
      </c>
      <c r="BP230" s="1">
        <v>-0.73807670400000003</v>
      </c>
      <c r="BQ230" s="1">
        <v>0.58969550630000001</v>
      </c>
      <c r="BR230" s="1">
        <v>-0.18931288499999999</v>
      </c>
      <c r="BS230" s="1">
        <v>8.4172834799999999E-2</v>
      </c>
      <c r="BT230" s="1">
        <v>0.73807670420000004</v>
      </c>
      <c r="BU230" s="1">
        <v>0.58969550630000001</v>
      </c>
      <c r="BV230" s="1">
        <v>0.1893128848</v>
      </c>
      <c r="BW230" t="s">
        <v>5075</v>
      </c>
      <c r="BX230" t="s">
        <v>1106</v>
      </c>
      <c r="BY230" t="s">
        <v>1063</v>
      </c>
      <c r="BZ230" t="s">
        <v>1106</v>
      </c>
      <c r="CA230">
        <v>426</v>
      </c>
      <c r="CB230">
        <v>130</v>
      </c>
      <c r="CC230">
        <v>10</v>
      </c>
      <c r="CD230">
        <v>0</v>
      </c>
      <c r="CE230">
        <v>2017</v>
      </c>
      <c r="CF230">
        <v>503</v>
      </c>
      <c r="CG230">
        <v>0.26300000000000001</v>
      </c>
      <c r="CH230">
        <v>0.36799999999999999</v>
      </c>
      <c r="CI230">
        <v>0.371</v>
      </c>
      <c r="CJ230">
        <v>170</v>
      </c>
      <c r="CK230">
        <v>0.33700000000000002</v>
      </c>
      <c r="CL230">
        <v>54</v>
      </c>
      <c r="CM230">
        <v>12</v>
      </c>
      <c r="CN230" t="s">
        <v>253</v>
      </c>
      <c r="CO230">
        <v>34</v>
      </c>
      <c r="CP230" t="s">
        <v>1106</v>
      </c>
      <c r="CQ230">
        <v>437</v>
      </c>
      <c r="CR230">
        <v>141</v>
      </c>
      <c r="CS230">
        <v>13</v>
      </c>
      <c r="CT230">
        <v>0</v>
      </c>
      <c r="CU230">
        <v>2016</v>
      </c>
      <c r="CV230">
        <v>492</v>
      </c>
      <c r="CW230">
        <v>0.27</v>
      </c>
      <c r="CX230">
        <v>0.35199999999999998</v>
      </c>
      <c r="CY230">
        <v>0.41199999999999998</v>
      </c>
      <c r="CZ230">
        <v>168</v>
      </c>
      <c r="DA230">
        <v>0.34100000000000003</v>
      </c>
      <c r="DB230">
        <v>55</v>
      </c>
      <c r="DC230">
        <v>16</v>
      </c>
      <c r="DD230" t="s">
        <v>253</v>
      </c>
      <c r="DE230">
        <v>33</v>
      </c>
      <c r="DF230" t="s">
        <v>1384</v>
      </c>
      <c r="DG230">
        <v>424</v>
      </c>
      <c r="DH230">
        <v>121</v>
      </c>
      <c r="DI230">
        <v>14</v>
      </c>
      <c r="DJ230">
        <v>1</v>
      </c>
      <c r="DK230">
        <v>2015</v>
      </c>
      <c r="DL230">
        <v>470</v>
      </c>
      <c r="DM230">
        <v>0.25700000000000001</v>
      </c>
      <c r="DN230">
        <v>0.32300000000000001</v>
      </c>
      <c r="DO230">
        <v>0.42</v>
      </c>
      <c r="DP230">
        <v>153</v>
      </c>
      <c r="DQ230">
        <v>0.32600000000000001</v>
      </c>
      <c r="DR230">
        <v>46</v>
      </c>
      <c r="DS230">
        <v>14</v>
      </c>
      <c r="DT230" t="s">
        <v>253</v>
      </c>
      <c r="DU230">
        <v>32</v>
      </c>
      <c r="DV230" s="36" t="s">
        <v>1314</v>
      </c>
    </row>
    <row r="231" spans="1:126" x14ac:dyDescent="0.3">
      <c r="A231">
        <v>230</v>
      </c>
      <c r="B231" t="s">
        <v>6785</v>
      </c>
      <c r="C231" t="s">
        <v>6494</v>
      </c>
      <c r="D231" t="s">
        <v>88</v>
      </c>
      <c r="E231">
        <v>571679</v>
      </c>
      <c r="F231" t="s">
        <v>255</v>
      </c>
      <c r="I231" t="s">
        <v>1065</v>
      </c>
      <c r="J231">
        <v>46</v>
      </c>
      <c r="K231" t="s">
        <v>708</v>
      </c>
      <c r="L231">
        <v>90</v>
      </c>
      <c r="M231">
        <v>100</v>
      </c>
      <c r="N231">
        <v>38</v>
      </c>
      <c r="O231">
        <v>16</v>
      </c>
      <c r="P231">
        <v>65</v>
      </c>
      <c r="Q231">
        <v>108</v>
      </c>
      <c r="R231">
        <v>87</v>
      </c>
      <c r="S231">
        <v>83</v>
      </c>
      <c r="T231">
        <v>118</v>
      </c>
      <c r="U231">
        <v>56</v>
      </c>
      <c r="V231">
        <v>74</v>
      </c>
      <c r="W231">
        <v>86</v>
      </c>
      <c r="X231">
        <v>29</v>
      </c>
      <c r="Y231">
        <v>97</v>
      </c>
      <c r="Z231">
        <v>2</v>
      </c>
      <c r="AA231">
        <v>0</v>
      </c>
      <c r="AB231" s="1">
        <v>0.20799999999999999</v>
      </c>
      <c r="AC231" s="1">
        <v>0.253</v>
      </c>
      <c r="AD231" s="1">
        <v>0.32700000000000001</v>
      </c>
      <c r="AE231" s="1">
        <v>0.255</v>
      </c>
      <c r="AF231" s="36">
        <v>7</v>
      </c>
      <c r="AG231" s="36">
        <v>7</v>
      </c>
      <c r="AH231" s="8">
        <v>1</v>
      </c>
      <c r="AI231" s="36">
        <v>-7</v>
      </c>
      <c r="AJ231" s="38">
        <v>598</v>
      </c>
      <c r="AK231" s="38">
        <v>104</v>
      </c>
      <c r="AL231" s="1">
        <v>0.25</v>
      </c>
      <c r="AM231" s="1">
        <v>0.4833333333</v>
      </c>
      <c r="AN231" s="1">
        <v>9.6957486400000001E-2</v>
      </c>
      <c r="AO231" s="1">
        <v>4.0291201000000002E-3</v>
      </c>
      <c r="AP231" s="1">
        <v>5.14698954E-2</v>
      </c>
      <c r="AQ231" s="1">
        <v>0.23483891239999999</v>
      </c>
      <c r="AR231" s="1">
        <v>0.13291523699999999</v>
      </c>
      <c r="AS231" s="1">
        <v>0.11935255979999999</v>
      </c>
      <c r="AT231" s="1">
        <v>4.7847383E-2</v>
      </c>
      <c r="AU231" s="1">
        <v>2.5174567999999998E-3</v>
      </c>
      <c r="AV231" s="1">
        <v>1.93839305E-2</v>
      </c>
      <c r="AW231" s="1">
        <v>0.2553600613</v>
      </c>
      <c r="AX231" s="1">
        <v>-0.26135687499999999</v>
      </c>
      <c r="AY231" s="1">
        <v>-2.2390674999999999E-2</v>
      </c>
      <c r="AZ231" s="1">
        <v>-1.01763037</v>
      </c>
      <c r="BA231" s="1">
        <v>-0.88082409699999997</v>
      </c>
      <c r="BB231" s="1">
        <v>-1.170288993</v>
      </c>
      <c r="BC231" s="1">
        <v>0.43092981629999999</v>
      </c>
      <c r="BD231" s="1">
        <v>-0.78073611499999995</v>
      </c>
      <c r="BE231" s="1">
        <v>-0.56676220300000002</v>
      </c>
      <c r="BF231" s="1">
        <v>0.77239864059999996</v>
      </c>
      <c r="BG231" s="1">
        <v>-0.59527675899999999</v>
      </c>
      <c r="BH231" s="1">
        <v>-0.58697694700000003</v>
      </c>
      <c r="BI231" s="1">
        <v>-1.4369537779999999</v>
      </c>
      <c r="BJ231">
        <v>4</v>
      </c>
      <c r="BK231">
        <v>4</v>
      </c>
      <c r="BL231" t="s">
        <v>6729</v>
      </c>
      <c r="BM231" t="s">
        <v>759</v>
      </c>
      <c r="BN231" s="36" t="s">
        <v>6764</v>
      </c>
      <c r="BO231" s="1">
        <v>-7.6848169999999993E-2</v>
      </c>
      <c r="BP231" s="1">
        <v>0.46143675210000001</v>
      </c>
      <c r="BQ231" s="1">
        <v>0.15506606740000001</v>
      </c>
      <c r="BR231" s="1">
        <v>0.73232844330000002</v>
      </c>
      <c r="BS231" s="1">
        <v>7.6848169999999993E-2</v>
      </c>
      <c r="BT231" s="1">
        <v>0.46143675210000001</v>
      </c>
      <c r="BU231" s="1">
        <v>0.15506606740000001</v>
      </c>
      <c r="BV231" s="1">
        <v>0.73232844330000002</v>
      </c>
      <c r="BW231" t="s">
        <v>6496</v>
      </c>
      <c r="BX231" t="s">
        <v>1397</v>
      </c>
      <c r="BY231" t="s">
        <v>1373</v>
      </c>
      <c r="BZ231" t="s">
        <v>1101</v>
      </c>
      <c r="CA231">
        <v>17</v>
      </c>
      <c r="CB231">
        <v>6</v>
      </c>
      <c r="CC231">
        <v>0</v>
      </c>
      <c r="CD231">
        <v>0</v>
      </c>
      <c r="CE231">
        <v>2017</v>
      </c>
      <c r="CF231">
        <v>17</v>
      </c>
      <c r="CG231">
        <v>0.23499999999999999</v>
      </c>
      <c r="CH231">
        <v>0.23499999999999999</v>
      </c>
      <c r="CI231">
        <v>0.35299999999999998</v>
      </c>
      <c r="CJ231">
        <v>4</v>
      </c>
      <c r="CK231">
        <v>0.252</v>
      </c>
      <c r="CL231">
        <v>2</v>
      </c>
      <c r="CM231">
        <v>0</v>
      </c>
      <c r="CN231" t="s">
        <v>255</v>
      </c>
      <c r="CO231">
        <v>28</v>
      </c>
      <c r="DV231" s="36" t="s">
        <v>6495</v>
      </c>
    </row>
    <row r="232" spans="1:126" x14ac:dyDescent="0.3">
      <c r="A232">
        <v>231</v>
      </c>
      <c r="B232" t="s">
        <v>2765</v>
      </c>
      <c r="C232" t="s">
        <v>323</v>
      </c>
      <c r="D232" t="s">
        <v>47</v>
      </c>
      <c r="E232">
        <v>518700</v>
      </c>
      <c r="F232" t="s">
        <v>255</v>
      </c>
      <c r="I232" t="s">
        <v>1065</v>
      </c>
      <c r="J232">
        <v>31</v>
      </c>
      <c r="K232" t="s">
        <v>708</v>
      </c>
      <c r="L232">
        <v>90</v>
      </c>
      <c r="M232">
        <v>110</v>
      </c>
      <c r="N232">
        <v>45</v>
      </c>
      <c r="O232">
        <v>0</v>
      </c>
      <c r="P232">
        <v>120</v>
      </c>
      <c r="Q232">
        <v>104</v>
      </c>
      <c r="R232">
        <v>101</v>
      </c>
      <c r="S232">
        <v>63</v>
      </c>
      <c r="T232">
        <v>83</v>
      </c>
      <c r="U232">
        <v>57</v>
      </c>
      <c r="V232">
        <v>51</v>
      </c>
      <c r="W232">
        <v>90</v>
      </c>
      <c r="X232">
        <v>32</v>
      </c>
      <c r="Y232">
        <v>117</v>
      </c>
      <c r="Z232">
        <v>2</v>
      </c>
      <c r="AA232">
        <v>0</v>
      </c>
      <c r="AB232" s="1">
        <v>0.21</v>
      </c>
      <c r="AC232" s="1">
        <v>0.28799999999999998</v>
      </c>
      <c r="AD232" s="1">
        <v>0.3</v>
      </c>
      <c r="AE232" s="1">
        <v>0.26800000000000002</v>
      </c>
      <c r="AF232" s="36">
        <v>9</v>
      </c>
      <c r="AG232" s="36">
        <v>9</v>
      </c>
      <c r="AH232" s="8">
        <v>1</v>
      </c>
      <c r="AI232" s="36">
        <v>-6</v>
      </c>
      <c r="AJ232" s="38">
        <v>550</v>
      </c>
      <c r="AK232" s="38">
        <v>89</v>
      </c>
      <c r="AL232" s="1">
        <v>0.25</v>
      </c>
      <c r="AM232" s="1">
        <v>0.53333333329999999</v>
      </c>
      <c r="AN232" s="1">
        <v>0.1167783131</v>
      </c>
      <c r="AO232" s="1">
        <v>1E-4</v>
      </c>
      <c r="AP232" s="1">
        <v>9.5252286000000005E-2</v>
      </c>
      <c r="AQ232" s="1">
        <v>0.2259952251</v>
      </c>
      <c r="AR232" s="1">
        <v>0.1542427807</v>
      </c>
      <c r="AS232" s="1">
        <v>9.02768392E-2</v>
      </c>
      <c r="AT232" s="1">
        <v>3.3809356899999997E-2</v>
      </c>
      <c r="AU232" s="1">
        <v>2.5516325E-3</v>
      </c>
      <c r="AV232" s="1">
        <v>1.33255536E-2</v>
      </c>
      <c r="AW232" s="1">
        <v>0.26838413770000003</v>
      </c>
      <c r="AX232" s="1">
        <v>-0.26135687499999999</v>
      </c>
      <c r="AY232" s="1">
        <v>0.73154010749999998</v>
      </c>
      <c r="AZ232" s="1">
        <v>-0.89239017499999995</v>
      </c>
      <c r="BA232" s="1">
        <v>-1.0466749980000001</v>
      </c>
      <c r="BB232" s="1">
        <v>0.66841212709999998</v>
      </c>
      <c r="BC232" s="1">
        <v>0.21170055069999999</v>
      </c>
      <c r="BD232" s="1">
        <v>3.2689699799999999E-2</v>
      </c>
      <c r="BE232" s="1">
        <v>-1.2419074290000001</v>
      </c>
      <c r="BF232" s="1">
        <v>-0.72002221899999996</v>
      </c>
      <c r="BG232" s="1">
        <v>-0.58499353399999998</v>
      </c>
      <c r="BH232" s="1">
        <v>-1.098966903</v>
      </c>
      <c r="BI232" s="1">
        <v>-0.98980003299999997</v>
      </c>
      <c r="BJ232">
        <v>3</v>
      </c>
      <c r="BK232">
        <v>3</v>
      </c>
      <c r="BL232" t="s">
        <v>762</v>
      </c>
      <c r="BM232" t="s">
        <v>761</v>
      </c>
      <c r="BN232" s="36" t="s">
        <v>783</v>
      </c>
      <c r="BO232" s="1">
        <v>-0.41413893600000001</v>
      </c>
      <c r="BP232" s="1">
        <v>-2.3859228E-2</v>
      </c>
      <c r="BQ232" s="1">
        <v>0.84285363520000001</v>
      </c>
      <c r="BR232" s="1">
        <v>0.1035711914</v>
      </c>
      <c r="BS232" s="1">
        <v>0.4141389365</v>
      </c>
      <c r="BT232" s="1">
        <v>2.3859227899999998E-2</v>
      </c>
      <c r="BU232" s="1">
        <v>0.84285363520000001</v>
      </c>
      <c r="BV232" s="1">
        <v>0.1035711914</v>
      </c>
      <c r="BW232" t="s">
        <v>3874</v>
      </c>
      <c r="BX232" t="s">
        <v>2539</v>
      </c>
      <c r="BY232" t="s">
        <v>1063</v>
      </c>
      <c r="BZ232" t="s">
        <v>2539</v>
      </c>
      <c r="CA232">
        <v>71</v>
      </c>
      <c r="CB232">
        <v>34</v>
      </c>
      <c r="CC232">
        <v>0</v>
      </c>
      <c r="CD232">
        <v>0</v>
      </c>
      <c r="CE232">
        <v>2017</v>
      </c>
      <c r="CF232">
        <v>83</v>
      </c>
      <c r="CG232">
        <v>0.155</v>
      </c>
      <c r="CH232">
        <v>0.27700000000000002</v>
      </c>
      <c r="CI232">
        <v>0.19700000000000001</v>
      </c>
      <c r="CJ232">
        <v>20</v>
      </c>
      <c r="CK232">
        <v>0.23599999999999999</v>
      </c>
      <c r="CL232">
        <v>5</v>
      </c>
      <c r="CM232">
        <v>-1</v>
      </c>
      <c r="CN232" t="s">
        <v>255</v>
      </c>
      <c r="CO232">
        <v>31</v>
      </c>
      <c r="CP232" t="s">
        <v>1106</v>
      </c>
      <c r="CQ232">
        <v>116</v>
      </c>
      <c r="CR232">
        <v>60</v>
      </c>
      <c r="CS232">
        <v>0</v>
      </c>
      <c r="CT232">
        <v>0</v>
      </c>
      <c r="CU232">
        <v>2016</v>
      </c>
      <c r="CV232">
        <v>133</v>
      </c>
      <c r="CW232">
        <v>0.26700000000000002</v>
      </c>
      <c r="CX232">
        <v>0.33600000000000002</v>
      </c>
      <c r="CY232">
        <v>0.31900000000000001</v>
      </c>
      <c r="CZ232">
        <v>39</v>
      </c>
      <c r="DA232">
        <v>0.29499999999999998</v>
      </c>
      <c r="DB232">
        <v>14</v>
      </c>
      <c r="DC232">
        <v>3</v>
      </c>
      <c r="DD232" t="s">
        <v>255</v>
      </c>
      <c r="DE232">
        <v>30</v>
      </c>
      <c r="DF232" t="s">
        <v>1400</v>
      </c>
      <c r="DG232">
        <v>22</v>
      </c>
      <c r="DH232">
        <v>15</v>
      </c>
      <c r="DI232">
        <v>0</v>
      </c>
      <c r="DJ232">
        <v>0</v>
      </c>
      <c r="DK232">
        <v>2015</v>
      </c>
      <c r="DL232">
        <v>27</v>
      </c>
      <c r="DM232">
        <v>0.22700000000000001</v>
      </c>
      <c r="DN232">
        <v>0.37</v>
      </c>
      <c r="DO232">
        <v>0.318</v>
      </c>
      <c r="DP232">
        <v>9</v>
      </c>
      <c r="DQ232">
        <v>0.32500000000000001</v>
      </c>
      <c r="DR232">
        <v>7</v>
      </c>
      <c r="DS232">
        <v>0</v>
      </c>
      <c r="DT232" t="s">
        <v>255</v>
      </c>
      <c r="DU232">
        <v>29</v>
      </c>
      <c r="DV232" s="36" t="s">
        <v>1241</v>
      </c>
    </row>
    <row r="233" spans="1:126" x14ac:dyDescent="0.3">
      <c r="A233">
        <v>232</v>
      </c>
      <c r="B233" t="s">
        <v>5573</v>
      </c>
      <c r="C233" t="s">
        <v>4620</v>
      </c>
      <c r="D233" t="s">
        <v>4621</v>
      </c>
      <c r="E233">
        <v>571681</v>
      </c>
      <c r="F233" t="s">
        <v>249</v>
      </c>
      <c r="I233" t="s">
        <v>1103</v>
      </c>
      <c r="J233">
        <v>2</v>
      </c>
      <c r="K233" t="s">
        <v>817</v>
      </c>
      <c r="L233">
        <v>76</v>
      </c>
      <c r="M233">
        <v>93</v>
      </c>
      <c r="N233">
        <v>73</v>
      </c>
      <c r="O233">
        <v>119</v>
      </c>
      <c r="P233">
        <v>84</v>
      </c>
      <c r="Q233">
        <v>109</v>
      </c>
      <c r="R233">
        <v>111</v>
      </c>
      <c r="S233">
        <v>75</v>
      </c>
      <c r="T233">
        <v>58</v>
      </c>
      <c r="U233">
        <v>207</v>
      </c>
      <c r="V233">
        <v>70</v>
      </c>
      <c r="W233">
        <v>91</v>
      </c>
      <c r="X233">
        <v>27</v>
      </c>
      <c r="Y233">
        <v>188</v>
      </c>
      <c r="Z233">
        <v>3</v>
      </c>
      <c r="AA233">
        <v>3</v>
      </c>
      <c r="AB233" s="1">
        <v>0.224</v>
      </c>
      <c r="AC233" s="1">
        <v>0.27900000000000003</v>
      </c>
      <c r="AD233" s="1">
        <v>0.33100000000000002</v>
      </c>
      <c r="AE233" s="1">
        <v>0.27200000000000002</v>
      </c>
      <c r="AF233" s="36">
        <v>13</v>
      </c>
      <c r="AG233" s="36">
        <v>12</v>
      </c>
      <c r="AH233" s="8">
        <v>3</v>
      </c>
      <c r="AI233" s="36">
        <v>-11</v>
      </c>
      <c r="AJ233" s="38">
        <v>477</v>
      </c>
      <c r="AK233" s="38">
        <v>174</v>
      </c>
      <c r="AL233" s="1">
        <v>0.21</v>
      </c>
      <c r="AM233" s="1">
        <v>0.45</v>
      </c>
      <c r="AN233" s="1">
        <v>0.18754362529999999</v>
      </c>
      <c r="AO233" s="1">
        <v>2.9656293699999999E-2</v>
      </c>
      <c r="AP233" s="1">
        <v>6.6301037600000001E-2</v>
      </c>
      <c r="AQ233" s="1">
        <v>0.23598929760000001</v>
      </c>
      <c r="AR233" s="1">
        <v>0.16994929480000001</v>
      </c>
      <c r="AS233" s="1">
        <v>0.1071743528</v>
      </c>
      <c r="AT233" s="1">
        <v>2.3451765699999998E-2</v>
      </c>
      <c r="AU233" s="1">
        <v>9.3096819999999997E-3</v>
      </c>
      <c r="AV233" s="1">
        <v>1.83708936E-2</v>
      </c>
      <c r="AW233" s="1">
        <v>0.27166217879999999</v>
      </c>
      <c r="AX233" s="1">
        <v>-0.65492958000000001</v>
      </c>
      <c r="AY233" s="1">
        <v>-0.52501119600000001</v>
      </c>
      <c r="AZ233" s="1">
        <v>-0.445251332</v>
      </c>
      <c r="BA233" s="1">
        <v>0.20091678590000001</v>
      </c>
      <c r="BB233" s="1">
        <v>-0.54743497699999999</v>
      </c>
      <c r="BC233" s="1">
        <v>0.45944711780000003</v>
      </c>
      <c r="BD233" s="1">
        <v>0.63173121259999998</v>
      </c>
      <c r="BE233" s="1">
        <v>-0.84954309900000002</v>
      </c>
      <c r="BF233" s="1">
        <v>-1.8211660039999999</v>
      </c>
      <c r="BG233" s="1">
        <v>1.4484543122</v>
      </c>
      <c r="BH233" s="1">
        <v>-0.67258810899999999</v>
      </c>
      <c r="BI233" s="1">
        <v>-0.87725551999999996</v>
      </c>
      <c r="BJ233">
        <v>2</v>
      </c>
      <c r="BK233">
        <v>1</v>
      </c>
      <c r="BL233" t="s">
        <v>761</v>
      </c>
      <c r="BM233" t="s">
        <v>759</v>
      </c>
      <c r="BN233" s="36" t="s">
        <v>787</v>
      </c>
      <c r="BO233" s="1">
        <v>-0.60652250100000005</v>
      </c>
      <c r="BP233" s="1">
        <v>0.57981960769999996</v>
      </c>
      <c r="BQ233" s="1">
        <v>0.27629677400000002</v>
      </c>
      <c r="BR233" s="1">
        <v>-0.37712963999999999</v>
      </c>
      <c r="BS233" s="1">
        <v>0.60652250139999997</v>
      </c>
      <c r="BT233" s="1">
        <v>0.57981960769999996</v>
      </c>
      <c r="BU233" s="1">
        <v>0.27629677400000002</v>
      </c>
      <c r="BV233" s="1">
        <v>0.37712964040000002</v>
      </c>
      <c r="BW233" t="s">
        <v>2874</v>
      </c>
      <c r="BX233" t="s">
        <v>1116</v>
      </c>
      <c r="BY233" t="s">
        <v>1063</v>
      </c>
      <c r="BZ233" t="s">
        <v>1116</v>
      </c>
      <c r="CA233">
        <v>136</v>
      </c>
      <c r="CB233">
        <v>64</v>
      </c>
      <c r="CC233">
        <v>3</v>
      </c>
      <c r="CD233">
        <v>4</v>
      </c>
      <c r="CE233">
        <v>2017</v>
      </c>
      <c r="CF233">
        <v>145</v>
      </c>
      <c r="CG233">
        <v>0.23499999999999999</v>
      </c>
      <c r="CH233">
        <v>0.27800000000000002</v>
      </c>
      <c r="CI233">
        <v>0.33800000000000002</v>
      </c>
      <c r="CJ233">
        <v>39</v>
      </c>
      <c r="CK233">
        <v>0.27200000000000002</v>
      </c>
      <c r="CL233">
        <v>11</v>
      </c>
      <c r="CM233">
        <v>4</v>
      </c>
      <c r="CN233" t="s">
        <v>249</v>
      </c>
      <c r="CO233">
        <v>26</v>
      </c>
      <c r="CP233" t="s">
        <v>1388</v>
      </c>
      <c r="CQ233">
        <v>41</v>
      </c>
      <c r="CR233">
        <v>13</v>
      </c>
      <c r="CS233">
        <v>0</v>
      </c>
      <c r="CT233">
        <v>0</v>
      </c>
      <c r="CU233">
        <v>2016</v>
      </c>
      <c r="CV233">
        <v>44</v>
      </c>
      <c r="CW233">
        <v>0.317</v>
      </c>
      <c r="CX233">
        <v>0.36399999999999999</v>
      </c>
      <c r="CY233">
        <v>0.34100000000000003</v>
      </c>
      <c r="CZ233">
        <v>14</v>
      </c>
      <c r="DA233">
        <v>0.32300000000000001</v>
      </c>
      <c r="DB233">
        <v>10</v>
      </c>
      <c r="DC233">
        <v>1</v>
      </c>
      <c r="DD233" t="s">
        <v>249</v>
      </c>
      <c r="DE233">
        <v>25</v>
      </c>
      <c r="DV233" s="36" t="s">
        <v>4622</v>
      </c>
    </row>
    <row r="234" spans="1:126" x14ac:dyDescent="0.3">
      <c r="A234">
        <v>233</v>
      </c>
      <c r="B234" t="s">
        <v>3956</v>
      </c>
      <c r="C234" t="s">
        <v>3957</v>
      </c>
      <c r="D234" t="s">
        <v>3958</v>
      </c>
      <c r="E234">
        <v>502570</v>
      </c>
      <c r="F234" t="s">
        <v>255</v>
      </c>
      <c r="I234" t="s">
        <v>1065</v>
      </c>
      <c r="J234">
        <v>36</v>
      </c>
      <c r="K234" t="s">
        <v>6490</v>
      </c>
      <c r="L234">
        <v>90</v>
      </c>
      <c r="M234">
        <v>103</v>
      </c>
      <c r="N234">
        <v>32</v>
      </c>
      <c r="O234">
        <v>16</v>
      </c>
      <c r="P234">
        <v>80</v>
      </c>
      <c r="Q234">
        <v>106</v>
      </c>
      <c r="R234">
        <v>85</v>
      </c>
      <c r="S234">
        <v>92</v>
      </c>
      <c r="T234">
        <v>84</v>
      </c>
      <c r="U234">
        <v>51</v>
      </c>
      <c r="V234">
        <v>104</v>
      </c>
      <c r="W234">
        <v>87</v>
      </c>
      <c r="X234">
        <v>30</v>
      </c>
      <c r="Y234">
        <v>83</v>
      </c>
      <c r="Z234">
        <v>2</v>
      </c>
      <c r="AA234">
        <v>0</v>
      </c>
      <c r="AB234" s="1">
        <v>0.19900000000000001</v>
      </c>
      <c r="AC234" s="1">
        <v>0.254</v>
      </c>
      <c r="AD234" s="1">
        <v>0.33100000000000002</v>
      </c>
      <c r="AE234" s="1">
        <v>0.25800000000000001</v>
      </c>
      <c r="AF234" s="36">
        <v>6</v>
      </c>
      <c r="AG234" s="36">
        <v>6</v>
      </c>
      <c r="AH234" s="8">
        <v>1</v>
      </c>
      <c r="AI234" s="36">
        <v>-5</v>
      </c>
      <c r="AJ234" s="38">
        <v>607</v>
      </c>
      <c r="AK234" s="38">
        <v>106</v>
      </c>
      <c r="AL234" s="1">
        <v>0.25</v>
      </c>
      <c r="AM234" s="1">
        <v>0.5</v>
      </c>
      <c r="AN234" s="1">
        <v>8.3361256300000006E-2</v>
      </c>
      <c r="AO234" s="1">
        <v>3.9088923000000003E-3</v>
      </c>
      <c r="AP234" s="1">
        <v>6.3135824800000004E-2</v>
      </c>
      <c r="AQ234" s="1">
        <v>0.22970859020000001</v>
      </c>
      <c r="AR234" s="1">
        <v>0.12980858249999999</v>
      </c>
      <c r="AS234" s="1">
        <v>0.13187014659999999</v>
      </c>
      <c r="AT234" s="1">
        <v>3.4178383999999999E-2</v>
      </c>
      <c r="AU234" s="1">
        <v>2.2847310999999999E-3</v>
      </c>
      <c r="AV234" s="1">
        <v>2.7377043600000001E-2</v>
      </c>
      <c r="AW234" s="1">
        <v>0.25796029780000002</v>
      </c>
      <c r="AX234" s="1">
        <v>-0.26135687499999999</v>
      </c>
      <c r="AY234" s="1">
        <v>0.22891958609999999</v>
      </c>
      <c r="AZ234" s="1">
        <v>-1.1035397280000001</v>
      </c>
      <c r="BA234" s="1">
        <v>-0.88589899800000005</v>
      </c>
      <c r="BB234" s="1">
        <v>-0.68036240299999995</v>
      </c>
      <c r="BC234" s="1">
        <v>0.30375246039999998</v>
      </c>
      <c r="BD234" s="1">
        <v>-0.89922293900000005</v>
      </c>
      <c r="BE234" s="1">
        <v>-0.27610082600000002</v>
      </c>
      <c r="BF234" s="1">
        <v>-0.68078994100000001</v>
      </c>
      <c r="BG234" s="1">
        <v>-0.66530223399999999</v>
      </c>
      <c r="BH234" s="1">
        <v>8.8516458899999997E-2</v>
      </c>
      <c r="BI234" s="1">
        <v>-1.3476802299999999</v>
      </c>
      <c r="BJ234">
        <v>3</v>
      </c>
      <c r="BK234">
        <v>3</v>
      </c>
      <c r="BL234" t="s">
        <v>762</v>
      </c>
      <c r="BM234" t="s">
        <v>6729</v>
      </c>
      <c r="BN234" s="36" t="s">
        <v>6732</v>
      </c>
      <c r="BO234" s="1">
        <v>0.22698228770000001</v>
      </c>
      <c r="BP234" s="1">
        <v>0.3158508082</v>
      </c>
      <c r="BQ234" s="1">
        <v>0.74455173649999995</v>
      </c>
      <c r="BR234" s="1">
        <v>0.463410602</v>
      </c>
      <c r="BS234" s="1">
        <v>0.22698228770000001</v>
      </c>
      <c r="BT234" s="1">
        <v>0.3158508082</v>
      </c>
      <c r="BU234" s="1">
        <v>0.74455173649999995</v>
      </c>
      <c r="BV234" s="1">
        <v>0.463410602</v>
      </c>
      <c r="BW234" t="s">
        <v>2887</v>
      </c>
      <c r="BX234" t="s">
        <v>1107</v>
      </c>
      <c r="BY234" t="s">
        <v>1063</v>
      </c>
      <c r="BZ234" t="s">
        <v>1107</v>
      </c>
      <c r="CA234">
        <v>10</v>
      </c>
      <c r="CB234">
        <v>3</v>
      </c>
      <c r="CC234">
        <v>1</v>
      </c>
      <c r="CD234">
        <v>0</v>
      </c>
      <c r="CE234">
        <v>2017</v>
      </c>
      <c r="CF234">
        <v>10</v>
      </c>
      <c r="CG234">
        <v>0.1</v>
      </c>
      <c r="CH234">
        <v>0.1</v>
      </c>
      <c r="CI234">
        <v>0.4</v>
      </c>
      <c r="CJ234">
        <v>2</v>
      </c>
      <c r="CK234">
        <v>0.19500000000000001</v>
      </c>
      <c r="CL234">
        <v>1</v>
      </c>
      <c r="CM234">
        <v>0</v>
      </c>
      <c r="CN234" t="s">
        <v>255</v>
      </c>
      <c r="CO234">
        <v>29</v>
      </c>
      <c r="DF234" t="s">
        <v>1107</v>
      </c>
      <c r="DG234">
        <v>10</v>
      </c>
      <c r="DH234">
        <v>11</v>
      </c>
      <c r="DI234">
        <v>0</v>
      </c>
      <c r="DJ234">
        <v>0</v>
      </c>
      <c r="DK234">
        <v>2015</v>
      </c>
      <c r="DL234">
        <v>10</v>
      </c>
      <c r="DM234">
        <v>0.1</v>
      </c>
      <c r="DN234">
        <v>0.1</v>
      </c>
      <c r="DO234">
        <v>0.1</v>
      </c>
      <c r="DP234">
        <v>1</v>
      </c>
      <c r="DQ234">
        <v>0.09</v>
      </c>
      <c r="DR234">
        <v>0</v>
      </c>
      <c r="DS234">
        <v>-1</v>
      </c>
      <c r="DT234" t="s">
        <v>255</v>
      </c>
      <c r="DU234">
        <v>27</v>
      </c>
      <c r="DV234" s="36" t="s">
        <v>3959</v>
      </c>
    </row>
    <row r="235" spans="1:126" x14ac:dyDescent="0.3">
      <c r="A235">
        <v>234</v>
      </c>
      <c r="B235" t="s">
        <v>6786</v>
      </c>
      <c r="C235" t="s">
        <v>6662</v>
      </c>
      <c r="D235" t="s">
        <v>3266</v>
      </c>
      <c r="E235">
        <v>595956</v>
      </c>
      <c r="F235" t="s">
        <v>255</v>
      </c>
      <c r="I235" t="s">
        <v>1065</v>
      </c>
      <c r="J235">
        <v>7</v>
      </c>
      <c r="K235" t="s">
        <v>2890</v>
      </c>
      <c r="L235">
        <v>90</v>
      </c>
      <c r="M235">
        <v>86</v>
      </c>
      <c r="N235">
        <v>60</v>
      </c>
      <c r="O235">
        <v>19</v>
      </c>
      <c r="P235">
        <v>116</v>
      </c>
      <c r="Q235">
        <v>94</v>
      </c>
      <c r="R235">
        <v>105</v>
      </c>
      <c r="S235">
        <v>100</v>
      </c>
      <c r="T235">
        <v>105</v>
      </c>
      <c r="U235">
        <v>22</v>
      </c>
      <c r="V235">
        <v>105</v>
      </c>
      <c r="W235">
        <v>105</v>
      </c>
      <c r="X235">
        <v>25</v>
      </c>
      <c r="Y235">
        <v>154</v>
      </c>
      <c r="Z235">
        <v>4</v>
      </c>
      <c r="AA235">
        <v>0</v>
      </c>
      <c r="AB235" s="1">
        <v>0.23899999999999999</v>
      </c>
      <c r="AC235" s="1">
        <v>0.317</v>
      </c>
      <c r="AD235" s="1">
        <v>0.38400000000000001</v>
      </c>
      <c r="AE235" s="1">
        <v>0.311</v>
      </c>
      <c r="AF235" s="36">
        <v>19</v>
      </c>
      <c r="AG235" s="36">
        <v>19</v>
      </c>
      <c r="AH235" s="8">
        <v>4</v>
      </c>
      <c r="AI235" s="36">
        <v>-2</v>
      </c>
      <c r="AJ235" s="38">
        <v>370</v>
      </c>
      <c r="AK235" s="38">
        <v>47</v>
      </c>
      <c r="AL235" s="1">
        <v>0.25</v>
      </c>
      <c r="AM235" s="1">
        <v>0.41666666670000002</v>
      </c>
      <c r="AN235" s="1">
        <v>0.15366957840000001</v>
      </c>
      <c r="AO235" s="1">
        <v>4.8307100000000002E-3</v>
      </c>
      <c r="AP235" s="1">
        <v>9.1747484000000004E-2</v>
      </c>
      <c r="AQ235" s="1">
        <v>0.204570475</v>
      </c>
      <c r="AR235" s="1">
        <v>0.16094271669999999</v>
      </c>
      <c r="AS235" s="1">
        <v>0.1443971393</v>
      </c>
      <c r="AT235" s="1">
        <v>4.2741059099999999E-2</v>
      </c>
      <c r="AU235" s="1">
        <v>9.898763000000001E-4</v>
      </c>
      <c r="AV235" s="1">
        <v>2.7578076100000001E-2</v>
      </c>
      <c r="AW235" s="1">
        <v>0.3114189268</v>
      </c>
      <c r="AX235" s="1">
        <v>-0.26135687499999999</v>
      </c>
      <c r="AY235" s="1">
        <v>-1.027631717</v>
      </c>
      <c r="AZ235" s="1">
        <v>-0.65928843100000001</v>
      </c>
      <c r="BA235" s="1">
        <v>-0.84698842900000004</v>
      </c>
      <c r="BB235" s="1">
        <v>0.52122319179999999</v>
      </c>
      <c r="BC235" s="1">
        <v>-0.31940509500000003</v>
      </c>
      <c r="BD235" s="1">
        <v>0.28822315430000001</v>
      </c>
      <c r="BE235" s="1">
        <v>1.47789579E-2</v>
      </c>
      <c r="BF235" s="1">
        <v>0.2295314162</v>
      </c>
      <c r="BG235" s="1">
        <v>-1.0549146039999999</v>
      </c>
      <c r="BH235" s="1">
        <v>0.1055055969</v>
      </c>
      <c r="BI235" s="1">
        <v>0.48770719509999999</v>
      </c>
      <c r="BJ235">
        <v>1</v>
      </c>
      <c r="BK235">
        <v>1</v>
      </c>
      <c r="BL235" t="s">
        <v>763</v>
      </c>
      <c r="BM235" t="s">
        <v>764</v>
      </c>
      <c r="BN235" s="36" t="s">
        <v>774</v>
      </c>
      <c r="BO235" s="1">
        <v>0.54313701739999998</v>
      </c>
      <c r="BP235" s="1">
        <v>-0.48311502299999998</v>
      </c>
      <c r="BQ235" s="1">
        <v>-0.29781560299999998</v>
      </c>
      <c r="BR235" s="1">
        <v>0.14776844619999999</v>
      </c>
      <c r="BS235" s="1">
        <v>0.54313701739999998</v>
      </c>
      <c r="BT235" s="1">
        <v>0.48311502299999998</v>
      </c>
      <c r="BU235" s="1">
        <v>0.29781560350000003</v>
      </c>
      <c r="BV235" s="1">
        <v>0.14776844619999999</v>
      </c>
      <c r="BW235" t="s">
        <v>2467</v>
      </c>
      <c r="BX235" t="s">
        <v>1388</v>
      </c>
      <c r="BY235" t="s">
        <v>1373</v>
      </c>
      <c r="BZ235" t="s">
        <v>1388</v>
      </c>
      <c r="CA235">
        <v>24</v>
      </c>
      <c r="CB235">
        <v>13</v>
      </c>
      <c r="CC235">
        <v>1</v>
      </c>
      <c r="CD235">
        <v>0</v>
      </c>
      <c r="CE235">
        <v>2017</v>
      </c>
      <c r="CF235">
        <v>27</v>
      </c>
      <c r="CG235">
        <v>0.25</v>
      </c>
      <c r="CH235">
        <v>0.33300000000000002</v>
      </c>
      <c r="CI235">
        <v>0.41699999999999998</v>
      </c>
      <c r="CJ235">
        <v>9</v>
      </c>
      <c r="CK235">
        <v>0.33100000000000002</v>
      </c>
      <c r="CL235">
        <v>8</v>
      </c>
      <c r="CM235">
        <v>1</v>
      </c>
      <c r="CN235" t="s">
        <v>255</v>
      </c>
      <c r="CO235">
        <v>24</v>
      </c>
      <c r="DV235" s="36" t="s">
        <v>6663</v>
      </c>
    </row>
    <row r="236" spans="1:126" x14ac:dyDescent="0.3">
      <c r="A236">
        <v>235</v>
      </c>
      <c r="B236" t="s">
        <v>4644</v>
      </c>
      <c r="C236" t="s">
        <v>3960</v>
      </c>
      <c r="D236" t="s">
        <v>115</v>
      </c>
      <c r="E236">
        <v>608336</v>
      </c>
      <c r="F236" t="s">
        <v>253</v>
      </c>
      <c r="G236" t="s">
        <v>250</v>
      </c>
      <c r="I236" t="s">
        <v>1103</v>
      </c>
      <c r="J236">
        <v>8</v>
      </c>
      <c r="K236" t="s">
        <v>2870</v>
      </c>
      <c r="L236">
        <v>96</v>
      </c>
      <c r="M236">
        <v>83</v>
      </c>
      <c r="N236">
        <v>148</v>
      </c>
      <c r="O236">
        <v>139</v>
      </c>
      <c r="P236">
        <v>178</v>
      </c>
      <c r="Q236">
        <v>143</v>
      </c>
      <c r="R236">
        <v>48</v>
      </c>
      <c r="S236">
        <v>194</v>
      </c>
      <c r="T236">
        <v>105</v>
      </c>
      <c r="U236">
        <v>141</v>
      </c>
      <c r="V236">
        <v>229</v>
      </c>
      <c r="W236">
        <v>117</v>
      </c>
      <c r="X236">
        <v>24</v>
      </c>
      <c r="Y236">
        <v>382</v>
      </c>
      <c r="Z236">
        <v>23</v>
      </c>
      <c r="AA236">
        <v>6</v>
      </c>
      <c r="AB236" s="1">
        <v>0.20399999999999999</v>
      </c>
      <c r="AC236" s="1">
        <v>0.32400000000000001</v>
      </c>
      <c r="AD236" s="1">
        <v>0.48299999999999998</v>
      </c>
      <c r="AE236" s="1">
        <v>0.34699999999999998</v>
      </c>
      <c r="AF236" s="36">
        <v>50</v>
      </c>
      <c r="AG236" s="36">
        <v>50</v>
      </c>
      <c r="AH236" s="8">
        <v>13</v>
      </c>
      <c r="AI236" s="36">
        <v>12</v>
      </c>
      <c r="AJ236" s="38">
        <v>74</v>
      </c>
      <c r="AK236" s="38">
        <v>14</v>
      </c>
      <c r="AL236" s="1">
        <v>0.26500000000000001</v>
      </c>
      <c r="AM236" s="1">
        <v>0.4</v>
      </c>
      <c r="AN236" s="1">
        <v>0.38206000499999998</v>
      </c>
      <c r="AO236" s="1">
        <v>3.4624594000000002E-2</v>
      </c>
      <c r="AP236" s="1">
        <v>0.14132100180000001</v>
      </c>
      <c r="AQ236" s="1">
        <v>0.31055944629999999</v>
      </c>
      <c r="AR236" s="1">
        <v>7.4077524800000003E-2</v>
      </c>
      <c r="AS236" s="1">
        <v>0.27927559839999999</v>
      </c>
      <c r="AT236" s="1">
        <v>4.2700568100000003E-2</v>
      </c>
      <c r="AU236" s="1">
        <v>6.3385943999999996E-3</v>
      </c>
      <c r="AV236" s="1">
        <v>6.0293092100000001E-2</v>
      </c>
      <c r="AW236" s="1">
        <v>0.34685061070000001</v>
      </c>
      <c r="AX236" s="1">
        <v>-0.11376711</v>
      </c>
      <c r="AY236" s="1">
        <v>-1.278941978</v>
      </c>
      <c r="AZ236" s="1">
        <v>0.78382300029999996</v>
      </c>
      <c r="BA236" s="1">
        <v>0.410632208</v>
      </c>
      <c r="BB236" s="1">
        <v>2.6031305876999999</v>
      </c>
      <c r="BC236" s="1">
        <v>2.3079926908999999</v>
      </c>
      <c r="BD236" s="1">
        <v>-3.0247879659999999</v>
      </c>
      <c r="BE236" s="1">
        <v>3.1466892231000001</v>
      </c>
      <c r="BF236" s="1">
        <v>0.2252267043</v>
      </c>
      <c r="BG236" s="1">
        <v>0.55447569860000001</v>
      </c>
      <c r="BH236" s="1">
        <v>2.8702328350999999</v>
      </c>
      <c r="BI236" s="1">
        <v>1.7041781071</v>
      </c>
      <c r="BJ236">
        <v>1</v>
      </c>
      <c r="BK236">
        <v>1</v>
      </c>
      <c r="BL236" t="s">
        <v>763</v>
      </c>
      <c r="BM236" t="s">
        <v>759</v>
      </c>
      <c r="BN236" s="36" t="s">
        <v>775</v>
      </c>
      <c r="BO236" s="1">
        <v>0.91128852940000005</v>
      </c>
      <c r="BP236" s="1">
        <v>0.28820342760000001</v>
      </c>
      <c r="BQ236" s="1">
        <v>-3.3723128999999998E-2</v>
      </c>
      <c r="BR236" s="1">
        <v>0.15744890489999999</v>
      </c>
      <c r="BS236" s="1">
        <v>0.91128852940000005</v>
      </c>
      <c r="BT236" s="1">
        <v>0.28820342760000001</v>
      </c>
      <c r="BU236" s="1">
        <v>3.3723128499999998E-2</v>
      </c>
      <c r="BV236" s="1">
        <v>0.15744890489999999</v>
      </c>
      <c r="BW236" t="s">
        <v>7261</v>
      </c>
      <c r="BX236" t="s">
        <v>1375</v>
      </c>
      <c r="BY236" t="s">
        <v>1373</v>
      </c>
      <c r="BZ236" t="s">
        <v>1375</v>
      </c>
      <c r="CA236">
        <v>449</v>
      </c>
      <c r="CB236">
        <v>145</v>
      </c>
      <c r="CC236">
        <v>41</v>
      </c>
      <c r="CD236">
        <v>7</v>
      </c>
      <c r="CE236">
        <v>2017</v>
      </c>
      <c r="CF236">
        <v>532</v>
      </c>
      <c r="CG236">
        <v>0.20899999999999999</v>
      </c>
      <c r="CH236">
        <v>0.33300000000000002</v>
      </c>
      <c r="CI236">
        <v>0.53700000000000003</v>
      </c>
      <c r="CJ236">
        <v>196</v>
      </c>
      <c r="CK236">
        <v>0.36799999999999999</v>
      </c>
      <c r="CL236">
        <v>77</v>
      </c>
      <c r="CM236">
        <v>23</v>
      </c>
      <c r="CN236" t="s">
        <v>253</v>
      </c>
      <c r="CO236">
        <v>23</v>
      </c>
      <c r="CP236" t="s">
        <v>1375</v>
      </c>
      <c r="CQ236">
        <v>25</v>
      </c>
      <c r="CR236">
        <v>17</v>
      </c>
      <c r="CS236">
        <v>1</v>
      </c>
      <c r="CT236">
        <v>1</v>
      </c>
      <c r="CU236">
        <v>2016</v>
      </c>
      <c r="CV236">
        <v>30</v>
      </c>
      <c r="CW236">
        <v>0.04</v>
      </c>
      <c r="CX236">
        <v>0.2</v>
      </c>
      <c r="CY236">
        <v>0.16</v>
      </c>
      <c r="CZ236">
        <v>6</v>
      </c>
      <c r="DA236">
        <v>0.185</v>
      </c>
      <c r="DB236">
        <v>1</v>
      </c>
      <c r="DC236">
        <v>-1</v>
      </c>
      <c r="DD236" t="s">
        <v>253</v>
      </c>
      <c r="DE236">
        <v>22</v>
      </c>
      <c r="DF236" t="s">
        <v>1375</v>
      </c>
      <c r="DG236">
        <v>108</v>
      </c>
      <c r="DH236">
        <v>36</v>
      </c>
      <c r="DI236">
        <v>6</v>
      </c>
      <c r="DJ236">
        <v>3</v>
      </c>
      <c r="DK236">
        <v>2015</v>
      </c>
      <c r="DL236">
        <v>123</v>
      </c>
      <c r="DM236">
        <v>0.20399999999999999</v>
      </c>
      <c r="DN236">
        <v>0.30099999999999999</v>
      </c>
      <c r="DO236">
        <v>0.41699999999999998</v>
      </c>
      <c r="DP236">
        <v>39</v>
      </c>
      <c r="DQ236">
        <v>0.314</v>
      </c>
      <c r="DR236">
        <v>17</v>
      </c>
      <c r="DS236">
        <v>4</v>
      </c>
      <c r="DT236" t="s">
        <v>249</v>
      </c>
      <c r="DU236">
        <v>21</v>
      </c>
      <c r="DV236" s="36" t="s">
        <v>3961</v>
      </c>
    </row>
    <row r="237" spans="1:126" x14ac:dyDescent="0.3">
      <c r="A237">
        <v>236</v>
      </c>
      <c r="B237" t="s">
        <v>2936</v>
      </c>
      <c r="C237" t="s">
        <v>877</v>
      </c>
      <c r="D237" t="s">
        <v>301</v>
      </c>
      <c r="E237">
        <v>520471</v>
      </c>
      <c r="F237" t="s">
        <v>257</v>
      </c>
      <c r="I237" t="s">
        <v>1061</v>
      </c>
      <c r="J237">
        <v>3</v>
      </c>
      <c r="K237" t="s">
        <v>823</v>
      </c>
      <c r="L237">
        <v>172</v>
      </c>
      <c r="M237">
        <v>96</v>
      </c>
      <c r="N237">
        <v>209</v>
      </c>
      <c r="O237">
        <v>179</v>
      </c>
      <c r="P237">
        <v>59</v>
      </c>
      <c r="Q237">
        <v>83</v>
      </c>
      <c r="R237">
        <v>109</v>
      </c>
      <c r="S237">
        <v>100</v>
      </c>
      <c r="T237">
        <v>110</v>
      </c>
      <c r="U237">
        <v>182</v>
      </c>
      <c r="V237">
        <v>94</v>
      </c>
      <c r="W237">
        <v>99</v>
      </c>
      <c r="X237">
        <v>28</v>
      </c>
      <c r="Y237">
        <v>538</v>
      </c>
      <c r="Z237">
        <v>13</v>
      </c>
      <c r="AA237">
        <v>12</v>
      </c>
      <c r="AB237" s="1">
        <v>0.252</v>
      </c>
      <c r="AC237" s="1">
        <v>0.28599999999999998</v>
      </c>
      <c r="AD237" s="1">
        <v>0.39500000000000002</v>
      </c>
      <c r="AE237" s="1">
        <v>0.29499999999999998</v>
      </c>
      <c r="AF237" s="36">
        <v>34</v>
      </c>
      <c r="AG237" s="36">
        <v>39</v>
      </c>
      <c r="AH237" s="8">
        <v>16</v>
      </c>
      <c r="AI237" s="36">
        <v>-2</v>
      </c>
      <c r="AJ237" s="38">
        <v>166</v>
      </c>
      <c r="AK237" s="38">
        <v>27</v>
      </c>
      <c r="AL237" s="1">
        <v>0.47499999999999998</v>
      </c>
      <c r="AM237" s="1">
        <v>0.46666666670000001</v>
      </c>
      <c r="AN237" s="1">
        <v>0.53826824719999999</v>
      </c>
      <c r="AO237" s="1">
        <v>4.4556269500000002E-2</v>
      </c>
      <c r="AP237" s="1">
        <v>4.6452934199999997E-2</v>
      </c>
      <c r="AQ237" s="1">
        <v>0.18138479460000001</v>
      </c>
      <c r="AR237" s="1">
        <v>0.1671760766</v>
      </c>
      <c r="AS237" s="1">
        <v>0.14316784220000001</v>
      </c>
      <c r="AT237" s="1">
        <v>4.4657863300000003E-2</v>
      </c>
      <c r="AU237" s="1">
        <v>8.1938785999999993E-3</v>
      </c>
      <c r="AV237" s="1">
        <v>2.47198634E-2</v>
      </c>
      <c r="AW237" s="1">
        <v>0.29460608389999998</v>
      </c>
      <c r="AX237" s="1">
        <v>1.9524895933999999</v>
      </c>
      <c r="AY237" s="1">
        <v>-0.27370093499999998</v>
      </c>
      <c r="AZ237" s="1">
        <v>1.7708429174</v>
      </c>
      <c r="BA237" s="1">
        <v>0.82985515970000001</v>
      </c>
      <c r="BB237" s="1">
        <v>-1.380983115</v>
      </c>
      <c r="BC237" s="1">
        <v>-0.89416306000000001</v>
      </c>
      <c r="BD237" s="1">
        <v>0.52596154080000002</v>
      </c>
      <c r="BE237" s="1">
        <v>-1.3765617000000001E-2</v>
      </c>
      <c r="BF237" s="1">
        <v>0.43331210139999998</v>
      </c>
      <c r="BG237" s="1">
        <v>1.1127172113999999</v>
      </c>
      <c r="BH237" s="1">
        <v>-0.136040313</v>
      </c>
      <c r="BI237" s="1">
        <v>-8.9525724000000001E-2</v>
      </c>
      <c r="BJ237">
        <v>4</v>
      </c>
      <c r="BK237">
        <v>1</v>
      </c>
      <c r="BL237" t="s">
        <v>761</v>
      </c>
      <c r="BM237" t="s">
        <v>760</v>
      </c>
      <c r="BN237" s="36" t="s">
        <v>773</v>
      </c>
      <c r="BO237" s="1">
        <v>-0.65034706600000003</v>
      </c>
      <c r="BP237" s="1">
        <v>-0.15928023099999999</v>
      </c>
      <c r="BQ237" s="1">
        <v>-0.637811562</v>
      </c>
      <c r="BR237" s="1">
        <v>3.7431430500000001E-2</v>
      </c>
      <c r="BS237" s="1">
        <v>0.65034706630000005</v>
      </c>
      <c r="BT237" s="1">
        <v>0.15928023080000001</v>
      </c>
      <c r="BU237" s="1">
        <v>0.637811562</v>
      </c>
      <c r="BV237" s="1">
        <v>3.7431430500000001E-2</v>
      </c>
      <c r="BW237" t="s">
        <v>2810</v>
      </c>
      <c r="BX237" t="s">
        <v>1107</v>
      </c>
      <c r="BY237" t="s">
        <v>1063</v>
      </c>
      <c r="BZ237" t="s">
        <v>1081</v>
      </c>
      <c r="CA237">
        <v>608</v>
      </c>
      <c r="CB237">
        <v>162</v>
      </c>
      <c r="CC237">
        <v>12</v>
      </c>
      <c r="CD237">
        <v>14</v>
      </c>
      <c r="CE237">
        <v>2017</v>
      </c>
      <c r="CF237">
        <v>663</v>
      </c>
      <c r="CG237">
        <v>0.255</v>
      </c>
      <c r="CH237">
        <v>0.309</v>
      </c>
      <c r="CI237">
        <v>0.38200000000000001</v>
      </c>
      <c r="CJ237">
        <v>201</v>
      </c>
      <c r="CK237">
        <v>0.30399999999999999</v>
      </c>
      <c r="CL237">
        <v>44</v>
      </c>
      <c r="CM237">
        <v>19</v>
      </c>
      <c r="CN237" t="s">
        <v>257</v>
      </c>
      <c r="CO237">
        <v>27</v>
      </c>
      <c r="CP237" t="s">
        <v>1081</v>
      </c>
      <c r="CQ237">
        <v>584</v>
      </c>
      <c r="CR237">
        <v>158</v>
      </c>
      <c r="CS237">
        <v>20</v>
      </c>
      <c r="CT237">
        <v>17</v>
      </c>
      <c r="CU237">
        <v>2016</v>
      </c>
      <c r="CV237">
        <v>624</v>
      </c>
      <c r="CW237">
        <v>0.24099999999999999</v>
      </c>
      <c r="CX237">
        <v>0.27400000000000002</v>
      </c>
      <c r="CY237">
        <v>0.39900000000000002</v>
      </c>
      <c r="CZ237">
        <v>179</v>
      </c>
      <c r="DA237">
        <v>0.28699999999999998</v>
      </c>
      <c r="DB237">
        <v>34</v>
      </c>
      <c r="DC237">
        <v>19</v>
      </c>
      <c r="DD237" t="s">
        <v>257</v>
      </c>
      <c r="DE237">
        <v>26</v>
      </c>
      <c r="DF237" t="s">
        <v>1081</v>
      </c>
      <c r="DG237">
        <v>559</v>
      </c>
      <c r="DH237">
        <v>151</v>
      </c>
      <c r="DI237">
        <v>7</v>
      </c>
      <c r="DJ237">
        <v>10</v>
      </c>
      <c r="DK237">
        <v>2015</v>
      </c>
      <c r="DL237">
        <v>603</v>
      </c>
      <c r="DM237">
        <v>0.26300000000000001</v>
      </c>
      <c r="DN237">
        <v>0.30199999999999999</v>
      </c>
      <c r="DO237">
        <v>0.34300000000000003</v>
      </c>
      <c r="DP237">
        <v>172</v>
      </c>
      <c r="DQ237">
        <v>0.28499999999999998</v>
      </c>
      <c r="DR237">
        <v>33</v>
      </c>
      <c r="DS237">
        <v>16</v>
      </c>
      <c r="DT237" t="s">
        <v>257</v>
      </c>
      <c r="DU237">
        <v>25</v>
      </c>
      <c r="DV237" s="36" t="s">
        <v>1349</v>
      </c>
    </row>
    <row r="238" spans="1:126" x14ac:dyDescent="0.3">
      <c r="A238">
        <v>237</v>
      </c>
      <c r="B238" t="s">
        <v>5574</v>
      </c>
      <c r="C238" t="s">
        <v>5142</v>
      </c>
      <c r="D238" t="s">
        <v>107</v>
      </c>
      <c r="E238">
        <v>592325</v>
      </c>
      <c r="F238" t="s">
        <v>249</v>
      </c>
      <c r="I238" t="s">
        <v>1103</v>
      </c>
      <c r="J238">
        <v>29</v>
      </c>
      <c r="K238" t="s">
        <v>2906</v>
      </c>
      <c r="L238">
        <v>76</v>
      </c>
      <c r="M238">
        <v>86</v>
      </c>
      <c r="N238">
        <v>172</v>
      </c>
      <c r="O238">
        <v>59</v>
      </c>
      <c r="P238">
        <v>88</v>
      </c>
      <c r="Q238">
        <v>99</v>
      </c>
      <c r="R238">
        <v>114</v>
      </c>
      <c r="S238">
        <v>93</v>
      </c>
      <c r="T238">
        <v>112</v>
      </c>
      <c r="U238">
        <v>157</v>
      </c>
      <c r="V238">
        <v>80</v>
      </c>
      <c r="W238">
        <v>103</v>
      </c>
      <c r="X238">
        <v>25</v>
      </c>
      <c r="Y238">
        <v>443</v>
      </c>
      <c r="Z238">
        <v>9</v>
      </c>
      <c r="AA238">
        <v>4</v>
      </c>
      <c r="AB238" s="1">
        <v>0.254</v>
      </c>
      <c r="AC238" s="1">
        <v>0.307</v>
      </c>
      <c r="AD238" s="1">
        <v>0.38800000000000001</v>
      </c>
      <c r="AE238" s="1">
        <v>0.30499999999999999</v>
      </c>
      <c r="AF238" s="36">
        <v>35</v>
      </c>
      <c r="AG238" s="36">
        <v>32</v>
      </c>
      <c r="AH238" s="8">
        <v>12</v>
      </c>
      <c r="AI238" s="36">
        <v>-11</v>
      </c>
      <c r="AJ238" s="38">
        <v>215</v>
      </c>
      <c r="AK238" s="38">
        <v>73</v>
      </c>
      <c r="AL238" s="1">
        <v>0.21</v>
      </c>
      <c r="AM238" s="1">
        <v>0.41666666670000002</v>
      </c>
      <c r="AN238" s="1">
        <v>0.4433032844</v>
      </c>
      <c r="AO238" s="1">
        <v>1.46735974E-2</v>
      </c>
      <c r="AP238" s="1">
        <v>6.9487474300000004E-2</v>
      </c>
      <c r="AQ238" s="1">
        <v>0.21457910150000001</v>
      </c>
      <c r="AR238" s="1">
        <v>0.17494207640000001</v>
      </c>
      <c r="AS238" s="1">
        <v>0.1339653207</v>
      </c>
      <c r="AT238" s="1">
        <v>4.5362874099999999E-2</v>
      </c>
      <c r="AU238" s="1">
        <v>7.0652800999999998E-3</v>
      </c>
      <c r="AV238" s="1">
        <v>2.0961558500000001E-2</v>
      </c>
      <c r="AW238" s="1">
        <v>0.30505935420000002</v>
      </c>
      <c r="AX238" s="1">
        <v>-0.65492958000000001</v>
      </c>
      <c r="AY238" s="1">
        <v>-1.027631717</v>
      </c>
      <c r="AZ238" s="1">
        <v>1.1707957728</v>
      </c>
      <c r="BA238" s="1">
        <v>-0.43151328100000003</v>
      </c>
      <c r="BB238" s="1">
        <v>-0.413616231</v>
      </c>
      <c r="BC238" s="1">
        <v>-7.1297742999999997E-2</v>
      </c>
      <c r="BD238" s="1">
        <v>0.82215433110000002</v>
      </c>
      <c r="BE238" s="1">
        <v>-0.22745037900000001</v>
      </c>
      <c r="BF238" s="1">
        <v>0.50826371950000004</v>
      </c>
      <c r="BG238" s="1">
        <v>0.77313015620000003</v>
      </c>
      <c r="BH238" s="1">
        <v>-0.45365250600000001</v>
      </c>
      <c r="BI238" s="1">
        <v>0.26936490120000001</v>
      </c>
      <c r="BJ238">
        <v>2</v>
      </c>
      <c r="BK238">
        <v>3</v>
      </c>
      <c r="BL238" t="s">
        <v>760</v>
      </c>
      <c r="BM238" t="s">
        <v>6724</v>
      </c>
      <c r="BN238" s="36" t="s">
        <v>6738</v>
      </c>
      <c r="BO238" s="1">
        <v>-0.16124544800000001</v>
      </c>
      <c r="BP238" s="1">
        <v>-3.3517219000000001E-2</v>
      </c>
      <c r="BQ238" s="1">
        <v>-0.85955066199999997</v>
      </c>
      <c r="BR238" s="1">
        <v>-0.28690598299999998</v>
      </c>
      <c r="BS238" s="1">
        <v>0.16124544790000001</v>
      </c>
      <c r="BT238" s="1">
        <v>3.3517219500000001E-2</v>
      </c>
      <c r="BU238" s="1">
        <v>0.85955066219999998</v>
      </c>
      <c r="BV238" s="1">
        <v>0.28690598350000002</v>
      </c>
      <c r="BW238" t="s">
        <v>4804</v>
      </c>
      <c r="BX238" t="s">
        <v>1397</v>
      </c>
      <c r="BY238" t="s">
        <v>1373</v>
      </c>
      <c r="BZ238" t="s">
        <v>1397</v>
      </c>
      <c r="CA238">
        <v>509</v>
      </c>
      <c r="CB238">
        <v>134</v>
      </c>
      <c r="CC238">
        <v>11</v>
      </c>
      <c r="CD238">
        <v>4</v>
      </c>
      <c r="CE238">
        <v>2017</v>
      </c>
      <c r="CF238">
        <v>550</v>
      </c>
      <c r="CG238">
        <v>0.27500000000000002</v>
      </c>
      <c r="CH238">
        <v>0.32200000000000001</v>
      </c>
      <c r="CI238">
        <v>0.41299999999999998</v>
      </c>
      <c r="CJ238">
        <v>177</v>
      </c>
      <c r="CK238">
        <v>0.32100000000000001</v>
      </c>
      <c r="CL238">
        <v>48</v>
      </c>
      <c r="CM238">
        <v>18</v>
      </c>
      <c r="CN238" t="s">
        <v>249</v>
      </c>
      <c r="CO238">
        <v>25</v>
      </c>
      <c r="CP238" t="s">
        <v>1397</v>
      </c>
      <c r="CQ238">
        <v>48</v>
      </c>
      <c r="CR238">
        <v>33</v>
      </c>
      <c r="CS238">
        <v>1</v>
      </c>
      <c r="CT238">
        <v>0</v>
      </c>
      <c r="CU238">
        <v>2016</v>
      </c>
      <c r="CV238">
        <v>57</v>
      </c>
      <c r="CW238">
        <v>0.188</v>
      </c>
      <c r="CX238">
        <v>0.27800000000000002</v>
      </c>
      <c r="CY238">
        <v>0.29199999999999998</v>
      </c>
      <c r="CZ238">
        <v>14</v>
      </c>
      <c r="DA238">
        <v>0.248</v>
      </c>
      <c r="DB238">
        <v>4</v>
      </c>
      <c r="DC238">
        <v>1</v>
      </c>
      <c r="DD238" t="s">
        <v>249</v>
      </c>
      <c r="DE238">
        <v>24</v>
      </c>
      <c r="DV238" s="36" t="s">
        <v>5143</v>
      </c>
    </row>
    <row r="239" spans="1:126" x14ac:dyDescent="0.3">
      <c r="A239">
        <v>238</v>
      </c>
      <c r="B239" t="s">
        <v>3962</v>
      </c>
      <c r="C239" t="s">
        <v>949</v>
      </c>
      <c r="D239" t="s">
        <v>3963</v>
      </c>
      <c r="E239">
        <v>611177</v>
      </c>
      <c r="F239" t="s">
        <v>253</v>
      </c>
      <c r="I239" t="s">
        <v>1065</v>
      </c>
      <c r="J239">
        <v>13</v>
      </c>
      <c r="K239" t="s">
        <v>3861</v>
      </c>
      <c r="L239">
        <v>96</v>
      </c>
      <c r="M239">
        <v>113</v>
      </c>
      <c r="N239">
        <v>119</v>
      </c>
      <c r="O239">
        <v>70</v>
      </c>
      <c r="P239">
        <v>60</v>
      </c>
      <c r="Q239">
        <v>77</v>
      </c>
      <c r="R239">
        <v>118</v>
      </c>
      <c r="S239">
        <v>90</v>
      </c>
      <c r="T239">
        <v>88</v>
      </c>
      <c r="U239">
        <v>14</v>
      </c>
      <c r="V239">
        <v>109</v>
      </c>
      <c r="W239">
        <v>99</v>
      </c>
      <c r="X239">
        <v>33</v>
      </c>
      <c r="Y239">
        <v>308</v>
      </c>
      <c r="Z239">
        <v>9</v>
      </c>
      <c r="AA239">
        <v>3</v>
      </c>
      <c r="AB239" s="1">
        <v>0.251</v>
      </c>
      <c r="AC239" s="1">
        <v>0.29099999999999998</v>
      </c>
      <c r="AD239" s="1">
        <v>0.38100000000000001</v>
      </c>
      <c r="AE239" s="1">
        <v>0.29499999999999998</v>
      </c>
      <c r="AF239" s="36">
        <v>24</v>
      </c>
      <c r="AG239" s="36">
        <v>25</v>
      </c>
      <c r="AH239" s="8">
        <v>9</v>
      </c>
      <c r="AI239" s="36">
        <v>-6</v>
      </c>
      <c r="AJ239" s="38">
        <v>284</v>
      </c>
      <c r="AK239" s="38">
        <v>37</v>
      </c>
      <c r="AL239" s="1">
        <v>0.26500000000000001</v>
      </c>
      <c r="AM239" s="1">
        <v>0.55000000000000004</v>
      </c>
      <c r="AN239" s="1">
        <v>0.30754415870000001</v>
      </c>
      <c r="AO239" s="1">
        <v>1.7408665399999999E-2</v>
      </c>
      <c r="AP239" s="1">
        <v>4.7767114300000003E-2</v>
      </c>
      <c r="AQ239" s="1">
        <v>0.16722632849999999</v>
      </c>
      <c r="AR239" s="1">
        <v>0.18030727699999999</v>
      </c>
      <c r="AS239" s="1">
        <v>0.12978302520000001</v>
      </c>
      <c r="AT239" s="1">
        <v>3.5855764399999997E-2</v>
      </c>
      <c r="AU239" s="1">
        <v>6.3084350000000003E-4</v>
      </c>
      <c r="AV239" s="1">
        <v>2.8688370599999999E-2</v>
      </c>
      <c r="AW239" s="1">
        <v>0.29485290130000003</v>
      </c>
      <c r="AX239" s="1">
        <v>-0.11376711</v>
      </c>
      <c r="AY239" s="1">
        <v>0.98285036820000005</v>
      </c>
      <c r="AZ239" s="1">
        <v>0.31298597230000003</v>
      </c>
      <c r="BA239" s="1">
        <v>-0.31606415500000001</v>
      </c>
      <c r="BB239" s="1">
        <v>-1.325792329</v>
      </c>
      <c r="BC239" s="1">
        <v>-1.2451422430000001</v>
      </c>
      <c r="BD239" s="1">
        <v>1.0267813986000001</v>
      </c>
      <c r="BE239" s="1">
        <v>-0.32456428700000001</v>
      </c>
      <c r="BF239" s="1">
        <v>-0.50246305700000005</v>
      </c>
      <c r="BG239" s="1">
        <v>-1.1629449460000001</v>
      </c>
      <c r="BH239" s="1">
        <v>0.1993359539</v>
      </c>
      <c r="BI239" s="1">
        <v>-8.1051777000000005E-2</v>
      </c>
      <c r="BJ239">
        <v>3</v>
      </c>
      <c r="BK239">
        <v>2</v>
      </c>
      <c r="BL239" t="s">
        <v>764</v>
      </c>
      <c r="BM239" t="s">
        <v>761</v>
      </c>
      <c r="BN239" s="36" t="s">
        <v>789</v>
      </c>
      <c r="BO239" s="1">
        <v>-0.29523147399999999</v>
      </c>
      <c r="BP239" s="1">
        <v>-0.81495666200000005</v>
      </c>
      <c r="BQ239" s="1">
        <v>6.08312991E-2</v>
      </c>
      <c r="BR239" s="1">
        <v>-0.260752233</v>
      </c>
      <c r="BS239" s="1">
        <v>0.29523147370000002</v>
      </c>
      <c r="BT239" s="1">
        <v>0.81495666150000001</v>
      </c>
      <c r="BU239" s="1">
        <v>6.08312991E-2</v>
      </c>
      <c r="BV239" s="1">
        <v>0.260752233</v>
      </c>
      <c r="BW239" t="s">
        <v>6508</v>
      </c>
      <c r="BX239" t="s">
        <v>1101</v>
      </c>
      <c r="BY239" t="s">
        <v>1063</v>
      </c>
      <c r="BZ239" t="s">
        <v>1101</v>
      </c>
      <c r="CA239">
        <v>173</v>
      </c>
      <c r="CB239">
        <v>52</v>
      </c>
      <c r="CC239">
        <v>5</v>
      </c>
      <c r="CD239">
        <v>4</v>
      </c>
      <c r="CE239">
        <v>2017</v>
      </c>
      <c r="CF239">
        <v>183</v>
      </c>
      <c r="CG239">
        <v>0.23699999999999999</v>
      </c>
      <c r="CH239">
        <v>0.27300000000000002</v>
      </c>
      <c r="CI239">
        <v>0.34699999999999998</v>
      </c>
      <c r="CJ239">
        <v>50</v>
      </c>
      <c r="CK239">
        <v>0.27300000000000002</v>
      </c>
      <c r="CL239">
        <v>13</v>
      </c>
      <c r="CM239">
        <v>5</v>
      </c>
      <c r="CN239" t="s">
        <v>253</v>
      </c>
      <c r="CO239">
        <v>32</v>
      </c>
      <c r="CP239" t="s">
        <v>1101</v>
      </c>
      <c r="CQ239">
        <v>532</v>
      </c>
      <c r="CR239">
        <v>134</v>
      </c>
      <c r="CS239">
        <v>14</v>
      </c>
      <c r="CT239">
        <v>3</v>
      </c>
      <c r="CU239">
        <v>2016</v>
      </c>
      <c r="CV239">
        <v>562</v>
      </c>
      <c r="CW239">
        <v>0.27300000000000002</v>
      </c>
      <c r="CX239">
        <v>0.311</v>
      </c>
      <c r="CY239">
        <v>0.40600000000000003</v>
      </c>
      <c r="CZ239">
        <v>177</v>
      </c>
      <c r="DA239">
        <v>0.315</v>
      </c>
      <c r="DB239">
        <v>45</v>
      </c>
      <c r="DC239">
        <v>19</v>
      </c>
      <c r="DD239" t="s">
        <v>253</v>
      </c>
      <c r="DE239">
        <v>31</v>
      </c>
      <c r="DF239" t="s">
        <v>1101</v>
      </c>
      <c r="DG239">
        <v>191</v>
      </c>
      <c r="DH239">
        <v>58</v>
      </c>
      <c r="DI239">
        <v>10</v>
      </c>
      <c r="DJ239">
        <v>0</v>
      </c>
      <c r="DK239">
        <v>2015</v>
      </c>
      <c r="DL239">
        <v>198</v>
      </c>
      <c r="DM239">
        <v>0.27700000000000002</v>
      </c>
      <c r="DN239">
        <v>0.29299999999999998</v>
      </c>
      <c r="DO239">
        <v>0.497</v>
      </c>
      <c r="DP239">
        <v>66</v>
      </c>
      <c r="DQ239">
        <v>0.33300000000000002</v>
      </c>
      <c r="DR239">
        <v>28</v>
      </c>
      <c r="DS239">
        <v>8</v>
      </c>
      <c r="DT239" t="s">
        <v>253</v>
      </c>
      <c r="DU239">
        <v>30</v>
      </c>
      <c r="DV239" s="36" t="s">
        <v>3965</v>
      </c>
    </row>
    <row r="240" spans="1:126" x14ac:dyDescent="0.3">
      <c r="A240">
        <v>239</v>
      </c>
      <c r="B240" t="s">
        <v>948</v>
      </c>
      <c r="C240" t="s">
        <v>949</v>
      </c>
      <c r="D240" t="s">
        <v>950</v>
      </c>
      <c r="E240">
        <v>541645</v>
      </c>
      <c r="F240" t="s">
        <v>249</v>
      </c>
      <c r="I240" t="s">
        <v>1065</v>
      </c>
      <c r="J240">
        <v>27</v>
      </c>
      <c r="K240" t="s">
        <v>824</v>
      </c>
      <c r="L240">
        <v>76</v>
      </c>
      <c r="M240">
        <v>89</v>
      </c>
      <c r="N240">
        <v>209</v>
      </c>
      <c r="O240">
        <v>54</v>
      </c>
      <c r="P240">
        <v>83</v>
      </c>
      <c r="Q240">
        <v>97</v>
      </c>
      <c r="R240">
        <v>119</v>
      </c>
      <c r="S240">
        <v>107</v>
      </c>
      <c r="T240">
        <v>105</v>
      </c>
      <c r="U240">
        <v>135</v>
      </c>
      <c r="V240">
        <v>109</v>
      </c>
      <c r="W240">
        <v>110</v>
      </c>
      <c r="X240">
        <v>26</v>
      </c>
      <c r="Y240">
        <v>538</v>
      </c>
      <c r="Z240">
        <v>15</v>
      </c>
      <c r="AA240">
        <v>5</v>
      </c>
      <c r="AB240" s="1">
        <v>0.26700000000000002</v>
      </c>
      <c r="AC240" s="1">
        <v>0.32300000000000001</v>
      </c>
      <c r="AD240" s="1">
        <v>0.42099999999999999</v>
      </c>
      <c r="AE240" s="1">
        <v>0.32600000000000001</v>
      </c>
      <c r="AF240" s="36">
        <v>50</v>
      </c>
      <c r="AG240" s="36">
        <v>46</v>
      </c>
      <c r="AH240" s="8">
        <v>19</v>
      </c>
      <c r="AI240" s="36">
        <v>-2</v>
      </c>
      <c r="AJ240" s="38">
        <v>107</v>
      </c>
      <c r="AK240" s="38">
        <v>28</v>
      </c>
      <c r="AL240" s="1">
        <v>0.21</v>
      </c>
      <c r="AM240" s="1">
        <v>0.43333333330000001</v>
      </c>
      <c r="AN240" s="1">
        <v>0.53841011699999997</v>
      </c>
      <c r="AO240" s="1">
        <v>1.34549071E-2</v>
      </c>
      <c r="AP240" s="1">
        <v>6.57265514E-2</v>
      </c>
      <c r="AQ240" s="1">
        <v>0.21043990269999999</v>
      </c>
      <c r="AR240" s="1">
        <v>0.1831222119</v>
      </c>
      <c r="AS240" s="1">
        <v>0.15438301460000001</v>
      </c>
      <c r="AT240" s="1">
        <v>4.2724712499999998E-2</v>
      </c>
      <c r="AU240" s="1">
        <v>6.0597083999999997E-3</v>
      </c>
      <c r="AV240" s="1">
        <v>2.8706151100000001E-2</v>
      </c>
      <c r="AW240" s="1">
        <v>0.32594198940000002</v>
      </c>
      <c r="AX240" s="1">
        <v>-0.65492958000000001</v>
      </c>
      <c r="AY240" s="1">
        <v>-0.77632145699999999</v>
      </c>
      <c r="AZ240" s="1">
        <v>1.7717393377999999</v>
      </c>
      <c r="BA240" s="1">
        <v>-0.48295504900000003</v>
      </c>
      <c r="BB240" s="1">
        <v>-0.57156130800000005</v>
      </c>
      <c r="BC240" s="1">
        <v>-0.173905794</v>
      </c>
      <c r="BD240" s="1">
        <v>1.1341421297000001</v>
      </c>
      <c r="BE240" s="1">
        <v>0.2466533846</v>
      </c>
      <c r="BF240" s="1">
        <v>0.22779356340000001</v>
      </c>
      <c r="BG240" s="1">
        <v>0.4705609476</v>
      </c>
      <c r="BH240" s="1">
        <v>0.2008385724</v>
      </c>
      <c r="BI240" s="1">
        <v>0.98632541480000002</v>
      </c>
      <c r="BJ240">
        <v>1</v>
      </c>
      <c r="BK240">
        <v>3</v>
      </c>
      <c r="BL240" t="s">
        <v>760</v>
      </c>
      <c r="BM240" t="s">
        <v>764</v>
      </c>
      <c r="BN240" s="36" t="s">
        <v>797</v>
      </c>
      <c r="BO240" s="1">
        <v>0.13849283849999999</v>
      </c>
      <c r="BP240" s="1">
        <v>-0.394331188</v>
      </c>
      <c r="BQ240" s="1">
        <v>-0.74747574900000002</v>
      </c>
      <c r="BR240" s="1">
        <v>-0.38520354099999998</v>
      </c>
      <c r="BS240" s="1">
        <v>0.13849283849999999</v>
      </c>
      <c r="BT240" s="1">
        <v>0.39433118769999997</v>
      </c>
      <c r="BU240" s="1">
        <v>0.74747574880000001</v>
      </c>
      <c r="BV240" s="1">
        <v>0.38520354060000001</v>
      </c>
      <c r="BW240" t="s">
        <v>7249</v>
      </c>
      <c r="BX240" t="s">
        <v>1390</v>
      </c>
      <c r="BY240" t="s">
        <v>1373</v>
      </c>
      <c r="BZ240" t="s">
        <v>1390</v>
      </c>
      <c r="CA240">
        <v>518</v>
      </c>
      <c r="CB240">
        <v>136</v>
      </c>
      <c r="CC240">
        <v>18</v>
      </c>
      <c r="CD240">
        <v>5</v>
      </c>
      <c r="CE240">
        <v>2017</v>
      </c>
      <c r="CF240">
        <v>561</v>
      </c>
      <c r="CG240">
        <v>0.33</v>
      </c>
      <c r="CH240">
        <v>0.38</v>
      </c>
      <c r="CI240">
        <v>0.50600000000000001</v>
      </c>
      <c r="CJ240">
        <v>216</v>
      </c>
      <c r="CK240">
        <v>0.38500000000000001</v>
      </c>
      <c r="CL240">
        <v>93</v>
      </c>
      <c r="CM240">
        <v>33</v>
      </c>
      <c r="CN240" t="s">
        <v>249</v>
      </c>
      <c r="CO240">
        <v>26</v>
      </c>
      <c r="CP240" t="s">
        <v>1390</v>
      </c>
      <c r="CQ240">
        <v>413</v>
      </c>
      <c r="CR240">
        <v>120</v>
      </c>
      <c r="CS240">
        <v>12</v>
      </c>
      <c r="CT240">
        <v>4</v>
      </c>
      <c r="CU240">
        <v>2016</v>
      </c>
      <c r="CV240">
        <v>453</v>
      </c>
      <c r="CW240">
        <v>0.245</v>
      </c>
      <c r="CX240">
        <v>0.307</v>
      </c>
      <c r="CY240">
        <v>0.38500000000000001</v>
      </c>
      <c r="CZ240">
        <v>138</v>
      </c>
      <c r="DA240">
        <v>0.30599999999999999</v>
      </c>
      <c r="DB240">
        <v>35</v>
      </c>
      <c r="DC240">
        <v>13</v>
      </c>
      <c r="DD240" t="s">
        <v>249</v>
      </c>
      <c r="DE240">
        <v>25</v>
      </c>
      <c r="DF240" t="s">
        <v>1390</v>
      </c>
      <c r="DG240">
        <v>553</v>
      </c>
      <c r="DH240">
        <v>148</v>
      </c>
      <c r="DI240">
        <v>13</v>
      </c>
      <c r="DJ240">
        <v>7</v>
      </c>
      <c r="DK240">
        <v>2015</v>
      </c>
      <c r="DL240">
        <v>601</v>
      </c>
      <c r="DM240">
        <v>0.25700000000000001</v>
      </c>
      <c r="DN240">
        <v>0.309</v>
      </c>
      <c r="DO240">
        <v>0.36499999999999999</v>
      </c>
      <c r="DP240">
        <v>180</v>
      </c>
      <c r="DQ240">
        <v>0.3</v>
      </c>
      <c r="DR240">
        <v>40</v>
      </c>
      <c r="DS240">
        <v>17</v>
      </c>
      <c r="DT240" t="s">
        <v>249</v>
      </c>
      <c r="DU240">
        <v>24</v>
      </c>
      <c r="DV240" s="36" t="s">
        <v>1454</v>
      </c>
    </row>
    <row r="241" spans="1:126" x14ac:dyDescent="0.3">
      <c r="A241">
        <v>240</v>
      </c>
      <c r="B241" t="s">
        <v>7310</v>
      </c>
      <c r="C241" t="s">
        <v>949</v>
      </c>
      <c r="D241" t="s">
        <v>118</v>
      </c>
      <c r="E241">
        <v>594824</v>
      </c>
      <c r="F241" t="s">
        <v>265</v>
      </c>
      <c r="G241" t="s">
        <v>253</v>
      </c>
      <c r="I241" t="s">
        <v>1103</v>
      </c>
      <c r="J241">
        <v>1</v>
      </c>
      <c r="K241" t="s">
        <v>825</v>
      </c>
      <c r="L241">
        <v>154</v>
      </c>
      <c r="M241">
        <v>96</v>
      </c>
      <c r="N241">
        <v>110</v>
      </c>
      <c r="O241">
        <v>36</v>
      </c>
      <c r="P241">
        <v>109</v>
      </c>
      <c r="Q241">
        <v>95</v>
      </c>
      <c r="R241">
        <v>120</v>
      </c>
      <c r="S241">
        <v>73</v>
      </c>
      <c r="T241">
        <v>94</v>
      </c>
      <c r="U241">
        <v>79</v>
      </c>
      <c r="V241">
        <v>57</v>
      </c>
      <c r="W241">
        <v>102</v>
      </c>
      <c r="X241">
        <v>28</v>
      </c>
      <c r="Y241">
        <v>283</v>
      </c>
      <c r="Z241">
        <v>4</v>
      </c>
      <c r="AA241">
        <v>2</v>
      </c>
      <c r="AB241" s="1">
        <v>0.245</v>
      </c>
      <c r="AC241" s="1">
        <v>0.32100000000000001</v>
      </c>
      <c r="AD241" s="1">
        <v>0.35</v>
      </c>
      <c r="AE241" s="1">
        <v>0.30199999999999999</v>
      </c>
      <c r="AF241" s="36">
        <v>25</v>
      </c>
      <c r="AG241" s="36">
        <v>26</v>
      </c>
      <c r="AH241" s="8">
        <v>6</v>
      </c>
      <c r="AI241" s="36">
        <v>-3</v>
      </c>
      <c r="AJ241" s="38">
        <v>275</v>
      </c>
      <c r="AK241" s="38">
        <v>36</v>
      </c>
      <c r="AL241" s="1">
        <v>0.42499999999999999</v>
      </c>
      <c r="AM241" s="1">
        <v>0.46666666670000001</v>
      </c>
      <c r="AN241" s="1">
        <v>0.283000796</v>
      </c>
      <c r="AO241" s="1">
        <v>8.8447512000000006E-3</v>
      </c>
      <c r="AP241" s="1">
        <v>8.6259893200000007E-2</v>
      </c>
      <c r="AQ241" s="1">
        <v>0.20759355160000001</v>
      </c>
      <c r="AR241" s="1">
        <v>0.1839063728</v>
      </c>
      <c r="AS241" s="1">
        <v>0.10513997930000001</v>
      </c>
      <c r="AT241" s="1">
        <v>3.8287662100000001E-2</v>
      </c>
      <c r="AU241" s="1">
        <v>3.5650376999999999E-3</v>
      </c>
      <c r="AV241" s="1">
        <v>1.4954548099999999E-2</v>
      </c>
      <c r="AW241" s="1">
        <v>0.30219333180000002</v>
      </c>
      <c r="AX241" s="1">
        <v>1.4605237116000001</v>
      </c>
      <c r="AY241" s="1">
        <v>-0.27370093499999998</v>
      </c>
      <c r="AZ241" s="1">
        <v>0.1579058851</v>
      </c>
      <c r="BA241" s="1">
        <v>-0.67755294899999996</v>
      </c>
      <c r="BB241" s="1">
        <v>0.29076434400000001</v>
      </c>
      <c r="BC241" s="1">
        <v>-0.24446498899999999</v>
      </c>
      <c r="BD241" s="1">
        <v>1.1640497808000001</v>
      </c>
      <c r="BE241" s="1">
        <v>-0.89678173999999999</v>
      </c>
      <c r="BF241" s="1">
        <v>-0.243921374</v>
      </c>
      <c r="BG241" s="1">
        <v>-0.28006730699999999</v>
      </c>
      <c r="BH241" s="1">
        <v>-0.96130150800000003</v>
      </c>
      <c r="BI241" s="1">
        <v>0.17096616680000001</v>
      </c>
      <c r="BJ241">
        <v>4</v>
      </c>
      <c r="BK241">
        <v>1</v>
      </c>
      <c r="BL241" t="s">
        <v>761</v>
      </c>
      <c r="BM241" t="s">
        <v>764</v>
      </c>
      <c r="BN241" s="36" t="s">
        <v>772</v>
      </c>
      <c r="BO241" s="1">
        <v>-0.823147344</v>
      </c>
      <c r="BP241" s="1">
        <v>-0.43264492300000001</v>
      </c>
      <c r="BQ241" s="1">
        <v>-5.1152991000000002E-2</v>
      </c>
      <c r="BR241" s="1">
        <v>0.1416898617</v>
      </c>
      <c r="BS241" s="1">
        <v>0.82314734379999999</v>
      </c>
      <c r="BT241" s="1">
        <v>0.43264492300000001</v>
      </c>
      <c r="BU241" s="1">
        <v>5.11529914E-2</v>
      </c>
      <c r="BV241" s="1">
        <v>0.1416898617</v>
      </c>
      <c r="BW241" t="s">
        <v>2904</v>
      </c>
      <c r="BX241" t="s">
        <v>1100</v>
      </c>
      <c r="BY241" t="s">
        <v>1063</v>
      </c>
      <c r="BZ241" t="s">
        <v>2539</v>
      </c>
      <c r="CA241">
        <v>241</v>
      </c>
      <c r="CB241">
        <v>133</v>
      </c>
      <c r="CC241">
        <v>2</v>
      </c>
      <c r="CD241">
        <v>2</v>
      </c>
      <c r="CE241">
        <v>2017</v>
      </c>
      <c r="CF241">
        <v>290</v>
      </c>
      <c r="CG241">
        <v>0.253</v>
      </c>
      <c r="CH241">
        <v>0.36499999999999999</v>
      </c>
      <c r="CI241">
        <v>0.33200000000000002</v>
      </c>
      <c r="CJ241">
        <v>93</v>
      </c>
      <c r="CK241">
        <v>0.31900000000000001</v>
      </c>
      <c r="CL241">
        <v>31</v>
      </c>
      <c r="CM241">
        <v>5</v>
      </c>
      <c r="CN241" t="s">
        <v>253</v>
      </c>
      <c r="CO241">
        <v>27</v>
      </c>
      <c r="CP241" t="s">
        <v>2539</v>
      </c>
      <c r="CQ241">
        <v>214</v>
      </c>
      <c r="CR241">
        <v>99</v>
      </c>
      <c r="CS241">
        <v>3</v>
      </c>
      <c r="CT241">
        <v>1</v>
      </c>
      <c r="CU241">
        <v>2016</v>
      </c>
      <c r="CV241">
        <v>257</v>
      </c>
      <c r="CW241">
        <v>0.27600000000000002</v>
      </c>
      <c r="CX241">
        <v>0.39300000000000002</v>
      </c>
      <c r="CY241">
        <v>0.36899999999999999</v>
      </c>
      <c r="CZ241">
        <v>90</v>
      </c>
      <c r="DA241">
        <v>0.35199999999999998</v>
      </c>
      <c r="DB241">
        <v>41</v>
      </c>
      <c r="DC241">
        <v>7</v>
      </c>
      <c r="DD241" t="s">
        <v>253</v>
      </c>
      <c r="DE241">
        <v>26</v>
      </c>
      <c r="DF241" t="s">
        <v>1100</v>
      </c>
      <c r="DG241">
        <v>75</v>
      </c>
      <c r="DH241">
        <v>49</v>
      </c>
      <c r="DI241">
        <v>2</v>
      </c>
      <c r="DJ241">
        <v>0</v>
      </c>
      <c r="DK241">
        <v>2015</v>
      </c>
      <c r="DL241">
        <v>87</v>
      </c>
      <c r="DM241">
        <v>0.24</v>
      </c>
      <c r="DN241">
        <v>0.33700000000000002</v>
      </c>
      <c r="DO241">
        <v>0.38700000000000001</v>
      </c>
      <c r="DP241">
        <v>28</v>
      </c>
      <c r="DQ241">
        <v>0.32100000000000001</v>
      </c>
      <c r="DR241">
        <v>15</v>
      </c>
      <c r="DS241">
        <v>1</v>
      </c>
      <c r="DT241" t="s">
        <v>257</v>
      </c>
      <c r="DU241">
        <v>25</v>
      </c>
      <c r="DV241" s="36" t="s">
        <v>3183</v>
      </c>
    </row>
    <row r="242" spans="1:126" x14ac:dyDescent="0.3">
      <c r="A242">
        <v>241</v>
      </c>
      <c r="B242" t="s">
        <v>5575</v>
      </c>
      <c r="C242" t="s">
        <v>949</v>
      </c>
      <c r="D242" t="s">
        <v>2527</v>
      </c>
      <c r="E242">
        <v>544725</v>
      </c>
      <c r="F242" t="s">
        <v>249</v>
      </c>
      <c r="I242" t="s">
        <v>1061</v>
      </c>
      <c r="J242">
        <v>29</v>
      </c>
      <c r="K242" t="s">
        <v>5126</v>
      </c>
      <c r="L242">
        <v>76</v>
      </c>
      <c r="M242">
        <v>93</v>
      </c>
      <c r="N242">
        <v>118</v>
      </c>
      <c r="O242">
        <v>159</v>
      </c>
      <c r="P242">
        <v>64</v>
      </c>
      <c r="Q242">
        <v>100</v>
      </c>
      <c r="R242">
        <v>112</v>
      </c>
      <c r="S242">
        <v>98</v>
      </c>
      <c r="T242">
        <v>101</v>
      </c>
      <c r="U242">
        <v>136</v>
      </c>
      <c r="V242">
        <v>95</v>
      </c>
      <c r="W242">
        <v>101</v>
      </c>
      <c r="X242">
        <v>27</v>
      </c>
      <c r="Y242">
        <v>304</v>
      </c>
      <c r="Z242">
        <v>8</v>
      </c>
      <c r="AA242">
        <v>7</v>
      </c>
      <c r="AB242" s="1">
        <v>0.248</v>
      </c>
      <c r="AC242" s="1">
        <v>0.29899999999999999</v>
      </c>
      <c r="AD242" s="1">
        <v>0.38900000000000001</v>
      </c>
      <c r="AE242" s="1">
        <v>0.30099999999999999</v>
      </c>
      <c r="AF242" s="36">
        <v>26</v>
      </c>
      <c r="AG242" s="36">
        <v>24</v>
      </c>
      <c r="AH242" s="8">
        <v>10</v>
      </c>
      <c r="AI242" s="36">
        <v>-9</v>
      </c>
      <c r="AJ242" s="38">
        <v>303</v>
      </c>
      <c r="AK242" s="38">
        <v>108</v>
      </c>
      <c r="AL242" s="1">
        <v>0.21</v>
      </c>
      <c r="AM242" s="1">
        <v>0.45</v>
      </c>
      <c r="AN242" s="1">
        <v>0.30392874079999999</v>
      </c>
      <c r="AO242" s="1">
        <v>3.9702533700000001E-2</v>
      </c>
      <c r="AP242" s="1">
        <v>5.1116231599999999E-2</v>
      </c>
      <c r="AQ242" s="1">
        <v>0.2172674057</v>
      </c>
      <c r="AR242" s="1">
        <v>0.1717296707</v>
      </c>
      <c r="AS242" s="1">
        <v>0.14137099650000001</v>
      </c>
      <c r="AT242" s="1">
        <v>4.0910876300000003E-2</v>
      </c>
      <c r="AU242" s="1">
        <v>6.1239027999999999E-3</v>
      </c>
      <c r="AV242" s="1">
        <v>2.4986241999999999E-2</v>
      </c>
      <c r="AW242" s="1">
        <v>0.30136542529999999</v>
      </c>
      <c r="AX242" s="1">
        <v>-0.65492958000000001</v>
      </c>
      <c r="AY242" s="1">
        <v>-0.52501119600000001</v>
      </c>
      <c r="AZ242" s="1">
        <v>0.29014153500000001</v>
      </c>
      <c r="BA242" s="1">
        <v>0.62497558630000005</v>
      </c>
      <c r="BB242" s="1">
        <v>-1.1851415860000001</v>
      </c>
      <c r="BC242" s="1">
        <v>-4.6564270000000003E-3</v>
      </c>
      <c r="BD242" s="1">
        <v>0.6996341908</v>
      </c>
      <c r="BE242" s="1">
        <v>-5.5488805000000002E-2</v>
      </c>
      <c r="BF242" s="1">
        <v>3.4959688099999997E-2</v>
      </c>
      <c r="BG242" s="1">
        <v>0.48987657839999998</v>
      </c>
      <c r="BH242" s="1">
        <v>-0.113528816</v>
      </c>
      <c r="BI242" s="1">
        <v>0.1425417729</v>
      </c>
      <c r="BJ242">
        <v>2</v>
      </c>
      <c r="BK242">
        <v>3</v>
      </c>
      <c r="BL242" t="s">
        <v>760</v>
      </c>
      <c r="BM242" t="s">
        <v>6724</v>
      </c>
      <c r="BN242" s="36" t="s">
        <v>6738</v>
      </c>
      <c r="BO242" s="1">
        <v>-0.34754143900000001</v>
      </c>
      <c r="BP242" s="1">
        <v>0.25629627100000002</v>
      </c>
      <c r="BQ242" s="1">
        <v>-0.61867549700000002</v>
      </c>
      <c r="BR242" s="1">
        <v>-0.45210277599999998</v>
      </c>
      <c r="BS242" s="1">
        <v>0.34754143910000002</v>
      </c>
      <c r="BT242" s="1">
        <v>0.25629627100000002</v>
      </c>
      <c r="BU242" s="1">
        <v>0.61867549740000005</v>
      </c>
      <c r="BV242" s="1">
        <v>0.45210277580000002</v>
      </c>
      <c r="BW242" t="s">
        <v>6927</v>
      </c>
      <c r="BX242" t="s">
        <v>1390</v>
      </c>
      <c r="BY242" t="s">
        <v>1373</v>
      </c>
      <c r="BZ242" t="s">
        <v>1390</v>
      </c>
      <c r="CA242">
        <v>300</v>
      </c>
      <c r="CB242">
        <v>87</v>
      </c>
      <c r="CC242">
        <v>9</v>
      </c>
      <c r="CD242">
        <v>8</v>
      </c>
      <c r="CE242">
        <v>2017</v>
      </c>
      <c r="CF242">
        <v>326</v>
      </c>
      <c r="CG242">
        <v>0.27</v>
      </c>
      <c r="CH242">
        <v>0.316</v>
      </c>
      <c r="CI242">
        <v>0.42299999999999999</v>
      </c>
      <c r="CJ242">
        <v>104</v>
      </c>
      <c r="CK242">
        <v>0.31900000000000001</v>
      </c>
      <c r="CL242">
        <v>34</v>
      </c>
      <c r="CM242">
        <v>13</v>
      </c>
      <c r="CN242" t="s">
        <v>249</v>
      </c>
      <c r="CO242">
        <v>26</v>
      </c>
      <c r="CP242" t="s">
        <v>1390</v>
      </c>
      <c r="CQ242">
        <v>48</v>
      </c>
      <c r="CR242">
        <v>18</v>
      </c>
      <c r="CS242">
        <v>1</v>
      </c>
      <c r="CT242">
        <v>2</v>
      </c>
      <c r="CU242">
        <v>2016</v>
      </c>
      <c r="CV242">
        <v>50</v>
      </c>
      <c r="CW242">
        <v>0.22900000000000001</v>
      </c>
      <c r="CX242">
        <v>0.26</v>
      </c>
      <c r="CY242">
        <v>0.35399999999999998</v>
      </c>
      <c r="CZ242">
        <v>13</v>
      </c>
      <c r="DA242">
        <v>0.26800000000000002</v>
      </c>
      <c r="DB242">
        <v>5</v>
      </c>
      <c r="DC242">
        <v>1</v>
      </c>
      <c r="DD242" t="s">
        <v>249</v>
      </c>
      <c r="DE242">
        <v>25</v>
      </c>
      <c r="DF242" t="s">
        <v>1390</v>
      </c>
      <c r="DG242">
        <v>14</v>
      </c>
      <c r="DH242">
        <v>18</v>
      </c>
      <c r="DI242">
        <v>0</v>
      </c>
      <c r="DJ242">
        <v>1</v>
      </c>
      <c r="DK242">
        <v>2015</v>
      </c>
      <c r="DL242">
        <v>15</v>
      </c>
      <c r="DM242">
        <v>0.214</v>
      </c>
      <c r="DN242">
        <v>0.26700000000000002</v>
      </c>
      <c r="DO242">
        <v>0.214</v>
      </c>
      <c r="DP242">
        <v>3</v>
      </c>
      <c r="DQ242">
        <v>0.22800000000000001</v>
      </c>
      <c r="DR242">
        <v>1</v>
      </c>
      <c r="DS242">
        <v>0</v>
      </c>
      <c r="DT242" t="s">
        <v>249</v>
      </c>
      <c r="DU242">
        <v>24</v>
      </c>
      <c r="DV242" s="36" t="s">
        <v>2751</v>
      </c>
    </row>
    <row r="243" spans="1:126" x14ac:dyDescent="0.3">
      <c r="A243">
        <v>242</v>
      </c>
      <c r="B243" t="s">
        <v>6787</v>
      </c>
      <c r="C243" t="s">
        <v>949</v>
      </c>
      <c r="D243" t="s">
        <v>6619</v>
      </c>
      <c r="E243">
        <v>591994</v>
      </c>
      <c r="F243" t="s">
        <v>249</v>
      </c>
      <c r="I243" t="s">
        <v>1065</v>
      </c>
      <c r="J243">
        <v>21</v>
      </c>
      <c r="K243" t="s">
        <v>2884</v>
      </c>
      <c r="L243">
        <v>76</v>
      </c>
      <c r="M243">
        <v>86</v>
      </c>
      <c r="N243">
        <v>77</v>
      </c>
      <c r="O243">
        <v>72</v>
      </c>
      <c r="P243">
        <v>111</v>
      </c>
      <c r="Q243">
        <v>108</v>
      </c>
      <c r="R243">
        <v>95</v>
      </c>
      <c r="S243">
        <v>110</v>
      </c>
      <c r="T243">
        <v>109</v>
      </c>
      <c r="U243">
        <v>358</v>
      </c>
      <c r="V243">
        <v>77</v>
      </c>
      <c r="W243">
        <v>102</v>
      </c>
      <c r="X243">
        <v>25</v>
      </c>
      <c r="Y243">
        <v>199</v>
      </c>
      <c r="Z243">
        <v>4</v>
      </c>
      <c r="AA243">
        <v>2</v>
      </c>
      <c r="AB243" s="1">
        <v>0.23200000000000001</v>
      </c>
      <c r="AC243" s="1">
        <v>0.30299999999999999</v>
      </c>
      <c r="AD243" s="1">
        <v>0.39100000000000001</v>
      </c>
      <c r="AE243" s="1">
        <v>0.30299999999999999</v>
      </c>
      <c r="AF243" s="36">
        <v>20</v>
      </c>
      <c r="AG243" s="36">
        <v>19</v>
      </c>
      <c r="AH243" s="8">
        <v>5</v>
      </c>
      <c r="AI243" s="36">
        <v>-5</v>
      </c>
      <c r="AJ243" s="38">
        <v>374</v>
      </c>
      <c r="AK243" s="38">
        <v>140</v>
      </c>
      <c r="AL243" s="1">
        <v>0.21</v>
      </c>
      <c r="AM243" s="1">
        <v>0.41666666670000002</v>
      </c>
      <c r="AN243" s="1">
        <v>0.19939880130000001</v>
      </c>
      <c r="AO243" s="1">
        <v>1.8001275600000002E-2</v>
      </c>
      <c r="AP243" s="1">
        <v>8.8444453199999995E-2</v>
      </c>
      <c r="AQ243" s="1">
        <v>0.23570424910000001</v>
      </c>
      <c r="AR243" s="1">
        <v>0.1450422801</v>
      </c>
      <c r="AS243" s="1">
        <v>0.1583670214</v>
      </c>
      <c r="AT243" s="1">
        <v>4.43969751E-2</v>
      </c>
      <c r="AU243" s="1">
        <v>1.6104952200000001E-2</v>
      </c>
      <c r="AV243" s="1">
        <v>2.0345852000000001E-2</v>
      </c>
      <c r="AW243" s="1">
        <v>0.30332148219999999</v>
      </c>
      <c r="AX243" s="1">
        <v>-0.65492958000000001</v>
      </c>
      <c r="AY243" s="1">
        <v>-1.027631717</v>
      </c>
      <c r="AZ243" s="1">
        <v>-0.37034302600000002</v>
      </c>
      <c r="BA243" s="1">
        <v>-0.29104966300000001</v>
      </c>
      <c r="BB243" s="1">
        <v>0.38250791750000002</v>
      </c>
      <c r="BC243" s="1">
        <v>0.45238095179999999</v>
      </c>
      <c r="BD243" s="1">
        <v>-0.31821450200000001</v>
      </c>
      <c r="BE243" s="1">
        <v>0.33916298119999999</v>
      </c>
      <c r="BF243" s="1">
        <v>0.40557636400000002</v>
      </c>
      <c r="BG243" s="1">
        <v>3.4931016223000002</v>
      </c>
      <c r="BH243" s="1">
        <v>-0.50568551399999995</v>
      </c>
      <c r="BI243" s="1">
        <v>0.20969879320000001</v>
      </c>
      <c r="BJ243">
        <v>2</v>
      </c>
      <c r="BK243">
        <v>2</v>
      </c>
      <c r="BL243" t="s">
        <v>759</v>
      </c>
      <c r="BM243" t="s">
        <v>760</v>
      </c>
      <c r="BN243" s="36" t="s">
        <v>780</v>
      </c>
      <c r="BO243" s="1">
        <v>-5.7805746999999998E-2</v>
      </c>
      <c r="BP243" s="1">
        <v>0.80398507029999999</v>
      </c>
      <c r="BQ243" s="1">
        <v>-0.32184037599999998</v>
      </c>
      <c r="BR243" s="1">
        <v>-0.13953918000000001</v>
      </c>
      <c r="BS243" s="1">
        <v>5.7805746999999998E-2</v>
      </c>
      <c r="BT243" s="1">
        <v>0.80398507029999999</v>
      </c>
      <c r="BU243" s="1">
        <v>0.32184037609999999</v>
      </c>
      <c r="BV243" s="1">
        <v>0.13953918030000001</v>
      </c>
      <c r="BW243" t="s">
        <v>2467</v>
      </c>
      <c r="BX243" t="s">
        <v>1390</v>
      </c>
      <c r="BY243" t="s">
        <v>1373</v>
      </c>
      <c r="BZ243" t="s">
        <v>1390</v>
      </c>
      <c r="CA243">
        <v>105</v>
      </c>
      <c r="CB243">
        <v>44</v>
      </c>
      <c r="CC243">
        <v>2</v>
      </c>
      <c r="CD243">
        <v>0</v>
      </c>
      <c r="CE243">
        <v>2017</v>
      </c>
      <c r="CF243">
        <v>119</v>
      </c>
      <c r="CG243">
        <v>0.23799999999999999</v>
      </c>
      <c r="CH243">
        <v>0.30499999999999999</v>
      </c>
      <c r="CI243">
        <v>0.4</v>
      </c>
      <c r="CJ243">
        <v>36</v>
      </c>
      <c r="CK243">
        <v>0.30399999999999999</v>
      </c>
      <c r="CL243">
        <v>15</v>
      </c>
      <c r="CM243">
        <v>2</v>
      </c>
      <c r="CN243" t="s">
        <v>249</v>
      </c>
      <c r="CO243">
        <v>24</v>
      </c>
      <c r="DV243" s="36" t="s">
        <v>6620</v>
      </c>
    </row>
    <row r="244" spans="1:126" x14ac:dyDescent="0.3">
      <c r="A244">
        <v>243</v>
      </c>
      <c r="B244" t="s">
        <v>594</v>
      </c>
      <c r="C244" t="s">
        <v>113</v>
      </c>
      <c r="D244" t="s">
        <v>55</v>
      </c>
      <c r="E244">
        <v>458731</v>
      </c>
      <c r="F244" t="s">
        <v>249</v>
      </c>
      <c r="I244" t="s">
        <v>1103</v>
      </c>
      <c r="J244">
        <v>39</v>
      </c>
      <c r="K244" t="s">
        <v>3865</v>
      </c>
      <c r="L244">
        <v>76</v>
      </c>
      <c r="M244">
        <v>117</v>
      </c>
      <c r="N244">
        <v>190</v>
      </c>
      <c r="O244">
        <v>196</v>
      </c>
      <c r="P244">
        <v>148</v>
      </c>
      <c r="Q244">
        <v>83</v>
      </c>
      <c r="R244">
        <v>110</v>
      </c>
      <c r="S244">
        <v>98</v>
      </c>
      <c r="T244">
        <v>82</v>
      </c>
      <c r="U244">
        <v>103</v>
      </c>
      <c r="V244">
        <v>103</v>
      </c>
      <c r="W244">
        <v>109</v>
      </c>
      <c r="X244">
        <v>34</v>
      </c>
      <c r="Y244">
        <v>491</v>
      </c>
      <c r="Z244">
        <v>13</v>
      </c>
      <c r="AA244">
        <v>14</v>
      </c>
      <c r="AB244" s="1">
        <v>0.248</v>
      </c>
      <c r="AC244" s="1">
        <v>0.33800000000000002</v>
      </c>
      <c r="AD244" s="1">
        <v>0.39</v>
      </c>
      <c r="AE244" s="1">
        <v>0.32500000000000001</v>
      </c>
      <c r="AF244" s="36">
        <v>46</v>
      </c>
      <c r="AG244" s="36">
        <v>43</v>
      </c>
      <c r="AH244" s="8">
        <v>16</v>
      </c>
      <c r="AI244" s="36">
        <v>-3</v>
      </c>
      <c r="AJ244" s="38">
        <v>137</v>
      </c>
      <c r="AK244" s="38">
        <v>40</v>
      </c>
      <c r="AL244" s="1">
        <v>0.21</v>
      </c>
      <c r="AM244" s="1">
        <v>0.56666666669999999</v>
      </c>
      <c r="AN244" s="1">
        <v>0.49067538649999998</v>
      </c>
      <c r="AO244" s="1">
        <v>4.8800827200000001E-2</v>
      </c>
      <c r="AP244" s="1">
        <v>0.1171005968</v>
      </c>
      <c r="AQ244" s="1">
        <v>0.18037485079999999</v>
      </c>
      <c r="AR244" s="1">
        <v>0.1690468128</v>
      </c>
      <c r="AS244" s="1">
        <v>0.14113072739999999</v>
      </c>
      <c r="AT244" s="1">
        <v>3.3318878500000003E-2</v>
      </c>
      <c r="AU244" s="1">
        <v>4.6257442999999999E-3</v>
      </c>
      <c r="AV244" s="1">
        <v>2.7218128899999999E-2</v>
      </c>
      <c r="AW244" s="1">
        <v>0.32482716519999999</v>
      </c>
      <c r="AX244" s="1">
        <v>-0.65492958000000001</v>
      </c>
      <c r="AY244" s="1">
        <v>1.2341606289</v>
      </c>
      <c r="AZ244" s="1">
        <v>1.4701219003999999</v>
      </c>
      <c r="BA244" s="1">
        <v>1.0090209029999999</v>
      </c>
      <c r="BB244" s="1">
        <v>1.5859616942000001</v>
      </c>
      <c r="BC244" s="1">
        <v>-0.91919891099999995</v>
      </c>
      <c r="BD244" s="1">
        <v>0.59731083279999997</v>
      </c>
      <c r="BE244" s="1">
        <v>-6.1067912000000002E-2</v>
      </c>
      <c r="BF244" s="1">
        <v>-0.77216631499999999</v>
      </c>
      <c r="BG244" s="1">
        <v>3.9091577000000002E-2</v>
      </c>
      <c r="BH244" s="1">
        <v>7.5086669600000003E-2</v>
      </c>
      <c r="BI244" s="1">
        <v>0.94805031529999995</v>
      </c>
      <c r="BJ244">
        <v>3</v>
      </c>
      <c r="BK244">
        <v>4</v>
      </c>
      <c r="BL244" t="s">
        <v>6724</v>
      </c>
      <c r="BM244" t="s">
        <v>764</v>
      </c>
      <c r="BN244" s="36" t="s">
        <v>6749</v>
      </c>
      <c r="BO244" s="1">
        <v>4.675045E-4</v>
      </c>
      <c r="BP244" s="1">
        <v>-0.55520062100000001</v>
      </c>
      <c r="BQ244" s="1">
        <v>0.22545545240000001</v>
      </c>
      <c r="BR244" s="1">
        <v>-0.73034078700000005</v>
      </c>
      <c r="BS244" s="1">
        <v>4.675045E-4</v>
      </c>
      <c r="BT244" s="1">
        <v>0.55520062140000004</v>
      </c>
      <c r="BU244" s="1">
        <v>0.22545545240000001</v>
      </c>
      <c r="BV244" s="1">
        <v>0.73034078670000002</v>
      </c>
      <c r="BW244" t="s">
        <v>5239</v>
      </c>
      <c r="BX244" t="s">
        <v>1383</v>
      </c>
      <c r="BY244" t="s">
        <v>1373</v>
      </c>
      <c r="BZ244" t="s">
        <v>1383</v>
      </c>
      <c r="CA244">
        <v>594</v>
      </c>
      <c r="CB244">
        <v>151</v>
      </c>
      <c r="CC244">
        <v>21</v>
      </c>
      <c r="CD244">
        <v>23</v>
      </c>
      <c r="CE244">
        <v>2017</v>
      </c>
      <c r="CF244">
        <v>682</v>
      </c>
      <c r="CG244">
        <v>0.26400000000000001</v>
      </c>
      <c r="CH244">
        <v>0.35</v>
      </c>
      <c r="CI244">
        <v>0.42799999999999999</v>
      </c>
      <c r="CJ244">
        <v>233</v>
      </c>
      <c r="CK244">
        <v>0.34100000000000003</v>
      </c>
      <c r="CL244">
        <v>68</v>
      </c>
      <c r="CM244">
        <v>29</v>
      </c>
      <c r="CN244" t="s">
        <v>249</v>
      </c>
      <c r="CO244">
        <v>33</v>
      </c>
      <c r="CP244" t="s">
        <v>1383</v>
      </c>
      <c r="CQ244">
        <v>547</v>
      </c>
      <c r="CR244">
        <v>148</v>
      </c>
      <c r="CS244">
        <v>7</v>
      </c>
      <c r="CT244">
        <v>16</v>
      </c>
      <c r="CU244">
        <v>2016</v>
      </c>
      <c r="CV244">
        <v>634</v>
      </c>
      <c r="CW244">
        <v>0.26100000000000001</v>
      </c>
      <c r="CX244">
        <v>0.35099999999999998</v>
      </c>
      <c r="CY244">
        <v>0.36199999999999999</v>
      </c>
      <c r="CZ244">
        <v>204</v>
      </c>
      <c r="DA244">
        <v>0.32200000000000001</v>
      </c>
      <c r="DB244">
        <v>53</v>
      </c>
      <c r="DC244">
        <v>18</v>
      </c>
      <c r="DD244" t="s">
        <v>249</v>
      </c>
      <c r="DE244">
        <v>32</v>
      </c>
      <c r="DF244" t="s">
        <v>1383</v>
      </c>
      <c r="DG244">
        <v>571</v>
      </c>
      <c r="DH244">
        <v>151</v>
      </c>
      <c r="DI244">
        <v>16</v>
      </c>
      <c r="DJ244">
        <v>20</v>
      </c>
      <c r="DK244">
        <v>2015</v>
      </c>
      <c r="DL244">
        <v>656</v>
      </c>
      <c r="DM244">
        <v>0.25900000000000001</v>
      </c>
      <c r="DN244">
        <v>0.34300000000000003</v>
      </c>
      <c r="DO244">
        <v>0.39900000000000002</v>
      </c>
      <c r="DP244">
        <v>214</v>
      </c>
      <c r="DQ244">
        <v>0.32700000000000001</v>
      </c>
      <c r="DR244">
        <v>57</v>
      </c>
      <c r="DS244">
        <v>26</v>
      </c>
      <c r="DT244" t="s">
        <v>249</v>
      </c>
      <c r="DU244">
        <v>31</v>
      </c>
      <c r="DV244" s="36" t="s">
        <v>1447</v>
      </c>
    </row>
    <row r="245" spans="1:126" x14ac:dyDescent="0.3">
      <c r="A245">
        <v>244</v>
      </c>
      <c r="B245" t="s">
        <v>3966</v>
      </c>
      <c r="C245" t="s">
        <v>3967</v>
      </c>
      <c r="D245" t="s">
        <v>373</v>
      </c>
      <c r="E245">
        <v>572863</v>
      </c>
      <c r="F245" t="s">
        <v>255</v>
      </c>
      <c r="I245" t="s">
        <v>1065</v>
      </c>
      <c r="J245">
        <v>44</v>
      </c>
      <c r="K245" t="s">
        <v>814</v>
      </c>
      <c r="L245">
        <v>90</v>
      </c>
      <c r="M245">
        <v>103</v>
      </c>
      <c r="N245">
        <v>53</v>
      </c>
      <c r="O245">
        <v>9</v>
      </c>
      <c r="P245">
        <v>96</v>
      </c>
      <c r="Q245">
        <v>115</v>
      </c>
      <c r="R245">
        <v>75</v>
      </c>
      <c r="S245">
        <v>96</v>
      </c>
      <c r="T245">
        <v>130</v>
      </c>
      <c r="U245">
        <v>30</v>
      </c>
      <c r="V245">
        <v>86</v>
      </c>
      <c r="W245">
        <v>89</v>
      </c>
      <c r="X245">
        <v>30</v>
      </c>
      <c r="Y245">
        <v>137</v>
      </c>
      <c r="Z245">
        <v>3</v>
      </c>
      <c r="AA245">
        <v>0</v>
      </c>
      <c r="AB245" s="1">
        <v>0.19800000000000001</v>
      </c>
      <c r="AC245" s="1">
        <v>0.26400000000000001</v>
      </c>
      <c r="AD245" s="1">
        <v>0.33600000000000002</v>
      </c>
      <c r="AE245" s="1">
        <v>0.26500000000000001</v>
      </c>
      <c r="AF245" s="36">
        <v>10</v>
      </c>
      <c r="AG245" s="36">
        <v>10</v>
      </c>
      <c r="AH245" s="8">
        <v>1</v>
      </c>
      <c r="AI245" s="36">
        <v>-8</v>
      </c>
      <c r="AJ245" s="38">
        <v>534</v>
      </c>
      <c r="AK245" s="38">
        <v>83</v>
      </c>
      <c r="AL245" s="1">
        <v>0.25</v>
      </c>
      <c r="AM245" s="1">
        <v>0.5</v>
      </c>
      <c r="AN245" s="1">
        <v>0.13705595609999999</v>
      </c>
      <c r="AO245" s="1">
        <v>2.2300482000000002E-3</v>
      </c>
      <c r="AP245" s="1">
        <v>7.5858230700000001E-2</v>
      </c>
      <c r="AQ245" s="1">
        <v>0.2504501214</v>
      </c>
      <c r="AR245" s="1">
        <v>0.1151562246</v>
      </c>
      <c r="AS245" s="1">
        <v>0.137684107</v>
      </c>
      <c r="AT245" s="1">
        <v>5.2815765899999999E-2</v>
      </c>
      <c r="AU245" s="1">
        <v>1.3330578E-3</v>
      </c>
      <c r="AV245" s="1">
        <v>2.2593991500000001E-2</v>
      </c>
      <c r="AW245" s="1">
        <v>0.26524317469999997</v>
      </c>
      <c r="AX245" s="1">
        <v>-0.26135687499999999</v>
      </c>
      <c r="AY245" s="1">
        <v>0.22891958609999999</v>
      </c>
      <c r="AZ245" s="1">
        <v>-0.76426353199999997</v>
      </c>
      <c r="BA245" s="1">
        <v>-0.95676417599999997</v>
      </c>
      <c r="BB245" s="1">
        <v>-0.146067638</v>
      </c>
      <c r="BC245" s="1">
        <v>0.81792155239999997</v>
      </c>
      <c r="BD245" s="1">
        <v>-1.4580592640000001</v>
      </c>
      <c r="BE245" s="1">
        <v>-0.141099267</v>
      </c>
      <c r="BF245" s="1">
        <v>1.3006009860000001</v>
      </c>
      <c r="BG245" s="1">
        <v>-0.95165378599999995</v>
      </c>
      <c r="BH245" s="1">
        <v>-0.31569652999999998</v>
      </c>
      <c r="BI245" s="1">
        <v>-1.0976382650000001</v>
      </c>
      <c r="BJ245">
        <v>4</v>
      </c>
      <c r="BK245">
        <v>4</v>
      </c>
      <c r="BL245" t="s">
        <v>6729</v>
      </c>
      <c r="BM245" t="s">
        <v>763</v>
      </c>
      <c r="BN245" s="36" t="s">
        <v>6761</v>
      </c>
      <c r="BO245" s="1">
        <v>0.45476347410000001</v>
      </c>
      <c r="BP245" s="1">
        <v>0.32444935759999999</v>
      </c>
      <c r="BQ245" s="1">
        <v>0.22130904409999999</v>
      </c>
      <c r="BR245" s="1">
        <v>0.73418860360000004</v>
      </c>
      <c r="BS245" s="1">
        <v>0.45476347410000001</v>
      </c>
      <c r="BT245" s="1">
        <v>0.32444935759999999</v>
      </c>
      <c r="BU245" s="1">
        <v>0.22130904409999999</v>
      </c>
      <c r="BV245" s="1">
        <v>0.73418860360000004</v>
      </c>
      <c r="BW245" t="s">
        <v>6695</v>
      </c>
      <c r="BX245" t="s">
        <v>1392</v>
      </c>
      <c r="BY245" t="s">
        <v>1373</v>
      </c>
      <c r="BZ245" t="s">
        <v>1392</v>
      </c>
      <c r="CA245">
        <v>112</v>
      </c>
      <c r="CB245">
        <v>41</v>
      </c>
      <c r="CC245">
        <v>2</v>
      </c>
      <c r="CD245">
        <v>0</v>
      </c>
      <c r="CE245">
        <v>2017</v>
      </c>
      <c r="CF245">
        <v>126</v>
      </c>
      <c r="CG245">
        <v>0.188</v>
      </c>
      <c r="CH245">
        <v>0.27200000000000002</v>
      </c>
      <c r="CI245">
        <v>0.313</v>
      </c>
      <c r="CJ245">
        <v>33</v>
      </c>
      <c r="CK245">
        <v>0.26300000000000001</v>
      </c>
      <c r="CL245">
        <v>9</v>
      </c>
      <c r="CM245">
        <v>0</v>
      </c>
      <c r="CN245" t="s">
        <v>255</v>
      </c>
      <c r="CO245">
        <v>29</v>
      </c>
      <c r="CP245" t="s">
        <v>1074</v>
      </c>
      <c r="CQ245">
        <v>68</v>
      </c>
      <c r="CR245">
        <v>24</v>
      </c>
      <c r="CS245">
        <v>1</v>
      </c>
      <c r="CT245">
        <v>0</v>
      </c>
      <c r="CU245">
        <v>2016</v>
      </c>
      <c r="CV245">
        <v>75</v>
      </c>
      <c r="CW245">
        <v>0.23499999999999999</v>
      </c>
      <c r="CX245">
        <v>0.29299999999999998</v>
      </c>
      <c r="CY245">
        <v>0.36799999999999999</v>
      </c>
      <c r="CZ245">
        <v>22</v>
      </c>
      <c r="DA245">
        <v>0.29099999999999998</v>
      </c>
      <c r="DB245">
        <v>9</v>
      </c>
      <c r="DC245">
        <v>1</v>
      </c>
      <c r="DD245" t="s">
        <v>255</v>
      </c>
      <c r="DE245">
        <v>28</v>
      </c>
      <c r="DF245" t="s">
        <v>1074</v>
      </c>
      <c r="DG245">
        <v>70</v>
      </c>
      <c r="DH245">
        <v>22</v>
      </c>
      <c r="DI245">
        <v>2</v>
      </c>
      <c r="DJ245">
        <v>0</v>
      </c>
      <c r="DK245">
        <v>2015</v>
      </c>
      <c r="DL245">
        <v>76</v>
      </c>
      <c r="DM245">
        <v>0.157</v>
      </c>
      <c r="DN245">
        <v>0.224</v>
      </c>
      <c r="DO245">
        <v>0.28599999999999998</v>
      </c>
      <c r="DP245">
        <v>17</v>
      </c>
      <c r="DQ245">
        <v>0.22800000000000001</v>
      </c>
      <c r="DR245">
        <v>4</v>
      </c>
      <c r="DS245">
        <v>0</v>
      </c>
      <c r="DT245" t="s">
        <v>255</v>
      </c>
      <c r="DU245">
        <v>27</v>
      </c>
      <c r="DV245" s="36" t="s">
        <v>3968</v>
      </c>
    </row>
    <row r="246" spans="1:126" x14ac:dyDescent="0.3">
      <c r="A246">
        <v>245</v>
      </c>
      <c r="B246" t="s">
        <v>6788</v>
      </c>
      <c r="C246" t="s">
        <v>6668</v>
      </c>
      <c r="D246" t="s">
        <v>158</v>
      </c>
      <c r="E246">
        <v>641598</v>
      </c>
      <c r="F246" t="s">
        <v>255</v>
      </c>
      <c r="I246" t="s">
        <v>1065</v>
      </c>
      <c r="J246">
        <v>19</v>
      </c>
      <c r="K246" t="s">
        <v>808</v>
      </c>
      <c r="L246">
        <v>90</v>
      </c>
      <c r="M246">
        <v>93</v>
      </c>
      <c r="N246">
        <v>48</v>
      </c>
      <c r="O246">
        <v>11</v>
      </c>
      <c r="P246">
        <v>112</v>
      </c>
      <c r="Q246">
        <v>115</v>
      </c>
      <c r="R246">
        <v>78</v>
      </c>
      <c r="S246">
        <v>101</v>
      </c>
      <c r="T246">
        <v>83</v>
      </c>
      <c r="U246">
        <v>541</v>
      </c>
      <c r="V246">
        <v>58</v>
      </c>
      <c r="W246">
        <v>92</v>
      </c>
      <c r="X246">
        <v>27</v>
      </c>
      <c r="Y246">
        <v>124</v>
      </c>
      <c r="Z246">
        <v>2</v>
      </c>
      <c r="AA246">
        <v>0</v>
      </c>
      <c r="AB246" s="1">
        <v>0.19800000000000001</v>
      </c>
      <c r="AC246" s="1">
        <v>0.27500000000000002</v>
      </c>
      <c r="AD246" s="1">
        <v>0.34300000000000003</v>
      </c>
      <c r="AE246" s="1">
        <v>0.27400000000000002</v>
      </c>
      <c r="AF246" s="36">
        <v>10</v>
      </c>
      <c r="AG246" s="36">
        <v>10</v>
      </c>
      <c r="AH246" s="8">
        <v>0</v>
      </c>
      <c r="AI246" s="36">
        <v>-6</v>
      </c>
      <c r="AJ246" s="38">
        <v>515</v>
      </c>
      <c r="AK246" s="38">
        <v>79</v>
      </c>
      <c r="AL246" s="1">
        <v>0.25</v>
      </c>
      <c r="AM246" s="1">
        <v>0.45</v>
      </c>
      <c r="AN246" s="1">
        <v>0.124183575</v>
      </c>
      <c r="AO246" s="1">
        <v>2.6517433999999999E-3</v>
      </c>
      <c r="AP246" s="1">
        <v>8.9002401999999994E-2</v>
      </c>
      <c r="AQ246" s="1">
        <v>0.2490211903</v>
      </c>
      <c r="AR246" s="1">
        <v>0.11892768669999999</v>
      </c>
      <c r="AS246" s="1">
        <v>0.14517180239999999</v>
      </c>
      <c r="AT246" s="1">
        <v>3.36254754E-2</v>
      </c>
      <c r="AU246" s="1">
        <v>2.4304553699999999E-2</v>
      </c>
      <c r="AV246" s="1">
        <v>1.51952722E-2</v>
      </c>
      <c r="AW246" s="1">
        <v>0.27383799349999999</v>
      </c>
      <c r="AX246" s="1">
        <v>-0.26135687499999999</v>
      </c>
      <c r="AY246" s="1">
        <v>-0.52501119600000001</v>
      </c>
      <c r="AZ246" s="1">
        <v>-0.84559916700000004</v>
      </c>
      <c r="BA246" s="1">
        <v>-0.93896412900000004</v>
      </c>
      <c r="BB246" s="1">
        <v>0.40593973560000002</v>
      </c>
      <c r="BC246" s="1">
        <v>0.7824992784</v>
      </c>
      <c r="BD246" s="1">
        <v>-1.3142168869999999</v>
      </c>
      <c r="BE246" s="1">
        <v>3.2766821100000003E-2</v>
      </c>
      <c r="BF246" s="1">
        <v>-0.73957116700000003</v>
      </c>
      <c r="BG246" s="1">
        <v>5.9603019980000003</v>
      </c>
      <c r="BH246" s="1">
        <v>-0.94095805700000001</v>
      </c>
      <c r="BI246" s="1">
        <v>-0.80255358899999996</v>
      </c>
      <c r="BJ246">
        <v>2</v>
      </c>
      <c r="BK246">
        <v>2</v>
      </c>
      <c r="BL246" t="s">
        <v>759</v>
      </c>
      <c r="BM246" t="s">
        <v>761</v>
      </c>
      <c r="BN246" s="36" t="s">
        <v>779</v>
      </c>
      <c r="BO246" s="1">
        <v>-0.211651322</v>
      </c>
      <c r="BP246" s="1">
        <v>0.81371051920000004</v>
      </c>
      <c r="BQ246" s="1">
        <v>3.8750242599999998E-2</v>
      </c>
      <c r="BR246" s="1">
        <v>-5.8092150000000002E-2</v>
      </c>
      <c r="BS246" s="1">
        <v>0.21165132240000001</v>
      </c>
      <c r="BT246" s="1">
        <v>0.81371051920000004</v>
      </c>
      <c r="BU246" s="1">
        <v>3.8750242599999998E-2</v>
      </c>
      <c r="BV246" s="1">
        <v>5.8092150299999999E-2</v>
      </c>
      <c r="BW246" t="s">
        <v>2869</v>
      </c>
      <c r="BX246" t="s">
        <v>1400</v>
      </c>
      <c r="BY246" t="s">
        <v>1373</v>
      </c>
      <c r="BZ246" t="s">
        <v>1400</v>
      </c>
      <c r="CA246">
        <v>46</v>
      </c>
      <c r="CB246">
        <v>23</v>
      </c>
      <c r="CC246">
        <v>0</v>
      </c>
      <c r="CD246">
        <v>0</v>
      </c>
      <c r="CE246">
        <v>2017</v>
      </c>
      <c r="CF246">
        <v>52</v>
      </c>
      <c r="CG246">
        <v>0.19600000000000001</v>
      </c>
      <c r="CH246">
        <v>0.28799999999999998</v>
      </c>
      <c r="CI246">
        <v>0.34799999999999998</v>
      </c>
      <c r="CJ246">
        <v>15</v>
      </c>
      <c r="CK246">
        <v>0.28299999999999997</v>
      </c>
      <c r="CL246">
        <v>7</v>
      </c>
      <c r="CM246">
        <v>0</v>
      </c>
      <c r="CN246" t="s">
        <v>255</v>
      </c>
      <c r="CO246">
        <v>26</v>
      </c>
      <c r="DV246" s="36" t="s">
        <v>6669</v>
      </c>
    </row>
    <row r="247" spans="1:126" x14ac:dyDescent="0.3">
      <c r="A247">
        <v>246</v>
      </c>
      <c r="B247" t="s">
        <v>5576</v>
      </c>
      <c r="C247" t="s">
        <v>2502</v>
      </c>
      <c r="D247" t="s">
        <v>419</v>
      </c>
      <c r="E247">
        <v>594828</v>
      </c>
      <c r="F247" t="s">
        <v>255</v>
      </c>
      <c r="I247" t="s">
        <v>1065</v>
      </c>
      <c r="J247">
        <v>7</v>
      </c>
      <c r="K247" t="s">
        <v>702</v>
      </c>
      <c r="L247">
        <v>90</v>
      </c>
      <c r="M247">
        <v>107</v>
      </c>
      <c r="N247">
        <v>158</v>
      </c>
      <c r="O247">
        <v>18</v>
      </c>
      <c r="P247">
        <v>75</v>
      </c>
      <c r="Q247">
        <v>94</v>
      </c>
      <c r="R247">
        <v>94</v>
      </c>
      <c r="S247">
        <v>139</v>
      </c>
      <c r="T247">
        <v>98</v>
      </c>
      <c r="U247">
        <v>100</v>
      </c>
      <c r="V247">
        <v>173</v>
      </c>
      <c r="W247">
        <v>106</v>
      </c>
      <c r="X247">
        <v>31</v>
      </c>
      <c r="Y247">
        <v>409</v>
      </c>
      <c r="Z247">
        <v>19</v>
      </c>
      <c r="AA247">
        <v>1</v>
      </c>
      <c r="AB247" s="1">
        <v>0.24199999999999999</v>
      </c>
      <c r="AC247" s="1">
        <v>0.29099999999999998</v>
      </c>
      <c r="AD247" s="1">
        <v>0.442</v>
      </c>
      <c r="AE247" s="1">
        <v>0.314</v>
      </c>
      <c r="AF247" s="36">
        <v>36</v>
      </c>
      <c r="AG247" s="36">
        <v>36</v>
      </c>
      <c r="AH247" s="8">
        <v>14</v>
      </c>
      <c r="AI247" s="36">
        <v>-4</v>
      </c>
      <c r="AJ247" s="38">
        <v>180</v>
      </c>
      <c r="AK247" s="38">
        <v>10</v>
      </c>
      <c r="AL247" s="1">
        <v>0.25</v>
      </c>
      <c r="AM247" s="1">
        <v>0.51666666670000005</v>
      </c>
      <c r="AN247" s="1">
        <v>0.40893519579999998</v>
      </c>
      <c r="AO247" s="1">
        <v>4.3891106999999997E-3</v>
      </c>
      <c r="AP247" s="1">
        <v>5.9391274700000003E-2</v>
      </c>
      <c r="AQ247" s="1">
        <v>0.20366373369999999</v>
      </c>
      <c r="AR247" s="1">
        <v>0.14398181760000001</v>
      </c>
      <c r="AS247" s="1">
        <v>0.1997820199</v>
      </c>
      <c r="AT247" s="1">
        <v>3.9826806200000002E-2</v>
      </c>
      <c r="AU247" s="1">
        <v>4.4959203000000001E-3</v>
      </c>
      <c r="AV247" s="1">
        <v>4.5506803200000001E-2</v>
      </c>
      <c r="AW247" s="1">
        <v>0.31400220089999997</v>
      </c>
      <c r="AX247" s="1">
        <v>-0.26135687499999999</v>
      </c>
      <c r="AY247" s="1">
        <v>0.48022984680000003</v>
      </c>
      <c r="AZ247" s="1">
        <v>0.95363701420000002</v>
      </c>
      <c r="BA247" s="1">
        <v>-0.86562864299999998</v>
      </c>
      <c r="BB247" s="1">
        <v>-0.83761988099999996</v>
      </c>
      <c r="BC247" s="1">
        <v>-0.34188262400000002</v>
      </c>
      <c r="BD247" s="1">
        <v>-0.35866020700000001</v>
      </c>
      <c r="BE247" s="1">
        <v>1.3008292082999999</v>
      </c>
      <c r="BF247" s="1">
        <v>-8.0290761000000002E-2</v>
      </c>
      <c r="BG247" s="1">
        <v>2.84839E-5</v>
      </c>
      <c r="BH247" s="1">
        <v>1.6206520403</v>
      </c>
      <c r="BI247" s="1">
        <v>0.57639837360000001</v>
      </c>
      <c r="BJ247">
        <v>1</v>
      </c>
      <c r="BK247">
        <v>1</v>
      </c>
      <c r="BL247" t="s">
        <v>763</v>
      </c>
      <c r="BM247" t="s">
        <v>764</v>
      </c>
      <c r="BN247" s="36" t="s">
        <v>774</v>
      </c>
      <c r="BO247" s="1">
        <v>0.76879307360000004</v>
      </c>
      <c r="BP247" s="1">
        <v>-0.42946440499999999</v>
      </c>
      <c r="BQ247" s="1">
        <v>-0.17641131199999999</v>
      </c>
      <c r="BR247" s="1">
        <v>-3.9874302E-2</v>
      </c>
      <c r="BS247" s="1">
        <v>0.76879307360000004</v>
      </c>
      <c r="BT247" s="1">
        <v>0.42946440470000002</v>
      </c>
      <c r="BU247" s="1">
        <v>0.17641131160000001</v>
      </c>
      <c r="BV247" s="1">
        <v>3.9874302399999999E-2</v>
      </c>
      <c r="BW247" t="s">
        <v>3428</v>
      </c>
      <c r="BX247" t="s">
        <v>1554</v>
      </c>
      <c r="BY247" t="s">
        <v>1373</v>
      </c>
      <c r="BZ247" t="s">
        <v>1554</v>
      </c>
      <c r="CA247">
        <v>300</v>
      </c>
      <c r="CB247">
        <v>84</v>
      </c>
      <c r="CC247">
        <v>12</v>
      </c>
      <c r="CD247">
        <v>0</v>
      </c>
      <c r="CE247">
        <v>2017</v>
      </c>
      <c r="CF247">
        <v>325</v>
      </c>
      <c r="CG247">
        <v>0.26300000000000001</v>
      </c>
      <c r="CH247">
        <v>0.311</v>
      </c>
      <c r="CI247">
        <v>0.45700000000000002</v>
      </c>
      <c r="CJ247">
        <v>107</v>
      </c>
      <c r="CK247">
        <v>0.33</v>
      </c>
      <c r="CL247">
        <v>38</v>
      </c>
      <c r="CM247">
        <v>13</v>
      </c>
      <c r="CN247" t="s">
        <v>255</v>
      </c>
      <c r="CO247">
        <v>30</v>
      </c>
      <c r="CP247" t="s">
        <v>1554</v>
      </c>
      <c r="CQ247">
        <v>447</v>
      </c>
      <c r="CR247">
        <v>128</v>
      </c>
      <c r="CS247">
        <v>32</v>
      </c>
      <c r="CT247">
        <v>2</v>
      </c>
      <c r="CU247">
        <v>2016</v>
      </c>
      <c r="CV247">
        <v>499</v>
      </c>
      <c r="CW247">
        <v>0.251</v>
      </c>
      <c r="CX247">
        <v>0.31900000000000001</v>
      </c>
      <c r="CY247">
        <v>0.50800000000000001</v>
      </c>
      <c r="CZ247">
        <v>175</v>
      </c>
      <c r="DA247">
        <v>0.35</v>
      </c>
      <c r="DB247">
        <v>62</v>
      </c>
      <c r="DC247">
        <v>21</v>
      </c>
      <c r="DD247" t="s">
        <v>255</v>
      </c>
      <c r="DE247">
        <v>29</v>
      </c>
      <c r="DF247" t="s">
        <v>1554</v>
      </c>
      <c r="DG247">
        <v>566</v>
      </c>
      <c r="DH247">
        <v>153</v>
      </c>
      <c r="DI247">
        <v>27</v>
      </c>
      <c r="DJ247">
        <v>0</v>
      </c>
      <c r="DK247">
        <v>2015</v>
      </c>
      <c r="DL247">
        <v>604</v>
      </c>
      <c r="DM247">
        <v>0.246</v>
      </c>
      <c r="DN247">
        <v>0.28499999999999998</v>
      </c>
      <c r="DO247">
        <v>0.46300000000000002</v>
      </c>
      <c r="DP247">
        <v>191</v>
      </c>
      <c r="DQ247">
        <v>0.317</v>
      </c>
      <c r="DR247">
        <v>48</v>
      </c>
      <c r="DS247">
        <v>20</v>
      </c>
      <c r="DT247" t="s">
        <v>249</v>
      </c>
      <c r="DU247">
        <v>28</v>
      </c>
      <c r="DV247" s="36" t="s">
        <v>2673</v>
      </c>
    </row>
    <row r="248" spans="1:126" x14ac:dyDescent="0.3">
      <c r="A248">
        <v>247</v>
      </c>
      <c r="B248" t="s">
        <v>2766</v>
      </c>
      <c r="C248" t="s">
        <v>2521</v>
      </c>
      <c r="D248" t="s">
        <v>2522</v>
      </c>
      <c r="E248">
        <v>571697</v>
      </c>
      <c r="F248" t="s">
        <v>265</v>
      </c>
      <c r="I248" t="s">
        <v>1103</v>
      </c>
      <c r="J248">
        <v>27</v>
      </c>
      <c r="K248" t="s">
        <v>702</v>
      </c>
      <c r="L248">
        <v>154</v>
      </c>
      <c r="M248">
        <v>93</v>
      </c>
      <c r="N248">
        <v>193</v>
      </c>
      <c r="O248">
        <v>76</v>
      </c>
      <c r="P248">
        <v>59</v>
      </c>
      <c r="Q248">
        <v>92</v>
      </c>
      <c r="R248">
        <v>108</v>
      </c>
      <c r="S248">
        <v>126</v>
      </c>
      <c r="T248">
        <v>125</v>
      </c>
      <c r="U248">
        <v>125</v>
      </c>
      <c r="V248">
        <v>136</v>
      </c>
      <c r="W248">
        <v>108</v>
      </c>
      <c r="X248">
        <v>27</v>
      </c>
      <c r="Y248">
        <v>497</v>
      </c>
      <c r="Z248">
        <v>18</v>
      </c>
      <c r="AA248">
        <v>5</v>
      </c>
      <c r="AB248" s="1">
        <v>0.26200000000000001</v>
      </c>
      <c r="AC248" s="1">
        <v>0.30199999999999999</v>
      </c>
      <c r="AD248" s="1">
        <v>0.443</v>
      </c>
      <c r="AE248" s="1">
        <v>0.32100000000000001</v>
      </c>
      <c r="AF248" s="36">
        <v>45</v>
      </c>
      <c r="AG248" s="36">
        <v>49</v>
      </c>
      <c r="AH248" s="8">
        <v>19</v>
      </c>
      <c r="AI248" s="36">
        <v>12</v>
      </c>
      <c r="AJ248" s="38">
        <v>78</v>
      </c>
      <c r="AK248" s="38">
        <v>13</v>
      </c>
      <c r="AL248" s="1">
        <v>0.42499999999999999</v>
      </c>
      <c r="AM248" s="1">
        <v>0.45</v>
      </c>
      <c r="AN248" s="1">
        <v>0.49675387900000001</v>
      </c>
      <c r="AO248" s="1">
        <v>1.8960867499999999E-2</v>
      </c>
      <c r="AP248" s="1">
        <v>4.6577008000000003E-2</v>
      </c>
      <c r="AQ248" s="1">
        <v>0.1999778834</v>
      </c>
      <c r="AR248" s="1">
        <v>0.16631822569999999</v>
      </c>
      <c r="AS248" s="1">
        <v>0.1813083295</v>
      </c>
      <c r="AT248" s="1">
        <v>5.0558551700000003E-2</v>
      </c>
      <c r="AU248" s="1">
        <v>5.6103482999999999E-3</v>
      </c>
      <c r="AV248" s="1">
        <v>3.5760916800000001E-2</v>
      </c>
      <c r="AW248" s="1">
        <v>0.3208447344</v>
      </c>
      <c r="AX248" s="1">
        <v>1.4605237116000001</v>
      </c>
      <c r="AY248" s="1">
        <v>-0.52501119600000001</v>
      </c>
      <c r="AZ248" s="1">
        <v>1.5085295611</v>
      </c>
      <c r="BA248" s="1">
        <v>-0.250544618</v>
      </c>
      <c r="BB248" s="1">
        <v>-1.375772464</v>
      </c>
      <c r="BC248" s="1">
        <v>-0.43325246000000001</v>
      </c>
      <c r="BD248" s="1">
        <v>0.49324337820000003</v>
      </c>
      <c r="BE248" s="1">
        <v>0.87186567439999996</v>
      </c>
      <c r="BF248" s="1">
        <v>1.0606303852000001</v>
      </c>
      <c r="BG248" s="1">
        <v>0.33535176329999999</v>
      </c>
      <c r="BH248" s="1">
        <v>0.79703277660000005</v>
      </c>
      <c r="BI248" s="1">
        <v>0.81132209340000006</v>
      </c>
      <c r="BJ248">
        <v>4</v>
      </c>
      <c r="BK248">
        <v>3</v>
      </c>
      <c r="BL248" t="s">
        <v>760</v>
      </c>
      <c r="BM248" t="s">
        <v>764</v>
      </c>
      <c r="BN248" s="36" t="s">
        <v>797</v>
      </c>
      <c r="BO248" s="1">
        <v>-4.7418999999999998E-4</v>
      </c>
      <c r="BP248" s="1">
        <v>-0.39841547500000002</v>
      </c>
      <c r="BQ248" s="1">
        <v>-0.82205958800000001</v>
      </c>
      <c r="BR248" s="1">
        <v>0.2078887838</v>
      </c>
      <c r="BS248" s="1">
        <v>4.741899E-4</v>
      </c>
      <c r="BT248" s="1">
        <v>0.39841547500000002</v>
      </c>
      <c r="BU248" s="1">
        <v>0.82205958840000004</v>
      </c>
      <c r="BV248" s="1">
        <v>0.2078887838</v>
      </c>
      <c r="BW248" t="s">
        <v>6698</v>
      </c>
      <c r="BX248" t="s">
        <v>1093</v>
      </c>
      <c r="BY248" t="s">
        <v>1063</v>
      </c>
      <c r="BZ248" t="s">
        <v>1093</v>
      </c>
      <c r="CA248">
        <v>461</v>
      </c>
      <c r="CB248">
        <v>141</v>
      </c>
      <c r="CC248">
        <v>27</v>
      </c>
      <c r="CD248">
        <v>3</v>
      </c>
      <c r="CE248">
        <v>2017</v>
      </c>
      <c r="CF248">
        <v>497</v>
      </c>
      <c r="CG248">
        <v>0.29499999999999998</v>
      </c>
      <c r="CH248">
        <v>0.34200000000000003</v>
      </c>
      <c r="CI248">
        <v>0.53100000000000003</v>
      </c>
      <c r="CJ248">
        <v>185</v>
      </c>
      <c r="CK248">
        <v>0.372</v>
      </c>
      <c r="CL248">
        <v>76</v>
      </c>
      <c r="CM248">
        <v>31</v>
      </c>
      <c r="CN248" t="s">
        <v>265</v>
      </c>
      <c r="CO248">
        <v>27</v>
      </c>
      <c r="CP248" t="s">
        <v>1111</v>
      </c>
      <c r="CQ248">
        <v>498</v>
      </c>
      <c r="CR248">
        <v>136</v>
      </c>
      <c r="CS248">
        <v>14</v>
      </c>
      <c r="CT248">
        <v>8</v>
      </c>
      <c r="CU248">
        <v>2016</v>
      </c>
      <c r="CV248">
        <v>541</v>
      </c>
      <c r="CW248">
        <v>0.26300000000000001</v>
      </c>
      <c r="CX248">
        <v>0.317</v>
      </c>
      <c r="CY248">
        <v>0.41199999999999998</v>
      </c>
      <c r="CZ248">
        <v>172</v>
      </c>
      <c r="DA248">
        <v>0.31900000000000001</v>
      </c>
      <c r="DB248">
        <v>46</v>
      </c>
      <c r="DC248">
        <v>17</v>
      </c>
      <c r="DD248" t="s">
        <v>265</v>
      </c>
      <c r="DE248">
        <v>26</v>
      </c>
      <c r="DF248" t="s">
        <v>1111</v>
      </c>
      <c r="DG248">
        <v>375</v>
      </c>
      <c r="DH248">
        <v>114</v>
      </c>
      <c r="DI248">
        <v>6</v>
      </c>
      <c r="DJ248">
        <v>1</v>
      </c>
      <c r="DK248">
        <v>2015</v>
      </c>
      <c r="DL248">
        <v>391</v>
      </c>
      <c r="DM248">
        <v>0.26400000000000001</v>
      </c>
      <c r="DN248">
        <v>0.29399999999999998</v>
      </c>
      <c r="DO248">
        <v>0.38100000000000001</v>
      </c>
      <c r="DP248">
        <v>116</v>
      </c>
      <c r="DQ248">
        <v>0.29599999999999999</v>
      </c>
      <c r="DR248">
        <v>29</v>
      </c>
      <c r="DS248">
        <v>9</v>
      </c>
      <c r="DT248" t="s">
        <v>265</v>
      </c>
      <c r="DU248">
        <v>25</v>
      </c>
      <c r="DV248" s="36" t="s">
        <v>2695</v>
      </c>
    </row>
    <row r="249" spans="1:126" x14ac:dyDescent="0.3">
      <c r="A249">
        <v>248</v>
      </c>
      <c r="B249" t="s">
        <v>595</v>
      </c>
      <c r="C249" t="s">
        <v>116</v>
      </c>
      <c r="D249" t="s">
        <v>72</v>
      </c>
      <c r="E249">
        <v>502226</v>
      </c>
      <c r="F249" t="s">
        <v>249</v>
      </c>
      <c r="I249" t="s">
        <v>1065</v>
      </c>
      <c r="J249">
        <v>34</v>
      </c>
      <c r="K249" t="s">
        <v>818</v>
      </c>
      <c r="L249">
        <v>76</v>
      </c>
      <c r="M249">
        <v>117</v>
      </c>
      <c r="N249">
        <v>42</v>
      </c>
      <c r="O249">
        <v>144</v>
      </c>
      <c r="P249">
        <v>116</v>
      </c>
      <c r="Q249">
        <v>106</v>
      </c>
      <c r="R249">
        <v>94</v>
      </c>
      <c r="S249">
        <v>76</v>
      </c>
      <c r="T249">
        <v>71</v>
      </c>
      <c r="U249">
        <v>139</v>
      </c>
      <c r="V249">
        <v>69</v>
      </c>
      <c r="W249">
        <v>91</v>
      </c>
      <c r="X249">
        <v>34</v>
      </c>
      <c r="Y249">
        <v>108</v>
      </c>
      <c r="Z249">
        <v>2</v>
      </c>
      <c r="AA249">
        <v>3</v>
      </c>
      <c r="AB249" s="1">
        <v>0.20599999999999999</v>
      </c>
      <c r="AC249" s="1">
        <v>0.28399999999999997</v>
      </c>
      <c r="AD249" s="1">
        <v>0.314</v>
      </c>
      <c r="AE249" s="1">
        <v>0.27</v>
      </c>
      <c r="AF249" s="36">
        <v>9</v>
      </c>
      <c r="AG249" s="36">
        <v>8</v>
      </c>
      <c r="AH249" s="8">
        <v>2</v>
      </c>
      <c r="AI249" s="36">
        <v>-7</v>
      </c>
      <c r="AJ249" s="38">
        <v>574</v>
      </c>
      <c r="AK249" s="38">
        <v>210</v>
      </c>
      <c r="AL249" s="1">
        <v>0.21</v>
      </c>
      <c r="AM249" s="1">
        <v>0.56666666669999999</v>
      </c>
      <c r="AN249" s="1">
        <v>0.1076835179</v>
      </c>
      <c r="AO249" s="1">
        <v>3.5787921700000003E-2</v>
      </c>
      <c r="AP249" s="1">
        <v>9.2009149900000003E-2</v>
      </c>
      <c r="AQ249" s="1">
        <v>0.22975669130000001</v>
      </c>
      <c r="AR249" s="1">
        <v>0.14452309199999999</v>
      </c>
      <c r="AS249" s="1">
        <v>0.1086900266</v>
      </c>
      <c r="AT249" s="1">
        <v>2.8820256999999998E-2</v>
      </c>
      <c r="AU249" s="1">
        <v>6.2586107000000002E-3</v>
      </c>
      <c r="AV249" s="1">
        <v>1.8154842300000001E-2</v>
      </c>
      <c r="AW249" s="1">
        <v>0.26992108609999999</v>
      </c>
      <c r="AX249" s="1">
        <v>-0.65492958000000001</v>
      </c>
      <c r="AY249" s="1">
        <v>1.2341606289</v>
      </c>
      <c r="AZ249" s="1">
        <v>-0.94985669399999995</v>
      </c>
      <c r="BA249" s="1">
        <v>0.45973708159999999</v>
      </c>
      <c r="BB249" s="1">
        <v>0.53221220960000004</v>
      </c>
      <c r="BC249" s="1">
        <v>0.3049448541</v>
      </c>
      <c r="BD249" s="1">
        <v>-0.33801617099999998</v>
      </c>
      <c r="BE249" s="1">
        <v>-0.81434878700000002</v>
      </c>
      <c r="BF249" s="1">
        <v>-1.2504270369999999</v>
      </c>
      <c r="BG249" s="1">
        <v>0.53040920140000003</v>
      </c>
      <c r="BH249" s="1">
        <v>-0.69084648599999998</v>
      </c>
      <c r="BI249" s="1">
        <v>-0.93703220499999995</v>
      </c>
      <c r="BJ249">
        <v>3</v>
      </c>
      <c r="BK249">
        <v>3</v>
      </c>
      <c r="BL249" t="s">
        <v>762</v>
      </c>
      <c r="BM249" t="s">
        <v>759</v>
      </c>
      <c r="BN249" s="36" t="s">
        <v>800</v>
      </c>
      <c r="BO249" s="1">
        <v>-0.347674873</v>
      </c>
      <c r="BP249" s="1">
        <v>0.38110862410000002</v>
      </c>
      <c r="BQ249" s="1">
        <v>0.81623010220000003</v>
      </c>
      <c r="BR249" s="1">
        <v>-0.221316291</v>
      </c>
      <c r="BS249" s="1">
        <v>0.3476748731</v>
      </c>
      <c r="BT249" s="1">
        <v>0.38110862410000002</v>
      </c>
      <c r="BU249" s="1">
        <v>0.81623010220000003</v>
      </c>
      <c r="BV249" s="1">
        <v>0.2213162907</v>
      </c>
      <c r="BW249" t="s">
        <v>2879</v>
      </c>
      <c r="BX249" t="s">
        <v>1377</v>
      </c>
      <c r="BY249" t="s">
        <v>1373</v>
      </c>
      <c r="BZ249" t="s">
        <v>1377</v>
      </c>
      <c r="CA249">
        <v>101</v>
      </c>
      <c r="CB249">
        <v>77</v>
      </c>
      <c r="CC249">
        <v>2</v>
      </c>
      <c r="CD249">
        <v>5</v>
      </c>
      <c r="CE249">
        <v>2017</v>
      </c>
      <c r="CF249">
        <v>117</v>
      </c>
      <c r="CG249">
        <v>0.25700000000000001</v>
      </c>
      <c r="CH249">
        <v>0.33300000000000002</v>
      </c>
      <c r="CI249">
        <v>0.38600000000000001</v>
      </c>
      <c r="CJ249">
        <v>37</v>
      </c>
      <c r="CK249">
        <v>0.312</v>
      </c>
      <c r="CL249">
        <v>16</v>
      </c>
      <c r="CM249">
        <v>5</v>
      </c>
      <c r="CN249" t="s">
        <v>249</v>
      </c>
      <c r="CO249">
        <v>33</v>
      </c>
      <c r="CP249" t="s">
        <v>1384</v>
      </c>
      <c r="CQ249">
        <v>34</v>
      </c>
      <c r="CR249">
        <v>14</v>
      </c>
      <c r="CS249">
        <v>0</v>
      </c>
      <c r="CT249">
        <v>0</v>
      </c>
      <c r="CU249">
        <v>2016</v>
      </c>
      <c r="CV249">
        <v>39</v>
      </c>
      <c r="CW249">
        <v>0.14699999999999999</v>
      </c>
      <c r="CX249">
        <v>0.23699999999999999</v>
      </c>
      <c r="CY249">
        <v>0.17599999999999999</v>
      </c>
      <c r="CZ249">
        <v>8</v>
      </c>
      <c r="DA249">
        <v>0.19900000000000001</v>
      </c>
      <c r="DB249">
        <v>2</v>
      </c>
      <c r="DC249">
        <v>-1</v>
      </c>
      <c r="DD249" t="s">
        <v>249</v>
      </c>
      <c r="DE249">
        <v>32</v>
      </c>
      <c r="DF249" t="s">
        <v>1392</v>
      </c>
      <c r="DG249">
        <v>50</v>
      </c>
      <c r="DH249">
        <v>26</v>
      </c>
      <c r="DI249">
        <v>0</v>
      </c>
      <c r="DJ249">
        <v>1</v>
      </c>
      <c r="DK249">
        <v>2015</v>
      </c>
      <c r="DL249">
        <v>56</v>
      </c>
      <c r="DM249">
        <v>0.12</v>
      </c>
      <c r="DN249">
        <v>0.19600000000000001</v>
      </c>
      <c r="DO249">
        <v>0.2</v>
      </c>
      <c r="DP249">
        <v>10</v>
      </c>
      <c r="DQ249">
        <v>0.185</v>
      </c>
      <c r="DR249">
        <v>1</v>
      </c>
      <c r="DS249">
        <v>-1</v>
      </c>
      <c r="DT249" t="s">
        <v>249</v>
      </c>
      <c r="DU249">
        <v>31</v>
      </c>
      <c r="DV249" s="36" t="s">
        <v>1452</v>
      </c>
    </row>
    <row r="250" spans="1:126" x14ac:dyDescent="0.3">
      <c r="A250">
        <v>249</v>
      </c>
      <c r="B250" t="s">
        <v>596</v>
      </c>
      <c r="C250" t="s">
        <v>473</v>
      </c>
      <c r="D250" t="s">
        <v>266</v>
      </c>
      <c r="E250">
        <v>543213</v>
      </c>
      <c r="F250" t="s">
        <v>265</v>
      </c>
      <c r="I250" t="s">
        <v>1065</v>
      </c>
      <c r="J250">
        <v>1</v>
      </c>
      <c r="K250" t="s">
        <v>808</v>
      </c>
      <c r="L250">
        <v>154</v>
      </c>
      <c r="M250">
        <v>103</v>
      </c>
      <c r="N250">
        <v>55</v>
      </c>
      <c r="O250">
        <v>81</v>
      </c>
      <c r="P250">
        <v>55</v>
      </c>
      <c r="Q250">
        <v>63</v>
      </c>
      <c r="R250">
        <v>127</v>
      </c>
      <c r="S250">
        <v>65</v>
      </c>
      <c r="T250">
        <v>100</v>
      </c>
      <c r="U250">
        <v>112</v>
      </c>
      <c r="V250">
        <v>46</v>
      </c>
      <c r="W250">
        <v>94</v>
      </c>
      <c r="X250">
        <v>30</v>
      </c>
      <c r="Y250">
        <v>141</v>
      </c>
      <c r="Z250">
        <v>2</v>
      </c>
      <c r="AA250">
        <v>2</v>
      </c>
      <c r="AB250" s="1">
        <v>0.25700000000000001</v>
      </c>
      <c r="AC250" s="1">
        <v>0.28799999999999998</v>
      </c>
      <c r="AD250" s="1">
        <v>0.35099999999999998</v>
      </c>
      <c r="AE250" s="1">
        <v>0.28000000000000003</v>
      </c>
      <c r="AF250" s="36">
        <v>12</v>
      </c>
      <c r="AG250" s="36">
        <v>12</v>
      </c>
      <c r="AH250" s="8">
        <v>3</v>
      </c>
      <c r="AI250" s="36">
        <v>-2</v>
      </c>
      <c r="AJ250" s="38">
        <v>467</v>
      </c>
      <c r="AK250" s="38">
        <v>57</v>
      </c>
      <c r="AL250" s="1">
        <v>0.42499999999999999</v>
      </c>
      <c r="AM250" s="1">
        <v>0.5</v>
      </c>
      <c r="AN250" s="1">
        <v>0.1414786458</v>
      </c>
      <c r="AO250" s="1">
        <v>2.0287497200000001E-2</v>
      </c>
      <c r="AP250" s="1">
        <v>4.39918199E-2</v>
      </c>
      <c r="AQ250" s="1">
        <v>0.13766510530000001</v>
      </c>
      <c r="AR250" s="1">
        <v>0.19459523949999999</v>
      </c>
      <c r="AS250" s="1">
        <v>9.3707108799999994E-2</v>
      </c>
      <c r="AT250" s="1">
        <v>4.0752281500000001E-2</v>
      </c>
      <c r="AU250" s="1">
        <v>5.0175471999999999E-3</v>
      </c>
      <c r="AV250" s="1">
        <v>1.2118294199999999E-2</v>
      </c>
      <c r="AW250" s="1">
        <v>0.280100829</v>
      </c>
      <c r="AX250" s="1">
        <v>1.4605237116000001</v>
      </c>
      <c r="AY250" s="1">
        <v>0.22891958609999999</v>
      </c>
      <c r="AZ250" s="1">
        <v>-0.73631825399999995</v>
      </c>
      <c r="BA250" s="1">
        <v>-0.19454665300000001</v>
      </c>
      <c r="BB250" s="1">
        <v>-1.4843409569999999</v>
      </c>
      <c r="BC250" s="1">
        <v>-1.977945772</v>
      </c>
      <c r="BD250" s="1">
        <v>1.5717197950999999</v>
      </c>
      <c r="BE250" s="1">
        <v>-1.1622557419999999</v>
      </c>
      <c r="BF250" s="1">
        <v>1.8099040399999999E-2</v>
      </c>
      <c r="BG250" s="1">
        <v>0.15698223950000001</v>
      </c>
      <c r="BH250" s="1">
        <v>-1.200991701</v>
      </c>
      <c r="BI250" s="1">
        <v>-0.58753255599999998</v>
      </c>
      <c r="BJ250">
        <v>4</v>
      </c>
      <c r="BK250">
        <v>1</v>
      </c>
      <c r="BL250" t="s">
        <v>761</v>
      </c>
      <c r="BM250" t="s">
        <v>764</v>
      </c>
      <c r="BN250" s="36" t="s">
        <v>772</v>
      </c>
      <c r="BO250" s="1">
        <v>-0.913550576</v>
      </c>
      <c r="BP250" s="1">
        <v>-0.33315461699999999</v>
      </c>
      <c r="BQ250" s="1">
        <v>-0.164026331</v>
      </c>
      <c r="BR250" s="1">
        <v>-2.5448656E-2</v>
      </c>
      <c r="BS250" s="1">
        <v>0.91355057549999996</v>
      </c>
      <c r="BT250" s="1">
        <v>0.33315461680000003</v>
      </c>
      <c r="BU250" s="1">
        <v>0.1640263314</v>
      </c>
      <c r="BV250" s="1">
        <v>2.5448655800000001E-2</v>
      </c>
      <c r="BW250" t="s">
        <v>5238</v>
      </c>
      <c r="BX250" t="s">
        <v>1377</v>
      </c>
      <c r="BY250" t="s">
        <v>1373</v>
      </c>
      <c r="BZ250" t="s">
        <v>1377</v>
      </c>
      <c r="CA250">
        <v>10</v>
      </c>
      <c r="CB250">
        <v>7</v>
      </c>
      <c r="CC250">
        <v>0</v>
      </c>
      <c r="CD250">
        <v>1</v>
      </c>
      <c r="CE250">
        <v>2017</v>
      </c>
      <c r="CF250">
        <v>10</v>
      </c>
      <c r="CG250">
        <v>0.1</v>
      </c>
      <c r="CH250">
        <v>0.1</v>
      </c>
      <c r="CI250">
        <v>0.1</v>
      </c>
      <c r="CJ250">
        <v>1</v>
      </c>
      <c r="CK250">
        <v>0.09</v>
      </c>
      <c r="CL250">
        <v>0</v>
      </c>
      <c r="CM250">
        <v>0</v>
      </c>
      <c r="CN250" t="s">
        <v>265</v>
      </c>
      <c r="CO250">
        <v>29</v>
      </c>
      <c r="CP250" t="s">
        <v>1384</v>
      </c>
      <c r="CQ250">
        <v>346</v>
      </c>
      <c r="CR250">
        <v>99</v>
      </c>
      <c r="CS250">
        <v>6</v>
      </c>
      <c r="CT250">
        <v>4</v>
      </c>
      <c r="CU250">
        <v>2016</v>
      </c>
      <c r="CV250">
        <v>367</v>
      </c>
      <c r="CW250">
        <v>0.26</v>
      </c>
      <c r="CX250">
        <v>0.28699999999999998</v>
      </c>
      <c r="CY250">
        <v>0.376</v>
      </c>
      <c r="CZ250">
        <v>105</v>
      </c>
      <c r="DA250">
        <v>0.28599999999999998</v>
      </c>
      <c r="DB250">
        <v>24</v>
      </c>
      <c r="DC250">
        <v>10</v>
      </c>
      <c r="DD250" t="s">
        <v>265</v>
      </c>
      <c r="DE250">
        <v>28</v>
      </c>
      <c r="DF250" t="s">
        <v>1384</v>
      </c>
      <c r="DG250">
        <v>453</v>
      </c>
      <c r="DH250">
        <v>129</v>
      </c>
      <c r="DI250">
        <v>4</v>
      </c>
      <c r="DJ250">
        <v>2</v>
      </c>
      <c r="DK250">
        <v>2015</v>
      </c>
      <c r="DL250">
        <v>502</v>
      </c>
      <c r="DM250">
        <v>0.27200000000000002</v>
      </c>
      <c r="DN250">
        <v>0.318</v>
      </c>
      <c r="DO250">
        <v>0.375</v>
      </c>
      <c r="DP250">
        <v>151</v>
      </c>
      <c r="DQ250">
        <v>0.30099999999999999</v>
      </c>
      <c r="DR250">
        <v>36</v>
      </c>
      <c r="DS250">
        <v>12</v>
      </c>
      <c r="DT250" t="s">
        <v>265</v>
      </c>
      <c r="DU250">
        <v>27</v>
      </c>
      <c r="DV250" s="36" t="s">
        <v>1531</v>
      </c>
    </row>
    <row r="251" spans="1:126" x14ac:dyDescent="0.3">
      <c r="A251">
        <v>250</v>
      </c>
      <c r="B251" t="s">
        <v>2796</v>
      </c>
      <c r="C251" t="s">
        <v>312</v>
      </c>
      <c r="D251" t="s">
        <v>311</v>
      </c>
      <c r="E251">
        <v>543216</v>
      </c>
      <c r="F251" t="s">
        <v>253</v>
      </c>
      <c r="I251" t="s">
        <v>1103</v>
      </c>
      <c r="J251">
        <v>3</v>
      </c>
      <c r="K251" t="s">
        <v>808</v>
      </c>
      <c r="L251">
        <v>96</v>
      </c>
      <c r="M251">
        <v>103</v>
      </c>
      <c r="N251">
        <v>56</v>
      </c>
      <c r="O251">
        <v>27</v>
      </c>
      <c r="P251">
        <v>69</v>
      </c>
      <c r="Q251">
        <v>83</v>
      </c>
      <c r="R251">
        <v>96</v>
      </c>
      <c r="S251">
        <v>96</v>
      </c>
      <c r="T251">
        <v>107</v>
      </c>
      <c r="U251">
        <v>168</v>
      </c>
      <c r="V251">
        <v>90</v>
      </c>
      <c r="W251">
        <v>94</v>
      </c>
      <c r="X251">
        <v>30</v>
      </c>
      <c r="Y251">
        <v>146</v>
      </c>
      <c r="Z251">
        <v>3</v>
      </c>
      <c r="AA251">
        <v>1</v>
      </c>
      <c r="AB251" s="1">
        <v>0.22800000000000001</v>
      </c>
      <c r="AC251" s="1">
        <v>0.27200000000000002</v>
      </c>
      <c r="AD251" s="1">
        <v>0.36599999999999999</v>
      </c>
      <c r="AE251" s="1">
        <v>0.27900000000000003</v>
      </c>
      <c r="AF251" s="36">
        <v>12</v>
      </c>
      <c r="AG251" s="36">
        <v>12</v>
      </c>
      <c r="AH251" s="8">
        <v>3</v>
      </c>
      <c r="AI251" s="36">
        <v>-5</v>
      </c>
      <c r="AJ251" s="38">
        <v>473</v>
      </c>
      <c r="AK251" s="38">
        <v>53</v>
      </c>
      <c r="AL251" s="1">
        <v>0.26500000000000001</v>
      </c>
      <c r="AM251" s="1">
        <v>0.5</v>
      </c>
      <c r="AN251" s="1">
        <v>0.14569514410000001</v>
      </c>
      <c r="AO251" s="1">
        <v>6.7628951000000001E-3</v>
      </c>
      <c r="AP251" s="1">
        <v>5.4707621499999998E-2</v>
      </c>
      <c r="AQ251" s="1">
        <v>0.180393422</v>
      </c>
      <c r="AR251" s="1">
        <v>0.14675917829999999</v>
      </c>
      <c r="AS251" s="1">
        <v>0.13771480280000001</v>
      </c>
      <c r="AT251" s="1">
        <v>4.3390475099999999E-2</v>
      </c>
      <c r="AU251" s="1">
        <v>7.5636165000000002E-3</v>
      </c>
      <c r="AV251" s="1">
        <v>2.3617296499999999E-2</v>
      </c>
      <c r="AW251" s="1">
        <v>0.27886137420000001</v>
      </c>
      <c r="AX251" s="1">
        <v>-0.11376711</v>
      </c>
      <c r="AY251" s="1">
        <v>0.22891958609999999</v>
      </c>
      <c r="AZ251" s="1">
        <v>-0.70967581999999996</v>
      </c>
      <c r="BA251" s="1">
        <v>-0.76542954799999996</v>
      </c>
      <c r="BB251" s="1">
        <v>-1.0343162770000001</v>
      </c>
      <c r="BC251" s="1">
        <v>-0.91873854200000005</v>
      </c>
      <c r="BD251" s="1">
        <v>-0.252732542</v>
      </c>
      <c r="BE251" s="1">
        <v>-0.140386503</v>
      </c>
      <c r="BF251" s="1">
        <v>0.2985725964</v>
      </c>
      <c r="BG251" s="1">
        <v>0.92307594510000002</v>
      </c>
      <c r="BH251" s="1">
        <v>-0.22921761099999999</v>
      </c>
      <c r="BI251" s="1">
        <v>-0.63008657899999998</v>
      </c>
      <c r="BJ251">
        <v>2</v>
      </c>
      <c r="BK251">
        <v>1</v>
      </c>
      <c r="BL251" t="s">
        <v>761</v>
      </c>
      <c r="BM251" t="s">
        <v>760</v>
      </c>
      <c r="BN251" s="36" t="s">
        <v>773</v>
      </c>
      <c r="BO251" s="1">
        <v>-0.49413149200000001</v>
      </c>
      <c r="BP251" s="1">
        <v>0.1191964943</v>
      </c>
      <c r="BQ251" s="1">
        <v>-0.23595798800000001</v>
      </c>
      <c r="BR251" s="1">
        <v>0.1058880895</v>
      </c>
      <c r="BS251" s="1">
        <v>0.49413149200000001</v>
      </c>
      <c r="BT251" s="1">
        <v>0.1191964943</v>
      </c>
      <c r="BU251" s="1">
        <v>0.23595798770000001</v>
      </c>
      <c r="BV251" s="1">
        <v>0.1058880895</v>
      </c>
      <c r="BW251" t="s">
        <v>6916</v>
      </c>
      <c r="BX251" t="s">
        <v>1104</v>
      </c>
      <c r="BY251" t="s">
        <v>1063</v>
      </c>
      <c r="BZ251" t="s">
        <v>1104</v>
      </c>
      <c r="CA251">
        <v>80</v>
      </c>
      <c r="CB251">
        <v>44</v>
      </c>
      <c r="CC251">
        <v>2</v>
      </c>
      <c r="CD251">
        <v>0</v>
      </c>
      <c r="CE251">
        <v>2017</v>
      </c>
      <c r="CF251">
        <v>87</v>
      </c>
      <c r="CG251">
        <v>0.16300000000000001</v>
      </c>
      <c r="CH251">
        <v>0.218</v>
      </c>
      <c r="CI251">
        <v>0.28799999999999998</v>
      </c>
      <c r="CJ251">
        <v>20</v>
      </c>
      <c r="CK251">
        <v>0.224</v>
      </c>
      <c r="CL251">
        <v>4</v>
      </c>
      <c r="CM251">
        <v>0</v>
      </c>
      <c r="CN251" t="s">
        <v>253</v>
      </c>
      <c r="CO251">
        <v>29</v>
      </c>
      <c r="CP251" t="s">
        <v>1104</v>
      </c>
      <c r="CQ251">
        <v>191</v>
      </c>
      <c r="CR251">
        <v>101</v>
      </c>
      <c r="CS251">
        <v>6</v>
      </c>
      <c r="CT251">
        <v>1</v>
      </c>
      <c r="CU251">
        <v>2016</v>
      </c>
      <c r="CV251">
        <v>205</v>
      </c>
      <c r="CW251">
        <v>0.26200000000000001</v>
      </c>
      <c r="CX251">
        <v>0.307</v>
      </c>
      <c r="CY251">
        <v>0.44</v>
      </c>
      <c r="CZ251">
        <v>66</v>
      </c>
      <c r="DA251">
        <v>0.32200000000000001</v>
      </c>
      <c r="DB251">
        <v>26</v>
      </c>
      <c r="DC251">
        <v>7</v>
      </c>
      <c r="DD251" t="s">
        <v>253</v>
      </c>
      <c r="DE251">
        <v>28</v>
      </c>
      <c r="DF251" t="s">
        <v>1384</v>
      </c>
      <c r="DG251">
        <v>237</v>
      </c>
      <c r="DH251">
        <v>75</v>
      </c>
      <c r="DI251">
        <v>4</v>
      </c>
      <c r="DJ251">
        <v>0</v>
      </c>
      <c r="DK251">
        <v>2015</v>
      </c>
      <c r="DL251">
        <v>253</v>
      </c>
      <c r="DM251">
        <v>0.22800000000000001</v>
      </c>
      <c r="DN251">
        <v>0.26900000000000002</v>
      </c>
      <c r="DO251">
        <v>0.35899999999999999</v>
      </c>
      <c r="DP251">
        <v>69</v>
      </c>
      <c r="DQ251">
        <v>0.27400000000000002</v>
      </c>
      <c r="DR251">
        <v>16</v>
      </c>
      <c r="DS251">
        <v>2</v>
      </c>
      <c r="DT251" t="s">
        <v>253</v>
      </c>
      <c r="DU251">
        <v>27</v>
      </c>
      <c r="DV251" s="36" t="s">
        <v>1323</v>
      </c>
    </row>
    <row r="252" spans="1:126" x14ac:dyDescent="0.3">
      <c r="A252">
        <v>251</v>
      </c>
      <c r="B252" t="s">
        <v>597</v>
      </c>
      <c r="C252" t="s">
        <v>117</v>
      </c>
      <c r="D252" t="s">
        <v>114</v>
      </c>
      <c r="E252">
        <v>502261</v>
      </c>
      <c r="F252" t="s">
        <v>249</v>
      </c>
      <c r="I252" t="s">
        <v>1065</v>
      </c>
      <c r="J252">
        <v>4</v>
      </c>
      <c r="K252" t="s">
        <v>818</v>
      </c>
      <c r="L252">
        <v>76</v>
      </c>
      <c r="M252">
        <v>117</v>
      </c>
      <c r="N252">
        <v>36</v>
      </c>
      <c r="O252">
        <v>119</v>
      </c>
      <c r="P252">
        <v>89</v>
      </c>
      <c r="Q252">
        <v>96</v>
      </c>
      <c r="R252">
        <v>114</v>
      </c>
      <c r="S252">
        <v>73</v>
      </c>
      <c r="T252">
        <v>88</v>
      </c>
      <c r="U252">
        <v>165</v>
      </c>
      <c r="V252">
        <v>58</v>
      </c>
      <c r="W252">
        <v>95</v>
      </c>
      <c r="X252">
        <v>34</v>
      </c>
      <c r="Y252">
        <v>93</v>
      </c>
      <c r="Z252">
        <v>1</v>
      </c>
      <c r="AA252">
        <v>2</v>
      </c>
      <c r="AB252" s="1">
        <v>0.23899999999999999</v>
      </c>
      <c r="AC252" s="1">
        <v>0.29299999999999998</v>
      </c>
      <c r="AD252" s="1">
        <v>0.34399999999999997</v>
      </c>
      <c r="AE252" s="1">
        <v>0.28399999999999997</v>
      </c>
      <c r="AF252" s="36">
        <v>10</v>
      </c>
      <c r="AG252" s="36">
        <v>9</v>
      </c>
      <c r="AH252" s="8">
        <v>2</v>
      </c>
      <c r="AI252" s="36">
        <v>-4</v>
      </c>
      <c r="AJ252" s="38">
        <v>698</v>
      </c>
      <c r="AK252" s="38">
        <v>260</v>
      </c>
      <c r="AL252" s="1">
        <v>0.21</v>
      </c>
      <c r="AM252" s="1">
        <v>0.56666666669999999</v>
      </c>
      <c r="AN252" s="1">
        <v>9.3200129100000001E-2</v>
      </c>
      <c r="AO252" s="1">
        <v>2.96860057E-2</v>
      </c>
      <c r="AP252" s="1">
        <v>7.0663592400000003E-2</v>
      </c>
      <c r="AQ252" s="1">
        <v>0.20812926440000001</v>
      </c>
      <c r="AR252" s="1">
        <v>0.1746200678</v>
      </c>
      <c r="AS252" s="1">
        <v>0.1055009115</v>
      </c>
      <c r="AT252" s="1">
        <v>3.5659349600000001E-2</v>
      </c>
      <c r="AU252" s="1">
        <v>7.4259223999999999E-3</v>
      </c>
      <c r="AV252" s="1">
        <v>1.52469246E-2</v>
      </c>
      <c r="AW252" s="1">
        <v>0.28353674070000001</v>
      </c>
      <c r="AX252" s="1">
        <v>-0.65492958000000001</v>
      </c>
      <c r="AY252" s="1">
        <v>1.2341606289</v>
      </c>
      <c r="AZ252" s="1">
        <v>-1.041371668</v>
      </c>
      <c r="BA252" s="1">
        <v>0.20217094930000001</v>
      </c>
      <c r="BB252" s="1">
        <v>-0.36422355000000001</v>
      </c>
      <c r="BC252" s="1">
        <v>-0.23118501799999999</v>
      </c>
      <c r="BD252" s="1">
        <v>0.80987302480000001</v>
      </c>
      <c r="BE252" s="1">
        <v>-0.88840080600000004</v>
      </c>
      <c r="BF252" s="1">
        <v>-0.52334444700000005</v>
      </c>
      <c r="BG252" s="1">
        <v>0.88164476879999998</v>
      </c>
      <c r="BH252" s="1">
        <v>-0.93659293899999996</v>
      </c>
      <c r="BI252" s="1">
        <v>-0.46956789399999999</v>
      </c>
      <c r="BJ252">
        <v>3</v>
      </c>
      <c r="BK252">
        <v>1</v>
      </c>
      <c r="BL252" t="s">
        <v>761</v>
      </c>
      <c r="BM252" t="s">
        <v>762</v>
      </c>
      <c r="BN252" s="36" t="s">
        <v>788</v>
      </c>
      <c r="BO252" s="1">
        <v>-0.72542447700000001</v>
      </c>
      <c r="BP252" s="1">
        <v>0.1674573805</v>
      </c>
      <c r="BQ252" s="1">
        <v>0.5030261117</v>
      </c>
      <c r="BR252" s="1">
        <v>-0.34419291099999999</v>
      </c>
      <c r="BS252" s="1">
        <v>0.72542447740000005</v>
      </c>
      <c r="BT252" s="1">
        <v>0.1674573805</v>
      </c>
      <c r="BU252" s="1">
        <v>0.5030261117</v>
      </c>
      <c r="BV252" s="1">
        <v>0.34419291099999999</v>
      </c>
      <c r="BW252" t="s">
        <v>2879</v>
      </c>
      <c r="BX252" t="s">
        <v>1062</v>
      </c>
      <c r="BY252" t="s">
        <v>1063</v>
      </c>
      <c r="CP252" t="s">
        <v>1062</v>
      </c>
      <c r="CQ252">
        <v>51</v>
      </c>
      <c r="CR252">
        <v>41</v>
      </c>
      <c r="CS252">
        <v>0</v>
      </c>
      <c r="CT252">
        <v>0</v>
      </c>
      <c r="CU252">
        <v>2016</v>
      </c>
      <c r="CV252">
        <v>55</v>
      </c>
      <c r="CW252">
        <v>0.23499999999999999</v>
      </c>
      <c r="CX252">
        <v>0.27300000000000002</v>
      </c>
      <c r="CY252">
        <v>0.373</v>
      </c>
      <c r="CZ252">
        <v>15</v>
      </c>
      <c r="DA252">
        <v>0.27800000000000002</v>
      </c>
      <c r="DB252">
        <v>6</v>
      </c>
      <c r="DC252">
        <v>1</v>
      </c>
      <c r="DD252" t="s">
        <v>249</v>
      </c>
      <c r="DE252">
        <v>32</v>
      </c>
      <c r="DF252" t="s">
        <v>1062</v>
      </c>
      <c r="DG252">
        <v>145</v>
      </c>
      <c r="DH252">
        <v>67</v>
      </c>
      <c r="DI252">
        <v>2</v>
      </c>
      <c r="DJ252">
        <v>4</v>
      </c>
      <c r="DK252">
        <v>2015</v>
      </c>
      <c r="DL252">
        <v>157</v>
      </c>
      <c r="DM252">
        <v>0.28999999999999998</v>
      </c>
      <c r="DN252">
        <v>0.33300000000000002</v>
      </c>
      <c r="DO252">
        <v>0.42799999999999999</v>
      </c>
      <c r="DP252">
        <v>52</v>
      </c>
      <c r="DQ252">
        <v>0.33</v>
      </c>
      <c r="DR252">
        <v>24</v>
      </c>
      <c r="DS252">
        <v>6</v>
      </c>
      <c r="DT252" t="s">
        <v>249</v>
      </c>
      <c r="DU252">
        <v>31</v>
      </c>
      <c r="DV252" s="36" t="s">
        <v>1566</v>
      </c>
    </row>
    <row r="253" spans="1:126" x14ac:dyDescent="0.3">
      <c r="A253">
        <v>252</v>
      </c>
      <c r="B253" t="s">
        <v>2937</v>
      </c>
      <c r="C253" t="s">
        <v>399</v>
      </c>
      <c r="D253" t="s">
        <v>58</v>
      </c>
      <c r="E253">
        <v>460269</v>
      </c>
      <c r="F253" t="s">
        <v>255</v>
      </c>
      <c r="I253" t="s">
        <v>1065</v>
      </c>
      <c r="J253">
        <v>32</v>
      </c>
      <c r="K253" t="s">
        <v>832</v>
      </c>
      <c r="L253">
        <v>90</v>
      </c>
      <c r="M253">
        <v>120</v>
      </c>
      <c r="N253">
        <v>63</v>
      </c>
      <c r="O253">
        <v>36</v>
      </c>
      <c r="P253">
        <v>150</v>
      </c>
      <c r="Q253">
        <v>108</v>
      </c>
      <c r="R253">
        <v>90</v>
      </c>
      <c r="S253">
        <v>104</v>
      </c>
      <c r="T253">
        <v>76</v>
      </c>
      <c r="U253">
        <v>21</v>
      </c>
      <c r="V253">
        <v>119</v>
      </c>
      <c r="W253">
        <v>101</v>
      </c>
      <c r="X253">
        <v>35</v>
      </c>
      <c r="Y253">
        <v>163</v>
      </c>
      <c r="Z253">
        <v>5</v>
      </c>
      <c r="AA253">
        <v>1</v>
      </c>
      <c r="AB253" s="1">
        <v>0.21199999999999999</v>
      </c>
      <c r="AC253" s="1">
        <v>0.312</v>
      </c>
      <c r="AD253" s="1">
        <v>0.36099999999999999</v>
      </c>
      <c r="AE253" s="1">
        <v>0.30199999999999999</v>
      </c>
      <c r="AF253" s="36">
        <v>17</v>
      </c>
      <c r="AG253" s="36">
        <v>17</v>
      </c>
      <c r="AH253" s="8">
        <v>3</v>
      </c>
      <c r="AI253" s="36">
        <v>-3</v>
      </c>
      <c r="AJ253" s="38">
        <v>389</v>
      </c>
      <c r="AK253" s="38">
        <v>50</v>
      </c>
      <c r="AL253" s="1">
        <v>0.25</v>
      </c>
      <c r="AM253" s="1">
        <v>0.58333333330000003</v>
      </c>
      <c r="AN253" s="1">
        <v>0.16272324029999999</v>
      </c>
      <c r="AO253" s="1">
        <v>8.9170667999999998E-3</v>
      </c>
      <c r="AP253" s="1">
        <v>0.1190084932</v>
      </c>
      <c r="AQ253" s="1">
        <v>0.23542422760000001</v>
      </c>
      <c r="AR253" s="1">
        <v>0.1379583462</v>
      </c>
      <c r="AS253" s="1">
        <v>0.14930245070000001</v>
      </c>
      <c r="AT253" s="1">
        <v>3.09102105E-2</v>
      </c>
      <c r="AU253" s="1">
        <v>9.4693670000000002E-4</v>
      </c>
      <c r="AV253" s="1">
        <v>3.1324040800000001E-2</v>
      </c>
      <c r="AW253" s="1">
        <v>0.30158059809999999</v>
      </c>
      <c r="AX253" s="1">
        <v>-0.26135687499999999</v>
      </c>
      <c r="AY253" s="1">
        <v>1.4854708896</v>
      </c>
      <c r="AZ253" s="1">
        <v>-0.60208181699999996</v>
      </c>
      <c r="BA253" s="1">
        <v>-0.67450045599999997</v>
      </c>
      <c r="BB253" s="1">
        <v>1.6660863994999999</v>
      </c>
      <c r="BC253" s="1">
        <v>0.44543940030000001</v>
      </c>
      <c r="BD253" s="1">
        <v>-0.58839351299999998</v>
      </c>
      <c r="BE253" s="1">
        <v>0.1286814681</v>
      </c>
      <c r="BF253" s="1">
        <v>-1.0282383879999999</v>
      </c>
      <c r="BG253" s="1">
        <v>-1.0678348209999999</v>
      </c>
      <c r="BH253" s="1">
        <v>0.42207492930000001</v>
      </c>
      <c r="BI253" s="1">
        <v>0.14992926979999999</v>
      </c>
      <c r="BJ253">
        <v>3</v>
      </c>
      <c r="BK253">
        <v>3</v>
      </c>
      <c r="BL253" t="s">
        <v>762</v>
      </c>
      <c r="BM253" t="s">
        <v>763</v>
      </c>
      <c r="BN253" s="36" t="s">
        <v>799</v>
      </c>
      <c r="BO253" s="1">
        <v>0.43402225100000003</v>
      </c>
      <c r="BP253" s="1">
        <v>-0.228420919</v>
      </c>
      <c r="BQ253" s="1">
        <v>0.84522519190000001</v>
      </c>
      <c r="BR253" s="1">
        <v>1.16502568E-2</v>
      </c>
      <c r="BS253" s="1">
        <v>0.43402225100000003</v>
      </c>
      <c r="BT253" s="1">
        <v>0.22842091940000001</v>
      </c>
      <c r="BU253" s="1">
        <v>0.84522519190000001</v>
      </c>
      <c r="BV253" s="1">
        <v>1.16502568E-2</v>
      </c>
      <c r="BW253" t="s">
        <v>2921</v>
      </c>
      <c r="BX253" t="s">
        <v>1400</v>
      </c>
      <c r="BY253" t="s">
        <v>1373</v>
      </c>
      <c r="BZ253" t="s">
        <v>1400</v>
      </c>
      <c r="CA253">
        <v>186</v>
      </c>
      <c r="CB253">
        <v>77</v>
      </c>
      <c r="CC253">
        <v>7</v>
      </c>
      <c r="CD253">
        <v>1</v>
      </c>
      <c r="CE253">
        <v>2017</v>
      </c>
      <c r="CF253">
        <v>225</v>
      </c>
      <c r="CG253">
        <v>0.22</v>
      </c>
      <c r="CH253">
        <v>0.35</v>
      </c>
      <c r="CI253">
        <v>0.38200000000000001</v>
      </c>
      <c r="CJ253">
        <v>74</v>
      </c>
      <c r="CK253">
        <v>0.32900000000000001</v>
      </c>
      <c r="CL253">
        <v>30</v>
      </c>
      <c r="CM253">
        <v>4</v>
      </c>
      <c r="CN253" t="s">
        <v>255</v>
      </c>
      <c r="CO253">
        <v>34</v>
      </c>
      <c r="CP253" t="s">
        <v>1372</v>
      </c>
      <c r="CQ253">
        <v>139</v>
      </c>
      <c r="CR253">
        <v>68</v>
      </c>
      <c r="CS253">
        <v>4</v>
      </c>
      <c r="CT253">
        <v>0</v>
      </c>
      <c r="CU253">
        <v>2016</v>
      </c>
      <c r="CV253">
        <v>155</v>
      </c>
      <c r="CW253">
        <v>0.216</v>
      </c>
      <c r="CX253">
        <v>0.27200000000000002</v>
      </c>
      <c r="CY253">
        <v>0.33100000000000002</v>
      </c>
      <c r="CZ253">
        <v>41</v>
      </c>
      <c r="DA253">
        <v>0.26100000000000001</v>
      </c>
      <c r="DB253">
        <v>10</v>
      </c>
      <c r="DC253">
        <v>2</v>
      </c>
      <c r="DD253" t="s">
        <v>255</v>
      </c>
      <c r="DE253">
        <v>33</v>
      </c>
      <c r="DF253" t="s">
        <v>1375</v>
      </c>
      <c r="DG253">
        <v>98</v>
      </c>
      <c r="DH253">
        <v>36</v>
      </c>
      <c r="DI253">
        <v>5</v>
      </c>
      <c r="DJ253">
        <v>2</v>
      </c>
      <c r="DK253">
        <v>2015</v>
      </c>
      <c r="DL253">
        <v>113</v>
      </c>
      <c r="DM253">
        <v>0.255</v>
      </c>
      <c r="DN253">
        <v>0.33</v>
      </c>
      <c r="DO253">
        <v>0.49</v>
      </c>
      <c r="DP253">
        <v>38</v>
      </c>
      <c r="DQ253">
        <v>0.34</v>
      </c>
      <c r="DR253">
        <v>21</v>
      </c>
      <c r="DS253">
        <v>5</v>
      </c>
      <c r="DT253" t="s">
        <v>255</v>
      </c>
      <c r="DU253">
        <v>32</v>
      </c>
      <c r="DV253" s="36" t="s">
        <v>1495</v>
      </c>
    </row>
    <row r="254" spans="1:126" x14ac:dyDescent="0.3">
      <c r="A254">
        <v>253</v>
      </c>
      <c r="B254" t="s">
        <v>5577</v>
      </c>
      <c r="C254" t="s">
        <v>3326</v>
      </c>
      <c r="D254" t="s">
        <v>67</v>
      </c>
      <c r="E254">
        <v>595963</v>
      </c>
      <c r="F254" t="s">
        <v>249</v>
      </c>
      <c r="I254" t="s">
        <v>1065</v>
      </c>
      <c r="J254">
        <v>19</v>
      </c>
      <c r="K254" t="s">
        <v>2871</v>
      </c>
      <c r="L254">
        <v>76</v>
      </c>
      <c r="M254">
        <v>86</v>
      </c>
      <c r="N254">
        <v>54</v>
      </c>
      <c r="O254">
        <v>140</v>
      </c>
      <c r="P254">
        <v>108</v>
      </c>
      <c r="Q254">
        <v>102</v>
      </c>
      <c r="R254">
        <v>93</v>
      </c>
      <c r="S254">
        <v>84</v>
      </c>
      <c r="T254">
        <v>61</v>
      </c>
      <c r="U254">
        <v>274</v>
      </c>
      <c r="V254">
        <v>74</v>
      </c>
      <c r="W254">
        <v>91</v>
      </c>
      <c r="X254">
        <v>25</v>
      </c>
      <c r="Y254">
        <v>139</v>
      </c>
      <c r="Z254">
        <v>3</v>
      </c>
      <c r="AA254">
        <v>2</v>
      </c>
      <c r="AB254" s="1">
        <v>0.20599999999999999</v>
      </c>
      <c r="AC254" s="1">
        <v>0.27900000000000003</v>
      </c>
      <c r="AD254" s="1">
        <v>0.32600000000000001</v>
      </c>
      <c r="AE254" s="1">
        <v>0.27100000000000002</v>
      </c>
      <c r="AF254" s="36">
        <v>11</v>
      </c>
      <c r="AG254" s="36">
        <v>10</v>
      </c>
      <c r="AH254" s="8">
        <v>1</v>
      </c>
      <c r="AI254" s="36">
        <v>-8</v>
      </c>
      <c r="AJ254" s="38">
        <v>680</v>
      </c>
      <c r="AK254" s="38">
        <v>253</v>
      </c>
      <c r="AL254" s="1">
        <v>0.21</v>
      </c>
      <c r="AM254" s="1">
        <v>0.41666666670000002</v>
      </c>
      <c r="AN254" s="1">
        <v>0.1394164111</v>
      </c>
      <c r="AO254" s="1">
        <v>3.4966964599999997E-2</v>
      </c>
      <c r="AP254" s="1">
        <v>8.5760268200000003E-2</v>
      </c>
      <c r="AQ254" s="1">
        <v>0.22236987950000001</v>
      </c>
      <c r="AR254" s="1">
        <v>0.14232658470000001</v>
      </c>
      <c r="AS254" s="1">
        <v>0.1207344082</v>
      </c>
      <c r="AT254" s="1">
        <v>2.48981458E-2</v>
      </c>
      <c r="AU254" s="1">
        <v>1.2338491199999999E-2</v>
      </c>
      <c r="AV254" s="1">
        <v>1.95665067E-2</v>
      </c>
      <c r="AW254" s="1">
        <v>0.27144444210000002</v>
      </c>
      <c r="AX254" s="1">
        <v>-0.65492958000000001</v>
      </c>
      <c r="AY254" s="1">
        <v>-1.027631717</v>
      </c>
      <c r="AZ254" s="1">
        <v>-0.74934872299999999</v>
      </c>
      <c r="BA254" s="1">
        <v>0.42508390800000001</v>
      </c>
      <c r="BB254" s="1">
        <v>0.26978191150000003</v>
      </c>
      <c r="BC254" s="1">
        <v>0.121830587</v>
      </c>
      <c r="BD254" s="1">
        <v>-0.42179027000000002</v>
      </c>
      <c r="BE254" s="1">
        <v>-0.53467534999999999</v>
      </c>
      <c r="BF254" s="1">
        <v>-1.6673973879999999</v>
      </c>
      <c r="BG254" s="1">
        <v>2.3598009487999998</v>
      </c>
      <c r="BH254" s="1">
        <v>-0.57154753400000002</v>
      </c>
      <c r="BI254" s="1">
        <v>-0.88473104300000005</v>
      </c>
      <c r="BJ254">
        <v>2</v>
      </c>
      <c r="BK254">
        <v>2</v>
      </c>
      <c r="BL254" t="s">
        <v>759</v>
      </c>
      <c r="BM254" t="s">
        <v>761</v>
      </c>
      <c r="BN254" s="36" t="s">
        <v>779</v>
      </c>
      <c r="BO254" s="1">
        <v>-0.33384346199999998</v>
      </c>
      <c r="BP254" s="1">
        <v>0.79834909519999997</v>
      </c>
      <c r="BQ254" s="1">
        <v>0.14565389240000001</v>
      </c>
      <c r="BR254" s="1">
        <v>-0.312076717</v>
      </c>
      <c r="BS254" s="1">
        <v>0.33384346149999999</v>
      </c>
      <c r="BT254" s="1">
        <v>0.79834909519999997</v>
      </c>
      <c r="BU254" s="1">
        <v>0.14565389240000001</v>
      </c>
      <c r="BV254" s="1">
        <v>0.31207671660000003</v>
      </c>
      <c r="BW254" t="s">
        <v>2463</v>
      </c>
      <c r="BX254" t="s">
        <v>1081</v>
      </c>
      <c r="BY254" t="s">
        <v>1063</v>
      </c>
      <c r="CP254" t="s">
        <v>1081</v>
      </c>
      <c r="CQ254">
        <v>213</v>
      </c>
      <c r="CR254">
        <v>92</v>
      </c>
      <c r="CS254">
        <v>4</v>
      </c>
      <c r="CT254">
        <v>3</v>
      </c>
      <c r="CU254">
        <v>2016</v>
      </c>
      <c r="CV254">
        <v>234</v>
      </c>
      <c r="CW254">
        <v>0.192</v>
      </c>
      <c r="CX254">
        <v>0.25800000000000001</v>
      </c>
      <c r="CY254">
        <v>0.29099999999999998</v>
      </c>
      <c r="CZ254">
        <v>58</v>
      </c>
      <c r="DA254">
        <v>0.247</v>
      </c>
      <c r="DB254">
        <v>11</v>
      </c>
      <c r="DC254">
        <v>0</v>
      </c>
      <c r="DD254" t="s">
        <v>249</v>
      </c>
      <c r="DE254">
        <v>23</v>
      </c>
      <c r="DV254" s="36" t="s">
        <v>4860</v>
      </c>
    </row>
    <row r="255" spans="1:126" x14ac:dyDescent="0.3">
      <c r="A255">
        <v>254</v>
      </c>
      <c r="B255" t="s">
        <v>6789</v>
      </c>
      <c r="C255" t="s">
        <v>2749</v>
      </c>
      <c r="D255" t="s">
        <v>38</v>
      </c>
      <c r="E255">
        <v>572365</v>
      </c>
      <c r="F255" t="s">
        <v>257</v>
      </c>
      <c r="G255" t="s">
        <v>265</v>
      </c>
      <c r="I255" t="s">
        <v>1103</v>
      </c>
      <c r="J255">
        <v>6</v>
      </c>
      <c r="K255" t="s">
        <v>825</v>
      </c>
      <c r="L255">
        <v>172</v>
      </c>
      <c r="M255">
        <v>103</v>
      </c>
      <c r="N255">
        <v>125</v>
      </c>
      <c r="O255">
        <v>59</v>
      </c>
      <c r="P255">
        <v>76</v>
      </c>
      <c r="Q255">
        <v>95</v>
      </c>
      <c r="R255">
        <v>103</v>
      </c>
      <c r="S255">
        <v>82</v>
      </c>
      <c r="T255">
        <v>104</v>
      </c>
      <c r="U255">
        <v>117</v>
      </c>
      <c r="V255">
        <v>71</v>
      </c>
      <c r="W255">
        <v>92</v>
      </c>
      <c r="X255">
        <v>30</v>
      </c>
      <c r="Y255">
        <v>321</v>
      </c>
      <c r="Z255">
        <v>6</v>
      </c>
      <c r="AA255">
        <v>3</v>
      </c>
      <c r="AB255" s="1">
        <v>0.23100000000000001</v>
      </c>
      <c r="AC255" s="1">
        <v>0.27500000000000002</v>
      </c>
      <c r="AD255" s="1">
        <v>0.34899999999999998</v>
      </c>
      <c r="AE255" s="1">
        <v>0.27300000000000002</v>
      </c>
      <c r="AF255" s="36">
        <v>19</v>
      </c>
      <c r="AG255" s="36">
        <v>20</v>
      </c>
      <c r="AH255" s="8">
        <v>6</v>
      </c>
      <c r="AI255" s="36">
        <v>-8</v>
      </c>
      <c r="AJ255" s="38">
        <v>352</v>
      </c>
      <c r="AK255" s="38">
        <v>50</v>
      </c>
      <c r="AL255" s="1">
        <v>0.47499999999999998</v>
      </c>
      <c r="AM255" s="1">
        <v>0.5</v>
      </c>
      <c r="AN255" s="1">
        <v>0.3212775551</v>
      </c>
      <c r="AO255" s="1">
        <v>1.4764882700000001E-2</v>
      </c>
      <c r="AP255" s="1">
        <v>6.0626950700000001E-2</v>
      </c>
      <c r="AQ255" s="1">
        <v>0.20583030059999999</v>
      </c>
      <c r="AR255" s="1">
        <v>0.15824819849999999</v>
      </c>
      <c r="AS255" s="1">
        <v>0.11798943200000001</v>
      </c>
      <c r="AT255" s="1">
        <v>4.2189412099999997E-2</v>
      </c>
      <c r="AU255" s="1">
        <v>5.2538109000000001E-3</v>
      </c>
      <c r="AV255" s="1">
        <v>1.8580117E-2</v>
      </c>
      <c r="AW255" s="1">
        <v>0.27312686269999997</v>
      </c>
      <c r="AX255" s="1">
        <v>1.9524895933999999</v>
      </c>
      <c r="AY255" s="1">
        <v>0.22891958609999999</v>
      </c>
      <c r="AZ255" s="1">
        <v>0.39976203220000001</v>
      </c>
      <c r="BA255" s="1">
        <v>-0.427660068</v>
      </c>
      <c r="BB255" s="1">
        <v>-0.78572598800000004</v>
      </c>
      <c r="BC255" s="1">
        <v>-0.28817483599999999</v>
      </c>
      <c r="BD255" s="1">
        <v>0.18545507459999999</v>
      </c>
      <c r="BE255" s="1">
        <v>-0.59841435700000001</v>
      </c>
      <c r="BF255" s="1">
        <v>0.17088431130000001</v>
      </c>
      <c r="BG255" s="1">
        <v>0.2280722661</v>
      </c>
      <c r="BH255" s="1">
        <v>-0.65490676000000003</v>
      </c>
      <c r="BI255" s="1">
        <v>-0.82696873800000004</v>
      </c>
      <c r="BJ255">
        <v>4</v>
      </c>
      <c r="BK255">
        <v>1</v>
      </c>
      <c r="BL255" t="s">
        <v>761</v>
      </c>
      <c r="BM255" t="s">
        <v>6729</v>
      </c>
      <c r="BN255" s="36" t="s">
        <v>6744</v>
      </c>
      <c r="BO255" s="1">
        <v>-0.84022425300000003</v>
      </c>
      <c r="BP255" s="1">
        <v>-0.15535850200000001</v>
      </c>
      <c r="BQ255" s="1">
        <v>-0.111184407</v>
      </c>
      <c r="BR255" s="1">
        <v>0.4352131353</v>
      </c>
      <c r="BS255" s="1">
        <v>0.84022425349999996</v>
      </c>
      <c r="BT255" s="1">
        <v>0.15535850239999999</v>
      </c>
      <c r="BU255" s="1">
        <v>0.1111844072</v>
      </c>
      <c r="BV255" s="1">
        <v>0.4352131353</v>
      </c>
      <c r="BW255" t="s">
        <v>2465</v>
      </c>
      <c r="BX255" t="s">
        <v>1386</v>
      </c>
      <c r="BY255" t="s">
        <v>1373</v>
      </c>
      <c r="BZ255" t="s">
        <v>1386</v>
      </c>
      <c r="CA255">
        <v>418</v>
      </c>
      <c r="CB255">
        <v>143</v>
      </c>
      <c r="CC255">
        <v>9</v>
      </c>
      <c r="CD255">
        <v>3</v>
      </c>
      <c r="CE255">
        <v>2017</v>
      </c>
      <c r="CF255">
        <v>459</v>
      </c>
      <c r="CG255">
        <v>0.23699999999999999</v>
      </c>
      <c r="CH255">
        <v>0.28599999999999998</v>
      </c>
      <c r="CI255">
        <v>0.35599999999999998</v>
      </c>
      <c r="CJ255">
        <v>129</v>
      </c>
      <c r="CK255">
        <v>0.28000000000000003</v>
      </c>
      <c r="CL255">
        <v>26</v>
      </c>
      <c r="CM255">
        <v>10</v>
      </c>
      <c r="CN255" t="s">
        <v>257</v>
      </c>
      <c r="CO255">
        <v>29</v>
      </c>
      <c r="CP255" t="s">
        <v>1386</v>
      </c>
      <c r="CQ255">
        <v>183</v>
      </c>
      <c r="CR255">
        <v>77</v>
      </c>
      <c r="CS255">
        <v>3</v>
      </c>
      <c r="CT255">
        <v>1</v>
      </c>
      <c r="CU255">
        <v>2016</v>
      </c>
      <c r="CV255">
        <v>196</v>
      </c>
      <c r="CW255">
        <v>0.186</v>
      </c>
      <c r="CX255">
        <v>0.22800000000000001</v>
      </c>
      <c r="CY255">
        <v>0.30599999999999999</v>
      </c>
      <c r="CZ255">
        <v>45</v>
      </c>
      <c r="DA255">
        <v>0.23100000000000001</v>
      </c>
      <c r="DB255">
        <v>7</v>
      </c>
      <c r="DC255">
        <v>-1</v>
      </c>
      <c r="DD255" t="s">
        <v>265</v>
      </c>
      <c r="DE255">
        <v>28</v>
      </c>
      <c r="DF255" t="s">
        <v>1386</v>
      </c>
      <c r="DG255">
        <v>376</v>
      </c>
      <c r="DH255">
        <v>128</v>
      </c>
      <c r="DI255">
        <v>5</v>
      </c>
      <c r="DJ255">
        <v>2</v>
      </c>
      <c r="DK255">
        <v>2015</v>
      </c>
      <c r="DL255">
        <v>428</v>
      </c>
      <c r="DM255">
        <v>0.25</v>
      </c>
      <c r="DN255">
        <v>0.318</v>
      </c>
      <c r="DO255">
        <v>0.35399999999999998</v>
      </c>
      <c r="DP255">
        <v>127</v>
      </c>
      <c r="DQ255">
        <v>0.29599999999999999</v>
      </c>
      <c r="DR255">
        <v>30</v>
      </c>
      <c r="DS255">
        <v>10</v>
      </c>
      <c r="DT255" t="s">
        <v>265</v>
      </c>
      <c r="DU255">
        <v>27</v>
      </c>
      <c r="DV255" s="36" t="s">
        <v>2750</v>
      </c>
    </row>
    <row r="256" spans="1:126" x14ac:dyDescent="0.3">
      <c r="A256">
        <v>255</v>
      </c>
      <c r="B256" t="s">
        <v>598</v>
      </c>
      <c r="C256" t="s">
        <v>515</v>
      </c>
      <c r="D256" t="s">
        <v>277</v>
      </c>
      <c r="E256">
        <v>502671</v>
      </c>
      <c r="F256" t="s">
        <v>250</v>
      </c>
      <c r="I256" t="s">
        <v>1065</v>
      </c>
      <c r="J256">
        <v>7</v>
      </c>
      <c r="K256" t="s">
        <v>790</v>
      </c>
      <c r="L256">
        <v>67</v>
      </c>
      <c r="M256">
        <v>103</v>
      </c>
      <c r="N256">
        <v>231</v>
      </c>
      <c r="O256">
        <v>215</v>
      </c>
      <c r="P256">
        <v>150</v>
      </c>
      <c r="Q256">
        <v>97</v>
      </c>
      <c r="R256">
        <v>108</v>
      </c>
      <c r="S256">
        <v>152</v>
      </c>
      <c r="T256">
        <v>116</v>
      </c>
      <c r="U256">
        <v>81</v>
      </c>
      <c r="V256">
        <v>171</v>
      </c>
      <c r="W256">
        <v>126</v>
      </c>
      <c r="X256">
        <v>30</v>
      </c>
      <c r="Y256">
        <v>597</v>
      </c>
      <c r="Z256">
        <v>27</v>
      </c>
      <c r="AA256">
        <v>19</v>
      </c>
      <c r="AB256" s="1">
        <v>0.27700000000000002</v>
      </c>
      <c r="AC256" s="1">
        <v>0.36699999999999999</v>
      </c>
      <c r="AD256" s="1">
        <v>0.496</v>
      </c>
      <c r="AE256" s="1">
        <v>0.373</v>
      </c>
      <c r="AF256" s="36">
        <v>87</v>
      </c>
      <c r="AG256" s="36">
        <v>78</v>
      </c>
      <c r="AH256" s="8">
        <v>34</v>
      </c>
      <c r="AI256" s="36">
        <v>26</v>
      </c>
      <c r="AJ256" s="38">
        <v>11</v>
      </c>
      <c r="AK256" s="38">
        <v>3</v>
      </c>
      <c r="AL256" s="1">
        <v>0.185</v>
      </c>
      <c r="AM256" s="1">
        <v>0.5</v>
      </c>
      <c r="AN256" s="1">
        <v>0.59689781279999998</v>
      </c>
      <c r="AO256" s="1">
        <v>5.3524769E-2</v>
      </c>
      <c r="AP256" s="1">
        <v>0.1193683359</v>
      </c>
      <c r="AQ256" s="1">
        <v>0.2110795234</v>
      </c>
      <c r="AR256" s="1">
        <v>0.166339338</v>
      </c>
      <c r="AS256" s="1">
        <v>0.2189848237</v>
      </c>
      <c r="AT256" s="1">
        <v>4.6921987700000001E-2</v>
      </c>
      <c r="AU256" s="1">
        <v>3.6558846000000001E-3</v>
      </c>
      <c r="AV256" s="1">
        <v>4.4914264699999998E-2</v>
      </c>
      <c r="AW256" s="1">
        <v>0.37325483729999998</v>
      </c>
      <c r="AX256" s="1">
        <v>-0.90091252099999997</v>
      </c>
      <c r="AY256" s="1">
        <v>0.22891958609999999</v>
      </c>
      <c r="AZ256" s="1">
        <v>2.1413006352999999</v>
      </c>
      <c r="BA256" s="1">
        <v>1.2084217836</v>
      </c>
      <c r="BB256" s="1">
        <v>1.6811984863</v>
      </c>
      <c r="BC256" s="1">
        <v>-0.15805001099999999</v>
      </c>
      <c r="BD256" s="1">
        <v>0.49404859559999997</v>
      </c>
      <c r="BE256" s="1">
        <v>1.7467229318999999</v>
      </c>
      <c r="BF256" s="1">
        <v>0.67401734660000001</v>
      </c>
      <c r="BG256" s="1">
        <v>-0.25273212900000003</v>
      </c>
      <c r="BH256" s="1">
        <v>1.5705769515000001</v>
      </c>
      <c r="BI256" s="1">
        <v>2.6107106217</v>
      </c>
      <c r="BJ256">
        <v>1</v>
      </c>
      <c r="BK256">
        <v>1</v>
      </c>
      <c r="BL256" t="s">
        <v>763</v>
      </c>
      <c r="BM256" t="s">
        <v>764</v>
      </c>
      <c r="BN256" s="36" t="s">
        <v>774</v>
      </c>
      <c r="BO256" s="1">
        <v>0.72436866200000005</v>
      </c>
      <c r="BP256" s="1">
        <v>-0.41643919000000001</v>
      </c>
      <c r="BQ256" s="1">
        <v>-0.31593805200000002</v>
      </c>
      <c r="BR256" s="1">
        <v>-0.41165980899999999</v>
      </c>
      <c r="BS256" s="1">
        <v>0.72436866200000005</v>
      </c>
      <c r="BT256" s="1">
        <v>0.41643919019999998</v>
      </c>
      <c r="BU256" s="1">
        <v>0.31593805200000002</v>
      </c>
      <c r="BV256" s="1">
        <v>0.41165980860000001</v>
      </c>
      <c r="BW256" t="s">
        <v>3051</v>
      </c>
      <c r="BX256" t="s">
        <v>1116</v>
      </c>
      <c r="BY256" t="s">
        <v>1063</v>
      </c>
      <c r="BZ256" t="s">
        <v>1116</v>
      </c>
      <c r="CA256">
        <v>558</v>
      </c>
      <c r="CB256">
        <v>155</v>
      </c>
      <c r="CC256">
        <v>36</v>
      </c>
      <c r="CD256">
        <v>18</v>
      </c>
      <c r="CE256">
        <v>2017</v>
      </c>
      <c r="CF256">
        <v>664</v>
      </c>
      <c r="CG256">
        <v>0.29699999999999999</v>
      </c>
      <c r="CH256">
        <v>0.40400000000000003</v>
      </c>
      <c r="CI256">
        <v>0.56299999999999994</v>
      </c>
      <c r="CJ256">
        <v>274</v>
      </c>
      <c r="CK256">
        <v>0.41299999999999998</v>
      </c>
      <c r="CL256">
        <v>135</v>
      </c>
      <c r="CM256">
        <v>46</v>
      </c>
      <c r="CN256" t="s">
        <v>250</v>
      </c>
      <c r="CO256">
        <v>29</v>
      </c>
      <c r="CP256" t="s">
        <v>1116</v>
      </c>
      <c r="CQ256">
        <v>579</v>
      </c>
      <c r="CR256">
        <v>158</v>
      </c>
      <c r="CS256">
        <v>24</v>
      </c>
      <c r="CT256">
        <v>32</v>
      </c>
      <c r="CU256">
        <v>2016</v>
      </c>
      <c r="CV256">
        <v>704</v>
      </c>
      <c r="CW256">
        <v>0.29699999999999999</v>
      </c>
      <c r="CX256">
        <v>0.41099999999999998</v>
      </c>
      <c r="CY256">
        <v>0.48899999999999999</v>
      </c>
      <c r="CZ256">
        <v>278</v>
      </c>
      <c r="DA256">
        <v>0.39400000000000002</v>
      </c>
      <c r="DB256">
        <v>118</v>
      </c>
      <c r="DC256">
        <v>43</v>
      </c>
      <c r="DD256" t="s">
        <v>250</v>
      </c>
      <c r="DE256">
        <v>28</v>
      </c>
      <c r="DF256" t="s">
        <v>1116</v>
      </c>
      <c r="DG256">
        <v>567</v>
      </c>
      <c r="DH256">
        <v>159</v>
      </c>
      <c r="DI256">
        <v>33</v>
      </c>
      <c r="DJ256">
        <v>21</v>
      </c>
      <c r="DK256">
        <v>2015</v>
      </c>
      <c r="DL256">
        <v>694</v>
      </c>
      <c r="DM256">
        <v>0.32100000000000001</v>
      </c>
      <c r="DN256">
        <v>0.435</v>
      </c>
      <c r="DO256">
        <v>0.56999999999999995</v>
      </c>
      <c r="DP256">
        <v>299</v>
      </c>
      <c r="DQ256">
        <v>0.43099999999999999</v>
      </c>
      <c r="DR256">
        <v>162</v>
      </c>
      <c r="DS256">
        <v>47</v>
      </c>
      <c r="DT256" t="s">
        <v>250</v>
      </c>
      <c r="DU256">
        <v>27</v>
      </c>
      <c r="DV256" s="36" t="s">
        <v>1358</v>
      </c>
    </row>
    <row r="257" spans="1:126" x14ac:dyDescent="0.3">
      <c r="A257">
        <v>256</v>
      </c>
      <c r="B257" t="s">
        <v>2767</v>
      </c>
      <c r="C257" t="s">
        <v>119</v>
      </c>
      <c r="D257" t="s">
        <v>951</v>
      </c>
      <c r="E257">
        <v>543228</v>
      </c>
      <c r="F257" t="s">
        <v>255</v>
      </c>
      <c r="I257" t="s">
        <v>1065</v>
      </c>
      <c r="J257">
        <v>12</v>
      </c>
      <c r="K257" t="s">
        <v>769</v>
      </c>
      <c r="L257">
        <v>90</v>
      </c>
      <c r="M257">
        <v>103</v>
      </c>
      <c r="N257">
        <v>107</v>
      </c>
      <c r="O257">
        <v>8</v>
      </c>
      <c r="P257">
        <v>69</v>
      </c>
      <c r="Q257">
        <v>114</v>
      </c>
      <c r="R257">
        <v>80</v>
      </c>
      <c r="S257">
        <v>119</v>
      </c>
      <c r="T257">
        <v>111</v>
      </c>
      <c r="U257">
        <v>29</v>
      </c>
      <c r="V257">
        <v>139</v>
      </c>
      <c r="W257">
        <v>95</v>
      </c>
      <c r="X257">
        <v>30</v>
      </c>
      <c r="Y257">
        <v>276</v>
      </c>
      <c r="Z257">
        <v>10</v>
      </c>
      <c r="AA257">
        <v>0</v>
      </c>
      <c r="AB257" s="1">
        <v>0.214</v>
      </c>
      <c r="AC257" s="1">
        <v>0.26600000000000001</v>
      </c>
      <c r="AD257" s="1">
        <v>0.38500000000000001</v>
      </c>
      <c r="AE257" s="1">
        <v>0.28199999999999997</v>
      </c>
      <c r="AF257" s="36">
        <v>19</v>
      </c>
      <c r="AG257" s="36">
        <v>22</v>
      </c>
      <c r="AH257" s="8">
        <v>5</v>
      </c>
      <c r="AI257" s="36">
        <v>-11</v>
      </c>
      <c r="AJ257" s="38">
        <v>326</v>
      </c>
      <c r="AK257" s="38">
        <v>44</v>
      </c>
      <c r="AL257" s="1">
        <v>0.25</v>
      </c>
      <c r="AM257" s="1">
        <v>0.5</v>
      </c>
      <c r="AN257" s="1">
        <v>0.27553997009999998</v>
      </c>
      <c r="AO257" s="1">
        <v>1.8763130999999999E-3</v>
      </c>
      <c r="AP257" s="1">
        <v>5.44293904E-2</v>
      </c>
      <c r="AQ257" s="1">
        <v>0.24700020189999999</v>
      </c>
      <c r="AR257" s="1">
        <v>0.123272271</v>
      </c>
      <c r="AS257" s="1">
        <v>0.17103133679999999</v>
      </c>
      <c r="AT257" s="1">
        <v>4.5203320700000001E-2</v>
      </c>
      <c r="AU257" s="1">
        <v>1.2920784E-3</v>
      </c>
      <c r="AV257" s="1">
        <v>3.6654672399999998E-2</v>
      </c>
      <c r="AW257" s="1">
        <v>0.28223125269999999</v>
      </c>
      <c r="AX257" s="1">
        <v>-0.26135687499999999</v>
      </c>
      <c r="AY257" s="1">
        <v>0.22891958609999999</v>
      </c>
      <c r="AZ257" s="1">
        <v>0.11076379059999999</v>
      </c>
      <c r="BA257" s="1">
        <v>-0.97169558099999997</v>
      </c>
      <c r="BB257" s="1">
        <v>-1.0460009699999999</v>
      </c>
      <c r="BC257" s="1">
        <v>0.73240028800000001</v>
      </c>
      <c r="BD257" s="1">
        <v>-1.148515806</v>
      </c>
      <c r="BE257" s="1">
        <v>0.63323143069999999</v>
      </c>
      <c r="BF257" s="1">
        <v>0.49130115810000002</v>
      </c>
      <c r="BG257" s="1">
        <v>-0.96398419800000001</v>
      </c>
      <c r="BH257" s="1">
        <v>0.87256354380000001</v>
      </c>
      <c r="BI257" s="1">
        <v>-0.51438902600000003</v>
      </c>
      <c r="BJ257">
        <v>1</v>
      </c>
      <c r="BK257">
        <v>1</v>
      </c>
      <c r="BL257" t="s">
        <v>763</v>
      </c>
      <c r="BM257" t="s">
        <v>6729</v>
      </c>
      <c r="BN257" s="36" t="s">
        <v>6730</v>
      </c>
      <c r="BO257" s="1">
        <v>0.77741515999999999</v>
      </c>
      <c r="BP257" s="1">
        <v>1.0971402700000001E-2</v>
      </c>
      <c r="BQ257" s="1">
        <v>5.19993729E-2</v>
      </c>
      <c r="BR257" s="1">
        <v>0.48950374260000001</v>
      </c>
      <c r="BS257" s="1">
        <v>0.77741515999999999</v>
      </c>
      <c r="BT257" s="1">
        <v>1.0971402700000001E-2</v>
      </c>
      <c r="BU257" s="1">
        <v>5.19993729E-2</v>
      </c>
      <c r="BV257" s="1">
        <v>0.48950374260000001</v>
      </c>
      <c r="BW257" t="s">
        <v>2868</v>
      </c>
      <c r="BX257" t="s">
        <v>1372</v>
      </c>
      <c r="BY257" t="s">
        <v>1373</v>
      </c>
      <c r="BZ257" t="s">
        <v>1372</v>
      </c>
      <c r="CA257">
        <v>341</v>
      </c>
      <c r="CB257">
        <v>105</v>
      </c>
      <c r="CC257">
        <v>14</v>
      </c>
      <c r="CD257">
        <v>0</v>
      </c>
      <c r="CE257">
        <v>2017</v>
      </c>
      <c r="CF257">
        <v>383</v>
      </c>
      <c r="CG257">
        <v>0.23200000000000001</v>
      </c>
      <c r="CH257">
        <v>0.309</v>
      </c>
      <c r="CI257">
        <v>0.39900000000000002</v>
      </c>
      <c r="CJ257">
        <v>119</v>
      </c>
      <c r="CK257">
        <v>0.311</v>
      </c>
      <c r="CL257">
        <v>34</v>
      </c>
      <c r="CM257">
        <v>10</v>
      </c>
      <c r="CN257" t="s">
        <v>255</v>
      </c>
      <c r="CO257">
        <v>29</v>
      </c>
      <c r="CP257" t="s">
        <v>1372</v>
      </c>
      <c r="CQ257">
        <v>251</v>
      </c>
      <c r="CR257">
        <v>74</v>
      </c>
      <c r="CS257">
        <v>9</v>
      </c>
      <c r="CT257">
        <v>0</v>
      </c>
      <c r="CU257">
        <v>2016</v>
      </c>
      <c r="CV257">
        <v>264</v>
      </c>
      <c r="CW257">
        <v>0.16700000000000001</v>
      </c>
      <c r="CX257">
        <v>0.20100000000000001</v>
      </c>
      <c r="CY257">
        <v>0.32700000000000001</v>
      </c>
      <c r="CZ257">
        <v>60</v>
      </c>
      <c r="DA257">
        <v>0.22600000000000001</v>
      </c>
      <c r="DB257">
        <v>8</v>
      </c>
      <c r="DC257">
        <v>1</v>
      </c>
      <c r="DD257" t="s">
        <v>255</v>
      </c>
      <c r="DE257">
        <v>28</v>
      </c>
      <c r="DF257" t="s">
        <v>1372</v>
      </c>
      <c r="DG257">
        <v>363</v>
      </c>
      <c r="DH257">
        <v>95</v>
      </c>
      <c r="DI257">
        <v>12</v>
      </c>
      <c r="DJ257">
        <v>0</v>
      </c>
      <c r="DK257">
        <v>2015</v>
      </c>
      <c r="DL257">
        <v>389</v>
      </c>
      <c r="DM257">
        <v>0.23100000000000001</v>
      </c>
      <c r="DN257">
        <v>0.26700000000000002</v>
      </c>
      <c r="DO257">
        <v>0.39100000000000001</v>
      </c>
      <c r="DP257">
        <v>110</v>
      </c>
      <c r="DQ257">
        <v>0.28399999999999997</v>
      </c>
      <c r="DR257">
        <v>24</v>
      </c>
      <c r="DS257">
        <v>8</v>
      </c>
      <c r="DT257" t="s">
        <v>255</v>
      </c>
      <c r="DU257">
        <v>27</v>
      </c>
      <c r="DV257" s="36" t="s">
        <v>1553</v>
      </c>
    </row>
    <row r="258" spans="1:126" x14ac:dyDescent="0.3">
      <c r="A258">
        <v>257</v>
      </c>
      <c r="B258" t="s">
        <v>599</v>
      </c>
      <c r="C258" t="s">
        <v>120</v>
      </c>
      <c r="D258" t="s">
        <v>20</v>
      </c>
      <c r="E258">
        <v>460576</v>
      </c>
      <c r="F258" t="s">
        <v>249</v>
      </c>
      <c r="I258" t="s">
        <v>1065</v>
      </c>
      <c r="J258">
        <v>8</v>
      </c>
      <c r="K258" t="s">
        <v>820</v>
      </c>
      <c r="L258">
        <v>76</v>
      </c>
      <c r="M258">
        <v>110</v>
      </c>
      <c r="N258">
        <v>158</v>
      </c>
      <c r="O258">
        <v>264</v>
      </c>
      <c r="P258">
        <v>87</v>
      </c>
      <c r="Q258">
        <v>117</v>
      </c>
      <c r="R258">
        <v>92</v>
      </c>
      <c r="S258">
        <v>115</v>
      </c>
      <c r="T258">
        <v>111</v>
      </c>
      <c r="U258">
        <v>47</v>
      </c>
      <c r="V258">
        <v>123</v>
      </c>
      <c r="W258">
        <v>102</v>
      </c>
      <c r="X258">
        <v>32</v>
      </c>
      <c r="Y258">
        <v>408</v>
      </c>
      <c r="Z258">
        <v>13</v>
      </c>
      <c r="AA258">
        <v>13</v>
      </c>
      <c r="AB258" s="1">
        <v>0.22900000000000001</v>
      </c>
      <c r="AC258" s="1">
        <v>0.29799999999999999</v>
      </c>
      <c r="AD258" s="1">
        <v>0.39400000000000002</v>
      </c>
      <c r="AE258" s="1">
        <v>0.30299999999999999</v>
      </c>
      <c r="AF258" s="36">
        <v>32</v>
      </c>
      <c r="AG258" s="36">
        <v>29</v>
      </c>
      <c r="AH258" s="8">
        <v>13</v>
      </c>
      <c r="AI258" s="36">
        <v>-11</v>
      </c>
      <c r="AJ258" s="38">
        <v>233</v>
      </c>
      <c r="AK258" s="38">
        <v>81</v>
      </c>
      <c r="AL258" s="1">
        <v>0.21</v>
      </c>
      <c r="AM258" s="1">
        <v>0.53333333329999999</v>
      </c>
      <c r="AN258" s="1">
        <v>0.40807152839999999</v>
      </c>
      <c r="AO258" s="1">
        <v>6.5681162599999995E-2</v>
      </c>
      <c r="AP258" s="1">
        <v>6.8742799699999996E-2</v>
      </c>
      <c r="AQ258" s="1">
        <v>0.25488758760000002</v>
      </c>
      <c r="AR258" s="1">
        <v>0.14169323410000001</v>
      </c>
      <c r="AS258" s="1">
        <v>0.16543413269999999</v>
      </c>
      <c r="AT258" s="1">
        <v>4.5151825E-2</v>
      </c>
      <c r="AU258" s="1">
        <v>2.1122330999999999E-3</v>
      </c>
      <c r="AV258" s="1">
        <v>3.2492659600000001E-2</v>
      </c>
      <c r="AW258" s="1">
        <v>0.3031465699</v>
      </c>
      <c r="AX258" s="1">
        <v>-0.65492958000000001</v>
      </c>
      <c r="AY258" s="1">
        <v>0.73154010749999998</v>
      </c>
      <c r="AZ258" s="1">
        <v>0.94817983139999995</v>
      </c>
      <c r="BA258" s="1">
        <v>1.7215516383</v>
      </c>
      <c r="BB258" s="1">
        <v>-0.444889853</v>
      </c>
      <c r="BC258" s="1">
        <v>0.92792345740000004</v>
      </c>
      <c r="BD258" s="1">
        <v>-0.44594606199999998</v>
      </c>
      <c r="BE258" s="1">
        <v>0.50326300619999997</v>
      </c>
      <c r="BF258" s="1">
        <v>0.48582651640000002</v>
      </c>
      <c r="BG258" s="1">
        <v>-0.71720561500000002</v>
      </c>
      <c r="BH258" s="1">
        <v>0.52083422850000005</v>
      </c>
      <c r="BI258" s="1">
        <v>0.20369355419999999</v>
      </c>
      <c r="BJ258">
        <v>1</v>
      </c>
      <c r="BK258">
        <v>1</v>
      </c>
      <c r="BL258" t="s">
        <v>763</v>
      </c>
      <c r="BM258" t="s">
        <v>759</v>
      </c>
      <c r="BN258" s="36" t="s">
        <v>775</v>
      </c>
      <c r="BO258" s="1">
        <v>0.56776142569999999</v>
      </c>
      <c r="BP258" s="1">
        <v>0.2753837415</v>
      </c>
      <c r="BQ258" s="1">
        <v>3.3983805499999999E-2</v>
      </c>
      <c r="BR258" s="1">
        <v>-0.140309617</v>
      </c>
      <c r="BS258" s="1">
        <v>0.56776142569999999</v>
      </c>
      <c r="BT258" s="1">
        <v>0.2753837415</v>
      </c>
      <c r="BU258" s="1">
        <v>3.3983805499999999E-2</v>
      </c>
      <c r="BV258" s="1">
        <v>0.14030961729999999</v>
      </c>
      <c r="BW258" t="s">
        <v>6967</v>
      </c>
      <c r="BX258" t="s">
        <v>1375</v>
      </c>
      <c r="BY258" t="s">
        <v>1373</v>
      </c>
      <c r="BZ258" t="s">
        <v>1375</v>
      </c>
      <c r="CA258">
        <v>368</v>
      </c>
      <c r="CB258">
        <v>105</v>
      </c>
      <c r="CC258">
        <v>17</v>
      </c>
      <c r="CD258">
        <v>13</v>
      </c>
      <c r="CE258">
        <v>2017</v>
      </c>
      <c r="CF258">
        <v>426</v>
      </c>
      <c r="CG258">
        <v>0.255</v>
      </c>
      <c r="CH258">
        <v>0.34</v>
      </c>
      <c r="CI258">
        <v>0.46200000000000002</v>
      </c>
      <c r="CJ258">
        <v>148</v>
      </c>
      <c r="CK258">
        <v>0.34599999999999997</v>
      </c>
      <c r="CL258">
        <v>53</v>
      </c>
      <c r="CM258">
        <v>18</v>
      </c>
      <c r="CN258" t="s">
        <v>249</v>
      </c>
      <c r="CO258">
        <v>31</v>
      </c>
      <c r="CP258" t="s">
        <v>1375</v>
      </c>
      <c r="CQ258">
        <v>411</v>
      </c>
      <c r="CR258">
        <v>118</v>
      </c>
      <c r="CS258">
        <v>13</v>
      </c>
      <c r="CT258">
        <v>18</v>
      </c>
      <c r="CU258">
        <v>2016</v>
      </c>
      <c r="CV258">
        <v>453</v>
      </c>
      <c r="CW258">
        <v>0.23100000000000001</v>
      </c>
      <c r="CX258">
        <v>0.29799999999999999</v>
      </c>
      <c r="CY258">
        <v>0.38400000000000001</v>
      </c>
      <c r="CZ258">
        <v>136</v>
      </c>
      <c r="DA258">
        <v>0.29899999999999999</v>
      </c>
      <c r="DB258">
        <v>33</v>
      </c>
      <c r="DC258">
        <v>15</v>
      </c>
      <c r="DD258" t="s">
        <v>249</v>
      </c>
      <c r="DE258">
        <v>30</v>
      </c>
      <c r="DF258" t="s">
        <v>1554</v>
      </c>
      <c r="DG258">
        <v>435</v>
      </c>
      <c r="DH258">
        <v>115</v>
      </c>
      <c r="DI258">
        <v>12</v>
      </c>
      <c r="DJ258">
        <v>17</v>
      </c>
      <c r="DK258">
        <v>2015</v>
      </c>
      <c r="DL258">
        <v>477</v>
      </c>
      <c r="DM258">
        <v>0.255</v>
      </c>
      <c r="DN258">
        <v>0.314</v>
      </c>
      <c r="DO258">
        <v>0.40899999999999997</v>
      </c>
      <c r="DP258">
        <v>151</v>
      </c>
      <c r="DQ258">
        <v>0.316</v>
      </c>
      <c r="DR258">
        <v>41</v>
      </c>
      <c r="DS258">
        <v>19</v>
      </c>
      <c r="DT258" t="s">
        <v>249</v>
      </c>
      <c r="DU258">
        <v>29</v>
      </c>
      <c r="DV258" s="36" t="s">
        <v>1201</v>
      </c>
    </row>
    <row r="259" spans="1:126" x14ac:dyDescent="0.3">
      <c r="A259">
        <v>258</v>
      </c>
      <c r="B259" t="s">
        <v>6790</v>
      </c>
      <c r="C259" t="s">
        <v>120</v>
      </c>
      <c r="D259" t="s">
        <v>258</v>
      </c>
      <c r="E259">
        <v>622497</v>
      </c>
      <c r="F259" t="s">
        <v>265</v>
      </c>
      <c r="I259" t="s">
        <v>1061</v>
      </c>
      <c r="J259">
        <v>46</v>
      </c>
      <c r="K259" t="s">
        <v>2871</v>
      </c>
      <c r="L259">
        <v>154</v>
      </c>
      <c r="M259">
        <v>86</v>
      </c>
      <c r="N259">
        <v>47</v>
      </c>
      <c r="O259">
        <v>94</v>
      </c>
      <c r="P259">
        <v>96</v>
      </c>
      <c r="Q259">
        <v>115</v>
      </c>
      <c r="R259">
        <v>79</v>
      </c>
      <c r="S259">
        <v>58</v>
      </c>
      <c r="T259">
        <v>118</v>
      </c>
      <c r="U259">
        <v>27</v>
      </c>
      <c r="V259">
        <v>31</v>
      </c>
      <c r="W259">
        <v>78</v>
      </c>
      <c r="X259">
        <v>25</v>
      </c>
      <c r="Y259">
        <v>121</v>
      </c>
      <c r="Z259">
        <v>1</v>
      </c>
      <c r="AA259">
        <v>1</v>
      </c>
      <c r="AB259" s="1">
        <v>0.185</v>
      </c>
      <c r="AC259" s="1">
        <v>0.246</v>
      </c>
      <c r="AD259" s="1">
        <v>0.26900000000000002</v>
      </c>
      <c r="AE259" s="1">
        <v>0.23300000000000001</v>
      </c>
      <c r="AF259" s="36">
        <v>6</v>
      </c>
      <c r="AG259" s="36">
        <v>7</v>
      </c>
      <c r="AH259" s="8">
        <v>0</v>
      </c>
      <c r="AI259" s="36">
        <v>-8</v>
      </c>
      <c r="AJ259" s="38">
        <v>604</v>
      </c>
      <c r="AK259" s="38">
        <v>71</v>
      </c>
      <c r="AL259" s="1">
        <v>0.42499999999999999</v>
      </c>
      <c r="AM259" s="1">
        <v>0.41666666670000002</v>
      </c>
      <c r="AN259" s="1">
        <v>0.1214856131</v>
      </c>
      <c r="AO259" s="1">
        <v>2.34138282E-2</v>
      </c>
      <c r="AP259" s="1">
        <v>7.6157052200000006E-2</v>
      </c>
      <c r="AQ259" s="1">
        <v>0.24965994229999999</v>
      </c>
      <c r="AR259" s="1">
        <v>0.1211278826</v>
      </c>
      <c r="AS259" s="1">
        <v>8.39040967E-2</v>
      </c>
      <c r="AT259" s="1">
        <v>4.7973936100000003E-2</v>
      </c>
      <c r="AU259" s="1">
        <v>1.2065878999999999E-3</v>
      </c>
      <c r="AV259" s="1">
        <v>8.2180815000000001E-3</v>
      </c>
      <c r="AW259" s="1">
        <v>0.23250162260000001</v>
      </c>
      <c r="AX259" s="1">
        <v>1.4605237116000001</v>
      </c>
      <c r="AY259" s="1">
        <v>-1.027631717</v>
      </c>
      <c r="AZ259" s="1">
        <v>-0.86264655300000004</v>
      </c>
      <c r="BA259" s="1">
        <v>-6.2582041000000005E-2</v>
      </c>
      <c r="BB259" s="1">
        <v>-0.13351822099999999</v>
      </c>
      <c r="BC259" s="1">
        <v>0.79833352560000004</v>
      </c>
      <c r="BD259" s="1">
        <v>-1.2303021059999999</v>
      </c>
      <c r="BE259" s="1">
        <v>-1.389884042</v>
      </c>
      <c r="BF259" s="1">
        <v>0.78585284899999996</v>
      </c>
      <c r="BG259" s="1">
        <v>-0.98970765500000002</v>
      </c>
      <c r="BH259" s="1">
        <v>-1.530596442</v>
      </c>
      <c r="BI259" s="1">
        <v>-2.2217492679999999</v>
      </c>
      <c r="BJ259">
        <v>4</v>
      </c>
      <c r="BK259">
        <v>4</v>
      </c>
      <c r="BL259" t="s">
        <v>6729</v>
      </c>
      <c r="BM259" t="s">
        <v>759</v>
      </c>
      <c r="BN259" s="36" t="s">
        <v>6764</v>
      </c>
      <c r="BO259" s="1">
        <v>-0.46159167899999998</v>
      </c>
      <c r="BP259" s="1">
        <v>0.47024801119999998</v>
      </c>
      <c r="BQ259" s="1">
        <v>4.4318133900000001E-2</v>
      </c>
      <c r="BR259" s="1">
        <v>0.70449702110000001</v>
      </c>
      <c r="BS259" s="1">
        <v>0.4615916793</v>
      </c>
      <c r="BT259" s="1">
        <v>0.47024801119999998</v>
      </c>
      <c r="BU259" s="1">
        <v>4.4318133900000001E-2</v>
      </c>
      <c r="BV259" s="1">
        <v>0.70449702110000001</v>
      </c>
      <c r="BW259" t="s">
        <v>2469</v>
      </c>
      <c r="BX259" t="s">
        <v>1104</v>
      </c>
      <c r="BY259" t="s">
        <v>1063</v>
      </c>
      <c r="BZ259" t="s">
        <v>1104</v>
      </c>
      <c r="CA259">
        <v>33</v>
      </c>
      <c r="CB259">
        <v>22</v>
      </c>
      <c r="CC259">
        <v>0</v>
      </c>
      <c r="CD259">
        <v>0</v>
      </c>
      <c r="CE259">
        <v>2017</v>
      </c>
      <c r="CF259">
        <v>34</v>
      </c>
      <c r="CG259">
        <v>0.24199999999999999</v>
      </c>
      <c r="CH259">
        <v>0.23499999999999999</v>
      </c>
      <c r="CI259">
        <v>0.30299999999999999</v>
      </c>
      <c r="CJ259">
        <v>8</v>
      </c>
      <c r="CK259">
        <v>0.23200000000000001</v>
      </c>
      <c r="CL259">
        <v>2</v>
      </c>
      <c r="CM259">
        <v>0</v>
      </c>
      <c r="CN259" t="s">
        <v>265</v>
      </c>
      <c r="CO259">
        <v>24</v>
      </c>
      <c r="DV259" s="36" t="s">
        <v>6555</v>
      </c>
    </row>
    <row r="260" spans="1:126" x14ac:dyDescent="0.3">
      <c r="A260">
        <v>259</v>
      </c>
      <c r="B260" t="s">
        <v>600</v>
      </c>
      <c r="C260" t="s">
        <v>121</v>
      </c>
      <c r="D260" t="s">
        <v>306</v>
      </c>
      <c r="E260">
        <v>408236</v>
      </c>
      <c r="F260" t="s">
        <v>250</v>
      </c>
      <c r="I260" t="s">
        <v>1103</v>
      </c>
      <c r="J260">
        <v>16</v>
      </c>
      <c r="K260" t="s">
        <v>6569</v>
      </c>
      <c r="L260">
        <v>67</v>
      </c>
      <c r="M260">
        <v>120</v>
      </c>
      <c r="N260">
        <v>119</v>
      </c>
      <c r="O260">
        <v>11</v>
      </c>
      <c r="P260">
        <v>123</v>
      </c>
      <c r="Q260">
        <v>81</v>
      </c>
      <c r="R260">
        <v>115</v>
      </c>
      <c r="S260">
        <v>94</v>
      </c>
      <c r="T260">
        <v>86</v>
      </c>
      <c r="U260">
        <v>10</v>
      </c>
      <c r="V260">
        <v>108</v>
      </c>
      <c r="W260">
        <v>106</v>
      </c>
      <c r="X260">
        <v>35</v>
      </c>
      <c r="Y260">
        <v>307</v>
      </c>
      <c r="Z260">
        <v>9</v>
      </c>
      <c r="AA260">
        <v>1</v>
      </c>
      <c r="AB260" s="1">
        <v>0.248</v>
      </c>
      <c r="AC260" s="1">
        <v>0.32400000000000001</v>
      </c>
      <c r="AD260" s="1">
        <v>0.38400000000000001</v>
      </c>
      <c r="AE260" s="1">
        <v>0.315</v>
      </c>
      <c r="AF260" s="36">
        <v>31</v>
      </c>
      <c r="AG260" s="36">
        <v>27</v>
      </c>
      <c r="AH260" s="8">
        <v>8</v>
      </c>
      <c r="AI260" s="36">
        <v>-5</v>
      </c>
      <c r="AJ260" s="38">
        <v>258</v>
      </c>
      <c r="AK260" s="38">
        <v>37</v>
      </c>
      <c r="AL260" s="1">
        <v>0.185</v>
      </c>
      <c r="AM260" s="1">
        <v>0.58333333330000003</v>
      </c>
      <c r="AN260" s="1">
        <v>0.30683763120000002</v>
      </c>
      <c r="AO260" s="1">
        <v>2.6390455999999998E-3</v>
      </c>
      <c r="AP260" s="1">
        <v>9.7592329699999994E-2</v>
      </c>
      <c r="AQ260" s="1">
        <v>0.17701538410000001</v>
      </c>
      <c r="AR260" s="1">
        <v>0.175866826</v>
      </c>
      <c r="AS260" s="1">
        <v>0.13575623689999999</v>
      </c>
      <c r="AT260" s="1">
        <v>3.4732490400000003E-2</v>
      </c>
      <c r="AU260" s="1">
        <v>4.3009519999999998E-4</v>
      </c>
      <c r="AV260" s="1">
        <v>2.8422347399999999E-2</v>
      </c>
      <c r="AW260" s="1">
        <v>0.31468857569999997</v>
      </c>
      <c r="AX260" s="1">
        <v>-0.90091252099999997</v>
      </c>
      <c r="AY260" s="1">
        <v>1.4854708896</v>
      </c>
      <c r="AZ260" s="1">
        <v>0.3085216965</v>
      </c>
      <c r="BA260" s="1">
        <v>-0.93950011099999997</v>
      </c>
      <c r="BB260" s="1">
        <v>0.76668544709999997</v>
      </c>
      <c r="BC260" s="1">
        <v>-1.0024779079999999</v>
      </c>
      <c r="BD260" s="1">
        <v>0.85742399000000002</v>
      </c>
      <c r="BE260" s="1">
        <v>-0.18586487400000001</v>
      </c>
      <c r="BF260" s="1">
        <v>-0.62188137399999999</v>
      </c>
      <c r="BG260" s="1">
        <v>-1.2233486549999999</v>
      </c>
      <c r="BH260" s="1">
        <v>0.1768544849</v>
      </c>
      <c r="BI260" s="1">
        <v>0.59996357889999996</v>
      </c>
      <c r="BJ260">
        <v>3</v>
      </c>
      <c r="BK260">
        <v>2</v>
      </c>
      <c r="BL260" t="s">
        <v>764</v>
      </c>
      <c r="BM260" t="s">
        <v>762</v>
      </c>
      <c r="BN260" s="36" t="s">
        <v>793</v>
      </c>
      <c r="BO260" s="1">
        <v>0.16760847200000001</v>
      </c>
      <c r="BP260" s="1">
        <v>-0.80879180399999995</v>
      </c>
      <c r="BQ260" s="1">
        <v>0.39912889870000001</v>
      </c>
      <c r="BR260" s="1">
        <v>-0.361923679</v>
      </c>
      <c r="BS260" s="1">
        <v>0.16760847200000001</v>
      </c>
      <c r="BT260" s="1">
        <v>0.80879180449999999</v>
      </c>
      <c r="BU260" s="1">
        <v>0.39912889870000001</v>
      </c>
      <c r="BV260" s="1">
        <v>0.36192367920000001</v>
      </c>
      <c r="BW260" t="s">
        <v>7241</v>
      </c>
      <c r="BX260" t="s">
        <v>1089</v>
      </c>
      <c r="BY260" t="s">
        <v>1063</v>
      </c>
      <c r="BZ260" t="s">
        <v>1567</v>
      </c>
      <c r="CA260">
        <v>231</v>
      </c>
      <c r="CB260">
        <v>71</v>
      </c>
      <c r="CC260">
        <v>3</v>
      </c>
      <c r="CD260">
        <v>0</v>
      </c>
      <c r="CE260">
        <v>2017</v>
      </c>
      <c r="CF260">
        <v>251</v>
      </c>
      <c r="CG260">
        <v>0.24199999999999999</v>
      </c>
      <c r="CH260">
        <v>0.28699999999999998</v>
      </c>
      <c r="CI260">
        <v>0.35499999999999998</v>
      </c>
      <c r="CJ260">
        <v>71</v>
      </c>
      <c r="CK260">
        <v>0.28199999999999997</v>
      </c>
      <c r="CL260">
        <v>18</v>
      </c>
      <c r="CM260">
        <v>3</v>
      </c>
      <c r="CN260" t="s">
        <v>250</v>
      </c>
      <c r="CO260">
        <v>35</v>
      </c>
      <c r="CP260" t="s">
        <v>1567</v>
      </c>
      <c r="CQ260">
        <v>568</v>
      </c>
      <c r="CR260">
        <v>156</v>
      </c>
      <c r="CS260">
        <v>18</v>
      </c>
      <c r="CT260">
        <v>0</v>
      </c>
      <c r="CU260">
        <v>2016</v>
      </c>
      <c r="CV260">
        <v>633</v>
      </c>
      <c r="CW260">
        <v>0.28499999999999998</v>
      </c>
      <c r="CX260">
        <v>0.34899999999999998</v>
      </c>
      <c r="CY260">
        <v>0.435</v>
      </c>
      <c r="CZ260">
        <v>218</v>
      </c>
      <c r="DA260">
        <v>0.34399999999999997</v>
      </c>
      <c r="DB260">
        <v>67</v>
      </c>
      <c r="DC260">
        <v>25</v>
      </c>
      <c r="DD260" t="s">
        <v>250</v>
      </c>
      <c r="DE260">
        <v>34</v>
      </c>
      <c r="DF260" t="s">
        <v>1567</v>
      </c>
      <c r="DG260">
        <v>571</v>
      </c>
      <c r="DH260">
        <v>156</v>
      </c>
      <c r="DI260">
        <v>28</v>
      </c>
      <c r="DJ260">
        <v>0</v>
      </c>
      <c r="DK260">
        <v>2015</v>
      </c>
      <c r="DL260">
        <v>642</v>
      </c>
      <c r="DM260">
        <v>0.27500000000000002</v>
      </c>
      <c r="DN260">
        <v>0.35</v>
      </c>
      <c r="DO260">
        <v>0.48</v>
      </c>
      <c r="DP260">
        <v>231</v>
      </c>
      <c r="DQ260">
        <v>0.36</v>
      </c>
      <c r="DR260">
        <v>80</v>
      </c>
      <c r="DS260">
        <v>27</v>
      </c>
      <c r="DT260" t="s">
        <v>250</v>
      </c>
      <c r="DU260">
        <v>33</v>
      </c>
      <c r="DV260" s="36" t="s">
        <v>1357</v>
      </c>
    </row>
    <row r="261" spans="1:126" x14ac:dyDescent="0.3">
      <c r="A261">
        <v>260</v>
      </c>
      <c r="B261" t="s">
        <v>601</v>
      </c>
      <c r="C261" t="s">
        <v>121</v>
      </c>
      <c r="D261" t="s">
        <v>20</v>
      </c>
      <c r="E261">
        <v>471865</v>
      </c>
      <c r="F261" t="s">
        <v>249</v>
      </c>
      <c r="I261" t="s">
        <v>1103</v>
      </c>
      <c r="J261">
        <v>7</v>
      </c>
      <c r="K261" t="s">
        <v>803</v>
      </c>
      <c r="L261">
        <v>76</v>
      </c>
      <c r="M261">
        <v>110</v>
      </c>
      <c r="N261">
        <v>186</v>
      </c>
      <c r="O261">
        <v>45</v>
      </c>
      <c r="P261">
        <v>104</v>
      </c>
      <c r="Q261">
        <v>95</v>
      </c>
      <c r="R261">
        <v>98</v>
      </c>
      <c r="S261">
        <v>140</v>
      </c>
      <c r="T261">
        <v>127</v>
      </c>
      <c r="U261">
        <v>43</v>
      </c>
      <c r="V261">
        <v>163</v>
      </c>
      <c r="W261">
        <v>112</v>
      </c>
      <c r="X261">
        <v>32</v>
      </c>
      <c r="Y261">
        <v>479</v>
      </c>
      <c r="Z261">
        <v>20</v>
      </c>
      <c r="AA261">
        <v>3</v>
      </c>
      <c r="AB261" s="1">
        <v>0.25700000000000001</v>
      </c>
      <c r="AC261" s="1">
        <v>0.318</v>
      </c>
      <c r="AD261" s="1">
        <v>0.45800000000000002</v>
      </c>
      <c r="AE261" s="1">
        <v>0.33400000000000002</v>
      </c>
      <c r="AF261" s="36">
        <v>51</v>
      </c>
      <c r="AG261" s="36">
        <v>47</v>
      </c>
      <c r="AH261" s="8">
        <v>18</v>
      </c>
      <c r="AI261" s="36">
        <v>2</v>
      </c>
      <c r="AJ261" s="38">
        <v>98</v>
      </c>
      <c r="AK261" s="38">
        <v>24</v>
      </c>
      <c r="AL261" s="1">
        <v>0.21</v>
      </c>
      <c r="AM261" s="1">
        <v>0.53333333329999999</v>
      </c>
      <c r="AN261" s="1">
        <v>0.47862656869999998</v>
      </c>
      <c r="AO261" s="1">
        <v>1.13235765E-2</v>
      </c>
      <c r="AP261" s="1">
        <v>8.2782552300000006E-2</v>
      </c>
      <c r="AQ261" s="1">
        <v>0.2068207983</v>
      </c>
      <c r="AR261" s="1">
        <v>0.14960769839999999</v>
      </c>
      <c r="AS261" s="1">
        <v>0.2015713435</v>
      </c>
      <c r="AT261" s="1">
        <v>5.1466885300000001E-2</v>
      </c>
      <c r="AU261" s="1">
        <v>1.9327960000000001E-3</v>
      </c>
      <c r="AV261" s="1">
        <v>4.2786485399999998E-2</v>
      </c>
      <c r="AW261" s="1">
        <v>0.33435529660000002</v>
      </c>
      <c r="AX261" s="1">
        <v>-0.65492958000000001</v>
      </c>
      <c r="AY261" s="1">
        <v>0.73154010749999998</v>
      </c>
      <c r="AZ261" s="1">
        <v>1.3939900462999999</v>
      </c>
      <c r="BA261" s="1">
        <v>-0.57292000300000001</v>
      </c>
      <c r="BB261" s="1">
        <v>0.14472867919999999</v>
      </c>
      <c r="BC261" s="1">
        <v>-0.263621041</v>
      </c>
      <c r="BD261" s="1">
        <v>-0.144090882</v>
      </c>
      <c r="BE261" s="1">
        <v>1.3423777322999999</v>
      </c>
      <c r="BF261" s="1">
        <v>1.1571978022</v>
      </c>
      <c r="BG261" s="1">
        <v>-0.77119694299999997</v>
      </c>
      <c r="BH261" s="1">
        <v>1.3907595471</v>
      </c>
      <c r="BI261" s="1">
        <v>1.2751782825</v>
      </c>
      <c r="BJ261">
        <v>1</v>
      </c>
      <c r="BK261">
        <v>1</v>
      </c>
      <c r="BL261" t="s">
        <v>763</v>
      </c>
      <c r="BM261" t="s">
        <v>764</v>
      </c>
      <c r="BN261" s="36" t="s">
        <v>774</v>
      </c>
      <c r="BO261" s="1">
        <v>0.78754163180000003</v>
      </c>
      <c r="BP261" s="1">
        <v>-0.53333860899999996</v>
      </c>
      <c r="BQ261" s="1">
        <v>-0.243065375</v>
      </c>
      <c r="BR261" s="1">
        <v>-4.1665315000000001E-2</v>
      </c>
      <c r="BS261" s="1">
        <v>0.78754163180000003</v>
      </c>
      <c r="BT261" s="1">
        <v>0.53333860879999995</v>
      </c>
      <c r="BU261" s="1">
        <v>0.24306537459999999</v>
      </c>
      <c r="BV261" s="1">
        <v>4.1665315100000003E-2</v>
      </c>
      <c r="BW261" t="s">
        <v>6921</v>
      </c>
      <c r="BX261" t="s">
        <v>1074</v>
      </c>
      <c r="BY261" t="s">
        <v>1063</v>
      </c>
      <c r="BZ261" t="s">
        <v>1074</v>
      </c>
      <c r="CA261">
        <v>470</v>
      </c>
      <c r="CB261">
        <v>136</v>
      </c>
      <c r="CC261">
        <v>14</v>
      </c>
      <c r="CD261">
        <v>3</v>
      </c>
      <c r="CE261">
        <v>2017</v>
      </c>
      <c r="CF261">
        <v>534</v>
      </c>
      <c r="CG261">
        <v>0.26200000000000001</v>
      </c>
      <c r="CH261">
        <v>0.33900000000000002</v>
      </c>
      <c r="CI261">
        <v>0.42299999999999999</v>
      </c>
      <c r="CJ261">
        <v>179</v>
      </c>
      <c r="CK261">
        <v>0.33500000000000002</v>
      </c>
      <c r="CL261">
        <v>55</v>
      </c>
      <c r="CM261">
        <v>17</v>
      </c>
      <c r="CN261" t="s">
        <v>249</v>
      </c>
      <c r="CO261">
        <v>31</v>
      </c>
      <c r="CP261" t="s">
        <v>1074</v>
      </c>
      <c r="CQ261">
        <v>584</v>
      </c>
      <c r="CR261">
        <v>150</v>
      </c>
      <c r="CS261">
        <v>25</v>
      </c>
      <c r="CT261">
        <v>2</v>
      </c>
      <c r="CU261">
        <v>2016</v>
      </c>
      <c r="CV261">
        <v>632</v>
      </c>
      <c r="CW261">
        <v>0.29799999999999999</v>
      </c>
      <c r="CX261">
        <v>0.35</v>
      </c>
      <c r="CY261">
        <v>0.505</v>
      </c>
      <c r="CZ261">
        <v>232</v>
      </c>
      <c r="DA261">
        <v>0.36799999999999999</v>
      </c>
      <c r="DB261">
        <v>85</v>
      </c>
      <c r="DC261">
        <v>33</v>
      </c>
      <c r="DD261" t="s">
        <v>249</v>
      </c>
      <c r="DE261">
        <v>30</v>
      </c>
      <c r="DF261" t="s">
        <v>1074</v>
      </c>
      <c r="DG261">
        <v>554</v>
      </c>
      <c r="DH261">
        <v>153</v>
      </c>
      <c r="DI261">
        <v>40</v>
      </c>
      <c r="DJ261">
        <v>2</v>
      </c>
      <c r="DK261">
        <v>2015</v>
      </c>
      <c r="DL261">
        <v>608</v>
      </c>
      <c r="DM261">
        <v>0.27100000000000002</v>
      </c>
      <c r="DN261">
        <v>0.32500000000000001</v>
      </c>
      <c r="DO261">
        <v>0.54</v>
      </c>
      <c r="DP261">
        <v>221</v>
      </c>
      <c r="DQ261">
        <v>0.36299999999999999</v>
      </c>
      <c r="DR261">
        <v>80</v>
      </c>
      <c r="DS261">
        <v>32</v>
      </c>
      <c r="DT261" t="s">
        <v>249</v>
      </c>
      <c r="DU261">
        <v>29</v>
      </c>
      <c r="DV261" s="36" t="s">
        <v>1133</v>
      </c>
    </row>
    <row r="262" spans="1:126" x14ac:dyDescent="0.3">
      <c r="A262">
        <v>261</v>
      </c>
      <c r="B262" t="s">
        <v>7023</v>
      </c>
      <c r="C262" t="s">
        <v>121</v>
      </c>
      <c r="D262" t="s">
        <v>403</v>
      </c>
      <c r="E262">
        <v>570481</v>
      </c>
      <c r="F262" t="s">
        <v>265</v>
      </c>
      <c r="I262" t="s">
        <v>1065</v>
      </c>
      <c r="J262">
        <v>43</v>
      </c>
      <c r="K262" t="s">
        <v>781</v>
      </c>
      <c r="L262">
        <v>154</v>
      </c>
      <c r="M262">
        <v>89</v>
      </c>
      <c r="N262">
        <v>74</v>
      </c>
      <c r="O262">
        <v>52</v>
      </c>
      <c r="P262">
        <v>70</v>
      </c>
      <c r="Q262">
        <v>115</v>
      </c>
      <c r="R262">
        <v>106</v>
      </c>
      <c r="S262">
        <v>89</v>
      </c>
      <c r="T262">
        <v>109</v>
      </c>
      <c r="U262">
        <v>70</v>
      </c>
      <c r="V262">
        <v>81</v>
      </c>
      <c r="W262">
        <v>94</v>
      </c>
      <c r="X262">
        <v>26</v>
      </c>
      <c r="Y262">
        <v>191</v>
      </c>
      <c r="Z262">
        <v>4</v>
      </c>
      <c r="AA262">
        <v>2</v>
      </c>
      <c r="AB262" s="1">
        <v>0.23200000000000001</v>
      </c>
      <c r="AC262" s="1">
        <v>0.27900000000000003</v>
      </c>
      <c r="AD262" s="1">
        <v>0.36</v>
      </c>
      <c r="AE262" s="1">
        <v>0.28000000000000003</v>
      </c>
      <c r="AF262" s="36">
        <v>15</v>
      </c>
      <c r="AG262" s="36">
        <v>15</v>
      </c>
      <c r="AH262" s="8">
        <v>4</v>
      </c>
      <c r="AI262" s="36">
        <v>-3</v>
      </c>
      <c r="AJ262" s="38">
        <v>422</v>
      </c>
      <c r="AK262" s="38">
        <v>51</v>
      </c>
      <c r="AL262" s="1">
        <v>0.42499999999999999</v>
      </c>
      <c r="AM262" s="1">
        <v>0.43333333330000001</v>
      </c>
      <c r="AN262" s="1">
        <v>0.19115206900000001</v>
      </c>
      <c r="AO262" s="1">
        <v>1.2911829E-2</v>
      </c>
      <c r="AP262" s="1">
        <v>5.5296199999999997E-2</v>
      </c>
      <c r="AQ262" s="1">
        <v>0.25097460500000002</v>
      </c>
      <c r="AR262" s="1">
        <v>0.16207203470000001</v>
      </c>
      <c r="AS262" s="1">
        <v>0.1277649485</v>
      </c>
      <c r="AT262" s="1">
        <v>4.4430870999999997E-2</v>
      </c>
      <c r="AU262" s="1">
        <v>3.1496280999999998E-3</v>
      </c>
      <c r="AV262" s="1">
        <v>2.1244955400000001E-2</v>
      </c>
      <c r="AW262" s="1">
        <v>0.2801493988</v>
      </c>
      <c r="AX262" s="1">
        <v>1.4605237116000001</v>
      </c>
      <c r="AY262" s="1">
        <v>-0.77632145699999999</v>
      </c>
      <c r="AZ262" s="1">
        <v>-0.42245096199999999</v>
      </c>
      <c r="BA262" s="1">
        <v>-0.50587875800000004</v>
      </c>
      <c r="BB262" s="1">
        <v>-1.0095981220000001</v>
      </c>
      <c r="BC262" s="1">
        <v>0.83092315940000006</v>
      </c>
      <c r="BD262" s="1">
        <v>0.33129498550000003</v>
      </c>
      <c r="BE262" s="1">
        <v>-0.37142451100000001</v>
      </c>
      <c r="BF262" s="1">
        <v>0.40917992250000002</v>
      </c>
      <c r="BG262" s="1">
        <v>-0.405061012</v>
      </c>
      <c r="BH262" s="1">
        <v>-0.42970279900000002</v>
      </c>
      <c r="BI262" s="1">
        <v>-0.58586501599999996</v>
      </c>
      <c r="BJ262">
        <v>4</v>
      </c>
      <c r="BK262">
        <v>4</v>
      </c>
      <c r="BL262" t="s">
        <v>6729</v>
      </c>
      <c r="BM262" t="s">
        <v>761</v>
      </c>
      <c r="BN262" s="36" t="s">
        <v>6752</v>
      </c>
      <c r="BO262" s="1">
        <v>-0.55777955400000001</v>
      </c>
      <c r="BP262" s="1">
        <v>0.21487258400000001</v>
      </c>
      <c r="BQ262" s="1">
        <v>-0.203485421</v>
      </c>
      <c r="BR262" s="1">
        <v>0.72498802849999999</v>
      </c>
      <c r="BS262" s="1">
        <v>0.55777955410000002</v>
      </c>
      <c r="BT262" s="1">
        <v>0.21487258400000001</v>
      </c>
      <c r="BU262" s="1">
        <v>0.2034854214</v>
      </c>
      <c r="BV262" s="1">
        <v>0.72498802849999999</v>
      </c>
      <c r="BW262" t="s">
        <v>2808</v>
      </c>
      <c r="BX262" t="s">
        <v>1372</v>
      </c>
      <c r="BY262" t="s">
        <v>1373</v>
      </c>
      <c r="BZ262" t="s">
        <v>1372</v>
      </c>
      <c r="CA262">
        <v>110</v>
      </c>
      <c r="CB262">
        <v>60</v>
      </c>
      <c r="CC262">
        <v>4</v>
      </c>
      <c r="CD262">
        <v>1</v>
      </c>
      <c r="CE262">
        <v>2017</v>
      </c>
      <c r="CF262">
        <v>115</v>
      </c>
      <c r="CG262">
        <v>0.255</v>
      </c>
      <c r="CH262">
        <v>0.27200000000000002</v>
      </c>
      <c r="CI262">
        <v>0.41799999999999998</v>
      </c>
      <c r="CJ262">
        <v>34</v>
      </c>
      <c r="CK262">
        <v>0.29199999999999998</v>
      </c>
      <c r="CL262">
        <v>12</v>
      </c>
      <c r="CM262">
        <v>4</v>
      </c>
      <c r="CN262" t="s">
        <v>265</v>
      </c>
      <c r="CO262">
        <v>25</v>
      </c>
      <c r="CP262" t="s">
        <v>1372</v>
      </c>
      <c r="CQ262">
        <v>16</v>
      </c>
      <c r="CR262">
        <v>21</v>
      </c>
      <c r="CS262">
        <v>0</v>
      </c>
      <c r="CT262">
        <v>0</v>
      </c>
      <c r="CU262">
        <v>2016</v>
      </c>
      <c r="CV262">
        <v>17</v>
      </c>
      <c r="CW262">
        <v>0.313</v>
      </c>
      <c r="CX262">
        <v>0.35299999999999998</v>
      </c>
      <c r="CY262">
        <v>0.313</v>
      </c>
      <c r="CZ262">
        <v>5</v>
      </c>
      <c r="DA262">
        <v>0.307</v>
      </c>
      <c r="DB262">
        <v>4</v>
      </c>
      <c r="DC262">
        <v>0</v>
      </c>
      <c r="DD262" t="s">
        <v>257</v>
      </c>
      <c r="DE262">
        <v>24</v>
      </c>
      <c r="DV262" s="36" t="s">
        <v>5111</v>
      </c>
    </row>
    <row r="263" spans="1:126" x14ac:dyDescent="0.3">
      <c r="A263">
        <v>262</v>
      </c>
      <c r="B263" t="s">
        <v>7311</v>
      </c>
      <c r="C263" t="s">
        <v>121</v>
      </c>
      <c r="D263" t="s">
        <v>878</v>
      </c>
      <c r="E263">
        <v>503556</v>
      </c>
      <c r="F263" t="s">
        <v>257</v>
      </c>
      <c r="G263" t="s">
        <v>265</v>
      </c>
      <c r="H263" t="s">
        <v>253</v>
      </c>
      <c r="I263" t="s">
        <v>1061</v>
      </c>
      <c r="J263">
        <v>27</v>
      </c>
      <c r="K263" t="s">
        <v>809</v>
      </c>
      <c r="L263">
        <v>172</v>
      </c>
      <c r="M263">
        <v>100</v>
      </c>
      <c r="N263">
        <v>193</v>
      </c>
      <c r="O263">
        <v>121</v>
      </c>
      <c r="P263">
        <v>71</v>
      </c>
      <c r="Q263">
        <v>93</v>
      </c>
      <c r="R263">
        <v>104</v>
      </c>
      <c r="S263">
        <v>129</v>
      </c>
      <c r="T263">
        <v>136</v>
      </c>
      <c r="U263">
        <v>64</v>
      </c>
      <c r="V263">
        <v>140</v>
      </c>
      <c r="W263">
        <v>110</v>
      </c>
      <c r="X263">
        <v>29</v>
      </c>
      <c r="Y263">
        <v>498</v>
      </c>
      <c r="Z263">
        <v>18</v>
      </c>
      <c r="AA263">
        <v>8</v>
      </c>
      <c r="AB263" s="1">
        <v>0.26400000000000001</v>
      </c>
      <c r="AC263" s="1">
        <v>0.309</v>
      </c>
      <c r="AD263" s="1">
        <v>0.45</v>
      </c>
      <c r="AE263" s="1">
        <v>0.32600000000000001</v>
      </c>
      <c r="AF263" s="36">
        <v>47</v>
      </c>
      <c r="AG263" s="36">
        <v>44</v>
      </c>
      <c r="AH263" s="8">
        <v>20</v>
      </c>
      <c r="AI263" s="36">
        <v>-2</v>
      </c>
      <c r="AJ263" s="38">
        <v>128</v>
      </c>
      <c r="AK263" s="38">
        <v>11</v>
      </c>
      <c r="AL263" s="1">
        <v>0.47499999999999998</v>
      </c>
      <c r="AM263" s="1">
        <v>0.4833333333</v>
      </c>
      <c r="AN263" s="1">
        <v>0.49793812990000003</v>
      </c>
      <c r="AO263" s="1">
        <v>3.0147982199999999E-2</v>
      </c>
      <c r="AP263" s="1">
        <v>5.6638720500000003E-2</v>
      </c>
      <c r="AQ263" s="1">
        <v>0.20209535880000001</v>
      </c>
      <c r="AR263" s="1">
        <v>0.16022287269999999</v>
      </c>
      <c r="AS263" s="1">
        <v>0.186148278</v>
      </c>
      <c r="AT263" s="1">
        <v>5.5291889900000002E-2</v>
      </c>
      <c r="AU263" s="1">
        <v>2.8910934000000001E-3</v>
      </c>
      <c r="AV263" s="1">
        <v>3.6954115799999999E-2</v>
      </c>
      <c r="AW263" s="1">
        <v>0.32618278789999999</v>
      </c>
      <c r="AX263" s="1">
        <v>1.9524895933999999</v>
      </c>
      <c r="AY263" s="1">
        <v>-2.2390674999999999E-2</v>
      </c>
      <c r="AZ263" s="1">
        <v>1.5160123882000001</v>
      </c>
      <c r="BA263" s="1">
        <v>0.22167129739999999</v>
      </c>
      <c r="BB263" s="1">
        <v>-0.95321714599999996</v>
      </c>
      <c r="BC263" s="1">
        <v>-0.38076161800000002</v>
      </c>
      <c r="BD263" s="1">
        <v>0.2607685293</v>
      </c>
      <c r="BE263" s="1">
        <v>0.98425044120000005</v>
      </c>
      <c r="BF263" s="1">
        <v>1.5638444774</v>
      </c>
      <c r="BG263" s="1">
        <v>-0.48285223599999999</v>
      </c>
      <c r="BH263" s="1">
        <v>0.89786933840000005</v>
      </c>
      <c r="BI263" s="1">
        <v>0.9945927175</v>
      </c>
      <c r="BJ263">
        <v>4</v>
      </c>
      <c r="BK263">
        <v>3</v>
      </c>
      <c r="BL263" t="s">
        <v>760</v>
      </c>
      <c r="BM263" t="s">
        <v>764</v>
      </c>
      <c r="BN263" s="36" t="s">
        <v>797</v>
      </c>
      <c r="BO263" s="1">
        <v>6.4790113400000002E-2</v>
      </c>
      <c r="BP263" s="1">
        <v>-0.52955501400000005</v>
      </c>
      <c r="BQ263" s="1">
        <v>-0.71244278299999997</v>
      </c>
      <c r="BR263" s="1">
        <v>0.34758854509999998</v>
      </c>
      <c r="BS263" s="1">
        <v>6.4790113400000002E-2</v>
      </c>
      <c r="BT263" s="1">
        <v>0.52955501419999995</v>
      </c>
      <c r="BU263" s="1">
        <v>0.71244278250000004</v>
      </c>
      <c r="BV263" s="1">
        <v>0.34758854509999998</v>
      </c>
      <c r="BW263" t="s">
        <v>5240</v>
      </c>
      <c r="BX263" t="s">
        <v>1554</v>
      </c>
      <c r="BY263" t="s">
        <v>1373</v>
      </c>
      <c r="BZ263" t="s">
        <v>1554</v>
      </c>
      <c r="CA263">
        <v>455</v>
      </c>
      <c r="CB263">
        <v>134</v>
      </c>
      <c r="CC263">
        <v>23</v>
      </c>
      <c r="CD263">
        <v>8</v>
      </c>
      <c r="CE263">
        <v>2017</v>
      </c>
      <c r="CF263">
        <v>515</v>
      </c>
      <c r="CG263">
        <v>0.30299999999999999</v>
      </c>
      <c r="CH263">
        <v>0.377</v>
      </c>
      <c r="CI263">
        <v>0.53</v>
      </c>
      <c r="CJ263">
        <v>200</v>
      </c>
      <c r="CK263">
        <v>0.38800000000000001</v>
      </c>
      <c r="CL263">
        <v>91</v>
      </c>
      <c r="CM263">
        <v>30</v>
      </c>
      <c r="CN263" t="s">
        <v>249</v>
      </c>
      <c r="CO263">
        <v>28</v>
      </c>
      <c r="CP263" t="s">
        <v>1554</v>
      </c>
      <c r="CQ263">
        <v>484</v>
      </c>
      <c r="CR263">
        <v>141</v>
      </c>
      <c r="CS263">
        <v>13</v>
      </c>
      <c r="CT263">
        <v>12</v>
      </c>
      <c r="CU263">
        <v>2016</v>
      </c>
      <c r="CV263">
        <v>518</v>
      </c>
      <c r="CW263">
        <v>0.254</v>
      </c>
      <c r="CX263">
        <v>0.29299999999999998</v>
      </c>
      <c r="CY263">
        <v>0.40100000000000002</v>
      </c>
      <c r="CZ263">
        <v>155</v>
      </c>
      <c r="DA263">
        <v>0.29899999999999999</v>
      </c>
      <c r="DB263">
        <v>35</v>
      </c>
      <c r="DC263">
        <v>16</v>
      </c>
      <c r="DD263" t="s">
        <v>250</v>
      </c>
      <c r="DE263">
        <v>27</v>
      </c>
      <c r="DF263" t="s">
        <v>1554</v>
      </c>
      <c r="DG263">
        <v>344</v>
      </c>
      <c r="DH263">
        <v>120</v>
      </c>
      <c r="DI263">
        <v>12</v>
      </c>
      <c r="DJ263">
        <v>4</v>
      </c>
      <c r="DK263">
        <v>2015</v>
      </c>
      <c r="DL263">
        <v>370</v>
      </c>
      <c r="DM263">
        <v>0.27900000000000003</v>
      </c>
      <c r="DN263">
        <v>0.317</v>
      </c>
      <c r="DO263">
        <v>0.442</v>
      </c>
      <c r="DP263">
        <v>120</v>
      </c>
      <c r="DQ263">
        <v>0.32300000000000001</v>
      </c>
      <c r="DR263">
        <v>38</v>
      </c>
      <c r="DS263">
        <v>14</v>
      </c>
      <c r="DT263" t="s">
        <v>250</v>
      </c>
      <c r="DU263">
        <v>26</v>
      </c>
      <c r="DV263" s="36" t="s">
        <v>1556</v>
      </c>
    </row>
    <row r="264" spans="1:126" x14ac:dyDescent="0.3">
      <c r="A264">
        <v>263</v>
      </c>
      <c r="B264" t="s">
        <v>6791</v>
      </c>
      <c r="C264" t="s">
        <v>6707</v>
      </c>
      <c r="D264" t="s">
        <v>6708</v>
      </c>
      <c r="E264">
        <v>592348</v>
      </c>
      <c r="F264" t="s">
        <v>265</v>
      </c>
      <c r="I264" t="s">
        <v>1061</v>
      </c>
      <c r="J264">
        <v>24</v>
      </c>
      <c r="K264" t="s">
        <v>781</v>
      </c>
      <c r="L264">
        <v>154</v>
      </c>
      <c r="M264">
        <v>89</v>
      </c>
      <c r="N264">
        <v>35</v>
      </c>
      <c r="O264">
        <v>84</v>
      </c>
      <c r="P264">
        <v>134</v>
      </c>
      <c r="Q264">
        <v>145</v>
      </c>
      <c r="R264">
        <v>58</v>
      </c>
      <c r="S264">
        <v>65</v>
      </c>
      <c r="T264">
        <v>94</v>
      </c>
      <c r="U264">
        <v>35</v>
      </c>
      <c r="V264">
        <v>43</v>
      </c>
      <c r="W264">
        <v>74</v>
      </c>
      <c r="X264">
        <v>26</v>
      </c>
      <c r="Y264">
        <v>90</v>
      </c>
      <c r="Z264">
        <v>1</v>
      </c>
      <c r="AA264">
        <v>1</v>
      </c>
      <c r="AB264" s="1">
        <v>0.14099999999999999</v>
      </c>
      <c r="AC264" s="1">
        <v>0.23899999999999999</v>
      </c>
      <c r="AD264" s="1">
        <v>0.23499999999999999</v>
      </c>
      <c r="AE264" s="1">
        <v>0.221</v>
      </c>
      <c r="AF264" s="36">
        <v>4</v>
      </c>
      <c r="AG264" s="36">
        <v>4</v>
      </c>
      <c r="AH264" s="8">
        <v>0</v>
      </c>
      <c r="AI264" s="36">
        <v>-7</v>
      </c>
      <c r="AJ264" s="38">
        <v>628</v>
      </c>
      <c r="AK264" s="38">
        <v>73</v>
      </c>
      <c r="AL264" s="1">
        <v>0.42499999999999999</v>
      </c>
      <c r="AM264" s="1">
        <v>0.43333333330000001</v>
      </c>
      <c r="AN264" s="1">
        <v>9.0415405800000001E-2</v>
      </c>
      <c r="AO264" s="1">
        <v>2.0792263299999999E-2</v>
      </c>
      <c r="AP264" s="1">
        <v>0.1059862801</v>
      </c>
      <c r="AQ264" s="1">
        <v>0.31442894360000001</v>
      </c>
      <c r="AR264" s="1">
        <v>8.9228467000000006E-2</v>
      </c>
      <c r="AS264" s="1">
        <v>9.3848158599999995E-2</v>
      </c>
      <c r="AT264" s="1">
        <v>3.8127382500000001E-2</v>
      </c>
      <c r="AU264" s="1">
        <v>1.5886409E-3</v>
      </c>
      <c r="AV264" s="1">
        <v>1.1414235300000001E-2</v>
      </c>
      <c r="AW264" s="1">
        <v>0.22124134400000001</v>
      </c>
      <c r="AX264" s="1">
        <v>1.4605237116000001</v>
      </c>
      <c r="AY264" s="1">
        <v>-0.77632145699999999</v>
      </c>
      <c r="AZ264" s="1">
        <v>-1.0589672649999999</v>
      </c>
      <c r="BA264" s="1">
        <v>-0.17324012699999999</v>
      </c>
      <c r="BB264" s="1">
        <v>1.1192008255000001</v>
      </c>
      <c r="BC264" s="1">
        <v>2.4039150170000001</v>
      </c>
      <c r="BD264" s="1">
        <v>-2.4469357920000001</v>
      </c>
      <c r="BE264" s="1">
        <v>-1.158980532</v>
      </c>
      <c r="BF264" s="1">
        <v>-0.26096113399999998</v>
      </c>
      <c r="BG264" s="1">
        <v>-0.874750688</v>
      </c>
      <c r="BH264" s="1">
        <v>-1.2604913179999999</v>
      </c>
      <c r="BI264" s="1">
        <v>-2.6083467960000002</v>
      </c>
      <c r="BJ264">
        <v>2</v>
      </c>
      <c r="BK264">
        <v>2</v>
      </c>
      <c r="BL264" t="s">
        <v>759</v>
      </c>
      <c r="BM264" t="s">
        <v>6729</v>
      </c>
      <c r="BN264" s="36" t="s">
        <v>6767</v>
      </c>
      <c r="BO264" s="1">
        <v>-7.6096172000000004E-2</v>
      </c>
      <c r="BP264" s="1">
        <v>0.60844042129999998</v>
      </c>
      <c r="BQ264" s="1">
        <v>0.40452459099999999</v>
      </c>
      <c r="BR264" s="1">
        <v>0.60431686939999996</v>
      </c>
      <c r="BS264" s="1">
        <v>7.6096172300000001E-2</v>
      </c>
      <c r="BT264" s="1">
        <v>0.60844042129999998</v>
      </c>
      <c r="BU264" s="1">
        <v>0.40452459099999999</v>
      </c>
      <c r="BV264" s="1">
        <v>0.60431686939999996</v>
      </c>
      <c r="BW264" t="s">
        <v>2815</v>
      </c>
      <c r="BX264" t="s">
        <v>1400</v>
      </c>
      <c r="BY264" t="s">
        <v>1373</v>
      </c>
      <c r="BZ264" t="s">
        <v>1400</v>
      </c>
      <c r="CA264">
        <v>17</v>
      </c>
      <c r="CB264">
        <v>11</v>
      </c>
      <c r="CC264">
        <v>0</v>
      </c>
      <c r="CD264">
        <v>0</v>
      </c>
      <c r="CE264">
        <v>2017</v>
      </c>
      <c r="CF264">
        <v>18</v>
      </c>
      <c r="CG264">
        <v>5.8999999999999997E-2</v>
      </c>
      <c r="CH264">
        <v>0.111</v>
      </c>
      <c r="CI264">
        <v>5.8999999999999997E-2</v>
      </c>
      <c r="CJ264">
        <v>2</v>
      </c>
      <c r="CK264">
        <v>0.09</v>
      </c>
      <c r="CL264">
        <v>0</v>
      </c>
      <c r="CM264">
        <v>-1</v>
      </c>
      <c r="CN264" t="s">
        <v>265</v>
      </c>
      <c r="CO264">
        <v>25</v>
      </c>
      <c r="DV264" s="36" t="s">
        <v>6709</v>
      </c>
    </row>
    <row r="265" spans="1:126" x14ac:dyDescent="0.3">
      <c r="A265">
        <v>264</v>
      </c>
      <c r="B265" t="s">
        <v>5578</v>
      </c>
      <c r="C265" t="s">
        <v>4590</v>
      </c>
      <c r="D265" t="s">
        <v>30</v>
      </c>
      <c r="E265">
        <v>571718</v>
      </c>
      <c r="F265" t="s">
        <v>249</v>
      </c>
      <c r="I265" t="s">
        <v>1103</v>
      </c>
      <c r="J265">
        <v>9</v>
      </c>
      <c r="K265" t="s">
        <v>809</v>
      </c>
      <c r="L265">
        <v>76</v>
      </c>
      <c r="M265">
        <v>93</v>
      </c>
      <c r="N265">
        <v>105</v>
      </c>
      <c r="O265">
        <v>172</v>
      </c>
      <c r="P265">
        <v>93</v>
      </c>
      <c r="Q265">
        <v>109</v>
      </c>
      <c r="R265">
        <v>85</v>
      </c>
      <c r="S265">
        <v>136</v>
      </c>
      <c r="T265">
        <v>155</v>
      </c>
      <c r="U265">
        <v>117</v>
      </c>
      <c r="V265">
        <v>130</v>
      </c>
      <c r="W265">
        <v>107</v>
      </c>
      <c r="X265">
        <v>27</v>
      </c>
      <c r="Y265">
        <v>272</v>
      </c>
      <c r="Z265">
        <v>9</v>
      </c>
      <c r="AA265">
        <v>5</v>
      </c>
      <c r="AB265" s="1">
        <v>0.24099999999999999</v>
      </c>
      <c r="AC265" s="1">
        <v>0.30099999999999999</v>
      </c>
      <c r="AD265" s="1">
        <v>0.436</v>
      </c>
      <c r="AE265" s="1">
        <v>0.318</v>
      </c>
      <c r="AF265" s="36">
        <v>29</v>
      </c>
      <c r="AG265" s="36">
        <v>27</v>
      </c>
      <c r="AH265" s="8">
        <v>9</v>
      </c>
      <c r="AI265" s="36">
        <v>-3</v>
      </c>
      <c r="AJ265" s="38">
        <v>262</v>
      </c>
      <c r="AK265" s="38">
        <v>91</v>
      </c>
      <c r="AL265" s="1">
        <v>0.21</v>
      </c>
      <c r="AM265" s="1">
        <v>0.45</v>
      </c>
      <c r="AN265" s="1">
        <v>0.27211202169999998</v>
      </c>
      <c r="AO265" s="1">
        <v>4.27682141E-2</v>
      </c>
      <c r="AP265" s="1">
        <v>7.3659603700000006E-2</v>
      </c>
      <c r="AQ265" s="1">
        <v>0.23649174470000001</v>
      </c>
      <c r="AR265" s="1">
        <v>0.1311432552</v>
      </c>
      <c r="AS265" s="1">
        <v>0.19513509179999999</v>
      </c>
      <c r="AT265" s="1">
        <v>6.2873238900000003E-2</v>
      </c>
      <c r="AU265" s="1">
        <v>5.2414621000000002E-3</v>
      </c>
      <c r="AV265" s="1">
        <v>3.4186459500000002E-2</v>
      </c>
      <c r="AW265" s="1">
        <v>0.3177775893</v>
      </c>
      <c r="AX265" s="1">
        <v>-0.65492958000000001</v>
      </c>
      <c r="AY265" s="1">
        <v>-0.52501119600000001</v>
      </c>
      <c r="AZ265" s="1">
        <v>8.9103900599999994E-2</v>
      </c>
      <c r="BA265" s="1">
        <v>0.75438009449999999</v>
      </c>
      <c r="BB265" s="1">
        <v>-0.23840197499999999</v>
      </c>
      <c r="BC265" s="1">
        <v>0.47190245580000001</v>
      </c>
      <c r="BD265" s="1">
        <v>-0.84831894100000005</v>
      </c>
      <c r="BE265" s="1">
        <v>1.1929264196</v>
      </c>
      <c r="BF265" s="1">
        <v>2.3698383793</v>
      </c>
      <c r="BG265" s="1">
        <v>0.2243565786</v>
      </c>
      <c r="BH265" s="1">
        <v>0.66397628539999998</v>
      </c>
      <c r="BI265" s="1">
        <v>0.70601823919999995</v>
      </c>
      <c r="BJ265">
        <v>1</v>
      </c>
      <c r="BK265">
        <v>1</v>
      </c>
      <c r="BL265" t="s">
        <v>763</v>
      </c>
      <c r="BM265" t="s">
        <v>760</v>
      </c>
      <c r="BN265" s="36" t="s">
        <v>776</v>
      </c>
      <c r="BO265" s="1">
        <v>0.65004444159999997</v>
      </c>
      <c r="BP265" s="1">
        <v>0.31952051860000003</v>
      </c>
      <c r="BQ265" s="1">
        <v>-0.58778844100000005</v>
      </c>
      <c r="BR265" s="1">
        <v>0.20535585940000001</v>
      </c>
      <c r="BS265" s="1">
        <v>0.65004444159999997</v>
      </c>
      <c r="BT265" s="1">
        <v>0.31952051860000003</v>
      </c>
      <c r="BU265" s="1">
        <v>0.58778844139999997</v>
      </c>
      <c r="BV265" s="1">
        <v>0.20535585940000001</v>
      </c>
      <c r="BW265" t="s">
        <v>2806</v>
      </c>
      <c r="BX265" t="s">
        <v>1085</v>
      </c>
      <c r="BY265" t="s">
        <v>1063</v>
      </c>
      <c r="BZ265" t="s">
        <v>1085</v>
      </c>
      <c r="CA265">
        <v>251</v>
      </c>
      <c r="CB265">
        <v>74</v>
      </c>
      <c r="CC265">
        <v>13</v>
      </c>
      <c r="CD265">
        <v>6</v>
      </c>
      <c r="CE265">
        <v>2017</v>
      </c>
      <c r="CF265">
        <v>278</v>
      </c>
      <c r="CG265">
        <v>0.251</v>
      </c>
      <c r="CH265">
        <v>0.313</v>
      </c>
      <c r="CI265">
        <v>0.498</v>
      </c>
      <c r="CJ265">
        <v>95</v>
      </c>
      <c r="CK265">
        <v>0.34300000000000003</v>
      </c>
      <c r="CL265">
        <v>39</v>
      </c>
      <c r="CM265">
        <v>12</v>
      </c>
      <c r="CN265" t="s">
        <v>249</v>
      </c>
      <c r="CO265">
        <v>26</v>
      </c>
      <c r="CP265" t="s">
        <v>1085</v>
      </c>
      <c r="CQ265">
        <v>42</v>
      </c>
      <c r="CR265">
        <v>22</v>
      </c>
      <c r="CS265">
        <v>0</v>
      </c>
      <c r="CT265">
        <v>0</v>
      </c>
      <c r="CU265">
        <v>2016</v>
      </c>
      <c r="CV265">
        <v>44</v>
      </c>
      <c r="CW265">
        <v>0.28599999999999998</v>
      </c>
      <c r="CX265">
        <v>0.318</v>
      </c>
      <c r="CY265">
        <v>0.42899999999999999</v>
      </c>
      <c r="CZ265">
        <v>14</v>
      </c>
      <c r="DA265">
        <v>0.32400000000000001</v>
      </c>
      <c r="DB265">
        <v>10</v>
      </c>
      <c r="DC265">
        <v>1</v>
      </c>
      <c r="DD265" t="s">
        <v>249</v>
      </c>
      <c r="DE265">
        <v>25</v>
      </c>
      <c r="DV265" s="36" t="s">
        <v>4871</v>
      </c>
    </row>
    <row r="266" spans="1:126" x14ac:dyDescent="0.3">
      <c r="A266">
        <v>265</v>
      </c>
      <c r="B266" t="s">
        <v>602</v>
      </c>
      <c r="C266" t="s">
        <v>123</v>
      </c>
      <c r="D266" t="s">
        <v>122</v>
      </c>
      <c r="E266">
        <v>460086</v>
      </c>
      <c r="F266" t="s">
        <v>249</v>
      </c>
      <c r="I266" t="s">
        <v>1103</v>
      </c>
      <c r="J266">
        <v>10</v>
      </c>
      <c r="K266" t="s">
        <v>792</v>
      </c>
      <c r="L266">
        <v>76</v>
      </c>
      <c r="M266">
        <v>117</v>
      </c>
      <c r="N266">
        <v>150</v>
      </c>
      <c r="O266">
        <v>85</v>
      </c>
      <c r="P266">
        <v>143</v>
      </c>
      <c r="Q266">
        <v>108</v>
      </c>
      <c r="R266">
        <v>87</v>
      </c>
      <c r="S266">
        <v>110</v>
      </c>
      <c r="T266">
        <v>87</v>
      </c>
      <c r="U266">
        <v>56</v>
      </c>
      <c r="V266">
        <v>122</v>
      </c>
      <c r="W266">
        <v>105</v>
      </c>
      <c r="X266">
        <v>34</v>
      </c>
      <c r="Y266">
        <v>386</v>
      </c>
      <c r="Z266">
        <v>12</v>
      </c>
      <c r="AA266">
        <v>5</v>
      </c>
      <c r="AB266" s="1">
        <v>0.217</v>
      </c>
      <c r="AC266" s="1">
        <v>0.31900000000000001</v>
      </c>
      <c r="AD266" s="1">
        <v>0.374</v>
      </c>
      <c r="AE266" s="1">
        <v>0.311</v>
      </c>
      <c r="AF266" s="36">
        <v>34</v>
      </c>
      <c r="AG266" s="36">
        <v>31</v>
      </c>
      <c r="AH266" s="8">
        <v>7</v>
      </c>
      <c r="AI266" s="36">
        <v>-8</v>
      </c>
      <c r="AJ266" s="38">
        <v>220</v>
      </c>
      <c r="AK266" s="38">
        <v>77</v>
      </c>
      <c r="AL266" s="1">
        <v>0.21</v>
      </c>
      <c r="AM266" s="1">
        <v>0.56666666669999999</v>
      </c>
      <c r="AN266" s="1">
        <v>0.38643274309999998</v>
      </c>
      <c r="AO266" s="1">
        <v>2.1159674199999999E-2</v>
      </c>
      <c r="AP266" s="1">
        <v>0.11330826400000001</v>
      </c>
      <c r="AQ266" s="1">
        <v>0.23532091969999999</v>
      </c>
      <c r="AR266" s="1">
        <v>0.13319311340000001</v>
      </c>
      <c r="AS266" s="1">
        <v>0.15760393850000001</v>
      </c>
      <c r="AT266" s="1">
        <v>3.5335483299999998E-2</v>
      </c>
      <c r="AU266" s="1">
        <v>2.5400289E-3</v>
      </c>
      <c r="AV266" s="1">
        <v>3.2155988000000003E-2</v>
      </c>
      <c r="AW266" s="1">
        <v>0.3107224562</v>
      </c>
      <c r="AX266" s="1">
        <v>-0.65492958000000001</v>
      </c>
      <c r="AY266" s="1">
        <v>1.2341606289</v>
      </c>
      <c r="AZ266" s="1">
        <v>0.81145265359999996</v>
      </c>
      <c r="BA266" s="1">
        <v>-0.15773145399999999</v>
      </c>
      <c r="BB266" s="1">
        <v>1.4266975123000001</v>
      </c>
      <c r="BC266" s="1">
        <v>0.44287846320000002</v>
      </c>
      <c r="BD266" s="1">
        <v>-0.77013799400000005</v>
      </c>
      <c r="BE266" s="1">
        <v>0.32144401249999999</v>
      </c>
      <c r="BF266" s="1">
        <v>-0.55777555999999995</v>
      </c>
      <c r="BG266" s="1">
        <v>-0.58848497</v>
      </c>
      <c r="BH266" s="1">
        <v>0.49238230449999998</v>
      </c>
      <c r="BI266" s="1">
        <v>0.46379537050000003</v>
      </c>
      <c r="BJ266">
        <v>1</v>
      </c>
      <c r="BK266">
        <v>1</v>
      </c>
      <c r="BL266" t="s">
        <v>763</v>
      </c>
      <c r="BM266" t="s">
        <v>762</v>
      </c>
      <c r="BN266" s="36" t="s">
        <v>777</v>
      </c>
      <c r="BO266" s="1">
        <v>0.7016112565</v>
      </c>
      <c r="BP266" s="1">
        <v>-0.25854071899999997</v>
      </c>
      <c r="BQ266" s="1">
        <v>0.58832934999999997</v>
      </c>
      <c r="BR266" s="1">
        <v>-0.15999397000000001</v>
      </c>
      <c r="BS266" s="1">
        <v>0.7016112565</v>
      </c>
      <c r="BT266" s="1">
        <v>0.25854071870000001</v>
      </c>
      <c r="BU266" s="1">
        <v>0.58832934999999997</v>
      </c>
      <c r="BV266" s="1">
        <v>0.15999397030000001</v>
      </c>
      <c r="BW266" t="s">
        <v>6570</v>
      </c>
      <c r="BX266" t="s">
        <v>1388</v>
      </c>
      <c r="BY266" t="s">
        <v>1373</v>
      </c>
      <c r="BZ266" t="s">
        <v>1388</v>
      </c>
      <c r="CA266">
        <v>476</v>
      </c>
      <c r="CB266">
        <v>148</v>
      </c>
      <c r="CC266">
        <v>9</v>
      </c>
      <c r="CD266">
        <v>7</v>
      </c>
      <c r="CE266">
        <v>2017</v>
      </c>
      <c r="CF266">
        <v>541</v>
      </c>
      <c r="CG266">
        <v>0.20799999999999999</v>
      </c>
      <c r="CH266">
        <v>0.29299999999999998</v>
      </c>
      <c r="CI266">
        <v>0.315</v>
      </c>
      <c r="CJ266">
        <v>150</v>
      </c>
      <c r="CK266">
        <v>0.27600000000000002</v>
      </c>
      <c r="CL266">
        <v>27</v>
      </c>
      <c r="CM266">
        <v>6</v>
      </c>
      <c r="CN266" t="s">
        <v>249</v>
      </c>
      <c r="CO266">
        <v>33</v>
      </c>
      <c r="CP266" t="s">
        <v>1388</v>
      </c>
      <c r="CQ266">
        <v>445</v>
      </c>
      <c r="CR266">
        <v>128</v>
      </c>
      <c r="CS266">
        <v>17</v>
      </c>
      <c r="CT266">
        <v>8</v>
      </c>
      <c r="CU266">
        <v>2016</v>
      </c>
      <c r="CV266">
        <v>506</v>
      </c>
      <c r="CW266">
        <v>0.22</v>
      </c>
      <c r="CX266">
        <v>0.312</v>
      </c>
      <c r="CY266">
        <v>0.38</v>
      </c>
      <c r="CZ266">
        <v>156</v>
      </c>
      <c r="DA266">
        <v>0.309</v>
      </c>
      <c r="DB266">
        <v>39</v>
      </c>
      <c r="DC266">
        <v>11</v>
      </c>
      <c r="DD266" t="s">
        <v>249</v>
      </c>
      <c r="DE266">
        <v>32</v>
      </c>
      <c r="DF266" t="s">
        <v>1388</v>
      </c>
      <c r="DG266">
        <v>354</v>
      </c>
      <c r="DH266">
        <v>104</v>
      </c>
      <c r="DI266">
        <v>13</v>
      </c>
      <c r="DJ266">
        <v>2</v>
      </c>
      <c r="DK266">
        <v>2015</v>
      </c>
      <c r="DL266">
        <v>422</v>
      </c>
      <c r="DM266">
        <v>0.27100000000000002</v>
      </c>
      <c r="DN266">
        <v>0.377</v>
      </c>
      <c r="DO266">
        <v>0.432</v>
      </c>
      <c r="DP266">
        <v>152</v>
      </c>
      <c r="DQ266">
        <v>0.36</v>
      </c>
      <c r="DR266">
        <v>61</v>
      </c>
      <c r="DS266">
        <v>14</v>
      </c>
      <c r="DT266" t="s">
        <v>249</v>
      </c>
      <c r="DU266">
        <v>31</v>
      </c>
      <c r="DV266" s="36" t="s">
        <v>1417</v>
      </c>
    </row>
    <row r="267" spans="1:126" x14ac:dyDescent="0.3">
      <c r="A267">
        <v>266</v>
      </c>
      <c r="B267" t="s">
        <v>3052</v>
      </c>
      <c r="C267" t="s">
        <v>123</v>
      </c>
      <c r="D267" t="s">
        <v>474</v>
      </c>
      <c r="E267">
        <v>543829</v>
      </c>
      <c r="F267" t="s">
        <v>265</v>
      </c>
      <c r="I267" t="s">
        <v>1103</v>
      </c>
      <c r="J267">
        <v>5</v>
      </c>
      <c r="K267" t="s">
        <v>801</v>
      </c>
      <c r="L267">
        <v>154</v>
      </c>
      <c r="M267">
        <v>103</v>
      </c>
      <c r="N267">
        <v>215</v>
      </c>
      <c r="O267">
        <v>507</v>
      </c>
      <c r="P267">
        <v>46</v>
      </c>
      <c r="Q267">
        <v>66</v>
      </c>
      <c r="R267">
        <v>155</v>
      </c>
      <c r="S267">
        <v>52</v>
      </c>
      <c r="T267">
        <v>72</v>
      </c>
      <c r="U267">
        <v>241</v>
      </c>
      <c r="V267">
        <v>25</v>
      </c>
      <c r="W267">
        <v>101</v>
      </c>
      <c r="X267">
        <v>30</v>
      </c>
      <c r="Y267">
        <v>555</v>
      </c>
      <c r="Z267">
        <v>4</v>
      </c>
      <c r="AA267">
        <v>43</v>
      </c>
      <c r="AB267" s="1">
        <v>0.28599999999999998</v>
      </c>
      <c r="AC267" s="1">
        <v>0.315</v>
      </c>
      <c r="AD267" s="1">
        <v>0.36099999999999999</v>
      </c>
      <c r="AE267" s="1">
        <v>0.3</v>
      </c>
      <c r="AF267" s="36">
        <v>37</v>
      </c>
      <c r="AG267" s="36">
        <v>42</v>
      </c>
      <c r="AH267" s="8">
        <v>28</v>
      </c>
      <c r="AI267" s="36">
        <v>1</v>
      </c>
      <c r="AJ267" s="38">
        <v>142</v>
      </c>
      <c r="AK267" s="38">
        <v>28</v>
      </c>
      <c r="AL267" s="1">
        <v>0.42499999999999999</v>
      </c>
      <c r="AM267" s="1">
        <v>0.5</v>
      </c>
      <c r="AN267" s="1">
        <v>0.55487652139999999</v>
      </c>
      <c r="AO267" s="1">
        <v>0.12625257849999999</v>
      </c>
      <c r="AP267" s="1">
        <v>3.6191714100000001E-2</v>
      </c>
      <c r="AQ267" s="1">
        <v>0.1432842094</v>
      </c>
      <c r="AR267" s="1">
        <v>0.23747611599999999</v>
      </c>
      <c r="AS267" s="1">
        <v>7.4905170699999996E-2</v>
      </c>
      <c r="AT267" s="1">
        <v>2.9063465600000001E-2</v>
      </c>
      <c r="AU267" s="1">
        <v>1.08337626E-2</v>
      </c>
      <c r="AV267" s="1">
        <v>6.6143002000000001E-3</v>
      </c>
      <c r="AW267" s="1">
        <v>0.3000056532</v>
      </c>
      <c r="AX267" s="1">
        <v>1.4605237116000001</v>
      </c>
      <c r="AY267" s="1">
        <v>0.22891958609999999</v>
      </c>
      <c r="AZ267" s="1">
        <v>1.8757842263</v>
      </c>
      <c r="BA267" s="1">
        <v>4.2783133733999996</v>
      </c>
      <c r="BB267" s="1">
        <v>-1.811917027</v>
      </c>
      <c r="BC267" s="1">
        <v>-1.8386518300000001</v>
      </c>
      <c r="BD267" s="1">
        <v>3.2071829506</v>
      </c>
      <c r="BE267" s="1">
        <v>-1.5988412679999999</v>
      </c>
      <c r="BF267" s="1">
        <v>-1.224570868</v>
      </c>
      <c r="BG267" s="1">
        <v>1.9070390637000001</v>
      </c>
      <c r="BH267" s="1">
        <v>-1.6661310730000001</v>
      </c>
      <c r="BI267" s="1">
        <v>9.5856912899999994E-2</v>
      </c>
      <c r="BJ267">
        <v>2</v>
      </c>
      <c r="BK267">
        <v>1</v>
      </c>
      <c r="BL267" t="s">
        <v>761</v>
      </c>
      <c r="BM267" t="s">
        <v>6724</v>
      </c>
      <c r="BN267" s="36" t="s">
        <v>6996</v>
      </c>
      <c r="BO267" s="1">
        <v>-0.86731121799999999</v>
      </c>
      <c r="BP267" s="1">
        <v>-4.0060234E-2</v>
      </c>
      <c r="BQ267" s="1">
        <v>-0.229845415</v>
      </c>
      <c r="BR267" s="1">
        <v>-0.39386642100000002</v>
      </c>
      <c r="BS267" s="1">
        <v>0.86731121759999996</v>
      </c>
      <c r="BT267" s="1">
        <v>4.0060234299999997E-2</v>
      </c>
      <c r="BU267" s="1">
        <v>0.2298454154</v>
      </c>
      <c r="BV267" s="1">
        <v>0.39386642100000002</v>
      </c>
      <c r="BW267" t="s">
        <v>5240</v>
      </c>
      <c r="BX267" t="s">
        <v>1397</v>
      </c>
      <c r="BY267" t="s">
        <v>1373</v>
      </c>
      <c r="BZ267" t="s">
        <v>1062</v>
      </c>
      <c r="CA267">
        <v>653</v>
      </c>
      <c r="CB267">
        <v>158</v>
      </c>
      <c r="CC267">
        <v>2</v>
      </c>
      <c r="CD267">
        <v>60</v>
      </c>
      <c r="CE267">
        <v>2017</v>
      </c>
      <c r="CF267">
        <v>694</v>
      </c>
      <c r="CG267">
        <v>0.308</v>
      </c>
      <c r="CH267">
        <v>0.34100000000000003</v>
      </c>
      <c r="CI267">
        <v>0.375</v>
      </c>
      <c r="CJ267">
        <v>221</v>
      </c>
      <c r="CK267">
        <v>0.31900000000000001</v>
      </c>
      <c r="CL267">
        <v>54</v>
      </c>
      <c r="CM267">
        <v>42</v>
      </c>
      <c r="CN267" t="s">
        <v>265</v>
      </c>
      <c r="CO267">
        <v>29</v>
      </c>
      <c r="CP267" t="s">
        <v>1062</v>
      </c>
      <c r="CQ267">
        <v>325</v>
      </c>
      <c r="CR267">
        <v>79</v>
      </c>
      <c r="CS267">
        <v>1</v>
      </c>
      <c r="CT267">
        <v>30</v>
      </c>
      <c r="CU267">
        <v>2016</v>
      </c>
      <c r="CV267">
        <v>345</v>
      </c>
      <c r="CW267">
        <v>0.26800000000000002</v>
      </c>
      <c r="CX267">
        <v>0.30499999999999999</v>
      </c>
      <c r="CY267">
        <v>0.33500000000000002</v>
      </c>
      <c r="CZ267">
        <v>99</v>
      </c>
      <c r="DA267">
        <v>0.28599999999999998</v>
      </c>
      <c r="DB267">
        <v>23</v>
      </c>
      <c r="DC267">
        <v>16</v>
      </c>
      <c r="DD267" t="s">
        <v>265</v>
      </c>
      <c r="DE267">
        <v>28</v>
      </c>
      <c r="DF267" t="s">
        <v>1062</v>
      </c>
      <c r="DG267">
        <v>615</v>
      </c>
      <c r="DH267">
        <v>145</v>
      </c>
      <c r="DI267">
        <v>4</v>
      </c>
      <c r="DJ267">
        <v>58</v>
      </c>
      <c r="DK267">
        <v>2015</v>
      </c>
      <c r="DL267">
        <v>653</v>
      </c>
      <c r="DM267">
        <v>0.33300000000000002</v>
      </c>
      <c r="DN267">
        <v>0.35899999999999999</v>
      </c>
      <c r="DO267">
        <v>0.41799999999999998</v>
      </c>
      <c r="DP267">
        <v>222</v>
      </c>
      <c r="DQ267">
        <v>0.33900000000000002</v>
      </c>
      <c r="DR267">
        <v>65</v>
      </c>
      <c r="DS267">
        <v>45</v>
      </c>
      <c r="DT267" t="s">
        <v>265</v>
      </c>
      <c r="DU267">
        <v>27</v>
      </c>
      <c r="DV267" s="36" t="s">
        <v>1115</v>
      </c>
    </row>
    <row r="268" spans="1:126" x14ac:dyDescent="0.3">
      <c r="A268">
        <v>267</v>
      </c>
      <c r="B268" t="s">
        <v>3053</v>
      </c>
      <c r="C268" t="s">
        <v>2990</v>
      </c>
      <c r="D268" t="s">
        <v>2991</v>
      </c>
      <c r="E268">
        <v>605253</v>
      </c>
      <c r="F268" t="s">
        <v>249</v>
      </c>
      <c r="I268" t="s">
        <v>1065</v>
      </c>
      <c r="J268">
        <v>19</v>
      </c>
      <c r="K268" t="s">
        <v>707</v>
      </c>
      <c r="L268">
        <v>76</v>
      </c>
      <c r="M268">
        <v>93</v>
      </c>
      <c r="N268">
        <v>43</v>
      </c>
      <c r="O268">
        <v>522</v>
      </c>
      <c r="P268">
        <v>100</v>
      </c>
      <c r="Q268">
        <v>112</v>
      </c>
      <c r="R268">
        <v>90</v>
      </c>
      <c r="S268">
        <v>97</v>
      </c>
      <c r="T268">
        <v>95</v>
      </c>
      <c r="U268">
        <v>147</v>
      </c>
      <c r="V268">
        <v>83</v>
      </c>
      <c r="W268">
        <v>94</v>
      </c>
      <c r="X268">
        <v>27</v>
      </c>
      <c r="Y268">
        <v>111</v>
      </c>
      <c r="Z268">
        <v>2</v>
      </c>
      <c r="AA268">
        <v>7</v>
      </c>
      <c r="AB268" s="1">
        <v>0.20300000000000001</v>
      </c>
      <c r="AC268" s="1">
        <v>0.28199999999999997</v>
      </c>
      <c r="AD268" s="1">
        <v>0.34300000000000003</v>
      </c>
      <c r="AE268" s="1">
        <v>0.27800000000000002</v>
      </c>
      <c r="AF268" s="36">
        <v>10</v>
      </c>
      <c r="AG268" s="36">
        <v>9</v>
      </c>
      <c r="AH268" s="8">
        <v>4</v>
      </c>
      <c r="AI268" s="36">
        <v>-6</v>
      </c>
      <c r="AJ268" s="38">
        <v>547</v>
      </c>
      <c r="AK268" s="38">
        <v>200</v>
      </c>
      <c r="AL268" s="1">
        <v>0.21</v>
      </c>
      <c r="AM268" s="1">
        <v>0.45</v>
      </c>
      <c r="AN268" s="1">
        <v>0.11097739130000001</v>
      </c>
      <c r="AO268" s="1">
        <v>0.12989925769999999</v>
      </c>
      <c r="AP268" s="1">
        <v>7.9609994200000006E-2</v>
      </c>
      <c r="AQ268" s="1">
        <v>0.24424672110000001</v>
      </c>
      <c r="AR268" s="1">
        <v>0.1374919527</v>
      </c>
      <c r="AS268" s="1">
        <v>0.1394598782</v>
      </c>
      <c r="AT268" s="1">
        <v>3.8503222599999998E-2</v>
      </c>
      <c r="AU268" s="1">
        <v>6.6015843000000003E-3</v>
      </c>
      <c r="AV268" s="1">
        <v>2.18509819E-2</v>
      </c>
      <c r="AW268" s="1">
        <v>0.27800466750000002</v>
      </c>
      <c r="AX268" s="1">
        <v>-0.65492958000000001</v>
      </c>
      <c r="AY268" s="1">
        <v>-0.52501119600000001</v>
      </c>
      <c r="AZ268" s="1">
        <v>-0.929043972</v>
      </c>
      <c r="BA268" s="1">
        <v>4.4322422490999998</v>
      </c>
      <c r="BB268" s="1">
        <v>1.14927776E-2</v>
      </c>
      <c r="BC268" s="1">
        <v>0.66414328680000001</v>
      </c>
      <c r="BD268" s="1">
        <v>-0.60618161699999995</v>
      </c>
      <c r="BE268" s="1">
        <v>-9.9865433000000003E-2</v>
      </c>
      <c r="BF268" s="1">
        <v>-0.221004547</v>
      </c>
      <c r="BG268" s="1">
        <v>0.63360746609999996</v>
      </c>
      <c r="BH268" s="1">
        <v>-0.37848784299999999</v>
      </c>
      <c r="BI268" s="1">
        <v>-0.65949976799999999</v>
      </c>
      <c r="BJ268">
        <v>2</v>
      </c>
      <c r="BK268">
        <v>2</v>
      </c>
      <c r="BL268" t="s">
        <v>759</v>
      </c>
      <c r="BM268" t="s">
        <v>761</v>
      </c>
      <c r="BN268" s="36" t="s">
        <v>779</v>
      </c>
      <c r="BO268" s="1">
        <v>-0.28884485500000001</v>
      </c>
      <c r="BP268" s="1">
        <v>0.82354187840000004</v>
      </c>
      <c r="BQ268" s="1">
        <v>3.5096441800000003E-2</v>
      </c>
      <c r="BR268" s="1">
        <v>-0.24534747600000001</v>
      </c>
      <c r="BS268" s="1">
        <v>0.28884485479999999</v>
      </c>
      <c r="BT268" s="1">
        <v>0.82354187840000004</v>
      </c>
      <c r="BU268" s="1">
        <v>3.5096441800000003E-2</v>
      </c>
      <c r="BV268" s="1">
        <v>0.24534747579999999</v>
      </c>
      <c r="BW268" t="s">
        <v>2874</v>
      </c>
      <c r="BX268" t="s">
        <v>1388</v>
      </c>
      <c r="BY268" t="s">
        <v>1373</v>
      </c>
      <c r="BZ268" t="s">
        <v>1388</v>
      </c>
      <c r="CA268">
        <v>4</v>
      </c>
      <c r="CB268">
        <v>12</v>
      </c>
      <c r="CC268">
        <v>0</v>
      </c>
      <c r="CD268">
        <v>2</v>
      </c>
      <c r="CE268">
        <v>2017</v>
      </c>
      <c r="CF268">
        <v>5</v>
      </c>
      <c r="CG268">
        <v>0</v>
      </c>
      <c r="CH268">
        <v>0.2</v>
      </c>
      <c r="CI268">
        <v>0</v>
      </c>
      <c r="CJ268">
        <v>1</v>
      </c>
      <c r="CK268">
        <v>0.14399999999999999</v>
      </c>
      <c r="CL268">
        <v>0</v>
      </c>
      <c r="CM268">
        <v>0</v>
      </c>
      <c r="CN268" t="s">
        <v>249</v>
      </c>
      <c r="CO268">
        <v>26</v>
      </c>
      <c r="CP268" t="s">
        <v>1388</v>
      </c>
      <c r="CQ268">
        <v>3</v>
      </c>
      <c r="CR268">
        <v>17</v>
      </c>
      <c r="CS268">
        <v>0</v>
      </c>
      <c r="CT268">
        <v>11</v>
      </c>
      <c r="CU268">
        <v>2016</v>
      </c>
      <c r="CV268">
        <v>3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4</v>
      </c>
      <c r="DD268" t="s">
        <v>249</v>
      </c>
      <c r="DE268">
        <v>25</v>
      </c>
      <c r="DF268" t="s">
        <v>1388</v>
      </c>
      <c r="DG268">
        <v>3</v>
      </c>
      <c r="DH268">
        <v>9</v>
      </c>
      <c r="DI268">
        <v>0</v>
      </c>
      <c r="DJ268">
        <v>3</v>
      </c>
      <c r="DK268">
        <v>2015</v>
      </c>
      <c r="DL268">
        <v>4</v>
      </c>
      <c r="DM268">
        <v>0</v>
      </c>
      <c r="DN268">
        <v>0.25</v>
      </c>
      <c r="DO268">
        <v>0</v>
      </c>
      <c r="DP268">
        <v>1</v>
      </c>
      <c r="DQ268">
        <v>0.188</v>
      </c>
      <c r="DR268">
        <v>0</v>
      </c>
      <c r="DS268">
        <v>1</v>
      </c>
      <c r="DT268" t="s">
        <v>249</v>
      </c>
      <c r="DU268">
        <v>24</v>
      </c>
      <c r="DV268" s="36" t="s">
        <v>3222</v>
      </c>
    </row>
    <row r="269" spans="1:126" x14ac:dyDescent="0.3">
      <c r="A269">
        <v>268</v>
      </c>
      <c r="B269" t="s">
        <v>879</v>
      </c>
      <c r="C269" t="s">
        <v>880</v>
      </c>
      <c r="D269" t="s">
        <v>339</v>
      </c>
      <c r="E269">
        <v>543238</v>
      </c>
      <c r="F269" t="s">
        <v>249</v>
      </c>
      <c r="I269" t="s">
        <v>1103</v>
      </c>
      <c r="J269">
        <v>19</v>
      </c>
      <c r="K269" t="s">
        <v>785</v>
      </c>
      <c r="L269">
        <v>76</v>
      </c>
      <c r="M269">
        <v>93</v>
      </c>
      <c r="N269">
        <v>51</v>
      </c>
      <c r="O269">
        <v>185</v>
      </c>
      <c r="P269">
        <v>100</v>
      </c>
      <c r="Q269">
        <v>118</v>
      </c>
      <c r="R269">
        <v>107</v>
      </c>
      <c r="S269">
        <v>82</v>
      </c>
      <c r="T269">
        <v>95</v>
      </c>
      <c r="U269">
        <v>274</v>
      </c>
      <c r="V269">
        <v>56</v>
      </c>
      <c r="W269">
        <v>98</v>
      </c>
      <c r="X269">
        <v>27</v>
      </c>
      <c r="Y269">
        <v>132</v>
      </c>
      <c r="Z269">
        <v>2</v>
      </c>
      <c r="AA269">
        <v>4</v>
      </c>
      <c r="AB269" s="1">
        <v>0.23599999999999999</v>
      </c>
      <c r="AC269" s="1">
        <v>0.30099999999999999</v>
      </c>
      <c r="AD269" s="1">
        <v>0.35399999999999998</v>
      </c>
      <c r="AE269" s="1">
        <v>0.29199999999999998</v>
      </c>
      <c r="AF269" s="36">
        <v>14</v>
      </c>
      <c r="AG269" s="36">
        <v>12</v>
      </c>
      <c r="AH269" s="8">
        <v>3</v>
      </c>
      <c r="AI269" s="36">
        <v>-5</v>
      </c>
      <c r="AJ269" s="38">
        <v>648</v>
      </c>
      <c r="AK269" s="38">
        <v>243</v>
      </c>
      <c r="AL269" s="1">
        <v>0.21</v>
      </c>
      <c r="AM269" s="1">
        <v>0.45</v>
      </c>
      <c r="AN269" s="1">
        <v>0.1319405354</v>
      </c>
      <c r="AO269" s="1">
        <v>4.5945573900000002E-2</v>
      </c>
      <c r="AP269" s="1">
        <v>7.9272835799999997E-2</v>
      </c>
      <c r="AQ269" s="1">
        <v>0.25722524009999997</v>
      </c>
      <c r="AR269" s="1">
        <v>0.16366895870000001</v>
      </c>
      <c r="AS269" s="1">
        <v>0.11828123159999999</v>
      </c>
      <c r="AT269" s="1">
        <v>3.8467990000000001E-2</v>
      </c>
      <c r="AU269" s="1">
        <v>1.2324958800000001E-2</v>
      </c>
      <c r="AV269" s="1">
        <v>1.4824405400000001E-2</v>
      </c>
      <c r="AW269" s="1">
        <v>0.29200742909999999</v>
      </c>
      <c r="AX269" s="1">
        <v>-0.65492958000000001</v>
      </c>
      <c r="AY269" s="1">
        <v>-0.52501119600000001</v>
      </c>
      <c r="AZ269" s="1">
        <v>-0.79658591199999995</v>
      </c>
      <c r="BA269" s="1">
        <v>0.88849866740000005</v>
      </c>
      <c r="BB269" s="1">
        <v>-2.6666469999999999E-3</v>
      </c>
      <c r="BC269" s="1">
        <v>0.98587234450000005</v>
      </c>
      <c r="BD269" s="1">
        <v>0.3922011668</v>
      </c>
      <c r="BE269" s="1">
        <v>-0.59163870100000004</v>
      </c>
      <c r="BF269" s="1">
        <v>-0.224750218</v>
      </c>
      <c r="BG269" s="1">
        <v>2.3557291457999998</v>
      </c>
      <c r="BH269" s="1">
        <v>-0.97229979899999996</v>
      </c>
      <c r="BI269" s="1">
        <v>-0.178744967</v>
      </c>
      <c r="BJ269">
        <v>2</v>
      </c>
      <c r="BK269">
        <v>2</v>
      </c>
      <c r="BL269" t="s">
        <v>759</v>
      </c>
      <c r="BM269" t="s">
        <v>761</v>
      </c>
      <c r="BN269" s="36" t="s">
        <v>779</v>
      </c>
      <c r="BO269" s="1">
        <v>-0.48791292600000002</v>
      </c>
      <c r="BP269" s="1">
        <v>0.82217688280000001</v>
      </c>
      <c r="BQ269" s="1">
        <v>3.1242353399999999E-2</v>
      </c>
      <c r="BR269" s="1">
        <v>-0.221415904</v>
      </c>
      <c r="BS269" s="1">
        <v>0.48791292580000001</v>
      </c>
      <c r="BT269" s="1">
        <v>0.82217688280000001</v>
      </c>
      <c r="BU269" s="1">
        <v>3.1242353399999999E-2</v>
      </c>
      <c r="BV269" s="1">
        <v>0.2214159041</v>
      </c>
      <c r="BW269" t="s">
        <v>2874</v>
      </c>
      <c r="BX269" t="s">
        <v>1381</v>
      </c>
      <c r="BY269" t="s">
        <v>1373</v>
      </c>
      <c r="CP269" t="s">
        <v>1381</v>
      </c>
      <c r="CQ269">
        <v>91</v>
      </c>
      <c r="CR269">
        <v>30</v>
      </c>
      <c r="CS269">
        <v>2</v>
      </c>
      <c r="CT269">
        <v>0</v>
      </c>
      <c r="CU269">
        <v>2016</v>
      </c>
      <c r="CV269">
        <v>101</v>
      </c>
      <c r="CW269">
        <v>0.20899999999999999</v>
      </c>
      <c r="CX269">
        <v>0.28699999999999998</v>
      </c>
      <c r="CY269">
        <v>0.34100000000000003</v>
      </c>
      <c r="CZ269">
        <v>28</v>
      </c>
      <c r="DA269">
        <v>0.28100000000000003</v>
      </c>
      <c r="DB269">
        <v>10</v>
      </c>
      <c r="DC269">
        <v>1</v>
      </c>
      <c r="DD269" t="s">
        <v>249</v>
      </c>
      <c r="DE269">
        <v>25</v>
      </c>
      <c r="DF269" t="s">
        <v>1381</v>
      </c>
      <c r="DG269">
        <v>485</v>
      </c>
      <c r="DH269">
        <v>140</v>
      </c>
      <c r="DI269">
        <v>5</v>
      </c>
      <c r="DJ269">
        <v>23</v>
      </c>
      <c r="DK269">
        <v>2015</v>
      </c>
      <c r="DL269">
        <v>535</v>
      </c>
      <c r="DM269">
        <v>0.254</v>
      </c>
      <c r="DN269">
        <v>0.32100000000000001</v>
      </c>
      <c r="DO269">
        <v>0.36699999999999999</v>
      </c>
      <c r="DP269">
        <v>164</v>
      </c>
      <c r="DQ269">
        <v>0.307</v>
      </c>
      <c r="DR269">
        <v>40</v>
      </c>
      <c r="DS269">
        <v>16</v>
      </c>
      <c r="DT269" t="s">
        <v>249</v>
      </c>
      <c r="DU269">
        <v>24</v>
      </c>
      <c r="DV269" s="36" t="s">
        <v>1456</v>
      </c>
    </row>
    <row r="270" spans="1:126" x14ac:dyDescent="0.3">
      <c r="A270">
        <v>269</v>
      </c>
      <c r="B270" t="s">
        <v>2768</v>
      </c>
      <c r="C270" t="s">
        <v>2682</v>
      </c>
      <c r="D270" t="s">
        <v>2683</v>
      </c>
      <c r="E270">
        <v>488912</v>
      </c>
      <c r="F270" t="s">
        <v>255</v>
      </c>
      <c r="I270" t="s">
        <v>1065</v>
      </c>
      <c r="J270">
        <v>34</v>
      </c>
      <c r="K270" t="s">
        <v>771</v>
      </c>
      <c r="L270">
        <v>90</v>
      </c>
      <c r="M270">
        <v>117</v>
      </c>
      <c r="N270">
        <v>28</v>
      </c>
      <c r="O270">
        <v>31</v>
      </c>
      <c r="P270">
        <v>107</v>
      </c>
      <c r="Q270">
        <v>108</v>
      </c>
      <c r="R270">
        <v>86</v>
      </c>
      <c r="S270">
        <v>79</v>
      </c>
      <c r="T270">
        <v>68</v>
      </c>
      <c r="U270">
        <v>49</v>
      </c>
      <c r="V270">
        <v>81</v>
      </c>
      <c r="W270">
        <v>85</v>
      </c>
      <c r="X270">
        <v>34</v>
      </c>
      <c r="Y270">
        <v>71</v>
      </c>
      <c r="Z270">
        <v>2</v>
      </c>
      <c r="AA270">
        <v>0</v>
      </c>
      <c r="AB270" s="1">
        <v>0.183</v>
      </c>
      <c r="AC270" s="1">
        <v>0.26200000000000001</v>
      </c>
      <c r="AD270" s="1">
        <v>0.29699999999999999</v>
      </c>
      <c r="AE270" s="1">
        <v>0.253</v>
      </c>
      <c r="AF270" s="36">
        <v>5</v>
      </c>
      <c r="AG270" s="36">
        <v>5</v>
      </c>
      <c r="AH270" s="8">
        <v>0</v>
      </c>
      <c r="AI270" s="36">
        <v>-5</v>
      </c>
      <c r="AJ270" s="38">
        <v>618</v>
      </c>
      <c r="AK270" s="38">
        <v>107</v>
      </c>
      <c r="AL270" s="1">
        <v>0.25</v>
      </c>
      <c r="AM270" s="1">
        <v>0.56666666669999999</v>
      </c>
      <c r="AN270" s="1">
        <v>7.1358232399999999E-2</v>
      </c>
      <c r="AO270" s="1">
        <v>7.6001888999999998E-3</v>
      </c>
      <c r="AP270" s="1">
        <v>8.4995812000000004E-2</v>
      </c>
      <c r="AQ270" s="1">
        <v>0.23507990140000001</v>
      </c>
      <c r="AR270" s="1">
        <v>0.13253628479999999</v>
      </c>
      <c r="AS270" s="1">
        <v>0.1142156354</v>
      </c>
      <c r="AT270" s="1">
        <v>2.75078856E-2</v>
      </c>
      <c r="AU270" s="1">
        <v>2.1951683E-3</v>
      </c>
      <c r="AV270" s="1">
        <v>2.1301562499999999E-2</v>
      </c>
      <c r="AW270" s="1">
        <v>0.25261260959999998</v>
      </c>
      <c r="AX270" s="1">
        <v>-0.26135687499999999</v>
      </c>
      <c r="AY270" s="1">
        <v>1.2341606289</v>
      </c>
      <c r="AZ270" s="1">
        <v>-1.1793822279999999</v>
      </c>
      <c r="BA270" s="1">
        <v>-0.73008679099999996</v>
      </c>
      <c r="BB270" s="1">
        <v>0.23767753059999999</v>
      </c>
      <c r="BC270" s="1">
        <v>0.43690377800000002</v>
      </c>
      <c r="BD270" s="1">
        <v>-0.79518923200000002</v>
      </c>
      <c r="BE270" s="1">
        <v>-0.68604282299999997</v>
      </c>
      <c r="BF270" s="1">
        <v>-1.3899488310000001</v>
      </c>
      <c r="BG270" s="1">
        <v>-0.69225100900000003</v>
      </c>
      <c r="BH270" s="1">
        <v>-0.42491896299999998</v>
      </c>
      <c r="BI270" s="1">
        <v>-1.531281643</v>
      </c>
      <c r="BJ270">
        <v>3</v>
      </c>
      <c r="BK270">
        <v>3</v>
      </c>
      <c r="BL270" t="s">
        <v>762</v>
      </c>
      <c r="BM270" t="s">
        <v>759</v>
      </c>
      <c r="BN270" s="36" t="s">
        <v>800</v>
      </c>
      <c r="BO270" s="1">
        <v>-7.8564600999999998E-2</v>
      </c>
      <c r="BP270" s="1">
        <v>0.1531494786</v>
      </c>
      <c r="BQ270" s="1">
        <v>0.97082751170000003</v>
      </c>
      <c r="BR270" s="1">
        <v>0.14999438970000001</v>
      </c>
      <c r="BS270" s="1">
        <v>7.8564600900000003E-2</v>
      </c>
      <c r="BT270" s="1">
        <v>0.1531494786</v>
      </c>
      <c r="BU270" s="1">
        <v>0.97082751170000003</v>
      </c>
      <c r="BV270" s="1">
        <v>0.14999438970000001</v>
      </c>
      <c r="BW270" t="s">
        <v>2879</v>
      </c>
      <c r="BX270" t="s">
        <v>1397</v>
      </c>
      <c r="BY270" t="s">
        <v>1373</v>
      </c>
      <c r="BZ270" t="s">
        <v>1397</v>
      </c>
      <c r="CA270">
        <v>28</v>
      </c>
      <c r="CB270">
        <v>11</v>
      </c>
      <c r="CC270">
        <v>0</v>
      </c>
      <c r="CD270">
        <v>0</v>
      </c>
      <c r="CE270">
        <v>2017</v>
      </c>
      <c r="CF270">
        <v>31</v>
      </c>
      <c r="CG270">
        <v>7.0999999999999994E-2</v>
      </c>
      <c r="CH270">
        <v>0.10299999999999999</v>
      </c>
      <c r="CI270">
        <v>7.0999999999999994E-2</v>
      </c>
      <c r="CJ270">
        <v>3</v>
      </c>
      <c r="CK270">
        <v>8.1000000000000003E-2</v>
      </c>
      <c r="CL270">
        <v>0</v>
      </c>
      <c r="CM270">
        <v>-2</v>
      </c>
      <c r="CN270" t="s">
        <v>255</v>
      </c>
      <c r="CO270">
        <v>33</v>
      </c>
      <c r="CP270" t="s">
        <v>1116</v>
      </c>
      <c r="CQ270">
        <v>90</v>
      </c>
      <c r="CR270">
        <v>33</v>
      </c>
      <c r="CS270">
        <v>3</v>
      </c>
      <c r="CT270">
        <v>0</v>
      </c>
      <c r="CU270">
        <v>2016</v>
      </c>
      <c r="CV270">
        <v>99</v>
      </c>
      <c r="CW270">
        <v>0.156</v>
      </c>
      <c r="CX270">
        <v>0.224</v>
      </c>
      <c r="CY270">
        <v>0.28899999999999998</v>
      </c>
      <c r="CZ270">
        <v>23</v>
      </c>
      <c r="DA270">
        <v>0.22800000000000001</v>
      </c>
      <c r="DB270">
        <v>5</v>
      </c>
      <c r="DC270">
        <v>-1</v>
      </c>
      <c r="DD270" t="s">
        <v>255</v>
      </c>
      <c r="DE270">
        <v>32</v>
      </c>
      <c r="DF270" t="s">
        <v>1116</v>
      </c>
      <c r="DG270">
        <v>128</v>
      </c>
      <c r="DH270">
        <v>38</v>
      </c>
      <c r="DI270">
        <v>1</v>
      </c>
      <c r="DJ270">
        <v>2</v>
      </c>
      <c r="DK270">
        <v>2015</v>
      </c>
      <c r="DL270">
        <v>138</v>
      </c>
      <c r="DM270">
        <v>0.21099999999999999</v>
      </c>
      <c r="DN270">
        <v>0.26100000000000001</v>
      </c>
      <c r="DO270">
        <v>0.28100000000000003</v>
      </c>
      <c r="DP270">
        <v>34</v>
      </c>
      <c r="DQ270">
        <v>0.246</v>
      </c>
      <c r="DR270">
        <v>7</v>
      </c>
      <c r="DS270">
        <v>1</v>
      </c>
      <c r="DT270" t="s">
        <v>255</v>
      </c>
      <c r="DU270">
        <v>31</v>
      </c>
      <c r="DV270" s="36" t="s">
        <v>2684</v>
      </c>
    </row>
    <row r="271" spans="1:126" x14ac:dyDescent="0.3">
      <c r="A271">
        <v>270</v>
      </c>
      <c r="B271" t="s">
        <v>2769</v>
      </c>
      <c r="C271" t="s">
        <v>2700</v>
      </c>
      <c r="D271" t="s">
        <v>2131</v>
      </c>
      <c r="E271">
        <v>594838</v>
      </c>
      <c r="F271" t="s">
        <v>265</v>
      </c>
      <c r="I271" t="s">
        <v>1065</v>
      </c>
      <c r="J271">
        <v>6</v>
      </c>
      <c r="K271" t="s">
        <v>817</v>
      </c>
      <c r="L271">
        <v>154</v>
      </c>
      <c r="M271">
        <v>100</v>
      </c>
      <c r="N271">
        <v>60</v>
      </c>
      <c r="O271">
        <v>98</v>
      </c>
      <c r="P271">
        <v>64</v>
      </c>
      <c r="Q271">
        <v>89</v>
      </c>
      <c r="R271">
        <v>119</v>
      </c>
      <c r="S271">
        <v>71</v>
      </c>
      <c r="T271">
        <v>108</v>
      </c>
      <c r="U271">
        <v>102</v>
      </c>
      <c r="V271">
        <v>48</v>
      </c>
      <c r="W271">
        <v>94</v>
      </c>
      <c r="X271">
        <v>29</v>
      </c>
      <c r="Y271">
        <v>155</v>
      </c>
      <c r="Z271">
        <v>2</v>
      </c>
      <c r="AA271">
        <v>2</v>
      </c>
      <c r="AB271" s="1">
        <v>0.24399999999999999</v>
      </c>
      <c r="AC271" s="1">
        <v>0.28799999999999998</v>
      </c>
      <c r="AD271" s="1">
        <v>0.34599999999999997</v>
      </c>
      <c r="AE271" s="1">
        <v>0.28100000000000003</v>
      </c>
      <c r="AF271" s="36">
        <v>13</v>
      </c>
      <c r="AG271" s="36">
        <v>13</v>
      </c>
      <c r="AH271" s="8">
        <v>3</v>
      </c>
      <c r="AI271" s="36">
        <v>-3</v>
      </c>
      <c r="AJ271" s="38">
        <v>451</v>
      </c>
      <c r="AK271" s="38">
        <v>55</v>
      </c>
      <c r="AL271" s="1">
        <v>0.42499999999999999</v>
      </c>
      <c r="AM271" s="1">
        <v>0.4833333333</v>
      </c>
      <c r="AN271" s="1">
        <v>0.15480612790000001</v>
      </c>
      <c r="AO271" s="1">
        <v>2.4371201700000001E-2</v>
      </c>
      <c r="AP271" s="1">
        <v>5.0852909100000003E-2</v>
      </c>
      <c r="AQ271" s="1">
        <v>0.1934603275</v>
      </c>
      <c r="AR271" s="1">
        <v>0.18208446910000001</v>
      </c>
      <c r="AS271" s="1">
        <v>0.10188349300000001</v>
      </c>
      <c r="AT271" s="1">
        <v>4.3751080400000003E-2</v>
      </c>
      <c r="AU271" s="1">
        <v>4.5950751999999997E-3</v>
      </c>
      <c r="AV271" s="1">
        <v>1.27323713E-2</v>
      </c>
      <c r="AW271" s="1">
        <v>0.28060695549999998</v>
      </c>
      <c r="AX271" s="1">
        <v>1.4605237116000001</v>
      </c>
      <c r="AY271" s="1">
        <v>-2.2390674999999999E-2</v>
      </c>
      <c r="AZ271" s="1">
        <v>-0.65210701100000001</v>
      </c>
      <c r="BA271" s="1">
        <v>-2.2170637E-2</v>
      </c>
      <c r="BB271" s="1">
        <v>-1.1962001739999999</v>
      </c>
      <c r="BC271" s="1">
        <v>-0.594818438</v>
      </c>
      <c r="BD271" s="1">
        <v>1.0945629460999999</v>
      </c>
      <c r="BE271" s="1">
        <v>-0.97239813600000002</v>
      </c>
      <c r="BF271" s="1">
        <v>0.33690952880000002</v>
      </c>
      <c r="BG271" s="1">
        <v>2.98634869E-2</v>
      </c>
      <c r="BH271" s="1">
        <v>-1.1490963940000001</v>
      </c>
      <c r="BI271" s="1">
        <v>-0.570155788</v>
      </c>
      <c r="BJ271">
        <v>4</v>
      </c>
      <c r="BK271">
        <v>1</v>
      </c>
      <c r="BL271" t="s">
        <v>761</v>
      </c>
      <c r="BM271" t="s">
        <v>6729</v>
      </c>
      <c r="BN271" s="36" t="s">
        <v>6744</v>
      </c>
      <c r="BO271" s="1">
        <v>-0.95763403199999997</v>
      </c>
      <c r="BP271" s="1">
        <v>-0.103688393</v>
      </c>
      <c r="BQ271" s="1">
        <v>-0.14272771200000001</v>
      </c>
      <c r="BR271" s="1">
        <v>0.1826868599</v>
      </c>
      <c r="BS271" s="1">
        <v>0.95763403229999999</v>
      </c>
      <c r="BT271" s="1">
        <v>0.1036883929</v>
      </c>
      <c r="BU271" s="1">
        <v>0.14272771179999999</v>
      </c>
      <c r="BV271" s="1">
        <v>0.1826868599</v>
      </c>
      <c r="BW271" t="s">
        <v>2880</v>
      </c>
      <c r="BX271" t="s">
        <v>1375</v>
      </c>
      <c r="BY271" t="s">
        <v>1373</v>
      </c>
      <c r="BZ271" t="s">
        <v>1375</v>
      </c>
      <c r="CA271">
        <v>48</v>
      </c>
      <c r="CB271">
        <v>40</v>
      </c>
      <c r="CC271">
        <v>0</v>
      </c>
      <c r="CD271">
        <v>0</v>
      </c>
      <c r="CE271">
        <v>2017</v>
      </c>
      <c r="CF271">
        <v>50</v>
      </c>
      <c r="CG271">
        <v>0.14599999999999999</v>
      </c>
      <c r="CH271">
        <v>0.18</v>
      </c>
      <c r="CI271">
        <v>0.188</v>
      </c>
      <c r="CJ271">
        <v>8</v>
      </c>
      <c r="CK271">
        <v>0.16800000000000001</v>
      </c>
      <c r="CL271">
        <v>1</v>
      </c>
      <c r="CM271">
        <v>-1</v>
      </c>
      <c r="CN271" t="s">
        <v>265</v>
      </c>
      <c r="CO271">
        <v>28</v>
      </c>
      <c r="CP271" t="s">
        <v>1116</v>
      </c>
      <c r="CQ271">
        <v>220</v>
      </c>
      <c r="CR271">
        <v>122</v>
      </c>
      <c r="CS271">
        <v>2</v>
      </c>
      <c r="CT271">
        <v>3</v>
      </c>
      <c r="CU271">
        <v>2016</v>
      </c>
      <c r="CV271">
        <v>240</v>
      </c>
      <c r="CW271">
        <v>0.27700000000000002</v>
      </c>
      <c r="CX271">
        <v>0.32400000000000001</v>
      </c>
      <c r="CY271">
        <v>0.36799999999999999</v>
      </c>
      <c r="CZ271">
        <v>73</v>
      </c>
      <c r="DA271">
        <v>0.30499999999999999</v>
      </c>
      <c r="DB271">
        <v>23</v>
      </c>
      <c r="DC271">
        <v>6</v>
      </c>
      <c r="DD271" t="s">
        <v>265</v>
      </c>
      <c r="DE271">
        <v>27</v>
      </c>
      <c r="DF271" t="s">
        <v>1116</v>
      </c>
      <c r="DG271">
        <v>106</v>
      </c>
      <c r="DH271">
        <v>44</v>
      </c>
      <c r="DI271">
        <v>3</v>
      </c>
      <c r="DJ271">
        <v>2</v>
      </c>
      <c r="DK271">
        <v>2015</v>
      </c>
      <c r="DL271">
        <v>118</v>
      </c>
      <c r="DM271">
        <v>0.311</v>
      </c>
      <c r="DN271">
        <v>0.373</v>
      </c>
      <c r="DO271">
        <v>0.5</v>
      </c>
      <c r="DP271">
        <v>45</v>
      </c>
      <c r="DQ271">
        <v>0.378</v>
      </c>
      <c r="DR271">
        <v>32</v>
      </c>
      <c r="DS271">
        <v>6</v>
      </c>
      <c r="DT271" t="s">
        <v>265</v>
      </c>
      <c r="DU271">
        <v>26</v>
      </c>
      <c r="DV271" s="36" t="s">
        <v>2701</v>
      </c>
    </row>
    <row r="272" spans="1:126" x14ac:dyDescent="0.3">
      <c r="A272">
        <v>271</v>
      </c>
      <c r="B272" t="s">
        <v>881</v>
      </c>
      <c r="C272" t="s">
        <v>882</v>
      </c>
      <c r="D272" t="s">
        <v>883</v>
      </c>
      <c r="E272">
        <v>518735</v>
      </c>
      <c r="F272" t="s">
        <v>255</v>
      </c>
      <c r="I272" t="s">
        <v>1061</v>
      </c>
      <c r="J272">
        <v>7</v>
      </c>
      <c r="K272" t="s">
        <v>769</v>
      </c>
      <c r="L272">
        <v>90</v>
      </c>
      <c r="M272">
        <v>100</v>
      </c>
      <c r="N272">
        <v>165</v>
      </c>
      <c r="O272">
        <v>0</v>
      </c>
      <c r="P272">
        <v>121</v>
      </c>
      <c r="Q272">
        <v>110</v>
      </c>
      <c r="R272">
        <v>77</v>
      </c>
      <c r="S272">
        <v>163</v>
      </c>
      <c r="T272">
        <v>116</v>
      </c>
      <c r="U272">
        <v>25</v>
      </c>
      <c r="V272">
        <v>200</v>
      </c>
      <c r="W272">
        <v>111</v>
      </c>
      <c r="X272">
        <v>29</v>
      </c>
      <c r="Y272">
        <v>427</v>
      </c>
      <c r="Z272">
        <v>23</v>
      </c>
      <c r="AA272">
        <v>1</v>
      </c>
      <c r="AB272" s="1">
        <v>0.23</v>
      </c>
      <c r="AC272" s="1">
        <v>0.30599999999999999</v>
      </c>
      <c r="AD272" s="1">
        <v>0.46300000000000002</v>
      </c>
      <c r="AE272" s="1">
        <v>0.33</v>
      </c>
      <c r="AF272" s="36">
        <v>45</v>
      </c>
      <c r="AG272" s="36">
        <v>56</v>
      </c>
      <c r="AH272" s="8">
        <v>13</v>
      </c>
      <c r="AI272" s="36">
        <v>3</v>
      </c>
      <c r="AJ272" s="38">
        <v>58</v>
      </c>
      <c r="AK272" s="38">
        <v>5</v>
      </c>
      <c r="AL272" s="1">
        <v>0.25</v>
      </c>
      <c r="AM272" s="1">
        <v>0.4833333333</v>
      </c>
      <c r="AN272" s="1">
        <v>0.42695652239999998</v>
      </c>
      <c r="AO272" s="1">
        <v>1E-4</v>
      </c>
      <c r="AP272" s="1">
        <v>9.6296759300000007E-2</v>
      </c>
      <c r="AQ272" s="1">
        <v>0.2393777778</v>
      </c>
      <c r="AR272" s="1">
        <v>0.1180649743</v>
      </c>
      <c r="AS272" s="1">
        <v>0.2337718952</v>
      </c>
      <c r="AT272" s="1">
        <v>4.6891695499999997E-2</v>
      </c>
      <c r="AU272" s="1">
        <v>1.1355751E-3</v>
      </c>
      <c r="AV272" s="1">
        <v>5.2788153800000001E-2</v>
      </c>
      <c r="AW272" s="1">
        <v>0.33001087870000001</v>
      </c>
      <c r="AX272" s="1">
        <v>-0.26135687499999999</v>
      </c>
      <c r="AY272" s="1">
        <v>-2.2390674999999999E-2</v>
      </c>
      <c r="AZ272" s="1">
        <v>1.0675068585</v>
      </c>
      <c r="BA272" s="1">
        <v>-1.0466749980000001</v>
      </c>
      <c r="BB272" s="1">
        <v>0.71227620570000005</v>
      </c>
      <c r="BC272" s="1">
        <v>0.54344534290000002</v>
      </c>
      <c r="BD272" s="1">
        <v>-1.3471204640000001</v>
      </c>
      <c r="BE272" s="1">
        <v>2.0900822892000002</v>
      </c>
      <c r="BF272" s="1">
        <v>0.67079689389999997</v>
      </c>
      <c r="BG272" s="1">
        <v>-1.0110748839999999</v>
      </c>
      <c r="BH272" s="1">
        <v>2.2359948025</v>
      </c>
      <c r="BI272" s="1">
        <v>1.1260220085999999</v>
      </c>
      <c r="BJ272">
        <v>1</v>
      </c>
      <c r="BK272">
        <v>1</v>
      </c>
      <c r="BL272" t="s">
        <v>763</v>
      </c>
      <c r="BM272" t="s">
        <v>764</v>
      </c>
      <c r="BN272" s="36" t="s">
        <v>774</v>
      </c>
      <c r="BO272" s="1">
        <v>0.95131831089999996</v>
      </c>
      <c r="BP272" s="1">
        <v>-0.22519755899999999</v>
      </c>
      <c r="BQ272" s="1">
        <v>-9.4846451999999998E-2</v>
      </c>
      <c r="BR272" s="1">
        <v>0.1760992281</v>
      </c>
      <c r="BS272" s="1">
        <v>0.95131831089999996</v>
      </c>
      <c r="BT272" s="1">
        <v>0.22519755920000001</v>
      </c>
      <c r="BU272" s="1">
        <v>9.4846452400000003E-2</v>
      </c>
      <c r="BV272" s="1">
        <v>0.1760992281</v>
      </c>
      <c r="BW272" t="s">
        <v>6457</v>
      </c>
      <c r="BX272" t="s">
        <v>1567</v>
      </c>
      <c r="BY272" t="s">
        <v>1063</v>
      </c>
      <c r="BZ272" t="s">
        <v>1567</v>
      </c>
      <c r="CA272">
        <v>438</v>
      </c>
      <c r="CB272">
        <v>129</v>
      </c>
      <c r="CC272">
        <v>22</v>
      </c>
      <c r="CD272">
        <v>0</v>
      </c>
      <c r="CE272">
        <v>2017</v>
      </c>
      <c r="CF272">
        <v>482</v>
      </c>
      <c r="CG272">
        <v>0.247</v>
      </c>
      <c r="CH272">
        <v>0.308</v>
      </c>
      <c r="CI272">
        <v>0.45900000000000002</v>
      </c>
      <c r="CJ272">
        <v>158</v>
      </c>
      <c r="CK272">
        <v>0.32800000000000001</v>
      </c>
      <c r="CL272">
        <v>48</v>
      </c>
      <c r="CM272">
        <v>15</v>
      </c>
      <c r="CN272" t="s">
        <v>255</v>
      </c>
      <c r="CO272">
        <v>28</v>
      </c>
      <c r="CP272" t="s">
        <v>1567</v>
      </c>
      <c r="CQ272">
        <v>390</v>
      </c>
      <c r="CR272">
        <v>126</v>
      </c>
      <c r="CS272">
        <v>27</v>
      </c>
      <c r="CT272">
        <v>1</v>
      </c>
      <c r="CU272">
        <v>2016</v>
      </c>
      <c r="CV272">
        <v>457</v>
      </c>
      <c r="CW272">
        <v>0.22800000000000001</v>
      </c>
      <c r="CX272">
        <v>0.33900000000000002</v>
      </c>
      <c r="CY272">
        <v>0.47699999999999998</v>
      </c>
      <c r="CZ272">
        <v>161</v>
      </c>
      <c r="DA272">
        <v>0.35299999999999998</v>
      </c>
      <c r="DB272">
        <v>60</v>
      </c>
      <c r="DC272">
        <v>16</v>
      </c>
      <c r="DD272" t="s">
        <v>255</v>
      </c>
      <c r="DE272">
        <v>27</v>
      </c>
      <c r="DF272" t="s">
        <v>1567</v>
      </c>
      <c r="DG272">
        <v>355</v>
      </c>
      <c r="DH272">
        <v>115</v>
      </c>
      <c r="DI272">
        <v>16</v>
      </c>
      <c r="DJ272">
        <v>0</v>
      </c>
      <c r="DK272">
        <v>2015</v>
      </c>
      <c r="DL272">
        <v>426</v>
      </c>
      <c r="DM272">
        <v>0.23400000000000001</v>
      </c>
      <c r="DN272">
        <v>0.35299999999999998</v>
      </c>
      <c r="DO272">
        <v>0.40300000000000002</v>
      </c>
      <c r="DP272">
        <v>144</v>
      </c>
      <c r="DQ272">
        <v>0.33800000000000002</v>
      </c>
      <c r="DR272">
        <v>49</v>
      </c>
      <c r="DS272">
        <v>10</v>
      </c>
      <c r="DT272" t="s">
        <v>255</v>
      </c>
      <c r="DU272">
        <v>26</v>
      </c>
      <c r="DV272" s="36" t="s">
        <v>1264</v>
      </c>
    </row>
    <row r="273" spans="1:126" x14ac:dyDescent="0.3">
      <c r="A273">
        <v>272</v>
      </c>
      <c r="B273" t="s">
        <v>603</v>
      </c>
      <c r="C273" t="s">
        <v>124</v>
      </c>
      <c r="D273" t="s">
        <v>82</v>
      </c>
      <c r="E273">
        <v>434158</v>
      </c>
      <c r="F273" t="s">
        <v>249</v>
      </c>
      <c r="I273" t="s">
        <v>1103</v>
      </c>
      <c r="J273">
        <v>10</v>
      </c>
      <c r="K273" t="s">
        <v>792</v>
      </c>
      <c r="L273">
        <v>76</v>
      </c>
      <c r="M273">
        <v>127</v>
      </c>
      <c r="N273">
        <v>148</v>
      </c>
      <c r="O273">
        <v>73</v>
      </c>
      <c r="P273">
        <v>202</v>
      </c>
      <c r="Q273">
        <v>96</v>
      </c>
      <c r="R273">
        <v>79</v>
      </c>
      <c r="S273">
        <v>144</v>
      </c>
      <c r="T273">
        <v>76</v>
      </c>
      <c r="U273">
        <v>61</v>
      </c>
      <c r="V273">
        <v>174</v>
      </c>
      <c r="W273">
        <v>116</v>
      </c>
      <c r="X273">
        <v>37</v>
      </c>
      <c r="Y273">
        <v>383</v>
      </c>
      <c r="Z273">
        <v>18</v>
      </c>
      <c r="AA273">
        <v>5</v>
      </c>
      <c r="AB273" s="1">
        <v>0.222</v>
      </c>
      <c r="AC273" s="1">
        <v>0.35</v>
      </c>
      <c r="AD273" s="1">
        <v>0.42899999999999999</v>
      </c>
      <c r="AE273" s="1">
        <v>0.34499999999999997</v>
      </c>
      <c r="AF273" s="36">
        <v>49</v>
      </c>
      <c r="AG273" s="36">
        <v>45</v>
      </c>
      <c r="AH273" s="8">
        <v>11</v>
      </c>
      <c r="AI273" s="36">
        <v>5</v>
      </c>
      <c r="AJ273" s="38">
        <v>114</v>
      </c>
      <c r="AK273" s="38">
        <v>31</v>
      </c>
      <c r="AL273" s="1">
        <v>0.21</v>
      </c>
      <c r="AM273" s="1">
        <v>0.61666666670000003</v>
      </c>
      <c r="AN273" s="1">
        <v>0.38289110980000002</v>
      </c>
      <c r="AO273" s="1">
        <v>1.8235083900000001E-2</v>
      </c>
      <c r="AP273" s="1">
        <v>0.16029572189999999</v>
      </c>
      <c r="AQ273" s="1">
        <v>0.20855348339999999</v>
      </c>
      <c r="AR273" s="1">
        <v>0.12145102169999999</v>
      </c>
      <c r="AS273" s="1">
        <v>0.20719075049999999</v>
      </c>
      <c r="AT273" s="1">
        <v>3.0845489600000001E-2</v>
      </c>
      <c r="AU273" s="1">
        <v>2.7448413000000001E-3</v>
      </c>
      <c r="AV273" s="1">
        <v>4.57530149E-2</v>
      </c>
      <c r="AW273" s="1">
        <v>0.34477670189999998</v>
      </c>
      <c r="AX273" s="1">
        <v>-0.65492958000000001</v>
      </c>
      <c r="AY273" s="1">
        <v>1.9880914110000001</v>
      </c>
      <c r="AZ273" s="1">
        <v>0.78907443219999995</v>
      </c>
      <c r="BA273" s="1">
        <v>-0.28118045400000002</v>
      </c>
      <c r="BB273" s="1">
        <v>3.3999997998999998</v>
      </c>
      <c r="BC273" s="1">
        <v>-0.220668903</v>
      </c>
      <c r="BD273" s="1">
        <v>-1.2179776819999999</v>
      </c>
      <c r="BE273" s="1">
        <v>1.4728617154999999</v>
      </c>
      <c r="BF273" s="1">
        <v>-1.0351190379999999</v>
      </c>
      <c r="BG273" s="1">
        <v>-0.52685840900000003</v>
      </c>
      <c r="BH273" s="1">
        <v>1.6414592480000001</v>
      </c>
      <c r="BI273" s="1">
        <v>1.6329748916</v>
      </c>
      <c r="BJ273">
        <v>1</v>
      </c>
      <c r="BK273">
        <v>1</v>
      </c>
      <c r="BL273" t="s">
        <v>763</v>
      </c>
      <c r="BM273" t="s">
        <v>762</v>
      </c>
      <c r="BN273" s="36" t="s">
        <v>777</v>
      </c>
      <c r="BO273" s="1">
        <v>0.72782228339999999</v>
      </c>
      <c r="BP273" s="1">
        <v>-0.34575435700000001</v>
      </c>
      <c r="BQ273" s="1">
        <v>0.46198328020000001</v>
      </c>
      <c r="BR273" s="1">
        <v>-0.20071257000000001</v>
      </c>
      <c r="BS273" s="1">
        <v>0.72782228339999999</v>
      </c>
      <c r="BT273" s="1">
        <v>0.34575435700000001</v>
      </c>
      <c r="BU273" s="1">
        <v>0.46198328020000001</v>
      </c>
      <c r="BV273" s="1">
        <v>0.20071257000000001</v>
      </c>
      <c r="BW273" t="s">
        <v>2925</v>
      </c>
      <c r="BX273" t="s">
        <v>1567</v>
      </c>
      <c r="BY273" t="s">
        <v>1063</v>
      </c>
      <c r="BZ273" t="s">
        <v>1567</v>
      </c>
      <c r="CA273">
        <v>449</v>
      </c>
      <c r="CB273">
        <v>147</v>
      </c>
      <c r="CC273">
        <v>26</v>
      </c>
      <c r="CD273">
        <v>6</v>
      </c>
      <c r="CE273">
        <v>2017</v>
      </c>
      <c r="CF273">
        <v>527</v>
      </c>
      <c r="CG273">
        <v>0.21199999999999999</v>
      </c>
      <c r="CH273">
        <v>0.32300000000000001</v>
      </c>
      <c r="CI273">
        <v>0.45200000000000001</v>
      </c>
      <c r="CJ273">
        <v>177</v>
      </c>
      <c r="CK273">
        <v>0.33600000000000002</v>
      </c>
      <c r="CL273">
        <v>55</v>
      </c>
      <c r="CM273">
        <v>16</v>
      </c>
      <c r="CN273" t="s">
        <v>249</v>
      </c>
      <c r="CO273">
        <v>36</v>
      </c>
      <c r="CP273" t="s">
        <v>1089</v>
      </c>
      <c r="CQ273">
        <v>545</v>
      </c>
      <c r="CR273">
        <v>150</v>
      </c>
      <c r="CS273">
        <v>30</v>
      </c>
      <c r="CT273">
        <v>4</v>
      </c>
      <c r="CU273">
        <v>2016</v>
      </c>
      <c r="CV273">
        <v>633</v>
      </c>
      <c r="CW273">
        <v>0.23699999999999999</v>
      </c>
      <c r="CX273">
        <v>0.33500000000000002</v>
      </c>
      <c r="CY273">
        <v>0.46400000000000002</v>
      </c>
      <c r="CZ273">
        <v>219</v>
      </c>
      <c r="DA273">
        <v>0.34599999999999997</v>
      </c>
      <c r="DB273">
        <v>69</v>
      </c>
      <c r="DC273">
        <v>20</v>
      </c>
      <c r="DD273" t="s">
        <v>249</v>
      </c>
      <c r="DE273">
        <v>35</v>
      </c>
      <c r="DF273" t="s">
        <v>1089</v>
      </c>
      <c r="DG273">
        <v>580</v>
      </c>
      <c r="DH273">
        <v>157</v>
      </c>
      <c r="DI273">
        <v>26</v>
      </c>
      <c r="DJ273">
        <v>11</v>
      </c>
      <c r="DK273">
        <v>2015</v>
      </c>
      <c r="DL273">
        <v>682</v>
      </c>
      <c r="DM273">
        <v>0.25900000000000001</v>
      </c>
      <c r="DN273">
        <v>0.36399999999999999</v>
      </c>
      <c r="DO273">
        <v>0.45700000000000002</v>
      </c>
      <c r="DP273">
        <v>246</v>
      </c>
      <c r="DQ273">
        <v>0.36</v>
      </c>
      <c r="DR273">
        <v>83</v>
      </c>
      <c r="DS273">
        <v>27</v>
      </c>
      <c r="DT273" t="s">
        <v>249</v>
      </c>
      <c r="DU273">
        <v>34</v>
      </c>
      <c r="DV273" s="36" t="s">
        <v>1416</v>
      </c>
    </row>
    <row r="274" spans="1:126" x14ac:dyDescent="0.3">
      <c r="A274">
        <v>273</v>
      </c>
      <c r="B274" t="s">
        <v>6792</v>
      </c>
      <c r="C274" t="s">
        <v>6621</v>
      </c>
      <c r="D274" t="s">
        <v>344</v>
      </c>
      <c r="E274">
        <v>643335</v>
      </c>
      <c r="F274" t="s">
        <v>249</v>
      </c>
      <c r="I274" t="s">
        <v>1103</v>
      </c>
      <c r="J274">
        <v>5</v>
      </c>
      <c r="K274" t="s">
        <v>2871</v>
      </c>
      <c r="L274">
        <v>76</v>
      </c>
      <c r="M274">
        <v>86</v>
      </c>
      <c r="N274">
        <v>68</v>
      </c>
      <c r="O274">
        <v>113</v>
      </c>
      <c r="P274">
        <v>129</v>
      </c>
      <c r="Q274">
        <v>79</v>
      </c>
      <c r="R274">
        <v>111</v>
      </c>
      <c r="S274">
        <v>61</v>
      </c>
      <c r="T274">
        <v>72</v>
      </c>
      <c r="U274">
        <v>89</v>
      </c>
      <c r="V274">
        <v>52</v>
      </c>
      <c r="W274">
        <v>95</v>
      </c>
      <c r="X274">
        <v>25</v>
      </c>
      <c r="Y274">
        <v>176</v>
      </c>
      <c r="Z274">
        <v>2</v>
      </c>
      <c r="AA274">
        <v>4</v>
      </c>
      <c r="AB274" s="1">
        <v>0.22500000000000001</v>
      </c>
      <c r="AC274" s="1">
        <v>0.30399999999999999</v>
      </c>
      <c r="AD274" s="1">
        <v>0.313</v>
      </c>
      <c r="AE274" s="1">
        <v>0.28100000000000003</v>
      </c>
      <c r="AF274" s="36">
        <v>14</v>
      </c>
      <c r="AG274" s="36">
        <v>13</v>
      </c>
      <c r="AH274" s="8">
        <v>4</v>
      </c>
      <c r="AI274" s="36">
        <v>-9</v>
      </c>
      <c r="AJ274" s="38">
        <v>458</v>
      </c>
      <c r="AK274" s="38">
        <v>169</v>
      </c>
      <c r="AL274" s="1">
        <v>0.21</v>
      </c>
      <c r="AM274" s="1">
        <v>0.41666666670000002</v>
      </c>
      <c r="AN274" s="1">
        <v>0.17643893460000001</v>
      </c>
      <c r="AO274" s="1">
        <v>2.80089689E-2</v>
      </c>
      <c r="AP274" s="1">
        <v>0.10230289989999999</v>
      </c>
      <c r="AQ274" s="1">
        <v>0.17082934799999999</v>
      </c>
      <c r="AR274" s="1">
        <v>0.1705090054</v>
      </c>
      <c r="AS274" s="1">
        <v>8.7568628499999995E-2</v>
      </c>
      <c r="AT274" s="1">
        <v>2.9075685600000001E-2</v>
      </c>
      <c r="AU274" s="1">
        <v>4.0105332000000002E-3</v>
      </c>
      <c r="AV274" s="1">
        <v>1.3679301899999999E-2</v>
      </c>
      <c r="AW274" s="1">
        <v>0.28099088820000001</v>
      </c>
      <c r="AX274" s="1">
        <v>-0.65492958000000001</v>
      </c>
      <c r="AY274" s="1">
        <v>-1.027631717</v>
      </c>
      <c r="AZ274" s="1">
        <v>-0.51541760999999997</v>
      </c>
      <c r="BA274" s="1">
        <v>0.13138205680000001</v>
      </c>
      <c r="BB274" s="1">
        <v>0.9645122612</v>
      </c>
      <c r="BC274" s="1">
        <v>-1.1558257279999999</v>
      </c>
      <c r="BD274" s="1">
        <v>0.65307839700000003</v>
      </c>
      <c r="BE274" s="1">
        <v>-1.304792733</v>
      </c>
      <c r="BF274" s="1">
        <v>-1.223271727</v>
      </c>
      <c r="BG274" s="1">
        <v>-0.146020961</v>
      </c>
      <c r="BH274" s="1">
        <v>-1.0690718400000001</v>
      </c>
      <c r="BI274" s="1">
        <v>-0.55697428100000002</v>
      </c>
      <c r="BJ274">
        <v>3</v>
      </c>
      <c r="BK274">
        <v>1</v>
      </c>
      <c r="BL274" t="s">
        <v>761</v>
      </c>
      <c r="BM274" t="s">
        <v>6724</v>
      </c>
      <c r="BN274" s="36" t="s">
        <v>6996</v>
      </c>
      <c r="BO274" s="1">
        <v>-0.64206796399999999</v>
      </c>
      <c r="BP274" s="1">
        <v>-7.3859573999999997E-2</v>
      </c>
      <c r="BQ274" s="1">
        <v>8.5306634500000006E-2</v>
      </c>
      <c r="BR274" s="1">
        <v>-0.52771886800000001</v>
      </c>
      <c r="BS274" s="1">
        <v>0.64206796399999999</v>
      </c>
      <c r="BT274" s="1">
        <v>7.3859574100000006E-2</v>
      </c>
      <c r="BU274" s="1">
        <v>8.5306634500000006E-2</v>
      </c>
      <c r="BV274" s="1">
        <v>0.52771886810000002</v>
      </c>
      <c r="BW274" t="s">
        <v>2469</v>
      </c>
      <c r="BX274" t="s">
        <v>1400</v>
      </c>
      <c r="BY274" t="s">
        <v>1373</v>
      </c>
      <c r="BZ274" t="s">
        <v>1400</v>
      </c>
      <c r="CA274">
        <v>93</v>
      </c>
      <c r="CB274">
        <v>40</v>
      </c>
      <c r="CC274">
        <v>1</v>
      </c>
      <c r="CD274">
        <v>2</v>
      </c>
      <c r="CE274">
        <v>2017</v>
      </c>
      <c r="CF274">
        <v>107</v>
      </c>
      <c r="CG274">
        <v>0.23699999999999999</v>
      </c>
      <c r="CH274">
        <v>0.32100000000000001</v>
      </c>
      <c r="CI274">
        <v>0.28999999999999998</v>
      </c>
      <c r="CJ274">
        <v>30</v>
      </c>
      <c r="CK274">
        <v>0.28199999999999997</v>
      </c>
      <c r="CL274">
        <v>10</v>
      </c>
      <c r="CM274">
        <v>3</v>
      </c>
      <c r="CN274" t="s">
        <v>249</v>
      </c>
      <c r="CO274">
        <v>24</v>
      </c>
      <c r="DV274" s="36" t="s">
        <v>6622</v>
      </c>
    </row>
    <row r="275" spans="1:126" x14ac:dyDescent="0.3">
      <c r="A275">
        <v>274</v>
      </c>
      <c r="B275" t="s">
        <v>5579</v>
      </c>
      <c r="C275" t="s">
        <v>5188</v>
      </c>
      <c r="D275" t="s">
        <v>189</v>
      </c>
      <c r="E275">
        <v>492802</v>
      </c>
      <c r="F275" t="s">
        <v>255</v>
      </c>
      <c r="I275" t="s">
        <v>1065</v>
      </c>
      <c r="J275">
        <v>43</v>
      </c>
      <c r="K275" t="s">
        <v>708</v>
      </c>
      <c r="L275">
        <v>90</v>
      </c>
      <c r="M275">
        <v>100</v>
      </c>
      <c r="N275">
        <v>49</v>
      </c>
      <c r="O275">
        <v>12</v>
      </c>
      <c r="P275">
        <v>55</v>
      </c>
      <c r="Q275">
        <v>96</v>
      </c>
      <c r="R275">
        <v>93</v>
      </c>
      <c r="S275">
        <v>70</v>
      </c>
      <c r="T275">
        <v>112</v>
      </c>
      <c r="U275">
        <v>43</v>
      </c>
      <c r="V275">
        <v>59</v>
      </c>
      <c r="W275">
        <v>83</v>
      </c>
      <c r="X275">
        <v>29</v>
      </c>
      <c r="Y275">
        <v>127</v>
      </c>
      <c r="Z275">
        <v>2</v>
      </c>
      <c r="AA275">
        <v>0</v>
      </c>
      <c r="AB275" s="1">
        <v>0.21199999999999999</v>
      </c>
      <c r="AC275" s="1">
        <v>0.246</v>
      </c>
      <c r="AD275" s="1">
        <v>0.313</v>
      </c>
      <c r="AE275" s="1">
        <v>0.245</v>
      </c>
      <c r="AF275" s="36">
        <v>7</v>
      </c>
      <c r="AG275" s="36">
        <v>7</v>
      </c>
      <c r="AH275" s="8">
        <v>1</v>
      </c>
      <c r="AI275" s="36">
        <v>-10</v>
      </c>
      <c r="AJ275" s="38">
        <v>594</v>
      </c>
      <c r="AK275" s="38">
        <v>102</v>
      </c>
      <c r="AL275" s="1">
        <v>0.25</v>
      </c>
      <c r="AM275" s="1">
        <v>0.4833333333</v>
      </c>
      <c r="AN275" s="1">
        <v>0.12727218260000001</v>
      </c>
      <c r="AO275" s="1">
        <v>3.0275462E-3</v>
      </c>
      <c r="AP275" s="1">
        <v>4.3896181200000002E-2</v>
      </c>
      <c r="AQ275" s="1">
        <v>0.20937059089999999</v>
      </c>
      <c r="AR275" s="1">
        <v>0.14294461459999999</v>
      </c>
      <c r="AS275" s="1">
        <v>0.1013246166</v>
      </c>
      <c r="AT275" s="1">
        <v>4.5387092599999998E-2</v>
      </c>
      <c r="AU275" s="1">
        <v>1.910728E-3</v>
      </c>
      <c r="AV275" s="1">
        <v>1.5480426800000001E-2</v>
      </c>
      <c r="AW275" s="1">
        <v>0.245455122</v>
      </c>
      <c r="AX275" s="1">
        <v>-0.26135687499999999</v>
      </c>
      <c r="AY275" s="1">
        <v>-2.2390674999999999E-2</v>
      </c>
      <c r="AZ275" s="1">
        <v>-0.82608344099999997</v>
      </c>
      <c r="BA275" s="1">
        <v>-0.92310123200000005</v>
      </c>
      <c r="BB275" s="1">
        <v>-1.488357438</v>
      </c>
      <c r="BC275" s="1">
        <v>-0.200413339</v>
      </c>
      <c r="BD275" s="1">
        <v>-0.39821880399999998</v>
      </c>
      <c r="BE275" s="1">
        <v>-0.98537537900000005</v>
      </c>
      <c r="BF275" s="1">
        <v>0.51083845419999996</v>
      </c>
      <c r="BG275" s="1">
        <v>-0.77783704300000001</v>
      </c>
      <c r="BH275" s="1">
        <v>-0.916859804</v>
      </c>
      <c r="BI275" s="1">
        <v>-1.777018634</v>
      </c>
      <c r="BJ275">
        <v>4</v>
      </c>
      <c r="BK275">
        <v>4</v>
      </c>
      <c r="BL275" t="s">
        <v>6729</v>
      </c>
      <c r="BM275" t="s">
        <v>761</v>
      </c>
      <c r="BN275" s="36" t="s">
        <v>6752</v>
      </c>
      <c r="BO275" s="1">
        <v>-0.53981008399999997</v>
      </c>
      <c r="BP275" s="1">
        <v>0.18984575109999999</v>
      </c>
      <c r="BQ275" s="1">
        <v>8.0679833100000001E-2</v>
      </c>
      <c r="BR275" s="1">
        <v>0.60353020219999998</v>
      </c>
      <c r="BS275" s="1">
        <v>0.53981008399999997</v>
      </c>
      <c r="BT275" s="1">
        <v>0.18984575109999999</v>
      </c>
      <c r="BU275" s="1">
        <v>8.0679833100000001E-2</v>
      </c>
      <c r="BV275" s="1">
        <v>0.60353020219999998</v>
      </c>
      <c r="BW275" t="s">
        <v>2888</v>
      </c>
      <c r="BX275" t="s">
        <v>1384</v>
      </c>
      <c r="BY275" t="s">
        <v>1373</v>
      </c>
      <c r="BZ275" t="s">
        <v>1384</v>
      </c>
      <c r="CA275">
        <v>84</v>
      </c>
      <c r="CB275">
        <v>48</v>
      </c>
      <c r="CC275">
        <v>0</v>
      </c>
      <c r="CD275">
        <v>0</v>
      </c>
      <c r="CE275">
        <v>2017</v>
      </c>
      <c r="CF275">
        <v>87</v>
      </c>
      <c r="CG275">
        <v>0.20200000000000001</v>
      </c>
      <c r="CH275">
        <v>0.20699999999999999</v>
      </c>
      <c r="CI275">
        <v>0.25</v>
      </c>
      <c r="CJ275">
        <v>17</v>
      </c>
      <c r="CK275">
        <v>0.2</v>
      </c>
      <c r="CL275">
        <v>3</v>
      </c>
      <c r="CM275">
        <v>0</v>
      </c>
      <c r="CN275" t="s">
        <v>255</v>
      </c>
      <c r="CO275">
        <v>28</v>
      </c>
      <c r="CP275" t="s">
        <v>1384</v>
      </c>
      <c r="CQ275">
        <v>14</v>
      </c>
      <c r="CR275">
        <v>9</v>
      </c>
      <c r="CS275">
        <v>0</v>
      </c>
      <c r="CT275">
        <v>0</v>
      </c>
      <c r="CU275">
        <v>2016</v>
      </c>
      <c r="CV275">
        <v>15</v>
      </c>
      <c r="CW275">
        <v>0.28599999999999998</v>
      </c>
      <c r="CX275">
        <v>0.28599999999999998</v>
      </c>
      <c r="CY275">
        <v>0.42899999999999999</v>
      </c>
      <c r="CZ275">
        <v>4</v>
      </c>
      <c r="DA275">
        <v>0.28499999999999998</v>
      </c>
      <c r="DB275">
        <v>3</v>
      </c>
      <c r="DC275">
        <v>1</v>
      </c>
      <c r="DD275" t="s">
        <v>255</v>
      </c>
      <c r="DE275">
        <v>27</v>
      </c>
      <c r="DV275" s="36" t="s">
        <v>5189</v>
      </c>
    </row>
    <row r="276" spans="1:126" x14ac:dyDescent="0.3">
      <c r="A276">
        <v>275</v>
      </c>
      <c r="B276" t="s">
        <v>3971</v>
      </c>
      <c r="C276" t="s">
        <v>409</v>
      </c>
      <c r="D276" t="s">
        <v>2187</v>
      </c>
      <c r="E276">
        <v>502205</v>
      </c>
      <c r="F276" t="s">
        <v>265</v>
      </c>
      <c r="I276" t="s">
        <v>1065</v>
      </c>
      <c r="J276">
        <v>4</v>
      </c>
      <c r="K276" t="s">
        <v>808</v>
      </c>
      <c r="L276">
        <v>154</v>
      </c>
      <c r="M276">
        <v>103</v>
      </c>
      <c r="N276">
        <v>38</v>
      </c>
      <c r="O276">
        <v>82</v>
      </c>
      <c r="P276">
        <v>71</v>
      </c>
      <c r="Q276">
        <v>98</v>
      </c>
      <c r="R276">
        <v>112</v>
      </c>
      <c r="S276">
        <v>69</v>
      </c>
      <c r="T276">
        <v>82</v>
      </c>
      <c r="U276">
        <v>90</v>
      </c>
      <c r="V276">
        <v>64</v>
      </c>
      <c r="W276">
        <v>90</v>
      </c>
      <c r="X276">
        <v>30</v>
      </c>
      <c r="Y276">
        <v>97</v>
      </c>
      <c r="Z276">
        <v>2</v>
      </c>
      <c r="AA276">
        <v>1</v>
      </c>
      <c r="AB276" s="1">
        <v>0.23</v>
      </c>
      <c r="AC276" s="1">
        <v>0.27600000000000002</v>
      </c>
      <c r="AD276" s="1">
        <v>0.33</v>
      </c>
      <c r="AE276" s="1">
        <v>0.26800000000000002</v>
      </c>
      <c r="AF276" s="36">
        <v>8</v>
      </c>
      <c r="AG276" s="36">
        <v>9</v>
      </c>
      <c r="AH276" s="8">
        <v>2</v>
      </c>
      <c r="AI276" s="36">
        <v>-3</v>
      </c>
      <c r="AJ276" s="38">
        <v>551</v>
      </c>
      <c r="AK276" s="38">
        <v>67</v>
      </c>
      <c r="AL276" s="1">
        <v>0.42499999999999999</v>
      </c>
      <c r="AM276" s="1">
        <v>0.5</v>
      </c>
      <c r="AN276" s="1">
        <v>9.7331308599999999E-2</v>
      </c>
      <c r="AO276" s="1">
        <v>2.04042511E-2</v>
      </c>
      <c r="AP276" s="1">
        <v>5.6632159199999997E-2</v>
      </c>
      <c r="AQ276" s="1">
        <v>0.21247775590000001</v>
      </c>
      <c r="AR276" s="1">
        <v>0.17167593850000001</v>
      </c>
      <c r="AS276" s="1">
        <v>9.9407036700000007E-2</v>
      </c>
      <c r="AT276" s="1">
        <v>3.3293376499999999E-2</v>
      </c>
      <c r="AU276" s="1">
        <v>4.0351937999999997E-3</v>
      </c>
      <c r="AV276" s="1">
        <v>1.6791587199999999E-2</v>
      </c>
      <c r="AW276" s="1">
        <v>0.26849952259999998</v>
      </c>
      <c r="AX276" s="1">
        <v>1.4605237116000001</v>
      </c>
      <c r="AY276" s="1">
        <v>0.22891958609999999</v>
      </c>
      <c r="AZ276" s="1">
        <v>-1.0152683309999999</v>
      </c>
      <c r="BA276" s="1">
        <v>-0.18961839</v>
      </c>
      <c r="BB276" s="1">
        <v>-0.95349269699999994</v>
      </c>
      <c r="BC276" s="1">
        <v>-0.123388737</v>
      </c>
      <c r="BD276" s="1">
        <v>0.69758485889999999</v>
      </c>
      <c r="BE276" s="1">
        <v>-1.029902047</v>
      </c>
      <c r="BF276" s="1">
        <v>-0.7748775</v>
      </c>
      <c r="BG276" s="1">
        <v>-0.13860076299999999</v>
      </c>
      <c r="BH276" s="1">
        <v>-0.80605438699999998</v>
      </c>
      <c r="BI276" s="1">
        <v>-0.98583854199999998</v>
      </c>
      <c r="BJ276">
        <v>3</v>
      </c>
      <c r="BK276">
        <v>1</v>
      </c>
      <c r="BL276" t="s">
        <v>761</v>
      </c>
      <c r="BM276" t="s">
        <v>762</v>
      </c>
      <c r="BN276" s="36" t="s">
        <v>788</v>
      </c>
      <c r="BO276" s="1">
        <v>-0.91582636100000003</v>
      </c>
      <c r="BP276" s="1">
        <v>1.248788E-2</v>
      </c>
      <c r="BQ276" s="1">
        <v>0.28673697929999997</v>
      </c>
      <c r="BR276" s="1">
        <v>0.22026001009999999</v>
      </c>
      <c r="BS276" s="1">
        <v>0.91582636120000005</v>
      </c>
      <c r="BT276" s="1">
        <v>1.248788E-2</v>
      </c>
      <c r="BU276" s="1">
        <v>0.28673697929999997</v>
      </c>
      <c r="BV276" s="1">
        <v>0.22026001009999999</v>
      </c>
      <c r="BW276" t="s">
        <v>2887</v>
      </c>
      <c r="BX276" t="s">
        <v>1085</v>
      </c>
      <c r="BY276" t="s">
        <v>1063</v>
      </c>
      <c r="BZ276" t="s">
        <v>1085</v>
      </c>
      <c r="CA276">
        <v>3</v>
      </c>
      <c r="CB276">
        <v>2</v>
      </c>
      <c r="CC276">
        <v>0</v>
      </c>
      <c r="CD276">
        <v>0</v>
      </c>
      <c r="CE276">
        <v>2017</v>
      </c>
      <c r="CF276">
        <v>3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 t="s">
        <v>265</v>
      </c>
      <c r="CO276">
        <v>29</v>
      </c>
      <c r="CP276" t="s">
        <v>1104</v>
      </c>
      <c r="CQ276">
        <v>46</v>
      </c>
      <c r="CR276">
        <v>18</v>
      </c>
      <c r="CS276">
        <v>1</v>
      </c>
      <c r="CT276">
        <v>0</v>
      </c>
      <c r="CU276">
        <v>2016</v>
      </c>
      <c r="CV276">
        <v>50</v>
      </c>
      <c r="CW276">
        <v>0.26100000000000001</v>
      </c>
      <c r="CX276">
        <v>0.3</v>
      </c>
      <c r="CY276">
        <v>0.37</v>
      </c>
      <c r="CZ276">
        <v>15</v>
      </c>
      <c r="DA276">
        <v>0.29399999999999998</v>
      </c>
      <c r="DB276">
        <v>7</v>
      </c>
      <c r="DC276">
        <v>2</v>
      </c>
      <c r="DD276" t="s">
        <v>265</v>
      </c>
      <c r="DE276">
        <v>28</v>
      </c>
      <c r="DF276" t="s">
        <v>1384</v>
      </c>
      <c r="DG276">
        <v>42</v>
      </c>
      <c r="DH276">
        <v>21</v>
      </c>
      <c r="DI276">
        <v>1</v>
      </c>
      <c r="DJ276">
        <v>0</v>
      </c>
      <c r="DK276">
        <v>2015</v>
      </c>
      <c r="DL276">
        <v>44</v>
      </c>
      <c r="DM276">
        <v>0.19</v>
      </c>
      <c r="DN276">
        <v>0.22700000000000001</v>
      </c>
      <c r="DO276">
        <v>0.26200000000000001</v>
      </c>
      <c r="DP276">
        <v>10</v>
      </c>
      <c r="DQ276">
        <v>0.22</v>
      </c>
      <c r="DR276">
        <v>2</v>
      </c>
      <c r="DS276">
        <v>0</v>
      </c>
      <c r="DT276" t="s">
        <v>265</v>
      </c>
      <c r="DU276">
        <v>27</v>
      </c>
      <c r="DV276" s="36" t="s">
        <v>2748</v>
      </c>
    </row>
    <row r="277" spans="1:126" x14ac:dyDescent="0.3">
      <c r="A277">
        <v>276</v>
      </c>
      <c r="B277" t="s">
        <v>884</v>
      </c>
      <c r="C277" t="s">
        <v>885</v>
      </c>
      <c r="D277" t="s">
        <v>886</v>
      </c>
      <c r="E277">
        <v>544369</v>
      </c>
      <c r="F277" t="s">
        <v>257</v>
      </c>
      <c r="I277" t="s">
        <v>1103</v>
      </c>
      <c r="J277">
        <v>15</v>
      </c>
      <c r="K277" t="s">
        <v>702</v>
      </c>
      <c r="L277">
        <v>172</v>
      </c>
      <c r="M277">
        <v>96</v>
      </c>
      <c r="N277">
        <v>208</v>
      </c>
      <c r="O277">
        <v>80</v>
      </c>
      <c r="P277">
        <v>46</v>
      </c>
      <c r="Q277">
        <v>64</v>
      </c>
      <c r="R277">
        <v>118</v>
      </c>
      <c r="S277">
        <v>116</v>
      </c>
      <c r="T277">
        <v>123</v>
      </c>
      <c r="U277">
        <v>60</v>
      </c>
      <c r="V277">
        <v>128</v>
      </c>
      <c r="W277">
        <v>107</v>
      </c>
      <c r="X277">
        <v>28</v>
      </c>
      <c r="Y277">
        <v>536</v>
      </c>
      <c r="Z277">
        <v>18</v>
      </c>
      <c r="AA277">
        <v>5</v>
      </c>
      <c r="AB277" s="1">
        <v>0.27200000000000002</v>
      </c>
      <c r="AC277" s="1">
        <v>0.30199999999999999</v>
      </c>
      <c r="AD277" s="1">
        <v>0.439</v>
      </c>
      <c r="AE277" s="1">
        <v>0.318</v>
      </c>
      <c r="AF277" s="36">
        <v>45</v>
      </c>
      <c r="AG277" s="36">
        <v>51</v>
      </c>
      <c r="AH277" s="8">
        <v>21</v>
      </c>
      <c r="AI277" s="36">
        <v>11</v>
      </c>
      <c r="AJ277" s="38">
        <v>72</v>
      </c>
      <c r="AK277" s="38">
        <v>12</v>
      </c>
      <c r="AL277" s="1">
        <v>0.47499999999999998</v>
      </c>
      <c r="AM277" s="1">
        <v>0.46666666670000001</v>
      </c>
      <c r="AN277" s="1">
        <v>0.53613866730000004</v>
      </c>
      <c r="AO277" s="1">
        <v>1.9961722000000001E-2</v>
      </c>
      <c r="AP277" s="1">
        <v>3.65937489E-2</v>
      </c>
      <c r="AQ277" s="1">
        <v>0.13856226120000001</v>
      </c>
      <c r="AR277" s="1">
        <v>0.18028985450000001</v>
      </c>
      <c r="AS277" s="1">
        <v>0.1667363952</v>
      </c>
      <c r="AT277" s="1">
        <v>5.0069935900000001E-2</v>
      </c>
      <c r="AU277" s="1">
        <v>2.6758844E-3</v>
      </c>
      <c r="AV277" s="1">
        <v>3.3654110000000001E-2</v>
      </c>
      <c r="AW277" s="1">
        <v>0.31814096159999999</v>
      </c>
      <c r="AX277" s="1">
        <v>1.9524895933999999</v>
      </c>
      <c r="AY277" s="1">
        <v>-0.27370093499999998</v>
      </c>
      <c r="AZ277" s="1">
        <v>1.7573869192</v>
      </c>
      <c r="BA277" s="1">
        <v>-0.208297854</v>
      </c>
      <c r="BB277" s="1">
        <v>-1.7950330249999999</v>
      </c>
      <c r="BC277" s="1">
        <v>-1.955705861</v>
      </c>
      <c r="BD277" s="1">
        <v>1.0261169094</v>
      </c>
      <c r="BE277" s="1">
        <v>0.53350185459999999</v>
      </c>
      <c r="BF277" s="1">
        <v>1.0086843047</v>
      </c>
      <c r="BG277" s="1">
        <v>-0.54760706100000001</v>
      </c>
      <c r="BH277" s="1">
        <v>0.61898774229999998</v>
      </c>
      <c r="BI277" s="1">
        <v>0.71849384770000002</v>
      </c>
      <c r="BJ277">
        <v>4</v>
      </c>
      <c r="BK277">
        <v>2</v>
      </c>
      <c r="BL277" t="s">
        <v>764</v>
      </c>
      <c r="BM277" t="s">
        <v>760</v>
      </c>
      <c r="BN277" s="36" t="s">
        <v>778</v>
      </c>
      <c r="BO277" s="1">
        <v>-0.2198349</v>
      </c>
      <c r="BP277" s="1">
        <v>-0.66174412299999996</v>
      </c>
      <c r="BQ277" s="1">
        <v>-0.65794675899999999</v>
      </c>
      <c r="BR277" s="1">
        <v>7.0266524400000002E-2</v>
      </c>
      <c r="BS277" s="1">
        <v>0.2198349003</v>
      </c>
      <c r="BT277" s="1">
        <v>0.66174412289999995</v>
      </c>
      <c r="BU277" s="1">
        <v>0.65794675950000003</v>
      </c>
      <c r="BV277" s="1">
        <v>7.0266524400000002E-2</v>
      </c>
      <c r="BW277" t="s">
        <v>7244</v>
      </c>
      <c r="BX277" t="s">
        <v>1383</v>
      </c>
      <c r="BY277" t="s">
        <v>1373</v>
      </c>
      <c r="BZ277" t="s">
        <v>1383</v>
      </c>
      <c r="CA277">
        <v>534</v>
      </c>
      <c r="CB277">
        <v>136</v>
      </c>
      <c r="CC277">
        <v>25</v>
      </c>
      <c r="CD277">
        <v>3</v>
      </c>
      <c r="CE277">
        <v>2017</v>
      </c>
      <c r="CF277">
        <v>569</v>
      </c>
      <c r="CG277">
        <v>0.28699999999999998</v>
      </c>
      <c r="CH277">
        <v>0.318</v>
      </c>
      <c r="CI277">
        <v>0.47799999999999998</v>
      </c>
      <c r="CJ277">
        <v>193</v>
      </c>
      <c r="CK277">
        <v>0.34</v>
      </c>
      <c r="CL277">
        <v>60</v>
      </c>
      <c r="CM277">
        <v>28</v>
      </c>
      <c r="CN277" t="s">
        <v>257</v>
      </c>
      <c r="CO277">
        <v>27</v>
      </c>
      <c r="CP277" t="s">
        <v>1383</v>
      </c>
      <c r="CQ277">
        <v>562</v>
      </c>
      <c r="CR277">
        <v>153</v>
      </c>
      <c r="CS277">
        <v>20</v>
      </c>
      <c r="CT277">
        <v>7</v>
      </c>
      <c r="CU277">
        <v>2016</v>
      </c>
      <c r="CV277">
        <v>597</v>
      </c>
      <c r="CW277">
        <v>0.27600000000000002</v>
      </c>
      <c r="CX277">
        <v>0.30399999999999999</v>
      </c>
      <c r="CY277">
        <v>0.44700000000000001</v>
      </c>
      <c r="CZ277">
        <v>191</v>
      </c>
      <c r="DA277">
        <v>0.32</v>
      </c>
      <c r="DB277">
        <v>50</v>
      </c>
      <c r="DC277">
        <v>23</v>
      </c>
      <c r="DD277" t="s">
        <v>257</v>
      </c>
      <c r="DE277">
        <v>26</v>
      </c>
      <c r="DF277" t="s">
        <v>1383</v>
      </c>
      <c r="DG277">
        <v>525</v>
      </c>
      <c r="DH277">
        <v>155</v>
      </c>
      <c r="DI277">
        <v>9</v>
      </c>
      <c r="DJ277">
        <v>5</v>
      </c>
      <c r="DK277">
        <v>2015</v>
      </c>
      <c r="DL277">
        <v>578</v>
      </c>
      <c r="DM277">
        <v>0.26500000000000001</v>
      </c>
      <c r="DN277">
        <v>0.318</v>
      </c>
      <c r="DO277">
        <v>0.37</v>
      </c>
      <c r="DP277">
        <v>176</v>
      </c>
      <c r="DQ277">
        <v>0.30499999999999999</v>
      </c>
      <c r="DR277">
        <v>41</v>
      </c>
      <c r="DS277">
        <v>15</v>
      </c>
      <c r="DT277" t="s">
        <v>257</v>
      </c>
      <c r="DU277">
        <v>25</v>
      </c>
      <c r="DV277" s="36" t="s">
        <v>1121</v>
      </c>
    </row>
    <row r="278" spans="1:126" x14ac:dyDescent="0.3">
      <c r="A278">
        <v>277</v>
      </c>
      <c r="B278" t="s">
        <v>3054</v>
      </c>
      <c r="C278" t="s">
        <v>3008</v>
      </c>
      <c r="D278" t="s">
        <v>3009</v>
      </c>
      <c r="E278">
        <v>545341</v>
      </c>
      <c r="F278" t="s">
        <v>249</v>
      </c>
      <c r="I278" t="s">
        <v>1065</v>
      </c>
      <c r="J278">
        <v>9</v>
      </c>
      <c r="K278" t="s">
        <v>702</v>
      </c>
      <c r="L278">
        <v>76</v>
      </c>
      <c r="M278">
        <v>89</v>
      </c>
      <c r="N278">
        <v>171</v>
      </c>
      <c r="O278">
        <v>112</v>
      </c>
      <c r="P278">
        <v>88</v>
      </c>
      <c r="Q278">
        <v>123</v>
      </c>
      <c r="R278">
        <v>63</v>
      </c>
      <c r="S278">
        <v>178</v>
      </c>
      <c r="T278">
        <v>164</v>
      </c>
      <c r="U278">
        <v>217</v>
      </c>
      <c r="V278">
        <v>187</v>
      </c>
      <c r="W278">
        <v>111</v>
      </c>
      <c r="X278">
        <v>26</v>
      </c>
      <c r="Y278">
        <v>442</v>
      </c>
      <c r="Z278">
        <v>22</v>
      </c>
      <c r="AA278">
        <v>5</v>
      </c>
      <c r="AB278" s="1">
        <v>0.23200000000000001</v>
      </c>
      <c r="AC278" s="1">
        <v>0.29099999999999998</v>
      </c>
      <c r="AD278" s="1">
        <v>0.48799999999999999</v>
      </c>
      <c r="AE278" s="1">
        <v>0.32900000000000001</v>
      </c>
      <c r="AF278" s="36">
        <v>45</v>
      </c>
      <c r="AG278" s="36">
        <v>42</v>
      </c>
      <c r="AH278" s="8">
        <v>15</v>
      </c>
      <c r="AI278" s="36">
        <v>-1</v>
      </c>
      <c r="AJ278" s="38">
        <v>148</v>
      </c>
      <c r="AK278" s="38">
        <v>44</v>
      </c>
      <c r="AL278" s="1">
        <v>0.21</v>
      </c>
      <c r="AM278" s="1">
        <v>0.43333333330000001</v>
      </c>
      <c r="AN278" s="1">
        <v>0.44155192059999998</v>
      </c>
      <c r="AO278" s="1">
        <v>2.7830852699999999E-2</v>
      </c>
      <c r="AP278" s="1">
        <v>6.9757218800000007E-2</v>
      </c>
      <c r="AQ278" s="1">
        <v>0.26656443270000002</v>
      </c>
      <c r="AR278" s="1">
        <v>9.6965350500000005E-2</v>
      </c>
      <c r="AS278" s="1">
        <v>0.25552872240000002</v>
      </c>
      <c r="AT278" s="1">
        <v>6.6517831999999999E-2</v>
      </c>
      <c r="AU278" s="1">
        <v>9.7409608999999998E-3</v>
      </c>
      <c r="AV278" s="1">
        <v>4.9246433200000002E-2</v>
      </c>
      <c r="AW278" s="1">
        <v>0.32908473020000001</v>
      </c>
      <c r="AX278" s="1">
        <v>-0.65492958000000001</v>
      </c>
      <c r="AY278" s="1">
        <v>-0.77632145699999999</v>
      </c>
      <c r="AZ278" s="1">
        <v>1.1597295773</v>
      </c>
      <c r="BA278" s="1">
        <v>0.1238636447</v>
      </c>
      <c r="BB278" s="1">
        <v>-0.40228794299999998</v>
      </c>
      <c r="BC278" s="1">
        <v>1.2173848668</v>
      </c>
      <c r="BD278" s="1">
        <v>-2.151853488</v>
      </c>
      <c r="BE278" s="1">
        <v>2.5952810514000002</v>
      </c>
      <c r="BF278" s="1">
        <v>2.7573050158000001</v>
      </c>
      <c r="BG278" s="1">
        <v>1.5782230171</v>
      </c>
      <c r="BH278" s="1">
        <v>1.9366860303</v>
      </c>
      <c r="BI278" s="1">
        <v>1.0942246843000001</v>
      </c>
      <c r="BJ278">
        <v>1</v>
      </c>
      <c r="BK278">
        <v>1</v>
      </c>
      <c r="BL278" t="s">
        <v>763</v>
      </c>
      <c r="BM278" t="s">
        <v>760</v>
      </c>
      <c r="BN278" s="36" t="s">
        <v>776</v>
      </c>
      <c r="BO278" s="1">
        <v>0.77294106750000002</v>
      </c>
      <c r="BP278" s="1">
        <v>0.31703276479999998</v>
      </c>
      <c r="BQ278" s="1">
        <v>-0.469091539</v>
      </c>
      <c r="BR278" s="1">
        <v>0.21103666069999999</v>
      </c>
      <c r="BS278" s="1">
        <v>0.77294106750000002</v>
      </c>
      <c r="BT278" s="1">
        <v>0.31703276479999998</v>
      </c>
      <c r="BU278" s="1">
        <v>0.46909153930000003</v>
      </c>
      <c r="BV278" s="1">
        <v>0.21103666069999999</v>
      </c>
      <c r="BW278" t="s">
        <v>6923</v>
      </c>
      <c r="BX278" t="s">
        <v>1386</v>
      </c>
      <c r="BY278" t="s">
        <v>1373</v>
      </c>
      <c r="BZ278" t="s">
        <v>2539</v>
      </c>
      <c r="CA278">
        <v>412</v>
      </c>
      <c r="CB278">
        <v>122</v>
      </c>
      <c r="CC278">
        <v>22</v>
      </c>
      <c r="CD278">
        <v>6</v>
      </c>
      <c r="CE278">
        <v>2017</v>
      </c>
      <c r="CF278">
        <v>442</v>
      </c>
      <c r="CG278">
        <v>0.23799999999999999</v>
      </c>
      <c r="CH278">
        <v>0.28499999999999998</v>
      </c>
      <c r="CI278">
        <v>0.47299999999999998</v>
      </c>
      <c r="CJ278">
        <v>142</v>
      </c>
      <c r="CK278">
        <v>0.32100000000000001</v>
      </c>
      <c r="CL278">
        <v>42</v>
      </c>
      <c r="CM278">
        <v>16</v>
      </c>
      <c r="CN278" t="s">
        <v>249</v>
      </c>
      <c r="CO278">
        <v>25</v>
      </c>
      <c r="CP278" t="s">
        <v>2539</v>
      </c>
      <c r="CQ278">
        <v>446</v>
      </c>
      <c r="CR278">
        <v>132</v>
      </c>
      <c r="CS278">
        <v>24</v>
      </c>
      <c r="CT278">
        <v>5</v>
      </c>
      <c r="CU278">
        <v>2016</v>
      </c>
      <c r="CV278">
        <v>478</v>
      </c>
      <c r="CW278">
        <v>0.24</v>
      </c>
      <c r="CX278">
        <v>0.28899999999999998</v>
      </c>
      <c r="CY278">
        <v>0.48</v>
      </c>
      <c r="CZ278">
        <v>156</v>
      </c>
      <c r="DA278">
        <v>0.32600000000000001</v>
      </c>
      <c r="DB278">
        <v>46</v>
      </c>
      <c r="DC278">
        <v>19</v>
      </c>
      <c r="DD278" t="s">
        <v>249</v>
      </c>
      <c r="DE278">
        <v>24</v>
      </c>
      <c r="DF278" t="s">
        <v>1100</v>
      </c>
      <c r="DG278">
        <v>323</v>
      </c>
      <c r="DH278">
        <v>103</v>
      </c>
      <c r="DI278">
        <v>17</v>
      </c>
      <c r="DJ278">
        <v>4</v>
      </c>
      <c r="DK278">
        <v>2015</v>
      </c>
      <c r="DL278">
        <v>350</v>
      </c>
      <c r="DM278">
        <v>0.27600000000000002</v>
      </c>
      <c r="DN278">
        <v>0.32900000000000001</v>
      </c>
      <c r="DO278">
        <v>0.54800000000000004</v>
      </c>
      <c r="DP278">
        <v>129</v>
      </c>
      <c r="DQ278">
        <v>0.36899999999999999</v>
      </c>
      <c r="DR278">
        <v>59</v>
      </c>
      <c r="DS278">
        <v>17</v>
      </c>
      <c r="DT278" t="s">
        <v>249</v>
      </c>
      <c r="DU278">
        <v>23</v>
      </c>
      <c r="DV278" s="36" t="s">
        <v>3138</v>
      </c>
    </row>
    <row r="279" spans="1:126" x14ac:dyDescent="0.3">
      <c r="A279">
        <v>278</v>
      </c>
      <c r="B279" t="s">
        <v>2770</v>
      </c>
      <c r="C279" t="s">
        <v>2531</v>
      </c>
      <c r="D279" t="s">
        <v>2306</v>
      </c>
      <c r="E279">
        <v>543257</v>
      </c>
      <c r="F279" t="s">
        <v>249</v>
      </c>
      <c r="I279" t="s">
        <v>1061</v>
      </c>
      <c r="J279">
        <v>14</v>
      </c>
      <c r="K279" t="s">
        <v>828</v>
      </c>
      <c r="L279">
        <v>76</v>
      </c>
      <c r="M279">
        <v>96</v>
      </c>
      <c r="N279">
        <v>146</v>
      </c>
      <c r="O279">
        <v>47</v>
      </c>
      <c r="P279">
        <v>121</v>
      </c>
      <c r="Q279">
        <v>98</v>
      </c>
      <c r="R279">
        <v>107</v>
      </c>
      <c r="S279">
        <v>98</v>
      </c>
      <c r="T279">
        <v>114</v>
      </c>
      <c r="U279">
        <v>61</v>
      </c>
      <c r="V279">
        <v>95</v>
      </c>
      <c r="W279">
        <v>106</v>
      </c>
      <c r="X279">
        <v>28</v>
      </c>
      <c r="Y279">
        <v>377</v>
      </c>
      <c r="Z279">
        <v>9</v>
      </c>
      <c r="AA279">
        <v>3</v>
      </c>
      <c r="AB279" s="1">
        <v>0.248</v>
      </c>
      <c r="AC279" s="1">
        <v>0.32300000000000001</v>
      </c>
      <c r="AD279" s="1">
        <v>0.39</v>
      </c>
      <c r="AE279" s="1">
        <v>0.316</v>
      </c>
      <c r="AF279" s="36">
        <v>35</v>
      </c>
      <c r="AG279" s="36">
        <v>33</v>
      </c>
      <c r="AH279" s="8">
        <v>11</v>
      </c>
      <c r="AI279" s="36">
        <v>-5</v>
      </c>
      <c r="AJ279" s="38">
        <v>210</v>
      </c>
      <c r="AK279" s="38">
        <v>69</v>
      </c>
      <c r="AL279" s="1">
        <v>0.21</v>
      </c>
      <c r="AM279" s="1">
        <v>0.46666666670000001</v>
      </c>
      <c r="AN279" s="1">
        <v>0.37691081799999998</v>
      </c>
      <c r="AO279" s="1">
        <v>1.1678092500000001E-2</v>
      </c>
      <c r="AP279" s="1">
        <v>9.5846267099999993E-2</v>
      </c>
      <c r="AQ279" s="1">
        <v>0.21216804040000001</v>
      </c>
      <c r="AR279" s="1">
        <v>0.16424411659999999</v>
      </c>
      <c r="AS279" s="1">
        <v>0.14127688760000001</v>
      </c>
      <c r="AT279" s="1">
        <v>4.6159431899999999E-2</v>
      </c>
      <c r="AU279" s="1">
        <v>2.7580196000000002E-3</v>
      </c>
      <c r="AV279" s="1">
        <v>2.5125628699999999E-2</v>
      </c>
      <c r="AW279" s="1">
        <v>0.31631325339999999</v>
      </c>
      <c r="AX279" s="1">
        <v>-0.65492958000000001</v>
      </c>
      <c r="AY279" s="1">
        <v>-0.27370093499999998</v>
      </c>
      <c r="AZ279" s="1">
        <v>0.75128726420000003</v>
      </c>
      <c r="BA279" s="1">
        <v>-0.55795563400000003</v>
      </c>
      <c r="BB279" s="1">
        <v>0.69335717080000003</v>
      </c>
      <c r="BC279" s="1">
        <v>-0.13106638200000001</v>
      </c>
      <c r="BD279" s="1">
        <v>0.41413750939999999</v>
      </c>
      <c r="BE279" s="1">
        <v>-5.7674036999999997E-2</v>
      </c>
      <c r="BF279" s="1">
        <v>0.59294795180000004</v>
      </c>
      <c r="BG279" s="1">
        <v>-0.52289316600000002</v>
      </c>
      <c r="BH279" s="1">
        <v>-0.10174932</v>
      </c>
      <c r="BI279" s="1">
        <v>0.65574340789999996</v>
      </c>
      <c r="BJ279">
        <v>1</v>
      </c>
      <c r="BK279">
        <v>2</v>
      </c>
      <c r="BL279" t="s">
        <v>764</v>
      </c>
      <c r="BM279" t="s">
        <v>763</v>
      </c>
      <c r="BN279" s="36" t="s">
        <v>791</v>
      </c>
      <c r="BO279" s="1">
        <v>0.47153909119999998</v>
      </c>
      <c r="BP279" s="1">
        <v>-0.58923911500000004</v>
      </c>
      <c r="BQ279" s="1">
        <v>-0.38815961999999998</v>
      </c>
      <c r="BR279" s="1">
        <v>-0.192179291</v>
      </c>
      <c r="BS279" s="1">
        <v>0.47153909119999998</v>
      </c>
      <c r="BT279" s="1">
        <v>0.5892391146</v>
      </c>
      <c r="BU279" s="1">
        <v>0.3881596202</v>
      </c>
      <c r="BV279" s="1">
        <v>0.19217929140000001</v>
      </c>
      <c r="BW279" t="s">
        <v>2904</v>
      </c>
      <c r="BX279" t="s">
        <v>1400</v>
      </c>
      <c r="BY279" t="s">
        <v>1373</v>
      </c>
      <c r="BZ279" t="s">
        <v>1400</v>
      </c>
      <c r="CA279">
        <v>382</v>
      </c>
      <c r="CB279">
        <v>119</v>
      </c>
      <c r="CC279">
        <v>9</v>
      </c>
      <c r="CD279">
        <v>3</v>
      </c>
      <c r="CE279">
        <v>2017</v>
      </c>
      <c r="CF279">
        <v>456</v>
      </c>
      <c r="CG279">
        <v>0.246</v>
      </c>
      <c r="CH279">
        <v>0.36099999999999999</v>
      </c>
      <c r="CI279">
        <v>0.38</v>
      </c>
      <c r="CJ279">
        <v>153</v>
      </c>
      <c r="CK279">
        <v>0.33500000000000002</v>
      </c>
      <c r="CL279">
        <v>49</v>
      </c>
      <c r="CM279">
        <v>12</v>
      </c>
      <c r="CN279" t="s">
        <v>249</v>
      </c>
      <c r="CO279">
        <v>27</v>
      </c>
      <c r="CP279" t="s">
        <v>1400</v>
      </c>
      <c r="CQ279">
        <v>332</v>
      </c>
      <c r="CR279">
        <v>99</v>
      </c>
      <c r="CS279">
        <v>11</v>
      </c>
      <c r="CT279">
        <v>2</v>
      </c>
      <c r="CU279">
        <v>2016</v>
      </c>
      <c r="CV279">
        <v>389</v>
      </c>
      <c r="CW279">
        <v>0.28000000000000003</v>
      </c>
      <c r="CX279">
        <v>0.38600000000000001</v>
      </c>
      <c r="CY279">
        <v>0.443</v>
      </c>
      <c r="CZ279">
        <v>143</v>
      </c>
      <c r="DA279">
        <v>0.36899999999999999</v>
      </c>
      <c r="DB279">
        <v>63</v>
      </c>
      <c r="DC279">
        <v>14</v>
      </c>
      <c r="DD279" t="s">
        <v>249</v>
      </c>
      <c r="DE279">
        <v>26</v>
      </c>
      <c r="DF279" t="s">
        <v>1554</v>
      </c>
      <c r="DG279">
        <v>49</v>
      </c>
      <c r="DH279">
        <v>24</v>
      </c>
      <c r="DI279">
        <v>1</v>
      </c>
      <c r="DJ279">
        <v>0</v>
      </c>
      <c r="DK279">
        <v>2015</v>
      </c>
      <c r="DL279">
        <v>54</v>
      </c>
      <c r="DM279">
        <v>0.14299999999999999</v>
      </c>
      <c r="DN279">
        <v>0.222</v>
      </c>
      <c r="DO279">
        <v>0.245</v>
      </c>
      <c r="DP279">
        <v>12</v>
      </c>
      <c r="DQ279">
        <v>0.215</v>
      </c>
      <c r="DR279">
        <v>3</v>
      </c>
      <c r="DS279">
        <v>0</v>
      </c>
      <c r="DT279" t="s">
        <v>249</v>
      </c>
      <c r="DU279">
        <v>25</v>
      </c>
      <c r="DV279" s="36" t="s">
        <v>2718</v>
      </c>
    </row>
    <row r="280" spans="1:126" x14ac:dyDescent="0.3">
      <c r="A280">
        <v>279</v>
      </c>
      <c r="B280" t="s">
        <v>7024</v>
      </c>
      <c r="C280" t="s">
        <v>5200</v>
      </c>
      <c r="D280" t="s">
        <v>5201</v>
      </c>
      <c r="E280">
        <v>493329</v>
      </c>
      <c r="F280" t="s">
        <v>250</v>
      </c>
      <c r="I280" t="s">
        <v>1065</v>
      </c>
      <c r="J280">
        <v>17</v>
      </c>
      <c r="K280" t="s">
        <v>3861</v>
      </c>
      <c r="L280">
        <v>67</v>
      </c>
      <c r="M280">
        <v>113</v>
      </c>
      <c r="N280">
        <v>149</v>
      </c>
      <c r="O280">
        <v>50</v>
      </c>
      <c r="P280">
        <v>62</v>
      </c>
      <c r="Q280">
        <v>59</v>
      </c>
      <c r="R280">
        <v>122</v>
      </c>
      <c r="S280">
        <v>99</v>
      </c>
      <c r="T280">
        <v>114</v>
      </c>
      <c r="U280">
        <v>27</v>
      </c>
      <c r="V280">
        <v>107</v>
      </c>
      <c r="W280">
        <v>106</v>
      </c>
      <c r="X280">
        <v>33</v>
      </c>
      <c r="Y280">
        <v>385</v>
      </c>
      <c r="Z280">
        <v>11</v>
      </c>
      <c r="AA280">
        <v>3</v>
      </c>
      <c r="AB280" s="1">
        <v>0.27100000000000002</v>
      </c>
      <c r="AC280" s="1">
        <v>0.311</v>
      </c>
      <c r="AD280" s="1">
        <v>0.41299999999999998</v>
      </c>
      <c r="AE280" s="1">
        <v>0.315</v>
      </c>
      <c r="AF280" s="36">
        <v>36</v>
      </c>
      <c r="AG280" s="36">
        <v>32</v>
      </c>
      <c r="AH280" s="8">
        <v>14</v>
      </c>
      <c r="AI280" s="36">
        <v>-6</v>
      </c>
      <c r="AJ280" s="38">
        <v>214</v>
      </c>
      <c r="AK280" s="38">
        <v>32</v>
      </c>
      <c r="AL280" s="1">
        <v>0.185</v>
      </c>
      <c r="AM280" s="1">
        <v>0.55000000000000004</v>
      </c>
      <c r="AN280" s="1">
        <v>0.38541103370000002</v>
      </c>
      <c r="AO280" s="1">
        <v>1.2453450200000001E-2</v>
      </c>
      <c r="AP280" s="1">
        <v>4.9355538900000002E-2</v>
      </c>
      <c r="AQ280" s="1">
        <v>0.12808823520000001</v>
      </c>
      <c r="AR280" s="1">
        <v>0.18743781700000001</v>
      </c>
      <c r="AS280" s="1">
        <v>0.1418998729</v>
      </c>
      <c r="AT280" s="1">
        <v>4.6276950099999999E-2</v>
      </c>
      <c r="AU280" s="1">
        <v>1.1926561000000001E-3</v>
      </c>
      <c r="AV280" s="1">
        <v>2.82850758E-2</v>
      </c>
      <c r="AW280" s="1">
        <v>0.3151364727</v>
      </c>
      <c r="AX280" s="1">
        <v>-0.90091252099999997</v>
      </c>
      <c r="AY280" s="1">
        <v>0.98285036820000005</v>
      </c>
      <c r="AZ280" s="1">
        <v>0.80499686439999996</v>
      </c>
      <c r="BA280" s="1">
        <v>-0.52522724600000004</v>
      </c>
      <c r="BB280" s="1">
        <v>-1.2590842769999999</v>
      </c>
      <c r="BC280" s="1">
        <v>-2.2153501649999998</v>
      </c>
      <c r="BD280" s="1">
        <v>1.2987379527</v>
      </c>
      <c r="BE280" s="1">
        <v>-4.3208168999999998E-2</v>
      </c>
      <c r="BF280" s="1">
        <v>0.60544163929999995</v>
      </c>
      <c r="BG280" s="1">
        <v>-0.99389965199999997</v>
      </c>
      <c r="BH280" s="1">
        <v>0.16525373930000001</v>
      </c>
      <c r="BI280" s="1">
        <v>0.61534116520000004</v>
      </c>
      <c r="BJ280">
        <v>1</v>
      </c>
      <c r="BK280">
        <v>2</v>
      </c>
      <c r="BL280" t="s">
        <v>764</v>
      </c>
      <c r="BM280" t="s">
        <v>6724</v>
      </c>
      <c r="BN280" s="36" t="s">
        <v>6748</v>
      </c>
      <c r="BO280" s="1">
        <v>-6.0542815E-2</v>
      </c>
      <c r="BP280" s="1">
        <v>-0.81935564299999997</v>
      </c>
      <c r="BQ280" s="1">
        <v>-0.29388361400000002</v>
      </c>
      <c r="BR280" s="1">
        <v>-0.34394435899999998</v>
      </c>
      <c r="BS280" s="1">
        <v>6.0542814899999998E-2</v>
      </c>
      <c r="BT280" s="1">
        <v>0.81935564270000005</v>
      </c>
      <c r="BU280" s="1">
        <v>0.29388361439999999</v>
      </c>
      <c r="BV280" s="1">
        <v>0.34394435880000002</v>
      </c>
      <c r="BW280" t="s">
        <v>2923</v>
      </c>
      <c r="BX280" t="s">
        <v>1554</v>
      </c>
      <c r="BY280" t="s">
        <v>1373</v>
      </c>
      <c r="BZ280" t="s">
        <v>1554</v>
      </c>
      <c r="CA280">
        <v>529</v>
      </c>
      <c r="CB280">
        <v>139</v>
      </c>
      <c r="CC280">
        <v>18</v>
      </c>
      <c r="CD280">
        <v>3</v>
      </c>
      <c r="CE280">
        <v>2017</v>
      </c>
      <c r="CF280">
        <v>564</v>
      </c>
      <c r="CG280">
        <v>0.29899999999999999</v>
      </c>
      <c r="CH280">
        <v>0.33200000000000002</v>
      </c>
      <c r="CI280">
        <v>0.48599999999999999</v>
      </c>
      <c r="CJ280">
        <v>197</v>
      </c>
      <c r="CK280">
        <v>0.35</v>
      </c>
      <c r="CL280">
        <v>66</v>
      </c>
      <c r="CM280">
        <v>26</v>
      </c>
      <c r="CN280" t="s">
        <v>250</v>
      </c>
      <c r="CO280">
        <v>33</v>
      </c>
      <c r="CP280" t="s">
        <v>1554</v>
      </c>
      <c r="CQ280">
        <v>130</v>
      </c>
      <c r="CR280">
        <v>36</v>
      </c>
      <c r="CS280">
        <v>3</v>
      </c>
      <c r="CT280">
        <v>1</v>
      </c>
      <c r="CU280">
        <v>2016</v>
      </c>
      <c r="CV280">
        <v>137</v>
      </c>
      <c r="CW280">
        <v>0.26200000000000001</v>
      </c>
      <c r="CX280">
        <v>0.29199999999999998</v>
      </c>
      <c r="CY280">
        <v>0.38500000000000001</v>
      </c>
      <c r="CZ280">
        <v>40</v>
      </c>
      <c r="DA280">
        <v>0.29499999999999998</v>
      </c>
      <c r="DB280">
        <v>14</v>
      </c>
      <c r="DC280">
        <v>4</v>
      </c>
      <c r="DD280" t="s">
        <v>253</v>
      </c>
      <c r="DE280">
        <v>32</v>
      </c>
      <c r="DV280" s="36" t="s">
        <v>5202</v>
      </c>
    </row>
    <row r="281" spans="1:126" x14ac:dyDescent="0.3">
      <c r="A281">
        <v>280</v>
      </c>
      <c r="B281" t="s">
        <v>604</v>
      </c>
      <c r="C281" t="s">
        <v>126</v>
      </c>
      <c r="D281" t="s">
        <v>125</v>
      </c>
      <c r="E281">
        <v>429711</v>
      </c>
      <c r="F281" t="s">
        <v>249</v>
      </c>
      <c r="I281" t="s">
        <v>1065</v>
      </c>
      <c r="J281">
        <v>32</v>
      </c>
      <c r="K281" t="s">
        <v>832</v>
      </c>
      <c r="L281">
        <v>76</v>
      </c>
      <c r="M281">
        <v>120</v>
      </c>
      <c r="N281">
        <v>43</v>
      </c>
      <c r="O281">
        <v>46</v>
      </c>
      <c r="P281">
        <v>123</v>
      </c>
      <c r="Q281">
        <v>117</v>
      </c>
      <c r="R281">
        <v>97</v>
      </c>
      <c r="S281">
        <v>118</v>
      </c>
      <c r="T281">
        <v>71</v>
      </c>
      <c r="U281">
        <v>25</v>
      </c>
      <c r="V281">
        <v>149</v>
      </c>
      <c r="W281">
        <v>104</v>
      </c>
      <c r="X281">
        <v>35</v>
      </c>
      <c r="Y281">
        <v>111</v>
      </c>
      <c r="Z281">
        <v>4</v>
      </c>
      <c r="AA281">
        <v>1</v>
      </c>
      <c r="AB281" s="1">
        <v>0.22500000000000001</v>
      </c>
      <c r="AC281" s="1">
        <v>0.308</v>
      </c>
      <c r="AD281" s="1">
        <v>0.39500000000000002</v>
      </c>
      <c r="AE281" s="1">
        <v>0.31</v>
      </c>
      <c r="AF281" s="36">
        <v>15</v>
      </c>
      <c r="AG281" s="36">
        <v>14</v>
      </c>
      <c r="AH281" s="8">
        <v>3</v>
      </c>
      <c r="AI281" s="36">
        <v>-2</v>
      </c>
      <c r="AJ281" s="38">
        <v>443</v>
      </c>
      <c r="AK281" s="38">
        <v>159</v>
      </c>
      <c r="AL281" s="1">
        <v>0.21</v>
      </c>
      <c r="AM281" s="1">
        <v>0.58333333330000003</v>
      </c>
      <c r="AN281" s="1">
        <v>0.1111882455</v>
      </c>
      <c r="AO281" s="1">
        <v>1.14878325E-2</v>
      </c>
      <c r="AP281" s="1">
        <v>9.7420874300000002E-2</v>
      </c>
      <c r="AQ281" s="1">
        <v>0.2542424271</v>
      </c>
      <c r="AR281" s="1">
        <v>0.14814992439999999</v>
      </c>
      <c r="AS281" s="1">
        <v>0.16966985800000001</v>
      </c>
      <c r="AT281" s="1">
        <v>2.8927190299999999E-2</v>
      </c>
      <c r="AU281" s="1">
        <v>1.1272260000000001E-3</v>
      </c>
      <c r="AV281" s="1">
        <v>3.9255397900000003E-2</v>
      </c>
      <c r="AW281" s="1">
        <v>0.30979561449999998</v>
      </c>
      <c r="AX281" s="1">
        <v>-0.65492958000000001</v>
      </c>
      <c r="AY281" s="1">
        <v>1.4854708896</v>
      </c>
      <c r="AZ281" s="1">
        <v>-0.92771166599999999</v>
      </c>
      <c r="BA281" s="1">
        <v>-0.56598664099999996</v>
      </c>
      <c r="BB281" s="1">
        <v>0.75948494550000001</v>
      </c>
      <c r="BC281" s="1">
        <v>0.91193034880000001</v>
      </c>
      <c r="BD281" s="1">
        <v>-0.19968992399999999</v>
      </c>
      <c r="BE281" s="1">
        <v>0.60161756639999997</v>
      </c>
      <c r="BF281" s="1">
        <v>-1.239058676</v>
      </c>
      <c r="BG281" s="1">
        <v>-1.013587078</v>
      </c>
      <c r="BH281" s="1">
        <v>1.0923493692999999</v>
      </c>
      <c r="BI281" s="1">
        <v>0.43197424639999998</v>
      </c>
      <c r="BJ281">
        <v>3</v>
      </c>
      <c r="BK281">
        <v>3</v>
      </c>
      <c r="BL281" t="s">
        <v>762</v>
      </c>
      <c r="BM281" t="s">
        <v>763</v>
      </c>
      <c r="BN281" s="36" t="s">
        <v>799</v>
      </c>
      <c r="BO281" s="1">
        <v>0.55314008680000004</v>
      </c>
      <c r="BP281" s="1">
        <v>-0.138383169</v>
      </c>
      <c r="BQ281" s="1">
        <v>0.80912773790000003</v>
      </c>
      <c r="BR281" s="1">
        <v>-4.9267671999999998E-2</v>
      </c>
      <c r="BS281" s="1">
        <v>0.55314008680000004</v>
      </c>
      <c r="BT281" s="1">
        <v>0.13838316949999999</v>
      </c>
      <c r="BU281" s="1">
        <v>0.80912773790000003</v>
      </c>
      <c r="BV281" s="1">
        <v>4.9267672200000001E-2</v>
      </c>
      <c r="BW281" t="s">
        <v>2921</v>
      </c>
      <c r="BX281" t="s">
        <v>1567</v>
      </c>
      <c r="BY281" t="s">
        <v>1063</v>
      </c>
      <c r="BZ281" t="s">
        <v>1567</v>
      </c>
      <c r="CA281">
        <v>56</v>
      </c>
      <c r="CB281">
        <v>35</v>
      </c>
      <c r="CC281">
        <v>1</v>
      </c>
      <c r="CD281">
        <v>0</v>
      </c>
      <c r="CE281">
        <v>2017</v>
      </c>
      <c r="CF281">
        <v>63</v>
      </c>
      <c r="CG281">
        <v>0.23200000000000001</v>
      </c>
      <c r="CH281">
        <v>0.317</v>
      </c>
      <c r="CI281">
        <v>0.33900000000000002</v>
      </c>
      <c r="CJ281">
        <v>19</v>
      </c>
      <c r="CK281">
        <v>0.29899999999999999</v>
      </c>
      <c r="CL281">
        <v>9</v>
      </c>
      <c r="CM281">
        <v>1</v>
      </c>
      <c r="CN281" t="s">
        <v>249</v>
      </c>
      <c r="CO281">
        <v>34</v>
      </c>
      <c r="CP281" t="s">
        <v>1397</v>
      </c>
      <c r="CQ281">
        <v>248</v>
      </c>
      <c r="CR281">
        <v>98</v>
      </c>
      <c r="CS281">
        <v>14</v>
      </c>
      <c r="CT281">
        <v>1</v>
      </c>
      <c r="CU281">
        <v>2016</v>
      </c>
      <c r="CV281">
        <v>283</v>
      </c>
      <c r="CW281">
        <v>0.246</v>
      </c>
      <c r="CX281">
        <v>0.32900000000000001</v>
      </c>
      <c r="CY281">
        <v>0.45200000000000001</v>
      </c>
      <c r="CZ281">
        <v>96</v>
      </c>
      <c r="DA281">
        <v>0.33800000000000002</v>
      </c>
      <c r="DB281">
        <v>38</v>
      </c>
      <c r="DC281">
        <v>10</v>
      </c>
      <c r="DD281" t="s">
        <v>249</v>
      </c>
      <c r="DE281">
        <v>33</v>
      </c>
      <c r="DF281" t="s">
        <v>1397</v>
      </c>
      <c r="DG281">
        <v>171</v>
      </c>
      <c r="DH281">
        <v>59</v>
      </c>
      <c r="DI281">
        <v>15</v>
      </c>
      <c r="DJ281">
        <v>0</v>
      </c>
      <c r="DK281">
        <v>2015</v>
      </c>
      <c r="DL281">
        <v>189</v>
      </c>
      <c r="DM281">
        <v>0.29199999999999998</v>
      </c>
      <c r="DN281">
        <v>0.35399999999999998</v>
      </c>
      <c r="DO281">
        <v>0.62</v>
      </c>
      <c r="DP281">
        <v>77</v>
      </c>
      <c r="DQ281">
        <v>0.40600000000000003</v>
      </c>
      <c r="DR281">
        <v>57</v>
      </c>
      <c r="DS281">
        <v>12</v>
      </c>
      <c r="DT281" t="s">
        <v>249</v>
      </c>
      <c r="DU281">
        <v>32</v>
      </c>
      <c r="DV281" s="36" t="s">
        <v>1462</v>
      </c>
    </row>
    <row r="282" spans="1:126" x14ac:dyDescent="0.3">
      <c r="A282">
        <v>281</v>
      </c>
      <c r="B282" t="s">
        <v>605</v>
      </c>
      <c r="C282" t="s">
        <v>127</v>
      </c>
      <c r="D282" t="s">
        <v>18</v>
      </c>
      <c r="E282">
        <v>446386</v>
      </c>
      <c r="F282" t="s">
        <v>249</v>
      </c>
      <c r="I282" t="s">
        <v>1065</v>
      </c>
      <c r="J282">
        <v>39</v>
      </c>
      <c r="K282" t="s">
        <v>827</v>
      </c>
      <c r="L282">
        <v>76</v>
      </c>
      <c r="M282">
        <v>110</v>
      </c>
      <c r="N282">
        <v>80</v>
      </c>
      <c r="O282">
        <v>119</v>
      </c>
      <c r="P282">
        <v>79</v>
      </c>
      <c r="Q282">
        <v>87</v>
      </c>
      <c r="R282">
        <v>111</v>
      </c>
      <c r="S282">
        <v>88</v>
      </c>
      <c r="T282">
        <v>93</v>
      </c>
      <c r="U282">
        <v>75</v>
      </c>
      <c r="V282">
        <v>79</v>
      </c>
      <c r="W282">
        <v>105</v>
      </c>
      <c r="X282">
        <v>32</v>
      </c>
      <c r="Y282">
        <v>207</v>
      </c>
      <c r="Z282">
        <v>4</v>
      </c>
      <c r="AA282">
        <v>3</v>
      </c>
      <c r="AB282" s="1">
        <v>0.23899999999999999</v>
      </c>
      <c r="AC282" s="1">
        <v>0.32700000000000001</v>
      </c>
      <c r="AD282" s="1">
        <v>0.36499999999999999</v>
      </c>
      <c r="AE282" s="1">
        <v>0.312</v>
      </c>
      <c r="AF282" s="36">
        <v>23</v>
      </c>
      <c r="AG282" s="36">
        <v>21</v>
      </c>
      <c r="AH282" s="8">
        <v>5</v>
      </c>
      <c r="AI282" s="36">
        <v>-4</v>
      </c>
      <c r="AJ282" s="38">
        <v>330</v>
      </c>
      <c r="AK282" s="38">
        <v>117</v>
      </c>
      <c r="AL282" s="1">
        <v>0.21</v>
      </c>
      <c r="AM282" s="1">
        <v>0.53333333329999999</v>
      </c>
      <c r="AN282" s="1">
        <v>0.20692724639999999</v>
      </c>
      <c r="AO282" s="1">
        <v>2.9616355899999999E-2</v>
      </c>
      <c r="AP282" s="1">
        <v>6.2836567800000007E-2</v>
      </c>
      <c r="AQ282" s="1">
        <v>0.18873621900000001</v>
      </c>
      <c r="AR282" s="1">
        <v>0.17098752880000001</v>
      </c>
      <c r="AS282" s="1">
        <v>0.12607973040000001</v>
      </c>
      <c r="AT282" s="1">
        <v>3.78667351E-2</v>
      </c>
      <c r="AU282" s="1">
        <v>3.3659809000000001E-3</v>
      </c>
      <c r="AV282" s="1">
        <v>2.08117367E-2</v>
      </c>
      <c r="AW282" s="1">
        <v>0.31225304510000002</v>
      </c>
      <c r="AX282" s="1">
        <v>-0.65492958000000001</v>
      </c>
      <c r="AY282" s="1">
        <v>0.73154010749999998</v>
      </c>
      <c r="AZ282" s="1">
        <v>-0.32277367099999998</v>
      </c>
      <c r="BA282" s="1">
        <v>0.19923098010000001</v>
      </c>
      <c r="BB282" s="1">
        <v>-0.69293010799999999</v>
      </c>
      <c r="BC282" s="1">
        <v>-0.71192602199999999</v>
      </c>
      <c r="BD282" s="1">
        <v>0.67132912840000003</v>
      </c>
      <c r="BE282" s="1">
        <v>-0.410555683</v>
      </c>
      <c r="BF282" s="1">
        <v>-0.28867127599999998</v>
      </c>
      <c r="BG282" s="1">
        <v>-0.33996202800000003</v>
      </c>
      <c r="BH282" s="1">
        <v>-0.46631386600000002</v>
      </c>
      <c r="BI282" s="1">
        <v>0.51634485990000001</v>
      </c>
      <c r="BJ282">
        <v>3</v>
      </c>
      <c r="BK282">
        <v>4</v>
      </c>
      <c r="BL282" t="s">
        <v>6724</v>
      </c>
      <c r="BM282" t="s">
        <v>764</v>
      </c>
      <c r="BN282" s="36" t="s">
        <v>6749</v>
      </c>
      <c r="BO282" s="1">
        <v>-0.44648581500000001</v>
      </c>
      <c r="BP282" s="1">
        <v>-0.52439566000000004</v>
      </c>
      <c r="BQ282" s="1">
        <v>0.13496775750000001</v>
      </c>
      <c r="BR282" s="1">
        <v>-0.59271469300000001</v>
      </c>
      <c r="BS282" s="1">
        <v>0.44648581459999998</v>
      </c>
      <c r="BT282" s="1">
        <v>0.52439566019999995</v>
      </c>
      <c r="BU282" s="1">
        <v>0.13496775750000001</v>
      </c>
      <c r="BV282" s="1">
        <v>0.59271469349999995</v>
      </c>
      <c r="BW282" t="s">
        <v>3914</v>
      </c>
      <c r="BX282" t="s">
        <v>1372</v>
      </c>
      <c r="BY282" t="s">
        <v>1373</v>
      </c>
      <c r="BZ282" t="s">
        <v>1372</v>
      </c>
      <c r="CA282">
        <v>165</v>
      </c>
      <c r="CB282">
        <v>70</v>
      </c>
      <c r="CC282">
        <v>2</v>
      </c>
      <c r="CD282">
        <v>2</v>
      </c>
      <c r="CE282">
        <v>2017</v>
      </c>
      <c r="CF282">
        <v>192</v>
      </c>
      <c r="CG282">
        <v>0.23599999999999999</v>
      </c>
      <c r="CH282">
        <v>0.32600000000000001</v>
      </c>
      <c r="CI282">
        <v>0.32700000000000001</v>
      </c>
      <c r="CJ282">
        <v>57</v>
      </c>
      <c r="CK282">
        <v>0.29699999999999999</v>
      </c>
      <c r="CL282">
        <v>18</v>
      </c>
      <c r="CM282">
        <v>4</v>
      </c>
      <c r="CN282" t="s">
        <v>249</v>
      </c>
      <c r="CO282">
        <v>31</v>
      </c>
      <c r="CP282" t="s">
        <v>1372</v>
      </c>
      <c r="CQ282">
        <v>293</v>
      </c>
      <c r="CR282">
        <v>101</v>
      </c>
      <c r="CS282">
        <v>9</v>
      </c>
      <c r="CT282">
        <v>3</v>
      </c>
      <c r="CU282">
        <v>2016</v>
      </c>
      <c r="CV282">
        <v>345</v>
      </c>
      <c r="CW282">
        <v>0.26600000000000001</v>
      </c>
      <c r="CX282">
        <v>0.372</v>
      </c>
      <c r="CY282">
        <v>0.42299999999999999</v>
      </c>
      <c r="CZ282">
        <v>123</v>
      </c>
      <c r="DA282">
        <v>0.35699999999999998</v>
      </c>
      <c r="DB282">
        <v>52</v>
      </c>
      <c r="DC282">
        <v>11</v>
      </c>
      <c r="DD282" t="s">
        <v>249</v>
      </c>
      <c r="DE282">
        <v>30</v>
      </c>
      <c r="DF282" t="s">
        <v>1402</v>
      </c>
      <c r="DG282">
        <v>332</v>
      </c>
      <c r="DH282">
        <v>128</v>
      </c>
      <c r="DI282">
        <v>8</v>
      </c>
      <c r="DJ282">
        <v>10</v>
      </c>
      <c r="DK282">
        <v>2015</v>
      </c>
      <c r="DL282">
        <v>385</v>
      </c>
      <c r="DM282">
        <v>0.26500000000000001</v>
      </c>
      <c r="DN282">
        <v>0.35899999999999999</v>
      </c>
      <c r="DO282">
        <v>0.41299999999999998</v>
      </c>
      <c r="DP282">
        <v>132</v>
      </c>
      <c r="DQ282">
        <v>0.34300000000000003</v>
      </c>
      <c r="DR282">
        <v>48</v>
      </c>
      <c r="DS282">
        <v>13</v>
      </c>
      <c r="DT282" t="s">
        <v>249</v>
      </c>
      <c r="DU282">
        <v>29</v>
      </c>
      <c r="DV282" s="36" t="s">
        <v>1467</v>
      </c>
    </row>
    <row r="283" spans="1:126" x14ac:dyDescent="0.3">
      <c r="A283">
        <v>282</v>
      </c>
      <c r="B283" t="s">
        <v>7025</v>
      </c>
      <c r="C283" t="s">
        <v>2523</v>
      </c>
      <c r="D283" t="s">
        <v>2524</v>
      </c>
      <c r="E283">
        <v>576397</v>
      </c>
      <c r="F283" t="s">
        <v>253</v>
      </c>
      <c r="I283" t="s">
        <v>1065</v>
      </c>
      <c r="J283">
        <v>7</v>
      </c>
      <c r="K283" t="s">
        <v>702</v>
      </c>
      <c r="L283">
        <v>96</v>
      </c>
      <c r="M283">
        <v>100</v>
      </c>
      <c r="N283">
        <v>174</v>
      </c>
      <c r="O283">
        <v>55</v>
      </c>
      <c r="P283">
        <v>87</v>
      </c>
      <c r="Q283">
        <v>97</v>
      </c>
      <c r="R283">
        <v>97</v>
      </c>
      <c r="S283">
        <v>147</v>
      </c>
      <c r="T283">
        <v>94</v>
      </c>
      <c r="U283">
        <v>70</v>
      </c>
      <c r="V283">
        <v>190</v>
      </c>
      <c r="W283">
        <v>109</v>
      </c>
      <c r="X283">
        <v>29</v>
      </c>
      <c r="Y283">
        <v>450</v>
      </c>
      <c r="Z283">
        <v>22</v>
      </c>
      <c r="AA283">
        <v>3</v>
      </c>
      <c r="AB283" s="1">
        <v>0.248</v>
      </c>
      <c r="AC283" s="1">
        <v>0.30099999999999999</v>
      </c>
      <c r="AD283" s="1">
        <v>0.46</v>
      </c>
      <c r="AE283" s="1">
        <v>0.32500000000000001</v>
      </c>
      <c r="AF283" s="36">
        <v>44</v>
      </c>
      <c r="AG283" s="36">
        <v>44</v>
      </c>
      <c r="AH283" s="8">
        <v>16</v>
      </c>
      <c r="AI283" s="36">
        <v>5</v>
      </c>
      <c r="AJ283" s="38">
        <v>125</v>
      </c>
      <c r="AK283" s="38">
        <v>20</v>
      </c>
      <c r="AL283" s="1">
        <v>0.26500000000000001</v>
      </c>
      <c r="AM283" s="1">
        <v>0.4833333333</v>
      </c>
      <c r="AN283" s="1">
        <v>0.45009837520000001</v>
      </c>
      <c r="AO283" s="1">
        <v>1.3720951699999999E-2</v>
      </c>
      <c r="AP283" s="1">
        <v>6.9375486900000005E-2</v>
      </c>
      <c r="AQ283" s="1">
        <v>0.21125521350000001</v>
      </c>
      <c r="AR283" s="1">
        <v>0.14826692829999999</v>
      </c>
      <c r="AS283" s="1">
        <v>0.21192789889999999</v>
      </c>
      <c r="AT283" s="1">
        <v>3.8262474800000001E-2</v>
      </c>
      <c r="AU283" s="1">
        <v>3.1330335000000001E-3</v>
      </c>
      <c r="AV283" s="1">
        <v>4.9915827099999997E-2</v>
      </c>
      <c r="AW283" s="1">
        <v>0.32536993400000003</v>
      </c>
      <c r="AX283" s="1">
        <v>-0.11376711</v>
      </c>
      <c r="AY283" s="1">
        <v>-2.2390674999999999E-2</v>
      </c>
      <c r="AZ283" s="1">
        <v>1.2137313430000001</v>
      </c>
      <c r="BA283" s="1">
        <v>-0.471725122</v>
      </c>
      <c r="BB283" s="1">
        <v>-0.41831929299999998</v>
      </c>
      <c r="BC283" s="1">
        <v>-0.15369476900000001</v>
      </c>
      <c r="BD283" s="1">
        <v>-0.19522743300000001</v>
      </c>
      <c r="BE283" s="1">
        <v>1.5828594401</v>
      </c>
      <c r="BF283" s="1">
        <v>-0.24659910299999999</v>
      </c>
      <c r="BG283" s="1">
        <v>-0.410054209</v>
      </c>
      <c r="BH283" s="1">
        <v>1.9932561241</v>
      </c>
      <c r="BI283" s="1">
        <v>0.96668511879999997</v>
      </c>
      <c r="BJ283">
        <v>1</v>
      </c>
      <c r="BK283">
        <v>1</v>
      </c>
      <c r="BL283" t="s">
        <v>763</v>
      </c>
      <c r="BM283" t="s">
        <v>764</v>
      </c>
      <c r="BN283" s="36" t="s">
        <v>774</v>
      </c>
      <c r="BO283" s="1">
        <v>0.8181248968</v>
      </c>
      <c r="BP283" s="1">
        <v>-0.41897726899999999</v>
      </c>
      <c r="BQ283" s="1">
        <v>-0.23354087900000001</v>
      </c>
      <c r="BR283" s="1">
        <v>-6.2552098E-2</v>
      </c>
      <c r="BS283" s="1">
        <v>0.8181248968</v>
      </c>
      <c r="BT283" s="1">
        <v>0.41897726909999999</v>
      </c>
      <c r="BU283" s="1">
        <v>0.23354087940000001</v>
      </c>
      <c r="BV283" s="1">
        <v>6.2552098E-2</v>
      </c>
      <c r="BW283" t="s">
        <v>2929</v>
      </c>
      <c r="BX283" t="s">
        <v>1100</v>
      </c>
      <c r="BY283" t="s">
        <v>1063</v>
      </c>
      <c r="BZ283" t="s">
        <v>2539</v>
      </c>
      <c r="CA283">
        <v>426</v>
      </c>
      <c r="CB283">
        <v>125</v>
      </c>
      <c r="CC283">
        <v>20</v>
      </c>
      <c r="CD283">
        <v>6</v>
      </c>
      <c r="CE283">
        <v>2017</v>
      </c>
      <c r="CF283">
        <v>481</v>
      </c>
      <c r="CG283">
        <v>0.27200000000000002</v>
      </c>
      <c r="CH283">
        <v>0.34100000000000003</v>
      </c>
      <c r="CI283">
        <v>0.47199999999999998</v>
      </c>
      <c r="CJ283">
        <v>168</v>
      </c>
      <c r="CK283">
        <v>0.35</v>
      </c>
      <c r="CL283">
        <v>60</v>
      </c>
      <c r="CM283">
        <v>21</v>
      </c>
      <c r="CN283" t="s">
        <v>253</v>
      </c>
      <c r="CO283">
        <v>28</v>
      </c>
      <c r="CP283" t="s">
        <v>2539</v>
      </c>
      <c r="CQ283">
        <v>400</v>
      </c>
      <c r="CR283">
        <v>128</v>
      </c>
      <c r="CS283">
        <v>30</v>
      </c>
      <c r="CT283">
        <v>0</v>
      </c>
      <c r="CU283">
        <v>2016</v>
      </c>
      <c r="CV283">
        <v>438</v>
      </c>
      <c r="CW283">
        <v>0.24299999999999999</v>
      </c>
      <c r="CX283">
        <v>0.30599999999999999</v>
      </c>
      <c r="CY283">
        <v>0.495</v>
      </c>
      <c r="CZ283">
        <v>149</v>
      </c>
      <c r="DA283">
        <v>0.34100000000000003</v>
      </c>
      <c r="DB283">
        <v>51</v>
      </c>
      <c r="DC283">
        <v>18</v>
      </c>
      <c r="DD283" t="s">
        <v>265</v>
      </c>
      <c r="DE283">
        <v>27</v>
      </c>
      <c r="DF283" t="s">
        <v>1107</v>
      </c>
      <c r="DG283">
        <v>421</v>
      </c>
      <c r="DH283">
        <v>128</v>
      </c>
      <c r="DI283">
        <v>16</v>
      </c>
      <c r="DJ283">
        <v>0</v>
      </c>
      <c r="DK283">
        <v>2015</v>
      </c>
      <c r="DL283">
        <v>458</v>
      </c>
      <c r="DM283">
        <v>0.247</v>
      </c>
      <c r="DN283">
        <v>0.29699999999999999</v>
      </c>
      <c r="DO283">
        <v>0.39700000000000002</v>
      </c>
      <c r="DP283">
        <v>139</v>
      </c>
      <c r="DQ283">
        <v>0.30299999999999999</v>
      </c>
      <c r="DR283">
        <v>34</v>
      </c>
      <c r="DS283">
        <v>11</v>
      </c>
      <c r="DT283" t="s">
        <v>265</v>
      </c>
      <c r="DU283">
        <v>26</v>
      </c>
      <c r="DV283" s="36" t="s">
        <v>2694</v>
      </c>
    </row>
    <row r="284" spans="1:126" x14ac:dyDescent="0.3">
      <c r="A284">
        <v>283</v>
      </c>
      <c r="B284" t="s">
        <v>2771</v>
      </c>
      <c r="C284" t="s">
        <v>130</v>
      </c>
      <c r="D284" t="s">
        <v>521</v>
      </c>
      <c r="E284">
        <v>571740</v>
      </c>
      <c r="F284" t="s">
        <v>249</v>
      </c>
      <c r="I284" t="s">
        <v>1061</v>
      </c>
      <c r="J284">
        <v>5</v>
      </c>
      <c r="K284" t="s">
        <v>835</v>
      </c>
      <c r="L284">
        <v>76</v>
      </c>
      <c r="M284">
        <v>93</v>
      </c>
      <c r="N284">
        <v>200</v>
      </c>
      <c r="O284">
        <v>704</v>
      </c>
      <c r="P284">
        <v>98</v>
      </c>
      <c r="Q284">
        <v>89</v>
      </c>
      <c r="R284">
        <v>114</v>
      </c>
      <c r="S284">
        <v>77</v>
      </c>
      <c r="T284">
        <v>91</v>
      </c>
      <c r="U284">
        <v>277</v>
      </c>
      <c r="V284">
        <v>50</v>
      </c>
      <c r="W284">
        <v>98</v>
      </c>
      <c r="X284">
        <v>27</v>
      </c>
      <c r="Y284">
        <v>516</v>
      </c>
      <c r="Z284">
        <v>7</v>
      </c>
      <c r="AA284">
        <v>47</v>
      </c>
      <c r="AB284" s="1">
        <v>0.24399999999999999</v>
      </c>
      <c r="AC284" s="1">
        <v>0.3</v>
      </c>
      <c r="AD284" s="1">
        <v>0.35499999999999998</v>
      </c>
      <c r="AE284" s="1">
        <v>0.28999999999999998</v>
      </c>
      <c r="AF284" s="36">
        <v>32</v>
      </c>
      <c r="AG284" s="36">
        <v>29</v>
      </c>
      <c r="AH284" s="8">
        <v>23</v>
      </c>
      <c r="AI284" s="36">
        <v>-21</v>
      </c>
      <c r="AJ284" s="38">
        <v>239</v>
      </c>
      <c r="AK284" s="38">
        <v>86</v>
      </c>
      <c r="AL284" s="1">
        <v>0.21</v>
      </c>
      <c r="AM284" s="1">
        <v>0.45</v>
      </c>
      <c r="AN284" s="1">
        <v>0.51563565460000005</v>
      </c>
      <c r="AO284" s="1">
        <v>0.17527198669999999</v>
      </c>
      <c r="AP284" s="1">
        <v>7.7568160900000002E-2</v>
      </c>
      <c r="AQ284" s="1">
        <v>0.19442100009999999</v>
      </c>
      <c r="AR284" s="1">
        <v>0.17454110710000001</v>
      </c>
      <c r="AS284" s="1">
        <v>0.11139727789999999</v>
      </c>
      <c r="AT284" s="1">
        <v>3.68282152E-2</v>
      </c>
      <c r="AU284" s="1">
        <v>1.24334124E-2</v>
      </c>
      <c r="AV284" s="1">
        <v>1.3076862E-2</v>
      </c>
      <c r="AW284" s="1">
        <v>0.2900012381</v>
      </c>
      <c r="AX284" s="1">
        <v>-0.65492958000000001</v>
      </c>
      <c r="AY284" s="1">
        <v>-0.52501119600000001</v>
      </c>
      <c r="AZ284" s="1">
        <v>1.6278362526000001</v>
      </c>
      <c r="BA284" s="1">
        <v>6.347456802</v>
      </c>
      <c r="BB284" s="1">
        <v>-7.4256790000000003E-2</v>
      </c>
      <c r="BC284" s="1">
        <v>-0.57100398699999999</v>
      </c>
      <c r="BD284" s="1">
        <v>0.8068614905</v>
      </c>
      <c r="BE284" s="1">
        <v>-0.75148576</v>
      </c>
      <c r="BF284" s="1">
        <v>-0.39907915799999999</v>
      </c>
      <c r="BG284" s="1">
        <v>2.3883620383999999</v>
      </c>
      <c r="BH284" s="1">
        <v>-1.119983682</v>
      </c>
      <c r="BI284" s="1">
        <v>-0.247623234</v>
      </c>
      <c r="BJ284">
        <v>2</v>
      </c>
      <c r="BK284">
        <v>1</v>
      </c>
      <c r="BL284" t="s">
        <v>761</v>
      </c>
      <c r="BM284" t="s">
        <v>6724</v>
      </c>
      <c r="BN284" s="36" t="s">
        <v>6996</v>
      </c>
      <c r="BO284" s="1">
        <v>-0.58982677500000003</v>
      </c>
      <c r="BP284" s="1">
        <v>0.4581010539</v>
      </c>
      <c r="BQ284" s="1">
        <v>-0.26311124299999999</v>
      </c>
      <c r="BR284" s="1">
        <v>-0.51552284100000001</v>
      </c>
      <c r="BS284" s="1">
        <v>0.58982677510000003</v>
      </c>
      <c r="BT284" s="1">
        <v>0.4581010539</v>
      </c>
      <c r="BU284" s="1">
        <v>0.26311124320000001</v>
      </c>
      <c r="BV284" s="1">
        <v>0.51552284110000002</v>
      </c>
      <c r="BW284" t="s">
        <v>2894</v>
      </c>
      <c r="BX284" t="s">
        <v>1093</v>
      </c>
      <c r="BY284" t="s">
        <v>1063</v>
      </c>
      <c r="BZ284" t="s">
        <v>1093</v>
      </c>
      <c r="CA284">
        <v>582</v>
      </c>
      <c r="CB284">
        <v>139</v>
      </c>
      <c r="CC284">
        <v>4</v>
      </c>
      <c r="CD284">
        <v>59</v>
      </c>
      <c r="CE284">
        <v>2017</v>
      </c>
      <c r="CF284">
        <v>633</v>
      </c>
      <c r="CG284">
        <v>0.247</v>
      </c>
      <c r="CH284">
        <v>0.29899999999999999</v>
      </c>
      <c r="CI284">
        <v>0.33500000000000002</v>
      </c>
      <c r="CJ284">
        <v>179</v>
      </c>
      <c r="CK284">
        <v>0.28199999999999997</v>
      </c>
      <c r="CL284">
        <v>33</v>
      </c>
      <c r="CM284">
        <v>28</v>
      </c>
      <c r="CN284" t="s">
        <v>249</v>
      </c>
      <c r="CO284">
        <v>26</v>
      </c>
      <c r="CP284" t="s">
        <v>1093</v>
      </c>
      <c r="CQ284">
        <v>411</v>
      </c>
      <c r="CR284">
        <v>119</v>
      </c>
      <c r="CS284">
        <v>3</v>
      </c>
      <c r="CT284">
        <v>58</v>
      </c>
      <c r="CU284">
        <v>2016</v>
      </c>
      <c r="CV284">
        <v>460</v>
      </c>
      <c r="CW284">
        <v>0.26</v>
      </c>
      <c r="CX284">
        <v>0.32100000000000001</v>
      </c>
      <c r="CY284">
        <v>0.34300000000000003</v>
      </c>
      <c r="CZ284">
        <v>135</v>
      </c>
      <c r="DA284">
        <v>0.29299999999999998</v>
      </c>
      <c r="DB284">
        <v>30</v>
      </c>
      <c r="DC284">
        <v>26</v>
      </c>
      <c r="DD284" t="s">
        <v>249</v>
      </c>
      <c r="DE284">
        <v>25</v>
      </c>
      <c r="DF284" t="s">
        <v>1093</v>
      </c>
      <c r="DG284">
        <v>412</v>
      </c>
      <c r="DH284">
        <v>114</v>
      </c>
      <c r="DI284">
        <v>4</v>
      </c>
      <c r="DJ284">
        <v>57</v>
      </c>
      <c r="DK284">
        <v>2015</v>
      </c>
      <c r="DL284">
        <v>454</v>
      </c>
      <c r="DM284">
        <v>0.22600000000000001</v>
      </c>
      <c r="DN284">
        <v>0.27400000000000002</v>
      </c>
      <c r="DO284">
        <v>0.28899999999999998</v>
      </c>
      <c r="DP284">
        <v>114</v>
      </c>
      <c r="DQ284">
        <v>0.25</v>
      </c>
      <c r="DR284">
        <v>17</v>
      </c>
      <c r="DS284">
        <v>22</v>
      </c>
      <c r="DT284" t="s">
        <v>249</v>
      </c>
      <c r="DU284">
        <v>24</v>
      </c>
      <c r="DV284" s="36" t="s">
        <v>2658</v>
      </c>
    </row>
    <row r="285" spans="1:126" x14ac:dyDescent="0.3">
      <c r="A285">
        <v>284</v>
      </c>
      <c r="B285" t="s">
        <v>606</v>
      </c>
      <c r="C285" t="s">
        <v>288</v>
      </c>
      <c r="D285" t="s">
        <v>38</v>
      </c>
      <c r="E285">
        <v>452672</v>
      </c>
      <c r="F285" t="s">
        <v>255</v>
      </c>
      <c r="I285" t="s">
        <v>1065</v>
      </c>
      <c r="J285">
        <v>31</v>
      </c>
      <c r="K285" t="s">
        <v>810</v>
      </c>
      <c r="L285">
        <v>90</v>
      </c>
      <c r="M285">
        <v>127</v>
      </c>
      <c r="N285">
        <v>36</v>
      </c>
      <c r="O285">
        <v>6</v>
      </c>
      <c r="P285">
        <v>131</v>
      </c>
      <c r="Q285">
        <v>101</v>
      </c>
      <c r="R285">
        <v>105</v>
      </c>
      <c r="S285">
        <v>59</v>
      </c>
      <c r="T285">
        <v>57</v>
      </c>
      <c r="U285">
        <v>11</v>
      </c>
      <c r="V285">
        <v>63</v>
      </c>
      <c r="W285">
        <v>92</v>
      </c>
      <c r="X285">
        <v>37</v>
      </c>
      <c r="Y285">
        <v>93</v>
      </c>
      <c r="Z285">
        <v>2</v>
      </c>
      <c r="AA285">
        <v>0</v>
      </c>
      <c r="AB285" s="1">
        <v>0.20799999999999999</v>
      </c>
      <c r="AC285" s="1">
        <v>0.29699999999999999</v>
      </c>
      <c r="AD285" s="1">
        <v>0.29299999999999998</v>
      </c>
      <c r="AE285" s="1">
        <v>0.27200000000000002</v>
      </c>
      <c r="AF285" s="36">
        <v>8</v>
      </c>
      <c r="AG285" s="36">
        <v>8</v>
      </c>
      <c r="AH285" s="8">
        <v>1</v>
      </c>
      <c r="AI285" s="36">
        <v>-5</v>
      </c>
      <c r="AJ285" s="38">
        <v>570</v>
      </c>
      <c r="AK285" s="38">
        <v>96</v>
      </c>
      <c r="AL285" s="1">
        <v>0.25</v>
      </c>
      <c r="AM285" s="1">
        <v>0.61666666670000003</v>
      </c>
      <c r="AN285" s="1">
        <v>9.34523035E-2</v>
      </c>
      <c r="AO285" s="1">
        <v>1.3874396000000001E-3</v>
      </c>
      <c r="AP285" s="1">
        <v>0.1042629561</v>
      </c>
      <c r="AQ285" s="1">
        <v>0.2203421753</v>
      </c>
      <c r="AR285" s="1">
        <v>0.16161258340000001</v>
      </c>
      <c r="AS285" s="1">
        <v>8.44651129E-2</v>
      </c>
      <c r="AT285" s="1">
        <v>2.3165702600000001E-2</v>
      </c>
      <c r="AU285" s="1">
        <v>4.9469059999999998E-4</v>
      </c>
      <c r="AV285" s="1">
        <v>1.66871439E-2</v>
      </c>
      <c r="AW285" s="1">
        <v>0.27246576569999997</v>
      </c>
      <c r="AX285" s="1">
        <v>-0.26135687499999999</v>
      </c>
      <c r="AY285" s="1">
        <v>1.9880914110000001</v>
      </c>
      <c r="AZ285" s="1">
        <v>-1.039778275</v>
      </c>
      <c r="BA285" s="1">
        <v>-0.99233127499999996</v>
      </c>
      <c r="BB285" s="1">
        <v>1.0468274898000001</v>
      </c>
      <c r="BC285" s="1">
        <v>7.1565116600000006E-2</v>
      </c>
      <c r="BD285" s="1">
        <v>0.31377166080000002</v>
      </c>
      <c r="BE285" s="1">
        <v>-1.37685711</v>
      </c>
      <c r="BF285" s="1">
        <v>-1.8515781499999999</v>
      </c>
      <c r="BG285" s="1">
        <v>-1.2039123629999999</v>
      </c>
      <c r="BH285" s="1">
        <v>-0.81488083300000003</v>
      </c>
      <c r="BI285" s="1">
        <v>-0.84966608700000001</v>
      </c>
      <c r="BJ285">
        <v>3</v>
      </c>
      <c r="BK285">
        <v>3</v>
      </c>
      <c r="BL285" t="s">
        <v>762</v>
      </c>
      <c r="BM285" t="s">
        <v>761</v>
      </c>
      <c r="BN285" s="36" t="s">
        <v>783</v>
      </c>
      <c r="BO285" s="1">
        <v>-0.26966757800000002</v>
      </c>
      <c r="BP285" s="1">
        <v>-0.24653071400000001</v>
      </c>
      <c r="BQ285" s="1">
        <v>0.91540378749999995</v>
      </c>
      <c r="BR285" s="1">
        <v>-8.4390021999999995E-2</v>
      </c>
      <c r="BS285" s="1">
        <v>0.26966757749999998</v>
      </c>
      <c r="BT285" s="1">
        <v>0.2465307138</v>
      </c>
      <c r="BU285" s="1">
        <v>0.91540378749999995</v>
      </c>
      <c r="BV285" s="1">
        <v>8.4390022199999998E-2</v>
      </c>
      <c r="BW285" t="s">
        <v>2924</v>
      </c>
      <c r="BX285" t="s">
        <v>1074</v>
      </c>
      <c r="BY285" t="s">
        <v>1063</v>
      </c>
      <c r="BZ285" t="s">
        <v>1074</v>
      </c>
      <c r="CA285">
        <v>101</v>
      </c>
      <c r="CB285">
        <v>33</v>
      </c>
      <c r="CC285">
        <v>2</v>
      </c>
      <c r="CD285">
        <v>0</v>
      </c>
      <c r="CE285">
        <v>2017</v>
      </c>
      <c r="CF285">
        <v>112</v>
      </c>
      <c r="CG285">
        <v>0.26700000000000002</v>
      </c>
      <c r="CH285">
        <v>0.32400000000000001</v>
      </c>
      <c r="CI285">
        <v>0.34699999999999998</v>
      </c>
      <c r="CJ285">
        <v>34</v>
      </c>
      <c r="CK285">
        <v>0.3</v>
      </c>
      <c r="CL285">
        <v>13</v>
      </c>
      <c r="CM285">
        <v>3</v>
      </c>
      <c r="CN285" t="s">
        <v>255</v>
      </c>
      <c r="CO285">
        <v>36</v>
      </c>
      <c r="CP285" t="s">
        <v>1394</v>
      </c>
      <c r="CQ285">
        <v>105</v>
      </c>
      <c r="CR285">
        <v>35</v>
      </c>
      <c r="CS285">
        <v>1</v>
      </c>
      <c r="CT285">
        <v>0</v>
      </c>
      <c r="CU285">
        <v>2016</v>
      </c>
      <c r="CV285">
        <v>113</v>
      </c>
      <c r="CW285">
        <v>0.17100000000000001</v>
      </c>
      <c r="CX285">
        <v>0.23</v>
      </c>
      <c r="CY285">
        <v>0.23799999999999999</v>
      </c>
      <c r="CZ285">
        <v>24</v>
      </c>
      <c r="DA285">
        <v>0.216</v>
      </c>
      <c r="DB285">
        <v>4</v>
      </c>
      <c r="DC285">
        <v>-1</v>
      </c>
      <c r="DD285" t="s">
        <v>255</v>
      </c>
      <c r="DE285">
        <v>35</v>
      </c>
      <c r="DF285" t="s">
        <v>1394</v>
      </c>
      <c r="DG285">
        <v>174</v>
      </c>
      <c r="DH285">
        <v>54</v>
      </c>
      <c r="DI285">
        <v>2</v>
      </c>
      <c r="DJ285">
        <v>0</v>
      </c>
      <c r="DK285">
        <v>2015</v>
      </c>
      <c r="DL285">
        <v>200</v>
      </c>
      <c r="DM285">
        <v>0.247</v>
      </c>
      <c r="DN285">
        <v>0.33700000000000002</v>
      </c>
      <c r="DO285">
        <v>0.32800000000000001</v>
      </c>
      <c r="DP285">
        <v>61</v>
      </c>
      <c r="DQ285">
        <v>0.30499999999999999</v>
      </c>
      <c r="DR285">
        <v>21</v>
      </c>
      <c r="DS285">
        <v>4</v>
      </c>
      <c r="DT285" t="s">
        <v>255</v>
      </c>
      <c r="DU285">
        <v>34</v>
      </c>
      <c r="DV285" s="36" t="s">
        <v>1271</v>
      </c>
    </row>
    <row r="286" spans="1:126" x14ac:dyDescent="0.3">
      <c r="A286">
        <v>285</v>
      </c>
      <c r="B286" t="s">
        <v>5580</v>
      </c>
      <c r="C286" t="s">
        <v>4789</v>
      </c>
      <c r="D286" t="s">
        <v>158</v>
      </c>
      <c r="E286">
        <v>571745</v>
      </c>
      <c r="F286" t="s">
        <v>249</v>
      </c>
      <c r="I286" t="s">
        <v>1065</v>
      </c>
      <c r="J286">
        <v>26</v>
      </c>
      <c r="K286" t="s">
        <v>702</v>
      </c>
      <c r="L286">
        <v>76</v>
      </c>
      <c r="M286">
        <v>93</v>
      </c>
      <c r="N286">
        <v>141</v>
      </c>
      <c r="O286">
        <v>71</v>
      </c>
      <c r="P286">
        <v>91</v>
      </c>
      <c r="Q286">
        <v>100</v>
      </c>
      <c r="R286">
        <v>105</v>
      </c>
      <c r="S286">
        <v>120</v>
      </c>
      <c r="T286">
        <v>115</v>
      </c>
      <c r="U286">
        <v>111</v>
      </c>
      <c r="V286">
        <v>124</v>
      </c>
      <c r="W286">
        <v>110</v>
      </c>
      <c r="X286">
        <v>27</v>
      </c>
      <c r="Y286">
        <v>363</v>
      </c>
      <c r="Z286">
        <v>12</v>
      </c>
      <c r="AA286">
        <v>4</v>
      </c>
      <c r="AB286" s="1">
        <v>0.253</v>
      </c>
      <c r="AC286" s="1">
        <v>0.31900000000000001</v>
      </c>
      <c r="AD286" s="1">
        <v>0.42499999999999999</v>
      </c>
      <c r="AE286" s="1">
        <v>0.32600000000000001</v>
      </c>
      <c r="AF286" s="36">
        <v>38</v>
      </c>
      <c r="AG286" s="36">
        <v>35</v>
      </c>
      <c r="AH286" s="8">
        <v>12</v>
      </c>
      <c r="AI286" s="36">
        <v>-2</v>
      </c>
      <c r="AJ286" s="38">
        <v>195</v>
      </c>
      <c r="AK286" s="38">
        <v>62</v>
      </c>
      <c r="AL286" s="1">
        <v>0.21</v>
      </c>
      <c r="AM286" s="1">
        <v>0.45</v>
      </c>
      <c r="AN286" s="1">
        <v>0.36270338569999999</v>
      </c>
      <c r="AO286" s="1">
        <v>1.7600722999999999E-2</v>
      </c>
      <c r="AP286" s="1">
        <v>7.2021315200000005E-2</v>
      </c>
      <c r="AQ286" s="1">
        <v>0.21829550289999999</v>
      </c>
      <c r="AR286" s="1">
        <v>0.16175039929999999</v>
      </c>
      <c r="AS286" s="1">
        <v>0.17241177529999999</v>
      </c>
      <c r="AT286" s="1">
        <v>4.6826498600000002E-2</v>
      </c>
      <c r="AU286" s="1">
        <v>4.9989932999999999E-3</v>
      </c>
      <c r="AV286" s="1">
        <v>3.2576845200000003E-2</v>
      </c>
      <c r="AW286" s="1">
        <v>0.3255451801</v>
      </c>
      <c r="AX286" s="1">
        <v>-0.65492958000000001</v>
      </c>
      <c r="AY286" s="1">
        <v>-0.52501119600000001</v>
      </c>
      <c r="AZ286" s="1">
        <v>0.66151595340000002</v>
      </c>
      <c r="BA286" s="1">
        <v>-0.30795726699999998</v>
      </c>
      <c r="BB286" s="1">
        <v>-0.30720412899999999</v>
      </c>
      <c r="BC286" s="1">
        <v>2.0829434899999999E-2</v>
      </c>
      <c r="BD286" s="1">
        <v>0.31902791559999999</v>
      </c>
      <c r="BE286" s="1">
        <v>0.66528554490000003</v>
      </c>
      <c r="BF286" s="1">
        <v>0.6638656355</v>
      </c>
      <c r="BG286" s="1">
        <v>0.1513994893</v>
      </c>
      <c r="BH286" s="1">
        <v>0.52794871030000001</v>
      </c>
      <c r="BI286" s="1">
        <v>0.97270181730000005</v>
      </c>
      <c r="BJ286">
        <v>1</v>
      </c>
      <c r="BK286">
        <v>3</v>
      </c>
      <c r="BL286" t="s">
        <v>760</v>
      </c>
      <c r="BM286" t="s">
        <v>763</v>
      </c>
      <c r="BN286" s="36" t="s">
        <v>796</v>
      </c>
      <c r="BO286" s="1">
        <v>0.62596348290000003</v>
      </c>
      <c r="BP286" s="1">
        <v>-0.223896383</v>
      </c>
      <c r="BQ286" s="1">
        <v>-0.67333785899999998</v>
      </c>
      <c r="BR286" s="1">
        <v>-0.17591505199999999</v>
      </c>
      <c r="BS286" s="1">
        <v>0.62596348290000003</v>
      </c>
      <c r="BT286" s="1">
        <v>0.22389638270000001</v>
      </c>
      <c r="BU286" s="1">
        <v>0.67333785930000001</v>
      </c>
      <c r="BV286" s="1">
        <v>0.17591505199999999</v>
      </c>
      <c r="BW286" t="s">
        <v>5118</v>
      </c>
      <c r="BX286" t="s">
        <v>1397</v>
      </c>
      <c r="BY286" t="s">
        <v>1373</v>
      </c>
      <c r="BZ286" t="s">
        <v>1397</v>
      </c>
      <c r="CA286">
        <v>369</v>
      </c>
      <c r="CB286">
        <v>96</v>
      </c>
      <c r="CC286">
        <v>16</v>
      </c>
      <c r="CD286">
        <v>5</v>
      </c>
      <c r="CE286">
        <v>2017</v>
      </c>
      <c r="CF286">
        <v>410</v>
      </c>
      <c r="CG286">
        <v>0.28199999999999997</v>
      </c>
      <c r="CH286">
        <v>0.35199999999999998</v>
      </c>
      <c r="CI286">
        <v>0.49099999999999999</v>
      </c>
      <c r="CJ286">
        <v>149</v>
      </c>
      <c r="CK286">
        <v>0.36399999999999999</v>
      </c>
      <c r="CL286">
        <v>63</v>
      </c>
      <c r="CM286">
        <v>19</v>
      </c>
      <c r="CN286" t="s">
        <v>249</v>
      </c>
      <c r="CO286">
        <v>26</v>
      </c>
      <c r="CP286" t="s">
        <v>1116</v>
      </c>
      <c r="CQ286">
        <v>109</v>
      </c>
      <c r="CR286">
        <v>34</v>
      </c>
      <c r="CS286">
        <v>5</v>
      </c>
      <c r="CT286">
        <v>0</v>
      </c>
      <c r="CU286">
        <v>2016</v>
      </c>
      <c r="CV286">
        <v>123</v>
      </c>
      <c r="CW286">
        <v>0.22900000000000001</v>
      </c>
      <c r="CX286">
        <v>0.309</v>
      </c>
      <c r="CY286">
        <v>0.40400000000000003</v>
      </c>
      <c r="CZ286">
        <v>38</v>
      </c>
      <c r="DA286">
        <v>0.313</v>
      </c>
      <c r="DB286">
        <v>17</v>
      </c>
      <c r="DC286">
        <v>3</v>
      </c>
      <c r="DD286" t="s">
        <v>249</v>
      </c>
      <c r="DE286">
        <v>25</v>
      </c>
      <c r="DV286" s="36" t="s">
        <v>4845</v>
      </c>
    </row>
    <row r="287" spans="1:126" x14ac:dyDescent="0.3">
      <c r="A287">
        <v>286</v>
      </c>
      <c r="B287" t="s">
        <v>6793</v>
      </c>
      <c r="C287" t="s">
        <v>6648</v>
      </c>
      <c r="D287" t="s">
        <v>947</v>
      </c>
      <c r="E287">
        <v>595238</v>
      </c>
      <c r="F287" t="s">
        <v>249</v>
      </c>
      <c r="I287" t="s">
        <v>1103</v>
      </c>
      <c r="J287">
        <v>22</v>
      </c>
      <c r="K287" t="s">
        <v>2736</v>
      </c>
      <c r="L287">
        <v>76</v>
      </c>
      <c r="M287">
        <v>93</v>
      </c>
      <c r="N287">
        <v>42</v>
      </c>
      <c r="O287">
        <v>69</v>
      </c>
      <c r="P287">
        <v>88</v>
      </c>
      <c r="Q287">
        <v>115</v>
      </c>
      <c r="R287">
        <v>80</v>
      </c>
      <c r="S287">
        <v>98</v>
      </c>
      <c r="T287">
        <v>80</v>
      </c>
      <c r="U287">
        <v>158</v>
      </c>
      <c r="V287">
        <v>103</v>
      </c>
      <c r="W287">
        <v>88</v>
      </c>
      <c r="X287">
        <v>27</v>
      </c>
      <c r="Y287">
        <v>108</v>
      </c>
      <c r="Z287">
        <v>3</v>
      </c>
      <c r="AA287">
        <v>1</v>
      </c>
      <c r="AB287" s="1">
        <v>0.19600000000000001</v>
      </c>
      <c r="AC287" s="1">
        <v>0.25700000000000001</v>
      </c>
      <c r="AD287" s="1">
        <v>0.33600000000000002</v>
      </c>
      <c r="AE287" s="1">
        <v>0.26200000000000001</v>
      </c>
      <c r="AF287" s="36">
        <v>8</v>
      </c>
      <c r="AG287" s="36">
        <v>7</v>
      </c>
      <c r="AH287" s="8">
        <v>1</v>
      </c>
      <c r="AI287" s="36">
        <v>-7</v>
      </c>
      <c r="AJ287" s="38">
        <v>590</v>
      </c>
      <c r="AK287" s="38">
        <v>218</v>
      </c>
      <c r="AL287" s="1">
        <v>0.21</v>
      </c>
      <c r="AM287" s="1">
        <v>0.45</v>
      </c>
      <c r="AN287" s="1">
        <v>0.10812721340000001</v>
      </c>
      <c r="AO287" s="1">
        <v>1.7173965900000001E-2</v>
      </c>
      <c r="AP287" s="1">
        <v>6.9787384100000002E-2</v>
      </c>
      <c r="AQ287" s="1">
        <v>0.24929710969999999</v>
      </c>
      <c r="AR287" s="1">
        <v>0.1227875741</v>
      </c>
      <c r="AS287" s="1">
        <v>0.14025150920000001</v>
      </c>
      <c r="AT287" s="1">
        <v>3.2665354299999998E-2</v>
      </c>
      <c r="AU287" s="1">
        <v>7.1116453999999999E-3</v>
      </c>
      <c r="AV287" s="1">
        <v>2.69974677E-2</v>
      </c>
      <c r="AW287" s="1">
        <v>0.26160907960000002</v>
      </c>
      <c r="AX287" s="1">
        <v>-0.65492958000000001</v>
      </c>
      <c r="AY287" s="1">
        <v>-0.52501119600000001</v>
      </c>
      <c r="AZ287" s="1">
        <v>-0.94705315199999995</v>
      </c>
      <c r="BA287" s="1">
        <v>-0.32597098299999999</v>
      </c>
      <c r="BB287" s="1">
        <v>-0.40102111000000001</v>
      </c>
      <c r="BC287" s="1">
        <v>0.7893391394</v>
      </c>
      <c r="BD287" s="1">
        <v>-1.1670019949999999</v>
      </c>
      <c r="BE287" s="1">
        <v>-8.1483569000000006E-2</v>
      </c>
      <c r="BF287" s="1">
        <v>-0.84164425399999998</v>
      </c>
      <c r="BG287" s="1">
        <v>0.78708112500000005</v>
      </c>
      <c r="BH287" s="1">
        <v>5.6438718399999997E-2</v>
      </c>
      <c r="BI287" s="1">
        <v>-1.2224071299999999</v>
      </c>
      <c r="BJ287">
        <v>2</v>
      </c>
      <c r="BK287">
        <v>2</v>
      </c>
      <c r="BL287" t="s">
        <v>759</v>
      </c>
      <c r="BM287" t="s">
        <v>762</v>
      </c>
      <c r="BN287" s="36" t="s">
        <v>782</v>
      </c>
      <c r="BO287" s="1">
        <v>0.220771935</v>
      </c>
      <c r="BP287" s="1">
        <v>0.86741746519999996</v>
      </c>
      <c r="BQ287" s="1">
        <v>0.35023218249999999</v>
      </c>
      <c r="BR287" s="1">
        <v>0.16590412239999999</v>
      </c>
      <c r="BS287" s="1">
        <v>0.220771935</v>
      </c>
      <c r="BT287" s="1">
        <v>0.86741746519999996</v>
      </c>
      <c r="BU287" s="1">
        <v>0.35023218249999999</v>
      </c>
      <c r="BV287" s="1">
        <v>0.16590412239999999</v>
      </c>
      <c r="BW287" t="s">
        <v>2869</v>
      </c>
      <c r="BX287" t="s">
        <v>1397</v>
      </c>
      <c r="BY287" t="s">
        <v>1373</v>
      </c>
      <c r="BZ287" t="s">
        <v>1397</v>
      </c>
      <c r="CA287">
        <v>20</v>
      </c>
      <c r="CB287">
        <v>11</v>
      </c>
      <c r="CC287">
        <v>1</v>
      </c>
      <c r="CD287">
        <v>0</v>
      </c>
      <c r="CE287">
        <v>2017</v>
      </c>
      <c r="CF287">
        <v>20</v>
      </c>
      <c r="CG287">
        <v>0.15</v>
      </c>
      <c r="CH287">
        <v>0.15</v>
      </c>
      <c r="CI287">
        <v>0.3</v>
      </c>
      <c r="CJ287">
        <v>4</v>
      </c>
      <c r="CK287">
        <v>0.188</v>
      </c>
      <c r="CL287">
        <v>1</v>
      </c>
      <c r="CM287">
        <v>0</v>
      </c>
      <c r="CN287" t="s">
        <v>249</v>
      </c>
      <c r="CO287">
        <v>26</v>
      </c>
      <c r="DV287" s="36" t="s">
        <v>6649</v>
      </c>
    </row>
    <row r="288" spans="1:126" x14ac:dyDescent="0.3">
      <c r="A288">
        <v>287</v>
      </c>
      <c r="B288" t="s">
        <v>7026</v>
      </c>
      <c r="C288" t="s">
        <v>4606</v>
      </c>
      <c r="D288" t="s">
        <v>4607</v>
      </c>
      <c r="E288">
        <v>593700</v>
      </c>
      <c r="F288" t="s">
        <v>249</v>
      </c>
      <c r="G288" t="s">
        <v>265</v>
      </c>
      <c r="I288" t="s">
        <v>1061</v>
      </c>
      <c r="J288">
        <v>19</v>
      </c>
      <c r="K288" t="s">
        <v>6312</v>
      </c>
      <c r="L288">
        <v>76</v>
      </c>
      <c r="M288">
        <v>86</v>
      </c>
      <c r="N288">
        <v>90</v>
      </c>
      <c r="O288">
        <v>362</v>
      </c>
      <c r="P288">
        <v>86</v>
      </c>
      <c r="Q288">
        <v>105</v>
      </c>
      <c r="R288">
        <v>89</v>
      </c>
      <c r="S288">
        <v>88</v>
      </c>
      <c r="T288">
        <v>104</v>
      </c>
      <c r="U288">
        <v>253</v>
      </c>
      <c r="V288">
        <v>64</v>
      </c>
      <c r="W288">
        <v>90</v>
      </c>
      <c r="X288">
        <v>25</v>
      </c>
      <c r="Y288">
        <v>232</v>
      </c>
      <c r="Z288">
        <v>4</v>
      </c>
      <c r="AA288">
        <v>9</v>
      </c>
      <c r="AB288" s="1">
        <v>0.21299999999999999</v>
      </c>
      <c r="AC288" s="1">
        <v>0.26900000000000002</v>
      </c>
      <c r="AD288" s="1">
        <v>0.34</v>
      </c>
      <c r="AE288" s="1">
        <v>0.26900000000000002</v>
      </c>
      <c r="AF288" s="36">
        <v>14</v>
      </c>
      <c r="AG288" s="36">
        <v>13</v>
      </c>
      <c r="AH288" s="8">
        <v>5</v>
      </c>
      <c r="AI288" s="36">
        <v>-14</v>
      </c>
      <c r="AJ288" s="38">
        <v>453</v>
      </c>
      <c r="AK288" s="38">
        <v>165</v>
      </c>
      <c r="AL288" s="1">
        <v>0.21</v>
      </c>
      <c r="AM288" s="1">
        <v>0.41666666670000002</v>
      </c>
      <c r="AN288" s="1">
        <v>0.23222012149999999</v>
      </c>
      <c r="AO288" s="1">
        <v>9.0021431299999996E-2</v>
      </c>
      <c r="AP288" s="1">
        <v>6.8616388099999995E-2</v>
      </c>
      <c r="AQ288" s="1">
        <v>0.2273060831</v>
      </c>
      <c r="AR288" s="1">
        <v>0.13619106710000001</v>
      </c>
      <c r="AS288" s="1">
        <v>0.12699562589999999</v>
      </c>
      <c r="AT288" s="1">
        <v>4.2288859200000001E-2</v>
      </c>
      <c r="AU288" s="1">
        <v>1.1357359799999999E-2</v>
      </c>
      <c r="AV288" s="1">
        <v>1.6873047299999999E-2</v>
      </c>
      <c r="AW288" s="1">
        <v>0.26884486340000002</v>
      </c>
      <c r="AX288" s="1">
        <v>-0.65492958000000001</v>
      </c>
      <c r="AY288" s="1">
        <v>-1.027631717</v>
      </c>
      <c r="AZ288" s="1">
        <v>-0.16295770300000001</v>
      </c>
      <c r="BA288" s="1">
        <v>2.7489713687999999</v>
      </c>
      <c r="BB288" s="1">
        <v>-0.45019868200000002</v>
      </c>
      <c r="BC288" s="1">
        <v>0.24419586879999999</v>
      </c>
      <c r="BD288" s="1">
        <v>-0.65579698500000005</v>
      </c>
      <c r="BE288" s="1">
        <v>-0.38928836900000002</v>
      </c>
      <c r="BF288" s="1">
        <v>0.18145681359999999</v>
      </c>
      <c r="BG288" s="1">
        <v>2.0645856551000001</v>
      </c>
      <c r="BH288" s="1">
        <v>-0.79917024000000003</v>
      </c>
      <c r="BI288" s="1">
        <v>-0.97398200400000001</v>
      </c>
      <c r="BJ288">
        <v>2</v>
      </c>
      <c r="BK288">
        <v>2</v>
      </c>
      <c r="BL288" t="s">
        <v>759</v>
      </c>
      <c r="BM288" t="s">
        <v>761</v>
      </c>
      <c r="BN288" s="36" t="s">
        <v>779</v>
      </c>
      <c r="BO288" s="1">
        <v>-0.38341149099999999</v>
      </c>
      <c r="BP288" s="1">
        <v>0.8405988794</v>
      </c>
      <c r="BQ288" s="1">
        <v>-0.251956713</v>
      </c>
      <c r="BR288" s="1">
        <v>-0.200838926</v>
      </c>
      <c r="BS288" s="1">
        <v>0.38341149050000001</v>
      </c>
      <c r="BT288" s="1">
        <v>0.8405988794</v>
      </c>
      <c r="BU288" s="1">
        <v>0.25195671289999999</v>
      </c>
      <c r="BV288" s="1">
        <v>0.2008389256</v>
      </c>
      <c r="BW288" t="s">
        <v>2470</v>
      </c>
      <c r="BX288" t="s">
        <v>1390</v>
      </c>
      <c r="BY288" t="s">
        <v>1373</v>
      </c>
      <c r="BZ288" t="s">
        <v>1390</v>
      </c>
      <c r="CA288">
        <v>217</v>
      </c>
      <c r="CB288">
        <v>106</v>
      </c>
      <c r="CC288">
        <v>4</v>
      </c>
      <c r="CD288">
        <v>11</v>
      </c>
      <c r="CE288">
        <v>2017</v>
      </c>
      <c r="CF288">
        <v>234</v>
      </c>
      <c r="CG288">
        <v>0.221</v>
      </c>
      <c r="CH288">
        <v>0.26200000000000001</v>
      </c>
      <c r="CI288">
        <v>0.34599999999999997</v>
      </c>
      <c r="CJ288">
        <v>62</v>
      </c>
      <c r="CK288">
        <v>0.26400000000000001</v>
      </c>
      <c r="CL288">
        <v>14</v>
      </c>
      <c r="CM288">
        <v>6</v>
      </c>
      <c r="CN288" t="s">
        <v>249</v>
      </c>
      <c r="CO288">
        <v>24</v>
      </c>
      <c r="CP288" t="s">
        <v>1106</v>
      </c>
      <c r="CQ288">
        <v>31</v>
      </c>
      <c r="CR288">
        <v>27</v>
      </c>
      <c r="CS288">
        <v>0</v>
      </c>
      <c r="CT288">
        <v>2</v>
      </c>
      <c r="CU288">
        <v>2016</v>
      </c>
      <c r="CV288">
        <v>33</v>
      </c>
      <c r="CW288">
        <v>0.22600000000000001</v>
      </c>
      <c r="CX288">
        <v>0.27300000000000002</v>
      </c>
      <c r="CY288">
        <v>0.25800000000000001</v>
      </c>
      <c r="CZ288">
        <v>8</v>
      </c>
      <c r="DA288">
        <v>0.245</v>
      </c>
      <c r="DB288">
        <v>3</v>
      </c>
      <c r="DC288">
        <v>1</v>
      </c>
      <c r="DD288" t="s">
        <v>265</v>
      </c>
      <c r="DE288">
        <v>23</v>
      </c>
      <c r="DV288" s="36" t="s">
        <v>5079</v>
      </c>
    </row>
    <row r="289" spans="1:126" x14ac:dyDescent="0.3">
      <c r="A289">
        <v>288</v>
      </c>
      <c r="B289" t="s">
        <v>7312</v>
      </c>
      <c r="C289" t="s">
        <v>2091</v>
      </c>
      <c r="D289" t="s">
        <v>375</v>
      </c>
      <c r="E289">
        <v>664023</v>
      </c>
      <c r="F289" t="s">
        <v>265</v>
      </c>
      <c r="G289" t="s">
        <v>249</v>
      </c>
      <c r="I289" t="s">
        <v>1061</v>
      </c>
      <c r="J289">
        <v>8</v>
      </c>
      <c r="K289" t="s">
        <v>2870</v>
      </c>
      <c r="L289">
        <v>154</v>
      </c>
      <c r="M289">
        <v>79</v>
      </c>
      <c r="N289">
        <v>147</v>
      </c>
      <c r="O289">
        <v>176</v>
      </c>
      <c r="P289">
        <v>124</v>
      </c>
      <c r="Q289">
        <v>126</v>
      </c>
      <c r="R289">
        <v>83</v>
      </c>
      <c r="S289">
        <v>150</v>
      </c>
      <c r="T289">
        <v>110</v>
      </c>
      <c r="U289">
        <v>160</v>
      </c>
      <c r="V289">
        <v>163</v>
      </c>
      <c r="W289">
        <v>110</v>
      </c>
      <c r="X289">
        <v>23</v>
      </c>
      <c r="Y289">
        <v>378</v>
      </c>
      <c r="Z289">
        <v>16</v>
      </c>
      <c r="AA289">
        <v>8</v>
      </c>
      <c r="AB289" s="1">
        <v>0.23200000000000001</v>
      </c>
      <c r="AC289" s="1">
        <v>0.313</v>
      </c>
      <c r="AD289" s="1">
        <v>0.44700000000000001</v>
      </c>
      <c r="AE289" s="1">
        <v>0.32800000000000001</v>
      </c>
      <c r="AF289" s="36">
        <v>41</v>
      </c>
      <c r="AG289" s="36">
        <v>37</v>
      </c>
      <c r="AH289" s="8">
        <v>15</v>
      </c>
      <c r="AI289" s="36">
        <v>-1</v>
      </c>
      <c r="AJ289" s="38">
        <v>175</v>
      </c>
      <c r="AK289" s="38">
        <v>21</v>
      </c>
      <c r="AL289" s="1">
        <v>0.42499999999999999</v>
      </c>
      <c r="AM289" s="1">
        <v>0.38333333330000002</v>
      </c>
      <c r="AN289" s="1">
        <v>0.37815395130000001</v>
      </c>
      <c r="AO289" s="1">
        <v>4.3896988499999998E-2</v>
      </c>
      <c r="AP289" s="1">
        <v>9.8104383899999995E-2</v>
      </c>
      <c r="AQ289" s="1">
        <v>0.27429414610000002</v>
      </c>
      <c r="AR289" s="1">
        <v>0.12677653589999999</v>
      </c>
      <c r="AS289" s="1">
        <v>0.21503016820000001</v>
      </c>
      <c r="AT289" s="1">
        <v>4.45792614E-2</v>
      </c>
      <c r="AU289" s="1">
        <v>7.2039364000000003E-3</v>
      </c>
      <c r="AV289" s="1">
        <v>4.2859537400000002E-2</v>
      </c>
      <c r="AW289" s="1">
        <v>0.32796390780000001</v>
      </c>
      <c r="AX289" s="1">
        <v>1.4605237116000001</v>
      </c>
      <c r="AY289" s="1">
        <v>-1.530252239</v>
      </c>
      <c r="AZ289" s="1">
        <v>0.75914214609999997</v>
      </c>
      <c r="BA289" s="1">
        <v>0.80202644889999997</v>
      </c>
      <c r="BB289" s="1">
        <v>0.78818986040000005</v>
      </c>
      <c r="BC289" s="1">
        <v>1.4089994438</v>
      </c>
      <c r="BD289" s="1">
        <v>-1.0148642430000001</v>
      </c>
      <c r="BE289" s="1">
        <v>1.6548948792</v>
      </c>
      <c r="BF289" s="1">
        <v>0.42495571469999999</v>
      </c>
      <c r="BG289" s="1">
        <v>0.81485081609999999</v>
      </c>
      <c r="BH289" s="1">
        <v>1.3969331289</v>
      </c>
      <c r="BI289" s="1">
        <v>1.0557436501999999</v>
      </c>
      <c r="BJ289">
        <v>1</v>
      </c>
      <c r="BK289">
        <v>1</v>
      </c>
      <c r="BL289" t="s">
        <v>763</v>
      </c>
      <c r="BM289" t="s">
        <v>759</v>
      </c>
      <c r="BN289" s="36" t="s">
        <v>775</v>
      </c>
      <c r="BO289" s="1">
        <v>0.60313276999999998</v>
      </c>
      <c r="BP289" s="1">
        <v>0.43050616339999997</v>
      </c>
      <c r="BQ289" s="1">
        <v>-0.42081729600000001</v>
      </c>
      <c r="BR289" s="1">
        <v>0.34539681960000002</v>
      </c>
      <c r="BS289" s="1">
        <v>0.60313276999999998</v>
      </c>
      <c r="BT289" s="1">
        <v>0.43050616339999997</v>
      </c>
      <c r="BU289" s="1">
        <v>0.4208172959</v>
      </c>
      <c r="BV289" s="1">
        <v>0.34539681960000002</v>
      </c>
      <c r="BW289" t="s">
        <v>2802</v>
      </c>
      <c r="BX289" t="s">
        <v>1070</v>
      </c>
      <c r="BY289" t="s">
        <v>1063</v>
      </c>
      <c r="BZ289" t="s">
        <v>1070</v>
      </c>
      <c r="CA289">
        <v>364</v>
      </c>
      <c r="CB289">
        <v>115</v>
      </c>
      <c r="CC289">
        <v>24</v>
      </c>
      <c r="CD289">
        <v>8</v>
      </c>
      <c r="CE289">
        <v>2017</v>
      </c>
      <c r="CF289">
        <v>413</v>
      </c>
      <c r="CG289">
        <v>0.253</v>
      </c>
      <c r="CH289">
        <v>0.32800000000000001</v>
      </c>
      <c r="CI289">
        <v>0.51400000000000001</v>
      </c>
      <c r="CJ289">
        <v>147</v>
      </c>
      <c r="CK289">
        <v>0.35599999999999998</v>
      </c>
      <c r="CL289">
        <v>58</v>
      </c>
      <c r="CM289">
        <v>21</v>
      </c>
      <c r="CN289" t="s">
        <v>249</v>
      </c>
      <c r="CO289">
        <v>22</v>
      </c>
      <c r="DV289" s="36" t="s">
        <v>6529</v>
      </c>
    </row>
    <row r="290" spans="1:126" x14ac:dyDescent="0.3">
      <c r="A290">
        <v>289</v>
      </c>
      <c r="B290" t="s">
        <v>607</v>
      </c>
      <c r="C290" t="s">
        <v>309</v>
      </c>
      <c r="D290" t="s">
        <v>308</v>
      </c>
      <c r="E290">
        <v>429666</v>
      </c>
      <c r="F290" t="s">
        <v>257</v>
      </c>
      <c r="I290" t="s">
        <v>1065</v>
      </c>
      <c r="J290">
        <v>1</v>
      </c>
      <c r="K290" t="s">
        <v>6507</v>
      </c>
      <c r="L290">
        <v>172</v>
      </c>
      <c r="M290">
        <v>120</v>
      </c>
      <c r="N290">
        <v>110</v>
      </c>
      <c r="O290">
        <v>26</v>
      </c>
      <c r="P290">
        <v>81</v>
      </c>
      <c r="Q290">
        <v>81</v>
      </c>
      <c r="R290">
        <v>108</v>
      </c>
      <c r="S290">
        <v>74</v>
      </c>
      <c r="T290">
        <v>94</v>
      </c>
      <c r="U290">
        <v>29</v>
      </c>
      <c r="V290">
        <v>75</v>
      </c>
      <c r="W290">
        <v>92</v>
      </c>
      <c r="X290">
        <v>35</v>
      </c>
      <c r="Y290">
        <v>284</v>
      </c>
      <c r="Z290">
        <v>6</v>
      </c>
      <c r="AA290">
        <v>1</v>
      </c>
      <c r="AB290" s="1">
        <v>0.23100000000000001</v>
      </c>
      <c r="AC290" s="1">
        <v>0.27800000000000002</v>
      </c>
      <c r="AD290" s="1">
        <v>0.33700000000000002</v>
      </c>
      <c r="AE290" s="1">
        <v>0.27300000000000002</v>
      </c>
      <c r="AF290" s="36">
        <v>17</v>
      </c>
      <c r="AG290" s="36">
        <v>19</v>
      </c>
      <c r="AH290" s="8">
        <v>5</v>
      </c>
      <c r="AI290" s="36">
        <v>-7</v>
      </c>
      <c r="AJ290" s="38">
        <v>359</v>
      </c>
      <c r="AK290" s="38">
        <v>52</v>
      </c>
      <c r="AL290" s="1">
        <v>0.47499999999999998</v>
      </c>
      <c r="AM290" s="1">
        <v>0.58333333330000003</v>
      </c>
      <c r="AN290" s="1">
        <v>0.28428861329999999</v>
      </c>
      <c r="AO290" s="1">
        <v>6.4151115E-3</v>
      </c>
      <c r="AP290" s="1">
        <v>6.4227173999999998E-2</v>
      </c>
      <c r="AQ290" s="1">
        <v>0.17707696340000001</v>
      </c>
      <c r="AR290" s="1">
        <v>0.1649203048</v>
      </c>
      <c r="AS290" s="1">
        <v>0.106714294</v>
      </c>
      <c r="AT290" s="1">
        <v>3.8184737099999998E-2</v>
      </c>
      <c r="AU290" s="1">
        <v>1.3214343999999999E-3</v>
      </c>
      <c r="AV290" s="1">
        <v>1.9638497000000001E-2</v>
      </c>
      <c r="AW290" s="1">
        <v>0.27273985099999998</v>
      </c>
      <c r="AX290" s="1">
        <v>1.9524895933999999</v>
      </c>
      <c r="AY290" s="1">
        <v>1.4854708896</v>
      </c>
      <c r="AZ290" s="1">
        <v>0.1660431087</v>
      </c>
      <c r="BA290" s="1">
        <v>-0.780109736</v>
      </c>
      <c r="BB290" s="1">
        <v>-0.63452970500000005</v>
      </c>
      <c r="BC290" s="1">
        <v>-1.0009513969999999</v>
      </c>
      <c r="BD290" s="1">
        <v>0.43992711490000003</v>
      </c>
      <c r="BE290" s="1">
        <v>-0.860225774</v>
      </c>
      <c r="BF290" s="1">
        <v>-0.25486360600000002</v>
      </c>
      <c r="BG290" s="1">
        <v>-0.95515117900000002</v>
      </c>
      <c r="BH290" s="1">
        <v>-0.565463673</v>
      </c>
      <c r="BI290" s="1">
        <v>-0.84025595600000003</v>
      </c>
      <c r="BJ290">
        <v>3</v>
      </c>
      <c r="BK290">
        <v>1</v>
      </c>
      <c r="BL290" t="s">
        <v>761</v>
      </c>
      <c r="BM290" t="s">
        <v>764</v>
      </c>
      <c r="BN290" s="36" t="s">
        <v>772</v>
      </c>
      <c r="BO290" s="1">
        <v>-0.675268749</v>
      </c>
      <c r="BP290" s="1">
        <v>-0.60062059800000001</v>
      </c>
      <c r="BQ290" s="1">
        <v>0.27878276400000002</v>
      </c>
      <c r="BR290" s="1">
        <v>0.26150890840000002</v>
      </c>
      <c r="BS290" s="1">
        <v>0.67526874930000003</v>
      </c>
      <c r="BT290" s="1">
        <v>0.60062059830000003</v>
      </c>
      <c r="BU290" s="1">
        <v>0.27878276400000002</v>
      </c>
      <c r="BV290" s="1">
        <v>0.26150890840000002</v>
      </c>
      <c r="BW290" t="s">
        <v>6914</v>
      </c>
      <c r="BX290" t="s">
        <v>1377</v>
      </c>
      <c r="BY290" t="s">
        <v>1373</v>
      </c>
      <c r="BZ290" t="s">
        <v>1377</v>
      </c>
      <c r="CA290">
        <v>254</v>
      </c>
      <c r="CB290">
        <v>73</v>
      </c>
      <c r="CC290">
        <v>4</v>
      </c>
      <c r="CD290">
        <v>0</v>
      </c>
      <c r="CE290">
        <v>2017</v>
      </c>
      <c r="CF290">
        <v>268</v>
      </c>
      <c r="CG290">
        <v>0.217</v>
      </c>
      <c r="CH290">
        <v>0.255</v>
      </c>
      <c r="CI290">
        <v>0.32300000000000001</v>
      </c>
      <c r="CJ290">
        <v>68</v>
      </c>
      <c r="CK290">
        <v>0.254</v>
      </c>
      <c r="CL290">
        <v>13</v>
      </c>
      <c r="CM290">
        <v>2</v>
      </c>
      <c r="CN290" t="s">
        <v>257</v>
      </c>
      <c r="CO290">
        <v>34</v>
      </c>
      <c r="CP290" t="s">
        <v>1377</v>
      </c>
      <c r="CQ290">
        <v>405</v>
      </c>
      <c r="CR290">
        <v>115</v>
      </c>
      <c r="CS290">
        <v>9</v>
      </c>
      <c r="CT290">
        <v>0</v>
      </c>
      <c r="CU290">
        <v>2016</v>
      </c>
      <c r="CV290">
        <v>438</v>
      </c>
      <c r="CW290">
        <v>0.26900000000000002</v>
      </c>
      <c r="CX290">
        <v>0.309</v>
      </c>
      <c r="CY290">
        <v>0.40699999999999997</v>
      </c>
      <c r="CZ290">
        <v>136</v>
      </c>
      <c r="DA290">
        <v>0.311</v>
      </c>
      <c r="DB290">
        <v>37</v>
      </c>
      <c r="DC290">
        <v>12</v>
      </c>
      <c r="DD290" t="s">
        <v>257</v>
      </c>
      <c r="DE290">
        <v>33</v>
      </c>
      <c r="DF290" t="s">
        <v>1377</v>
      </c>
      <c r="DG290">
        <v>411</v>
      </c>
      <c r="DH290">
        <v>114</v>
      </c>
      <c r="DI290">
        <v>8</v>
      </c>
      <c r="DJ290">
        <v>0</v>
      </c>
      <c r="DK290">
        <v>2015</v>
      </c>
      <c r="DL290">
        <v>437</v>
      </c>
      <c r="DM290">
        <v>0.219</v>
      </c>
      <c r="DN290">
        <v>0.253</v>
      </c>
      <c r="DO290">
        <v>0.311</v>
      </c>
      <c r="DP290">
        <v>109</v>
      </c>
      <c r="DQ290">
        <v>0.248</v>
      </c>
      <c r="DR290">
        <v>16</v>
      </c>
      <c r="DS290">
        <v>4</v>
      </c>
      <c r="DT290" t="s">
        <v>257</v>
      </c>
      <c r="DU290">
        <v>32</v>
      </c>
      <c r="DV290" s="36" t="s">
        <v>1378</v>
      </c>
    </row>
    <row r="291" spans="1:126" x14ac:dyDescent="0.3">
      <c r="A291">
        <v>290</v>
      </c>
      <c r="B291" t="s">
        <v>887</v>
      </c>
      <c r="C291" t="s">
        <v>888</v>
      </c>
      <c r="D291" t="s">
        <v>889</v>
      </c>
      <c r="E291">
        <v>547180</v>
      </c>
      <c r="F291" t="s">
        <v>249</v>
      </c>
      <c r="I291" t="s">
        <v>1103</v>
      </c>
      <c r="J291">
        <v>7</v>
      </c>
      <c r="K291" t="s">
        <v>2897</v>
      </c>
      <c r="L291">
        <v>76</v>
      </c>
      <c r="M291">
        <v>86</v>
      </c>
      <c r="N291">
        <v>210</v>
      </c>
      <c r="O291">
        <v>108</v>
      </c>
      <c r="P291">
        <v>194</v>
      </c>
      <c r="Q291">
        <v>86</v>
      </c>
      <c r="R291">
        <v>102</v>
      </c>
      <c r="S291">
        <v>162</v>
      </c>
      <c r="T291">
        <v>127</v>
      </c>
      <c r="U291">
        <v>62</v>
      </c>
      <c r="V291">
        <v>171</v>
      </c>
      <c r="W291">
        <v>130</v>
      </c>
      <c r="X291">
        <v>25</v>
      </c>
      <c r="Y291">
        <v>543</v>
      </c>
      <c r="Z291">
        <v>24</v>
      </c>
      <c r="AA291">
        <v>10</v>
      </c>
      <c r="AB291" s="1">
        <v>0.27300000000000002</v>
      </c>
      <c r="AC291" s="1">
        <v>0.38800000000000001</v>
      </c>
      <c r="AD291" s="1">
        <v>0.50600000000000001</v>
      </c>
      <c r="AE291" s="1">
        <v>0.38700000000000001</v>
      </c>
      <c r="AF291" s="36">
        <v>94</v>
      </c>
      <c r="AG291" s="36">
        <v>86</v>
      </c>
      <c r="AH291" s="8">
        <v>28</v>
      </c>
      <c r="AI291" s="36">
        <v>31</v>
      </c>
      <c r="AJ291" s="38">
        <v>7</v>
      </c>
      <c r="AK291" s="38">
        <v>3</v>
      </c>
      <c r="AL291" s="1">
        <v>0.21</v>
      </c>
      <c r="AM291" s="1">
        <v>0.41666666670000002</v>
      </c>
      <c r="AN291" s="1">
        <v>0.54284042310000002</v>
      </c>
      <c r="AO291" s="1">
        <v>2.6875136500000001E-2</v>
      </c>
      <c r="AP291" s="1">
        <v>0.15402852110000001</v>
      </c>
      <c r="AQ291" s="1">
        <v>0.18783491199999999</v>
      </c>
      <c r="AR291" s="1">
        <v>0.15594259569999999</v>
      </c>
      <c r="AS291" s="1">
        <v>0.23268959789999999</v>
      </c>
      <c r="AT291" s="1">
        <v>5.1392099199999999E-2</v>
      </c>
      <c r="AU291" s="1">
        <v>2.7681562E-3</v>
      </c>
      <c r="AV291" s="1">
        <v>4.4979283000000002E-2</v>
      </c>
      <c r="AW291" s="1">
        <v>0.38713414460000001</v>
      </c>
      <c r="AX291" s="1">
        <v>-0.65492958000000001</v>
      </c>
      <c r="AY291" s="1">
        <v>-1.027631717</v>
      </c>
      <c r="AZ291" s="1">
        <v>1.7997327417</v>
      </c>
      <c r="BA291" s="1">
        <v>8.3522198500000006E-2</v>
      </c>
      <c r="BB291" s="1">
        <v>3.1368001688999998</v>
      </c>
      <c r="BC291" s="1">
        <v>-0.73426883700000001</v>
      </c>
      <c r="BD291" s="1">
        <v>9.7520111600000001E-2</v>
      </c>
      <c r="BE291" s="1">
        <v>2.0649510867999998</v>
      </c>
      <c r="BF291" s="1">
        <v>1.1492470869</v>
      </c>
      <c r="BG291" s="1">
        <v>-0.51984314300000001</v>
      </c>
      <c r="BH291" s="1">
        <v>1.5760716144</v>
      </c>
      <c r="BI291" s="1">
        <v>3.0872268852000002</v>
      </c>
      <c r="BJ291">
        <v>1</v>
      </c>
      <c r="BK291">
        <v>1</v>
      </c>
      <c r="BL291" t="s">
        <v>763</v>
      </c>
      <c r="BM291" t="s">
        <v>764</v>
      </c>
      <c r="BN291" s="36" t="s">
        <v>774</v>
      </c>
      <c r="BO291" s="1">
        <v>0.73734636119999997</v>
      </c>
      <c r="BP291" s="1">
        <v>-0.40019971100000001</v>
      </c>
      <c r="BQ291" s="1">
        <v>-0.372505435</v>
      </c>
      <c r="BR291" s="1">
        <v>-0.19570148900000001</v>
      </c>
      <c r="BS291" s="1">
        <v>0.73734636119999997</v>
      </c>
      <c r="BT291" s="1">
        <v>0.40019971100000001</v>
      </c>
      <c r="BU291" s="1">
        <v>0.37250543470000003</v>
      </c>
      <c r="BV291" s="1">
        <v>0.19570148909999999</v>
      </c>
      <c r="BW291" t="s">
        <v>4579</v>
      </c>
      <c r="BX291" t="s">
        <v>1085</v>
      </c>
      <c r="BY291" t="s">
        <v>1063</v>
      </c>
      <c r="BZ291" t="s">
        <v>1085</v>
      </c>
      <c r="CA291">
        <v>420</v>
      </c>
      <c r="CB291">
        <v>111</v>
      </c>
      <c r="CC291">
        <v>29</v>
      </c>
      <c r="CD291">
        <v>4</v>
      </c>
      <c r="CE291">
        <v>2017</v>
      </c>
      <c r="CF291">
        <v>492</v>
      </c>
      <c r="CG291">
        <v>0.31900000000000001</v>
      </c>
      <c r="CH291">
        <v>0.41299999999999998</v>
      </c>
      <c r="CI291">
        <v>0.59499999999999997</v>
      </c>
      <c r="CJ291">
        <v>211</v>
      </c>
      <c r="CK291">
        <v>0.42799999999999999</v>
      </c>
      <c r="CL291">
        <v>127</v>
      </c>
      <c r="CM291">
        <v>35</v>
      </c>
      <c r="CN291" t="s">
        <v>249</v>
      </c>
      <c r="CO291">
        <v>24</v>
      </c>
      <c r="CP291" t="s">
        <v>1085</v>
      </c>
      <c r="CQ291">
        <v>506</v>
      </c>
      <c r="CR291">
        <v>147</v>
      </c>
      <c r="CS291">
        <v>24</v>
      </c>
      <c r="CT291">
        <v>21</v>
      </c>
      <c r="CU291">
        <v>2016</v>
      </c>
      <c r="CV291">
        <v>627</v>
      </c>
      <c r="CW291">
        <v>0.24299999999999999</v>
      </c>
      <c r="CX291">
        <v>0.373</v>
      </c>
      <c r="CY291">
        <v>0.441</v>
      </c>
      <c r="CZ291">
        <v>225</v>
      </c>
      <c r="DA291">
        <v>0.35899999999999999</v>
      </c>
      <c r="DB291">
        <v>78</v>
      </c>
      <c r="DC291">
        <v>27</v>
      </c>
      <c r="DD291" t="s">
        <v>249</v>
      </c>
      <c r="DE291">
        <v>23</v>
      </c>
      <c r="DF291" t="s">
        <v>1085</v>
      </c>
      <c r="DG291">
        <v>521</v>
      </c>
      <c r="DH291">
        <v>153</v>
      </c>
      <c r="DI291">
        <v>42</v>
      </c>
      <c r="DJ291">
        <v>6</v>
      </c>
      <c r="DK291">
        <v>2015</v>
      </c>
      <c r="DL291">
        <v>654</v>
      </c>
      <c r="DM291">
        <v>0.33</v>
      </c>
      <c r="DN291">
        <v>0.46</v>
      </c>
      <c r="DO291">
        <v>0.64900000000000002</v>
      </c>
      <c r="DP291">
        <v>306</v>
      </c>
      <c r="DQ291">
        <v>0.46700000000000003</v>
      </c>
      <c r="DR291">
        <v>209</v>
      </c>
      <c r="DS291">
        <v>47</v>
      </c>
      <c r="DT291" t="s">
        <v>249</v>
      </c>
      <c r="DU291">
        <v>22</v>
      </c>
      <c r="DV291" s="36" t="s">
        <v>1146</v>
      </c>
    </row>
    <row r="292" spans="1:126" x14ac:dyDescent="0.3">
      <c r="A292">
        <v>291</v>
      </c>
      <c r="B292" t="s">
        <v>4645</v>
      </c>
      <c r="C292" t="s">
        <v>500</v>
      </c>
      <c r="D292" t="s">
        <v>129</v>
      </c>
      <c r="E292">
        <v>543281</v>
      </c>
      <c r="F292" t="s">
        <v>265</v>
      </c>
      <c r="G292" t="s">
        <v>253</v>
      </c>
      <c r="I292" t="s">
        <v>1065</v>
      </c>
      <c r="J292">
        <v>3</v>
      </c>
      <c r="K292" t="s">
        <v>822</v>
      </c>
      <c r="L292">
        <v>154</v>
      </c>
      <c r="M292">
        <v>103</v>
      </c>
      <c r="N292">
        <v>195</v>
      </c>
      <c r="O292">
        <v>197</v>
      </c>
      <c r="P292">
        <v>52</v>
      </c>
      <c r="Q292">
        <v>73</v>
      </c>
      <c r="R292">
        <v>121</v>
      </c>
      <c r="S292">
        <v>93</v>
      </c>
      <c r="T292">
        <v>122</v>
      </c>
      <c r="U292">
        <v>132</v>
      </c>
      <c r="V292">
        <v>77</v>
      </c>
      <c r="W292">
        <v>105</v>
      </c>
      <c r="X292">
        <v>30</v>
      </c>
      <c r="Y292">
        <v>503</v>
      </c>
      <c r="Z292">
        <v>10</v>
      </c>
      <c r="AA292">
        <v>13</v>
      </c>
      <c r="AB292" s="1">
        <v>0.26600000000000001</v>
      </c>
      <c r="AC292" s="1">
        <v>0.311</v>
      </c>
      <c r="AD292" s="1">
        <v>0.4</v>
      </c>
      <c r="AE292" s="1">
        <v>0.311</v>
      </c>
      <c r="AF292" s="36">
        <v>40</v>
      </c>
      <c r="AG292" s="36">
        <v>44</v>
      </c>
      <c r="AH292" s="8">
        <v>18</v>
      </c>
      <c r="AI292" s="36">
        <v>7</v>
      </c>
      <c r="AJ292" s="38">
        <v>119</v>
      </c>
      <c r="AK292" s="38">
        <v>24</v>
      </c>
      <c r="AL292" s="1">
        <v>0.42499999999999999</v>
      </c>
      <c r="AM292" s="1">
        <v>0.5</v>
      </c>
      <c r="AN292" s="1">
        <v>0.50289203950000005</v>
      </c>
      <c r="AO292" s="1">
        <v>4.900123E-2</v>
      </c>
      <c r="AP292" s="1">
        <v>4.1629831300000003E-2</v>
      </c>
      <c r="AQ292" s="1">
        <v>0.15810042229999999</v>
      </c>
      <c r="AR292" s="1">
        <v>0.18504247430000001</v>
      </c>
      <c r="AS292" s="1">
        <v>0.13366665759999999</v>
      </c>
      <c r="AT292" s="1">
        <v>4.9444965799999997E-2</v>
      </c>
      <c r="AU292" s="1">
        <v>5.9269322999999999E-3</v>
      </c>
      <c r="AV292" s="1">
        <v>2.0388959200000001E-2</v>
      </c>
      <c r="AW292" s="1">
        <v>0.31079966790000002</v>
      </c>
      <c r="AX292" s="1">
        <v>1.4605237116000001</v>
      </c>
      <c r="AY292" s="1">
        <v>0.22891958609999999</v>
      </c>
      <c r="AZ292" s="1">
        <v>1.5473142413000001</v>
      </c>
      <c r="BA292" s="1">
        <v>1.0174800433</v>
      </c>
      <c r="BB292" s="1">
        <v>-1.583535889</v>
      </c>
      <c r="BC292" s="1">
        <v>-1.4713675319999999</v>
      </c>
      <c r="BD292" s="1">
        <v>1.2073803353999999</v>
      </c>
      <c r="BE292" s="1">
        <v>-0.23438540799999999</v>
      </c>
      <c r="BF292" s="1">
        <v>0.94224202810000002</v>
      </c>
      <c r="BG292" s="1">
        <v>0.43060957379999998</v>
      </c>
      <c r="BH292" s="1">
        <v>-0.50204254400000003</v>
      </c>
      <c r="BI292" s="1">
        <v>0.46644626859999999</v>
      </c>
      <c r="BJ292">
        <v>4</v>
      </c>
      <c r="BK292">
        <v>1</v>
      </c>
      <c r="BL292" t="s">
        <v>761</v>
      </c>
      <c r="BM292" t="s">
        <v>760</v>
      </c>
      <c r="BN292" s="36" t="s">
        <v>773</v>
      </c>
      <c r="BO292" s="1">
        <v>-0.65208202000000004</v>
      </c>
      <c r="BP292" s="1">
        <v>-0.388179206</v>
      </c>
      <c r="BQ292" s="1">
        <v>-0.58733603199999995</v>
      </c>
      <c r="BR292" s="1">
        <v>-0.10416014699999999</v>
      </c>
      <c r="BS292" s="1">
        <v>0.65208202029999995</v>
      </c>
      <c r="BT292" s="1">
        <v>0.38817920610000001</v>
      </c>
      <c r="BU292" s="1">
        <v>0.58733603190000006</v>
      </c>
      <c r="BV292" s="1">
        <v>0.1041601472</v>
      </c>
      <c r="BW292" t="s">
        <v>6532</v>
      </c>
      <c r="BX292" t="s">
        <v>1106</v>
      </c>
      <c r="BY292" t="s">
        <v>1063</v>
      </c>
      <c r="BZ292" t="s">
        <v>1106</v>
      </c>
      <c r="CA292">
        <v>486</v>
      </c>
      <c r="CB292">
        <v>128</v>
      </c>
      <c r="CC292">
        <v>16</v>
      </c>
      <c r="CD292">
        <v>12</v>
      </c>
      <c r="CE292">
        <v>2017</v>
      </c>
      <c r="CF292">
        <v>542</v>
      </c>
      <c r="CG292">
        <v>0.27200000000000002</v>
      </c>
      <c r="CH292">
        <v>0.33900000000000002</v>
      </c>
      <c r="CI292">
        <v>0.432</v>
      </c>
      <c r="CJ292">
        <v>183</v>
      </c>
      <c r="CK292">
        <v>0.33800000000000002</v>
      </c>
      <c r="CL292">
        <v>57</v>
      </c>
      <c r="CM292">
        <v>20</v>
      </c>
      <c r="CN292" t="s">
        <v>265</v>
      </c>
      <c r="CO292">
        <v>29</v>
      </c>
      <c r="CP292" t="s">
        <v>1106</v>
      </c>
      <c r="CQ292">
        <v>487</v>
      </c>
      <c r="CR292">
        <v>131</v>
      </c>
      <c r="CS292">
        <v>4</v>
      </c>
      <c r="CT292">
        <v>19</v>
      </c>
      <c r="CU292">
        <v>2016</v>
      </c>
      <c r="CV292">
        <v>522</v>
      </c>
      <c r="CW292">
        <v>0.28299999999999997</v>
      </c>
      <c r="CX292">
        <v>0.311</v>
      </c>
      <c r="CY292">
        <v>0.38800000000000001</v>
      </c>
      <c r="CZ292">
        <v>158</v>
      </c>
      <c r="DA292">
        <v>0.30299999999999999</v>
      </c>
      <c r="DB292">
        <v>37</v>
      </c>
      <c r="DC292">
        <v>21</v>
      </c>
      <c r="DD292" t="s">
        <v>265</v>
      </c>
      <c r="DE292">
        <v>28</v>
      </c>
      <c r="DF292" t="s">
        <v>1106</v>
      </c>
      <c r="DG292">
        <v>418</v>
      </c>
      <c r="DH292">
        <v>114</v>
      </c>
      <c r="DI292">
        <v>4</v>
      </c>
      <c r="DJ292">
        <v>10</v>
      </c>
      <c r="DK292">
        <v>2015</v>
      </c>
      <c r="DL292">
        <v>449</v>
      </c>
      <c r="DM292">
        <v>0.28699999999999998</v>
      </c>
      <c r="DN292">
        <v>0.32700000000000001</v>
      </c>
      <c r="DO292">
        <v>0.39</v>
      </c>
      <c r="DP292">
        <v>142</v>
      </c>
      <c r="DQ292">
        <v>0.315</v>
      </c>
      <c r="DR292">
        <v>39</v>
      </c>
      <c r="DS292">
        <v>15</v>
      </c>
      <c r="DT292" t="s">
        <v>253</v>
      </c>
      <c r="DU292">
        <v>27</v>
      </c>
      <c r="DV292" s="36" t="s">
        <v>1348</v>
      </c>
    </row>
    <row r="293" spans="1:126" x14ac:dyDescent="0.3">
      <c r="A293">
        <v>292</v>
      </c>
      <c r="B293" t="s">
        <v>6794</v>
      </c>
      <c r="C293" t="s">
        <v>6629</v>
      </c>
      <c r="D293" t="s">
        <v>141</v>
      </c>
      <c r="E293">
        <v>669720</v>
      </c>
      <c r="F293" t="s">
        <v>249</v>
      </c>
      <c r="I293" t="s">
        <v>1065</v>
      </c>
      <c r="J293">
        <v>21</v>
      </c>
      <c r="K293" t="s">
        <v>2871</v>
      </c>
      <c r="L293">
        <v>76</v>
      </c>
      <c r="M293">
        <v>76</v>
      </c>
      <c r="N293">
        <v>67</v>
      </c>
      <c r="O293">
        <v>114</v>
      </c>
      <c r="P293">
        <v>95</v>
      </c>
      <c r="Q293">
        <v>114</v>
      </c>
      <c r="R293">
        <v>82</v>
      </c>
      <c r="S293">
        <v>85</v>
      </c>
      <c r="T293">
        <v>120</v>
      </c>
      <c r="U293">
        <v>127</v>
      </c>
      <c r="V293">
        <v>63</v>
      </c>
      <c r="W293">
        <v>88</v>
      </c>
      <c r="X293">
        <v>22</v>
      </c>
      <c r="Y293">
        <v>173</v>
      </c>
      <c r="Z293">
        <v>3</v>
      </c>
      <c r="AA293">
        <v>2</v>
      </c>
      <c r="AB293" s="1">
        <v>0.20300000000000001</v>
      </c>
      <c r="AC293" s="1">
        <v>0.26600000000000001</v>
      </c>
      <c r="AD293" s="1">
        <v>0.32500000000000001</v>
      </c>
      <c r="AE293" s="1">
        <v>0.26300000000000001</v>
      </c>
      <c r="AF293" s="36">
        <v>11</v>
      </c>
      <c r="AG293" s="36">
        <v>10</v>
      </c>
      <c r="AH293" s="8">
        <v>2</v>
      </c>
      <c r="AI293" s="36">
        <v>-12</v>
      </c>
      <c r="AJ293" s="38">
        <v>525</v>
      </c>
      <c r="AK293" s="38">
        <v>188</v>
      </c>
      <c r="AL293" s="1">
        <v>0.21</v>
      </c>
      <c r="AM293" s="1">
        <v>0.36666666669999998</v>
      </c>
      <c r="AN293" s="1">
        <v>0.17280930150000001</v>
      </c>
      <c r="AO293" s="1">
        <v>2.84827645E-2</v>
      </c>
      <c r="AP293" s="1">
        <v>7.5096167899999997E-2</v>
      </c>
      <c r="AQ293" s="1">
        <v>0.2488991622</v>
      </c>
      <c r="AR293" s="1">
        <v>0.1256490358</v>
      </c>
      <c r="AS293" s="1">
        <v>0.12178261460000001</v>
      </c>
      <c r="AT293" s="1">
        <v>4.88314439E-2</v>
      </c>
      <c r="AU293" s="1">
        <v>5.6925474000000002E-3</v>
      </c>
      <c r="AV293" s="1">
        <v>1.6543932899999999E-2</v>
      </c>
      <c r="AW293" s="1">
        <v>0.2626755355</v>
      </c>
      <c r="AX293" s="1">
        <v>-0.65492958000000001</v>
      </c>
      <c r="AY293" s="1">
        <v>-1.7815624999999999</v>
      </c>
      <c r="AZ293" s="1">
        <v>-0.53835186800000001</v>
      </c>
      <c r="BA293" s="1">
        <v>0.15138129920000001</v>
      </c>
      <c r="BB293" s="1">
        <v>-0.17807150599999999</v>
      </c>
      <c r="BC293" s="1">
        <v>0.77947428139999997</v>
      </c>
      <c r="BD293" s="1">
        <v>-1.057866744</v>
      </c>
      <c r="BE293" s="1">
        <v>-0.51033574400000004</v>
      </c>
      <c r="BF293" s="1">
        <v>0.87701683809999997</v>
      </c>
      <c r="BG293" s="1">
        <v>0.3600848867</v>
      </c>
      <c r="BH293" s="1">
        <v>-0.82698351299999995</v>
      </c>
      <c r="BI293" s="1">
        <v>-1.185792653</v>
      </c>
      <c r="BJ293">
        <v>2</v>
      </c>
      <c r="BK293">
        <v>2</v>
      </c>
      <c r="BL293" t="s">
        <v>759</v>
      </c>
      <c r="BM293" t="s">
        <v>760</v>
      </c>
      <c r="BN293" s="36" t="s">
        <v>780</v>
      </c>
      <c r="BO293" s="1">
        <v>4.8081643E-2</v>
      </c>
      <c r="BP293" s="1">
        <v>0.84805785430000002</v>
      </c>
      <c r="BQ293" s="1">
        <v>-0.35533012400000002</v>
      </c>
      <c r="BR293" s="1">
        <v>0.32986964569999999</v>
      </c>
      <c r="BS293" s="1">
        <v>4.8081643E-2</v>
      </c>
      <c r="BT293" s="1">
        <v>0.84805785430000002</v>
      </c>
      <c r="BU293" s="1">
        <v>0.35533012349999998</v>
      </c>
      <c r="BV293" s="1">
        <v>0.32986964569999999</v>
      </c>
      <c r="BW293" t="s">
        <v>2816</v>
      </c>
      <c r="BX293" t="s">
        <v>1377</v>
      </c>
      <c r="BY293" t="s">
        <v>1373</v>
      </c>
      <c r="BZ293" t="s">
        <v>1377</v>
      </c>
      <c r="CA293">
        <v>60</v>
      </c>
      <c r="CB293">
        <v>20</v>
      </c>
      <c r="CC293">
        <v>1</v>
      </c>
      <c r="CD293">
        <v>0</v>
      </c>
      <c r="CE293">
        <v>2017</v>
      </c>
      <c r="CF293">
        <v>63</v>
      </c>
      <c r="CG293">
        <v>0.217</v>
      </c>
      <c r="CH293">
        <v>0.23799999999999999</v>
      </c>
      <c r="CI293">
        <v>0.317</v>
      </c>
      <c r="CJ293">
        <v>15</v>
      </c>
      <c r="CK293">
        <v>0.24099999999999999</v>
      </c>
      <c r="CL293">
        <v>4</v>
      </c>
      <c r="CM293">
        <v>1</v>
      </c>
      <c r="CN293" t="s">
        <v>249</v>
      </c>
      <c r="CO293">
        <v>21</v>
      </c>
      <c r="DV293" s="36" t="s">
        <v>6630</v>
      </c>
    </row>
    <row r="294" spans="1:126" x14ac:dyDescent="0.3">
      <c r="A294">
        <v>293</v>
      </c>
      <c r="B294" t="s">
        <v>5581</v>
      </c>
      <c r="C294" t="s">
        <v>5100</v>
      </c>
      <c r="D294" t="s">
        <v>134</v>
      </c>
      <c r="E294">
        <v>571757</v>
      </c>
      <c r="F294" t="s">
        <v>249</v>
      </c>
      <c r="I294" t="s">
        <v>1103</v>
      </c>
      <c r="J294">
        <v>22</v>
      </c>
      <c r="K294" t="s">
        <v>811</v>
      </c>
      <c r="L294">
        <v>76</v>
      </c>
      <c r="M294">
        <v>103</v>
      </c>
      <c r="N294">
        <v>57</v>
      </c>
      <c r="O294">
        <v>148</v>
      </c>
      <c r="P294">
        <v>92</v>
      </c>
      <c r="Q294">
        <v>119</v>
      </c>
      <c r="R294">
        <v>99</v>
      </c>
      <c r="S294">
        <v>128</v>
      </c>
      <c r="T294">
        <v>77</v>
      </c>
      <c r="U294">
        <v>233</v>
      </c>
      <c r="V294">
        <v>138</v>
      </c>
      <c r="W294">
        <v>103</v>
      </c>
      <c r="X294">
        <v>30</v>
      </c>
      <c r="Y294">
        <v>148</v>
      </c>
      <c r="Z294">
        <v>5</v>
      </c>
      <c r="AA294">
        <v>3</v>
      </c>
      <c r="AB294" s="1">
        <v>0.23100000000000001</v>
      </c>
      <c r="AC294" s="1">
        <v>0.29299999999999998</v>
      </c>
      <c r="AD294" s="1">
        <v>0.41499999999999998</v>
      </c>
      <c r="AE294" s="1">
        <v>0.30499999999999999</v>
      </c>
      <c r="AF294" s="36">
        <v>17</v>
      </c>
      <c r="AG294" s="36">
        <v>16</v>
      </c>
      <c r="AH294" s="8">
        <v>5</v>
      </c>
      <c r="AI294" s="36">
        <v>-4</v>
      </c>
      <c r="AJ294" s="38">
        <v>419</v>
      </c>
      <c r="AK294" s="38">
        <v>155</v>
      </c>
      <c r="AL294" s="1">
        <v>0.21</v>
      </c>
      <c r="AM294" s="1">
        <v>0.5</v>
      </c>
      <c r="AN294" s="1">
        <v>0.1480517194</v>
      </c>
      <c r="AO294" s="1">
        <v>3.6930093599999998E-2</v>
      </c>
      <c r="AP294" s="1">
        <v>7.2892262599999993E-2</v>
      </c>
      <c r="AQ294" s="1">
        <v>0.25965379490000001</v>
      </c>
      <c r="AR294" s="1">
        <v>0.15119634770000001</v>
      </c>
      <c r="AS294" s="1">
        <v>0.1837108613</v>
      </c>
      <c r="AT294" s="1">
        <v>3.1305351799999999E-2</v>
      </c>
      <c r="AU294" s="1">
        <v>1.04717575E-2</v>
      </c>
      <c r="AV294" s="1">
        <v>3.6378694000000003E-2</v>
      </c>
      <c r="AW294" s="1">
        <v>0.30530856610000001</v>
      </c>
      <c r="AX294" s="1">
        <v>-0.65492958000000001</v>
      </c>
      <c r="AY294" s="1">
        <v>0.22891958609999999</v>
      </c>
      <c r="AZ294" s="1">
        <v>-0.69478552500000001</v>
      </c>
      <c r="BA294" s="1">
        <v>0.50794895419999997</v>
      </c>
      <c r="BB294" s="1">
        <v>-0.27062750699999999</v>
      </c>
      <c r="BC294" s="1">
        <v>1.0460746433000001</v>
      </c>
      <c r="BD294" s="1">
        <v>-8.3500296000000002E-2</v>
      </c>
      <c r="BE294" s="1">
        <v>0.92765303960000001</v>
      </c>
      <c r="BF294" s="1">
        <v>-0.98622983099999995</v>
      </c>
      <c r="BG294" s="1">
        <v>1.7981143856999999</v>
      </c>
      <c r="BH294" s="1">
        <v>0.84924076869999998</v>
      </c>
      <c r="BI294" s="1">
        <v>0.27792105859999999</v>
      </c>
      <c r="BJ294">
        <v>2</v>
      </c>
      <c r="BK294">
        <v>2</v>
      </c>
      <c r="BL294" t="s">
        <v>759</v>
      </c>
      <c r="BM294" t="s">
        <v>762</v>
      </c>
      <c r="BN294" s="36" t="s">
        <v>782</v>
      </c>
      <c r="BO294" s="1">
        <v>0.2723732532</v>
      </c>
      <c r="BP294" s="1">
        <v>0.75355527280000001</v>
      </c>
      <c r="BQ294" s="1">
        <v>0.3519086334</v>
      </c>
      <c r="BR294" s="1">
        <v>-0.28732629599999998</v>
      </c>
      <c r="BS294" s="1">
        <v>0.2723732532</v>
      </c>
      <c r="BT294" s="1">
        <v>0.75355527280000001</v>
      </c>
      <c r="BU294" s="1">
        <v>0.3519086334</v>
      </c>
      <c r="BV294" s="1">
        <v>0.28732629640000001</v>
      </c>
      <c r="BW294" t="s">
        <v>2461</v>
      </c>
      <c r="BX294" t="s">
        <v>1116</v>
      </c>
      <c r="BY294" t="s">
        <v>1063</v>
      </c>
      <c r="BZ294" t="s">
        <v>1116</v>
      </c>
      <c r="CA294">
        <v>52</v>
      </c>
      <c r="CB294">
        <v>41</v>
      </c>
      <c r="CC294">
        <v>2</v>
      </c>
      <c r="CD294">
        <v>1</v>
      </c>
      <c r="CE294">
        <v>2017</v>
      </c>
      <c r="CF294">
        <v>61</v>
      </c>
      <c r="CG294">
        <v>0.34599999999999997</v>
      </c>
      <c r="CH294">
        <v>0.443</v>
      </c>
      <c r="CI294">
        <v>0.57699999999999996</v>
      </c>
      <c r="CJ294">
        <v>27</v>
      </c>
      <c r="CK294">
        <v>0.439</v>
      </c>
      <c r="CL294">
        <v>36</v>
      </c>
      <c r="CM294">
        <v>4</v>
      </c>
      <c r="CN294" t="s">
        <v>249</v>
      </c>
      <c r="CO294">
        <v>29</v>
      </c>
      <c r="CP294" t="s">
        <v>2539</v>
      </c>
      <c r="CQ294">
        <v>200</v>
      </c>
      <c r="CR294">
        <v>114</v>
      </c>
      <c r="CS294">
        <v>12</v>
      </c>
      <c r="CT294">
        <v>5</v>
      </c>
      <c r="CU294">
        <v>2016</v>
      </c>
      <c r="CV294">
        <v>224</v>
      </c>
      <c r="CW294">
        <v>0.23499999999999999</v>
      </c>
      <c r="CX294">
        <v>0.29499999999999998</v>
      </c>
      <c r="CY294">
        <v>0.48</v>
      </c>
      <c r="CZ294">
        <v>72</v>
      </c>
      <c r="DA294">
        <v>0.32200000000000001</v>
      </c>
      <c r="DB294">
        <v>27</v>
      </c>
      <c r="DC294">
        <v>10</v>
      </c>
      <c r="DD294" t="s">
        <v>249</v>
      </c>
      <c r="DE294">
        <v>28</v>
      </c>
      <c r="DV294" s="36" t="s">
        <v>5101</v>
      </c>
    </row>
    <row r="295" spans="1:126" x14ac:dyDescent="0.3">
      <c r="A295">
        <v>294</v>
      </c>
      <c r="B295" t="s">
        <v>608</v>
      </c>
      <c r="C295" t="s">
        <v>470</v>
      </c>
      <c r="D295" t="s">
        <v>371</v>
      </c>
      <c r="E295">
        <v>452104</v>
      </c>
      <c r="F295" t="s">
        <v>253</v>
      </c>
      <c r="G295" t="s">
        <v>250</v>
      </c>
      <c r="I295" t="s">
        <v>1061</v>
      </c>
      <c r="J295">
        <v>16</v>
      </c>
      <c r="K295" t="s">
        <v>824</v>
      </c>
      <c r="L295">
        <v>96</v>
      </c>
      <c r="M295">
        <v>113</v>
      </c>
      <c r="N295">
        <v>172</v>
      </c>
      <c r="O295">
        <v>75</v>
      </c>
      <c r="P295">
        <v>130</v>
      </c>
      <c r="Q295">
        <v>96</v>
      </c>
      <c r="R295">
        <v>109</v>
      </c>
      <c r="S295">
        <v>93</v>
      </c>
      <c r="T295">
        <v>95</v>
      </c>
      <c r="U295">
        <v>33</v>
      </c>
      <c r="V295">
        <v>98</v>
      </c>
      <c r="W295">
        <v>106</v>
      </c>
      <c r="X295">
        <v>33</v>
      </c>
      <c r="Y295">
        <v>445</v>
      </c>
      <c r="Z295">
        <v>12</v>
      </c>
      <c r="AA295">
        <v>5</v>
      </c>
      <c r="AB295" s="1">
        <v>0.24399999999999999</v>
      </c>
      <c r="AC295" s="1">
        <v>0.32600000000000001</v>
      </c>
      <c r="AD295" s="1">
        <v>0.378</v>
      </c>
      <c r="AE295" s="1">
        <v>0.314</v>
      </c>
      <c r="AF295" s="36">
        <v>39</v>
      </c>
      <c r="AG295" s="36">
        <v>39</v>
      </c>
      <c r="AH295" s="8">
        <v>12</v>
      </c>
      <c r="AI295" s="36">
        <v>0</v>
      </c>
      <c r="AJ295" s="38">
        <v>167</v>
      </c>
      <c r="AK295" s="38">
        <v>22</v>
      </c>
      <c r="AL295" s="1">
        <v>0.26500000000000001</v>
      </c>
      <c r="AM295" s="1">
        <v>0.55000000000000004</v>
      </c>
      <c r="AN295" s="1">
        <v>0.44455173549999999</v>
      </c>
      <c r="AO295" s="1">
        <v>1.85732664E-2</v>
      </c>
      <c r="AP295" s="1">
        <v>0.102799084</v>
      </c>
      <c r="AQ295" s="1">
        <v>0.20857208869999999</v>
      </c>
      <c r="AR295" s="1">
        <v>0.1669704897</v>
      </c>
      <c r="AS295" s="1">
        <v>0.13377624569999999</v>
      </c>
      <c r="AT295" s="1">
        <v>3.8499510000000001E-2</v>
      </c>
      <c r="AU295" s="1">
        <v>1.4690402000000001E-3</v>
      </c>
      <c r="AV295" s="1">
        <v>2.5891028900000002E-2</v>
      </c>
      <c r="AW295" s="1">
        <v>0.31422473610000001</v>
      </c>
      <c r="AX295" s="1">
        <v>-0.11376711</v>
      </c>
      <c r="AY295" s="1">
        <v>0.98285036820000005</v>
      </c>
      <c r="AZ295" s="1">
        <v>1.1786842555999999</v>
      </c>
      <c r="BA295" s="1">
        <v>-0.26690553299999997</v>
      </c>
      <c r="BB295" s="1">
        <v>0.98535018620000003</v>
      </c>
      <c r="BC295" s="1">
        <v>-0.22020769000000001</v>
      </c>
      <c r="BD295" s="1">
        <v>0.518120523</v>
      </c>
      <c r="BE295" s="1">
        <v>-0.23184074700000001</v>
      </c>
      <c r="BF295" s="1">
        <v>-0.22139924699999999</v>
      </c>
      <c r="BG295" s="1">
        <v>-0.91073769000000004</v>
      </c>
      <c r="BH295" s="1">
        <v>-3.7065794999999999E-2</v>
      </c>
      <c r="BI295" s="1">
        <v>0.58403864039999998</v>
      </c>
      <c r="BJ295">
        <v>3</v>
      </c>
      <c r="BK295">
        <v>2</v>
      </c>
      <c r="BL295" t="s">
        <v>764</v>
      </c>
      <c r="BM295" t="s">
        <v>762</v>
      </c>
      <c r="BN295" s="36" t="s">
        <v>793</v>
      </c>
      <c r="BO295" s="1">
        <v>0.115268355</v>
      </c>
      <c r="BP295" s="1">
        <v>-0.85116736900000001</v>
      </c>
      <c r="BQ295" s="1">
        <v>0.30128626549999998</v>
      </c>
      <c r="BR295" s="1">
        <v>-0.28133657499999998</v>
      </c>
      <c r="BS295" s="1">
        <v>0.115268355</v>
      </c>
      <c r="BT295" s="1">
        <v>0.85116736879999999</v>
      </c>
      <c r="BU295" s="1">
        <v>0.30128626549999998</v>
      </c>
      <c r="BV295" s="1">
        <v>0.28133657509999999</v>
      </c>
      <c r="BW295" t="s">
        <v>6540</v>
      </c>
      <c r="BX295" t="s">
        <v>1107</v>
      </c>
      <c r="BY295" t="s">
        <v>1063</v>
      </c>
      <c r="BZ295" t="s">
        <v>1383</v>
      </c>
      <c r="CA295">
        <v>512</v>
      </c>
      <c r="CB295">
        <v>147</v>
      </c>
      <c r="CC295">
        <v>12</v>
      </c>
      <c r="CD295">
        <v>9</v>
      </c>
      <c r="CE295">
        <v>2017</v>
      </c>
      <c r="CF295">
        <v>586</v>
      </c>
      <c r="CG295">
        <v>0.27300000000000002</v>
      </c>
      <c r="CH295">
        <v>0.35199999999999998</v>
      </c>
      <c r="CI295">
        <v>0.40600000000000003</v>
      </c>
      <c r="CJ295">
        <v>197</v>
      </c>
      <c r="CK295">
        <v>0.33600000000000002</v>
      </c>
      <c r="CL295">
        <v>59</v>
      </c>
      <c r="CM295">
        <v>21</v>
      </c>
      <c r="CN295" t="s">
        <v>253</v>
      </c>
      <c r="CO295">
        <v>33</v>
      </c>
      <c r="CP295" t="s">
        <v>1383</v>
      </c>
      <c r="CQ295">
        <v>467</v>
      </c>
      <c r="CR295">
        <v>140</v>
      </c>
      <c r="CS295">
        <v>14</v>
      </c>
      <c r="CT295">
        <v>8</v>
      </c>
      <c r="CU295">
        <v>2016</v>
      </c>
      <c r="CV295">
        <v>529</v>
      </c>
      <c r="CW295">
        <v>0.251</v>
      </c>
      <c r="CX295">
        <v>0.32900000000000001</v>
      </c>
      <c r="CY295">
        <v>0.38300000000000001</v>
      </c>
      <c r="CZ295">
        <v>168</v>
      </c>
      <c r="DA295">
        <v>0.318</v>
      </c>
      <c r="DB295">
        <v>45</v>
      </c>
      <c r="DC295">
        <v>15</v>
      </c>
      <c r="DD295" t="s">
        <v>253</v>
      </c>
      <c r="DE295">
        <v>32</v>
      </c>
      <c r="DF295" t="s">
        <v>1383</v>
      </c>
      <c r="DG295">
        <v>580</v>
      </c>
      <c r="DH295">
        <v>156</v>
      </c>
      <c r="DI295">
        <v>11</v>
      </c>
      <c r="DJ295">
        <v>0</v>
      </c>
      <c r="DK295">
        <v>2015</v>
      </c>
      <c r="DL295">
        <v>642</v>
      </c>
      <c r="DM295">
        <v>0.25900000000000001</v>
      </c>
      <c r="DN295">
        <v>0.32400000000000001</v>
      </c>
      <c r="DO295">
        <v>0.36899999999999999</v>
      </c>
      <c r="DP295">
        <v>199</v>
      </c>
      <c r="DQ295">
        <v>0.31</v>
      </c>
      <c r="DR295">
        <v>46</v>
      </c>
      <c r="DS295">
        <v>15</v>
      </c>
      <c r="DT295" t="s">
        <v>253</v>
      </c>
      <c r="DU295">
        <v>31</v>
      </c>
      <c r="DV295" s="36" t="s">
        <v>1308</v>
      </c>
    </row>
    <row r="296" spans="1:126" x14ac:dyDescent="0.3">
      <c r="A296">
        <v>295</v>
      </c>
      <c r="B296" t="s">
        <v>7313</v>
      </c>
      <c r="C296" t="s">
        <v>5193</v>
      </c>
      <c r="D296" t="s">
        <v>5194</v>
      </c>
      <c r="E296">
        <v>592387</v>
      </c>
      <c r="F296" t="s">
        <v>253</v>
      </c>
      <c r="G296" t="s">
        <v>250</v>
      </c>
      <c r="I296" t="s">
        <v>1065</v>
      </c>
      <c r="J296">
        <v>26</v>
      </c>
      <c r="K296" t="s">
        <v>769</v>
      </c>
      <c r="L296">
        <v>96</v>
      </c>
      <c r="M296">
        <v>89</v>
      </c>
      <c r="N296">
        <v>201</v>
      </c>
      <c r="O296">
        <v>14</v>
      </c>
      <c r="P296">
        <v>62</v>
      </c>
      <c r="Q296">
        <v>98</v>
      </c>
      <c r="R296">
        <v>103</v>
      </c>
      <c r="S296">
        <v>134</v>
      </c>
      <c r="T296">
        <v>140</v>
      </c>
      <c r="U296">
        <v>18</v>
      </c>
      <c r="V296">
        <v>154</v>
      </c>
      <c r="W296">
        <v>109</v>
      </c>
      <c r="X296">
        <v>26</v>
      </c>
      <c r="Y296">
        <v>519</v>
      </c>
      <c r="Z296">
        <v>21</v>
      </c>
      <c r="AA296">
        <v>1</v>
      </c>
      <c r="AB296" s="1">
        <v>0.26</v>
      </c>
      <c r="AC296" s="1">
        <v>0.30099999999999999</v>
      </c>
      <c r="AD296" s="1">
        <v>0.45300000000000001</v>
      </c>
      <c r="AE296" s="1">
        <v>0.32400000000000001</v>
      </c>
      <c r="AF296" s="36">
        <v>47</v>
      </c>
      <c r="AG296" s="36">
        <v>43</v>
      </c>
      <c r="AH296" s="8">
        <v>18</v>
      </c>
      <c r="AI296" s="36">
        <v>-3</v>
      </c>
      <c r="AJ296" s="38">
        <v>134</v>
      </c>
      <c r="AK296" s="38">
        <v>17</v>
      </c>
      <c r="AL296" s="1">
        <v>0.26500000000000001</v>
      </c>
      <c r="AM296" s="1">
        <v>0.43333333330000001</v>
      </c>
      <c r="AN296" s="1">
        <v>0.51875455540000004</v>
      </c>
      <c r="AO296" s="1">
        <v>3.5349324999999999E-3</v>
      </c>
      <c r="AP296" s="1">
        <v>4.95240412E-2</v>
      </c>
      <c r="AQ296" s="1">
        <v>0.21399183939999999</v>
      </c>
      <c r="AR296" s="1">
        <v>0.15723999390000001</v>
      </c>
      <c r="AS296" s="1">
        <v>0.19242233480000001</v>
      </c>
      <c r="AT296" s="1">
        <v>5.6887050000000002E-2</v>
      </c>
      <c r="AU296" s="1">
        <v>8.1915120000000002E-4</v>
      </c>
      <c r="AV296" s="1">
        <v>4.0442507599999997E-2</v>
      </c>
      <c r="AW296" s="1">
        <v>0.32388798229999999</v>
      </c>
      <c r="AX296" s="1">
        <v>-0.11376711</v>
      </c>
      <c r="AY296" s="1">
        <v>-0.77632145699999999</v>
      </c>
      <c r="AZ296" s="1">
        <v>1.6475433900000001</v>
      </c>
      <c r="BA296" s="1">
        <v>-0.90168410200000004</v>
      </c>
      <c r="BB296" s="1">
        <v>-1.25200779</v>
      </c>
      <c r="BC296" s="1">
        <v>-8.5855587999999997E-2</v>
      </c>
      <c r="BD296" s="1">
        <v>0.147002471</v>
      </c>
      <c r="BE296" s="1">
        <v>1.1299355497000001</v>
      </c>
      <c r="BF296" s="1">
        <v>1.7334303107</v>
      </c>
      <c r="BG296" s="1">
        <v>-1.1062845400000001</v>
      </c>
      <c r="BH296" s="1">
        <v>1.1926713216</v>
      </c>
      <c r="BI296" s="1">
        <v>0.915805486</v>
      </c>
      <c r="BJ296">
        <v>1</v>
      </c>
      <c r="BK296">
        <v>3</v>
      </c>
      <c r="BL296" t="s">
        <v>760</v>
      </c>
      <c r="BM296" t="s">
        <v>763</v>
      </c>
      <c r="BN296" s="36" t="s">
        <v>796</v>
      </c>
      <c r="BO296" s="1">
        <v>0.5535038015</v>
      </c>
      <c r="BP296" s="1">
        <v>-0.40852687799999998</v>
      </c>
      <c r="BQ296" s="1">
        <v>-0.64475958300000002</v>
      </c>
      <c r="BR296" s="1">
        <v>0.17959405040000001</v>
      </c>
      <c r="BS296" s="1">
        <v>0.5535038015</v>
      </c>
      <c r="BT296" s="1">
        <v>0.4085268776</v>
      </c>
      <c r="BU296" s="1">
        <v>0.64475958280000001</v>
      </c>
      <c r="BV296" s="1">
        <v>0.17959405040000001</v>
      </c>
      <c r="BW296" t="s">
        <v>7239</v>
      </c>
      <c r="BX296" t="s">
        <v>1397</v>
      </c>
      <c r="BY296" t="s">
        <v>1373</v>
      </c>
      <c r="BZ296" t="s">
        <v>1392</v>
      </c>
      <c r="CA296">
        <v>576</v>
      </c>
      <c r="CB296">
        <v>149</v>
      </c>
      <c r="CC296">
        <v>25</v>
      </c>
      <c r="CD296">
        <v>0</v>
      </c>
      <c r="CE296">
        <v>2017</v>
      </c>
      <c r="CF296">
        <v>605</v>
      </c>
      <c r="CG296">
        <v>0.27100000000000002</v>
      </c>
      <c r="CH296">
        <v>0.30199999999999999</v>
      </c>
      <c r="CI296">
        <v>0.45100000000000001</v>
      </c>
      <c r="CJ296">
        <v>196</v>
      </c>
      <c r="CK296">
        <v>0.32400000000000001</v>
      </c>
      <c r="CL296">
        <v>52</v>
      </c>
      <c r="CM296">
        <v>23</v>
      </c>
      <c r="CN296" t="s">
        <v>250</v>
      </c>
      <c r="CO296">
        <v>25</v>
      </c>
      <c r="CP296" t="s">
        <v>1392</v>
      </c>
      <c r="CQ296">
        <v>269</v>
      </c>
      <c r="CR296">
        <v>72</v>
      </c>
      <c r="CS296">
        <v>13</v>
      </c>
      <c r="CT296">
        <v>0</v>
      </c>
      <c r="CU296">
        <v>2016</v>
      </c>
      <c r="CV296">
        <v>283</v>
      </c>
      <c r="CW296">
        <v>0.30499999999999999</v>
      </c>
      <c r="CX296">
        <v>0.33700000000000002</v>
      </c>
      <c r="CY296">
        <v>0.52400000000000002</v>
      </c>
      <c r="CZ296">
        <v>104</v>
      </c>
      <c r="DA296">
        <v>0.36599999999999999</v>
      </c>
      <c r="DB296">
        <v>50</v>
      </c>
      <c r="DC296">
        <v>14</v>
      </c>
      <c r="DD296" t="s">
        <v>253</v>
      </c>
      <c r="DE296">
        <v>24</v>
      </c>
      <c r="DV296" s="36" t="s">
        <v>5195</v>
      </c>
    </row>
    <row r="297" spans="1:126" x14ac:dyDescent="0.3">
      <c r="A297">
        <v>296</v>
      </c>
      <c r="B297" t="s">
        <v>2772</v>
      </c>
      <c r="C297" t="s">
        <v>890</v>
      </c>
      <c r="D297" t="s">
        <v>891</v>
      </c>
      <c r="E297">
        <v>588751</v>
      </c>
      <c r="F297" t="s">
        <v>257</v>
      </c>
      <c r="I297" t="s">
        <v>1065</v>
      </c>
      <c r="J297">
        <v>3</v>
      </c>
      <c r="K297" t="s">
        <v>825</v>
      </c>
      <c r="L297">
        <v>172</v>
      </c>
      <c r="M297">
        <v>100</v>
      </c>
      <c r="N297">
        <v>160</v>
      </c>
      <c r="O297">
        <v>78</v>
      </c>
      <c r="P297">
        <v>51</v>
      </c>
      <c r="Q297">
        <v>75</v>
      </c>
      <c r="R297">
        <v>125</v>
      </c>
      <c r="S297">
        <v>71</v>
      </c>
      <c r="T297">
        <v>84</v>
      </c>
      <c r="U297">
        <v>224</v>
      </c>
      <c r="V297">
        <v>52</v>
      </c>
      <c r="W297">
        <v>94</v>
      </c>
      <c r="X297">
        <v>29</v>
      </c>
      <c r="Y297">
        <v>412</v>
      </c>
      <c r="Z297">
        <v>6</v>
      </c>
      <c r="AA297">
        <v>4</v>
      </c>
      <c r="AB297" s="1">
        <v>0.251</v>
      </c>
      <c r="AC297" s="1">
        <v>0.28299999999999997</v>
      </c>
      <c r="AD297" s="1">
        <v>0.35299999999999998</v>
      </c>
      <c r="AE297" s="1">
        <v>0.28000000000000003</v>
      </c>
      <c r="AF297" s="36">
        <v>24</v>
      </c>
      <c r="AG297" s="36">
        <v>29</v>
      </c>
      <c r="AH297" s="8">
        <v>9</v>
      </c>
      <c r="AI297" s="36">
        <v>-7</v>
      </c>
      <c r="AJ297" s="38">
        <v>247</v>
      </c>
      <c r="AK297" s="38">
        <v>43</v>
      </c>
      <c r="AL297" s="1">
        <v>0.47499999999999998</v>
      </c>
      <c r="AM297" s="1">
        <v>0.4833333333</v>
      </c>
      <c r="AN297" s="1">
        <v>0.4116171186</v>
      </c>
      <c r="AO297" s="1">
        <v>1.9421187499999999E-2</v>
      </c>
      <c r="AP297" s="1">
        <v>4.0810736399999999E-2</v>
      </c>
      <c r="AQ297" s="1">
        <v>0.16323236860000001</v>
      </c>
      <c r="AR297" s="1">
        <v>0.1914839736</v>
      </c>
      <c r="AS297" s="1">
        <v>0.10219376920000001</v>
      </c>
      <c r="AT297" s="1">
        <v>3.39895567E-2</v>
      </c>
      <c r="AU297" s="1">
        <v>1.00636223E-2</v>
      </c>
      <c r="AV297" s="1">
        <v>1.36542335E-2</v>
      </c>
      <c r="AW297" s="1">
        <v>0.2796322088</v>
      </c>
      <c r="AX297" s="1">
        <v>1.9524895933999999</v>
      </c>
      <c r="AY297" s="1">
        <v>-2.2390674999999999E-2</v>
      </c>
      <c r="AZ297" s="1">
        <v>0.97058305430000003</v>
      </c>
      <c r="BA297" s="1">
        <v>-0.231114192</v>
      </c>
      <c r="BB297" s="1">
        <v>-1.6179348950000001</v>
      </c>
      <c r="BC297" s="1">
        <v>-1.3441499139999999</v>
      </c>
      <c r="BD297" s="1">
        <v>1.4530570917000001</v>
      </c>
      <c r="BE297" s="1">
        <v>-0.96519344600000001</v>
      </c>
      <c r="BF297" s="1">
        <v>-0.70086468599999996</v>
      </c>
      <c r="BG297" s="1">
        <v>1.6753094548</v>
      </c>
      <c r="BH297" s="1">
        <v>-1.0711903549999999</v>
      </c>
      <c r="BI297" s="1">
        <v>-0.60362162600000002</v>
      </c>
      <c r="BJ297">
        <v>4</v>
      </c>
      <c r="BK297">
        <v>1</v>
      </c>
      <c r="BL297" t="s">
        <v>761</v>
      </c>
      <c r="BM297" t="s">
        <v>760</v>
      </c>
      <c r="BN297" s="36" t="s">
        <v>773</v>
      </c>
      <c r="BO297" s="1">
        <v>-0.89719226299999999</v>
      </c>
      <c r="BP297" s="1">
        <v>-0.17682389100000001</v>
      </c>
      <c r="BQ297" s="1">
        <v>-0.26168659500000002</v>
      </c>
      <c r="BR297" s="1">
        <v>-7.905914E-2</v>
      </c>
      <c r="BS297" s="1">
        <v>0.89719226330000001</v>
      </c>
      <c r="BT297" s="1">
        <v>0.17682389070000001</v>
      </c>
      <c r="BU297" s="1">
        <v>0.26168659519999998</v>
      </c>
      <c r="BV297" s="1">
        <v>7.9059140099999994E-2</v>
      </c>
      <c r="BW297" t="s">
        <v>2461</v>
      </c>
      <c r="BX297" t="s">
        <v>1402</v>
      </c>
      <c r="BY297" t="s">
        <v>1373</v>
      </c>
      <c r="BZ297" t="s">
        <v>1402</v>
      </c>
      <c r="CA297">
        <v>330</v>
      </c>
      <c r="CB297">
        <v>97</v>
      </c>
      <c r="CC297">
        <v>8</v>
      </c>
      <c r="CD297">
        <v>4</v>
      </c>
      <c r="CE297">
        <v>2017</v>
      </c>
      <c r="CF297">
        <v>348</v>
      </c>
      <c r="CG297">
        <v>0.26100000000000001</v>
      </c>
      <c r="CH297">
        <v>0.28899999999999998</v>
      </c>
      <c r="CI297">
        <v>0.40600000000000003</v>
      </c>
      <c r="CJ297">
        <v>104</v>
      </c>
      <c r="CK297">
        <v>0.29899999999999999</v>
      </c>
      <c r="CL297">
        <v>27</v>
      </c>
      <c r="CM297">
        <v>10</v>
      </c>
      <c r="CN297" t="s">
        <v>257</v>
      </c>
      <c r="CO297">
        <v>28</v>
      </c>
      <c r="CP297" t="s">
        <v>1062</v>
      </c>
      <c r="CQ297">
        <v>508</v>
      </c>
      <c r="CR297">
        <v>155</v>
      </c>
      <c r="CS297">
        <v>3</v>
      </c>
      <c r="CT297">
        <v>1</v>
      </c>
      <c r="CU297">
        <v>2016</v>
      </c>
      <c r="CV297">
        <v>547</v>
      </c>
      <c r="CW297">
        <v>0.23599999999999999</v>
      </c>
      <c r="CX297">
        <v>0.28299999999999997</v>
      </c>
      <c r="CY297">
        <v>0.311</v>
      </c>
      <c r="CZ297">
        <v>145</v>
      </c>
      <c r="DA297">
        <v>0.26600000000000001</v>
      </c>
      <c r="DB297">
        <v>24</v>
      </c>
      <c r="DC297">
        <v>5</v>
      </c>
      <c r="DD297" t="s">
        <v>257</v>
      </c>
      <c r="DE297">
        <v>27</v>
      </c>
      <c r="DF297" t="s">
        <v>1062</v>
      </c>
      <c r="DG297">
        <v>470</v>
      </c>
      <c r="DH297">
        <v>130</v>
      </c>
      <c r="DI297">
        <v>5</v>
      </c>
      <c r="DJ297">
        <v>7</v>
      </c>
      <c r="DK297">
        <v>2015</v>
      </c>
      <c r="DL297">
        <v>499</v>
      </c>
      <c r="DM297">
        <v>0.28100000000000003</v>
      </c>
      <c r="DN297">
        <v>0.315</v>
      </c>
      <c r="DO297">
        <v>0.374</v>
      </c>
      <c r="DP297">
        <v>152</v>
      </c>
      <c r="DQ297">
        <v>0.30399999999999999</v>
      </c>
      <c r="DR297">
        <v>37</v>
      </c>
      <c r="DS297">
        <v>16</v>
      </c>
      <c r="DT297" t="s">
        <v>257</v>
      </c>
      <c r="DU297">
        <v>26</v>
      </c>
      <c r="DV297" s="36" t="s">
        <v>1519</v>
      </c>
    </row>
    <row r="298" spans="1:126" x14ac:dyDescent="0.3">
      <c r="A298">
        <v>297</v>
      </c>
      <c r="B298" t="s">
        <v>3972</v>
      </c>
      <c r="C298" t="s">
        <v>3973</v>
      </c>
      <c r="D298" t="s">
        <v>141</v>
      </c>
      <c r="E298">
        <v>595978</v>
      </c>
      <c r="F298" t="s">
        <v>255</v>
      </c>
      <c r="I298" t="s">
        <v>1065</v>
      </c>
      <c r="J298">
        <v>12</v>
      </c>
      <c r="K298" t="s">
        <v>2870</v>
      </c>
      <c r="L298">
        <v>90</v>
      </c>
      <c r="M298">
        <v>86</v>
      </c>
      <c r="N298">
        <v>121</v>
      </c>
      <c r="O298">
        <v>68</v>
      </c>
      <c r="P298">
        <v>86</v>
      </c>
      <c r="Q298">
        <v>117</v>
      </c>
      <c r="R298">
        <v>78</v>
      </c>
      <c r="S298">
        <v>119</v>
      </c>
      <c r="T298">
        <v>112</v>
      </c>
      <c r="U298">
        <v>17</v>
      </c>
      <c r="V298">
        <v>137</v>
      </c>
      <c r="W298">
        <v>95</v>
      </c>
      <c r="X298">
        <v>25</v>
      </c>
      <c r="Y298">
        <v>313</v>
      </c>
      <c r="Z298">
        <v>11</v>
      </c>
      <c r="AA298">
        <v>2</v>
      </c>
      <c r="AB298" s="1">
        <v>0.20899999999999999</v>
      </c>
      <c r="AC298" s="1">
        <v>0.26800000000000002</v>
      </c>
      <c r="AD298" s="1">
        <v>0.38100000000000001</v>
      </c>
      <c r="AE298" s="1">
        <v>0.28199999999999997</v>
      </c>
      <c r="AF298" s="36">
        <v>21</v>
      </c>
      <c r="AG298" s="36">
        <v>24</v>
      </c>
      <c r="AH298" s="8">
        <v>5</v>
      </c>
      <c r="AI298" s="36">
        <v>-13</v>
      </c>
      <c r="AJ298" s="38">
        <v>304</v>
      </c>
      <c r="AK298" s="38">
        <v>38</v>
      </c>
      <c r="AL298" s="1">
        <v>0.25</v>
      </c>
      <c r="AM298" s="1">
        <v>0.41666666670000002</v>
      </c>
      <c r="AN298" s="1">
        <v>0.3131924143</v>
      </c>
      <c r="AO298" s="1">
        <v>1.70132557E-2</v>
      </c>
      <c r="AP298" s="1">
        <v>6.8132237299999995E-2</v>
      </c>
      <c r="AQ298" s="1">
        <v>0.25383402360000001</v>
      </c>
      <c r="AR298" s="1">
        <v>0.1194581703</v>
      </c>
      <c r="AS298" s="1">
        <v>0.17156338430000001</v>
      </c>
      <c r="AT298" s="1">
        <v>4.5580318000000002E-2</v>
      </c>
      <c r="AU298" s="1">
        <v>7.6163540000000001E-4</v>
      </c>
      <c r="AV298" s="1">
        <v>3.6067007900000003E-2</v>
      </c>
      <c r="AW298" s="1">
        <v>0.28154182700000002</v>
      </c>
      <c r="AX298" s="1">
        <v>-0.26135687499999999</v>
      </c>
      <c r="AY298" s="1">
        <v>-1.027631717</v>
      </c>
      <c r="AZ298" s="1">
        <v>0.34867513160000002</v>
      </c>
      <c r="BA298" s="1">
        <v>-0.33275467199999997</v>
      </c>
      <c r="BB298" s="1">
        <v>-0.47053125200000001</v>
      </c>
      <c r="BC298" s="1">
        <v>0.90180628939999996</v>
      </c>
      <c r="BD298" s="1">
        <v>-1.2939844069999999</v>
      </c>
      <c r="BE298" s="1">
        <v>0.64558570120000003</v>
      </c>
      <c r="BF298" s="1">
        <v>0.53138077390000005</v>
      </c>
      <c r="BG298" s="1">
        <v>-1.1235906339999999</v>
      </c>
      <c r="BH298" s="1">
        <v>0.82290036</v>
      </c>
      <c r="BI298" s="1">
        <v>-0.53805897700000005</v>
      </c>
      <c r="BJ298">
        <v>1</v>
      </c>
      <c r="BK298">
        <v>1</v>
      </c>
      <c r="BL298" t="s">
        <v>763</v>
      </c>
      <c r="BM298" t="s">
        <v>6729</v>
      </c>
      <c r="BN298" s="36" t="s">
        <v>6730</v>
      </c>
      <c r="BO298" s="1">
        <v>0.8024282519</v>
      </c>
      <c r="BP298" s="1">
        <v>0.2227723107</v>
      </c>
      <c r="BQ298" s="1">
        <v>-0.22914297</v>
      </c>
      <c r="BR298" s="1">
        <v>0.45558473939999999</v>
      </c>
      <c r="BS298" s="1">
        <v>0.8024282519</v>
      </c>
      <c r="BT298" s="1">
        <v>0.2227723107</v>
      </c>
      <c r="BU298" s="1">
        <v>0.22914296989999999</v>
      </c>
      <c r="BV298" s="1">
        <v>0.45558473939999999</v>
      </c>
      <c r="BW298" t="s">
        <v>2467</v>
      </c>
      <c r="BX298" t="s">
        <v>1107</v>
      </c>
      <c r="BY298" t="s">
        <v>1063</v>
      </c>
      <c r="BZ298" t="s">
        <v>1107</v>
      </c>
      <c r="CA298">
        <v>387</v>
      </c>
      <c r="CB298">
        <v>120</v>
      </c>
      <c r="CC298">
        <v>18</v>
      </c>
      <c r="CD298">
        <v>4</v>
      </c>
      <c r="CE298">
        <v>2017</v>
      </c>
      <c r="CF298">
        <v>417</v>
      </c>
      <c r="CG298">
        <v>0.214</v>
      </c>
      <c r="CH298">
        <v>0.26200000000000001</v>
      </c>
      <c r="CI298">
        <v>0.39800000000000002</v>
      </c>
      <c r="CJ298">
        <v>118</v>
      </c>
      <c r="CK298">
        <v>0.28299999999999997</v>
      </c>
      <c r="CL298">
        <v>25</v>
      </c>
      <c r="CM298">
        <v>9</v>
      </c>
      <c r="CN298" t="s">
        <v>255</v>
      </c>
      <c r="CO298">
        <v>24</v>
      </c>
      <c r="CP298" t="s">
        <v>1107</v>
      </c>
      <c r="CQ298">
        <v>24</v>
      </c>
      <c r="CR298">
        <v>8</v>
      </c>
      <c r="CS298">
        <v>0</v>
      </c>
      <c r="CT298">
        <v>0</v>
      </c>
      <c r="CU298">
        <v>2016</v>
      </c>
      <c r="CV298">
        <v>26</v>
      </c>
      <c r="CW298">
        <v>0.125</v>
      </c>
      <c r="CX298">
        <v>0.154</v>
      </c>
      <c r="CY298">
        <v>0.16700000000000001</v>
      </c>
      <c r="CZ298">
        <v>4</v>
      </c>
      <c r="DA298">
        <v>0.14599999999999999</v>
      </c>
      <c r="DB298">
        <v>0</v>
      </c>
      <c r="DC298">
        <v>-1</v>
      </c>
      <c r="DD298" t="s">
        <v>255</v>
      </c>
      <c r="DE298">
        <v>23</v>
      </c>
      <c r="DF298" t="s">
        <v>1107</v>
      </c>
      <c r="DG298">
        <v>137</v>
      </c>
      <c r="DH298">
        <v>56</v>
      </c>
      <c r="DI298">
        <v>3</v>
      </c>
      <c r="DJ298">
        <v>0</v>
      </c>
      <c r="DK298">
        <v>2015</v>
      </c>
      <c r="DL298">
        <v>152</v>
      </c>
      <c r="DM298">
        <v>0.16800000000000001</v>
      </c>
      <c r="DN298">
        <v>0.215</v>
      </c>
      <c r="DO298">
        <v>0.248</v>
      </c>
      <c r="DP298">
        <v>31</v>
      </c>
      <c r="DQ298">
        <v>0.20399999999999999</v>
      </c>
      <c r="DR298">
        <v>4</v>
      </c>
      <c r="DS298">
        <v>-1</v>
      </c>
      <c r="DT298" t="s">
        <v>255</v>
      </c>
      <c r="DU298">
        <v>22</v>
      </c>
      <c r="DV298" s="36" t="s">
        <v>3974</v>
      </c>
    </row>
    <row r="299" spans="1:126" x14ac:dyDescent="0.3">
      <c r="A299">
        <v>298</v>
      </c>
      <c r="B299" t="s">
        <v>609</v>
      </c>
      <c r="C299" t="s">
        <v>133</v>
      </c>
      <c r="D299" t="s">
        <v>58</v>
      </c>
      <c r="E299">
        <v>502317</v>
      </c>
      <c r="F299" t="s">
        <v>249</v>
      </c>
      <c r="I299" t="s">
        <v>1065</v>
      </c>
      <c r="J299">
        <v>32</v>
      </c>
      <c r="K299" t="s">
        <v>813</v>
      </c>
      <c r="L299">
        <v>76</v>
      </c>
      <c r="M299">
        <v>113</v>
      </c>
      <c r="N299">
        <v>41</v>
      </c>
      <c r="O299">
        <v>48</v>
      </c>
      <c r="P299">
        <v>121</v>
      </c>
      <c r="Q299">
        <v>116</v>
      </c>
      <c r="R299">
        <v>81</v>
      </c>
      <c r="S299">
        <v>110</v>
      </c>
      <c r="T299">
        <v>72</v>
      </c>
      <c r="U299">
        <v>115</v>
      </c>
      <c r="V299">
        <v>126</v>
      </c>
      <c r="W299">
        <v>95</v>
      </c>
      <c r="X299">
        <v>33</v>
      </c>
      <c r="Y299">
        <v>106</v>
      </c>
      <c r="Z299">
        <v>4</v>
      </c>
      <c r="AA299">
        <v>1</v>
      </c>
      <c r="AB299" s="1">
        <v>0.19900000000000001</v>
      </c>
      <c r="AC299" s="1">
        <v>0.28100000000000003</v>
      </c>
      <c r="AD299" s="1">
        <v>0.35699999999999998</v>
      </c>
      <c r="AE299" s="1">
        <v>0.28299999999999997</v>
      </c>
      <c r="AF299" s="36">
        <v>11</v>
      </c>
      <c r="AG299" s="36">
        <v>10</v>
      </c>
      <c r="AH299" s="8">
        <v>2</v>
      </c>
      <c r="AI299" s="36">
        <v>-5</v>
      </c>
      <c r="AJ299" s="38">
        <v>538</v>
      </c>
      <c r="AK299" s="38">
        <v>194</v>
      </c>
      <c r="AL299" s="1">
        <v>0.21</v>
      </c>
      <c r="AM299" s="1">
        <v>0.55000000000000004</v>
      </c>
      <c r="AN299" s="1">
        <v>0.106447558</v>
      </c>
      <c r="AO299" s="1">
        <v>1.18366848E-2</v>
      </c>
      <c r="AP299" s="1">
        <v>9.5807022300000003E-2</v>
      </c>
      <c r="AQ299" s="1">
        <v>0.25319997459999999</v>
      </c>
      <c r="AR299" s="1">
        <v>0.1237480022</v>
      </c>
      <c r="AS299" s="1">
        <v>0.15831577190000001</v>
      </c>
      <c r="AT299" s="1">
        <v>2.9144617099999999E-2</v>
      </c>
      <c r="AU299" s="1">
        <v>5.1660055000000002E-3</v>
      </c>
      <c r="AV299" s="1">
        <v>3.3298451700000002E-2</v>
      </c>
      <c r="AW299" s="1">
        <v>0.28305907809999997</v>
      </c>
      <c r="AX299" s="1">
        <v>-0.65492958000000001</v>
      </c>
      <c r="AY299" s="1">
        <v>0.98285036820000005</v>
      </c>
      <c r="AZ299" s="1">
        <v>-0.95766625000000005</v>
      </c>
      <c r="BA299" s="1">
        <v>-0.55126134100000002</v>
      </c>
      <c r="BB299" s="1">
        <v>0.69170903220000002</v>
      </c>
      <c r="BC299" s="1">
        <v>0.88608862779999997</v>
      </c>
      <c r="BD299" s="1">
        <v>-1.1303715679999999</v>
      </c>
      <c r="BE299" s="1">
        <v>0.33797295659999999</v>
      </c>
      <c r="BF299" s="1">
        <v>-1.215943432</v>
      </c>
      <c r="BG299" s="1">
        <v>0.20165223560000001</v>
      </c>
      <c r="BH299" s="1">
        <v>0.58893126169999999</v>
      </c>
      <c r="BI299" s="1">
        <v>-0.48596741500000001</v>
      </c>
      <c r="BJ299">
        <v>3</v>
      </c>
      <c r="BK299">
        <v>3</v>
      </c>
      <c r="BL299" t="s">
        <v>762</v>
      </c>
      <c r="BM299" t="s">
        <v>763</v>
      </c>
      <c r="BN299" s="36" t="s">
        <v>799</v>
      </c>
      <c r="BO299" s="1">
        <v>0.47963527420000002</v>
      </c>
      <c r="BP299" s="1">
        <v>0.31865411069999999</v>
      </c>
      <c r="BQ299" s="1">
        <v>0.80344178499999996</v>
      </c>
      <c r="BR299" s="1">
        <v>3.91660666E-2</v>
      </c>
      <c r="BS299" s="1">
        <v>0.47963527420000002</v>
      </c>
      <c r="BT299" s="1">
        <v>0.31865411069999999</v>
      </c>
      <c r="BU299" s="1">
        <v>0.80344178499999996</v>
      </c>
      <c r="BV299" s="1">
        <v>3.91660666E-2</v>
      </c>
      <c r="BW299" t="s">
        <v>2878</v>
      </c>
      <c r="BX299" t="s">
        <v>1085</v>
      </c>
      <c r="BY299" t="s">
        <v>1063</v>
      </c>
      <c r="BZ299" t="s">
        <v>1085</v>
      </c>
      <c r="CA299">
        <v>74</v>
      </c>
      <c r="CB299">
        <v>38</v>
      </c>
      <c r="CC299">
        <v>1</v>
      </c>
      <c r="CD299">
        <v>0</v>
      </c>
      <c r="CE299">
        <v>2017</v>
      </c>
      <c r="CF299">
        <v>79</v>
      </c>
      <c r="CG299">
        <v>0.16200000000000001</v>
      </c>
      <c r="CH299">
        <v>0.215</v>
      </c>
      <c r="CI299">
        <v>0.27</v>
      </c>
      <c r="CJ299">
        <v>17</v>
      </c>
      <c r="CK299">
        <v>0.217</v>
      </c>
      <c r="CL299">
        <v>3</v>
      </c>
      <c r="CM299">
        <v>-1</v>
      </c>
      <c r="CN299" t="s">
        <v>249</v>
      </c>
      <c r="CO299">
        <v>32</v>
      </c>
      <c r="CP299" t="s">
        <v>1085</v>
      </c>
      <c r="CQ299">
        <v>139</v>
      </c>
      <c r="CR299">
        <v>83</v>
      </c>
      <c r="CS299">
        <v>9</v>
      </c>
      <c r="CT299">
        <v>0</v>
      </c>
      <c r="CU299">
        <v>2016</v>
      </c>
      <c r="CV299">
        <v>155</v>
      </c>
      <c r="CW299">
        <v>0.216</v>
      </c>
      <c r="CX299">
        <v>0.28999999999999998</v>
      </c>
      <c r="CY299">
        <v>0.44600000000000001</v>
      </c>
      <c r="CZ299">
        <v>49</v>
      </c>
      <c r="DA299">
        <v>0.316</v>
      </c>
      <c r="DB299">
        <v>20</v>
      </c>
      <c r="DC299">
        <v>4</v>
      </c>
      <c r="DD299" t="s">
        <v>249</v>
      </c>
      <c r="DE299">
        <v>31</v>
      </c>
      <c r="DF299" t="s">
        <v>1567</v>
      </c>
      <c r="DG299">
        <v>55</v>
      </c>
      <c r="DH299">
        <v>33</v>
      </c>
      <c r="DI299">
        <v>2</v>
      </c>
      <c r="DJ299">
        <v>0</v>
      </c>
      <c r="DK299">
        <v>2015</v>
      </c>
      <c r="DL299">
        <v>72</v>
      </c>
      <c r="DM299">
        <v>0.182</v>
      </c>
      <c r="DN299">
        <v>0.34699999999999998</v>
      </c>
      <c r="DO299">
        <v>0.32700000000000001</v>
      </c>
      <c r="DP299">
        <v>23</v>
      </c>
      <c r="DQ299">
        <v>0.314</v>
      </c>
      <c r="DR299">
        <v>12</v>
      </c>
      <c r="DS299">
        <v>1</v>
      </c>
      <c r="DT299" t="s">
        <v>249</v>
      </c>
      <c r="DU299">
        <v>30</v>
      </c>
      <c r="DV299" s="36" t="s">
        <v>1205</v>
      </c>
    </row>
    <row r="300" spans="1:126" x14ac:dyDescent="0.3">
      <c r="A300">
        <v>299</v>
      </c>
      <c r="B300" t="s">
        <v>5582</v>
      </c>
      <c r="C300" t="s">
        <v>5124</v>
      </c>
      <c r="D300" t="s">
        <v>449</v>
      </c>
      <c r="E300">
        <v>628338</v>
      </c>
      <c r="F300" t="s">
        <v>249</v>
      </c>
      <c r="I300" t="s">
        <v>1065</v>
      </c>
      <c r="J300">
        <v>13</v>
      </c>
      <c r="K300" t="s">
        <v>3073</v>
      </c>
      <c r="L300">
        <v>76</v>
      </c>
      <c r="M300">
        <v>93</v>
      </c>
      <c r="N300">
        <v>135</v>
      </c>
      <c r="O300">
        <v>18</v>
      </c>
      <c r="P300">
        <v>88</v>
      </c>
      <c r="Q300">
        <v>78</v>
      </c>
      <c r="R300">
        <v>121</v>
      </c>
      <c r="S300">
        <v>70</v>
      </c>
      <c r="T300">
        <v>93</v>
      </c>
      <c r="U300">
        <v>29</v>
      </c>
      <c r="V300">
        <v>63</v>
      </c>
      <c r="W300">
        <v>100</v>
      </c>
      <c r="X300">
        <v>27</v>
      </c>
      <c r="Y300">
        <v>349</v>
      </c>
      <c r="Z300">
        <v>6</v>
      </c>
      <c r="AA300">
        <v>2</v>
      </c>
      <c r="AB300" s="1">
        <v>0.247</v>
      </c>
      <c r="AC300" s="1">
        <v>0.314</v>
      </c>
      <c r="AD300" s="1">
        <v>0.34799999999999998</v>
      </c>
      <c r="AE300" s="1">
        <v>0.29799999999999999</v>
      </c>
      <c r="AF300" s="36">
        <v>27</v>
      </c>
      <c r="AG300" s="36">
        <v>25</v>
      </c>
      <c r="AH300" s="8">
        <v>7</v>
      </c>
      <c r="AI300" s="36">
        <v>-11</v>
      </c>
      <c r="AJ300" s="38">
        <v>287</v>
      </c>
      <c r="AK300" s="38">
        <v>101</v>
      </c>
      <c r="AL300" s="1">
        <v>0.21</v>
      </c>
      <c r="AM300" s="1">
        <v>0.45</v>
      </c>
      <c r="AN300" s="1">
        <v>0.3489989268</v>
      </c>
      <c r="AO300" s="1">
        <v>4.4525110000000001E-3</v>
      </c>
      <c r="AP300" s="1">
        <v>7.0080764399999995E-2</v>
      </c>
      <c r="AQ300" s="1">
        <v>0.16855006350000001</v>
      </c>
      <c r="AR300" s="1">
        <v>0.1858807847</v>
      </c>
      <c r="AS300" s="1">
        <v>0.10031303079999999</v>
      </c>
      <c r="AT300" s="1">
        <v>3.7779980999999997E-2</v>
      </c>
      <c r="AU300" s="1">
        <v>1.293715E-3</v>
      </c>
      <c r="AV300" s="1">
        <v>1.6638665399999999E-2</v>
      </c>
      <c r="AW300" s="1">
        <v>0.29841688579999998</v>
      </c>
      <c r="AX300" s="1">
        <v>-0.65492958000000001</v>
      </c>
      <c r="AY300" s="1">
        <v>-0.52501119600000001</v>
      </c>
      <c r="AZ300" s="1">
        <v>0.57492273839999997</v>
      </c>
      <c r="BA300" s="1">
        <v>-0.862952473</v>
      </c>
      <c r="BB300" s="1">
        <v>-0.38870020599999999</v>
      </c>
      <c r="BC300" s="1">
        <v>-1.2123277100000001</v>
      </c>
      <c r="BD300" s="1">
        <v>1.2393532300000001</v>
      </c>
      <c r="BE300" s="1">
        <v>-1.008864644</v>
      </c>
      <c r="BF300" s="1">
        <v>-0.29789433500000001</v>
      </c>
      <c r="BG300" s="1">
        <v>-0.96349176299999995</v>
      </c>
      <c r="BH300" s="1">
        <v>-0.81897772000000002</v>
      </c>
      <c r="BI300" s="1">
        <v>4.1309991099999999E-2</v>
      </c>
      <c r="BJ300">
        <v>3</v>
      </c>
      <c r="BK300">
        <v>2</v>
      </c>
      <c r="BL300" t="s">
        <v>764</v>
      </c>
      <c r="BM300" t="s">
        <v>761</v>
      </c>
      <c r="BN300" s="36" t="s">
        <v>789</v>
      </c>
      <c r="BO300" s="1">
        <v>-0.38601538499999999</v>
      </c>
      <c r="BP300" s="1">
        <v>-0.73594073800000004</v>
      </c>
      <c r="BQ300" s="1">
        <v>-0.31930091599999999</v>
      </c>
      <c r="BR300" s="1">
        <v>-0.35143161499999997</v>
      </c>
      <c r="BS300" s="1">
        <v>0.38601538489999998</v>
      </c>
      <c r="BT300" s="1">
        <v>0.73594073820000006</v>
      </c>
      <c r="BU300" s="1">
        <v>0.31930091630000002</v>
      </c>
      <c r="BV300" s="1">
        <v>0.35143161540000001</v>
      </c>
      <c r="BW300" t="s">
        <v>6927</v>
      </c>
      <c r="BX300" t="s">
        <v>1397</v>
      </c>
      <c r="BY300" t="s">
        <v>1373</v>
      </c>
      <c r="BZ300" t="s">
        <v>1397</v>
      </c>
      <c r="CA300">
        <v>386</v>
      </c>
      <c r="CB300">
        <v>123</v>
      </c>
      <c r="CC300">
        <v>6</v>
      </c>
      <c r="CD300">
        <v>1</v>
      </c>
      <c r="CE300">
        <v>2017</v>
      </c>
      <c r="CF300">
        <v>426</v>
      </c>
      <c r="CG300">
        <v>0.249</v>
      </c>
      <c r="CH300">
        <v>0.315</v>
      </c>
      <c r="CI300">
        <v>0.33700000000000002</v>
      </c>
      <c r="CJ300">
        <v>126</v>
      </c>
      <c r="CK300">
        <v>0.29499999999999998</v>
      </c>
      <c r="CL300">
        <v>30</v>
      </c>
      <c r="CM300">
        <v>6</v>
      </c>
      <c r="CN300" t="s">
        <v>249</v>
      </c>
      <c r="CO300">
        <v>26</v>
      </c>
      <c r="CP300" t="s">
        <v>1397</v>
      </c>
      <c r="CQ300">
        <v>92</v>
      </c>
      <c r="CR300">
        <v>45</v>
      </c>
      <c r="CS300">
        <v>1</v>
      </c>
      <c r="CT300">
        <v>1</v>
      </c>
      <c r="CU300">
        <v>2016</v>
      </c>
      <c r="CV300">
        <v>107</v>
      </c>
      <c r="CW300">
        <v>0.25</v>
      </c>
      <c r="CX300">
        <v>0.34899999999999998</v>
      </c>
      <c r="CY300">
        <v>0.315</v>
      </c>
      <c r="CZ300">
        <v>33</v>
      </c>
      <c r="DA300">
        <v>0.308</v>
      </c>
      <c r="DB300">
        <v>14</v>
      </c>
      <c r="DC300">
        <v>3</v>
      </c>
      <c r="DD300" t="s">
        <v>249</v>
      </c>
      <c r="DE300">
        <v>25</v>
      </c>
      <c r="DV300" s="36" t="s">
        <v>5125</v>
      </c>
    </row>
    <row r="301" spans="1:126" x14ac:dyDescent="0.3">
      <c r="A301">
        <v>300</v>
      </c>
      <c r="B301" t="s">
        <v>3975</v>
      </c>
      <c r="C301" t="s">
        <v>286</v>
      </c>
      <c r="D301" t="s">
        <v>367</v>
      </c>
      <c r="E301">
        <v>514917</v>
      </c>
      <c r="F301" t="s">
        <v>265</v>
      </c>
      <c r="I301" t="s">
        <v>1061</v>
      </c>
      <c r="J301">
        <v>3</v>
      </c>
      <c r="K301" t="s">
        <v>822</v>
      </c>
      <c r="L301">
        <v>154</v>
      </c>
      <c r="M301">
        <v>93</v>
      </c>
      <c r="N301">
        <v>214</v>
      </c>
      <c r="O301">
        <v>165</v>
      </c>
      <c r="P301">
        <v>93</v>
      </c>
      <c r="Q301">
        <v>83</v>
      </c>
      <c r="R301">
        <v>134</v>
      </c>
      <c r="S301">
        <v>79</v>
      </c>
      <c r="T301">
        <v>96</v>
      </c>
      <c r="U301">
        <v>266</v>
      </c>
      <c r="V301">
        <v>51</v>
      </c>
      <c r="W301">
        <v>107</v>
      </c>
      <c r="X301">
        <v>27</v>
      </c>
      <c r="Y301">
        <v>553</v>
      </c>
      <c r="Z301">
        <v>7</v>
      </c>
      <c r="AA301">
        <v>15</v>
      </c>
      <c r="AB301" s="1">
        <v>0.27500000000000002</v>
      </c>
      <c r="AC301" s="1">
        <v>0.33100000000000002</v>
      </c>
      <c r="AD301" s="1">
        <v>0.38900000000000001</v>
      </c>
      <c r="AE301" s="1">
        <v>0.31900000000000001</v>
      </c>
      <c r="AF301" s="36">
        <v>47</v>
      </c>
      <c r="AG301" s="36">
        <v>53</v>
      </c>
      <c r="AH301" s="8">
        <v>19</v>
      </c>
      <c r="AI301" s="36">
        <v>12</v>
      </c>
      <c r="AJ301" s="38">
        <v>67</v>
      </c>
      <c r="AK301" s="38">
        <v>11</v>
      </c>
      <c r="AL301" s="1">
        <v>0.42499999999999999</v>
      </c>
      <c r="AM301" s="1">
        <v>0.45</v>
      </c>
      <c r="AN301" s="1">
        <v>0.55302062019999998</v>
      </c>
      <c r="AO301" s="1">
        <v>4.1183737099999999E-2</v>
      </c>
      <c r="AP301" s="1">
        <v>7.3491995399999996E-2</v>
      </c>
      <c r="AQ301" s="1">
        <v>0.18014771039999999</v>
      </c>
      <c r="AR301" s="1">
        <v>0.20490315410000001</v>
      </c>
      <c r="AS301" s="1">
        <v>0.1134214935</v>
      </c>
      <c r="AT301" s="1">
        <v>3.9125468199999999E-2</v>
      </c>
      <c r="AU301" s="1">
        <v>1.19783383E-2</v>
      </c>
      <c r="AV301" s="1">
        <v>1.34541578E-2</v>
      </c>
      <c r="AW301" s="1">
        <v>0.31890443740000002</v>
      </c>
      <c r="AX301" s="1">
        <v>1.4605237116000001</v>
      </c>
      <c r="AY301" s="1">
        <v>-0.52501119600000001</v>
      </c>
      <c r="AZ301" s="1">
        <v>1.8640574988</v>
      </c>
      <c r="BA301" s="1">
        <v>0.68749821460000005</v>
      </c>
      <c r="BB301" s="1">
        <v>-0.24544091200000001</v>
      </c>
      <c r="BC301" s="1">
        <v>-0.92482957399999999</v>
      </c>
      <c r="BD301" s="1">
        <v>1.9648604189000001</v>
      </c>
      <c r="BE301" s="1">
        <v>-0.704482987</v>
      </c>
      <c r="BF301" s="1">
        <v>-0.154851919</v>
      </c>
      <c r="BG301" s="1">
        <v>2.2514335772999998</v>
      </c>
      <c r="BH301" s="1">
        <v>-1.088098636</v>
      </c>
      <c r="BI301" s="1">
        <v>0.74470615250000005</v>
      </c>
      <c r="BJ301">
        <v>2</v>
      </c>
      <c r="BK301">
        <v>1</v>
      </c>
      <c r="BL301" t="s">
        <v>761</v>
      </c>
      <c r="BM301" t="s">
        <v>760</v>
      </c>
      <c r="BN301" s="36" t="s">
        <v>773</v>
      </c>
      <c r="BO301" s="1">
        <v>-0.79811151300000005</v>
      </c>
      <c r="BP301" s="1">
        <v>-0.13598471200000001</v>
      </c>
      <c r="BQ301" s="1">
        <v>-0.46123829900000002</v>
      </c>
      <c r="BR301" s="1">
        <v>-0.28452181799999998</v>
      </c>
      <c r="BS301" s="1">
        <v>0.79811151280000003</v>
      </c>
      <c r="BT301" s="1">
        <v>0.13598471149999999</v>
      </c>
      <c r="BU301" s="1">
        <v>0.46123829890000001</v>
      </c>
      <c r="BV301" s="1">
        <v>0.28452181770000001</v>
      </c>
      <c r="BW301" t="s">
        <v>7233</v>
      </c>
      <c r="BX301" t="s">
        <v>1081</v>
      </c>
      <c r="BY301" t="s">
        <v>1063</v>
      </c>
      <c r="BZ301" t="s">
        <v>1081</v>
      </c>
      <c r="CA301">
        <v>511</v>
      </c>
      <c r="CB301">
        <v>128</v>
      </c>
      <c r="CC301">
        <v>9</v>
      </c>
      <c r="CD301">
        <v>15</v>
      </c>
      <c r="CE301">
        <v>2017</v>
      </c>
      <c r="CF301">
        <v>577</v>
      </c>
      <c r="CG301">
        <v>0.29399999999999998</v>
      </c>
      <c r="CH301">
        <v>0.373</v>
      </c>
      <c r="CI301">
        <v>0.42099999999999999</v>
      </c>
      <c r="CJ301">
        <v>204</v>
      </c>
      <c r="CK301">
        <v>0.35399999999999998</v>
      </c>
      <c r="CL301">
        <v>70</v>
      </c>
      <c r="CM301">
        <v>23</v>
      </c>
      <c r="CN301" t="s">
        <v>265</v>
      </c>
      <c r="CO301">
        <v>27</v>
      </c>
      <c r="CP301" t="s">
        <v>1081</v>
      </c>
      <c r="CQ301">
        <v>547</v>
      </c>
      <c r="CR301">
        <v>155</v>
      </c>
      <c r="CS301">
        <v>6</v>
      </c>
      <c r="CT301">
        <v>17</v>
      </c>
      <c r="CU301">
        <v>2016</v>
      </c>
      <c r="CV301">
        <v>622</v>
      </c>
      <c r="CW301">
        <v>0.29399999999999998</v>
      </c>
      <c r="CX301">
        <v>0.371</v>
      </c>
      <c r="CY301">
        <v>0.39300000000000002</v>
      </c>
      <c r="CZ301">
        <v>212</v>
      </c>
      <c r="DA301">
        <v>0.34100000000000003</v>
      </c>
      <c r="DB301">
        <v>64</v>
      </c>
      <c r="DC301">
        <v>22</v>
      </c>
      <c r="DD301" t="s">
        <v>265</v>
      </c>
      <c r="DE301">
        <v>26</v>
      </c>
      <c r="DF301" t="s">
        <v>1081</v>
      </c>
      <c r="DG301">
        <v>405</v>
      </c>
      <c r="DH301">
        <v>127</v>
      </c>
      <c r="DI301">
        <v>1</v>
      </c>
      <c r="DJ301">
        <v>19</v>
      </c>
      <c r="DK301">
        <v>2015</v>
      </c>
      <c r="DL301">
        <v>452</v>
      </c>
      <c r="DM301">
        <v>0.27200000000000002</v>
      </c>
      <c r="DN301">
        <v>0.33900000000000002</v>
      </c>
      <c r="DO301">
        <v>0.34799999999999998</v>
      </c>
      <c r="DP301">
        <v>140</v>
      </c>
      <c r="DQ301">
        <v>0.309</v>
      </c>
      <c r="DR301">
        <v>37</v>
      </c>
      <c r="DS301">
        <v>16</v>
      </c>
      <c r="DT301" t="s">
        <v>265</v>
      </c>
      <c r="DU301">
        <v>25</v>
      </c>
      <c r="DV301" s="36" t="s">
        <v>2699</v>
      </c>
    </row>
    <row r="302" spans="1:126" x14ac:dyDescent="0.3">
      <c r="A302">
        <v>301</v>
      </c>
      <c r="B302" t="s">
        <v>7314</v>
      </c>
      <c r="C302" t="s">
        <v>286</v>
      </c>
      <c r="D302" t="s">
        <v>3005</v>
      </c>
      <c r="E302">
        <v>571771</v>
      </c>
      <c r="F302" t="s">
        <v>257</v>
      </c>
      <c r="G302" t="s">
        <v>249</v>
      </c>
      <c r="I302" t="s">
        <v>1065</v>
      </c>
      <c r="J302">
        <v>47</v>
      </c>
      <c r="K302" t="s">
        <v>702</v>
      </c>
      <c r="L302">
        <v>172</v>
      </c>
      <c r="M302">
        <v>89</v>
      </c>
      <c r="N302">
        <v>120</v>
      </c>
      <c r="O302">
        <v>72</v>
      </c>
      <c r="P302">
        <v>126</v>
      </c>
      <c r="Q302">
        <v>105</v>
      </c>
      <c r="R302">
        <v>80</v>
      </c>
      <c r="S302">
        <v>122</v>
      </c>
      <c r="T302">
        <v>140</v>
      </c>
      <c r="U302">
        <v>117</v>
      </c>
      <c r="V302">
        <v>112</v>
      </c>
      <c r="W302">
        <v>104</v>
      </c>
      <c r="X302">
        <v>26</v>
      </c>
      <c r="Y302">
        <v>310</v>
      </c>
      <c r="Z302">
        <v>9</v>
      </c>
      <c r="AA302">
        <v>3</v>
      </c>
      <c r="AB302" s="1">
        <v>0.22600000000000001</v>
      </c>
      <c r="AC302" s="1">
        <v>0.30399999999999999</v>
      </c>
      <c r="AD302" s="1">
        <v>0.40100000000000002</v>
      </c>
      <c r="AE302" s="1">
        <v>0.309</v>
      </c>
      <c r="AF302" s="36">
        <v>29</v>
      </c>
      <c r="AG302" s="36">
        <v>26</v>
      </c>
      <c r="AH302" s="8">
        <v>7</v>
      </c>
      <c r="AI302" s="36">
        <v>-7</v>
      </c>
      <c r="AJ302" s="38">
        <v>268</v>
      </c>
      <c r="AK302" s="38">
        <v>36</v>
      </c>
      <c r="AL302" s="1">
        <v>0.47499999999999998</v>
      </c>
      <c r="AM302" s="1">
        <v>0.43333333330000001</v>
      </c>
      <c r="AN302" s="1">
        <v>0.30959697679999998</v>
      </c>
      <c r="AO302" s="1">
        <v>1.7817118400000002E-2</v>
      </c>
      <c r="AP302" s="1">
        <v>9.9606473000000001E-2</v>
      </c>
      <c r="AQ302" s="1">
        <v>0.22874152240000001</v>
      </c>
      <c r="AR302" s="1">
        <v>0.1229322959</v>
      </c>
      <c r="AS302" s="1">
        <v>0.1753323879</v>
      </c>
      <c r="AT302" s="1">
        <v>5.6886465900000002E-2</v>
      </c>
      <c r="AU302" s="1">
        <v>5.2679965000000002E-3</v>
      </c>
      <c r="AV302" s="1">
        <v>2.9399162100000001E-2</v>
      </c>
      <c r="AW302" s="1">
        <v>0.3090131391</v>
      </c>
      <c r="AX302" s="1">
        <v>1.9524895933999999</v>
      </c>
      <c r="AY302" s="1">
        <v>-0.77632145699999999</v>
      </c>
      <c r="AZ302" s="1">
        <v>0.32595694190000002</v>
      </c>
      <c r="BA302" s="1">
        <v>-0.298823065</v>
      </c>
      <c r="BB302" s="1">
        <v>0.85127213830000004</v>
      </c>
      <c r="BC302" s="1">
        <v>0.27977947720000002</v>
      </c>
      <c r="BD302" s="1">
        <v>-1.1614823489999999</v>
      </c>
      <c r="BE302" s="1">
        <v>0.73310287169999999</v>
      </c>
      <c r="BF302" s="1">
        <v>1.7333682039</v>
      </c>
      <c r="BG302" s="1">
        <v>0.23234060179999999</v>
      </c>
      <c r="BH302" s="1">
        <v>0.25940452959999999</v>
      </c>
      <c r="BI302" s="1">
        <v>0.40510963010000001</v>
      </c>
      <c r="BJ302">
        <v>4</v>
      </c>
      <c r="BK302">
        <v>4</v>
      </c>
      <c r="BL302" t="s">
        <v>6729</v>
      </c>
      <c r="BM302" t="s">
        <v>760</v>
      </c>
      <c r="BN302" s="36" t="s">
        <v>6805</v>
      </c>
      <c r="BO302" s="1">
        <v>0.28589558659999997</v>
      </c>
      <c r="BP302" s="1">
        <v>9.20925197E-2</v>
      </c>
      <c r="BQ302" s="1">
        <v>-0.49978752900000001</v>
      </c>
      <c r="BR302" s="1">
        <v>0.72282842280000004</v>
      </c>
      <c r="BS302" s="1">
        <v>0.28589558659999997</v>
      </c>
      <c r="BT302" s="1">
        <v>9.20925197E-2</v>
      </c>
      <c r="BU302" s="1">
        <v>0.49978752949999999</v>
      </c>
      <c r="BV302" s="1">
        <v>0.72282842280000004</v>
      </c>
      <c r="BW302" t="s">
        <v>2808</v>
      </c>
      <c r="BX302" t="s">
        <v>1567</v>
      </c>
      <c r="BY302" t="s">
        <v>1063</v>
      </c>
      <c r="BZ302" t="s">
        <v>1567</v>
      </c>
      <c r="CA302">
        <v>297</v>
      </c>
      <c r="CB302">
        <v>140</v>
      </c>
      <c r="CC302">
        <v>11</v>
      </c>
      <c r="CD302">
        <v>3</v>
      </c>
      <c r="CE302">
        <v>2017</v>
      </c>
      <c r="CF302">
        <v>342</v>
      </c>
      <c r="CG302">
        <v>0.215</v>
      </c>
      <c r="CH302">
        <v>0.308</v>
      </c>
      <c r="CI302">
        <v>0.42099999999999999</v>
      </c>
      <c r="CJ302">
        <v>108</v>
      </c>
      <c r="CK302">
        <v>0.316</v>
      </c>
      <c r="CL302">
        <v>33</v>
      </c>
      <c r="CM302">
        <v>8</v>
      </c>
      <c r="CN302" t="s">
        <v>249</v>
      </c>
      <c r="CO302">
        <v>25</v>
      </c>
      <c r="CP302" t="s">
        <v>1567</v>
      </c>
      <c r="CQ302">
        <v>216</v>
      </c>
      <c r="CR302">
        <v>109</v>
      </c>
      <c r="CS302">
        <v>7</v>
      </c>
      <c r="CT302">
        <v>2</v>
      </c>
      <c r="CU302">
        <v>2016</v>
      </c>
      <c r="CV302">
        <v>244</v>
      </c>
      <c r="CW302">
        <v>0.19</v>
      </c>
      <c r="CX302">
        <v>0.28299999999999997</v>
      </c>
      <c r="CY302">
        <v>0.32400000000000001</v>
      </c>
      <c r="CZ302">
        <v>67</v>
      </c>
      <c r="DA302">
        <v>0.27500000000000002</v>
      </c>
      <c r="DB302">
        <v>16</v>
      </c>
      <c r="DC302">
        <v>2</v>
      </c>
      <c r="DD302" t="s">
        <v>249</v>
      </c>
      <c r="DE302">
        <v>24</v>
      </c>
      <c r="DF302" t="s">
        <v>1567</v>
      </c>
      <c r="DG302">
        <v>202</v>
      </c>
      <c r="DH302">
        <v>76</v>
      </c>
      <c r="DI302">
        <v>7</v>
      </c>
      <c r="DJ302">
        <v>0</v>
      </c>
      <c r="DK302">
        <v>2015</v>
      </c>
      <c r="DL302">
        <v>218</v>
      </c>
      <c r="DM302">
        <v>0.307</v>
      </c>
      <c r="DN302">
        <v>0.34599999999999997</v>
      </c>
      <c r="DO302">
        <v>0.49</v>
      </c>
      <c r="DP302">
        <v>78</v>
      </c>
      <c r="DQ302">
        <v>0.35799999999999998</v>
      </c>
      <c r="DR302">
        <v>39</v>
      </c>
      <c r="DS302">
        <v>9</v>
      </c>
      <c r="DT302" t="s">
        <v>249</v>
      </c>
      <c r="DU302">
        <v>23</v>
      </c>
      <c r="DV302" s="36" t="s">
        <v>3128</v>
      </c>
    </row>
    <row r="303" spans="1:126" x14ac:dyDescent="0.3">
      <c r="A303">
        <v>302</v>
      </c>
      <c r="B303" t="s">
        <v>3976</v>
      </c>
      <c r="C303" t="s">
        <v>286</v>
      </c>
      <c r="D303" t="s">
        <v>3977</v>
      </c>
      <c r="E303">
        <v>491676</v>
      </c>
      <c r="F303" t="s">
        <v>249</v>
      </c>
      <c r="I303" t="s">
        <v>1065</v>
      </c>
      <c r="J303">
        <v>3</v>
      </c>
      <c r="K303" t="s">
        <v>823</v>
      </c>
      <c r="L303">
        <v>76</v>
      </c>
      <c r="M303">
        <v>103</v>
      </c>
      <c r="N303">
        <v>106</v>
      </c>
      <c r="O303">
        <v>195</v>
      </c>
      <c r="P303">
        <v>86</v>
      </c>
      <c r="Q303">
        <v>98</v>
      </c>
      <c r="R303">
        <v>111</v>
      </c>
      <c r="S303">
        <v>74</v>
      </c>
      <c r="T303">
        <v>121</v>
      </c>
      <c r="U303">
        <v>66</v>
      </c>
      <c r="V303">
        <v>52</v>
      </c>
      <c r="W303">
        <v>97</v>
      </c>
      <c r="X303">
        <v>30</v>
      </c>
      <c r="Y303">
        <v>273</v>
      </c>
      <c r="Z303">
        <v>4</v>
      </c>
      <c r="AA303">
        <v>7</v>
      </c>
      <c r="AB303" s="1">
        <v>0.24199999999999999</v>
      </c>
      <c r="AC303" s="1">
        <v>0.29899999999999999</v>
      </c>
      <c r="AD303" s="1">
        <v>0.34799999999999998</v>
      </c>
      <c r="AE303" s="1">
        <v>0.28799999999999998</v>
      </c>
      <c r="AF303" s="36">
        <v>21</v>
      </c>
      <c r="AG303" s="36">
        <v>19</v>
      </c>
      <c r="AH303" s="8">
        <v>7</v>
      </c>
      <c r="AI303" s="36">
        <v>-12</v>
      </c>
      <c r="AJ303" s="38">
        <v>364</v>
      </c>
      <c r="AK303" s="38">
        <v>135</v>
      </c>
      <c r="AL303" s="1">
        <v>0.21</v>
      </c>
      <c r="AM303" s="1">
        <v>0.5</v>
      </c>
      <c r="AN303" s="1">
        <v>0.27316404700000002</v>
      </c>
      <c r="AO303" s="1">
        <v>4.8486175499999999E-2</v>
      </c>
      <c r="AP303" s="1">
        <v>6.7981708700000004E-2</v>
      </c>
      <c r="AQ303" s="1">
        <v>0.21246977140000001</v>
      </c>
      <c r="AR303" s="1">
        <v>0.17081526020000001</v>
      </c>
      <c r="AS303" s="1">
        <v>0.10580873590000001</v>
      </c>
      <c r="AT303" s="1">
        <v>4.9123553700000003E-2</v>
      </c>
      <c r="AU303" s="1">
        <v>2.9598567000000001E-3</v>
      </c>
      <c r="AV303" s="1">
        <v>1.3697182800000001E-2</v>
      </c>
      <c r="AW303" s="1">
        <v>0.28825333959999999</v>
      </c>
      <c r="AX303" s="1">
        <v>-0.65492958000000001</v>
      </c>
      <c r="AY303" s="1">
        <v>0.22891958609999999</v>
      </c>
      <c r="AZ303" s="1">
        <v>9.5751244599999993E-2</v>
      </c>
      <c r="BA303" s="1">
        <v>0.99573923379999996</v>
      </c>
      <c r="BB303" s="1">
        <v>-0.47685290600000002</v>
      </c>
      <c r="BC303" s="1">
        <v>-0.123586665</v>
      </c>
      <c r="BD303" s="1">
        <v>0.66475885999999995</v>
      </c>
      <c r="BE303" s="1">
        <v>-0.88125304900000001</v>
      </c>
      <c r="BF303" s="1">
        <v>0.90807183000000002</v>
      </c>
      <c r="BG303" s="1">
        <v>-0.46216184199999999</v>
      </c>
      <c r="BH303" s="1">
        <v>-1.0675607279999999</v>
      </c>
      <c r="BI303" s="1">
        <v>-0.30763358299999999</v>
      </c>
      <c r="BJ303">
        <v>2</v>
      </c>
      <c r="BK303">
        <v>1</v>
      </c>
      <c r="BL303" t="s">
        <v>761</v>
      </c>
      <c r="BM303" t="s">
        <v>760</v>
      </c>
      <c r="BN303" s="36" t="s">
        <v>773</v>
      </c>
      <c r="BO303" s="1">
        <v>-0.74045122600000002</v>
      </c>
      <c r="BP303" s="1">
        <v>6.4543411600000003E-2</v>
      </c>
      <c r="BQ303" s="1">
        <v>-0.22112441499999999</v>
      </c>
      <c r="BR303" s="1">
        <v>-0.22048336800000001</v>
      </c>
      <c r="BS303" s="1">
        <v>0.74045122569999999</v>
      </c>
      <c r="BT303" s="1">
        <v>6.4543411600000003E-2</v>
      </c>
      <c r="BU303" s="1">
        <v>0.22112441469999999</v>
      </c>
      <c r="BV303" s="1">
        <v>0.2204833678</v>
      </c>
      <c r="BW303" t="s">
        <v>2465</v>
      </c>
      <c r="BX303" t="s">
        <v>1104</v>
      </c>
      <c r="BY303" t="s">
        <v>1063</v>
      </c>
      <c r="BZ303" t="s">
        <v>1104</v>
      </c>
      <c r="CA303">
        <v>310</v>
      </c>
      <c r="CB303">
        <v>128</v>
      </c>
      <c r="CC303">
        <v>0</v>
      </c>
      <c r="CD303">
        <v>12</v>
      </c>
      <c r="CE303">
        <v>2017</v>
      </c>
      <c r="CF303">
        <v>348</v>
      </c>
      <c r="CG303">
        <v>0.255</v>
      </c>
      <c r="CH303">
        <v>0.32700000000000001</v>
      </c>
      <c r="CI303">
        <v>0.32600000000000001</v>
      </c>
      <c r="CJ303">
        <v>103</v>
      </c>
      <c r="CK303">
        <v>0.29599999999999999</v>
      </c>
      <c r="CL303">
        <v>27</v>
      </c>
      <c r="CM303">
        <v>9</v>
      </c>
      <c r="CN303" t="s">
        <v>249</v>
      </c>
      <c r="CO303">
        <v>29</v>
      </c>
      <c r="CP303" t="s">
        <v>1104</v>
      </c>
      <c r="CQ303">
        <v>54</v>
      </c>
      <c r="CR303">
        <v>26</v>
      </c>
      <c r="CS303">
        <v>2</v>
      </c>
      <c r="CT303">
        <v>0</v>
      </c>
      <c r="CU303">
        <v>2016</v>
      </c>
      <c r="CV303">
        <v>57</v>
      </c>
      <c r="CW303">
        <v>0.25900000000000001</v>
      </c>
      <c r="CX303">
        <v>0.29799999999999999</v>
      </c>
      <c r="CY303">
        <v>0.46300000000000002</v>
      </c>
      <c r="CZ303">
        <v>19</v>
      </c>
      <c r="DA303">
        <v>0.32600000000000001</v>
      </c>
      <c r="DB303">
        <v>12</v>
      </c>
      <c r="DC303">
        <v>2</v>
      </c>
      <c r="DD303" t="s">
        <v>249</v>
      </c>
      <c r="DE303">
        <v>28</v>
      </c>
      <c r="DF303" t="s">
        <v>1106</v>
      </c>
      <c r="DG303">
        <v>5</v>
      </c>
      <c r="DH303">
        <v>8</v>
      </c>
      <c r="DI303">
        <v>0</v>
      </c>
      <c r="DJ303">
        <v>1</v>
      </c>
      <c r="DK303">
        <v>2015</v>
      </c>
      <c r="DL303">
        <v>5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 t="s">
        <v>249</v>
      </c>
      <c r="DU303">
        <v>27</v>
      </c>
      <c r="DV303" s="36" t="s">
        <v>3978</v>
      </c>
    </row>
    <row r="304" spans="1:126" x14ac:dyDescent="0.3">
      <c r="A304">
        <v>303</v>
      </c>
      <c r="B304" t="s">
        <v>7315</v>
      </c>
      <c r="C304" t="s">
        <v>286</v>
      </c>
      <c r="D304" t="s">
        <v>281</v>
      </c>
      <c r="E304">
        <v>593523</v>
      </c>
      <c r="F304" t="s">
        <v>265</v>
      </c>
      <c r="I304" t="s">
        <v>1061</v>
      </c>
      <c r="J304">
        <v>3</v>
      </c>
      <c r="K304" t="s">
        <v>2871</v>
      </c>
      <c r="L304">
        <v>154</v>
      </c>
      <c r="M304">
        <v>86</v>
      </c>
      <c r="N304">
        <v>71</v>
      </c>
      <c r="O304">
        <v>63</v>
      </c>
      <c r="P304">
        <v>83</v>
      </c>
      <c r="Q304">
        <v>95</v>
      </c>
      <c r="R304">
        <v>123</v>
      </c>
      <c r="S304">
        <v>69</v>
      </c>
      <c r="T304">
        <v>96</v>
      </c>
      <c r="U304">
        <v>62</v>
      </c>
      <c r="V304">
        <v>55</v>
      </c>
      <c r="W304">
        <v>98</v>
      </c>
      <c r="X304">
        <v>25</v>
      </c>
      <c r="Y304">
        <v>184</v>
      </c>
      <c r="Z304">
        <v>3</v>
      </c>
      <c r="AA304">
        <v>2</v>
      </c>
      <c r="AB304" s="1">
        <v>0.246</v>
      </c>
      <c r="AC304" s="1">
        <v>0.30399999999999999</v>
      </c>
      <c r="AD304" s="1">
        <v>0.34599999999999997</v>
      </c>
      <c r="AE304" s="1">
        <v>0.29099999999999998</v>
      </c>
      <c r="AF304" s="36">
        <v>16</v>
      </c>
      <c r="AG304" s="36">
        <v>16</v>
      </c>
      <c r="AH304" s="8">
        <v>4</v>
      </c>
      <c r="AI304" s="36">
        <v>-4</v>
      </c>
      <c r="AJ304" s="38">
        <v>411</v>
      </c>
      <c r="AK304" s="38">
        <v>47</v>
      </c>
      <c r="AL304" s="1">
        <v>0.42499999999999999</v>
      </c>
      <c r="AM304" s="1">
        <v>0.41666666670000002</v>
      </c>
      <c r="AN304" s="1">
        <v>0.18359967320000001</v>
      </c>
      <c r="AO304" s="1">
        <v>1.5699650900000001E-2</v>
      </c>
      <c r="AP304" s="1">
        <v>6.5589687899999999E-2</v>
      </c>
      <c r="AQ304" s="1">
        <v>0.2075398229</v>
      </c>
      <c r="AR304" s="1">
        <v>0.18876722300000001</v>
      </c>
      <c r="AS304" s="1">
        <v>9.9794584500000005E-2</v>
      </c>
      <c r="AT304" s="1">
        <v>3.8945503200000002E-2</v>
      </c>
      <c r="AU304" s="1">
        <v>2.7964393000000001E-3</v>
      </c>
      <c r="AV304" s="1">
        <v>1.45865983E-2</v>
      </c>
      <c r="AW304" s="1">
        <v>0.29056472119999999</v>
      </c>
      <c r="AX304" s="1">
        <v>1.4605237116000001</v>
      </c>
      <c r="AY304" s="1">
        <v>-1.027631717</v>
      </c>
      <c r="AZ304" s="1">
        <v>-0.47017165100000002</v>
      </c>
      <c r="BA304" s="1">
        <v>-0.38820284900000002</v>
      </c>
      <c r="BB304" s="1">
        <v>-0.57730907899999995</v>
      </c>
      <c r="BC304" s="1">
        <v>-0.24579688899999999</v>
      </c>
      <c r="BD304" s="1">
        <v>1.3494410775000001</v>
      </c>
      <c r="BE304" s="1">
        <v>-1.020903093</v>
      </c>
      <c r="BF304" s="1">
        <v>-0.17398448999999999</v>
      </c>
      <c r="BG304" s="1">
        <v>-0.51133294900000004</v>
      </c>
      <c r="BH304" s="1">
        <v>-0.99239674</v>
      </c>
      <c r="BI304" s="1">
        <v>-0.22827724899999999</v>
      </c>
      <c r="BJ304">
        <v>4</v>
      </c>
      <c r="BK304">
        <v>1</v>
      </c>
      <c r="BL304" t="s">
        <v>761</v>
      </c>
      <c r="BM304" t="s">
        <v>760</v>
      </c>
      <c r="BN304" s="36" t="s">
        <v>773</v>
      </c>
      <c r="BO304" s="1">
        <v>-0.88947209699999996</v>
      </c>
      <c r="BP304" s="1">
        <v>-0.193970314</v>
      </c>
      <c r="BQ304" s="1">
        <v>-0.22890244600000001</v>
      </c>
      <c r="BR304" s="1">
        <v>0.21037105240000001</v>
      </c>
      <c r="BS304" s="1">
        <v>0.88947209670000005</v>
      </c>
      <c r="BT304" s="1">
        <v>0.19397031349999999</v>
      </c>
      <c r="BU304" s="1">
        <v>0.2289024455</v>
      </c>
      <c r="BV304" s="1">
        <v>0.21037105240000001</v>
      </c>
      <c r="BW304" t="s">
        <v>2467</v>
      </c>
      <c r="BX304" t="s">
        <v>1394</v>
      </c>
      <c r="BY304" t="s">
        <v>1373</v>
      </c>
      <c r="BZ304" t="s">
        <v>1394</v>
      </c>
      <c r="CA304">
        <v>58</v>
      </c>
      <c r="CB304">
        <v>21</v>
      </c>
      <c r="CC304">
        <v>0</v>
      </c>
      <c r="CD304">
        <v>0</v>
      </c>
      <c r="CE304">
        <v>2017</v>
      </c>
      <c r="CF304">
        <v>60</v>
      </c>
      <c r="CG304">
        <v>0.27600000000000002</v>
      </c>
      <c r="CH304">
        <v>0.3</v>
      </c>
      <c r="CI304">
        <v>0.32800000000000001</v>
      </c>
      <c r="CJ304">
        <v>17</v>
      </c>
      <c r="CK304">
        <v>0.28199999999999997</v>
      </c>
      <c r="CL304">
        <v>7</v>
      </c>
      <c r="CM304">
        <v>1</v>
      </c>
      <c r="CN304" t="s">
        <v>253</v>
      </c>
      <c r="CO304">
        <v>24</v>
      </c>
      <c r="CP304" t="s">
        <v>1394</v>
      </c>
      <c r="CQ304">
        <v>51</v>
      </c>
      <c r="CR304">
        <v>40</v>
      </c>
      <c r="CS304">
        <v>1</v>
      </c>
      <c r="CT304">
        <v>1</v>
      </c>
      <c r="CU304">
        <v>2016</v>
      </c>
      <c r="CV304">
        <v>56</v>
      </c>
      <c r="CW304">
        <v>0.29399999999999998</v>
      </c>
      <c r="CX304">
        <v>0.35699999999999998</v>
      </c>
      <c r="CY304">
        <v>0.373</v>
      </c>
      <c r="CZ304">
        <v>18</v>
      </c>
      <c r="DA304">
        <v>0.33</v>
      </c>
      <c r="DB304">
        <v>12</v>
      </c>
      <c r="DC304">
        <v>3</v>
      </c>
      <c r="DD304" t="s">
        <v>265</v>
      </c>
      <c r="DE304">
        <v>23</v>
      </c>
      <c r="DV304" s="36" t="s">
        <v>5212</v>
      </c>
    </row>
    <row r="305" spans="1:126" x14ac:dyDescent="0.3">
      <c r="A305">
        <v>304</v>
      </c>
      <c r="B305" t="s">
        <v>3979</v>
      </c>
      <c r="C305" t="s">
        <v>286</v>
      </c>
      <c r="D305" t="s">
        <v>3027</v>
      </c>
      <c r="E305">
        <v>591712</v>
      </c>
      <c r="F305" t="s">
        <v>255</v>
      </c>
      <c r="I305" t="s">
        <v>1065</v>
      </c>
      <c r="J305">
        <v>46</v>
      </c>
      <c r="K305" t="s">
        <v>2890</v>
      </c>
      <c r="L305">
        <v>90</v>
      </c>
      <c r="M305">
        <v>83</v>
      </c>
      <c r="N305">
        <v>51</v>
      </c>
      <c r="O305">
        <v>15</v>
      </c>
      <c r="P305">
        <v>112</v>
      </c>
      <c r="Q305">
        <v>109</v>
      </c>
      <c r="R305">
        <v>87</v>
      </c>
      <c r="S305">
        <v>88</v>
      </c>
      <c r="T305">
        <v>106</v>
      </c>
      <c r="U305">
        <v>44</v>
      </c>
      <c r="V305">
        <v>83</v>
      </c>
      <c r="W305">
        <v>93</v>
      </c>
      <c r="X305">
        <v>24</v>
      </c>
      <c r="Y305">
        <v>132</v>
      </c>
      <c r="Z305">
        <v>3</v>
      </c>
      <c r="AA305">
        <v>0</v>
      </c>
      <c r="AB305" s="1">
        <v>0.20899999999999999</v>
      </c>
      <c r="AC305" s="1">
        <v>0.28399999999999997</v>
      </c>
      <c r="AD305" s="1">
        <v>0.33500000000000002</v>
      </c>
      <c r="AE305" s="1">
        <v>0.27700000000000002</v>
      </c>
      <c r="AF305" s="36">
        <v>11</v>
      </c>
      <c r="AG305" s="36">
        <v>11</v>
      </c>
      <c r="AH305" s="8">
        <v>1</v>
      </c>
      <c r="AI305" s="36">
        <v>-6</v>
      </c>
      <c r="AJ305" s="38">
        <v>665</v>
      </c>
      <c r="AK305" s="38">
        <v>112</v>
      </c>
      <c r="AL305" s="1">
        <v>0.25</v>
      </c>
      <c r="AM305" s="1">
        <v>0.4</v>
      </c>
      <c r="AN305" s="1">
        <v>0.13170959739999999</v>
      </c>
      <c r="AO305" s="1">
        <v>3.6844998999999998E-3</v>
      </c>
      <c r="AP305" s="1">
        <v>8.9156929699999998E-2</v>
      </c>
      <c r="AQ305" s="1">
        <v>0.23627044320000001</v>
      </c>
      <c r="AR305" s="1">
        <v>0.13339530390000001</v>
      </c>
      <c r="AS305" s="1">
        <v>0.12679935980000001</v>
      </c>
      <c r="AT305" s="1">
        <v>4.2873271900000003E-2</v>
      </c>
      <c r="AU305" s="1">
        <v>1.9909570999999998E-3</v>
      </c>
      <c r="AV305" s="1">
        <v>2.1834602200000001E-2</v>
      </c>
      <c r="AW305" s="1">
        <v>0.27671939070000001</v>
      </c>
      <c r="AX305" s="1">
        <v>-0.26135687499999999</v>
      </c>
      <c r="AY305" s="1">
        <v>-1.278941978</v>
      </c>
      <c r="AZ305" s="1">
        <v>-0.79804512100000002</v>
      </c>
      <c r="BA305" s="1">
        <v>-0.89537075399999999</v>
      </c>
      <c r="BB305" s="1">
        <v>0.41242933570000001</v>
      </c>
      <c r="BC305" s="1">
        <v>0.46641653459999999</v>
      </c>
      <c r="BD305" s="1">
        <v>-0.76242651400000006</v>
      </c>
      <c r="BE305" s="1">
        <v>-0.39384571499999999</v>
      </c>
      <c r="BF305" s="1">
        <v>0.24358731950000001</v>
      </c>
      <c r="BG305" s="1">
        <v>-0.75369667500000004</v>
      </c>
      <c r="BH305" s="1">
        <v>-0.379872084</v>
      </c>
      <c r="BI305" s="1">
        <v>-0.70362698999999995</v>
      </c>
      <c r="BJ305">
        <v>4</v>
      </c>
      <c r="BK305">
        <v>4</v>
      </c>
      <c r="BL305" t="s">
        <v>6729</v>
      </c>
      <c r="BM305" t="s">
        <v>759</v>
      </c>
      <c r="BN305" s="36" t="s">
        <v>6764</v>
      </c>
      <c r="BO305" s="1">
        <v>0.44019286000000002</v>
      </c>
      <c r="BP305" s="1">
        <v>0.44416781700000002</v>
      </c>
      <c r="BQ305" s="1">
        <v>-3.3982027999999997E-2</v>
      </c>
      <c r="BR305" s="1">
        <v>0.62163271630000005</v>
      </c>
      <c r="BS305" s="1">
        <v>0.44019286000000002</v>
      </c>
      <c r="BT305" s="1">
        <v>0.44416781700000002</v>
      </c>
      <c r="BU305" s="1">
        <v>3.39820282E-2</v>
      </c>
      <c r="BV305" s="1">
        <v>0.62163271630000005</v>
      </c>
      <c r="BW305" t="s">
        <v>2814</v>
      </c>
      <c r="BX305" t="s">
        <v>1116</v>
      </c>
      <c r="BY305" t="s">
        <v>1063</v>
      </c>
      <c r="CP305" t="s">
        <v>1116</v>
      </c>
      <c r="CQ305">
        <v>11</v>
      </c>
      <c r="CR305">
        <v>4</v>
      </c>
      <c r="CS305">
        <v>1</v>
      </c>
      <c r="CT305">
        <v>0</v>
      </c>
      <c r="CU305">
        <v>2016</v>
      </c>
      <c r="CV305">
        <v>11</v>
      </c>
      <c r="CW305">
        <v>0.182</v>
      </c>
      <c r="CX305">
        <v>0.182</v>
      </c>
      <c r="CY305">
        <v>0.45500000000000002</v>
      </c>
      <c r="CZ305">
        <v>3</v>
      </c>
      <c r="DA305">
        <v>0.25900000000000001</v>
      </c>
      <c r="DB305">
        <v>2</v>
      </c>
      <c r="DC305">
        <v>0</v>
      </c>
      <c r="DD305" t="s">
        <v>255</v>
      </c>
      <c r="DE305">
        <v>22</v>
      </c>
      <c r="DF305" t="s">
        <v>1116</v>
      </c>
      <c r="DG305">
        <v>31</v>
      </c>
      <c r="DH305">
        <v>18</v>
      </c>
      <c r="DI305">
        <v>0</v>
      </c>
      <c r="DJ305">
        <v>0</v>
      </c>
      <c r="DK305">
        <v>2015</v>
      </c>
      <c r="DL305">
        <v>36</v>
      </c>
      <c r="DM305">
        <v>0.161</v>
      </c>
      <c r="DN305">
        <v>0.25700000000000001</v>
      </c>
      <c r="DO305">
        <v>0.19400000000000001</v>
      </c>
      <c r="DP305">
        <v>8</v>
      </c>
      <c r="DQ305">
        <v>0.215</v>
      </c>
      <c r="DR305">
        <v>2</v>
      </c>
      <c r="DS305">
        <v>-1</v>
      </c>
      <c r="DT305" t="s">
        <v>255</v>
      </c>
      <c r="DU305">
        <v>21</v>
      </c>
      <c r="DV305" s="36" t="s">
        <v>3980</v>
      </c>
    </row>
    <row r="306" spans="1:126" x14ac:dyDescent="0.3">
      <c r="A306">
        <v>305</v>
      </c>
      <c r="B306" t="s">
        <v>5583</v>
      </c>
      <c r="C306" t="s">
        <v>286</v>
      </c>
      <c r="D306" t="s">
        <v>4786</v>
      </c>
      <c r="E306">
        <v>606192</v>
      </c>
      <c r="F306" t="s">
        <v>249</v>
      </c>
      <c r="I306" t="s">
        <v>1065</v>
      </c>
      <c r="J306">
        <v>12</v>
      </c>
      <c r="K306" t="s">
        <v>2905</v>
      </c>
      <c r="L306">
        <v>76</v>
      </c>
      <c r="M306">
        <v>86</v>
      </c>
      <c r="N306">
        <v>77</v>
      </c>
      <c r="O306">
        <v>47</v>
      </c>
      <c r="P306">
        <v>103</v>
      </c>
      <c r="Q306">
        <v>119</v>
      </c>
      <c r="R306">
        <v>83</v>
      </c>
      <c r="S306">
        <v>139</v>
      </c>
      <c r="T306">
        <v>133</v>
      </c>
      <c r="U306">
        <v>58</v>
      </c>
      <c r="V306">
        <v>147</v>
      </c>
      <c r="W306">
        <v>105</v>
      </c>
      <c r="X306">
        <v>25</v>
      </c>
      <c r="Y306">
        <v>199</v>
      </c>
      <c r="Z306">
        <v>8</v>
      </c>
      <c r="AA306">
        <v>2</v>
      </c>
      <c r="AB306" s="1">
        <v>0.22700000000000001</v>
      </c>
      <c r="AC306" s="1">
        <v>0.29699999999999999</v>
      </c>
      <c r="AD306" s="1">
        <v>0.42699999999999999</v>
      </c>
      <c r="AE306" s="1">
        <v>0.313</v>
      </c>
      <c r="AF306" s="36">
        <v>23</v>
      </c>
      <c r="AG306" s="36">
        <v>21</v>
      </c>
      <c r="AH306" s="8">
        <v>6</v>
      </c>
      <c r="AI306" s="36">
        <v>-3</v>
      </c>
      <c r="AJ306" s="38">
        <v>337</v>
      </c>
      <c r="AK306" s="38">
        <v>123</v>
      </c>
      <c r="AL306" s="1">
        <v>0.21</v>
      </c>
      <c r="AM306" s="1">
        <v>0.41666666670000002</v>
      </c>
      <c r="AN306" s="1">
        <v>0.19873475030000001</v>
      </c>
      <c r="AO306" s="1">
        <v>1.16249145E-2</v>
      </c>
      <c r="AP306" s="1">
        <v>8.1458342099999997E-2</v>
      </c>
      <c r="AQ306" s="1">
        <v>0.25870799020000002</v>
      </c>
      <c r="AR306" s="1">
        <v>0.12793792109999999</v>
      </c>
      <c r="AS306" s="1">
        <v>0.20003968080000001</v>
      </c>
      <c r="AT306" s="1">
        <v>5.39958886E-2</v>
      </c>
      <c r="AU306" s="1">
        <v>2.6048738E-3</v>
      </c>
      <c r="AV306" s="1">
        <v>3.8677683800000001E-2</v>
      </c>
      <c r="AW306" s="1">
        <v>0.31292125809999999</v>
      </c>
      <c r="AX306" s="1">
        <v>-0.65492958000000001</v>
      </c>
      <c r="AY306" s="1">
        <v>-1.027631717</v>
      </c>
      <c r="AZ306" s="1">
        <v>-0.37453890899999998</v>
      </c>
      <c r="BA306" s="1">
        <v>-0.56020031599999998</v>
      </c>
      <c r="BB306" s="1">
        <v>8.9116664700000001E-2</v>
      </c>
      <c r="BC306" s="1">
        <v>1.0226287592000001</v>
      </c>
      <c r="BD306" s="1">
        <v>-0.97056937799999998</v>
      </c>
      <c r="BE306" s="1">
        <v>1.3068121561999999</v>
      </c>
      <c r="BF306" s="1">
        <v>1.4260630526</v>
      </c>
      <c r="BG306" s="1">
        <v>-0.56897363599999995</v>
      </c>
      <c r="BH306" s="1">
        <v>1.0435270762</v>
      </c>
      <c r="BI306" s="1">
        <v>0.53928651770000002</v>
      </c>
      <c r="BJ306">
        <v>1</v>
      </c>
      <c r="BK306">
        <v>1</v>
      </c>
      <c r="BL306" t="s">
        <v>763</v>
      </c>
      <c r="BM306" t="s">
        <v>6729</v>
      </c>
      <c r="BN306" s="36" t="s">
        <v>6730</v>
      </c>
      <c r="BO306" s="1">
        <v>0.86221105210000004</v>
      </c>
      <c r="BP306" s="1">
        <v>0.20788525569999999</v>
      </c>
      <c r="BQ306" s="1">
        <v>-0.274251668</v>
      </c>
      <c r="BR306" s="1">
        <v>0.33026376060000001</v>
      </c>
      <c r="BS306" s="1">
        <v>0.86221105210000004</v>
      </c>
      <c r="BT306" s="1">
        <v>0.20788525569999999</v>
      </c>
      <c r="BU306" s="1">
        <v>0.27425166829999997</v>
      </c>
      <c r="BV306" s="1">
        <v>0.33026376060000001</v>
      </c>
      <c r="BW306" t="s">
        <v>2467</v>
      </c>
      <c r="BX306" t="s">
        <v>1386</v>
      </c>
      <c r="BY306" t="s">
        <v>1373</v>
      </c>
      <c r="BZ306" t="s">
        <v>1386</v>
      </c>
      <c r="CA306">
        <v>88</v>
      </c>
      <c r="CB306">
        <v>27</v>
      </c>
      <c r="CC306">
        <v>8</v>
      </c>
      <c r="CD306">
        <v>0</v>
      </c>
      <c r="CE306">
        <v>2017</v>
      </c>
      <c r="CF306">
        <v>95</v>
      </c>
      <c r="CG306">
        <v>0.26100000000000001</v>
      </c>
      <c r="CH306">
        <v>0.30499999999999999</v>
      </c>
      <c r="CI306">
        <v>0.60199999999999998</v>
      </c>
      <c r="CJ306">
        <v>35</v>
      </c>
      <c r="CK306">
        <v>0.373</v>
      </c>
      <c r="CL306">
        <v>27</v>
      </c>
      <c r="CM306">
        <v>6</v>
      </c>
      <c r="CN306" t="s">
        <v>249</v>
      </c>
      <c r="CO306">
        <v>24</v>
      </c>
      <c r="CP306" t="s">
        <v>1554</v>
      </c>
      <c r="CQ306">
        <v>100</v>
      </c>
      <c r="CR306">
        <v>41</v>
      </c>
      <c r="CS306">
        <v>4</v>
      </c>
      <c r="CT306">
        <v>0</v>
      </c>
      <c r="CU306">
        <v>2016</v>
      </c>
      <c r="CV306">
        <v>112</v>
      </c>
      <c r="CW306">
        <v>0.23</v>
      </c>
      <c r="CX306">
        <v>0.30399999999999999</v>
      </c>
      <c r="CY306">
        <v>0.42</v>
      </c>
      <c r="CZ306">
        <v>35</v>
      </c>
      <c r="DA306">
        <v>0.314</v>
      </c>
      <c r="DB306">
        <v>16</v>
      </c>
      <c r="DC306">
        <v>3</v>
      </c>
      <c r="DD306" t="s">
        <v>249</v>
      </c>
      <c r="DE306">
        <v>23</v>
      </c>
      <c r="DV306" s="36" t="s">
        <v>5123</v>
      </c>
    </row>
    <row r="307" spans="1:126" x14ac:dyDescent="0.3">
      <c r="A307">
        <v>306</v>
      </c>
      <c r="B307" t="s">
        <v>3981</v>
      </c>
      <c r="C307" t="s">
        <v>362</v>
      </c>
      <c r="D307" t="s">
        <v>3982</v>
      </c>
      <c r="E307">
        <v>546318</v>
      </c>
      <c r="F307" t="s">
        <v>249</v>
      </c>
      <c r="I307" t="s">
        <v>1103</v>
      </c>
      <c r="J307">
        <v>29</v>
      </c>
      <c r="K307" t="s">
        <v>824</v>
      </c>
      <c r="L307">
        <v>76</v>
      </c>
      <c r="M307">
        <v>89</v>
      </c>
      <c r="N307">
        <v>218</v>
      </c>
      <c r="O307">
        <v>159</v>
      </c>
      <c r="P307">
        <v>92</v>
      </c>
      <c r="Q307">
        <v>95</v>
      </c>
      <c r="R307">
        <v>113</v>
      </c>
      <c r="S307">
        <v>108</v>
      </c>
      <c r="T307">
        <v>139</v>
      </c>
      <c r="U307">
        <v>153</v>
      </c>
      <c r="V307">
        <v>88</v>
      </c>
      <c r="W307">
        <v>110</v>
      </c>
      <c r="X307">
        <v>26</v>
      </c>
      <c r="Y307">
        <v>562</v>
      </c>
      <c r="Z307">
        <v>13</v>
      </c>
      <c r="AA307">
        <v>13</v>
      </c>
      <c r="AB307" s="1">
        <v>0.26600000000000001</v>
      </c>
      <c r="AC307" s="1">
        <v>0.32600000000000001</v>
      </c>
      <c r="AD307" s="1">
        <v>0.42099999999999999</v>
      </c>
      <c r="AE307" s="1">
        <v>0.32700000000000001</v>
      </c>
      <c r="AF307" s="36">
        <v>52</v>
      </c>
      <c r="AG307" s="36">
        <v>48</v>
      </c>
      <c r="AH307" s="8">
        <v>19</v>
      </c>
      <c r="AI307" s="36">
        <v>-2</v>
      </c>
      <c r="AJ307" s="38">
        <v>89</v>
      </c>
      <c r="AK307" s="38">
        <v>21</v>
      </c>
      <c r="AL307" s="1">
        <v>0.21</v>
      </c>
      <c r="AM307" s="1">
        <v>0.43333333330000001</v>
      </c>
      <c r="AN307" s="1">
        <v>0.56155592649999997</v>
      </c>
      <c r="AO307" s="1">
        <v>3.9477828100000001E-2</v>
      </c>
      <c r="AP307" s="1">
        <v>7.2689268700000004E-2</v>
      </c>
      <c r="AQ307" s="1">
        <v>0.207117574</v>
      </c>
      <c r="AR307" s="1">
        <v>0.17339129980000001</v>
      </c>
      <c r="AS307" s="1">
        <v>0.15473301880000001</v>
      </c>
      <c r="AT307" s="1">
        <v>5.6538814700000002E-2</v>
      </c>
      <c r="AU307" s="1">
        <v>6.8734325999999998E-3</v>
      </c>
      <c r="AV307" s="1">
        <v>2.30586887E-2</v>
      </c>
      <c r="AW307" s="1">
        <v>0.3271919505</v>
      </c>
      <c r="AX307" s="1">
        <v>-0.65492958000000001</v>
      </c>
      <c r="AY307" s="1">
        <v>-0.77632145699999999</v>
      </c>
      <c r="AZ307" s="1">
        <v>1.9179888228999999</v>
      </c>
      <c r="BA307" s="1">
        <v>0.61549060450000004</v>
      </c>
      <c r="BB307" s="1">
        <v>-0.27915251400000002</v>
      </c>
      <c r="BC307" s="1">
        <v>-0.25626416600000002</v>
      </c>
      <c r="BD307" s="1">
        <v>0.76300820079999998</v>
      </c>
      <c r="BE307" s="1">
        <v>0.25478056669999999</v>
      </c>
      <c r="BF307" s="1">
        <v>1.6964084594</v>
      </c>
      <c r="BG307" s="1">
        <v>0.71540462250000003</v>
      </c>
      <c r="BH307" s="1">
        <v>-0.27642523899999999</v>
      </c>
      <c r="BI307" s="1">
        <v>1.0292401495000001</v>
      </c>
      <c r="BJ307">
        <v>1</v>
      </c>
      <c r="BK307">
        <v>3</v>
      </c>
      <c r="BL307" t="s">
        <v>760</v>
      </c>
      <c r="BM307" t="s">
        <v>6724</v>
      </c>
      <c r="BN307" s="36" t="s">
        <v>6738</v>
      </c>
      <c r="BO307" s="1">
        <v>2.62722315E-2</v>
      </c>
      <c r="BP307" s="1">
        <v>-0.119098391</v>
      </c>
      <c r="BQ307" s="1">
        <v>-0.92779064</v>
      </c>
      <c r="BR307" s="1">
        <v>-0.257688531</v>
      </c>
      <c r="BS307" s="1">
        <v>2.62722315E-2</v>
      </c>
      <c r="BT307" s="1">
        <v>0.11909839060000001</v>
      </c>
      <c r="BU307" s="1">
        <v>0.92779064010000001</v>
      </c>
      <c r="BV307" s="1">
        <v>0.25768853079999998</v>
      </c>
      <c r="BW307" t="s">
        <v>6919</v>
      </c>
      <c r="BX307" t="s">
        <v>1081</v>
      </c>
      <c r="BY307" t="s">
        <v>1063</v>
      </c>
      <c r="BZ307" t="s">
        <v>1081</v>
      </c>
      <c r="CA307">
        <v>526</v>
      </c>
      <c r="CB307">
        <v>138</v>
      </c>
      <c r="CC307">
        <v>14</v>
      </c>
      <c r="CD307">
        <v>8</v>
      </c>
      <c r="CE307">
        <v>2017</v>
      </c>
      <c r="CF307">
        <v>563</v>
      </c>
      <c r="CG307">
        <v>0.28100000000000003</v>
      </c>
      <c r="CH307">
        <v>0.32500000000000001</v>
      </c>
      <c r="CI307">
        <v>0.45200000000000001</v>
      </c>
      <c r="CJ307">
        <v>189</v>
      </c>
      <c r="CK307">
        <v>0.33700000000000002</v>
      </c>
      <c r="CL307">
        <v>58</v>
      </c>
      <c r="CM307">
        <v>21</v>
      </c>
      <c r="CN307" t="s">
        <v>249</v>
      </c>
      <c r="CO307">
        <v>25</v>
      </c>
      <c r="CP307" t="s">
        <v>1081</v>
      </c>
      <c r="CQ307">
        <v>583</v>
      </c>
      <c r="CR307">
        <v>159</v>
      </c>
      <c r="CS307">
        <v>15</v>
      </c>
      <c r="CT307">
        <v>25</v>
      </c>
      <c r="CU307">
        <v>2016</v>
      </c>
      <c r="CV307">
        <v>656</v>
      </c>
      <c r="CW307">
        <v>0.28599999999999998</v>
      </c>
      <c r="CX307">
        <v>0.36099999999999999</v>
      </c>
      <c r="CY307">
        <v>0.42</v>
      </c>
      <c r="CZ307">
        <v>227</v>
      </c>
      <c r="DA307">
        <v>0.34599999999999997</v>
      </c>
      <c r="DB307">
        <v>70</v>
      </c>
      <c r="DC307">
        <v>29</v>
      </c>
      <c r="DD307" t="s">
        <v>249</v>
      </c>
      <c r="DE307">
        <v>24</v>
      </c>
      <c r="DF307" t="s">
        <v>1081</v>
      </c>
      <c r="DG307">
        <v>495</v>
      </c>
      <c r="DH307">
        <v>147</v>
      </c>
      <c r="DI307">
        <v>8</v>
      </c>
      <c r="DJ307">
        <v>16</v>
      </c>
      <c r="DK307">
        <v>2015</v>
      </c>
      <c r="DL307">
        <v>537</v>
      </c>
      <c r="DM307">
        <v>0.29699999999999999</v>
      </c>
      <c r="DN307">
        <v>0.34399999999999997</v>
      </c>
      <c r="DO307">
        <v>0.41799999999999998</v>
      </c>
      <c r="DP307">
        <v>179</v>
      </c>
      <c r="DQ307">
        <v>0.33300000000000002</v>
      </c>
      <c r="DR307">
        <v>54</v>
      </c>
      <c r="DS307">
        <v>22</v>
      </c>
      <c r="DT307" t="s">
        <v>249</v>
      </c>
      <c r="DU307">
        <v>23</v>
      </c>
      <c r="DV307" s="36" t="s">
        <v>3983</v>
      </c>
    </row>
    <row r="308" spans="1:126" x14ac:dyDescent="0.3">
      <c r="A308">
        <v>307</v>
      </c>
      <c r="B308" t="s">
        <v>3984</v>
      </c>
      <c r="C308" t="s">
        <v>952</v>
      </c>
      <c r="D308" t="s">
        <v>58</v>
      </c>
      <c r="E308">
        <v>543302</v>
      </c>
      <c r="F308" t="s">
        <v>255</v>
      </c>
      <c r="G308" t="s">
        <v>249</v>
      </c>
      <c r="I308" t="s">
        <v>1103</v>
      </c>
      <c r="J308">
        <v>8</v>
      </c>
      <c r="K308" t="s">
        <v>2812</v>
      </c>
      <c r="L308">
        <v>90</v>
      </c>
      <c r="M308">
        <v>103</v>
      </c>
      <c r="N308">
        <v>80</v>
      </c>
      <c r="O308">
        <v>129</v>
      </c>
      <c r="P308">
        <v>108</v>
      </c>
      <c r="Q308">
        <v>117</v>
      </c>
      <c r="R308">
        <v>80</v>
      </c>
      <c r="S308">
        <v>121</v>
      </c>
      <c r="T308">
        <v>89</v>
      </c>
      <c r="U308">
        <v>131</v>
      </c>
      <c r="V308">
        <v>137</v>
      </c>
      <c r="W308">
        <v>97</v>
      </c>
      <c r="X308">
        <v>30</v>
      </c>
      <c r="Y308">
        <v>207</v>
      </c>
      <c r="Z308">
        <v>7</v>
      </c>
      <c r="AA308">
        <v>3</v>
      </c>
      <c r="AB308" s="1">
        <v>0.20899999999999999</v>
      </c>
      <c r="AC308" s="1">
        <v>0.27900000000000003</v>
      </c>
      <c r="AD308" s="1">
        <v>0.38200000000000001</v>
      </c>
      <c r="AE308" s="1">
        <v>0.28899999999999998</v>
      </c>
      <c r="AF308" s="36">
        <v>17</v>
      </c>
      <c r="AG308" s="36">
        <v>17</v>
      </c>
      <c r="AH308" s="8">
        <v>5</v>
      </c>
      <c r="AI308" s="36">
        <v>-7</v>
      </c>
      <c r="AJ308" s="38">
        <v>388</v>
      </c>
      <c r="AK308" s="38">
        <v>49</v>
      </c>
      <c r="AL308" s="1">
        <v>0.25</v>
      </c>
      <c r="AM308" s="1">
        <v>0.5</v>
      </c>
      <c r="AN308" s="1">
        <v>0.2068347375</v>
      </c>
      <c r="AO308" s="1">
        <v>3.2128819599999997E-2</v>
      </c>
      <c r="AP308" s="1">
        <v>8.56037563E-2</v>
      </c>
      <c r="AQ308" s="1">
        <v>0.2553014562</v>
      </c>
      <c r="AR308" s="1">
        <v>0.12231136149999999</v>
      </c>
      <c r="AS308" s="1">
        <v>0.17354320400000001</v>
      </c>
      <c r="AT308" s="1">
        <v>3.5975224799999997E-2</v>
      </c>
      <c r="AU308" s="1">
        <v>5.8958722999999996E-3</v>
      </c>
      <c r="AV308" s="1">
        <v>3.6090412199999998E-2</v>
      </c>
      <c r="AW308" s="1">
        <v>0.2891959912</v>
      </c>
      <c r="AX308" s="1">
        <v>-0.26135687499999999</v>
      </c>
      <c r="AY308" s="1">
        <v>0.22891958609999999</v>
      </c>
      <c r="AZ308" s="1">
        <v>-0.32335819999999998</v>
      </c>
      <c r="BA308" s="1">
        <v>0.30528382809999999</v>
      </c>
      <c r="BB308" s="1">
        <v>0.26320898040000001</v>
      </c>
      <c r="BC308" s="1">
        <v>0.93818299100000002</v>
      </c>
      <c r="BD308" s="1">
        <v>-1.185164592</v>
      </c>
      <c r="BE308" s="1">
        <v>0.69155759189999999</v>
      </c>
      <c r="BF308" s="1">
        <v>-0.48976288800000001</v>
      </c>
      <c r="BG308" s="1">
        <v>0.4212638514</v>
      </c>
      <c r="BH308" s="1">
        <v>0.82487823910000002</v>
      </c>
      <c r="BI308" s="1">
        <v>-0.275269661</v>
      </c>
      <c r="BJ308">
        <v>1</v>
      </c>
      <c r="BK308">
        <v>1</v>
      </c>
      <c r="BL308" t="s">
        <v>763</v>
      </c>
      <c r="BM308" t="s">
        <v>759</v>
      </c>
      <c r="BN308" s="36" t="s">
        <v>775</v>
      </c>
      <c r="BO308" s="1">
        <v>0.63778270940000004</v>
      </c>
      <c r="BP308" s="1">
        <v>0.58819306309999997</v>
      </c>
      <c r="BQ308" s="1">
        <v>0.42415287210000002</v>
      </c>
      <c r="BR308" s="1">
        <v>0.1352975018</v>
      </c>
      <c r="BS308" s="1">
        <v>0.63778270940000004</v>
      </c>
      <c r="BT308" s="1">
        <v>0.58819306309999997</v>
      </c>
      <c r="BU308" s="1">
        <v>0.42415287210000002</v>
      </c>
      <c r="BV308" s="1">
        <v>0.1352975018</v>
      </c>
      <c r="BW308" t="s">
        <v>2462</v>
      </c>
      <c r="BX308" t="s">
        <v>1116</v>
      </c>
      <c r="BY308" t="s">
        <v>1063</v>
      </c>
      <c r="BZ308" t="s">
        <v>1116</v>
      </c>
      <c r="CA308">
        <v>226</v>
      </c>
      <c r="CB308">
        <v>106</v>
      </c>
      <c r="CC308">
        <v>10</v>
      </c>
      <c r="CD308">
        <v>5</v>
      </c>
      <c r="CE308">
        <v>2017</v>
      </c>
      <c r="CF308">
        <v>256</v>
      </c>
      <c r="CG308">
        <v>0.18099999999999999</v>
      </c>
      <c r="CH308">
        <v>0.27300000000000002</v>
      </c>
      <c r="CI308">
        <v>0.34499999999999997</v>
      </c>
      <c r="CJ308">
        <v>71</v>
      </c>
      <c r="CK308">
        <v>0.27600000000000002</v>
      </c>
      <c r="CL308">
        <v>17</v>
      </c>
      <c r="CM308">
        <v>5</v>
      </c>
      <c r="CN308" t="s">
        <v>255</v>
      </c>
      <c r="CO308">
        <v>29</v>
      </c>
      <c r="CP308" t="s">
        <v>1116</v>
      </c>
      <c r="CQ308">
        <v>148</v>
      </c>
      <c r="CR308">
        <v>56</v>
      </c>
      <c r="CS308">
        <v>6</v>
      </c>
      <c r="CT308">
        <v>4</v>
      </c>
      <c r="CU308">
        <v>2016</v>
      </c>
      <c r="CV308">
        <v>166</v>
      </c>
      <c r="CW308">
        <v>0.28399999999999997</v>
      </c>
      <c r="CX308">
        <v>0.35199999999999998</v>
      </c>
      <c r="CY308">
        <v>0.49299999999999999</v>
      </c>
      <c r="CZ308">
        <v>60</v>
      </c>
      <c r="DA308">
        <v>0.36099999999999999</v>
      </c>
      <c r="DB308">
        <v>34</v>
      </c>
      <c r="DC308">
        <v>9</v>
      </c>
      <c r="DD308" t="s">
        <v>255</v>
      </c>
      <c r="DE308">
        <v>28</v>
      </c>
      <c r="DF308" t="s">
        <v>1400</v>
      </c>
      <c r="DG308">
        <v>103</v>
      </c>
      <c r="DH308">
        <v>45</v>
      </c>
      <c r="DI308">
        <v>2</v>
      </c>
      <c r="DJ308">
        <v>0</v>
      </c>
      <c r="DK308">
        <v>2015</v>
      </c>
      <c r="DL308">
        <v>113</v>
      </c>
      <c r="DM308">
        <v>0.14599999999999999</v>
      </c>
      <c r="DN308">
        <v>0.214</v>
      </c>
      <c r="DO308">
        <v>0.27200000000000002</v>
      </c>
      <c r="DP308">
        <v>25</v>
      </c>
      <c r="DQ308">
        <v>0.217</v>
      </c>
      <c r="DR308">
        <v>4</v>
      </c>
      <c r="DS308">
        <v>-1</v>
      </c>
      <c r="DT308" t="s">
        <v>255</v>
      </c>
      <c r="DU308">
        <v>27</v>
      </c>
      <c r="DV308" s="36" t="s">
        <v>1500</v>
      </c>
    </row>
    <row r="309" spans="1:126" x14ac:dyDescent="0.3">
      <c r="A309">
        <v>308</v>
      </c>
      <c r="B309" t="s">
        <v>610</v>
      </c>
      <c r="C309" t="s">
        <v>135</v>
      </c>
      <c r="D309" t="s">
        <v>17</v>
      </c>
      <c r="E309">
        <v>518792</v>
      </c>
      <c r="F309" t="s">
        <v>249</v>
      </c>
      <c r="I309" t="s">
        <v>1103</v>
      </c>
      <c r="J309">
        <v>29</v>
      </c>
      <c r="K309" t="s">
        <v>822</v>
      </c>
      <c r="L309">
        <v>76</v>
      </c>
      <c r="M309">
        <v>96</v>
      </c>
      <c r="N309">
        <v>182</v>
      </c>
      <c r="O309">
        <v>143</v>
      </c>
      <c r="P309">
        <v>91</v>
      </c>
      <c r="Q309">
        <v>73</v>
      </c>
      <c r="R309">
        <v>112</v>
      </c>
      <c r="S309">
        <v>98</v>
      </c>
      <c r="T309">
        <v>117</v>
      </c>
      <c r="U309">
        <v>130</v>
      </c>
      <c r="V309">
        <v>89</v>
      </c>
      <c r="W309">
        <v>105</v>
      </c>
      <c r="X309">
        <v>28</v>
      </c>
      <c r="Y309">
        <v>469</v>
      </c>
      <c r="Z309">
        <v>11</v>
      </c>
      <c r="AA309">
        <v>9</v>
      </c>
      <c r="AB309" s="1">
        <v>0.25700000000000001</v>
      </c>
      <c r="AC309" s="1">
        <v>0.313</v>
      </c>
      <c r="AD309" s="1">
        <v>0.39800000000000002</v>
      </c>
      <c r="AE309" s="1">
        <v>0.313</v>
      </c>
      <c r="AF309" s="36">
        <v>39</v>
      </c>
      <c r="AG309" s="36">
        <v>36</v>
      </c>
      <c r="AH309" s="8">
        <v>15</v>
      </c>
      <c r="AI309" s="36">
        <v>-8</v>
      </c>
      <c r="AJ309" s="38">
        <v>185</v>
      </c>
      <c r="AK309" s="38">
        <v>58</v>
      </c>
      <c r="AL309" s="1">
        <v>0.21</v>
      </c>
      <c r="AM309" s="1">
        <v>0.46666666670000001</v>
      </c>
      <c r="AN309" s="1">
        <v>0.46922172899999998</v>
      </c>
      <c r="AO309" s="1">
        <v>3.5484232400000003E-2</v>
      </c>
      <c r="AP309" s="1">
        <v>7.1950354999999994E-2</v>
      </c>
      <c r="AQ309" s="1">
        <v>0.15836577190000001</v>
      </c>
      <c r="AR309" s="1">
        <v>0.1724841148</v>
      </c>
      <c r="AS309" s="1">
        <v>0.14147839400000001</v>
      </c>
      <c r="AT309" s="1">
        <v>4.75138087E-2</v>
      </c>
      <c r="AU309" s="1">
        <v>5.8437389999999997E-3</v>
      </c>
      <c r="AV309" s="1">
        <v>2.3534638100000001E-2</v>
      </c>
      <c r="AW309" s="1">
        <v>0.31274710259999999</v>
      </c>
      <c r="AX309" s="1">
        <v>-0.65492958000000001</v>
      </c>
      <c r="AY309" s="1">
        <v>-0.27370093499999998</v>
      </c>
      <c r="AZ309" s="1">
        <v>1.3345644745</v>
      </c>
      <c r="BA309" s="1">
        <v>0.44691814439999999</v>
      </c>
      <c r="BB309" s="1">
        <v>-0.31018420099999999</v>
      </c>
      <c r="BC309" s="1">
        <v>-1.464789686</v>
      </c>
      <c r="BD309" s="1">
        <v>0.72840845040000002</v>
      </c>
      <c r="BE309" s="1">
        <v>-5.2995010000000002E-2</v>
      </c>
      <c r="BF309" s="1">
        <v>0.73693544990000004</v>
      </c>
      <c r="BG309" s="1">
        <v>0.405577311</v>
      </c>
      <c r="BH309" s="1">
        <v>-0.23620303000000001</v>
      </c>
      <c r="BI309" s="1">
        <v>0.53330726269999995</v>
      </c>
      <c r="BJ309">
        <v>1</v>
      </c>
      <c r="BK309">
        <v>3</v>
      </c>
      <c r="BL309" t="s">
        <v>760</v>
      </c>
      <c r="BM309" t="s">
        <v>6724</v>
      </c>
      <c r="BN309" s="36" t="s">
        <v>6738</v>
      </c>
      <c r="BO309" s="1">
        <v>-0.163983715</v>
      </c>
      <c r="BP309" s="1">
        <v>-0.43606383399999998</v>
      </c>
      <c r="BQ309" s="1">
        <v>-0.72837396799999998</v>
      </c>
      <c r="BR309" s="1">
        <v>-0.47203043099999997</v>
      </c>
      <c r="BS309" s="1">
        <v>0.163983715</v>
      </c>
      <c r="BT309" s="1">
        <v>0.43606383380000002</v>
      </c>
      <c r="BU309" s="1">
        <v>0.7283739682</v>
      </c>
      <c r="BV309" s="1">
        <v>0.4720304313</v>
      </c>
      <c r="BW309" t="s">
        <v>4805</v>
      </c>
      <c r="BX309" t="s">
        <v>1070</v>
      </c>
      <c r="BY309" t="s">
        <v>1063</v>
      </c>
      <c r="BZ309" t="s">
        <v>1070</v>
      </c>
      <c r="CA309">
        <v>432</v>
      </c>
      <c r="CB309">
        <v>126</v>
      </c>
      <c r="CC309">
        <v>11</v>
      </c>
      <c r="CD309">
        <v>4</v>
      </c>
      <c r="CE309">
        <v>2017</v>
      </c>
      <c r="CF309">
        <v>480</v>
      </c>
      <c r="CG309">
        <v>0.25900000000000001</v>
      </c>
      <c r="CH309">
        <v>0.32600000000000001</v>
      </c>
      <c r="CI309">
        <v>0.38900000000000001</v>
      </c>
      <c r="CJ309">
        <v>152</v>
      </c>
      <c r="CK309">
        <v>0.316</v>
      </c>
      <c r="CL309">
        <v>41</v>
      </c>
      <c r="CM309">
        <v>15</v>
      </c>
      <c r="CN309" t="s">
        <v>249</v>
      </c>
      <c r="CO309">
        <v>27</v>
      </c>
      <c r="CP309" t="s">
        <v>1070</v>
      </c>
      <c r="CQ309">
        <v>530</v>
      </c>
      <c r="CR309">
        <v>142</v>
      </c>
      <c r="CS309">
        <v>7</v>
      </c>
      <c r="CT309">
        <v>11</v>
      </c>
      <c r="CU309">
        <v>2016</v>
      </c>
      <c r="CV309">
        <v>592</v>
      </c>
      <c r="CW309">
        <v>0.23</v>
      </c>
      <c r="CX309">
        <v>0.30599999999999999</v>
      </c>
      <c r="CY309">
        <v>0.32500000000000001</v>
      </c>
      <c r="CZ309">
        <v>170</v>
      </c>
      <c r="DA309">
        <v>0.28699999999999998</v>
      </c>
      <c r="DB309">
        <v>33</v>
      </c>
      <c r="DC309">
        <v>10</v>
      </c>
      <c r="DD309" t="s">
        <v>249</v>
      </c>
      <c r="DE309">
        <v>26</v>
      </c>
      <c r="DF309" t="s">
        <v>1100</v>
      </c>
      <c r="DG309">
        <v>547</v>
      </c>
      <c r="DH309">
        <v>154</v>
      </c>
      <c r="DI309">
        <v>13</v>
      </c>
      <c r="DJ309">
        <v>23</v>
      </c>
      <c r="DK309">
        <v>2015</v>
      </c>
      <c r="DL309">
        <v>608</v>
      </c>
      <c r="DM309">
        <v>0.29299999999999998</v>
      </c>
      <c r="DN309">
        <v>0.35899999999999999</v>
      </c>
      <c r="DO309">
        <v>0.439</v>
      </c>
      <c r="DP309">
        <v>213</v>
      </c>
      <c r="DQ309">
        <v>0.35099999999999998</v>
      </c>
      <c r="DR309">
        <v>70</v>
      </c>
      <c r="DS309">
        <v>29</v>
      </c>
      <c r="DT309" t="s">
        <v>249</v>
      </c>
      <c r="DU309">
        <v>25</v>
      </c>
      <c r="DV309" s="36" t="s">
        <v>1150</v>
      </c>
    </row>
    <row r="310" spans="1:126" x14ac:dyDescent="0.3">
      <c r="A310">
        <v>309</v>
      </c>
      <c r="B310" t="s">
        <v>2773</v>
      </c>
      <c r="C310" t="s">
        <v>528</v>
      </c>
      <c r="D310" t="s">
        <v>80</v>
      </c>
      <c r="E310">
        <v>543305</v>
      </c>
      <c r="F310" t="s">
        <v>249</v>
      </c>
      <c r="I310" t="s">
        <v>1061</v>
      </c>
      <c r="J310">
        <v>41</v>
      </c>
      <c r="K310" t="s">
        <v>809</v>
      </c>
      <c r="L310">
        <v>76</v>
      </c>
      <c r="M310">
        <v>96</v>
      </c>
      <c r="N310">
        <v>124</v>
      </c>
      <c r="O310">
        <v>149</v>
      </c>
      <c r="P310">
        <v>96</v>
      </c>
      <c r="Q310">
        <v>89</v>
      </c>
      <c r="R310">
        <v>105</v>
      </c>
      <c r="S310">
        <v>107</v>
      </c>
      <c r="T310">
        <v>99</v>
      </c>
      <c r="U310">
        <v>76</v>
      </c>
      <c r="V310">
        <v>117</v>
      </c>
      <c r="W310">
        <v>103</v>
      </c>
      <c r="X310">
        <v>28</v>
      </c>
      <c r="Y310">
        <v>321</v>
      </c>
      <c r="Z310">
        <v>10</v>
      </c>
      <c r="AA310">
        <v>7</v>
      </c>
      <c r="AB310" s="1">
        <v>0.24299999999999999</v>
      </c>
      <c r="AC310" s="1">
        <v>0.30299999999999999</v>
      </c>
      <c r="AD310" s="1">
        <v>0.39700000000000002</v>
      </c>
      <c r="AE310" s="1">
        <v>0.30599999999999999</v>
      </c>
      <c r="AF310" s="36">
        <v>28</v>
      </c>
      <c r="AG310" s="36">
        <v>26</v>
      </c>
      <c r="AH310" s="8">
        <v>10</v>
      </c>
      <c r="AI310" s="36">
        <v>-8</v>
      </c>
      <c r="AJ310" s="38">
        <v>276</v>
      </c>
      <c r="AK310" s="38">
        <v>98</v>
      </c>
      <c r="AL310" s="1">
        <v>0.21</v>
      </c>
      <c r="AM310" s="1">
        <v>0.46666666670000001</v>
      </c>
      <c r="AN310" s="1">
        <v>0.32056117080000002</v>
      </c>
      <c r="AO310" s="1">
        <v>3.7127039299999998E-2</v>
      </c>
      <c r="AP310" s="1">
        <v>7.6350501900000006E-2</v>
      </c>
      <c r="AQ310" s="1">
        <v>0.1942235158</v>
      </c>
      <c r="AR310" s="1">
        <v>0.16087467019999999</v>
      </c>
      <c r="AS310" s="1">
        <v>0.15353989260000001</v>
      </c>
      <c r="AT310" s="1">
        <v>4.0213041900000003E-2</v>
      </c>
      <c r="AU310" s="1">
        <v>3.4303519999999998E-3</v>
      </c>
      <c r="AV310" s="1">
        <v>3.07231143E-2</v>
      </c>
      <c r="AW310" s="1">
        <v>0.30583699110000001</v>
      </c>
      <c r="AX310" s="1">
        <v>-0.65492958000000001</v>
      </c>
      <c r="AY310" s="1">
        <v>-0.27370093499999998</v>
      </c>
      <c r="AZ310" s="1">
        <v>0.39523547510000001</v>
      </c>
      <c r="BA310" s="1">
        <v>0.51626216979999995</v>
      </c>
      <c r="BB310" s="1">
        <v>-0.12539403900000001</v>
      </c>
      <c r="BC310" s="1">
        <v>-0.57589949699999998</v>
      </c>
      <c r="BD310" s="1">
        <v>0.28562788080000001</v>
      </c>
      <c r="BE310" s="1">
        <v>0.2270758886</v>
      </c>
      <c r="BF310" s="1">
        <v>-3.9228992999999997E-2</v>
      </c>
      <c r="BG310" s="1">
        <v>-0.32059325799999999</v>
      </c>
      <c r="BH310" s="1">
        <v>0.3712909774</v>
      </c>
      <c r="BI310" s="1">
        <v>0.2960633983</v>
      </c>
      <c r="BJ310">
        <v>1</v>
      </c>
      <c r="BK310">
        <v>4</v>
      </c>
      <c r="BL310" t="s">
        <v>6724</v>
      </c>
      <c r="BM310" t="s">
        <v>760</v>
      </c>
      <c r="BN310" s="36" t="s">
        <v>6753</v>
      </c>
      <c r="BO310" s="1">
        <v>0.36681968799999998</v>
      </c>
      <c r="BP310" s="1">
        <v>-0.40282379800000001</v>
      </c>
      <c r="BQ310" s="1">
        <v>-0.49914564500000003</v>
      </c>
      <c r="BR310" s="1">
        <v>-0.61435713199999997</v>
      </c>
      <c r="BS310" s="1">
        <v>0.36681968799999998</v>
      </c>
      <c r="BT310" s="1">
        <v>0.40282379829999998</v>
      </c>
      <c r="BU310" s="1">
        <v>0.4991456447</v>
      </c>
      <c r="BV310" s="1">
        <v>0.61435713199999997</v>
      </c>
      <c r="BW310" t="s">
        <v>5179</v>
      </c>
      <c r="BX310" t="s">
        <v>1383</v>
      </c>
      <c r="BY310" t="s">
        <v>1373</v>
      </c>
      <c r="BZ310" t="s">
        <v>1383</v>
      </c>
      <c r="CA310">
        <v>301</v>
      </c>
      <c r="CB310">
        <v>88</v>
      </c>
      <c r="CC310">
        <v>15</v>
      </c>
      <c r="CD310">
        <v>10</v>
      </c>
      <c r="CE310">
        <v>2017</v>
      </c>
      <c r="CF310">
        <v>361</v>
      </c>
      <c r="CG310">
        <v>0.26600000000000001</v>
      </c>
      <c r="CH310">
        <v>0.372</v>
      </c>
      <c r="CI310">
        <v>0.47499999999999998</v>
      </c>
      <c r="CJ310">
        <v>133</v>
      </c>
      <c r="CK310">
        <v>0.36799999999999999</v>
      </c>
      <c r="CL310">
        <v>60</v>
      </c>
      <c r="CM310">
        <v>18</v>
      </c>
      <c r="CN310" t="s">
        <v>249</v>
      </c>
      <c r="CO310">
        <v>27</v>
      </c>
      <c r="CP310" t="s">
        <v>1383</v>
      </c>
      <c r="CQ310">
        <v>327</v>
      </c>
      <c r="CR310">
        <v>123</v>
      </c>
      <c r="CS310">
        <v>8</v>
      </c>
      <c r="CT310">
        <v>3</v>
      </c>
      <c r="CU310">
        <v>2016</v>
      </c>
      <c r="CV310">
        <v>361</v>
      </c>
      <c r="CW310">
        <v>0.217</v>
      </c>
      <c r="CX310">
        <v>0.28100000000000003</v>
      </c>
      <c r="CY310">
        <v>0.33600000000000002</v>
      </c>
      <c r="CZ310">
        <v>99</v>
      </c>
      <c r="DA310">
        <v>0.27400000000000002</v>
      </c>
      <c r="DB310">
        <v>21</v>
      </c>
      <c r="DC310">
        <v>5</v>
      </c>
      <c r="DD310" t="s">
        <v>249</v>
      </c>
      <c r="DE310">
        <v>26</v>
      </c>
      <c r="DF310" t="s">
        <v>1400</v>
      </c>
      <c r="DG310">
        <v>352</v>
      </c>
      <c r="DH310">
        <v>97</v>
      </c>
      <c r="DI310">
        <v>11</v>
      </c>
      <c r="DJ310">
        <v>13</v>
      </c>
      <c r="DK310">
        <v>2015</v>
      </c>
      <c r="DL310">
        <v>390</v>
      </c>
      <c r="DM310">
        <v>0.25600000000000001</v>
      </c>
      <c r="DN310">
        <v>0.32300000000000001</v>
      </c>
      <c r="DO310">
        <v>0.39800000000000002</v>
      </c>
      <c r="DP310">
        <v>124</v>
      </c>
      <c r="DQ310">
        <v>0.31900000000000001</v>
      </c>
      <c r="DR310">
        <v>37</v>
      </c>
      <c r="DS310">
        <v>14</v>
      </c>
      <c r="DT310" t="s">
        <v>249</v>
      </c>
      <c r="DU310">
        <v>25</v>
      </c>
      <c r="DV310" s="36" t="s">
        <v>2719</v>
      </c>
    </row>
    <row r="311" spans="1:126" x14ac:dyDescent="0.3">
      <c r="A311">
        <v>310</v>
      </c>
      <c r="B311" t="s">
        <v>7316</v>
      </c>
      <c r="C311" t="s">
        <v>528</v>
      </c>
      <c r="D311" t="s">
        <v>169</v>
      </c>
      <c r="E311">
        <v>543308</v>
      </c>
      <c r="F311" t="s">
        <v>255</v>
      </c>
      <c r="G311" t="s">
        <v>250</v>
      </c>
      <c r="I311" t="s">
        <v>1065</v>
      </c>
      <c r="J311">
        <v>47</v>
      </c>
      <c r="K311" t="s">
        <v>836</v>
      </c>
      <c r="L311">
        <v>90</v>
      </c>
      <c r="M311">
        <v>96</v>
      </c>
      <c r="N311">
        <v>80</v>
      </c>
      <c r="O311">
        <v>112</v>
      </c>
      <c r="P311">
        <v>69</v>
      </c>
      <c r="Q311">
        <v>115</v>
      </c>
      <c r="R311">
        <v>99</v>
      </c>
      <c r="S311">
        <v>108</v>
      </c>
      <c r="T311">
        <v>126</v>
      </c>
      <c r="U311">
        <v>52</v>
      </c>
      <c r="V311">
        <v>107</v>
      </c>
      <c r="W311">
        <v>100</v>
      </c>
      <c r="X311">
        <v>28</v>
      </c>
      <c r="Y311">
        <v>207</v>
      </c>
      <c r="Z311">
        <v>6</v>
      </c>
      <c r="AA311">
        <v>3</v>
      </c>
      <c r="AB311" s="1">
        <v>0.23599999999999999</v>
      </c>
      <c r="AC311" s="1">
        <v>0.28799999999999998</v>
      </c>
      <c r="AD311" s="1">
        <v>0.39100000000000001</v>
      </c>
      <c r="AE311" s="1">
        <v>0.29599999999999999</v>
      </c>
      <c r="AF311" s="36">
        <v>19</v>
      </c>
      <c r="AG311" s="36">
        <v>17</v>
      </c>
      <c r="AH311" s="8">
        <v>6</v>
      </c>
      <c r="AI311" s="36">
        <v>-7</v>
      </c>
      <c r="AJ311" s="38">
        <v>395</v>
      </c>
      <c r="AK311" s="38">
        <v>46</v>
      </c>
      <c r="AL311" s="1">
        <v>0.25</v>
      </c>
      <c r="AM311" s="1">
        <v>0.46666666670000001</v>
      </c>
      <c r="AN311" s="1">
        <v>0.2073420118</v>
      </c>
      <c r="AO311" s="1">
        <v>2.7973030400000001E-2</v>
      </c>
      <c r="AP311" s="1">
        <v>5.4678482E-2</v>
      </c>
      <c r="AQ311" s="1">
        <v>0.25109318819999998</v>
      </c>
      <c r="AR311" s="1">
        <v>0.15128260430000001</v>
      </c>
      <c r="AS311" s="1">
        <v>0.15474570400000001</v>
      </c>
      <c r="AT311" s="1">
        <v>5.11039997E-2</v>
      </c>
      <c r="AU311" s="1">
        <v>2.3590515999999998E-3</v>
      </c>
      <c r="AV311" s="1">
        <v>2.80922363E-2</v>
      </c>
      <c r="AW311" s="1">
        <v>0.29617669299999999</v>
      </c>
      <c r="AX311" s="1">
        <v>-0.26135687499999999</v>
      </c>
      <c r="AY311" s="1">
        <v>-0.27370093499999998</v>
      </c>
      <c r="AZ311" s="1">
        <v>-0.320152928</v>
      </c>
      <c r="BA311" s="1">
        <v>0.1298650647</v>
      </c>
      <c r="BB311" s="1">
        <v>-1.035540028</v>
      </c>
      <c r="BC311" s="1">
        <v>0.83386275939999999</v>
      </c>
      <c r="BD311" s="1">
        <v>-8.0210497000000006E-2</v>
      </c>
      <c r="BE311" s="1">
        <v>0.25507512139999999</v>
      </c>
      <c r="BF311" s="1">
        <v>1.1186184451000001</v>
      </c>
      <c r="BG311" s="1">
        <v>-0.64293974499999995</v>
      </c>
      <c r="BH311" s="1">
        <v>0.14895698139999999</v>
      </c>
      <c r="BI311" s="1">
        <v>-3.5602228E-2</v>
      </c>
      <c r="BJ311">
        <v>4</v>
      </c>
      <c r="BK311">
        <v>4</v>
      </c>
      <c r="BL311" t="s">
        <v>6729</v>
      </c>
      <c r="BM311" t="s">
        <v>760</v>
      </c>
      <c r="BN311" s="36" t="s">
        <v>6805</v>
      </c>
      <c r="BO311" s="1">
        <v>0.33998243810000001</v>
      </c>
      <c r="BP311" s="1">
        <v>0.34435416730000001</v>
      </c>
      <c r="BQ311" s="1">
        <v>-0.35751905099999998</v>
      </c>
      <c r="BR311" s="1">
        <v>0.48791543030000001</v>
      </c>
      <c r="BS311" s="1">
        <v>0.33998243810000001</v>
      </c>
      <c r="BT311" s="1">
        <v>0.34435416730000001</v>
      </c>
      <c r="BU311" s="1">
        <v>0.3575190506</v>
      </c>
      <c r="BV311" s="1">
        <v>0.48791543030000001</v>
      </c>
      <c r="BW311" t="s">
        <v>2891</v>
      </c>
      <c r="BX311" t="s">
        <v>1381</v>
      </c>
      <c r="BY311" t="s">
        <v>1373</v>
      </c>
      <c r="BZ311" t="s">
        <v>1381</v>
      </c>
      <c r="CA311">
        <v>173</v>
      </c>
      <c r="CB311">
        <v>60</v>
      </c>
      <c r="CC311">
        <v>6</v>
      </c>
      <c r="CD311">
        <v>2</v>
      </c>
      <c r="CE311">
        <v>2017</v>
      </c>
      <c r="CF311">
        <v>190</v>
      </c>
      <c r="CG311">
        <v>0.26600000000000001</v>
      </c>
      <c r="CH311">
        <v>0.32600000000000001</v>
      </c>
      <c r="CI311">
        <v>0.439</v>
      </c>
      <c r="CJ311">
        <v>63</v>
      </c>
      <c r="CK311">
        <v>0.33400000000000002</v>
      </c>
      <c r="CL311">
        <v>28</v>
      </c>
      <c r="CM311">
        <v>7</v>
      </c>
      <c r="CN311" t="s">
        <v>250</v>
      </c>
      <c r="CO311">
        <v>27</v>
      </c>
      <c r="CP311" t="s">
        <v>1381</v>
      </c>
      <c r="CQ311">
        <v>2</v>
      </c>
      <c r="CR311">
        <v>1</v>
      </c>
      <c r="CS311">
        <v>0</v>
      </c>
      <c r="CT311">
        <v>0</v>
      </c>
      <c r="CU311">
        <v>2016</v>
      </c>
      <c r="CV311">
        <v>2</v>
      </c>
      <c r="CW311">
        <v>0.5</v>
      </c>
      <c r="CX311">
        <v>0.5</v>
      </c>
      <c r="CY311">
        <v>1</v>
      </c>
      <c r="CZ311">
        <v>1</v>
      </c>
      <c r="DA311">
        <v>0.62</v>
      </c>
      <c r="DB311">
        <v>14</v>
      </c>
      <c r="DC311">
        <v>0</v>
      </c>
      <c r="DD311" t="s">
        <v>250</v>
      </c>
      <c r="DE311">
        <v>26</v>
      </c>
      <c r="DF311" t="s">
        <v>1397</v>
      </c>
      <c r="DG311">
        <v>32</v>
      </c>
      <c r="DH311">
        <v>17</v>
      </c>
      <c r="DI311">
        <v>0</v>
      </c>
      <c r="DJ311">
        <v>1</v>
      </c>
      <c r="DK311">
        <v>2015</v>
      </c>
      <c r="DL311">
        <v>34</v>
      </c>
      <c r="DM311">
        <v>6.3E-2</v>
      </c>
      <c r="DN311">
        <v>9.0999999999999998E-2</v>
      </c>
      <c r="DO311">
        <v>9.4E-2</v>
      </c>
      <c r="DP311">
        <v>3</v>
      </c>
      <c r="DQ311">
        <v>8.4000000000000005E-2</v>
      </c>
      <c r="DR311">
        <v>0</v>
      </c>
      <c r="DS311">
        <v>-2</v>
      </c>
      <c r="DT311" t="s">
        <v>255</v>
      </c>
      <c r="DU311">
        <v>25</v>
      </c>
      <c r="DV311" s="36" t="s">
        <v>3985</v>
      </c>
    </row>
    <row r="312" spans="1:126" x14ac:dyDescent="0.3">
      <c r="A312">
        <v>311</v>
      </c>
      <c r="B312" t="s">
        <v>6795</v>
      </c>
      <c r="C312" t="s">
        <v>6677</v>
      </c>
      <c r="D312" t="s">
        <v>29</v>
      </c>
      <c r="E312">
        <v>543309</v>
      </c>
      <c r="F312" t="s">
        <v>255</v>
      </c>
      <c r="I312" t="s">
        <v>1065</v>
      </c>
      <c r="J312">
        <v>24</v>
      </c>
      <c r="K312" t="s">
        <v>814</v>
      </c>
      <c r="L312">
        <v>90</v>
      </c>
      <c r="M312">
        <v>93</v>
      </c>
      <c r="N312">
        <v>35</v>
      </c>
      <c r="O312">
        <v>17</v>
      </c>
      <c r="P312">
        <v>88</v>
      </c>
      <c r="Q312">
        <v>116</v>
      </c>
      <c r="R312">
        <v>71</v>
      </c>
      <c r="S312">
        <v>86</v>
      </c>
      <c r="T312">
        <v>91</v>
      </c>
      <c r="U312">
        <v>69</v>
      </c>
      <c r="V312">
        <v>86</v>
      </c>
      <c r="W312">
        <v>81</v>
      </c>
      <c r="X312">
        <v>27</v>
      </c>
      <c r="Y312">
        <v>89</v>
      </c>
      <c r="Z312">
        <v>2</v>
      </c>
      <c r="AA312">
        <v>0</v>
      </c>
      <c r="AB312" s="1">
        <v>0.17499999999999999</v>
      </c>
      <c r="AC312" s="1">
        <v>0.23899999999999999</v>
      </c>
      <c r="AD312" s="1">
        <v>0.29899999999999999</v>
      </c>
      <c r="AE312" s="1">
        <v>0.24</v>
      </c>
      <c r="AF312" s="36">
        <v>5</v>
      </c>
      <c r="AG312" s="36">
        <v>5</v>
      </c>
      <c r="AH312" s="8">
        <v>0</v>
      </c>
      <c r="AI312" s="36">
        <v>-7</v>
      </c>
      <c r="AJ312" s="38">
        <v>622</v>
      </c>
      <c r="AK312" s="38">
        <v>109</v>
      </c>
      <c r="AL312" s="1">
        <v>0.25</v>
      </c>
      <c r="AM312" s="1">
        <v>0.45</v>
      </c>
      <c r="AN312" s="1">
        <v>8.9389755400000007E-2</v>
      </c>
      <c r="AO312" s="1">
        <v>4.1609962999999998E-3</v>
      </c>
      <c r="AP312" s="1">
        <v>6.9532684900000002E-2</v>
      </c>
      <c r="AQ312" s="1">
        <v>0.25332619760000002</v>
      </c>
      <c r="AR312" s="1">
        <v>0.10890963889999999</v>
      </c>
      <c r="AS312" s="1">
        <v>0.1233716321</v>
      </c>
      <c r="AT312" s="1">
        <v>3.68865414E-2</v>
      </c>
      <c r="AU312" s="1">
        <v>3.0973431999999999E-3</v>
      </c>
      <c r="AV312" s="1">
        <v>2.2526132099999999E-2</v>
      </c>
      <c r="AW312" s="1">
        <v>0.2399460071</v>
      </c>
      <c r="AX312" s="1">
        <v>-0.26135687499999999</v>
      </c>
      <c r="AY312" s="1">
        <v>-0.52501119600000001</v>
      </c>
      <c r="AZ312" s="1">
        <v>-1.0654479569999999</v>
      </c>
      <c r="BA312" s="1">
        <v>-0.87525750899999999</v>
      </c>
      <c r="BB312" s="1">
        <v>-0.41171754900000002</v>
      </c>
      <c r="BC312" s="1">
        <v>0.88921761389999998</v>
      </c>
      <c r="BD312" s="1">
        <v>-1.6963020799999999</v>
      </c>
      <c r="BE312" s="1">
        <v>-0.47343837700000002</v>
      </c>
      <c r="BF312" s="1">
        <v>-0.39287833999999999</v>
      </c>
      <c r="BG312" s="1">
        <v>-0.42079317599999999</v>
      </c>
      <c r="BH312" s="1">
        <v>-0.32143128700000001</v>
      </c>
      <c r="BI312" s="1">
        <v>-1.966162287</v>
      </c>
      <c r="BJ312">
        <v>2</v>
      </c>
      <c r="BK312">
        <v>2</v>
      </c>
      <c r="BL312" t="s">
        <v>759</v>
      </c>
      <c r="BM312" t="s">
        <v>6729</v>
      </c>
      <c r="BN312" s="36" t="s">
        <v>6767</v>
      </c>
      <c r="BO312" s="1">
        <v>0.22492683660000001</v>
      </c>
      <c r="BP312" s="1">
        <v>0.67188026339999996</v>
      </c>
      <c r="BQ312" s="1">
        <v>0.41107667110000001</v>
      </c>
      <c r="BR312" s="1">
        <v>0.56431254730000002</v>
      </c>
      <c r="BS312" s="1">
        <v>0.22492683660000001</v>
      </c>
      <c r="BT312" s="1">
        <v>0.67188026339999996</v>
      </c>
      <c r="BU312" s="1">
        <v>0.41107667110000001</v>
      </c>
      <c r="BV312" s="1">
        <v>0.56431254730000002</v>
      </c>
      <c r="BW312" t="s">
        <v>2869</v>
      </c>
      <c r="BX312" t="s">
        <v>1383</v>
      </c>
      <c r="BY312" t="s">
        <v>1373</v>
      </c>
      <c r="BZ312" t="s">
        <v>1383</v>
      </c>
      <c r="CA312">
        <v>18</v>
      </c>
      <c r="CB312">
        <v>9</v>
      </c>
      <c r="CC312">
        <v>0</v>
      </c>
      <c r="CD312">
        <v>0</v>
      </c>
      <c r="CE312">
        <v>2017</v>
      </c>
      <c r="CF312">
        <v>20</v>
      </c>
      <c r="CG312">
        <v>0</v>
      </c>
      <c r="CH312">
        <v>0.1</v>
      </c>
      <c r="CI312">
        <v>0</v>
      </c>
      <c r="CJ312">
        <v>1</v>
      </c>
      <c r="CK312">
        <v>7.1999999999999995E-2</v>
      </c>
      <c r="CL312">
        <v>0</v>
      </c>
      <c r="CM312">
        <v>-1</v>
      </c>
      <c r="CN312" t="s">
        <v>255</v>
      </c>
      <c r="CO312">
        <v>27</v>
      </c>
      <c r="DV312" s="36" t="s">
        <v>6678</v>
      </c>
    </row>
    <row r="313" spans="1:126" x14ac:dyDescent="0.3">
      <c r="A313">
        <v>312</v>
      </c>
      <c r="B313" t="s">
        <v>6796</v>
      </c>
      <c r="C313" t="s">
        <v>275</v>
      </c>
      <c r="D313" t="s">
        <v>80</v>
      </c>
      <c r="E313">
        <v>431094</v>
      </c>
      <c r="F313" t="s">
        <v>265</v>
      </c>
      <c r="I313" t="s">
        <v>1065</v>
      </c>
      <c r="J313">
        <v>33</v>
      </c>
      <c r="K313" t="s">
        <v>771</v>
      </c>
      <c r="L313">
        <v>154</v>
      </c>
      <c r="M313">
        <v>124</v>
      </c>
      <c r="N313">
        <v>46</v>
      </c>
      <c r="O313">
        <v>81</v>
      </c>
      <c r="P313">
        <v>142</v>
      </c>
      <c r="Q313">
        <v>75</v>
      </c>
      <c r="R313">
        <v>109</v>
      </c>
      <c r="S313">
        <v>73</v>
      </c>
      <c r="T313">
        <v>68</v>
      </c>
      <c r="U313">
        <v>30</v>
      </c>
      <c r="V313">
        <v>77</v>
      </c>
      <c r="W313">
        <v>98</v>
      </c>
      <c r="X313">
        <v>36</v>
      </c>
      <c r="Y313">
        <v>119</v>
      </c>
      <c r="Z313">
        <v>2</v>
      </c>
      <c r="AA313">
        <v>2</v>
      </c>
      <c r="AB313" s="1">
        <v>0.22500000000000001</v>
      </c>
      <c r="AC313" s="1">
        <v>0.313</v>
      </c>
      <c r="AD313" s="1">
        <v>0.33</v>
      </c>
      <c r="AE313" s="1">
        <v>0.29199999999999998</v>
      </c>
      <c r="AF313" s="36">
        <v>13</v>
      </c>
      <c r="AG313" s="36">
        <v>13</v>
      </c>
      <c r="AH313" s="8">
        <v>2</v>
      </c>
      <c r="AI313" s="36">
        <v>-1</v>
      </c>
      <c r="AJ313" s="38">
        <v>463</v>
      </c>
      <c r="AK313" s="38">
        <v>56</v>
      </c>
      <c r="AL313" s="1">
        <v>0.42499999999999999</v>
      </c>
      <c r="AM313" s="1">
        <v>0.6</v>
      </c>
      <c r="AN313" s="1">
        <v>0.1188257636</v>
      </c>
      <c r="AO313" s="1">
        <v>2.0241675800000001E-2</v>
      </c>
      <c r="AP313" s="1">
        <v>0.11233340410000001</v>
      </c>
      <c r="AQ313" s="1">
        <v>0.1631630328</v>
      </c>
      <c r="AR313" s="1">
        <v>0.16792645310000001</v>
      </c>
      <c r="AS313" s="1">
        <v>0.10490965250000001</v>
      </c>
      <c r="AT313" s="1">
        <v>2.75195404E-2</v>
      </c>
      <c r="AU313" s="1">
        <v>1.3410662E-3</v>
      </c>
      <c r="AV313" s="1">
        <v>2.0376409099999999E-2</v>
      </c>
      <c r="AW313" s="1">
        <v>0.2924482182</v>
      </c>
      <c r="AX313" s="1">
        <v>1.4605237116000001</v>
      </c>
      <c r="AY313" s="1">
        <v>1.7367811502999999</v>
      </c>
      <c r="AZ313" s="1">
        <v>-0.87945312099999995</v>
      </c>
      <c r="BA313" s="1">
        <v>-0.19648080600000001</v>
      </c>
      <c r="BB313" s="1">
        <v>1.3857569442</v>
      </c>
      <c r="BC313" s="1">
        <v>-1.3458687039999999</v>
      </c>
      <c r="BD313" s="1">
        <v>0.5545806646</v>
      </c>
      <c r="BE313" s="1">
        <v>-0.902129984</v>
      </c>
      <c r="BF313" s="1">
        <v>-1.388709768</v>
      </c>
      <c r="BG313" s="1">
        <v>-0.94924412700000005</v>
      </c>
      <c r="BH313" s="1">
        <v>-0.50310315000000005</v>
      </c>
      <c r="BI313" s="1">
        <v>-0.16361141900000001</v>
      </c>
      <c r="BJ313">
        <v>3</v>
      </c>
      <c r="BK313">
        <v>3</v>
      </c>
      <c r="BL313" t="s">
        <v>762</v>
      </c>
      <c r="BM313" t="s">
        <v>764</v>
      </c>
      <c r="BN313" s="36" t="s">
        <v>784</v>
      </c>
      <c r="BO313" s="1">
        <v>-0.49884540999999999</v>
      </c>
      <c r="BP313" s="1">
        <v>-0.52002341600000002</v>
      </c>
      <c r="BQ313" s="1">
        <v>0.62597309690000003</v>
      </c>
      <c r="BR313" s="1">
        <v>-6.6258602999999999E-2</v>
      </c>
      <c r="BS313" s="1">
        <v>0.49884540960000001</v>
      </c>
      <c r="BT313" s="1">
        <v>0.52002341610000002</v>
      </c>
      <c r="BU313" s="1">
        <v>0.62597309690000003</v>
      </c>
      <c r="BV313" s="1">
        <v>6.6258603200000002E-2</v>
      </c>
      <c r="BW313" t="s">
        <v>2804</v>
      </c>
      <c r="BX313" t="s">
        <v>1104</v>
      </c>
      <c r="BY313" t="s">
        <v>1063</v>
      </c>
      <c r="BZ313" t="s">
        <v>1104</v>
      </c>
      <c r="CA313">
        <v>68</v>
      </c>
      <c r="CB313">
        <v>34</v>
      </c>
      <c r="CC313">
        <v>1</v>
      </c>
      <c r="CD313">
        <v>0</v>
      </c>
      <c r="CE313">
        <v>2017</v>
      </c>
      <c r="CF313">
        <v>80</v>
      </c>
      <c r="CG313">
        <v>0.13200000000000001</v>
      </c>
      <c r="CH313">
        <v>0.25</v>
      </c>
      <c r="CI313">
        <v>0.23499999999999999</v>
      </c>
      <c r="CJ313">
        <v>18</v>
      </c>
      <c r="CK313">
        <v>0.23</v>
      </c>
      <c r="CL313">
        <v>4</v>
      </c>
      <c r="CM313">
        <v>-1</v>
      </c>
      <c r="CN313" t="s">
        <v>265</v>
      </c>
      <c r="CO313">
        <v>35</v>
      </c>
      <c r="CP313" t="s">
        <v>1394</v>
      </c>
      <c r="CQ313">
        <v>378</v>
      </c>
      <c r="CR313">
        <v>125</v>
      </c>
      <c r="CS313">
        <v>10</v>
      </c>
      <c r="CT313">
        <v>4</v>
      </c>
      <c r="CU313">
        <v>2016</v>
      </c>
      <c r="CV313">
        <v>426</v>
      </c>
      <c r="CW313">
        <v>0.26200000000000001</v>
      </c>
      <c r="CX313">
        <v>0.33600000000000002</v>
      </c>
      <c r="CY313">
        <v>0.378</v>
      </c>
      <c r="CZ313">
        <v>136</v>
      </c>
      <c r="DA313">
        <v>0.32</v>
      </c>
      <c r="DB313">
        <v>40</v>
      </c>
      <c r="DC313">
        <v>12</v>
      </c>
      <c r="DD313" t="s">
        <v>253</v>
      </c>
      <c r="DE313">
        <v>34</v>
      </c>
      <c r="DF313" t="s">
        <v>1116</v>
      </c>
      <c r="DG313">
        <v>313</v>
      </c>
      <c r="DH313">
        <v>116</v>
      </c>
      <c r="DI313">
        <v>6</v>
      </c>
      <c r="DJ313">
        <v>7</v>
      </c>
      <c r="DK313">
        <v>2015</v>
      </c>
      <c r="DL313">
        <v>353</v>
      </c>
      <c r="DM313">
        <v>0.23</v>
      </c>
      <c r="DN313">
        <v>0.29499999999999998</v>
      </c>
      <c r="DO313">
        <v>0.34499999999999997</v>
      </c>
      <c r="DP313">
        <v>100</v>
      </c>
      <c r="DQ313">
        <v>0.28399999999999997</v>
      </c>
      <c r="DR313">
        <v>23</v>
      </c>
      <c r="DS313">
        <v>7</v>
      </c>
      <c r="DT313" t="s">
        <v>265</v>
      </c>
      <c r="DU313">
        <v>33</v>
      </c>
      <c r="DV313" s="36" t="s">
        <v>1327</v>
      </c>
    </row>
    <row r="314" spans="1:126" x14ac:dyDescent="0.3">
      <c r="A314">
        <v>313</v>
      </c>
      <c r="B314" t="s">
        <v>5584</v>
      </c>
      <c r="C314" t="s">
        <v>3986</v>
      </c>
      <c r="D314" t="s">
        <v>3987</v>
      </c>
      <c r="E314">
        <v>628356</v>
      </c>
      <c r="F314" t="s">
        <v>253</v>
      </c>
      <c r="I314" t="s">
        <v>1065</v>
      </c>
      <c r="J314">
        <v>14</v>
      </c>
      <c r="K314" t="s">
        <v>813</v>
      </c>
      <c r="L314">
        <v>96</v>
      </c>
      <c r="M314">
        <v>107</v>
      </c>
      <c r="N314">
        <v>50</v>
      </c>
      <c r="O314">
        <v>65</v>
      </c>
      <c r="P314">
        <v>82</v>
      </c>
      <c r="Q314">
        <v>95</v>
      </c>
      <c r="R314">
        <v>108</v>
      </c>
      <c r="S314">
        <v>118</v>
      </c>
      <c r="T314">
        <v>97</v>
      </c>
      <c r="U314">
        <v>40</v>
      </c>
      <c r="V314">
        <v>139</v>
      </c>
      <c r="W314">
        <v>110</v>
      </c>
      <c r="X314">
        <v>31</v>
      </c>
      <c r="Y314">
        <v>130</v>
      </c>
      <c r="Z314">
        <v>5</v>
      </c>
      <c r="AA314">
        <v>1</v>
      </c>
      <c r="AB314" s="1">
        <v>0.252</v>
      </c>
      <c r="AC314" s="1">
        <v>0.32300000000000001</v>
      </c>
      <c r="AD314" s="1">
        <v>0.42199999999999999</v>
      </c>
      <c r="AE314" s="1">
        <v>0.32700000000000001</v>
      </c>
      <c r="AF314" s="36">
        <v>20</v>
      </c>
      <c r="AG314" s="36">
        <v>20</v>
      </c>
      <c r="AH314" s="8">
        <v>5</v>
      </c>
      <c r="AI314" s="36">
        <v>2</v>
      </c>
      <c r="AJ314" s="38">
        <v>632</v>
      </c>
      <c r="AK314" s="38">
        <v>66</v>
      </c>
      <c r="AL314" s="1">
        <v>0.26500000000000001</v>
      </c>
      <c r="AM314" s="1">
        <v>0.51666666670000005</v>
      </c>
      <c r="AN314" s="1">
        <v>0.1296267569</v>
      </c>
      <c r="AO314" s="1">
        <v>1.6224399800000001E-2</v>
      </c>
      <c r="AP314" s="1">
        <v>6.5252165900000006E-2</v>
      </c>
      <c r="AQ314" s="1">
        <v>0.2061954849</v>
      </c>
      <c r="AR314" s="1">
        <v>0.16544530530000001</v>
      </c>
      <c r="AS314" s="1">
        <v>0.17010117790000001</v>
      </c>
      <c r="AT314" s="1">
        <v>3.9424855000000002E-2</v>
      </c>
      <c r="AU314" s="1">
        <v>1.7929783999999999E-3</v>
      </c>
      <c r="AV314" s="1">
        <v>3.6594400200000002E-2</v>
      </c>
      <c r="AW314" s="1">
        <v>0.32747741190000001</v>
      </c>
      <c r="AX314" s="1">
        <v>-0.11376711</v>
      </c>
      <c r="AY314" s="1">
        <v>0.48022984680000003</v>
      </c>
      <c r="AZ314" s="1">
        <v>-0.81120579000000004</v>
      </c>
      <c r="BA314" s="1">
        <v>-0.36605283199999999</v>
      </c>
      <c r="BB314" s="1">
        <v>-0.59148377299999999</v>
      </c>
      <c r="BC314" s="1">
        <v>-0.27912215600000001</v>
      </c>
      <c r="BD314" s="1">
        <v>0.45995046740000001</v>
      </c>
      <c r="BE314" s="1">
        <v>0.61163291860000002</v>
      </c>
      <c r="BF314" s="1">
        <v>-0.12302328799999999</v>
      </c>
      <c r="BG314" s="1">
        <v>-0.813267042</v>
      </c>
      <c r="BH314" s="1">
        <v>0.86746997309999996</v>
      </c>
      <c r="BI314" s="1">
        <v>1.0390408544</v>
      </c>
      <c r="BJ314">
        <v>1</v>
      </c>
      <c r="BK314">
        <v>2</v>
      </c>
      <c r="BL314" t="s">
        <v>764</v>
      </c>
      <c r="BM314" t="s">
        <v>763</v>
      </c>
      <c r="BN314" s="36" t="s">
        <v>791</v>
      </c>
      <c r="BO314" s="1">
        <v>0.50730900379999999</v>
      </c>
      <c r="BP314" s="1">
        <v>-0.65807333700000004</v>
      </c>
      <c r="BQ314" s="1">
        <v>0.15079385679999999</v>
      </c>
      <c r="BR314" s="1">
        <v>-9.5468316999999997E-2</v>
      </c>
      <c r="BS314" s="1">
        <v>0.50730900379999999</v>
      </c>
      <c r="BT314" s="1">
        <v>0.65807333670000001</v>
      </c>
      <c r="BU314" s="1">
        <v>0.15079385679999999</v>
      </c>
      <c r="BV314" s="1">
        <v>9.5468316999999997E-2</v>
      </c>
      <c r="BW314" t="s">
        <v>2883</v>
      </c>
      <c r="BX314" t="s">
        <v>1106</v>
      </c>
      <c r="BY314" t="s">
        <v>1063</v>
      </c>
      <c r="CP314" t="s">
        <v>1106</v>
      </c>
      <c r="CQ314">
        <v>318</v>
      </c>
      <c r="CR314">
        <v>103</v>
      </c>
      <c r="CS314">
        <v>21</v>
      </c>
      <c r="CT314">
        <v>3</v>
      </c>
      <c r="CU314">
        <v>2016</v>
      </c>
      <c r="CV314">
        <v>370</v>
      </c>
      <c r="CW314">
        <v>0.255</v>
      </c>
      <c r="CX314">
        <v>0.35399999999999998</v>
      </c>
      <c r="CY314">
        <v>0.51300000000000001</v>
      </c>
      <c r="CZ314">
        <v>138</v>
      </c>
      <c r="DA314">
        <v>0.373</v>
      </c>
      <c r="DB314">
        <v>64</v>
      </c>
      <c r="DC314">
        <v>17</v>
      </c>
      <c r="DD314" t="s">
        <v>253</v>
      </c>
      <c r="DE314">
        <v>29</v>
      </c>
      <c r="DF314" t="s">
        <v>1106</v>
      </c>
      <c r="DG314">
        <v>421</v>
      </c>
      <c r="DH314">
        <v>126</v>
      </c>
      <c r="DI314">
        <v>15</v>
      </c>
      <c r="DJ314">
        <v>5</v>
      </c>
      <c r="DK314">
        <v>2015</v>
      </c>
      <c r="DL314">
        <v>467</v>
      </c>
      <c r="DM314">
        <v>0.28699999999999998</v>
      </c>
      <c r="DN314">
        <v>0.35499999999999998</v>
      </c>
      <c r="DO314">
        <v>0.46100000000000002</v>
      </c>
      <c r="DP314">
        <v>167</v>
      </c>
      <c r="DQ314">
        <v>0.35799999999999998</v>
      </c>
      <c r="DR314">
        <v>64</v>
      </c>
      <c r="DS314">
        <v>21</v>
      </c>
      <c r="DT314" t="s">
        <v>253</v>
      </c>
      <c r="DU314">
        <v>28</v>
      </c>
      <c r="DV314" s="36" t="s">
        <v>3988</v>
      </c>
    </row>
    <row r="315" spans="1:126" x14ac:dyDescent="0.3">
      <c r="A315">
        <v>314</v>
      </c>
      <c r="B315" t="s">
        <v>953</v>
      </c>
      <c r="C315" t="s">
        <v>954</v>
      </c>
      <c r="D315" t="s">
        <v>156</v>
      </c>
      <c r="E315">
        <v>592407</v>
      </c>
      <c r="F315" t="s">
        <v>255</v>
      </c>
      <c r="I315" t="s">
        <v>1065</v>
      </c>
      <c r="J315">
        <v>43</v>
      </c>
      <c r="K315" t="s">
        <v>708</v>
      </c>
      <c r="L315">
        <v>90</v>
      </c>
      <c r="M315">
        <v>103</v>
      </c>
      <c r="N315">
        <v>44</v>
      </c>
      <c r="O315">
        <v>0</v>
      </c>
      <c r="P315">
        <v>68</v>
      </c>
      <c r="Q315">
        <v>97</v>
      </c>
      <c r="R315">
        <v>99</v>
      </c>
      <c r="S315">
        <v>84</v>
      </c>
      <c r="T315">
        <v>111</v>
      </c>
      <c r="U315">
        <v>64</v>
      </c>
      <c r="V315">
        <v>77</v>
      </c>
      <c r="W315">
        <v>91</v>
      </c>
      <c r="X315">
        <v>30</v>
      </c>
      <c r="Y315">
        <v>114</v>
      </c>
      <c r="Z315">
        <v>2</v>
      </c>
      <c r="AA315">
        <v>0</v>
      </c>
      <c r="AB315" s="1">
        <v>0.22600000000000001</v>
      </c>
      <c r="AC315" s="1">
        <v>0.27100000000000002</v>
      </c>
      <c r="AD315" s="1">
        <v>0.34699999999999998</v>
      </c>
      <c r="AE315" s="1">
        <v>0.27200000000000002</v>
      </c>
      <c r="AF315" s="36">
        <v>10</v>
      </c>
      <c r="AG315" s="36">
        <v>10</v>
      </c>
      <c r="AH315" s="8">
        <v>2</v>
      </c>
      <c r="AI315" s="36">
        <v>-6</v>
      </c>
      <c r="AJ315" s="38">
        <v>543</v>
      </c>
      <c r="AK315" s="38">
        <v>86</v>
      </c>
      <c r="AL315" s="1">
        <v>0.25</v>
      </c>
      <c r="AM315" s="1">
        <v>0.5</v>
      </c>
      <c r="AN315" s="1">
        <v>0.1142289256</v>
      </c>
      <c r="AO315" s="1">
        <v>1E-4</v>
      </c>
      <c r="AP315" s="1">
        <v>5.4247227699999997E-2</v>
      </c>
      <c r="AQ315" s="1">
        <v>0.21152943690000001</v>
      </c>
      <c r="AR315" s="1">
        <v>0.15166138060000001</v>
      </c>
      <c r="AS315" s="1">
        <v>0.1212683284</v>
      </c>
      <c r="AT315" s="1">
        <v>4.4938029099999999E-2</v>
      </c>
      <c r="AU315" s="1">
        <v>2.8707638E-3</v>
      </c>
      <c r="AV315" s="1">
        <v>2.03902545E-2</v>
      </c>
      <c r="AW315" s="1">
        <v>0.27168360949999998</v>
      </c>
      <c r="AX315" s="1">
        <v>-0.26135687499999999</v>
      </c>
      <c r="AY315" s="1">
        <v>0.22891958609999999</v>
      </c>
      <c r="AZ315" s="1">
        <v>-0.90849877599999995</v>
      </c>
      <c r="BA315" s="1">
        <v>-1.0466749980000001</v>
      </c>
      <c r="BB315" s="1">
        <v>-1.053651141</v>
      </c>
      <c r="BC315" s="1">
        <v>-0.146896948</v>
      </c>
      <c r="BD315" s="1">
        <v>-6.5764087999999998E-2</v>
      </c>
      <c r="BE315" s="1">
        <v>-0.52227759500000004</v>
      </c>
      <c r="BF315" s="1">
        <v>0.4630972921</v>
      </c>
      <c r="BG315" s="1">
        <v>-0.48896925000000002</v>
      </c>
      <c r="BH315" s="1">
        <v>-0.50193308199999997</v>
      </c>
      <c r="BI315" s="1">
        <v>-0.87651974200000005</v>
      </c>
      <c r="BJ315">
        <v>4</v>
      </c>
      <c r="BK315">
        <v>4</v>
      </c>
      <c r="BL315" t="s">
        <v>6729</v>
      </c>
      <c r="BM315" t="s">
        <v>761</v>
      </c>
      <c r="BN315" s="36" t="s">
        <v>6752</v>
      </c>
      <c r="BO315" s="1">
        <v>-0.35911196200000001</v>
      </c>
      <c r="BP315" s="1">
        <v>-3.2942330999999998E-2</v>
      </c>
      <c r="BQ315" s="1">
        <v>0.2045480693</v>
      </c>
      <c r="BR315" s="1">
        <v>0.58059764790000001</v>
      </c>
      <c r="BS315" s="1">
        <v>0.35911196169999998</v>
      </c>
      <c r="BT315" s="1">
        <v>3.2942330899999997E-2</v>
      </c>
      <c r="BU315" s="1">
        <v>0.2045480693</v>
      </c>
      <c r="BV315" s="1">
        <v>0.58059764790000001</v>
      </c>
      <c r="BW315" t="s">
        <v>2887</v>
      </c>
      <c r="BX315" t="s">
        <v>1381</v>
      </c>
      <c r="BY315" t="s">
        <v>1373</v>
      </c>
      <c r="BZ315" t="s">
        <v>1381</v>
      </c>
      <c r="CA315">
        <v>29</v>
      </c>
      <c r="CB315">
        <v>13</v>
      </c>
      <c r="CC315">
        <v>0</v>
      </c>
      <c r="CD315">
        <v>0</v>
      </c>
      <c r="CE315">
        <v>2017</v>
      </c>
      <c r="CF315">
        <v>29</v>
      </c>
      <c r="CG315">
        <v>0.24099999999999999</v>
      </c>
      <c r="CH315">
        <v>0.24099999999999999</v>
      </c>
      <c r="CI315">
        <v>0.31</v>
      </c>
      <c r="CJ315">
        <v>7</v>
      </c>
      <c r="CK315">
        <v>0.24099999999999999</v>
      </c>
      <c r="CL315">
        <v>3</v>
      </c>
      <c r="CM315">
        <v>0</v>
      </c>
      <c r="CN315" t="s">
        <v>255</v>
      </c>
      <c r="CO315">
        <v>29</v>
      </c>
      <c r="CP315" t="s">
        <v>1394</v>
      </c>
      <c r="CQ315">
        <v>117</v>
      </c>
      <c r="CR315">
        <v>44</v>
      </c>
      <c r="CS315">
        <v>2</v>
      </c>
      <c r="CT315">
        <v>0</v>
      </c>
      <c r="CU315">
        <v>2016</v>
      </c>
      <c r="CV315">
        <v>129</v>
      </c>
      <c r="CW315">
        <v>0.23100000000000001</v>
      </c>
      <c r="CX315">
        <v>0.28100000000000003</v>
      </c>
      <c r="CY315">
        <v>0.35899999999999999</v>
      </c>
      <c r="CZ315">
        <v>36</v>
      </c>
      <c r="DA315">
        <v>0.27900000000000003</v>
      </c>
      <c r="DB315">
        <v>11</v>
      </c>
      <c r="DC315">
        <v>2</v>
      </c>
      <c r="DD315" t="s">
        <v>255</v>
      </c>
      <c r="DE315">
        <v>28</v>
      </c>
      <c r="DF315" t="s">
        <v>1381</v>
      </c>
      <c r="DG315">
        <v>64</v>
      </c>
      <c r="DH315">
        <v>24</v>
      </c>
      <c r="DI315">
        <v>2</v>
      </c>
      <c r="DJ315">
        <v>0</v>
      </c>
      <c r="DK315">
        <v>2015</v>
      </c>
      <c r="DL315">
        <v>65</v>
      </c>
      <c r="DM315">
        <v>0.28100000000000003</v>
      </c>
      <c r="DN315">
        <v>0.29199999999999998</v>
      </c>
      <c r="DO315">
        <v>0.45300000000000001</v>
      </c>
      <c r="DP315">
        <v>21</v>
      </c>
      <c r="DQ315">
        <v>0.31900000000000001</v>
      </c>
      <c r="DR315">
        <v>12</v>
      </c>
      <c r="DS315">
        <v>2</v>
      </c>
      <c r="DT315" t="s">
        <v>255</v>
      </c>
      <c r="DU315">
        <v>27</v>
      </c>
      <c r="DV315" s="36" t="s">
        <v>1498</v>
      </c>
    </row>
    <row r="316" spans="1:126" x14ac:dyDescent="0.3">
      <c r="A316">
        <v>315</v>
      </c>
      <c r="B316" t="s">
        <v>7027</v>
      </c>
      <c r="C316" t="s">
        <v>137</v>
      </c>
      <c r="D316" t="s">
        <v>14</v>
      </c>
      <c r="E316">
        <v>407812</v>
      </c>
      <c r="F316" t="s">
        <v>250</v>
      </c>
      <c r="I316" t="s">
        <v>1065</v>
      </c>
      <c r="J316">
        <v>32</v>
      </c>
      <c r="K316" t="s">
        <v>792</v>
      </c>
      <c r="L316">
        <v>67</v>
      </c>
      <c r="M316">
        <v>131</v>
      </c>
      <c r="N316">
        <v>103</v>
      </c>
      <c r="O316">
        <v>36</v>
      </c>
      <c r="P316">
        <v>172</v>
      </c>
      <c r="Q316">
        <v>95</v>
      </c>
      <c r="R316">
        <v>92</v>
      </c>
      <c r="S316">
        <v>118</v>
      </c>
      <c r="T316">
        <v>73</v>
      </c>
      <c r="U316">
        <v>21</v>
      </c>
      <c r="V316">
        <v>143</v>
      </c>
      <c r="W316">
        <v>110</v>
      </c>
      <c r="X316">
        <v>38</v>
      </c>
      <c r="Y316">
        <v>265</v>
      </c>
      <c r="Z316">
        <v>10</v>
      </c>
      <c r="AA316">
        <v>1</v>
      </c>
      <c r="AB316" s="1">
        <v>0.223</v>
      </c>
      <c r="AC316" s="1">
        <v>0.33600000000000002</v>
      </c>
      <c r="AD316" s="1">
        <v>0.39200000000000002</v>
      </c>
      <c r="AE316" s="1">
        <v>0.32600000000000001</v>
      </c>
      <c r="AF316" s="36">
        <v>32</v>
      </c>
      <c r="AG316" s="36">
        <v>28</v>
      </c>
      <c r="AH316" s="8">
        <v>7</v>
      </c>
      <c r="AI316" s="36">
        <v>-1</v>
      </c>
      <c r="AJ316" s="38">
        <v>249</v>
      </c>
      <c r="AK316" s="38">
        <v>34</v>
      </c>
      <c r="AL316" s="1">
        <v>0.185</v>
      </c>
      <c r="AM316" s="1">
        <v>0.63333333329999997</v>
      </c>
      <c r="AN316" s="1">
        <v>0.26475740850000001</v>
      </c>
      <c r="AO316" s="1">
        <v>8.9729761999999998E-3</v>
      </c>
      <c r="AP316" s="1">
        <v>0.13622077739999999</v>
      </c>
      <c r="AQ316" s="1">
        <v>0.20758877840000001</v>
      </c>
      <c r="AR316" s="1">
        <v>0.14044638870000001</v>
      </c>
      <c r="AS316" s="1">
        <v>0.16977670140000001</v>
      </c>
      <c r="AT316" s="1">
        <v>2.9485471100000001E-2</v>
      </c>
      <c r="AU316" s="1">
        <v>9.5495479999999999E-4</v>
      </c>
      <c r="AV316" s="1">
        <v>3.7608560100000001E-2</v>
      </c>
      <c r="AW316" s="1">
        <v>0.32572830190000002</v>
      </c>
      <c r="AX316" s="1">
        <v>-0.90091252099999997</v>
      </c>
      <c r="AY316" s="1">
        <v>2.2394016717</v>
      </c>
      <c r="AZ316" s="1">
        <v>4.26329228E-2</v>
      </c>
      <c r="BA316" s="1">
        <v>-0.67214048299999996</v>
      </c>
      <c r="BB316" s="1">
        <v>2.3889397189000001</v>
      </c>
      <c r="BC316" s="1">
        <v>-0.244583313</v>
      </c>
      <c r="BD316" s="1">
        <v>-0.493500355</v>
      </c>
      <c r="BE316" s="1">
        <v>0.60409849569999996</v>
      </c>
      <c r="BF316" s="1">
        <v>-1.1797063130000001</v>
      </c>
      <c r="BG316" s="1">
        <v>-1.065422216</v>
      </c>
      <c r="BH316" s="1">
        <v>0.95317604649999998</v>
      </c>
      <c r="BI316" s="1">
        <v>0.97898891340000005</v>
      </c>
      <c r="BJ316">
        <v>3</v>
      </c>
      <c r="BK316">
        <v>3</v>
      </c>
      <c r="BL316" t="s">
        <v>762</v>
      </c>
      <c r="BM316" t="s">
        <v>763</v>
      </c>
      <c r="BN316" s="36" t="s">
        <v>799</v>
      </c>
      <c r="BO316" s="1">
        <v>0.54574246280000005</v>
      </c>
      <c r="BP316" s="1">
        <v>-0.43384261099999999</v>
      </c>
      <c r="BQ316" s="1">
        <v>0.65253914310000005</v>
      </c>
      <c r="BR316" s="1">
        <v>-0.22078012399999999</v>
      </c>
      <c r="BS316" s="1">
        <v>0.54574246280000005</v>
      </c>
      <c r="BT316" s="1">
        <v>0.43384261060000001</v>
      </c>
      <c r="BU316" s="1">
        <v>0.65253914310000005</v>
      </c>
      <c r="BV316" s="1">
        <v>0.22078012399999999</v>
      </c>
      <c r="BW316" t="s">
        <v>2921</v>
      </c>
      <c r="BX316" t="s">
        <v>1383</v>
      </c>
      <c r="BY316" t="s">
        <v>1373</v>
      </c>
      <c r="BZ316" t="s">
        <v>1383</v>
      </c>
      <c r="CA316">
        <v>373</v>
      </c>
      <c r="CB316">
        <v>105</v>
      </c>
      <c r="CC316">
        <v>19</v>
      </c>
      <c r="CD316">
        <v>1</v>
      </c>
      <c r="CE316">
        <v>2017</v>
      </c>
      <c r="CF316">
        <v>427</v>
      </c>
      <c r="CG316">
        <v>0.23100000000000001</v>
      </c>
      <c r="CH316">
        <v>0.316</v>
      </c>
      <c r="CI316">
        <v>0.432</v>
      </c>
      <c r="CJ316">
        <v>139</v>
      </c>
      <c r="CK316">
        <v>0.32500000000000001</v>
      </c>
      <c r="CL316">
        <v>43</v>
      </c>
      <c r="CM316">
        <v>13</v>
      </c>
      <c r="CN316" t="s">
        <v>250</v>
      </c>
      <c r="CO316">
        <v>37</v>
      </c>
      <c r="CP316" t="s">
        <v>2539</v>
      </c>
      <c r="CQ316">
        <v>382</v>
      </c>
      <c r="CR316">
        <v>110</v>
      </c>
      <c r="CS316">
        <v>20</v>
      </c>
      <c r="CT316">
        <v>0</v>
      </c>
      <c r="CU316">
        <v>2016</v>
      </c>
      <c r="CV316">
        <v>426</v>
      </c>
      <c r="CW316">
        <v>0.246</v>
      </c>
      <c r="CX316">
        <v>0.32200000000000001</v>
      </c>
      <c r="CY316">
        <v>0.46100000000000002</v>
      </c>
      <c r="CZ316">
        <v>144</v>
      </c>
      <c r="DA316">
        <v>0.33900000000000002</v>
      </c>
      <c r="DB316">
        <v>49</v>
      </c>
      <c r="DC316">
        <v>15</v>
      </c>
      <c r="DD316" t="s">
        <v>249</v>
      </c>
      <c r="DE316">
        <v>36</v>
      </c>
      <c r="DF316" t="s">
        <v>1100</v>
      </c>
      <c r="DG316">
        <v>229</v>
      </c>
      <c r="DH316">
        <v>73</v>
      </c>
      <c r="DI316">
        <v>4</v>
      </c>
      <c r="DJ316">
        <v>2</v>
      </c>
      <c r="DK316">
        <v>2015</v>
      </c>
      <c r="DL316">
        <v>277</v>
      </c>
      <c r="DM316">
        <v>0.27900000000000003</v>
      </c>
      <c r="DN316">
        <v>0.39400000000000002</v>
      </c>
      <c r="DO316">
        <v>0.41</v>
      </c>
      <c r="DP316">
        <v>100</v>
      </c>
      <c r="DQ316">
        <v>0.36299999999999999</v>
      </c>
      <c r="DR316">
        <v>48</v>
      </c>
      <c r="DS316">
        <v>9</v>
      </c>
      <c r="DT316" t="s">
        <v>249</v>
      </c>
      <c r="DU316">
        <v>35</v>
      </c>
      <c r="DV316" s="36" t="s">
        <v>1136</v>
      </c>
    </row>
    <row r="317" spans="1:126" x14ac:dyDescent="0.3">
      <c r="A317">
        <v>316</v>
      </c>
      <c r="B317" t="s">
        <v>7028</v>
      </c>
      <c r="C317" t="s">
        <v>892</v>
      </c>
      <c r="D317" t="s">
        <v>893</v>
      </c>
      <c r="E317">
        <v>571788</v>
      </c>
      <c r="F317" t="s">
        <v>265</v>
      </c>
      <c r="I317" t="s">
        <v>1103</v>
      </c>
      <c r="J317">
        <v>1</v>
      </c>
      <c r="K317" t="s">
        <v>827</v>
      </c>
      <c r="L317">
        <v>154</v>
      </c>
      <c r="M317">
        <v>100</v>
      </c>
      <c r="N317">
        <v>81</v>
      </c>
      <c r="O317">
        <v>102</v>
      </c>
      <c r="P317">
        <v>91</v>
      </c>
      <c r="Q317">
        <v>88</v>
      </c>
      <c r="R317">
        <v>118</v>
      </c>
      <c r="S317">
        <v>67</v>
      </c>
      <c r="T317">
        <v>103</v>
      </c>
      <c r="U317">
        <v>97</v>
      </c>
      <c r="V317">
        <v>45</v>
      </c>
      <c r="W317">
        <v>97</v>
      </c>
      <c r="X317">
        <v>29</v>
      </c>
      <c r="Y317">
        <v>208</v>
      </c>
      <c r="Z317">
        <v>2</v>
      </c>
      <c r="AA317">
        <v>3</v>
      </c>
      <c r="AB317" s="1">
        <v>0.24199999999999999</v>
      </c>
      <c r="AC317" s="1">
        <v>0.30299999999999999</v>
      </c>
      <c r="AD317" s="1">
        <v>0.33900000000000002</v>
      </c>
      <c r="AE317" s="1">
        <v>0.28799999999999998</v>
      </c>
      <c r="AF317" s="36">
        <v>17</v>
      </c>
      <c r="AG317" s="36">
        <v>18</v>
      </c>
      <c r="AH317" s="8">
        <v>5</v>
      </c>
      <c r="AI317" s="36">
        <v>-2</v>
      </c>
      <c r="AJ317" s="38">
        <v>381</v>
      </c>
      <c r="AK317" s="38">
        <v>45</v>
      </c>
      <c r="AL317" s="1">
        <v>0.42499999999999999</v>
      </c>
      <c r="AM317" s="1">
        <v>0.4833333333</v>
      </c>
      <c r="AN317" s="1">
        <v>0.20782155150000001</v>
      </c>
      <c r="AO317" s="1">
        <v>2.5288896799999998E-2</v>
      </c>
      <c r="AP317" s="1">
        <v>7.1865852300000005E-2</v>
      </c>
      <c r="AQ317" s="1">
        <v>0.19229654290000001</v>
      </c>
      <c r="AR317" s="1">
        <v>0.180516542</v>
      </c>
      <c r="AS317" s="1">
        <v>9.6910283E-2</v>
      </c>
      <c r="AT317" s="1">
        <v>4.16756369E-2</v>
      </c>
      <c r="AU317" s="1">
        <v>4.3520605000000002E-3</v>
      </c>
      <c r="AV317" s="1">
        <v>1.1733603699999999E-2</v>
      </c>
      <c r="AW317" s="1">
        <v>0.28759691459999998</v>
      </c>
      <c r="AX317" s="1">
        <v>1.4605237116000001</v>
      </c>
      <c r="AY317" s="1">
        <v>-2.2390674999999999E-2</v>
      </c>
      <c r="AZ317" s="1">
        <v>-0.31712290100000001</v>
      </c>
      <c r="BA317" s="1">
        <v>1.6565914300000002E-2</v>
      </c>
      <c r="BB317" s="1">
        <v>-0.31373300700000001</v>
      </c>
      <c r="BC317" s="1">
        <v>-0.623667902</v>
      </c>
      <c r="BD317" s="1">
        <v>1.0347626975999999</v>
      </c>
      <c r="BE317" s="1">
        <v>-1.0878772670000001</v>
      </c>
      <c r="BF317" s="1">
        <v>0.1162634753</v>
      </c>
      <c r="BG317" s="1">
        <v>-4.3257879999999999E-2</v>
      </c>
      <c r="BH317" s="1">
        <v>-1.2335016729999999</v>
      </c>
      <c r="BI317" s="1">
        <v>-0.33017052600000002</v>
      </c>
      <c r="BJ317">
        <v>4</v>
      </c>
      <c r="BK317">
        <v>1</v>
      </c>
      <c r="BL317" t="s">
        <v>761</v>
      </c>
      <c r="BM317" t="s">
        <v>764</v>
      </c>
      <c r="BN317" s="36" t="s">
        <v>772</v>
      </c>
      <c r="BO317" s="1">
        <v>-0.96617962999999996</v>
      </c>
      <c r="BP317" s="1">
        <v>-0.19372067100000001</v>
      </c>
      <c r="BQ317" s="1">
        <v>-7.8431546000000005E-2</v>
      </c>
      <c r="BR317" s="1">
        <v>0.117245157</v>
      </c>
      <c r="BS317" s="1">
        <v>0.96617962999999996</v>
      </c>
      <c r="BT317" s="1">
        <v>0.19372067100000001</v>
      </c>
      <c r="BU317" s="1">
        <v>7.8431545599999999E-2</v>
      </c>
      <c r="BV317" s="1">
        <v>0.117245157</v>
      </c>
      <c r="BW317" t="s">
        <v>7267</v>
      </c>
      <c r="BX317" t="s">
        <v>1394</v>
      </c>
      <c r="BY317" t="s">
        <v>1373</v>
      </c>
      <c r="BZ317" t="s">
        <v>1394</v>
      </c>
      <c r="CA317">
        <v>140</v>
      </c>
      <c r="CB317">
        <v>64</v>
      </c>
      <c r="CC317">
        <v>0</v>
      </c>
      <c r="CD317">
        <v>2</v>
      </c>
      <c r="CE317">
        <v>2017</v>
      </c>
      <c r="CF317">
        <v>164</v>
      </c>
      <c r="CG317">
        <v>0.2</v>
      </c>
      <c r="CH317">
        <v>0.30499999999999999</v>
      </c>
      <c r="CI317">
        <v>0.24299999999999999</v>
      </c>
      <c r="CJ317">
        <v>43</v>
      </c>
      <c r="CK317">
        <v>0.26300000000000001</v>
      </c>
      <c r="CL317">
        <v>11</v>
      </c>
      <c r="CM317">
        <v>0</v>
      </c>
      <c r="CN317" t="s">
        <v>265</v>
      </c>
      <c r="CO317">
        <v>29</v>
      </c>
      <c r="CP317" t="s">
        <v>1394</v>
      </c>
      <c r="CQ317">
        <v>290</v>
      </c>
      <c r="CR317">
        <v>94</v>
      </c>
      <c r="CS317">
        <v>7</v>
      </c>
      <c r="CT317">
        <v>4</v>
      </c>
      <c r="CU317">
        <v>2016</v>
      </c>
      <c r="CV317">
        <v>324</v>
      </c>
      <c r="CW317">
        <v>0.255</v>
      </c>
      <c r="CX317">
        <v>0.32200000000000001</v>
      </c>
      <c r="CY317">
        <v>0.38300000000000001</v>
      </c>
      <c r="CZ317">
        <v>101</v>
      </c>
      <c r="DA317">
        <v>0.312</v>
      </c>
      <c r="DB317">
        <v>31</v>
      </c>
      <c r="DC317">
        <v>10</v>
      </c>
      <c r="DD317" t="s">
        <v>249</v>
      </c>
      <c r="DE317">
        <v>28</v>
      </c>
      <c r="DF317" t="s">
        <v>1394</v>
      </c>
      <c r="DG317">
        <v>454</v>
      </c>
      <c r="DH317">
        <v>129</v>
      </c>
      <c r="DI317">
        <v>2</v>
      </c>
      <c r="DJ317">
        <v>8</v>
      </c>
      <c r="DK317">
        <v>2015</v>
      </c>
      <c r="DL317">
        <v>509</v>
      </c>
      <c r="DM317">
        <v>0.28000000000000003</v>
      </c>
      <c r="DN317">
        <v>0.34899999999999998</v>
      </c>
      <c r="DO317">
        <v>0.379</v>
      </c>
      <c r="DP317">
        <v>165</v>
      </c>
      <c r="DQ317">
        <v>0.32400000000000001</v>
      </c>
      <c r="DR317">
        <v>47</v>
      </c>
      <c r="DS317">
        <v>15</v>
      </c>
      <c r="DT317" t="s">
        <v>265</v>
      </c>
      <c r="DU317">
        <v>27</v>
      </c>
      <c r="DV317" s="36" t="s">
        <v>1350</v>
      </c>
    </row>
    <row r="318" spans="1:126" x14ac:dyDescent="0.3">
      <c r="A318">
        <v>317</v>
      </c>
      <c r="B318" t="s">
        <v>3055</v>
      </c>
      <c r="C318" t="s">
        <v>892</v>
      </c>
      <c r="D318" t="s">
        <v>67</v>
      </c>
      <c r="E318">
        <v>534627</v>
      </c>
      <c r="F318" t="s">
        <v>249</v>
      </c>
      <c r="I318" t="s">
        <v>1065</v>
      </c>
      <c r="J318">
        <v>2</v>
      </c>
      <c r="K318" t="s">
        <v>817</v>
      </c>
      <c r="L318">
        <v>76</v>
      </c>
      <c r="M318">
        <v>100</v>
      </c>
      <c r="N318">
        <v>44</v>
      </c>
      <c r="O318">
        <v>118</v>
      </c>
      <c r="P318">
        <v>99</v>
      </c>
      <c r="Q318">
        <v>109</v>
      </c>
      <c r="R318">
        <v>109</v>
      </c>
      <c r="S318">
        <v>62</v>
      </c>
      <c r="T318">
        <v>71</v>
      </c>
      <c r="U318">
        <v>202</v>
      </c>
      <c r="V318">
        <v>42</v>
      </c>
      <c r="W318">
        <v>91</v>
      </c>
      <c r="X318">
        <v>29</v>
      </c>
      <c r="Y318">
        <v>114</v>
      </c>
      <c r="Z318">
        <v>1</v>
      </c>
      <c r="AA318">
        <v>2</v>
      </c>
      <c r="AB318" s="1">
        <v>0.222</v>
      </c>
      <c r="AC318" s="1">
        <v>0.28699999999999998</v>
      </c>
      <c r="AD318" s="1">
        <v>0.311</v>
      </c>
      <c r="AE318" s="1">
        <v>0.27</v>
      </c>
      <c r="AF318" s="36">
        <v>9</v>
      </c>
      <c r="AG318" s="36">
        <v>9</v>
      </c>
      <c r="AH318" s="8">
        <v>2</v>
      </c>
      <c r="AI318" s="36">
        <v>-7</v>
      </c>
      <c r="AJ318" s="38">
        <v>707</v>
      </c>
      <c r="AK318" s="38">
        <v>266</v>
      </c>
      <c r="AL318" s="1">
        <v>0.21</v>
      </c>
      <c r="AM318" s="1">
        <v>0.4833333333</v>
      </c>
      <c r="AN318" s="1">
        <v>0.1142718023</v>
      </c>
      <c r="AO318" s="1">
        <v>2.9423738200000001E-2</v>
      </c>
      <c r="AP318" s="1">
        <v>7.8796021699999996E-2</v>
      </c>
      <c r="AQ318" s="1">
        <v>0.23605363069999999</v>
      </c>
      <c r="AR318" s="1">
        <v>0.16699651360000001</v>
      </c>
      <c r="AS318" s="1">
        <v>8.9589067199999997E-2</v>
      </c>
      <c r="AT318" s="1">
        <v>2.89039172E-2</v>
      </c>
      <c r="AU318" s="1">
        <v>9.1020226000000006E-3</v>
      </c>
      <c r="AV318" s="1">
        <v>1.1112858E-2</v>
      </c>
      <c r="AW318" s="1">
        <v>0.27029775090000002</v>
      </c>
      <c r="AX318" s="1">
        <v>-0.65492958000000001</v>
      </c>
      <c r="AY318" s="1">
        <v>-2.2390674999999999E-2</v>
      </c>
      <c r="AZ318" s="1">
        <v>-0.90822785399999995</v>
      </c>
      <c r="BA318" s="1">
        <v>0.19110045480000001</v>
      </c>
      <c r="BB318" s="1">
        <v>-2.2691105999999999E-2</v>
      </c>
      <c r="BC318" s="1">
        <v>0.46104189369999998</v>
      </c>
      <c r="BD318" s="1">
        <v>0.51911306440000005</v>
      </c>
      <c r="BE318" s="1">
        <v>-1.257877659</v>
      </c>
      <c r="BF318" s="1">
        <v>-1.2415328960000001</v>
      </c>
      <c r="BG318" s="1">
        <v>1.3859711110999999</v>
      </c>
      <c r="BH318" s="1">
        <v>-1.28596054</v>
      </c>
      <c r="BI318" s="1">
        <v>-0.92410022700000005</v>
      </c>
      <c r="BJ318">
        <v>2</v>
      </c>
      <c r="BK318">
        <v>1</v>
      </c>
      <c r="BL318" t="s">
        <v>761</v>
      </c>
      <c r="BM318" t="s">
        <v>759</v>
      </c>
      <c r="BN318" s="36" t="s">
        <v>787</v>
      </c>
      <c r="BO318" s="1">
        <v>-0.67618266699999996</v>
      </c>
      <c r="BP318" s="1">
        <v>0.54067286709999995</v>
      </c>
      <c r="BQ318" s="1">
        <v>0.38595749000000001</v>
      </c>
      <c r="BR318" s="1">
        <v>-0.26024922299999997</v>
      </c>
      <c r="BS318" s="1">
        <v>0.67618266660000004</v>
      </c>
      <c r="BT318" s="1">
        <v>0.54067286709999995</v>
      </c>
      <c r="BU318" s="1">
        <v>0.38595749000000001</v>
      </c>
      <c r="BV318" s="1">
        <v>0.26024922309999998</v>
      </c>
      <c r="BW318" t="s">
        <v>2888</v>
      </c>
      <c r="BX318" t="s">
        <v>1093</v>
      </c>
      <c r="BY318" t="s">
        <v>1063</v>
      </c>
      <c r="CP318" t="s">
        <v>1093</v>
      </c>
      <c r="CQ318">
        <v>179</v>
      </c>
      <c r="CR318">
        <v>106</v>
      </c>
      <c r="CS318">
        <v>0</v>
      </c>
      <c r="CT318">
        <v>4</v>
      </c>
      <c r="CU318">
        <v>2016</v>
      </c>
      <c r="CV318">
        <v>208</v>
      </c>
      <c r="CW318">
        <v>0.23499999999999999</v>
      </c>
      <c r="CX318">
        <v>0.32700000000000001</v>
      </c>
      <c r="CY318">
        <v>0.29599999999999999</v>
      </c>
      <c r="CZ318">
        <v>60</v>
      </c>
      <c r="DA318">
        <v>0.28599999999999998</v>
      </c>
      <c r="DB318">
        <v>17</v>
      </c>
      <c r="DC318">
        <v>3</v>
      </c>
      <c r="DD318" t="s">
        <v>249</v>
      </c>
      <c r="DE318">
        <v>27</v>
      </c>
      <c r="DF318" t="s">
        <v>1093</v>
      </c>
      <c r="DG318">
        <v>31</v>
      </c>
      <c r="DH318">
        <v>14</v>
      </c>
      <c r="DI318">
        <v>0</v>
      </c>
      <c r="DJ318">
        <v>1</v>
      </c>
      <c r="DK318">
        <v>2015</v>
      </c>
      <c r="DL318">
        <v>34</v>
      </c>
      <c r="DM318">
        <v>9.7000000000000003E-2</v>
      </c>
      <c r="DN318">
        <v>0.17599999999999999</v>
      </c>
      <c r="DO318">
        <v>9.7000000000000003E-2</v>
      </c>
      <c r="DP318">
        <v>5</v>
      </c>
      <c r="DQ318">
        <v>0.14299999999999999</v>
      </c>
      <c r="DR318">
        <v>0</v>
      </c>
      <c r="DS318">
        <v>-1</v>
      </c>
      <c r="DT318" t="s">
        <v>249</v>
      </c>
      <c r="DU318">
        <v>26</v>
      </c>
      <c r="DV318" s="36" t="s">
        <v>3221</v>
      </c>
    </row>
    <row r="319" spans="1:126" x14ac:dyDescent="0.3">
      <c r="A319">
        <v>318</v>
      </c>
      <c r="B319" t="s">
        <v>5585</v>
      </c>
      <c r="C319" t="s">
        <v>4885</v>
      </c>
      <c r="D319" t="s">
        <v>4886</v>
      </c>
      <c r="E319">
        <v>543329</v>
      </c>
      <c r="F319" t="s">
        <v>249</v>
      </c>
      <c r="I319" t="s">
        <v>1065</v>
      </c>
      <c r="J319">
        <v>22</v>
      </c>
      <c r="K319" t="s">
        <v>781</v>
      </c>
      <c r="L319">
        <v>76</v>
      </c>
      <c r="M319">
        <v>96</v>
      </c>
      <c r="N319">
        <v>43</v>
      </c>
      <c r="O319">
        <v>63</v>
      </c>
      <c r="P319">
        <v>64</v>
      </c>
      <c r="Q319">
        <v>121</v>
      </c>
      <c r="R319">
        <v>101</v>
      </c>
      <c r="S319">
        <v>95</v>
      </c>
      <c r="T319">
        <v>95</v>
      </c>
      <c r="U319">
        <v>92</v>
      </c>
      <c r="V319">
        <v>103</v>
      </c>
      <c r="W319">
        <v>94</v>
      </c>
      <c r="X319">
        <v>28</v>
      </c>
      <c r="Y319">
        <v>111</v>
      </c>
      <c r="Z319">
        <v>3</v>
      </c>
      <c r="AA319">
        <v>1</v>
      </c>
      <c r="AB319" s="1">
        <v>0.22900000000000001</v>
      </c>
      <c r="AC319" s="1">
        <v>0.27200000000000002</v>
      </c>
      <c r="AD319" s="1">
        <v>0.36599999999999999</v>
      </c>
      <c r="AE319" s="1">
        <v>0.27900000000000003</v>
      </c>
      <c r="AF319" s="36">
        <v>10</v>
      </c>
      <c r="AG319" s="36">
        <v>9</v>
      </c>
      <c r="AH319" s="8">
        <v>2</v>
      </c>
      <c r="AI319" s="36">
        <v>-6</v>
      </c>
      <c r="AJ319" s="38">
        <v>688</v>
      </c>
      <c r="AK319" s="38">
        <v>257</v>
      </c>
      <c r="AL319" s="1">
        <v>0.21</v>
      </c>
      <c r="AM319" s="1">
        <v>0.46666666670000001</v>
      </c>
      <c r="AN319" s="1">
        <v>0.1109011434</v>
      </c>
      <c r="AO319" s="1">
        <v>1.5575425800000001E-2</v>
      </c>
      <c r="AP319" s="1">
        <v>5.0516198800000002E-2</v>
      </c>
      <c r="AQ319" s="1">
        <v>0.26390281580000002</v>
      </c>
      <c r="AR319" s="1">
        <v>0.1542456328</v>
      </c>
      <c r="AS319" s="1">
        <v>0.13683887119999999</v>
      </c>
      <c r="AT319" s="1">
        <v>3.85810272E-2</v>
      </c>
      <c r="AU319" s="1">
        <v>4.1206243000000004E-3</v>
      </c>
      <c r="AV319" s="1">
        <v>2.6997027199999999E-2</v>
      </c>
      <c r="AW319" s="1">
        <v>0.27875607540000003</v>
      </c>
      <c r="AX319" s="1">
        <v>-0.65492958000000001</v>
      </c>
      <c r="AY319" s="1">
        <v>-0.27370093499999998</v>
      </c>
      <c r="AZ319" s="1">
        <v>-0.92952575299999995</v>
      </c>
      <c r="BA319" s="1">
        <v>-0.39344647500000002</v>
      </c>
      <c r="BB319" s="1">
        <v>-1.2103407829999999</v>
      </c>
      <c r="BC319" s="1">
        <v>1.1514051112999999</v>
      </c>
      <c r="BD319" s="1">
        <v>3.2798478899999997E-2</v>
      </c>
      <c r="BE319" s="1">
        <v>-0.16072584600000001</v>
      </c>
      <c r="BF319" s="1">
        <v>-0.21273292799999999</v>
      </c>
      <c r="BG319" s="1">
        <v>-0.112895328</v>
      </c>
      <c r="BH319" s="1">
        <v>5.6401487299999997E-2</v>
      </c>
      <c r="BI319" s="1">
        <v>-0.63370179000000004</v>
      </c>
      <c r="BJ319">
        <v>2</v>
      </c>
      <c r="BK319">
        <v>2</v>
      </c>
      <c r="BL319" t="s">
        <v>759</v>
      </c>
      <c r="BM319" t="s">
        <v>762</v>
      </c>
      <c r="BN319" s="36" t="s">
        <v>782</v>
      </c>
      <c r="BO319" s="1">
        <v>8.0846691600000006E-2</v>
      </c>
      <c r="BP319" s="1">
        <v>0.69077340320000002</v>
      </c>
      <c r="BQ319" s="1">
        <v>0.29366574690000002</v>
      </c>
      <c r="BR319" s="1">
        <v>0.26184059869999998</v>
      </c>
      <c r="BS319" s="1">
        <v>8.0846691600000006E-2</v>
      </c>
      <c r="BT319" s="1">
        <v>0.69077340320000002</v>
      </c>
      <c r="BU319" s="1">
        <v>0.29366574690000002</v>
      </c>
      <c r="BV319" s="1">
        <v>0.26184059869999998</v>
      </c>
      <c r="BW319" t="s">
        <v>2872</v>
      </c>
      <c r="BX319" t="s">
        <v>1062</v>
      </c>
      <c r="BY319" t="s">
        <v>1063</v>
      </c>
      <c r="CP319" t="s">
        <v>1062</v>
      </c>
      <c r="CQ319">
        <v>25</v>
      </c>
      <c r="CR319">
        <v>13</v>
      </c>
      <c r="CS319">
        <v>1</v>
      </c>
      <c r="CT319">
        <v>0</v>
      </c>
      <c r="CU319">
        <v>2016</v>
      </c>
      <c r="CV319">
        <v>25</v>
      </c>
      <c r="CW319">
        <v>0.24</v>
      </c>
      <c r="CX319">
        <v>0.24</v>
      </c>
      <c r="CY319">
        <v>0.4</v>
      </c>
      <c r="CZ319">
        <v>7</v>
      </c>
      <c r="DA319">
        <v>0.27200000000000002</v>
      </c>
      <c r="DB319">
        <v>4</v>
      </c>
      <c r="DC319">
        <v>1</v>
      </c>
      <c r="DD319" t="s">
        <v>249</v>
      </c>
      <c r="DE319">
        <v>26</v>
      </c>
      <c r="DV319" s="36" t="s">
        <v>4887</v>
      </c>
    </row>
    <row r="320" spans="1:126" x14ac:dyDescent="0.3">
      <c r="A320">
        <v>319</v>
      </c>
      <c r="B320" t="s">
        <v>7029</v>
      </c>
      <c r="C320" t="s">
        <v>6275</v>
      </c>
      <c r="D320" t="s">
        <v>6276</v>
      </c>
      <c r="E320">
        <v>656555</v>
      </c>
      <c r="F320" t="s">
        <v>249</v>
      </c>
      <c r="G320" t="s">
        <v>250</v>
      </c>
      <c r="I320" t="s">
        <v>1065</v>
      </c>
      <c r="J320">
        <v>7</v>
      </c>
      <c r="K320" t="s">
        <v>2875</v>
      </c>
      <c r="L320">
        <v>76</v>
      </c>
      <c r="M320">
        <v>86</v>
      </c>
      <c r="N320">
        <v>99</v>
      </c>
      <c r="O320">
        <v>101</v>
      </c>
      <c r="P320">
        <v>177</v>
      </c>
      <c r="Q320">
        <v>98</v>
      </c>
      <c r="R320">
        <v>87</v>
      </c>
      <c r="S320">
        <v>177</v>
      </c>
      <c r="T320">
        <v>90</v>
      </c>
      <c r="U320">
        <v>35</v>
      </c>
      <c r="V320">
        <v>216</v>
      </c>
      <c r="W320">
        <v>125</v>
      </c>
      <c r="X320">
        <v>25</v>
      </c>
      <c r="Y320">
        <v>256</v>
      </c>
      <c r="Z320">
        <v>15</v>
      </c>
      <c r="AA320">
        <v>4</v>
      </c>
      <c r="AB320" s="1">
        <v>0.24399999999999999</v>
      </c>
      <c r="AC320" s="1">
        <v>0.36</v>
      </c>
      <c r="AD320" s="1">
        <v>0.498</v>
      </c>
      <c r="AE320" s="1">
        <v>0.37</v>
      </c>
      <c r="AF320" s="36">
        <v>49</v>
      </c>
      <c r="AG320" s="36">
        <v>45</v>
      </c>
      <c r="AH320" s="8">
        <v>13</v>
      </c>
      <c r="AI320" s="36">
        <v>10</v>
      </c>
      <c r="AJ320" s="38">
        <v>111</v>
      </c>
      <c r="AK320" s="38">
        <v>30</v>
      </c>
      <c r="AL320" s="1">
        <v>0.21</v>
      </c>
      <c r="AM320" s="1">
        <v>0.41666666670000002</v>
      </c>
      <c r="AN320" s="1">
        <v>0.25637169100000001</v>
      </c>
      <c r="AO320" s="1">
        <v>2.5171943200000001E-2</v>
      </c>
      <c r="AP320" s="1">
        <v>0.14063308790000001</v>
      </c>
      <c r="AQ320" s="1">
        <v>0.21348534550000001</v>
      </c>
      <c r="AR320" s="1">
        <v>0.1340331934</v>
      </c>
      <c r="AS320" s="1">
        <v>0.25442642360000001</v>
      </c>
      <c r="AT320" s="1">
        <v>3.6642362999999997E-2</v>
      </c>
      <c r="AU320" s="1">
        <v>1.5646732E-3</v>
      </c>
      <c r="AV320" s="1">
        <v>5.6787050399999997E-2</v>
      </c>
      <c r="AW320" s="1">
        <v>0.37036745710000002</v>
      </c>
      <c r="AX320" s="1">
        <v>-0.65492958000000001</v>
      </c>
      <c r="AY320" s="1">
        <v>-1.027631717</v>
      </c>
      <c r="AZ320" s="1">
        <v>-1.0353207E-2</v>
      </c>
      <c r="BA320" s="1">
        <v>1.16292189E-2</v>
      </c>
      <c r="BB320" s="1">
        <v>2.5742407086000001</v>
      </c>
      <c r="BC320" s="1">
        <v>-9.8411242999999995E-2</v>
      </c>
      <c r="BD320" s="1">
        <v>-0.73809760800000002</v>
      </c>
      <c r="BE320" s="1">
        <v>2.5696854072000002</v>
      </c>
      <c r="BF320" s="1">
        <v>-0.418837605</v>
      </c>
      <c r="BG320" s="1">
        <v>-0.88196239399999998</v>
      </c>
      <c r="BH320" s="1">
        <v>2.5739392591999999</v>
      </c>
      <c r="BI320" s="1">
        <v>2.5115786147999999</v>
      </c>
      <c r="BJ320">
        <v>1</v>
      </c>
      <c r="BK320">
        <v>1</v>
      </c>
      <c r="BL320" t="s">
        <v>763</v>
      </c>
      <c r="BM320" t="s">
        <v>764</v>
      </c>
      <c r="BN320" s="36" t="s">
        <v>774</v>
      </c>
      <c r="BO320" s="1">
        <v>0.92123667440000001</v>
      </c>
      <c r="BP320" s="1">
        <v>-0.20143924099999999</v>
      </c>
      <c r="BQ320" s="1">
        <v>-5.6543256E-2</v>
      </c>
      <c r="BR320" s="1">
        <v>-0.113888478</v>
      </c>
      <c r="BS320" s="1">
        <v>0.92123667440000001</v>
      </c>
      <c r="BT320" s="1">
        <v>0.2014392414</v>
      </c>
      <c r="BU320" s="1">
        <v>5.6543256399999998E-2</v>
      </c>
      <c r="BV320" s="1">
        <v>0.1138884778</v>
      </c>
      <c r="BW320" t="s">
        <v>5192</v>
      </c>
      <c r="BX320" t="s">
        <v>1081</v>
      </c>
      <c r="BY320" t="s">
        <v>1063</v>
      </c>
      <c r="BZ320" t="s">
        <v>1081</v>
      </c>
      <c r="CA320">
        <v>170</v>
      </c>
      <c r="CB320">
        <v>50</v>
      </c>
      <c r="CC320">
        <v>18</v>
      </c>
      <c r="CD320">
        <v>2</v>
      </c>
      <c r="CE320">
        <v>2017</v>
      </c>
      <c r="CF320">
        <v>212</v>
      </c>
      <c r="CG320">
        <v>0.25900000000000001</v>
      </c>
      <c r="CH320">
        <v>0.39600000000000002</v>
      </c>
      <c r="CI320">
        <v>0.61799999999999999</v>
      </c>
      <c r="CJ320">
        <v>90</v>
      </c>
      <c r="CK320">
        <v>0.42299999999999999</v>
      </c>
      <c r="CL320">
        <v>71</v>
      </c>
      <c r="CM320">
        <v>14</v>
      </c>
      <c r="CN320" t="s">
        <v>249</v>
      </c>
      <c r="CO320">
        <v>24</v>
      </c>
      <c r="DV320" s="36" t="s">
        <v>6567</v>
      </c>
    </row>
    <row r="321" spans="1:126" x14ac:dyDescent="0.3">
      <c r="A321">
        <v>320</v>
      </c>
      <c r="B321" t="s">
        <v>611</v>
      </c>
      <c r="C321" t="s">
        <v>527</v>
      </c>
      <c r="D321" t="s">
        <v>47</v>
      </c>
      <c r="E321">
        <v>543333</v>
      </c>
      <c r="F321" t="s">
        <v>250</v>
      </c>
      <c r="I321" t="s">
        <v>1103</v>
      </c>
      <c r="J321">
        <v>15</v>
      </c>
      <c r="K321" t="s">
        <v>803</v>
      </c>
      <c r="L321">
        <v>67</v>
      </c>
      <c r="M321">
        <v>96</v>
      </c>
      <c r="N321">
        <v>235</v>
      </c>
      <c r="O321">
        <v>64</v>
      </c>
      <c r="P321">
        <v>87</v>
      </c>
      <c r="Q321">
        <v>80</v>
      </c>
      <c r="R321">
        <v>124</v>
      </c>
      <c r="S321">
        <v>119</v>
      </c>
      <c r="T321">
        <v>110</v>
      </c>
      <c r="U321">
        <v>72</v>
      </c>
      <c r="V321">
        <v>136</v>
      </c>
      <c r="W321">
        <v>114</v>
      </c>
      <c r="X321">
        <v>28</v>
      </c>
      <c r="Y321">
        <v>607</v>
      </c>
      <c r="Z321">
        <v>22</v>
      </c>
      <c r="AA321">
        <v>6</v>
      </c>
      <c r="AB321" s="1">
        <v>0.28199999999999997</v>
      </c>
      <c r="AC321" s="1">
        <v>0.33100000000000002</v>
      </c>
      <c r="AD321" s="1">
        <v>0.45200000000000001</v>
      </c>
      <c r="AE321" s="1">
        <v>0.34</v>
      </c>
      <c r="AF321" s="36">
        <v>62</v>
      </c>
      <c r="AG321" s="36">
        <v>56</v>
      </c>
      <c r="AH321" s="8">
        <v>27</v>
      </c>
      <c r="AI321" s="36">
        <v>6</v>
      </c>
      <c r="AJ321" s="38">
        <v>53</v>
      </c>
      <c r="AK321" s="38">
        <v>11</v>
      </c>
      <c r="AL321" s="1">
        <v>0.185</v>
      </c>
      <c r="AM321" s="1">
        <v>0.46666666670000001</v>
      </c>
      <c r="AN321" s="1">
        <v>0.6070546926</v>
      </c>
      <c r="AO321" s="1">
        <v>1.60368943E-2</v>
      </c>
      <c r="AP321" s="1">
        <v>6.9338506600000002E-2</v>
      </c>
      <c r="AQ321" s="1">
        <v>0.17299328059999999</v>
      </c>
      <c r="AR321" s="1">
        <v>0.18970076520000001</v>
      </c>
      <c r="AS321" s="1">
        <v>0.1706413463</v>
      </c>
      <c r="AT321" s="1">
        <v>4.4736114200000003E-2</v>
      </c>
      <c r="AU321" s="1">
        <v>3.2528424999999999E-3</v>
      </c>
      <c r="AV321" s="1">
        <v>3.5777777099999998E-2</v>
      </c>
      <c r="AW321" s="1">
        <v>0.33971921389999998</v>
      </c>
      <c r="AX321" s="1">
        <v>-0.90091252099999997</v>
      </c>
      <c r="AY321" s="1">
        <v>-0.27370093499999998</v>
      </c>
      <c r="AZ321" s="1">
        <v>2.2054780600999999</v>
      </c>
      <c r="BA321" s="1">
        <v>-0.373967569</v>
      </c>
      <c r="BB321" s="1">
        <v>-0.41987233099999999</v>
      </c>
      <c r="BC321" s="1">
        <v>-1.1021832439999999</v>
      </c>
      <c r="BD321" s="1">
        <v>1.3850460849999999</v>
      </c>
      <c r="BE321" s="1">
        <v>0.62417575839999995</v>
      </c>
      <c r="BF321" s="1">
        <v>0.44163116120000001</v>
      </c>
      <c r="BG321" s="1">
        <v>-0.37400455199999999</v>
      </c>
      <c r="BH321" s="1">
        <v>0.79845762669999998</v>
      </c>
      <c r="BI321" s="1">
        <v>1.4593368832</v>
      </c>
      <c r="BJ321">
        <v>1</v>
      </c>
      <c r="BK321">
        <v>2</v>
      </c>
      <c r="BL321" t="s">
        <v>764</v>
      </c>
      <c r="BM321" t="s">
        <v>760</v>
      </c>
      <c r="BN321" s="36" t="s">
        <v>778</v>
      </c>
      <c r="BO321" s="1">
        <v>0.27666339400000001</v>
      </c>
      <c r="BP321" s="1">
        <v>-0.66017508199999997</v>
      </c>
      <c r="BQ321" s="1">
        <v>-0.55048846100000004</v>
      </c>
      <c r="BR321" s="1">
        <v>-0.38401244299999998</v>
      </c>
      <c r="BS321" s="1">
        <v>0.27666339400000001</v>
      </c>
      <c r="BT321" s="1">
        <v>0.66017508160000005</v>
      </c>
      <c r="BU321" s="1">
        <v>0.55048846139999996</v>
      </c>
      <c r="BV321" s="1">
        <v>0.38401244309999999</v>
      </c>
      <c r="BW321" t="s">
        <v>5074</v>
      </c>
      <c r="BX321" t="s">
        <v>1388</v>
      </c>
      <c r="BY321" t="s">
        <v>1373</v>
      </c>
      <c r="BZ321" t="s">
        <v>1388</v>
      </c>
      <c r="CA321">
        <v>603</v>
      </c>
      <c r="CB321">
        <v>162</v>
      </c>
      <c r="CC321">
        <v>25</v>
      </c>
      <c r="CD321">
        <v>6</v>
      </c>
      <c r="CE321">
        <v>2017</v>
      </c>
      <c r="CF321">
        <v>671</v>
      </c>
      <c r="CG321">
        <v>0.318</v>
      </c>
      <c r="CH321">
        <v>0.38500000000000001</v>
      </c>
      <c r="CI321">
        <v>0.498</v>
      </c>
      <c r="CJ321">
        <v>258</v>
      </c>
      <c r="CK321">
        <v>0.38400000000000001</v>
      </c>
      <c r="CL321">
        <v>104</v>
      </c>
      <c r="CM321">
        <v>38</v>
      </c>
      <c r="CN321" t="s">
        <v>250</v>
      </c>
      <c r="CO321">
        <v>27</v>
      </c>
      <c r="CP321" t="s">
        <v>1388</v>
      </c>
      <c r="CQ321">
        <v>605</v>
      </c>
      <c r="CR321">
        <v>158</v>
      </c>
      <c r="CS321">
        <v>25</v>
      </c>
      <c r="CT321">
        <v>5</v>
      </c>
      <c r="CU321">
        <v>2016</v>
      </c>
      <c r="CV321">
        <v>667</v>
      </c>
      <c r="CW321">
        <v>0.26600000000000001</v>
      </c>
      <c r="CX321">
        <v>0.32800000000000001</v>
      </c>
      <c r="CY321">
        <v>0.433</v>
      </c>
      <c r="CZ321">
        <v>222</v>
      </c>
      <c r="DA321">
        <v>0.33200000000000002</v>
      </c>
      <c r="DB321">
        <v>61</v>
      </c>
      <c r="DC321">
        <v>27</v>
      </c>
      <c r="DD321" t="s">
        <v>250</v>
      </c>
      <c r="DE321">
        <v>26</v>
      </c>
      <c r="DF321" t="s">
        <v>1388</v>
      </c>
      <c r="DG321">
        <v>599</v>
      </c>
      <c r="DH321">
        <v>158</v>
      </c>
      <c r="DI321">
        <v>18</v>
      </c>
      <c r="DJ321">
        <v>7</v>
      </c>
      <c r="DK321">
        <v>2015</v>
      </c>
      <c r="DL321">
        <v>667</v>
      </c>
      <c r="DM321">
        <v>0.29699999999999999</v>
      </c>
      <c r="DN321">
        <v>0.36299999999999999</v>
      </c>
      <c r="DO321">
        <v>0.45900000000000002</v>
      </c>
      <c r="DP321">
        <v>240</v>
      </c>
      <c r="DQ321">
        <v>0.36</v>
      </c>
      <c r="DR321">
        <v>82</v>
      </c>
      <c r="DS321">
        <v>32</v>
      </c>
      <c r="DT321" t="s">
        <v>250</v>
      </c>
      <c r="DU321">
        <v>25</v>
      </c>
      <c r="DV321" s="36" t="s">
        <v>1543</v>
      </c>
    </row>
    <row r="322" spans="1:126" x14ac:dyDescent="0.3">
      <c r="A322">
        <v>321</v>
      </c>
      <c r="B322" t="s">
        <v>612</v>
      </c>
      <c r="C322" t="s">
        <v>333</v>
      </c>
      <c r="D322" t="s">
        <v>38</v>
      </c>
      <c r="E322">
        <v>429667</v>
      </c>
      <c r="F322" t="s">
        <v>250</v>
      </c>
      <c r="I322" t="s">
        <v>1103</v>
      </c>
      <c r="J322">
        <v>10</v>
      </c>
      <c r="K322" t="s">
        <v>831</v>
      </c>
      <c r="L322">
        <v>67</v>
      </c>
      <c r="M322">
        <v>131</v>
      </c>
      <c r="N322">
        <v>31</v>
      </c>
      <c r="O322">
        <v>23</v>
      </c>
      <c r="P322">
        <v>124</v>
      </c>
      <c r="Q322">
        <v>122</v>
      </c>
      <c r="R322">
        <v>70</v>
      </c>
      <c r="S322">
        <v>144</v>
      </c>
      <c r="T322">
        <v>67</v>
      </c>
      <c r="U322">
        <v>17</v>
      </c>
      <c r="V322">
        <v>195</v>
      </c>
      <c r="W322">
        <v>100</v>
      </c>
      <c r="X322">
        <v>38</v>
      </c>
      <c r="Y322">
        <v>79</v>
      </c>
      <c r="Z322">
        <v>4</v>
      </c>
      <c r="AA322">
        <v>0</v>
      </c>
      <c r="AB322" s="1">
        <v>0.19700000000000001</v>
      </c>
      <c r="AC322" s="1">
        <v>0.28000000000000003</v>
      </c>
      <c r="AD322" s="1">
        <v>0.40300000000000002</v>
      </c>
      <c r="AE322" s="1">
        <v>0.29699999999999999</v>
      </c>
      <c r="AF322" s="36">
        <v>10</v>
      </c>
      <c r="AG322" s="36">
        <v>9</v>
      </c>
      <c r="AH322" s="8">
        <v>2</v>
      </c>
      <c r="AI322" s="36">
        <v>-3</v>
      </c>
      <c r="AJ322" s="38">
        <v>693</v>
      </c>
      <c r="AK322" s="38">
        <v>77</v>
      </c>
      <c r="AL322" s="1">
        <v>0.185</v>
      </c>
      <c r="AM322" s="1">
        <v>0.63333333329999997</v>
      </c>
      <c r="AN322" s="1">
        <v>7.9211228300000006E-2</v>
      </c>
      <c r="AO322" s="1">
        <v>5.8153092999999999E-3</v>
      </c>
      <c r="AP322" s="1">
        <v>9.8266532500000003E-2</v>
      </c>
      <c r="AQ322" s="1">
        <v>0.26587348100000002</v>
      </c>
      <c r="AR322" s="1">
        <v>0.1070466087</v>
      </c>
      <c r="AS322" s="1">
        <v>0.20630316360000001</v>
      </c>
      <c r="AT322" s="1">
        <v>2.7376909800000002E-2</v>
      </c>
      <c r="AU322" s="1">
        <v>7.8310599999999999E-4</v>
      </c>
      <c r="AV322" s="1">
        <v>5.1379811099999999E-2</v>
      </c>
      <c r="AW322" s="1">
        <v>0.2967791696</v>
      </c>
      <c r="AX322" s="1">
        <v>-0.90091252099999997</v>
      </c>
      <c r="AY322" s="1">
        <v>2.2394016717</v>
      </c>
      <c r="AZ322" s="1">
        <v>-1.129762162</v>
      </c>
      <c r="BA322" s="1">
        <v>-0.80542780300000005</v>
      </c>
      <c r="BB322" s="1">
        <v>0.79499951160000004</v>
      </c>
      <c r="BC322" s="1">
        <v>1.2002566228</v>
      </c>
      <c r="BD322" s="1">
        <v>-1.7673574670000001</v>
      </c>
      <c r="BE322" s="1">
        <v>1.4522517340000001</v>
      </c>
      <c r="BF322" s="1">
        <v>-1.4038732190000001</v>
      </c>
      <c r="BG322" s="1">
        <v>-1.117130274</v>
      </c>
      <c r="BH322" s="1">
        <v>2.1169765692000002</v>
      </c>
      <c r="BI322" s="1">
        <v>-1.4917484999999999E-2</v>
      </c>
      <c r="BJ322">
        <v>1</v>
      </c>
      <c r="BK322">
        <v>1</v>
      </c>
      <c r="BL322" t="s">
        <v>763</v>
      </c>
      <c r="BM322" t="s">
        <v>762</v>
      </c>
      <c r="BN322" s="36" t="s">
        <v>777</v>
      </c>
      <c r="BO322" s="1">
        <v>0.70969061639999997</v>
      </c>
      <c r="BP322" s="1">
        <v>-4.6623120000000001E-3</v>
      </c>
      <c r="BQ322" s="1">
        <v>0.6863637883</v>
      </c>
      <c r="BR322" s="1">
        <v>7.68855081E-2</v>
      </c>
      <c r="BS322" s="1">
        <v>0.70969061639999997</v>
      </c>
      <c r="BT322" s="1">
        <v>4.6623115999999999E-3</v>
      </c>
      <c r="BU322" s="1">
        <v>0.6863637883</v>
      </c>
      <c r="BV322" s="1">
        <v>7.68855081E-2</v>
      </c>
      <c r="BW322" t="s">
        <v>2464</v>
      </c>
      <c r="BX322" t="s">
        <v>1081</v>
      </c>
      <c r="BY322" t="s">
        <v>1063</v>
      </c>
      <c r="CP322" t="s">
        <v>1081</v>
      </c>
      <c r="CQ322">
        <v>331</v>
      </c>
      <c r="CR322">
        <v>112</v>
      </c>
      <c r="CS322">
        <v>25</v>
      </c>
      <c r="CT322">
        <v>0</v>
      </c>
      <c r="CU322">
        <v>2016</v>
      </c>
      <c r="CV322">
        <v>362</v>
      </c>
      <c r="CW322">
        <v>0.19600000000000001</v>
      </c>
      <c r="CX322">
        <v>0.25700000000000001</v>
      </c>
      <c r="CY322">
        <v>0.45300000000000001</v>
      </c>
      <c r="CZ322">
        <v>108</v>
      </c>
      <c r="DA322">
        <v>0.29899999999999999</v>
      </c>
      <c r="DB322">
        <v>28</v>
      </c>
      <c r="DC322">
        <v>10</v>
      </c>
      <c r="DD322" t="s">
        <v>250</v>
      </c>
      <c r="DE322">
        <v>36</v>
      </c>
      <c r="DF322" t="s">
        <v>1081</v>
      </c>
      <c r="DG322">
        <v>467</v>
      </c>
      <c r="DH322">
        <v>129</v>
      </c>
      <c r="DI322">
        <v>23</v>
      </c>
      <c r="DJ322">
        <v>0</v>
      </c>
      <c r="DK322">
        <v>2015</v>
      </c>
      <c r="DL322">
        <v>502</v>
      </c>
      <c r="DM322">
        <v>0.22900000000000001</v>
      </c>
      <c r="DN322">
        <v>0.27700000000000002</v>
      </c>
      <c r="DO322">
        <v>0.443</v>
      </c>
      <c r="DP322">
        <v>154</v>
      </c>
      <c r="DQ322">
        <v>0.307</v>
      </c>
      <c r="DR322">
        <v>38</v>
      </c>
      <c r="DS322">
        <v>15</v>
      </c>
      <c r="DT322" t="s">
        <v>250</v>
      </c>
      <c r="DU322">
        <v>35</v>
      </c>
      <c r="DV322" s="36" t="s">
        <v>1366</v>
      </c>
    </row>
    <row r="323" spans="1:126" x14ac:dyDescent="0.3">
      <c r="A323">
        <v>322</v>
      </c>
      <c r="B323" t="s">
        <v>5586</v>
      </c>
      <c r="C323" t="s">
        <v>5148</v>
      </c>
      <c r="D323" t="s">
        <v>1933</v>
      </c>
      <c r="E323">
        <v>592419</v>
      </c>
      <c r="F323" t="s">
        <v>249</v>
      </c>
      <c r="I323" t="s">
        <v>1103</v>
      </c>
      <c r="J323">
        <v>19</v>
      </c>
      <c r="K323" t="s">
        <v>707</v>
      </c>
      <c r="L323">
        <v>76</v>
      </c>
      <c r="M323">
        <v>100</v>
      </c>
      <c r="N323">
        <v>50</v>
      </c>
      <c r="O323">
        <v>211</v>
      </c>
      <c r="P323">
        <v>74</v>
      </c>
      <c r="Q323">
        <v>115</v>
      </c>
      <c r="R323">
        <v>96</v>
      </c>
      <c r="S323">
        <v>77</v>
      </c>
      <c r="T323">
        <v>94</v>
      </c>
      <c r="U323">
        <v>91</v>
      </c>
      <c r="V323">
        <v>67</v>
      </c>
      <c r="W323">
        <v>87</v>
      </c>
      <c r="X323">
        <v>29</v>
      </c>
      <c r="Y323">
        <v>130</v>
      </c>
      <c r="Z323">
        <v>2</v>
      </c>
      <c r="AA323">
        <v>3</v>
      </c>
      <c r="AB323" s="1">
        <v>0.21</v>
      </c>
      <c r="AC323" s="1">
        <v>0.26200000000000001</v>
      </c>
      <c r="AD323" s="1">
        <v>0.32</v>
      </c>
      <c r="AE323" s="1">
        <v>0.25800000000000001</v>
      </c>
      <c r="AF323" s="36">
        <v>9</v>
      </c>
      <c r="AG323" s="36">
        <v>8</v>
      </c>
      <c r="AH323" s="8">
        <v>2</v>
      </c>
      <c r="AI323" s="36">
        <v>-9</v>
      </c>
      <c r="AJ323" s="38">
        <v>585</v>
      </c>
      <c r="AK323" s="38">
        <v>215</v>
      </c>
      <c r="AL323" s="1">
        <v>0.21</v>
      </c>
      <c r="AM323" s="1">
        <v>0.4833333333</v>
      </c>
      <c r="AN323" s="1">
        <v>0.13025731970000001</v>
      </c>
      <c r="AO323" s="1">
        <v>5.25528236E-2</v>
      </c>
      <c r="AP323" s="1">
        <v>5.8962293300000003E-2</v>
      </c>
      <c r="AQ323" s="1">
        <v>0.2495630757</v>
      </c>
      <c r="AR323" s="1">
        <v>0.1479569338</v>
      </c>
      <c r="AS323" s="1">
        <v>0.1101056411</v>
      </c>
      <c r="AT323" s="1">
        <v>3.8238652900000003E-2</v>
      </c>
      <c r="AU323" s="1">
        <v>4.0978268E-3</v>
      </c>
      <c r="AV323" s="1">
        <v>1.7567749099999998E-2</v>
      </c>
      <c r="AW323" s="1">
        <v>0.25827079549999998</v>
      </c>
      <c r="AX323" s="1">
        <v>-0.65492958000000001</v>
      </c>
      <c r="AY323" s="1">
        <v>-2.2390674999999999E-2</v>
      </c>
      <c r="AZ323" s="1">
        <v>-0.80722150599999998</v>
      </c>
      <c r="BA323" s="1">
        <v>1.1673952906</v>
      </c>
      <c r="BB323" s="1">
        <v>-0.85563554200000003</v>
      </c>
      <c r="BC323" s="1">
        <v>0.79593226370000003</v>
      </c>
      <c r="BD323" s="1">
        <v>-0.20705052600000001</v>
      </c>
      <c r="BE323" s="1">
        <v>-0.78147787899999999</v>
      </c>
      <c r="BF323" s="1">
        <v>-0.249131672</v>
      </c>
      <c r="BG323" s="1">
        <v>-0.119754941</v>
      </c>
      <c r="BH323" s="1">
        <v>-0.74046139200000005</v>
      </c>
      <c r="BI323" s="1">
        <v>-1.3370199599999999</v>
      </c>
      <c r="BJ323">
        <v>2</v>
      </c>
      <c r="BK323">
        <v>2</v>
      </c>
      <c r="BL323" t="s">
        <v>759</v>
      </c>
      <c r="BM323" t="s">
        <v>761</v>
      </c>
      <c r="BN323" s="36" t="s">
        <v>779</v>
      </c>
      <c r="BO323" s="1">
        <v>-0.46442671600000002</v>
      </c>
      <c r="BP323" s="1">
        <v>0.7557636995</v>
      </c>
      <c r="BQ323" s="1">
        <v>0.30889420029999998</v>
      </c>
      <c r="BR323" s="1">
        <v>1.7354965300000001E-2</v>
      </c>
      <c r="BS323" s="1">
        <v>0.46442671600000002</v>
      </c>
      <c r="BT323" s="1">
        <v>0.7557636995</v>
      </c>
      <c r="BU323" s="1">
        <v>0.30889420029999998</v>
      </c>
      <c r="BV323" s="1">
        <v>1.7354965300000001E-2</v>
      </c>
      <c r="BW323" t="s">
        <v>2931</v>
      </c>
      <c r="BX323" t="s">
        <v>1375</v>
      </c>
      <c r="BY323" t="s">
        <v>1373</v>
      </c>
      <c r="BZ323" t="s">
        <v>1375</v>
      </c>
      <c r="CA323">
        <v>72</v>
      </c>
      <c r="CB323">
        <v>36</v>
      </c>
      <c r="CC323">
        <v>1</v>
      </c>
      <c r="CD323">
        <v>3</v>
      </c>
      <c r="CE323">
        <v>2017</v>
      </c>
      <c r="CF323">
        <v>77</v>
      </c>
      <c r="CG323">
        <v>0.222</v>
      </c>
      <c r="CH323">
        <v>0.26</v>
      </c>
      <c r="CI323">
        <v>0.30599999999999999</v>
      </c>
      <c r="CJ323">
        <v>19</v>
      </c>
      <c r="CK323">
        <v>0.251</v>
      </c>
      <c r="CL323">
        <v>6</v>
      </c>
      <c r="CM323">
        <v>2</v>
      </c>
      <c r="CN323" t="s">
        <v>249</v>
      </c>
      <c r="CO323">
        <v>28</v>
      </c>
      <c r="CP323" t="s">
        <v>1375</v>
      </c>
      <c r="CQ323">
        <v>46</v>
      </c>
      <c r="CR323">
        <v>39</v>
      </c>
      <c r="CS323">
        <v>0</v>
      </c>
      <c r="CT323">
        <v>1</v>
      </c>
      <c r="CU323">
        <v>2016</v>
      </c>
      <c r="CV323">
        <v>49</v>
      </c>
      <c r="CW323">
        <v>0.217</v>
      </c>
      <c r="CX323">
        <v>0.26500000000000001</v>
      </c>
      <c r="CY323">
        <v>0.26100000000000001</v>
      </c>
      <c r="CZ323">
        <v>12</v>
      </c>
      <c r="DA323">
        <v>0.24199999999999999</v>
      </c>
      <c r="DB323">
        <v>4</v>
      </c>
      <c r="DC323">
        <v>1</v>
      </c>
      <c r="DD323" t="s">
        <v>249</v>
      </c>
      <c r="DE323">
        <v>27</v>
      </c>
      <c r="DV323" s="36" t="s">
        <v>5149</v>
      </c>
    </row>
    <row r="324" spans="1:126" x14ac:dyDescent="0.3">
      <c r="A324">
        <v>323</v>
      </c>
      <c r="B324" t="s">
        <v>6797</v>
      </c>
      <c r="C324" t="s">
        <v>6450</v>
      </c>
      <c r="D324" t="s">
        <v>139</v>
      </c>
      <c r="E324">
        <v>502151</v>
      </c>
      <c r="F324" t="s">
        <v>249</v>
      </c>
      <c r="I324" t="s">
        <v>1065</v>
      </c>
      <c r="J324">
        <v>22</v>
      </c>
      <c r="K324" t="s">
        <v>785</v>
      </c>
      <c r="L324">
        <v>76</v>
      </c>
      <c r="M324">
        <v>113</v>
      </c>
      <c r="N324">
        <v>35</v>
      </c>
      <c r="O324">
        <v>109</v>
      </c>
      <c r="P324">
        <v>100</v>
      </c>
      <c r="Q324">
        <v>125</v>
      </c>
      <c r="R324">
        <v>93</v>
      </c>
      <c r="S324">
        <v>81</v>
      </c>
      <c r="T324">
        <v>62</v>
      </c>
      <c r="U324">
        <v>246</v>
      </c>
      <c r="V324">
        <v>67</v>
      </c>
      <c r="W324">
        <v>88</v>
      </c>
      <c r="X324">
        <v>33</v>
      </c>
      <c r="Y324">
        <v>90</v>
      </c>
      <c r="Z324">
        <v>2</v>
      </c>
      <c r="AA324">
        <v>1</v>
      </c>
      <c r="AB324" s="1">
        <v>0.19800000000000001</v>
      </c>
      <c r="AC324" s="1">
        <v>0.27100000000000002</v>
      </c>
      <c r="AD324" s="1">
        <v>0.314</v>
      </c>
      <c r="AE324" s="1">
        <v>0.26200000000000001</v>
      </c>
      <c r="AF324" s="36">
        <v>7</v>
      </c>
      <c r="AG324" s="36">
        <v>7</v>
      </c>
      <c r="AH324" s="8">
        <v>1</v>
      </c>
      <c r="AI324" s="36">
        <v>-6</v>
      </c>
      <c r="AJ324" s="38">
        <v>602</v>
      </c>
      <c r="AK324" s="38">
        <v>225</v>
      </c>
      <c r="AL324" s="1">
        <v>0.21</v>
      </c>
      <c r="AM324" s="1">
        <v>0.55000000000000004</v>
      </c>
      <c r="AN324" s="1">
        <v>9.0120487900000004E-2</v>
      </c>
      <c r="AO324" s="1">
        <v>2.7217605700000001E-2</v>
      </c>
      <c r="AP324" s="1">
        <v>7.9203564899999995E-2</v>
      </c>
      <c r="AQ324" s="1">
        <v>0.27185939730000003</v>
      </c>
      <c r="AR324" s="1">
        <v>0.14257234760000001</v>
      </c>
      <c r="AS324" s="1">
        <v>0.1161106356</v>
      </c>
      <c r="AT324" s="1">
        <v>2.5113402699999999E-2</v>
      </c>
      <c r="AU324" s="1">
        <v>1.1069559200000001E-2</v>
      </c>
      <c r="AV324" s="1">
        <v>1.77520002E-2</v>
      </c>
      <c r="AW324" s="1">
        <v>0.26237569199999999</v>
      </c>
      <c r="AX324" s="1">
        <v>-0.65492958000000001</v>
      </c>
      <c r="AY324" s="1">
        <v>0.98285036820000005</v>
      </c>
      <c r="AZ324" s="1">
        <v>-1.060830739</v>
      </c>
      <c r="BA324" s="1">
        <v>9.7978061800000002E-2</v>
      </c>
      <c r="BB324" s="1">
        <v>-5.575773E-3</v>
      </c>
      <c r="BC324" s="1">
        <v>1.3486436011</v>
      </c>
      <c r="BD324" s="1">
        <v>-0.41241695</v>
      </c>
      <c r="BE324" s="1">
        <v>-0.64204046199999998</v>
      </c>
      <c r="BF324" s="1">
        <v>-1.6445128369999999</v>
      </c>
      <c r="BG324" s="1">
        <v>1.9779885590999999</v>
      </c>
      <c r="BH324" s="1">
        <v>-0.72489043900000005</v>
      </c>
      <c r="BI324" s="1">
        <v>-1.196087138</v>
      </c>
      <c r="BJ324">
        <v>2</v>
      </c>
      <c r="BK324">
        <v>2</v>
      </c>
      <c r="BL324" t="s">
        <v>759</v>
      </c>
      <c r="BM324" t="s">
        <v>762</v>
      </c>
      <c r="BN324" s="36" t="s">
        <v>782</v>
      </c>
      <c r="BO324" s="1">
        <v>-0.30942988199999999</v>
      </c>
      <c r="BP324" s="1">
        <v>0.65998071700000005</v>
      </c>
      <c r="BQ324" s="1">
        <v>0.64179865899999999</v>
      </c>
      <c r="BR324" s="1">
        <v>-0.115474651</v>
      </c>
      <c r="BS324" s="1">
        <v>0.30942988220000001</v>
      </c>
      <c r="BT324" s="1">
        <v>0.65998071700000005</v>
      </c>
      <c r="BU324" s="1">
        <v>0.64179865899999999</v>
      </c>
      <c r="BV324" s="1">
        <v>0.1154746505</v>
      </c>
      <c r="BW324" t="s">
        <v>2878</v>
      </c>
      <c r="BX324" t="s">
        <v>2539</v>
      </c>
      <c r="BY324" t="s">
        <v>1063</v>
      </c>
      <c r="BZ324" t="s">
        <v>2539</v>
      </c>
      <c r="CA324">
        <v>14</v>
      </c>
      <c r="CB324">
        <v>12</v>
      </c>
      <c r="CC324">
        <v>0</v>
      </c>
      <c r="CD324">
        <v>0</v>
      </c>
      <c r="CE324">
        <v>2017</v>
      </c>
      <c r="CF324">
        <v>15</v>
      </c>
      <c r="CG324">
        <v>0.28599999999999998</v>
      </c>
      <c r="CH324">
        <v>0.33300000000000002</v>
      </c>
      <c r="CI324">
        <v>0.42899999999999999</v>
      </c>
      <c r="CJ324">
        <v>5</v>
      </c>
      <c r="CK324">
        <v>0.33200000000000002</v>
      </c>
      <c r="CL324">
        <v>5</v>
      </c>
      <c r="CM324">
        <v>0</v>
      </c>
      <c r="CN324" t="s">
        <v>249</v>
      </c>
      <c r="CO324">
        <v>32</v>
      </c>
      <c r="DV324" s="36" t="s">
        <v>6451</v>
      </c>
    </row>
    <row r="325" spans="1:126" x14ac:dyDescent="0.3">
      <c r="A325">
        <v>324</v>
      </c>
      <c r="B325" t="s">
        <v>613</v>
      </c>
      <c r="C325" t="s">
        <v>397</v>
      </c>
      <c r="D325" t="s">
        <v>161</v>
      </c>
      <c r="E325">
        <v>460026</v>
      </c>
      <c r="F325" t="s">
        <v>255</v>
      </c>
      <c r="I325" t="s">
        <v>1065</v>
      </c>
      <c r="J325">
        <v>16</v>
      </c>
      <c r="K325" t="s">
        <v>6467</v>
      </c>
      <c r="L325">
        <v>90</v>
      </c>
      <c r="M325">
        <v>117</v>
      </c>
      <c r="N325">
        <v>94</v>
      </c>
      <c r="O325">
        <v>16</v>
      </c>
      <c r="P325">
        <v>81</v>
      </c>
      <c r="Q325">
        <v>100</v>
      </c>
      <c r="R325">
        <v>103</v>
      </c>
      <c r="S325">
        <v>101</v>
      </c>
      <c r="T325">
        <v>110</v>
      </c>
      <c r="U325">
        <v>59</v>
      </c>
      <c r="V325">
        <v>104</v>
      </c>
      <c r="W325">
        <v>99</v>
      </c>
      <c r="X325">
        <v>34</v>
      </c>
      <c r="Y325">
        <v>243</v>
      </c>
      <c r="Z325">
        <v>7</v>
      </c>
      <c r="AA325">
        <v>1</v>
      </c>
      <c r="AB325" s="1">
        <v>0.23799999999999999</v>
      </c>
      <c r="AC325" s="1">
        <v>0.28899999999999998</v>
      </c>
      <c r="AD325" s="1">
        <v>0.38200000000000001</v>
      </c>
      <c r="AE325" s="1">
        <v>0.29399999999999998</v>
      </c>
      <c r="AF325" s="36">
        <v>20</v>
      </c>
      <c r="AG325" s="36">
        <v>20</v>
      </c>
      <c r="AH325" s="8">
        <v>6</v>
      </c>
      <c r="AI325" s="36">
        <v>-7</v>
      </c>
      <c r="AJ325" s="38">
        <v>341</v>
      </c>
      <c r="AK325" s="38">
        <v>39</v>
      </c>
      <c r="AL325" s="1">
        <v>0.25</v>
      </c>
      <c r="AM325" s="1">
        <v>0.56666666669999999</v>
      </c>
      <c r="AN325" s="1">
        <v>0.24291672610000001</v>
      </c>
      <c r="AO325" s="1">
        <v>4.0310924000000001E-3</v>
      </c>
      <c r="AP325" s="1">
        <v>6.3972393099999997E-2</v>
      </c>
      <c r="AQ325" s="1">
        <v>0.21766204719999999</v>
      </c>
      <c r="AR325" s="1">
        <v>0.15805250679999999</v>
      </c>
      <c r="AS325" s="1">
        <v>0.14452816860000001</v>
      </c>
      <c r="AT325" s="1">
        <v>4.4815397100000001E-2</v>
      </c>
      <c r="AU325" s="1">
        <v>2.6345651000000002E-3</v>
      </c>
      <c r="AV325" s="1">
        <v>2.7438677799999998E-2</v>
      </c>
      <c r="AW325" s="1">
        <v>0.29351253300000002</v>
      </c>
      <c r="AX325" s="1">
        <v>-0.26135687499999999</v>
      </c>
      <c r="AY325" s="1">
        <v>1.2341606289</v>
      </c>
      <c r="AZ325" s="1">
        <v>-9.5369965000000001E-2</v>
      </c>
      <c r="BA325" s="1">
        <v>-0.88074084500000005</v>
      </c>
      <c r="BB325" s="1">
        <v>-0.64522957599999997</v>
      </c>
      <c r="BC325" s="1">
        <v>5.1264797000000004E-3</v>
      </c>
      <c r="BD325" s="1">
        <v>0.17799145550000001</v>
      </c>
      <c r="BE325" s="1">
        <v>1.7821491299999999E-2</v>
      </c>
      <c r="BF325" s="1">
        <v>0.45005994199999999</v>
      </c>
      <c r="BG325" s="1">
        <v>-0.56003973699999998</v>
      </c>
      <c r="BH325" s="1">
        <v>9.3725127399999997E-2</v>
      </c>
      <c r="BI325" s="1">
        <v>-0.127070451</v>
      </c>
      <c r="BJ325">
        <v>3</v>
      </c>
      <c r="BK325">
        <v>2</v>
      </c>
      <c r="BL325" t="s">
        <v>764</v>
      </c>
      <c r="BM325" t="s">
        <v>762</v>
      </c>
      <c r="BN325" s="36" t="s">
        <v>793</v>
      </c>
      <c r="BO325" s="1">
        <v>0.1465760405</v>
      </c>
      <c r="BP325" s="1">
        <v>-0.58627578899999999</v>
      </c>
      <c r="BQ325" s="1">
        <v>0.43261257120000002</v>
      </c>
      <c r="BR325" s="1">
        <v>0.19916448780000001</v>
      </c>
      <c r="BS325" s="1">
        <v>0.1465760405</v>
      </c>
      <c r="BT325" s="1">
        <v>0.58627578930000002</v>
      </c>
      <c r="BU325" s="1">
        <v>0.43261257120000002</v>
      </c>
      <c r="BV325" s="1">
        <v>0.19916448780000001</v>
      </c>
      <c r="BW325" t="s">
        <v>2921</v>
      </c>
      <c r="BX325" t="s">
        <v>1104</v>
      </c>
      <c r="BY325" t="s">
        <v>1063</v>
      </c>
      <c r="BZ325" t="s">
        <v>1104</v>
      </c>
      <c r="CA325">
        <v>287</v>
      </c>
      <c r="CB325">
        <v>101</v>
      </c>
      <c r="CC325">
        <v>9</v>
      </c>
      <c r="CD325">
        <v>0</v>
      </c>
      <c r="CE325">
        <v>2017</v>
      </c>
      <c r="CF325">
        <v>303</v>
      </c>
      <c r="CG325">
        <v>0.24399999999999999</v>
      </c>
      <c r="CH325">
        <v>0.27200000000000002</v>
      </c>
      <c r="CI325">
        <v>0.41799999999999998</v>
      </c>
      <c r="CJ325">
        <v>89</v>
      </c>
      <c r="CK325">
        <v>0.29299999999999998</v>
      </c>
      <c r="CL325">
        <v>23</v>
      </c>
      <c r="CM325">
        <v>7</v>
      </c>
      <c r="CN325" t="s">
        <v>255</v>
      </c>
      <c r="CO325">
        <v>33</v>
      </c>
      <c r="CP325" t="s">
        <v>1074</v>
      </c>
      <c r="CQ325">
        <v>289</v>
      </c>
      <c r="CR325">
        <v>83</v>
      </c>
      <c r="CS325">
        <v>10</v>
      </c>
      <c r="CT325">
        <v>0</v>
      </c>
      <c r="CU325">
        <v>2016</v>
      </c>
      <c r="CV325">
        <v>317</v>
      </c>
      <c r="CW325">
        <v>0.26</v>
      </c>
      <c r="CX325">
        <v>0.32</v>
      </c>
      <c r="CY325">
        <v>0.439</v>
      </c>
      <c r="CZ325">
        <v>104</v>
      </c>
      <c r="DA325">
        <v>0.32900000000000001</v>
      </c>
      <c r="DB325">
        <v>37</v>
      </c>
      <c r="DC325">
        <v>10</v>
      </c>
      <c r="DD325" t="s">
        <v>255</v>
      </c>
      <c r="DE325">
        <v>32</v>
      </c>
      <c r="DF325" t="s">
        <v>1074</v>
      </c>
      <c r="DG325">
        <v>366</v>
      </c>
      <c r="DH325">
        <v>103</v>
      </c>
      <c r="DI325">
        <v>10</v>
      </c>
      <c r="DJ325">
        <v>5</v>
      </c>
      <c r="DK325">
        <v>2015</v>
      </c>
      <c r="DL325">
        <v>389</v>
      </c>
      <c r="DM325">
        <v>0.30099999999999999</v>
      </c>
      <c r="DN325">
        <v>0.33900000000000002</v>
      </c>
      <c r="DO325">
        <v>0.46700000000000003</v>
      </c>
      <c r="DP325">
        <v>136</v>
      </c>
      <c r="DQ325">
        <v>0.34899999999999998</v>
      </c>
      <c r="DR325">
        <v>52</v>
      </c>
      <c r="DS325">
        <v>17</v>
      </c>
      <c r="DT325" t="s">
        <v>255</v>
      </c>
      <c r="DU325">
        <v>31</v>
      </c>
      <c r="DV325" s="36" t="s">
        <v>1291</v>
      </c>
    </row>
    <row r="326" spans="1:126" x14ac:dyDescent="0.3">
      <c r="A326">
        <v>325</v>
      </c>
      <c r="B326" t="s">
        <v>5587</v>
      </c>
      <c r="C326" t="s">
        <v>140</v>
      </c>
      <c r="D326" t="s">
        <v>4895</v>
      </c>
      <c r="E326">
        <v>501986</v>
      </c>
      <c r="F326" t="s">
        <v>249</v>
      </c>
      <c r="I326" t="s">
        <v>1103</v>
      </c>
      <c r="J326">
        <v>34</v>
      </c>
      <c r="K326" t="s">
        <v>817</v>
      </c>
      <c r="L326">
        <v>76</v>
      </c>
      <c r="M326">
        <v>103</v>
      </c>
      <c r="N326">
        <v>32</v>
      </c>
      <c r="O326">
        <v>104</v>
      </c>
      <c r="P326">
        <v>90</v>
      </c>
      <c r="Q326">
        <v>101</v>
      </c>
      <c r="R326">
        <v>85</v>
      </c>
      <c r="S326">
        <v>95</v>
      </c>
      <c r="T326">
        <v>76</v>
      </c>
      <c r="U326">
        <v>86</v>
      </c>
      <c r="V326">
        <v>109</v>
      </c>
      <c r="W326">
        <v>89</v>
      </c>
      <c r="X326">
        <v>30</v>
      </c>
      <c r="Y326">
        <v>82</v>
      </c>
      <c r="Z326">
        <v>2</v>
      </c>
      <c r="AA326">
        <v>1</v>
      </c>
      <c r="AB326" s="1">
        <v>0.19900000000000001</v>
      </c>
      <c r="AC326" s="1">
        <v>0.26100000000000001</v>
      </c>
      <c r="AD326" s="1">
        <v>0.33500000000000002</v>
      </c>
      <c r="AE326" s="1">
        <v>0.26400000000000001</v>
      </c>
      <c r="AF326" s="36">
        <v>7</v>
      </c>
      <c r="AG326" s="36">
        <v>6</v>
      </c>
      <c r="AH326" s="8">
        <v>1</v>
      </c>
      <c r="AI326" s="36">
        <v>-5</v>
      </c>
      <c r="AJ326" s="38">
        <v>755</v>
      </c>
      <c r="AK326" s="38">
        <v>283</v>
      </c>
      <c r="AL326" s="1">
        <v>0.21</v>
      </c>
      <c r="AM326" s="1">
        <v>0.5</v>
      </c>
      <c r="AN326" s="1">
        <v>8.1503907200000003E-2</v>
      </c>
      <c r="AO326" s="1">
        <v>2.58884518E-2</v>
      </c>
      <c r="AP326" s="1">
        <v>7.1718441899999999E-2</v>
      </c>
      <c r="AQ326" s="1">
        <v>0.21902224349999999</v>
      </c>
      <c r="AR326" s="1">
        <v>0.12989533149999999</v>
      </c>
      <c r="AS326" s="1">
        <v>0.13617676949999999</v>
      </c>
      <c r="AT326" s="1">
        <v>3.0712959000000001E-2</v>
      </c>
      <c r="AU326" s="1">
        <v>3.8821094E-3</v>
      </c>
      <c r="AV326" s="1">
        <v>2.8625207699999999E-2</v>
      </c>
      <c r="AW326" s="1">
        <v>0.26403380770000001</v>
      </c>
      <c r="AX326" s="1">
        <v>-0.65492958000000001</v>
      </c>
      <c r="AY326" s="1">
        <v>0.22891958609999999</v>
      </c>
      <c r="AZ326" s="1">
        <v>-1.115275604</v>
      </c>
      <c r="BA326" s="1">
        <v>4.1873549400000001E-2</v>
      </c>
      <c r="BB326" s="1">
        <v>-0.319923709</v>
      </c>
      <c r="BC326" s="1">
        <v>3.8844862500000001E-2</v>
      </c>
      <c r="BD326" s="1">
        <v>-0.89591436000000002</v>
      </c>
      <c r="BE326" s="1">
        <v>-0.176100006</v>
      </c>
      <c r="BF326" s="1">
        <v>-1.0492087290000001</v>
      </c>
      <c r="BG326" s="1">
        <v>-0.18466274199999999</v>
      </c>
      <c r="BH326" s="1">
        <v>0.19399809379999999</v>
      </c>
      <c r="BI326" s="1">
        <v>-1.139159289</v>
      </c>
      <c r="BJ326">
        <v>3</v>
      </c>
      <c r="BK326">
        <v>3</v>
      </c>
      <c r="BL326" t="s">
        <v>762</v>
      </c>
      <c r="BM326" t="s">
        <v>759</v>
      </c>
      <c r="BN326" s="36" t="s">
        <v>800</v>
      </c>
      <c r="BO326" s="1">
        <v>0.1949019129</v>
      </c>
      <c r="BP326" s="1">
        <v>0.53321016499999996</v>
      </c>
      <c r="BQ326" s="1">
        <v>0.77918026200000001</v>
      </c>
      <c r="BR326" s="1">
        <v>6.6588048999999998E-3</v>
      </c>
      <c r="BS326" s="1">
        <v>0.1949019129</v>
      </c>
      <c r="BT326" s="1">
        <v>0.53321016499999996</v>
      </c>
      <c r="BU326" s="1">
        <v>0.77918026200000001</v>
      </c>
      <c r="BV326" s="1">
        <v>6.6588048999999998E-3</v>
      </c>
      <c r="BW326" t="s">
        <v>2887</v>
      </c>
      <c r="BX326" t="s">
        <v>1081</v>
      </c>
      <c r="BY326" t="s">
        <v>1063</v>
      </c>
      <c r="CP326" t="s">
        <v>1081</v>
      </c>
      <c r="CQ326">
        <v>34</v>
      </c>
      <c r="CR326">
        <v>13</v>
      </c>
      <c r="CS326">
        <v>1</v>
      </c>
      <c r="CT326">
        <v>0</v>
      </c>
      <c r="CU326">
        <v>2016</v>
      </c>
      <c r="CV326">
        <v>36</v>
      </c>
      <c r="CW326">
        <v>8.7999999999999995E-2</v>
      </c>
      <c r="CX326">
        <v>0.13900000000000001</v>
      </c>
      <c r="CY326">
        <v>0.17599999999999999</v>
      </c>
      <c r="CZ326">
        <v>5</v>
      </c>
      <c r="DA326">
        <v>0.14399999999999999</v>
      </c>
      <c r="DB326">
        <v>0</v>
      </c>
      <c r="DC326">
        <v>-1</v>
      </c>
      <c r="DD326" t="s">
        <v>249</v>
      </c>
      <c r="DE326">
        <v>28</v>
      </c>
      <c r="DV326" s="36" t="s">
        <v>4896</v>
      </c>
    </row>
    <row r="327" spans="1:126" x14ac:dyDescent="0.3">
      <c r="A327">
        <v>326</v>
      </c>
      <c r="B327" t="s">
        <v>6798</v>
      </c>
      <c r="C327" t="s">
        <v>6524</v>
      </c>
      <c r="D327" t="s">
        <v>6525</v>
      </c>
      <c r="E327">
        <v>666561</v>
      </c>
      <c r="F327" t="s">
        <v>253</v>
      </c>
      <c r="I327" t="s">
        <v>1065</v>
      </c>
      <c r="J327">
        <v>34</v>
      </c>
      <c r="K327" t="s">
        <v>781</v>
      </c>
      <c r="L327">
        <v>96</v>
      </c>
      <c r="M327">
        <v>103</v>
      </c>
      <c r="N327">
        <v>36</v>
      </c>
      <c r="O327">
        <v>44</v>
      </c>
      <c r="P327">
        <v>89</v>
      </c>
      <c r="Q327">
        <v>118</v>
      </c>
      <c r="R327">
        <v>80</v>
      </c>
      <c r="S327">
        <v>70</v>
      </c>
      <c r="T327">
        <v>79</v>
      </c>
      <c r="U327">
        <v>50</v>
      </c>
      <c r="V327">
        <v>71</v>
      </c>
      <c r="W327">
        <v>79</v>
      </c>
      <c r="X327">
        <v>30</v>
      </c>
      <c r="Y327">
        <v>93</v>
      </c>
      <c r="Z327">
        <v>2</v>
      </c>
      <c r="AA327">
        <v>0</v>
      </c>
      <c r="AB327" s="1">
        <v>0.18</v>
      </c>
      <c r="AC327" s="1">
        <v>0.24</v>
      </c>
      <c r="AD327" s="1">
        <v>0.28100000000000003</v>
      </c>
      <c r="AE327" s="1">
        <v>0.23499999999999999</v>
      </c>
      <c r="AF327" s="36">
        <v>5</v>
      </c>
      <c r="AG327" s="36">
        <v>5</v>
      </c>
      <c r="AH327" s="8">
        <v>0</v>
      </c>
      <c r="AI327" s="36">
        <v>-7</v>
      </c>
      <c r="AJ327" s="38">
        <v>624</v>
      </c>
      <c r="AK327" s="38">
        <v>64</v>
      </c>
      <c r="AL327" s="1">
        <v>0.26500000000000001</v>
      </c>
      <c r="AM327" s="1">
        <v>0.5</v>
      </c>
      <c r="AN327" s="1">
        <v>9.2738634900000005E-2</v>
      </c>
      <c r="AO327" s="1">
        <v>1.08331665E-2</v>
      </c>
      <c r="AP327" s="1">
        <v>7.0515251299999998E-2</v>
      </c>
      <c r="AQ327" s="1">
        <v>0.2574292171</v>
      </c>
      <c r="AR327" s="1">
        <v>0.12205038999999999</v>
      </c>
      <c r="AS327" s="1">
        <v>0.10069896759999999</v>
      </c>
      <c r="AT327" s="1">
        <v>3.2186653099999997E-2</v>
      </c>
      <c r="AU327" s="1">
        <v>2.2369260000000002E-3</v>
      </c>
      <c r="AV327" s="1">
        <v>1.8629932799999999E-2</v>
      </c>
      <c r="AW327" s="1">
        <v>0.23454588570000001</v>
      </c>
      <c r="AX327" s="1">
        <v>-0.11376711</v>
      </c>
      <c r="AY327" s="1">
        <v>0.22891958609999999</v>
      </c>
      <c r="AZ327" s="1">
        <v>-1.0442876720000001</v>
      </c>
      <c r="BA327" s="1">
        <v>-0.593620551</v>
      </c>
      <c r="BB327" s="1">
        <v>-0.37045333699999999</v>
      </c>
      <c r="BC327" s="1">
        <v>0.99092880250000004</v>
      </c>
      <c r="BD327" s="1">
        <v>-1.195117964</v>
      </c>
      <c r="BE327" s="1">
        <v>-0.99990309899999996</v>
      </c>
      <c r="BF327" s="1">
        <v>-0.89253628299999999</v>
      </c>
      <c r="BG327" s="1">
        <v>-0.67968644700000003</v>
      </c>
      <c r="BH327" s="1">
        <v>-0.65069685600000005</v>
      </c>
      <c r="BI327" s="1">
        <v>-2.1515638770000001</v>
      </c>
      <c r="BJ327">
        <v>3</v>
      </c>
      <c r="BK327">
        <v>3</v>
      </c>
      <c r="BL327" t="s">
        <v>762</v>
      </c>
      <c r="BM327" t="s">
        <v>759</v>
      </c>
      <c r="BN327" s="36" t="s">
        <v>800</v>
      </c>
      <c r="BO327" s="1">
        <v>-0.14203300799999999</v>
      </c>
      <c r="BP327" s="1">
        <v>0.52697672159999998</v>
      </c>
      <c r="BQ327" s="1">
        <v>0.71182623479999996</v>
      </c>
      <c r="BR327" s="1">
        <v>0.42197210660000001</v>
      </c>
      <c r="BS327" s="1">
        <v>0.1420330075</v>
      </c>
      <c r="BT327" s="1">
        <v>0.52697672159999998</v>
      </c>
      <c r="BU327" s="1">
        <v>0.71182623479999996</v>
      </c>
      <c r="BV327" s="1">
        <v>0.42197210660000001</v>
      </c>
      <c r="BW327" t="s">
        <v>2887</v>
      </c>
      <c r="BX327" t="s">
        <v>1104</v>
      </c>
      <c r="BY327" t="s">
        <v>1063</v>
      </c>
      <c r="BZ327" t="s">
        <v>1104</v>
      </c>
      <c r="CA327">
        <v>52</v>
      </c>
      <c r="CB327">
        <v>18</v>
      </c>
      <c r="CC327">
        <v>1</v>
      </c>
      <c r="CD327">
        <v>0</v>
      </c>
      <c r="CE327">
        <v>2017</v>
      </c>
      <c r="CF327">
        <v>57</v>
      </c>
      <c r="CG327">
        <v>0.154</v>
      </c>
      <c r="CH327">
        <v>0.22800000000000001</v>
      </c>
      <c r="CI327">
        <v>0.23100000000000001</v>
      </c>
      <c r="CJ327">
        <v>12</v>
      </c>
      <c r="CK327">
        <v>0.214</v>
      </c>
      <c r="CL327">
        <v>3</v>
      </c>
      <c r="CM327">
        <v>-1</v>
      </c>
      <c r="CN327" t="s">
        <v>253</v>
      </c>
      <c r="CO327">
        <v>29</v>
      </c>
      <c r="DV327" s="36" t="s">
        <v>6526</v>
      </c>
    </row>
    <row r="328" spans="1:126" x14ac:dyDescent="0.3">
      <c r="A328">
        <v>327</v>
      </c>
      <c r="B328" t="s">
        <v>614</v>
      </c>
      <c r="C328" t="s">
        <v>353</v>
      </c>
      <c r="D328" t="s">
        <v>58</v>
      </c>
      <c r="E328">
        <v>455104</v>
      </c>
      <c r="F328" t="s">
        <v>255</v>
      </c>
      <c r="I328" t="s">
        <v>1065</v>
      </c>
      <c r="J328">
        <v>10</v>
      </c>
      <c r="K328" t="s">
        <v>6462</v>
      </c>
      <c r="L328">
        <v>90</v>
      </c>
      <c r="M328">
        <v>120</v>
      </c>
      <c r="N328">
        <v>83</v>
      </c>
      <c r="O328">
        <v>1</v>
      </c>
      <c r="P328">
        <v>164</v>
      </c>
      <c r="Q328">
        <v>113</v>
      </c>
      <c r="R328">
        <v>79</v>
      </c>
      <c r="S328">
        <v>121</v>
      </c>
      <c r="T328">
        <v>90</v>
      </c>
      <c r="U328">
        <v>6</v>
      </c>
      <c r="V328">
        <v>140</v>
      </c>
      <c r="W328">
        <v>105</v>
      </c>
      <c r="X328">
        <v>35</v>
      </c>
      <c r="Y328">
        <v>215</v>
      </c>
      <c r="Z328">
        <v>8</v>
      </c>
      <c r="AA328">
        <v>0</v>
      </c>
      <c r="AB328" s="1">
        <v>0.20799999999999999</v>
      </c>
      <c r="AC328" s="1">
        <v>0.317</v>
      </c>
      <c r="AD328" s="1">
        <v>0.38100000000000001</v>
      </c>
      <c r="AE328" s="1">
        <v>0.312</v>
      </c>
      <c r="AF328" s="36">
        <v>24</v>
      </c>
      <c r="AG328" s="36">
        <v>24</v>
      </c>
      <c r="AH328" s="8">
        <v>3</v>
      </c>
      <c r="AI328" s="36">
        <v>-2</v>
      </c>
      <c r="AJ328" s="38">
        <v>308</v>
      </c>
      <c r="AK328" s="38">
        <v>33</v>
      </c>
      <c r="AL328" s="1">
        <v>0.25</v>
      </c>
      <c r="AM328" s="1">
        <v>0.58333333330000003</v>
      </c>
      <c r="AN328" s="1">
        <v>0.21463625049999999</v>
      </c>
      <c r="AO328" s="1">
        <v>3.3584940000000002E-4</v>
      </c>
      <c r="AP328" s="1">
        <v>0.13018867070000001</v>
      </c>
      <c r="AQ328" s="1">
        <v>0.24523806079999999</v>
      </c>
      <c r="AR328" s="1">
        <v>0.1207566436</v>
      </c>
      <c r="AS328" s="1">
        <v>0.1732403478</v>
      </c>
      <c r="AT328" s="1">
        <v>3.6725025500000001E-2</v>
      </c>
      <c r="AU328" s="1">
        <v>2.7456259999999999E-4</v>
      </c>
      <c r="AV328" s="1">
        <v>3.6871439399999997E-2</v>
      </c>
      <c r="AW328" s="1">
        <v>0.3119736823</v>
      </c>
      <c r="AX328" s="1">
        <v>-0.26135687499999999</v>
      </c>
      <c r="AY328" s="1">
        <v>1.4854708896</v>
      </c>
      <c r="AZ328" s="1">
        <v>-0.27406343399999999</v>
      </c>
      <c r="BA328" s="1">
        <v>-1.036719629</v>
      </c>
      <c r="BB328" s="1">
        <v>2.1356131806</v>
      </c>
      <c r="BC328" s="1">
        <v>0.68871795270000002</v>
      </c>
      <c r="BD328" s="1">
        <v>-1.2444610469999999</v>
      </c>
      <c r="BE328" s="1">
        <v>0.68452519909999998</v>
      </c>
      <c r="BF328" s="1">
        <v>-0.41004952900000002</v>
      </c>
      <c r="BG328" s="1">
        <v>-1.2701472819999999</v>
      </c>
      <c r="BH328" s="1">
        <v>0.89088240360000004</v>
      </c>
      <c r="BI328" s="1">
        <v>0.50675353700000003</v>
      </c>
      <c r="BJ328">
        <v>1</v>
      </c>
      <c r="BK328">
        <v>1</v>
      </c>
      <c r="BL328" t="s">
        <v>763</v>
      </c>
      <c r="BM328" t="s">
        <v>762</v>
      </c>
      <c r="BN328" s="36" t="s">
        <v>777</v>
      </c>
      <c r="BO328" s="1">
        <v>0.7045594745</v>
      </c>
      <c r="BP328" s="1">
        <v>-0.22299617399999999</v>
      </c>
      <c r="BQ328" s="1">
        <v>0.62089816149999999</v>
      </c>
      <c r="BR328" s="1">
        <v>0.13733010500000001</v>
      </c>
      <c r="BS328" s="1">
        <v>0.7045594745</v>
      </c>
      <c r="BT328" s="1">
        <v>0.22299617429999999</v>
      </c>
      <c r="BU328" s="1">
        <v>0.62089816149999999</v>
      </c>
      <c r="BV328" s="1">
        <v>0.13733010500000001</v>
      </c>
      <c r="BW328" t="s">
        <v>6935</v>
      </c>
      <c r="BX328" t="s">
        <v>1074</v>
      </c>
      <c r="BY328" t="s">
        <v>1063</v>
      </c>
      <c r="BZ328" t="s">
        <v>1116</v>
      </c>
      <c r="CA328">
        <v>272</v>
      </c>
      <c r="CB328">
        <v>89</v>
      </c>
      <c r="CC328">
        <v>17</v>
      </c>
      <c r="CD328">
        <v>0</v>
      </c>
      <c r="CE328">
        <v>2017</v>
      </c>
      <c r="CF328">
        <v>316</v>
      </c>
      <c r="CG328">
        <v>0.254</v>
      </c>
      <c r="CH328">
        <v>0.35399999999999998</v>
      </c>
      <c r="CI328">
        <v>0.51100000000000001</v>
      </c>
      <c r="CJ328">
        <v>118</v>
      </c>
      <c r="CK328">
        <v>0.372</v>
      </c>
      <c r="CL328">
        <v>57</v>
      </c>
      <c r="CM328">
        <v>12</v>
      </c>
      <c r="CN328" t="s">
        <v>255</v>
      </c>
      <c r="CO328">
        <v>34</v>
      </c>
      <c r="CP328" t="s">
        <v>1397</v>
      </c>
      <c r="CQ328">
        <v>295</v>
      </c>
      <c r="CR328">
        <v>94</v>
      </c>
      <c r="CS328">
        <v>7</v>
      </c>
      <c r="CT328">
        <v>0</v>
      </c>
      <c r="CU328">
        <v>2016</v>
      </c>
      <c r="CV328">
        <v>338</v>
      </c>
      <c r="CW328">
        <v>0.21</v>
      </c>
      <c r="CX328">
        <v>0.30299999999999999</v>
      </c>
      <c r="CY328">
        <v>0.32900000000000001</v>
      </c>
      <c r="CZ328">
        <v>97</v>
      </c>
      <c r="DA328">
        <v>0.28599999999999998</v>
      </c>
      <c r="DB328">
        <v>23</v>
      </c>
      <c r="DC328">
        <v>2</v>
      </c>
      <c r="DD328" t="s">
        <v>255</v>
      </c>
      <c r="DE328">
        <v>33</v>
      </c>
      <c r="DF328" t="s">
        <v>1384</v>
      </c>
      <c r="DG328">
        <v>272</v>
      </c>
      <c r="DH328">
        <v>92</v>
      </c>
      <c r="DI328">
        <v>10</v>
      </c>
      <c r="DJ328">
        <v>0</v>
      </c>
      <c r="DK328">
        <v>2015</v>
      </c>
      <c r="DL328">
        <v>317</v>
      </c>
      <c r="DM328">
        <v>0.188</v>
      </c>
      <c r="DN328">
        <v>0.29299999999999998</v>
      </c>
      <c r="DO328">
        <v>0.33500000000000002</v>
      </c>
      <c r="DP328">
        <v>90</v>
      </c>
      <c r="DQ328">
        <v>0.28399999999999997</v>
      </c>
      <c r="DR328">
        <v>22</v>
      </c>
      <c r="DS328">
        <v>3</v>
      </c>
      <c r="DT328" t="s">
        <v>255</v>
      </c>
      <c r="DU328">
        <v>32</v>
      </c>
      <c r="DV328" s="36" t="s">
        <v>1483</v>
      </c>
    </row>
    <row r="329" spans="1:126" x14ac:dyDescent="0.3">
      <c r="A329">
        <v>328</v>
      </c>
      <c r="B329" t="s">
        <v>955</v>
      </c>
      <c r="C329" t="s">
        <v>956</v>
      </c>
      <c r="D329" t="s">
        <v>15</v>
      </c>
      <c r="E329">
        <v>578428</v>
      </c>
      <c r="F329" t="s">
        <v>257</v>
      </c>
      <c r="I329" t="s">
        <v>1065</v>
      </c>
      <c r="J329">
        <v>3</v>
      </c>
      <c r="K329" t="s">
        <v>822</v>
      </c>
      <c r="L329">
        <v>172</v>
      </c>
      <c r="M329">
        <v>96</v>
      </c>
      <c r="N329">
        <v>186</v>
      </c>
      <c r="O329">
        <v>111</v>
      </c>
      <c r="P329">
        <v>53</v>
      </c>
      <c r="Q329">
        <v>57</v>
      </c>
      <c r="R329">
        <v>123</v>
      </c>
      <c r="S329">
        <v>76</v>
      </c>
      <c r="T329">
        <v>140</v>
      </c>
      <c r="U329">
        <v>70</v>
      </c>
      <c r="V329">
        <v>48</v>
      </c>
      <c r="W329">
        <v>100</v>
      </c>
      <c r="X329">
        <v>28</v>
      </c>
      <c r="Y329">
        <v>479</v>
      </c>
      <c r="Z329">
        <v>6</v>
      </c>
      <c r="AA329">
        <v>8</v>
      </c>
      <c r="AB329" s="1">
        <v>0.26500000000000001</v>
      </c>
      <c r="AC329" s="1">
        <v>0.3</v>
      </c>
      <c r="AD329" s="1">
        <v>0.374</v>
      </c>
      <c r="AE329" s="1">
        <v>0.29599999999999999</v>
      </c>
      <c r="AF329" s="36">
        <v>32</v>
      </c>
      <c r="AG329" s="36">
        <v>36</v>
      </c>
      <c r="AH329" s="8">
        <v>14</v>
      </c>
      <c r="AI329" s="36">
        <v>-1</v>
      </c>
      <c r="AJ329" s="38">
        <v>189</v>
      </c>
      <c r="AK329" s="38">
        <v>31</v>
      </c>
      <c r="AL329" s="1">
        <v>0.47499999999999998</v>
      </c>
      <c r="AM329" s="1">
        <v>0.46666666670000001</v>
      </c>
      <c r="AN329" s="1">
        <v>0.47941998409999997</v>
      </c>
      <c r="AO329" s="1">
        <v>2.7689490600000002E-2</v>
      </c>
      <c r="AP329" s="1">
        <v>4.2259469199999997E-2</v>
      </c>
      <c r="AQ329" s="1">
        <v>0.12324126959999999</v>
      </c>
      <c r="AR329" s="1">
        <v>0.1881508529</v>
      </c>
      <c r="AS329" s="1">
        <v>0.1092692757</v>
      </c>
      <c r="AT329" s="1">
        <v>5.6914639699999998E-2</v>
      </c>
      <c r="AU329" s="1">
        <v>3.1603398000000001E-3</v>
      </c>
      <c r="AV329" s="1">
        <v>1.26643E-2</v>
      </c>
      <c r="AW329" s="1">
        <v>0.29591462190000001</v>
      </c>
      <c r="AX329" s="1">
        <v>1.9524895933999999</v>
      </c>
      <c r="AY329" s="1">
        <v>-0.27370093499999998</v>
      </c>
      <c r="AZ329" s="1">
        <v>1.3990033334</v>
      </c>
      <c r="BA329" s="1">
        <v>0.117896653</v>
      </c>
      <c r="BB329" s="1">
        <v>-1.5570933870000001</v>
      </c>
      <c r="BC329" s="1">
        <v>-2.335503294</v>
      </c>
      <c r="BD329" s="1">
        <v>1.3259329152999999</v>
      </c>
      <c r="BE329" s="1">
        <v>-0.80089848399999997</v>
      </c>
      <c r="BF329" s="1">
        <v>1.7363634375999999</v>
      </c>
      <c r="BG329" s="1">
        <v>-0.40183795100000003</v>
      </c>
      <c r="BH329" s="1">
        <v>-1.154849064</v>
      </c>
      <c r="BI329" s="1">
        <v>-4.4599878000000003E-2</v>
      </c>
      <c r="BJ329">
        <v>4</v>
      </c>
      <c r="BK329">
        <v>1</v>
      </c>
      <c r="BL329" t="s">
        <v>761</v>
      </c>
      <c r="BM329" t="s">
        <v>760</v>
      </c>
      <c r="BN329" s="36" t="s">
        <v>773</v>
      </c>
      <c r="BO329" s="1">
        <v>-0.62278584599999998</v>
      </c>
      <c r="BP329" s="1">
        <v>-0.48599946399999999</v>
      </c>
      <c r="BQ329" s="1">
        <v>-0.59344313199999998</v>
      </c>
      <c r="BR329" s="1">
        <v>7.1694377200000006E-2</v>
      </c>
      <c r="BS329" s="1">
        <v>0.62278584589999997</v>
      </c>
      <c r="BT329" s="1">
        <v>0.48599946399999999</v>
      </c>
      <c r="BU329" s="1">
        <v>0.59344313209999999</v>
      </c>
      <c r="BV329" s="1">
        <v>7.1694377200000006E-2</v>
      </c>
      <c r="BW329" t="s">
        <v>2810</v>
      </c>
      <c r="BX329" t="s">
        <v>1381</v>
      </c>
      <c r="BY329" t="s">
        <v>1373</v>
      </c>
      <c r="BZ329" t="s">
        <v>1381</v>
      </c>
      <c r="CA329">
        <v>463</v>
      </c>
      <c r="CB329">
        <v>130</v>
      </c>
      <c r="CC329">
        <v>6</v>
      </c>
      <c r="CD329">
        <v>7</v>
      </c>
      <c r="CE329">
        <v>2017</v>
      </c>
      <c r="CF329">
        <v>489</v>
      </c>
      <c r="CG329">
        <v>0.255</v>
      </c>
      <c r="CH329">
        <v>0.28799999999999998</v>
      </c>
      <c r="CI329">
        <v>0.36899999999999999</v>
      </c>
      <c r="CJ329">
        <v>140</v>
      </c>
      <c r="CK329">
        <v>0.28699999999999998</v>
      </c>
      <c r="CL329">
        <v>29</v>
      </c>
      <c r="CM329">
        <v>13</v>
      </c>
      <c r="CN329" t="s">
        <v>257</v>
      </c>
      <c r="CO329">
        <v>27</v>
      </c>
      <c r="CP329" t="s">
        <v>1381</v>
      </c>
      <c r="CQ329">
        <v>467</v>
      </c>
      <c r="CR329">
        <v>137</v>
      </c>
      <c r="CS329">
        <v>4</v>
      </c>
      <c r="CT329">
        <v>7</v>
      </c>
      <c r="CU329">
        <v>2016</v>
      </c>
      <c r="CV329">
        <v>513</v>
      </c>
      <c r="CW329">
        <v>0.255</v>
      </c>
      <c r="CX329">
        <v>0.30599999999999999</v>
      </c>
      <c r="CY329">
        <v>0.33600000000000002</v>
      </c>
      <c r="CZ329">
        <v>146</v>
      </c>
      <c r="DA329">
        <v>0.28499999999999998</v>
      </c>
      <c r="DB329">
        <v>30</v>
      </c>
      <c r="DC329">
        <v>10</v>
      </c>
      <c r="DD329" t="s">
        <v>257</v>
      </c>
      <c r="DE329">
        <v>26</v>
      </c>
      <c r="DF329" t="s">
        <v>1381</v>
      </c>
      <c r="DG329">
        <v>416</v>
      </c>
      <c r="DH329">
        <v>120</v>
      </c>
      <c r="DI329">
        <v>2</v>
      </c>
      <c r="DJ329">
        <v>11</v>
      </c>
      <c r="DK329">
        <v>2015</v>
      </c>
      <c r="DL329">
        <v>454</v>
      </c>
      <c r="DM329">
        <v>0.3</v>
      </c>
      <c r="DN329">
        <v>0.34699999999999998</v>
      </c>
      <c r="DO329">
        <v>0.37</v>
      </c>
      <c r="DP329">
        <v>145</v>
      </c>
      <c r="DQ329">
        <v>0.31900000000000001</v>
      </c>
      <c r="DR329">
        <v>41</v>
      </c>
      <c r="DS329">
        <v>15</v>
      </c>
      <c r="DT329" t="s">
        <v>257</v>
      </c>
      <c r="DU329">
        <v>25</v>
      </c>
      <c r="DV329" s="36" t="s">
        <v>1404</v>
      </c>
    </row>
    <row r="330" spans="1:126" x14ac:dyDescent="0.3">
      <c r="A330">
        <v>329</v>
      </c>
      <c r="B330" t="s">
        <v>3056</v>
      </c>
      <c r="C330" t="s">
        <v>2968</v>
      </c>
      <c r="D330" t="s">
        <v>2969</v>
      </c>
      <c r="E330">
        <v>542255</v>
      </c>
      <c r="F330" t="s">
        <v>249</v>
      </c>
      <c r="I330" t="s">
        <v>1103</v>
      </c>
      <c r="J330">
        <v>29</v>
      </c>
      <c r="K330" t="s">
        <v>822</v>
      </c>
      <c r="L330">
        <v>76</v>
      </c>
      <c r="M330">
        <v>93</v>
      </c>
      <c r="N330">
        <v>249</v>
      </c>
      <c r="O330">
        <v>166</v>
      </c>
      <c r="P330">
        <v>84</v>
      </c>
      <c r="Q330">
        <v>60</v>
      </c>
      <c r="R330">
        <v>141</v>
      </c>
      <c r="S330">
        <v>77</v>
      </c>
      <c r="T330">
        <v>105</v>
      </c>
      <c r="U330">
        <v>189</v>
      </c>
      <c r="V330">
        <v>55</v>
      </c>
      <c r="W330">
        <v>109</v>
      </c>
      <c r="X330">
        <v>27</v>
      </c>
      <c r="Y330">
        <v>643</v>
      </c>
      <c r="Z330">
        <v>9</v>
      </c>
      <c r="AA330">
        <v>18</v>
      </c>
      <c r="AB330" s="1">
        <v>0.28699999999999998</v>
      </c>
      <c r="AC330" s="1">
        <v>0.33500000000000002</v>
      </c>
      <c r="AD330" s="1">
        <v>0.39900000000000002</v>
      </c>
      <c r="AE330" s="1">
        <v>0.32400000000000001</v>
      </c>
      <c r="AF330" s="36">
        <v>54</v>
      </c>
      <c r="AG330" s="36">
        <v>50</v>
      </c>
      <c r="AH330" s="8">
        <v>25</v>
      </c>
      <c r="AI330" s="36">
        <v>-4</v>
      </c>
      <c r="AJ330" s="38">
        <v>75</v>
      </c>
      <c r="AK330" s="38">
        <v>18</v>
      </c>
      <c r="AL330" s="1">
        <v>0.21</v>
      </c>
      <c r="AM330" s="1">
        <v>0.45</v>
      </c>
      <c r="AN330" s="1">
        <v>0.64254044649999997</v>
      </c>
      <c r="AO330" s="1">
        <v>4.1323871499999998E-2</v>
      </c>
      <c r="AP330" s="1">
        <v>6.6540817299999999E-2</v>
      </c>
      <c r="AQ330" s="1">
        <v>0.1295758011</v>
      </c>
      <c r="AR330" s="1">
        <v>0.2160926423</v>
      </c>
      <c r="AS330" s="1">
        <v>0.1113972166</v>
      </c>
      <c r="AT330" s="1">
        <v>4.2504128299999999E-2</v>
      </c>
      <c r="AU330" s="1">
        <v>8.4805709999999992E-3</v>
      </c>
      <c r="AV330" s="1">
        <v>1.43563995E-2</v>
      </c>
      <c r="AW330" s="1">
        <v>0.32373735799999998</v>
      </c>
      <c r="AX330" s="1">
        <v>-0.65492958000000001</v>
      </c>
      <c r="AY330" s="1">
        <v>-0.52501119600000001</v>
      </c>
      <c r="AZ330" s="1">
        <v>2.4296989166</v>
      </c>
      <c r="BA330" s="1">
        <v>0.69341338409999997</v>
      </c>
      <c r="BB330" s="1">
        <v>-0.53736510299999996</v>
      </c>
      <c r="BC330" s="1">
        <v>-2.1784743720000002</v>
      </c>
      <c r="BD330" s="1">
        <v>2.391623982</v>
      </c>
      <c r="BE330" s="1">
        <v>-0.751487185</v>
      </c>
      <c r="BF330" s="1">
        <v>0.20434264960000001</v>
      </c>
      <c r="BG330" s="1">
        <v>1.1989808560999999</v>
      </c>
      <c r="BH330" s="1">
        <v>-1.01185071</v>
      </c>
      <c r="BI330" s="1">
        <v>0.91063412259999998</v>
      </c>
      <c r="BJ330">
        <v>2</v>
      </c>
      <c r="BK330">
        <v>3</v>
      </c>
      <c r="BL330" t="s">
        <v>760</v>
      </c>
      <c r="BM330" t="s">
        <v>6724</v>
      </c>
      <c r="BN330" s="36" t="s">
        <v>6738</v>
      </c>
      <c r="BO330" s="1">
        <v>-0.49071114399999999</v>
      </c>
      <c r="BP330" s="1">
        <v>-0.392990854</v>
      </c>
      <c r="BQ330" s="1">
        <v>-0.56011258399999997</v>
      </c>
      <c r="BR330" s="1">
        <v>-0.52637285199999995</v>
      </c>
      <c r="BS330" s="1">
        <v>0.49071114360000001</v>
      </c>
      <c r="BT330" s="1">
        <v>0.39299085350000001</v>
      </c>
      <c r="BU330" s="1">
        <v>0.56011258370000006</v>
      </c>
      <c r="BV330" s="1">
        <v>0.52637285229999997</v>
      </c>
      <c r="BW330" t="s">
        <v>6338</v>
      </c>
      <c r="BX330" t="s">
        <v>1101</v>
      </c>
      <c r="BY330" t="s">
        <v>1063</v>
      </c>
      <c r="BZ330" t="s">
        <v>1101</v>
      </c>
      <c r="CA330">
        <v>662</v>
      </c>
      <c r="CB330">
        <v>157</v>
      </c>
      <c r="CC330">
        <v>11</v>
      </c>
      <c r="CD330">
        <v>22</v>
      </c>
      <c r="CE330">
        <v>2017</v>
      </c>
      <c r="CF330">
        <v>718</v>
      </c>
      <c r="CG330">
        <v>0.30399999999999999</v>
      </c>
      <c r="CH330">
        <v>0.35</v>
      </c>
      <c r="CI330">
        <v>0.40899999999999997</v>
      </c>
      <c r="CJ330">
        <v>240</v>
      </c>
      <c r="CK330">
        <v>0.33500000000000002</v>
      </c>
      <c r="CL330">
        <v>66</v>
      </c>
      <c r="CM330">
        <v>32</v>
      </c>
      <c r="CN330" t="s">
        <v>249</v>
      </c>
      <c r="CO330">
        <v>26</v>
      </c>
      <c r="CP330" t="s">
        <v>1101</v>
      </c>
      <c r="CQ330">
        <v>522</v>
      </c>
      <c r="CR330">
        <v>131</v>
      </c>
      <c r="CS330">
        <v>3</v>
      </c>
      <c r="CT330">
        <v>16</v>
      </c>
      <c r="CU330">
        <v>2016</v>
      </c>
      <c r="CV330">
        <v>578</v>
      </c>
      <c r="CW330">
        <v>0.29099999999999998</v>
      </c>
      <c r="CX330">
        <v>0.35099999999999998</v>
      </c>
      <c r="CY330">
        <v>0.38100000000000001</v>
      </c>
      <c r="CZ330">
        <v>188</v>
      </c>
      <c r="DA330">
        <v>0.32500000000000001</v>
      </c>
      <c r="DB330">
        <v>52</v>
      </c>
      <c r="DC330">
        <v>21</v>
      </c>
      <c r="DD330" t="s">
        <v>249</v>
      </c>
      <c r="DE330">
        <v>25</v>
      </c>
      <c r="DF330" t="s">
        <v>1116</v>
      </c>
      <c r="DG330">
        <v>524</v>
      </c>
      <c r="DH330">
        <v>132</v>
      </c>
      <c r="DI330">
        <v>6</v>
      </c>
      <c r="DJ330">
        <v>21</v>
      </c>
      <c r="DK330">
        <v>2015</v>
      </c>
      <c r="DL330">
        <v>561</v>
      </c>
      <c r="DM330">
        <v>0.30299999999999999</v>
      </c>
      <c r="DN330">
        <v>0.33800000000000002</v>
      </c>
      <c r="DO330">
        <v>0.40799999999999997</v>
      </c>
      <c r="DP330">
        <v>184</v>
      </c>
      <c r="DQ330">
        <v>0.32700000000000001</v>
      </c>
      <c r="DR330">
        <v>52</v>
      </c>
      <c r="DS330">
        <v>26</v>
      </c>
      <c r="DT330" t="s">
        <v>249</v>
      </c>
      <c r="DU330">
        <v>24</v>
      </c>
      <c r="DV330" s="36" t="s">
        <v>3122</v>
      </c>
    </row>
    <row r="331" spans="1:126" x14ac:dyDescent="0.3">
      <c r="A331">
        <v>330</v>
      </c>
      <c r="B331" t="s">
        <v>615</v>
      </c>
      <c r="C331" t="s">
        <v>427</v>
      </c>
      <c r="D331" t="s">
        <v>264</v>
      </c>
      <c r="E331">
        <v>408299</v>
      </c>
      <c r="F331" t="s">
        <v>265</v>
      </c>
      <c r="I331" t="s">
        <v>1065</v>
      </c>
      <c r="J331">
        <v>4</v>
      </c>
      <c r="K331" t="s">
        <v>771</v>
      </c>
      <c r="L331">
        <v>154</v>
      </c>
      <c r="M331">
        <v>124</v>
      </c>
      <c r="N331">
        <v>31</v>
      </c>
      <c r="O331">
        <v>53</v>
      </c>
      <c r="P331">
        <v>67</v>
      </c>
      <c r="Q331">
        <v>74</v>
      </c>
      <c r="R331">
        <v>113</v>
      </c>
      <c r="S331">
        <v>49</v>
      </c>
      <c r="T331">
        <v>85</v>
      </c>
      <c r="U331">
        <v>125</v>
      </c>
      <c r="V331">
        <v>25</v>
      </c>
      <c r="W331">
        <v>84</v>
      </c>
      <c r="X331">
        <v>36</v>
      </c>
      <c r="Y331">
        <v>79</v>
      </c>
      <c r="Z331">
        <v>1</v>
      </c>
      <c r="AA331">
        <v>1</v>
      </c>
      <c r="AB331" s="1">
        <v>0.223</v>
      </c>
      <c r="AC331" s="1">
        <v>0.26200000000000001</v>
      </c>
      <c r="AD331" s="1">
        <v>0.29399999999999998</v>
      </c>
      <c r="AE331" s="1">
        <v>0.248</v>
      </c>
      <c r="AF331" s="36">
        <v>5</v>
      </c>
      <c r="AG331" s="36">
        <v>5</v>
      </c>
      <c r="AH331" s="8">
        <v>1</v>
      </c>
      <c r="AI331" s="36">
        <v>-4</v>
      </c>
      <c r="AJ331" s="38">
        <v>762</v>
      </c>
      <c r="AK331" s="38">
        <v>90</v>
      </c>
      <c r="AL331" s="1">
        <v>0.42499999999999999</v>
      </c>
      <c r="AM331" s="1">
        <v>0.6</v>
      </c>
      <c r="AN331" s="1">
        <v>7.9049227200000002E-2</v>
      </c>
      <c r="AO331" s="1">
        <v>1.3205311399999999E-2</v>
      </c>
      <c r="AP331" s="1">
        <v>5.3181866199999997E-2</v>
      </c>
      <c r="AQ331" s="1">
        <v>0.16102320519999999</v>
      </c>
      <c r="AR331" s="1">
        <v>0.1730980392</v>
      </c>
      <c r="AS331" s="1">
        <v>7.0746933499999998E-2</v>
      </c>
      <c r="AT331" s="1">
        <v>3.4368011099999998E-2</v>
      </c>
      <c r="AU331" s="1">
        <v>5.6143062000000004E-3</v>
      </c>
      <c r="AV331" s="1">
        <v>6.6081476000000002E-3</v>
      </c>
      <c r="AW331" s="1">
        <v>0.2482327839</v>
      </c>
      <c r="AX331" s="1">
        <v>1.4605237116000001</v>
      </c>
      <c r="AY331" s="1">
        <v>1.7367811502999999</v>
      </c>
      <c r="AZ331" s="1">
        <v>-1.130785785</v>
      </c>
      <c r="BA331" s="1">
        <v>-0.49349065800000003</v>
      </c>
      <c r="BB331" s="1">
        <v>-1.09839245</v>
      </c>
      <c r="BC331" s="1">
        <v>-1.3989136419999999</v>
      </c>
      <c r="BD331" s="1">
        <v>0.7518233325</v>
      </c>
      <c r="BE331" s="1">
        <v>-1.6953965369999999</v>
      </c>
      <c r="BF331" s="1">
        <v>-0.66063017000000002</v>
      </c>
      <c r="BG331" s="1">
        <v>0.33654266500000002</v>
      </c>
      <c r="BH331" s="1">
        <v>-1.6666510299999999</v>
      </c>
      <c r="BI331" s="1">
        <v>-1.6816535690000001</v>
      </c>
      <c r="BJ331">
        <v>3</v>
      </c>
      <c r="BK331">
        <v>1</v>
      </c>
      <c r="BL331" t="s">
        <v>761</v>
      </c>
      <c r="BM331" t="s">
        <v>762</v>
      </c>
      <c r="BN331" s="36" t="s">
        <v>788</v>
      </c>
      <c r="BO331" s="1">
        <v>-0.90838127599999996</v>
      </c>
      <c r="BP331" s="1">
        <v>-0.15658259699999999</v>
      </c>
      <c r="BQ331" s="1">
        <v>0.33255787749999999</v>
      </c>
      <c r="BR331" s="1">
        <v>5.4192477099999997E-2</v>
      </c>
      <c r="BS331" s="1">
        <v>0.90838127570000005</v>
      </c>
      <c r="BT331" s="1">
        <v>0.1565825974</v>
      </c>
      <c r="BU331" s="1">
        <v>0.33255787749999999</v>
      </c>
      <c r="BV331" s="1">
        <v>5.4192477099999997E-2</v>
      </c>
      <c r="BW331" t="s">
        <v>2464</v>
      </c>
      <c r="BX331" t="s">
        <v>1388</v>
      </c>
      <c r="BY331" t="s">
        <v>1373</v>
      </c>
      <c r="CP331" t="s">
        <v>1388</v>
      </c>
      <c r="CQ331">
        <v>134</v>
      </c>
      <c r="CR331">
        <v>39</v>
      </c>
      <c r="CS331">
        <v>0</v>
      </c>
      <c r="CT331">
        <v>0</v>
      </c>
      <c r="CU331">
        <v>2016</v>
      </c>
      <c r="CV331">
        <v>149</v>
      </c>
      <c r="CW331">
        <v>0.23899999999999999</v>
      </c>
      <c r="CX331">
        <v>0.27900000000000003</v>
      </c>
      <c r="CY331">
        <v>0.32100000000000001</v>
      </c>
      <c r="CZ331">
        <v>39</v>
      </c>
      <c r="DA331">
        <v>0.26200000000000001</v>
      </c>
      <c r="DB331">
        <v>10</v>
      </c>
      <c r="DC331">
        <v>1</v>
      </c>
      <c r="DD331" t="s">
        <v>265</v>
      </c>
      <c r="DE331">
        <v>34</v>
      </c>
      <c r="DF331" t="s">
        <v>1388</v>
      </c>
      <c r="DG331">
        <v>440</v>
      </c>
      <c r="DH331">
        <v>124</v>
      </c>
      <c r="DI331">
        <v>2</v>
      </c>
      <c r="DJ331">
        <v>2</v>
      </c>
      <c r="DK331">
        <v>2015</v>
      </c>
      <c r="DL331">
        <v>455</v>
      </c>
      <c r="DM331">
        <v>0.22</v>
      </c>
      <c r="DN331">
        <v>0.23400000000000001</v>
      </c>
      <c r="DO331">
        <v>0.318</v>
      </c>
      <c r="DP331">
        <v>108</v>
      </c>
      <c r="DQ331">
        <v>0.23799999999999999</v>
      </c>
      <c r="DR331">
        <v>14</v>
      </c>
      <c r="DS331">
        <v>3</v>
      </c>
      <c r="DT331" t="s">
        <v>265</v>
      </c>
      <c r="DU331">
        <v>33</v>
      </c>
      <c r="DV331" s="36" t="s">
        <v>1528</v>
      </c>
    </row>
    <row r="332" spans="1:126" x14ac:dyDescent="0.3">
      <c r="A332">
        <v>331</v>
      </c>
      <c r="B332" t="s">
        <v>5588</v>
      </c>
      <c r="C332" t="s">
        <v>4891</v>
      </c>
      <c r="D332" t="s">
        <v>968</v>
      </c>
      <c r="E332">
        <v>454975</v>
      </c>
      <c r="F332" t="s">
        <v>249</v>
      </c>
      <c r="I332" t="s">
        <v>1103</v>
      </c>
      <c r="J332">
        <v>4</v>
      </c>
      <c r="K332" t="s">
        <v>818</v>
      </c>
      <c r="L332">
        <v>76</v>
      </c>
      <c r="M332">
        <v>117</v>
      </c>
      <c r="N332">
        <v>36</v>
      </c>
      <c r="O332">
        <v>139</v>
      </c>
      <c r="P332">
        <v>73</v>
      </c>
      <c r="Q332">
        <v>104</v>
      </c>
      <c r="R332">
        <v>123</v>
      </c>
      <c r="S332">
        <v>70</v>
      </c>
      <c r="T332">
        <v>48</v>
      </c>
      <c r="U332">
        <v>307</v>
      </c>
      <c r="V332">
        <v>59</v>
      </c>
      <c r="W332">
        <v>94</v>
      </c>
      <c r="X332">
        <v>34</v>
      </c>
      <c r="Y332">
        <v>94</v>
      </c>
      <c r="Z332">
        <v>1</v>
      </c>
      <c r="AA332">
        <v>2</v>
      </c>
      <c r="AB332" s="1">
        <v>0.24</v>
      </c>
      <c r="AC332" s="1">
        <v>0.28799999999999998</v>
      </c>
      <c r="AD332" s="1">
        <v>0.34100000000000003</v>
      </c>
      <c r="AE332" s="1">
        <v>0.28000000000000003</v>
      </c>
      <c r="AF332" s="36">
        <v>9</v>
      </c>
      <c r="AG332" s="36">
        <v>9</v>
      </c>
      <c r="AH332" s="8">
        <v>2</v>
      </c>
      <c r="AI332" s="36">
        <v>-5</v>
      </c>
      <c r="AJ332" s="38">
        <v>708</v>
      </c>
      <c r="AK332" s="38">
        <v>267</v>
      </c>
      <c r="AL332" s="1">
        <v>0.21</v>
      </c>
      <c r="AM332" s="1">
        <v>0.56666666669999999</v>
      </c>
      <c r="AN332" s="1">
        <v>9.37491045E-2</v>
      </c>
      <c r="AO332" s="1">
        <v>3.4505043499999999E-2</v>
      </c>
      <c r="AP332" s="1">
        <v>5.81167883E-2</v>
      </c>
      <c r="AQ332" s="1">
        <v>0.22663344730000001</v>
      </c>
      <c r="AR332" s="1">
        <v>0.1881349997</v>
      </c>
      <c r="AS332" s="1">
        <v>0.10041533499999999</v>
      </c>
      <c r="AT332" s="1">
        <v>1.9374118100000001E-2</v>
      </c>
      <c r="AU332" s="1">
        <v>1.37962424E-2</v>
      </c>
      <c r="AV332" s="1">
        <v>1.54189871E-2</v>
      </c>
      <c r="AW332" s="1">
        <v>0.27972991019999999</v>
      </c>
      <c r="AX332" s="1">
        <v>-0.65492958000000001</v>
      </c>
      <c r="AY332" s="1">
        <v>1.2341606289</v>
      </c>
      <c r="AZ332" s="1">
        <v>-1.037902903</v>
      </c>
      <c r="BA332" s="1">
        <v>0.40558589789999999</v>
      </c>
      <c r="BB332" s="1">
        <v>-0.89114367400000005</v>
      </c>
      <c r="BC332" s="1">
        <v>0.2275216638</v>
      </c>
      <c r="BD332" s="1">
        <v>1.3253282812</v>
      </c>
      <c r="BE332" s="1">
        <v>-1.0064891170000001</v>
      </c>
      <c r="BF332" s="1">
        <v>-2.2546718459999999</v>
      </c>
      <c r="BG332" s="1">
        <v>2.7984276531000001</v>
      </c>
      <c r="BH332" s="1">
        <v>-0.92205203800000002</v>
      </c>
      <c r="BI332" s="1">
        <v>-0.60026725800000003</v>
      </c>
      <c r="BJ332">
        <v>3</v>
      </c>
      <c r="BK332">
        <v>1</v>
      </c>
      <c r="BL332" t="s">
        <v>761</v>
      </c>
      <c r="BM332" t="s">
        <v>762</v>
      </c>
      <c r="BN332" s="36" t="s">
        <v>788</v>
      </c>
      <c r="BO332" s="1">
        <v>-0.67073809699999998</v>
      </c>
      <c r="BP332" s="1">
        <v>0.3470803978</v>
      </c>
      <c r="BQ332" s="1">
        <v>0.42802954500000001</v>
      </c>
      <c r="BR332" s="1">
        <v>-0.41005391800000002</v>
      </c>
      <c r="BS332" s="1">
        <v>0.6707380973</v>
      </c>
      <c r="BT332" s="1">
        <v>0.3470803978</v>
      </c>
      <c r="BU332" s="1">
        <v>0.42802954500000001</v>
      </c>
      <c r="BV332" s="1">
        <v>0.4100539178</v>
      </c>
      <c r="BW332" t="s">
        <v>2879</v>
      </c>
      <c r="BX332" t="s">
        <v>1093</v>
      </c>
      <c r="BY332" t="s">
        <v>1063</v>
      </c>
      <c r="CP332" t="s">
        <v>1093</v>
      </c>
      <c r="CQ332">
        <v>45</v>
      </c>
      <c r="CR332">
        <v>24</v>
      </c>
      <c r="CS332">
        <v>0</v>
      </c>
      <c r="CT332">
        <v>1</v>
      </c>
      <c r="CU332">
        <v>2016</v>
      </c>
      <c r="CV332">
        <v>45</v>
      </c>
      <c r="CW332">
        <v>0.311</v>
      </c>
      <c r="CX332">
        <v>0.311</v>
      </c>
      <c r="CY332">
        <v>0.44400000000000001</v>
      </c>
      <c r="CZ332">
        <v>15</v>
      </c>
      <c r="DA332">
        <v>0.32400000000000001</v>
      </c>
      <c r="DB332">
        <v>10</v>
      </c>
      <c r="DC332">
        <v>2</v>
      </c>
      <c r="DD332" t="s">
        <v>249</v>
      </c>
      <c r="DE332">
        <v>32</v>
      </c>
      <c r="DV332" s="36" t="s">
        <v>4892</v>
      </c>
    </row>
    <row r="333" spans="1:126" x14ac:dyDescent="0.3">
      <c r="A333">
        <v>332</v>
      </c>
      <c r="B333" t="s">
        <v>616</v>
      </c>
      <c r="C333" t="s">
        <v>142</v>
      </c>
      <c r="D333" t="s">
        <v>141</v>
      </c>
      <c r="E333">
        <v>457706</v>
      </c>
      <c r="F333" t="s">
        <v>249</v>
      </c>
      <c r="I333" t="s">
        <v>1065</v>
      </c>
      <c r="J333">
        <v>5</v>
      </c>
      <c r="K333" t="s">
        <v>2818</v>
      </c>
      <c r="L333">
        <v>76</v>
      </c>
      <c r="M333">
        <v>107</v>
      </c>
      <c r="N333">
        <v>110</v>
      </c>
      <c r="O333">
        <v>117</v>
      </c>
      <c r="P333">
        <v>83</v>
      </c>
      <c r="Q333">
        <v>96</v>
      </c>
      <c r="R333">
        <v>123</v>
      </c>
      <c r="S333">
        <v>79</v>
      </c>
      <c r="T333">
        <v>103</v>
      </c>
      <c r="U333">
        <v>122</v>
      </c>
      <c r="V333">
        <v>65</v>
      </c>
      <c r="W333">
        <v>101</v>
      </c>
      <c r="X333">
        <v>31</v>
      </c>
      <c r="Y333">
        <v>285</v>
      </c>
      <c r="Z333">
        <v>5</v>
      </c>
      <c r="AA333">
        <v>5</v>
      </c>
      <c r="AB333" s="1">
        <v>0.25900000000000001</v>
      </c>
      <c r="AC333" s="1">
        <v>0.31</v>
      </c>
      <c r="AD333" s="1">
        <v>0.373</v>
      </c>
      <c r="AE333" s="1">
        <v>0.30199999999999999</v>
      </c>
      <c r="AF333" s="36">
        <v>25</v>
      </c>
      <c r="AG333" s="36">
        <v>23</v>
      </c>
      <c r="AH333" s="8">
        <v>9</v>
      </c>
      <c r="AI333" s="36">
        <v>-8</v>
      </c>
      <c r="AJ333" s="38">
        <v>313</v>
      </c>
      <c r="AK333" s="38">
        <v>109</v>
      </c>
      <c r="AL333" s="1">
        <v>0.21</v>
      </c>
      <c r="AM333" s="1">
        <v>0.51666666670000005</v>
      </c>
      <c r="AN333" s="1">
        <v>0.28494934389999999</v>
      </c>
      <c r="AO333" s="1">
        <v>2.9128450699999999E-2</v>
      </c>
      <c r="AP333" s="1">
        <v>6.5900752800000004E-2</v>
      </c>
      <c r="AQ333" s="1">
        <v>0.2097967382</v>
      </c>
      <c r="AR333" s="1">
        <v>0.18932898949999999</v>
      </c>
      <c r="AS333" s="1">
        <v>0.11394329960000001</v>
      </c>
      <c r="AT333" s="1">
        <v>4.1795717699999999E-2</v>
      </c>
      <c r="AU333" s="1">
        <v>5.4644973999999997E-3</v>
      </c>
      <c r="AV333" s="1">
        <v>1.7065699699999999E-2</v>
      </c>
      <c r="AW333" s="1">
        <v>0.30165321229999997</v>
      </c>
      <c r="AX333" s="1">
        <v>-0.65492958000000001</v>
      </c>
      <c r="AY333" s="1">
        <v>0.48022984680000003</v>
      </c>
      <c r="AZ333" s="1">
        <v>0.17021801189999999</v>
      </c>
      <c r="BA333" s="1">
        <v>0.1786361622</v>
      </c>
      <c r="BB333" s="1">
        <v>-0.56424548399999996</v>
      </c>
      <c r="BC333" s="1">
        <v>-0.18984942499999999</v>
      </c>
      <c r="BD333" s="1">
        <v>1.3708666779000001</v>
      </c>
      <c r="BE333" s="1">
        <v>-0.69236652399999998</v>
      </c>
      <c r="BF333" s="1">
        <v>0.12902958619999999</v>
      </c>
      <c r="BG333" s="1">
        <v>0.2914663032</v>
      </c>
      <c r="BH333" s="1">
        <v>-0.78288929900000004</v>
      </c>
      <c r="BI333" s="1">
        <v>0.152422322</v>
      </c>
      <c r="BJ333">
        <v>3</v>
      </c>
      <c r="BK333">
        <v>1</v>
      </c>
      <c r="BL333" t="s">
        <v>761</v>
      </c>
      <c r="BM333" t="s">
        <v>6724</v>
      </c>
      <c r="BN333" s="36" t="s">
        <v>6996</v>
      </c>
      <c r="BO333" s="1">
        <v>-0.75181309399999996</v>
      </c>
      <c r="BP333" s="1">
        <v>-0.18389625900000001</v>
      </c>
      <c r="BQ333" s="1">
        <v>-5.1345615999999997E-2</v>
      </c>
      <c r="BR333" s="1">
        <v>-0.47514185599999997</v>
      </c>
      <c r="BS333" s="1">
        <v>0.75181309380000005</v>
      </c>
      <c r="BT333" s="1">
        <v>0.18389625949999999</v>
      </c>
      <c r="BU333" s="1">
        <v>5.1345616199999999E-2</v>
      </c>
      <c r="BV333" s="1">
        <v>0.4751418556</v>
      </c>
      <c r="BW333" t="s">
        <v>2460</v>
      </c>
      <c r="BX333" t="s">
        <v>1372</v>
      </c>
      <c r="BY333" t="s">
        <v>1373</v>
      </c>
      <c r="BZ333" t="s">
        <v>1372</v>
      </c>
      <c r="CA333">
        <v>280</v>
      </c>
      <c r="CB333">
        <v>85</v>
      </c>
      <c r="CC333">
        <v>7</v>
      </c>
      <c r="CD333">
        <v>3</v>
      </c>
      <c r="CE333">
        <v>2017</v>
      </c>
      <c r="CF333">
        <v>318</v>
      </c>
      <c r="CG333">
        <v>0.318</v>
      </c>
      <c r="CH333">
        <v>0.38700000000000001</v>
      </c>
      <c r="CI333">
        <v>0.48199999999999998</v>
      </c>
      <c r="CJ333">
        <v>120</v>
      </c>
      <c r="CK333">
        <v>0.379</v>
      </c>
      <c r="CL333">
        <v>61</v>
      </c>
      <c r="CM333">
        <v>16</v>
      </c>
      <c r="CN333" t="s">
        <v>249</v>
      </c>
      <c r="CO333">
        <v>30</v>
      </c>
      <c r="CP333" t="s">
        <v>1390</v>
      </c>
      <c r="CQ333">
        <v>181</v>
      </c>
      <c r="CR333">
        <v>54</v>
      </c>
      <c r="CS333">
        <v>0</v>
      </c>
      <c r="CT333">
        <v>2</v>
      </c>
      <c r="CU333">
        <v>2016</v>
      </c>
      <c r="CV333">
        <v>203</v>
      </c>
      <c r="CW333">
        <v>0.254</v>
      </c>
      <c r="CX333">
        <v>0.318</v>
      </c>
      <c r="CY333">
        <v>0.34300000000000003</v>
      </c>
      <c r="CZ333">
        <v>60</v>
      </c>
      <c r="DA333">
        <v>0.29499999999999998</v>
      </c>
      <c r="DB333">
        <v>18</v>
      </c>
      <c r="DC333">
        <v>4</v>
      </c>
      <c r="DD333" t="s">
        <v>249</v>
      </c>
      <c r="DE333">
        <v>29</v>
      </c>
      <c r="DF333" t="s">
        <v>1070</v>
      </c>
      <c r="DG333">
        <v>491</v>
      </c>
      <c r="DH333">
        <v>136</v>
      </c>
      <c r="DI333">
        <v>9</v>
      </c>
      <c r="DJ333">
        <v>17</v>
      </c>
      <c r="DK333">
        <v>2015</v>
      </c>
      <c r="DL333">
        <v>527</v>
      </c>
      <c r="DM333">
        <v>0.26700000000000002</v>
      </c>
      <c r="DN333">
        <v>0.311</v>
      </c>
      <c r="DO333">
        <v>0.38500000000000001</v>
      </c>
      <c r="DP333">
        <v>161</v>
      </c>
      <c r="DQ333">
        <v>0.30499999999999999</v>
      </c>
      <c r="DR333">
        <v>39</v>
      </c>
      <c r="DS333">
        <v>18</v>
      </c>
      <c r="DT333" t="s">
        <v>249</v>
      </c>
      <c r="DU333">
        <v>28</v>
      </c>
      <c r="DV333" s="36" t="s">
        <v>1426</v>
      </c>
    </row>
    <row r="334" spans="1:126" x14ac:dyDescent="0.3">
      <c r="A334">
        <v>333</v>
      </c>
      <c r="B334" t="s">
        <v>6799</v>
      </c>
      <c r="C334" t="s">
        <v>423</v>
      </c>
      <c r="D334" t="s">
        <v>277</v>
      </c>
      <c r="E334">
        <v>457926</v>
      </c>
      <c r="F334" t="s">
        <v>257</v>
      </c>
      <c r="I334" t="s">
        <v>1065</v>
      </c>
      <c r="J334">
        <v>31</v>
      </c>
      <c r="K334" t="s">
        <v>771</v>
      </c>
      <c r="L334">
        <v>172</v>
      </c>
      <c r="M334">
        <v>120</v>
      </c>
      <c r="N334">
        <v>31</v>
      </c>
      <c r="O334">
        <v>74</v>
      </c>
      <c r="P334">
        <v>111</v>
      </c>
      <c r="Q334">
        <v>96</v>
      </c>
      <c r="R334">
        <v>94</v>
      </c>
      <c r="S334">
        <v>62</v>
      </c>
      <c r="T334">
        <v>74</v>
      </c>
      <c r="U334">
        <v>40</v>
      </c>
      <c r="V334">
        <v>58</v>
      </c>
      <c r="W334">
        <v>86</v>
      </c>
      <c r="X334">
        <v>35</v>
      </c>
      <c r="Y334">
        <v>81</v>
      </c>
      <c r="Z334">
        <v>1</v>
      </c>
      <c r="AA334">
        <v>1</v>
      </c>
      <c r="AB334" s="1">
        <v>0.19800000000000001</v>
      </c>
      <c r="AC334" s="1">
        <v>0.27100000000000002</v>
      </c>
      <c r="AD334" s="1">
        <v>0.28699999999999998</v>
      </c>
      <c r="AE334" s="1">
        <v>0.254</v>
      </c>
      <c r="AF334" s="36">
        <v>6</v>
      </c>
      <c r="AG334" s="36">
        <v>7</v>
      </c>
      <c r="AH334" s="8">
        <v>0</v>
      </c>
      <c r="AI334" s="36">
        <v>-3</v>
      </c>
      <c r="AJ334" s="38">
        <v>605</v>
      </c>
      <c r="AK334" s="38">
        <v>79</v>
      </c>
      <c r="AL334" s="1">
        <v>0.47499999999999998</v>
      </c>
      <c r="AM334" s="1">
        <v>0.58333333330000003</v>
      </c>
      <c r="AN334" s="1">
        <v>8.0543929700000003E-2</v>
      </c>
      <c r="AO334" s="1">
        <v>1.8401319400000001E-2</v>
      </c>
      <c r="AP334" s="1">
        <v>8.7837717499999995E-2</v>
      </c>
      <c r="AQ334" s="1">
        <v>0.2086649626</v>
      </c>
      <c r="AR334" s="1">
        <v>0.14488174600000001</v>
      </c>
      <c r="AS334" s="1">
        <v>8.8765506399999999E-2</v>
      </c>
      <c r="AT334" s="1">
        <v>2.9970912200000002E-2</v>
      </c>
      <c r="AU334" s="1">
        <v>1.7957763999999999E-3</v>
      </c>
      <c r="AV334" s="1">
        <v>1.5150083E-2</v>
      </c>
      <c r="AW334" s="1">
        <v>0.25441061390000003</v>
      </c>
      <c r="AX334" s="1">
        <v>1.9524895933999999</v>
      </c>
      <c r="AY334" s="1">
        <v>1.4854708896</v>
      </c>
      <c r="AZ334" s="1">
        <v>-1.1213413329999999</v>
      </c>
      <c r="BA334" s="1">
        <v>-0.27416353500000001</v>
      </c>
      <c r="BB334" s="1">
        <v>0.35702722399999998</v>
      </c>
      <c r="BC334" s="1">
        <v>-0.217905407</v>
      </c>
      <c r="BD334" s="1">
        <v>-0.32433721999999998</v>
      </c>
      <c r="BE334" s="1">
        <v>-1.2770009389999999</v>
      </c>
      <c r="BF334" s="1">
        <v>-1.1280977459999999</v>
      </c>
      <c r="BG334" s="1">
        <v>-0.81242514200000004</v>
      </c>
      <c r="BH334" s="1">
        <v>-0.94477697199999999</v>
      </c>
      <c r="BI334" s="1">
        <v>-1.4695510190000001</v>
      </c>
      <c r="BJ334">
        <v>3</v>
      </c>
      <c r="BK334">
        <v>3</v>
      </c>
      <c r="BL334" t="s">
        <v>762</v>
      </c>
      <c r="BM334" t="s">
        <v>761</v>
      </c>
      <c r="BN334" s="36" t="s">
        <v>783</v>
      </c>
      <c r="BO334" s="1">
        <v>-0.63491248700000003</v>
      </c>
      <c r="BP334" s="1">
        <v>-9.7061279E-2</v>
      </c>
      <c r="BQ334" s="1">
        <v>0.6776347305</v>
      </c>
      <c r="BR334" s="1">
        <v>0.29007861959999998</v>
      </c>
      <c r="BS334" s="1">
        <v>0.63491248680000001</v>
      </c>
      <c r="BT334" s="1">
        <v>9.7061279E-2</v>
      </c>
      <c r="BU334" s="1">
        <v>0.6776347305</v>
      </c>
      <c r="BV334" s="1">
        <v>0.29007861959999998</v>
      </c>
      <c r="BW334" t="s">
        <v>2902</v>
      </c>
      <c r="BX334" t="s">
        <v>1377</v>
      </c>
      <c r="BY334" t="s">
        <v>1373</v>
      </c>
      <c r="BZ334" t="s">
        <v>1377</v>
      </c>
      <c r="CA334">
        <v>26</v>
      </c>
      <c r="CB334">
        <v>14</v>
      </c>
      <c r="CC334">
        <v>0</v>
      </c>
      <c r="CD334">
        <v>0</v>
      </c>
      <c r="CE334">
        <v>2017</v>
      </c>
      <c r="CF334">
        <v>28</v>
      </c>
      <c r="CG334">
        <v>7.6999999999999999E-2</v>
      </c>
      <c r="CH334">
        <v>0.111</v>
      </c>
      <c r="CI334">
        <v>7.6999999999999999E-2</v>
      </c>
      <c r="CJ334">
        <v>3</v>
      </c>
      <c r="CK334">
        <v>0.09</v>
      </c>
      <c r="CL334">
        <v>0</v>
      </c>
      <c r="CM334">
        <v>-1</v>
      </c>
      <c r="CN334" t="s">
        <v>257</v>
      </c>
      <c r="CO334">
        <v>34</v>
      </c>
      <c r="CP334" t="s">
        <v>1377</v>
      </c>
      <c r="CQ334">
        <v>31</v>
      </c>
      <c r="CR334">
        <v>14</v>
      </c>
      <c r="CS334">
        <v>0</v>
      </c>
      <c r="CT334">
        <v>0</v>
      </c>
      <c r="CU334">
        <v>2016</v>
      </c>
      <c r="CV334">
        <v>35</v>
      </c>
      <c r="CW334">
        <v>0.19400000000000001</v>
      </c>
      <c r="CX334">
        <v>0.28599999999999998</v>
      </c>
      <c r="CY334">
        <v>0.22600000000000001</v>
      </c>
      <c r="CZ334">
        <v>9</v>
      </c>
      <c r="DA334">
        <v>0.247</v>
      </c>
      <c r="DB334">
        <v>3</v>
      </c>
      <c r="DC334">
        <v>0</v>
      </c>
      <c r="DD334" t="s">
        <v>253</v>
      </c>
      <c r="DE334">
        <v>33</v>
      </c>
      <c r="DF334" t="s">
        <v>1377</v>
      </c>
      <c r="DG334">
        <v>35</v>
      </c>
      <c r="DH334">
        <v>14</v>
      </c>
      <c r="DI334">
        <v>0</v>
      </c>
      <c r="DJ334">
        <v>0</v>
      </c>
      <c r="DK334">
        <v>2015</v>
      </c>
      <c r="DL334">
        <v>36</v>
      </c>
      <c r="DM334">
        <v>0.28599999999999998</v>
      </c>
      <c r="DN334">
        <v>0.27800000000000002</v>
      </c>
      <c r="DO334">
        <v>0.371</v>
      </c>
      <c r="DP334">
        <v>10</v>
      </c>
      <c r="DQ334">
        <v>0.27800000000000002</v>
      </c>
      <c r="DR334">
        <v>5</v>
      </c>
      <c r="DS334">
        <v>1</v>
      </c>
      <c r="DT334" t="s">
        <v>257</v>
      </c>
      <c r="DU334">
        <v>32</v>
      </c>
      <c r="DV334" s="36" t="s">
        <v>1122</v>
      </c>
    </row>
    <row r="335" spans="1:126" x14ac:dyDescent="0.3">
      <c r="A335">
        <v>334</v>
      </c>
      <c r="B335" t="s">
        <v>3989</v>
      </c>
      <c r="C335" t="s">
        <v>3990</v>
      </c>
      <c r="D335" t="s">
        <v>128</v>
      </c>
      <c r="E335">
        <v>608671</v>
      </c>
      <c r="F335" t="s">
        <v>249</v>
      </c>
      <c r="I335" t="s">
        <v>1103</v>
      </c>
      <c r="J335">
        <v>19</v>
      </c>
      <c r="K335" t="s">
        <v>786</v>
      </c>
      <c r="L335">
        <v>76</v>
      </c>
      <c r="M335">
        <v>89</v>
      </c>
      <c r="N335">
        <v>74</v>
      </c>
      <c r="O335">
        <v>318</v>
      </c>
      <c r="P335">
        <v>114</v>
      </c>
      <c r="Q335">
        <v>115</v>
      </c>
      <c r="R335">
        <v>106</v>
      </c>
      <c r="S335">
        <v>70</v>
      </c>
      <c r="T335">
        <v>86</v>
      </c>
      <c r="U335">
        <v>140</v>
      </c>
      <c r="V335">
        <v>47</v>
      </c>
      <c r="W335">
        <v>93</v>
      </c>
      <c r="X335">
        <v>26</v>
      </c>
      <c r="Y335">
        <v>191</v>
      </c>
      <c r="Z335">
        <v>2</v>
      </c>
      <c r="AA335">
        <v>9</v>
      </c>
      <c r="AB335" s="1">
        <v>0.217</v>
      </c>
      <c r="AC335" s="1">
        <v>0.29599999999999999</v>
      </c>
      <c r="AD335" s="1">
        <v>0.317</v>
      </c>
      <c r="AE335" s="1">
        <v>0.27800000000000002</v>
      </c>
      <c r="AF335" s="36">
        <v>14</v>
      </c>
      <c r="AG335" s="36">
        <v>13</v>
      </c>
      <c r="AH335" s="8">
        <v>4</v>
      </c>
      <c r="AI335" s="36">
        <v>-10</v>
      </c>
      <c r="AJ335" s="38">
        <v>455</v>
      </c>
      <c r="AK335" s="38">
        <v>167</v>
      </c>
      <c r="AL335" s="1">
        <v>0.21</v>
      </c>
      <c r="AM335" s="1">
        <v>0.43333333330000001</v>
      </c>
      <c r="AN335" s="1">
        <v>0.1908330868</v>
      </c>
      <c r="AO335" s="1">
        <v>7.9145734699999998E-2</v>
      </c>
      <c r="AP335" s="1">
        <v>9.0638976900000001E-2</v>
      </c>
      <c r="AQ335" s="1">
        <v>0.2508528069</v>
      </c>
      <c r="AR335" s="1">
        <v>0.1622507869</v>
      </c>
      <c r="AS335" s="1">
        <v>0.1004224705</v>
      </c>
      <c r="AT335" s="1">
        <v>3.4812446400000002E-2</v>
      </c>
      <c r="AU335" s="1">
        <v>6.3044099000000003E-3</v>
      </c>
      <c r="AV335" s="1">
        <v>1.24410163E-2</v>
      </c>
      <c r="AW335" s="1">
        <v>0.27788674629999999</v>
      </c>
      <c r="AX335" s="1">
        <v>-0.65492958000000001</v>
      </c>
      <c r="AY335" s="1">
        <v>-0.77632145699999999</v>
      </c>
      <c r="AZ335" s="1">
        <v>-0.42446648799999998</v>
      </c>
      <c r="BA335" s="1">
        <v>2.2899006256000001</v>
      </c>
      <c r="BB335" s="1">
        <v>0.47466992769999999</v>
      </c>
      <c r="BC335" s="1">
        <v>0.82790386329999999</v>
      </c>
      <c r="BD335" s="1">
        <v>0.33811253800000002</v>
      </c>
      <c r="BE335" s="1">
        <v>-1.006323429</v>
      </c>
      <c r="BF335" s="1">
        <v>-0.61338103899999996</v>
      </c>
      <c r="BG335" s="1">
        <v>0.54418984670000004</v>
      </c>
      <c r="BH335" s="1">
        <v>-1.173718644</v>
      </c>
      <c r="BI335" s="1">
        <v>-0.66354834100000004</v>
      </c>
      <c r="BJ335">
        <v>2</v>
      </c>
      <c r="BK335">
        <v>2</v>
      </c>
      <c r="BL335" t="s">
        <v>759</v>
      </c>
      <c r="BM335" t="s">
        <v>761</v>
      </c>
      <c r="BN335" s="36" t="s">
        <v>779</v>
      </c>
      <c r="BO335" s="1">
        <v>-0.55206207900000004</v>
      </c>
      <c r="BP335" s="1">
        <v>0.7124182362</v>
      </c>
      <c r="BQ335" s="1">
        <v>0.1130539413</v>
      </c>
      <c r="BR335" s="1">
        <v>-0.27956217999999999</v>
      </c>
      <c r="BS335" s="1">
        <v>0.55206207939999996</v>
      </c>
      <c r="BT335" s="1">
        <v>0.7124182362</v>
      </c>
      <c r="BU335" s="1">
        <v>0.1130539413</v>
      </c>
      <c r="BV335" s="1">
        <v>0.27956217960000002</v>
      </c>
      <c r="BW335" t="s">
        <v>2813</v>
      </c>
      <c r="BX335" t="s">
        <v>1107</v>
      </c>
      <c r="BY335" t="s">
        <v>1063</v>
      </c>
      <c r="BZ335" t="s">
        <v>1107</v>
      </c>
      <c r="CA335">
        <v>75</v>
      </c>
      <c r="CB335">
        <v>27</v>
      </c>
      <c r="CC335">
        <v>0</v>
      </c>
      <c r="CD335">
        <v>4</v>
      </c>
      <c r="CE335">
        <v>2017</v>
      </c>
      <c r="CF335">
        <v>87</v>
      </c>
      <c r="CG335">
        <v>0.187</v>
      </c>
      <c r="CH335">
        <v>0.28199999999999997</v>
      </c>
      <c r="CI335">
        <v>0.21299999999999999</v>
      </c>
      <c r="CJ335">
        <v>21</v>
      </c>
      <c r="CK335">
        <v>0.23599999999999999</v>
      </c>
      <c r="CL335">
        <v>5</v>
      </c>
      <c r="CM335">
        <v>0</v>
      </c>
      <c r="CN335" t="s">
        <v>249</v>
      </c>
      <c r="CO335">
        <v>26</v>
      </c>
      <c r="CP335" t="s">
        <v>1107</v>
      </c>
      <c r="CQ335">
        <v>335</v>
      </c>
      <c r="CR335">
        <v>131</v>
      </c>
      <c r="CS335">
        <v>2</v>
      </c>
      <c r="CT335">
        <v>30</v>
      </c>
      <c r="CU335">
        <v>2016</v>
      </c>
      <c r="CV335">
        <v>382</v>
      </c>
      <c r="CW335">
        <v>0.245</v>
      </c>
      <c r="CX335">
        <v>0.33200000000000002</v>
      </c>
      <c r="CY335">
        <v>0.313</v>
      </c>
      <c r="CZ335">
        <v>113</v>
      </c>
      <c r="DA335">
        <v>0.29699999999999999</v>
      </c>
      <c r="DB335">
        <v>28</v>
      </c>
      <c r="DC335">
        <v>14</v>
      </c>
      <c r="DD335" t="s">
        <v>249</v>
      </c>
      <c r="DE335">
        <v>25</v>
      </c>
      <c r="DF335" t="s">
        <v>1107</v>
      </c>
      <c r="DG335">
        <v>90</v>
      </c>
      <c r="DH335">
        <v>34</v>
      </c>
      <c r="DI335">
        <v>2</v>
      </c>
      <c r="DJ335">
        <v>2</v>
      </c>
      <c r="DK335">
        <v>2015</v>
      </c>
      <c r="DL335">
        <v>96</v>
      </c>
      <c r="DM335">
        <v>0.21099999999999999</v>
      </c>
      <c r="DN335">
        <v>0.245</v>
      </c>
      <c r="DO335">
        <v>0.34399999999999997</v>
      </c>
      <c r="DP335">
        <v>24</v>
      </c>
      <c r="DQ335">
        <v>0.251</v>
      </c>
      <c r="DR335">
        <v>6</v>
      </c>
      <c r="DS335">
        <v>2</v>
      </c>
      <c r="DT335" t="s">
        <v>249</v>
      </c>
      <c r="DU335">
        <v>24</v>
      </c>
      <c r="DV335" s="36" t="s">
        <v>3991</v>
      </c>
    </row>
    <row r="336" spans="1:126" x14ac:dyDescent="0.3">
      <c r="A336">
        <v>335</v>
      </c>
      <c r="B336" t="s">
        <v>7030</v>
      </c>
      <c r="C336" t="s">
        <v>299</v>
      </c>
      <c r="D336" t="s">
        <v>169</v>
      </c>
      <c r="E336">
        <v>444379</v>
      </c>
      <c r="F336" t="s">
        <v>249</v>
      </c>
      <c r="G336" t="s">
        <v>250</v>
      </c>
      <c r="I336" t="s">
        <v>1103</v>
      </c>
      <c r="J336">
        <v>14</v>
      </c>
      <c r="K336" t="s">
        <v>6571</v>
      </c>
      <c r="L336">
        <v>76</v>
      </c>
      <c r="M336">
        <v>117</v>
      </c>
      <c r="N336">
        <v>95</v>
      </c>
      <c r="O336">
        <v>18</v>
      </c>
      <c r="P336">
        <v>145</v>
      </c>
      <c r="Q336">
        <v>91</v>
      </c>
      <c r="R336">
        <v>97</v>
      </c>
      <c r="S336">
        <v>101</v>
      </c>
      <c r="T336">
        <v>112</v>
      </c>
      <c r="U336">
        <v>52</v>
      </c>
      <c r="V336">
        <v>96</v>
      </c>
      <c r="W336">
        <v>107</v>
      </c>
      <c r="X336">
        <v>34</v>
      </c>
      <c r="Y336">
        <v>245</v>
      </c>
      <c r="Z336">
        <v>6</v>
      </c>
      <c r="AA336">
        <v>1</v>
      </c>
      <c r="AB336" s="1">
        <v>0.23300000000000001</v>
      </c>
      <c r="AC336" s="1">
        <v>0.32900000000000001</v>
      </c>
      <c r="AD336" s="1">
        <v>0.378</v>
      </c>
      <c r="AE336" s="1">
        <v>0.317</v>
      </c>
      <c r="AF336" s="36">
        <v>27</v>
      </c>
      <c r="AG336" s="36">
        <v>25</v>
      </c>
      <c r="AH336" s="8">
        <v>5</v>
      </c>
      <c r="AI336" s="36">
        <v>-3</v>
      </c>
      <c r="AJ336" s="38">
        <v>289</v>
      </c>
      <c r="AK336" s="38">
        <v>102</v>
      </c>
      <c r="AL336" s="1">
        <v>0.21</v>
      </c>
      <c r="AM336" s="1">
        <v>0.56666666669999999</v>
      </c>
      <c r="AN336" s="1">
        <v>0.2446780975</v>
      </c>
      <c r="AO336" s="1">
        <v>4.4818988999999997E-3</v>
      </c>
      <c r="AP336" s="1">
        <v>0.11515076170000001</v>
      </c>
      <c r="AQ336" s="1">
        <v>0.19734519659999999</v>
      </c>
      <c r="AR336" s="1">
        <v>0.1487243603</v>
      </c>
      <c r="AS336" s="1">
        <v>0.1452735869</v>
      </c>
      <c r="AT336" s="1">
        <v>4.5447485400000001E-2</v>
      </c>
      <c r="AU336" s="1">
        <v>2.343136E-3</v>
      </c>
      <c r="AV336" s="1">
        <v>2.5290468999999999E-2</v>
      </c>
      <c r="AW336" s="1">
        <v>0.3172361159</v>
      </c>
      <c r="AX336" s="1">
        <v>-0.65492958000000001</v>
      </c>
      <c r="AY336" s="1">
        <v>1.2341606289</v>
      </c>
      <c r="AZ336" s="1">
        <v>-8.4240535000000005E-2</v>
      </c>
      <c r="BA336" s="1">
        <v>-0.86171198900000001</v>
      </c>
      <c r="BB336" s="1">
        <v>1.5040757140000001</v>
      </c>
      <c r="BC336" s="1">
        <v>-0.49851505699999998</v>
      </c>
      <c r="BD336" s="1">
        <v>-0.17778111799999999</v>
      </c>
      <c r="BE336" s="1">
        <v>3.5130283300000002E-2</v>
      </c>
      <c r="BF336" s="1">
        <v>0.51725897580000002</v>
      </c>
      <c r="BG336" s="1">
        <v>-0.64772862899999994</v>
      </c>
      <c r="BH336" s="1">
        <v>-8.7818764999999993E-2</v>
      </c>
      <c r="BI336" s="1">
        <v>0.6874279123</v>
      </c>
      <c r="BJ336">
        <v>1</v>
      </c>
      <c r="BK336">
        <v>2</v>
      </c>
      <c r="BL336" t="s">
        <v>764</v>
      </c>
      <c r="BM336" t="s">
        <v>763</v>
      </c>
      <c r="BN336" s="36" t="s">
        <v>791</v>
      </c>
      <c r="BO336" s="1">
        <v>0.48231395739999999</v>
      </c>
      <c r="BP336" s="1">
        <v>-0.61093513700000002</v>
      </c>
      <c r="BQ336" s="1">
        <v>0.41775183919999997</v>
      </c>
      <c r="BR336" s="1">
        <v>-0.109040678</v>
      </c>
      <c r="BS336" s="1">
        <v>0.48231395739999999</v>
      </c>
      <c r="BT336" s="1">
        <v>0.61093513690000001</v>
      </c>
      <c r="BU336" s="1">
        <v>0.41775183919999997</v>
      </c>
      <c r="BV336" s="1">
        <v>0.10904067789999999</v>
      </c>
      <c r="BW336" t="s">
        <v>2921</v>
      </c>
      <c r="BX336" t="s">
        <v>1106</v>
      </c>
      <c r="BY336" t="s">
        <v>1063</v>
      </c>
      <c r="BZ336" t="s">
        <v>1106</v>
      </c>
      <c r="CA336">
        <v>256</v>
      </c>
      <c r="CB336">
        <v>126</v>
      </c>
      <c r="CC336">
        <v>10</v>
      </c>
      <c r="CD336">
        <v>1</v>
      </c>
      <c r="CE336">
        <v>2017</v>
      </c>
      <c r="CF336">
        <v>302</v>
      </c>
      <c r="CG336">
        <v>0.21099999999999999</v>
      </c>
      <c r="CH336">
        <v>0.32800000000000001</v>
      </c>
      <c r="CI336">
        <v>0.40200000000000002</v>
      </c>
      <c r="CJ336">
        <v>98</v>
      </c>
      <c r="CK336">
        <v>0.32500000000000001</v>
      </c>
      <c r="CL336">
        <v>34</v>
      </c>
      <c r="CM336">
        <v>5</v>
      </c>
      <c r="CN336" t="s">
        <v>249</v>
      </c>
      <c r="CO336">
        <v>33</v>
      </c>
      <c r="CP336" t="s">
        <v>1106</v>
      </c>
      <c r="CQ336">
        <v>380</v>
      </c>
      <c r="CR336">
        <v>132</v>
      </c>
      <c r="CS336">
        <v>8</v>
      </c>
      <c r="CT336">
        <v>0</v>
      </c>
      <c r="CU336">
        <v>2016</v>
      </c>
      <c r="CV336">
        <v>432</v>
      </c>
      <c r="CW336">
        <v>0.26800000000000002</v>
      </c>
      <c r="CX336">
        <v>0.35299999999999998</v>
      </c>
      <c r="CY336">
        <v>0.41299999999999998</v>
      </c>
      <c r="CZ336">
        <v>147</v>
      </c>
      <c r="DA336">
        <v>0.34</v>
      </c>
      <c r="DB336">
        <v>50</v>
      </c>
      <c r="DC336">
        <v>11</v>
      </c>
      <c r="DD336" t="s">
        <v>250</v>
      </c>
      <c r="DE336">
        <v>32</v>
      </c>
      <c r="DF336" t="s">
        <v>1402</v>
      </c>
      <c r="DG336">
        <v>185</v>
      </c>
      <c r="DH336">
        <v>70</v>
      </c>
      <c r="DI336">
        <v>5</v>
      </c>
      <c r="DJ336">
        <v>1</v>
      </c>
      <c r="DK336">
        <v>2015</v>
      </c>
      <c r="DL336">
        <v>216</v>
      </c>
      <c r="DM336">
        <v>0.28599999999999998</v>
      </c>
      <c r="DN336">
        <v>0.38</v>
      </c>
      <c r="DO336">
        <v>0.45900000000000002</v>
      </c>
      <c r="DP336">
        <v>80</v>
      </c>
      <c r="DQ336">
        <v>0.36899999999999999</v>
      </c>
      <c r="DR336">
        <v>43</v>
      </c>
      <c r="DS336">
        <v>7</v>
      </c>
      <c r="DT336" t="s">
        <v>249</v>
      </c>
      <c r="DU336">
        <v>31</v>
      </c>
      <c r="DV336" s="36" t="s">
        <v>1481</v>
      </c>
    </row>
    <row r="337" spans="1:126" x14ac:dyDescent="0.3">
      <c r="A337">
        <v>336</v>
      </c>
      <c r="B337" t="s">
        <v>617</v>
      </c>
      <c r="C337" t="s">
        <v>43</v>
      </c>
      <c r="D337" t="s">
        <v>143</v>
      </c>
      <c r="E337">
        <v>445055</v>
      </c>
      <c r="F337" t="s">
        <v>249</v>
      </c>
      <c r="I337" t="s">
        <v>1103</v>
      </c>
      <c r="J337">
        <v>1</v>
      </c>
      <c r="K337" t="s">
        <v>825</v>
      </c>
      <c r="L337">
        <v>76</v>
      </c>
      <c r="M337">
        <v>113</v>
      </c>
      <c r="N337">
        <v>131</v>
      </c>
      <c r="O337">
        <v>68</v>
      </c>
      <c r="P337">
        <v>87</v>
      </c>
      <c r="Q337">
        <v>88</v>
      </c>
      <c r="R337">
        <v>131</v>
      </c>
      <c r="S337">
        <v>53</v>
      </c>
      <c r="T337">
        <v>87</v>
      </c>
      <c r="U337">
        <v>74</v>
      </c>
      <c r="V337">
        <v>35</v>
      </c>
      <c r="W337">
        <v>100</v>
      </c>
      <c r="X337">
        <v>33</v>
      </c>
      <c r="Y337">
        <v>337</v>
      </c>
      <c r="Z337">
        <v>3</v>
      </c>
      <c r="AA337">
        <v>4</v>
      </c>
      <c r="AB337" s="1">
        <v>0.254</v>
      </c>
      <c r="AC337" s="1">
        <v>0.32</v>
      </c>
      <c r="AD337" s="1">
        <v>0.33100000000000002</v>
      </c>
      <c r="AE337" s="1">
        <v>0.29599999999999999</v>
      </c>
      <c r="AF337" s="36">
        <v>26</v>
      </c>
      <c r="AG337" s="36">
        <v>24</v>
      </c>
      <c r="AH337" s="8">
        <v>8</v>
      </c>
      <c r="AI337" s="36">
        <v>-12</v>
      </c>
      <c r="AJ337" s="38">
        <v>302</v>
      </c>
      <c r="AK337" s="38">
        <v>107</v>
      </c>
      <c r="AL337" s="1">
        <v>0.21</v>
      </c>
      <c r="AM337" s="1">
        <v>0.55000000000000004</v>
      </c>
      <c r="AN337" s="1">
        <v>0.33700900620000002</v>
      </c>
      <c r="AO337" s="1">
        <v>1.7017860100000001E-2</v>
      </c>
      <c r="AP337" s="1">
        <v>6.9048865799999998E-2</v>
      </c>
      <c r="AQ337" s="1">
        <v>0.19182809670000001</v>
      </c>
      <c r="AR337" s="1">
        <v>0.2008376056</v>
      </c>
      <c r="AS337" s="1">
        <v>7.6588975599999998E-2</v>
      </c>
      <c r="AT337" s="1">
        <v>3.5267511199999997E-2</v>
      </c>
      <c r="AU337" s="1">
        <v>3.3163751999999999E-3</v>
      </c>
      <c r="AV337" s="1">
        <v>9.0986352E-3</v>
      </c>
      <c r="AW337" s="1">
        <v>0.2959923263</v>
      </c>
      <c r="AX337" s="1">
        <v>-0.65492958000000001</v>
      </c>
      <c r="AY337" s="1">
        <v>0.98285036820000005</v>
      </c>
      <c r="AZ337" s="1">
        <v>0.49916303290000003</v>
      </c>
      <c r="BA337" s="1">
        <v>-0.33256031899999999</v>
      </c>
      <c r="BB337" s="1">
        <v>-0.43203619300000001</v>
      </c>
      <c r="BC337" s="1">
        <v>-0.63528038099999995</v>
      </c>
      <c r="BD337" s="1">
        <v>1.8098016762</v>
      </c>
      <c r="BE337" s="1">
        <v>-1.559742913</v>
      </c>
      <c r="BF337" s="1">
        <v>-0.56500185300000005</v>
      </c>
      <c r="BG337" s="1">
        <v>-0.35488803299999999</v>
      </c>
      <c r="BH337" s="1">
        <v>-1.45618135</v>
      </c>
      <c r="BI337" s="1">
        <v>-4.1932062999999999E-2</v>
      </c>
      <c r="BJ337">
        <v>3</v>
      </c>
      <c r="BK337">
        <v>1</v>
      </c>
      <c r="BL337" t="s">
        <v>761</v>
      </c>
      <c r="BM337" t="s">
        <v>764</v>
      </c>
      <c r="BN337" s="36" t="s">
        <v>772</v>
      </c>
      <c r="BO337" s="1">
        <v>-0.73183372400000002</v>
      </c>
      <c r="BP337" s="1">
        <v>-0.440299367</v>
      </c>
      <c r="BQ337" s="1">
        <v>0.17035957260000001</v>
      </c>
      <c r="BR337" s="1">
        <v>-0.40284223499999999</v>
      </c>
      <c r="BS337" s="1">
        <v>0.73183372400000002</v>
      </c>
      <c r="BT337" s="1">
        <v>0.44029936660000002</v>
      </c>
      <c r="BU337" s="1">
        <v>0.17035957260000001</v>
      </c>
      <c r="BV337" s="1">
        <v>0.40284223479999998</v>
      </c>
      <c r="BW337" t="s">
        <v>2877</v>
      </c>
      <c r="BX337" t="s">
        <v>1070</v>
      </c>
      <c r="BY337" t="s">
        <v>1063</v>
      </c>
      <c r="BZ337" t="s">
        <v>1070</v>
      </c>
      <c r="CA337">
        <v>379</v>
      </c>
      <c r="CB337">
        <v>141</v>
      </c>
      <c r="CC337">
        <v>2</v>
      </c>
      <c r="CD337">
        <v>6</v>
      </c>
      <c r="CE337">
        <v>2017</v>
      </c>
      <c r="CF337">
        <v>433</v>
      </c>
      <c r="CG337">
        <v>0.29599999999999999</v>
      </c>
      <c r="CH337">
        <v>0.374</v>
      </c>
      <c r="CI337">
        <v>0.375</v>
      </c>
      <c r="CJ337">
        <v>147</v>
      </c>
      <c r="CK337">
        <v>0.33900000000000002</v>
      </c>
      <c r="CL337">
        <v>50</v>
      </c>
      <c r="CM337">
        <v>16</v>
      </c>
      <c r="CN337" t="s">
        <v>249</v>
      </c>
      <c r="CO337">
        <v>32</v>
      </c>
      <c r="CP337" t="s">
        <v>1107</v>
      </c>
      <c r="CQ337">
        <v>347</v>
      </c>
      <c r="CR337">
        <v>90</v>
      </c>
      <c r="CS337">
        <v>2</v>
      </c>
      <c r="CT337">
        <v>2</v>
      </c>
      <c r="CU337">
        <v>2016</v>
      </c>
      <c r="CV337">
        <v>373</v>
      </c>
      <c r="CW337">
        <v>0.29099999999999998</v>
      </c>
      <c r="CX337">
        <v>0.33900000000000002</v>
      </c>
      <c r="CY337">
        <v>0.38900000000000001</v>
      </c>
      <c r="CZ337">
        <v>121</v>
      </c>
      <c r="DA337">
        <v>0.32400000000000001</v>
      </c>
      <c r="DB337">
        <v>38</v>
      </c>
      <c r="DC337">
        <v>11</v>
      </c>
      <c r="DD337" t="s">
        <v>249</v>
      </c>
      <c r="DE337">
        <v>31</v>
      </c>
      <c r="DF337" t="s">
        <v>1100</v>
      </c>
      <c r="DG337">
        <v>210</v>
      </c>
      <c r="DH337">
        <v>79</v>
      </c>
      <c r="DI337">
        <v>1</v>
      </c>
      <c r="DJ337">
        <v>0</v>
      </c>
      <c r="DK337">
        <v>2015</v>
      </c>
      <c r="DL337">
        <v>245</v>
      </c>
      <c r="DM337">
        <v>0.21</v>
      </c>
      <c r="DN337">
        <v>0.30599999999999999</v>
      </c>
      <c r="DO337">
        <v>0.25700000000000001</v>
      </c>
      <c r="DP337">
        <v>65</v>
      </c>
      <c r="DQ337">
        <v>0.26500000000000001</v>
      </c>
      <c r="DR337">
        <v>14</v>
      </c>
      <c r="DS337">
        <v>0</v>
      </c>
      <c r="DT337" t="s">
        <v>249</v>
      </c>
      <c r="DU337">
        <v>30</v>
      </c>
      <c r="DV337" s="36" t="s">
        <v>1171</v>
      </c>
    </row>
    <row r="338" spans="1:126" x14ac:dyDescent="0.3">
      <c r="A338">
        <v>337</v>
      </c>
      <c r="B338" t="s">
        <v>618</v>
      </c>
      <c r="C338" t="s">
        <v>145</v>
      </c>
      <c r="D338" t="s">
        <v>144</v>
      </c>
      <c r="E338">
        <v>457775</v>
      </c>
      <c r="F338" t="s">
        <v>249</v>
      </c>
      <c r="I338" t="s">
        <v>1065</v>
      </c>
      <c r="J338">
        <v>34</v>
      </c>
      <c r="K338" t="s">
        <v>817</v>
      </c>
      <c r="L338">
        <v>76</v>
      </c>
      <c r="M338">
        <v>107</v>
      </c>
      <c r="N338">
        <v>39</v>
      </c>
      <c r="O338">
        <v>134</v>
      </c>
      <c r="P338">
        <v>98</v>
      </c>
      <c r="Q338">
        <v>106</v>
      </c>
      <c r="R338">
        <v>99</v>
      </c>
      <c r="S338">
        <v>88</v>
      </c>
      <c r="T338">
        <v>72</v>
      </c>
      <c r="U338">
        <v>103</v>
      </c>
      <c r="V338">
        <v>96</v>
      </c>
      <c r="W338">
        <v>94</v>
      </c>
      <c r="X338">
        <v>31</v>
      </c>
      <c r="Y338">
        <v>100</v>
      </c>
      <c r="Z338">
        <v>3</v>
      </c>
      <c r="AA338">
        <v>2</v>
      </c>
      <c r="AB338" s="1">
        <v>0.218</v>
      </c>
      <c r="AC338" s="1">
        <v>0.28399999999999997</v>
      </c>
      <c r="AD338" s="1">
        <v>0.34399999999999997</v>
      </c>
      <c r="AE338" s="1">
        <v>0.27900000000000003</v>
      </c>
      <c r="AF338" s="36">
        <v>10</v>
      </c>
      <c r="AG338" s="36">
        <v>9</v>
      </c>
      <c r="AH338" s="8">
        <v>2</v>
      </c>
      <c r="AI338" s="36">
        <v>-5</v>
      </c>
      <c r="AJ338" s="38">
        <v>699</v>
      </c>
      <c r="AK338" s="38">
        <v>261</v>
      </c>
      <c r="AL338" s="1">
        <v>0.21</v>
      </c>
      <c r="AM338" s="1">
        <v>0.51666666670000005</v>
      </c>
      <c r="AN338" s="1">
        <v>9.9629101299999995E-2</v>
      </c>
      <c r="AO338" s="1">
        <v>3.3445199299999999E-2</v>
      </c>
      <c r="AP338" s="1">
        <v>7.8082613199999998E-2</v>
      </c>
      <c r="AQ338" s="1">
        <v>0.2295573481</v>
      </c>
      <c r="AR338" s="1">
        <v>0.152284267</v>
      </c>
      <c r="AS338" s="1">
        <v>0.12662878329999999</v>
      </c>
      <c r="AT338" s="1">
        <v>2.9151424499999998E-2</v>
      </c>
      <c r="AU338" s="1">
        <v>4.6489384000000002E-3</v>
      </c>
      <c r="AV338" s="1">
        <v>2.52403712E-2</v>
      </c>
      <c r="AW338" s="1">
        <v>0.27945537549999999</v>
      </c>
      <c r="AX338" s="1">
        <v>-0.65492958000000001</v>
      </c>
      <c r="AY338" s="1">
        <v>0.48022984680000003</v>
      </c>
      <c r="AZ338" s="1">
        <v>-1.00074946</v>
      </c>
      <c r="BA338" s="1">
        <v>0.36084913239999999</v>
      </c>
      <c r="BB338" s="1">
        <v>-5.2651667999999999E-2</v>
      </c>
      <c r="BC338" s="1">
        <v>0.30000326620000001</v>
      </c>
      <c r="BD338" s="1">
        <v>-4.2007397000000002E-2</v>
      </c>
      <c r="BE338" s="1">
        <v>-0.39780654199999999</v>
      </c>
      <c r="BF338" s="1">
        <v>-1.2152197199999999</v>
      </c>
      <c r="BG338" s="1">
        <v>4.6070540700000003E-2</v>
      </c>
      <c r="BH338" s="1">
        <v>-9.2052497999999996E-2</v>
      </c>
      <c r="BI338" s="1">
        <v>-0.60969281900000005</v>
      </c>
      <c r="BJ338">
        <v>3</v>
      </c>
      <c r="BK338">
        <v>3</v>
      </c>
      <c r="BL338" t="s">
        <v>762</v>
      </c>
      <c r="BM338" t="s">
        <v>759</v>
      </c>
      <c r="BN338" s="36" t="s">
        <v>800</v>
      </c>
      <c r="BO338" s="1">
        <v>-0.20293603499999999</v>
      </c>
      <c r="BP338" s="1">
        <v>0.42176838719999998</v>
      </c>
      <c r="BQ338" s="1">
        <v>0.83014246820000004</v>
      </c>
      <c r="BR338" s="1">
        <v>-0.276774193</v>
      </c>
      <c r="BS338" s="1">
        <v>0.20293603530000001</v>
      </c>
      <c r="BT338" s="1">
        <v>0.42176838719999998</v>
      </c>
      <c r="BU338" s="1">
        <v>0.83014246820000004</v>
      </c>
      <c r="BV338" s="1">
        <v>0.276774193</v>
      </c>
      <c r="BW338" t="s">
        <v>2883</v>
      </c>
      <c r="BX338" t="s">
        <v>1402</v>
      </c>
      <c r="BY338" t="s">
        <v>1373</v>
      </c>
      <c r="CP338" t="s">
        <v>1402</v>
      </c>
      <c r="CQ338">
        <v>200</v>
      </c>
      <c r="CR338">
        <v>65</v>
      </c>
      <c r="CS338">
        <v>7</v>
      </c>
      <c r="CT338">
        <v>2</v>
      </c>
      <c r="CU338">
        <v>2016</v>
      </c>
      <c r="CV338">
        <v>225</v>
      </c>
      <c r="CW338">
        <v>0.2</v>
      </c>
      <c r="CX338">
        <v>0.28100000000000003</v>
      </c>
      <c r="CY338">
        <v>0.35</v>
      </c>
      <c r="CZ338">
        <v>63</v>
      </c>
      <c r="DA338">
        <v>0.28000000000000003</v>
      </c>
      <c r="DB338">
        <v>16</v>
      </c>
      <c r="DC338">
        <v>3</v>
      </c>
      <c r="DD338" t="s">
        <v>249</v>
      </c>
      <c r="DE338">
        <v>29</v>
      </c>
      <c r="DF338" t="s">
        <v>1402</v>
      </c>
      <c r="DG338">
        <v>97</v>
      </c>
      <c r="DH338">
        <v>28</v>
      </c>
      <c r="DI338">
        <v>1</v>
      </c>
      <c r="DJ338">
        <v>5</v>
      </c>
      <c r="DK338">
        <v>2015</v>
      </c>
      <c r="DL338">
        <v>108</v>
      </c>
      <c r="DM338">
        <v>0.26800000000000002</v>
      </c>
      <c r="DN338">
        <v>0.32400000000000001</v>
      </c>
      <c r="DO338">
        <v>0.34</v>
      </c>
      <c r="DP338">
        <v>32</v>
      </c>
      <c r="DQ338">
        <v>0.29899999999999999</v>
      </c>
      <c r="DR338">
        <v>13</v>
      </c>
      <c r="DS338">
        <v>3</v>
      </c>
      <c r="DT338" t="s">
        <v>249</v>
      </c>
      <c r="DU338">
        <v>28</v>
      </c>
      <c r="DV338" s="36" t="s">
        <v>1437</v>
      </c>
    </row>
    <row r="339" spans="1:126" x14ac:dyDescent="0.3">
      <c r="A339">
        <v>338</v>
      </c>
      <c r="B339" t="s">
        <v>5589</v>
      </c>
      <c r="C339" t="s">
        <v>4880</v>
      </c>
      <c r="D339" t="s">
        <v>29</v>
      </c>
      <c r="E339">
        <v>571812</v>
      </c>
      <c r="F339" t="s">
        <v>249</v>
      </c>
      <c r="I339" t="s">
        <v>1065</v>
      </c>
      <c r="J339">
        <v>22</v>
      </c>
      <c r="K339" t="s">
        <v>811</v>
      </c>
      <c r="L339">
        <v>76</v>
      </c>
      <c r="M339">
        <v>103</v>
      </c>
      <c r="N339">
        <v>35</v>
      </c>
      <c r="O339">
        <v>99</v>
      </c>
      <c r="P339">
        <v>83</v>
      </c>
      <c r="Q339">
        <v>121</v>
      </c>
      <c r="R339">
        <v>90</v>
      </c>
      <c r="S339">
        <v>112</v>
      </c>
      <c r="T339">
        <v>69</v>
      </c>
      <c r="U339">
        <v>220</v>
      </c>
      <c r="V339">
        <v>126</v>
      </c>
      <c r="W339">
        <v>97</v>
      </c>
      <c r="X339">
        <v>30</v>
      </c>
      <c r="Y339">
        <v>91</v>
      </c>
      <c r="Z339">
        <v>3</v>
      </c>
      <c r="AA339">
        <v>1</v>
      </c>
      <c r="AB339" s="1">
        <v>0.216</v>
      </c>
      <c r="AC339" s="1">
        <v>0.27800000000000002</v>
      </c>
      <c r="AD339" s="1">
        <v>0.378</v>
      </c>
      <c r="AE339" s="1">
        <v>0.28699999999999998</v>
      </c>
      <c r="AF339" s="36">
        <v>10</v>
      </c>
      <c r="AG339" s="36">
        <v>9</v>
      </c>
      <c r="AH339" s="8">
        <v>2</v>
      </c>
      <c r="AI339" s="36">
        <v>-4</v>
      </c>
      <c r="AJ339" s="38">
        <v>694</v>
      </c>
      <c r="AK339" s="38">
        <v>259</v>
      </c>
      <c r="AL339" s="1">
        <v>0.21</v>
      </c>
      <c r="AM339" s="1">
        <v>0.5</v>
      </c>
      <c r="AN339" s="1">
        <v>9.1021065600000006E-2</v>
      </c>
      <c r="AO339" s="1">
        <v>2.4767491799999999E-2</v>
      </c>
      <c r="AP339" s="1">
        <v>6.5982148399999996E-2</v>
      </c>
      <c r="AQ339" s="1">
        <v>0.2630146417</v>
      </c>
      <c r="AR339" s="1">
        <v>0.13877137510000001</v>
      </c>
      <c r="AS339" s="1">
        <v>0.16122645599999999</v>
      </c>
      <c r="AT339" s="1">
        <v>2.78490783E-2</v>
      </c>
      <c r="AU339" s="1">
        <v>9.8981700999999991E-3</v>
      </c>
      <c r="AV339" s="1">
        <v>3.31342133E-2</v>
      </c>
      <c r="AW339" s="1">
        <v>0.28700448830000003</v>
      </c>
      <c r="AX339" s="1">
        <v>-0.65492958000000001</v>
      </c>
      <c r="AY339" s="1">
        <v>0.22891958609999999</v>
      </c>
      <c r="AZ339" s="1">
        <v>-1.0551403340000001</v>
      </c>
      <c r="BA339" s="1">
        <v>-5.4429559999999997E-3</v>
      </c>
      <c r="BB339" s="1">
        <v>-0.56082716600000004</v>
      </c>
      <c r="BC339" s="1">
        <v>1.1293878534999999</v>
      </c>
      <c r="BD339" s="1">
        <v>-0.55738484600000004</v>
      </c>
      <c r="BE339" s="1">
        <v>0.40555973960000002</v>
      </c>
      <c r="BF339" s="1">
        <v>-1.3536756990000001</v>
      </c>
      <c r="BG339" s="1">
        <v>1.6255261148</v>
      </c>
      <c r="BH339" s="1">
        <v>0.57505156430000004</v>
      </c>
      <c r="BI339" s="1">
        <v>-0.35051021500000001</v>
      </c>
      <c r="BJ339">
        <v>2</v>
      </c>
      <c r="BK339">
        <v>2</v>
      </c>
      <c r="BL339" t="s">
        <v>759</v>
      </c>
      <c r="BM339" t="s">
        <v>762</v>
      </c>
      <c r="BN339" s="36" t="s">
        <v>782</v>
      </c>
      <c r="BO339" s="1">
        <v>0.16589865209999999</v>
      </c>
      <c r="BP339" s="1">
        <v>0.75775496269999998</v>
      </c>
      <c r="BQ339" s="1">
        <v>0.49326610129999998</v>
      </c>
      <c r="BR339" s="1">
        <v>-0.111543559</v>
      </c>
      <c r="BS339" s="1">
        <v>0.16589865209999999</v>
      </c>
      <c r="BT339" s="1">
        <v>0.75775496269999998</v>
      </c>
      <c r="BU339" s="1">
        <v>0.49326610129999998</v>
      </c>
      <c r="BV339" s="1">
        <v>0.1115435586</v>
      </c>
      <c r="BW339" t="s">
        <v>2887</v>
      </c>
      <c r="BX339" t="s">
        <v>1116</v>
      </c>
      <c r="BY339" t="s">
        <v>1063</v>
      </c>
      <c r="CP339" t="s">
        <v>1116</v>
      </c>
      <c r="CQ339">
        <v>31</v>
      </c>
      <c r="CR339">
        <v>17</v>
      </c>
      <c r="CS339">
        <v>2</v>
      </c>
      <c r="CT339">
        <v>0</v>
      </c>
      <c r="CU339">
        <v>2016</v>
      </c>
      <c r="CV339">
        <v>34</v>
      </c>
      <c r="CW339">
        <v>0.19400000000000001</v>
      </c>
      <c r="CX339">
        <v>0.26500000000000001</v>
      </c>
      <c r="CY339">
        <v>0.45200000000000001</v>
      </c>
      <c r="CZ339">
        <v>10</v>
      </c>
      <c r="DA339">
        <v>0.30399999999999999</v>
      </c>
      <c r="DB339">
        <v>7</v>
      </c>
      <c r="DC339">
        <v>1</v>
      </c>
      <c r="DD339" t="s">
        <v>249</v>
      </c>
      <c r="DE339">
        <v>28</v>
      </c>
      <c r="DV339" s="36" t="s">
        <v>4881</v>
      </c>
    </row>
    <row r="340" spans="1:126" x14ac:dyDescent="0.3">
      <c r="A340">
        <v>339</v>
      </c>
      <c r="B340" t="s">
        <v>6800</v>
      </c>
      <c r="C340" t="s">
        <v>957</v>
      </c>
      <c r="D340" t="s">
        <v>269</v>
      </c>
      <c r="E340">
        <v>543362</v>
      </c>
      <c r="F340" t="s">
        <v>255</v>
      </c>
      <c r="I340" t="s">
        <v>1065</v>
      </c>
      <c r="J340">
        <v>24</v>
      </c>
      <c r="K340" t="s">
        <v>814</v>
      </c>
      <c r="L340">
        <v>90</v>
      </c>
      <c r="M340">
        <v>96</v>
      </c>
      <c r="N340">
        <v>37</v>
      </c>
      <c r="O340">
        <v>17</v>
      </c>
      <c r="P340">
        <v>68</v>
      </c>
      <c r="Q340">
        <v>124</v>
      </c>
      <c r="R340">
        <v>81</v>
      </c>
      <c r="S340">
        <v>81</v>
      </c>
      <c r="T340">
        <v>88</v>
      </c>
      <c r="U340">
        <v>67</v>
      </c>
      <c r="V340">
        <v>83</v>
      </c>
      <c r="W340">
        <v>81</v>
      </c>
      <c r="X340">
        <v>28</v>
      </c>
      <c r="Y340">
        <v>95</v>
      </c>
      <c r="Z340">
        <v>2</v>
      </c>
      <c r="AA340">
        <v>0</v>
      </c>
      <c r="AB340" s="1">
        <v>0.191</v>
      </c>
      <c r="AC340" s="1">
        <v>0.23699999999999999</v>
      </c>
      <c r="AD340" s="1">
        <v>0.307</v>
      </c>
      <c r="AE340" s="1">
        <v>0.23899999999999999</v>
      </c>
      <c r="AF340" s="36">
        <v>5</v>
      </c>
      <c r="AG340" s="36">
        <v>5</v>
      </c>
      <c r="AH340" s="8">
        <v>0</v>
      </c>
      <c r="AI340" s="36">
        <v>-8</v>
      </c>
      <c r="AJ340" s="38">
        <v>620</v>
      </c>
      <c r="AK340" s="38">
        <v>108</v>
      </c>
      <c r="AL340" s="1">
        <v>0.25</v>
      </c>
      <c r="AM340" s="1">
        <v>0.46666666670000001</v>
      </c>
      <c r="AN340" s="1">
        <v>9.5117451199999994E-2</v>
      </c>
      <c r="AO340" s="1">
        <v>4.2857612E-3</v>
      </c>
      <c r="AP340" s="1">
        <v>5.3740318799999999E-2</v>
      </c>
      <c r="AQ340" s="1">
        <v>0.2690131791</v>
      </c>
      <c r="AR340" s="1">
        <v>0.1248066253</v>
      </c>
      <c r="AS340" s="1">
        <v>0.116426735</v>
      </c>
      <c r="AT340" s="1">
        <v>3.56519894E-2</v>
      </c>
      <c r="AU340" s="1">
        <v>2.9936784999999998E-3</v>
      </c>
      <c r="AV340" s="1">
        <v>2.1772207299999999E-2</v>
      </c>
      <c r="AW340" s="1">
        <v>0.23935065210000001</v>
      </c>
      <c r="AX340" s="1">
        <v>-0.26135687499999999</v>
      </c>
      <c r="AY340" s="1">
        <v>-0.27370093499999998</v>
      </c>
      <c r="AZ340" s="1">
        <v>-1.0292568449999999</v>
      </c>
      <c r="BA340" s="1">
        <v>-0.86999109699999999</v>
      </c>
      <c r="BB340" s="1">
        <v>-1.0749394729999999</v>
      </c>
      <c r="BC340" s="1">
        <v>1.2780877012</v>
      </c>
      <c r="BD340" s="1">
        <v>-1.089996016</v>
      </c>
      <c r="BE340" s="1">
        <v>-0.63470055700000005</v>
      </c>
      <c r="BF340" s="1">
        <v>-0.52412693099999996</v>
      </c>
      <c r="BG340" s="1">
        <v>-0.45198512099999999</v>
      </c>
      <c r="BH340" s="1">
        <v>-0.38514504599999999</v>
      </c>
      <c r="BI340" s="1">
        <v>-1.986602523</v>
      </c>
      <c r="BJ340">
        <v>2</v>
      </c>
      <c r="BK340">
        <v>2</v>
      </c>
      <c r="BL340" t="s">
        <v>759</v>
      </c>
      <c r="BM340" t="s">
        <v>6729</v>
      </c>
      <c r="BN340" s="36" t="s">
        <v>6767</v>
      </c>
      <c r="BO340" s="1">
        <v>7.8254901000000005E-3</v>
      </c>
      <c r="BP340" s="1">
        <v>0.66018936480000001</v>
      </c>
      <c r="BQ340" s="1">
        <v>0.46912108270000002</v>
      </c>
      <c r="BR340" s="1">
        <v>0.52789361099999998</v>
      </c>
      <c r="BS340" s="1">
        <v>7.8254901000000005E-3</v>
      </c>
      <c r="BT340" s="1">
        <v>0.66018936480000001</v>
      </c>
      <c r="BU340" s="1">
        <v>0.46912108270000002</v>
      </c>
      <c r="BV340" s="1">
        <v>0.52789361099999998</v>
      </c>
      <c r="BW340" t="s">
        <v>2889</v>
      </c>
      <c r="BX340" t="s">
        <v>1375</v>
      </c>
      <c r="BY340" t="s">
        <v>1373</v>
      </c>
      <c r="BZ340" t="s">
        <v>1375</v>
      </c>
      <c r="CA340">
        <v>12</v>
      </c>
      <c r="CB340">
        <v>7</v>
      </c>
      <c r="CC340">
        <v>0</v>
      </c>
      <c r="CD340">
        <v>0</v>
      </c>
      <c r="CE340">
        <v>2017</v>
      </c>
      <c r="CF340">
        <v>13</v>
      </c>
      <c r="CG340">
        <v>8.3000000000000004E-2</v>
      </c>
      <c r="CH340">
        <v>8.3000000000000004E-2</v>
      </c>
      <c r="CI340">
        <v>8.3000000000000004E-2</v>
      </c>
      <c r="CJ340">
        <v>1</v>
      </c>
      <c r="CK340">
        <v>6.9000000000000006E-2</v>
      </c>
      <c r="CL340">
        <v>0</v>
      </c>
      <c r="CM340">
        <v>-1</v>
      </c>
      <c r="CN340" t="s">
        <v>255</v>
      </c>
      <c r="CO340">
        <v>27</v>
      </c>
      <c r="DV340" s="36" t="s">
        <v>6676</v>
      </c>
    </row>
    <row r="341" spans="1:126" x14ac:dyDescent="0.3">
      <c r="A341">
        <v>340</v>
      </c>
      <c r="B341" t="s">
        <v>5590</v>
      </c>
      <c r="C341" t="s">
        <v>147</v>
      </c>
      <c r="D341" t="s">
        <v>58</v>
      </c>
      <c r="E341">
        <v>453400</v>
      </c>
      <c r="F341" t="s">
        <v>250</v>
      </c>
      <c r="I341" t="s">
        <v>1065</v>
      </c>
      <c r="J341">
        <v>31</v>
      </c>
      <c r="K341" t="s">
        <v>781</v>
      </c>
      <c r="L341">
        <v>67</v>
      </c>
      <c r="M341">
        <v>113</v>
      </c>
      <c r="N341">
        <v>35</v>
      </c>
      <c r="O341">
        <v>48</v>
      </c>
      <c r="P341">
        <v>82</v>
      </c>
      <c r="Q341">
        <v>122</v>
      </c>
      <c r="R341">
        <v>106</v>
      </c>
      <c r="S341">
        <v>66</v>
      </c>
      <c r="T341">
        <v>81</v>
      </c>
      <c r="U341">
        <v>23</v>
      </c>
      <c r="V341">
        <v>67</v>
      </c>
      <c r="W341">
        <v>88</v>
      </c>
      <c r="X341">
        <v>33</v>
      </c>
      <c r="Y341">
        <v>91</v>
      </c>
      <c r="Z341">
        <v>2</v>
      </c>
      <c r="AA341">
        <v>1</v>
      </c>
      <c r="AB341" s="1">
        <v>0.218</v>
      </c>
      <c r="AC341" s="1">
        <v>0.27200000000000002</v>
      </c>
      <c r="AD341" s="1">
        <v>0.313</v>
      </c>
      <c r="AE341" s="1">
        <v>0.26300000000000001</v>
      </c>
      <c r="AF341" s="36">
        <v>7</v>
      </c>
      <c r="AG341" s="36">
        <v>7</v>
      </c>
      <c r="AH341" s="8">
        <v>1</v>
      </c>
      <c r="AI341" s="36">
        <v>-6</v>
      </c>
      <c r="AJ341" s="38">
        <v>753</v>
      </c>
      <c r="AK341" s="38">
        <v>88</v>
      </c>
      <c r="AL341" s="1">
        <v>0.185</v>
      </c>
      <c r="AM341" s="1">
        <v>0.55000000000000004</v>
      </c>
      <c r="AN341" s="1">
        <v>9.1133635500000004E-2</v>
      </c>
      <c r="AO341" s="1">
        <v>1.1894414000000001E-2</v>
      </c>
      <c r="AP341" s="1">
        <v>6.4930655700000006E-2</v>
      </c>
      <c r="AQ341" s="1">
        <v>0.2647235402</v>
      </c>
      <c r="AR341" s="1">
        <v>0.1626672414</v>
      </c>
      <c r="AS341" s="1">
        <v>9.4744064599999997E-2</v>
      </c>
      <c r="AT341" s="1">
        <v>3.2722313400000001E-2</v>
      </c>
      <c r="AU341" s="1">
        <v>1.0536249000000001E-3</v>
      </c>
      <c r="AV341" s="1">
        <v>1.7580511E-2</v>
      </c>
      <c r="AW341" s="1">
        <v>0.26262955069999999</v>
      </c>
      <c r="AX341" s="1">
        <v>-0.90091252099999997</v>
      </c>
      <c r="AY341" s="1">
        <v>0.98285036820000005</v>
      </c>
      <c r="AZ341" s="1">
        <v>-1.054429048</v>
      </c>
      <c r="BA341" s="1">
        <v>-0.54882455399999996</v>
      </c>
      <c r="BB341" s="1">
        <v>-0.60498603299999998</v>
      </c>
      <c r="BC341" s="1">
        <v>1.1717503360999999</v>
      </c>
      <c r="BD341" s="1">
        <v>0.35399598469999999</v>
      </c>
      <c r="BE341" s="1">
        <v>-1.1381773799999999</v>
      </c>
      <c r="BF341" s="1">
        <v>-0.83558877799999998</v>
      </c>
      <c r="BG341" s="1">
        <v>-1.035733118</v>
      </c>
      <c r="BH341" s="1">
        <v>-0.73938289000000001</v>
      </c>
      <c r="BI341" s="1">
        <v>-1.187371443</v>
      </c>
      <c r="BJ341">
        <v>3</v>
      </c>
      <c r="BK341">
        <v>3</v>
      </c>
      <c r="BL341" t="s">
        <v>762</v>
      </c>
      <c r="BM341" t="s">
        <v>761</v>
      </c>
      <c r="BN341" s="36" t="s">
        <v>783</v>
      </c>
      <c r="BO341" s="1">
        <v>-0.28879361799999997</v>
      </c>
      <c r="BP341" s="1">
        <v>0.19920388059999999</v>
      </c>
      <c r="BQ341" s="1">
        <v>0.84415981929999995</v>
      </c>
      <c r="BR341" s="1">
        <v>6.8844385100000002E-2</v>
      </c>
      <c r="BS341" s="1">
        <v>0.28879361799999997</v>
      </c>
      <c r="BT341" s="1">
        <v>0.19920388059999999</v>
      </c>
      <c r="BU341" s="1">
        <v>0.84415981929999995</v>
      </c>
      <c r="BV341" s="1">
        <v>6.8844385100000002E-2</v>
      </c>
      <c r="BW341" t="s">
        <v>2878</v>
      </c>
      <c r="BX341" t="s">
        <v>1062</v>
      </c>
      <c r="BY341" t="s">
        <v>1063</v>
      </c>
      <c r="CP341" t="s">
        <v>1062</v>
      </c>
      <c r="CQ341">
        <v>243</v>
      </c>
      <c r="CR341">
        <v>113</v>
      </c>
      <c r="CS341">
        <v>5</v>
      </c>
      <c r="CT341">
        <v>0</v>
      </c>
      <c r="CU341">
        <v>2016</v>
      </c>
      <c r="CV341">
        <v>264</v>
      </c>
      <c r="CW341">
        <v>0.222</v>
      </c>
      <c r="CX341">
        <v>0.28100000000000003</v>
      </c>
      <c r="CY341">
        <v>0.32900000000000001</v>
      </c>
      <c r="CZ341">
        <v>72</v>
      </c>
      <c r="DA341">
        <v>0.27300000000000002</v>
      </c>
      <c r="DB341">
        <v>16</v>
      </c>
      <c r="DC341">
        <v>2</v>
      </c>
      <c r="DD341" t="s">
        <v>250</v>
      </c>
      <c r="DE341">
        <v>31</v>
      </c>
      <c r="DF341" t="s">
        <v>1372</v>
      </c>
      <c r="DG341">
        <v>243</v>
      </c>
      <c r="DH341">
        <v>83</v>
      </c>
      <c r="DI341">
        <v>3</v>
      </c>
      <c r="DJ341">
        <v>2</v>
      </c>
      <c r="DK341">
        <v>2015</v>
      </c>
      <c r="DL341">
        <v>255</v>
      </c>
      <c r="DM341">
        <v>0.255</v>
      </c>
      <c r="DN341">
        <v>0.28599999999999998</v>
      </c>
      <c r="DO341">
        <v>0.33700000000000002</v>
      </c>
      <c r="DP341">
        <v>71</v>
      </c>
      <c r="DQ341">
        <v>0.27700000000000002</v>
      </c>
      <c r="DR341">
        <v>17</v>
      </c>
      <c r="DS341">
        <v>4</v>
      </c>
      <c r="DT341" t="s">
        <v>250</v>
      </c>
      <c r="DU341">
        <v>30</v>
      </c>
      <c r="DV341" s="36" t="s">
        <v>1318</v>
      </c>
    </row>
    <row r="342" spans="1:126" x14ac:dyDescent="0.3">
      <c r="A342">
        <v>341</v>
      </c>
      <c r="B342" t="s">
        <v>4646</v>
      </c>
      <c r="C342" t="s">
        <v>147</v>
      </c>
      <c r="D342" t="s">
        <v>448</v>
      </c>
      <c r="E342">
        <v>430637</v>
      </c>
      <c r="F342" t="s">
        <v>265</v>
      </c>
      <c r="I342" t="s">
        <v>1103</v>
      </c>
      <c r="J342">
        <v>33</v>
      </c>
      <c r="K342" t="s">
        <v>771</v>
      </c>
      <c r="L342">
        <v>154</v>
      </c>
      <c r="M342">
        <v>124</v>
      </c>
      <c r="N342">
        <v>39</v>
      </c>
      <c r="O342">
        <v>86</v>
      </c>
      <c r="P342">
        <v>107</v>
      </c>
      <c r="Q342">
        <v>96</v>
      </c>
      <c r="R342">
        <v>111</v>
      </c>
      <c r="S342">
        <v>87</v>
      </c>
      <c r="T342">
        <v>63</v>
      </c>
      <c r="U342">
        <v>16</v>
      </c>
      <c r="V342">
        <v>110</v>
      </c>
      <c r="W342">
        <v>98</v>
      </c>
      <c r="X342">
        <v>36</v>
      </c>
      <c r="Y342">
        <v>101</v>
      </c>
      <c r="Z342">
        <v>3</v>
      </c>
      <c r="AA342">
        <v>1</v>
      </c>
      <c r="AB342" s="1">
        <v>0.23</v>
      </c>
      <c r="AC342" s="1">
        <v>0.29799999999999999</v>
      </c>
      <c r="AD342" s="1">
        <v>0.35599999999999998</v>
      </c>
      <c r="AE342" s="1">
        <v>0.29099999999999998</v>
      </c>
      <c r="AF342" s="36">
        <v>11</v>
      </c>
      <c r="AG342" s="36">
        <v>11</v>
      </c>
      <c r="AH342" s="8">
        <v>2</v>
      </c>
      <c r="AI342" s="36">
        <v>-1</v>
      </c>
      <c r="AJ342" s="38">
        <v>660</v>
      </c>
      <c r="AK342" s="38">
        <v>77</v>
      </c>
      <c r="AL342" s="1">
        <v>0.42499999999999999</v>
      </c>
      <c r="AM342" s="1">
        <v>0.6</v>
      </c>
      <c r="AN342" s="1">
        <v>0.10144722539999999</v>
      </c>
      <c r="AO342" s="1">
        <v>2.1333972999999999E-2</v>
      </c>
      <c r="AP342" s="1">
        <v>8.4649174399999999E-2</v>
      </c>
      <c r="AQ342" s="1">
        <v>0.20971876759999999</v>
      </c>
      <c r="AR342" s="1">
        <v>0.16962020580000001</v>
      </c>
      <c r="AS342" s="1">
        <v>0.12542312050000001</v>
      </c>
      <c r="AT342" s="1">
        <v>2.54213127E-2</v>
      </c>
      <c r="AU342" s="1">
        <v>7.2782510000000001E-4</v>
      </c>
      <c r="AV342" s="1">
        <v>2.8848622899999999E-2</v>
      </c>
      <c r="AW342" s="1">
        <v>0.29148276829999997</v>
      </c>
      <c r="AX342" s="1">
        <v>1.4605237116000001</v>
      </c>
      <c r="AY342" s="1">
        <v>1.7367811502999999</v>
      </c>
      <c r="AZ342" s="1">
        <v>-0.98926143200000005</v>
      </c>
      <c r="BA342" s="1">
        <v>-0.150374181</v>
      </c>
      <c r="BB342" s="1">
        <v>0.2231200156</v>
      </c>
      <c r="BC342" s="1">
        <v>-0.19178226300000001</v>
      </c>
      <c r="BD342" s="1">
        <v>0.61917985890000005</v>
      </c>
      <c r="BE342" s="1">
        <v>-0.42580232099999998</v>
      </c>
      <c r="BF342" s="1">
        <v>-1.6117780820000001</v>
      </c>
      <c r="BG342" s="1">
        <v>-1.1337639020000001</v>
      </c>
      <c r="BH342" s="1">
        <v>0.2128787831</v>
      </c>
      <c r="BI342" s="1">
        <v>-0.19675807000000001</v>
      </c>
      <c r="BJ342">
        <v>3</v>
      </c>
      <c r="BK342">
        <v>3</v>
      </c>
      <c r="BL342" t="s">
        <v>762</v>
      </c>
      <c r="BM342" t="s">
        <v>764</v>
      </c>
      <c r="BN342" s="36" t="s">
        <v>784</v>
      </c>
      <c r="BO342" s="1">
        <v>-0.40432167800000002</v>
      </c>
      <c r="BP342" s="1">
        <v>-0.41171105600000002</v>
      </c>
      <c r="BQ342" s="1">
        <v>0.78785154950000003</v>
      </c>
      <c r="BR342" s="1">
        <v>5.3924667900000001E-2</v>
      </c>
      <c r="BS342" s="1">
        <v>0.40432167819999998</v>
      </c>
      <c r="BT342" s="1">
        <v>0.41171105600000002</v>
      </c>
      <c r="BU342" s="1">
        <v>0.78785154950000003</v>
      </c>
      <c r="BV342" s="1">
        <v>5.3924667900000001E-2</v>
      </c>
      <c r="BW342" t="s">
        <v>2464</v>
      </c>
      <c r="BX342" t="s">
        <v>1089</v>
      </c>
      <c r="BY342" t="s">
        <v>1063</v>
      </c>
      <c r="CP342" t="s">
        <v>1089</v>
      </c>
      <c r="CQ342">
        <v>304</v>
      </c>
      <c r="CR342">
        <v>131</v>
      </c>
      <c r="CS342">
        <v>10</v>
      </c>
      <c r="CT342">
        <v>4</v>
      </c>
      <c r="CU342">
        <v>2016</v>
      </c>
      <c r="CV342">
        <v>333</v>
      </c>
      <c r="CW342">
        <v>0.247</v>
      </c>
      <c r="CX342">
        <v>0.30599999999999999</v>
      </c>
      <c r="CY342">
        <v>0.39100000000000001</v>
      </c>
      <c r="CZ342">
        <v>102</v>
      </c>
      <c r="DA342">
        <v>0.307</v>
      </c>
      <c r="DB342">
        <v>29</v>
      </c>
      <c r="DC342">
        <v>8</v>
      </c>
      <c r="DD342" t="s">
        <v>265</v>
      </c>
      <c r="DE342">
        <v>34</v>
      </c>
      <c r="DF342" t="s">
        <v>1089</v>
      </c>
      <c r="DG342">
        <v>310</v>
      </c>
      <c r="DH342">
        <v>111</v>
      </c>
      <c r="DI342">
        <v>14</v>
      </c>
      <c r="DJ342">
        <v>2</v>
      </c>
      <c r="DK342">
        <v>2015</v>
      </c>
      <c r="DL342">
        <v>334</v>
      </c>
      <c r="DM342">
        <v>0.26500000000000001</v>
      </c>
      <c r="DN342">
        <v>0.314</v>
      </c>
      <c r="DO342">
        <v>0.435</v>
      </c>
      <c r="DP342">
        <v>109</v>
      </c>
      <c r="DQ342">
        <v>0.32600000000000001</v>
      </c>
      <c r="DR342">
        <v>37</v>
      </c>
      <c r="DS342">
        <v>13</v>
      </c>
      <c r="DT342" t="s">
        <v>249</v>
      </c>
      <c r="DU342">
        <v>33</v>
      </c>
      <c r="DV342" s="36" t="s">
        <v>1526</v>
      </c>
    </row>
    <row r="343" spans="1:126" x14ac:dyDescent="0.3">
      <c r="A343">
        <v>342</v>
      </c>
      <c r="B343" t="s">
        <v>7317</v>
      </c>
      <c r="C343" t="s">
        <v>147</v>
      </c>
      <c r="D343" t="s">
        <v>3993</v>
      </c>
      <c r="E343">
        <v>608672</v>
      </c>
      <c r="F343" t="s">
        <v>265</v>
      </c>
      <c r="I343" t="s">
        <v>1103</v>
      </c>
      <c r="J343">
        <v>6</v>
      </c>
      <c r="K343" t="s">
        <v>817</v>
      </c>
      <c r="L343">
        <v>154</v>
      </c>
      <c r="M343">
        <v>93</v>
      </c>
      <c r="N343">
        <v>47</v>
      </c>
      <c r="O343">
        <v>127</v>
      </c>
      <c r="P343">
        <v>86</v>
      </c>
      <c r="Q343">
        <v>100</v>
      </c>
      <c r="R343">
        <v>110</v>
      </c>
      <c r="S343">
        <v>65</v>
      </c>
      <c r="T343">
        <v>94</v>
      </c>
      <c r="U343">
        <v>99</v>
      </c>
      <c r="V343">
        <v>48</v>
      </c>
      <c r="W343">
        <v>92</v>
      </c>
      <c r="X343">
        <v>27</v>
      </c>
      <c r="Y343">
        <v>122</v>
      </c>
      <c r="Z343">
        <v>2</v>
      </c>
      <c r="AA343">
        <v>2</v>
      </c>
      <c r="AB343" s="1">
        <v>0.22900000000000001</v>
      </c>
      <c r="AC343" s="1">
        <v>0.28499999999999998</v>
      </c>
      <c r="AD343" s="1">
        <v>0.32300000000000001</v>
      </c>
      <c r="AE343" s="1">
        <v>0.27200000000000002</v>
      </c>
      <c r="AF343" s="36">
        <v>10</v>
      </c>
      <c r="AG343" s="36">
        <v>9</v>
      </c>
      <c r="AH343" s="8">
        <v>2</v>
      </c>
      <c r="AI343" s="36">
        <v>-7</v>
      </c>
      <c r="AJ343" s="38">
        <v>554</v>
      </c>
      <c r="AK343" s="38">
        <v>61</v>
      </c>
      <c r="AL343" s="1">
        <v>0.42499999999999999</v>
      </c>
      <c r="AM343" s="1">
        <v>0.45</v>
      </c>
      <c r="AN343" s="1">
        <v>0.12173127709999999</v>
      </c>
      <c r="AO343" s="1">
        <v>3.15811701E-2</v>
      </c>
      <c r="AP343" s="1">
        <v>6.8382707299999998E-2</v>
      </c>
      <c r="AQ343" s="1">
        <v>0.21732721890000001</v>
      </c>
      <c r="AR343" s="1">
        <v>0.16810321759999999</v>
      </c>
      <c r="AS343" s="1">
        <v>9.3791026E-2</v>
      </c>
      <c r="AT343" s="1">
        <v>3.8218086800000002E-2</v>
      </c>
      <c r="AU343" s="1">
        <v>4.4546643999999998E-3</v>
      </c>
      <c r="AV343" s="1">
        <v>1.2555768599999999E-2</v>
      </c>
      <c r="AW343" s="1">
        <v>0.27204046230000001</v>
      </c>
      <c r="AX343" s="1">
        <v>1.4605237116000001</v>
      </c>
      <c r="AY343" s="1">
        <v>-0.52501119600000001</v>
      </c>
      <c r="AZ343" s="1">
        <v>-0.86109429599999998</v>
      </c>
      <c r="BA343" s="1">
        <v>0.28216715959999999</v>
      </c>
      <c r="BB343" s="1">
        <v>-0.46001242599999997</v>
      </c>
      <c r="BC343" s="1">
        <v>-3.1736970000000001E-3</v>
      </c>
      <c r="BD343" s="1">
        <v>0.56132240769999997</v>
      </c>
      <c r="BE343" s="1">
        <v>-1.1603071659999999</v>
      </c>
      <c r="BF343" s="1">
        <v>-0.25131811300000001</v>
      </c>
      <c r="BG343" s="1">
        <v>-1.2385103999999999E-2</v>
      </c>
      <c r="BH343" s="1">
        <v>-1.164020989</v>
      </c>
      <c r="BI343" s="1">
        <v>-0.86426796900000002</v>
      </c>
      <c r="BJ343">
        <v>4</v>
      </c>
      <c r="BK343">
        <v>1</v>
      </c>
      <c r="BL343" t="s">
        <v>761</v>
      </c>
      <c r="BM343" t="s">
        <v>6729</v>
      </c>
      <c r="BN343" s="36" t="s">
        <v>6744</v>
      </c>
      <c r="BO343" s="1">
        <v>-0.93685728499999998</v>
      </c>
      <c r="BP343" s="1">
        <v>0.19354925170000001</v>
      </c>
      <c r="BQ343" s="1">
        <v>3.6724831700000002E-2</v>
      </c>
      <c r="BR343" s="1">
        <v>0.2506008576</v>
      </c>
      <c r="BS343" s="1">
        <v>0.93685728509999999</v>
      </c>
      <c r="BT343" s="1">
        <v>0.19354925170000001</v>
      </c>
      <c r="BU343" s="1">
        <v>3.6724831700000002E-2</v>
      </c>
      <c r="BV343" s="1">
        <v>0.2506008576</v>
      </c>
      <c r="BW343" t="s">
        <v>6704</v>
      </c>
      <c r="BX343" t="s">
        <v>1402</v>
      </c>
      <c r="BY343" t="s">
        <v>1373</v>
      </c>
      <c r="BZ343" t="s">
        <v>1101</v>
      </c>
      <c r="CA343">
        <v>10</v>
      </c>
      <c r="CB343">
        <v>18</v>
      </c>
      <c r="CC343">
        <v>0</v>
      </c>
      <c r="CD343">
        <v>1</v>
      </c>
      <c r="CE343">
        <v>2017</v>
      </c>
      <c r="CF343">
        <v>11</v>
      </c>
      <c r="CG343">
        <v>0.2</v>
      </c>
      <c r="CH343">
        <v>0.2</v>
      </c>
      <c r="CI343">
        <v>0.2</v>
      </c>
      <c r="CJ343">
        <v>2</v>
      </c>
      <c r="CK343">
        <v>0.16400000000000001</v>
      </c>
      <c r="CL343">
        <v>0</v>
      </c>
      <c r="CM343">
        <v>0</v>
      </c>
      <c r="CN343" t="s">
        <v>249</v>
      </c>
      <c r="CO343">
        <v>26</v>
      </c>
      <c r="CP343" t="s">
        <v>1567</v>
      </c>
      <c r="CQ343">
        <v>6</v>
      </c>
      <c r="CR343">
        <v>7</v>
      </c>
      <c r="CS343">
        <v>0</v>
      </c>
      <c r="CT343">
        <v>0</v>
      </c>
      <c r="CU343">
        <v>2016</v>
      </c>
      <c r="CV343">
        <v>6</v>
      </c>
      <c r="CW343">
        <v>0.16700000000000001</v>
      </c>
      <c r="CX343">
        <v>0.16700000000000001</v>
      </c>
      <c r="CY343">
        <v>0.16700000000000001</v>
      </c>
      <c r="CZ343">
        <v>1</v>
      </c>
      <c r="DA343">
        <v>0.15</v>
      </c>
      <c r="DB343">
        <v>0</v>
      </c>
      <c r="DC343">
        <v>0</v>
      </c>
      <c r="DD343" t="s">
        <v>265</v>
      </c>
      <c r="DE343">
        <v>25</v>
      </c>
      <c r="DF343" t="s">
        <v>1390</v>
      </c>
      <c r="DG343">
        <v>100</v>
      </c>
      <c r="DH343">
        <v>36</v>
      </c>
      <c r="DI343">
        <v>0</v>
      </c>
      <c r="DJ343">
        <v>3</v>
      </c>
      <c r="DK343">
        <v>2015</v>
      </c>
      <c r="DL343">
        <v>113</v>
      </c>
      <c r="DM343">
        <v>0.23</v>
      </c>
      <c r="DN343">
        <v>0.30599999999999999</v>
      </c>
      <c r="DO343">
        <v>0.27</v>
      </c>
      <c r="DP343">
        <v>30</v>
      </c>
      <c r="DQ343">
        <v>0.26600000000000001</v>
      </c>
      <c r="DR343">
        <v>9</v>
      </c>
      <c r="DS343">
        <v>1</v>
      </c>
      <c r="DT343" t="s">
        <v>265</v>
      </c>
      <c r="DU343">
        <v>24</v>
      </c>
      <c r="DV343" s="36" t="s">
        <v>3994</v>
      </c>
    </row>
    <row r="344" spans="1:126" x14ac:dyDescent="0.3">
      <c r="A344">
        <v>343</v>
      </c>
      <c r="B344" t="s">
        <v>619</v>
      </c>
      <c r="C344" t="s">
        <v>149</v>
      </c>
      <c r="D344" t="s">
        <v>148</v>
      </c>
      <c r="E344">
        <v>430945</v>
      </c>
      <c r="F344" t="s">
        <v>249</v>
      </c>
      <c r="I344" t="s">
        <v>1065</v>
      </c>
      <c r="J344">
        <v>14</v>
      </c>
      <c r="K344" t="s">
        <v>702</v>
      </c>
      <c r="L344">
        <v>76</v>
      </c>
      <c r="M344">
        <v>110</v>
      </c>
      <c r="N344">
        <v>201</v>
      </c>
      <c r="O344">
        <v>43</v>
      </c>
      <c r="P344">
        <v>67</v>
      </c>
      <c r="Q344">
        <v>81</v>
      </c>
      <c r="R344">
        <v>109</v>
      </c>
      <c r="S344">
        <v>131</v>
      </c>
      <c r="T344">
        <v>90</v>
      </c>
      <c r="U344">
        <v>41</v>
      </c>
      <c r="V344">
        <v>172</v>
      </c>
      <c r="W344">
        <v>108</v>
      </c>
      <c r="X344">
        <v>32</v>
      </c>
      <c r="Y344">
        <v>518</v>
      </c>
      <c r="Z344">
        <v>24</v>
      </c>
      <c r="AA344">
        <v>3</v>
      </c>
      <c r="AB344" s="1">
        <v>0.25800000000000001</v>
      </c>
      <c r="AC344" s="1">
        <v>0.30199999999999999</v>
      </c>
      <c r="AD344" s="1">
        <v>0.44700000000000001</v>
      </c>
      <c r="AE344" s="1">
        <v>0.32200000000000001</v>
      </c>
      <c r="AF344" s="36">
        <v>46</v>
      </c>
      <c r="AG344" s="36">
        <v>43</v>
      </c>
      <c r="AH344" s="8">
        <v>19</v>
      </c>
      <c r="AI344" s="36">
        <v>-4</v>
      </c>
      <c r="AJ344" s="38">
        <v>135</v>
      </c>
      <c r="AK344" s="38">
        <v>38</v>
      </c>
      <c r="AL344" s="1">
        <v>0.21</v>
      </c>
      <c r="AM344" s="1">
        <v>0.53333333329999999</v>
      </c>
      <c r="AN344" s="1">
        <v>0.51817450480000005</v>
      </c>
      <c r="AO344" s="1">
        <v>1.0635282500000001E-2</v>
      </c>
      <c r="AP344" s="1">
        <v>5.2867858099999998E-2</v>
      </c>
      <c r="AQ344" s="1">
        <v>0.17571872180000001</v>
      </c>
      <c r="AR344" s="1">
        <v>0.1674591761</v>
      </c>
      <c r="AS344" s="1">
        <v>0.1889582122</v>
      </c>
      <c r="AT344" s="1">
        <v>3.6347190299999999E-2</v>
      </c>
      <c r="AU344" s="1">
        <v>1.8391518000000001E-3</v>
      </c>
      <c r="AV344" s="1">
        <v>4.53703331E-2</v>
      </c>
      <c r="AW344" s="1">
        <v>0.32200081489999999</v>
      </c>
      <c r="AX344" s="1">
        <v>-0.65492958000000001</v>
      </c>
      <c r="AY344" s="1">
        <v>0.73154010749999998</v>
      </c>
      <c r="AZ344" s="1">
        <v>1.6438782726000001</v>
      </c>
      <c r="BA344" s="1">
        <v>-0.60197337299999998</v>
      </c>
      <c r="BB344" s="1">
        <v>-1.111579646</v>
      </c>
      <c r="BC344" s="1">
        <v>-1.034621324</v>
      </c>
      <c r="BD344" s="1">
        <v>0.53675886569999998</v>
      </c>
      <c r="BE344" s="1">
        <v>1.0494977893999999</v>
      </c>
      <c r="BF344" s="1">
        <v>-0.45021822700000003</v>
      </c>
      <c r="BG344" s="1">
        <v>-0.79937380499999999</v>
      </c>
      <c r="BH344" s="1">
        <v>1.6091190311000001</v>
      </c>
      <c r="BI344" s="1">
        <v>0.85101363900000004</v>
      </c>
      <c r="BJ344">
        <v>1</v>
      </c>
      <c r="BK344">
        <v>2</v>
      </c>
      <c r="BL344" t="s">
        <v>764</v>
      </c>
      <c r="BM344" t="s">
        <v>763</v>
      </c>
      <c r="BN344" s="36" t="s">
        <v>791</v>
      </c>
      <c r="BO344" s="1">
        <v>0.48454075949999997</v>
      </c>
      <c r="BP344" s="1">
        <v>-0.70991711099999999</v>
      </c>
      <c r="BQ344" s="1">
        <v>-0.19193122700000001</v>
      </c>
      <c r="BR344" s="1">
        <v>-0.288463682</v>
      </c>
      <c r="BS344" s="1">
        <v>0.48454075949999997</v>
      </c>
      <c r="BT344" s="1">
        <v>0.70991711049999995</v>
      </c>
      <c r="BU344" s="1">
        <v>0.1919312265</v>
      </c>
      <c r="BV344" s="1">
        <v>0.28846368230000002</v>
      </c>
      <c r="BW344" t="s">
        <v>6965</v>
      </c>
      <c r="BX344" t="s">
        <v>1377</v>
      </c>
      <c r="BY344" t="s">
        <v>1373</v>
      </c>
      <c r="BZ344" t="s">
        <v>1377</v>
      </c>
      <c r="CA344">
        <v>597</v>
      </c>
      <c r="CB344">
        <v>147</v>
      </c>
      <c r="CC344">
        <v>26</v>
      </c>
      <c r="CD344">
        <v>2</v>
      </c>
      <c r="CE344">
        <v>2017</v>
      </c>
      <c r="CF344">
        <v>635</v>
      </c>
      <c r="CG344">
        <v>0.28499999999999998</v>
      </c>
      <c r="CH344">
        <v>0.32200000000000001</v>
      </c>
      <c r="CI344">
        <v>0.46600000000000003</v>
      </c>
      <c r="CJ344">
        <v>215</v>
      </c>
      <c r="CK344">
        <v>0.33900000000000002</v>
      </c>
      <c r="CL344">
        <v>64</v>
      </c>
      <c r="CM344">
        <v>27</v>
      </c>
      <c r="CN344" t="s">
        <v>249</v>
      </c>
      <c r="CO344">
        <v>31</v>
      </c>
      <c r="CP344" t="s">
        <v>1377</v>
      </c>
      <c r="CQ344">
        <v>619</v>
      </c>
      <c r="CR344">
        <v>152</v>
      </c>
      <c r="CS344">
        <v>29</v>
      </c>
      <c r="CT344">
        <v>2</v>
      </c>
      <c r="CU344">
        <v>2016</v>
      </c>
      <c r="CV344">
        <v>672</v>
      </c>
      <c r="CW344">
        <v>0.26500000000000001</v>
      </c>
      <c r="CX344">
        <v>0.31</v>
      </c>
      <c r="CY344">
        <v>0.436</v>
      </c>
      <c r="CZ344">
        <v>216</v>
      </c>
      <c r="DA344">
        <v>0.32200000000000001</v>
      </c>
      <c r="DB344">
        <v>55</v>
      </c>
      <c r="DC344">
        <v>26</v>
      </c>
      <c r="DD344" t="s">
        <v>249</v>
      </c>
      <c r="DE344">
        <v>30</v>
      </c>
      <c r="DF344" t="s">
        <v>1377</v>
      </c>
      <c r="DG344">
        <v>546</v>
      </c>
      <c r="DH344">
        <v>137</v>
      </c>
      <c r="DI344">
        <v>27</v>
      </c>
      <c r="DJ344">
        <v>3</v>
      </c>
      <c r="DK344">
        <v>2015</v>
      </c>
      <c r="DL344">
        <v>581</v>
      </c>
      <c r="DM344">
        <v>0.26900000000000002</v>
      </c>
      <c r="DN344">
        <v>0.308</v>
      </c>
      <c r="DO344">
        <v>0.47399999999999998</v>
      </c>
      <c r="DP344">
        <v>194</v>
      </c>
      <c r="DQ344">
        <v>0.33500000000000002</v>
      </c>
      <c r="DR344">
        <v>57</v>
      </c>
      <c r="DS344">
        <v>25</v>
      </c>
      <c r="DT344" t="s">
        <v>249</v>
      </c>
      <c r="DU344">
        <v>29</v>
      </c>
      <c r="DV344" s="36" t="s">
        <v>1418</v>
      </c>
    </row>
    <row r="345" spans="1:126" x14ac:dyDescent="0.3">
      <c r="A345">
        <v>344</v>
      </c>
      <c r="B345" t="s">
        <v>6801</v>
      </c>
      <c r="C345" t="s">
        <v>149</v>
      </c>
      <c r="D345" t="s">
        <v>5206</v>
      </c>
      <c r="E345">
        <v>592444</v>
      </c>
      <c r="F345" t="s">
        <v>249</v>
      </c>
      <c r="I345" t="s">
        <v>1065</v>
      </c>
      <c r="J345">
        <v>24</v>
      </c>
      <c r="K345" t="s">
        <v>2898</v>
      </c>
      <c r="L345">
        <v>76</v>
      </c>
      <c r="M345">
        <v>86</v>
      </c>
      <c r="N345">
        <v>66</v>
      </c>
      <c r="O345">
        <v>218</v>
      </c>
      <c r="P345">
        <v>92</v>
      </c>
      <c r="Q345">
        <v>147</v>
      </c>
      <c r="R345">
        <v>69</v>
      </c>
      <c r="S345">
        <v>95</v>
      </c>
      <c r="T345">
        <v>101</v>
      </c>
      <c r="U345">
        <v>176</v>
      </c>
      <c r="V345">
        <v>80</v>
      </c>
      <c r="W345">
        <v>86</v>
      </c>
      <c r="X345">
        <v>25</v>
      </c>
      <c r="Y345">
        <v>169</v>
      </c>
      <c r="Z345">
        <v>4</v>
      </c>
      <c r="AA345">
        <v>4</v>
      </c>
      <c r="AB345" s="1">
        <v>0.18</v>
      </c>
      <c r="AC345" s="1">
        <v>0.255</v>
      </c>
      <c r="AD345" s="1">
        <v>0.317</v>
      </c>
      <c r="AE345" s="1">
        <v>0.255</v>
      </c>
      <c r="AF345" s="36">
        <v>10</v>
      </c>
      <c r="AG345" s="36">
        <v>9</v>
      </c>
      <c r="AH345" s="8">
        <v>1</v>
      </c>
      <c r="AI345" s="36">
        <v>-13</v>
      </c>
      <c r="AJ345" s="38">
        <v>556</v>
      </c>
      <c r="AK345" s="38">
        <v>204</v>
      </c>
      <c r="AL345" s="1">
        <v>0.21</v>
      </c>
      <c r="AM345" s="1">
        <v>0.41666666670000002</v>
      </c>
      <c r="AN345" s="1">
        <v>0.1693536819</v>
      </c>
      <c r="AO345" s="1">
        <v>5.4178423599999997E-2</v>
      </c>
      <c r="AP345" s="1">
        <v>7.3274065900000004E-2</v>
      </c>
      <c r="AQ345" s="1">
        <v>0.31916189509999998</v>
      </c>
      <c r="AR345" s="1">
        <v>0.1065260089</v>
      </c>
      <c r="AS345" s="1">
        <v>0.13659597809999999</v>
      </c>
      <c r="AT345" s="1">
        <v>4.0963195299999998E-2</v>
      </c>
      <c r="AU345" s="1">
        <v>7.9113541000000003E-3</v>
      </c>
      <c r="AV345" s="1">
        <v>2.1189670000000001E-2</v>
      </c>
      <c r="AW345" s="1">
        <v>0.25549757270000001</v>
      </c>
      <c r="AX345" s="1">
        <v>-0.65492958000000001</v>
      </c>
      <c r="AY345" s="1">
        <v>-1.027631717</v>
      </c>
      <c r="AZ345" s="1">
        <v>-0.56018660099999995</v>
      </c>
      <c r="BA345" s="1">
        <v>1.2360129995</v>
      </c>
      <c r="BB345" s="1">
        <v>-0.25459315999999999</v>
      </c>
      <c r="BC345" s="1">
        <v>2.5212418107999999</v>
      </c>
      <c r="BD345" s="1">
        <v>-1.7872129800000001</v>
      </c>
      <c r="BE345" s="1">
        <v>-0.16636588199999999</v>
      </c>
      <c r="BF345" s="1">
        <v>4.0521863900000003E-2</v>
      </c>
      <c r="BG345" s="1">
        <v>1.027707634</v>
      </c>
      <c r="BH345" s="1">
        <v>-0.43437493500000002</v>
      </c>
      <c r="BI345" s="1">
        <v>-1.432232618</v>
      </c>
      <c r="BJ345">
        <v>2</v>
      </c>
      <c r="BK345">
        <v>2</v>
      </c>
      <c r="BL345" t="s">
        <v>759</v>
      </c>
      <c r="BM345" t="s">
        <v>6729</v>
      </c>
      <c r="BN345" s="36" t="s">
        <v>6767</v>
      </c>
      <c r="BO345" s="1">
        <v>0.1063949917</v>
      </c>
      <c r="BP345" s="1">
        <v>0.95499821870000001</v>
      </c>
      <c r="BQ345" s="1">
        <v>0.11083721169999999</v>
      </c>
      <c r="BR345" s="1">
        <v>0.22798431220000001</v>
      </c>
      <c r="BS345" s="1">
        <v>0.1063949917</v>
      </c>
      <c r="BT345" s="1">
        <v>0.95499821870000001</v>
      </c>
      <c r="BU345" s="1">
        <v>0.11083721169999999</v>
      </c>
      <c r="BV345" s="1">
        <v>0.22798431220000001</v>
      </c>
      <c r="BW345" t="s">
        <v>2463</v>
      </c>
      <c r="BX345" t="s">
        <v>1381</v>
      </c>
      <c r="BY345" t="s">
        <v>1373</v>
      </c>
      <c r="BZ345" t="s">
        <v>1381</v>
      </c>
      <c r="CA345">
        <v>141</v>
      </c>
      <c r="CB345">
        <v>56</v>
      </c>
      <c r="CC345">
        <v>3</v>
      </c>
      <c r="CD345">
        <v>6</v>
      </c>
      <c r="CE345">
        <v>2017</v>
      </c>
      <c r="CF345">
        <v>154</v>
      </c>
      <c r="CG345">
        <v>0.17</v>
      </c>
      <c r="CH345">
        <v>0.24</v>
      </c>
      <c r="CI345">
        <v>0.27</v>
      </c>
      <c r="CJ345">
        <v>36</v>
      </c>
      <c r="CK345">
        <v>0.23300000000000001</v>
      </c>
      <c r="CL345">
        <v>7</v>
      </c>
      <c r="CM345">
        <v>1</v>
      </c>
      <c r="CN345" t="s">
        <v>249</v>
      </c>
      <c r="CO345">
        <v>25</v>
      </c>
      <c r="CP345" t="s">
        <v>1381</v>
      </c>
      <c r="CQ345">
        <v>28</v>
      </c>
      <c r="CR345">
        <v>13</v>
      </c>
      <c r="CS345">
        <v>0</v>
      </c>
      <c r="CT345">
        <v>0</v>
      </c>
      <c r="CU345">
        <v>2016</v>
      </c>
      <c r="CV345">
        <v>28</v>
      </c>
      <c r="CW345">
        <v>0.214</v>
      </c>
      <c r="CX345">
        <v>0.214</v>
      </c>
      <c r="CY345">
        <v>0.32100000000000001</v>
      </c>
      <c r="CZ345">
        <v>6</v>
      </c>
      <c r="DA345">
        <v>0.22900000000000001</v>
      </c>
      <c r="DB345">
        <v>2</v>
      </c>
      <c r="DC345">
        <v>0</v>
      </c>
      <c r="DD345" t="s">
        <v>253</v>
      </c>
      <c r="DE345">
        <v>24</v>
      </c>
      <c r="DV345" s="36" t="s">
        <v>5207</v>
      </c>
    </row>
    <row r="346" spans="1:126" x14ac:dyDescent="0.3">
      <c r="A346">
        <v>345</v>
      </c>
      <c r="B346" t="s">
        <v>6802</v>
      </c>
      <c r="C346" t="s">
        <v>149</v>
      </c>
      <c r="D346" t="s">
        <v>6575</v>
      </c>
      <c r="E346">
        <v>624507</v>
      </c>
      <c r="F346" t="s">
        <v>250</v>
      </c>
      <c r="I346" t="s">
        <v>1103</v>
      </c>
      <c r="J346">
        <v>24</v>
      </c>
      <c r="K346" t="s">
        <v>2892</v>
      </c>
      <c r="L346">
        <v>67</v>
      </c>
      <c r="M346">
        <v>79</v>
      </c>
      <c r="N346">
        <v>70</v>
      </c>
      <c r="O346">
        <v>120</v>
      </c>
      <c r="P346">
        <v>107</v>
      </c>
      <c r="Q346">
        <v>131</v>
      </c>
      <c r="R346">
        <v>65</v>
      </c>
      <c r="S346">
        <v>94</v>
      </c>
      <c r="T346">
        <v>106</v>
      </c>
      <c r="U346">
        <v>310</v>
      </c>
      <c r="V346">
        <v>62</v>
      </c>
      <c r="W346">
        <v>88</v>
      </c>
      <c r="X346">
        <v>23</v>
      </c>
      <c r="Y346">
        <v>180</v>
      </c>
      <c r="Z346">
        <v>3</v>
      </c>
      <c r="AA346">
        <v>2</v>
      </c>
      <c r="AB346" s="1">
        <v>0.18</v>
      </c>
      <c r="AC346" s="1">
        <v>0.26500000000000001</v>
      </c>
      <c r="AD346" s="1">
        <v>0.316</v>
      </c>
      <c r="AE346" s="1">
        <v>0.26100000000000001</v>
      </c>
      <c r="AF346" s="36">
        <v>11</v>
      </c>
      <c r="AG346" s="36">
        <v>10</v>
      </c>
      <c r="AH346" s="8">
        <v>0</v>
      </c>
      <c r="AI346" s="36">
        <v>-12</v>
      </c>
      <c r="AJ346" s="38">
        <v>529</v>
      </c>
      <c r="AK346" s="38">
        <v>58</v>
      </c>
      <c r="AL346" s="1">
        <v>0.185</v>
      </c>
      <c r="AM346" s="1">
        <v>0.38333333330000002</v>
      </c>
      <c r="AN346" s="1">
        <v>0.18009729429999999</v>
      </c>
      <c r="AO346" s="1">
        <v>2.9997363700000002E-2</v>
      </c>
      <c r="AP346" s="1">
        <v>8.5031813600000006E-2</v>
      </c>
      <c r="AQ346" s="1">
        <v>0.28515214090000002</v>
      </c>
      <c r="AR346" s="1">
        <v>9.9281501699999997E-2</v>
      </c>
      <c r="AS346" s="1">
        <v>0.13527706940000001</v>
      </c>
      <c r="AT346" s="1">
        <v>4.28361846E-2</v>
      </c>
      <c r="AU346" s="1">
        <v>1.39420359E-2</v>
      </c>
      <c r="AV346" s="1">
        <v>1.6417153899999998E-2</v>
      </c>
      <c r="AW346" s="1">
        <v>0.2613110891</v>
      </c>
      <c r="AX346" s="1">
        <v>-0.90091252099999997</v>
      </c>
      <c r="AY346" s="1">
        <v>-1.530252239</v>
      </c>
      <c r="AZ346" s="1">
        <v>-0.49230183900000002</v>
      </c>
      <c r="BA346" s="1">
        <v>0.21531358649999999</v>
      </c>
      <c r="BB346" s="1">
        <v>0.23918946969999999</v>
      </c>
      <c r="BC346" s="1">
        <v>1.6781620853999999</v>
      </c>
      <c r="BD346" s="1">
        <v>-2.0635162089999999</v>
      </c>
      <c r="BE346" s="1">
        <v>-0.196991258</v>
      </c>
      <c r="BF346" s="1">
        <v>0.239644465</v>
      </c>
      <c r="BG346" s="1">
        <v>2.8422958551000002</v>
      </c>
      <c r="BH346" s="1">
        <v>-0.83769753499999999</v>
      </c>
      <c r="BI346" s="1">
        <v>-1.232637996</v>
      </c>
      <c r="BJ346">
        <v>2</v>
      </c>
      <c r="BK346">
        <v>2</v>
      </c>
      <c r="BL346" t="s">
        <v>759</v>
      </c>
      <c r="BM346" t="s">
        <v>6729</v>
      </c>
      <c r="BN346" s="36" t="s">
        <v>6767</v>
      </c>
      <c r="BO346" s="1">
        <v>8.4637889699999996E-2</v>
      </c>
      <c r="BP346" s="1">
        <v>0.95322330990000004</v>
      </c>
      <c r="BQ346" s="1">
        <v>-7.7129466999999993E-2</v>
      </c>
      <c r="BR346" s="1">
        <v>0.1372519331</v>
      </c>
      <c r="BS346" s="1">
        <v>8.4637889699999996E-2</v>
      </c>
      <c r="BT346" s="1">
        <v>0.95322330990000004</v>
      </c>
      <c r="BU346" s="1">
        <v>7.7129467199999996E-2</v>
      </c>
      <c r="BV346" s="1">
        <v>0.1372519331</v>
      </c>
      <c r="BW346" t="s">
        <v>2809</v>
      </c>
      <c r="BX346" t="s">
        <v>1104</v>
      </c>
      <c r="BY346" t="s">
        <v>1063</v>
      </c>
      <c r="BZ346" t="s">
        <v>1104</v>
      </c>
      <c r="CA346">
        <v>150</v>
      </c>
      <c r="CB346">
        <v>53</v>
      </c>
      <c r="CC346">
        <v>2</v>
      </c>
      <c r="CD346">
        <v>1</v>
      </c>
      <c r="CE346">
        <v>2017</v>
      </c>
      <c r="CF346">
        <v>164</v>
      </c>
      <c r="CG346">
        <v>0.17299999999999999</v>
      </c>
      <c r="CH346">
        <v>0.24399999999999999</v>
      </c>
      <c r="CI346">
        <v>0.27300000000000002</v>
      </c>
      <c r="CJ346">
        <v>39</v>
      </c>
      <c r="CK346">
        <v>0.23599999999999999</v>
      </c>
      <c r="CL346">
        <v>7</v>
      </c>
      <c r="CM346">
        <v>-2</v>
      </c>
      <c r="CN346" t="s">
        <v>250</v>
      </c>
      <c r="CO346">
        <v>23</v>
      </c>
      <c r="DV346" s="36" t="s">
        <v>6576</v>
      </c>
    </row>
    <row r="347" spans="1:126" x14ac:dyDescent="0.3">
      <c r="A347">
        <v>346</v>
      </c>
      <c r="B347" t="s">
        <v>3059</v>
      </c>
      <c r="C347" t="s">
        <v>2489</v>
      </c>
      <c r="D347" t="s">
        <v>2510</v>
      </c>
      <c r="E347">
        <v>543376</v>
      </c>
      <c r="F347" t="s">
        <v>255</v>
      </c>
      <c r="I347" t="s">
        <v>1065</v>
      </c>
      <c r="J347">
        <v>36</v>
      </c>
      <c r="K347" t="s">
        <v>6459</v>
      </c>
      <c r="L347">
        <v>90</v>
      </c>
      <c r="M347">
        <v>107</v>
      </c>
      <c r="N347">
        <v>80</v>
      </c>
      <c r="O347">
        <v>6</v>
      </c>
      <c r="P347">
        <v>77</v>
      </c>
      <c r="Q347">
        <v>105</v>
      </c>
      <c r="R347">
        <v>97</v>
      </c>
      <c r="S347">
        <v>92</v>
      </c>
      <c r="T347">
        <v>96</v>
      </c>
      <c r="U347">
        <v>43</v>
      </c>
      <c r="V347">
        <v>100</v>
      </c>
      <c r="W347">
        <v>92</v>
      </c>
      <c r="X347">
        <v>31</v>
      </c>
      <c r="Y347">
        <v>206</v>
      </c>
      <c r="Z347">
        <v>5</v>
      </c>
      <c r="AA347">
        <v>0</v>
      </c>
      <c r="AB347" s="1">
        <v>0.22</v>
      </c>
      <c r="AC347" s="1">
        <v>0.27200000000000002</v>
      </c>
      <c r="AD347" s="1">
        <v>0.35199999999999998</v>
      </c>
      <c r="AE347" s="1">
        <v>0.27400000000000002</v>
      </c>
      <c r="AF347" s="36">
        <v>14</v>
      </c>
      <c r="AG347" s="36">
        <v>14</v>
      </c>
      <c r="AH347" s="8">
        <v>3</v>
      </c>
      <c r="AI347" s="36">
        <v>-10</v>
      </c>
      <c r="AJ347" s="38">
        <v>438</v>
      </c>
      <c r="AK347" s="38">
        <v>59</v>
      </c>
      <c r="AL347" s="1">
        <v>0.25</v>
      </c>
      <c r="AM347" s="1">
        <v>0.51666666670000005</v>
      </c>
      <c r="AN347" s="1">
        <v>0.2055510794</v>
      </c>
      <c r="AO347" s="1">
        <v>1.3966830999999999E-3</v>
      </c>
      <c r="AP347" s="1">
        <v>6.1019377299999997E-2</v>
      </c>
      <c r="AQ347" s="1">
        <v>0.22853277390000001</v>
      </c>
      <c r="AR347" s="1">
        <v>0.14850538069999999</v>
      </c>
      <c r="AS347" s="1">
        <v>0.1325666801</v>
      </c>
      <c r="AT347" s="1">
        <v>3.8821632100000003E-2</v>
      </c>
      <c r="AU347" s="1">
        <v>1.9420345E-3</v>
      </c>
      <c r="AV347" s="1">
        <v>2.6207296200000001E-2</v>
      </c>
      <c r="AW347" s="1">
        <v>0.27443963700000001</v>
      </c>
      <c r="AX347" s="1">
        <v>-0.26135687499999999</v>
      </c>
      <c r="AY347" s="1">
        <v>0.48022984680000003</v>
      </c>
      <c r="AZ347" s="1">
        <v>-0.33146914199999999</v>
      </c>
      <c r="BA347" s="1">
        <v>-0.99194110199999996</v>
      </c>
      <c r="BB347" s="1">
        <v>-0.76924549499999995</v>
      </c>
      <c r="BC347" s="1">
        <v>0.27460473639999999</v>
      </c>
      <c r="BD347" s="1">
        <v>-0.186132934</v>
      </c>
      <c r="BE347" s="1">
        <v>-0.25992714900000002</v>
      </c>
      <c r="BF347" s="1">
        <v>-0.18715356999999999</v>
      </c>
      <c r="BG347" s="1">
        <v>-0.768417142</v>
      </c>
      <c r="BH347" s="1">
        <v>-1.0338226000000001E-2</v>
      </c>
      <c r="BI347" s="1">
        <v>-0.78189744800000005</v>
      </c>
      <c r="BJ347">
        <v>3</v>
      </c>
      <c r="BK347">
        <v>3</v>
      </c>
      <c r="BL347" t="s">
        <v>762</v>
      </c>
      <c r="BM347" t="s">
        <v>6729</v>
      </c>
      <c r="BN347" s="36" t="s">
        <v>6732</v>
      </c>
      <c r="BO347" s="1">
        <v>0.1704555096</v>
      </c>
      <c r="BP347" s="1">
        <v>-0.19496195599999999</v>
      </c>
      <c r="BQ347" s="1">
        <v>0.63665389920000004</v>
      </c>
      <c r="BR347" s="1">
        <v>0.46030555109999999</v>
      </c>
      <c r="BS347" s="1">
        <v>0.1704555096</v>
      </c>
      <c r="BT347" s="1">
        <v>0.19496195590000001</v>
      </c>
      <c r="BU347" s="1">
        <v>0.63665389920000004</v>
      </c>
      <c r="BV347" s="1">
        <v>0.46030555109999999</v>
      </c>
      <c r="BW347" t="s">
        <v>2899</v>
      </c>
      <c r="BX347" t="s">
        <v>1377</v>
      </c>
      <c r="BY347" t="s">
        <v>1373</v>
      </c>
      <c r="BZ347" t="s">
        <v>1377</v>
      </c>
      <c r="CA347">
        <v>254</v>
      </c>
      <c r="CB347">
        <v>89</v>
      </c>
      <c r="CC347">
        <v>8</v>
      </c>
      <c r="CD347">
        <v>0</v>
      </c>
      <c r="CE347">
        <v>2017</v>
      </c>
      <c r="CF347">
        <v>266</v>
      </c>
      <c r="CG347">
        <v>0.25600000000000001</v>
      </c>
      <c r="CH347">
        <v>0.28699999999999998</v>
      </c>
      <c r="CI347">
        <v>0.41299999999999998</v>
      </c>
      <c r="CJ347">
        <v>80</v>
      </c>
      <c r="CK347">
        <v>0.30199999999999999</v>
      </c>
      <c r="CL347">
        <v>24</v>
      </c>
      <c r="CM347">
        <v>7</v>
      </c>
      <c r="CN347" t="s">
        <v>255</v>
      </c>
      <c r="CO347">
        <v>31</v>
      </c>
      <c r="CP347" t="s">
        <v>1377</v>
      </c>
      <c r="CQ347">
        <v>132</v>
      </c>
      <c r="CR347">
        <v>49</v>
      </c>
      <c r="CS347">
        <v>0</v>
      </c>
      <c r="CT347">
        <v>0</v>
      </c>
      <c r="CU347">
        <v>2016</v>
      </c>
      <c r="CV347">
        <v>141</v>
      </c>
      <c r="CW347">
        <v>0.17399999999999999</v>
      </c>
      <c r="CX347">
        <v>0.216</v>
      </c>
      <c r="CY347">
        <v>0.19700000000000001</v>
      </c>
      <c r="CZ347">
        <v>27</v>
      </c>
      <c r="DA347">
        <v>0.19</v>
      </c>
      <c r="DB347">
        <v>3</v>
      </c>
      <c r="DC347">
        <v>-3</v>
      </c>
      <c r="DD347" t="s">
        <v>255</v>
      </c>
      <c r="DE347">
        <v>30</v>
      </c>
      <c r="DF347" t="s">
        <v>1377</v>
      </c>
      <c r="DG347">
        <v>320</v>
      </c>
      <c r="DH347">
        <v>100</v>
      </c>
      <c r="DI347">
        <v>11</v>
      </c>
      <c r="DJ347">
        <v>0</v>
      </c>
      <c r="DK347">
        <v>2015</v>
      </c>
      <c r="DL347">
        <v>354</v>
      </c>
      <c r="DM347">
        <v>0.23400000000000001</v>
      </c>
      <c r="DN347">
        <v>0.29899999999999999</v>
      </c>
      <c r="DO347">
        <v>0.39400000000000002</v>
      </c>
      <c r="DP347">
        <v>107</v>
      </c>
      <c r="DQ347">
        <v>0.30199999999999999</v>
      </c>
      <c r="DR347">
        <v>29</v>
      </c>
      <c r="DS347">
        <v>9</v>
      </c>
      <c r="DT347" t="s">
        <v>255</v>
      </c>
      <c r="DU347">
        <v>29</v>
      </c>
      <c r="DV347" s="36" t="s">
        <v>3231</v>
      </c>
    </row>
    <row r="348" spans="1:126" x14ac:dyDescent="0.3">
      <c r="A348">
        <v>347</v>
      </c>
      <c r="B348" t="s">
        <v>5591</v>
      </c>
      <c r="C348" t="s">
        <v>2489</v>
      </c>
      <c r="D348" t="s">
        <v>1743</v>
      </c>
      <c r="E348">
        <v>571830</v>
      </c>
      <c r="F348" t="s">
        <v>250</v>
      </c>
      <c r="I348" t="s">
        <v>1065</v>
      </c>
      <c r="J348">
        <v>9</v>
      </c>
      <c r="K348" t="s">
        <v>702</v>
      </c>
      <c r="L348">
        <v>67</v>
      </c>
      <c r="M348">
        <v>89</v>
      </c>
      <c r="N348">
        <v>175</v>
      </c>
      <c r="O348">
        <v>37</v>
      </c>
      <c r="P348">
        <v>92</v>
      </c>
      <c r="Q348">
        <v>102</v>
      </c>
      <c r="R348">
        <v>80</v>
      </c>
      <c r="S348">
        <v>156</v>
      </c>
      <c r="T348">
        <v>137</v>
      </c>
      <c r="U348">
        <v>48</v>
      </c>
      <c r="V348">
        <v>182</v>
      </c>
      <c r="W348">
        <v>109</v>
      </c>
      <c r="X348">
        <v>26</v>
      </c>
      <c r="Y348">
        <v>453</v>
      </c>
      <c r="Z348">
        <v>22</v>
      </c>
      <c r="AA348">
        <v>2</v>
      </c>
      <c r="AB348" s="1">
        <v>0.23799999999999999</v>
      </c>
      <c r="AC348" s="1">
        <v>0.29699999999999999</v>
      </c>
      <c r="AD348" s="1">
        <v>0.46200000000000002</v>
      </c>
      <c r="AE348" s="1">
        <v>0.32400000000000001</v>
      </c>
      <c r="AF348" s="36">
        <v>43</v>
      </c>
      <c r="AG348" s="36">
        <v>39</v>
      </c>
      <c r="AH348" s="8">
        <v>14</v>
      </c>
      <c r="AI348" s="36">
        <v>-3</v>
      </c>
      <c r="AJ348" s="38">
        <v>160</v>
      </c>
      <c r="AK348" s="38">
        <v>25</v>
      </c>
      <c r="AL348" s="1">
        <v>0.185</v>
      </c>
      <c r="AM348" s="1">
        <v>0.43333333330000001</v>
      </c>
      <c r="AN348" s="1">
        <v>0.4525848053</v>
      </c>
      <c r="AO348" s="1">
        <v>9.0901087000000002E-3</v>
      </c>
      <c r="AP348" s="1">
        <v>7.2942501300000004E-2</v>
      </c>
      <c r="AQ348" s="1">
        <v>0.2211404787</v>
      </c>
      <c r="AR348" s="1">
        <v>0.1225048274</v>
      </c>
      <c r="AS348" s="1">
        <v>0.22375511049999999</v>
      </c>
      <c r="AT348" s="1">
        <v>5.5526368399999998E-2</v>
      </c>
      <c r="AU348" s="1">
        <v>2.1543437000000002E-3</v>
      </c>
      <c r="AV348" s="1">
        <v>4.7931178800000002E-2</v>
      </c>
      <c r="AW348" s="1">
        <v>0.32361956879999998</v>
      </c>
      <c r="AX348" s="1">
        <v>-0.90091252099999997</v>
      </c>
      <c r="AY348" s="1">
        <v>-0.77632145699999999</v>
      </c>
      <c r="AZ348" s="1">
        <v>1.2294421401</v>
      </c>
      <c r="BA348" s="1">
        <v>-0.66719623500000003</v>
      </c>
      <c r="BB348" s="1">
        <v>-0.26851766500000002</v>
      </c>
      <c r="BC348" s="1">
        <v>9.1354538700000001E-2</v>
      </c>
      <c r="BD348" s="1">
        <v>-1.177785866</v>
      </c>
      <c r="BE348" s="1">
        <v>1.8574901384</v>
      </c>
      <c r="BF348" s="1">
        <v>1.5887725283</v>
      </c>
      <c r="BG348" s="1">
        <v>-0.70453484300000002</v>
      </c>
      <c r="BH348" s="1">
        <v>1.8255346339</v>
      </c>
      <c r="BI348" s="1">
        <v>0.90659008230000004</v>
      </c>
      <c r="BJ348">
        <v>1</v>
      </c>
      <c r="BK348">
        <v>1</v>
      </c>
      <c r="BL348" t="s">
        <v>763</v>
      </c>
      <c r="BM348" t="s">
        <v>760</v>
      </c>
      <c r="BN348" s="36" t="s">
        <v>776</v>
      </c>
      <c r="BO348" s="1">
        <v>0.87421869149999998</v>
      </c>
      <c r="BP348" s="1">
        <v>-0.14113641900000001</v>
      </c>
      <c r="BQ348" s="1">
        <v>-0.42737422800000002</v>
      </c>
      <c r="BR348" s="1">
        <v>0.132535547</v>
      </c>
      <c r="BS348" s="1">
        <v>0.87421869149999998</v>
      </c>
      <c r="BT348" s="1">
        <v>0.14113641860000001</v>
      </c>
      <c r="BU348" s="1">
        <v>0.42737422819999998</v>
      </c>
      <c r="BV348" s="1">
        <v>0.132535547</v>
      </c>
      <c r="BW348" t="s">
        <v>6956</v>
      </c>
      <c r="BX348" t="s">
        <v>1081</v>
      </c>
      <c r="BY348" t="s">
        <v>1063</v>
      </c>
      <c r="BZ348" t="s">
        <v>1081</v>
      </c>
      <c r="CA348">
        <v>495</v>
      </c>
      <c r="CB348">
        <v>142</v>
      </c>
      <c r="CC348">
        <v>22</v>
      </c>
      <c r="CD348">
        <v>1</v>
      </c>
      <c r="CE348">
        <v>2017</v>
      </c>
      <c r="CF348">
        <v>533</v>
      </c>
      <c r="CG348">
        <v>0.24</v>
      </c>
      <c r="CH348">
        <v>0.28899999999999998</v>
      </c>
      <c r="CI348">
        <v>0.432</v>
      </c>
      <c r="CJ348">
        <v>165</v>
      </c>
      <c r="CK348">
        <v>0.31</v>
      </c>
      <c r="CL348">
        <v>41</v>
      </c>
      <c r="CM348">
        <v>15</v>
      </c>
      <c r="CN348" t="s">
        <v>250</v>
      </c>
      <c r="CO348">
        <v>25</v>
      </c>
      <c r="CP348" t="s">
        <v>1081</v>
      </c>
      <c r="CQ348">
        <v>315</v>
      </c>
      <c r="CR348">
        <v>107</v>
      </c>
      <c r="CS348">
        <v>21</v>
      </c>
      <c r="CT348">
        <v>1</v>
      </c>
      <c r="CU348">
        <v>2016</v>
      </c>
      <c r="CV348">
        <v>347</v>
      </c>
      <c r="CW348">
        <v>0.25700000000000001</v>
      </c>
      <c r="CX348">
        <v>0.308</v>
      </c>
      <c r="CY348">
        <v>0.505</v>
      </c>
      <c r="CZ348">
        <v>119</v>
      </c>
      <c r="DA348">
        <v>0.34300000000000003</v>
      </c>
      <c r="DB348">
        <v>45</v>
      </c>
      <c r="DC348">
        <v>15</v>
      </c>
      <c r="DD348" t="s">
        <v>250</v>
      </c>
      <c r="DE348">
        <v>24</v>
      </c>
      <c r="DV348" s="36" t="s">
        <v>5095</v>
      </c>
    </row>
    <row r="349" spans="1:126" x14ac:dyDescent="0.3">
      <c r="A349">
        <v>348</v>
      </c>
      <c r="B349" t="s">
        <v>620</v>
      </c>
      <c r="C349" t="s">
        <v>152</v>
      </c>
      <c r="D349" t="s">
        <v>151</v>
      </c>
      <c r="E349">
        <v>459964</v>
      </c>
      <c r="F349" t="s">
        <v>249</v>
      </c>
      <c r="I349" t="s">
        <v>1103</v>
      </c>
      <c r="J349">
        <v>7</v>
      </c>
      <c r="K349" t="s">
        <v>702</v>
      </c>
      <c r="L349">
        <v>76</v>
      </c>
      <c r="M349">
        <v>113</v>
      </c>
      <c r="N349">
        <v>131</v>
      </c>
      <c r="O349">
        <v>44</v>
      </c>
      <c r="P349">
        <v>165</v>
      </c>
      <c r="Q349">
        <v>99</v>
      </c>
      <c r="R349">
        <v>80</v>
      </c>
      <c r="S349">
        <v>136</v>
      </c>
      <c r="T349">
        <v>106</v>
      </c>
      <c r="U349">
        <v>36</v>
      </c>
      <c r="V349">
        <v>156</v>
      </c>
      <c r="W349">
        <v>111</v>
      </c>
      <c r="X349">
        <v>33</v>
      </c>
      <c r="Y349">
        <v>338</v>
      </c>
      <c r="Z349">
        <v>14</v>
      </c>
      <c r="AA349">
        <v>2</v>
      </c>
      <c r="AB349" s="1">
        <v>0.22500000000000001</v>
      </c>
      <c r="AC349" s="1">
        <v>0.32800000000000001</v>
      </c>
      <c r="AD349" s="1">
        <v>0.42199999999999999</v>
      </c>
      <c r="AE349" s="1">
        <v>0.33</v>
      </c>
      <c r="AF349" s="36">
        <v>38</v>
      </c>
      <c r="AG349" s="36">
        <v>35</v>
      </c>
      <c r="AH349" s="8">
        <v>9</v>
      </c>
      <c r="AI349" s="36">
        <v>0</v>
      </c>
      <c r="AJ349" s="38">
        <v>196</v>
      </c>
      <c r="AK349" s="38">
        <v>63</v>
      </c>
      <c r="AL349" s="1">
        <v>0.21</v>
      </c>
      <c r="AM349" s="1">
        <v>0.55000000000000004</v>
      </c>
      <c r="AN349" s="1">
        <v>0.33768979840000002</v>
      </c>
      <c r="AO349" s="1">
        <v>1.09052847E-2</v>
      </c>
      <c r="AP349" s="1">
        <v>0.13082934669999999</v>
      </c>
      <c r="AQ349" s="1">
        <v>0.2156603825</v>
      </c>
      <c r="AR349" s="1">
        <v>0.12204478959999999</v>
      </c>
      <c r="AS349" s="1">
        <v>0.19622862129999999</v>
      </c>
      <c r="AT349" s="1">
        <v>4.2895609500000001E-2</v>
      </c>
      <c r="AU349" s="1">
        <v>1.6090633000000001E-3</v>
      </c>
      <c r="AV349" s="1">
        <v>4.1201594299999998E-2</v>
      </c>
      <c r="AW349" s="1">
        <v>0.3295791428</v>
      </c>
      <c r="AX349" s="1">
        <v>-0.65492958000000001</v>
      </c>
      <c r="AY349" s="1">
        <v>0.98285036820000005</v>
      </c>
      <c r="AZ349" s="1">
        <v>0.50346469729999999</v>
      </c>
      <c r="BA349" s="1">
        <v>-0.59057638999999995</v>
      </c>
      <c r="BB349" s="1">
        <v>2.1625192431000002</v>
      </c>
      <c r="BC349" s="1">
        <v>-4.4493487999999998E-2</v>
      </c>
      <c r="BD349" s="1">
        <v>-1.1953315609999999</v>
      </c>
      <c r="BE349" s="1">
        <v>1.2183184394</v>
      </c>
      <c r="BF349" s="1">
        <v>0.24596208820000001</v>
      </c>
      <c r="BG349" s="1">
        <v>-0.86860574199999996</v>
      </c>
      <c r="BH349" s="1">
        <v>1.2568213070000001</v>
      </c>
      <c r="BI349" s="1">
        <v>1.1111992817</v>
      </c>
      <c r="BJ349">
        <v>1</v>
      </c>
      <c r="BK349">
        <v>1</v>
      </c>
      <c r="BL349" t="s">
        <v>763</v>
      </c>
      <c r="BM349" t="s">
        <v>764</v>
      </c>
      <c r="BN349" s="36" t="s">
        <v>774</v>
      </c>
      <c r="BO349" s="1">
        <v>0.88000721790000003</v>
      </c>
      <c r="BP349" s="1">
        <v>-0.32224440100000001</v>
      </c>
      <c r="BQ349" s="1">
        <v>0.24673711679999999</v>
      </c>
      <c r="BR349" s="1">
        <v>-1.4083625000000001E-2</v>
      </c>
      <c r="BS349" s="1">
        <v>0.88000721790000003</v>
      </c>
      <c r="BT349" s="1">
        <v>0.32224440069999999</v>
      </c>
      <c r="BU349" s="1">
        <v>0.24673711679999999</v>
      </c>
      <c r="BV349" s="1">
        <v>1.4083625400000001E-2</v>
      </c>
      <c r="BW349" t="s">
        <v>2923</v>
      </c>
      <c r="BX349" t="s">
        <v>1392</v>
      </c>
      <c r="BY349" t="s">
        <v>1373</v>
      </c>
      <c r="BZ349" t="s">
        <v>1392</v>
      </c>
      <c r="CA349">
        <v>469</v>
      </c>
      <c r="CB349">
        <v>141</v>
      </c>
      <c r="CC349">
        <v>25</v>
      </c>
      <c r="CD349">
        <v>4</v>
      </c>
      <c r="CE349">
        <v>2017</v>
      </c>
      <c r="CF349">
        <v>544</v>
      </c>
      <c r="CG349">
        <v>0.24299999999999999</v>
      </c>
      <c r="CH349">
        <v>0.33500000000000002</v>
      </c>
      <c r="CI349">
        <v>0.47299999999999998</v>
      </c>
      <c r="CJ349">
        <v>189</v>
      </c>
      <c r="CK349">
        <v>0.34799999999999998</v>
      </c>
      <c r="CL349">
        <v>63</v>
      </c>
      <c r="CM349">
        <v>20</v>
      </c>
      <c r="CN349" t="s">
        <v>249</v>
      </c>
      <c r="CO349">
        <v>32</v>
      </c>
      <c r="CP349" t="s">
        <v>1106</v>
      </c>
      <c r="CQ349">
        <v>231</v>
      </c>
      <c r="CR349">
        <v>140</v>
      </c>
      <c r="CS349">
        <v>13</v>
      </c>
      <c r="CT349">
        <v>1</v>
      </c>
      <c r="CU349">
        <v>2016</v>
      </c>
      <c r="CV349">
        <v>293</v>
      </c>
      <c r="CW349">
        <v>0.24199999999999999</v>
      </c>
      <c r="CX349">
        <v>0.40300000000000002</v>
      </c>
      <c r="CY349">
        <v>0.46300000000000002</v>
      </c>
      <c r="CZ349">
        <v>113</v>
      </c>
      <c r="DA349">
        <v>0.38500000000000001</v>
      </c>
      <c r="DB349">
        <v>62</v>
      </c>
      <c r="DC349">
        <v>11</v>
      </c>
      <c r="DD349" t="s">
        <v>249</v>
      </c>
      <c r="DE349">
        <v>31</v>
      </c>
      <c r="DF349" t="s">
        <v>1384</v>
      </c>
      <c r="DG349">
        <v>247</v>
      </c>
      <c r="DH349">
        <v>93</v>
      </c>
      <c r="DI349">
        <v>5</v>
      </c>
      <c r="DJ349">
        <v>0</v>
      </c>
      <c r="DK349">
        <v>2015</v>
      </c>
      <c r="DL349">
        <v>284</v>
      </c>
      <c r="DM349">
        <v>0.17399999999999999</v>
      </c>
      <c r="DN349">
        <v>0.27200000000000002</v>
      </c>
      <c r="DO349">
        <v>0.29099999999999998</v>
      </c>
      <c r="DP349">
        <v>73</v>
      </c>
      <c r="DQ349">
        <v>0.25800000000000001</v>
      </c>
      <c r="DR349">
        <v>14</v>
      </c>
      <c r="DS349">
        <v>-2</v>
      </c>
      <c r="DT349" t="s">
        <v>249</v>
      </c>
      <c r="DU349">
        <v>30</v>
      </c>
      <c r="DV349" s="36" t="s">
        <v>1429</v>
      </c>
    </row>
    <row r="350" spans="1:126" x14ac:dyDescent="0.3">
      <c r="A350">
        <v>349</v>
      </c>
      <c r="B350" t="s">
        <v>5592</v>
      </c>
      <c r="C350" t="s">
        <v>4616</v>
      </c>
      <c r="D350" t="s">
        <v>80</v>
      </c>
      <c r="E350">
        <v>592450</v>
      </c>
      <c r="F350" t="s">
        <v>249</v>
      </c>
      <c r="I350" t="s">
        <v>1065</v>
      </c>
      <c r="J350">
        <v>7</v>
      </c>
      <c r="K350" t="s">
        <v>702</v>
      </c>
      <c r="L350">
        <v>76</v>
      </c>
      <c r="M350">
        <v>89</v>
      </c>
      <c r="N350">
        <v>206</v>
      </c>
      <c r="O350">
        <v>65</v>
      </c>
      <c r="P350">
        <v>204</v>
      </c>
      <c r="Q350">
        <v>127</v>
      </c>
      <c r="R350">
        <v>76</v>
      </c>
      <c r="S350">
        <v>205</v>
      </c>
      <c r="T350">
        <v>97</v>
      </c>
      <c r="U350">
        <v>98</v>
      </c>
      <c r="V350">
        <v>248</v>
      </c>
      <c r="W350">
        <v>132</v>
      </c>
      <c r="X350">
        <v>26</v>
      </c>
      <c r="Y350">
        <v>532</v>
      </c>
      <c r="Z350">
        <v>35</v>
      </c>
      <c r="AA350">
        <v>6</v>
      </c>
      <c r="AB350" s="1">
        <v>0.25</v>
      </c>
      <c r="AC350" s="1">
        <v>0.374</v>
      </c>
      <c r="AD350" s="1">
        <v>0.54500000000000004</v>
      </c>
      <c r="AE350" s="1">
        <v>0.39200000000000002</v>
      </c>
      <c r="AF350" s="36">
        <v>96</v>
      </c>
      <c r="AG350" s="36">
        <v>88</v>
      </c>
      <c r="AH350" s="8">
        <v>26</v>
      </c>
      <c r="AI350" s="36">
        <v>32</v>
      </c>
      <c r="AJ350" s="38">
        <v>6</v>
      </c>
      <c r="AK350" s="38">
        <v>2</v>
      </c>
      <c r="AL350" s="1">
        <v>0.21</v>
      </c>
      <c r="AM350" s="1">
        <v>0.43333333330000001</v>
      </c>
      <c r="AN350" s="1">
        <v>0.53185412330000004</v>
      </c>
      <c r="AO350" s="1">
        <v>1.6142602299999999E-2</v>
      </c>
      <c r="AP350" s="1">
        <v>0.16190001579999999</v>
      </c>
      <c r="AQ350" s="1">
        <v>0.27709471349999998</v>
      </c>
      <c r="AR350" s="1">
        <v>0.11654502310000001</v>
      </c>
      <c r="AS350" s="1">
        <v>0.29418468790000002</v>
      </c>
      <c r="AT350" s="1">
        <v>3.9546997299999997E-2</v>
      </c>
      <c r="AU350" s="1">
        <v>4.3866236999999999E-3</v>
      </c>
      <c r="AV350" s="1">
        <v>6.5202465299999998E-2</v>
      </c>
      <c r="AW350" s="1">
        <v>0.39152661480000001</v>
      </c>
      <c r="AX350" s="1">
        <v>-0.65492958000000001</v>
      </c>
      <c r="AY350" s="1">
        <v>-0.77632145699999999</v>
      </c>
      <c r="AZ350" s="1">
        <v>1.7303145308000001</v>
      </c>
      <c r="BA350" s="1">
        <v>-0.36950555800000001</v>
      </c>
      <c r="BB350" s="1">
        <v>3.4673743091000002</v>
      </c>
      <c r="BC350" s="1">
        <v>1.4784236922</v>
      </c>
      <c r="BD350" s="1">
        <v>-1.405090927</v>
      </c>
      <c r="BE350" s="1">
        <v>3.4928818670999999</v>
      </c>
      <c r="BF350" s="1">
        <v>-0.11003800699999999</v>
      </c>
      <c r="BG350" s="1">
        <v>-3.2858049E-2</v>
      </c>
      <c r="BH350" s="1">
        <v>3.2851211472999999</v>
      </c>
      <c r="BI350" s="1">
        <v>3.2380329336</v>
      </c>
      <c r="BJ350">
        <v>1</v>
      </c>
      <c r="BK350">
        <v>1</v>
      </c>
      <c r="BL350" t="s">
        <v>763</v>
      </c>
      <c r="BM350" t="s">
        <v>764</v>
      </c>
      <c r="BN350" s="36" t="s">
        <v>774</v>
      </c>
      <c r="BO350" s="1">
        <v>0.9617163903</v>
      </c>
      <c r="BP350" s="1">
        <v>-8.3150792000000001E-2</v>
      </c>
      <c r="BQ350" s="1">
        <v>-5.0520639999999999E-2</v>
      </c>
      <c r="BR350" s="1">
        <v>-4.0432563999999997E-2</v>
      </c>
      <c r="BS350" s="1">
        <v>0.9617163903</v>
      </c>
      <c r="BT350" s="1">
        <v>8.3150791900000007E-2</v>
      </c>
      <c r="BU350" s="1">
        <v>5.0520639700000002E-2</v>
      </c>
      <c r="BV350" s="1">
        <v>4.0432563999999997E-2</v>
      </c>
      <c r="BW350" t="s">
        <v>3969</v>
      </c>
      <c r="BX350" t="s">
        <v>1383</v>
      </c>
      <c r="BY350" t="s">
        <v>1373</v>
      </c>
      <c r="BZ350" t="s">
        <v>1383</v>
      </c>
      <c r="CA350">
        <v>542</v>
      </c>
      <c r="CB350">
        <v>155</v>
      </c>
      <c r="CC350">
        <v>52</v>
      </c>
      <c r="CD350">
        <v>9</v>
      </c>
      <c r="CE350">
        <v>2017</v>
      </c>
      <c r="CF350">
        <v>678</v>
      </c>
      <c r="CG350">
        <v>0.28399999999999997</v>
      </c>
      <c r="CH350">
        <v>0.42199999999999999</v>
      </c>
      <c r="CI350">
        <v>0.627</v>
      </c>
      <c r="CJ350">
        <v>299</v>
      </c>
      <c r="CK350">
        <v>0.44</v>
      </c>
      <c r="CL350">
        <v>172</v>
      </c>
      <c r="CM350">
        <v>46</v>
      </c>
      <c r="CN350" t="s">
        <v>249</v>
      </c>
      <c r="CO350">
        <v>25</v>
      </c>
      <c r="CP350" t="s">
        <v>1383</v>
      </c>
      <c r="CQ350">
        <v>84</v>
      </c>
      <c r="CR350">
        <v>27</v>
      </c>
      <c r="CS350">
        <v>4</v>
      </c>
      <c r="CT350">
        <v>0</v>
      </c>
      <c r="CU350">
        <v>2016</v>
      </c>
      <c r="CV350">
        <v>95</v>
      </c>
      <c r="CW350">
        <v>0.17899999999999999</v>
      </c>
      <c r="CX350">
        <v>0.26300000000000001</v>
      </c>
      <c r="CY350">
        <v>0.34499999999999997</v>
      </c>
      <c r="CZ350">
        <v>26</v>
      </c>
      <c r="DA350">
        <v>0.27</v>
      </c>
      <c r="DB350">
        <v>8</v>
      </c>
      <c r="DC350">
        <v>1</v>
      </c>
      <c r="DD350" t="s">
        <v>249</v>
      </c>
      <c r="DE350">
        <v>24</v>
      </c>
      <c r="DV350" s="36" t="s">
        <v>5136</v>
      </c>
    </row>
    <row r="351" spans="1:126" x14ac:dyDescent="0.3">
      <c r="A351">
        <v>350</v>
      </c>
      <c r="B351" t="s">
        <v>621</v>
      </c>
      <c r="C351" t="s">
        <v>153</v>
      </c>
      <c r="D351" t="s">
        <v>38</v>
      </c>
      <c r="E351">
        <v>501888</v>
      </c>
      <c r="F351" t="s">
        <v>249</v>
      </c>
      <c r="I351" t="s">
        <v>1103</v>
      </c>
      <c r="J351">
        <v>4</v>
      </c>
      <c r="K351" t="s">
        <v>817</v>
      </c>
      <c r="L351">
        <v>76</v>
      </c>
      <c r="M351">
        <v>103</v>
      </c>
      <c r="N351">
        <v>36</v>
      </c>
      <c r="O351">
        <v>107</v>
      </c>
      <c r="P351">
        <v>87</v>
      </c>
      <c r="Q351">
        <v>96</v>
      </c>
      <c r="R351">
        <v>111</v>
      </c>
      <c r="S351">
        <v>82</v>
      </c>
      <c r="T351">
        <v>79</v>
      </c>
      <c r="U351">
        <v>90</v>
      </c>
      <c r="V351">
        <v>82</v>
      </c>
      <c r="W351">
        <v>97</v>
      </c>
      <c r="X351">
        <v>30</v>
      </c>
      <c r="Y351">
        <v>94</v>
      </c>
      <c r="Z351">
        <v>2</v>
      </c>
      <c r="AA351">
        <v>1</v>
      </c>
      <c r="AB351" s="1">
        <v>0.23499999999999999</v>
      </c>
      <c r="AC351" s="1">
        <v>0.29799999999999999</v>
      </c>
      <c r="AD351" s="1">
        <v>0.35199999999999998</v>
      </c>
      <c r="AE351" s="1">
        <v>0.28899999999999998</v>
      </c>
      <c r="AF351" s="36">
        <v>10</v>
      </c>
      <c r="AG351" s="36">
        <v>10</v>
      </c>
      <c r="AH351" s="8">
        <v>2</v>
      </c>
      <c r="AI351" s="36">
        <v>-4</v>
      </c>
      <c r="AJ351" s="38">
        <v>685</v>
      </c>
      <c r="AK351" s="38">
        <v>255</v>
      </c>
      <c r="AL351" s="1">
        <v>0.21</v>
      </c>
      <c r="AM351" s="1">
        <v>0.5</v>
      </c>
      <c r="AN351" s="1">
        <v>9.39123283E-2</v>
      </c>
      <c r="AO351" s="1">
        <v>2.6746653799999999E-2</v>
      </c>
      <c r="AP351" s="1">
        <v>6.9379024799999994E-2</v>
      </c>
      <c r="AQ351" s="1">
        <v>0.20929498429999999</v>
      </c>
      <c r="AR351" s="1">
        <v>0.17048798409999999</v>
      </c>
      <c r="AS351" s="1">
        <v>0.1171810113</v>
      </c>
      <c r="AT351" s="1">
        <v>3.19880991E-2</v>
      </c>
      <c r="AU351" s="1">
        <v>4.0432866999999999E-3</v>
      </c>
      <c r="AV351" s="1">
        <v>2.15686093E-2</v>
      </c>
      <c r="AW351" s="1">
        <v>0.2888721326</v>
      </c>
      <c r="AX351" s="1">
        <v>-0.65492958000000001</v>
      </c>
      <c r="AY351" s="1">
        <v>0.22891958609999999</v>
      </c>
      <c r="AZ351" s="1">
        <v>-1.0368715550000001</v>
      </c>
      <c r="BA351" s="1">
        <v>7.8098851699999999E-2</v>
      </c>
      <c r="BB351" s="1">
        <v>-0.41817071500000003</v>
      </c>
      <c r="BC351" s="1">
        <v>-0.202287578</v>
      </c>
      <c r="BD351" s="1">
        <v>0.65227665319999995</v>
      </c>
      <c r="BE351" s="1">
        <v>-0.61718607999999997</v>
      </c>
      <c r="BF351" s="1">
        <v>-0.91364509999999999</v>
      </c>
      <c r="BG351" s="1">
        <v>-0.136165649</v>
      </c>
      <c r="BH351" s="1">
        <v>-0.40235099699999999</v>
      </c>
      <c r="BI351" s="1">
        <v>-0.28638865099999999</v>
      </c>
      <c r="BJ351">
        <v>3</v>
      </c>
      <c r="BK351">
        <v>1</v>
      </c>
      <c r="BL351" t="s">
        <v>761</v>
      </c>
      <c r="BM351" t="s">
        <v>762</v>
      </c>
      <c r="BN351" s="36" t="s">
        <v>788</v>
      </c>
      <c r="BO351" s="1">
        <v>-0.59713456300000001</v>
      </c>
      <c r="BP351" s="1">
        <v>7.5097430600000001E-2</v>
      </c>
      <c r="BQ351" s="1">
        <v>0.58138817119999997</v>
      </c>
      <c r="BR351" s="1">
        <v>-0.45348266199999998</v>
      </c>
      <c r="BS351" s="1">
        <v>0.59713456310000002</v>
      </c>
      <c r="BT351" s="1">
        <v>7.5097430600000001E-2</v>
      </c>
      <c r="BU351" s="1">
        <v>0.58138817119999997</v>
      </c>
      <c r="BV351" s="1">
        <v>0.45348266189999997</v>
      </c>
      <c r="BW351" t="s">
        <v>2887</v>
      </c>
      <c r="BX351" t="s">
        <v>1070</v>
      </c>
      <c r="BY351" t="s">
        <v>1063</v>
      </c>
      <c r="CP351" t="s">
        <v>1070</v>
      </c>
      <c r="CQ351">
        <v>7</v>
      </c>
      <c r="CR351">
        <v>7</v>
      </c>
      <c r="CS351">
        <v>0</v>
      </c>
      <c r="CT351">
        <v>0</v>
      </c>
      <c r="CU351">
        <v>2016</v>
      </c>
      <c r="CV351">
        <v>10</v>
      </c>
      <c r="CW351">
        <v>0.28599999999999998</v>
      </c>
      <c r="CX351">
        <v>0.44400000000000001</v>
      </c>
      <c r="CY351">
        <v>0.28599999999999998</v>
      </c>
      <c r="CZ351">
        <v>3</v>
      </c>
      <c r="DA351">
        <v>0.32700000000000001</v>
      </c>
      <c r="DB351">
        <v>4</v>
      </c>
      <c r="DC351">
        <v>0</v>
      </c>
      <c r="DD351" t="s">
        <v>249</v>
      </c>
      <c r="DE351">
        <v>28</v>
      </c>
      <c r="DV351" s="36" t="s">
        <v>1463</v>
      </c>
    </row>
    <row r="352" spans="1:126" x14ac:dyDescent="0.3">
      <c r="A352">
        <v>351</v>
      </c>
      <c r="B352" t="s">
        <v>3060</v>
      </c>
      <c r="C352" t="s">
        <v>958</v>
      </c>
      <c r="D352" t="s">
        <v>959</v>
      </c>
      <c r="E352">
        <v>493128</v>
      </c>
      <c r="F352" t="s">
        <v>265</v>
      </c>
      <c r="I352" t="s">
        <v>1103</v>
      </c>
      <c r="J352">
        <v>4</v>
      </c>
      <c r="K352" t="s">
        <v>818</v>
      </c>
      <c r="L352">
        <v>154</v>
      </c>
      <c r="M352">
        <v>127</v>
      </c>
      <c r="N352">
        <v>25</v>
      </c>
      <c r="O352">
        <v>135</v>
      </c>
      <c r="P352">
        <v>129</v>
      </c>
      <c r="Q352">
        <v>89</v>
      </c>
      <c r="R352">
        <v>119</v>
      </c>
      <c r="S352">
        <v>53</v>
      </c>
      <c r="T352">
        <v>68</v>
      </c>
      <c r="U352">
        <v>44</v>
      </c>
      <c r="V352">
        <v>43</v>
      </c>
      <c r="W352">
        <v>96</v>
      </c>
      <c r="X352">
        <v>37</v>
      </c>
      <c r="Y352">
        <v>65</v>
      </c>
      <c r="Z352">
        <v>1</v>
      </c>
      <c r="AA352">
        <v>1</v>
      </c>
      <c r="AB352" s="1">
        <v>0.23</v>
      </c>
      <c r="AC352" s="1">
        <v>0.313</v>
      </c>
      <c r="AD352" s="1">
        <v>0.30599999999999999</v>
      </c>
      <c r="AE352" s="1">
        <v>0.28499999999999998</v>
      </c>
      <c r="AF352" s="36">
        <v>8</v>
      </c>
      <c r="AG352" s="36">
        <v>8</v>
      </c>
      <c r="AH352" s="8">
        <v>1</v>
      </c>
      <c r="AI352" s="36">
        <v>-1</v>
      </c>
      <c r="AJ352" s="38">
        <v>720</v>
      </c>
      <c r="AK352" s="38">
        <v>82</v>
      </c>
      <c r="AL352" s="1">
        <v>0.42499999999999999</v>
      </c>
      <c r="AM352" s="1">
        <v>0.61666666670000003</v>
      </c>
      <c r="AN352" s="1">
        <v>6.5329008300000005E-2</v>
      </c>
      <c r="AO352" s="1">
        <v>3.3647386199999997E-2</v>
      </c>
      <c r="AP352" s="1">
        <v>0.10268581020000001</v>
      </c>
      <c r="AQ352" s="1">
        <v>0.19286217880000001</v>
      </c>
      <c r="AR352" s="1">
        <v>0.18281129239999999</v>
      </c>
      <c r="AS352" s="1">
        <v>7.5739080599999994E-2</v>
      </c>
      <c r="AT352" s="1">
        <v>2.76086187E-2</v>
      </c>
      <c r="AU352" s="1">
        <v>1.9750556000000001E-3</v>
      </c>
      <c r="AV352" s="1">
        <v>1.14029552E-2</v>
      </c>
      <c r="AW352" s="1">
        <v>0.28453623389999999</v>
      </c>
      <c r="AX352" s="1">
        <v>1.4605237116000001</v>
      </c>
      <c r="AY352" s="1">
        <v>1.9880914110000001</v>
      </c>
      <c r="AZ352" s="1">
        <v>-1.2174785809999999</v>
      </c>
      <c r="BA352" s="1">
        <v>0.36938358249999997</v>
      </c>
      <c r="BB352" s="1">
        <v>0.98059309890000002</v>
      </c>
      <c r="BC352" s="1">
        <v>-0.60964615600000005</v>
      </c>
      <c r="BD352" s="1">
        <v>1.1222837592999999</v>
      </c>
      <c r="BE352" s="1">
        <v>-1.579477679</v>
      </c>
      <c r="BF352" s="1">
        <v>-1.3792396119999999</v>
      </c>
      <c r="BG352" s="1">
        <v>-0.75848133500000003</v>
      </c>
      <c r="BH352" s="1">
        <v>-1.26144459</v>
      </c>
      <c r="BI352" s="1">
        <v>-0.43525243800000002</v>
      </c>
      <c r="BJ352">
        <v>3</v>
      </c>
      <c r="BK352">
        <v>1</v>
      </c>
      <c r="BL352" t="s">
        <v>761</v>
      </c>
      <c r="BM352" t="s">
        <v>762</v>
      </c>
      <c r="BN352" s="36" t="s">
        <v>788</v>
      </c>
      <c r="BO352" s="1">
        <v>-0.71922166499999995</v>
      </c>
      <c r="BP352" s="1">
        <v>-0.254550371</v>
      </c>
      <c r="BQ352" s="1">
        <v>0.61857889269999999</v>
      </c>
      <c r="BR352" s="1">
        <v>-6.3351403000000001E-2</v>
      </c>
      <c r="BS352" s="1">
        <v>0.71922166489999995</v>
      </c>
      <c r="BT352" s="1">
        <v>0.25455037139999998</v>
      </c>
      <c r="BU352" s="1">
        <v>0.61857889269999999</v>
      </c>
      <c r="BV352" s="1">
        <v>6.3351402700000004E-2</v>
      </c>
      <c r="BW352" t="s">
        <v>2464</v>
      </c>
      <c r="BX352" t="s">
        <v>1070</v>
      </c>
      <c r="BY352" t="s">
        <v>1063</v>
      </c>
      <c r="CP352" t="s">
        <v>1070</v>
      </c>
      <c r="CQ352">
        <v>21</v>
      </c>
      <c r="CR352">
        <v>14</v>
      </c>
      <c r="CS352">
        <v>0</v>
      </c>
      <c r="CT352">
        <v>2</v>
      </c>
      <c r="CU352">
        <v>2016</v>
      </c>
      <c r="CV352">
        <v>26</v>
      </c>
      <c r="CW352">
        <v>0.33300000000000002</v>
      </c>
      <c r="CX352">
        <v>0.46200000000000002</v>
      </c>
      <c r="CY352">
        <v>0.42899999999999999</v>
      </c>
      <c r="CZ352">
        <v>11</v>
      </c>
      <c r="DA352">
        <v>0.40799999999999997</v>
      </c>
      <c r="DB352">
        <v>16</v>
      </c>
      <c r="DC352">
        <v>1</v>
      </c>
      <c r="DD352" t="s">
        <v>265</v>
      </c>
      <c r="DE352">
        <v>35</v>
      </c>
      <c r="DF352" t="s">
        <v>1386</v>
      </c>
      <c r="DG352">
        <v>28</v>
      </c>
      <c r="DH352">
        <v>23</v>
      </c>
      <c r="DI352">
        <v>0</v>
      </c>
      <c r="DJ352">
        <v>0</v>
      </c>
      <c r="DK352">
        <v>2015</v>
      </c>
      <c r="DL352">
        <v>34</v>
      </c>
      <c r="DM352">
        <v>0.214</v>
      </c>
      <c r="DN352">
        <v>0.313</v>
      </c>
      <c r="DO352">
        <v>0.28599999999999998</v>
      </c>
      <c r="DP352">
        <v>9</v>
      </c>
      <c r="DQ352">
        <v>0.26400000000000001</v>
      </c>
      <c r="DR352">
        <v>4</v>
      </c>
      <c r="DS352">
        <v>0</v>
      </c>
      <c r="DT352" t="s">
        <v>265</v>
      </c>
      <c r="DU352">
        <v>34</v>
      </c>
      <c r="DV352" s="36" t="s">
        <v>1410</v>
      </c>
    </row>
    <row r="353" spans="1:126" x14ac:dyDescent="0.3">
      <c r="A353">
        <v>352</v>
      </c>
      <c r="B353" t="s">
        <v>5593</v>
      </c>
      <c r="C353" t="s">
        <v>448</v>
      </c>
      <c r="D353" t="s">
        <v>57</v>
      </c>
      <c r="E353">
        <v>608348</v>
      </c>
      <c r="F353" t="s">
        <v>255</v>
      </c>
      <c r="I353" t="s">
        <v>1065</v>
      </c>
      <c r="J353">
        <v>47</v>
      </c>
      <c r="K353" t="s">
        <v>2890</v>
      </c>
      <c r="L353">
        <v>90</v>
      </c>
      <c r="M353">
        <v>79</v>
      </c>
      <c r="N353">
        <v>63</v>
      </c>
      <c r="O353">
        <v>15</v>
      </c>
      <c r="P353">
        <v>107</v>
      </c>
      <c r="Q353">
        <v>95</v>
      </c>
      <c r="R353">
        <v>81</v>
      </c>
      <c r="S353">
        <v>76</v>
      </c>
      <c r="T353">
        <v>123</v>
      </c>
      <c r="U353">
        <v>56</v>
      </c>
      <c r="V353">
        <v>56</v>
      </c>
      <c r="W353">
        <v>89</v>
      </c>
      <c r="X353">
        <v>23</v>
      </c>
      <c r="Y353">
        <v>162</v>
      </c>
      <c r="Z353">
        <v>2</v>
      </c>
      <c r="AA353">
        <v>0</v>
      </c>
      <c r="AB353" s="1">
        <v>0.20100000000000001</v>
      </c>
      <c r="AC353" s="1">
        <v>0.27500000000000002</v>
      </c>
      <c r="AD353" s="1">
        <v>0.31</v>
      </c>
      <c r="AE353" s="1">
        <v>0.26500000000000001</v>
      </c>
      <c r="AF353" s="36">
        <v>11</v>
      </c>
      <c r="AG353" s="36">
        <v>11</v>
      </c>
      <c r="AH353" s="8">
        <v>0</v>
      </c>
      <c r="AI353" s="36">
        <v>-9</v>
      </c>
      <c r="AJ353" s="38">
        <v>505</v>
      </c>
      <c r="AK353" s="38">
        <v>75</v>
      </c>
      <c r="AL353" s="1">
        <v>0.25</v>
      </c>
      <c r="AM353" s="1">
        <v>0.38333333330000002</v>
      </c>
      <c r="AN353" s="1">
        <v>0.1615038704</v>
      </c>
      <c r="AO353" s="1">
        <v>3.7368013000000002E-3</v>
      </c>
      <c r="AP353" s="1">
        <v>8.4520052400000004E-2</v>
      </c>
      <c r="AQ353" s="1">
        <v>0.205660126</v>
      </c>
      <c r="AR353" s="1">
        <v>0.1238917083</v>
      </c>
      <c r="AS353" s="1">
        <v>0.1089855713</v>
      </c>
      <c r="AT353" s="1">
        <v>4.9865066399999998E-2</v>
      </c>
      <c r="AU353" s="1">
        <v>2.5114612000000001E-3</v>
      </c>
      <c r="AV353" s="1">
        <v>1.4760807500000001E-2</v>
      </c>
      <c r="AW353" s="1">
        <v>0.26460908179999998</v>
      </c>
      <c r="AX353" s="1">
        <v>-0.26135687499999999</v>
      </c>
      <c r="AY353" s="1">
        <v>-1.530252239</v>
      </c>
      <c r="AZ353" s="1">
        <v>-0.60978654700000001</v>
      </c>
      <c r="BA353" s="1">
        <v>-0.89316307800000005</v>
      </c>
      <c r="BB353" s="1">
        <v>0.21769735909999999</v>
      </c>
      <c r="BC353" s="1">
        <v>-0.29239335500000002</v>
      </c>
      <c r="BD353" s="1">
        <v>-1.124890663</v>
      </c>
      <c r="BE353" s="1">
        <v>-0.80748616900000003</v>
      </c>
      <c r="BF353" s="1">
        <v>0.98690406980000001</v>
      </c>
      <c r="BG353" s="1">
        <v>-0.59708079700000005</v>
      </c>
      <c r="BH353" s="1">
        <v>-0.97767442100000002</v>
      </c>
      <c r="BI353" s="1">
        <v>-1.1194084849999999</v>
      </c>
      <c r="BJ353">
        <v>4</v>
      </c>
      <c r="BK353">
        <v>4</v>
      </c>
      <c r="BL353" t="s">
        <v>6729</v>
      </c>
      <c r="BM353" t="s">
        <v>760</v>
      </c>
      <c r="BN353" s="36" t="s">
        <v>6805</v>
      </c>
      <c r="BO353" s="1">
        <v>0.1103722633</v>
      </c>
      <c r="BP353" s="1">
        <v>0.37171477819999998</v>
      </c>
      <c r="BQ353" s="1">
        <v>-0.47415254899999998</v>
      </c>
      <c r="BR353" s="1">
        <v>0.62758063610000003</v>
      </c>
      <c r="BS353" s="1">
        <v>0.1103722633</v>
      </c>
      <c r="BT353" s="1">
        <v>0.37171477819999998</v>
      </c>
      <c r="BU353" s="1">
        <v>0.47415254940000001</v>
      </c>
      <c r="BV353" s="1">
        <v>0.62758063610000003</v>
      </c>
      <c r="BW353" t="s">
        <v>2814</v>
      </c>
      <c r="BX353" t="s">
        <v>1100</v>
      </c>
      <c r="BY353" t="s">
        <v>1063</v>
      </c>
      <c r="BZ353" t="s">
        <v>2539</v>
      </c>
      <c r="CA353">
        <v>69</v>
      </c>
      <c r="CB353">
        <v>34</v>
      </c>
      <c r="CC353">
        <v>0</v>
      </c>
      <c r="CD353">
        <v>0</v>
      </c>
      <c r="CE353">
        <v>2017</v>
      </c>
      <c r="CF353">
        <v>75</v>
      </c>
      <c r="CG353">
        <v>0.17399999999999999</v>
      </c>
      <c r="CH353">
        <v>0.24</v>
      </c>
      <c r="CI353">
        <v>0.217</v>
      </c>
      <c r="CJ353">
        <v>16</v>
      </c>
      <c r="CK353">
        <v>0.216</v>
      </c>
      <c r="CL353">
        <v>3</v>
      </c>
      <c r="CM353">
        <v>-1</v>
      </c>
      <c r="CN353" t="s">
        <v>255</v>
      </c>
      <c r="CO353">
        <v>22</v>
      </c>
      <c r="CP353" t="s">
        <v>2539</v>
      </c>
      <c r="CQ353">
        <v>13</v>
      </c>
      <c r="CR353">
        <v>10</v>
      </c>
      <c r="CS353">
        <v>0</v>
      </c>
      <c r="CT353">
        <v>0</v>
      </c>
      <c r="CU353">
        <v>2016</v>
      </c>
      <c r="CV353">
        <v>14</v>
      </c>
      <c r="CW353">
        <v>0.154</v>
      </c>
      <c r="CX353">
        <v>0.214</v>
      </c>
      <c r="CY353">
        <v>0.23100000000000001</v>
      </c>
      <c r="CZ353">
        <v>3</v>
      </c>
      <c r="DA353">
        <v>0.20599999999999999</v>
      </c>
      <c r="DB353">
        <v>1</v>
      </c>
      <c r="DC353">
        <v>0</v>
      </c>
      <c r="DD353" t="s">
        <v>255</v>
      </c>
      <c r="DE353">
        <v>21</v>
      </c>
      <c r="DV353" s="36" t="s">
        <v>5051</v>
      </c>
    </row>
    <row r="354" spans="1:126" x14ac:dyDescent="0.3">
      <c r="A354">
        <v>353</v>
      </c>
      <c r="B354" t="s">
        <v>3995</v>
      </c>
      <c r="C354" t="s">
        <v>448</v>
      </c>
      <c r="D354" t="s">
        <v>472</v>
      </c>
      <c r="E354">
        <v>430603</v>
      </c>
      <c r="F354" t="s">
        <v>250</v>
      </c>
      <c r="I354" t="s">
        <v>1103</v>
      </c>
      <c r="J354">
        <v>35</v>
      </c>
      <c r="K354" t="s">
        <v>818</v>
      </c>
      <c r="L354">
        <v>67</v>
      </c>
      <c r="M354">
        <v>131</v>
      </c>
      <c r="N354">
        <v>21</v>
      </c>
      <c r="O354">
        <v>97</v>
      </c>
      <c r="P354">
        <v>136</v>
      </c>
      <c r="Q354">
        <v>99</v>
      </c>
      <c r="R354">
        <v>101</v>
      </c>
      <c r="S354">
        <v>71</v>
      </c>
      <c r="T354">
        <v>49</v>
      </c>
      <c r="U354">
        <v>117</v>
      </c>
      <c r="V354">
        <v>74</v>
      </c>
      <c r="W354">
        <v>93</v>
      </c>
      <c r="X354">
        <v>38</v>
      </c>
      <c r="Y354">
        <v>54</v>
      </c>
      <c r="Z354">
        <v>1</v>
      </c>
      <c r="AA354">
        <v>1</v>
      </c>
      <c r="AB354" s="1">
        <v>0.20699999999999999</v>
      </c>
      <c r="AC354" s="1">
        <v>0.29699999999999999</v>
      </c>
      <c r="AD354" s="1">
        <v>0.309</v>
      </c>
      <c r="AE354" s="1">
        <v>0.27700000000000002</v>
      </c>
      <c r="AF354" s="36">
        <v>6</v>
      </c>
      <c r="AG354" s="36">
        <v>6</v>
      </c>
      <c r="AH354" s="8">
        <v>1</v>
      </c>
      <c r="AI354" s="36">
        <v>-3</v>
      </c>
      <c r="AJ354" s="38">
        <v>759</v>
      </c>
      <c r="AK354" s="38">
        <v>89</v>
      </c>
      <c r="AL354" s="1">
        <v>0.185</v>
      </c>
      <c r="AM354" s="1">
        <v>0.63333333329999997</v>
      </c>
      <c r="AN354" s="1">
        <v>5.3544588999999997E-2</v>
      </c>
      <c r="AO354" s="1">
        <v>2.4053581000000001E-2</v>
      </c>
      <c r="AP354" s="1">
        <v>0.10819594539999999</v>
      </c>
      <c r="AQ354" s="1">
        <v>0.2158041379</v>
      </c>
      <c r="AR354" s="1">
        <v>0.1555997942</v>
      </c>
      <c r="AS354" s="1">
        <v>0.1017838386</v>
      </c>
      <c r="AT354" s="1">
        <v>1.9813949500000001E-2</v>
      </c>
      <c r="AU354" s="1">
        <v>5.2789443000000004E-3</v>
      </c>
      <c r="AV354" s="1">
        <v>1.9386398400000001E-2</v>
      </c>
      <c r="AW354" s="1">
        <v>0.2767497243</v>
      </c>
      <c r="AX354" s="1">
        <v>-0.90091252099999997</v>
      </c>
      <c r="AY354" s="1">
        <v>2.2394016717</v>
      </c>
      <c r="AZ354" s="1">
        <v>-1.291939803</v>
      </c>
      <c r="BA354" s="1">
        <v>-3.5577627000000001E-2</v>
      </c>
      <c r="BB354" s="1">
        <v>1.211998731</v>
      </c>
      <c r="BC354" s="1">
        <v>-4.0929884999999999E-2</v>
      </c>
      <c r="BD354" s="1">
        <v>8.4445769500000004E-2</v>
      </c>
      <c r="BE354" s="1">
        <v>-0.97471213400000001</v>
      </c>
      <c r="BF354" s="1">
        <v>-2.2079121659999998</v>
      </c>
      <c r="BG354" s="1">
        <v>0.2356347151</v>
      </c>
      <c r="BH354" s="1">
        <v>-0.58676838399999998</v>
      </c>
      <c r="BI354" s="1">
        <v>-0.702585554</v>
      </c>
      <c r="BJ354">
        <v>3</v>
      </c>
      <c r="BK354">
        <v>3</v>
      </c>
      <c r="BL354" t="s">
        <v>762</v>
      </c>
      <c r="BM354" t="s">
        <v>6724</v>
      </c>
      <c r="BN354" s="36" t="s">
        <v>6727</v>
      </c>
      <c r="BO354" s="1">
        <v>-0.24458999300000001</v>
      </c>
      <c r="BP354" s="1">
        <v>2.91269366E-2</v>
      </c>
      <c r="BQ354" s="1">
        <v>0.90996532770000005</v>
      </c>
      <c r="BR354" s="1">
        <v>-0.30839981999999999</v>
      </c>
      <c r="BS354" s="1">
        <v>0.24458999300000001</v>
      </c>
      <c r="BT354" s="1">
        <v>2.91269366E-2</v>
      </c>
      <c r="BU354" s="1">
        <v>0.90996532770000005</v>
      </c>
      <c r="BV354" s="1">
        <v>0.30839982030000002</v>
      </c>
      <c r="BW354" t="s">
        <v>2464</v>
      </c>
      <c r="BX354" t="s">
        <v>1062</v>
      </c>
      <c r="BY354" t="s">
        <v>1063</v>
      </c>
      <c r="CP354" t="s">
        <v>1062</v>
      </c>
      <c r="CQ354">
        <v>27</v>
      </c>
      <c r="CR354">
        <v>13</v>
      </c>
      <c r="CS354">
        <v>0</v>
      </c>
      <c r="CT354">
        <v>0</v>
      </c>
      <c r="CU354">
        <v>2016</v>
      </c>
      <c r="CV354">
        <v>30</v>
      </c>
      <c r="CW354">
        <v>0.14799999999999999</v>
      </c>
      <c r="CX354">
        <v>0.2</v>
      </c>
      <c r="CY354">
        <v>0.29599999999999999</v>
      </c>
      <c r="CZ354">
        <v>6</v>
      </c>
      <c r="DA354">
        <v>0.21199999999999999</v>
      </c>
      <c r="DB354">
        <v>2</v>
      </c>
      <c r="DC354">
        <v>0</v>
      </c>
      <c r="DD354" t="s">
        <v>250</v>
      </c>
      <c r="DE354">
        <v>36</v>
      </c>
      <c r="DF354" t="s">
        <v>1062</v>
      </c>
      <c r="DG354">
        <v>1</v>
      </c>
      <c r="DH354">
        <v>2</v>
      </c>
      <c r="DI354">
        <v>0</v>
      </c>
      <c r="DJ354">
        <v>0</v>
      </c>
      <c r="DK354">
        <v>2015</v>
      </c>
      <c r="DL354">
        <v>1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 t="s">
        <v>250</v>
      </c>
      <c r="DU354">
        <v>35</v>
      </c>
      <c r="DV354" s="36" t="s">
        <v>1466</v>
      </c>
    </row>
    <row r="355" spans="1:126" x14ac:dyDescent="0.3">
      <c r="A355">
        <v>354</v>
      </c>
      <c r="B355" t="s">
        <v>7031</v>
      </c>
      <c r="C355" t="s">
        <v>448</v>
      </c>
      <c r="D355" t="s">
        <v>4763</v>
      </c>
      <c r="E355">
        <v>571841</v>
      </c>
      <c r="F355" t="s">
        <v>265</v>
      </c>
      <c r="I355" t="s">
        <v>1061</v>
      </c>
      <c r="J355">
        <v>46</v>
      </c>
      <c r="K355" t="s">
        <v>808</v>
      </c>
      <c r="L355">
        <v>154</v>
      </c>
      <c r="M355">
        <v>100</v>
      </c>
      <c r="N355">
        <v>52</v>
      </c>
      <c r="O355">
        <v>56</v>
      </c>
      <c r="P355">
        <v>104</v>
      </c>
      <c r="Q355">
        <v>107</v>
      </c>
      <c r="R355">
        <v>78</v>
      </c>
      <c r="S355">
        <v>91</v>
      </c>
      <c r="T355">
        <v>113</v>
      </c>
      <c r="U355">
        <v>87</v>
      </c>
      <c r="V355">
        <v>74</v>
      </c>
      <c r="W355">
        <v>87</v>
      </c>
      <c r="X355">
        <v>29</v>
      </c>
      <c r="Y355">
        <v>133</v>
      </c>
      <c r="Z355">
        <v>3</v>
      </c>
      <c r="AA355">
        <v>1</v>
      </c>
      <c r="AB355" s="1">
        <v>0.19700000000000001</v>
      </c>
      <c r="AC355" s="1">
        <v>0.26400000000000001</v>
      </c>
      <c r="AD355" s="1">
        <v>0.32700000000000001</v>
      </c>
      <c r="AE355" s="1">
        <v>0.26</v>
      </c>
      <c r="AF355" s="36">
        <v>9</v>
      </c>
      <c r="AG355" s="36">
        <v>11</v>
      </c>
      <c r="AH355" s="8">
        <v>1</v>
      </c>
      <c r="AI355" s="36">
        <v>-5</v>
      </c>
      <c r="AJ355" s="38">
        <v>511</v>
      </c>
      <c r="AK355" s="38">
        <v>66</v>
      </c>
      <c r="AL355" s="1">
        <v>0.42499999999999999</v>
      </c>
      <c r="AM355" s="1">
        <v>0.4833333333</v>
      </c>
      <c r="AN355" s="1">
        <v>0.13300692450000001</v>
      </c>
      <c r="AO355" s="1">
        <v>1.39756402E-2</v>
      </c>
      <c r="AP355" s="1">
        <v>8.2743975100000006E-2</v>
      </c>
      <c r="AQ355" s="1">
        <v>0.23278777719999999</v>
      </c>
      <c r="AR355" s="1">
        <v>0.1203978072</v>
      </c>
      <c r="AS355" s="1">
        <v>0.13015594250000001</v>
      </c>
      <c r="AT355" s="1">
        <v>4.5716836599999998E-2</v>
      </c>
      <c r="AU355" s="1">
        <v>3.9165670000000001E-3</v>
      </c>
      <c r="AV355" s="1">
        <v>1.9394735199999999E-2</v>
      </c>
      <c r="AW355" s="1">
        <v>0.25980051770000001</v>
      </c>
      <c r="AX355" s="1">
        <v>1.4605237116000001</v>
      </c>
      <c r="AY355" s="1">
        <v>-2.2390674999999999E-2</v>
      </c>
      <c r="AZ355" s="1">
        <v>-0.78984780899999996</v>
      </c>
      <c r="BA355" s="1">
        <v>-0.46097454199999999</v>
      </c>
      <c r="BB355" s="1">
        <v>0.14310857439999999</v>
      </c>
      <c r="BC355" s="1">
        <v>0.3800835052</v>
      </c>
      <c r="BD355" s="1">
        <v>-1.2581469519999999</v>
      </c>
      <c r="BE355" s="1">
        <v>-0.31590505699999999</v>
      </c>
      <c r="BF355" s="1">
        <v>0.54589444050000002</v>
      </c>
      <c r="BG355" s="1">
        <v>-0.174294692</v>
      </c>
      <c r="BH355" s="1">
        <v>-0.58606384899999997</v>
      </c>
      <c r="BI355" s="1">
        <v>-1.284500226</v>
      </c>
      <c r="BJ355">
        <v>4</v>
      </c>
      <c r="BK355">
        <v>4</v>
      </c>
      <c r="BL355" t="s">
        <v>6729</v>
      </c>
      <c r="BM355" t="s">
        <v>759</v>
      </c>
      <c r="BN355" s="36" t="s">
        <v>6764</v>
      </c>
      <c r="BO355" s="1">
        <v>-0.246902814</v>
      </c>
      <c r="BP355" s="1">
        <v>0.38534855649999999</v>
      </c>
      <c r="BQ355" s="1">
        <v>0.2240032227</v>
      </c>
      <c r="BR355" s="1">
        <v>0.81824114920000002</v>
      </c>
      <c r="BS355" s="1">
        <v>0.24690281389999999</v>
      </c>
      <c r="BT355" s="1">
        <v>0.38534855649999999</v>
      </c>
      <c r="BU355" s="1">
        <v>0.2240032227</v>
      </c>
      <c r="BV355" s="1">
        <v>0.81824114920000002</v>
      </c>
      <c r="BW355" t="s">
        <v>2931</v>
      </c>
      <c r="BX355" t="s">
        <v>1081</v>
      </c>
      <c r="BY355" t="s">
        <v>1063</v>
      </c>
      <c r="BZ355" t="s">
        <v>1081</v>
      </c>
      <c r="CA355">
        <v>89</v>
      </c>
      <c r="CB355">
        <v>70</v>
      </c>
      <c r="CC355">
        <v>2</v>
      </c>
      <c r="CD355">
        <v>0</v>
      </c>
      <c r="CE355">
        <v>2017</v>
      </c>
      <c r="CF355">
        <v>105</v>
      </c>
      <c r="CG355">
        <v>0.191</v>
      </c>
      <c r="CH355">
        <v>0.25700000000000001</v>
      </c>
      <c r="CI355">
        <v>0.33700000000000002</v>
      </c>
      <c r="CJ355">
        <v>26</v>
      </c>
      <c r="CK355">
        <v>0.25</v>
      </c>
      <c r="CL355">
        <v>7</v>
      </c>
      <c r="CM355">
        <v>1</v>
      </c>
      <c r="CN355" t="s">
        <v>265</v>
      </c>
      <c r="CO355">
        <v>28</v>
      </c>
      <c r="CP355" t="s">
        <v>1089</v>
      </c>
      <c r="CQ355">
        <v>58</v>
      </c>
      <c r="CR355">
        <v>39</v>
      </c>
      <c r="CS355">
        <v>1</v>
      </c>
      <c r="CT355">
        <v>0</v>
      </c>
      <c r="CU355">
        <v>2016</v>
      </c>
      <c r="CV355">
        <v>71</v>
      </c>
      <c r="CW355">
        <v>0.24099999999999999</v>
      </c>
      <c r="CX355">
        <v>0.35199999999999998</v>
      </c>
      <c r="CY355">
        <v>0.34499999999999997</v>
      </c>
      <c r="CZ355">
        <v>23</v>
      </c>
      <c r="DA355">
        <v>0.318</v>
      </c>
      <c r="DB355">
        <v>12</v>
      </c>
      <c r="DC355">
        <v>1</v>
      </c>
      <c r="DD355" t="s">
        <v>253</v>
      </c>
      <c r="DE355">
        <v>27</v>
      </c>
      <c r="DV355" s="36" t="s">
        <v>5067</v>
      </c>
    </row>
    <row r="356" spans="1:126" x14ac:dyDescent="0.3">
      <c r="A356">
        <v>355</v>
      </c>
      <c r="B356" t="s">
        <v>622</v>
      </c>
      <c r="C356" t="s">
        <v>154</v>
      </c>
      <c r="D356" t="s">
        <v>14</v>
      </c>
      <c r="E356">
        <v>461314</v>
      </c>
      <c r="F356" t="s">
        <v>249</v>
      </c>
      <c r="I356" t="s">
        <v>1065</v>
      </c>
      <c r="J356">
        <v>7</v>
      </c>
      <c r="K356" t="s">
        <v>702</v>
      </c>
      <c r="L356">
        <v>76</v>
      </c>
      <c r="M356">
        <v>113</v>
      </c>
      <c r="N356">
        <v>167</v>
      </c>
      <c r="O356">
        <v>59</v>
      </c>
      <c r="P356">
        <v>81</v>
      </c>
      <c r="Q356">
        <v>98</v>
      </c>
      <c r="R356">
        <v>97</v>
      </c>
      <c r="S356">
        <v>139</v>
      </c>
      <c r="T356">
        <v>111</v>
      </c>
      <c r="U356">
        <v>41</v>
      </c>
      <c r="V356">
        <v>172</v>
      </c>
      <c r="W356">
        <v>107</v>
      </c>
      <c r="X356">
        <v>33</v>
      </c>
      <c r="Y356">
        <v>430</v>
      </c>
      <c r="Z356">
        <v>19</v>
      </c>
      <c r="AA356">
        <v>3</v>
      </c>
      <c r="AB356" s="1">
        <v>0.249</v>
      </c>
      <c r="AC356" s="1">
        <v>0.29599999999999999</v>
      </c>
      <c r="AD356" s="1">
        <v>0.44800000000000001</v>
      </c>
      <c r="AE356" s="1">
        <v>0.31900000000000001</v>
      </c>
      <c r="AF356" s="36">
        <v>40</v>
      </c>
      <c r="AG356" s="36">
        <v>37</v>
      </c>
      <c r="AH356" s="8">
        <v>16</v>
      </c>
      <c r="AI356" s="36">
        <v>-5</v>
      </c>
      <c r="AJ356" s="38">
        <v>179</v>
      </c>
      <c r="AK356" s="38">
        <v>57</v>
      </c>
      <c r="AL356" s="1">
        <v>0.21</v>
      </c>
      <c r="AM356" s="1">
        <v>0.55000000000000004</v>
      </c>
      <c r="AN356" s="1">
        <v>0.42992774750000001</v>
      </c>
      <c r="AO356" s="1">
        <v>1.46784663E-2</v>
      </c>
      <c r="AP356" s="1">
        <v>6.4037121099999997E-2</v>
      </c>
      <c r="AQ356" s="1">
        <v>0.21346119150000001</v>
      </c>
      <c r="AR356" s="1">
        <v>0.1482799065</v>
      </c>
      <c r="AS356" s="1">
        <v>0.19912653729999999</v>
      </c>
      <c r="AT356" s="1">
        <v>4.49330311E-2</v>
      </c>
      <c r="AU356" s="1">
        <v>1.8238282000000001E-3</v>
      </c>
      <c r="AV356" s="1">
        <v>4.5295973400000002E-2</v>
      </c>
      <c r="AW356" s="1">
        <v>0.31870137269999999</v>
      </c>
      <c r="AX356" s="1">
        <v>-0.65492958000000001</v>
      </c>
      <c r="AY356" s="1">
        <v>0.98285036820000005</v>
      </c>
      <c r="AZ356" s="1">
        <v>1.0862808898</v>
      </c>
      <c r="BA356" s="1">
        <v>-0.43130776100000001</v>
      </c>
      <c r="BB356" s="1">
        <v>-0.64251123600000004</v>
      </c>
      <c r="BC356" s="1">
        <v>-9.9010006999999997E-2</v>
      </c>
      <c r="BD356" s="1">
        <v>-0.194732447</v>
      </c>
      <c r="BE356" s="1">
        <v>1.2856087449</v>
      </c>
      <c r="BF356" s="1">
        <v>0.46256593509999999</v>
      </c>
      <c r="BG356" s="1">
        <v>-0.80398455000000002</v>
      </c>
      <c r="BH356" s="1">
        <v>1.6028349397999999</v>
      </c>
      <c r="BI356" s="1">
        <v>0.73773436199999998</v>
      </c>
      <c r="BJ356">
        <v>1</v>
      </c>
      <c r="BK356">
        <v>1</v>
      </c>
      <c r="BL356" t="s">
        <v>763</v>
      </c>
      <c r="BM356" t="s">
        <v>764</v>
      </c>
      <c r="BN356" s="36" t="s">
        <v>774</v>
      </c>
      <c r="BO356" s="1">
        <v>0.78502436929999997</v>
      </c>
      <c r="BP356" s="1">
        <v>-0.48641321500000001</v>
      </c>
      <c r="BQ356" s="1">
        <v>-8.0423610000000006E-2</v>
      </c>
      <c r="BR356" s="1">
        <v>-5.1787217000000003E-2</v>
      </c>
      <c r="BS356" s="1">
        <v>0.78502436929999997</v>
      </c>
      <c r="BT356" s="1">
        <v>0.48641321529999998</v>
      </c>
      <c r="BU356" s="1">
        <v>8.0423609600000001E-2</v>
      </c>
      <c r="BV356" s="1">
        <v>5.1787217099999998E-2</v>
      </c>
      <c r="BW356" t="s">
        <v>2923</v>
      </c>
      <c r="BX356" t="s">
        <v>1567</v>
      </c>
      <c r="BY356" t="s">
        <v>1063</v>
      </c>
      <c r="BZ356" t="s">
        <v>1101</v>
      </c>
      <c r="CA356">
        <v>438</v>
      </c>
      <c r="CB356">
        <v>115</v>
      </c>
      <c r="CC356">
        <v>19</v>
      </c>
      <c r="CD356">
        <v>0</v>
      </c>
      <c r="CE356">
        <v>2017</v>
      </c>
      <c r="CF356">
        <v>466</v>
      </c>
      <c r="CG356">
        <v>0.27600000000000002</v>
      </c>
      <c r="CH356">
        <v>0.318</v>
      </c>
      <c r="CI356">
        <v>0.46300000000000002</v>
      </c>
      <c r="CJ356">
        <v>157</v>
      </c>
      <c r="CK356">
        <v>0.33600000000000002</v>
      </c>
      <c r="CL356">
        <v>51</v>
      </c>
      <c r="CM356">
        <v>18</v>
      </c>
      <c r="CN356" t="s">
        <v>249</v>
      </c>
      <c r="CO356">
        <v>32</v>
      </c>
      <c r="CP356" t="s">
        <v>1101</v>
      </c>
      <c r="CQ356">
        <v>623</v>
      </c>
      <c r="CR356">
        <v>156</v>
      </c>
      <c r="CS356">
        <v>35</v>
      </c>
      <c r="CT356">
        <v>1</v>
      </c>
      <c r="CU356">
        <v>2016</v>
      </c>
      <c r="CV356">
        <v>672</v>
      </c>
      <c r="CW356">
        <v>0.26800000000000002</v>
      </c>
      <c r="CX356">
        <v>0.30399999999999999</v>
      </c>
      <c r="CY356">
        <v>0.499</v>
      </c>
      <c r="CZ356">
        <v>227</v>
      </c>
      <c r="DA356">
        <v>0.33800000000000002</v>
      </c>
      <c r="DB356">
        <v>65</v>
      </c>
      <c r="DC356">
        <v>31</v>
      </c>
      <c r="DD356" t="s">
        <v>249</v>
      </c>
      <c r="DE356">
        <v>31</v>
      </c>
      <c r="DF356" t="s">
        <v>1107</v>
      </c>
      <c r="DG356">
        <v>596</v>
      </c>
      <c r="DH356">
        <v>154</v>
      </c>
      <c r="DI356">
        <v>23</v>
      </c>
      <c r="DJ356">
        <v>12</v>
      </c>
      <c r="DK356">
        <v>2015</v>
      </c>
      <c r="DL356">
        <v>648</v>
      </c>
      <c r="DM356">
        <v>0.26500000000000001</v>
      </c>
      <c r="DN356">
        <v>0.312</v>
      </c>
      <c r="DO356">
        <v>0.443</v>
      </c>
      <c r="DP356">
        <v>211</v>
      </c>
      <c r="DQ356">
        <v>0.32500000000000001</v>
      </c>
      <c r="DR356">
        <v>56</v>
      </c>
      <c r="DS356">
        <v>28</v>
      </c>
      <c r="DT356" t="s">
        <v>249</v>
      </c>
      <c r="DU356">
        <v>30</v>
      </c>
      <c r="DV356" s="36" t="s">
        <v>1148</v>
      </c>
    </row>
    <row r="357" spans="1:126" x14ac:dyDescent="0.3">
      <c r="A357">
        <v>356</v>
      </c>
      <c r="B357" t="s">
        <v>5594</v>
      </c>
      <c r="C357" t="s">
        <v>154</v>
      </c>
      <c r="D357" t="s">
        <v>52</v>
      </c>
      <c r="E357">
        <v>643393</v>
      </c>
      <c r="F357" t="s">
        <v>249</v>
      </c>
      <c r="I357" t="s">
        <v>1103</v>
      </c>
      <c r="J357">
        <v>19</v>
      </c>
      <c r="K357" t="s">
        <v>808</v>
      </c>
      <c r="L357">
        <v>76</v>
      </c>
      <c r="M357">
        <v>89</v>
      </c>
      <c r="N357">
        <v>58</v>
      </c>
      <c r="O357">
        <v>119</v>
      </c>
      <c r="P357">
        <v>106</v>
      </c>
      <c r="Q357">
        <v>96</v>
      </c>
      <c r="R357">
        <v>99</v>
      </c>
      <c r="S357">
        <v>81</v>
      </c>
      <c r="T357">
        <v>90</v>
      </c>
      <c r="U357">
        <v>250</v>
      </c>
      <c r="V357">
        <v>57</v>
      </c>
      <c r="W357">
        <v>95</v>
      </c>
      <c r="X357">
        <v>26</v>
      </c>
      <c r="Y357">
        <v>150</v>
      </c>
      <c r="Z357">
        <v>2</v>
      </c>
      <c r="AA357">
        <v>2</v>
      </c>
      <c r="AB357" s="1">
        <v>0.222</v>
      </c>
      <c r="AC357" s="1">
        <v>0.29199999999999998</v>
      </c>
      <c r="AD357" s="1">
        <v>0.33900000000000002</v>
      </c>
      <c r="AE357" s="1">
        <v>0.28199999999999997</v>
      </c>
      <c r="AF357" s="36">
        <v>13</v>
      </c>
      <c r="AG357" s="36">
        <v>12</v>
      </c>
      <c r="AH357" s="8">
        <v>2</v>
      </c>
      <c r="AI357" s="36">
        <v>-7</v>
      </c>
      <c r="AJ357" s="38">
        <v>479</v>
      </c>
      <c r="AK357" s="38">
        <v>175</v>
      </c>
      <c r="AL357" s="1">
        <v>0.21</v>
      </c>
      <c r="AM357" s="1">
        <v>0.43333333330000001</v>
      </c>
      <c r="AN357" s="1">
        <v>0.1504151715</v>
      </c>
      <c r="AO357" s="1">
        <v>2.96417E-2</v>
      </c>
      <c r="AP357" s="1">
        <v>8.4182426199999993E-2</v>
      </c>
      <c r="AQ357" s="1">
        <v>0.20976247479999999</v>
      </c>
      <c r="AR357" s="1">
        <v>0.15158465760000001</v>
      </c>
      <c r="AS357" s="1">
        <v>0.1160818544</v>
      </c>
      <c r="AT357" s="1">
        <v>3.6672061700000001E-2</v>
      </c>
      <c r="AU357" s="1">
        <v>1.1258257000000001E-2</v>
      </c>
      <c r="AV357" s="1">
        <v>1.5139171599999999E-2</v>
      </c>
      <c r="AW357" s="1">
        <v>0.281834529</v>
      </c>
      <c r="AX357" s="1">
        <v>-0.65492958000000001</v>
      </c>
      <c r="AY357" s="1">
        <v>-0.77632145699999999</v>
      </c>
      <c r="AZ357" s="1">
        <v>-0.67985177900000004</v>
      </c>
      <c r="BA357" s="1">
        <v>0.20030077330000001</v>
      </c>
      <c r="BB357" s="1">
        <v>0.20351828790000001</v>
      </c>
      <c r="BC357" s="1">
        <v>-0.19069879000000001</v>
      </c>
      <c r="BD357" s="1">
        <v>-6.8690279000000007E-2</v>
      </c>
      <c r="BE357" s="1">
        <v>-0.64270876799999999</v>
      </c>
      <c r="BF357" s="1">
        <v>-0.41568026000000002</v>
      </c>
      <c r="BG357" s="1">
        <v>2.0347663624000001</v>
      </c>
      <c r="BH357" s="1">
        <v>-0.94569908599999997</v>
      </c>
      <c r="BI357" s="1">
        <v>-0.52800968299999995</v>
      </c>
      <c r="BJ357">
        <v>2</v>
      </c>
      <c r="BK357">
        <v>2</v>
      </c>
      <c r="BL357" t="s">
        <v>759</v>
      </c>
      <c r="BM357" t="s">
        <v>761</v>
      </c>
      <c r="BN357" s="36" t="s">
        <v>779</v>
      </c>
      <c r="BO357" s="1">
        <v>-0.50376968200000005</v>
      </c>
      <c r="BP357" s="1">
        <v>0.72929933859999996</v>
      </c>
      <c r="BQ357" s="1">
        <v>-8.1448533000000004E-2</v>
      </c>
      <c r="BR357" s="1">
        <v>-0.293990586</v>
      </c>
      <c r="BS357" s="1">
        <v>0.50376968219999996</v>
      </c>
      <c r="BT357" s="1">
        <v>0.72929933859999996</v>
      </c>
      <c r="BU357" s="1">
        <v>8.1448533300000001E-2</v>
      </c>
      <c r="BV357" s="1">
        <v>0.29399058620000001</v>
      </c>
      <c r="BW357" t="s">
        <v>2813</v>
      </c>
      <c r="BX357" t="s">
        <v>1554</v>
      </c>
      <c r="BY357" t="s">
        <v>1373</v>
      </c>
      <c r="BZ357" t="s">
        <v>1554</v>
      </c>
      <c r="CA357">
        <v>37</v>
      </c>
      <c r="CB357">
        <v>17</v>
      </c>
      <c r="CC357">
        <v>0</v>
      </c>
      <c r="CD357">
        <v>1</v>
      </c>
      <c r="CE357">
        <v>2017</v>
      </c>
      <c r="CF357">
        <v>39</v>
      </c>
      <c r="CG357">
        <v>0.216</v>
      </c>
      <c r="CH357">
        <v>0.25600000000000001</v>
      </c>
      <c r="CI357">
        <v>0.24299999999999999</v>
      </c>
      <c r="CJ357">
        <v>9</v>
      </c>
      <c r="CK357">
        <v>0.23100000000000001</v>
      </c>
      <c r="CL357">
        <v>3</v>
      </c>
      <c r="CM357">
        <v>1</v>
      </c>
      <c r="CN357" t="s">
        <v>249</v>
      </c>
      <c r="CO357">
        <v>25</v>
      </c>
      <c r="CP357" t="s">
        <v>1554</v>
      </c>
      <c r="CQ357">
        <v>120</v>
      </c>
      <c r="CR357">
        <v>59</v>
      </c>
      <c r="CS357">
        <v>1</v>
      </c>
      <c r="CT357">
        <v>2</v>
      </c>
      <c r="CU357">
        <v>2016</v>
      </c>
      <c r="CV357">
        <v>136</v>
      </c>
      <c r="CW357">
        <v>0.217</v>
      </c>
      <c r="CX357">
        <v>0.29599999999999999</v>
      </c>
      <c r="CY357">
        <v>0.32500000000000001</v>
      </c>
      <c r="CZ357">
        <v>38</v>
      </c>
      <c r="DA357">
        <v>0.27800000000000002</v>
      </c>
      <c r="DB357">
        <v>12</v>
      </c>
      <c r="DC357">
        <v>1</v>
      </c>
      <c r="DD357" t="s">
        <v>249</v>
      </c>
      <c r="DE357">
        <v>24</v>
      </c>
      <c r="DV357" s="36" t="s">
        <v>5130</v>
      </c>
    </row>
    <row r="358" spans="1:126" x14ac:dyDescent="0.3">
      <c r="A358">
        <v>357</v>
      </c>
      <c r="B358" t="s">
        <v>7032</v>
      </c>
      <c r="C358" t="s">
        <v>432</v>
      </c>
      <c r="D358" t="s">
        <v>431</v>
      </c>
      <c r="E358">
        <v>435062</v>
      </c>
      <c r="F358" t="s">
        <v>249</v>
      </c>
      <c r="I358" t="s">
        <v>1065</v>
      </c>
      <c r="J358">
        <v>37</v>
      </c>
      <c r="K358" t="s">
        <v>3865</v>
      </c>
      <c r="L358">
        <v>76</v>
      </c>
      <c r="M358">
        <v>117</v>
      </c>
      <c r="N358">
        <v>150</v>
      </c>
      <c r="O358">
        <v>145</v>
      </c>
      <c r="P358">
        <v>92</v>
      </c>
      <c r="Q358">
        <v>83</v>
      </c>
      <c r="R358">
        <v>129</v>
      </c>
      <c r="S358">
        <v>75</v>
      </c>
      <c r="T358">
        <v>82</v>
      </c>
      <c r="U358">
        <v>71</v>
      </c>
      <c r="V358">
        <v>73</v>
      </c>
      <c r="W358">
        <v>103</v>
      </c>
      <c r="X358">
        <v>34</v>
      </c>
      <c r="Y358">
        <v>388</v>
      </c>
      <c r="Z358">
        <v>7</v>
      </c>
      <c r="AA358">
        <v>9</v>
      </c>
      <c r="AB358" s="1">
        <v>0.25800000000000001</v>
      </c>
      <c r="AC358" s="1">
        <v>0.317</v>
      </c>
      <c r="AD358" s="1">
        <v>0.36599999999999999</v>
      </c>
      <c r="AE358" s="1">
        <v>0.30499999999999999</v>
      </c>
      <c r="AF358" s="36">
        <v>32</v>
      </c>
      <c r="AG358" s="36">
        <v>29</v>
      </c>
      <c r="AH358" s="8">
        <v>12</v>
      </c>
      <c r="AI358" s="36">
        <v>-10</v>
      </c>
      <c r="AJ358" s="38">
        <v>236</v>
      </c>
      <c r="AK358" s="38">
        <v>83</v>
      </c>
      <c r="AL358" s="1">
        <v>0.21</v>
      </c>
      <c r="AM358" s="1">
        <v>0.56666666669999999</v>
      </c>
      <c r="AN358" s="1">
        <v>0.38812682609999999</v>
      </c>
      <c r="AO358" s="1">
        <v>3.6051480300000001E-2</v>
      </c>
      <c r="AP358" s="1">
        <v>7.2880569500000006E-2</v>
      </c>
      <c r="AQ358" s="1">
        <v>0.18145958240000001</v>
      </c>
      <c r="AR358" s="1">
        <v>0.1980467082</v>
      </c>
      <c r="AS358" s="1">
        <v>0.1072427009</v>
      </c>
      <c r="AT358" s="1">
        <v>3.3081741800000002E-2</v>
      </c>
      <c r="AU358" s="1">
        <v>3.1791747000000001E-3</v>
      </c>
      <c r="AV358" s="1">
        <v>1.9296998100000001E-2</v>
      </c>
      <c r="AW358" s="1">
        <v>0.30496720459999999</v>
      </c>
      <c r="AX358" s="1">
        <v>-0.65492958000000001</v>
      </c>
      <c r="AY358" s="1">
        <v>1.2341606289</v>
      </c>
      <c r="AZ358" s="1">
        <v>0.82215691359999998</v>
      </c>
      <c r="BA358" s="1">
        <v>0.47086207499999999</v>
      </c>
      <c r="BB358" s="1">
        <v>-0.27111857499999997</v>
      </c>
      <c r="BC358" s="1">
        <v>-0.89230911899999998</v>
      </c>
      <c r="BD358" s="1">
        <v>1.7033577290999999</v>
      </c>
      <c r="BE358" s="1">
        <v>-0.84795603900000005</v>
      </c>
      <c r="BF358" s="1">
        <v>-0.79737696199999997</v>
      </c>
      <c r="BG358" s="1">
        <v>-0.39617066200000001</v>
      </c>
      <c r="BH358" s="1">
        <v>-0.59432355400000003</v>
      </c>
      <c r="BI358" s="1">
        <v>0.26620114309999998</v>
      </c>
      <c r="BJ358">
        <v>3</v>
      </c>
      <c r="BK358">
        <v>4</v>
      </c>
      <c r="BL358" t="s">
        <v>6724</v>
      </c>
      <c r="BM358" t="s">
        <v>761</v>
      </c>
      <c r="BN358" s="36" t="s">
        <v>7293</v>
      </c>
      <c r="BO358" s="1">
        <v>-0.55015101899999996</v>
      </c>
      <c r="BP358" s="1">
        <v>-0.54451818399999996</v>
      </c>
      <c r="BQ358" s="1">
        <v>0.1772791557</v>
      </c>
      <c r="BR358" s="1">
        <v>-0.57193150299999995</v>
      </c>
      <c r="BS358" s="1">
        <v>0.55015101929999999</v>
      </c>
      <c r="BT358" s="1">
        <v>0.54451818389999995</v>
      </c>
      <c r="BU358" s="1">
        <v>0.1772791557</v>
      </c>
      <c r="BV358" s="1">
        <v>0.57193150339999999</v>
      </c>
      <c r="BW358" t="s">
        <v>5220</v>
      </c>
      <c r="BX358" t="s">
        <v>1085</v>
      </c>
      <c r="BY358" t="s">
        <v>1063</v>
      </c>
      <c r="BZ358" t="s">
        <v>1085</v>
      </c>
      <c r="CA358">
        <v>305</v>
      </c>
      <c r="CB358">
        <v>91</v>
      </c>
      <c r="CC358">
        <v>9</v>
      </c>
      <c r="CD358">
        <v>12</v>
      </c>
      <c r="CE358">
        <v>2017</v>
      </c>
      <c r="CF358">
        <v>334</v>
      </c>
      <c r="CG358">
        <v>0.315</v>
      </c>
      <c r="CH358">
        <v>0.36799999999999999</v>
      </c>
      <c r="CI358">
        <v>0.47499999999999998</v>
      </c>
      <c r="CJ358">
        <v>123</v>
      </c>
      <c r="CK358">
        <v>0.36799999999999999</v>
      </c>
      <c r="CL358">
        <v>57</v>
      </c>
      <c r="CM358">
        <v>19</v>
      </c>
      <c r="CN358" t="s">
        <v>249</v>
      </c>
      <c r="CO358">
        <v>33</v>
      </c>
      <c r="CP358" t="s">
        <v>1567</v>
      </c>
      <c r="CQ358">
        <v>487</v>
      </c>
      <c r="CR358">
        <v>146</v>
      </c>
      <c r="CS358">
        <v>8</v>
      </c>
      <c r="CT358">
        <v>10</v>
      </c>
      <c r="CU358">
        <v>2016</v>
      </c>
      <c r="CV358">
        <v>543</v>
      </c>
      <c r="CW358">
        <v>0.255</v>
      </c>
      <c r="CX358">
        <v>0.32600000000000001</v>
      </c>
      <c r="CY358">
        <v>0.36599999999999999</v>
      </c>
      <c r="CZ358">
        <v>168</v>
      </c>
      <c r="DA358">
        <v>0.31</v>
      </c>
      <c r="DB358">
        <v>42</v>
      </c>
      <c r="DC358">
        <v>14</v>
      </c>
      <c r="DD358" t="s">
        <v>249</v>
      </c>
      <c r="DE358">
        <v>32</v>
      </c>
      <c r="DF358" t="s">
        <v>1567</v>
      </c>
      <c r="DG358">
        <v>464</v>
      </c>
      <c r="DH358">
        <v>117</v>
      </c>
      <c r="DI358">
        <v>9</v>
      </c>
      <c r="DJ358">
        <v>6</v>
      </c>
      <c r="DK358">
        <v>2015</v>
      </c>
      <c r="DL358">
        <v>495</v>
      </c>
      <c r="DM358">
        <v>0.29499999999999998</v>
      </c>
      <c r="DN358">
        <v>0.33600000000000002</v>
      </c>
      <c r="DO358">
        <v>0.40899999999999997</v>
      </c>
      <c r="DP358">
        <v>162</v>
      </c>
      <c r="DQ358">
        <v>0.32800000000000001</v>
      </c>
      <c r="DR358">
        <v>48</v>
      </c>
      <c r="DS358">
        <v>20</v>
      </c>
      <c r="DT358" t="s">
        <v>265</v>
      </c>
      <c r="DU358">
        <v>31</v>
      </c>
      <c r="DV358" s="36" t="s">
        <v>1525</v>
      </c>
    </row>
    <row r="359" spans="1:126" x14ac:dyDescent="0.3">
      <c r="A359">
        <v>358</v>
      </c>
      <c r="B359" t="s">
        <v>3996</v>
      </c>
      <c r="C359" t="s">
        <v>3997</v>
      </c>
      <c r="D359" t="s">
        <v>2001</v>
      </c>
      <c r="E359">
        <v>596146</v>
      </c>
      <c r="F359" t="s">
        <v>249</v>
      </c>
      <c r="I359" t="s">
        <v>1103</v>
      </c>
      <c r="J359">
        <v>9</v>
      </c>
      <c r="K359" t="s">
        <v>2870</v>
      </c>
      <c r="L359">
        <v>76</v>
      </c>
      <c r="M359">
        <v>86</v>
      </c>
      <c r="N359">
        <v>188</v>
      </c>
      <c r="O359">
        <v>118</v>
      </c>
      <c r="P359">
        <v>126</v>
      </c>
      <c r="Q359">
        <v>91</v>
      </c>
      <c r="R359">
        <v>79</v>
      </c>
      <c r="S359">
        <v>143</v>
      </c>
      <c r="T359">
        <v>151</v>
      </c>
      <c r="U359">
        <v>106</v>
      </c>
      <c r="V359">
        <v>141</v>
      </c>
      <c r="W359">
        <v>111</v>
      </c>
      <c r="X359">
        <v>25</v>
      </c>
      <c r="Y359">
        <v>485</v>
      </c>
      <c r="Z359">
        <v>18</v>
      </c>
      <c r="AA359">
        <v>7</v>
      </c>
      <c r="AB359" s="1">
        <v>0.23899999999999999</v>
      </c>
      <c r="AC359" s="1">
        <v>0.318</v>
      </c>
      <c r="AD359" s="1">
        <v>0.44400000000000001</v>
      </c>
      <c r="AE359" s="1">
        <v>0.33</v>
      </c>
      <c r="AF359" s="36">
        <v>49</v>
      </c>
      <c r="AG359" s="36">
        <v>45</v>
      </c>
      <c r="AH359" s="8">
        <v>15</v>
      </c>
      <c r="AI359" s="36">
        <v>0</v>
      </c>
      <c r="AJ359" s="38">
        <v>117</v>
      </c>
      <c r="AK359" s="38">
        <v>33</v>
      </c>
      <c r="AL359" s="1">
        <v>0.21</v>
      </c>
      <c r="AM359" s="1">
        <v>0.41666666670000002</v>
      </c>
      <c r="AN359" s="1">
        <v>0.48517315979999998</v>
      </c>
      <c r="AO359" s="1">
        <v>2.9463336999999999E-2</v>
      </c>
      <c r="AP359" s="1">
        <v>9.9662575200000006E-2</v>
      </c>
      <c r="AQ359" s="1">
        <v>0.1985208269</v>
      </c>
      <c r="AR359" s="1">
        <v>0.1210311073</v>
      </c>
      <c r="AS359" s="1">
        <v>0.2054852673</v>
      </c>
      <c r="AT359" s="1">
        <v>6.12915952E-2</v>
      </c>
      <c r="AU359" s="1">
        <v>4.7851083000000003E-3</v>
      </c>
      <c r="AV359" s="1">
        <v>3.7138153399999999E-2</v>
      </c>
      <c r="AW359" s="1">
        <v>0.33022850609999999</v>
      </c>
      <c r="AX359" s="1">
        <v>-0.65492958000000001</v>
      </c>
      <c r="AY359" s="1">
        <v>-1.027631717</v>
      </c>
      <c r="AZ359" s="1">
        <v>1.4353554421000001</v>
      </c>
      <c r="BA359" s="1">
        <v>0.19277194559999999</v>
      </c>
      <c r="BB359" s="1">
        <v>0.85362822800000004</v>
      </c>
      <c r="BC359" s="1">
        <v>-0.46937194300000001</v>
      </c>
      <c r="BD359" s="1">
        <v>-1.233993085</v>
      </c>
      <c r="BE359" s="1">
        <v>1.4332599847</v>
      </c>
      <c r="BF359" s="1">
        <v>2.2016895290999998</v>
      </c>
      <c r="BG359" s="1">
        <v>8.70430643E-2</v>
      </c>
      <c r="BH359" s="1">
        <v>0.91342224750000001</v>
      </c>
      <c r="BI359" s="1">
        <v>1.1334937790999999</v>
      </c>
      <c r="BJ359">
        <v>1</v>
      </c>
      <c r="BK359">
        <v>1</v>
      </c>
      <c r="BL359" t="s">
        <v>763</v>
      </c>
      <c r="BM359" t="s">
        <v>760</v>
      </c>
      <c r="BN359" s="36" t="s">
        <v>776</v>
      </c>
      <c r="BO359" s="1">
        <v>0.74039514399999995</v>
      </c>
      <c r="BP359" s="1">
        <v>-7.0312818999999999E-2</v>
      </c>
      <c r="BQ359" s="1">
        <v>-0.637052218</v>
      </c>
      <c r="BR359" s="1">
        <v>5.9258064999999999E-2</v>
      </c>
      <c r="BS359" s="1">
        <v>0.74039514399999995</v>
      </c>
      <c r="BT359" s="1">
        <v>7.0312818999999999E-2</v>
      </c>
      <c r="BU359" s="1">
        <v>0.637052218</v>
      </c>
      <c r="BV359" s="1">
        <v>5.9258064999999999E-2</v>
      </c>
      <c r="BW359" t="s">
        <v>6958</v>
      </c>
      <c r="BX359" t="s">
        <v>1400</v>
      </c>
      <c r="BY359" t="s">
        <v>1373</v>
      </c>
      <c r="BZ359" t="s">
        <v>1400</v>
      </c>
      <c r="CA359">
        <v>511</v>
      </c>
      <c r="CB359">
        <v>147</v>
      </c>
      <c r="CC359">
        <v>19</v>
      </c>
      <c r="CD359">
        <v>6</v>
      </c>
      <c r="CE359">
        <v>2017</v>
      </c>
      <c r="CF359">
        <v>568</v>
      </c>
      <c r="CG359">
        <v>0.24299999999999999</v>
      </c>
      <c r="CH359">
        <v>0.312</v>
      </c>
      <c r="CI359">
        <v>0.42499999999999999</v>
      </c>
      <c r="CJ359">
        <v>182</v>
      </c>
      <c r="CK359">
        <v>0.32100000000000001</v>
      </c>
      <c r="CL359">
        <v>48</v>
      </c>
      <c r="CM359">
        <v>17</v>
      </c>
      <c r="CN359" t="s">
        <v>249</v>
      </c>
      <c r="CO359">
        <v>24</v>
      </c>
      <c r="CP359" t="s">
        <v>1400</v>
      </c>
      <c r="CQ359">
        <v>396</v>
      </c>
      <c r="CR359">
        <v>113</v>
      </c>
      <c r="CS359">
        <v>17</v>
      </c>
      <c r="CT359">
        <v>6</v>
      </c>
      <c r="CU359">
        <v>2016</v>
      </c>
      <c r="CV359">
        <v>447</v>
      </c>
      <c r="CW359">
        <v>0.23499999999999999</v>
      </c>
      <c r="CX359">
        <v>0.309</v>
      </c>
      <c r="CY359">
        <v>0.42399999999999999</v>
      </c>
      <c r="CZ359">
        <v>142</v>
      </c>
      <c r="DA359">
        <v>0.318</v>
      </c>
      <c r="DB359">
        <v>40</v>
      </c>
      <c r="DC359">
        <v>15</v>
      </c>
      <c r="DD359" t="s">
        <v>249</v>
      </c>
      <c r="DE359">
        <v>23</v>
      </c>
      <c r="DF359" t="s">
        <v>1400</v>
      </c>
      <c r="DG359">
        <v>7</v>
      </c>
      <c r="DH359">
        <v>3</v>
      </c>
      <c r="DI359">
        <v>0</v>
      </c>
      <c r="DJ359">
        <v>0</v>
      </c>
      <c r="DK359">
        <v>2015</v>
      </c>
      <c r="DL359">
        <v>7</v>
      </c>
      <c r="DM359">
        <v>0.14299999999999999</v>
      </c>
      <c r="DN359">
        <v>0.14299999999999999</v>
      </c>
      <c r="DO359">
        <v>0.14299999999999999</v>
      </c>
      <c r="DP359">
        <v>1</v>
      </c>
      <c r="DQ359">
        <v>0.129</v>
      </c>
      <c r="DR359">
        <v>0</v>
      </c>
      <c r="DS359">
        <v>0</v>
      </c>
      <c r="DT359" t="s">
        <v>249</v>
      </c>
      <c r="DU359">
        <v>22</v>
      </c>
      <c r="DV359" s="36" t="s">
        <v>3998</v>
      </c>
    </row>
    <row r="360" spans="1:126" x14ac:dyDescent="0.3">
      <c r="A360">
        <v>359</v>
      </c>
      <c r="B360" t="s">
        <v>3061</v>
      </c>
      <c r="C360" t="s">
        <v>2997</v>
      </c>
      <c r="D360" t="s">
        <v>174</v>
      </c>
      <c r="E360">
        <v>595281</v>
      </c>
      <c r="F360" t="s">
        <v>249</v>
      </c>
      <c r="I360" t="s">
        <v>1103</v>
      </c>
      <c r="J360">
        <v>41</v>
      </c>
      <c r="K360" t="s">
        <v>6597</v>
      </c>
      <c r="L360">
        <v>76</v>
      </c>
      <c r="M360">
        <v>96</v>
      </c>
      <c r="N360">
        <v>146</v>
      </c>
      <c r="O360">
        <v>292</v>
      </c>
      <c r="P360">
        <v>67</v>
      </c>
      <c r="Q360">
        <v>93</v>
      </c>
      <c r="R360">
        <v>111</v>
      </c>
      <c r="S360">
        <v>107</v>
      </c>
      <c r="T360">
        <v>100</v>
      </c>
      <c r="U360">
        <v>207</v>
      </c>
      <c r="V360">
        <v>103</v>
      </c>
      <c r="W360">
        <v>103</v>
      </c>
      <c r="X360">
        <v>28</v>
      </c>
      <c r="Y360">
        <v>377</v>
      </c>
      <c r="Z360">
        <v>10</v>
      </c>
      <c r="AA360">
        <v>14</v>
      </c>
      <c r="AB360" s="1">
        <v>0.251</v>
      </c>
      <c r="AC360" s="1">
        <v>0.29899999999999999</v>
      </c>
      <c r="AD360" s="1">
        <v>0.40500000000000003</v>
      </c>
      <c r="AE360" s="1">
        <v>0.30599999999999999</v>
      </c>
      <c r="AF360" s="36">
        <v>32</v>
      </c>
      <c r="AG360" s="36">
        <v>29</v>
      </c>
      <c r="AH360" s="8">
        <v>14</v>
      </c>
      <c r="AI360" s="36">
        <v>-9</v>
      </c>
      <c r="AJ360" s="38">
        <v>238</v>
      </c>
      <c r="AK360" s="38">
        <v>85</v>
      </c>
      <c r="AL360" s="1">
        <v>0.21</v>
      </c>
      <c r="AM360" s="1">
        <v>0.46666666670000001</v>
      </c>
      <c r="AN360" s="1">
        <v>0.37687132420000002</v>
      </c>
      <c r="AO360" s="1">
        <v>7.2720880200000004E-2</v>
      </c>
      <c r="AP360" s="1">
        <v>5.34119235E-2</v>
      </c>
      <c r="AQ360" s="1">
        <v>0.20202868639999999</v>
      </c>
      <c r="AR360" s="1">
        <v>0.17049622789999999</v>
      </c>
      <c r="AS360" s="1">
        <v>0.15351738819999999</v>
      </c>
      <c r="AT360" s="1">
        <v>4.0516791699999999E-2</v>
      </c>
      <c r="AU360" s="1">
        <v>9.3261600999999996E-3</v>
      </c>
      <c r="AV360" s="1">
        <v>2.70723106E-2</v>
      </c>
      <c r="AW360" s="1">
        <v>0.30648848750000002</v>
      </c>
      <c r="AX360" s="1">
        <v>-0.65492958000000001</v>
      </c>
      <c r="AY360" s="1">
        <v>-0.27370093499999998</v>
      </c>
      <c r="AZ360" s="1">
        <v>0.75103771779999995</v>
      </c>
      <c r="BA360" s="1">
        <v>2.0187030333</v>
      </c>
      <c r="BB360" s="1">
        <v>-1.088730878</v>
      </c>
      <c r="BC360" s="1">
        <v>-0.38241438500000002</v>
      </c>
      <c r="BD360" s="1">
        <v>0.65259106720000004</v>
      </c>
      <c r="BE360" s="1">
        <v>0.226553333</v>
      </c>
      <c r="BF360" s="1">
        <v>-6.9365240000000003E-3</v>
      </c>
      <c r="BG360" s="1">
        <v>1.4534124504999999</v>
      </c>
      <c r="BH360" s="1">
        <v>6.2763650899999995E-2</v>
      </c>
      <c r="BI360" s="1">
        <v>0.3184311319</v>
      </c>
      <c r="BJ360">
        <v>2</v>
      </c>
      <c r="BK360">
        <v>4</v>
      </c>
      <c r="BL360" t="s">
        <v>6724</v>
      </c>
      <c r="BM360" t="s">
        <v>760</v>
      </c>
      <c r="BN360" s="36" t="s">
        <v>6753</v>
      </c>
      <c r="BO360" s="1">
        <v>-0.38125365300000003</v>
      </c>
      <c r="BP360" s="1">
        <v>0.34471837160000002</v>
      </c>
      <c r="BQ360" s="1">
        <v>-0.52429119199999996</v>
      </c>
      <c r="BR360" s="1">
        <v>-0.590129452</v>
      </c>
      <c r="BS360" s="1">
        <v>0.38125365249999998</v>
      </c>
      <c r="BT360" s="1">
        <v>0.34471837160000002</v>
      </c>
      <c r="BU360" s="1">
        <v>0.52429119239999999</v>
      </c>
      <c r="BV360" s="1">
        <v>0.59012945240000003</v>
      </c>
      <c r="BW360" t="s">
        <v>5179</v>
      </c>
      <c r="BX360" t="s">
        <v>1402</v>
      </c>
      <c r="BY360" t="s">
        <v>1373</v>
      </c>
      <c r="BZ360" t="s">
        <v>1402</v>
      </c>
      <c r="CA360">
        <v>380</v>
      </c>
      <c r="CB360">
        <v>98</v>
      </c>
      <c r="CC360">
        <v>15</v>
      </c>
      <c r="CD360">
        <v>16</v>
      </c>
      <c r="CE360">
        <v>2017</v>
      </c>
      <c r="CF360">
        <v>421</v>
      </c>
      <c r="CG360">
        <v>0.27600000000000002</v>
      </c>
      <c r="CH360">
        <v>0.33800000000000002</v>
      </c>
      <c r="CI360">
        <v>0.45</v>
      </c>
      <c r="CJ360">
        <v>143</v>
      </c>
      <c r="CK360">
        <v>0.34100000000000003</v>
      </c>
      <c r="CL360">
        <v>50</v>
      </c>
      <c r="CM360">
        <v>20</v>
      </c>
      <c r="CN360" t="s">
        <v>249</v>
      </c>
      <c r="CO360">
        <v>27</v>
      </c>
      <c r="CP360" t="s">
        <v>1402</v>
      </c>
      <c r="CQ360">
        <v>366</v>
      </c>
      <c r="CR360">
        <v>105</v>
      </c>
      <c r="CS360">
        <v>12</v>
      </c>
      <c r="CT360">
        <v>21</v>
      </c>
      <c r="CU360">
        <v>2016</v>
      </c>
      <c r="CV360">
        <v>414</v>
      </c>
      <c r="CW360">
        <v>0.246</v>
      </c>
      <c r="CX360">
        <v>0.33100000000000002</v>
      </c>
      <c r="CY360">
        <v>0.41</v>
      </c>
      <c r="CZ360">
        <v>136</v>
      </c>
      <c r="DA360">
        <v>0.32800000000000001</v>
      </c>
      <c r="DB360">
        <v>43</v>
      </c>
      <c r="DC360">
        <v>17</v>
      </c>
      <c r="DD360" t="s">
        <v>249</v>
      </c>
      <c r="DE360">
        <v>26</v>
      </c>
      <c r="DF360" t="s">
        <v>1402</v>
      </c>
      <c r="DG360">
        <v>505</v>
      </c>
      <c r="DH360">
        <v>151</v>
      </c>
      <c r="DI360">
        <v>10</v>
      </c>
      <c r="DJ360">
        <v>18</v>
      </c>
      <c r="DK360">
        <v>2015</v>
      </c>
      <c r="DL360">
        <v>535</v>
      </c>
      <c r="DM360">
        <v>0.26300000000000001</v>
      </c>
      <c r="DN360">
        <v>0.29799999999999999</v>
      </c>
      <c r="DO360">
        <v>0.42</v>
      </c>
      <c r="DP360">
        <v>165</v>
      </c>
      <c r="DQ360">
        <v>0.309</v>
      </c>
      <c r="DR360">
        <v>41</v>
      </c>
      <c r="DS360">
        <v>18</v>
      </c>
      <c r="DT360" t="s">
        <v>249</v>
      </c>
      <c r="DU360">
        <v>25</v>
      </c>
      <c r="DV360" s="36" t="s">
        <v>3208</v>
      </c>
    </row>
    <row r="361" spans="1:126" x14ac:dyDescent="0.3">
      <c r="A361">
        <v>360</v>
      </c>
      <c r="B361" t="s">
        <v>5595</v>
      </c>
      <c r="C361" t="s">
        <v>4614</v>
      </c>
      <c r="D361" t="s">
        <v>5116</v>
      </c>
      <c r="E361">
        <v>547957</v>
      </c>
      <c r="F361" t="s">
        <v>249</v>
      </c>
      <c r="I361" t="s">
        <v>1103</v>
      </c>
      <c r="J361">
        <v>1</v>
      </c>
      <c r="K361" t="s">
        <v>6543</v>
      </c>
      <c r="L361">
        <v>76</v>
      </c>
      <c r="M361">
        <v>103</v>
      </c>
      <c r="N361">
        <v>99</v>
      </c>
      <c r="O361">
        <v>25</v>
      </c>
      <c r="P361">
        <v>94</v>
      </c>
      <c r="Q361">
        <v>85</v>
      </c>
      <c r="R361">
        <v>127</v>
      </c>
      <c r="S361">
        <v>67</v>
      </c>
      <c r="T361">
        <v>88</v>
      </c>
      <c r="U361">
        <v>72</v>
      </c>
      <c r="V361">
        <v>56</v>
      </c>
      <c r="W361">
        <v>100</v>
      </c>
      <c r="X361">
        <v>30</v>
      </c>
      <c r="Y361">
        <v>255</v>
      </c>
      <c r="Z361">
        <v>4</v>
      </c>
      <c r="AA361">
        <v>1</v>
      </c>
      <c r="AB361" s="1">
        <v>0.251</v>
      </c>
      <c r="AC361" s="1">
        <v>0.315</v>
      </c>
      <c r="AD361" s="1">
        <v>0.34799999999999998</v>
      </c>
      <c r="AE361" s="1">
        <v>0.29799999999999999</v>
      </c>
      <c r="AF361" s="36">
        <v>22</v>
      </c>
      <c r="AG361" s="36">
        <v>21</v>
      </c>
      <c r="AH361" s="8">
        <v>5</v>
      </c>
      <c r="AI361" s="36">
        <v>-8</v>
      </c>
      <c r="AJ361" s="38">
        <v>340</v>
      </c>
      <c r="AK361" s="38">
        <v>126</v>
      </c>
      <c r="AL361" s="1">
        <v>0.21</v>
      </c>
      <c r="AM361" s="1">
        <v>0.5</v>
      </c>
      <c r="AN361" s="1">
        <v>0.2548801731</v>
      </c>
      <c r="AO361" s="1">
        <v>6.1030351000000002E-3</v>
      </c>
      <c r="AP361" s="1">
        <v>7.4886511599999997E-2</v>
      </c>
      <c r="AQ361" s="1">
        <v>0.1844646724</v>
      </c>
      <c r="AR361" s="1">
        <v>0.1942098263</v>
      </c>
      <c r="AS361" s="1">
        <v>9.6970415000000004E-2</v>
      </c>
      <c r="AT361" s="1">
        <v>3.56461499E-2</v>
      </c>
      <c r="AU361" s="1">
        <v>3.2579289000000001E-3</v>
      </c>
      <c r="AV361" s="1">
        <v>1.4659319299999999E-2</v>
      </c>
      <c r="AW361" s="1">
        <v>0.29825875889999998</v>
      </c>
      <c r="AX361" s="1">
        <v>-0.65492958000000001</v>
      </c>
      <c r="AY361" s="1">
        <v>0.22891958609999999</v>
      </c>
      <c r="AZ361" s="1">
        <v>-1.9777535999999998E-2</v>
      </c>
      <c r="BA361" s="1">
        <v>-0.79328269699999998</v>
      </c>
      <c r="BB361" s="1">
        <v>-0.18687630699999999</v>
      </c>
      <c r="BC361" s="1">
        <v>-0.81781488899999999</v>
      </c>
      <c r="BD361" s="1">
        <v>1.5570202585999999</v>
      </c>
      <c r="BE361" s="1">
        <v>-1.0864809879999999</v>
      </c>
      <c r="BF361" s="1">
        <v>-0.52474774700000004</v>
      </c>
      <c r="BG361" s="1">
        <v>-0.37247411400000002</v>
      </c>
      <c r="BH361" s="1">
        <v>-0.98625112400000003</v>
      </c>
      <c r="BI361" s="1">
        <v>3.5881040400000001E-2</v>
      </c>
      <c r="BJ361">
        <v>3</v>
      </c>
      <c r="BK361">
        <v>1</v>
      </c>
      <c r="BL361" t="s">
        <v>761</v>
      </c>
      <c r="BM361" t="s">
        <v>764</v>
      </c>
      <c r="BN361" s="36" t="s">
        <v>772</v>
      </c>
      <c r="BO361" s="1">
        <v>-0.62813741000000001</v>
      </c>
      <c r="BP361" s="1">
        <v>-0.55473384199999998</v>
      </c>
      <c r="BQ361" s="1">
        <v>8.4737294500000004E-2</v>
      </c>
      <c r="BR361" s="1">
        <v>-0.42108468599999999</v>
      </c>
      <c r="BS361" s="1">
        <v>0.62813740969999998</v>
      </c>
      <c r="BT361" s="1">
        <v>0.55473384189999997</v>
      </c>
      <c r="BU361" s="1">
        <v>8.4737294500000004E-2</v>
      </c>
      <c r="BV361" s="1">
        <v>0.42108468589999998</v>
      </c>
      <c r="BW361" t="s">
        <v>5197</v>
      </c>
      <c r="BX361" t="s">
        <v>1081</v>
      </c>
      <c r="BY361" t="s">
        <v>1063</v>
      </c>
      <c r="BZ361" t="s">
        <v>1081</v>
      </c>
      <c r="CA361">
        <v>212</v>
      </c>
      <c r="CB361">
        <v>96</v>
      </c>
      <c r="CC361">
        <v>1</v>
      </c>
      <c r="CD361">
        <v>0</v>
      </c>
      <c r="CE361">
        <v>2017</v>
      </c>
      <c r="CF361">
        <v>238</v>
      </c>
      <c r="CG361">
        <v>0.23100000000000001</v>
      </c>
      <c r="CH361">
        <v>0.307</v>
      </c>
      <c r="CI361">
        <v>0.29199999999999998</v>
      </c>
      <c r="CJ361">
        <v>66</v>
      </c>
      <c r="CK361">
        <v>0.27700000000000002</v>
      </c>
      <c r="CL361">
        <v>16</v>
      </c>
      <c r="CM361">
        <v>1</v>
      </c>
      <c r="CN361" t="s">
        <v>249</v>
      </c>
      <c r="CO361">
        <v>29</v>
      </c>
      <c r="CP361" t="s">
        <v>1377</v>
      </c>
      <c r="CQ361">
        <v>305</v>
      </c>
      <c r="CR361">
        <v>95</v>
      </c>
      <c r="CS361">
        <v>6</v>
      </c>
      <c r="CT361">
        <v>1</v>
      </c>
      <c r="CU361">
        <v>2016</v>
      </c>
      <c r="CV361">
        <v>346</v>
      </c>
      <c r="CW361">
        <v>0.30199999999999999</v>
      </c>
      <c r="CX361">
        <v>0.38200000000000001</v>
      </c>
      <c r="CY361">
        <v>0.42</v>
      </c>
      <c r="CZ361">
        <v>124</v>
      </c>
      <c r="DA361">
        <v>0.35899999999999999</v>
      </c>
      <c r="DB361">
        <v>53</v>
      </c>
      <c r="DC361">
        <v>11</v>
      </c>
      <c r="DD361" t="s">
        <v>249</v>
      </c>
      <c r="DE361">
        <v>28</v>
      </c>
      <c r="DV361" s="36" t="s">
        <v>5117</v>
      </c>
    </row>
    <row r="362" spans="1:126" x14ac:dyDescent="0.3">
      <c r="A362">
        <v>361</v>
      </c>
      <c r="B362" t="s">
        <v>623</v>
      </c>
      <c r="C362" t="s">
        <v>376</v>
      </c>
      <c r="D362" t="s">
        <v>375</v>
      </c>
      <c r="E362">
        <v>435079</v>
      </c>
      <c r="F362" t="s">
        <v>265</v>
      </c>
      <c r="I362" t="s">
        <v>1065</v>
      </c>
      <c r="J362">
        <v>17</v>
      </c>
      <c r="K362" t="s">
        <v>2714</v>
      </c>
      <c r="L362">
        <v>154</v>
      </c>
      <c r="M362">
        <v>120</v>
      </c>
      <c r="N362">
        <v>168</v>
      </c>
      <c r="O362">
        <v>136</v>
      </c>
      <c r="P362">
        <v>117</v>
      </c>
      <c r="Q362">
        <v>67</v>
      </c>
      <c r="R362">
        <v>111</v>
      </c>
      <c r="S362">
        <v>108</v>
      </c>
      <c r="T362">
        <v>83</v>
      </c>
      <c r="U362">
        <v>83</v>
      </c>
      <c r="V362">
        <v>128</v>
      </c>
      <c r="W362">
        <v>110</v>
      </c>
      <c r="X362">
        <v>35</v>
      </c>
      <c r="Y362">
        <v>434</v>
      </c>
      <c r="Z362">
        <v>15</v>
      </c>
      <c r="AA362">
        <v>9</v>
      </c>
      <c r="AB362" s="1">
        <v>0.255</v>
      </c>
      <c r="AC362" s="1">
        <v>0.32800000000000001</v>
      </c>
      <c r="AD362" s="1">
        <v>0.41</v>
      </c>
      <c r="AE362" s="1">
        <v>0.32600000000000001</v>
      </c>
      <c r="AF362" s="36">
        <v>43</v>
      </c>
      <c r="AG362" s="36">
        <v>47</v>
      </c>
      <c r="AH362" s="8">
        <v>16</v>
      </c>
      <c r="AI362" s="36">
        <v>12</v>
      </c>
      <c r="AJ362" s="38">
        <v>94</v>
      </c>
      <c r="AK362" s="38">
        <v>16</v>
      </c>
      <c r="AL362" s="1">
        <v>0.42499999999999999</v>
      </c>
      <c r="AM362" s="1">
        <v>0.58333333330000003</v>
      </c>
      <c r="AN362" s="1">
        <v>0.43444622570000002</v>
      </c>
      <c r="AO362" s="1">
        <v>3.3942851199999999E-2</v>
      </c>
      <c r="AP362" s="1">
        <v>9.29574279E-2</v>
      </c>
      <c r="AQ362" s="1">
        <v>0.1456514407</v>
      </c>
      <c r="AR362" s="1">
        <v>0.1705773089</v>
      </c>
      <c r="AS362" s="1">
        <v>0.15528699530000001</v>
      </c>
      <c r="AT362" s="1">
        <v>3.3881444699999999E-2</v>
      </c>
      <c r="AU362" s="1">
        <v>3.7445401999999998E-3</v>
      </c>
      <c r="AV362" s="1">
        <v>3.3650015499999998E-2</v>
      </c>
      <c r="AW362" s="1">
        <v>0.3260196742</v>
      </c>
      <c r="AX362" s="1">
        <v>1.4605237116000001</v>
      </c>
      <c r="AY362" s="1">
        <v>1.4854708896</v>
      </c>
      <c r="AZ362" s="1">
        <v>1.1148314187999999</v>
      </c>
      <c r="BA362" s="1">
        <v>0.38185536879999998</v>
      </c>
      <c r="BB362" s="1">
        <v>0.57203643329999998</v>
      </c>
      <c r="BC362" s="1">
        <v>-1.779969702</v>
      </c>
      <c r="BD362" s="1">
        <v>0.65568347230000001</v>
      </c>
      <c r="BE362" s="1">
        <v>0.26764403380000001</v>
      </c>
      <c r="BF362" s="1">
        <v>-0.71235836299999999</v>
      </c>
      <c r="BG362" s="1">
        <v>-0.22605629899999999</v>
      </c>
      <c r="BH362" s="1">
        <v>0.61864171800000001</v>
      </c>
      <c r="BI362" s="1">
        <v>0.98899255600000002</v>
      </c>
      <c r="BJ362">
        <v>3</v>
      </c>
      <c r="BK362">
        <v>2</v>
      </c>
      <c r="BL362" t="s">
        <v>764</v>
      </c>
      <c r="BM362" t="s">
        <v>6724</v>
      </c>
      <c r="BN362" s="36" t="s">
        <v>6748</v>
      </c>
      <c r="BO362" s="1">
        <v>-0.247196583</v>
      </c>
      <c r="BP362" s="1">
        <v>-0.86401511099999995</v>
      </c>
      <c r="BQ362" s="1">
        <v>7.4804875300000004E-2</v>
      </c>
      <c r="BR362" s="1">
        <v>-0.28069021599999999</v>
      </c>
      <c r="BS362" s="1">
        <v>0.24719658319999999</v>
      </c>
      <c r="BT362" s="1">
        <v>0.86401511080000004</v>
      </c>
      <c r="BU362" s="1">
        <v>7.4804875300000004E-2</v>
      </c>
      <c r="BV362" s="1">
        <v>0.28069021599999999</v>
      </c>
      <c r="BW362" t="s">
        <v>7265</v>
      </c>
      <c r="BX362" t="s">
        <v>1384</v>
      </c>
      <c r="BY362" t="s">
        <v>1373</v>
      </c>
      <c r="BZ362" t="s">
        <v>1381</v>
      </c>
      <c r="CA362">
        <v>551</v>
      </c>
      <c r="CB362">
        <v>139</v>
      </c>
      <c r="CC362">
        <v>22</v>
      </c>
      <c r="CD362">
        <v>14</v>
      </c>
      <c r="CE362">
        <v>2017</v>
      </c>
      <c r="CF362">
        <v>613</v>
      </c>
      <c r="CG362">
        <v>0.23599999999999999</v>
      </c>
      <c r="CH362">
        <v>0.313</v>
      </c>
      <c r="CI362">
        <v>0.41199999999999998</v>
      </c>
      <c r="CJ362">
        <v>195</v>
      </c>
      <c r="CK362">
        <v>0.31900000000000001</v>
      </c>
      <c r="CL362">
        <v>50</v>
      </c>
      <c r="CM362">
        <v>20</v>
      </c>
      <c r="CN362" t="s">
        <v>265</v>
      </c>
      <c r="CO362">
        <v>35</v>
      </c>
      <c r="CP362" t="s">
        <v>1381</v>
      </c>
      <c r="CQ362">
        <v>618</v>
      </c>
      <c r="CR362">
        <v>153</v>
      </c>
      <c r="CS362">
        <v>28</v>
      </c>
      <c r="CT362">
        <v>14</v>
      </c>
      <c r="CU362">
        <v>2016</v>
      </c>
      <c r="CV362">
        <v>679</v>
      </c>
      <c r="CW362">
        <v>0.28799999999999998</v>
      </c>
      <c r="CX362">
        <v>0.34799999999999998</v>
      </c>
      <c r="CY362">
        <v>0.48399999999999999</v>
      </c>
      <c r="CZ362">
        <v>244</v>
      </c>
      <c r="DA362">
        <v>0.36</v>
      </c>
      <c r="DB362">
        <v>83</v>
      </c>
      <c r="DC362">
        <v>37</v>
      </c>
      <c r="DD362" t="s">
        <v>265</v>
      </c>
      <c r="DE362">
        <v>34</v>
      </c>
      <c r="DF362" t="s">
        <v>1381</v>
      </c>
      <c r="DG362">
        <v>624</v>
      </c>
      <c r="DH362">
        <v>154</v>
      </c>
      <c r="DI362">
        <v>11</v>
      </c>
      <c r="DJ362">
        <v>10</v>
      </c>
      <c r="DK362">
        <v>2015</v>
      </c>
      <c r="DL362">
        <v>675</v>
      </c>
      <c r="DM362">
        <v>0.29599999999999999</v>
      </c>
      <c r="DN362">
        <v>0.34200000000000003</v>
      </c>
      <c r="DO362">
        <v>0.42799999999999999</v>
      </c>
      <c r="DP362">
        <v>228</v>
      </c>
      <c r="DQ362">
        <v>0.33700000000000002</v>
      </c>
      <c r="DR362">
        <v>65</v>
      </c>
      <c r="DS362">
        <v>29</v>
      </c>
      <c r="DT362" t="s">
        <v>265</v>
      </c>
      <c r="DU362">
        <v>33</v>
      </c>
      <c r="DV362" s="36" t="s">
        <v>1523</v>
      </c>
    </row>
    <row r="363" spans="1:126" x14ac:dyDescent="0.3">
      <c r="A363">
        <v>362</v>
      </c>
      <c r="B363" t="s">
        <v>624</v>
      </c>
      <c r="C363" t="s">
        <v>533</v>
      </c>
      <c r="D363" t="s">
        <v>17</v>
      </c>
      <c r="E363">
        <v>543401</v>
      </c>
      <c r="F363" t="s">
        <v>265</v>
      </c>
      <c r="I363" t="s">
        <v>1103</v>
      </c>
      <c r="J363">
        <v>27</v>
      </c>
      <c r="K363" t="s">
        <v>822</v>
      </c>
      <c r="L363">
        <v>154</v>
      </c>
      <c r="M363">
        <v>107</v>
      </c>
      <c r="N363">
        <v>164</v>
      </c>
      <c r="O363">
        <v>148</v>
      </c>
      <c r="P363">
        <v>93</v>
      </c>
      <c r="Q363">
        <v>86</v>
      </c>
      <c r="R363">
        <v>101</v>
      </c>
      <c r="S363">
        <v>117</v>
      </c>
      <c r="T363">
        <v>141</v>
      </c>
      <c r="U363">
        <v>110</v>
      </c>
      <c r="V363">
        <v>106</v>
      </c>
      <c r="W363">
        <v>107</v>
      </c>
      <c r="X363">
        <v>31</v>
      </c>
      <c r="Y363">
        <v>423</v>
      </c>
      <c r="Z363">
        <v>12</v>
      </c>
      <c r="AA363">
        <v>8</v>
      </c>
      <c r="AB363" s="1">
        <v>0.254</v>
      </c>
      <c r="AC363" s="1">
        <v>0.313</v>
      </c>
      <c r="AD363" s="1">
        <v>0.42299999999999999</v>
      </c>
      <c r="AE363" s="1">
        <v>0.31900000000000001</v>
      </c>
      <c r="AF363" s="36">
        <v>40</v>
      </c>
      <c r="AG363" s="36">
        <v>48</v>
      </c>
      <c r="AH363" s="8">
        <v>14</v>
      </c>
      <c r="AI363" s="36">
        <v>9</v>
      </c>
      <c r="AJ363" s="38">
        <v>92</v>
      </c>
      <c r="AK363" s="38">
        <v>25</v>
      </c>
      <c r="AL363" s="1">
        <v>0.42499999999999999</v>
      </c>
      <c r="AM363" s="1">
        <v>0.51666666670000005</v>
      </c>
      <c r="AN363" s="1">
        <v>0.4234996291</v>
      </c>
      <c r="AO363" s="1">
        <v>3.6722688699999999E-2</v>
      </c>
      <c r="AP363" s="1">
        <v>7.3988835700000005E-2</v>
      </c>
      <c r="AQ363" s="1">
        <v>0.18747028509999999</v>
      </c>
      <c r="AR363" s="1">
        <v>0.1551305576</v>
      </c>
      <c r="AS363" s="1">
        <v>0.1688629713</v>
      </c>
      <c r="AT363" s="1">
        <v>5.7308265099999998E-2</v>
      </c>
      <c r="AU363" s="1">
        <v>4.9541137999999998E-3</v>
      </c>
      <c r="AV363" s="1">
        <v>2.79624053E-2</v>
      </c>
      <c r="AW363" s="1">
        <v>0.31916712310000001</v>
      </c>
      <c r="AX363" s="1">
        <v>1.4605237116000001</v>
      </c>
      <c r="AY363" s="1">
        <v>0.48022984680000003</v>
      </c>
      <c r="AZ363" s="1">
        <v>1.0456640772000001</v>
      </c>
      <c r="BA363" s="1">
        <v>0.49919425029999998</v>
      </c>
      <c r="BB363" s="1">
        <v>-0.22457542799999999</v>
      </c>
      <c r="BC363" s="1">
        <v>-0.74330770099999999</v>
      </c>
      <c r="BD363" s="1">
        <v>6.6549233299999996E-2</v>
      </c>
      <c r="BE363" s="1">
        <v>0.58288146279999997</v>
      </c>
      <c r="BF363" s="1">
        <v>1.778210831</v>
      </c>
      <c r="BG363" s="1">
        <v>0.1378955955</v>
      </c>
      <c r="BH363" s="1">
        <v>0.1379850386</v>
      </c>
      <c r="BI363" s="1">
        <v>0.753724905</v>
      </c>
      <c r="BJ363">
        <v>4</v>
      </c>
      <c r="BK363">
        <v>3</v>
      </c>
      <c r="BL363" t="s">
        <v>760</v>
      </c>
      <c r="BM363" t="s">
        <v>764</v>
      </c>
      <c r="BN363" s="36" t="s">
        <v>797</v>
      </c>
      <c r="BO363" s="1">
        <v>-0.18576161199999999</v>
      </c>
      <c r="BP363" s="1">
        <v>-0.50349583899999995</v>
      </c>
      <c r="BQ363" s="1">
        <v>-0.73319000300000003</v>
      </c>
      <c r="BR363" s="1">
        <v>0.28072852659999997</v>
      </c>
      <c r="BS363" s="1">
        <v>0.1857616121</v>
      </c>
      <c r="BT363" s="1">
        <v>0.50349583870000003</v>
      </c>
      <c r="BU363" s="1">
        <v>0.73319000290000003</v>
      </c>
      <c r="BV363" s="1">
        <v>0.28072852659999997</v>
      </c>
      <c r="BW363" t="s">
        <v>6983</v>
      </c>
      <c r="BX363" t="s">
        <v>1372</v>
      </c>
      <c r="BY363" t="s">
        <v>1373</v>
      </c>
      <c r="BZ363" t="s">
        <v>1372</v>
      </c>
      <c r="CA363">
        <v>336</v>
      </c>
      <c r="CB363">
        <v>90</v>
      </c>
      <c r="CC363">
        <v>12</v>
      </c>
      <c r="CD363">
        <v>6</v>
      </c>
      <c r="CE363">
        <v>2017</v>
      </c>
      <c r="CF363">
        <v>373</v>
      </c>
      <c r="CG363">
        <v>0.23200000000000001</v>
      </c>
      <c r="CH363">
        <v>0.29099999999999998</v>
      </c>
      <c r="CI363">
        <v>0.41399999999999998</v>
      </c>
      <c r="CJ363">
        <v>113</v>
      </c>
      <c r="CK363">
        <v>0.30299999999999999</v>
      </c>
      <c r="CL363">
        <v>30</v>
      </c>
      <c r="CM363">
        <v>10</v>
      </c>
      <c r="CN363" t="s">
        <v>265</v>
      </c>
      <c r="CO363">
        <v>30</v>
      </c>
      <c r="CP363" t="s">
        <v>1372</v>
      </c>
      <c r="CQ363">
        <v>610</v>
      </c>
      <c r="CR363">
        <v>156</v>
      </c>
      <c r="CS363">
        <v>23</v>
      </c>
      <c r="CT363">
        <v>15</v>
      </c>
      <c r="CU363">
        <v>2016</v>
      </c>
      <c r="CV363">
        <v>688</v>
      </c>
      <c r="CW363">
        <v>0.27500000000000002</v>
      </c>
      <c r="CX363">
        <v>0.34300000000000003</v>
      </c>
      <c r="CY363">
        <v>0.46899999999999997</v>
      </c>
      <c r="CZ363">
        <v>240</v>
      </c>
      <c r="DA363">
        <v>0.34799999999999998</v>
      </c>
      <c r="DB363">
        <v>74</v>
      </c>
      <c r="DC363">
        <v>30</v>
      </c>
      <c r="DD363" t="s">
        <v>265</v>
      </c>
      <c r="DE363">
        <v>29</v>
      </c>
      <c r="DF363" t="s">
        <v>1372</v>
      </c>
      <c r="DG363">
        <v>565</v>
      </c>
      <c r="DH363">
        <v>141</v>
      </c>
      <c r="DI363">
        <v>9</v>
      </c>
      <c r="DJ363">
        <v>12</v>
      </c>
      <c r="DK363">
        <v>2015</v>
      </c>
      <c r="DL363">
        <v>641</v>
      </c>
      <c r="DM363">
        <v>0.30299999999999999</v>
      </c>
      <c r="DN363">
        <v>0.372</v>
      </c>
      <c r="DO363">
        <v>0.45100000000000001</v>
      </c>
      <c r="DP363">
        <v>230</v>
      </c>
      <c r="DQ363">
        <v>0.35899999999999999</v>
      </c>
      <c r="DR363">
        <v>79</v>
      </c>
      <c r="DS363">
        <v>26</v>
      </c>
      <c r="DT363" t="s">
        <v>265</v>
      </c>
      <c r="DU363">
        <v>28</v>
      </c>
      <c r="DV363" s="36" t="s">
        <v>1524</v>
      </c>
    </row>
    <row r="364" spans="1:126" x14ac:dyDescent="0.3">
      <c r="A364">
        <v>363</v>
      </c>
      <c r="B364" t="s">
        <v>5596</v>
      </c>
      <c r="C364" t="s">
        <v>4627</v>
      </c>
      <c r="D364" t="s">
        <v>3821</v>
      </c>
      <c r="E364">
        <v>623182</v>
      </c>
      <c r="F364" t="s">
        <v>249</v>
      </c>
      <c r="I364" t="s">
        <v>1065</v>
      </c>
      <c r="J364">
        <v>8</v>
      </c>
      <c r="K364" t="s">
        <v>813</v>
      </c>
      <c r="L364">
        <v>76</v>
      </c>
      <c r="M364">
        <v>96</v>
      </c>
      <c r="N364">
        <v>71</v>
      </c>
      <c r="O364">
        <v>62</v>
      </c>
      <c r="P364">
        <v>97</v>
      </c>
      <c r="Q364">
        <v>131</v>
      </c>
      <c r="R364">
        <v>76</v>
      </c>
      <c r="S364">
        <v>123</v>
      </c>
      <c r="T364">
        <v>78</v>
      </c>
      <c r="U364">
        <v>145</v>
      </c>
      <c r="V364">
        <v>144</v>
      </c>
      <c r="W364">
        <v>96</v>
      </c>
      <c r="X364">
        <v>28</v>
      </c>
      <c r="Y364">
        <v>182</v>
      </c>
      <c r="Z364">
        <v>7</v>
      </c>
      <c r="AA364">
        <v>2</v>
      </c>
      <c r="AB364" s="1">
        <v>0.2</v>
      </c>
      <c r="AC364" s="1">
        <v>0.27200000000000002</v>
      </c>
      <c r="AD364" s="1">
        <v>0.377</v>
      </c>
      <c r="AE364" s="1">
        <v>0.28399999999999997</v>
      </c>
      <c r="AF364" s="36">
        <v>15</v>
      </c>
      <c r="AG364" s="36">
        <v>14</v>
      </c>
      <c r="AH364" s="8">
        <v>3</v>
      </c>
      <c r="AI364" s="36">
        <v>-8</v>
      </c>
      <c r="AJ364" s="38">
        <v>444</v>
      </c>
      <c r="AK364" s="38">
        <v>160</v>
      </c>
      <c r="AL364" s="1">
        <v>0.21</v>
      </c>
      <c r="AM364" s="1">
        <v>0.46666666670000001</v>
      </c>
      <c r="AN364" s="1">
        <v>0.18212625560000001</v>
      </c>
      <c r="AO364" s="1">
        <v>1.53685872E-2</v>
      </c>
      <c r="AP364" s="1">
        <v>7.7094586600000001E-2</v>
      </c>
      <c r="AQ364" s="1">
        <v>0.28453193519999997</v>
      </c>
      <c r="AR364" s="1">
        <v>0.1170049811</v>
      </c>
      <c r="AS364" s="1">
        <v>0.17729354019999999</v>
      </c>
      <c r="AT364" s="1">
        <v>3.1702798400000003E-2</v>
      </c>
      <c r="AU364" s="1">
        <v>6.5004477000000001E-3</v>
      </c>
      <c r="AV364" s="1">
        <v>3.7821833200000002E-2</v>
      </c>
      <c r="AW364" s="1">
        <v>0.28399282609999998</v>
      </c>
      <c r="AX364" s="1">
        <v>-0.65492958000000001</v>
      </c>
      <c r="AY364" s="1">
        <v>-0.27370093499999998</v>
      </c>
      <c r="AZ364" s="1">
        <v>-0.479481612</v>
      </c>
      <c r="BA364" s="1">
        <v>-0.40217727800000003</v>
      </c>
      <c r="BB364" s="1">
        <v>-9.4145188000000005E-2</v>
      </c>
      <c r="BC364" s="1">
        <v>1.6627875878</v>
      </c>
      <c r="BD364" s="1">
        <v>-1.3875482750000001</v>
      </c>
      <c r="BE364" s="1">
        <v>0.77864130170000001</v>
      </c>
      <c r="BF364" s="1">
        <v>-0.94397620000000004</v>
      </c>
      <c r="BG364" s="1">
        <v>0.60317618350000002</v>
      </c>
      <c r="BH364" s="1">
        <v>0.97119963490000005</v>
      </c>
      <c r="BI364" s="1">
        <v>-0.45390918000000002</v>
      </c>
      <c r="BJ364">
        <v>1</v>
      </c>
      <c r="BK364">
        <v>1</v>
      </c>
      <c r="BL364" t="s">
        <v>763</v>
      </c>
      <c r="BM364" t="s">
        <v>759</v>
      </c>
      <c r="BN364" s="36" t="s">
        <v>775</v>
      </c>
      <c r="BO364" s="1">
        <v>0.64956609909999996</v>
      </c>
      <c r="BP364" s="1">
        <v>0.61494284489999995</v>
      </c>
      <c r="BQ364" s="1">
        <v>0.34956722579999999</v>
      </c>
      <c r="BR364" s="1">
        <v>0.16715341010000001</v>
      </c>
      <c r="BS364" s="1">
        <v>0.64956609909999996</v>
      </c>
      <c r="BT364" s="1">
        <v>0.61494284489999995</v>
      </c>
      <c r="BU364" s="1">
        <v>0.34956722579999999</v>
      </c>
      <c r="BV364" s="1">
        <v>0.16715341010000001</v>
      </c>
      <c r="BW364" t="s">
        <v>2891</v>
      </c>
      <c r="BX364" t="s">
        <v>1093</v>
      </c>
      <c r="BY364" t="s">
        <v>1063</v>
      </c>
      <c r="BZ364" t="s">
        <v>1093</v>
      </c>
      <c r="CA364">
        <v>178</v>
      </c>
      <c r="CB364">
        <v>115</v>
      </c>
      <c r="CC364">
        <v>9</v>
      </c>
      <c r="CD364">
        <v>1</v>
      </c>
      <c r="CE364">
        <v>2017</v>
      </c>
      <c r="CF364">
        <v>204</v>
      </c>
      <c r="CG364">
        <v>0.20799999999999999</v>
      </c>
      <c r="CH364">
        <v>0.30399999999999999</v>
      </c>
      <c r="CI364">
        <v>0.39900000000000002</v>
      </c>
      <c r="CJ364">
        <v>63</v>
      </c>
      <c r="CK364">
        <v>0.31</v>
      </c>
      <c r="CL364">
        <v>22</v>
      </c>
      <c r="CM364">
        <v>5</v>
      </c>
      <c r="CN364" t="s">
        <v>249</v>
      </c>
      <c r="CO364">
        <v>27</v>
      </c>
      <c r="CP364" t="s">
        <v>1093</v>
      </c>
      <c r="CQ364">
        <v>21</v>
      </c>
      <c r="CR364">
        <v>8</v>
      </c>
      <c r="CS364">
        <v>1</v>
      </c>
      <c r="CT364">
        <v>0</v>
      </c>
      <c r="CU364">
        <v>2016</v>
      </c>
      <c r="CV364">
        <v>24</v>
      </c>
      <c r="CW364">
        <v>0.19</v>
      </c>
      <c r="CX364">
        <v>0.29199999999999998</v>
      </c>
      <c r="CY364">
        <v>0.33300000000000002</v>
      </c>
      <c r="CZ364">
        <v>7</v>
      </c>
      <c r="DA364">
        <v>0.28499999999999998</v>
      </c>
      <c r="DB364">
        <v>4</v>
      </c>
      <c r="DC364">
        <v>1</v>
      </c>
      <c r="DD364" t="s">
        <v>249</v>
      </c>
      <c r="DE364">
        <v>26</v>
      </c>
      <c r="DV364" s="36" t="s">
        <v>4884</v>
      </c>
    </row>
    <row r="365" spans="1:126" x14ac:dyDescent="0.3">
      <c r="A365">
        <v>364</v>
      </c>
      <c r="B365" t="s">
        <v>6803</v>
      </c>
      <c r="C365" t="s">
        <v>6460</v>
      </c>
      <c r="D365" t="s">
        <v>40</v>
      </c>
      <c r="E365">
        <v>595284</v>
      </c>
      <c r="F365" t="s">
        <v>255</v>
      </c>
      <c r="I365" t="s">
        <v>1061</v>
      </c>
      <c r="J365">
        <v>32</v>
      </c>
      <c r="K365" t="s">
        <v>2907</v>
      </c>
      <c r="L365">
        <v>90</v>
      </c>
      <c r="M365">
        <v>89</v>
      </c>
      <c r="N365">
        <v>92</v>
      </c>
      <c r="O365">
        <v>28</v>
      </c>
      <c r="P365">
        <v>155</v>
      </c>
      <c r="Q365">
        <v>114</v>
      </c>
      <c r="R365">
        <v>110</v>
      </c>
      <c r="S365">
        <v>84</v>
      </c>
      <c r="T365">
        <v>99</v>
      </c>
      <c r="U365">
        <v>81</v>
      </c>
      <c r="V365">
        <v>68</v>
      </c>
      <c r="W365">
        <v>105</v>
      </c>
      <c r="X365">
        <v>26</v>
      </c>
      <c r="Y365">
        <v>238</v>
      </c>
      <c r="Z365">
        <v>4</v>
      </c>
      <c r="AA365">
        <v>1</v>
      </c>
      <c r="AB365" s="1">
        <v>0.23599999999999999</v>
      </c>
      <c r="AC365" s="1">
        <v>0.33500000000000002</v>
      </c>
      <c r="AD365" s="1">
        <v>0.35699999999999998</v>
      </c>
      <c r="AE365" s="1">
        <v>0.313</v>
      </c>
      <c r="AF365" s="36">
        <v>26</v>
      </c>
      <c r="AG365" s="36">
        <v>26</v>
      </c>
      <c r="AH365" s="8">
        <v>4</v>
      </c>
      <c r="AI365" s="36">
        <v>-2</v>
      </c>
      <c r="AJ365" s="38">
        <v>280</v>
      </c>
      <c r="AK365" s="38">
        <v>25</v>
      </c>
      <c r="AL365" s="1">
        <v>0.25</v>
      </c>
      <c r="AM365" s="1">
        <v>0.43333333330000001</v>
      </c>
      <c r="AN365" s="1">
        <v>0.23781410580000001</v>
      </c>
      <c r="AO365" s="1">
        <v>7.0184441E-3</v>
      </c>
      <c r="AP365" s="1">
        <v>0.12298182420000001</v>
      </c>
      <c r="AQ365" s="1">
        <v>0.24777469620000001</v>
      </c>
      <c r="AR365" s="1">
        <v>0.16894513180000001</v>
      </c>
      <c r="AS365" s="1">
        <v>0.1210004246</v>
      </c>
      <c r="AT365" s="1">
        <v>4.0218792199999999E-2</v>
      </c>
      <c r="AU365" s="1">
        <v>3.6218877000000001E-3</v>
      </c>
      <c r="AV365" s="1">
        <v>1.7843790799999999E-2</v>
      </c>
      <c r="AW365" s="1">
        <v>0.31348588589999998</v>
      </c>
      <c r="AX365" s="1">
        <v>-0.26135687499999999</v>
      </c>
      <c r="AY365" s="1">
        <v>-0.77632145699999999</v>
      </c>
      <c r="AZ365" s="1">
        <v>-0.12761146400000001</v>
      </c>
      <c r="BA365" s="1">
        <v>-0.75464264599999997</v>
      </c>
      <c r="BB365" s="1">
        <v>1.8329518489000001</v>
      </c>
      <c r="BC365" s="1">
        <v>0.75159949800000003</v>
      </c>
      <c r="BD365" s="1">
        <v>0.59343274859999995</v>
      </c>
      <c r="BE365" s="1">
        <v>-0.52849838500000001</v>
      </c>
      <c r="BF365" s="1">
        <v>-3.8617659999999998E-2</v>
      </c>
      <c r="BG365" s="1">
        <v>-0.26296153500000002</v>
      </c>
      <c r="BH365" s="1">
        <v>-0.71713327199999999</v>
      </c>
      <c r="BI365" s="1">
        <v>0.55867180490000001</v>
      </c>
      <c r="BJ365">
        <v>3</v>
      </c>
      <c r="BK365">
        <v>3</v>
      </c>
      <c r="BL365" t="s">
        <v>762</v>
      </c>
      <c r="BM365" t="s">
        <v>763</v>
      </c>
      <c r="BN365" s="36" t="s">
        <v>799</v>
      </c>
      <c r="BO365" s="1">
        <v>7.6814548600000004E-2</v>
      </c>
      <c r="BP365" s="1">
        <v>1.5842885000000001E-3</v>
      </c>
      <c r="BQ365" s="1">
        <v>0.1924591688</v>
      </c>
      <c r="BR365" s="1">
        <v>-2.4390649999999998E-3</v>
      </c>
      <c r="BS365" s="1">
        <v>7.6814548600000004E-2</v>
      </c>
      <c r="BT365" s="1">
        <v>1.5842885000000001E-3</v>
      </c>
      <c r="BU365" s="1">
        <v>0.1924591688</v>
      </c>
      <c r="BV365" s="1">
        <v>2.4390651999999999E-3</v>
      </c>
      <c r="BW365" t="s">
        <v>2808</v>
      </c>
      <c r="BX365" t="s">
        <v>1081</v>
      </c>
      <c r="BY365" t="s">
        <v>1063</v>
      </c>
      <c r="BZ365" t="s">
        <v>1081</v>
      </c>
      <c r="CA365">
        <v>171</v>
      </c>
      <c r="CB365">
        <v>56</v>
      </c>
      <c r="CC365">
        <v>3</v>
      </c>
      <c r="CD365">
        <v>1</v>
      </c>
      <c r="CE365">
        <v>2017</v>
      </c>
      <c r="CF365">
        <v>204</v>
      </c>
      <c r="CG365">
        <v>0.25700000000000001</v>
      </c>
      <c r="CH365">
        <v>0.36799999999999999</v>
      </c>
      <c r="CI365">
        <v>0.36799999999999999</v>
      </c>
      <c r="CJ365">
        <v>68</v>
      </c>
      <c r="CK365">
        <v>0.33600000000000002</v>
      </c>
      <c r="CL365">
        <v>30</v>
      </c>
      <c r="CM365">
        <v>5</v>
      </c>
      <c r="CN365" t="s">
        <v>255</v>
      </c>
      <c r="CO365">
        <v>25</v>
      </c>
      <c r="DV365" s="36" t="s">
        <v>6461</v>
      </c>
    </row>
    <row r="366" spans="1:126" x14ac:dyDescent="0.3">
      <c r="A366">
        <v>365</v>
      </c>
      <c r="B366" t="s">
        <v>6804</v>
      </c>
      <c r="C366" t="s">
        <v>263</v>
      </c>
      <c r="D366" t="s">
        <v>32</v>
      </c>
      <c r="E366">
        <v>518902</v>
      </c>
      <c r="F366" t="s">
        <v>253</v>
      </c>
      <c r="I366" t="s">
        <v>1065</v>
      </c>
      <c r="J366">
        <v>34</v>
      </c>
      <c r="K366" t="s">
        <v>808</v>
      </c>
      <c r="L366">
        <v>96</v>
      </c>
      <c r="M366">
        <v>103</v>
      </c>
      <c r="N366">
        <v>36</v>
      </c>
      <c r="O366">
        <v>89</v>
      </c>
      <c r="P366">
        <v>89</v>
      </c>
      <c r="Q366">
        <v>114</v>
      </c>
      <c r="R366">
        <v>89</v>
      </c>
      <c r="S366">
        <v>63</v>
      </c>
      <c r="T366">
        <v>62</v>
      </c>
      <c r="U366">
        <v>64</v>
      </c>
      <c r="V366">
        <v>58</v>
      </c>
      <c r="W366">
        <v>80</v>
      </c>
      <c r="X366">
        <v>30</v>
      </c>
      <c r="Y366">
        <v>93</v>
      </c>
      <c r="Z366">
        <v>1</v>
      </c>
      <c r="AA366">
        <v>1</v>
      </c>
      <c r="AB366" s="1">
        <v>0.18</v>
      </c>
      <c r="AC366" s="1">
        <v>0.252</v>
      </c>
      <c r="AD366" s="1">
        <v>0.27100000000000002</v>
      </c>
      <c r="AE366" s="1">
        <v>0.23799999999999999</v>
      </c>
      <c r="AF366" s="36">
        <v>5</v>
      </c>
      <c r="AG366" s="36">
        <v>5</v>
      </c>
      <c r="AH366" s="8">
        <v>0</v>
      </c>
      <c r="AI366" s="36">
        <v>-7</v>
      </c>
      <c r="AJ366" s="38">
        <v>621</v>
      </c>
      <c r="AK366" s="38">
        <v>63</v>
      </c>
      <c r="AL366" s="1">
        <v>0.26500000000000001</v>
      </c>
      <c r="AM366" s="1">
        <v>0.5</v>
      </c>
      <c r="AN366" s="1">
        <v>9.3216828900000007E-2</v>
      </c>
      <c r="AO366" s="1">
        <v>2.2118549800000002E-2</v>
      </c>
      <c r="AP366" s="1">
        <v>7.0542121700000002E-2</v>
      </c>
      <c r="AQ366" s="1">
        <v>0.2470921619</v>
      </c>
      <c r="AR366" s="1">
        <v>0.13718144099999999</v>
      </c>
      <c r="AS366" s="1">
        <v>9.0801883200000003E-2</v>
      </c>
      <c r="AT366" s="1">
        <v>2.5295174899999998E-2</v>
      </c>
      <c r="AU366" s="1">
        <v>2.8567955999999999E-3</v>
      </c>
      <c r="AV366" s="1">
        <v>1.5315921600000001E-2</v>
      </c>
      <c r="AW366" s="1">
        <v>0.23820522669999999</v>
      </c>
      <c r="AX366" s="1">
        <v>-0.11376711</v>
      </c>
      <c r="AY366" s="1">
        <v>0.22891958609999999</v>
      </c>
      <c r="AZ366" s="1">
        <v>-1.0412661480000001</v>
      </c>
      <c r="BA366" s="1">
        <v>-0.11725664399999999</v>
      </c>
      <c r="BB366" s="1">
        <v>-0.369324877</v>
      </c>
      <c r="BC366" s="1">
        <v>0.73467991720000003</v>
      </c>
      <c r="BD366" s="1">
        <v>-0.61802443600000001</v>
      </c>
      <c r="BE366" s="1">
        <v>-1.229715779</v>
      </c>
      <c r="BF366" s="1">
        <v>-1.6251881429999999</v>
      </c>
      <c r="BG366" s="1">
        <v>-0.49317219499999998</v>
      </c>
      <c r="BH366" s="1">
        <v>-0.93076203999999996</v>
      </c>
      <c r="BI366" s="1">
        <v>-2.025928247</v>
      </c>
      <c r="BJ366">
        <v>3</v>
      </c>
      <c r="BK366">
        <v>3</v>
      </c>
      <c r="BL366" t="s">
        <v>762</v>
      </c>
      <c r="BM366" t="s">
        <v>759</v>
      </c>
      <c r="BN366" s="36" t="s">
        <v>800</v>
      </c>
      <c r="BO366" s="1">
        <v>-0.43203050700000001</v>
      </c>
      <c r="BP366" s="1">
        <v>0.46679751310000001</v>
      </c>
      <c r="BQ366" s="1">
        <v>0.74194217750000002</v>
      </c>
      <c r="BR366" s="1">
        <v>0.15574249940000001</v>
      </c>
      <c r="BS366" s="1">
        <v>0.43203050659999997</v>
      </c>
      <c r="BT366" s="1">
        <v>0.46679751310000001</v>
      </c>
      <c r="BU366" s="1">
        <v>0.74194217750000002</v>
      </c>
      <c r="BV366" s="1">
        <v>0.15574249940000001</v>
      </c>
      <c r="BW366" t="s">
        <v>2887</v>
      </c>
      <c r="BX366" t="s">
        <v>1375</v>
      </c>
      <c r="BY366" t="s">
        <v>1373</v>
      </c>
      <c r="BZ366" t="s">
        <v>1375</v>
      </c>
      <c r="CA366">
        <v>45</v>
      </c>
      <c r="CB366">
        <v>39</v>
      </c>
      <c r="CC366">
        <v>1</v>
      </c>
      <c r="CD366">
        <v>0</v>
      </c>
      <c r="CE366">
        <v>2017</v>
      </c>
      <c r="CF366">
        <v>51</v>
      </c>
      <c r="CG366">
        <v>0.111</v>
      </c>
      <c r="CH366">
        <v>0.2</v>
      </c>
      <c r="CI366">
        <v>0.17799999999999999</v>
      </c>
      <c r="CJ366">
        <v>9</v>
      </c>
      <c r="CK366">
        <v>0.18099999999999999</v>
      </c>
      <c r="CL366">
        <v>1</v>
      </c>
      <c r="CM366">
        <v>-1</v>
      </c>
      <c r="CN366" t="s">
        <v>253</v>
      </c>
      <c r="CO366">
        <v>29</v>
      </c>
      <c r="DF366" t="s">
        <v>1100</v>
      </c>
      <c r="DG366">
        <v>99</v>
      </c>
      <c r="DH366">
        <v>76</v>
      </c>
      <c r="DI366">
        <v>0</v>
      </c>
      <c r="DJ366">
        <v>3</v>
      </c>
      <c r="DK366">
        <v>2015</v>
      </c>
      <c r="DL366">
        <v>111</v>
      </c>
      <c r="DM366">
        <v>0.152</v>
      </c>
      <c r="DN366">
        <v>0.23599999999999999</v>
      </c>
      <c r="DO366">
        <v>0.152</v>
      </c>
      <c r="DP366">
        <v>21</v>
      </c>
      <c r="DQ366">
        <v>0.193</v>
      </c>
      <c r="DR366">
        <v>3</v>
      </c>
      <c r="DS366">
        <v>-1</v>
      </c>
      <c r="DT366" t="s">
        <v>257</v>
      </c>
      <c r="DU366">
        <v>27</v>
      </c>
      <c r="DV366" s="36" t="s">
        <v>1110</v>
      </c>
    </row>
    <row r="367" spans="1:126" x14ac:dyDescent="0.3">
      <c r="A367">
        <v>366</v>
      </c>
      <c r="B367" t="s">
        <v>625</v>
      </c>
      <c r="C367" t="s">
        <v>404</v>
      </c>
      <c r="D367" t="s">
        <v>403</v>
      </c>
      <c r="E367">
        <v>456124</v>
      </c>
      <c r="F367" t="s">
        <v>255</v>
      </c>
      <c r="I367" t="s">
        <v>1065</v>
      </c>
      <c r="J367">
        <v>36</v>
      </c>
      <c r="K367" t="s">
        <v>6679</v>
      </c>
      <c r="L367">
        <v>90</v>
      </c>
      <c r="M367">
        <v>131</v>
      </c>
      <c r="N367">
        <v>21</v>
      </c>
      <c r="O367">
        <v>11</v>
      </c>
      <c r="P367">
        <v>123</v>
      </c>
      <c r="Q367">
        <v>116</v>
      </c>
      <c r="R367">
        <v>84</v>
      </c>
      <c r="S367">
        <v>70</v>
      </c>
      <c r="T367">
        <v>65</v>
      </c>
      <c r="U367">
        <v>15</v>
      </c>
      <c r="V367">
        <v>77</v>
      </c>
      <c r="W367">
        <v>85</v>
      </c>
      <c r="X367">
        <v>38</v>
      </c>
      <c r="Y367">
        <v>54</v>
      </c>
      <c r="Z367">
        <v>1</v>
      </c>
      <c r="AA367">
        <v>0</v>
      </c>
      <c r="AB367" s="1">
        <v>0.184</v>
      </c>
      <c r="AC367" s="1">
        <v>0.26600000000000001</v>
      </c>
      <c r="AD367" s="1">
        <v>0.28499999999999998</v>
      </c>
      <c r="AE367" s="1">
        <v>0.251</v>
      </c>
      <c r="AF367" s="36">
        <v>4</v>
      </c>
      <c r="AG367" s="36">
        <v>4</v>
      </c>
      <c r="AH367" s="8">
        <v>0</v>
      </c>
      <c r="AI367" s="36">
        <v>-4</v>
      </c>
      <c r="AJ367" s="38">
        <v>627</v>
      </c>
      <c r="AK367" s="38">
        <v>110</v>
      </c>
      <c r="AL367" s="1">
        <v>0.25</v>
      </c>
      <c r="AM367" s="1">
        <v>0.63333333329999997</v>
      </c>
      <c r="AN367" s="1">
        <v>5.37297625E-2</v>
      </c>
      <c r="AO367" s="1">
        <v>2.8252622999999999E-3</v>
      </c>
      <c r="AP367" s="1">
        <v>9.7619479600000003E-2</v>
      </c>
      <c r="AQ367" s="1">
        <v>0.25237218049999999</v>
      </c>
      <c r="AR367" s="1">
        <v>0.12959144850000001</v>
      </c>
      <c r="AS367" s="1">
        <v>0.1010364294</v>
      </c>
      <c r="AT367" s="1">
        <v>2.6560059699999999E-2</v>
      </c>
      <c r="AU367" s="1">
        <v>6.8148999999999998E-4</v>
      </c>
      <c r="AV367" s="1">
        <v>2.0347516499999999E-2</v>
      </c>
      <c r="AW367" s="1">
        <v>0.25148851</v>
      </c>
      <c r="AX367" s="1">
        <v>-0.26135687499999999</v>
      </c>
      <c r="AY367" s="1">
        <v>2.2394016717</v>
      </c>
      <c r="AZ367" s="1">
        <v>-1.2907697629999999</v>
      </c>
      <c r="BA367" s="1">
        <v>-0.93163977499999995</v>
      </c>
      <c r="BB367" s="1">
        <v>0.76782564730000002</v>
      </c>
      <c r="BC367" s="1">
        <v>0.86556814849999997</v>
      </c>
      <c r="BD367" s="1">
        <v>-0.90750436199999995</v>
      </c>
      <c r="BE367" s="1">
        <v>-0.99206715499999998</v>
      </c>
      <c r="BF367" s="1">
        <v>-1.4907147860000001</v>
      </c>
      <c r="BG367" s="1">
        <v>-1.1477057980000001</v>
      </c>
      <c r="BH367" s="1">
        <v>-0.50554484799999999</v>
      </c>
      <c r="BI367" s="1">
        <v>-1.5698751929999999</v>
      </c>
      <c r="BJ367">
        <v>3</v>
      </c>
      <c r="BK367">
        <v>3</v>
      </c>
      <c r="BL367" t="s">
        <v>762</v>
      </c>
      <c r="BM367" t="s">
        <v>6729</v>
      </c>
      <c r="BN367" s="36" t="s">
        <v>6732</v>
      </c>
      <c r="BO367" s="1">
        <v>-4.0208593000000001E-2</v>
      </c>
      <c r="BP367" s="1">
        <v>4.4837552500000002E-2</v>
      </c>
      <c r="BQ367" s="1">
        <v>0.98324428630000005</v>
      </c>
      <c r="BR367" s="1">
        <v>0.14566593210000001</v>
      </c>
      <c r="BS367" s="1">
        <v>4.0208593399999999E-2</v>
      </c>
      <c r="BT367" s="1">
        <v>4.4837552500000002E-2</v>
      </c>
      <c r="BU367" s="1">
        <v>0.98324428630000005</v>
      </c>
      <c r="BV367" s="1">
        <v>0.14566593210000001</v>
      </c>
      <c r="BW367" t="s">
        <v>4897</v>
      </c>
      <c r="BX367" t="s">
        <v>1383</v>
      </c>
      <c r="BY367" t="s">
        <v>1373</v>
      </c>
      <c r="BZ367" t="s">
        <v>1383</v>
      </c>
      <c r="CA367">
        <v>2</v>
      </c>
      <c r="CB367">
        <v>4</v>
      </c>
      <c r="CC367">
        <v>0</v>
      </c>
      <c r="CD367">
        <v>0</v>
      </c>
      <c r="CE367">
        <v>2017</v>
      </c>
      <c r="CF367">
        <v>2</v>
      </c>
      <c r="CG367">
        <v>1</v>
      </c>
      <c r="CH367">
        <v>1</v>
      </c>
      <c r="CI367">
        <v>1.5</v>
      </c>
      <c r="CJ367">
        <v>2</v>
      </c>
      <c r="CK367">
        <v>1.07</v>
      </c>
      <c r="CL367">
        <v>105</v>
      </c>
      <c r="CM367">
        <v>1</v>
      </c>
      <c r="CN367" t="s">
        <v>255</v>
      </c>
      <c r="CO367">
        <v>37</v>
      </c>
      <c r="CP367" t="s">
        <v>1106</v>
      </c>
      <c r="CQ367">
        <v>85</v>
      </c>
      <c r="CR367">
        <v>33</v>
      </c>
      <c r="CS367">
        <v>1</v>
      </c>
      <c r="CT367">
        <v>0</v>
      </c>
      <c r="CU367">
        <v>2016</v>
      </c>
      <c r="CV367">
        <v>87</v>
      </c>
      <c r="CW367">
        <v>9.4E-2</v>
      </c>
      <c r="CX367">
        <v>0.105</v>
      </c>
      <c r="CY367">
        <v>0.153</v>
      </c>
      <c r="CZ367">
        <v>10</v>
      </c>
      <c r="DA367">
        <v>0.111</v>
      </c>
      <c r="DB367">
        <v>0</v>
      </c>
      <c r="DC367">
        <v>-4</v>
      </c>
      <c r="DD367" t="s">
        <v>255</v>
      </c>
      <c r="DE367">
        <v>36</v>
      </c>
      <c r="DF367" t="s">
        <v>1081</v>
      </c>
      <c r="DG367">
        <v>26</v>
      </c>
      <c r="DH367">
        <v>16</v>
      </c>
      <c r="DI367">
        <v>0</v>
      </c>
      <c r="DJ367">
        <v>0</v>
      </c>
      <c r="DK367">
        <v>2015</v>
      </c>
      <c r="DL367">
        <v>28</v>
      </c>
      <c r="DM367">
        <v>0.192</v>
      </c>
      <c r="DN367">
        <v>0.214</v>
      </c>
      <c r="DO367">
        <v>0.26900000000000002</v>
      </c>
      <c r="DP367">
        <v>6</v>
      </c>
      <c r="DQ367">
        <v>0.21099999999999999</v>
      </c>
      <c r="DR367">
        <v>2</v>
      </c>
      <c r="DS367">
        <v>0</v>
      </c>
      <c r="DT367" t="s">
        <v>255</v>
      </c>
      <c r="DU367">
        <v>35</v>
      </c>
      <c r="DV367" s="36" t="s">
        <v>1293</v>
      </c>
    </row>
    <row r="368" spans="1:126" x14ac:dyDescent="0.3">
      <c r="A368">
        <v>367</v>
      </c>
      <c r="B368" t="s">
        <v>7033</v>
      </c>
      <c r="C368" t="s">
        <v>3014</v>
      </c>
      <c r="D368" t="s">
        <v>529</v>
      </c>
      <c r="E368">
        <v>600303</v>
      </c>
      <c r="F368" t="s">
        <v>265</v>
      </c>
      <c r="G368" t="s">
        <v>253</v>
      </c>
      <c r="I368" t="s">
        <v>1103</v>
      </c>
      <c r="J368">
        <v>13</v>
      </c>
      <c r="K368" t="s">
        <v>828</v>
      </c>
      <c r="L368">
        <v>154</v>
      </c>
      <c r="M368">
        <v>100</v>
      </c>
      <c r="N368">
        <v>78</v>
      </c>
      <c r="O368">
        <v>53</v>
      </c>
      <c r="P368">
        <v>94</v>
      </c>
      <c r="Q368">
        <v>77</v>
      </c>
      <c r="R368">
        <v>114</v>
      </c>
      <c r="S368">
        <v>91</v>
      </c>
      <c r="T368">
        <v>122</v>
      </c>
      <c r="U368">
        <v>69</v>
      </c>
      <c r="V368">
        <v>78</v>
      </c>
      <c r="W368">
        <v>105</v>
      </c>
      <c r="X368">
        <v>29</v>
      </c>
      <c r="Y368">
        <v>200</v>
      </c>
      <c r="Z368">
        <v>4</v>
      </c>
      <c r="AA368">
        <v>2</v>
      </c>
      <c r="AB368" s="1">
        <v>0.255</v>
      </c>
      <c r="AC368" s="1">
        <v>0.317</v>
      </c>
      <c r="AD368" s="1">
        <v>0.38600000000000001</v>
      </c>
      <c r="AE368" s="1">
        <v>0.311</v>
      </c>
      <c r="AF368" s="36">
        <v>22</v>
      </c>
      <c r="AG368" s="36">
        <v>23</v>
      </c>
      <c r="AH368" s="8">
        <v>5</v>
      </c>
      <c r="AI368" s="36">
        <v>3</v>
      </c>
      <c r="AJ368" s="38">
        <v>310</v>
      </c>
      <c r="AK368" s="38">
        <v>40</v>
      </c>
      <c r="AL368" s="1">
        <v>0.42499999999999999</v>
      </c>
      <c r="AM368" s="1">
        <v>0.4833333333</v>
      </c>
      <c r="AN368" s="1">
        <v>0.20031394290000001</v>
      </c>
      <c r="AO368" s="1">
        <v>1.31916198E-2</v>
      </c>
      <c r="AP368" s="1">
        <v>7.4228164200000002E-2</v>
      </c>
      <c r="AQ368" s="1">
        <v>0.16790314370000001</v>
      </c>
      <c r="AR368" s="1">
        <v>0.1750290367</v>
      </c>
      <c r="AS368" s="1">
        <v>0.1311399395</v>
      </c>
      <c r="AT368" s="1">
        <v>4.9695847600000002E-2</v>
      </c>
      <c r="AU368" s="1">
        <v>3.0962088999999999E-3</v>
      </c>
      <c r="AV368" s="1">
        <v>2.0560007299999999E-2</v>
      </c>
      <c r="AW368" s="1">
        <v>0.31100756470000002</v>
      </c>
      <c r="AX368" s="1">
        <v>1.4605237116000001</v>
      </c>
      <c r="AY368" s="1">
        <v>-2.2390674999999999E-2</v>
      </c>
      <c r="AZ368" s="1">
        <v>-0.36456059800000001</v>
      </c>
      <c r="BA368" s="1">
        <v>-0.494068589</v>
      </c>
      <c r="BB368" s="1">
        <v>-0.21452450000000001</v>
      </c>
      <c r="BC368" s="1">
        <v>-1.2283644330000001</v>
      </c>
      <c r="BD368" s="1">
        <v>0.8254709697</v>
      </c>
      <c r="BE368" s="1">
        <v>-0.29305640900000002</v>
      </c>
      <c r="BF368" s="1">
        <v>0.96891395459999996</v>
      </c>
      <c r="BG368" s="1">
        <v>-0.421134481</v>
      </c>
      <c r="BH368" s="1">
        <v>-0.48758737000000002</v>
      </c>
      <c r="BI368" s="1">
        <v>0.47358395759999999</v>
      </c>
      <c r="BJ368">
        <v>4</v>
      </c>
      <c r="BK368">
        <v>2</v>
      </c>
      <c r="BL368" t="s">
        <v>764</v>
      </c>
      <c r="BM368" t="s">
        <v>761</v>
      </c>
      <c r="BN368" s="36" t="s">
        <v>789</v>
      </c>
      <c r="BO368" s="1">
        <v>-0.59207604199999997</v>
      </c>
      <c r="BP368" s="1">
        <v>-0.63262466399999995</v>
      </c>
      <c r="BQ368" s="1">
        <v>-0.39606551699999998</v>
      </c>
      <c r="BR368" s="1">
        <v>0.2367993897</v>
      </c>
      <c r="BS368" s="1">
        <v>0.59207604229999999</v>
      </c>
      <c r="BT368" s="1">
        <v>0.63262466360000003</v>
      </c>
      <c r="BU368" s="1">
        <v>0.39606551740000001</v>
      </c>
      <c r="BV368" s="1">
        <v>0.2367993897</v>
      </c>
      <c r="BW368" t="s">
        <v>6948</v>
      </c>
      <c r="BX368" t="s">
        <v>1070</v>
      </c>
      <c r="BY368" t="s">
        <v>1063</v>
      </c>
      <c r="BZ368" t="s">
        <v>1070</v>
      </c>
      <c r="CA368">
        <v>125</v>
      </c>
      <c r="CB368">
        <v>73</v>
      </c>
      <c r="CC368">
        <v>5</v>
      </c>
      <c r="CD368">
        <v>0</v>
      </c>
      <c r="CE368">
        <v>2017</v>
      </c>
      <c r="CF368">
        <v>149</v>
      </c>
      <c r="CG368">
        <v>0.28799999999999998</v>
      </c>
      <c r="CH368">
        <v>0.38900000000000001</v>
      </c>
      <c r="CI368">
        <v>0.47199999999999998</v>
      </c>
      <c r="CJ368">
        <v>56</v>
      </c>
      <c r="CK368">
        <v>0.378</v>
      </c>
      <c r="CL368">
        <v>37</v>
      </c>
      <c r="CM368">
        <v>6</v>
      </c>
      <c r="CN368" t="s">
        <v>265</v>
      </c>
      <c r="CO368">
        <v>28</v>
      </c>
      <c r="CP368" t="s">
        <v>1070</v>
      </c>
      <c r="CQ368">
        <v>148</v>
      </c>
      <c r="CR368">
        <v>74</v>
      </c>
      <c r="CS368">
        <v>2</v>
      </c>
      <c r="CT368">
        <v>0</v>
      </c>
      <c r="CU368">
        <v>2016</v>
      </c>
      <c r="CV368">
        <v>168</v>
      </c>
      <c r="CW368">
        <v>0.27</v>
      </c>
      <c r="CX368">
        <v>0.35699999999999998</v>
      </c>
      <c r="CY368">
        <v>0.40500000000000003</v>
      </c>
      <c r="CZ368">
        <v>57</v>
      </c>
      <c r="DA368">
        <v>0.34100000000000003</v>
      </c>
      <c r="DB368">
        <v>28</v>
      </c>
      <c r="DC368">
        <v>3</v>
      </c>
      <c r="DD368" t="s">
        <v>253</v>
      </c>
      <c r="DE368">
        <v>27</v>
      </c>
      <c r="DF368" t="s">
        <v>1070</v>
      </c>
      <c r="DG368">
        <v>67</v>
      </c>
      <c r="DH368">
        <v>33</v>
      </c>
      <c r="DI368">
        <v>1</v>
      </c>
      <c r="DJ368">
        <v>2</v>
      </c>
      <c r="DK368">
        <v>2015</v>
      </c>
      <c r="DL368">
        <v>74</v>
      </c>
      <c r="DM368">
        <v>0.26900000000000002</v>
      </c>
      <c r="DN368">
        <v>0.32400000000000001</v>
      </c>
      <c r="DO368">
        <v>0.40300000000000002</v>
      </c>
      <c r="DP368">
        <v>24</v>
      </c>
      <c r="DQ368">
        <v>0.31900000000000001</v>
      </c>
      <c r="DR368">
        <v>13</v>
      </c>
      <c r="DS368">
        <v>2</v>
      </c>
      <c r="DT368" t="s">
        <v>265</v>
      </c>
      <c r="DU368">
        <v>26</v>
      </c>
      <c r="DV368" s="36" t="s">
        <v>3999</v>
      </c>
    </row>
    <row r="369" spans="1:126" x14ac:dyDescent="0.3">
      <c r="A369">
        <v>368</v>
      </c>
      <c r="B369" t="s">
        <v>4000</v>
      </c>
      <c r="C369" t="s">
        <v>4001</v>
      </c>
      <c r="D369" t="s">
        <v>38</v>
      </c>
      <c r="E369">
        <v>534606</v>
      </c>
      <c r="F369" t="s">
        <v>249</v>
      </c>
      <c r="I369" t="s">
        <v>1065</v>
      </c>
      <c r="J369">
        <v>22</v>
      </c>
      <c r="K369" t="s">
        <v>817</v>
      </c>
      <c r="L369">
        <v>76</v>
      </c>
      <c r="M369">
        <v>100</v>
      </c>
      <c r="N369">
        <v>37</v>
      </c>
      <c r="O369">
        <v>108</v>
      </c>
      <c r="P369">
        <v>82</v>
      </c>
      <c r="Q369">
        <v>114</v>
      </c>
      <c r="R369">
        <v>91</v>
      </c>
      <c r="S369">
        <v>92</v>
      </c>
      <c r="T369">
        <v>89</v>
      </c>
      <c r="U369">
        <v>120</v>
      </c>
      <c r="V369">
        <v>85</v>
      </c>
      <c r="W369">
        <v>89</v>
      </c>
      <c r="X369">
        <v>29</v>
      </c>
      <c r="Y369">
        <v>95</v>
      </c>
      <c r="Z369">
        <v>2</v>
      </c>
      <c r="AA369">
        <v>1</v>
      </c>
      <c r="AB369" s="1">
        <v>0.20300000000000001</v>
      </c>
      <c r="AC369" s="1">
        <v>0.26500000000000001</v>
      </c>
      <c r="AD369" s="1">
        <v>0.33400000000000002</v>
      </c>
      <c r="AE369" s="1">
        <v>0.26500000000000001</v>
      </c>
      <c r="AF369" s="36">
        <v>8</v>
      </c>
      <c r="AG369" s="36">
        <v>7</v>
      </c>
      <c r="AH369" s="8">
        <v>1</v>
      </c>
      <c r="AI369" s="36">
        <v>-6</v>
      </c>
      <c r="AJ369" s="38">
        <v>593</v>
      </c>
      <c r="AK369" s="38">
        <v>220</v>
      </c>
      <c r="AL369" s="1">
        <v>0.21</v>
      </c>
      <c r="AM369" s="1">
        <v>0.4833333333</v>
      </c>
      <c r="AN369" s="1">
        <v>9.4796710699999995E-2</v>
      </c>
      <c r="AO369" s="1">
        <v>2.6979199499999999E-2</v>
      </c>
      <c r="AP369" s="1">
        <v>6.4826086099999999E-2</v>
      </c>
      <c r="AQ369" s="1">
        <v>0.24812466829999999</v>
      </c>
      <c r="AR369" s="1">
        <v>0.138867411</v>
      </c>
      <c r="AS369" s="1">
        <v>0.13162214080000001</v>
      </c>
      <c r="AT369" s="1">
        <v>3.6227894300000001E-2</v>
      </c>
      <c r="AU369" s="1">
        <v>5.4167866999999996E-3</v>
      </c>
      <c r="AV369" s="1">
        <v>2.2485436800000001E-2</v>
      </c>
      <c r="AW369" s="1">
        <v>0.26496007630000001</v>
      </c>
      <c r="AX369" s="1">
        <v>-0.65492958000000001</v>
      </c>
      <c r="AY369" s="1">
        <v>-2.2390674999999999E-2</v>
      </c>
      <c r="AZ369" s="1">
        <v>-1.0312834820000001</v>
      </c>
      <c r="BA369" s="1">
        <v>8.7914771500000002E-2</v>
      </c>
      <c r="BB369" s="1">
        <v>-0.609377575</v>
      </c>
      <c r="BC369" s="1">
        <v>0.76027507949999995</v>
      </c>
      <c r="BD369" s="1">
        <v>-0.55372206899999998</v>
      </c>
      <c r="BE369" s="1">
        <v>-0.28185958</v>
      </c>
      <c r="BF369" s="1">
        <v>-0.462900906</v>
      </c>
      <c r="BG369" s="1">
        <v>0.2771104861</v>
      </c>
      <c r="BH369" s="1">
        <v>-0.32487042999999999</v>
      </c>
      <c r="BI369" s="1">
        <v>-1.107357844</v>
      </c>
      <c r="BJ369">
        <v>2</v>
      </c>
      <c r="BK369">
        <v>2</v>
      </c>
      <c r="BL369" t="s">
        <v>759</v>
      </c>
      <c r="BM369" t="s">
        <v>762</v>
      </c>
      <c r="BN369" s="36" t="s">
        <v>782</v>
      </c>
      <c r="BO369" s="1">
        <v>-9.0045851999999996E-2</v>
      </c>
      <c r="BP369" s="1">
        <v>0.83499818049999996</v>
      </c>
      <c r="BQ369" s="1">
        <v>0.47858911920000002</v>
      </c>
      <c r="BR369" s="1">
        <v>0.1336365135</v>
      </c>
      <c r="BS369" s="1">
        <v>9.0045851800000007E-2</v>
      </c>
      <c r="BT369" s="1">
        <v>0.83499818049999996</v>
      </c>
      <c r="BU369" s="1">
        <v>0.47858911920000002</v>
      </c>
      <c r="BV369" s="1">
        <v>0.1336365135</v>
      </c>
      <c r="BW369" t="s">
        <v>2888</v>
      </c>
      <c r="BX369" t="s">
        <v>1392</v>
      </c>
      <c r="BY369" t="s">
        <v>1373</v>
      </c>
      <c r="BZ369" t="s">
        <v>1392</v>
      </c>
      <c r="CA369">
        <v>7</v>
      </c>
      <c r="CB369">
        <v>3</v>
      </c>
      <c r="CC369">
        <v>0</v>
      </c>
      <c r="CD369">
        <v>0</v>
      </c>
      <c r="CE369">
        <v>2017</v>
      </c>
      <c r="CF369">
        <v>8</v>
      </c>
      <c r="CG369">
        <v>0</v>
      </c>
      <c r="CH369">
        <v>0.125</v>
      </c>
      <c r="CI369">
        <v>0</v>
      </c>
      <c r="CJ369">
        <v>1</v>
      </c>
      <c r="CK369">
        <v>0.09</v>
      </c>
      <c r="CL369">
        <v>0</v>
      </c>
      <c r="CM369">
        <v>-1</v>
      </c>
      <c r="CN369" t="s">
        <v>249</v>
      </c>
      <c r="CO369">
        <v>28</v>
      </c>
      <c r="CP369" t="s">
        <v>1394</v>
      </c>
      <c r="CQ369">
        <v>5</v>
      </c>
      <c r="CR369">
        <v>6</v>
      </c>
      <c r="CS369">
        <v>0</v>
      </c>
      <c r="CT369">
        <v>0</v>
      </c>
      <c r="CU369">
        <v>2016</v>
      </c>
      <c r="CV369">
        <v>6</v>
      </c>
      <c r="CW369">
        <v>0</v>
      </c>
      <c r="CX369">
        <v>0.16700000000000001</v>
      </c>
      <c r="CY369">
        <v>0</v>
      </c>
      <c r="CZ369">
        <v>1</v>
      </c>
      <c r="DA369">
        <v>0.12</v>
      </c>
      <c r="DB369">
        <v>0</v>
      </c>
      <c r="DC369">
        <v>0</v>
      </c>
      <c r="DD369" t="s">
        <v>249</v>
      </c>
      <c r="DE369">
        <v>27</v>
      </c>
      <c r="DF369" t="s">
        <v>1093</v>
      </c>
      <c r="DG369">
        <v>25</v>
      </c>
      <c r="DH369">
        <v>21</v>
      </c>
      <c r="DI369">
        <v>0</v>
      </c>
      <c r="DJ369">
        <v>0</v>
      </c>
      <c r="DK369">
        <v>2015</v>
      </c>
      <c r="DL369">
        <v>26</v>
      </c>
      <c r="DM369">
        <v>0.08</v>
      </c>
      <c r="DN369">
        <v>0.08</v>
      </c>
      <c r="DO369">
        <v>0.08</v>
      </c>
      <c r="DP369">
        <v>2</v>
      </c>
      <c r="DQ369">
        <v>6.9000000000000006E-2</v>
      </c>
      <c r="DR369">
        <v>0</v>
      </c>
      <c r="DS369">
        <v>-1</v>
      </c>
      <c r="DT369" t="s">
        <v>249</v>
      </c>
      <c r="DU369">
        <v>26</v>
      </c>
      <c r="DV369" s="36" t="s">
        <v>4002</v>
      </c>
    </row>
    <row r="370" spans="1:126" x14ac:dyDescent="0.3">
      <c r="A370">
        <v>369</v>
      </c>
      <c r="B370" t="s">
        <v>5597</v>
      </c>
      <c r="C370" t="s">
        <v>4003</v>
      </c>
      <c r="D370" t="s">
        <v>67</v>
      </c>
      <c r="E370">
        <v>502285</v>
      </c>
      <c r="F370" t="s">
        <v>265</v>
      </c>
      <c r="I370" t="s">
        <v>1065</v>
      </c>
      <c r="J370">
        <v>2</v>
      </c>
      <c r="K370" t="s">
        <v>817</v>
      </c>
      <c r="L370">
        <v>154</v>
      </c>
      <c r="M370">
        <v>103</v>
      </c>
      <c r="N370">
        <v>34</v>
      </c>
      <c r="O370">
        <v>193</v>
      </c>
      <c r="P370">
        <v>69</v>
      </c>
      <c r="Q370">
        <v>100</v>
      </c>
      <c r="R370">
        <v>100</v>
      </c>
      <c r="S370">
        <v>66</v>
      </c>
      <c r="T370">
        <v>74</v>
      </c>
      <c r="U370">
        <v>163</v>
      </c>
      <c r="V370">
        <v>55</v>
      </c>
      <c r="W370">
        <v>84</v>
      </c>
      <c r="X370">
        <v>30</v>
      </c>
      <c r="Y370">
        <v>87</v>
      </c>
      <c r="Z370">
        <v>1</v>
      </c>
      <c r="AA370">
        <v>2</v>
      </c>
      <c r="AB370" s="1">
        <v>0.20899999999999999</v>
      </c>
      <c r="AC370" s="1">
        <v>0.255</v>
      </c>
      <c r="AD370" s="1">
        <v>0.30499999999999999</v>
      </c>
      <c r="AE370" s="1">
        <v>0.249</v>
      </c>
      <c r="AF370" s="36">
        <v>6</v>
      </c>
      <c r="AG370" s="36">
        <v>6</v>
      </c>
      <c r="AH370" s="8">
        <v>1</v>
      </c>
      <c r="AI370" s="36">
        <v>-4</v>
      </c>
      <c r="AJ370" s="38">
        <v>758</v>
      </c>
      <c r="AK370" s="38">
        <v>89</v>
      </c>
      <c r="AL370" s="1">
        <v>0.42499999999999999</v>
      </c>
      <c r="AM370" s="1">
        <v>0.5</v>
      </c>
      <c r="AN370" s="1">
        <v>8.7089938000000006E-2</v>
      </c>
      <c r="AO370" s="1">
        <v>4.8049513699999997E-2</v>
      </c>
      <c r="AP370" s="1">
        <v>5.4893489500000003E-2</v>
      </c>
      <c r="AQ370" s="1">
        <v>0.2181987406</v>
      </c>
      <c r="AR370" s="1">
        <v>0.15302994780000001</v>
      </c>
      <c r="AS370" s="1">
        <v>9.5593699300000001E-2</v>
      </c>
      <c r="AT370" s="1">
        <v>3.0124990099999999E-2</v>
      </c>
      <c r="AU370" s="1">
        <v>7.32644E-3</v>
      </c>
      <c r="AV370" s="1">
        <v>1.4548109700000001E-2</v>
      </c>
      <c r="AW370" s="1">
        <v>0.2491062221</v>
      </c>
      <c r="AX370" s="1">
        <v>1.4605237116000001</v>
      </c>
      <c r="AY370" s="1">
        <v>0.22891958609999999</v>
      </c>
      <c r="AZ370" s="1">
        <v>-1.07997962</v>
      </c>
      <c r="BA370" s="1">
        <v>0.9773074357</v>
      </c>
      <c r="BB370" s="1">
        <v>-1.0265104979999999</v>
      </c>
      <c r="BC370" s="1">
        <v>1.8430759800000002E-2</v>
      </c>
      <c r="BD370" s="1">
        <v>-1.3567364E-2</v>
      </c>
      <c r="BE370" s="1">
        <v>-1.1184486570000001</v>
      </c>
      <c r="BF370" s="1">
        <v>-1.111717302</v>
      </c>
      <c r="BG370" s="1">
        <v>0.851711251</v>
      </c>
      <c r="BH370" s="1">
        <v>-0.99564938300000005</v>
      </c>
      <c r="BI370" s="1">
        <v>-1.6516659419999999</v>
      </c>
      <c r="BJ370">
        <v>2</v>
      </c>
      <c r="BK370">
        <v>1</v>
      </c>
      <c r="BL370" t="s">
        <v>761</v>
      </c>
      <c r="BM370" t="s">
        <v>759</v>
      </c>
      <c r="BN370" s="36" t="s">
        <v>787</v>
      </c>
      <c r="BO370" s="1">
        <v>-0.84010495900000004</v>
      </c>
      <c r="BP370" s="1">
        <v>0.39677208180000001</v>
      </c>
      <c r="BQ370" s="1">
        <v>0.2671144674</v>
      </c>
      <c r="BR370" s="1">
        <v>0.11242706600000001</v>
      </c>
      <c r="BS370" s="1">
        <v>0.84010495910000005</v>
      </c>
      <c r="BT370" s="1">
        <v>0.39677208180000001</v>
      </c>
      <c r="BU370" s="1">
        <v>0.2671144674</v>
      </c>
      <c r="BV370" s="1">
        <v>0.11242706600000001</v>
      </c>
      <c r="BW370" t="s">
        <v>2887</v>
      </c>
      <c r="BX370" t="s">
        <v>1392</v>
      </c>
      <c r="BY370" t="s">
        <v>1373</v>
      </c>
      <c r="CP370" t="s">
        <v>1392</v>
      </c>
      <c r="CQ370">
        <v>48</v>
      </c>
      <c r="CR370">
        <v>45</v>
      </c>
      <c r="CS370">
        <v>0</v>
      </c>
      <c r="CT370">
        <v>2</v>
      </c>
      <c r="CU370">
        <v>2016</v>
      </c>
      <c r="CV370">
        <v>50</v>
      </c>
      <c r="CW370">
        <v>8.3000000000000004E-2</v>
      </c>
      <c r="CX370">
        <v>0.10199999999999999</v>
      </c>
      <c r="CY370">
        <v>8.3000000000000004E-2</v>
      </c>
      <c r="CZ370">
        <v>4</v>
      </c>
      <c r="DA370">
        <v>8.5999999999999993E-2</v>
      </c>
      <c r="DB370">
        <v>0</v>
      </c>
      <c r="DC370">
        <v>-1</v>
      </c>
      <c r="DD370" t="s">
        <v>265</v>
      </c>
      <c r="DE370">
        <v>28</v>
      </c>
      <c r="DF370" t="s">
        <v>1392</v>
      </c>
      <c r="DG370">
        <v>17</v>
      </c>
      <c r="DH370">
        <v>9</v>
      </c>
      <c r="DI370">
        <v>0</v>
      </c>
      <c r="DJ370">
        <v>0</v>
      </c>
      <c r="DK370">
        <v>2015</v>
      </c>
      <c r="DL370">
        <v>18</v>
      </c>
      <c r="DM370">
        <v>0.23499999999999999</v>
      </c>
      <c r="DN370">
        <v>0.27800000000000002</v>
      </c>
      <c r="DO370">
        <v>0.35299999999999998</v>
      </c>
      <c r="DP370">
        <v>5</v>
      </c>
      <c r="DQ370">
        <v>0.27700000000000002</v>
      </c>
      <c r="DR370">
        <v>3</v>
      </c>
      <c r="DS370">
        <v>0</v>
      </c>
      <c r="DT370" t="s">
        <v>249</v>
      </c>
      <c r="DU370">
        <v>27</v>
      </c>
      <c r="DV370" s="36" t="s">
        <v>4004</v>
      </c>
    </row>
    <row r="371" spans="1:126" x14ac:dyDescent="0.3">
      <c r="A371">
        <v>370</v>
      </c>
      <c r="B371" t="s">
        <v>2774</v>
      </c>
      <c r="C371" t="s">
        <v>2655</v>
      </c>
      <c r="D371" t="s">
        <v>189</v>
      </c>
      <c r="E371">
        <v>501571</v>
      </c>
      <c r="F371" t="s">
        <v>249</v>
      </c>
      <c r="I371" t="s">
        <v>1065</v>
      </c>
      <c r="J371">
        <v>5</v>
      </c>
      <c r="K371" t="s">
        <v>827</v>
      </c>
      <c r="L371">
        <v>76</v>
      </c>
      <c r="M371">
        <v>100</v>
      </c>
      <c r="N371">
        <v>99</v>
      </c>
      <c r="O371">
        <v>155</v>
      </c>
      <c r="P371">
        <v>57</v>
      </c>
      <c r="Q371">
        <v>90</v>
      </c>
      <c r="R371">
        <v>113</v>
      </c>
      <c r="S371">
        <v>82</v>
      </c>
      <c r="T371">
        <v>104</v>
      </c>
      <c r="U371">
        <v>171</v>
      </c>
      <c r="V371">
        <v>65</v>
      </c>
      <c r="W371">
        <v>95</v>
      </c>
      <c r="X371">
        <v>29</v>
      </c>
      <c r="Y371">
        <v>257</v>
      </c>
      <c r="Z371">
        <v>4</v>
      </c>
      <c r="AA371">
        <v>5</v>
      </c>
      <c r="AB371" s="1">
        <v>0.24399999999999999</v>
      </c>
      <c r="AC371" s="1">
        <v>0.28399999999999997</v>
      </c>
      <c r="AD371" s="1">
        <v>0.36299999999999999</v>
      </c>
      <c r="AE371" s="1">
        <v>0.28399999999999997</v>
      </c>
      <c r="AF371" s="36">
        <v>19</v>
      </c>
      <c r="AG371" s="36">
        <v>17</v>
      </c>
      <c r="AH371" s="8">
        <v>6</v>
      </c>
      <c r="AI371" s="36">
        <v>-12</v>
      </c>
      <c r="AJ371" s="38">
        <v>394</v>
      </c>
      <c r="AK371" s="38">
        <v>148</v>
      </c>
      <c r="AL371" s="1">
        <v>0.21</v>
      </c>
      <c r="AM371" s="1">
        <v>0.4833333333</v>
      </c>
      <c r="AN371" s="1">
        <v>0.25659361549999998</v>
      </c>
      <c r="AO371" s="1">
        <v>3.8652704500000003E-2</v>
      </c>
      <c r="AP371" s="1">
        <v>4.4908200099999997E-2</v>
      </c>
      <c r="AQ371" s="1">
        <v>0.19602335909999999</v>
      </c>
      <c r="AR371" s="1">
        <v>0.1739404755</v>
      </c>
      <c r="AS371" s="1">
        <v>0.1184606824</v>
      </c>
      <c r="AT371" s="1">
        <v>4.2104654900000003E-2</v>
      </c>
      <c r="AU371" s="1">
        <v>7.6960804000000002E-3</v>
      </c>
      <c r="AV371" s="1">
        <v>1.7146190700000001E-2</v>
      </c>
      <c r="AW371" s="1">
        <v>0.28358763980000001</v>
      </c>
      <c r="AX371" s="1">
        <v>-0.65492958000000001</v>
      </c>
      <c r="AY371" s="1">
        <v>-2.2390674999999999E-2</v>
      </c>
      <c r="AZ371" s="1">
        <v>-8.9509510000000004E-3</v>
      </c>
      <c r="BA371" s="1">
        <v>0.58066156160000004</v>
      </c>
      <c r="BB371" s="1">
        <v>-1.4458563250000001</v>
      </c>
      <c r="BC371" s="1">
        <v>-0.53128255000000002</v>
      </c>
      <c r="BD371" s="1">
        <v>0.78395358739999998</v>
      </c>
      <c r="BE371" s="1">
        <v>-0.58747180899999996</v>
      </c>
      <c r="BF371" s="1">
        <v>0.16187354500000001</v>
      </c>
      <c r="BG371" s="1">
        <v>0.96293336159999998</v>
      </c>
      <c r="BH371" s="1">
        <v>-0.77608705499999997</v>
      </c>
      <c r="BI371" s="1">
        <v>-0.46782038300000001</v>
      </c>
      <c r="BJ371">
        <v>2</v>
      </c>
      <c r="BK371">
        <v>1</v>
      </c>
      <c r="BL371" t="s">
        <v>761</v>
      </c>
      <c r="BM371" t="s">
        <v>6724</v>
      </c>
      <c r="BN371" s="36" t="s">
        <v>6996</v>
      </c>
      <c r="BO371" s="1">
        <v>-0.74527985100000005</v>
      </c>
      <c r="BP371" s="1">
        <v>0.22330464</v>
      </c>
      <c r="BQ371" s="1">
        <v>-0.33086143200000001</v>
      </c>
      <c r="BR371" s="1">
        <v>-0.360698823</v>
      </c>
      <c r="BS371" s="1">
        <v>0.74527985119999995</v>
      </c>
      <c r="BT371" s="1">
        <v>0.22330464</v>
      </c>
      <c r="BU371" s="1">
        <v>0.33086143239999999</v>
      </c>
      <c r="BV371" s="1">
        <v>0.36069882260000002</v>
      </c>
      <c r="BW371" t="s">
        <v>2811</v>
      </c>
      <c r="BX371" t="s">
        <v>1089</v>
      </c>
      <c r="BY371" t="s">
        <v>1063</v>
      </c>
      <c r="BZ371" t="s">
        <v>1089</v>
      </c>
      <c r="CA371">
        <v>252</v>
      </c>
      <c r="CB371">
        <v>94</v>
      </c>
      <c r="CC371">
        <v>3</v>
      </c>
      <c r="CD371">
        <v>7</v>
      </c>
      <c r="CE371">
        <v>2017</v>
      </c>
      <c r="CF371">
        <v>272</v>
      </c>
      <c r="CG371">
        <v>0.25</v>
      </c>
      <c r="CH371">
        <v>0.29599999999999999</v>
      </c>
      <c r="CI371">
        <v>0.36499999999999999</v>
      </c>
      <c r="CJ371">
        <v>79</v>
      </c>
      <c r="CK371">
        <v>0.28999999999999998</v>
      </c>
      <c r="CL371">
        <v>21</v>
      </c>
      <c r="CM371">
        <v>7</v>
      </c>
      <c r="CN371" t="s">
        <v>249</v>
      </c>
      <c r="CO371">
        <v>28</v>
      </c>
      <c r="CP371" t="s">
        <v>1089</v>
      </c>
      <c r="CQ371">
        <v>142</v>
      </c>
      <c r="CR371">
        <v>79</v>
      </c>
      <c r="CS371">
        <v>3</v>
      </c>
      <c r="CT371">
        <v>4</v>
      </c>
      <c r="CU371">
        <v>2016</v>
      </c>
      <c r="CV371">
        <v>160</v>
      </c>
      <c r="CW371">
        <v>0.23899999999999999</v>
      </c>
      <c r="CX371">
        <v>0.30099999999999999</v>
      </c>
      <c r="CY371">
        <v>0.38</v>
      </c>
      <c r="CZ371">
        <v>47</v>
      </c>
      <c r="DA371">
        <v>0.29299999999999998</v>
      </c>
      <c r="DB371">
        <v>16</v>
      </c>
      <c r="DC371">
        <v>3</v>
      </c>
      <c r="DD371" t="s">
        <v>249</v>
      </c>
      <c r="DE371">
        <v>27</v>
      </c>
      <c r="DF371" t="s">
        <v>1089</v>
      </c>
      <c r="DG371">
        <v>441</v>
      </c>
      <c r="DH371">
        <v>143</v>
      </c>
      <c r="DI371">
        <v>6</v>
      </c>
      <c r="DJ371">
        <v>7</v>
      </c>
      <c r="DK371">
        <v>2015</v>
      </c>
      <c r="DL371">
        <v>465</v>
      </c>
      <c r="DM371">
        <v>0.25900000000000001</v>
      </c>
      <c r="DN371">
        <v>0.28899999999999998</v>
      </c>
      <c r="DO371">
        <v>0.35799999999999998</v>
      </c>
      <c r="DP371">
        <v>132</v>
      </c>
      <c r="DQ371">
        <v>0.28399999999999997</v>
      </c>
      <c r="DR371">
        <v>28</v>
      </c>
      <c r="DS371">
        <v>11</v>
      </c>
      <c r="DT371" t="s">
        <v>249</v>
      </c>
      <c r="DU371">
        <v>26</v>
      </c>
      <c r="DV371" s="36" t="s">
        <v>2656</v>
      </c>
    </row>
    <row r="372" spans="1:126" x14ac:dyDescent="0.3">
      <c r="A372">
        <v>371</v>
      </c>
      <c r="B372" t="s">
        <v>2775</v>
      </c>
      <c r="C372" t="s">
        <v>2507</v>
      </c>
      <c r="D372" t="s">
        <v>2508</v>
      </c>
      <c r="E372">
        <v>516809</v>
      </c>
      <c r="F372" t="s">
        <v>249</v>
      </c>
      <c r="I372" t="s">
        <v>1065</v>
      </c>
      <c r="J372">
        <v>24</v>
      </c>
      <c r="K372" t="s">
        <v>786</v>
      </c>
      <c r="L372">
        <v>76</v>
      </c>
      <c r="M372">
        <v>96</v>
      </c>
      <c r="N372">
        <v>41</v>
      </c>
      <c r="O372">
        <v>236</v>
      </c>
      <c r="P372">
        <v>74</v>
      </c>
      <c r="Q372">
        <v>118</v>
      </c>
      <c r="R372">
        <v>86</v>
      </c>
      <c r="S372">
        <v>98</v>
      </c>
      <c r="T372">
        <v>138</v>
      </c>
      <c r="U372">
        <v>79</v>
      </c>
      <c r="V372">
        <v>85</v>
      </c>
      <c r="W372">
        <v>93</v>
      </c>
      <c r="X372">
        <v>28</v>
      </c>
      <c r="Y372">
        <v>107</v>
      </c>
      <c r="Z372">
        <v>2</v>
      </c>
      <c r="AA372">
        <v>3</v>
      </c>
      <c r="AB372" s="1">
        <v>0.22</v>
      </c>
      <c r="AC372" s="1">
        <v>0.26900000000000002</v>
      </c>
      <c r="AD372" s="1">
        <v>0.36</v>
      </c>
      <c r="AE372" s="1">
        <v>0.27600000000000002</v>
      </c>
      <c r="AF372" s="36">
        <v>10</v>
      </c>
      <c r="AG372" s="36">
        <v>9</v>
      </c>
      <c r="AH372" s="8">
        <v>2</v>
      </c>
      <c r="AI372" s="36">
        <v>-6</v>
      </c>
      <c r="AJ372" s="38">
        <v>700</v>
      </c>
      <c r="AK372" s="38">
        <v>262</v>
      </c>
      <c r="AL372" s="1">
        <v>0.21</v>
      </c>
      <c r="AM372" s="1">
        <v>0.46666666670000001</v>
      </c>
      <c r="AN372" s="1">
        <v>0.1069005843</v>
      </c>
      <c r="AO372" s="1">
        <v>5.8682552499999999E-2</v>
      </c>
      <c r="AP372" s="1">
        <v>5.8839201299999998E-2</v>
      </c>
      <c r="AQ372" s="1">
        <v>0.2574462569</v>
      </c>
      <c r="AR372" s="1">
        <v>0.1314536794</v>
      </c>
      <c r="AS372" s="1">
        <v>0.1404133065</v>
      </c>
      <c r="AT372" s="1">
        <v>5.5948851000000001E-2</v>
      </c>
      <c r="AU372" s="1">
        <v>3.5430063000000001E-3</v>
      </c>
      <c r="AV372" s="1">
        <v>2.2467139000000001E-2</v>
      </c>
      <c r="AW372" s="1">
        <v>0.27562146739999999</v>
      </c>
      <c r="AX372" s="1">
        <v>-0.65492958000000001</v>
      </c>
      <c r="AY372" s="1">
        <v>-0.27370093499999998</v>
      </c>
      <c r="AZ372" s="1">
        <v>-0.95480375100000003</v>
      </c>
      <c r="BA372" s="1">
        <v>1.4261354243</v>
      </c>
      <c r="BB372" s="1">
        <v>-0.86080495800000001</v>
      </c>
      <c r="BC372" s="1">
        <v>0.99135120789999998</v>
      </c>
      <c r="BD372" s="1">
        <v>-0.83647945999999995</v>
      </c>
      <c r="BE372" s="1">
        <v>-7.7726597999999994E-2</v>
      </c>
      <c r="BF372" s="1">
        <v>1.6336878080999999</v>
      </c>
      <c r="BG372" s="1">
        <v>-0.286696383</v>
      </c>
      <c r="BH372" s="1">
        <v>-0.32641676600000002</v>
      </c>
      <c r="BI372" s="1">
        <v>-0.74132183399999996</v>
      </c>
      <c r="BJ372">
        <v>2</v>
      </c>
      <c r="BK372">
        <v>2</v>
      </c>
      <c r="BL372" t="s">
        <v>759</v>
      </c>
      <c r="BM372" t="s">
        <v>6729</v>
      </c>
      <c r="BN372" s="36" t="s">
        <v>6767</v>
      </c>
      <c r="BO372" s="1">
        <v>4.7771642099999997E-2</v>
      </c>
      <c r="BP372" s="1">
        <v>0.79383361699999999</v>
      </c>
      <c r="BQ372" s="1">
        <v>-0.15404283599999999</v>
      </c>
      <c r="BR372" s="1">
        <v>0.32343320339999998</v>
      </c>
      <c r="BS372" s="1">
        <v>4.7771642099999997E-2</v>
      </c>
      <c r="BT372" s="1">
        <v>0.79383361699999999</v>
      </c>
      <c r="BU372" s="1">
        <v>0.15404283620000001</v>
      </c>
      <c r="BV372" s="1">
        <v>0.32343320339999998</v>
      </c>
      <c r="BW372" t="s">
        <v>2872</v>
      </c>
      <c r="BX372" t="s">
        <v>1386</v>
      </c>
      <c r="BY372" t="s">
        <v>1373</v>
      </c>
      <c r="CP372" t="s">
        <v>1386</v>
      </c>
      <c r="CQ372">
        <v>35</v>
      </c>
      <c r="CR372">
        <v>22</v>
      </c>
      <c r="CS372">
        <v>1</v>
      </c>
      <c r="CT372">
        <v>1</v>
      </c>
      <c r="CU372">
        <v>2016</v>
      </c>
      <c r="CV372">
        <v>39</v>
      </c>
      <c r="CW372">
        <v>0.2</v>
      </c>
      <c r="CX372">
        <v>0.28199999999999997</v>
      </c>
      <c r="CY372">
        <v>0.371</v>
      </c>
      <c r="CZ372">
        <v>11</v>
      </c>
      <c r="DA372">
        <v>0.28799999999999998</v>
      </c>
      <c r="DB372">
        <v>6</v>
      </c>
      <c r="DC372">
        <v>1</v>
      </c>
      <c r="DD372" t="s">
        <v>249</v>
      </c>
      <c r="DE372">
        <v>26</v>
      </c>
      <c r="DF372" t="s">
        <v>1377</v>
      </c>
      <c r="DG372">
        <v>80</v>
      </c>
      <c r="DH372">
        <v>29</v>
      </c>
      <c r="DI372">
        <v>1</v>
      </c>
      <c r="DJ372">
        <v>4</v>
      </c>
      <c r="DK372">
        <v>2015</v>
      </c>
      <c r="DL372">
        <v>84</v>
      </c>
      <c r="DM372">
        <v>0.2</v>
      </c>
      <c r="DN372">
        <v>0.23799999999999999</v>
      </c>
      <c r="DO372">
        <v>0.32500000000000001</v>
      </c>
      <c r="DP372">
        <v>21</v>
      </c>
      <c r="DQ372">
        <v>0.247</v>
      </c>
      <c r="DR372">
        <v>5</v>
      </c>
      <c r="DS372">
        <v>1</v>
      </c>
      <c r="DT372" t="s">
        <v>249</v>
      </c>
      <c r="DU372">
        <v>25</v>
      </c>
      <c r="DV372" s="36" t="s">
        <v>2647</v>
      </c>
    </row>
    <row r="373" spans="1:126" x14ac:dyDescent="0.3">
      <c r="A373">
        <v>372</v>
      </c>
      <c r="B373" t="s">
        <v>5598</v>
      </c>
      <c r="C373" t="s">
        <v>5093</v>
      </c>
      <c r="D373" t="s">
        <v>89</v>
      </c>
      <c r="E373">
        <v>503351</v>
      </c>
      <c r="F373" t="s">
        <v>250</v>
      </c>
      <c r="I373" t="s">
        <v>1103</v>
      </c>
      <c r="J373">
        <v>35</v>
      </c>
      <c r="K373" t="s">
        <v>818</v>
      </c>
      <c r="L373">
        <v>67</v>
      </c>
      <c r="M373">
        <v>120</v>
      </c>
      <c r="N373">
        <v>29</v>
      </c>
      <c r="O373">
        <v>109</v>
      </c>
      <c r="P373">
        <v>106</v>
      </c>
      <c r="Q373">
        <v>104</v>
      </c>
      <c r="R373">
        <v>98</v>
      </c>
      <c r="S373">
        <v>79</v>
      </c>
      <c r="T373">
        <v>79</v>
      </c>
      <c r="U373">
        <v>61</v>
      </c>
      <c r="V373">
        <v>82</v>
      </c>
      <c r="W373">
        <v>93</v>
      </c>
      <c r="X373">
        <v>35</v>
      </c>
      <c r="Y373">
        <v>74</v>
      </c>
      <c r="Z373">
        <v>2</v>
      </c>
      <c r="AA373">
        <v>1</v>
      </c>
      <c r="AB373" s="1">
        <v>0.21299999999999999</v>
      </c>
      <c r="AC373" s="1">
        <v>0.28499999999999998</v>
      </c>
      <c r="AD373" s="1">
        <v>0.32700000000000001</v>
      </c>
      <c r="AE373" s="1">
        <v>0.27500000000000002</v>
      </c>
      <c r="AF373" s="36">
        <v>8</v>
      </c>
      <c r="AG373" s="36">
        <v>7</v>
      </c>
      <c r="AH373" s="8">
        <v>1</v>
      </c>
      <c r="AI373" s="36">
        <v>-4</v>
      </c>
      <c r="AJ373" s="38">
        <v>748</v>
      </c>
      <c r="AK373" s="38">
        <v>87</v>
      </c>
      <c r="AL373" s="1">
        <v>0.185</v>
      </c>
      <c r="AM373" s="1">
        <v>0.58333333330000003</v>
      </c>
      <c r="AN373" s="1">
        <v>7.3762999800000006E-2</v>
      </c>
      <c r="AO373" s="1">
        <v>2.7234852100000002E-2</v>
      </c>
      <c r="AP373" s="1">
        <v>8.4253214800000004E-2</v>
      </c>
      <c r="AQ373" s="1">
        <v>0.22670037200000001</v>
      </c>
      <c r="AR373" s="1">
        <v>0.15029249689999999</v>
      </c>
      <c r="AS373" s="1">
        <v>0.1141232133</v>
      </c>
      <c r="AT373" s="1">
        <v>3.2135599100000002E-2</v>
      </c>
      <c r="AU373" s="1">
        <v>2.7382256000000002E-3</v>
      </c>
      <c r="AV373" s="1">
        <v>2.16250833E-2</v>
      </c>
      <c r="AW373" s="1">
        <v>0.27508142070000002</v>
      </c>
      <c r="AX373" s="1">
        <v>-0.90091252099999997</v>
      </c>
      <c r="AY373" s="1">
        <v>1.4854708896</v>
      </c>
      <c r="AZ373" s="1">
        <v>-1.164187426</v>
      </c>
      <c r="BA373" s="1">
        <v>9.8706043500000007E-2</v>
      </c>
      <c r="BB373" s="1">
        <v>0.2064911532</v>
      </c>
      <c r="BC373" s="1">
        <v>0.22918068250000001</v>
      </c>
      <c r="BD373" s="1">
        <v>-0.117972881</v>
      </c>
      <c r="BE373" s="1">
        <v>-0.68818888600000006</v>
      </c>
      <c r="BF373" s="1">
        <v>-0.89796397900000002</v>
      </c>
      <c r="BG373" s="1">
        <v>-0.52884905000000004</v>
      </c>
      <c r="BH373" s="1">
        <v>-0.397578404</v>
      </c>
      <c r="BI373" s="1">
        <v>-0.75986317999999997</v>
      </c>
      <c r="BJ373">
        <v>3</v>
      </c>
      <c r="BK373">
        <v>3</v>
      </c>
      <c r="BL373" t="s">
        <v>762</v>
      </c>
      <c r="BM373" t="s">
        <v>6724</v>
      </c>
      <c r="BN373" s="36" t="s">
        <v>6727</v>
      </c>
      <c r="BO373" s="1">
        <v>-0.163149667</v>
      </c>
      <c r="BP373" s="1">
        <v>0.1096275614</v>
      </c>
      <c r="BQ373" s="1">
        <v>0.94500389520000005</v>
      </c>
      <c r="BR373" s="1">
        <v>-0.16693556000000001</v>
      </c>
      <c r="BS373" s="1">
        <v>0.16314966719999999</v>
      </c>
      <c r="BT373" s="1">
        <v>0.1096275614</v>
      </c>
      <c r="BU373" s="1">
        <v>0.94500389520000005</v>
      </c>
      <c r="BV373" s="1">
        <v>0.1669355602</v>
      </c>
      <c r="BW373" t="s">
        <v>2902</v>
      </c>
      <c r="BX373" t="s">
        <v>1101</v>
      </c>
      <c r="BY373" t="s">
        <v>1063</v>
      </c>
      <c r="CP373" t="s">
        <v>1101</v>
      </c>
      <c r="CQ373">
        <v>13</v>
      </c>
      <c r="CR373">
        <v>10</v>
      </c>
      <c r="CS373">
        <v>0</v>
      </c>
      <c r="CT373">
        <v>0</v>
      </c>
      <c r="CU373">
        <v>2016</v>
      </c>
      <c r="CV373">
        <v>13</v>
      </c>
      <c r="CW373">
        <v>0.154</v>
      </c>
      <c r="CX373">
        <v>0.154</v>
      </c>
      <c r="CY373">
        <v>0.23100000000000001</v>
      </c>
      <c r="CZ373">
        <v>2</v>
      </c>
      <c r="DA373">
        <v>0.16500000000000001</v>
      </c>
      <c r="DB373">
        <v>0</v>
      </c>
      <c r="DC373">
        <v>0</v>
      </c>
      <c r="DD373" t="s">
        <v>250</v>
      </c>
      <c r="DE373">
        <v>33</v>
      </c>
      <c r="DV373" s="36" t="s">
        <v>5094</v>
      </c>
    </row>
    <row r="374" spans="1:126" x14ac:dyDescent="0.3">
      <c r="A374">
        <v>373</v>
      </c>
      <c r="B374" t="s">
        <v>3062</v>
      </c>
      <c r="C374" t="s">
        <v>3000</v>
      </c>
      <c r="D374" t="s">
        <v>424</v>
      </c>
      <c r="E374">
        <v>571875</v>
      </c>
      <c r="F374" t="s">
        <v>253</v>
      </c>
      <c r="I374" t="s">
        <v>1103</v>
      </c>
      <c r="J374">
        <v>9</v>
      </c>
      <c r="K374" t="s">
        <v>702</v>
      </c>
      <c r="L374">
        <v>96</v>
      </c>
      <c r="M374">
        <v>93</v>
      </c>
      <c r="N374">
        <v>208</v>
      </c>
      <c r="O374">
        <v>63</v>
      </c>
      <c r="P374">
        <v>147</v>
      </c>
      <c r="Q374">
        <v>106</v>
      </c>
      <c r="R374">
        <v>75</v>
      </c>
      <c r="S374">
        <v>168</v>
      </c>
      <c r="T374">
        <v>134</v>
      </c>
      <c r="U374">
        <v>244</v>
      </c>
      <c r="V374">
        <v>171</v>
      </c>
      <c r="W374">
        <v>118</v>
      </c>
      <c r="X374">
        <v>27</v>
      </c>
      <c r="Y374">
        <v>536</v>
      </c>
      <c r="Z374">
        <v>24</v>
      </c>
      <c r="AA374">
        <v>5</v>
      </c>
      <c r="AB374" s="1">
        <v>0.24399999999999999</v>
      </c>
      <c r="AC374" s="1">
        <v>0.33400000000000002</v>
      </c>
      <c r="AD374" s="1">
        <v>0.48499999999999999</v>
      </c>
      <c r="AE374" s="1">
        <v>0.35199999999999998</v>
      </c>
      <c r="AF374" s="36">
        <v>65</v>
      </c>
      <c r="AG374" s="36">
        <v>65</v>
      </c>
      <c r="AH374" s="8">
        <v>19</v>
      </c>
      <c r="AI374" s="36">
        <v>20</v>
      </c>
      <c r="AJ374" s="38">
        <v>29</v>
      </c>
      <c r="AK374" s="38">
        <v>5</v>
      </c>
      <c r="AL374" s="1">
        <v>0.26500000000000001</v>
      </c>
      <c r="AM374" s="1">
        <v>0.45</v>
      </c>
      <c r="AN374" s="1">
        <v>0.53556033459999997</v>
      </c>
      <c r="AO374" s="1">
        <v>1.5729935099999998E-2</v>
      </c>
      <c r="AP374" s="1">
        <v>0.11680814640000001</v>
      </c>
      <c r="AQ374" s="1">
        <v>0.22999240000000001</v>
      </c>
      <c r="AR374" s="1">
        <v>0.1148859793</v>
      </c>
      <c r="AS374" s="1">
        <v>0.24111743390000001</v>
      </c>
      <c r="AT374" s="1">
        <v>5.4382584599999999E-2</v>
      </c>
      <c r="AU374" s="1">
        <v>1.09474276E-2</v>
      </c>
      <c r="AV374" s="1">
        <v>4.4967449200000002E-2</v>
      </c>
      <c r="AW374" s="1">
        <v>0.35167446699999999</v>
      </c>
      <c r="AX374" s="1">
        <v>-0.11376711</v>
      </c>
      <c r="AY374" s="1">
        <v>-0.52501119600000001</v>
      </c>
      <c r="AZ374" s="1">
        <v>1.7537326571</v>
      </c>
      <c r="BA374" s="1">
        <v>-0.38692452999999999</v>
      </c>
      <c r="BB374" s="1">
        <v>1.5736798413999999</v>
      </c>
      <c r="BC374" s="1">
        <v>0.31078791950000001</v>
      </c>
      <c r="BD374" s="1">
        <v>-1.468366335</v>
      </c>
      <c r="BE374" s="1">
        <v>2.2606474641999998</v>
      </c>
      <c r="BF374" s="1">
        <v>1.4671737595000001</v>
      </c>
      <c r="BG374" s="1">
        <v>1.9412400568999999</v>
      </c>
      <c r="BH374" s="1">
        <v>1.5750715433</v>
      </c>
      <c r="BI374" s="1">
        <v>1.8697948714999999</v>
      </c>
      <c r="BJ374">
        <v>1</v>
      </c>
      <c r="BK374">
        <v>1</v>
      </c>
      <c r="BL374" t="s">
        <v>763</v>
      </c>
      <c r="BM374" t="s">
        <v>760</v>
      </c>
      <c r="BN374" s="36" t="s">
        <v>776</v>
      </c>
      <c r="BO374" s="1">
        <v>0.84035908349999999</v>
      </c>
      <c r="BP374" s="1">
        <v>6.7204348499999997E-2</v>
      </c>
      <c r="BQ374" s="1">
        <v>-0.44057062299999999</v>
      </c>
      <c r="BR374" s="1">
        <v>2.9961021399999999E-2</v>
      </c>
      <c r="BS374" s="1">
        <v>0.84035908349999999</v>
      </c>
      <c r="BT374" s="1">
        <v>6.7204348499999997E-2</v>
      </c>
      <c r="BU374" s="1">
        <v>0.44057062330000002</v>
      </c>
      <c r="BV374" s="1">
        <v>2.9961021399999999E-2</v>
      </c>
      <c r="BW374" t="s">
        <v>6498</v>
      </c>
      <c r="BX374" t="s">
        <v>1116</v>
      </c>
      <c r="BY374" t="s">
        <v>1063</v>
      </c>
      <c r="BZ374" t="s">
        <v>1116</v>
      </c>
      <c r="CA374">
        <v>536</v>
      </c>
      <c r="CB374">
        <v>149</v>
      </c>
      <c r="CC374">
        <v>30</v>
      </c>
      <c r="CD374">
        <v>6</v>
      </c>
      <c r="CE374">
        <v>2017</v>
      </c>
      <c r="CF374">
        <v>635</v>
      </c>
      <c r="CG374">
        <v>0.248</v>
      </c>
      <c r="CH374">
        <v>0.35699999999999998</v>
      </c>
      <c r="CI374">
        <v>0.48699999999999999</v>
      </c>
      <c r="CJ374">
        <v>232</v>
      </c>
      <c r="CK374">
        <v>0.36499999999999999</v>
      </c>
      <c r="CL374">
        <v>84</v>
      </c>
      <c r="CM374">
        <v>27</v>
      </c>
      <c r="CN374" t="s">
        <v>253</v>
      </c>
      <c r="CO374">
        <v>26</v>
      </c>
      <c r="CP374" t="s">
        <v>1116</v>
      </c>
      <c r="CQ374">
        <v>523</v>
      </c>
      <c r="CR374">
        <v>151</v>
      </c>
      <c r="CS374">
        <v>29</v>
      </c>
      <c r="CT374">
        <v>6</v>
      </c>
      <c r="CU374">
        <v>2016</v>
      </c>
      <c r="CV374">
        <v>594</v>
      </c>
      <c r="CW374">
        <v>0.249</v>
      </c>
      <c r="CX374">
        <v>0.33200000000000002</v>
      </c>
      <c r="CY374">
        <v>0.50900000000000001</v>
      </c>
      <c r="CZ374">
        <v>212</v>
      </c>
      <c r="DA374">
        <v>0.35699999999999998</v>
      </c>
      <c r="DB374">
        <v>74</v>
      </c>
      <c r="DC374">
        <v>25</v>
      </c>
      <c r="DD374" t="s">
        <v>253</v>
      </c>
      <c r="DE374">
        <v>25</v>
      </c>
      <c r="DF374" t="s">
        <v>1116</v>
      </c>
      <c r="DG374">
        <v>350</v>
      </c>
      <c r="DH374">
        <v>107</v>
      </c>
      <c r="DI374">
        <v>6</v>
      </c>
      <c r="DJ374">
        <v>3</v>
      </c>
      <c r="DK374">
        <v>2015</v>
      </c>
      <c r="DL374">
        <v>390</v>
      </c>
      <c r="DM374">
        <v>0.26300000000000001</v>
      </c>
      <c r="DN374">
        <v>0.33100000000000002</v>
      </c>
      <c r="DO374">
        <v>0.38600000000000001</v>
      </c>
      <c r="DP374">
        <v>124</v>
      </c>
      <c r="DQ374">
        <v>0.318</v>
      </c>
      <c r="DR374">
        <v>37</v>
      </c>
      <c r="DS374">
        <v>9</v>
      </c>
      <c r="DT374" t="s">
        <v>253</v>
      </c>
      <c r="DU374">
        <v>24</v>
      </c>
      <c r="DV374" s="36" t="s">
        <v>3172</v>
      </c>
    </row>
    <row r="375" spans="1:126" x14ac:dyDescent="0.3">
      <c r="A375">
        <v>374</v>
      </c>
      <c r="B375" t="s">
        <v>4005</v>
      </c>
      <c r="C375" t="s">
        <v>313</v>
      </c>
      <c r="D375" t="s">
        <v>38</v>
      </c>
      <c r="E375">
        <v>543432</v>
      </c>
      <c r="F375" t="s">
        <v>255</v>
      </c>
      <c r="I375" t="s">
        <v>1065</v>
      </c>
      <c r="J375">
        <v>48</v>
      </c>
      <c r="K375" t="s">
        <v>708</v>
      </c>
      <c r="L375">
        <v>90</v>
      </c>
      <c r="M375">
        <v>103</v>
      </c>
      <c r="N375">
        <v>35</v>
      </c>
      <c r="O375">
        <v>9</v>
      </c>
      <c r="P375">
        <v>99</v>
      </c>
      <c r="Q375">
        <v>111</v>
      </c>
      <c r="R375">
        <v>88</v>
      </c>
      <c r="S375">
        <v>85</v>
      </c>
      <c r="T375">
        <v>109</v>
      </c>
      <c r="U375">
        <v>30</v>
      </c>
      <c r="V375">
        <v>77</v>
      </c>
      <c r="W375">
        <v>91</v>
      </c>
      <c r="X375">
        <v>30</v>
      </c>
      <c r="Y375">
        <v>89</v>
      </c>
      <c r="Z375">
        <v>2</v>
      </c>
      <c r="AA375">
        <v>0</v>
      </c>
      <c r="AB375" s="1">
        <v>0.20599999999999999</v>
      </c>
      <c r="AC375" s="1">
        <v>0.27700000000000002</v>
      </c>
      <c r="AD375" s="1">
        <v>0.32800000000000001</v>
      </c>
      <c r="AE375" s="1">
        <v>0.27100000000000002</v>
      </c>
      <c r="AF375" s="36">
        <v>8</v>
      </c>
      <c r="AG375" s="36">
        <v>8</v>
      </c>
      <c r="AH375" s="8">
        <v>1</v>
      </c>
      <c r="AI375" s="36">
        <v>-5</v>
      </c>
      <c r="AJ375" s="38">
        <v>583</v>
      </c>
      <c r="AK375" s="38">
        <v>99</v>
      </c>
      <c r="AL375" s="1">
        <v>0.25</v>
      </c>
      <c r="AM375" s="1">
        <v>0.5</v>
      </c>
      <c r="AN375" s="1">
        <v>8.9052474199999995E-2</v>
      </c>
      <c r="AO375" s="1">
        <v>2.3584920999999998E-3</v>
      </c>
      <c r="AP375" s="1">
        <v>7.8555539100000002E-2</v>
      </c>
      <c r="AQ375" s="1">
        <v>0.24031004810000001</v>
      </c>
      <c r="AR375" s="1">
        <v>0.1354967319</v>
      </c>
      <c r="AS375" s="1">
        <v>0.121996706</v>
      </c>
      <c r="AT375" s="1">
        <v>4.42654616E-2</v>
      </c>
      <c r="AU375" s="1">
        <v>1.3591431E-3</v>
      </c>
      <c r="AV375" s="1">
        <v>2.03626077E-2</v>
      </c>
      <c r="AW375" s="1">
        <v>0.27060056529999998</v>
      </c>
      <c r="AX375" s="1">
        <v>-0.26135687499999999</v>
      </c>
      <c r="AY375" s="1">
        <v>0.22891958609999999</v>
      </c>
      <c r="AZ375" s="1">
        <v>-1.067579107</v>
      </c>
      <c r="BA375" s="1">
        <v>-0.95134246899999997</v>
      </c>
      <c r="BB375" s="1">
        <v>-3.2790499000000001E-2</v>
      </c>
      <c r="BC375" s="1">
        <v>0.56655571699999996</v>
      </c>
      <c r="BD375" s="1">
        <v>-0.68227871100000004</v>
      </c>
      <c r="BE375" s="1">
        <v>-0.50536449100000003</v>
      </c>
      <c r="BF375" s="1">
        <v>0.39159480670000002</v>
      </c>
      <c r="BG375" s="1">
        <v>-0.94380491200000005</v>
      </c>
      <c r="BH375" s="1">
        <v>-0.50426950100000001</v>
      </c>
      <c r="BI375" s="1">
        <v>-0.91370374499999996</v>
      </c>
      <c r="BJ375">
        <v>4</v>
      </c>
      <c r="BK375">
        <v>4</v>
      </c>
      <c r="BL375" t="s">
        <v>6729</v>
      </c>
      <c r="BM375" t="s">
        <v>762</v>
      </c>
      <c r="BN375" s="36" t="s">
        <v>6739</v>
      </c>
      <c r="BO375" s="1">
        <v>0.17599429680000001</v>
      </c>
      <c r="BP375" s="1">
        <v>0.24774129310000001</v>
      </c>
      <c r="BQ375" s="1">
        <v>0.59152791780000002</v>
      </c>
      <c r="BR375" s="1">
        <v>0.66414577470000002</v>
      </c>
      <c r="BS375" s="1">
        <v>0.17599429680000001</v>
      </c>
      <c r="BT375" s="1">
        <v>0.24774129310000001</v>
      </c>
      <c r="BU375" s="1">
        <v>0.59152791780000002</v>
      </c>
      <c r="BV375" s="1">
        <v>0.66414577470000002</v>
      </c>
      <c r="BW375" t="s">
        <v>2893</v>
      </c>
      <c r="BX375" t="s">
        <v>1392</v>
      </c>
      <c r="BY375" t="s">
        <v>1373</v>
      </c>
      <c r="BZ375" t="s">
        <v>1392</v>
      </c>
      <c r="CA375">
        <v>11</v>
      </c>
      <c r="CB375">
        <v>6</v>
      </c>
      <c r="CC375">
        <v>0</v>
      </c>
      <c r="CD375">
        <v>0</v>
      </c>
      <c r="CE375">
        <v>2017</v>
      </c>
      <c r="CF375">
        <v>13</v>
      </c>
      <c r="CG375">
        <v>0.27300000000000002</v>
      </c>
      <c r="CH375">
        <v>0.38500000000000001</v>
      </c>
      <c r="CI375">
        <v>0.36399999999999999</v>
      </c>
      <c r="CJ375">
        <v>5</v>
      </c>
      <c r="CK375">
        <v>0.34699999999999998</v>
      </c>
      <c r="CL375">
        <v>6</v>
      </c>
      <c r="CM375">
        <v>0</v>
      </c>
      <c r="CN375" t="s">
        <v>255</v>
      </c>
      <c r="CO375">
        <v>29</v>
      </c>
      <c r="DF375" t="s">
        <v>1101</v>
      </c>
      <c r="DG375">
        <v>94</v>
      </c>
      <c r="DH375">
        <v>37</v>
      </c>
      <c r="DI375">
        <v>2</v>
      </c>
      <c r="DJ375">
        <v>0</v>
      </c>
      <c r="DK375">
        <v>2015</v>
      </c>
      <c r="DL375">
        <v>106</v>
      </c>
      <c r="DM375">
        <v>0.191</v>
      </c>
      <c r="DN375">
        <v>0.28299999999999997</v>
      </c>
      <c r="DO375">
        <v>0.31900000000000001</v>
      </c>
      <c r="DP375">
        <v>29</v>
      </c>
      <c r="DQ375">
        <v>0.27300000000000002</v>
      </c>
      <c r="DR375">
        <v>9</v>
      </c>
      <c r="DS375">
        <v>0</v>
      </c>
      <c r="DT375" t="s">
        <v>255</v>
      </c>
      <c r="DU375">
        <v>27</v>
      </c>
      <c r="DV375" s="36" t="s">
        <v>1493</v>
      </c>
    </row>
    <row r="376" spans="1:126" x14ac:dyDescent="0.3">
      <c r="A376">
        <v>375</v>
      </c>
      <c r="B376" t="s">
        <v>4647</v>
      </c>
      <c r="C376" t="s">
        <v>534</v>
      </c>
      <c r="D376" t="s">
        <v>55</v>
      </c>
      <c r="E376">
        <v>543434</v>
      </c>
      <c r="F376" t="s">
        <v>265</v>
      </c>
      <c r="I376" t="s">
        <v>1065</v>
      </c>
      <c r="J376">
        <v>43</v>
      </c>
      <c r="K376" t="s">
        <v>817</v>
      </c>
      <c r="L376">
        <v>154</v>
      </c>
      <c r="M376">
        <v>96</v>
      </c>
      <c r="N376">
        <v>59</v>
      </c>
      <c r="O376">
        <v>99</v>
      </c>
      <c r="P376">
        <v>59</v>
      </c>
      <c r="Q376">
        <v>111</v>
      </c>
      <c r="R376">
        <v>106</v>
      </c>
      <c r="S376">
        <v>96</v>
      </c>
      <c r="T376">
        <v>116</v>
      </c>
      <c r="U376">
        <v>63</v>
      </c>
      <c r="V376">
        <v>98</v>
      </c>
      <c r="W376">
        <v>97</v>
      </c>
      <c r="X376">
        <v>28</v>
      </c>
      <c r="Y376">
        <v>153</v>
      </c>
      <c r="Z376">
        <v>4</v>
      </c>
      <c r="AA376">
        <v>2</v>
      </c>
      <c r="AB376" s="1">
        <v>0.24399999999999999</v>
      </c>
      <c r="AC376" s="1">
        <v>0.28199999999999997</v>
      </c>
      <c r="AD376" s="1">
        <v>0.38200000000000001</v>
      </c>
      <c r="AE376" s="1">
        <v>0.28899999999999998</v>
      </c>
      <c r="AF376" s="36">
        <v>14</v>
      </c>
      <c r="AG376" s="36">
        <v>15</v>
      </c>
      <c r="AH376" s="8">
        <v>4</v>
      </c>
      <c r="AI376" s="36">
        <v>-1</v>
      </c>
      <c r="AJ376" s="38">
        <v>639</v>
      </c>
      <c r="AK376" s="38">
        <v>75</v>
      </c>
      <c r="AL376" s="1">
        <v>0.42499999999999999</v>
      </c>
      <c r="AM376" s="1">
        <v>0.46666666670000001</v>
      </c>
      <c r="AN376" s="1">
        <v>0.15328085490000001</v>
      </c>
      <c r="AO376" s="1">
        <v>2.4565086E-2</v>
      </c>
      <c r="AP376" s="1">
        <v>4.6438357E-2</v>
      </c>
      <c r="AQ376" s="1">
        <v>0.2409401853</v>
      </c>
      <c r="AR376" s="1">
        <v>0.16298568499999999</v>
      </c>
      <c r="AS376" s="1">
        <v>0.13860078300000001</v>
      </c>
      <c r="AT376" s="1">
        <v>4.6923184200000002E-2</v>
      </c>
      <c r="AU376" s="1">
        <v>2.8352670999999999E-3</v>
      </c>
      <c r="AV376" s="1">
        <v>2.5824179900000001E-2</v>
      </c>
      <c r="AW376" s="1">
        <v>0.28948579759999998</v>
      </c>
      <c r="AX376" s="1">
        <v>1.4605237116000001</v>
      </c>
      <c r="AY376" s="1">
        <v>-0.27370093499999998</v>
      </c>
      <c r="AZ376" s="1">
        <v>-0.66174462499999998</v>
      </c>
      <c r="BA376" s="1">
        <v>-1.3986645000000001E-2</v>
      </c>
      <c r="BB376" s="1">
        <v>-1.3815953030000001</v>
      </c>
      <c r="BC376" s="1">
        <v>0.58217641090000005</v>
      </c>
      <c r="BD376" s="1">
        <v>0.36614132090000001</v>
      </c>
      <c r="BE376" s="1">
        <v>-0.119813829</v>
      </c>
      <c r="BF376" s="1">
        <v>0.67414454899999998</v>
      </c>
      <c r="BG376" s="1">
        <v>-0.49964994299999999</v>
      </c>
      <c r="BH376" s="1">
        <v>-4.2715160000000002E-2</v>
      </c>
      <c r="BI376" s="1">
        <v>-0.26531977600000001</v>
      </c>
      <c r="BJ376">
        <v>4</v>
      </c>
      <c r="BK376">
        <v>4</v>
      </c>
      <c r="BL376" t="s">
        <v>6729</v>
      </c>
      <c r="BM376" t="s">
        <v>761</v>
      </c>
      <c r="BN376" s="36" t="s">
        <v>6752</v>
      </c>
      <c r="BO376" s="1">
        <v>-0.54011763000000002</v>
      </c>
      <c r="BP376" s="1">
        <v>0.1195656779</v>
      </c>
      <c r="BQ376" s="1">
        <v>-0.21376815199999999</v>
      </c>
      <c r="BR376" s="1">
        <v>0.68567390179999999</v>
      </c>
      <c r="BS376" s="1">
        <v>0.54011763030000004</v>
      </c>
      <c r="BT376" s="1">
        <v>0.1195656779</v>
      </c>
      <c r="BU376" s="1">
        <v>0.21376815190000001</v>
      </c>
      <c r="BV376" s="1">
        <v>0.68567390179999999</v>
      </c>
      <c r="BW376" t="s">
        <v>2872</v>
      </c>
      <c r="BX376" t="s">
        <v>1390</v>
      </c>
      <c r="BY376" t="s">
        <v>1373</v>
      </c>
      <c r="CP376" t="s">
        <v>1390</v>
      </c>
      <c r="CQ376">
        <v>351</v>
      </c>
      <c r="CR376">
        <v>94</v>
      </c>
      <c r="CS376">
        <v>12</v>
      </c>
      <c r="CT376">
        <v>7</v>
      </c>
      <c r="CU376">
        <v>2016</v>
      </c>
      <c r="CV376">
        <v>384</v>
      </c>
      <c r="CW376">
        <v>0.248</v>
      </c>
      <c r="CX376">
        <v>0.31</v>
      </c>
      <c r="CY376">
        <v>0.41299999999999998</v>
      </c>
      <c r="CZ376">
        <v>121</v>
      </c>
      <c r="DA376">
        <v>0.316</v>
      </c>
      <c r="DB376">
        <v>36</v>
      </c>
      <c r="DC376">
        <v>11</v>
      </c>
      <c r="DD376" t="s">
        <v>265</v>
      </c>
      <c r="DE376">
        <v>26</v>
      </c>
      <c r="DF376" t="s">
        <v>1392</v>
      </c>
      <c r="DG376">
        <v>562</v>
      </c>
      <c r="DH376">
        <v>149</v>
      </c>
      <c r="DI376">
        <v>16</v>
      </c>
      <c r="DJ376">
        <v>5</v>
      </c>
      <c r="DK376">
        <v>2015</v>
      </c>
      <c r="DL376">
        <v>602</v>
      </c>
      <c r="DM376">
        <v>0.26</v>
      </c>
      <c r="DN376">
        <v>0.29899999999999999</v>
      </c>
      <c r="DO376">
        <v>0.40699999999999997</v>
      </c>
      <c r="DP376">
        <v>184</v>
      </c>
      <c r="DQ376">
        <v>0.30599999999999999</v>
      </c>
      <c r="DR376">
        <v>42</v>
      </c>
      <c r="DS376">
        <v>17</v>
      </c>
      <c r="DT376" t="s">
        <v>253</v>
      </c>
      <c r="DU376">
        <v>25</v>
      </c>
      <c r="DV376" s="36" t="s">
        <v>1505</v>
      </c>
    </row>
    <row r="377" spans="1:126" x14ac:dyDescent="0.3">
      <c r="A377">
        <v>376</v>
      </c>
      <c r="B377" t="s">
        <v>626</v>
      </c>
      <c r="C377" t="s">
        <v>508</v>
      </c>
      <c r="D377" t="s">
        <v>507</v>
      </c>
      <c r="E377">
        <v>518934</v>
      </c>
      <c r="F377" t="s">
        <v>265</v>
      </c>
      <c r="I377" t="s">
        <v>1065</v>
      </c>
      <c r="J377">
        <v>1</v>
      </c>
      <c r="K377" t="s">
        <v>822</v>
      </c>
      <c r="L377">
        <v>154</v>
      </c>
      <c r="M377">
        <v>100</v>
      </c>
      <c r="N377">
        <v>248</v>
      </c>
      <c r="O377">
        <v>104</v>
      </c>
      <c r="P377">
        <v>84</v>
      </c>
      <c r="Q377">
        <v>65</v>
      </c>
      <c r="R377">
        <v>151</v>
      </c>
      <c r="S377">
        <v>74</v>
      </c>
      <c r="T377">
        <v>98</v>
      </c>
      <c r="U377">
        <v>165</v>
      </c>
      <c r="V377">
        <v>54</v>
      </c>
      <c r="W377">
        <v>112</v>
      </c>
      <c r="X377">
        <v>29</v>
      </c>
      <c r="Y377">
        <v>640</v>
      </c>
      <c r="Z377">
        <v>9</v>
      </c>
      <c r="AA377">
        <v>12</v>
      </c>
      <c r="AB377" s="1">
        <v>0.29899999999999999</v>
      </c>
      <c r="AC377" s="1">
        <v>0.34599999999999997</v>
      </c>
      <c r="AD377" s="1">
        <v>0.40500000000000003</v>
      </c>
      <c r="AE377" s="1">
        <v>0.33200000000000002</v>
      </c>
      <c r="AF377" s="36">
        <v>59</v>
      </c>
      <c r="AG377" s="36">
        <v>69</v>
      </c>
      <c r="AH377" s="8">
        <v>27</v>
      </c>
      <c r="AI377" s="36">
        <v>22</v>
      </c>
      <c r="AJ377" s="38">
        <v>27</v>
      </c>
      <c r="AK377" s="38">
        <v>5</v>
      </c>
      <c r="AL377" s="1">
        <v>0.42499999999999999</v>
      </c>
      <c r="AM377" s="1">
        <v>0.4833333333</v>
      </c>
      <c r="AN377" s="1">
        <v>0.63968706109999995</v>
      </c>
      <c r="AO377" s="1">
        <v>2.5935468199999999E-2</v>
      </c>
      <c r="AP377" s="1">
        <v>6.6272138699999997E-2</v>
      </c>
      <c r="AQ377" s="1">
        <v>0.1418030727</v>
      </c>
      <c r="AR377" s="1">
        <v>0.2316890153</v>
      </c>
      <c r="AS377" s="1">
        <v>0.1066793523</v>
      </c>
      <c r="AT377" s="1">
        <v>3.9828843500000002E-2</v>
      </c>
      <c r="AU377" s="1">
        <v>7.4148189E-3</v>
      </c>
      <c r="AV377" s="1">
        <v>1.42162148E-2</v>
      </c>
      <c r="AW377" s="1">
        <v>0.3315169328</v>
      </c>
      <c r="AX377" s="1">
        <v>1.4605237116000001</v>
      </c>
      <c r="AY377" s="1">
        <v>-2.2390674999999999E-2</v>
      </c>
      <c r="AZ377" s="1">
        <v>2.4116694698000001</v>
      </c>
      <c r="BA377" s="1">
        <v>4.3858143500000002E-2</v>
      </c>
      <c r="BB377" s="1">
        <v>-0.54864862599999997</v>
      </c>
      <c r="BC377" s="1">
        <v>-1.8753682469999999</v>
      </c>
      <c r="BD377" s="1">
        <v>2.9864647475999999</v>
      </c>
      <c r="BE377" s="1">
        <v>-0.86103712899999996</v>
      </c>
      <c r="BF377" s="1">
        <v>-8.0074173999999998E-2</v>
      </c>
      <c r="BG377" s="1">
        <v>0.87830380929999996</v>
      </c>
      <c r="BH377" s="1">
        <v>-1.0236976369999999</v>
      </c>
      <c r="BI377" s="1">
        <v>1.1777291473</v>
      </c>
      <c r="BJ377">
        <v>4</v>
      </c>
      <c r="BK377">
        <v>1</v>
      </c>
      <c r="BL377" t="s">
        <v>761</v>
      </c>
      <c r="BM377" t="s">
        <v>764</v>
      </c>
      <c r="BN377" s="36" t="s">
        <v>772</v>
      </c>
      <c r="BO377" s="1">
        <v>-0.66671914200000004</v>
      </c>
      <c r="BP377" s="1">
        <v>-0.53352451999999995</v>
      </c>
      <c r="BQ377" s="1">
        <v>-0.40993241800000002</v>
      </c>
      <c r="BR377" s="1">
        <v>-0.29421318600000002</v>
      </c>
      <c r="BS377" s="1">
        <v>0.66671914190000003</v>
      </c>
      <c r="BT377" s="1">
        <v>0.53352452049999999</v>
      </c>
      <c r="BU377" s="1">
        <v>0.4099324184</v>
      </c>
      <c r="BV377" s="1">
        <v>0.29421318569999999</v>
      </c>
      <c r="BW377" t="s">
        <v>6942</v>
      </c>
      <c r="BX377" t="s">
        <v>1074</v>
      </c>
      <c r="BY377" t="s">
        <v>1063</v>
      </c>
      <c r="BZ377" t="s">
        <v>1074</v>
      </c>
      <c r="CA377">
        <v>609</v>
      </c>
      <c r="CB377">
        <v>155</v>
      </c>
      <c r="CC377">
        <v>8</v>
      </c>
      <c r="CD377">
        <v>6</v>
      </c>
      <c r="CE377">
        <v>2017</v>
      </c>
      <c r="CF377">
        <v>682</v>
      </c>
      <c r="CG377">
        <v>0.31</v>
      </c>
      <c r="CH377">
        <v>0.374</v>
      </c>
      <c r="CI377">
        <v>0.40899999999999997</v>
      </c>
      <c r="CJ377">
        <v>238</v>
      </c>
      <c r="CK377">
        <v>0.34799999999999998</v>
      </c>
      <c r="CL377">
        <v>74</v>
      </c>
      <c r="CM377">
        <v>28</v>
      </c>
      <c r="CN377" t="s">
        <v>265</v>
      </c>
      <c r="CO377">
        <v>28</v>
      </c>
      <c r="CP377" t="s">
        <v>1074</v>
      </c>
      <c r="CQ377">
        <v>552</v>
      </c>
      <c r="CR377">
        <v>146</v>
      </c>
      <c r="CS377">
        <v>11</v>
      </c>
      <c r="CT377">
        <v>11</v>
      </c>
      <c r="CU377">
        <v>2016</v>
      </c>
      <c r="CV377">
        <v>635</v>
      </c>
      <c r="CW377">
        <v>0.34799999999999998</v>
      </c>
      <c r="CX377">
        <v>0.41599999999999998</v>
      </c>
      <c r="CY377">
        <v>0.495</v>
      </c>
      <c r="CZ377">
        <v>250</v>
      </c>
      <c r="DA377">
        <v>0.39400000000000002</v>
      </c>
      <c r="DB377">
        <v>110</v>
      </c>
      <c r="DC377">
        <v>37</v>
      </c>
      <c r="DD377" t="s">
        <v>265</v>
      </c>
      <c r="DE377">
        <v>27</v>
      </c>
      <c r="DF377" t="s">
        <v>1074</v>
      </c>
      <c r="DG377">
        <v>564</v>
      </c>
      <c r="DH377">
        <v>150</v>
      </c>
      <c r="DI377">
        <v>6</v>
      </c>
      <c r="DJ377">
        <v>23</v>
      </c>
      <c r="DK377">
        <v>2015</v>
      </c>
      <c r="DL377">
        <v>620</v>
      </c>
      <c r="DM377">
        <v>0.30099999999999999</v>
      </c>
      <c r="DN377">
        <v>0.35799999999999998</v>
      </c>
      <c r="DO377">
        <v>0.38800000000000001</v>
      </c>
      <c r="DP377">
        <v>206</v>
      </c>
      <c r="DQ377">
        <v>0.33300000000000002</v>
      </c>
      <c r="DR377">
        <v>59</v>
      </c>
      <c r="DS377">
        <v>29</v>
      </c>
      <c r="DT377" t="s">
        <v>265</v>
      </c>
      <c r="DU377">
        <v>26</v>
      </c>
      <c r="DV377" s="36" t="s">
        <v>1345</v>
      </c>
    </row>
    <row r="378" spans="1:126" x14ac:dyDescent="0.3">
      <c r="A378">
        <v>377</v>
      </c>
      <c r="B378" t="s">
        <v>5599</v>
      </c>
      <c r="C378" t="s">
        <v>157</v>
      </c>
      <c r="D378" t="s">
        <v>5223</v>
      </c>
      <c r="E378">
        <v>493193</v>
      </c>
      <c r="F378" t="s">
        <v>250</v>
      </c>
      <c r="I378" t="s">
        <v>1065</v>
      </c>
      <c r="J378">
        <v>33</v>
      </c>
      <c r="K378" t="s">
        <v>831</v>
      </c>
      <c r="L378">
        <v>67</v>
      </c>
      <c r="M378">
        <v>124</v>
      </c>
      <c r="N378">
        <v>38</v>
      </c>
      <c r="O378">
        <v>28</v>
      </c>
      <c r="P378">
        <v>101</v>
      </c>
      <c r="Q378">
        <v>104</v>
      </c>
      <c r="R378">
        <v>106</v>
      </c>
      <c r="S378">
        <v>101</v>
      </c>
      <c r="T378">
        <v>51</v>
      </c>
      <c r="U378">
        <v>14</v>
      </c>
      <c r="V378">
        <v>138</v>
      </c>
      <c r="W378">
        <v>100</v>
      </c>
      <c r="X378">
        <v>36</v>
      </c>
      <c r="Y378">
        <v>99</v>
      </c>
      <c r="Z378">
        <v>4</v>
      </c>
      <c r="AA378">
        <v>0</v>
      </c>
      <c r="AB378" s="1">
        <v>0.22700000000000001</v>
      </c>
      <c r="AC378" s="1">
        <v>0.29899999999999999</v>
      </c>
      <c r="AD378" s="1">
        <v>0.371</v>
      </c>
      <c r="AE378" s="1">
        <v>0.29799999999999999</v>
      </c>
      <c r="AF378" s="36">
        <v>12</v>
      </c>
      <c r="AG378" s="36">
        <v>11</v>
      </c>
      <c r="AH378" s="8">
        <v>2</v>
      </c>
      <c r="AI378" s="36">
        <v>-3</v>
      </c>
      <c r="AJ378" s="38">
        <v>667</v>
      </c>
      <c r="AK378" s="38">
        <v>70</v>
      </c>
      <c r="AL378" s="1">
        <v>0.185</v>
      </c>
      <c r="AM378" s="1">
        <v>0.6</v>
      </c>
      <c r="AN378" s="1">
        <v>9.9056659699999994E-2</v>
      </c>
      <c r="AO378" s="1">
        <v>7.0714595999999998E-3</v>
      </c>
      <c r="AP378" s="1">
        <v>8.0125545000000006E-2</v>
      </c>
      <c r="AQ378" s="1">
        <v>0.22515722060000001</v>
      </c>
      <c r="AR378" s="1">
        <v>0.1630591092</v>
      </c>
      <c r="AS378" s="1">
        <v>0.14457150020000001</v>
      </c>
      <c r="AT378" s="1">
        <v>2.0549971600000001E-2</v>
      </c>
      <c r="AU378" s="1">
        <v>6.5101639999999995E-4</v>
      </c>
      <c r="AV378" s="1">
        <v>3.62442667E-2</v>
      </c>
      <c r="AW378" s="1">
        <v>0.29811326069999999</v>
      </c>
      <c r="AX378" s="1">
        <v>-0.90091252099999997</v>
      </c>
      <c r="AY378" s="1">
        <v>1.7367811502999999</v>
      </c>
      <c r="AZ378" s="1">
        <v>-1.0043664990000001</v>
      </c>
      <c r="BA378" s="1">
        <v>-0.75240482200000003</v>
      </c>
      <c r="BB378" s="1">
        <v>3.3144035199999998E-2</v>
      </c>
      <c r="BC378" s="1">
        <v>0.19092696140000001</v>
      </c>
      <c r="BD378" s="1">
        <v>0.36894169919999997</v>
      </c>
      <c r="BE378" s="1">
        <v>1.8827659600000001E-2</v>
      </c>
      <c r="BF378" s="1">
        <v>-2.1296636549999999</v>
      </c>
      <c r="BG378" s="1">
        <v>-1.15687509</v>
      </c>
      <c r="BH378" s="1">
        <v>0.83788039290000005</v>
      </c>
      <c r="BI378" s="1">
        <v>3.0885671699999999E-2</v>
      </c>
      <c r="BJ378">
        <v>3</v>
      </c>
      <c r="BK378">
        <v>3</v>
      </c>
      <c r="BL378" t="s">
        <v>762</v>
      </c>
      <c r="BM378" t="s">
        <v>764</v>
      </c>
      <c r="BN378" s="36" t="s">
        <v>784</v>
      </c>
      <c r="BO378" s="1">
        <v>0.2378166447</v>
      </c>
      <c r="BP378" s="1">
        <v>-0.31230097099999998</v>
      </c>
      <c r="BQ378" s="1">
        <v>0.86204278420000002</v>
      </c>
      <c r="BR378" s="1">
        <v>-0.239927328</v>
      </c>
      <c r="BS378" s="1">
        <v>0.2378166447</v>
      </c>
      <c r="BT378" s="1">
        <v>0.31230097089999997</v>
      </c>
      <c r="BU378" s="1">
        <v>0.86204278420000002</v>
      </c>
      <c r="BV378" s="1">
        <v>0.23992732829999999</v>
      </c>
      <c r="BW378" t="s">
        <v>2464</v>
      </c>
      <c r="BX378" t="s">
        <v>1397</v>
      </c>
      <c r="BY378" t="s">
        <v>1373</v>
      </c>
      <c r="CP378" t="s">
        <v>1397</v>
      </c>
      <c r="CQ378">
        <v>292</v>
      </c>
      <c r="CR378">
        <v>104</v>
      </c>
      <c r="CS378">
        <v>14</v>
      </c>
      <c r="CT378">
        <v>0</v>
      </c>
      <c r="CU378">
        <v>2016</v>
      </c>
      <c r="CV378">
        <v>317</v>
      </c>
      <c r="CW378">
        <v>0.253</v>
      </c>
      <c r="CX378">
        <v>0.312</v>
      </c>
      <c r="CY378">
        <v>0.42799999999999999</v>
      </c>
      <c r="CZ378">
        <v>103</v>
      </c>
      <c r="DA378">
        <v>0.32300000000000001</v>
      </c>
      <c r="DB378">
        <v>34</v>
      </c>
      <c r="DC378">
        <v>11</v>
      </c>
      <c r="DD378" t="s">
        <v>250</v>
      </c>
      <c r="DE378">
        <v>34</v>
      </c>
      <c r="DV378" s="36" t="s">
        <v>5224</v>
      </c>
    </row>
    <row r="379" spans="1:126" x14ac:dyDescent="0.3">
      <c r="A379">
        <v>378</v>
      </c>
      <c r="B379" t="s">
        <v>960</v>
      </c>
      <c r="C379" t="s">
        <v>961</v>
      </c>
      <c r="D379" t="s">
        <v>962</v>
      </c>
      <c r="E379">
        <v>506702</v>
      </c>
      <c r="F379" t="s">
        <v>255</v>
      </c>
      <c r="I379" t="s">
        <v>1061</v>
      </c>
      <c r="J379">
        <v>45</v>
      </c>
      <c r="K379" t="s">
        <v>6459</v>
      </c>
      <c r="L379">
        <v>90</v>
      </c>
      <c r="M379">
        <v>100</v>
      </c>
      <c r="N379">
        <v>107</v>
      </c>
      <c r="O379">
        <v>2</v>
      </c>
      <c r="P379">
        <v>79</v>
      </c>
      <c r="Q379">
        <v>107</v>
      </c>
      <c r="R379">
        <v>105</v>
      </c>
      <c r="S379">
        <v>90</v>
      </c>
      <c r="T379">
        <v>109</v>
      </c>
      <c r="U379">
        <v>49</v>
      </c>
      <c r="V379">
        <v>86</v>
      </c>
      <c r="W379">
        <v>96</v>
      </c>
      <c r="X379">
        <v>29</v>
      </c>
      <c r="Y379">
        <v>275</v>
      </c>
      <c r="Z379">
        <v>6</v>
      </c>
      <c r="AA379">
        <v>0</v>
      </c>
      <c r="AB379" s="1">
        <v>0.23499999999999999</v>
      </c>
      <c r="AC379" s="1">
        <v>0.28599999999999998</v>
      </c>
      <c r="AD379" s="1">
        <v>0.36399999999999999</v>
      </c>
      <c r="AE379" s="1">
        <v>0.28499999999999998</v>
      </c>
      <c r="AF379" s="36">
        <v>20</v>
      </c>
      <c r="AG379" s="36">
        <v>20</v>
      </c>
      <c r="AH379" s="8">
        <v>5</v>
      </c>
      <c r="AI379" s="36">
        <v>-10</v>
      </c>
      <c r="AJ379" s="38">
        <v>345</v>
      </c>
      <c r="AK379" s="38">
        <v>41</v>
      </c>
      <c r="AL379" s="1">
        <v>0.25</v>
      </c>
      <c r="AM379" s="1">
        <v>0.4833333333</v>
      </c>
      <c r="AN379" s="1">
        <v>0.2754122671</v>
      </c>
      <c r="AO379" s="1">
        <v>4.8340059999999997E-4</v>
      </c>
      <c r="AP379" s="1">
        <v>6.2978901700000006E-2</v>
      </c>
      <c r="AQ379" s="1">
        <v>0.2319228686</v>
      </c>
      <c r="AR379" s="1">
        <v>0.1612804964</v>
      </c>
      <c r="AS379" s="1">
        <v>0.12923443379999999</v>
      </c>
      <c r="AT379" s="1">
        <v>4.4080936299999998E-2</v>
      </c>
      <c r="AU379" s="1">
        <v>2.2200607000000001E-3</v>
      </c>
      <c r="AV379" s="1">
        <v>2.2560106399999998E-2</v>
      </c>
      <c r="AW379" s="1">
        <v>0.28507693350000002</v>
      </c>
      <c r="AX379" s="1">
        <v>-0.26135687499999999</v>
      </c>
      <c r="AY379" s="1">
        <v>-2.2390674999999999E-2</v>
      </c>
      <c r="AZ379" s="1">
        <v>0.1099568843</v>
      </c>
      <c r="BA379" s="1">
        <v>-1.030491391</v>
      </c>
      <c r="BB379" s="1">
        <v>-0.68695259900000005</v>
      </c>
      <c r="BC379" s="1">
        <v>0.35864298249999998</v>
      </c>
      <c r="BD379" s="1">
        <v>0.30110596589999999</v>
      </c>
      <c r="BE379" s="1">
        <v>-0.33730271000000001</v>
      </c>
      <c r="BF379" s="1">
        <v>0.37197741229999998</v>
      </c>
      <c r="BG379" s="1">
        <v>-0.68476106999999997</v>
      </c>
      <c r="BH379" s="1">
        <v>-0.31856014500000002</v>
      </c>
      <c r="BI379" s="1">
        <v>-0.41668867500000001</v>
      </c>
      <c r="BJ379">
        <v>4</v>
      </c>
      <c r="BK379">
        <v>4</v>
      </c>
      <c r="BL379" t="s">
        <v>6729</v>
      </c>
      <c r="BM379" t="s">
        <v>764</v>
      </c>
      <c r="BN379" s="36" t="s">
        <v>6755</v>
      </c>
      <c r="BO379" s="1">
        <v>-9.5294119999999993E-3</v>
      </c>
      <c r="BP379" s="1">
        <v>-0.36785025100000002</v>
      </c>
      <c r="BQ379" s="1">
        <v>-5.6376862E-2</v>
      </c>
      <c r="BR379" s="1">
        <v>0.52031577900000003</v>
      </c>
      <c r="BS379" s="1">
        <v>9.5294118999999997E-3</v>
      </c>
      <c r="BT379" s="1">
        <v>0.36785025129999999</v>
      </c>
      <c r="BU379" s="1">
        <v>5.6376862100000001E-2</v>
      </c>
      <c r="BV379" s="1">
        <v>0.52031577900000003</v>
      </c>
      <c r="BW379" t="s">
        <v>2811</v>
      </c>
      <c r="BX379" t="s">
        <v>1394</v>
      </c>
      <c r="BY379" t="s">
        <v>1373</v>
      </c>
      <c r="BZ379" t="s">
        <v>1394</v>
      </c>
      <c r="CA379">
        <v>271</v>
      </c>
      <c r="CB379">
        <v>85</v>
      </c>
      <c r="CC379">
        <v>7</v>
      </c>
      <c r="CD379">
        <v>0</v>
      </c>
      <c r="CE379">
        <v>2017</v>
      </c>
      <c r="CF379">
        <v>301</v>
      </c>
      <c r="CG379">
        <v>0.22500000000000001</v>
      </c>
      <c r="CH379">
        <v>0.28999999999999998</v>
      </c>
      <c r="CI379">
        <v>0.35399999999999998</v>
      </c>
      <c r="CJ379">
        <v>86</v>
      </c>
      <c r="CK379">
        <v>0.28499999999999998</v>
      </c>
      <c r="CL379">
        <v>21</v>
      </c>
      <c r="CM379">
        <v>6</v>
      </c>
      <c r="CN379" t="s">
        <v>255</v>
      </c>
      <c r="CO379">
        <v>28</v>
      </c>
      <c r="CP379" t="s">
        <v>1394</v>
      </c>
      <c r="CQ379">
        <v>252</v>
      </c>
      <c r="CR379">
        <v>78</v>
      </c>
      <c r="CS379">
        <v>7</v>
      </c>
      <c r="CT379">
        <v>0</v>
      </c>
      <c r="CU379">
        <v>2016</v>
      </c>
      <c r="CV379">
        <v>283</v>
      </c>
      <c r="CW379">
        <v>0.31</v>
      </c>
      <c r="CX379">
        <v>0.36899999999999999</v>
      </c>
      <c r="CY379">
        <v>0.47599999999999998</v>
      </c>
      <c r="CZ379">
        <v>103</v>
      </c>
      <c r="DA379">
        <v>0.36299999999999999</v>
      </c>
      <c r="DB379">
        <v>49</v>
      </c>
      <c r="DC379">
        <v>13</v>
      </c>
      <c r="DD379" t="s">
        <v>255</v>
      </c>
      <c r="DE379">
        <v>27</v>
      </c>
      <c r="DF379" t="s">
        <v>1394</v>
      </c>
      <c r="DG379">
        <v>114</v>
      </c>
      <c r="DH379">
        <v>41</v>
      </c>
      <c r="DI379">
        <v>0</v>
      </c>
      <c r="DJ379">
        <v>0</v>
      </c>
      <c r="DK379">
        <v>2015</v>
      </c>
      <c r="DL379">
        <v>128</v>
      </c>
      <c r="DM379">
        <v>0.184</v>
      </c>
      <c r="DN379">
        <v>0.23799999999999999</v>
      </c>
      <c r="DO379">
        <v>0.20200000000000001</v>
      </c>
      <c r="DP379">
        <v>25</v>
      </c>
      <c r="DQ379">
        <v>0.19800000000000001</v>
      </c>
      <c r="DR379">
        <v>3</v>
      </c>
      <c r="DS379">
        <v>-2</v>
      </c>
      <c r="DT379" t="s">
        <v>255</v>
      </c>
      <c r="DU379">
        <v>26</v>
      </c>
      <c r="DV379" s="36" t="s">
        <v>1287</v>
      </c>
    </row>
    <row r="380" spans="1:126" x14ac:dyDescent="0.3">
      <c r="A380">
        <v>379</v>
      </c>
      <c r="B380" t="s">
        <v>7318</v>
      </c>
      <c r="C380" t="s">
        <v>6699</v>
      </c>
      <c r="D380" t="s">
        <v>6700</v>
      </c>
      <c r="E380">
        <v>624407</v>
      </c>
      <c r="F380" t="s">
        <v>257</v>
      </c>
      <c r="I380" t="s">
        <v>1103</v>
      </c>
      <c r="J380">
        <v>2</v>
      </c>
      <c r="K380" t="s">
        <v>2871</v>
      </c>
      <c r="L380">
        <v>172</v>
      </c>
      <c r="M380">
        <v>83</v>
      </c>
      <c r="N380">
        <v>72</v>
      </c>
      <c r="O380">
        <v>100</v>
      </c>
      <c r="P380">
        <v>130</v>
      </c>
      <c r="Q380">
        <v>101</v>
      </c>
      <c r="R380">
        <v>118</v>
      </c>
      <c r="S380">
        <v>72</v>
      </c>
      <c r="T380">
        <v>67</v>
      </c>
      <c r="U380">
        <v>342</v>
      </c>
      <c r="V380">
        <v>36</v>
      </c>
      <c r="W380">
        <v>100</v>
      </c>
      <c r="X380">
        <v>24</v>
      </c>
      <c r="Y380">
        <v>185</v>
      </c>
      <c r="Z380">
        <v>2</v>
      </c>
      <c r="AA380">
        <v>3</v>
      </c>
      <c r="AB380" s="1">
        <v>0.23499999999999999</v>
      </c>
      <c r="AC380" s="1">
        <v>0.31900000000000001</v>
      </c>
      <c r="AD380" s="1">
        <v>0.33900000000000002</v>
      </c>
      <c r="AE380" s="1">
        <v>0.29699999999999999</v>
      </c>
      <c r="AF380" s="36">
        <v>18</v>
      </c>
      <c r="AG380" s="36">
        <v>19</v>
      </c>
      <c r="AH380" s="8">
        <v>3</v>
      </c>
      <c r="AI380" s="36">
        <v>0</v>
      </c>
      <c r="AJ380" s="38">
        <v>373</v>
      </c>
      <c r="AK380" s="38">
        <v>51</v>
      </c>
      <c r="AL380" s="1">
        <v>0.47499999999999998</v>
      </c>
      <c r="AM380" s="1">
        <v>0.4</v>
      </c>
      <c r="AN380" s="1">
        <v>0.1845024348</v>
      </c>
      <c r="AO380" s="1">
        <v>2.5008071900000001E-2</v>
      </c>
      <c r="AP380" s="1">
        <v>0.1030323048</v>
      </c>
      <c r="AQ380" s="1">
        <v>0.22068319380000001</v>
      </c>
      <c r="AR380" s="1">
        <v>0.1805878725</v>
      </c>
      <c r="AS380" s="1">
        <v>0.10334818749999999</v>
      </c>
      <c r="AT380" s="1">
        <v>2.7218342E-2</v>
      </c>
      <c r="AU380" s="1">
        <v>1.53951282E-2</v>
      </c>
      <c r="AV380" s="1">
        <v>9.5517784000000005E-3</v>
      </c>
      <c r="AW380" s="1">
        <v>0.29730392189999999</v>
      </c>
      <c r="AX380" s="1">
        <v>1.9524895933999999</v>
      </c>
      <c r="AY380" s="1">
        <v>-1.278941978</v>
      </c>
      <c r="AZ380" s="1">
        <v>-0.46446744699999998</v>
      </c>
      <c r="BA380" s="1">
        <v>4.712099E-3</v>
      </c>
      <c r="BB380" s="1">
        <v>0.99514461160000001</v>
      </c>
      <c r="BC380" s="1">
        <v>8.0018743099999998E-2</v>
      </c>
      <c r="BD380" s="1">
        <v>1.0374832199999999</v>
      </c>
      <c r="BE380" s="1">
        <v>-0.93838757699999997</v>
      </c>
      <c r="BF380" s="1">
        <v>-1.4207309930000001</v>
      </c>
      <c r="BG380" s="1">
        <v>3.2795207483</v>
      </c>
      <c r="BH380" s="1">
        <v>-1.417886478</v>
      </c>
      <c r="BI380" s="1">
        <v>3.0987593000000001E-3</v>
      </c>
      <c r="BJ380">
        <v>2</v>
      </c>
      <c r="BK380">
        <v>1</v>
      </c>
      <c r="BL380" t="s">
        <v>761</v>
      </c>
      <c r="BM380" t="s">
        <v>759</v>
      </c>
      <c r="BN380" s="36" t="s">
        <v>787</v>
      </c>
      <c r="BO380" s="1">
        <v>-0.78545744799999995</v>
      </c>
      <c r="BP380" s="1">
        <v>0.36867867999999998</v>
      </c>
      <c r="BQ380" s="1">
        <v>-3.6937329999999997E-2</v>
      </c>
      <c r="BR380" s="1">
        <v>-7.9948319000000004E-2</v>
      </c>
      <c r="BS380" s="1">
        <v>0.78545744809999996</v>
      </c>
      <c r="BT380" s="1">
        <v>0.36867867999999998</v>
      </c>
      <c r="BU380" s="1">
        <v>3.6937329599999999E-2</v>
      </c>
      <c r="BV380" s="1">
        <v>7.9948319300000001E-2</v>
      </c>
      <c r="BW380" t="s">
        <v>2467</v>
      </c>
      <c r="BX380" t="s">
        <v>1394</v>
      </c>
      <c r="BY380" t="s">
        <v>1373</v>
      </c>
      <c r="BZ380" t="s">
        <v>1394</v>
      </c>
      <c r="CA380">
        <v>56</v>
      </c>
      <c r="CB380">
        <v>25</v>
      </c>
      <c r="CC380">
        <v>0</v>
      </c>
      <c r="CD380">
        <v>1</v>
      </c>
      <c r="CE380">
        <v>2017</v>
      </c>
      <c r="CF380">
        <v>66</v>
      </c>
      <c r="CG380">
        <v>0.26800000000000002</v>
      </c>
      <c r="CH380">
        <v>0.36899999999999999</v>
      </c>
      <c r="CI380">
        <v>0.33900000000000002</v>
      </c>
      <c r="CJ380">
        <v>21</v>
      </c>
      <c r="CK380">
        <v>0.32300000000000001</v>
      </c>
      <c r="CL380">
        <v>13</v>
      </c>
      <c r="CM380">
        <v>1</v>
      </c>
      <c r="CN380" t="s">
        <v>265</v>
      </c>
      <c r="CO380">
        <v>23</v>
      </c>
      <c r="DV380" s="36" t="s">
        <v>6701</v>
      </c>
    </row>
    <row r="381" spans="1:126" x14ac:dyDescent="0.3">
      <c r="A381">
        <v>380</v>
      </c>
      <c r="B381" t="s">
        <v>627</v>
      </c>
      <c r="C381" t="s">
        <v>395</v>
      </c>
      <c r="D381" t="s">
        <v>148</v>
      </c>
      <c r="E381">
        <v>452252</v>
      </c>
      <c r="F381" t="s">
        <v>250</v>
      </c>
      <c r="G381" t="s">
        <v>249</v>
      </c>
      <c r="I381" t="s">
        <v>1103</v>
      </c>
      <c r="J381">
        <v>14</v>
      </c>
      <c r="K381" t="s">
        <v>821</v>
      </c>
      <c r="L381">
        <v>67</v>
      </c>
      <c r="M381">
        <v>117</v>
      </c>
      <c r="N381">
        <v>101</v>
      </c>
      <c r="O381">
        <v>28</v>
      </c>
      <c r="P381">
        <v>112</v>
      </c>
      <c r="Q381">
        <v>85</v>
      </c>
      <c r="R381">
        <v>110</v>
      </c>
      <c r="S381">
        <v>112</v>
      </c>
      <c r="T381">
        <v>84</v>
      </c>
      <c r="U381">
        <v>14</v>
      </c>
      <c r="V381">
        <v>141</v>
      </c>
      <c r="W381">
        <v>107</v>
      </c>
      <c r="X381">
        <v>34</v>
      </c>
      <c r="Y381">
        <v>260</v>
      </c>
      <c r="Z381">
        <v>10</v>
      </c>
      <c r="AA381">
        <v>1</v>
      </c>
      <c r="AB381" s="1">
        <v>0.25</v>
      </c>
      <c r="AC381" s="1">
        <v>0.315</v>
      </c>
      <c r="AD381" s="1">
        <v>0.41199999999999998</v>
      </c>
      <c r="AE381" s="1">
        <v>0.318</v>
      </c>
      <c r="AF381" s="36">
        <v>29</v>
      </c>
      <c r="AG381" s="36">
        <v>26</v>
      </c>
      <c r="AH381" s="8">
        <v>9</v>
      </c>
      <c r="AI381" s="36">
        <v>-3</v>
      </c>
      <c r="AJ381" s="38">
        <v>279</v>
      </c>
      <c r="AK381" s="38">
        <v>39</v>
      </c>
      <c r="AL381" s="1">
        <v>0.185</v>
      </c>
      <c r="AM381" s="1">
        <v>0.56666666669999999</v>
      </c>
      <c r="AN381" s="1">
        <v>0.2598688542</v>
      </c>
      <c r="AO381" s="1">
        <v>7.0843885000000002E-3</v>
      </c>
      <c r="AP381" s="1">
        <v>8.8620378099999994E-2</v>
      </c>
      <c r="AQ381" s="1">
        <v>0.1846354402</v>
      </c>
      <c r="AR381" s="1">
        <v>0.1689718462</v>
      </c>
      <c r="AS381" s="1">
        <v>0.16149996799999999</v>
      </c>
      <c r="AT381" s="1">
        <v>3.4064731799999998E-2</v>
      </c>
      <c r="AU381" s="1">
        <v>6.3838369999999998E-4</v>
      </c>
      <c r="AV381" s="1">
        <v>3.7003953499999999E-2</v>
      </c>
      <c r="AW381" s="1">
        <v>0.31821309240000001</v>
      </c>
      <c r="AX381" s="1">
        <v>-0.90091252099999997</v>
      </c>
      <c r="AY381" s="1">
        <v>1.2341606289</v>
      </c>
      <c r="AZ381" s="1">
        <v>1.1744024800000001E-2</v>
      </c>
      <c r="BA381" s="1">
        <v>-0.75185908599999995</v>
      </c>
      <c r="BB381" s="1">
        <v>0.38989612289999998</v>
      </c>
      <c r="BC381" s="1">
        <v>-0.81358166499999995</v>
      </c>
      <c r="BD381" s="1">
        <v>0.59445163089999997</v>
      </c>
      <c r="BE381" s="1">
        <v>0.41191075529999999</v>
      </c>
      <c r="BF381" s="1">
        <v>-0.692872618</v>
      </c>
      <c r="BG381" s="1">
        <v>-1.160676158</v>
      </c>
      <c r="BH381" s="1">
        <v>0.90208108750000005</v>
      </c>
      <c r="BI381" s="1">
        <v>0.72097030470000001</v>
      </c>
      <c r="BJ381">
        <v>1</v>
      </c>
      <c r="BK381">
        <v>2</v>
      </c>
      <c r="BL381" t="s">
        <v>764</v>
      </c>
      <c r="BM381" t="s">
        <v>763</v>
      </c>
      <c r="BN381" s="36" t="s">
        <v>791</v>
      </c>
      <c r="BO381" s="1">
        <v>0.43758454660000001</v>
      </c>
      <c r="BP381" s="1">
        <v>-0.73378414300000006</v>
      </c>
      <c r="BQ381" s="1">
        <v>0.3715505623</v>
      </c>
      <c r="BR381" s="1">
        <v>-0.33255427399999998</v>
      </c>
      <c r="BS381" s="1">
        <v>0.43758454660000001</v>
      </c>
      <c r="BT381" s="1">
        <v>0.73378414339999998</v>
      </c>
      <c r="BU381" s="1">
        <v>0.3715505623</v>
      </c>
      <c r="BV381" s="1">
        <v>0.33255427370000001</v>
      </c>
      <c r="BW381" t="s">
        <v>5220</v>
      </c>
      <c r="BX381" t="s">
        <v>1085</v>
      </c>
      <c r="BY381" t="s">
        <v>1063</v>
      </c>
      <c r="BZ381" t="s">
        <v>1085</v>
      </c>
      <c r="CA381">
        <v>267</v>
      </c>
      <c r="CB381">
        <v>116</v>
      </c>
      <c r="CC381">
        <v>14</v>
      </c>
      <c r="CD381">
        <v>1</v>
      </c>
      <c r="CE381">
        <v>2017</v>
      </c>
      <c r="CF381">
        <v>301</v>
      </c>
      <c r="CG381">
        <v>0.30299999999999999</v>
      </c>
      <c r="CH381">
        <v>0.36199999999999999</v>
      </c>
      <c r="CI381">
        <v>0.51300000000000001</v>
      </c>
      <c r="CJ381">
        <v>113</v>
      </c>
      <c r="CK381">
        <v>0.374</v>
      </c>
      <c r="CL381">
        <v>56</v>
      </c>
      <c r="CM381">
        <v>17</v>
      </c>
      <c r="CN381" t="s">
        <v>250</v>
      </c>
      <c r="CO381">
        <v>33</v>
      </c>
      <c r="CP381" t="s">
        <v>1397</v>
      </c>
      <c r="CQ381">
        <v>401</v>
      </c>
      <c r="CR381">
        <v>126</v>
      </c>
      <c r="CS381">
        <v>20</v>
      </c>
      <c r="CT381">
        <v>0</v>
      </c>
      <c r="CU381">
        <v>2016</v>
      </c>
      <c r="CV381">
        <v>430</v>
      </c>
      <c r="CW381">
        <v>0.23899999999999999</v>
      </c>
      <c r="CX381">
        <v>0.28599999999999998</v>
      </c>
      <c r="CY381">
        <v>0.43099999999999999</v>
      </c>
      <c r="CZ381">
        <v>133</v>
      </c>
      <c r="DA381">
        <v>0.308</v>
      </c>
      <c r="DB381">
        <v>35</v>
      </c>
      <c r="DC381">
        <v>13</v>
      </c>
      <c r="DD381" t="s">
        <v>250</v>
      </c>
      <c r="DE381">
        <v>32</v>
      </c>
      <c r="DF381" t="s">
        <v>1111</v>
      </c>
      <c r="DG381">
        <v>502</v>
      </c>
      <c r="DH381">
        <v>149</v>
      </c>
      <c r="DI381">
        <v>20</v>
      </c>
      <c r="DJ381">
        <v>0</v>
      </c>
      <c r="DK381">
        <v>2015</v>
      </c>
      <c r="DL381">
        <v>572</v>
      </c>
      <c r="DM381">
        <v>0.27700000000000002</v>
      </c>
      <c r="DN381">
        <v>0.36</v>
      </c>
      <c r="DO381">
        <v>0.46</v>
      </c>
      <c r="DP381">
        <v>205</v>
      </c>
      <c r="DQ381">
        <v>0.35899999999999999</v>
      </c>
      <c r="DR381">
        <v>73</v>
      </c>
      <c r="DS381">
        <v>24</v>
      </c>
      <c r="DT381" t="s">
        <v>250</v>
      </c>
      <c r="DU381">
        <v>31</v>
      </c>
      <c r="DV381" s="36" t="s">
        <v>1548</v>
      </c>
    </row>
    <row r="382" spans="1:126" x14ac:dyDescent="0.3">
      <c r="A382">
        <v>381</v>
      </c>
      <c r="B382" t="s">
        <v>4006</v>
      </c>
      <c r="C382" t="s">
        <v>4007</v>
      </c>
      <c r="D382" t="s">
        <v>108</v>
      </c>
      <c r="E382">
        <v>596019</v>
      </c>
      <c r="F382" t="s">
        <v>257</v>
      </c>
      <c r="I382" t="s">
        <v>1061</v>
      </c>
      <c r="J382">
        <v>27</v>
      </c>
      <c r="K382" t="s">
        <v>3875</v>
      </c>
      <c r="L382">
        <v>172</v>
      </c>
      <c r="M382">
        <v>83</v>
      </c>
      <c r="N382">
        <v>249</v>
      </c>
      <c r="O382">
        <v>212</v>
      </c>
      <c r="P382">
        <v>106</v>
      </c>
      <c r="Q382">
        <v>62</v>
      </c>
      <c r="R382">
        <v>113</v>
      </c>
      <c r="S382">
        <v>123</v>
      </c>
      <c r="T382">
        <v>142</v>
      </c>
      <c r="U382">
        <v>141</v>
      </c>
      <c r="V382">
        <v>112</v>
      </c>
      <c r="W382">
        <v>115</v>
      </c>
      <c r="X382">
        <v>24</v>
      </c>
      <c r="Y382">
        <v>642</v>
      </c>
      <c r="Z382">
        <v>19</v>
      </c>
      <c r="AA382">
        <v>18</v>
      </c>
      <c r="AB382" s="1">
        <v>0.28000000000000003</v>
      </c>
      <c r="AC382" s="1">
        <v>0.33800000000000002</v>
      </c>
      <c r="AD382" s="1">
        <v>0.45700000000000002</v>
      </c>
      <c r="AE382" s="1">
        <v>0.34300000000000003</v>
      </c>
      <c r="AF382" s="36">
        <v>67</v>
      </c>
      <c r="AG382" s="36">
        <v>78</v>
      </c>
      <c r="AH382" s="8">
        <v>29</v>
      </c>
      <c r="AI382" s="36">
        <v>29</v>
      </c>
      <c r="AJ382" s="38">
        <v>13</v>
      </c>
      <c r="AK382" s="38">
        <v>2</v>
      </c>
      <c r="AL382" s="1">
        <v>0.47499999999999998</v>
      </c>
      <c r="AM382" s="1">
        <v>0.4</v>
      </c>
      <c r="AN382" s="1">
        <v>0.64195488170000004</v>
      </c>
      <c r="AO382" s="1">
        <v>5.2819101399999999E-2</v>
      </c>
      <c r="AP382" s="1">
        <v>8.4305607800000001E-2</v>
      </c>
      <c r="AQ382" s="1">
        <v>0.13446044369999999</v>
      </c>
      <c r="AR382" s="1">
        <v>0.17316572629999999</v>
      </c>
      <c r="AS382" s="1">
        <v>0.17732452369999999</v>
      </c>
      <c r="AT382" s="1">
        <v>5.77407936E-2</v>
      </c>
      <c r="AU382" s="1">
        <v>6.3379233000000002E-3</v>
      </c>
      <c r="AV382" s="1">
        <v>2.9523968800000001E-2</v>
      </c>
      <c r="AW382" s="1">
        <v>0.34274896100000002</v>
      </c>
      <c r="AX382" s="1">
        <v>1.9524895933999999</v>
      </c>
      <c r="AY382" s="1">
        <v>-1.278941978</v>
      </c>
      <c r="AZ382" s="1">
        <v>2.4259989573</v>
      </c>
      <c r="BA382" s="1">
        <v>1.1786350614000001</v>
      </c>
      <c r="BB382" s="1">
        <v>0.2086914651</v>
      </c>
      <c r="BC382" s="1">
        <v>-2.057387254</v>
      </c>
      <c r="BD382" s="1">
        <v>0.7544048968</v>
      </c>
      <c r="BE382" s="1">
        <v>0.77936074499999997</v>
      </c>
      <c r="BF382" s="1">
        <v>1.8241941133999999</v>
      </c>
      <c r="BG382" s="1">
        <v>0.55427377649999998</v>
      </c>
      <c r="BH382" s="1">
        <v>0.26995187700000001</v>
      </c>
      <c r="BI382" s="1">
        <v>1.5633567574</v>
      </c>
      <c r="BJ382">
        <v>4</v>
      </c>
      <c r="BK382">
        <v>3</v>
      </c>
      <c r="BL382" t="s">
        <v>760</v>
      </c>
      <c r="BM382" t="s">
        <v>764</v>
      </c>
      <c r="BN382" s="36" t="s">
        <v>797</v>
      </c>
      <c r="BO382" s="1">
        <v>-0.160361747</v>
      </c>
      <c r="BP382" s="1">
        <v>-0.41952344800000002</v>
      </c>
      <c r="BQ382" s="1">
        <v>-0.86393915600000004</v>
      </c>
      <c r="BR382" s="1">
        <v>-5.4355607E-2</v>
      </c>
      <c r="BS382" s="1">
        <v>0.16036174750000001</v>
      </c>
      <c r="BT382" s="1">
        <v>0.41952344829999999</v>
      </c>
      <c r="BU382" s="1">
        <v>0.86393915600000004</v>
      </c>
      <c r="BV382" s="1">
        <v>5.4355607299999997E-2</v>
      </c>
      <c r="BW382" t="s">
        <v>6957</v>
      </c>
      <c r="BX382" t="s">
        <v>1372</v>
      </c>
      <c r="BY382" t="s">
        <v>1373</v>
      </c>
      <c r="BZ382" t="s">
        <v>1372</v>
      </c>
      <c r="CA382">
        <v>651</v>
      </c>
      <c r="CB382">
        <v>159</v>
      </c>
      <c r="CC382">
        <v>33</v>
      </c>
      <c r="CD382">
        <v>15</v>
      </c>
      <c r="CE382">
        <v>2017</v>
      </c>
      <c r="CF382">
        <v>723</v>
      </c>
      <c r="CG382">
        <v>0.27300000000000002</v>
      </c>
      <c r="CH382">
        <v>0.33700000000000002</v>
      </c>
      <c r="CI382">
        <v>0.505</v>
      </c>
      <c r="CJ382">
        <v>259</v>
      </c>
      <c r="CK382">
        <v>0.35799999999999998</v>
      </c>
      <c r="CL382">
        <v>84</v>
      </c>
      <c r="CM382">
        <v>35</v>
      </c>
      <c r="CN382" t="s">
        <v>257</v>
      </c>
      <c r="CO382">
        <v>23</v>
      </c>
      <c r="CP382" t="s">
        <v>1372</v>
      </c>
      <c r="CQ382">
        <v>604</v>
      </c>
      <c r="CR382">
        <v>158</v>
      </c>
      <c r="CS382">
        <v>15</v>
      </c>
      <c r="CT382">
        <v>19</v>
      </c>
      <c r="CU382">
        <v>2016</v>
      </c>
      <c r="CV382">
        <v>684</v>
      </c>
      <c r="CW382">
        <v>0.30099999999999999</v>
      </c>
      <c r="CX382">
        <v>0.35799999999999998</v>
      </c>
      <c r="CY382">
        <v>0.435</v>
      </c>
      <c r="CZ382">
        <v>237</v>
      </c>
      <c r="DA382">
        <v>0.34599999999999997</v>
      </c>
      <c r="DB382">
        <v>72</v>
      </c>
      <c r="DC382">
        <v>34</v>
      </c>
      <c r="DD382" t="s">
        <v>257</v>
      </c>
      <c r="DE382">
        <v>22</v>
      </c>
      <c r="DF382" t="s">
        <v>1372</v>
      </c>
      <c r="DG382">
        <v>390</v>
      </c>
      <c r="DH382">
        <v>99</v>
      </c>
      <c r="DI382">
        <v>12</v>
      </c>
      <c r="DJ382">
        <v>12</v>
      </c>
      <c r="DK382">
        <v>2015</v>
      </c>
      <c r="DL382">
        <v>438</v>
      </c>
      <c r="DM382">
        <v>0.313</v>
      </c>
      <c r="DN382">
        <v>0.35299999999999998</v>
      </c>
      <c r="DO382">
        <v>0.48199999999999998</v>
      </c>
      <c r="DP382">
        <v>153</v>
      </c>
      <c r="DQ382">
        <v>0.34899999999999998</v>
      </c>
      <c r="DR382">
        <v>56</v>
      </c>
      <c r="DS382">
        <v>23</v>
      </c>
      <c r="DT382" t="s">
        <v>257</v>
      </c>
      <c r="DU382">
        <v>21</v>
      </c>
      <c r="DV382" s="36" t="s">
        <v>4008</v>
      </c>
    </row>
    <row r="383" spans="1:126" x14ac:dyDescent="0.3">
      <c r="A383">
        <v>382</v>
      </c>
      <c r="B383" t="s">
        <v>6806</v>
      </c>
      <c r="C383" t="s">
        <v>2077</v>
      </c>
      <c r="D383" t="s">
        <v>6636</v>
      </c>
      <c r="E383">
        <v>542642</v>
      </c>
      <c r="F383" t="s">
        <v>249</v>
      </c>
      <c r="I383" t="s">
        <v>1065</v>
      </c>
      <c r="J383">
        <v>22</v>
      </c>
      <c r="K383" t="s">
        <v>785</v>
      </c>
      <c r="L383">
        <v>76</v>
      </c>
      <c r="M383">
        <v>93</v>
      </c>
      <c r="N383">
        <v>49</v>
      </c>
      <c r="O383">
        <v>145</v>
      </c>
      <c r="P383">
        <v>112</v>
      </c>
      <c r="Q383">
        <v>123</v>
      </c>
      <c r="R383">
        <v>85</v>
      </c>
      <c r="S383">
        <v>91</v>
      </c>
      <c r="T383">
        <v>99</v>
      </c>
      <c r="U383">
        <v>124</v>
      </c>
      <c r="V383">
        <v>80</v>
      </c>
      <c r="W383">
        <v>92</v>
      </c>
      <c r="X383">
        <v>27</v>
      </c>
      <c r="Y383">
        <v>126</v>
      </c>
      <c r="Z383">
        <v>3</v>
      </c>
      <c r="AA383">
        <v>2</v>
      </c>
      <c r="AB383" s="1">
        <v>0.20200000000000001</v>
      </c>
      <c r="AC383" s="1">
        <v>0.27900000000000003</v>
      </c>
      <c r="AD383" s="1">
        <v>0.33300000000000002</v>
      </c>
      <c r="AE383" s="1">
        <v>0.27400000000000002</v>
      </c>
      <c r="AF383" s="36">
        <v>10</v>
      </c>
      <c r="AG383" s="36">
        <v>10</v>
      </c>
      <c r="AH383" s="8">
        <v>2</v>
      </c>
      <c r="AI383" s="36">
        <v>-7</v>
      </c>
      <c r="AJ383" s="38">
        <v>540</v>
      </c>
      <c r="AK383" s="38">
        <v>196</v>
      </c>
      <c r="AL383" s="1">
        <v>0.21</v>
      </c>
      <c r="AM383" s="1">
        <v>0.45</v>
      </c>
      <c r="AN383" s="1">
        <v>0.12592768909999999</v>
      </c>
      <c r="AO383" s="1">
        <v>3.6090360199999998E-2</v>
      </c>
      <c r="AP383" s="1">
        <v>8.8820719000000006E-2</v>
      </c>
      <c r="AQ383" s="1">
        <v>0.26692800719999998</v>
      </c>
      <c r="AR383" s="1">
        <v>0.12994378140000001</v>
      </c>
      <c r="AS383" s="1">
        <v>0.13142340299999999</v>
      </c>
      <c r="AT383" s="1">
        <v>4.0361480200000001E-2</v>
      </c>
      <c r="AU383" s="1">
        <v>5.5672309000000001E-3</v>
      </c>
      <c r="AV383" s="1">
        <v>2.11345093E-2</v>
      </c>
      <c r="AW383" s="1">
        <v>0.27383926450000001</v>
      </c>
      <c r="AX383" s="1">
        <v>-0.65492958000000001</v>
      </c>
      <c r="AY383" s="1">
        <v>-0.52501119600000001</v>
      </c>
      <c r="AZ383" s="1">
        <v>-0.83457877999999996</v>
      </c>
      <c r="BA383" s="1">
        <v>0.47250322189999999</v>
      </c>
      <c r="BB383" s="1">
        <v>0.39830971120000003</v>
      </c>
      <c r="BC383" s="1">
        <v>1.2263976435999999</v>
      </c>
      <c r="BD383" s="1">
        <v>-0.89406649599999999</v>
      </c>
      <c r="BE383" s="1">
        <v>-0.28647431800000001</v>
      </c>
      <c r="BF383" s="1">
        <v>-2.3448113E-2</v>
      </c>
      <c r="BG383" s="1">
        <v>0.32237804040000001</v>
      </c>
      <c r="BH383" s="1">
        <v>-0.439036539</v>
      </c>
      <c r="BI383" s="1">
        <v>-0.80250994899999994</v>
      </c>
      <c r="BJ383">
        <v>2</v>
      </c>
      <c r="BK383">
        <v>2</v>
      </c>
      <c r="BL383" t="s">
        <v>759</v>
      </c>
      <c r="BM383" t="s">
        <v>762</v>
      </c>
      <c r="BN383" s="36" t="s">
        <v>782</v>
      </c>
      <c r="BO383" s="1">
        <v>0.1205614949</v>
      </c>
      <c r="BP383" s="1">
        <v>0.91199482330000003</v>
      </c>
      <c r="BQ383" s="1">
        <v>0.28993545970000001</v>
      </c>
      <c r="BR383" s="1">
        <v>0.18439242410000001</v>
      </c>
      <c r="BS383" s="1">
        <v>0.1205614949</v>
      </c>
      <c r="BT383" s="1">
        <v>0.91199482330000003</v>
      </c>
      <c r="BU383" s="1">
        <v>0.28993545970000001</v>
      </c>
      <c r="BV383" s="1">
        <v>0.18439242410000001</v>
      </c>
      <c r="BW383" t="s">
        <v>2869</v>
      </c>
      <c r="BX383" t="s">
        <v>1390</v>
      </c>
      <c r="BY383" t="s">
        <v>1373</v>
      </c>
      <c r="BZ383" t="s">
        <v>1390</v>
      </c>
      <c r="CA383">
        <v>41</v>
      </c>
      <c r="CB383">
        <v>21</v>
      </c>
      <c r="CC383">
        <v>1</v>
      </c>
      <c r="CD383">
        <v>1</v>
      </c>
      <c r="CE383">
        <v>2017</v>
      </c>
      <c r="CF383">
        <v>46</v>
      </c>
      <c r="CG383">
        <v>0.22</v>
      </c>
      <c r="CH383">
        <v>0.30399999999999999</v>
      </c>
      <c r="CI383">
        <v>0.34100000000000003</v>
      </c>
      <c r="CJ383">
        <v>13</v>
      </c>
      <c r="CK383">
        <v>0.29199999999999998</v>
      </c>
      <c r="CL383">
        <v>7</v>
      </c>
      <c r="CM383">
        <v>1</v>
      </c>
      <c r="CN383" t="s">
        <v>249</v>
      </c>
      <c r="CO383">
        <v>26</v>
      </c>
      <c r="DV383" s="36" t="s">
        <v>6637</v>
      </c>
    </row>
    <row r="384" spans="1:126" x14ac:dyDescent="0.3">
      <c r="A384">
        <v>383</v>
      </c>
      <c r="B384" t="s">
        <v>628</v>
      </c>
      <c r="C384" t="s">
        <v>319</v>
      </c>
      <c r="D384" t="s">
        <v>15</v>
      </c>
      <c r="E384">
        <v>446653</v>
      </c>
      <c r="F384" t="s">
        <v>255</v>
      </c>
      <c r="I384" t="s">
        <v>1061</v>
      </c>
      <c r="J384">
        <v>32</v>
      </c>
      <c r="K384" t="s">
        <v>708</v>
      </c>
      <c r="L384">
        <v>90</v>
      </c>
      <c r="M384">
        <v>113</v>
      </c>
      <c r="N384">
        <v>51</v>
      </c>
      <c r="O384">
        <v>6</v>
      </c>
      <c r="P384">
        <v>123</v>
      </c>
      <c r="Q384">
        <v>103</v>
      </c>
      <c r="R384">
        <v>87</v>
      </c>
      <c r="S384">
        <v>87</v>
      </c>
      <c r="T384">
        <v>67</v>
      </c>
      <c r="U384">
        <v>44</v>
      </c>
      <c r="V384">
        <v>101</v>
      </c>
      <c r="W384">
        <v>91</v>
      </c>
      <c r="X384">
        <v>33</v>
      </c>
      <c r="Y384">
        <v>131</v>
      </c>
      <c r="Z384">
        <v>3</v>
      </c>
      <c r="AA384">
        <v>0</v>
      </c>
      <c r="AB384" s="1">
        <v>0.19800000000000001</v>
      </c>
      <c r="AC384" s="1">
        <v>0.27900000000000003</v>
      </c>
      <c r="AD384" s="1">
        <v>0.32400000000000001</v>
      </c>
      <c r="AE384" s="1">
        <v>0.27100000000000002</v>
      </c>
      <c r="AF384" s="36">
        <v>10</v>
      </c>
      <c r="AG384" s="36">
        <v>10</v>
      </c>
      <c r="AH384" s="8">
        <v>1</v>
      </c>
      <c r="AI384" s="36">
        <v>-7</v>
      </c>
      <c r="AJ384" s="38">
        <v>519</v>
      </c>
      <c r="AK384" s="38">
        <v>80</v>
      </c>
      <c r="AL384" s="1">
        <v>0.25</v>
      </c>
      <c r="AM384" s="1">
        <v>0.55000000000000004</v>
      </c>
      <c r="AN384" s="1">
        <v>0.1309226943</v>
      </c>
      <c r="AO384" s="1">
        <v>1.5462442000000001E-3</v>
      </c>
      <c r="AP384" s="1">
        <v>9.72311218E-2</v>
      </c>
      <c r="AQ384" s="1">
        <v>0.22376513119999999</v>
      </c>
      <c r="AR384" s="1">
        <v>0.13394772290000001</v>
      </c>
      <c r="AS384" s="1">
        <v>0.12559158679999999</v>
      </c>
      <c r="AT384" s="1">
        <v>2.73798913E-2</v>
      </c>
      <c r="AU384" s="1">
        <v>1.9628123000000001E-3</v>
      </c>
      <c r="AV384" s="1">
        <v>2.6551777700000001E-2</v>
      </c>
      <c r="AW384" s="1">
        <v>0.27077725809999997</v>
      </c>
      <c r="AX384" s="1">
        <v>-0.26135687499999999</v>
      </c>
      <c r="AY384" s="1">
        <v>0.98285036820000005</v>
      </c>
      <c r="AZ384" s="1">
        <v>-0.80301725899999998</v>
      </c>
      <c r="BA384" s="1">
        <v>-0.98562802199999999</v>
      </c>
      <c r="BB384" s="1">
        <v>0.75151603030000003</v>
      </c>
      <c r="BC384" s="1">
        <v>0.15641797090000001</v>
      </c>
      <c r="BD384" s="1">
        <v>-0.74135742500000001</v>
      </c>
      <c r="BE384" s="1">
        <v>-0.421890494</v>
      </c>
      <c r="BF384" s="1">
        <v>-1.4035562509999999</v>
      </c>
      <c r="BG384" s="1">
        <v>-0.76216523700000005</v>
      </c>
      <c r="BH384" s="1">
        <v>1.8773705700000001E-2</v>
      </c>
      <c r="BI384" s="1">
        <v>-0.90763737700000002</v>
      </c>
      <c r="BJ384">
        <v>3</v>
      </c>
      <c r="BK384">
        <v>3</v>
      </c>
      <c r="BL384" t="s">
        <v>762</v>
      </c>
      <c r="BM384" t="s">
        <v>763</v>
      </c>
      <c r="BN384" s="36" t="s">
        <v>799</v>
      </c>
      <c r="BO384" s="1">
        <v>0.1940598667</v>
      </c>
      <c r="BP384" s="1">
        <v>-7.6963292000000003E-2</v>
      </c>
      <c r="BQ384" s="1">
        <v>0.96120562659999997</v>
      </c>
      <c r="BR384" s="1">
        <v>8.5858155399999997E-2</v>
      </c>
      <c r="BS384" s="1">
        <v>0.1940598667</v>
      </c>
      <c r="BT384" s="1">
        <v>7.69632918E-2</v>
      </c>
      <c r="BU384" s="1">
        <v>0.96120562659999997</v>
      </c>
      <c r="BV384" s="1">
        <v>8.5858155399999997E-2</v>
      </c>
      <c r="BW384" t="s">
        <v>2878</v>
      </c>
      <c r="BX384" t="s">
        <v>1085</v>
      </c>
      <c r="BY384" t="s">
        <v>1063</v>
      </c>
      <c r="BZ384" t="s">
        <v>1085</v>
      </c>
      <c r="CA384">
        <v>141</v>
      </c>
      <c r="CB384">
        <v>51</v>
      </c>
      <c r="CC384">
        <v>4</v>
      </c>
      <c r="CD384">
        <v>0</v>
      </c>
      <c r="CE384">
        <v>2017</v>
      </c>
      <c r="CF384">
        <v>158</v>
      </c>
      <c r="CG384">
        <v>0.17</v>
      </c>
      <c r="CH384">
        <v>0.248</v>
      </c>
      <c r="CI384">
        <v>0.27700000000000002</v>
      </c>
      <c r="CJ384">
        <v>38</v>
      </c>
      <c r="CK384">
        <v>0.23799999999999999</v>
      </c>
      <c r="CL384">
        <v>7</v>
      </c>
      <c r="CM384">
        <v>-1</v>
      </c>
      <c r="CN384" t="s">
        <v>255</v>
      </c>
      <c r="CO384">
        <v>32</v>
      </c>
      <c r="CP384" t="s">
        <v>1085</v>
      </c>
      <c r="CQ384">
        <v>99</v>
      </c>
      <c r="CR384">
        <v>39</v>
      </c>
      <c r="CS384">
        <v>3</v>
      </c>
      <c r="CT384">
        <v>0</v>
      </c>
      <c r="CU384">
        <v>2016</v>
      </c>
      <c r="CV384">
        <v>114</v>
      </c>
      <c r="CW384">
        <v>0.23200000000000001</v>
      </c>
      <c r="CX384">
        <v>0.31900000000000001</v>
      </c>
      <c r="CY384">
        <v>0.374</v>
      </c>
      <c r="CZ384">
        <v>35</v>
      </c>
      <c r="DA384">
        <v>0.30599999999999999</v>
      </c>
      <c r="DB384">
        <v>15</v>
      </c>
      <c r="DC384">
        <v>2</v>
      </c>
      <c r="DD384" t="s">
        <v>255</v>
      </c>
      <c r="DE384">
        <v>31</v>
      </c>
      <c r="DF384" t="s">
        <v>1085</v>
      </c>
      <c r="DG384">
        <v>136</v>
      </c>
      <c r="DH384">
        <v>44</v>
      </c>
      <c r="DI384">
        <v>3</v>
      </c>
      <c r="DJ384">
        <v>0</v>
      </c>
      <c r="DK384">
        <v>2015</v>
      </c>
      <c r="DL384">
        <v>155</v>
      </c>
      <c r="DM384">
        <v>0.19900000000000001</v>
      </c>
      <c r="DN384">
        <v>0.27900000000000003</v>
      </c>
      <c r="DO384">
        <v>0.29399999999999998</v>
      </c>
      <c r="DP384">
        <v>40</v>
      </c>
      <c r="DQ384">
        <v>0.26</v>
      </c>
      <c r="DR384">
        <v>10</v>
      </c>
      <c r="DS384">
        <v>1</v>
      </c>
      <c r="DT384" t="s">
        <v>255</v>
      </c>
      <c r="DU384">
        <v>30</v>
      </c>
      <c r="DV384" s="36" t="s">
        <v>1490</v>
      </c>
    </row>
    <row r="385" spans="1:126" x14ac:dyDescent="0.3">
      <c r="A385">
        <v>384</v>
      </c>
      <c r="B385" t="s">
        <v>7319</v>
      </c>
      <c r="C385" t="s">
        <v>6427</v>
      </c>
      <c r="D385" t="s">
        <v>320</v>
      </c>
      <c r="E385">
        <v>641796</v>
      </c>
      <c r="F385" t="s">
        <v>265</v>
      </c>
      <c r="I385" t="s">
        <v>1065</v>
      </c>
      <c r="J385">
        <v>19</v>
      </c>
      <c r="K385" t="s">
        <v>2898</v>
      </c>
      <c r="L385">
        <v>154</v>
      </c>
      <c r="M385">
        <v>86</v>
      </c>
      <c r="N385">
        <v>46</v>
      </c>
      <c r="O385">
        <v>266</v>
      </c>
      <c r="P385">
        <v>108</v>
      </c>
      <c r="Q385">
        <v>116</v>
      </c>
      <c r="R385">
        <v>82</v>
      </c>
      <c r="S385">
        <v>90</v>
      </c>
      <c r="T385">
        <v>97</v>
      </c>
      <c r="U385">
        <v>191</v>
      </c>
      <c r="V385">
        <v>74</v>
      </c>
      <c r="W385">
        <v>91</v>
      </c>
      <c r="X385">
        <v>25</v>
      </c>
      <c r="Y385">
        <v>119</v>
      </c>
      <c r="Z385">
        <v>2</v>
      </c>
      <c r="AA385">
        <v>4</v>
      </c>
      <c r="AB385" s="1">
        <v>0.20100000000000001</v>
      </c>
      <c r="AC385" s="1">
        <v>0.27400000000000002</v>
      </c>
      <c r="AD385" s="1">
        <v>0.33</v>
      </c>
      <c r="AE385" s="1">
        <v>0.27</v>
      </c>
      <c r="AF385" s="36">
        <v>10</v>
      </c>
      <c r="AG385" s="36">
        <v>9</v>
      </c>
      <c r="AH385" s="8">
        <v>2</v>
      </c>
      <c r="AI385" s="36">
        <v>-7</v>
      </c>
      <c r="AJ385" s="38">
        <v>563</v>
      </c>
      <c r="AK385" s="38">
        <v>63</v>
      </c>
      <c r="AL385" s="1">
        <v>0.42499999999999999</v>
      </c>
      <c r="AM385" s="1">
        <v>0.41666666670000002</v>
      </c>
      <c r="AN385" s="1">
        <v>0.1190396801</v>
      </c>
      <c r="AO385" s="1">
        <v>6.6324468900000003E-2</v>
      </c>
      <c r="AP385" s="1">
        <v>8.5379555199999999E-2</v>
      </c>
      <c r="AQ385" s="1">
        <v>0.25270715329999999</v>
      </c>
      <c r="AR385" s="1">
        <v>0.12523700309999999</v>
      </c>
      <c r="AS385" s="1">
        <v>0.12879785630000001</v>
      </c>
      <c r="AT385" s="1">
        <v>3.9343821700000003E-2</v>
      </c>
      <c r="AU385" s="1">
        <v>8.5656290999999996E-3</v>
      </c>
      <c r="AV385" s="1">
        <v>1.95292613E-2</v>
      </c>
      <c r="AW385" s="1">
        <v>0.26973607329999999</v>
      </c>
      <c r="AX385" s="1">
        <v>1.4605237116000001</v>
      </c>
      <c r="AY385" s="1">
        <v>-1.027631717</v>
      </c>
      <c r="AZ385" s="1">
        <v>-0.87810146499999997</v>
      </c>
      <c r="BA385" s="1">
        <v>1.7487060467</v>
      </c>
      <c r="BB385" s="1">
        <v>0.25379335079999998</v>
      </c>
      <c r="BC385" s="1">
        <v>0.87387190609999998</v>
      </c>
      <c r="BD385" s="1">
        <v>-1.073581543</v>
      </c>
      <c r="BE385" s="1">
        <v>-0.34744014600000001</v>
      </c>
      <c r="BF385" s="1">
        <v>-0.131638166</v>
      </c>
      <c r="BG385" s="1">
        <v>1.2245742193</v>
      </c>
      <c r="BH385" s="1">
        <v>-0.57469511900000003</v>
      </c>
      <c r="BI385" s="1">
        <v>-0.94338422499999997</v>
      </c>
      <c r="BJ385">
        <v>2</v>
      </c>
      <c r="BK385">
        <v>2</v>
      </c>
      <c r="BL385" t="s">
        <v>759</v>
      </c>
      <c r="BM385" t="s">
        <v>761</v>
      </c>
      <c r="BN385" s="36" t="s">
        <v>779</v>
      </c>
      <c r="BO385" s="1">
        <v>-0.420483106</v>
      </c>
      <c r="BP385" s="1">
        <v>0.80061428270000001</v>
      </c>
      <c r="BQ385" s="1">
        <v>4.52831E-5</v>
      </c>
      <c r="BR385" s="1">
        <v>0.27088484260000001</v>
      </c>
      <c r="BS385" s="1">
        <v>0.42048310620000001</v>
      </c>
      <c r="BT385" s="1">
        <v>0.80061428270000001</v>
      </c>
      <c r="BU385" s="1">
        <v>4.52831E-5</v>
      </c>
      <c r="BV385" s="1">
        <v>0.27088484260000001</v>
      </c>
      <c r="BW385" t="s">
        <v>2459</v>
      </c>
      <c r="BX385" t="s">
        <v>1567</v>
      </c>
      <c r="BY385" t="s">
        <v>1063</v>
      </c>
      <c r="BZ385" t="s">
        <v>1567</v>
      </c>
      <c r="CA385">
        <v>1</v>
      </c>
      <c r="CB385">
        <v>3</v>
      </c>
      <c r="CC385">
        <v>0</v>
      </c>
      <c r="CD385">
        <v>1</v>
      </c>
      <c r="CE385">
        <v>2017</v>
      </c>
      <c r="CF385">
        <v>1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 t="s">
        <v>249</v>
      </c>
      <c r="CO385">
        <v>24</v>
      </c>
      <c r="DV385" s="36" t="s">
        <v>6428</v>
      </c>
    </row>
    <row r="386" spans="1:126" x14ac:dyDescent="0.3">
      <c r="A386">
        <v>385</v>
      </c>
      <c r="B386" t="s">
        <v>6807</v>
      </c>
      <c r="C386" t="s">
        <v>519</v>
      </c>
      <c r="D386" t="s">
        <v>400</v>
      </c>
      <c r="E386">
        <v>543459</v>
      </c>
      <c r="F386" t="s">
        <v>265</v>
      </c>
      <c r="I386" t="s">
        <v>1061</v>
      </c>
      <c r="J386">
        <v>46</v>
      </c>
      <c r="K386" t="s">
        <v>785</v>
      </c>
      <c r="L386">
        <v>154</v>
      </c>
      <c r="M386">
        <v>100</v>
      </c>
      <c r="N386">
        <v>28</v>
      </c>
      <c r="O386">
        <v>110</v>
      </c>
      <c r="P386">
        <v>104</v>
      </c>
      <c r="Q386">
        <v>131</v>
      </c>
      <c r="R386">
        <v>64</v>
      </c>
      <c r="S386">
        <v>61</v>
      </c>
      <c r="T386">
        <v>91</v>
      </c>
      <c r="U386">
        <v>34</v>
      </c>
      <c r="V386">
        <v>48</v>
      </c>
      <c r="W386">
        <v>72</v>
      </c>
      <c r="X386">
        <v>29</v>
      </c>
      <c r="Y386">
        <v>71</v>
      </c>
      <c r="Z386">
        <v>1</v>
      </c>
      <c r="AA386">
        <v>1</v>
      </c>
      <c r="AB386" s="1">
        <v>0.155</v>
      </c>
      <c r="AC386" s="1">
        <v>0.22500000000000001</v>
      </c>
      <c r="AD386" s="1">
        <v>0.24299999999999999</v>
      </c>
      <c r="AE386" s="1">
        <v>0.214</v>
      </c>
      <c r="AF386" s="36">
        <v>3</v>
      </c>
      <c r="AG386" s="36">
        <v>3</v>
      </c>
      <c r="AH386" s="8">
        <v>0</v>
      </c>
      <c r="AI386" s="36">
        <v>-6</v>
      </c>
      <c r="AJ386" s="38">
        <v>629</v>
      </c>
      <c r="AK386" s="38">
        <v>74</v>
      </c>
      <c r="AL386" s="1">
        <v>0.42499999999999999</v>
      </c>
      <c r="AM386" s="1">
        <v>0.4833333333</v>
      </c>
      <c r="AN386" s="1">
        <v>7.1088328000000006E-2</v>
      </c>
      <c r="AO386" s="1">
        <v>2.7332965599999998E-2</v>
      </c>
      <c r="AP386" s="1">
        <v>8.2533470299999995E-2</v>
      </c>
      <c r="AQ386" s="1">
        <v>0.285161261</v>
      </c>
      <c r="AR386" s="1">
        <v>9.7410411700000005E-2</v>
      </c>
      <c r="AS386" s="1">
        <v>8.8153001999999994E-2</v>
      </c>
      <c r="AT386" s="1">
        <v>3.6979249300000003E-2</v>
      </c>
      <c r="AU386" s="1">
        <v>1.5071321E-3</v>
      </c>
      <c r="AV386" s="1">
        <v>1.27650881E-2</v>
      </c>
      <c r="AW386" s="1">
        <v>0.21405135889999999</v>
      </c>
      <c r="AX386" s="1">
        <v>1.4605237116000001</v>
      </c>
      <c r="AY386" s="1">
        <v>-2.2390674999999999E-2</v>
      </c>
      <c r="AZ386" s="1">
        <v>-1.1810876509999999</v>
      </c>
      <c r="BA386" s="1">
        <v>0.10284748220000001</v>
      </c>
      <c r="BB386" s="1">
        <v>0.13426814079999999</v>
      </c>
      <c r="BC386" s="1">
        <v>1.6783881675000001</v>
      </c>
      <c r="BD386" s="1">
        <v>-2.134878992</v>
      </c>
      <c r="BE386" s="1">
        <v>-1.2912234389999999</v>
      </c>
      <c r="BF386" s="1">
        <v>-0.38302230599999998</v>
      </c>
      <c r="BG386" s="1">
        <v>-0.89927610800000002</v>
      </c>
      <c r="BH386" s="1">
        <v>-1.1463315220000001</v>
      </c>
      <c r="BI386" s="1">
        <v>-2.8551995219999999</v>
      </c>
      <c r="BJ386">
        <v>4</v>
      </c>
      <c r="BK386">
        <v>4</v>
      </c>
      <c r="BL386" t="s">
        <v>6729</v>
      </c>
      <c r="BM386" t="s">
        <v>759</v>
      </c>
      <c r="BN386" s="36" t="s">
        <v>6764</v>
      </c>
      <c r="BO386" s="1">
        <v>-0.252583063</v>
      </c>
      <c r="BP386" s="1">
        <v>0.55734386489999999</v>
      </c>
      <c r="BQ386" s="1">
        <v>0.47526173459999999</v>
      </c>
      <c r="BR386" s="1">
        <v>0.58795969219999999</v>
      </c>
      <c r="BS386" s="1">
        <v>0.25258306339999997</v>
      </c>
      <c r="BT386" s="1">
        <v>0.55734386489999999</v>
      </c>
      <c r="BU386" s="1">
        <v>0.47526173459999999</v>
      </c>
      <c r="BV386" s="1">
        <v>0.58795969219999999</v>
      </c>
      <c r="BW386" t="s">
        <v>3044</v>
      </c>
      <c r="BX386" t="s">
        <v>1062</v>
      </c>
      <c r="BY386" t="s">
        <v>1063</v>
      </c>
      <c r="BZ386" t="s">
        <v>1062</v>
      </c>
      <c r="CA386">
        <v>8</v>
      </c>
      <c r="CB386">
        <v>2</v>
      </c>
      <c r="CC386">
        <v>0</v>
      </c>
      <c r="CD386">
        <v>0</v>
      </c>
      <c r="CE386">
        <v>2017</v>
      </c>
      <c r="CF386">
        <v>8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-1</v>
      </c>
      <c r="CN386" t="s">
        <v>265</v>
      </c>
      <c r="CO386">
        <v>28</v>
      </c>
      <c r="DV386" s="36" t="s">
        <v>1342</v>
      </c>
    </row>
    <row r="387" spans="1:126" x14ac:dyDescent="0.3">
      <c r="A387">
        <v>386</v>
      </c>
      <c r="B387" t="s">
        <v>629</v>
      </c>
      <c r="C387" t="s">
        <v>378</v>
      </c>
      <c r="D387" t="s">
        <v>331</v>
      </c>
      <c r="E387">
        <v>425766</v>
      </c>
      <c r="F387" t="s">
        <v>250</v>
      </c>
      <c r="I387" t="s">
        <v>1103</v>
      </c>
      <c r="J387">
        <v>13</v>
      </c>
      <c r="K387" t="s">
        <v>810</v>
      </c>
      <c r="L387">
        <v>67</v>
      </c>
      <c r="M387">
        <v>117</v>
      </c>
      <c r="N387">
        <v>39</v>
      </c>
      <c r="O387">
        <v>22</v>
      </c>
      <c r="P387">
        <v>74</v>
      </c>
      <c r="Q387">
        <v>57</v>
      </c>
      <c r="R387">
        <v>132</v>
      </c>
      <c r="S387">
        <v>62</v>
      </c>
      <c r="T387">
        <v>71</v>
      </c>
      <c r="U387">
        <v>30</v>
      </c>
      <c r="V387">
        <v>65</v>
      </c>
      <c r="W387">
        <v>97</v>
      </c>
      <c r="X387">
        <v>34</v>
      </c>
      <c r="Y387">
        <v>101</v>
      </c>
      <c r="Z387">
        <v>2</v>
      </c>
      <c r="AA387">
        <v>1</v>
      </c>
      <c r="AB387" s="1">
        <v>0.254</v>
      </c>
      <c r="AC387" s="1">
        <v>0.30199999999999999</v>
      </c>
      <c r="AD387" s="1">
        <v>0.34300000000000003</v>
      </c>
      <c r="AE387" s="1">
        <v>0.28899999999999998</v>
      </c>
      <c r="AF387" s="36">
        <v>11</v>
      </c>
      <c r="AG387" s="36">
        <v>10</v>
      </c>
      <c r="AH387" s="8">
        <v>2</v>
      </c>
      <c r="AI387" s="36">
        <v>-4</v>
      </c>
      <c r="AJ387" s="38">
        <v>679</v>
      </c>
      <c r="AK387" s="38">
        <v>74</v>
      </c>
      <c r="AL387" s="1">
        <v>0.185</v>
      </c>
      <c r="AM387" s="1">
        <v>0.56666666669999999</v>
      </c>
      <c r="AN387" s="1">
        <v>0.10148791259999999</v>
      </c>
      <c r="AO387" s="1">
        <v>5.4658370999999999E-3</v>
      </c>
      <c r="AP387" s="1">
        <v>5.8355246100000001E-2</v>
      </c>
      <c r="AQ387" s="1">
        <v>0.1244408365</v>
      </c>
      <c r="AR387" s="1">
        <v>0.20267120499999999</v>
      </c>
      <c r="AS387" s="1">
        <v>8.9536987799999995E-2</v>
      </c>
      <c r="AT387" s="1">
        <v>2.8833147399999998E-2</v>
      </c>
      <c r="AU387" s="1">
        <v>1.351753E-3</v>
      </c>
      <c r="AV387" s="1">
        <v>1.7095231400000001E-2</v>
      </c>
      <c r="AW387" s="1">
        <v>0.28888922420000002</v>
      </c>
      <c r="AX387" s="1">
        <v>-0.90091252099999997</v>
      </c>
      <c r="AY387" s="1">
        <v>1.2341606289</v>
      </c>
      <c r="AZ387" s="1">
        <v>-0.98900434500000001</v>
      </c>
      <c r="BA387" s="1">
        <v>-0.82017927199999996</v>
      </c>
      <c r="BB387" s="1">
        <v>-0.88112931500000002</v>
      </c>
      <c r="BC387" s="1">
        <v>-2.3057668109999998</v>
      </c>
      <c r="BD387" s="1">
        <v>1.8797345816</v>
      </c>
      <c r="BE387" s="1">
        <v>-1.2590869549999999</v>
      </c>
      <c r="BF387" s="1">
        <v>-1.2490566270000001</v>
      </c>
      <c r="BG387" s="1">
        <v>-0.94602853099999995</v>
      </c>
      <c r="BH387" s="1">
        <v>-0.78039359699999999</v>
      </c>
      <c r="BI387" s="1">
        <v>-0.285801847</v>
      </c>
      <c r="BJ387">
        <v>3</v>
      </c>
      <c r="BK387">
        <v>2</v>
      </c>
      <c r="BL387" t="s">
        <v>764</v>
      </c>
      <c r="BM387" t="s">
        <v>761</v>
      </c>
      <c r="BN387" s="36" t="s">
        <v>789</v>
      </c>
      <c r="BO387" s="1">
        <v>-0.53765991300000004</v>
      </c>
      <c r="BP387" s="1">
        <v>-0.63549679299999995</v>
      </c>
      <c r="BQ387" s="1">
        <v>0.26407368450000002</v>
      </c>
      <c r="BR387" s="1">
        <v>-0.42922844300000002</v>
      </c>
      <c r="BS387" s="1">
        <v>0.5376599125</v>
      </c>
      <c r="BT387" s="1">
        <v>0.63549679339999998</v>
      </c>
      <c r="BU387" s="1">
        <v>0.26407368450000002</v>
      </c>
      <c r="BV387" s="1">
        <v>0.42922844339999999</v>
      </c>
      <c r="BW387" t="s">
        <v>2879</v>
      </c>
      <c r="BX387" t="s">
        <v>1089</v>
      </c>
      <c r="BY387" t="s">
        <v>1063</v>
      </c>
      <c r="CP387" t="s">
        <v>1089</v>
      </c>
      <c r="CQ387">
        <v>343</v>
      </c>
      <c r="CR387">
        <v>100</v>
      </c>
      <c r="CS387">
        <v>9</v>
      </c>
      <c r="CT387">
        <v>0</v>
      </c>
      <c r="CU387">
        <v>2016</v>
      </c>
      <c r="CV387">
        <v>366</v>
      </c>
      <c r="CW387">
        <v>0.26500000000000001</v>
      </c>
      <c r="CX387">
        <v>0.307</v>
      </c>
      <c r="CY387">
        <v>0.39700000000000002</v>
      </c>
      <c r="CZ387">
        <v>113</v>
      </c>
      <c r="DA387">
        <v>0.308</v>
      </c>
      <c r="DB387">
        <v>32</v>
      </c>
      <c r="DC387">
        <v>9</v>
      </c>
      <c r="DD387" t="s">
        <v>250</v>
      </c>
      <c r="DE387">
        <v>32</v>
      </c>
      <c r="DF387" t="s">
        <v>1402</v>
      </c>
      <c r="DG387">
        <v>361</v>
      </c>
      <c r="DH387">
        <v>104</v>
      </c>
      <c r="DI387">
        <v>4</v>
      </c>
      <c r="DJ387">
        <v>2</v>
      </c>
      <c r="DK387">
        <v>2015</v>
      </c>
      <c r="DL387">
        <v>388</v>
      </c>
      <c r="DM387">
        <v>0.28000000000000003</v>
      </c>
      <c r="DN387">
        <v>0.32200000000000001</v>
      </c>
      <c r="DO387">
        <v>0.35699999999999998</v>
      </c>
      <c r="DP387">
        <v>118</v>
      </c>
      <c r="DQ387">
        <v>0.30399999999999999</v>
      </c>
      <c r="DR387">
        <v>31</v>
      </c>
      <c r="DS387">
        <v>9</v>
      </c>
      <c r="DT387" t="s">
        <v>250</v>
      </c>
      <c r="DU387">
        <v>31</v>
      </c>
      <c r="DV387" s="36" t="s">
        <v>1546</v>
      </c>
    </row>
    <row r="388" spans="1:126" x14ac:dyDescent="0.3">
      <c r="A388">
        <v>387</v>
      </c>
      <c r="B388" t="s">
        <v>630</v>
      </c>
      <c r="C388" t="s">
        <v>420</v>
      </c>
      <c r="D388" t="s">
        <v>419</v>
      </c>
      <c r="E388">
        <v>446334</v>
      </c>
      <c r="F388" t="s">
        <v>253</v>
      </c>
      <c r="I388" t="s">
        <v>1065</v>
      </c>
      <c r="J388">
        <v>14</v>
      </c>
      <c r="K388" t="s">
        <v>702</v>
      </c>
      <c r="L388">
        <v>96</v>
      </c>
      <c r="M388">
        <v>110</v>
      </c>
      <c r="N388">
        <v>205</v>
      </c>
      <c r="O388">
        <v>41</v>
      </c>
      <c r="P388">
        <v>87</v>
      </c>
      <c r="Q388">
        <v>84</v>
      </c>
      <c r="R388">
        <v>96</v>
      </c>
      <c r="S388">
        <v>137</v>
      </c>
      <c r="T388">
        <v>127</v>
      </c>
      <c r="U388">
        <v>68</v>
      </c>
      <c r="V388">
        <v>158</v>
      </c>
      <c r="W388">
        <v>109</v>
      </c>
      <c r="X388">
        <v>32</v>
      </c>
      <c r="Y388">
        <v>528</v>
      </c>
      <c r="Z388">
        <v>22</v>
      </c>
      <c r="AA388">
        <v>3</v>
      </c>
      <c r="AB388" s="1">
        <v>0.255</v>
      </c>
      <c r="AC388" s="1">
        <v>0.307</v>
      </c>
      <c r="AD388" s="1">
        <v>0.45200000000000001</v>
      </c>
      <c r="AE388" s="1">
        <v>0.32500000000000001</v>
      </c>
      <c r="AF388" s="36">
        <v>49</v>
      </c>
      <c r="AG388" s="36">
        <v>49</v>
      </c>
      <c r="AH388" s="8">
        <v>18</v>
      </c>
      <c r="AI388" s="36">
        <v>6</v>
      </c>
      <c r="AJ388" s="38">
        <v>84</v>
      </c>
      <c r="AK388" s="38">
        <v>16</v>
      </c>
      <c r="AL388" s="1">
        <v>0.26500000000000001</v>
      </c>
      <c r="AM388" s="1">
        <v>0.53333333329999999</v>
      </c>
      <c r="AN388" s="1">
        <v>0.52795446830000003</v>
      </c>
      <c r="AO388" s="1">
        <v>1.0288093E-2</v>
      </c>
      <c r="AP388" s="1">
        <v>6.9274518699999996E-2</v>
      </c>
      <c r="AQ388" s="1">
        <v>0.18361325580000001</v>
      </c>
      <c r="AR388" s="1">
        <v>0.14687685170000001</v>
      </c>
      <c r="AS388" s="1">
        <v>0.1975874769</v>
      </c>
      <c r="AT388" s="1">
        <v>5.1351024500000002E-2</v>
      </c>
      <c r="AU388" s="1">
        <v>3.0756809999999998E-3</v>
      </c>
      <c r="AV388" s="1">
        <v>4.1469343899999997E-2</v>
      </c>
      <c r="AW388" s="1">
        <v>0.3252881373</v>
      </c>
      <c r="AX388" s="1">
        <v>-0.11376711</v>
      </c>
      <c r="AY388" s="1">
        <v>0.73154010749999998</v>
      </c>
      <c r="AZ388" s="1">
        <v>1.7056741076999999</v>
      </c>
      <c r="BA388" s="1">
        <v>-0.61662848299999995</v>
      </c>
      <c r="BB388" s="1">
        <v>-0.42255958900000001</v>
      </c>
      <c r="BC388" s="1">
        <v>-0.83892095200000005</v>
      </c>
      <c r="BD388" s="1">
        <v>-0.248244517</v>
      </c>
      <c r="BE388" s="1">
        <v>1.2498713919</v>
      </c>
      <c r="BF388" s="1">
        <v>1.1448803304999999</v>
      </c>
      <c r="BG388" s="1">
        <v>-0.427311159</v>
      </c>
      <c r="BH388" s="1">
        <v>1.2794486705000001</v>
      </c>
      <c r="BI388" s="1">
        <v>0.96387680639999995</v>
      </c>
      <c r="BJ388">
        <v>1</v>
      </c>
      <c r="BK388">
        <v>2</v>
      </c>
      <c r="BL388" t="s">
        <v>764</v>
      </c>
      <c r="BM388" t="s">
        <v>763</v>
      </c>
      <c r="BN388" s="36" t="s">
        <v>791</v>
      </c>
      <c r="BO388" s="1">
        <v>0.61778634720000003</v>
      </c>
      <c r="BP388" s="1">
        <v>-0.62060990299999996</v>
      </c>
      <c r="BQ388" s="1">
        <v>-0.39969882299999998</v>
      </c>
      <c r="BR388" s="1">
        <v>-1.0333021E-2</v>
      </c>
      <c r="BS388" s="1">
        <v>0.61778634720000003</v>
      </c>
      <c r="BT388" s="1">
        <v>0.62060990329999999</v>
      </c>
      <c r="BU388" s="1">
        <v>0.39969882330000001</v>
      </c>
      <c r="BV388" s="1">
        <v>1.0333020599999999E-2</v>
      </c>
      <c r="BW388" t="s">
        <v>6934</v>
      </c>
      <c r="BX388" t="s">
        <v>1104</v>
      </c>
      <c r="BY388" t="s">
        <v>1063</v>
      </c>
      <c r="BZ388" t="s">
        <v>1402</v>
      </c>
      <c r="CA388">
        <v>613</v>
      </c>
      <c r="CB388">
        <v>156</v>
      </c>
      <c r="CC388">
        <v>20</v>
      </c>
      <c r="CD388">
        <v>6</v>
      </c>
      <c r="CE388">
        <v>2017</v>
      </c>
      <c r="CF388">
        <v>677</v>
      </c>
      <c r="CG388">
        <v>0.26100000000000001</v>
      </c>
      <c r="CH388">
        <v>0.313</v>
      </c>
      <c r="CI388">
        <v>0.42399999999999999</v>
      </c>
      <c r="CJ388">
        <v>216</v>
      </c>
      <c r="CK388">
        <v>0.31900000000000001</v>
      </c>
      <c r="CL388">
        <v>53</v>
      </c>
      <c r="CM388">
        <v>22</v>
      </c>
      <c r="CN388" t="s">
        <v>253</v>
      </c>
      <c r="CO388">
        <v>31</v>
      </c>
      <c r="CP388" t="s">
        <v>1402</v>
      </c>
      <c r="CQ388">
        <v>633</v>
      </c>
      <c r="CR388">
        <v>160</v>
      </c>
      <c r="CS388">
        <v>36</v>
      </c>
      <c r="CT388">
        <v>0</v>
      </c>
      <c r="CU388">
        <v>2016</v>
      </c>
      <c r="CV388">
        <v>685</v>
      </c>
      <c r="CW388">
        <v>0.27300000000000002</v>
      </c>
      <c r="CX388">
        <v>0.318</v>
      </c>
      <c r="CY388">
        <v>0.52100000000000002</v>
      </c>
      <c r="CZ388">
        <v>243</v>
      </c>
      <c r="DA388">
        <v>0.35399999999999998</v>
      </c>
      <c r="DB388">
        <v>78</v>
      </c>
      <c r="DC388">
        <v>30</v>
      </c>
      <c r="DD388" t="s">
        <v>253</v>
      </c>
      <c r="DE388">
        <v>30</v>
      </c>
      <c r="DF388" t="s">
        <v>1402</v>
      </c>
      <c r="DG388">
        <v>604</v>
      </c>
      <c r="DH388">
        <v>160</v>
      </c>
      <c r="DI388">
        <v>21</v>
      </c>
      <c r="DJ388">
        <v>3</v>
      </c>
      <c r="DK388">
        <v>2015</v>
      </c>
      <c r="DL388">
        <v>670</v>
      </c>
      <c r="DM388">
        <v>0.27</v>
      </c>
      <c r="DN388">
        <v>0.32800000000000001</v>
      </c>
      <c r="DO388">
        <v>0.435</v>
      </c>
      <c r="DP388">
        <v>223</v>
      </c>
      <c r="DQ388">
        <v>0.33200000000000002</v>
      </c>
      <c r="DR388">
        <v>61</v>
      </c>
      <c r="DS388">
        <v>22</v>
      </c>
      <c r="DT388" t="s">
        <v>253</v>
      </c>
      <c r="DU388">
        <v>29</v>
      </c>
      <c r="DV388" s="36" t="s">
        <v>1504</v>
      </c>
    </row>
    <row r="389" spans="1:126" x14ac:dyDescent="0.3">
      <c r="A389">
        <v>388</v>
      </c>
      <c r="B389" t="s">
        <v>3063</v>
      </c>
      <c r="C389" t="s">
        <v>296</v>
      </c>
      <c r="D389" t="s">
        <v>380</v>
      </c>
      <c r="E389">
        <v>607257</v>
      </c>
      <c r="F389" t="s">
        <v>255</v>
      </c>
      <c r="I389" t="s">
        <v>1103</v>
      </c>
      <c r="J389">
        <v>32</v>
      </c>
      <c r="K389" t="s">
        <v>816</v>
      </c>
      <c r="L389">
        <v>90</v>
      </c>
      <c r="M389">
        <v>103</v>
      </c>
      <c r="N389">
        <v>41</v>
      </c>
      <c r="O389">
        <v>13</v>
      </c>
      <c r="P389">
        <v>91</v>
      </c>
      <c r="Q389">
        <v>121</v>
      </c>
      <c r="R389">
        <v>82</v>
      </c>
      <c r="S389">
        <v>110</v>
      </c>
      <c r="T389">
        <v>75</v>
      </c>
      <c r="U389">
        <v>46</v>
      </c>
      <c r="V389">
        <v>133</v>
      </c>
      <c r="W389">
        <v>90</v>
      </c>
      <c r="X389">
        <v>30</v>
      </c>
      <c r="Y389">
        <v>107</v>
      </c>
      <c r="Z389">
        <v>4</v>
      </c>
      <c r="AA389">
        <v>0</v>
      </c>
      <c r="AB389" s="1">
        <v>0.19600000000000001</v>
      </c>
      <c r="AC389" s="1">
        <v>0.26</v>
      </c>
      <c r="AD389" s="1">
        <v>0.35299999999999998</v>
      </c>
      <c r="AE389" s="1">
        <v>0.26900000000000002</v>
      </c>
      <c r="AF389" s="36">
        <v>9</v>
      </c>
      <c r="AG389" s="36">
        <v>9</v>
      </c>
      <c r="AH389" s="8">
        <v>1</v>
      </c>
      <c r="AI389" s="36">
        <v>-6</v>
      </c>
      <c r="AJ389" s="38">
        <v>564</v>
      </c>
      <c r="AK389" s="38">
        <v>95</v>
      </c>
      <c r="AL389" s="1">
        <v>0.25</v>
      </c>
      <c r="AM389" s="1">
        <v>0.5</v>
      </c>
      <c r="AN389" s="1">
        <v>0.10665960839999999</v>
      </c>
      <c r="AO389" s="1">
        <v>3.2102527E-3</v>
      </c>
      <c r="AP389" s="1">
        <v>7.2515878699999994E-2</v>
      </c>
      <c r="AQ389" s="1">
        <v>0.26272800159999998</v>
      </c>
      <c r="AR389" s="1">
        <v>0.12513630819999999</v>
      </c>
      <c r="AS389" s="1">
        <v>0.15742910560000001</v>
      </c>
      <c r="AT389" s="1">
        <v>3.0595536999999999E-2</v>
      </c>
      <c r="AU389" s="1">
        <v>2.0532925000000001E-3</v>
      </c>
      <c r="AV389" s="1">
        <v>3.4906689999999997E-2</v>
      </c>
      <c r="AW389" s="1">
        <v>0.26868838639999998</v>
      </c>
      <c r="AX389" s="1">
        <v>-0.26135687499999999</v>
      </c>
      <c r="AY389" s="1">
        <v>0.22891958609999999</v>
      </c>
      <c r="AZ389" s="1">
        <v>-0.956326385</v>
      </c>
      <c r="BA389" s="1">
        <v>-0.91538906200000003</v>
      </c>
      <c r="BB389" s="1">
        <v>-0.28643426500000002</v>
      </c>
      <c r="BC389" s="1">
        <v>1.1222822302</v>
      </c>
      <c r="BD389" s="1">
        <v>-1.077422015</v>
      </c>
      <c r="BE389" s="1">
        <v>0.31738435120000003</v>
      </c>
      <c r="BF389" s="1">
        <v>-1.061692182</v>
      </c>
      <c r="BG389" s="1">
        <v>-0.73494042400000004</v>
      </c>
      <c r="BH389" s="1">
        <v>0.72484255639999995</v>
      </c>
      <c r="BI389" s="1">
        <v>-0.97935430800000001</v>
      </c>
      <c r="BJ389">
        <v>3</v>
      </c>
      <c r="BK389">
        <v>3</v>
      </c>
      <c r="BL389" t="s">
        <v>762</v>
      </c>
      <c r="BM389" t="s">
        <v>763</v>
      </c>
      <c r="BN389" s="36" t="s">
        <v>799</v>
      </c>
      <c r="BO389" s="1">
        <v>0.54708864109999999</v>
      </c>
      <c r="BP389" s="1">
        <v>0.30231625719999999</v>
      </c>
      <c r="BQ389" s="1">
        <v>0.66355927219999999</v>
      </c>
      <c r="BR389" s="1">
        <v>0.34963966660000001</v>
      </c>
      <c r="BS389" s="1">
        <v>0.54708864109999999</v>
      </c>
      <c r="BT389" s="1">
        <v>0.30231625719999999</v>
      </c>
      <c r="BU389" s="1">
        <v>0.66355927219999999</v>
      </c>
      <c r="BV389" s="1">
        <v>0.34963966660000001</v>
      </c>
      <c r="BW389" t="s">
        <v>2893</v>
      </c>
      <c r="BX389" t="s">
        <v>1386</v>
      </c>
      <c r="BY389" t="s">
        <v>1373</v>
      </c>
      <c r="BZ389" t="s">
        <v>1386</v>
      </c>
      <c r="CA389">
        <v>54</v>
      </c>
      <c r="CB389">
        <v>24</v>
      </c>
      <c r="CC389">
        <v>4</v>
      </c>
      <c r="CD389">
        <v>0</v>
      </c>
      <c r="CE389">
        <v>2017</v>
      </c>
      <c r="CF389">
        <v>62</v>
      </c>
      <c r="CG389">
        <v>0.222</v>
      </c>
      <c r="CH389">
        <v>0.30599999999999999</v>
      </c>
      <c r="CI389">
        <v>0.46300000000000002</v>
      </c>
      <c r="CJ389">
        <v>20</v>
      </c>
      <c r="CK389">
        <v>0.32900000000000001</v>
      </c>
      <c r="CL389">
        <v>13</v>
      </c>
      <c r="CM389">
        <v>3</v>
      </c>
      <c r="CN389" t="s">
        <v>255</v>
      </c>
      <c r="CO389">
        <v>29</v>
      </c>
      <c r="CP389" t="s">
        <v>1093</v>
      </c>
      <c r="CQ389">
        <v>7</v>
      </c>
      <c r="CR389">
        <v>8</v>
      </c>
      <c r="CS389">
        <v>0</v>
      </c>
      <c r="CT389">
        <v>0</v>
      </c>
      <c r="CU389">
        <v>2016</v>
      </c>
      <c r="CV389">
        <v>7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-1</v>
      </c>
      <c r="DD389" t="s">
        <v>255</v>
      </c>
      <c r="DE389">
        <v>28</v>
      </c>
      <c r="DV389" s="36" t="s">
        <v>3165</v>
      </c>
    </row>
    <row r="390" spans="1:126" x14ac:dyDescent="0.3">
      <c r="A390">
        <v>389</v>
      </c>
      <c r="B390" t="s">
        <v>894</v>
      </c>
      <c r="C390" t="s">
        <v>895</v>
      </c>
      <c r="D390" t="s">
        <v>88</v>
      </c>
      <c r="E390">
        <v>518953</v>
      </c>
      <c r="F390" t="s">
        <v>249</v>
      </c>
      <c r="I390" t="s">
        <v>1103</v>
      </c>
      <c r="J390">
        <v>31</v>
      </c>
      <c r="K390" t="s">
        <v>808</v>
      </c>
      <c r="L390">
        <v>76</v>
      </c>
      <c r="M390">
        <v>110</v>
      </c>
      <c r="N390">
        <v>31</v>
      </c>
      <c r="O390">
        <v>54</v>
      </c>
      <c r="P390">
        <v>89</v>
      </c>
      <c r="Q390">
        <v>95</v>
      </c>
      <c r="R390">
        <v>107</v>
      </c>
      <c r="S390">
        <v>74</v>
      </c>
      <c r="T390">
        <v>62</v>
      </c>
      <c r="U390">
        <v>123</v>
      </c>
      <c r="V390">
        <v>75</v>
      </c>
      <c r="W390">
        <v>92</v>
      </c>
      <c r="X390">
        <v>32</v>
      </c>
      <c r="Y390">
        <v>80</v>
      </c>
      <c r="Z390">
        <v>2</v>
      </c>
      <c r="AA390">
        <v>1</v>
      </c>
      <c r="AB390" s="1">
        <v>0.221</v>
      </c>
      <c r="AC390" s="1">
        <v>0.28399999999999997</v>
      </c>
      <c r="AD390" s="1">
        <v>0.32700000000000001</v>
      </c>
      <c r="AE390" s="1">
        <v>0.27400000000000002</v>
      </c>
      <c r="AF390" s="36">
        <v>8</v>
      </c>
      <c r="AG390" s="36">
        <v>7</v>
      </c>
      <c r="AH390" s="8">
        <v>1</v>
      </c>
      <c r="AI390" s="36">
        <v>-5</v>
      </c>
      <c r="AJ390" s="38">
        <v>742</v>
      </c>
      <c r="AK390" s="38">
        <v>278</v>
      </c>
      <c r="AL390" s="1">
        <v>0.21</v>
      </c>
      <c r="AM390" s="1">
        <v>0.53333333329999999</v>
      </c>
      <c r="AN390" s="1">
        <v>8.0230773699999994E-2</v>
      </c>
      <c r="AO390" s="1">
        <v>1.3348000299999999E-2</v>
      </c>
      <c r="AP390" s="1">
        <v>7.0793147700000003E-2</v>
      </c>
      <c r="AQ390" s="1">
        <v>0.2071303572</v>
      </c>
      <c r="AR390" s="1">
        <v>0.1648587664</v>
      </c>
      <c r="AS390" s="1">
        <v>0.1059237552</v>
      </c>
      <c r="AT390" s="1">
        <v>2.5201033000000001E-2</v>
      </c>
      <c r="AU390" s="1">
        <v>5.5295758000000004E-3</v>
      </c>
      <c r="AV390" s="1">
        <v>1.9713588000000001E-2</v>
      </c>
      <c r="AW390" s="1">
        <v>0.2739346674</v>
      </c>
      <c r="AX390" s="1">
        <v>-0.65492958000000001</v>
      </c>
      <c r="AY390" s="1">
        <v>0.73154010749999998</v>
      </c>
      <c r="AZ390" s="1">
        <v>-1.1233200459999999</v>
      </c>
      <c r="BA390" s="1">
        <v>-0.487467659</v>
      </c>
      <c r="BB390" s="1">
        <v>-0.35878269800000001</v>
      </c>
      <c r="BC390" s="1">
        <v>-0.255947278</v>
      </c>
      <c r="BD390" s="1">
        <v>0.43758005999999999</v>
      </c>
      <c r="BE390" s="1">
        <v>-0.87858227499999997</v>
      </c>
      <c r="BF390" s="1">
        <v>-1.6351966259999999</v>
      </c>
      <c r="BG390" s="1">
        <v>0.31104791079999999</v>
      </c>
      <c r="BH390" s="1">
        <v>-0.55911778199999995</v>
      </c>
      <c r="BI390" s="1">
        <v>-0.79923449400000002</v>
      </c>
      <c r="BJ390">
        <v>3</v>
      </c>
      <c r="BK390">
        <v>3</v>
      </c>
      <c r="BL390" t="s">
        <v>762</v>
      </c>
      <c r="BM390" t="s">
        <v>761</v>
      </c>
      <c r="BN390" s="36" t="s">
        <v>783</v>
      </c>
      <c r="BO390" s="1">
        <v>-0.52640635999999996</v>
      </c>
      <c r="BP390" s="1">
        <v>8.4499486100000007E-2</v>
      </c>
      <c r="BQ390" s="1">
        <v>0.75035875630000004</v>
      </c>
      <c r="BR390" s="1">
        <v>-0.33180991500000001</v>
      </c>
      <c r="BS390" s="1">
        <v>0.52640635970000005</v>
      </c>
      <c r="BT390" s="1">
        <v>8.4499486100000007E-2</v>
      </c>
      <c r="BU390" s="1">
        <v>0.75035875630000004</v>
      </c>
      <c r="BV390" s="1">
        <v>0.33180991500000001</v>
      </c>
      <c r="BW390" t="s">
        <v>3874</v>
      </c>
      <c r="BX390" t="s">
        <v>1081</v>
      </c>
      <c r="BY390" t="s">
        <v>1063</v>
      </c>
      <c r="CP390" t="s">
        <v>1081</v>
      </c>
      <c r="CQ390">
        <v>67</v>
      </c>
      <c r="CR390">
        <v>30</v>
      </c>
      <c r="CS390">
        <v>0</v>
      </c>
      <c r="CT390">
        <v>1</v>
      </c>
      <c r="CU390">
        <v>2016</v>
      </c>
      <c r="CV390">
        <v>79</v>
      </c>
      <c r="CW390">
        <v>0.23899999999999999</v>
      </c>
      <c r="CX390">
        <v>0.34200000000000003</v>
      </c>
      <c r="CY390">
        <v>0.313</v>
      </c>
      <c r="CZ390">
        <v>24</v>
      </c>
      <c r="DA390">
        <v>0.30499999999999999</v>
      </c>
      <c r="DB390">
        <v>11</v>
      </c>
      <c r="DC390">
        <v>1</v>
      </c>
      <c r="DD390" t="s">
        <v>249</v>
      </c>
      <c r="DE390">
        <v>30</v>
      </c>
      <c r="DF390" t="s">
        <v>1377</v>
      </c>
      <c r="DG390">
        <v>134</v>
      </c>
      <c r="DH390">
        <v>84</v>
      </c>
      <c r="DI390">
        <v>4</v>
      </c>
      <c r="DJ390">
        <v>2</v>
      </c>
      <c r="DK390">
        <v>2015</v>
      </c>
      <c r="DL390">
        <v>144</v>
      </c>
      <c r="DM390">
        <v>0.20100000000000001</v>
      </c>
      <c r="DN390">
        <v>0.24099999999999999</v>
      </c>
      <c r="DO390">
        <v>0.313</v>
      </c>
      <c r="DP390">
        <v>35</v>
      </c>
      <c r="DQ390">
        <v>0.24</v>
      </c>
      <c r="DR390">
        <v>7</v>
      </c>
      <c r="DS390">
        <v>2</v>
      </c>
      <c r="DT390" t="s">
        <v>249</v>
      </c>
      <c r="DU390">
        <v>29</v>
      </c>
      <c r="DV390" s="36" t="s">
        <v>1469</v>
      </c>
    </row>
    <row r="391" spans="1:126" x14ac:dyDescent="0.3">
      <c r="A391">
        <v>390</v>
      </c>
      <c r="B391" t="s">
        <v>5600</v>
      </c>
      <c r="C391" t="s">
        <v>430</v>
      </c>
      <c r="D391" t="s">
        <v>429</v>
      </c>
      <c r="E391">
        <v>476704</v>
      </c>
      <c r="F391" t="s">
        <v>265</v>
      </c>
      <c r="I391" t="s">
        <v>1061</v>
      </c>
      <c r="J391">
        <v>13</v>
      </c>
      <c r="K391" t="s">
        <v>4032</v>
      </c>
      <c r="L391">
        <v>154</v>
      </c>
      <c r="M391">
        <v>117</v>
      </c>
      <c r="N391">
        <v>173</v>
      </c>
      <c r="O391">
        <v>22</v>
      </c>
      <c r="P391">
        <v>133</v>
      </c>
      <c r="Q391">
        <v>76</v>
      </c>
      <c r="R391">
        <v>107</v>
      </c>
      <c r="S391">
        <v>91</v>
      </c>
      <c r="T391">
        <v>122</v>
      </c>
      <c r="U391">
        <v>61</v>
      </c>
      <c r="V391">
        <v>82</v>
      </c>
      <c r="W391">
        <v>107</v>
      </c>
      <c r="X391">
        <v>34</v>
      </c>
      <c r="Y391">
        <v>445</v>
      </c>
      <c r="Z391">
        <v>10</v>
      </c>
      <c r="AA391">
        <v>2</v>
      </c>
      <c r="AB391" s="1">
        <v>0.253</v>
      </c>
      <c r="AC391" s="1">
        <v>0.33</v>
      </c>
      <c r="AD391" s="1">
        <v>0.38400000000000001</v>
      </c>
      <c r="AE391" s="1">
        <v>0.318</v>
      </c>
      <c r="AF391" s="36">
        <v>40</v>
      </c>
      <c r="AG391" s="36">
        <v>44</v>
      </c>
      <c r="AH391" s="8">
        <v>11</v>
      </c>
      <c r="AI391" s="36">
        <v>9</v>
      </c>
      <c r="AJ391" s="38">
        <v>126</v>
      </c>
      <c r="AK391" s="38">
        <v>22</v>
      </c>
      <c r="AL391" s="1">
        <v>0.42499999999999999</v>
      </c>
      <c r="AM391" s="1">
        <v>0.56666666669999999</v>
      </c>
      <c r="AN391" s="1">
        <v>0.44513994489999997</v>
      </c>
      <c r="AO391" s="1">
        <v>5.4714165000000004E-3</v>
      </c>
      <c r="AP391" s="1">
        <v>0.1056772738</v>
      </c>
      <c r="AQ391" s="1">
        <v>0.1643220738</v>
      </c>
      <c r="AR391" s="1">
        <v>0.16445088990000001</v>
      </c>
      <c r="AS391" s="1">
        <v>0.131497266</v>
      </c>
      <c r="AT391" s="1">
        <v>4.9524660999999998E-2</v>
      </c>
      <c r="AU391" s="1">
        <v>2.7212279E-3</v>
      </c>
      <c r="AV391" s="1">
        <v>2.1716266099999999E-2</v>
      </c>
      <c r="AW391" s="1">
        <v>0.31828912110000002</v>
      </c>
      <c r="AX391" s="1">
        <v>1.4605237116000001</v>
      </c>
      <c r="AY391" s="1">
        <v>1.2341606289</v>
      </c>
      <c r="AZ391" s="1">
        <v>1.1824009252000001</v>
      </c>
      <c r="BA391" s="1">
        <v>-0.81994376000000002</v>
      </c>
      <c r="BB391" s="1">
        <v>1.1062236856000001</v>
      </c>
      <c r="BC391" s="1">
        <v>-1.317136831</v>
      </c>
      <c r="BD391" s="1">
        <v>0.42202377549999998</v>
      </c>
      <c r="BE391" s="1">
        <v>-0.28475920300000002</v>
      </c>
      <c r="BF391" s="1">
        <v>0.95071464569999997</v>
      </c>
      <c r="BG391" s="1">
        <v>-0.53396352400000002</v>
      </c>
      <c r="BH391" s="1">
        <v>-0.38987260499999998</v>
      </c>
      <c r="BI391" s="1">
        <v>0.72358058759999999</v>
      </c>
      <c r="BJ391">
        <v>4</v>
      </c>
      <c r="BK391">
        <v>2</v>
      </c>
      <c r="BL391" t="s">
        <v>764</v>
      </c>
      <c r="BM391" t="s">
        <v>761</v>
      </c>
      <c r="BN391" s="36" t="s">
        <v>789</v>
      </c>
      <c r="BO391" s="1">
        <v>-0.253682303</v>
      </c>
      <c r="BP391" s="1">
        <v>-0.90486347499999997</v>
      </c>
      <c r="BQ391" s="1">
        <v>-8.7554384999999998E-2</v>
      </c>
      <c r="BR391" s="1">
        <v>0.1030431825</v>
      </c>
      <c r="BS391" s="1">
        <v>0.25368230330000002</v>
      </c>
      <c r="BT391" s="1">
        <v>0.90486347450000004</v>
      </c>
      <c r="BU391" s="1">
        <v>8.7554385299999996E-2</v>
      </c>
      <c r="BV391" s="1">
        <v>0.1030431825</v>
      </c>
      <c r="BW391" t="s">
        <v>6981</v>
      </c>
      <c r="BX391" t="s">
        <v>1392</v>
      </c>
      <c r="BY391" t="s">
        <v>1373</v>
      </c>
      <c r="BZ391" t="s">
        <v>1392</v>
      </c>
      <c r="CA391">
        <v>567</v>
      </c>
      <c r="CB391">
        <v>153</v>
      </c>
      <c r="CC391">
        <v>14</v>
      </c>
      <c r="CD391">
        <v>0</v>
      </c>
      <c r="CE391">
        <v>2017</v>
      </c>
      <c r="CF391">
        <v>645</v>
      </c>
      <c r="CG391">
        <v>0.27700000000000002</v>
      </c>
      <c r="CH391">
        <v>0.36</v>
      </c>
      <c r="CI391">
        <v>0.44800000000000001</v>
      </c>
      <c r="CJ391">
        <v>229</v>
      </c>
      <c r="CK391">
        <v>0.35499999999999998</v>
      </c>
      <c r="CL391">
        <v>76</v>
      </c>
      <c r="CM391">
        <v>21</v>
      </c>
      <c r="CN391" t="s">
        <v>265</v>
      </c>
      <c r="CO391">
        <v>33</v>
      </c>
      <c r="CP391" t="s">
        <v>1392</v>
      </c>
      <c r="CQ391">
        <v>338</v>
      </c>
      <c r="CR391">
        <v>87</v>
      </c>
      <c r="CS391">
        <v>2</v>
      </c>
      <c r="CT391">
        <v>0</v>
      </c>
      <c r="CU391">
        <v>2016</v>
      </c>
      <c r="CV391">
        <v>369</v>
      </c>
      <c r="CW391">
        <v>0.26300000000000001</v>
      </c>
      <c r="CX391">
        <v>0.314</v>
      </c>
      <c r="CY391">
        <v>0.32200000000000001</v>
      </c>
      <c r="CZ391">
        <v>106</v>
      </c>
      <c r="DA391">
        <v>0.28799999999999998</v>
      </c>
      <c r="DB391">
        <v>25</v>
      </c>
      <c r="DC391">
        <v>6</v>
      </c>
      <c r="DD391" t="s">
        <v>265</v>
      </c>
      <c r="DE391">
        <v>32</v>
      </c>
      <c r="DF391" t="s">
        <v>1554</v>
      </c>
      <c r="DG391">
        <v>230</v>
      </c>
      <c r="DH391">
        <v>69</v>
      </c>
      <c r="DI391">
        <v>9</v>
      </c>
      <c r="DJ391">
        <v>1</v>
      </c>
      <c r="DK391">
        <v>2015</v>
      </c>
      <c r="DL391">
        <v>263</v>
      </c>
      <c r="DM391">
        <v>0.222</v>
      </c>
      <c r="DN391">
        <v>0.312</v>
      </c>
      <c r="DO391">
        <v>0.4</v>
      </c>
      <c r="DP391">
        <v>83</v>
      </c>
      <c r="DQ391">
        <v>0.314</v>
      </c>
      <c r="DR391">
        <v>27</v>
      </c>
      <c r="DS391">
        <v>6</v>
      </c>
      <c r="DT391" t="s">
        <v>253</v>
      </c>
      <c r="DU391">
        <v>31</v>
      </c>
      <c r="DV391" s="36" t="s">
        <v>1555</v>
      </c>
    </row>
    <row r="392" spans="1:126" x14ac:dyDescent="0.3">
      <c r="A392">
        <v>391</v>
      </c>
      <c r="B392" t="s">
        <v>631</v>
      </c>
      <c r="C392" t="s">
        <v>441</v>
      </c>
      <c r="D392" t="s">
        <v>234</v>
      </c>
      <c r="E392">
        <v>518960</v>
      </c>
      <c r="F392" t="s">
        <v>255</v>
      </c>
      <c r="I392" t="s">
        <v>1065</v>
      </c>
      <c r="J392">
        <v>17</v>
      </c>
      <c r="K392" t="s">
        <v>824</v>
      </c>
      <c r="L392">
        <v>90</v>
      </c>
      <c r="M392">
        <v>110</v>
      </c>
      <c r="N392">
        <v>173</v>
      </c>
      <c r="O392">
        <v>39</v>
      </c>
      <c r="P392">
        <v>107</v>
      </c>
      <c r="Q392">
        <v>71</v>
      </c>
      <c r="R392">
        <v>116</v>
      </c>
      <c r="S392">
        <v>102</v>
      </c>
      <c r="T392">
        <v>100</v>
      </c>
      <c r="U392">
        <v>100</v>
      </c>
      <c r="V392">
        <v>106</v>
      </c>
      <c r="W392">
        <v>109</v>
      </c>
      <c r="X392">
        <v>32</v>
      </c>
      <c r="Y392">
        <v>445</v>
      </c>
      <c r="Z392">
        <v>12</v>
      </c>
      <c r="AA392">
        <v>2</v>
      </c>
      <c r="AB392" s="1">
        <v>0.26100000000000001</v>
      </c>
      <c r="AC392" s="1">
        <v>0.32600000000000001</v>
      </c>
      <c r="AD392" s="1">
        <v>0.40699999999999997</v>
      </c>
      <c r="AE392" s="1">
        <v>0.32300000000000001</v>
      </c>
      <c r="AF392" s="36">
        <v>43</v>
      </c>
      <c r="AG392" s="36">
        <v>53</v>
      </c>
      <c r="AH392" s="8">
        <v>13</v>
      </c>
      <c r="AI392" s="36">
        <v>0</v>
      </c>
      <c r="AJ392" s="38">
        <v>64</v>
      </c>
      <c r="AK392" s="38">
        <v>6</v>
      </c>
      <c r="AL392" s="1">
        <v>0.25</v>
      </c>
      <c r="AM392" s="1">
        <v>0.53333333329999999</v>
      </c>
      <c r="AN392" s="1">
        <v>0.44541160340000002</v>
      </c>
      <c r="AO392" s="1">
        <v>9.8009897000000002E-3</v>
      </c>
      <c r="AP392" s="1">
        <v>8.4804923599999998E-2</v>
      </c>
      <c r="AQ392" s="1">
        <v>0.1545716335</v>
      </c>
      <c r="AR392" s="1">
        <v>0.1773256587</v>
      </c>
      <c r="AS392" s="1">
        <v>0.14609482309999999</v>
      </c>
      <c r="AT392" s="1">
        <v>4.0520986500000002E-2</v>
      </c>
      <c r="AU392" s="1">
        <v>4.5016696E-3</v>
      </c>
      <c r="AV392" s="1">
        <v>2.7904598400000001E-2</v>
      </c>
      <c r="AW392" s="1">
        <v>0.3229661814</v>
      </c>
      <c r="AX392" s="1">
        <v>-0.26135687499999999</v>
      </c>
      <c r="AY392" s="1">
        <v>0.73154010749999998</v>
      </c>
      <c r="AZ392" s="1">
        <v>1.1841174309</v>
      </c>
      <c r="BA392" s="1">
        <v>-0.63718945199999999</v>
      </c>
      <c r="BB392" s="1">
        <v>0.22966091280000001</v>
      </c>
      <c r="BC392" s="1">
        <v>-1.558843915</v>
      </c>
      <c r="BD392" s="1">
        <v>0.91306341349999998</v>
      </c>
      <c r="BE392" s="1">
        <v>5.4199585100000003E-2</v>
      </c>
      <c r="BF392" s="1">
        <v>-6.4905570000000001E-3</v>
      </c>
      <c r="BG392" s="1">
        <v>1.7584180999999999E-3</v>
      </c>
      <c r="BH392" s="1">
        <v>0.13309981539999999</v>
      </c>
      <c r="BI392" s="1">
        <v>0.88415742799999997</v>
      </c>
      <c r="BJ392">
        <v>1</v>
      </c>
      <c r="BK392">
        <v>2</v>
      </c>
      <c r="BL392" t="s">
        <v>764</v>
      </c>
      <c r="BM392" t="s">
        <v>6724</v>
      </c>
      <c r="BN392" s="36" t="s">
        <v>6748</v>
      </c>
      <c r="BO392" s="1">
        <v>-2.5401140999999999E-2</v>
      </c>
      <c r="BP392" s="1">
        <v>-0.861388759</v>
      </c>
      <c r="BQ392" s="1">
        <v>-0.21625359799999999</v>
      </c>
      <c r="BR392" s="1">
        <v>-0.431637932</v>
      </c>
      <c r="BS392" s="1">
        <v>2.5401140700000002E-2</v>
      </c>
      <c r="BT392" s="1">
        <v>0.86138875869999998</v>
      </c>
      <c r="BU392" s="1">
        <v>0.21625359820000001</v>
      </c>
      <c r="BV392" s="1">
        <v>0.43163793239999998</v>
      </c>
      <c r="BW392" t="s">
        <v>6932</v>
      </c>
      <c r="BX392" t="s">
        <v>1074</v>
      </c>
      <c r="BY392" t="s">
        <v>1063</v>
      </c>
      <c r="BZ392" t="s">
        <v>1074</v>
      </c>
      <c r="CA392">
        <v>423</v>
      </c>
      <c r="CB392">
        <v>123</v>
      </c>
      <c r="CC392">
        <v>6</v>
      </c>
      <c r="CD392">
        <v>1</v>
      </c>
      <c r="CE392">
        <v>2017</v>
      </c>
      <c r="CF392">
        <v>481</v>
      </c>
      <c r="CG392">
        <v>0.26500000000000001</v>
      </c>
      <c r="CH392">
        <v>0.34499999999999997</v>
      </c>
      <c r="CI392">
        <v>0.371</v>
      </c>
      <c r="CJ392">
        <v>155</v>
      </c>
      <c r="CK392">
        <v>0.32300000000000001</v>
      </c>
      <c r="CL392">
        <v>45</v>
      </c>
      <c r="CM392">
        <v>10</v>
      </c>
      <c r="CN392" t="s">
        <v>255</v>
      </c>
      <c r="CO392">
        <v>31</v>
      </c>
      <c r="CP392" t="s">
        <v>1375</v>
      </c>
      <c r="CQ392">
        <v>490</v>
      </c>
      <c r="CR392">
        <v>142</v>
      </c>
      <c r="CS392">
        <v>24</v>
      </c>
      <c r="CT392">
        <v>5</v>
      </c>
      <c r="CU392">
        <v>2016</v>
      </c>
      <c r="CV392">
        <v>544</v>
      </c>
      <c r="CW392">
        <v>0.29199999999999998</v>
      </c>
      <c r="CX392">
        <v>0.35499999999999998</v>
      </c>
      <c r="CY392">
        <v>0.5</v>
      </c>
      <c r="CZ392">
        <v>200</v>
      </c>
      <c r="DA392">
        <v>0.36799999999999999</v>
      </c>
      <c r="DB392">
        <v>78</v>
      </c>
      <c r="DC392">
        <v>27</v>
      </c>
      <c r="DD392" t="s">
        <v>255</v>
      </c>
      <c r="DE392">
        <v>30</v>
      </c>
      <c r="DF392" t="s">
        <v>1111</v>
      </c>
      <c r="DG392">
        <v>371</v>
      </c>
      <c r="DH392">
        <v>103</v>
      </c>
      <c r="DI392">
        <v>7</v>
      </c>
      <c r="DJ392">
        <v>1</v>
      </c>
      <c r="DK392">
        <v>2015</v>
      </c>
      <c r="DL392">
        <v>415</v>
      </c>
      <c r="DM392">
        <v>0.26400000000000001</v>
      </c>
      <c r="DN392">
        <v>0.32600000000000001</v>
      </c>
      <c r="DO392">
        <v>0.39100000000000001</v>
      </c>
      <c r="DP392">
        <v>131</v>
      </c>
      <c r="DQ392">
        <v>0.316</v>
      </c>
      <c r="DR392">
        <v>37</v>
      </c>
      <c r="DS392">
        <v>11</v>
      </c>
      <c r="DT392" t="s">
        <v>255</v>
      </c>
      <c r="DU392">
        <v>29</v>
      </c>
      <c r="DV392" s="36" t="s">
        <v>1261</v>
      </c>
    </row>
    <row r="393" spans="1:126" x14ac:dyDescent="0.3">
      <c r="A393">
        <v>392</v>
      </c>
      <c r="B393" t="s">
        <v>6808</v>
      </c>
      <c r="C393" t="s">
        <v>6404</v>
      </c>
      <c r="D393" t="s">
        <v>42</v>
      </c>
      <c r="E393">
        <v>656669</v>
      </c>
      <c r="F393" t="s">
        <v>249</v>
      </c>
      <c r="I393" t="s">
        <v>1065</v>
      </c>
      <c r="J393">
        <v>20</v>
      </c>
      <c r="K393" t="s">
        <v>2871</v>
      </c>
      <c r="L393">
        <v>76</v>
      </c>
      <c r="M393">
        <v>83</v>
      </c>
      <c r="N393">
        <v>64</v>
      </c>
      <c r="O393">
        <v>66</v>
      </c>
      <c r="P393">
        <v>108</v>
      </c>
      <c r="Q393">
        <v>115</v>
      </c>
      <c r="R393">
        <v>73</v>
      </c>
      <c r="S393">
        <v>112</v>
      </c>
      <c r="T393">
        <v>102</v>
      </c>
      <c r="U393">
        <v>251</v>
      </c>
      <c r="V393">
        <v>99</v>
      </c>
      <c r="W393">
        <v>95</v>
      </c>
      <c r="X393">
        <v>24</v>
      </c>
      <c r="Y393">
        <v>164</v>
      </c>
      <c r="Z393">
        <v>4</v>
      </c>
      <c r="AA393">
        <v>2</v>
      </c>
      <c r="AB393" s="1">
        <v>0.2</v>
      </c>
      <c r="AC393" s="1">
        <v>0.28000000000000003</v>
      </c>
      <c r="AD393" s="1">
        <v>0.36199999999999999</v>
      </c>
      <c r="AE393" s="1">
        <v>0.28299999999999997</v>
      </c>
      <c r="AF393" s="36">
        <v>14</v>
      </c>
      <c r="AG393" s="36">
        <v>13</v>
      </c>
      <c r="AH393" s="8">
        <v>2</v>
      </c>
      <c r="AI393" s="36">
        <v>-8</v>
      </c>
      <c r="AJ393" s="38">
        <v>461</v>
      </c>
      <c r="AK393" s="38">
        <v>171</v>
      </c>
      <c r="AL393" s="1">
        <v>0.21</v>
      </c>
      <c r="AM393" s="1">
        <v>0.4</v>
      </c>
      <c r="AN393" s="1">
        <v>0.1642882494</v>
      </c>
      <c r="AO393" s="1">
        <v>1.6331052700000001E-2</v>
      </c>
      <c r="AP393" s="1">
        <v>8.60222608E-2</v>
      </c>
      <c r="AQ393" s="1">
        <v>0.25003921239999999</v>
      </c>
      <c r="AR393" s="1">
        <v>0.1124717174</v>
      </c>
      <c r="AS393" s="1">
        <v>0.1616169764</v>
      </c>
      <c r="AT393" s="1">
        <v>4.1553699600000001E-2</v>
      </c>
      <c r="AU393" s="1">
        <v>1.12786385E-2</v>
      </c>
      <c r="AV393" s="1">
        <v>2.6051292600000001E-2</v>
      </c>
      <c r="AW393" s="1">
        <v>0.28320618539999998</v>
      </c>
      <c r="AX393" s="1">
        <v>-0.65492958000000001</v>
      </c>
      <c r="AY393" s="1">
        <v>-1.278941978</v>
      </c>
      <c r="AZ393" s="1">
        <v>-0.59219312499999999</v>
      </c>
      <c r="BA393" s="1">
        <v>-0.36155093700000002</v>
      </c>
      <c r="BB393" s="1">
        <v>0.2807846457</v>
      </c>
      <c r="BC393" s="1">
        <v>0.80773538499999997</v>
      </c>
      <c r="BD393" s="1">
        <v>-1.560445525</v>
      </c>
      <c r="BE393" s="1">
        <v>0.41462771900000001</v>
      </c>
      <c r="BF393" s="1">
        <v>0.1032999823</v>
      </c>
      <c r="BG393" s="1">
        <v>2.0408989803000002</v>
      </c>
      <c r="BH393" s="1">
        <v>-2.3522000000000001E-2</v>
      </c>
      <c r="BI393" s="1">
        <v>-0.480916801</v>
      </c>
      <c r="BJ393">
        <v>2</v>
      </c>
      <c r="BK393">
        <v>2</v>
      </c>
      <c r="BL393" t="s">
        <v>759</v>
      </c>
      <c r="BM393" t="s">
        <v>763</v>
      </c>
      <c r="BN393" s="36" t="s">
        <v>794</v>
      </c>
      <c r="BO393" s="1">
        <v>0.36076574859999999</v>
      </c>
      <c r="BP393" s="1">
        <v>0.85403394460000004</v>
      </c>
      <c r="BQ393" s="1">
        <v>-0.14613883</v>
      </c>
      <c r="BR393" s="1">
        <v>0.1417879591</v>
      </c>
      <c r="BS393" s="1">
        <v>0.36076574859999999</v>
      </c>
      <c r="BT393" s="1">
        <v>0.85403394460000004</v>
      </c>
      <c r="BU393" s="1">
        <v>0.1461388297</v>
      </c>
      <c r="BV393" s="1">
        <v>0.1417879591</v>
      </c>
      <c r="BW393" t="s">
        <v>2469</v>
      </c>
      <c r="BX393" t="s">
        <v>1106</v>
      </c>
      <c r="BY393" t="s">
        <v>1063</v>
      </c>
      <c r="BZ393" t="s">
        <v>1106</v>
      </c>
      <c r="CA393">
        <v>78</v>
      </c>
      <c r="CB393">
        <v>27</v>
      </c>
      <c r="CC393">
        <v>3</v>
      </c>
      <c r="CD393">
        <v>0</v>
      </c>
      <c r="CE393">
        <v>2017</v>
      </c>
      <c r="CF393">
        <v>87</v>
      </c>
      <c r="CG393">
        <v>0.20499999999999999</v>
      </c>
      <c r="CH393">
        <v>0.27600000000000002</v>
      </c>
      <c r="CI393">
        <v>0.38500000000000001</v>
      </c>
      <c r="CJ393">
        <v>25</v>
      </c>
      <c r="CK393">
        <v>0.28799999999999998</v>
      </c>
      <c r="CL393">
        <v>10</v>
      </c>
      <c r="CM393">
        <v>1</v>
      </c>
      <c r="CN393" t="s">
        <v>249</v>
      </c>
      <c r="CO393">
        <v>23</v>
      </c>
      <c r="DV393" s="36" t="s">
        <v>6405</v>
      </c>
    </row>
    <row r="394" spans="1:126" x14ac:dyDescent="0.3">
      <c r="A394">
        <v>393</v>
      </c>
      <c r="B394" t="s">
        <v>4009</v>
      </c>
      <c r="C394" t="s">
        <v>897</v>
      </c>
      <c r="D394" t="s">
        <v>4010</v>
      </c>
      <c r="E394">
        <v>553988</v>
      </c>
      <c r="F394" t="s">
        <v>257</v>
      </c>
      <c r="G394" t="s">
        <v>265</v>
      </c>
      <c r="I394" t="s">
        <v>1065</v>
      </c>
      <c r="J394">
        <v>6</v>
      </c>
      <c r="K394" t="s">
        <v>825</v>
      </c>
      <c r="L394">
        <v>172</v>
      </c>
      <c r="M394">
        <v>89</v>
      </c>
      <c r="N394">
        <v>86</v>
      </c>
      <c r="O394">
        <v>74</v>
      </c>
      <c r="P394">
        <v>90</v>
      </c>
      <c r="Q394">
        <v>88</v>
      </c>
      <c r="R394">
        <v>119</v>
      </c>
      <c r="S394">
        <v>61</v>
      </c>
      <c r="T394">
        <v>91</v>
      </c>
      <c r="U394">
        <v>109</v>
      </c>
      <c r="V394">
        <v>40</v>
      </c>
      <c r="W394">
        <v>94</v>
      </c>
      <c r="X394">
        <v>26</v>
      </c>
      <c r="Y394">
        <v>221</v>
      </c>
      <c r="Z394">
        <v>2</v>
      </c>
      <c r="AA394">
        <v>2</v>
      </c>
      <c r="AB394" s="1">
        <v>0.23799999999999999</v>
      </c>
      <c r="AC394" s="1">
        <v>0.29499999999999998</v>
      </c>
      <c r="AD394" s="1">
        <v>0.32600000000000001</v>
      </c>
      <c r="AE394" s="1">
        <v>0.27800000000000002</v>
      </c>
      <c r="AF394" s="36">
        <v>16</v>
      </c>
      <c r="AG394" s="36">
        <v>17</v>
      </c>
      <c r="AH394" s="8">
        <v>3</v>
      </c>
      <c r="AI394" s="36">
        <v>-4</v>
      </c>
      <c r="AJ394" s="38">
        <v>404</v>
      </c>
      <c r="AK394" s="38">
        <v>61</v>
      </c>
      <c r="AL394" s="1">
        <v>0.47499999999999998</v>
      </c>
      <c r="AM394" s="1">
        <v>0.43333333330000001</v>
      </c>
      <c r="AN394" s="1">
        <v>0.220656781</v>
      </c>
      <c r="AO394" s="1">
        <v>1.8430859599999998E-2</v>
      </c>
      <c r="AP394" s="1">
        <v>7.1519020500000002E-2</v>
      </c>
      <c r="AQ394" s="1">
        <v>0.19236250329999999</v>
      </c>
      <c r="AR394" s="1">
        <v>0.1821896573</v>
      </c>
      <c r="AS394" s="1">
        <v>8.7915854099999996E-2</v>
      </c>
      <c r="AT394" s="1">
        <v>3.6734992799999998E-2</v>
      </c>
      <c r="AU394" s="1">
        <v>4.8833284999999999E-3</v>
      </c>
      <c r="AV394" s="1">
        <v>1.05354456E-2</v>
      </c>
      <c r="AW394" s="1">
        <v>0.27816998339999999</v>
      </c>
      <c r="AX394" s="1">
        <v>1.9524895933999999</v>
      </c>
      <c r="AY394" s="1">
        <v>-0.77632145699999999</v>
      </c>
      <c r="AZ394" s="1">
        <v>-0.236022013</v>
      </c>
      <c r="BA394" s="1">
        <v>-0.27291662300000002</v>
      </c>
      <c r="BB394" s="1">
        <v>-0.32829868099999998</v>
      </c>
      <c r="BC394" s="1">
        <v>-0.62203278699999998</v>
      </c>
      <c r="BD394" s="1">
        <v>1.0985747914999999</v>
      </c>
      <c r="BE394" s="1">
        <v>-1.296730071</v>
      </c>
      <c r="BF394" s="1">
        <v>-0.40898988600000002</v>
      </c>
      <c r="BG394" s="1">
        <v>0.11659680090000001</v>
      </c>
      <c r="BH394" s="1">
        <v>-1.334757325</v>
      </c>
      <c r="BI394" s="1">
        <v>-0.65382400100000004</v>
      </c>
      <c r="BJ394">
        <v>4</v>
      </c>
      <c r="BK394">
        <v>1</v>
      </c>
      <c r="BL394" t="s">
        <v>761</v>
      </c>
      <c r="BM394" t="s">
        <v>6729</v>
      </c>
      <c r="BN394" s="36" t="s">
        <v>6744</v>
      </c>
      <c r="BO394" s="1">
        <v>-0.94778597099999995</v>
      </c>
      <c r="BP394" s="1">
        <v>-0.115226931</v>
      </c>
      <c r="BQ394" s="1">
        <v>-0.13519426600000001</v>
      </c>
      <c r="BR394" s="1">
        <v>0.16082443969999999</v>
      </c>
      <c r="BS394" s="1">
        <v>0.94778597060000003</v>
      </c>
      <c r="BT394" s="1">
        <v>0.11522693069999999</v>
      </c>
      <c r="BU394" s="1">
        <v>0.13519426570000001</v>
      </c>
      <c r="BV394" s="1">
        <v>0.16082443969999999</v>
      </c>
      <c r="BW394" t="s">
        <v>2808</v>
      </c>
      <c r="BX394" t="s">
        <v>1381</v>
      </c>
      <c r="BY394" t="s">
        <v>1373</v>
      </c>
      <c r="BZ394" t="s">
        <v>1381</v>
      </c>
      <c r="CA394">
        <v>166</v>
      </c>
      <c r="CB394">
        <v>73</v>
      </c>
      <c r="CC394">
        <v>1</v>
      </c>
      <c r="CD394">
        <v>1</v>
      </c>
      <c r="CE394">
        <v>2017</v>
      </c>
      <c r="CF394">
        <v>181</v>
      </c>
      <c r="CG394">
        <v>0.25900000000000001</v>
      </c>
      <c r="CH394">
        <v>0.30199999999999999</v>
      </c>
      <c r="CI394">
        <v>0.31900000000000001</v>
      </c>
      <c r="CJ394">
        <v>50</v>
      </c>
      <c r="CK394">
        <v>0.27700000000000002</v>
      </c>
      <c r="CL394">
        <v>14</v>
      </c>
      <c r="CM394">
        <v>3</v>
      </c>
      <c r="CN394" t="s">
        <v>257</v>
      </c>
      <c r="CO394">
        <v>25</v>
      </c>
      <c r="CP394" t="s">
        <v>1381</v>
      </c>
      <c r="CQ394">
        <v>10</v>
      </c>
      <c r="CR394">
        <v>8</v>
      </c>
      <c r="CS394">
        <v>0</v>
      </c>
      <c r="CT394">
        <v>0</v>
      </c>
      <c r="CU394">
        <v>2016</v>
      </c>
      <c r="CV394">
        <v>13</v>
      </c>
      <c r="CW394">
        <v>0.1</v>
      </c>
      <c r="CX394">
        <v>0.308</v>
      </c>
      <c r="CY394">
        <v>0.1</v>
      </c>
      <c r="CZ394">
        <v>3</v>
      </c>
      <c r="DA394">
        <v>0.23499999999999999</v>
      </c>
      <c r="DB394">
        <v>1</v>
      </c>
      <c r="DC394">
        <v>0</v>
      </c>
      <c r="DD394" t="s">
        <v>257</v>
      </c>
      <c r="DE394">
        <v>24</v>
      </c>
      <c r="DF394" t="s">
        <v>1381</v>
      </c>
      <c r="DG394">
        <v>68</v>
      </c>
      <c r="DH394">
        <v>24</v>
      </c>
      <c r="DI394">
        <v>0</v>
      </c>
      <c r="DJ394">
        <v>1</v>
      </c>
      <c r="DK394">
        <v>2015</v>
      </c>
      <c r="DL394">
        <v>78</v>
      </c>
      <c r="DM394">
        <v>0.23499999999999999</v>
      </c>
      <c r="DN394">
        <v>0.307</v>
      </c>
      <c r="DO394">
        <v>0.27900000000000003</v>
      </c>
      <c r="DP394">
        <v>20</v>
      </c>
      <c r="DQ394">
        <v>0.26200000000000001</v>
      </c>
      <c r="DR394">
        <v>7</v>
      </c>
      <c r="DS394">
        <v>1</v>
      </c>
      <c r="DT394" t="s">
        <v>257</v>
      </c>
      <c r="DU394">
        <v>23</v>
      </c>
      <c r="DV394" s="36" t="s">
        <v>4011</v>
      </c>
    </row>
    <row r="395" spans="1:126" x14ac:dyDescent="0.3">
      <c r="A395">
        <v>394</v>
      </c>
      <c r="B395" t="s">
        <v>7034</v>
      </c>
      <c r="C395" t="s">
        <v>897</v>
      </c>
      <c r="D395" t="s">
        <v>193</v>
      </c>
      <c r="E395">
        <v>592518</v>
      </c>
      <c r="F395" t="s">
        <v>253</v>
      </c>
      <c r="I395" t="s">
        <v>1065</v>
      </c>
      <c r="J395">
        <v>26</v>
      </c>
      <c r="K395" t="s">
        <v>2897</v>
      </c>
      <c r="L395">
        <v>96</v>
      </c>
      <c r="M395">
        <v>86</v>
      </c>
      <c r="N395">
        <v>236</v>
      </c>
      <c r="O395">
        <v>97</v>
      </c>
      <c r="P395">
        <v>105</v>
      </c>
      <c r="Q395">
        <v>75</v>
      </c>
      <c r="R395">
        <v>99</v>
      </c>
      <c r="S395">
        <v>152</v>
      </c>
      <c r="T395">
        <v>137</v>
      </c>
      <c r="U395">
        <v>44</v>
      </c>
      <c r="V395">
        <v>176</v>
      </c>
      <c r="W395">
        <v>117</v>
      </c>
      <c r="X395">
        <v>25</v>
      </c>
      <c r="Y395">
        <v>609</v>
      </c>
      <c r="Z395">
        <v>28</v>
      </c>
      <c r="AA395">
        <v>8</v>
      </c>
      <c r="AB395" s="1">
        <v>0.26700000000000002</v>
      </c>
      <c r="AC395" s="1">
        <v>0.32900000000000001</v>
      </c>
      <c r="AD395" s="1">
        <v>0.48599999999999999</v>
      </c>
      <c r="AE395" s="1">
        <v>0.34899999999999998</v>
      </c>
      <c r="AF395" s="36">
        <v>69</v>
      </c>
      <c r="AG395" s="36">
        <v>69</v>
      </c>
      <c r="AH395" s="8">
        <v>27</v>
      </c>
      <c r="AI395" s="36">
        <v>21</v>
      </c>
      <c r="AJ395" s="38">
        <v>25</v>
      </c>
      <c r="AK395" s="38">
        <v>4</v>
      </c>
      <c r="AL395" s="1">
        <v>0.26500000000000001</v>
      </c>
      <c r="AM395" s="1">
        <v>0.41666666670000002</v>
      </c>
      <c r="AN395" s="1">
        <v>0.60889639969999998</v>
      </c>
      <c r="AO395" s="1">
        <v>2.4182112200000001E-2</v>
      </c>
      <c r="AP395" s="1">
        <v>8.3642144900000007E-2</v>
      </c>
      <c r="AQ395" s="1">
        <v>0.1633939301</v>
      </c>
      <c r="AR395" s="1">
        <v>0.1518824111</v>
      </c>
      <c r="AS395" s="1">
        <v>0.21893263460000001</v>
      </c>
      <c r="AT395" s="1">
        <v>5.5565046299999997E-2</v>
      </c>
      <c r="AU395" s="1">
        <v>1.9738631000000002E-3</v>
      </c>
      <c r="AV395" s="1">
        <v>4.6252952700000002E-2</v>
      </c>
      <c r="AW395" s="1">
        <v>0.34895213349999998</v>
      </c>
      <c r="AX395" s="1">
        <v>-0.11376711</v>
      </c>
      <c r="AY395" s="1">
        <v>-1.027631717</v>
      </c>
      <c r="AZ395" s="1">
        <v>2.2171151001</v>
      </c>
      <c r="BA395" s="1">
        <v>-3.0152235999999999E-2</v>
      </c>
      <c r="BB395" s="1">
        <v>0.18082844070000001</v>
      </c>
      <c r="BC395" s="1">
        <v>-1.3401449110000001</v>
      </c>
      <c r="BD395" s="1">
        <v>-5.7334054000000002E-2</v>
      </c>
      <c r="BE395" s="1">
        <v>1.7455110894999999</v>
      </c>
      <c r="BF395" s="1">
        <v>1.5928844895000001</v>
      </c>
      <c r="BG395" s="1">
        <v>-0.75884014700000002</v>
      </c>
      <c r="BH395" s="1">
        <v>1.6837087050999999</v>
      </c>
      <c r="BI395" s="1">
        <v>1.7763293870000001</v>
      </c>
      <c r="BJ395">
        <v>1</v>
      </c>
      <c r="BK395">
        <v>3</v>
      </c>
      <c r="BL395" t="s">
        <v>760</v>
      </c>
      <c r="BM395" t="s">
        <v>763</v>
      </c>
      <c r="BN395" s="36" t="s">
        <v>796</v>
      </c>
      <c r="BO395" s="1">
        <v>0.58630307420000005</v>
      </c>
      <c r="BP395" s="1">
        <v>-0.47434485599999998</v>
      </c>
      <c r="BQ395" s="1">
        <v>-0.64996793600000002</v>
      </c>
      <c r="BR395" s="1">
        <v>-6.1575901000000002E-2</v>
      </c>
      <c r="BS395" s="1">
        <v>0.58630307420000005</v>
      </c>
      <c r="BT395" s="1">
        <v>0.4743448562</v>
      </c>
      <c r="BU395" s="1">
        <v>0.64996793620000004</v>
      </c>
      <c r="BV395" s="1">
        <v>6.1575901099999997E-2</v>
      </c>
      <c r="BW395" t="s">
        <v>6974</v>
      </c>
      <c r="BX395" t="s">
        <v>1377</v>
      </c>
      <c r="BY395" t="s">
        <v>1373</v>
      </c>
      <c r="BZ395" t="s">
        <v>1377</v>
      </c>
      <c r="CA395">
        <v>630</v>
      </c>
      <c r="CB395">
        <v>156</v>
      </c>
      <c r="CC395">
        <v>33</v>
      </c>
      <c r="CD395">
        <v>9</v>
      </c>
      <c r="CE395">
        <v>2017</v>
      </c>
      <c r="CF395">
        <v>690</v>
      </c>
      <c r="CG395">
        <v>0.25900000000000001</v>
      </c>
      <c r="CH395">
        <v>0.31</v>
      </c>
      <c r="CI395">
        <v>0.47099999999999997</v>
      </c>
      <c r="CJ395">
        <v>230</v>
      </c>
      <c r="CK395">
        <v>0.33300000000000002</v>
      </c>
      <c r="CL395">
        <v>63</v>
      </c>
      <c r="CM395">
        <v>29</v>
      </c>
      <c r="CN395" t="s">
        <v>253</v>
      </c>
      <c r="CO395">
        <v>24</v>
      </c>
      <c r="CP395" t="s">
        <v>1377</v>
      </c>
      <c r="CQ395">
        <v>640</v>
      </c>
      <c r="CR395">
        <v>157</v>
      </c>
      <c r="CS395">
        <v>37</v>
      </c>
      <c r="CT395">
        <v>0</v>
      </c>
      <c r="CU395">
        <v>2016</v>
      </c>
      <c r="CV395">
        <v>696</v>
      </c>
      <c r="CW395">
        <v>0.29399999999999998</v>
      </c>
      <c r="CX395">
        <v>0.34300000000000003</v>
      </c>
      <c r="CY395">
        <v>0.53300000000000003</v>
      </c>
      <c r="CZ395">
        <v>259</v>
      </c>
      <c r="DA395">
        <v>0.372</v>
      </c>
      <c r="DB395">
        <v>95</v>
      </c>
      <c r="DC395">
        <v>37</v>
      </c>
      <c r="DD395" t="s">
        <v>253</v>
      </c>
      <c r="DE395">
        <v>23</v>
      </c>
      <c r="DF395" t="s">
        <v>1377</v>
      </c>
      <c r="DG395">
        <v>633</v>
      </c>
      <c r="DH395">
        <v>162</v>
      </c>
      <c r="DI395">
        <v>35</v>
      </c>
      <c r="DJ395">
        <v>20</v>
      </c>
      <c r="DK395">
        <v>2015</v>
      </c>
      <c r="DL395">
        <v>713</v>
      </c>
      <c r="DM395">
        <v>0.28599999999999998</v>
      </c>
      <c r="DN395">
        <v>0.35899999999999999</v>
      </c>
      <c r="DO395">
        <v>0.502</v>
      </c>
      <c r="DP395">
        <v>264</v>
      </c>
      <c r="DQ395">
        <v>0.37</v>
      </c>
      <c r="DR395">
        <v>95</v>
      </c>
      <c r="DS395">
        <v>39</v>
      </c>
      <c r="DT395" t="s">
        <v>253</v>
      </c>
      <c r="DU395">
        <v>22</v>
      </c>
      <c r="DV395" s="36" t="s">
        <v>1512</v>
      </c>
    </row>
    <row r="396" spans="1:126" x14ac:dyDescent="0.3">
      <c r="A396">
        <v>395</v>
      </c>
      <c r="B396" t="s">
        <v>4013</v>
      </c>
      <c r="C396" t="s">
        <v>4014</v>
      </c>
      <c r="D396" t="s">
        <v>4015</v>
      </c>
      <c r="E396">
        <v>543484</v>
      </c>
      <c r="F396" t="s">
        <v>249</v>
      </c>
      <c r="I396" t="s">
        <v>1065</v>
      </c>
      <c r="J396">
        <v>21</v>
      </c>
      <c r="K396" t="s">
        <v>809</v>
      </c>
      <c r="L396">
        <v>76</v>
      </c>
      <c r="M396">
        <v>96</v>
      </c>
      <c r="N396">
        <v>126</v>
      </c>
      <c r="O396">
        <v>125</v>
      </c>
      <c r="P396">
        <v>57</v>
      </c>
      <c r="Q396">
        <v>110</v>
      </c>
      <c r="R396">
        <v>103</v>
      </c>
      <c r="S396">
        <v>111</v>
      </c>
      <c r="T396">
        <v>100</v>
      </c>
      <c r="U396">
        <v>197</v>
      </c>
      <c r="V396">
        <v>115</v>
      </c>
      <c r="W396">
        <v>101</v>
      </c>
      <c r="X396">
        <v>28</v>
      </c>
      <c r="Y396">
        <v>326</v>
      </c>
      <c r="Z396">
        <v>10</v>
      </c>
      <c r="AA396">
        <v>5</v>
      </c>
      <c r="AB396" s="1">
        <v>0.24299999999999999</v>
      </c>
      <c r="AC396" s="1">
        <v>0.28599999999999998</v>
      </c>
      <c r="AD396" s="1">
        <v>0.40400000000000003</v>
      </c>
      <c r="AE396" s="1">
        <v>0.29899999999999999</v>
      </c>
      <c r="AF396" s="36">
        <v>26</v>
      </c>
      <c r="AG396" s="36">
        <v>24</v>
      </c>
      <c r="AH396" s="8">
        <v>9</v>
      </c>
      <c r="AI396" s="36">
        <v>-10</v>
      </c>
      <c r="AJ396" s="38">
        <v>299</v>
      </c>
      <c r="AK396" s="38">
        <v>106</v>
      </c>
      <c r="AL396" s="1">
        <v>0.21</v>
      </c>
      <c r="AM396" s="1">
        <v>0.46666666670000001</v>
      </c>
      <c r="AN396" s="1">
        <v>0.32611983690000002</v>
      </c>
      <c r="AO396" s="1">
        <v>3.1100035700000001E-2</v>
      </c>
      <c r="AP396" s="1">
        <v>4.4845548399999997E-2</v>
      </c>
      <c r="AQ396" s="1">
        <v>0.23815591559999999</v>
      </c>
      <c r="AR396" s="1">
        <v>0.15855797469999999</v>
      </c>
      <c r="AS396" s="1">
        <v>0.1601841621</v>
      </c>
      <c r="AT396" s="1">
        <v>4.0494109799999997E-2</v>
      </c>
      <c r="AU396" s="1">
        <v>8.8365634000000005E-3</v>
      </c>
      <c r="AV396" s="1">
        <v>3.0327202500000001E-2</v>
      </c>
      <c r="AW396" s="1">
        <v>0.29904421219999999</v>
      </c>
      <c r="AX396" s="1">
        <v>-0.65492958000000001</v>
      </c>
      <c r="AY396" s="1">
        <v>-0.27370093499999998</v>
      </c>
      <c r="AZ396" s="1">
        <v>0.43035855200000001</v>
      </c>
      <c r="BA396" s="1">
        <v>0.26185814080000003</v>
      </c>
      <c r="BB396" s="1">
        <v>-1.448487469</v>
      </c>
      <c r="BC396" s="1">
        <v>0.51315617120000001</v>
      </c>
      <c r="BD396" s="1">
        <v>0.1972698416</v>
      </c>
      <c r="BE396" s="1">
        <v>0.38135742509999998</v>
      </c>
      <c r="BF396" s="1">
        <v>-9.3478970000000008E-3</v>
      </c>
      <c r="BG396" s="1">
        <v>1.3060963727999999</v>
      </c>
      <c r="BH396" s="1">
        <v>0.33783269199999999</v>
      </c>
      <c r="BI396" s="1">
        <v>6.28478975E-2</v>
      </c>
      <c r="BJ396">
        <v>2</v>
      </c>
      <c r="BK396">
        <v>2</v>
      </c>
      <c r="BL396" t="s">
        <v>759</v>
      </c>
      <c r="BM396" t="s">
        <v>760</v>
      </c>
      <c r="BN396" s="36" t="s">
        <v>780</v>
      </c>
      <c r="BO396" s="1">
        <v>2.6532187499999998E-2</v>
      </c>
      <c r="BP396" s="1">
        <v>0.56553007649999998</v>
      </c>
      <c r="BQ396" s="1">
        <v>-0.453917295</v>
      </c>
      <c r="BR396" s="1">
        <v>-0.260409526</v>
      </c>
      <c r="BS396" s="1">
        <v>2.6532187499999998E-2</v>
      </c>
      <c r="BT396" s="1">
        <v>0.56553007649999998</v>
      </c>
      <c r="BU396" s="1">
        <v>0.45391729539999998</v>
      </c>
      <c r="BV396" s="1">
        <v>0.26040952560000002</v>
      </c>
      <c r="BW396" t="s">
        <v>5179</v>
      </c>
      <c r="BX396" t="s">
        <v>1381</v>
      </c>
      <c r="BY396" t="s">
        <v>1373</v>
      </c>
      <c r="BZ396" t="s">
        <v>1381</v>
      </c>
      <c r="CA396">
        <v>348</v>
      </c>
      <c r="CB396">
        <v>109</v>
      </c>
      <c r="CC396">
        <v>12</v>
      </c>
      <c r="CD396">
        <v>6</v>
      </c>
      <c r="CE396">
        <v>2017</v>
      </c>
      <c r="CF396">
        <v>379</v>
      </c>
      <c r="CG396">
        <v>0.27600000000000002</v>
      </c>
      <c r="CH396">
        <v>0.33</v>
      </c>
      <c r="CI396">
        <v>0.45700000000000002</v>
      </c>
      <c r="CJ396">
        <v>129</v>
      </c>
      <c r="CK396">
        <v>0.34100000000000003</v>
      </c>
      <c r="CL396">
        <v>47</v>
      </c>
      <c r="CM396">
        <v>15</v>
      </c>
      <c r="CN396" t="s">
        <v>249</v>
      </c>
      <c r="CO396">
        <v>27</v>
      </c>
      <c r="CP396" t="s">
        <v>1402</v>
      </c>
      <c r="CQ396">
        <v>185</v>
      </c>
      <c r="CR396">
        <v>65</v>
      </c>
      <c r="CS396">
        <v>3</v>
      </c>
      <c r="CT396">
        <v>0</v>
      </c>
      <c r="CU396">
        <v>2016</v>
      </c>
      <c r="CV396">
        <v>196</v>
      </c>
      <c r="CW396">
        <v>0.19500000000000001</v>
      </c>
      <c r="CX396">
        <v>0.23100000000000001</v>
      </c>
      <c r="CY396">
        <v>0.29199999999999998</v>
      </c>
      <c r="CZ396">
        <v>45</v>
      </c>
      <c r="DA396">
        <v>0.23</v>
      </c>
      <c r="DB396">
        <v>7</v>
      </c>
      <c r="DC396">
        <v>-1</v>
      </c>
      <c r="DD396" t="s">
        <v>249</v>
      </c>
      <c r="DE396">
        <v>26</v>
      </c>
      <c r="DF396" t="s">
        <v>1402</v>
      </c>
      <c r="DG396">
        <v>105</v>
      </c>
      <c r="DH396">
        <v>41</v>
      </c>
      <c r="DI396">
        <v>9</v>
      </c>
      <c r="DJ396">
        <v>4</v>
      </c>
      <c r="DK396">
        <v>2015</v>
      </c>
      <c r="DL396">
        <v>115</v>
      </c>
      <c r="DM396">
        <v>0.29499999999999998</v>
      </c>
      <c r="DN396">
        <v>0.35099999999999998</v>
      </c>
      <c r="DO396">
        <v>0.61899999999999999</v>
      </c>
      <c r="DP396">
        <v>46</v>
      </c>
      <c r="DQ396">
        <v>0.40200000000000002</v>
      </c>
      <c r="DR396">
        <v>40</v>
      </c>
      <c r="DS396">
        <v>9</v>
      </c>
      <c r="DT396" t="s">
        <v>249</v>
      </c>
      <c r="DU396">
        <v>25</v>
      </c>
      <c r="DV396" s="36" t="s">
        <v>4016</v>
      </c>
    </row>
    <row r="397" spans="1:126" x14ac:dyDescent="0.3">
      <c r="A397">
        <v>396</v>
      </c>
      <c r="B397" t="s">
        <v>4017</v>
      </c>
      <c r="C397" t="s">
        <v>4018</v>
      </c>
      <c r="D397" t="s">
        <v>213</v>
      </c>
      <c r="E397">
        <v>571912</v>
      </c>
      <c r="F397" t="s">
        <v>255</v>
      </c>
      <c r="I397" t="s">
        <v>1065</v>
      </c>
      <c r="J397">
        <v>46</v>
      </c>
      <c r="K397" t="s">
        <v>808</v>
      </c>
      <c r="L397">
        <v>90</v>
      </c>
      <c r="M397">
        <v>93</v>
      </c>
      <c r="N397">
        <v>64</v>
      </c>
      <c r="O397">
        <v>34</v>
      </c>
      <c r="P397">
        <v>69</v>
      </c>
      <c r="Q397">
        <v>114</v>
      </c>
      <c r="R397">
        <v>74</v>
      </c>
      <c r="S397">
        <v>93</v>
      </c>
      <c r="T397">
        <v>127</v>
      </c>
      <c r="U397">
        <v>34</v>
      </c>
      <c r="V397">
        <v>86</v>
      </c>
      <c r="W397">
        <v>84</v>
      </c>
      <c r="X397">
        <v>27</v>
      </c>
      <c r="Y397">
        <v>164</v>
      </c>
      <c r="Z397">
        <v>4</v>
      </c>
      <c r="AA397">
        <v>0</v>
      </c>
      <c r="AB397" s="1">
        <v>0.19500000000000001</v>
      </c>
      <c r="AC397" s="1">
        <v>0.24399999999999999</v>
      </c>
      <c r="AD397" s="1">
        <v>0.32800000000000001</v>
      </c>
      <c r="AE397" s="1">
        <v>0.251</v>
      </c>
      <c r="AF397" s="36">
        <v>9</v>
      </c>
      <c r="AG397" s="36">
        <v>9</v>
      </c>
      <c r="AH397" s="8">
        <v>1</v>
      </c>
      <c r="AI397" s="36">
        <v>-12</v>
      </c>
      <c r="AJ397" s="38">
        <v>558</v>
      </c>
      <c r="AK397" s="38">
        <v>91</v>
      </c>
      <c r="AL397" s="1">
        <v>0.25</v>
      </c>
      <c r="AM397" s="1">
        <v>0.45</v>
      </c>
      <c r="AN397" s="1">
        <v>0.16433987580000001</v>
      </c>
      <c r="AO397" s="1">
        <v>8.4234567999999996E-3</v>
      </c>
      <c r="AP397" s="1">
        <v>5.4707500100000001E-2</v>
      </c>
      <c r="AQ397" s="1">
        <v>0.2483582801</v>
      </c>
      <c r="AR397" s="1">
        <v>0.11375881879999999</v>
      </c>
      <c r="AS397" s="1">
        <v>0.13305206999999999</v>
      </c>
      <c r="AT397" s="1">
        <v>5.1685580500000002E-2</v>
      </c>
      <c r="AU397" s="1">
        <v>1.5099174000000001E-3</v>
      </c>
      <c r="AV397" s="1">
        <v>2.2606081E-2</v>
      </c>
      <c r="AW397" s="1">
        <v>0.25068978549999998</v>
      </c>
      <c r="AX397" s="1">
        <v>-0.26135687499999999</v>
      </c>
      <c r="AY397" s="1">
        <v>-0.52501119600000001</v>
      </c>
      <c r="AZ397" s="1">
        <v>-0.59186691800000002</v>
      </c>
      <c r="BA397" s="1">
        <v>-0.695336077</v>
      </c>
      <c r="BB397" s="1">
        <v>-1.034321375</v>
      </c>
      <c r="BC397" s="1">
        <v>0.7660661648</v>
      </c>
      <c r="BD397" s="1">
        <v>-1.5113558819999999</v>
      </c>
      <c r="BE397" s="1">
        <v>-0.24865628000000001</v>
      </c>
      <c r="BF397" s="1">
        <v>1.1804478849</v>
      </c>
      <c r="BG397" s="1">
        <v>-0.89843803499999997</v>
      </c>
      <c r="BH397" s="1">
        <v>-0.314674852</v>
      </c>
      <c r="BI397" s="1">
        <v>-1.5972976839999999</v>
      </c>
      <c r="BJ397">
        <v>4</v>
      </c>
      <c r="BK397">
        <v>4</v>
      </c>
      <c r="BL397" t="s">
        <v>6729</v>
      </c>
      <c r="BM397" t="s">
        <v>759</v>
      </c>
      <c r="BN397" s="36" t="s">
        <v>6764</v>
      </c>
      <c r="BO397" s="1">
        <v>0.31733694569999998</v>
      </c>
      <c r="BP397" s="1">
        <v>0.49550185590000001</v>
      </c>
      <c r="BQ397" s="1">
        <v>-7.7532076000000005E-2</v>
      </c>
      <c r="BR397" s="1">
        <v>0.74043174810000001</v>
      </c>
      <c r="BS397" s="1">
        <v>0.31733694569999998</v>
      </c>
      <c r="BT397" s="1">
        <v>0.49550185590000001</v>
      </c>
      <c r="BU397" s="1">
        <v>7.7532076000000005E-2</v>
      </c>
      <c r="BV397" s="1">
        <v>0.74043174810000001</v>
      </c>
      <c r="BW397" t="s">
        <v>2874</v>
      </c>
      <c r="BX397" t="s">
        <v>1386</v>
      </c>
      <c r="BY397" t="s">
        <v>1373</v>
      </c>
      <c r="BZ397" t="s">
        <v>1386</v>
      </c>
      <c r="CA397">
        <v>130</v>
      </c>
      <c r="CB397">
        <v>46</v>
      </c>
      <c r="CC397">
        <v>2</v>
      </c>
      <c r="CD397">
        <v>1</v>
      </c>
      <c r="CE397">
        <v>2017</v>
      </c>
      <c r="CF397">
        <v>136</v>
      </c>
      <c r="CG397">
        <v>0.14599999999999999</v>
      </c>
      <c r="CH397">
        <v>0.17599999999999999</v>
      </c>
      <c r="CI397">
        <v>0.23100000000000001</v>
      </c>
      <c r="CJ397">
        <v>25</v>
      </c>
      <c r="CK397">
        <v>0.18099999999999999</v>
      </c>
      <c r="CL397">
        <v>2</v>
      </c>
      <c r="CM397">
        <v>-2</v>
      </c>
      <c r="CN397" t="s">
        <v>255</v>
      </c>
      <c r="CO397">
        <v>26</v>
      </c>
      <c r="CP397" t="s">
        <v>1402</v>
      </c>
      <c r="CQ397">
        <v>119</v>
      </c>
      <c r="CR397">
        <v>42</v>
      </c>
      <c r="CS397">
        <v>3</v>
      </c>
      <c r="CT397">
        <v>0</v>
      </c>
      <c r="CU397">
        <v>2016</v>
      </c>
      <c r="CV397">
        <v>126</v>
      </c>
      <c r="CW397">
        <v>0.22700000000000001</v>
      </c>
      <c r="CX397">
        <v>0.252</v>
      </c>
      <c r="CY397">
        <v>0.36099999999999999</v>
      </c>
      <c r="CZ397">
        <v>33</v>
      </c>
      <c r="DA397">
        <v>0.26</v>
      </c>
      <c r="DB397">
        <v>9</v>
      </c>
      <c r="DC397">
        <v>2</v>
      </c>
      <c r="DD397" t="s">
        <v>255</v>
      </c>
      <c r="DE397">
        <v>25</v>
      </c>
      <c r="DF397" t="s">
        <v>1402</v>
      </c>
      <c r="DG397">
        <v>35</v>
      </c>
      <c r="DH397">
        <v>15</v>
      </c>
      <c r="DI397">
        <v>0</v>
      </c>
      <c r="DJ397">
        <v>0</v>
      </c>
      <c r="DK397">
        <v>2015</v>
      </c>
      <c r="DL397">
        <v>35</v>
      </c>
      <c r="DM397">
        <v>0.17100000000000001</v>
      </c>
      <c r="DN397">
        <v>0.17100000000000001</v>
      </c>
      <c r="DO397">
        <v>0.25700000000000001</v>
      </c>
      <c r="DP397">
        <v>6</v>
      </c>
      <c r="DQ397">
        <v>0.183</v>
      </c>
      <c r="DR397">
        <v>1</v>
      </c>
      <c r="DS397">
        <v>-1</v>
      </c>
      <c r="DT397" t="s">
        <v>255</v>
      </c>
      <c r="DU397">
        <v>24</v>
      </c>
      <c r="DV397" s="36" t="s">
        <v>4019</v>
      </c>
    </row>
    <row r="398" spans="1:126" x14ac:dyDescent="0.3">
      <c r="A398">
        <v>397</v>
      </c>
      <c r="B398" t="s">
        <v>632</v>
      </c>
      <c r="C398" t="s">
        <v>160</v>
      </c>
      <c r="D398" t="s">
        <v>159</v>
      </c>
      <c r="E398">
        <v>455117</v>
      </c>
      <c r="F398" t="s">
        <v>255</v>
      </c>
      <c r="I398" t="s">
        <v>1065</v>
      </c>
      <c r="J398">
        <v>10</v>
      </c>
      <c r="K398" t="s">
        <v>769</v>
      </c>
      <c r="L398">
        <v>90</v>
      </c>
      <c r="M398">
        <v>107</v>
      </c>
      <c r="N398">
        <v>117</v>
      </c>
      <c r="O398">
        <v>2</v>
      </c>
      <c r="P398">
        <v>85</v>
      </c>
      <c r="Q398">
        <v>109</v>
      </c>
      <c r="R398">
        <v>88</v>
      </c>
      <c r="S398">
        <v>104</v>
      </c>
      <c r="T398">
        <v>90</v>
      </c>
      <c r="U398">
        <v>29</v>
      </c>
      <c r="V398">
        <v>119</v>
      </c>
      <c r="W398">
        <v>95</v>
      </c>
      <c r="X398">
        <v>31</v>
      </c>
      <c r="Y398">
        <v>302</v>
      </c>
      <c r="Z398">
        <v>9</v>
      </c>
      <c r="AA398">
        <v>1</v>
      </c>
      <c r="AB398" s="1">
        <v>0.21099999999999999</v>
      </c>
      <c r="AC398" s="1">
        <v>0.28199999999999997</v>
      </c>
      <c r="AD398" s="1">
        <v>0.36099999999999999</v>
      </c>
      <c r="AE398" s="1">
        <v>0.28399999999999997</v>
      </c>
      <c r="AF398" s="36">
        <v>21</v>
      </c>
      <c r="AG398" s="36">
        <v>24</v>
      </c>
      <c r="AH398" s="8">
        <v>4</v>
      </c>
      <c r="AI398" s="36">
        <v>-12</v>
      </c>
      <c r="AJ398" s="38">
        <v>305</v>
      </c>
      <c r="AK398" s="38">
        <v>37</v>
      </c>
      <c r="AL398" s="1">
        <v>0.25</v>
      </c>
      <c r="AM398" s="1">
        <v>0.51666666670000005</v>
      </c>
      <c r="AN398" s="1">
        <v>0.3021866923</v>
      </c>
      <c r="AO398" s="1">
        <v>5.6830659999999996E-4</v>
      </c>
      <c r="AP398" s="1">
        <v>6.7778703800000006E-2</v>
      </c>
      <c r="AQ398" s="1">
        <v>0.23781848880000001</v>
      </c>
      <c r="AR398" s="1">
        <v>0.13500520969999999</v>
      </c>
      <c r="AS398" s="1">
        <v>0.1501958172</v>
      </c>
      <c r="AT398" s="1">
        <v>3.6544288000000001E-2</v>
      </c>
      <c r="AU398" s="1">
        <v>1.2972381000000001E-3</v>
      </c>
      <c r="AV398" s="1">
        <v>3.1258105600000002E-2</v>
      </c>
      <c r="AW398" s="1">
        <v>0.28377622499999999</v>
      </c>
      <c r="AX398" s="1">
        <v>-0.26135687499999999</v>
      </c>
      <c r="AY398" s="1">
        <v>0.48022984680000003</v>
      </c>
      <c r="AZ398" s="1">
        <v>0.27913419919999999</v>
      </c>
      <c r="BA398" s="1">
        <v>-1.0269074490000001</v>
      </c>
      <c r="BB398" s="1">
        <v>-0.485378374</v>
      </c>
      <c r="BC398" s="1">
        <v>0.50479158150000003</v>
      </c>
      <c r="BD398" s="1">
        <v>-0.70102521100000004</v>
      </c>
      <c r="BE398" s="1">
        <v>0.14942565360000001</v>
      </c>
      <c r="BF398" s="1">
        <v>-0.429264233</v>
      </c>
      <c r="BG398" s="1">
        <v>-0.96243168199999996</v>
      </c>
      <c r="BH398" s="1">
        <v>0.4165027784</v>
      </c>
      <c r="BI398" s="1">
        <v>-0.46134571299999999</v>
      </c>
      <c r="BJ398">
        <v>1</v>
      </c>
      <c r="BK398">
        <v>1</v>
      </c>
      <c r="BL398" t="s">
        <v>763</v>
      </c>
      <c r="BM398" t="s">
        <v>762</v>
      </c>
      <c r="BN398" s="36" t="s">
        <v>777</v>
      </c>
      <c r="BO398" s="1">
        <v>0.70316227379999996</v>
      </c>
      <c r="BP398" s="1">
        <v>-0.24153951400000001</v>
      </c>
      <c r="BQ398" s="1">
        <v>0.45818177110000002</v>
      </c>
      <c r="BR398" s="1">
        <v>0.34241700679999998</v>
      </c>
      <c r="BS398" s="1">
        <v>0.70316227379999996</v>
      </c>
      <c r="BT398" s="1">
        <v>0.24153951409999999</v>
      </c>
      <c r="BU398" s="1">
        <v>0.45818177110000002</v>
      </c>
      <c r="BV398" s="1">
        <v>0.34241700679999998</v>
      </c>
      <c r="BW398" t="s">
        <v>6582</v>
      </c>
      <c r="BX398" t="s">
        <v>1384</v>
      </c>
      <c r="BY398" t="s">
        <v>1373</v>
      </c>
      <c r="BZ398" t="s">
        <v>1384</v>
      </c>
      <c r="CA398">
        <v>429</v>
      </c>
      <c r="CB398">
        <v>138</v>
      </c>
      <c r="CC398">
        <v>14</v>
      </c>
      <c r="CD398">
        <v>0</v>
      </c>
      <c r="CE398">
        <v>2017</v>
      </c>
      <c r="CF398">
        <v>471</v>
      </c>
      <c r="CG398">
        <v>0.221</v>
      </c>
      <c r="CH398">
        <v>0.27600000000000002</v>
      </c>
      <c r="CI398">
        <v>0.36799999999999999</v>
      </c>
      <c r="CJ398">
        <v>132</v>
      </c>
      <c r="CK398">
        <v>0.27900000000000003</v>
      </c>
      <c r="CL398">
        <v>26</v>
      </c>
      <c r="CM398">
        <v>6</v>
      </c>
      <c r="CN398" t="s">
        <v>255</v>
      </c>
      <c r="CO398">
        <v>30</v>
      </c>
      <c r="CP398" t="s">
        <v>1111</v>
      </c>
      <c r="CQ398">
        <v>208</v>
      </c>
      <c r="CR398">
        <v>76</v>
      </c>
      <c r="CS398">
        <v>8</v>
      </c>
      <c r="CT398">
        <v>1</v>
      </c>
      <c r="CU398">
        <v>2016</v>
      </c>
      <c r="CV398">
        <v>253</v>
      </c>
      <c r="CW398">
        <v>0.20200000000000001</v>
      </c>
      <c r="CX398">
        <v>0.33200000000000002</v>
      </c>
      <c r="CY398">
        <v>0.35099999999999998</v>
      </c>
      <c r="CZ398">
        <v>78</v>
      </c>
      <c r="DA398">
        <v>0.309</v>
      </c>
      <c r="DB398">
        <v>25</v>
      </c>
      <c r="DC398">
        <v>3</v>
      </c>
      <c r="DD398" t="s">
        <v>255</v>
      </c>
      <c r="DE398">
        <v>29</v>
      </c>
      <c r="DF398" t="s">
        <v>1111</v>
      </c>
      <c r="DG398">
        <v>229</v>
      </c>
      <c r="DH398">
        <v>79</v>
      </c>
      <c r="DI398">
        <v>4</v>
      </c>
      <c r="DJ398">
        <v>0</v>
      </c>
      <c r="DK398">
        <v>2015</v>
      </c>
      <c r="DL398">
        <v>256</v>
      </c>
      <c r="DM398">
        <v>0.21</v>
      </c>
      <c r="DN398">
        <v>0.28199999999999997</v>
      </c>
      <c r="DO398">
        <v>0.29299999999999998</v>
      </c>
      <c r="DP398">
        <v>67</v>
      </c>
      <c r="DQ398">
        <v>0.26200000000000001</v>
      </c>
      <c r="DR398">
        <v>14</v>
      </c>
      <c r="DS398">
        <v>1</v>
      </c>
      <c r="DT398" t="s">
        <v>255</v>
      </c>
      <c r="DU398">
        <v>28</v>
      </c>
      <c r="DV398" s="36" t="s">
        <v>1277</v>
      </c>
    </row>
    <row r="399" spans="1:126" x14ac:dyDescent="0.3">
      <c r="A399">
        <v>398</v>
      </c>
      <c r="B399" t="s">
        <v>7035</v>
      </c>
      <c r="C399" t="s">
        <v>6283</v>
      </c>
      <c r="D399" t="s">
        <v>6284</v>
      </c>
      <c r="E399">
        <v>641820</v>
      </c>
      <c r="F399" t="s">
        <v>249</v>
      </c>
      <c r="G399" t="s">
        <v>250</v>
      </c>
      <c r="I399" t="s">
        <v>1065</v>
      </c>
      <c r="J399">
        <v>27</v>
      </c>
      <c r="K399" t="s">
        <v>702</v>
      </c>
      <c r="L399">
        <v>76</v>
      </c>
      <c r="M399">
        <v>89</v>
      </c>
      <c r="N399">
        <v>190</v>
      </c>
      <c r="O399">
        <v>26</v>
      </c>
      <c r="P399">
        <v>69</v>
      </c>
      <c r="Q399">
        <v>102</v>
      </c>
      <c r="R399">
        <v>122</v>
      </c>
      <c r="S399">
        <v>113</v>
      </c>
      <c r="T399">
        <v>98</v>
      </c>
      <c r="U399">
        <v>127</v>
      </c>
      <c r="V399">
        <v>124</v>
      </c>
      <c r="W399">
        <v>109</v>
      </c>
      <c r="X399">
        <v>26</v>
      </c>
      <c r="Y399">
        <v>490</v>
      </c>
      <c r="Z399">
        <v>16</v>
      </c>
      <c r="AA399">
        <v>2</v>
      </c>
      <c r="AB399" s="1">
        <v>0.26900000000000002</v>
      </c>
      <c r="AC399" s="1">
        <v>0.316</v>
      </c>
      <c r="AD399" s="1">
        <v>0.43099999999999999</v>
      </c>
      <c r="AE399" s="1">
        <v>0.32400000000000001</v>
      </c>
      <c r="AF399" s="36">
        <v>46</v>
      </c>
      <c r="AG399" s="36">
        <v>42</v>
      </c>
      <c r="AH399" s="8">
        <v>17</v>
      </c>
      <c r="AI399" s="36">
        <v>-3</v>
      </c>
      <c r="AJ399" s="38">
        <v>141</v>
      </c>
      <c r="AK399" s="38">
        <v>42</v>
      </c>
      <c r="AL399" s="1">
        <v>0.21</v>
      </c>
      <c r="AM399" s="1">
        <v>0.43333333330000001</v>
      </c>
      <c r="AN399" s="1">
        <v>0.49039442950000001</v>
      </c>
      <c r="AO399" s="1">
        <v>6.3953053000000001E-3</v>
      </c>
      <c r="AP399" s="1">
        <v>5.4823915700000003E-2</v>
      </c>
      <c r="AQ399" s="1">
        <v>0.22130096490000001</v>
      </c>
      <c r="AR399" s="1">
        <v>0.1866322725</v>
      </c>
      <c r="AS399" s="1">
        <v>0.16200970349999999</v>
      </c>
      <c r="AT399" s="1">
        <v>3.9669347700000003E-2</v>
      </c>
      <c r="AU399" s="1">
        <v>5.7009612999999997E-3</v>
      </c>
      <c r="AV399" s="1">
        <v>3.2645056300000003E-2</v>
      </c>
      <c r="AW399" s="1">
        <v>0.32434503539999998</v>
      </c>
      <c r="AX399" s="1">
        <v>-0.65492958000000001</v>
      </c>
      <c r="AY399" s="1">
        <v>-0.77632145699999999</v>
      </c>
      <c r="AZ399" s="1">
        <v>1.4683466409000001</v>
      </c>
      <c r="BA399" s="1">
        <v>-0.78094576699999996</v>
      </c>
      <c r="BB399" s="1">
        <v>-1.0294323430000001</v>
      </c>
      <c r="BC399" s="1">
        <v>9.5332887000000005E-2</v>
      </c>
      <c r="BD399" s="1">
        <v>1.2680147368000001</v>
      </c>
      <c r="BE399" s="1">
        <v>0.42374693569999999</v>
      </c>
      <c r="BF399" s="1">
        <v>-9.7030603000000007E-2</v>
      </c>
      <c r="BG399" s="1">
        <v>0.36261655570000001</v>
      </c>
      <c r="BH399" s="1">
        <v>0.53371319120000005</v>
      </c>
      <c r="BI399" s="1">
        <v>0.93149742459999996</v>
      </c>
      <c r="BJ399">
        <v>1</v>
      </c>
      <c r="BK399">
        <v>3</v>
      </c>
      <c r="BL399" t="s">
        <v>760</v>
      </c>
      <c r="BM399" t="s">
        <v>764</v>
      </c>
      <c r="BN399" s="36" t="s">
        <v>797</v>
      </c>
      <c r="BO399" s="1">
        <v>0.22646658359999999</v>
      </c>
      <c r="BP399" s="1">
        <v>-0.38618380899999999</v>
      </c>
      <c r="BQ399" s="1">
        <v>-0.65841840500000004</v>
      </c>
      <c r="BR399" s="1">
        <v>-0.34098104800000001</v>
      </c>
      <c r="BS399" s="1">
        <v>0.22646658359999999</v>
      </c>
      <c r="BT399" s="1">
        <v>0.38618380889999998</v>
      </c>
      <c r="BU399" s="1">
        <v>0.65841840480000002</v>
      </c>
      <c r="BV399" s="1">
        <v>0.34098104769999998</v>
      </c>
      <c r="BW399" t="s">
        <v>2802</v>
      </c>
      <c r="BX399" t="s">
        <v>1377</v>
      </c>
      <c r="BY399" t="s">
        <v>1373</v>
      </c>
      <c r="BZ399" t="s">
        <v>1377</v>
      </c>
      <c r="CA399">
        <v>543</v>
      </c>
      <c r="CB399">
        <v>147</v>
      </c>
      <c r="CC399">
        <v>24</v>
      </c>
      <c r="CD399">
        <v>1</v>
      </c>
      <c r="CE399">
        <v>2017</v>
      </c>
      <c r="CF399">
        <v>586</v>
      </c>
      <c r="CG399">
        <v>0.29299999999999998</v>
      </c>
      <c r="CH399">
        <v>0.33800000000000002</v>
      </c>
      <c r="CI399">
        <v>0.48799999999999999</v>
      </c>
      <c r="CJ399">
        <v>208</v>
      </c>
      <c r="CK399">
        <v>0.35499999999999998</v>
      </c>
      <c r="CL399">
        <v>72</v>
      </c>
      <c r="CM399">
        <v>26</v>
      </c>
      <c r="CN399" t="s">
        <v>249</v>
      </c>
      <c r="CO399">
        <v>25</v>
      </c>
      <c r="DV399" s="36" t="s">
        <v>6710</v>
      </c>
    </row>
    <row r="400" spans="1:126" x14ac:dyDescent="0.3">
      <c r="A400">
        <v>399</v>
      </c>
      <c r="B400" t="s">
        <v>6809</v>
      </c>
      <c r="C400" t="s">
        <v>6344</v>
      </c>
      <c r="D400" t="s">
        <v>4599</v>
      </c>
      <c r="E400">
        <v>622534</v>
      </c>
      <c r="F400" t="s">
        <v>249</v>
      </c>
      <c r="I400" t="s">
        <v>1065</v>
      </c>
      <c r="J400">
        <v>29</v>
      </c>
      <c r="K400" t="s">
        <v>2873</v>
      </c>
      <c r="L400">
        <v>76</v>
      </c>
      <c r="M400">
        <v>79</v>
      </c>
      <c r="N400">
        <v>177</v>
      </c>
      <c r="O400">
        <v>263</v>
      </c>
      <c r="P400">
        <v>95</v>
      </c>
      <c r="Q400">
        <v>90</v>
      </c>
      <c r="R400">
        <v>110</v>
      </c>
      <c r="S400">
        <v>99</v>
      </c>
      <c r="T400">
        <v>102</v>
      </c>
      <c r="U400">
        <v>265</v>
      </c>
      <c r="V400">
        <v>82</v>
      </c>
      <c r="W400">
        <v>104</v>
      </c>
      <c r="X400">
        <v>23</v>
      </c>
      <c r="Y400">
        <v>457</v>
      </c>
      <c r="Z400">
        <v>10</v>
      </c>
      <c r="AA400">
        <v>16</v>
      </c>
      <c r="AB400" s="1">
        <v>0.251</v>
      </c>
      <c r="AC400" s="1">
        <v>0.309</v>
      </c>
      <c r="AD400" s="1">
        <v>0.39400000000000002</v>
      </c>
      <c r="AE400" s="1">
        <v>0.308</v>
      </c>
      <c r="AF400" s="36">
        <v>37</v>
      </c>
      <c r="AG400" s="36">
        <v>34</v>
      </c>
      <c r="AH400" s="8">
        <v>14</v>
      </c>
      <c r="AI400" s="36">
        <v>-10</v>
      </c>
      <c r="AJ400" s="38">
        <v>204</v>
      </c>
      <c r="AK400" s="38">
        <v>66</v>
      </c>
      <c r="AL400" s="1">
        <v>0.21</v>
      </c>
      <c r="AM400" s="1">
        <v>0.38333333330000002</v>
      </c>
      <c r="AN400" s="1">
        <v>0.45689849399999999</v>
      </c>
      <c r="AO400" s="1">
        <v>6.54102082E-2</v>
      </c>
      <c r="AP400" s="1">
        <v>7.5118257499999994E-2</v>
      </c>
      <c r="AQ400" s="1">
        <v>0.19502240730000001</v>
      </c>
      <c r="AR400" s="1">
        <v>0.1689303439</v>
      </c>
      <c r="AS400" s="1">
        <v>0.14247064379999999</v>
      </c>
      <c r="AT400" s="1">
        <v>4.1304936600000002E-2</v>
      </c>
      <c r="AU400" s="1">
        <v>1.1931717999999999E-2</v>
      </c>
      <c r="AV400" s="1">
        <v>2.1661602200000001E-2</v>
      </c>
      <c r="AW400" s="1">
        <v>0.30825216750000001</v>
      </c>
      <c r="AX400" s="1">
        <v>-0.65492958000000001</v>
      </c>
      <c r="AY400" s="1">
        <v>-1.530252239</v>
      </c>
      <c r="AZ400" s="1">
        <v>1.2566986832</v>
      </c>
      <c r="BA400" s="1">
        <v>1.7101144655</v>
      </c>
      <c r="BB400" s="1">
        <v>-0.17714382100000001</v>
      </c>
      <c r="BC400" s="1">
        <v>-0.556095495</v>
      </c>
      <c r="BD400" s="1">
        <v>0.59286874440000004</v>
      </c>
      <c r="BE400" s="1">
        <v>-2.9954728999999999E-2</v>
      </c>
      <c r="BF400" s="1">
        <v>7.6853308100000003E-2</v>
      </c>
      <c r="BG400" s="1">
        <v>2.2374058469000002</v>
      </c>
      <c r="BH400" s="1">
        <v>-0.39449221800000001</v>
      </c>
      <c r="BI400" s="1">
        <v>0.37898330140000003</v>
      </c>
      <c r="BJ400">
        <v>2</v>
      </c>
      <c r="BK400">
        <v>3</v>
      </c>
      <c r="BL400" t="s">
        <v>760</v>
      </c>
      <c r="BM400" t="s">
        <v>6724</v>
      </c>
      <c r="BN400" s="36" t="s">
        <v>6738</v>
      </c>
      <c r="BO400" s="1">
        <v>-0.32270293700000002</v>
      </c>
      <c r="BP400" s="1">
        <v>0.38241981489999999</v>
      </c>
      <c r="BQ400" s="1">
        <v>-0.696309438</v>
      </c>
      <c r="BR400" s="1">
        <v>-0.49374312300000001</v>
      </c>
      <c r="BS400" s="1">
        <v>0.32270293680000001</v>
      </c>
      <c r="BT400" s="1">
        <v>0.38241981489999999</v>
      </c>
      <c r="BU400" s="1">
        <v>0.69630943759999997</v>
      </c>
      <c r="BV400" s="1">
        <v>0.4937431229</v>
      </c>
      <c r="BW400" t="s">
        <v>3970</v>
      </c>
      <c r="BX400" t="s">
        <v>1107</v>
      </c>
      <c r="BY400" t="s">
        <v>1063</v>
      </c>
      <c r="BZ400" t="s">
        <v>1107</v>
      </c>
      <c r="CA400">
        <v>487</v>
      </c>
      <c r="CB400">
        <v>126</v>
      </c>
      <c r="CC400">
        <v>13</v>
      </c>
      <c r="CD400">
        <v>17</v>
      </c>
      <c r="CE400">
        <v>2017</v>
      </c>
      <c r="CF400">
        <v>529</v>
      </c>
      <c r="CG400">
        <v>0.26300000000000001</v>
      </c>
      <c r="CH400">
        <v>0.313</v>
      </c>
      <c r="CI400">
        <v>0.40899999999999997</v>
      </c>
      <c r="CJ400">
        <v>166</v>
      </c>
      <c r="CK400">
        <v>0.314</v>
      </c>
      <c r="CL400">
        <v>43</v>
      </c>
      <c r="CM400">
        <v>18</v>
      </c>
      <c r="CN400" t="s">
        <v>249</v>
      </c>
      <c r="CO400">
        <v>22</v>
      </c>
      <c r="CP400" t="s">
        <v>1107</v>
      </c>
      <c r="CQ400">
        <v>37</v>
      </c>
      <c r="CR400">
        <v>10</v>
      </c>
      <c r="CS400">
        <v>0</v>
      </c>
      <c r="CT400">
        <v>2</v>
      </c>
      <c r="CU400">
        <v>2016</v>
      </c>
      <c r="CV400">
        <v>37</v>
      </c>
      <c r="CW400">
        <v>0.24299999999999999</v>
      </c>
      <c r="CX400">
        <v>0.24299999999999999</v>
      </c>
      <c r="CY400">
        <v>0.40500000000000003</v>
      </c>
      <c r="CZ400">
        <v>10</v>
      </c>
      <c r="DA400">
        <v>0.27400000000000002</v>
      </c>
      <c r="DB400">
        <v>5</v>
      </c>
      <c r="DC400">
        <v>1</v>
      </c>
      <c r="DD400" t="s">
        <v>249</v>
      </c>
      <c r="DE400">
        <v>21</v>
      </c>
      <c r="DV400" s="36" t="s">
        <v>6345</v>
      </c>
    </row>
    <row r="401" spans="1:126" x14ac:dyDescent="0.3">
      <c r="A401">
        <v>400</v>
      </c>
      <c r="B401" t="s">
        <v>2776</v>
      </c>
      <c r="C401" t="s">
        <v>2520</v>
      </c>
      <c r="D401" t="s">
        <v>424</v>
      </c>
      <c r="E401">
        <v>545350</v>
      </c>
      <c r="F401" t="s">
        <v>249</v>
      </c>
      <c r="I401" t="s">
        <v>1065</v>
      </c>
      <c r="J401">
        <v>20</v>
      </c>
      <c r="K401" t="s">
        <v>6613</v>
      </c>
      <c r="L401">
        <v>76</v>
      </c>
      <c r="M401">
        <v>93</v>
      </c>
      <c r="N401">
        <v>104</v>
      </c>
      <c r="O401">
        <v>297</v>
      </c>
      <c r="P401">
        <v>80</v>
      </c>
      <c r="Q401">
        <v>124</v>
      </c>
      <c r="R401">
        <v>84</v>
      </c>
      <c r="S401">
        <v>121</v>
      </c>
      <c r="T401">
        <v>116</v>
      </c>
      <c r="U401">
        <v>107</v>
      </c>
      <c r="V401">
        <v>124</v>
      </c>
      <c r="W401">
        <v>98</v>
      </c>
      <c r="X401">
        <v>27</v>
      </c>
      <c r="Y401">
        <v>267</v>
      </c>
      <c r="Z401">
        <v>9</v>
      </c>
      <c r="AA401">
        <v>9</v>
      </c>
      <c r="AB401" s="1">
        <v>0.218</v>
      </c>
      <c r="AC401" s="1">
        <v>0.27900000000000003</v>
      </c>
      <c r="AD401" s="1">
        <v>0.39200000000000002</v>
      </c>
      <c r="AE401" s="1">
        <v>0.29099999999999998</v>
      </c>
      <c r="AF401" s="36">
        <v>21</v>
      </c>
      <c r="AG401" s="36">
        <v>19</v>
      </c>
      <c r="AH401" s="8">
        <v>8</v>
      </c>
      <c r="AI401" s="36">
        <v>-11</v>
      </c>
      <c r="AJ401" s="38">
        <v>357</v>
      </c>
      <c r="AK401" s="38">
        <v>133</v>
      </c>
      <c r="AL401" s="1">
        <v>0.21</v>
      </c>
      <c r="AM401" s="1">
        <v>0.45</v>
      </c>
      <c r="AN401" s="1">
        <v>0.26747795790000001</v>
      </c>
      <c r="AO401" s="1">
        <v>7.4051607800000002E-2</v>
      </c>
      <c r="AP401" s="1">
        <v>6.3362919500000003E-2</v>
      </c>
      <c r="AQ401" s="1">
        <v>0.26941391260000003</v>
      </c>
      <c r="AR401" s="1">
        <v>0.12919384759999999</v>
      </c>
      <c r="AS401" s="1">
        <v>0.17406538799999999</v>
      </c>
      <c r="AT401" s="1">
        <v>4.70158465E-2</v>
      </c>
      <c r="AU401" s="1">
        <v>4.8125714E-3</v>
      </c>
      <c r="AV401" s="1">
        <v>3.2597582299999997E-2</v>
      </c>
      <c r="AW401" s="1">
        <v>0.29076813379999999</v>
      </c>
      <c r="AX401" s="1">
        <v>-0.65492958000000001</v>
      </c>
      <c r="AY401" s="1">
        <v>-0.52501119600000001</v>
      </c>
      <c r="AZ401" s="1">
        <v>5.9823030100000001E-2</v>
      </c>
      <c r="BA401" s="1">
        <v>2.0748739727999999</v>
      </c>
      <c r="BB401" s="1">
        <v>-0.67082525000000004</v>
      </c>
      <c r="BC401" s="1">
        <v>1.2880216235999999</v>
      </c>
      <c r="BD401" s="1">
        <v>-0.92266873800000004</v>
      </c>
      <c r="BE401" s="1">
        <v>0.70368282900000001</v>
      </c>
      <c r="BF401" s="1">
        <v>0.68399572639999995</v>
      </c>
      <c r="BG401" s="1">
        <v>9.5306497899999995E-2</v>
      </c>
      <c r="BH401" s="1">
        <v>0.52970118870000005</v>
      </c>
      <c r="BI401" s="1">
        <v>-0.221293512</v>
      </c>
      <c r="BJ401">
        <v>2</v>
      </c>
      <c r="BK401">
        <v>2</v>
      </c>
      <c r="BL401" t="s">
        <v>759</v>
      </c>
      <c r="BM401" t="s">
        <v>763</v>
      </c>
      <c r="BN401" s="36" t="s">
        <v>794</v>
      </c>
      <c r="BO401" s="1">
        <v>0.37347603829999998</v>
      </c>
      <c r="BP401" s="1">
        <v>0.80381114809999998</v>
      </c>
      <c r="BQ401" s="1">
        <v>-0.21072274499999999</v>
      </c>
      <c r="BR401" s="1">
        <v>7.2200720299999993E-2</v>
      </c>
      <c r="BS401" s="1">
        <v>0.37347603829999998</v>
      </c>
      <c r="BT401" s="1">
        <v>0.80381114809999998</v>
      </c>
      <c r="BU401" s="1">
        <v>0.21072274520000001</v>
      </c>
      <c r="BV401" s="1">
        <v>7.2200720299999993E-2</v>
      </c>
      <c r="BW401" t="s">
        <v>6968</v>
      </c>
      <c r="BX401" t="s">
        <v>1554</v>
      </c>
      <c r="BY401" t="s">
        <v>1373</v>
      </c>
      <c r="BZ401" t="s">
        <v>1554</v>
      </c>
      <c r="CA401">
        <v>230</v>
      </c>
      <c r="CB401">
        <v>106</v>
      </c>
      <c r="CC401">
        <v>16</v>
      </c>
      <c r="CD401">
        <v>9</v>
      </c>
      <c r="CE401">
        <v>2017</v>
      </c>
      <c r="CF401">
        <v>259</v>
      </c>
      <c r="CG401">
        <v>0.24299999999999999</v>
      </c>
      <c r="CH401">
        <v>0.31900000000000001</v>
      </c>
      <c r="CI401">
        <v>0.496</v>
      </c>
      <c r="CJ401">
        <v>90</v>
      </c>
      <c r="CK401">
        <v>0.34599999999999997</v>
      </c>
      <c r="CL401">
        <v>39</v>
      </c>
      <c r="CM401">
        <v>15</v>
      </c>
      <c r="CN401" t="s">
        <v>249</v>
      </c>
      <c r="CO401">
        <v>26</v>
      </c>
      <c r="CP401" t="s">
        <v>1554</v>
      </c>
      <c r="CQ401">
        <v>287</v>
      </c>
      <c r="CR401">
        <v>118</v>
      </c>
      <c r="CS401">
        <v>5</v>
      </c>
      <c r="CT401">
        <v>10</v>
      </c>
      <c r="CU401">
        <v>2016</v>
      </c>
      <c r="CV401">
        <v>311</v>
      </c>
      <c r="CW401">
        <v>0.20899999999999999</v>
      </c>
      <c r="CX401">
        <v>0.25700000000000001</v>
      </c>
      <c r="CY401">
        <v>0.33100000000000002</v>
      </c>
      <c r="CZ401">
        <v>80</v>
      </c>
      <c r="DA401">
        <v>0.25700000000000001</v>
      </c>
      <c r="DB401">
        <v>15</v>
      </c>
      <c r="DC401">
        <v>5</v>
      </c>
      <c r="DD401" t="s">
        <v>249</v>
      </c>
      <c r="DE401">
        <v>25</v>
      </c>
      <c r="DF401" t="s">
        <v>1554</v>
      </c>
      <c r="DG401">
        <v>339</v>
      </c>
      <c r="DH401">
        <v>133</v>
      </c>
      <c r="DI401">
        <v>9</v>
      </c>
      <c r="DJ401">
        <v>24</v>
      </c>
      <c r="DK401">
        <v>2015</v>
      </c>
      <c r="DL401">
        <v>372</v>
      </c>
      <c r="DM401">
        <v>0.23599999999999999</v>
      </c>
      <c r="DN401">
        <v>0.28100000000000003</v>
      </c>
      <c r="DO401">
        <v>0.38300000000000001</v>
      </c>
      <c r="DP401">
        <v>106</v>
      </c>
      <c r="DQ401">
        <v>0.28499999999999998</v>
      </c>
      <c r="DR401">
        <v>24</v>
      </c>
      <c r="DS401">
        <v>15</v>
      </c>
      <c r="DT401" t="s">
        <v>249</v>
      </c>
      <c r="DU401">
        <v>24</v>
      </c>
      <c r="DV401" s="36" t="s">
        <v>2666</v>
      </c>
    </row>
    <row r="402" spans="1:126" x14ac:dyDescent="0.3">
      <c r="A402">
        <v>401</v>
      </c>
      <c r="B402" t="s">
        <v>6810</v>
      </c>
      <c r="C402" t="s">
        <v>6671</v>
      </c>
      <c r="D402" t="s">
        <v>221</v>
      </c>
      <c r="E402">
        <v>605357</v>
      </c>
      <c r="F402" t="s">
        <v>255</v>
      </c>
      <c r="I402" t="s">
        <v>1065</v>
      </c>
      <c r="J402">
        <v>44</v>
      </c>
      <c r="K402" t="s">
        <v>816</v>
      </c>
      <c r="L402">
        <v>90</v>
      </c>
      <c r="M402">
        <v>96</v>
      </c>
      <c r="N402">
        <v>40</v>
      </c>
      <c r="O402">
        <v>17</v>
      </c>
      <c r="P402">
        <v>65</v>
      </c>
      <c r="Q402">
        <v>103</v>
      </c>
      <c r="R402">
        <v>88</v>
      </c>
      <c r="S402">
        <v>102</v>
      </c>
      <c r="T402">
        <v>105</v>
      </c>
      <c r="U402">
        <v>62</v>
      </c>
      <c r="V402">
        <v>112</v>
      </c>
      <c r="W402">
        <v>91</v>
      </c>
      <c r="X402">
        <v>28</v>
      </c>
      <c r="Y402">
        <v>104</v>
      </c>
      <c r="Z402">
        <v>3</v>
      </c>
      <c r="AA402">
        <v>0</v>
      </c>
      <c r="AB402" s="1">
        <v>0.216</v>
      </c>
      <c r="AC402" s="1">
        <v>0.26</v>
      </c>
      <c r="AD402" s="1">
        <v>0.36299999999999999</v>
      </c>
      <c r="AE402" s="1">
        <v>0.27100000000000002</v>
      </c>
      <c r="AF402" s="36">
        <v>9</v>
      </c>
      <c r="AG402" s="36">
        <v>9</v>
      </c>
      <c r="AH402" s="8">
        <v>1</v>
      </c>
      <c r="AI402" s="36">
        <v>-5</v>
      </c>
      <c r="AJ402" s="38">
        <v>561</v>
      </c>
      <c r="AK402" s="38">
        <v>93</v>
      </c>
      <c r="AL402" s="1">
        <v>0.25</v>
      </c>
      <c r="AM402" s="1">
        <v>0.46666666670000001</v>
      </c>
      <c r="AN402" s="1">
        <v>0.10387302650000001</v>
      </c>
      <c r="AO402" s="1">
        <v>4.2446523000000003E-3</v>
      </c>
      <c r="AP402" s="1">
        <v>5.1263732300000003E-2</v>
      </c>
      <c r="AQ402" s="1">
        <v>0.22482797039999999</v>
      </c>
      <c r="AR402" s="1">
        <v>0.13531669590000001</v>
      </c>
      <c r="AS402" s="1">
        <v>0.1473497138</v>
      </c>
      <c r="AT402" s="1">
        <v>4.2533229700000001E-2</v>
      </c>
      <c r="AU402" s="1">
        <v>2.7890642E-3</v>
      </c>
      <c r="AV402" s="1">
        <v>2.9602113699999998E-2</v>
      </c>
      <c r="AW402" s="1">
        <v>0.27127517670000001</v>
      </c>
      <c r="AX402" s="1">
        <v>-0.26135687499999999</v>
      </c>
      <c r="AY402" s="1">
        <v>-0.27370093499999998</v>
      </c>
      <c r="AZ402" s="1">
        <v>-0.97393372700000003</v>
      </c>
      <c r="BA402" s="1">
        <v>-0.87172633200000005</v>
      </c>
      <c r="BB402" s="1">
        <v>-1.1789470959999999</v>
      </c>
      <c r="BC402" s="1">
        <v>0.18276506319999999</v>
      </c>
      <c r="BD402" s="1">
        <v>-0.689145228</v>
      </c>
      <c r="BE402" s="1">
        <v>8.3338449499999995E-2</v>
      </c>
      <c r="BF402" s="1">
        <v>0.20743650390000001</v>
      </c>
      <c r="BG402" s="1">
        <v>-0.51355205999999998</v>
      </c>
      <c r="BH402" s="1">
        <v>0.27655585310000003</v>
      </c>
      <c r="BI402" s="1">
        <v>-0.89054241000000001</v>
      </c>
      <c r="BJ402">
        <v>4</v>
      </c>
      <c r="BK402">
        <v>4</v>
      </c>
      <c r="BL402" t="s">
        <v>6729</v>
      </c>
      <c r="BM402" t="s">
        <v>763</v>
      </c>
      <c r="BN402" s="36" t="s">
        <v>6761</v>
      </c>
      <c r="BO402" s="1">
        <v>0.43994154460000001</v>
      </c>
      <c r="BP402" s="1">
        <v>0.32387330320000002</v>
      </c>
      <c r="BQ402" s="1">
        <v>7.6580919499999997E-2</v>
      </c>
      <c r="BR402" s="1">
        <v>0.64438020910000005</v>
      </c>
      <c r="BS402" s="1">
        <v>0.43994154460000001</v>
      </c>
      <c r="BT402" s="1">
        <v>0.32387330320000002</v>
      </c>
      <c r="BU402" s="1">
        <v>7.6580919499999997E-2</v>
      </c>
      <c r="BV402" s="1">
        <v>0.64438020910000005</v>
      </c>
      <c r="BW402" t="s">
        <v>2889</v>
      </c>
      <c r="BX402" t="s">
        <v>1397</v>
      </c>
      <c r="BY402" t="s">
        <v>1373</v>
      </c>
      <c r="BZ402" t="s">
        <v>1397</v>
      </c>
      <c r="CA402">
        <v>9</v>
      </c>
      <c r="CB402">
        <v>5</v>
      </c>
      <c r="CC402">
        <v>1</v>
      </c>
      <c r="CD402">
        <v>0</v>
      </c>
      <c r="CE402">
        <v>2017</v>
      </c>
      <c r="CF402">
        <v>9</v>
      </c>
      <c r="CG402">
        <v>0.33300000000000002</v>
      </c>
      <c r="CH402">
        <v>0.33300000000000002</v>
      </c>
      <c r="CI402">
        <v>0.77800000000000002</v>
      </c>
      <c r="CJ402">
        <v>4</v>
      </c>
      <c r="CK402">
        <v>0.45400000000000001</v>
      </c>
      <c r="CL402">
        <v>12</v>
      </c>
      <c r="CM402">
        <v>1</v>
      </c>
      <c r="CN402" t="s">
        <v>255</v>
      </c>
      <c r="CO402">
        <v>27</v>
      </c>
      <c r="DV402" s="36" t="s">
        <v>6672</v>
      </c>
    </row>
    <row r="403" spans="1:126" x14ac:dyDescent="0.3">
      <c r="A403">
        <v>402</v>
      </c>
      <c r="B403" t="s">
        <v>633</v>
      </c>
      <c r="C403" t="s">
        <v>162</v>
      </c>
      <c r="D403" t="s">
        <v>161</v>
      </c>
      <c r="E403">
        <v>455976</v>
      </c>
      <c r="F403" t="s">
        <v>249</v>
      </c>
      <c r="I403" t="s">
        <v>1103</v>
      </c>
      <c r="J403">
        <v>17</v>
      </c>
      <c r="K403" t="s">
        <v>4032</v>
      </c>
      <c r="L403">
        <v>76</v>
      </c>
      <c r="M403">
        <v>117</v>
      </c>
      <c r="N403">
        <v>197</v>
      </c>
      <c r="O403">
        <v>9</v>
      </c>
      <c r="P403">
        <v>139</v>
      </c>
      <c r="Q403">
        <v>70</v>
      </c>
      <c r="R403">
        <v>121</v>
      </c>
      <c r="S403">
        <v>75</v>
      </c>
      <c r="T403">
        <v>113</v>
      </c>
      <c r="U403">
        <v>22</v>
      </c>
      <c r="V403">
        <v>63</v>
      </c>
      <c r="W403">
        <v>108</v>
      </c>
      <c r="X403">
        <v>34</v>
      </c>
      <c r="Y403">
        <v>509</v>
      </c>
      <c r="Z403">
        <v>8</v>
      </c>
      <c r="AA403">
        <v>1</v>
      </c>
      <c r="AB403" s="1">
        <v>0.26200000000000001</v>
      </c>
      <c r="AC403" s="1">
        <v>0.34399999999999997</v>
      </c>
      <c r="AD403" s="1">
        <v>0.37</v>
      </c>
      <c r="AE403" s="1">
        <v>0.32200000000000001</v>
      </c>
      <c r="AF403" s="36">
        <v>46</v>
      </c>
      <c r="AG403" s="36">
        <v>42</v>
      </c>
      <c r="AH403" s="8">
        <v>13</v>
      </c>
      <c r="AI403" s="36">
        <v>-4</v>
      </c>
      <c r="AJ403" s="38">
        <v>140</v>
      </c>
      <c r="AK403" s="38">
        <v>41</v>
      </c>
      <c r="AL403" s="1">
        <v>0.21</v>
      </c>
      <c r="AM403" s="1">
        <v>0.56666666669999999</v>
      </c>
      <c r="AN403" s="1">
        <v>0.50912591500000004</v>
      </c>
      <c r="AO403" s="1">
        <v>2.2637209999999998E-3</v>
      </c>
      <c r="AP403" s="1">
        <v>0.1099882705</v>
      </c>
      <c r="AQ403" s="1">
        <v>0.1523364505</v>
      </c>
      <c r="AR403" s="1">
        <v>0.18620629399999999</v>
      </c>
      <c r="AS403" s="1">
        <v>0.1083206367</v>
      </c>
      <c r="AT403" s="1">
        <v>4.59079472E-2</v>
      </c>
      <c r="AU403" s="1">
        <v>1.0045421E-3</v>
      </c>
      <c r="AV403" s="1">
        <v>1.6525462099999999E-2</v>
      </c>
      <c r="AW403" s="1">
        <v>0.32225447060000001</v>
      </c>
      <c r="AX403" s="1">
        <v>-0.65492958000000001</v>
      </c>
      <c r="AY403" s="1">
        <v>1.2341606289</v>
      </c>
      <c r="AZ403" s="1">
        <v>1.5867037073000001</v>
      </c>
      <c r="BA403" s="1">
        <v>-0.95534282699999995</v>
      </c>
      <c r="BB403" s="1">
        <v>1.2872698648000001</v>
      </c>
      <c r="BC403" s="1">
        <v>-1.6142526509999999</v>
      </c>
      <c r="BD403" s="1">
        <v>1.2517680501999999</v>
      </c>
      <c r="BE403" s="1">
        <v>-0.82292611000000004</v>
      </c>
      <c r="BF403" s="1">
        <v>0.56621192379999996</v>
      </c>
      <c r="BG403" s="1">
        <v>-1.0505017830000001</v>
      </c>
      <c r="BH403" s="1">
        <v>-0.82854446999999998</v>
      </c>
      <c r="BI403" s="1">
        <v>0.85972236349999998</v>
      </c>
      <c r="BJ403">
        <v>3</v>
      </c>
      <c r="BK403">
        <v>2</v>
      </c>
      <c r="BL403" t="s">
        <v>764</v>
      </c>
      <c r="BM403" t="s">
        <v>6724</v>
      </c>
      <c r="BN403" s="36" t="s">
        <v>6748</v>
      </c>
      <c r="BO403" s="1">
        <v>-0.114820858</v>
      </c>
      <c r="BP403" s="1">
        <v>-0.87372021099999997</v>
      </c>
      <c r="BQ403" s="1">
        <v>-3.7361487999999998E-2</v>
      </c>
      <c r="BR403" s="1">
        <v>-0.32724023200000002</v>
      </c>
      <c r="BS403" s="1">
        <v>0.1148208575</v>
      </c>
      <c r="BT403" s="1">
        <v>0.87372021129999999</v>
      </c>
      <c r="BU403" s="1">
        <v>3.7361487700000001E-2</v>
      </c>
      <c r="BV403" s="1">
        <v>0.32724023229999999</v>
      </c>
      <c r="BW403" t="s">
        <v>4028</v>
      </c>
      <c r="BX403" t="s">
        <v>1101</v>
      </c>
      <c r="BY403" t="s">
        <v>1063</v>
      </c>
      <c r="BZ403" t="s">
        <v>1101</v>
      </c>
      <c r="CA403">
        <v>593</v>
      </c>
      <c r="CB403">
        <v>160</v>
      </c>
      <c r="CC403">
        <v>8</v>
      </c>
      <c r="CD403">
        <v>0</v>
      </c>
      <c r="CE403">
        <v>2017</v>
      </c>
      <c r="CF403">
        <v>670</v>
      </c>
      <c r="CG403">
        <v>0.27500000000000002</v>
      </c>
      <c r="CH403">
        <v>0.35399999999999998</v>
      </c>
      <c r="CI403">
        <v>0.38400000000000001</v>
      </c>
      <c r="CJ403">
        <v>222</v>
      </c>
      <c r="CK403">
        <v>0.33200000000000002</v>
      </c>
      <c r="CL403">
        <v>61</v>
      </c>
      <c r="CM403">
        <v>19</v>
      </c>
      <c r="CN403" t="s">
        <v>249</v>
      </c>
      <c r="CO403">
        <v>33</v>
      </c>
      <c r="CP403" t="s">
        <v>1101</v>
      </c>
      <c r="CQ403">
        <v>599</v>
      </c>
      <c r="CR403">
        <v>158</v>
      </c>
      <c r="CS403">
        <v>13</v>
      </c>
      <c r="CT403">
        <v>0</v>
      </c>
      <c r="CU403">
        <v>2016</v>
      </c>
      <c r="CV403">
        <v>684</v>
      </c>
      <c r="CW403">
        <v>0.26900000000000002</v>
      </c>
      <c r="CX403">
        <v>0.34599999999999997</v>
      </c>
      <c r="CY403">
        <v>0.39700000000000002</v>
      </c>
      <c r="CZ403">
        <v>226</v>
      </c>
      <c r="DA403">
        <v>0.33100000000000002</v>
      </c>
      <c r="DB403">
        <v>61</v>
      </c>
      <c r="DC403">
        <v>20</v>
      </c>
      <c r="DD403" t="s">
        <v>249</v>
      </c>
      <c r="DE403">
        <v>32</v>
      </c>
      <c r="DF403" t="s">
        <v>1101</v>
      </c>
      <c r="DG403">
        <v>612</v>
      </c>
      <c r="DH403">
        <v>156</v>
      </c>
      <c r="DI403">
        <v>3</v>
      </c>
      <c r="DJ403">
        <v>2</v>
      </c>
      <c r="DK403">
        <v>2015</v>
      </c>
      <c r="DL403">
        <v>686</v>
      </c>
      <c r="DM403">
        <v>0.29599999999999999</v>
      </c>
      <c r="DN403">
        <v>0.37</v>
      </c>
      <c r="DO403">
        <v>0.376</v>
      </c>
      <c r="DP403">
        <v>232</v>
      </c>
      <c r="DQ403">
        <v>0.33900000000000002</v>
      </c>
      <c r="DR403">
        <v>67</v>
      </c>
      <c r="DS403">
        <v>19</v>
      </c>
      <c r="DT403" t="s">
        <v>249</v>
      </c>
      <c r="DU403">
        <v>31</v>
      </c>
      <c r="DV403" s="36" t="s">
        <v>1423</v>
      </c>
    </row>
    <row r="404" spans="1:126" x14ac:dyDescent="0.3">
      <c r="A404">
        <v>403</v>
      </c>
      <c r="B404" t="s">
        <v>6811</v>
      </c>
      <c r="C404" t="s">
        <v>526</v>
      </c>
      <c r="D404" t="s">
        <v>58</v>
      </c>
      <c r="E404">
        <v>502029</v>
      </c>
      <c r="F404" t="s">
        <v>249</v>
      </c>
      <c r="I404" t="s">
        <v>1065</v>
      </c>
      <c r="J404">
        <v>22</v>
      </c>
      <c r="K404" t="s">
        <v>785</v>
      </c>
      <c r="L404">
        <v>76</v>
      </c>
      <c r="M404">
        <v>100</v>
      </c>
      <c r="N404">
        <v>37</v>
      </c>
      <c r="O404">
        <v>106</v>
      </c>
      <c r="P404">
        <v>82</v>
      </c>
      <c r="Q404">
        <v>117</v>
      </c>
      <c r="R404">
        <v>79</v>
      </c>
      <c r="S404">
        <v>88</v>
      </c>
      <c r="T404">
        <v>69</v>
      </c>
      <c r="U404">
        <v>132</v>
      </c>
      <c r="V404">
        <v>96</v>
      </c>
      <c r="W404">
        <v>82</v>
      </c>
      <c r="X404">
        <v>29</v>
      </c>
      <c r="Y404">
        <v>96</v>
      </c>
      <c r="Z404">
        <v>2</v>
      </c>
      <c r="AA404">
        <v>1</v>
      </c>
      <c r="AB404" s="1">
        <v>0.186</v>
      </c>
      <c r="AC404" s="1">
        <v>0.24199999999999999</v>
      </c>
      <c r="AD404" s="1">
        <v>0.312</v>
      </c>
      <c r="AE404" s="1">
        <v>0.245</v>
      </c>
      <c r="AF404" s="36">
        <v>6</v>
      </c>
      <c r="AG404" s="36">
        <v>5</v>
      </c>
      <c r="AH404" s="8">
        <v>1</v>
      </c>
      <c r="AI404" s="36">
        <v>-8</v>
      </c>
      <c r="AJ404" s="38">
        <v>619</v>
      </c>
      <c r="AK404" s="38">
        <v>232</v>
      </c>
      <c r="AL404" s="1">
        <v>0.21</v>
      </c>
      <c r="AM404" s="1">
        <v>0.4833333333</v>
      </c>
      <c r="AN404" s="1">
        <v>9.5926929499999994E-2</v>
      </c>
      <c r="AO404" s="1">
        <v>2.6456161299999999E-2</v>
      </c>
      <c r="AP404" s="1">
        <v>6.52973996E-2</v>
      </c>
      <c r="AQ404" s="1">
        <v>0.25391138540000002</v>
      </c>
      <c r="AR404" s="1">
        <v>0.1210226702</v>
      </c>
      <c r="AS404" s="1">
        <v>0.1260422102</v>
      </c>
      <c r="AT404" s="1">
        <v>2.7885538599999999E-2</v>
      </c>
      <c r="AU404" s="1">
        <v>5.9383559000000001E-3</v>
      </c>
      <c r="AV404" s="1">
        <v>2.5187733E-2</v>
      </c>
      <c r="AW404" s="1">
        <v>0.2448290142</v>
      </c>
      <c r="AX404" s="1">
        <v>-0.65492958000000001</v>
      </c>
      <c r="AY404" s="1">
        <v>-2.2390674999999999E-2</v>
      </c>
      <c r="AZ404" s="1">
        <v>-1.024142063</v>
      </c>
      <c r="BA404" s="1">
        <v>6.5836961200000002E-2</v>
      </c>
      <c r="BB404" s="1">
        <v>-0.58958412400000004</v>
      </c>
      <c r="BC404" s="1">
        <v>0.90372404009999996</v>
      </c>
      <c r="BD404" s="1">
        <v>-1.234314876</v>
      </c>
      <c r="BE404" s="1">
        <v>-0.41142691100000001</v>
      </c>
      <c r="BF404" s="1">
        <v>-1.349799505</v>
      </c>
      <c r="BG404" s="1">
        <v>0.4340468663</v>
      </c>
      <c r="BH404" s="1">
        <v>-9.6500923000000002E-2</v>
      </c>
      <c r="BI404" s="1">
        <v>-1.7985147029999999</v>
      </c>
      <c r="BJ404">
        <v>2</v>
      </c>
      <c r="BK404">
        <v>2</v>
      </c>
      <c r="BL404" t="s">
        <v>759</v>
      </c>
      <c r="BM404" t="s">
        <v>762</v>
      </c>
      <c r="BN404" s="36" t="s">
        <v>782</v>
      </c>
      <c r="BO404" s="1">
        <v>7.078539E-3</v>
      </c>
      <c r="BP404" s="1">
        <v>0.77622231399999997</v>
      </c>
      <c r="BQ404" s="1">
        <v>0.57981096070000004</v>
      </c>
      <c r="BR404" s="1">
        <v>0.11506280419999999</v>
      </c>
      <c r="BS404" s="1">
        <v>7.078539E-3</v>
      </c>
      <c r="BT404" s="1">
        <v>0.77622231399999997</v>
      </c>
      <c r="BU404" s="1">
        <v>0.57981096070000004</v>
      </c>
      <c r="BV404" s="1">
        <v>0.11506280419999999</v>
      </c>
      <c r="BW404" t="s">
        <v>3044</v>
      </c>
      <c r="BX404" t="s">
        <v>1104</v>
      </c>
      <c r="BY404" t="s">
        <v>1063</v>
      </c>
      <c r="BZ404" t="s">
        <v>1104</v>
      </c>
      <c r="CA404">
        <v>38</v>
      </c>
      <c r="CB404">
        <v>15</v>
      </c>
      <c r="CC404">
        <v>1</v>
      </c>
      <c r="CD404">
        <v>0</v>
      </c>
      <c r="CE404">
        <v>2017</v>
      </c>
      <c r="CF404">
        <v>41</v>
      </c>
      <c r="CG404">
        <v>0.13200000000000001</v>
      </c>
      <c r="CH404">
        <v>0.17100000000000001</v>
      </c>
      <c r="CI404">
        <v>0.21099999999999999</v>
      </c>
      <c r="CJ404">
        <v>7</v>
      </c>
      <c r="CK404">
        <v>0.17</v>
      </c>
      <c r="CL404">
        <v>1</v>
      </c>
      <c r="CM404">
        <v>-1</v>
      </c>
      <c r="CN404" t="s">
        <v>249</v>
      </c>
      <c r="CO404">
        <v>28</v>
      </c>
      <c r="DV404" s="36" t="s">
        <v>6456</v>
      </c>
    </row>
    <row r="405" spans="1:126" x14ac:dyDescent="0.3">
      <c r="A405">
        <v>404</v>
      </c>
      <c r="B405" t="s">
        <v>7036</v>
      </c>
      <c r="C405" t="s">
        <v>526</v>
      </c>
      <c r="D405" t="s">
        <v>4020</v>
      </c>
      <c r="E405">
        <v>571918</v>
      </c>
      <c r="F405" t="s">
        <v>253</v>
      </c>
      <c r="I405" t="s">
        <v>1065</v>
      </c>
      <c r="J405">
        <v>24</v>
      </c>
      <c r="K405" t="s">
        <v>785</v>
      </c>
      <c r="L405">
        <v>96</v>
      </c>
      <c r="M405">
        <v>93</v>
      </c>
      <c r="N405">
        <v>71</v>
      </c>
      <c r="O405">
        <v>163</v>
      </c>
      <c r="P405">
        <v>85</v>
      </c>
      <c r="Q405">
        <v>126</v>
      </c>
      <c r="R405">
        <v>84</v>
      </c>
      <c r="S405">
        <v>82</v>
      </c>
      <c r="T405">
        <v>107</v>
      </c>
      <c r="U405">
        <v>46</v>
      </c>
      <c r="V405">
        <v>73</v>
      </c>
      <c r="W405">
        <v>85</v>
      </c>
      <c r="X405">
        <v>27</v>
      </c>
      <c r="Y405">
        <v>183</v>
      </c>
      <c r="Z405">
        <v>4</v>
      </c>
      <c r="AA405">
        <v>3</v>
      </c>
      <c r="AB405" s="1">
        <v>0.19700000000000001</v>
      </c>
      <c r="AC405" s="1">
        <v>0.253</v>
      </c>
      <c r="AD405" s="1">
        <v>0.314</v>
      </c>
      <c r="AE405" s="1">
        <v>0.251</v>
      </c>
      <c r="AF405" s="36">
        <v>10</v>
      </c>
      <c r="AG405" s="36">
        <v>10</v>
      </c>
      <c r="AH405" s="8">
        <v>3</v>
      </c>
      <c r="AI405" s="36">
        <v>-12</v>
      </c>
      <c r="AJ405" s="38">
        <v>532</v>
      </c>
      <c r="AK405" s="38">
        <v>61</v>
      </c>
      <c r="AL405" s="1">
        <v>0.26500000000000001</v>
      </c>
      <c r="AM405" s="1">
        <v>0.45</v>
      </c>
      <c r="AN405" s="1">
        <v>0.18315406109999999</v>
      </c>
      <c r="AO405" s="1">
        <v>4.0514675399999998E-2</v>
      </c>
      <c r="AP405" s="1">
        <v>6.7709190500000002E-2</v>
      </c>
      <c r="AQ405" s="1">
        <v>0.27468899409999997</v>
      </c>
      <c r="AR405" s="1">
        <v>0.12827451279999999</v>
      </c>
      <c r="AS405" s="1">
        <v>0.1175305365</v>
      </c>
      <c r="AT405" s="1">
        <v>4.32204713E-2</v>
      </c>
      <c r="AU405" s="1">
        <v>2.0848971000000001E-3</v>
      </c>
      <c r="AV405" s="1">
        <v>1.9349802199999998E-2</v>
      </c>
      <c r="AW405" s="1">
        <v>0.25120094170000001</v>
      </c>
      <c r="AX405" s="1">
        <v>-0.11376711</v>
      </c>
      <c r="AY405" s="1">
        <v>-0.52501119600000001</v>
      </c>
      <c r="AZ405" s="1">
        <v>-0.47298730300000003</v>
      </c>
      <c r="BA405" s="1">
        <v>0.65925665460000005</v>
      </c>
      <c r="BB405" s="1">
        <v>-0.48829768200000001</v>
      </c>
      <c r="BC405" s="1">
        <v>1.4187874686999999</v>
      </c>
      <c r="BD405" s="1">
        <v>-0.95773187599999998</v>
      </c>
      <c r="BE405" s="1">
        <v>-0.60907001999999999</v>
      </c>
      <c r="BF405" s="1">
        <v>0.28049903650000002</v>
      </c>
      <c r="BG405" s="1">
        <v>-0.72543082999999997</v>
      </c>
      <c r="BH405" s="1">
        <v>-0.589861105</v>
      </c>
      <c r="BI405" s="1">
        <v>-1.5797482350000001</v>
      </c>
      <c r="BJ405">
        <v>2</v>
      </c>
      <c r="BK405">
        <v>2</v>
      </c>
      <c r="BL405" t="s">
        <v>759</v>
      </c>
      <c r="BM405" t="s">
        <v>6729</v>
      </c>
      <c r="BN405" s="36" t="s">
        <v>6767</v>
      </c>
      <c r="BO405" s="1">
        <v>-8.7938757000000006E-2</v>
      </c>
      <c r="BP405" s="1">
        <v>0.78741986890000004</v>
      </c>
      <c r="BQ405" s="1">
        <v>0.20256498510000001</v>
      </c>
      <c r="BR405" s="1">
        <v>0.4799589138</v>
      </c>
      <c r="BS405" s="1">
        <v>8.7938757500000006E-2</v>
      </c>
      <c r="BT405" s="1">
        <v>0.78741986890000004</v>
      </c>
      <c r="BU405" s="1">
        <v>0.20256498510000001</v>
      </c>
      <c r="BV405" s="1">
        <v>0.4799589138</v>
      </c>
      <c r="BW405" t="s">
        <v>2882</v>
      </c>
      <c r="BX405" t="s">
        <v>1394</v>
      </c>
      <c r="BY405" t="s">
        <v>1373</v>
      </c>
      <c r="BZ405" t="s">
        <v>1394</v>
      </c>
      <c r="CA405">
        <v>171</v>
      </c>
      <c r="CB405">
        <v>71</v>
      </c>
      <c r="CC405">
        <v>4</v>
      </c>
      <c r="CD405">
        <v>5</v>
      </c>
      <c r="CE405">
        <v>2017</v>
      </c>
      <c r="CF405">
        <v>188</v>
      </c>
      <c r="CG405">
        <v>0.21099999999999999</v>
      </c>
      <c r="CH405">
        <v>0.25900000000000001</v>
      </c>
      <c r="CI405">
        <v>0.33300000000000002</v>
      </c>
      <c r="CJ405">
        <v>48</v>
      </c>
      <c r="CK405">
        <v>0.25700000000000001</v>
      </c>
      <c r="CL405">
        <v>11</v>
      </c>
      <c r="CM405">
        <v>6</v>
      </c>
      <c r="CN405" t="s">
        <v>253</v>
      </c>
      <c r="CO405">
        <v>26</v>
      </c>
      <c r="CP405" t="s">
        <v>1394</v>
      </c>
      <c r="CQ405">
        <v>12</v>
      </c>
      <c r="CR405">
        <v>13</v>
      </c>
      <c r="CS405">
        <v>0</v>
      </c>
      <c r="CT405">
        <v>0</v>
      </c>
      <c r="CU405">
        <v>2016</v>
      </c>
      <c r="CV405">
        <v>14</v>
      </c>
      <c r="CW405">
        <v>8.3000000000000004E-2</v>
      </c>
      <c r="CX405">
        <v>0.214</v>
      </c>
      <c r="CY405">
        <v>8.3000000000000004E-2</v>
      </c>
      <c r="CZ405">
        <v>2</v>
      </c>
      <c r="DA405">
        <v>0.16700000000000001</v>
      </c>
      <c r="DB405">
        <v>0</v>
      </c>
      <c r="DC405">
        <v>-1</v>
      </c>
      <c r="DD405" t="s">
        <v>265</v>
      </c>
      <c r="DE405">
        <v>25</v>
      </c>
      <c r="DF405" t="s">
        <v>1394</v>
      </c>
      <c r="DG405">
        <v>53</v>
      </c>
      <c r="DH405">
        <v>25</v>
      </c>
      <c r="DI405">
        <v>1</v>
      </c>
      <c r="DJ405">
        <v>2</v>
      </c>
      <c r="DK405">
        <v>2015</v>
      </c>
      <c r="DL405">
        <v>56</v>
      </c>
      <c r="DM405">
        <v>0.22600000000000001</v>
      </c>
      <c r="DN405">
        <v>0.26800000000000002</v>
      </c>
      <c r="DO405">
        <v>0.28299999999999997</v>
      </c>
      <c r="DP405">
        <v>14</v>
      </c>
      <c r="DQ405">
        <v>0.25</v>
      </c>
      <c r="DR405">
        <v>4</v>
      </c>
      <c r="DS405">
        <v>1</v>
      </c>
      <c r="DT405" t="s">
        <v>253</v>
      </c>
      <c r="DU405">
        <v>24</v>
      </c>
      <c r="DV405" s="36" t="s">
        <v>4021</v>
      </c>
    </row>
    <row r="406" spans="1:126" x14ac:dyDescent="0.3">
      <c r="A406">
        <v>405</v>
      </c>
      <c r="B406" t="s">
        <v>7037</v>
      </c>
      <c r="C406" t="s">
        <v>461</v>
      </c>
      <c r="D406" t="s">
        <v>4022</v>
      </c>
      <c r="E406">
        <v>527043</v>
      </c>
      <c r="F406" t="s">
        <v>250</v>
      </c>
      <c r="I406" t="s">
        <v>1065</v>
      </c>
      <c r="J406">
        <v>9</v>
      </c>
      <c r="K406" t="s">
        <v>813</v>
      </c>
      <c r="L406">
        <v>67</v>
      </c>
      <c r="M406">
        <v>89</v>
      </c>
      <c r="N406">
        <v>81</v>
      </c>
      <c r="O406">
        <v>74</v>
      </c>
      <c r="P406">
        <v>97</v>
      </c>
      <c r="Q406">
        <v>101</v>
      </c>
      <c r="R406">
        <v>86</v>
      </c>
      <c r="S406">
        <v>126</v>
      </c>
      <c r="T406">
        <v>112</v>
      </c>
      <c r="U406">
        <v>45</v>
      </c>
      <c r="V406">
        <v>141</v>
      </c>
      <c r="W406">
        <v>103</v>
      </c>
      <c r="X406">
        <v>26</v>
      </c>
      <c r="Y406">
        <v>208</v>
      </c>
      <c r="Z406">
        <v>8</v>
      </c>
      <c r="AA406">
        <v>2</v>
      </c>
      <c r="AB406" s="1">
        <v>0.223</v>
      </c>
      <c r="AC406" s="1">
        <v>0.29499999999999998</v>
      </c>
      <c r="AD406" s="1">
        <v>0.40400000000000003</v>
      </c>
      <c r="AE406" s="1">
        <v>0.30499999999999999</v>
      </c>
      <c r="AF406" s="36">
        <v>21</v>
      </c>
      <c r="AG406" s="36">
        <v>19</v>
      </c>
      <c r="AH406" s="8">
        <v>5</v>
      </c>
      <c r="AI406" s="36">
        <v>-5</v>
      </c>
      <c r="AJ406" s="38">
        <v>361</v>
      </c>
      <c r="AK406" s="38">
        <v>43</v>
      </c>
      <c r="AL406" s="1">
        <v>0.185</v>
      </c>
      <c r="AM406" s="1">
        <v>0.43333333330000001</v>
      </c>
      <c r="AN406" s="1">
        <v>0.2083773028</v>
      </c>
      <c r="AO406" s="1">
        <v>1.8451734500000001E-2</v>
      </c>
      <c r="AP406" s="1">
        <v>7.6766558499999998E-2</v>
      </c>
      <c r="AQ406" s="1">
        <v>0.22034585440000001</v>
      </c>
      <c r="AR406" s="1">
        <v>0.1315500225</v>
      </c>
      <c r="AS406" s="1">
        <v>0.18134283779999999</v>
      </c>
      <c r="AT406" s="1">
        <v>4.5255231E-2</v>
      </c>
      <c r="AU406" s="1">
        <v>2.0081567999999999E-3</v>
      </c>
      <c r="AV406" s="1">
        <v>3.7115089900000002E-2</v>
      </c>
      <c r="AW406" s="1">
        <v>0.30472175699999998</v>
      </c>
      <c r="AX406" s="1">
        <v>-0.90091252099999997</v>
      </c>
      <c r="AY406" s="1">
        <v>-0.77632145699999999</v>
      </c>
      <c r="AZ406" s="1">
        <v>-0.31361132200000003</v>
      </c>
      <c r="BA406" s="1">
        <v>-0.272035478</v>
      </c>
      <c r="BB406" s="1">
        <v>-0.10792117699999999</v>
      </c>
      <c r="BC406" s="1">
        <v>7.1656318299999994E-2</v>
      </c>
      <c r="BD406" s="1">
        <v>-0.83280496400000004</v>
      </c>
      <c r="BE406" s="1">
        <v>0.87266696470000005</v>
      </c>
      <c r="BF406" s="1">
        <v>0.4968198862</v>
      </c>
      <c r="BG406" s="1">
        <v>-0.74852143500000001</v>
      </c>
      <c r="BH406" s="1">
        <v>0.91147316649999999</v>
      </c>
      <c r="BI406" s="1">
        <v>0.25777422659999999</v>
      </c>
      <c r="BJ406">
        <v>1</v>
      </c>
      <c r="BK406">
        <v>1</v>
      </c>
      <c r="BL406" t="s">
        <v>763</v>
      </c>
      <c r="BM406" t="s">
        <v>760</v>
      </c>
      <c r="BN406" s="36" t="s">
        <v>776</v>
      </c>
      <c r="BO406" s="1">
        <v>0.94452417779999998</v>
      </c>
      <c r="BP406" s="1">
        <v>4.9976301899999999E-2</v>
      </c>
      <c r="BQ406" s="1">
        <v>-0.25347315500000001</v>
      </c>
      <c r="BR406" s="1">
        <v>0.12773054140000001</v>
      </c>
      <c r="BS406" s="1">
        <v>0.94452417779999998</v>
      </c>
      <c r="BT406" s="1">
        <v>4.9976301899999999E-2</v>
      </c>
      <c r="BU406" s="1">
        <v>0.25347315459999997</v>
      </c>
      <c r="BV406" s="1">
        <v>0.12773054140000001</v>
      </c>
      <c r="BW406" t="s">
        <v>4816</v>
      </c>
      <c r="BX406" t="s">
        <v>1384</v>
      </c>
      <c r="BY406" t="s">
        <v>1373</v>
      </c>
      <c r="BZ406" t="s">
        <v>1384</v>
      </c>
      <c r="CA406">
        <v>127</v>
      </c>
      <c r="CB406">
        <v>45</v>
      </c>
      <c r="CC406">
        <v>4</v>
      </c>
      <c r="CD406">
        <v>1</v>
      </c>
      <c r="CE406">
        <v>2017</v>
      </c>
      <c r="CF406">
        <v>145</v>
      </c>
      <c r="CG406">
        <v>0.17299999999999999</v>
      </c>
      <c r="CH406">
        <v>0.26900000000000002</v>
      </c>
      <c r="CI406">
        <v>0.307</v>
      </c>
      <c r="CJ406">
        <v>38</v>
      </c>
      <c r="CK406">
        <v>0.26200000000000001</v>
      </c>
      <c r="CL406">
        <v>10</v>
      </c>
      <c r="CM406">
        <v>0</v>
      </c>
      <c r="CN406" t="s">
        <v>250</v>
      </c>
      <c r="CO406">
        <v>26</v>
      </c>
      <c r="CP406" t="s">
        <v>1384</v>
      </c>
      <c r="CQ406">
        <v>258</v>
      </c>
      <c r="CR406">
        <v>88</v>
      </c>
      <c r="CS406">
        <v>15</v>
      </c>
      <c r="CT406">
        <v>2</v>
      </c>
      <c r="CU406">
        <v>2016</v>
      </c>
      <c r="CV406">
        <v>284</v>
      </c>
      <c r="CW406">
        <v>0.252</v>
      </c>
      <c r="CX406">
        <v>0.31</v>
      </c>
      <c r="CY406">
        <v>0.48099999999999998</v>
      </c>
      <c r="CZ406">
        <v>96</v>
      </c>
      <c r="DA406">
        <v>0.33700000000000002</v>
      </c>
      <c r="DB406">
        <v>37</v>
      </c>
      <c r="DC406">
        <v>12</v>
      </c>
      <c r="DD406" t="s">
        <v>250</v>
      </c>
      <c r="DE406">
        <v>25</v>
      </c>
      <c r="DF406" t="s">
        <v>1381</v>
      </c>
      <c r="DG406">
        <v>80</v>
      </c>
      <c r="DH406">
        <v>33</v>
      </c>
      <c r="DI406">
        <v>4</v>
      </c>
      <c r="DJ406">
        <v>0</v>
      </c>
      <c r="DK406">
        <v>2015</v>
      </c>
      <c r="DL406">
        <v>90</v>
      </c>
      <c r="DM406">
        <v>0.21299999999999999</v>
      </c>
      <c r="DN406">
        <v>0.28399999999999997</v>
      </c>
      <c r="DO406">
        <v>0.41299999999999998</v>
      </c>
      <c r="DP406">
        <v>27</v>
      </c>
      <c r="DQ406">
        <v>0.29599999999999999</v>
      </c>
      <c r="DR406">
        <v>11</v>
      </c>
      <c r="DS406">
        <v>2</v>
      </c>
      <c r="DT406" t="s">
        <v>250</v>
      </c>
      <c r="DU406">
        <v>24</v>
      </c>
      <c r="DV406" s="36" t="s">
        <v>4023</v>
      </c>
    </row>
    <row r="407" spans="1:126" x14ac:dyDescent="0.3">
      <c r="A407">
        <v>406</v>
      </c>
      <c r="B407" t="s">
        <v>4024</v>
      </c>
      <c r="C407" t="s">
        <v>461</v>
      </c>
      <c r="D407" t="s">
        <v>4025</v>
      </c>
      <c r="E407">
        <v>606466</v>
      </c>
      <c r="F407" t="s">
        <v>257</v>
      </c>
      <c r="I407" t="s">
        <v>1061</v>
      </c>
      <c r="J407">
        <v>3</v>
      </c>
      <c r="K407" t="s">
        <v>2884</v>
      </c>
      <c r="L407">
        <v>172</v>
      </c>
      <c r="M407">
        <v>83</v>
      </c>
      <c r="N407">
        <v>129</v>
      </c>
      <c r="O407">
        <v>163</v>
      </c>
      <c r="P407">
        <v>95</v>
      </c>
      <c r="Q407">
        <v>77</v>
      </c>
      <c r="R407">
        <v>120</v>
      </c>
      <c r="S407">
        <v>69</v>
      </c>
      <c r="T407">
        <v>115</v>
      </c>
      <c r="U407">
        <v>149</v>
      </c>
      <c r="V407">
        <v>39</v>
      </c>
      <c r="W407">
        <v>100</v>
      </c>
      <c r="X407">
        <v>24</v>
      </c>
      <c r="Y407">
        <v>334</v>
      </c>
      <c r="Z407">
        <v>3</v>
      </c>
      <c r="AA407">
        <v>8</v>
      </c>
      <c r="AB407" s="1">
        <v>0.255</v>
      </c>
      <c r="AC407" s="1">
        <v>0.311</v>
      </c>
      <c r="AD407" s="1">
        <v>0.35399999999999998</v>
      </c>
      <c r="AE407" s="1">
        <v>0.29599999999999999</v>
      </c>
      <c r="AF407" s="36">
        <v>26</v>
      </c>
      <c r="AG407" s="36">
        <v>30</v>
      </c>
      <c r="AH407" s="8">
        <v>9</v>
      </c>
      <c r="AI407" s="36">
        <v>0</v>
      </c>
      <c r="AJ407" s="38">
        <v>230</v>
      </c>
      <c r="AK407" s="38">
        <v>40</v>
      </c>
      <c r="AL407" s="1">
        <v>0.47499999999999998</v>
      </c>
      <c r="AM407" s="1">
        <v>0.4</v>
      </c>
      <c r="AN407" s="1">
        <v>0.33403707040000002</v>
      </c>
      <c r="AO407" s="1">
        <v>4.0598344699999997E-2</v>
      </c>
      <c r="AP407" s="1">
        <v>7.5535825599999995E-2</v>
      </c>
      <c r="AQ407" s="1">
        <v>0.16847911190000001</v>
      </c>
      <c r="AR407" s="1">
        <v>0.18471328309999999</v>
      </c>
      <c r="AS407" s="1">
        <v>9.9631276800000002E-2</v>
      </c>
      <c r="AT407" s="1">
        <v>4.6564354799999999E-2</v>
      </c>
      <c r="AU407" s="1">
        <v>6.6879801999999997E-3</v>
      </c>
      <c r="AV407" s="1">
        <v>1.0146473600000001E-2</v>
      </c>
      <c r="AW407" s="1">
        <v>0.29631858220000001</v>
      </c>
      <c r="AX407" s="1">
        <v>1.9524895933999999</v>
      </c>
      <c r="AY407" s="1">
        <v>-1.278941978</v>
      </c>
      <c r="AZ407" s="1">
        <v>0.4803845115</v>
      </c>
      <c r="BA407" s="1">
        <v>0.66278839280000001</v>
      </c>
      <c r="BB407" s="1">
        <v>-0.159607481</v>
      </c>
      <c r="BC407" s="1">
        <v>-1.214086555</v>
      </c>
      <c r="BD407" s="1">
        <v>1.1948250855</v>
      </c>
      <c r="BE407" s="1">
        <v>-1.0246951369999999</v>
      </c>
      <c r="BF407" s="1">
        <v>0.6359964119</v>
      </c>
      <c r="BG407" s="1">
        <v>0.65960334060000003</v>
      </c>
      <c r="BH407" s="1">
        <v>-1.3676291249999999</v>
      </c>
      <c r="BI407" s="1">
        <v>-3.0730765E-2</v>
      </c>
      <c r="BJ407">
        <v>4</v>
      </c>
      <c r="BK407">
        <v>1</v>
      </c>
      <c r="BL407" t="s">
        <v>761</v>
      </c>
      <c r="BM407" t="s">
        <v>760</v>
      </c>
      <c r="BN407" s="36" t="s">
        <v>773</v>
      </c>
      <c r="BO407" s="1">
        <v>-0.82521929199999999</v>
      </c>
      <c r="BP407" s="1">
        <v>-0.10578918299999999</v>
      </c>
      <c r="BQ407" s="1">
        <v>-0.51703675100000002</v>
      </c>
      <c r="BR407" s="1">
        <v>3.6709850099999997E-2</v>
      </c>
      <c r="BS407" s="1">
        <v>0.82521929179999998</v>
      </c>
      <c r="BT407" s="1">
        <v>0.10578918299999999</v>
      </c>
      <c r="BU407" s="1">
        <v>0.51703675090000001</v>
      </c>
      <c r="BV407" s="1">
        <v>3.6709850099999997E-2</v>
      </c>
      <c r="BW407" t="s">
        <v>2467</v>
      </c>
      <c r="BX407" t="s">
        <v>1116</v>
      </c>
      <c r="BY407" t="s">
        <v>1063</v>
      </c>
      <c r="BZ407" t="s">
        <v>1116</v>
      </c>
      <c r="CA407">
        <v>223</v>
      </c>
      <c r="CB407">
        <v>73</v>
      </c>
      <c r="CC407">
        <v>5</v>
      </c>
      <c r="CD407">
        <v>3</v>
      </c>
      <c r="CE407">
        <v>2017</v>
      </c>
      <c r="CF407">
        <v>255</v>
      </c>
      <c r="CG407">
        <v>0.26</v>
      </c>
      <c r="CH407">
        <v>0.34499999999999997</v>
      </c>
      <c r="CI407">
        <v>0.39500000000000002</v>
      </c>
      <c r="CJ407">
        <v>84</v>
      </c>
      <c r="CK407">
        <v>0.33</v>
      </c>
      <c r="CL407">
        <v>32</v>
      </c>
      <c r="CM407">
        <v>7</v>
      </c>
      <c r="CN407" t="s">
        <v>257</v>
      </c>
      <c r="CO407">
        <v>23</v>
      </c>
      <c r="CP407" t="s">
        <v>1397</v>
      </c>
      <c r="CQ407">
        <v>437</v>
      </c>
      <c r="CR407">
        <v>119</v>
      </c>
      <c r="CS407">
        <v>1</v>
      </c>
      <c r="CT407">
        <v>11</v>
      </c>
      <c r="CU407">
        <v>2016</v>
      </c>
      <c r="CV407">
        <v>466</v>
      </c>
      <c r="CW407">
        <v>0.25900000000000001</v>
      </c>
      <c r="CX407">
        <v>0.28699999999999998</v>
      </c>
      <c r="CY407">
        <v>0.32300000000000001</v>
      </c>
      <c r="CZ407">
        <v>126</v>
      </c>
      <c r="DA407">
        <v>0.27</v>
      </c>
      <c r="DB407">
        <v>23</v>
      </c>
      <c r="DC407">
        <v>11</v>
      </c>
      <c r="DD407" t="s">
        <v>257</v>
      </c>
      <c r="DE407">
        <v>22</v>
      </c>
      <c r="DF407" t="s">
        <v>1397</v>
      </c>
      <c r="DG407">
        <v>219</v>
      </c>
      <c r="DH407">
        <v>57</v>
      </c>
      <c r="DI407">
        <v>2</v>
      </c>
      <c r="DJ407">
        <v>8</v>
      </c>
      <c r="DK407">
        <v>2015</v>
      </c>
      <c r="DL407">
        <v>247</v>
      </c>
      <c r="DM407">
        <v>0.28299999999999997</v>
      </c>
      <c r="DN407">
        <v>0.35099999999999998</v>
      </c>
      <c r="DO407">
        <v>0.40200000000000002</v>
      </c>
      <c r="DP407">
        <v>82</v>
      </c>
      <c r="DQ407">
        <v>0.33200000000000002</v>
      </c>
      <c r="DR407">
        <v>32</v>
      </c>
      <c r="DS407">
        <v>8</v>
      </c>
      <c r="DT407" t="s">
        <v>257</v>
      </c>
      <c r="DU407">
        <v>21</v>
      </c>
      <c r="DV407" s="36" t="s">
        <v>4026</v>
      </c>
    </row>
    <row r="408" spans="1:126" x14ac:dyDescent="0.3">
      <c r="A408">
        <v>407</v>
      </c>
      <c r="B408" t="s">
        <v>898</v>
      </c>
      <c r="C408" t="s">
        <v>461</v>
      </c>
      <c r="D408" t="s">
        <v>899</v>
      </c>
      <c r="E408">
        <v>516782</v>
      </c>
      <c r="F408" t="s">
        <v>249</v>
      </c>
      <c r="I408" t="s">
        <v>1065</v>
      </c>
      <c r="J408">
        <v>5</v>
      </c>
      <c r="K408" t="s">
        <v>801</v>
      </c>
      <c r="L408">
        <v>76</v>
      </c>
      <c r="M408">
        <v>100</v>
      </c>
      <c r="N408">
        <v>174</v>
      </c>
      <c r="O408">
        <v>439</v>
      </c>
      <c r="P408">
        <v>49</v>
      </c>
      <c r="Q408">
        <v>88</v>
      </c>
      <c r="R408">
        <v>133</v>
      </c>
      <c r="S408">
        <v>85</v>
      </c>
      <c r="T408">
        <v>94</v>
      </c>
      <c r="U408">
        <v>110</v>
      </c>
      <c r="V408">
        <v>80</v>
      </c>
      <c r="W408">
        <v>105</v>
      </c>
      <c r="X408">
        <v>29</v>
      </c>
      <c r="Y408">
        <v>449</v>
      </c>
      <c r="Z408">
        <v>9</v>
      </c>
      <c r="AA408">
        <v>26</v>
      </c>
      <c r="AB408" s="1">
        <v>0.27100000000000002</v>
      </c>
      <c r="AC408" s="1">
        <v>0.317</v>
      </c>
      <c r="AD408" s="1">
        <v>0.39200000000000002</v>
      </c>
      <c r="AE408" s="1">
        <v>0.313</v>
      </c>
      <c r="AF408" s="36">
        <v>38</v>
      </c>
      <c r="AG408" s="36">
        <v>35</v>
      </c>
      <c r="AH408" s="8">
        <v>22</v>
      </c>
      <c r="AI408" s="36">
        <v>-8</v>
      </c>
      <c r="AJ408" s="38">
        <v>197</v>
      </c>
      <c r="AK408" s="38">
        <v>64</v>
      </c>
      <c r="AL408" s="1">
        <v>0.21</v>
      </c>
      <c r="AM408" s="1">
        <v>0.4833333333</v>
      </c>
      <c r="AN408" s="1">
        <v>0.4492034271</v>
      </c>
      <c r="AO408" s="1">
        <v>0.10926630480000001</v>
      </c>
      <c r="AP408" s="1">
        <v>3.8948315800000001E-2</v>
      </c>
      <c r="AQ408" s="1">
        <v>0.19071134100000001</v>
      </c>
      <c r="AR408" s="1">
        <v>0.20393815609999999</v>
      </c>
      <c r="AS408" s="1">
        <v>0.12180497060000001</v>
      </c>
      <c r="AT408" s="1">
        <v>3.80617101E-2</v>
      </c>
      <c r="AU408" s="1">
        <v>4.9333526000000004E-3</v>
      </c>
      <c r="AV408" s="1">
        <v>2.10901914E-2</v>
      </c>
      <c r="AW408" s="1">
        <v>0.31302476280000002</v>
      </c>
      <c r="AX408" s="1">
        <v>-0.65492958000000001</v>
      </c>
      <c r="AY408" s="1">
        <v>-2.2390674999999999E-2</v>
      </c>
      <c r="AZ408" s="1">
        <v>1.2080765092000001</v>
      </c>
      <c r="BA408" s="1">
        <v>3.5613109083999999</v>
      </c>
      <c r="BB408" s="1">
        <v>-1.696149782</v>
      </c>
      <c r="BC408" s="1">
        <v>-0.66296402899999995</v>
      </c>
      <c r="BD408" s="1">
        <v>1.9280557005000001</v>
      </c>
      <c r="BE408" s="1">
        <v>-0.50981663200000005</v>
      </c>
      <c r="BF408" s="1">
        <v>-0.26794294600000002</v>
      </c>
      <c r="BG408" s="1">
        <v>0.1316486825</v>
      </c>
      <c r="BH408" s="1">
        <v>-0.442781814</v>
      </c>
      <c r="BI408" s="1">
        <v>0.54284013279999999</v>
      </c>
      <c r="BJ408">
        <v>2</v>
      </c>
      <c r="BK408">
        <v>1</v>
      </c>
      <c r="BL408" t="s">
        <v>761</v>
      </c>
      <c r="BM408" t="s">
        <v>6724</v>
      </c>
      <c r="BN408" s="36" t="s">
        <v>6996</v>
      </c>
      <c r="BO408" s="1">
        <v>-0.61139876199999998</v>
      </c>
      <c r="BP408" s="1">
        <v>2.3153935E-3</v>
      </c>
      <c r="BQ408" s="1">
        <v>-0.35672076699999999</v>
      </c>
      <c r="BR408" s="1">
        <v>-0.57387712999999996</v>
      </c>
      <c r="BS408" s="1">
        <v>0.61139876169999996</v>
      </c>
      <c r="BT408" s="1">
        <v>2.3153935E-3</v>
      </c>
      <c r="BU408" s="1">
        <v>0.35672076749999998</v>
      </c>
      <c r="BV408" s="1">
        <v>0.57387713019999997</v>
      </c>
      <c r="BW408" t="s">
        <v>4805</v>
      </c>
      <c r="BX408" t="s">
        <v>1106</v>
      </c>
      <c r="BY408" t="s">
        <v>1063</v>
      </c>
      <c r="BZ408" t="s">
        <v>1106</v>
      </c>
      <c r="CA408">
        <v>309</v>
      </c>
      <c r="CB408">
        <v>77</v>
      </c>
      <c r="CC408">
        <v>7</v>
      </c>
      <c r="CD408">
        <v>21</v>
      </c>
      <c r="CE408">
        <v>2017</v>
      </c>
      <c r="CF408">
        <v>339</v>
      </c>
      <c r="CG408">
        <v>0.27500000000000002</v>
      </c>
      <c r="CH408">
        <v>0.33300000000000002</v>
      </c>
      <c r="CI408">
        <v>0.379</v>
      </c>
      <c r="CJ408">
        <v>108</v>
      </c>
      <c r="CK408">
        <v>0.318</v>
      </c>
      <c r="CL408">
        <v>34</v>
      </c>
      <c r="CM408">
        <v>17</v>
      </c>
      <c r="CN408" t="s">
        <v>249</v>
      </c>
      <c r="CO408">
        <v>28</v>
      </c>
      <c r="CP408" t="s">
        <v>1106</v>
      </c>
      <c r="CQ408">
        <v>489</v>
      </c>
      <c r="CR408">
        <v>129</v>
      </c>
      <c r="CS408">
        <v>9</v>
      </c>
      <c r="CT408">
        <v>47</v>
      </c>
      <c r="CU408">
        <v>2016</v>
      </c>
      <c r="CV408">
        <v>529</v>
      </c>
      <c r="CW408">
        <v>0.311</v>
      </c>
      <c r="CX408">
        <v>0.36199999999999999</v>
      </c>
      <c r="CY408">
        <v>0.45600000000000002</v>
      </c>
      <c r="CZ408">
        <v>190</v>
      </c>
      <c r="DA408">
        <v>0.35899999999999999</v>
      </c>
      <c r="DB408">
        <v>70</v>
      </c>
      <c r="DC408">
        <v>35</v>
      </c>
      <c r="DD408" t="s">
        <v>249</v>
      </c>
      <c r="DE408">
        <v>27</v>
      </c>
      <c r="DF408" t="s">
        <v>1106</v>
      </c>
      <c r="DG408">
        <v>579</v>
      </c>
      <c r="DH408">
        <v>153</v>
      </c>
      <c r="DI408">
        <v>19</v>
      </c>
      <c r="DJ408">
        <v>30</v>
      </c>
      <c r="DK408">
        <v>2015</v>
      </c>
      <c r="DL408">
        <v>633</v>
      </c>
      <c r="DM408">
        <v>0.28699999999999998</v>
      </c>
      <c r="DN408">
        <v>0.33700000000000002</v>
      </c>
      <c r="DO408">
        <v>0.44400000000000001</v>
      </c>
      <c r="DP408">
        <v>215</v>
      </c>
      <c r="DQ408">
        <v>0.33900000000000002</v>
      </c>
      <c r="DR408">
        <v>64</v>
      </c>
      <c r="DS408">
        <v>35</v>
      </c>
      <c r="DT408" t="s">
        <v>249</v>
      </c>
      <c r="DU408">
        <v>26</v>
      </c>
      <c r="DV408" s="36" t="s">
        <v>1219</v>
      </c>
    </row>
    <row r="409" spans="1:126" x14ac:dyDescent="0.3">
      <c r="A409">
        <v>408</v>
      </c>
      <c r="B409" t="s">
        <v>963</v>
      </c>
      <c r="C409" t="s">
        <v>159</v>
      </c>
      <c r="D409" t="s">
        <v>964</v>
      </c>
      <c r="E409">
        <v>547982</v>
      </c>
      <c r="F409" t="s">
        <v>249</v>
      </c>
      <c r="I409" t="s">
        <v>1103</v>
      </c>
      <c r="J409">
        <v>23</v>
      </c>
      <c r="K409" t="s">
        <v>819</v>
      </c>
      <c r="L409">
        <v>76</v>
      </c>
      <c r="M409">
        <v>103</v>
      </c>
      <c r="N409">
        <v>107</v>
      </c>
      <c r="O409">
        <v>306</v>
      </c>
      <c r="P409">
        <v>78</v>
      </c>
      <c r="Q409">
        <v>109</v>
      </c>
      <c r="R409">
        <v>100</v>
      </c>
      <c r="S409">
        <v>92</v>
      </c>
      <c r="T409">
        <v>80</v>
      </c>
      <c r="U409">
        <v>94</v>
      </c>
      <c r="V409">
        <v>99</v>
      </c>
      <c r="W409">
        <v>93</v>
      </c>
      <c r="X409">
        <v>30</v>
      </c>
      <c r="Y409">
        <v>277</v>
      </c>
      <c r="Z409">
        <v>7</v>
      </c>
      <c r="AA409">
        <v>10</v>
      </c>
      <c r="AB409" s="1">
        <v>0.221</v>
      </c>
      <c r="AC409" s="1">
        <v>0.27400000000000002</v>
      </c>
      <c r="AD409" s="1">
        <v>0.35299999999999998</v>
      </c>
      <c r="AE409" s="1">
        <v>0.27600000000000002</v>
      </c>
      <c r="AF409" s="36">
        <v>18</v>
      </c>
      <c r="AG409" s="36">
        <v>16</v>
      </c>
      <c r="AH409" s="8">
        <v>7</v>
      </c>
      <c r="AI409" s="36">
        <v>-15</v>
      </c>
      <c r="AJ409" s="38">
        <v>414</v>
      </c>
      <c r="AK409" s="38">
        <v>154</v>
      </c>
      <c r="AL409" s="1">
        <v>0.21</v>
      </c>
      <c r="AM409" s="1">
        <v>0.5</v>
      </c>
      <c r="AN409" s="1">
        <v>0.27676368649999999</v>
      </c>
      <c r="AO409" s="1">
        <v>7.6215043800000007E-2</v>
      </c>
      <c r="AP409" s="1">
        <v>6.1846249700000001E-2</v>
      </c>
      <c r="AQ409" s="1">
        <v>0.23740608990000001</v>
      </c>
      <c r="AR409" s="1">
        <v>0.1541446893</v>
      </c>
      <c r="AS409" s="1">
        <v>0.13166242240000001</v>
      </c>
      <c r="AT409" s="1">
        <v>3.2574131100000001E-2</v>
      </c>
      <c r="AU409" s="1">
        <v>4.2398541E-3</v>
      </c>
      <c r="AV409" s="1">
        <v>2.6146956200000002E-2</v>
      </c>
      <c r="AW409" s="1">
        <v>0.27551278950000002</v>
      </c>
      <c r="AX409" s="1">
        <v>-0.65492958000000001</v>
      </c>
      <c r="AY409" s="1">
        <v>0.22891958609999999</v>
      </c>
      <c r="AZ409" s="1">
        <v>0.1184959849</v>
      </c>
      <c r="BA409" s="1">
        <v>2.1661941159999998</v>
      </c>
      <c r="BB409" s="1">
        <v>-0.73451986499999999</v>
      </c>
      <c r="BC409" s="1">
        <v>0.49456848079999999</v>
      </c>
      <c r="BD409" s="1">
        <v>2.89485266E-2</v>
      </c>
      <c r="BE409" s="1">
        <v>-0.28092423</v>
      </c>
      <c r="BF409" s="1">
        <v>-0.851342445</v>
      </c>
      <c r="BG409" s="1">
        <v>-7.7019971000000007E-2</v>
      </c>
      <c r="BH409" s="1">
        <v>-1.5437526999999999E-2</v>
      </c>
      <c r="BI409" s="1">
        <v>-0.74505305700000002</v>
      </c>
      <c r="BJ409">
        <v>2</v>
      </c>
      <c r="BK409">
        <v>2</v>
      </c>
      <c r="BL409" t="s">
        <v>759</v>
      </c>
      <c r="BM409" t="s">
        <v>6724</v>
      </c>
      <c r="BN409" s="36" t="s">
        <v>6725</v>
      </c>
      <c r="BO409" s="1">
        <v>-0.36169637700000001</v>
      </c>
      <c r="BP409" s="1">
        <v>0.59348837050000003</v>
      </c>
      <c r="BQ409" s="1">
        <v>0.26701705720000002</v>
      </c>
      <c r="BR409" s="1">
        <v>-0.40293588000000002</v>
      </c>
      <c r="BS409" s="1">
        <v>0.36169637659999998</v>
      </c>
      <c r="BT409" s="1">
        <v>0.59348837050000003</v>
      </c>
      <c r="BU409" s="1">
        <v>0.26701705720000002</v>
      </c>
      <c r="BV409" s="1">
        <v>0.40293587949999998</v>
      </c>
      <c r="BW409" t="s">
        <v>6930</v>
      </c>
      <c r="BX409" t="s">
        <v>1381</v>
      </c>
      <c r="BY409" t="s">
        <v>1373</v>
      </c>
      <c r="BZ409" t="s">
        <v>1070</v>
      </c>
      <c r="CA409">
        <v>128</v>
      </c>
      <c r="CB409">
        <v>49</v>
      </c>
      <c r="CC409">
        <v>3</v>
      </c>
      <c r="CD409">
        <v>7</v>
      </c>
      <c r="CE409">
        <v>2017</v>
      </c>
      <c r="CF409">
        <v>138</v>
      </c>
      <c r="CG409">
        <v>0.17199999999999999</v>
      </c>
      <c r="CH409">
        <v>0.23200000000000001</v>
      </c>
      <c r="CI409">
        <v>0.28100000000000003</v>
      </c>
      <c r="CJ409">
        <v>32</v>
      </c>
      <c r="CK409">
        <v>0.23100000000000001</v>
      </c>
      <c r="CL409">
        <v>6</v>
      </c>
      <c r="CM409">
        <v>2</v>
      </c>
      <c r="CN409" t="s">
        <v>249</v>
      </c>
      <c r="CO409">
        <v>29</v>
      </c>
      <c r="CP409" t="s">
        <v>1397</v>
      </c>
      <c r="CQ409">
        <v>518</v>
      </c>
      <c r="CR409">
        <v>143</v>
      </c>
      <c r="CS409">
        <v>15</v>
      </c>
      <c r="CT409">
        <v>24</v>
      </c>
      <c r="CU409">
        <v>2016</v>
      </c>
      <c r="CV409">
        <v>576</v>
      </c>
      <c r="CW409">
        <v>0.247</v>
      </c>
      <c r="CX409">
        <v>0.30599999999999999</v>
      </c>
      <c r="CY409">
        <v>0.378</v>
      </c>
      <c r="CZ409">
        <v>173</v>
      </c>
      <c r="DA409">
        <v>0.3</v>
      </c>
      <c r="DB409">
        <v>38</v>
      </c>
      <c r="DC409">
        <v>21</v>
      </c>
      <c r="DD409" t="s">
        <v>249</v>
      </c>
      <c r="DE409">
        <v>28</v>
      </c>
      <c r="DF409" t="s">
        <v>1375</v>
      </c>
      <c r="DG409">
        <v>288</v>
      </c>
      <c r="DH409">
        <v>95</v>
      </c>
      <c r="DI409">
        <v>5</v>
      </c>
      <c r="DJ409">
        <v>14</v>
      </c>
      <c r="DK409">
        <v>2015</v>
      </c>
      <c r="DL409">
        <v>310</v>
      </c>
      <c r="DM409">
        <v>0.219</v>
      </c>
      <c r="DN409">
        <v>0.26400000000000001</v>
      </c>
      <c r="DO409">
        <v>0.313</v>
      </c>
      <c r="DP409">
        <v>79</v>
      </c>
      <c r="DQ409">
        <v>0.255</v>
      </c>
      <c r="DR409">
        <v>14</v>
      </c>
      <c r="DS409">
        <v>7</v>
      </c>
      <c r="DT409" t="s">
        <v>249</v>
      </c>
      <c r="DU409">
        <v>27</v>
      </c>
      <c r="DV409" s="36" t="s">
        <v>1468</v>
      </c>
    </row>
    <row r="410" spans="1:126" x14ac:dyDescent="0.3">
      <c r="A410">
        <v>409</v>
      </c>
      <c r="B410" t="s">
        <v>634</v>
      </c>
      <c r="C410" t="s">
        <v>159</v>
      </c>
      <c r="D410" t="s">
        <v>282</v>
      </c>
      <c r="E410">
        <v>431145</v>
      </c>
      <c r="F410" t="s">
        <v>255</v>
      </c>
      <c r="I410" t="s">
        <v>1065</v>
      </c>
      <c r="J410">
        <v>10</v>
      </c>
      <c r="K410" t="s">
        <v>821</v>
      </c>
      <c r="L410">
        <v>90</v>
      </c>
      <c r="M410">
        <v>120</v>
      </c>
      <c r="N410">
        <v>128</v>
      </c>
      <c r="O410">
        <v>18</v>
      </c>
      <c r="P410">
        <v>166</v>
      </c>
      <c r="Q410">
        <v>105</v>
      </c>
      <c r="R410">
        <v>88</v>
      </c>
      <c r="S410">
        <v>122</v>
      </c>
      <c r="T410">
        <v>72</v>
      </c>
      <c r="U410">
        <v>18</v>
      </c>
      <c r="V410">
        <v>150</v>
      </c>
      <c r="W410">
        <v>109</v>
      </c>
      <c r="X410">
        <v>35</v>
      </c>
      <c r="Y410">
        <v>330</v>
      </c>
      <c r="Z410">
        <v>13</v>
      </c>
      <c r="AA410">
        <v>2</v>
      </c>
      <c r="AB410" s="1">
        <v>0.219</v>
      </c>
      <c r="AC410" s="1">
        <v>0.33100000000000002</v>
      </c>
      <c r="AD410" s="1">
        <v>0.39300000000000002</v>
      </c>
      <c r="AE410" s="1">
        <v>0.32400000000000001</v>
      </c>
      <c r="AF410" s="36">
        <v>35</v>
      </c>
      <c r="AG410" s="36">
        <v>35</v>
      </c>
      <c r="AH410" s="8">
        <v>8</v>
      </c>
      <c r="AI410" s="36">
        <v>0</v>
      </c>
      <c r="AJ410" s="38">
        <v>193</v>
      </c>
      <c r="AK410" s="38">
        <v>12</v>
      </c>
      <c r="AL410" s="1">
        <v>0.25</v>
      </c>
      <c r="AM410" s="1">
        <v>0.58333333330000003</v>
      </c>
      <c r="AN410" s="1">
        <v>0.33035272580000002</v>
      </c>
      <c r="AO410" s="1">
        <v>4.5744962E-3</v>
      </c>
      <c r="AP410" s="1">
        <v>0.13193538939999999</v>
      </c>
      <c r="AQ410" s="1">
        <v>0.2281040956</v>
      </c>
      <c r="AR410" s="1">
        <v>0.1344054542</v>
      </c>
      <c r="AS410" s="1">
        <v>0.1747745252</v>
      </c>
      <c r="AT410" s="1">
        <v>2.9082775799999998E-2</v>
      </c>
      <c r="AU410" s="1">
        <v>8.226978E-4</v>
      </c>
      <c r="AV410" s="1">
        <v>3.9436049299999998E-2</v>
      </c>
      <c r="AW410" s="1">
        <v>0.32367545790000002</v>
      </c>
      <c r="AX410" s="1">
        <v>-0.26135687499999999</v>
      </c>
      <c r="AY410" s="1">
        <v>1.4854708896</v>
      </c>
      <c r="AZ410" s="1">
        <v>0.45710455220000001</v>
      </c>
      <c r="BA410" s="1">
        <v>-0.85780339100000003</v>
      </c>
      <c r="BB410" s="1">
        <v>2.2089690130999999</v>
      </c>
      <c r="BC410" s="1">
        <v>0.26397808049999999</v>
      </c>
      <c r="BD410" s="1">
        <v>-0.72389969700000001</v>
      </c>
      <c r="BE410" s="1">
        <v>0.72014916740000001</v>
      </c>
      <c r="BF410" s="1">
        <v>-1.2225179509999999</v>
      </c>
      <c r="BG410" s="1">
        <v>-1.105217396</v>
      </c>
      <c r="BH410" s="1">
        <v>1.1076161096999999</v>
      </c>
      <c r="BI410" s="1">
        <v>0.90850891430000003</v>
      </c>
      <c r="BJ410">
        <v>1</v>
      </c>
      <c r="BK410">
        <v>1</v>
      </c>
      <c r="BL410" t="s">
        <v>763</v>
      </c>
      <c r="BM410" t="s">
        <v>762</v>
      </c>
      <c r="BN410" s="36" t="s">
        <v>777</v>
      </c>
      <c r="BO410" s="1">
        <v>0.65272266369999998</v>
      </c>
      <c r="BP410" s="1">
        <v>-0.403621587</v>
      </c>
      <c r="BQ410" s="1">
        <v>0.58705801369999999</v>
      </c>
      <c r="BR410" s="1">
        <v>-8.1678396E-2</v>
      </c>
      <c r="BS410" s="1">
        <v>0.65272266369999998</v>
      </c>
      <c r="BT410" s="1">
        <v>0.403621587</v>
      </c>
      <c r="BU410" s="1">
        <v>0.58705801369999999</v>
      </c>
      <c r="BV410" s="1">
        <v>8.1678395900000006E-2</v>
      </c>
      <c r="BW410" t="s">
        <v>2923</v>
      </c>
      <c r="BX410" t="s">
        <v>1386</v>
      </c>
      <c r="BY410" t="s">
        <v>1373</v>
      </c>
      <c r="BZ410" t="s">
        <v>1386</v>
      </c>
      <c r="CA410">
        <v>307</v>
      </c>
      <c r="CB410">
        <v>91</v>
      </c>
      <c r="CC410">
        <v>13</v>
      </c>
      <c r="CD410">
        <v>1</v>
      </c>
      <c r="CE410">
        <v>2017</v>
      </c>
      <c r="CF410">
        <v>365</v>
      </c>
      <c r="CG410">
        <v>0.221</v>
      </c>
      <c r="CH410">
        <v>0.34300000000000003</v>
      </c>
      <c r="CI410">
        <v>0.38800000000000001</v>
      </c>
      <c r="CJ410">
        <v>120</v>
      </c>
      <c r="CK410">
        <v>0.32900000000000001</v>
      </c>
      <c r="CL410">
        <v>40</v>
      </c>
      <c r="CM410">
        <v>8</v>
      </c>
      <c r="CN410" t="s">
        <v>255</v>
      </c>
      <c r="CO410">
        <v>34</v>
      </c>
      <c r="CP410" t="s">
        <v>1386</v>
      </c>
      <c r="CQ410">
        <v>455</v>
      </c>
      <c r="CR410">
        <v>137</v>
      </c>
      <c r="CS410">
        <v>20</v>
      </c>
      <c r="CT410">
        <v>2</v>
      </c>
      <c r="CU410">
        <v>2016</v>
      </c>
      <c r="CV410">
        <v>535</v>
      </c>
      <c r="CW410">
        <v>0.23100000000000001</v>
      </c>
      <c r="CX410">
        <v>0.33500000000000002</v>
      </c>
      <c r="CY410">
        <v>0.39800000000000002</v>
      </c>
      <c r="CZ410">
        <v>175</v>
      </c>
      <c r="DA410">
        <v>0.32600000000000001</v>
      </c>
      <c r="DB410">
        <v>50</v>
      </c>
      <c r="DC410">
        <v>15</v>
      </c>
      <c r="DD410" t="s">
        <v>255</v>
      </c>
      <c r="DE410">
        <v>33</v>
      </c>
      <c r="DF410" t="s">
        <v>1386</v>
      </c>
      <c r="DG410">
        <v>441</v>
      </c>
      <c r="DH410">
        <v>129</v>
      </c>
      <c r="DI410">
        <v>23</v>
      </c>
      <c r="DJ410">
        <v>4</v>
      </c>
      <c r="DK410">
        <v>2015</v>
      </c>
      <c r="DL410">
        <v>507</v>
      </c>
      <c r="DM410">
        <v>0.24</v>
      </c>
      <c r="DN410">
        <v>0.32900000000000001</v>
      </c>
      <c r="DO410">
        <v>0.45800000000000002</v>
      </c>
      <c r="DP410">
        <v>173</v>
      </c>
      <c r="DQ410">
        <v>0.34100000000000003</v>
      </c>
      <c r="DR410">
        <v>56</v>
      </c>
      <c r="DS410">
        <v>20</v>
      </c>
      <c r="DT410" t="s">
        <v>255</v>
      </c>
      <c r="DU410">
        <v>32</v>
      </c>
      <c r="DV410" s="36" t="s">
        <v>1477</v>
      </c>
    </row>
    <row r="411" spans="1:126" x14ac:dyDescent="0.3">
      <c r="A411">
        <v>410</v>
      </c>
      <c r="B411" t="s">
        <v>635</v>
      </c>
      <c r="C411" t="s">
        <v>164</v>
      </c>
      <c r="D411" t="s">
        <v>165</v>
      </c>
      <c r="E411">
        <v>502110</v>
      </c>
      <c r="F411" t="s">
        <v>249</v>
      </c>
      <c r="I411" t="s">
        <v>1065</v>
      </c>
      <c r="J411">
        <v>9</v>
      </c>
      <c r="K411" t="s">
        <v>702</v>
      </c>
      <c r="L411">
        <v>76</v>
      </c>
      <c r="M411">
        <v>103</v>
      </c>
      <c r="N411">
        <v>193</v>
      </c>
      <c r="O411">
        <v>51</v>
      </c>
      <c r="P411">
        <v>97</v>
      </c>
      <c r="Q411">
        <v>110</v>
      </c>
      <c r="R411">
        <v>92</v>
      </c>
      <c r="S411">
        <v>186</v>
      </c>
      <c r="T411">
        <v>126</v>
      </c>
      <c r="U411">
        <v>89</v>
      </c>
      <c r="V411">
        <v>232</v>
      </c>
      <c r="W411">
        <v>122</v>
      </c>
      <c r="X411">
        <v>30</v>
      </c>
      <c r="Y411">
        <v>498</v>
      </c>
      <c r="Z411">
        <v>30</v>
      </c>
      <c r="AA411">
        <v>3</v>
      </c>
      <c r="AB411" s="1">
        <v>0.26800000000000002</v>
      </c>
      <c r="AC411" s="1">
        <v>0.32700000000000001</v>
      </c>
      <c r="AD411" s="1">
        <v>0.53500000000000003</v>
      </c>
      <c r="AE411" s="1">
        <v>0.36399999999999999</v>
      </c>
      <c r="AF411" s="36">
        <v>71</v>
      </c>
      <c r="AG411" s="36">
        <v>65</v>
      </c>
      <c r="AH411" s="8">
        <v>25</v>
      </c>
      <c r="AI411" s="36">
        <v>17</v>
      </c>
      <c r="AJ411" s="38">
        <v>30</v>
      </c>
      <c r="AK411" s="38">
        <v>7</v>
      </c>
      <c r="AL411" s="1">
        <v>0.21</v>
      </c>
      <c r="AM411" s="1">
        <v>0.5</v>
      </c>
      <c r="AN411" s="1">
        <v>0.49789748680000001</v>
      </c>
      <c r="AO411" s="1">
        <v>1.27969933E-2</v>
      </c>
      <c r="AP411" s="1">
        <v>7.7291548000000002E-2</v>
      </c>
      <c r="AQ411" s="1">
        <v>0.24017375329999999</v>
      </c>
      <c r="AR411" s="1">
        <v>0.1412604948</v>
      </c>
      <c r="AS411" s="1">
        <v>0.26766482190000002</v>
      </c>
      <c r="AT411" s="1">
        <v>5.1200659099999997E-2</v>
      </c>
      <c r="AU411" s="1">
        <v>3.9796068000000004E-3</v>
      </c>
      <c r="AV411" s="1">
        <v>6.1106108100000001E-2</v>
      </c>
      <c r="AW411" s="1">
        <v>0.36380515940000002</v>
      </c>
      <c r="AX411" s="1">
        <v>-0.65492958000000001</v>
      </c>
      <c r="AY411" s="1">
        <v>0.22891958609999999</v>
      </c>
      <c r="AZ411" s="1">
        <v>1.5157555796</v>
      </c>
      <c r="BA411" s="1">
        <v>-0.51072605100000001</v>
      </c>
      <c r="BB411" s="1">
        <v>-8.5873527000000005E-2</v>
      </c>
      <c r="BC411" s="1">
        <v>0.56317705819999997</v>
      </c>
      <c r="BD411" s="1">
        <v>-0.46245060199999999</v>
      </c>
      <c r="BE411" s="1">
        <v>2.8770842007000001</v>
      </c>
      <c r="BF411" s="1">
        <v>1.1288945704</v>
      </c>
      <c r="BG411" s="1">
        <v>-0.15532647799999999</v>
      </c>
      <c r="BH411" s="1">
        <v>2.9389403499000002</v>
      </c>
      <c r="BI411" s="1">
        <v>2.2862761888000001</v>
      </c>
      <c r="BJ411">
        <v>1</v>
      </c>
      <c r="BK411">
        <v>1</v>
      </c>
      <c r="BL411" t="s">
        <v>763</v>
      </c>
      <c r="BM411" t="s">
        <v>760</v>
      </c>
      <c r="BN411" s="36" t="s">
        <v>776</v>
      </c>
      <c r="BO411" s="1">
        <v>0.9116921295</v>
      </c>
      <c r="BP411" s="1">
        <v>-0.243008261</v>
      </c>
      <c r="BQ411" s="1">
        <v>-0.26757835299999999</v>
      </c>
      <c r="BR411" s="1">
        <v>-3.1282110000000001E-3</v>
      </c>
      <c r="BS411" s="1">
        <v>0.9116921295</v>
      </c>
      <c r="BT411" s="1">
        <v>0.243008261</v>
      </c>
      <c r="BU411" s="1">
        <v>0.26757835330000002</v>
      </c>
      <c r="BV411" s="1">
        <v>3.1282112000000002E-3</v>
      </c>
      <c r="BW411" t="s">
        <v>6335</v>
      </c>
      <c r="BY411" t="s">
        <v>1063</v>
      </c>
      <c r="BZ411" t="s">
        <v>1116</v>
      </c>
      <c r="CA411">
        <v>432</v>
      </c>
      <c r="CB411">
        <v>119</v>
      </c>
      <c r="CC411">
        <v>45</v>
      </c>
      <c r="CD411">
        <v>4</v>
      </c>
      <c r="CE411">
        <v>2017</v>
      </c>
      <c r="CF411">
        <v>489</v>
      </c>
      <c r="CG411">
        <v>0.30299999999999999</v>
      </c>
      <c r="CH411">
        <v>0.376</v>
      </c>
      <c r="CI411">
        <v>0.69</v>
      </c>
      <c r="CJ411">
        <v>214</v>
      </c>
      <c r="CK411">
        <v>0.438</v>
      </c>
      <c r="CL411">
        <v>137</v>
      </c>
      <c r="CM411">
        <v>39</v>
      </c>
      <c r="CN411" t="s">
        <v>249</v>
      </c>
      <c r="CO411">
        <v>29</v>
      </c>
      <c r="CP411" t="s">
        <v>1381</v>
      </c>
      <c r="CQ411">
        <v>460</v>
      </c>
      <c r="CR411">
        <v>120</v>
      </c>
      <c r="CS411">
        <v>22</v>
      </c>
      <c r="CT411">
        <v>1</v>
      </c>
      <c r="CU411">
        <v>2016</v>
      </c>
      <c r="CV411">
        <v>517</v>
      </c>
      <c r="CW411">
        <v>0.307</v>
      </c>
      <c r="CX411">
        <v>0.373</v>
      </c>
      <c r="CY411">
        <v>0.53500000000000003</v>
      </c>
      <c r="CZ411">
        <v>201</v>
      </c>
      <c r="DA411">
        <v>0.38800000000000001</v>
      </c>
      <c r="DB411">
        <v>92</v>
      </c>
      <c r="DC411">
        <v>26</v>
      </c>
      <c r="DD411" t="s">
        <v>249</v>
      </c>
      <c r="DE411">
        <v>28</v>
      </c>
      <c r="DF411" t="s">
        <v>1381</v>
      </c>
      <c r="DG411">
        <v>596</v>
      </c>
      <c r="DH411">
        <v>158</v>
      </c>
      <c r="DI411">
        <v>38</v>
      </c>
      <c r="DJ411">
        <v>3</v>
      </c>
      <c r="DK411">
        <v>2015</v>
      </c>
      <c r="DL411">
        <v>657</v>
      </c>
      <c r="DM411">
        <v>0.28199999999999997</v>
      </c>
      <c r="DN411">
        <v>0.34399999999999997</v>
      </c>
      <c r="DO411">
        <v>0.53500000000000003</v>
      </c>
      <c r="DP411">
        <v>246</v>
      </c>
      <c r="DQ411">
        <v>0.374</v>
      </c>
      <c r="DR411">
        <v>93</v>
      </c>
      <c r="DS411">
        <v>35</v>
      </c>
      <c r="DT411" t="s">
        <v>249</v>
      </c>
      <c r="DU411">
        <v>27</v>
      </c>
      <c r="DV411" s="36" t="s">
        <v>1557</v>
      </c>
    </row>
    <row r="412" spans="1:126" x14ac:dyDescent="0.3">
      <c r="A412">
        <v>411</v>
      </c>
      <c r="B412" t="s">
        <v>5601</v>
      </c>
      <c r="C412" t="s">
        <v>164</v>
      </c>
      <c r="D412" t="s">
        <v>15</v>
      </c>
      <c r="E412">
        <v>500874</v>
      </c>
      <c r="F412" t="s">
        <v>249</v>
      </c>
      <c r="G412" t="s">
        <v>250</v>
      </c>
      <c r="I412" t="s">
        <v>1065</v>
      </c>
      <c r="J412">
        <v>17</v>
      </c>
      <c r="K412" t="s">
        <v>809</v>
      </c>
      <c r="L412">
        <v>76</v>
      </c>
      <c r="M412">
        <v>100</v>
      </c>
      <c r="N412">
        <v>114</v>
      </c>
      <c r="O412">
        <v>106</v>
      </c>
      <c r="P412">
        <v>85</v>
      </c>
      <c r="Q412">
        <v>92</v>
      </c>
      <c r="R412">
        <v>130</v>
      </c>
      <c r="S412">
        <v>108</v>
      </c>
      <c r="T412">
        <v>88</v>
      </c>
      <c r="U412">
        <v>67</v>
      </c>
      <c r="V412">
        <v>125</v>
      </c>
      <c r="W412">
        <v>111</v>
      </c>
      <c r="X412">
        <v>29</v>
      </c>
      <c r="Y412">
        <v>294</v>
      </c>
      <c r="Z412">
        <v>10</v>
      </c>
      <c r="AA412">
        <v>4</v>
      </c>
      <c r="AB412" s="1">
        <v>0.27500000000000002</v>
      </c>
      <c r="AC412" s="1">
        <v>0.32600000000000001</v>
      </c>
      <c r="AD412" s="1">
        <v>0.43</v>
      </c>
      <c r="AE412" s="1">
        <v>0.33</v>
      </c>
      <c r="AF412" s="36">
        <v>35</v>
      </c>
      <c r="AG412" s="36">
        <v>32</v>
      </c>
      <c r="AH412" s="8">
        <v>13</v>
      </c>
      <c r="AI412" s="36">
        <v>0</v>
      </c>
      <c r="AJ412" s="38">
        <v>213</v>
      </c>
      <c r="AK412" s="38">
        <v>72</v>
      </c>
      <c r="AL412" s="1">
        <v>0.21</v>
      </c>
      <c r="AM412" s="1">
        <v>0.4833333333</v>
      </c>
      <c r="AN412" s="1">
        <v>0.29427133010000001</v>
      </c>
      <c r="AO412" s="1">
        <v>2.6311833400000002E-2</v>
      </c>
      <c r="AP412" s="1">
        <v>6.7472210099999999E-2</v>
      </c>
      <c r="AQ412" s="1">
        <v>0.1998443862</v>
      </c>
      <c r="AR412" s="1">
        <v>0.19914776910000001</v>
      </c>
      <c r="AS412" s="1">
        <v>0.15568854839999999</v>
      </c>
      <c r="AT412" s="1">
        <v>3.57641681E-2</v>
      </c>
      <c r="AU412" s="1">
        <v>3.0041928E-3</v>
      </c>
      <c r="AV412" s="1">
        <v>3.2983366299999997E-2</v>
      </c>
      <c r="AW412" s="1">
        <v>0.32969239010000001</v>
      </c>
      <c r="AX412" s="1">
        <v>-0.65492958000000001</v>
      </c>
      <c r="AY412" s="1">
        <v>-2.2390674999999999E-2</v>
      </c>
      <c r="AZ412" s="1">
        <v>0.22912006369999999</v>
      </c>
      <c r="BA412" s="1">
        <v>5.9744780999999997E-2</v>
      </c>
      <c r="BB412" s="1">
        <v>-0.498249997</v>
      </c>
      <c r="BC412" s="1">
        <v>-0.43656176800000002</v>
      </c>
      <c r="BD412" s="1">
        <v>1.7453518458999999</v>
      </c>
      <c r="BE412" s="1">
        <v>0.2769681946</v>
      </c>
      <c r="BF412" s="1">
        <v>-0.51220091000000001</v>
      </c>
      <c r="BG412" s="1">
        <v>-0.44882144800000001</v>
      </c>
      <c r="BH412" s="1">
        <v>0.56230357109999995</v>
      </c>
      <c r="BI412" s="1">
        <v>1.1150873828000001</v>
      </c>
      <c r="BJ412">
        <v>1</v>
      </c>
      <c r="BK412">
        <v>2</v>
      </c>
      <c r="BL412" t="s">
        <v>764</v>
      </c>
      <c r="BM412" t="s">
        <v>6724</v>
      </c>
      <c r="BN412" s="36" t="s">
        <v>6748</v>
      </c>
      <c r="BO412" s="1">
        <v>-3.4574520000000002E-3</v>
      </c>
      <c r="BP412" s="1">
        <v>-0.64365510299999995</v>
      </c>
      <c r="BQ412" s="1">
        <v>-0.18211976299999999</v>
      </c>
      <c r="BR412" s="1">
        <v>-0.60200230899999996</v>
      </c>
      <c r="BS412" s="1">
        <v>3.4574518000000001E-3</v>
      </c>
      <c r="BT412" s="1">
        <v>0.64365510319999997</v>
      </c>
      <c r="BU412" s="1">
        <v>0.18211976299999999</v>
      </c>
      <c r="BV412" s="1">
        <v>0.60200230919999997</v>
      </c>
      <c r="BW412" t="s">
        <v>2460</v>
      </c>
      <c r="BX412" t="s">
        <v>1100</v>
      </c>
      <c r="BY412" t="s">
        <v>1063</v>
      </c>
      <c r="BZ412" t="s">
        <v>2539</v>
      </c>
      <c r="CA412">
        <v>272</v>
      </c>
      <c r="CB412">
        <v>106</v>
      </c>
      <c r="CC412">
        <v>14</v>
      </c>
      <c r="CD412">
        <v>4</v>
      </c>
      <c r="CE412">
        <v>2017</v>
      </c>
      <c r="CF412">
        <v>307</v>
      </c>
      <c r="CG412">
        <v>0.309</v>
      </c>
      <c r="CH412">
        <v>0.379</v>
      </c>
      <c r="CI412">
        <v>0.51800000000000002</v>
      </c>
      <c r="CJ412">
        <v>118</v>
      </c>
      <c r="CK412">
        <v>0.38600000000000001</v>
      </c>
      <c r="CL412">
        <v>64</v>
      </c>
      <c r="CM412">
        <v>18</v>
      </c>
      <c r="CN412" t="s">
        <v>249</v>
      </c>
      <c r="CO412">
        <v>28</v>
      </c>
      <c r="CP412" t="s">
        <v>2539</v>
      </c>
      <c r="CQ412">
        <v>16</v>
      </c>
      <c r="CR412">
        <v>12</v>
      </c>
      <c r="CS412">
        <v>0</v>
      </c>
      <c r="CT412">
        <v>0</v>
      </c>
      <c r="CU412">
        <v>2016</v>
      </c>
      <c r="CV412">
        <v>18</v>
      </c>
      <c r="CW412">
        <v>0.438</v>
      </c>
      <c r="CX412">
        <v>0.5</v>
      </c>
      <c r="CY412">
        <v>0.5</v>
      </c>
      <c r="CZ412">
        <v>8</v>
      </c>
      <c r="DA412">
        <v>0.44900000000000001</v>
      </c>
      <c r="DB412">
        <v>18</v>
      </c>
      <c r="DC412">
        <v>1</v>
      </c>
      <c r="DD412" t="s">
        <v>249</v>
      </c>
      <c r="DE412">
        <v>27</v>
      </c>
      <c r="DV412" s="36" t="s">
        <v>4876</v>
      </c>
    </row>
    <row r="413" spans="1:126" x14ac:dyDescent="0.3">
      <c r="A413">
        <v>412</v>
      </c>
      <c r="B413" t="s">
        <v>6812</v>
      </c>
      <c r="C413" t="s">
        <v>164</v>
      </c>
      <c r="D413" t="s">
        <v>34</v>
      </c>
      <c r="E413">
        <v>492841</v>
      </c>
      <c r="F413" t="s">
        <v>265</v>
      </c>
      <c r="I413" t="s">
        <v>1061</v>
      </c>
      <c r="J413">
        <v>31</v>
      </c>
      <c r="K413" t="s">
        <v>810</v>
      </c>
      <c r="L413">
        <v>154</v>
      </c>
      <c r="M413">
        <v>120</v>
      </c>
      <c r="N413">
        <v>29</v>
      </c>
      <c r="O413">
        <v>29</v>
      </c>
      <c r="P413">
        <v>110</v>
      </c>
      <c r="Q413">
        <v>115</v>
      </c>
      <c r="R413">
        <v>100</v>
      </c>
      <c r="S413">
        <v>62</v>
      </c>
      <c r="T413">
        <v>69</v>
      </c>
      <c r="U413">
        <v>35</v>
      </c>
      <c r="V413">
        <v>57</v>
      </c>
      <c r="W413">
        <v>86</v>
      </c>
      <c r="X413">
        <v>35</v>
      </c>
      <c r="Y413">
        <v>76</v>
      </c>
      <c r="Z413">
        <v>1</v>
      </c>
      <c r="AA413">
        <v>1</v>
      </c>
      <c r="AB413" s="1">
        <v>0.2</v>
      </c>
      <c r="AC413" s="1">
        <v>0.27400000000000002</v>
      </c>
      <c r="AD413" s="1">
        <v>0.28899999999999998</v>
      </c>
      <c r="AE413" s="1">
        <v>0.25600000000000001</v>
      </c>
      <c r="AF413" s="36">
        <v>6</v>
      </c>
      <c r="AG413" s="36">
        <v>6</v>
      </c>
      <c r="AH413" s="8">
        <v>1</v>
      </c>
      <c r="AI413" s="36">
        <v>-3</v>
      </c>
      <c r="AJ413" s="38">
        <v>608</v>
      </c>
      <c r="AK413" s="38">
        <v>70</v>
      </c>
      <c r="AL413" s="1">
        <v>0.42499999999999999</v>
      </c>
      <c r="AM413" s="1">
        <v>0.58333333330000003</v>
      </c>
      <c r="AN413" s="1">
        <v>7.6102818799999999E-2</v>
      </c>
      <c r="AO413" s="1">
        <v>7.3276890999999997E-3</v>
      </c>
      <c r="AP413" s="1">
        <v>8.6964707700000005E-2</v>
      </c>
      <c r="AQ413" s="1">
        <v>0.2497122225</v>
      </c>
      <c r="AR413" s="1">
        <v>0.15308780089999999</v>
      </c>
      <c r="AS413" s="1">
        <v>8.9033699800000005E-2</v>
      </c>
      <c r="AT413" s="1">
        <v>2.7951840200000001E-2</v>
      </c>
      <c r="AU413" s="1">
        <v>1.5732438E-3</v>
      </c>
      <c r="AV413" s="1">
        <v>1.50745589E-2</v>
      </c>
      <c r="AW413" s="1">
        <v>0.25607894510000001</v>
      </c>
      <c r="AX413" s="1">
        <v>1.4605237116000001</v>
      </c>
      <c r="AY413" s="1">
        <v>1.4854708896</v>
      </c>
      <c r="AZ413" s="1">
        <v>-1.1494030079999999</v>
      </c>
      <c r="BA413" s="1">
        <v>-0.741589198</v>
      </c>
      <c r="BB413" s="1">
        <v>0.32036398939999999</v>
      </c>
      <c r="BC413" s="1">
        <v>0.79962951729999998</v>
      </c>
      <c r="BD413" s="1">
        <v>-1.1360865E-2</v>
      </c>
      <c r="BE413" s="1">
        <v>-1.2707734239999999</v>
      </c>
      <c r="BF413" s="1">
        <v>-1.342750804</v>
      </c>
      <c r="BG413" s="1">
        <v>-0.87938358800000005</v>
      </c>
      <c r="BH413" s="1">
        <v>-0.95115946500000004</v>
      </c>
      <c r="BI413" s="1">
        <v>-1.4122724440000001</v>
      </c>
      <c r="BJ413">
        <v>3</v>
      </c>
      <c r="BK413">
        <v>3</v>
      </c>
      <c r="BL413" t="s">
        <v>762</v>
      </c>
      <c r="BM413" t="s">
        <v>761</v>
      </c>
      <c r="BN413" s="36" t="s">
        <v>783</v>
      </c>
      <c r="BO413" s="1">
        <v>-0.520702942</v>
      </c>
      <c r="BP413" s="1">
        <v>3.8015338E-3</v>
      </c>
      <c r="BQ413" s="1">
        <v>0.79456701370000005</v>
      </c>
      <c r="BR413" s="1">
        <v>0.29744628769999998</v>
      </c>
      <c r="BS413" s="1">
        <v>0.52070294179999999</v>
      </c>
      <c r="BT413" s="1">
        <v>3.8015338E-3</v>
      </c>
      <c r="BU413" s="1">
        <v>0.79456701370000005</v>
      </c>
      <c r="BV413" s="1">
        <v>0.29744628769999998</v>
      </c>
      <c r="BW413" t="s">
        <v>2902</v>
      </c>
      <c r="BX413" t="s">
        <v>1402</v>
      </c>
      <c r="BY413" t="s">
        <v>1373</v>
      </c>
      <c r="BZ413" t="s">
        <v>1402</v>
      </c>
      <c r="CA413">
        <v>37</v>
      </c>
      <c r="CB413">
        <v>28</v>
      </c>
      <c r="CC413">
        <v>0</v>
      </c>
      <c r="CD413">
        <v>0</v>
      </c>
      <c r="CE413">
        <v>2017</v>
      </c>
      <c r="CF413">
        <v>43</v>
      </c>
      <c r="CG413">
        <v>0.16200000000000001</v>
      </c>
      <c r="CH413">
        <v>0.26200000000000001</v>
      </c>
      <c r="CI413">
        <v>0.189</v>
      </c>
      <c r="CJ413">
        <v>9</v>
      </c>
      <c r="CK413">
        <v>0.217</v>
      </c>
      <c r="CL413">
        <v>2</v>
      </c>
      <c r="CM413">
        <v>-1</v>
      </c>
      <c r="CN413" t="s">
        <v>265</v>
      </c>
      <c r="CO413">
        <v>34</v>
      </c>
      <c r="CP413" t="s">
        <v>1372</v>
      </c>
      <c r="CQ413">
        <v>101</v>
      </c>
      <c r="CR413">
        <v>63</v>
      </c>
      <c r="CS413">
        <v>1</v>
      </c>
      <c r="CT413">
        <v>0</v>
      </c>
      <c r="CU413">
        <v>2016</v>
      </c>
      <c r="CV413">
        <v>106</v>
      </c>
      <c r="CW413">
        <v>0.23799999999999999</v>
      </c>
      <c r="CX413">
        <v>0.26700000000000002</v>
      </c>
      <c r="CY413">
        <v>0.307</v>
      </c>
      <c r="CZ413">
        <v>27</v>
      </c>
      <c r="DA413">
        <v>0.254</v>
      </c>
      <c r="DB413">
        <v>7</v>
      </c>
      <c r="DC413">
        <v>1</v>
      </c>
      <c r="DD413" t="s">
        <v>249</v>
      </c>
      <c r="DE413">
        <v>33</v>
      </c>
      <c r="DF413" t="s">
        <v>1372</v>
      </c>
      <c r="DG413">
        <v>30</v>
      </c>
      <c r="DH413">
        <v>16</v>
      </c>
      <c r="DI413">
        <v>0</v>
      </c>
      <c r="DJ413">
        <v>0</v>
      </c>
      <c r="DK413">
        <v>2015</v>
      </c>
      <c r="DL413">
        <v>32</v>
      </c>
      <c r="DM413">
        <v>0.26700000000000002</v>
      </c>
      <c r="DN413">
        <v>0.28999999999999998</v>
      </c>
      <c r="DO413">
        <v>0.33300000000000002</v>
      </c>
      <c r="DP413">
        <v>9</v>
      </c>
      <c r="DQ413">
        <v>0.26900000000000002</v>
      </c>
      <c r="DR413">
        <v>4</v>
      </c>
      <c r="DS413">
        <v>1</v>
      </c>
      <c r="DT413" t="s">
        <v>249</v>
      </c>
      <c r="DU413">
        <v>32</v>
      </c>
      <c r="DV413" s="36" t="s">
        <v>1353</v>
      </c>
    </row>
    <row r="414" spans="1:126" x14ac:dyDescent="0.3">
      <c r="A414">
        <v>413</v>
      </c>
      <c r="B414" t="s">
        <v>6813</v>
      </c>
      <c r="C414" t="s">
        <v>164</v>
      </c>
      <c r="D414" t="s">
        <v>356</v>
      </c>
      <c r="E414">
        <v>400121</v>
      </c>
      <c r="F414" t="s">
        <v>290</v>
      </c>
      <c r="I414" t="s">
        <v>1061</v>
      </c>
      <c r="J414">
        <v>35</v>
      </c>
      <c r="K414" t="s">
        <v>831</v>
      </c>
      <c r="L414">
        <v>0</v>
      </c>
      <c r="M414">
        <v>134</v>
      </c>
      <c r="N414">
        <v>39</v>
      </c>
      <c r="O414">
        <v>16</v>
      </c>
      <c r="P414">
        <v>133</v>
      </c>
      <c r="Q414">
        <v>65</v>
      </c>
      <c r="R414">
        <v>123</v>
      </c>
      <c r="S414">
        <v>89</v>
      </c>
      <c r="T414">
        <v>49</v>
      </c>
      <c r="U414">
        <v>5</v>
      </c>
      <c r="V414">
        <v>116</v>
      </c>
      <c r="W414">
        <v>106</v>
      </c>
      <c r="X414">
        <v>39</v>
      </c>
      <c r="Y414">
        <v>100</v>
      </c>
      <c r="Z414">
        <v>3</v>
      </c>
      <c r="AA414">
        <v>0</v>
      </c>
      <c r="AB414" s="1">
        <v>0.246</v>
      </c>
      <c r="AC414" s="1">
        <v>0.33100000000000002</v>
      </c>
      <c r="AD414" s="1">
        <v>0.374</v>
      </c>
      <c r="AE414" s="1">
        <v>0.316</v>
      </c>
      <c r="AF414" s="36">
        <v>15</v>
      </c>
      <c r="AG414" s="36">
        <v>14</v>
      </c>
      <c r="AH414" s="8">
        <v>3</v>
      </c>
      <c r="AI414" s="36">
        <v>-1</v>
      </c>
      <c r="AJ414" s="38">
        <v>643</v>
      </c>
      <c r="AK414" s="38">
        <v>2</v>
      </c>
      <c r="AL414" s="1">
        <v>0</v>
      </c>
      <c r="AM414" s="1">
        <v>0.65</v>
      </c>
      <c r="AN414" s="1">
        <v>9.9575246800000003E-2</v>
      </c>
      <c r="AO414" s="1">
        <v>4.0837549999999997E-3</v>
      </c>
      <c r="AP414" s="1">
        <v>0.1055377507</v>
      </c>
      <c r="AQ414" s="1">
        <v>0.14053844260000001</v>
      </c>
      <c r="AR414" s="1">
        <v>0.18859493529999999</v>
      </c>
      <c r="AS414" s="1">
        <v>0.1275052881</v>
      </c>
      <c r="AT414" s="1">
        <v>1.99381036E-2</v>
      </c>
      <c r="AU414" s="1">
        <v>2.255359E-4</v>
      </c>
      <c r="AV414" s="1">
        <v>3.0448137900000002E-2</v>
      </c>
      <c r="AW414" s="1">
        <v>0.31633705629999997</v>
      </c>
      <c r="AX414" s="1">
        <v>-2.7211862839999998</v>
      </c>
      <c r="AY414" s="1">
        <v>2.4907119324</v>
      </c>
      <c r="AZ414" s="1">
        <v>-1.0010897459999999</v>
      </c>
      <c r="BA414" s="1">
        <v>-0.87851792100000003</v>
      </c>
      <c r="BB414" s="1">
        <v>1.1003642255999999</v>
      </c>
      <c r="BC414" s="1">
        <v>-1.906717606</v>
      </c>
      <c r="BD414" s="1">
        <v>1.3428700802</v>
      </c>
      <c r="BE414" s="1">
        <v>-0.37745389000000001</v>
      </c>
      <c r="BF414" s="1">
        <v>-2.1947130019999999</v>
      </c>
      <c r="BG414" s="1">
        <v>-1.2848990629999999</v>
      </c>
      <c r="BH414" s="1">
        <v>0.34805287600000001</v>
      </c>
      <c r="BI414" s="1">
        <v>0.65656062879999999</v>
      </c>
      <c r="BJ414">
        <v>3</v>
      </c>
      <c r="BK414">
        <v>3</v>
      </c>
      <c r="BL414" t="s">
        <v>762</v>
      </c>
      <c r="BM414" t="s">
        <v>6724</v>
      </c>
      <c r="BN414" s="36" t="s">
        <v>6727</v>
      </c>
      <c r="BO414" s="1">
        <v>0.13406343400000001</v>
      </c>
      <c r="BP414" s="1">
        <v>-0.55450227100000005</v>
      </c>
      <c r="BQ414" s="1">
        <v>0.57788592090000002</v>
      </c>
      <c r="BR414" s="1">
        <v>-0.55974959099999999</v>
      </c>
      <c r="BS414" s="1">
        <v>0.13406343400000001</v>
      </c>
      <c r="BT414" s="1">
        <v>0.55450227070000002</v>
      </c>
      <c r="BU414" s="1">
        <v>0.57788592090000002</v>
      </c>
      <c r="BV414" s="1">
        <v>0.55974959130000002</v>
      </c>
      <c r="BW414" t="s">
        <v>2804</v>
      </c>
      <c r="BX414" t="s">
        <v>1381</v>
      </c>
      <c r="BY414" t="s">
        <v>1373</v>
      </c>
      <c r="CP414" t="s">
        <v>1381</v>
      </c>
      <c r="CQ414">
        <v>553</v>
      </c>
      <c r="CR414">
        <v>154</v>
      </c>
      <c r="CS414">
        <v>27</v>
      </c>
      <c r="CT414">
        <v>0</v>
      </c>
      <c r="CU414">
        <v>2016</v>
      </c>
      <c r="CV414">
        <v>610</v>
      </c>
      <c r="CW414">
        <v>0.28899999999999998</v>
      </c>
      <c r="CX414">
        <v>0.35099999999999998</v>
      </c>
      <c r="CY414">
        <v>0.47599999999999998</v>
      </c>
      <c r="CZ414">
        <v>219</v>
      </c>
      <c r="DA414">
        <v>0.35899999999999999</v>
      </c>
      <c r="DB414">
        <v>76</v>
      </c>
      <c r="DC414">
        <v>27</v>
      </c>
      <c r="DD414" t="s">
        <v>250</v>
      </c>
      <c r="DE414">
        <v>37</v>
      </c>
      <c r="DF414" t="s">
        <v>1381</v>
      </c>
      <c r="DG414">
        <v>440</v>
      </c>
      <c r="DH414">
        <v>120</v>
      </c>
      <c r="DI414">
        <v>11</v>
      </c>
      <c r="DJ414">
        <v>0</v>
      </c>
      <c r="DK414">
        <v>2015</v>
      </c>
      <c r="DL414">
        <v>485</v>
      </c>
      <c r="DM414">
        <v>0.245</v>
      </c>
      <c r="DN414">
        <v>0.30099999999999999</v>
      </c>
      <c r="DO414">
        <v>0.36599999999999999</v>
      </c>
      <c r="DP414">
        <v>143</v>
      </c>
      <c r="DQ414">
        <v>0.29499999999999998</v>
      </c>
      <c r="DR414">
        <v>32</v>
      </c>
      <c r="DS414">
        <v>11</v>
      </c>
      <c r="DT414" t="s">
        <v>250</v>
      </c>
      <c r="DU414">
        <v>36</v>
      </c>
      <c r="DV414" s="36" t="s">
        <v>1569</v>
      </c>
    </row>
    <row r="415" spans="1:126" x14ac:dyDescent="0.3">
      <c r="A415">
        <v>414</v>
      </c>
      <c r="B415" t="s">
        <v>636</v>
      </c>
      <c r="C415" t="s">
        <v>167</v>
      </c>
      <c r="D415" t="s">
        <v>166</v>
      </c>
      <c r="E415">
        <v>518991</v>
      </c>
      <c r="F415" t="s">
        <v>249</v>
      </c>
      <c r="I415" t="s">
        <v>1065</v>
      </c>
      <c r="J415">
        <v>34</v>
      </c>
      <c r="K415" t="s">
        <v>817</v>
      </c>
      <c r="L415">
        <v>76</v>
      </c>
      <c r="M415">
        <v>110</v>
      </c>
      <c r="N415">
        <v>36</v>
      </c>
      <c r="O415">
        <v>197</v>
      </c>
      <c r="P415">
        <v>114</v>
      </c>
      <c r="Q415">
        <v>111</v>
      </c>
      <c r="R415">
        <v>92</v>
      </c>
      <c r="S415">
        <v>87</v>
      </c>
      <c r="T415">
        <v>80</v>
      </c>
      <c r="U415">
        <v>87</v>
      </c>
      <c r="V415">
        <v>90</v>
      </c>
      <c r="W415">
        <v>93</v>
      </c>
      <c r="X415">
        <v>32</v>
      </c>
      <c r="Y415">
        <v>92</v>
      </c>
      <c r="Z415">
        <v>2</v>
      </c>
      <c r="AA415">
        <v>2</v>
      </c>
      <c r="AB415" s="1">
        <v>0.20799999999999999</v>
      </c>
      <c r="AC415" s="1">
        <v>0.28499999999999998</v>
      </c>
      <c r="AD415" s="1">
        <v>0.33400000000000002</v>
      </c>
      <c r="AE415" s="1">
        <v>0.27800000000000002</v>
      </c>
      <c r="AF415" s="36">
        <v>9</v>
      </c>
      <c r="AG415" s="36">
        <v>8</v>
      </c>
      <c r="AH415" s="8">
        <v>2</v>
      </c>
      <c r="AI415" s="36">
        <v>-5</v>
      </c>
      <c r="AJ415" s="38">
        <v>711</v>
      </c>
      <c r="AK415" s="38">
        <v>268</v>
      </c>
      <c r="AL415" s="1">
        <v>0.21</v>
      </c>
      <c r="AM415" s="1">
        <v>0.53333333329999999</v>
      </c>
      <c r="AN415" s="1">
        <v>9.2387213800000006E-2</v>
      </c>
      <c r="AO415" s="1">
        <v>4.9015615800000002E-2</v>
      </c>
      <c r="AP415" s="1">
        <v>9.0672697499999996E-2</v>
      </c>
      <c r="AQ415" s="1">
        <v>0.24194980830000001</v>
      </c>
      <c r="AR415" s="1">
        <v>0.14072159779999999</v>
      </c>
      <c r="AS415" s="1">
        <v>0.12541076079999999</v>
      </c>
      <c r="AT415" s="1">
        <v>3.2618386100000001E-2</v>
      </c>
      <c r="AU415" s="1">
        <v>3.8898063000000001E-3</v>
      </c>
      <c r="AV415" s="1">
        <v>2.3793288900000001E-2</v>
      </c>
      <c r="AW415" s="1">
        <v>0.27785961460000003</v>
      </c>
      <c r="AX415" s="1">
        <v>-0.65492958000000001</v>
      </c>
      <c r="AY415" s="1">
        <v>0.73154010749999998</v>
      </c>
      <c r="AZ415" s="1">
        <v>-1.0465081679999999</v>
      </c>
      <c r="BA415" s="1">
        <v>1.0180872801</v>
      </c>
      <c r="BB415" s="1">
        <v>0.4760860724</v>
      </c>
      <c r="BC415" s="1">
        <v>0.60720430820000004</v>
      </c>
      <c r="BD415" s="1">
        <v>-0.48300396499999998</v>
      </c>
      <c r="BE415" s="1">
        <v>-0.42608931700000002</v>
      </c>
      <c r="BF415" s="1">
        <v>-0.846637576</v>
      </c>
      <c r="BG415" s="1">
        <v>-0.182346806</v>
      </c>
      <c r="BH415" s="1">
        <v>-0.214344596</v>
      </c>
      <c r="BI415" s="1">
        <v>-0.66447984900000001</v>
      </c>
      <c r="BJ415">
        <v>3</v>
      </c>
      <c r="BK415">
        <v>3</v>
      </c>
      <c r="BL415" t="s">
        <v>762</v>
      </c>
      <c r="BM415" t="s">
        <v>759</v>
      </c>
      <c r="BN415" s="36" t="s">
        <v>800</v>
      </c>
      <c r="BO415" s="1">
        <v>-9.3627637999999999E-2</v>
      </c>
      <c r="BP415" s="1">
        <v>0.52383305859999996</v>
      </c>
      <c r="BQ415" s="1">
        <v>0.80344654829999995</v>
      </c>
      <c r="BR415" s="1">
        <v>-0.14530759900000001</v>
      </c>
      <c r="BS415" s="1">
        <v>9.3627637900000005E-2</v>
      </c>
      <c r="BT415" s="1">
        <v>0.52383305859999996</v>
      </c>
      <c r="BU415" s="1">
        <v>0.80344654829999995</v>
      </c>
      <c r="BV415" s="1">
        <v>0.1453075986</v>
      </c>
      <c r="BW415" t="s">
        <v>3874</v>
      </c>
      <c r="BX415" t="s">
        <v>1400</v>
      </c>
      <c r="BY415" t="s">
        <v>1373</v>
      </c>
      <c r="CP415" t="s">
        <v>1400</v>
      </c>
      <c r="CQ415">
        <v>9</v>
      </c>
      <c r="CR415">
        <v>7</v>
      </c>
      <c r="CS415">
        <v>0</v>
      </c>
      <c r="CT415">
        <v>1</v>
      </c>
      <c r="CU415">
        <v>2016</v>
      </c>
      <c r="CV415">
        <v>11</v>
      </c>
      <c r="CW415">
        <v>0</v>
      </c>
      <c r="CX415">
        <v>0.182</v>
      </c>
      <c r="CY415">
        <v>0</v>
      </c>
      <c r="CZ415">
        <v>1</v>
      </c>
      <c r="DA415">
        <v>0.13100000000000001</v>
      </c>
      <c r="DB415">
        <v>0</v>
      </c>
      <c r="DC415">
        <v>0</v>
      </c>
      <c r="DD415" t="s">
        <v>249</v>
      </c>
      <c r="DE415">
        <v>30</v>
      </c>
      <c r="DV415" s="36" t="s">
        <v>1458</v>
      </c>
    </row>
    <row r="416" spans="1:126" x14ac:dyDescent="0.3">
      <c r="A416">
        <v>415</v>
      </c>
      <c r="B416" t="s">
        <v>637</v>
      </c>
      <c r="C416" t="s">
        <v>361</v>
      </c>
      <c r="D416" t="s">
        <v>109</v>
      </c>
      <c r="E416">
        <v>425772</v>
      </c>
      <c r="F416" t="s">
        <v>255</v>
      </c>
      <c r="I416" t="s">
        <v>1065</v>
      </c>
      <c r="J416">
        <v>34</v>
      </c>
      <c r="K416" t="s">
        <v>2663</v>
      </c>
      <c r="L416">
        <v>90</v>
      </c>
      <c r="M416">
        <v>120</v>
      </c>
      <c r="N416">
        <v>55</v>
      </c>
      <c r="O416">
        <v>23</v>
      </c>
      <c r="P416">
        <v>101</v>
      </c>
      <c r="Q416">
        <v>118</v>
      </c>
      <c r="R416">
        <v>88</v>
      </c>
      <c r="S416">
        <v>75</v>
      </c>
      <c r="T416">
        <v>83</v>
      </c>
      <c r="U416">
        <v>97</v>
      </c>
      <c r="V416">
        <v>70</v>
      </c>
      <c r="W416">
        <v>87</v>
      </c>
      <c r="X416">
        <v>35</v>
      </c>
      <c r="Y416">
        <v>141</v>
      </c>
      <c r="Z416">
        <v>3</v>
      </c>
      <c r="AA416">
        <v>0</v>
      </c>
      <c r="AB416" s="1">
        <v>0.19800000000000001</v>
      </c>
      <c r="AC416" s="1">
        <v>0.26600000000000001</v>
      </c>
      <c r="AD416" s="1">
        <v>0.307</v>
      </c>
      <c r="AE416" s="1">
        <v>0.25800000000000001</v>
      </c>
      <c r="AF416" s="36">
        <v>9</v>
      </c>
      <c r="AG416" s="36">
        <v>9</v>
      </c>
      <c r="AH416" s="8">
        <v>0</v>
      </c>
      <c r="AI416" s="36">
        <v>-9</v>
      </c>
      <c r="AJ416" s="38">
        <v>557</v>
      </c>
      <c r="AK416" s="38">
        <v>90</v>
      </c>
      <c r="AL416" s="1">
        <v>0.25</v>
      </c>
      <c r="AM416" s="1">
        <v>0.58333333330000003</v>
      </c>
      <c r="AN416" s="1">
        <v>0.1407052234</v>
      </c>
      <c r="AO416" s="1">
        <v>5.7916332999999997E-3</v>
      </c>
      <c r="AP416" s="1">
        <v>8.0049109199999996E-2</v>
      </c>
      <c r="AQ416" s="1">
        <v>0.25602228230000001</v>
      </c>
      <c r="AR416" s="1">
        <v>0.13536838100000001</v>
      </c>
      <c r="AS416" s="1">
        <v>0.10846904089999999</v>
      </c>
      <c r="AT416" s="1">
        <v>3.3536956700000002E-2</v>
      </c>
      <c r="AU416" s="1">
        <v>4.3482251999999999E-3</v>
      </c>
      <c r="AV416" s="1">
        <v>1.8515492099999999E-2</v>
      </c>
      <c r="AW416" s="1">
        <v>0.25790165799999998</v>
      </c>
      <c r="AX416" s="1">
        <v>-0.26135687499999999</v>
      </c>
      <c r="AY416" s="1">
        <v>1.4854708896</v>
      </c>
      <c r="AZ416" s="1">
        <v>-0.74120521299999997</v>
      </c>
      <c r="BA416" s="1">
        <v>-0.80642718499999999</v>
      </c>
      <c r="BB416" s="1">
        <v>2.9934012999999999E-2</v>
      </c>
      <c r="BC416" s="1">
        <v>0.95605180270000001</v>
      </c>
      <c r="BD416" s="1">
        <v>-0.68717397400000002</v>
      </c>
      <c r="BE416" s="1">
        <v>-0.819480129</v>
      </c>
      <c r="BF416" s="1">
        <v>-0.74898182999999996</v>
      </c>
      <c r="BG416" s="1">
        <v>-4.4411877000000002E-2</v>
      </c>
      <c r="BH416" s="1">
        <v>-0.66036817999999997</v>
      </c>
      <c r="BI416" s="1">
        <v>-1.3496935029999999</v>
      </c>
      <c r="BJ416">
        <v>3</v>
      </c>
      <c r="BK416">
        <v>3</v>
      </c>
      <c r="BL416" t="s">
        <v>762</v>
      </c>
      <c r="BM416" t="s">
        <v>759</v>
      </c>
      <c r="BN416" s="36" t="s">
        <v>800</v>
      </c>
      <c r="BO416" s="1">
        <v>-0.179084191</v>
      </c>
      <c r="BP416" s="1">
        <v>0.28935153250000001</v>
      </c>
      <c r="BQ416" s="1">
        <v>0.89599195809999999</v>
      </c>
      <c r="BR416" s="1">
        <v>0.20503100990000001</v>
      </c>
      <c r="BS416" s="1">
        <v>0.17908419140000001</v>
      </c>
      <c r="BT416" s="1">
        <v>0.28935153250000001</v>
      </c>
      <c r="BU416" s="1">
        <v>0.89599195809999999</v>
      </c>
      <c r="BV416" s="1">
        <v>0.20503100990000001</v>
      </c>
      <c r="BW416" t="s">
        <v>2924</v>
      </c>
      <c r="BX416" t="s">
        <v>1116</v>
      </c>
      <c r="BY416" t="s">
        <v>1063</v>
      </c>
      <c r="BZ416" t="s">
        <v>1116</v>
      </c>
      <c r="CA416">
        <v>186</v>
      </c>
      <c r="CB416">
        <v>60</v>
      </c>
      <c r="CC416">
        <v>2</v>
      </c>
      <c r="CD416">
        <v>1</v>
      </c>
      <c r="CE416">
        <v>2017</v>
      </c>
      <c r="CF416">
        <v>203</v>
      </c>
      <c r="CG416">
        <v>0.215</v>
      </c>
      <c r="CH416">
        <v>0.27700000000000002</v>
      </c>
      <c r="CI416">
        <v>0.32300000000000001</v>
      </c>
      <c r="CJ416">
        <v>54</v>
      </c>
      <c r="CK416">
        <v>0.26800000000000002</v>
      </c>
      <c r="CL416">
        <v>13</v>
      </c>
      <c r="CM416">
        <v>0</v>
      </c>
      <c r="CN416" t="s">
        <v>255</v>
      </c>
      <c r="CO416">
        <v>34</v>
      </c>
      <c r="CP416" t="s">
        <v>1062</v>
      </c>
      <c r="CQ416">
        <v>126</v>
      </c>
      <c r="CR416">
        <v>41</v>
      </c>
      <c r="CS416">
        <v>2</v>
      </c>
      <c r="CT416">
        <v>0</v>
      </c>
      <c r="CU416">
        <v>2016</v>
      </c>
      <c r="CV416">
        <v>132</v>
      </c>
      <c r="CW416">
        <v>0.23799999999999999</v>
      </c>
      <c r="CX416">
        <v>0.26700000000000002</v>
      </c>
      <c r="CY416">
        <v>0.33300000000000002</v>
      </c>
      <c r="CZ416">
        <v>35</v>
      </c>
      <c r="DA416">
        <v>0.26300000000000001</v>
      </c>
      <c r="DB416">
        <v>9</v>
      </c>
      <c r="DC416">
        <v>2</v>
      </c>
      <c r="DD416" t="s">
        <v>255</v>
      </c>
      <c r="DE416">
        <v>33</v>
      </c>
      <c r="DF416" t="s">
        <v>1062</v>
      </c>
      <c r="DG416">
        <v>93</v>
      </c>
      <c r="DH416">
        <v>32</v>
      </c>
      <c r="DI416">
        <v>2</v>
      </c>
      <c r="DJ416">
        <v>0</v>
      </c>
      <c r="DK416">
        <v>2015</v>
      </c>
      <c r="DL416">
        <v>103</v>
      </c>
      <c r="DM416">
        <v>0.161</v>
      </c>
      <c r="DN416">
        <v>0.214</v>
      </c>
      <c r="DO416">
        <v>0.28999999999999998</v>
      </c>
      <c r="DP416">
        <v>23</v>
      </c>
      <c r="DQ416">
        <v>0.22</v>
      </c>
      <c r="DR416">
        <v>4</v>
      </c>
      <c r="DS416">
        <v>0</v>
      </c>
      <c r="DT416" t="s">
        <v>255</v>
      </c>
      <c r="DU416">
        <v>32</v>
      </c>
      <c r="DV416" s="36" t="s">
        <v>1496</v>
      </c>
    </row>
    <row r="417" spans="1:126" x14ac:dyDescent="0.3">
      <c r="A417">
        <v>416</v>
      </c>
      <c r="B417" t="s">
        <v>3064</v>
      </c>
      <c r="C417" t="s">
        <v>272</v>
      </c>
      <c r="D417" t="s">
        <v>22</v>
      </c>
      <c r="E417">
        <v>408045</v>
      </c>
      <c r="F417" t="s">
        <v>250</v>
      </c>
      <c r="I417" t="s">
        <v>1103</v>
      </c>
      <c r="J417">
        <v>17</v>
      </c>
      <c r="K417" t="s">
        <v>5109</v>
      </c>
      <c r="L417">
        <v>67</v>
      </c>
      <c r="M417">
        <v>120</v>
      </c>
      <c r="N417">
        <v>177</v>
      </c>
      <c r="O417">
        <v>30</v>
      </c>
      <c r="P417">
        <v>162</v>
      </c>
      <c r="Q417">
        <v>72</v>
      </c>
      <c r="R417">
        <v>122</v>
      </c>
      <c r="S417">
        <v>78</v>
      </c>
      <c r="T417">
        <v>95</v>
      </c>
      <c r="U417">
        <v>52</v>
      </c>
      <c r="V417">
        <v>71</v>
      </c>
      <c r="W417">
        <v>111</v>
      </c>
      <c r="X417">
        <v>35</v>
      </c>
      <c r="Y417">
        <v>456</v>
      </c>
      <c r="Z417">
        <v>9</v>
      </c>
      <c r="AA417">
        <v>2</v>
      </c>
      <c r="AB417" s="1">
        <v>0.26100000000000001</v>
      </c>
      <c r="AC417" s="1">
        <v>0.35399999999999998</v>
      </c>
      <c r="AD417" s="1">
        <v>0.373</v>
      </c>
      <c r="AE417" s="1">
        <v>0.32900000000000001</v>
      </c>
      <c r="AF417" s="36">
        <v>46</v>
      </c>
      <c r="AG417" s="36">
        <v>42</v>
      </c>
      <c r="AH417" s="8">
        <v>12</v>
      </c>
      <c r="AI417" s="36">
        <v>-1</v>
      </c>
      <c r="AJ417" s="38">
        <v>149</v>
      </c>
      <c r="AK417" s="38">
        <v>23</v>
      </c>
      <c r="AL417" s="1">
        <v>0.185</v>
      </c>
      <c r="AM417" s="1">
        <v>0.58333333330000003</v>
      </c>
      <c r="AN417" s="1">
        <v>0.45575177309999998</v>
      </c>
      <c r="AO417" s="1">
        <v>7.4871394000000004E-3</v>
      </c>
      <c r="AP417" s="1">
        <v>0.12836859719999999</v>
      </c>
      <c r="AQ417" s="1">
        <v>0.1570408395</v>
      </c>
      <c r="AR417" s="1">
        <v>0.18785508109999999</v>
      </c>
      <c r="AS417" s="1">
        <v>0.1115366922</v>
      </c>
      <c r="AT417" s="1">
        <v>3.8697001600000003E-2</v>
      </c>
      <c r="AU417" s="1">
        <v>2.3594019E-3</v>
      </c>
      <c r="AV417" s="1">
        <v>1.8674621499999999E-2</v>
      </c>
      <c r="AW417" s="1">
        <v>0.32908442199999999</v>
      </c>
      <c r="AX417" s="1">
        <v>-0.90091252099999997</v>
      </c>
      <c r="AY417" s="1">
        <v>1.4854708896</v>
      </c>
      <c r="AZ417" s="1">
        <v>1.2494529937000001</v>
      </c>
      <c r="BA417" s="1">
        <v>-0.73485869000000004</v>
      </c>
      <c r="BB417" s="1">
        <v>2.0591767153</v>
      </c>
      <c r="BC417" s="1">
        <v>-1.4976339009999999</v>
      </c>
      <c r="BD417" s="1">
        <v>1.3146522728000001</v>
      </c>
      <c r="BE417" s="1">
        <v>-0.748248527</v>
      </c>
      <c r="BF417" s="1">
        <v>-0.20040337599999999</v>
      </c>
      <c r="BG417" s="1">
        <v>-0.64283432200000001</v>
      </c>
      <c r="BH417" s="1">
        <v>-0.646920245</v>
      </c>
      <c r="BI417" s="1">
        <v>1.0942141023</v>
      </c>
      <c r="BJ417">
        <v>3</v>
      </c>
      <c r="BK417">
        <v>2</v>
      </c>
      <c r="BL417" t="s">
        <v>764</v>
      </c>
      <c r="BM417" t="s">
        <v>6724</v>
      </c>
      <c r="BN417" s="36" t="s">
        <v>6748</v>
      </c>
      <c r="BO417" s="1">
        <v>-7.5304619000000003E-2</v>
      </c>
      <c r="BP417" s="1">
        <v>-0.77994569800000002</v>
      </c>
      <c r="BQ417" s="1">
        <v>0.1872164489</v>
      </c>
      <c r="BR417" s="1">
        <v>-0.46657681299999998</v>
      </c>
      <c r="BS417" s="1">
        <v>7.5304618700000006E-2</v>
      </c>
      <c r="BT417" s="1">
        <v>0.7799456978</v>
      </c>
      <c r="BU417" s="1">
        <v>0.1872164489</v>
      </c>
      <c r="BV417" s="1">
        <v>0.46657681299999998</v>
      </c>
      <c r="BW417" t="s">
        <v>6540</v>
      </c>
      <c r="BX417" t="s">
        <v>1400</v>
      </c>
      <c r="BY417" t="s">
        <v>1373</v>
      </c>
      <c r="BZ417" t="s">
        <v>1400</v>
      </c>
      <c r="CA417">
        <v>525</v>
      </c>
      <c r="CB417">
        <v>141</v>
      </c>
      <c r="CC417">
        <v>7</v>
      </c>
      <c r="CD417">
        <v>2</v>
      </c>
      <c r="CE417">
        <v>2017</v>
      </c>
      <c r="CF417">
        <v>597</v>
      </c>
      <c r="CG417">
        <v>0.30499999999999999</v>
      </c>
      <c r="CH417">
        <v>0.38400000000000001</v>
      </c>
      <c r="CI417">
        <v>0.41699999999999998</v>
      </c>
      <c r="CJ417">
        <v>214</v>
      </c>
      <c r="CK417">
        <v>0.35799999999999998</v>
      </c>
      <c r="CL417">
        <v>75</v>
      </c>
      <c r="CM417">
        <v>23</v>
      </c>
      <c r="CN417" t="s">
        <v>250</v>
      </c>
      <c r="CO417">
        <v>34</v>
      </c>
      <c r="CP417" t="s">
        <v>1400</v>
      </c>
      <c r="CQ417">
        <v>494</v>
      </c>
      <c r="CR417">
        <v>134</v>
      </c>
      <c r="CS417">
        <v>11</v>
      </c>
      <c r="CT417">
        <v>2</v>
      </c>
      <c r="CU417">
        <v>2016</v>
      </c>
      <c r="CV417">
        <v>576</v>
      </c>
      <c r="CW417">
        <v>0.26100000000000001</v>
      </c>
      <c r="CX417">
        <v>0.36299999999999999</v>
      </c>
      <c r="CY417">
        <v>0.38900000000000001</v>
      </c>
      <c r="CZ417">
        <v>195</v>
      </c>
      <c r="DA417">
        <v>0.33900000000000002</v>
      </c>
      <c r="DB417">
        <v>60</v>
      </c>
      <c r="DC417">
        <v>15</v>
      </c>
      <c r="DD417" t="s">
        <v>250</v>
      </c>
      <c r="DE417">
        <v>33</v>
      </c>
      <c r="DF417" t="s">
        <v>1400</v>
      </c>
      <c r="DG417">
        <v>592</v>
      </c>
      <c r="DH417">
        <v>158</v>
      </c>
      <c r="DI417">
        <v>10</v>
      </c>
      <c r="DJ417">
        <v>2</v>
      </c>
      <c r="DK417">
        <v>2015</v>
      </c>
      <c r="DL417">
        <v>666</v>
      </c>
      <c r="DM417">
        <v>0.26500000000000001</v>
      </c>
      <c r="DN417">
        <v>0.33800000000000002</v>
      </c>
      <c r="DO417">
        <v>0.38</v>
      </c>
      <c r="DP417">
        <v>214</v>
      </c>
      <c r="DQ417">
        <v>0.32100000000000001</v>
      </c>
      <c r="DR417">
        <v>54</v>
      </c>
      <c r="DS417">
        <v>17</v>
      </c>
      <c r="DT417" t="s">
        <v>250</v>
      </c>
      <c r="DU417">
        <v>32</v>
      </c>
      <c r="DV417" s="36" t="s">
        <v>1473</v>
      </c>
    </row>
    <row r="418" spans="1:126" x14ac:dyDescent="0.3">
      <c r="A418">
        <v>417</v>
      </c>
      <c r="B418" t="s">
        <v>5602</v>
      </c>
      <c r="C418" t="s">
        <v>168</v>
      </c>
      <c r="D418" t="s">
        <v>44</v>
      </c>
      <c r="E418">
        <v>622194</v>
      </c>
      <c r="F418" t="s">
        <v>255</v>
      </c>
      <c r="I418" t="s">
        <v>1103</v>
      </c>
      <c r="J418">
        <v>45</v>
      </c>
      <c r="K418" t="s">
        <v>5184</v>
      </c>
      <c r="L418">
        <v>90</v>
      </c>
      <c r="M418">
        <v>93</v>
      </c>
      <c r="N418">
        <v>100</v>
      </c>
      <c r="O418">
        <v>6</v>
      </c>
      <c r="P418">
        <v>121</v>
      </c>
      <c r="Q418">
        <v>107</v>
      </c>
      <c r="R418">
        <v>106</v>
      </c>
      <c r="S418">
        <v>82</v>
      </c>
      <c r="T418">
        <v>117</v>
      </c>
      <c r="U418">
        <v>46</v>
      </c>
      <c r="V418">
        <v>64</v>
      </c>
      <c r="W418">
        <v>100</v>
      </c>
      <c r="X418">
        <v>27</v>
      </c>
      <c r="Y418">
        <v>257</v>
      </c>
      <c r="Z418">
        <v>4</v>
      </c>
      <c r="AA418">
        <v>0</v>
      </c>
      <c r="AB418" s="1">
        <v>0.23499999999999999</v>
      </c>
      <c r="AC418" s="1">
        <v>0.311</v>
      </c>
      <c r="AD418" s="1">
        <v>0.35199999999999998</v>
      </c>
      <c r="AE418" s="1">
        <v>0.29699999999999999</v>
      </c>
      <c r="AF418" s="36">
        <v>22</v>
      </c>
      <c r="AG418" s="36">
        <v>22</v>
      </c>
      <c r="AH418" s="8">
        <v>4</v>
      </c>
      <c r="AI418" s="36">
        <v>-7</v>
      </c>
      <c r="AJ418" s="38">
        <v>322</v>
      </c>
      <c r="AK418" s="38">
        <v>36</v>
      </c>
      <c r="AL418" s="1">
        <v>0.25</v>
      </c>
      <c r="AM418" s="1">
        <v>0.45</v>
      </c>
      <c r="AN418" s="1">
        <v>0.2567821273</v>
      </c>
      <c r="AO418" s="1">
        <v>1.5387554000000001E-3</v>
      </c>
      <c r="AP418" s="1">
        <v>9.6289171500000006E-2</v>
      </c>
      <c r="AQ418" s="1">
        <v>0.23267552189999999</v>
      </c>
      <c r="AR418" s="1">
        <v>0.16235368550000001</v>
      </c>
      <c r="AS418" s="1">
        <v>0.1172134006</v>
      </c>
      <c r="AT418" s="1">
        <v>4.7549125900000003E-2</v>
      </c>
      <c r="AU418" s="1">
        <v>2.0584218999999998E-3</v>
      </c>
      <c r="AV418" s="1">
        <v>1.68335025E-2</v>
      </c>
      <c r="AW418" s="1">
        <v>0.29744770190000003</v>
      </c>
      <c r="AX418" s="1">
        <v>-0.26135687499999999</v>
      </c>
      <c r="AY418" s="1">
        <v>-0.52501119600000001</v>
      </c>
      <c r="AZ418" s="1">
        <v>-7.7598169999999996E-3</v>
      </c>
      <c r="BA418" s="1">
        <v>-0.985944127</v>
      </c>
      <c r="BB418" s="1">
        <v>0.71195754609999995</v>
      </c>
      <c r="BC418" s="1">
        <v>0.37730076930000001</v>
      </c>
      <c r="BD418" s="1">
        <v>0.34203706169999998</v>
      </c>
      <c r="BE418" s="1">
        <v>-0.61643399200000004</v>
      </c>
      <c r="BF418" s="1">
        <v>0.74069011819999997</v>
      </c>
      <c r="BG418" s="1">
        <v>-0.73339700900000004</v>
      </c>
      <c r="BH418" s="1">
        <v>-0.80251215499999995</v>
      </c>
      <c r="BI418" s="1">
        <v>8.0351368999999999E-3</v>
      </c>
      <c r="BJ418">
        <v>4</v>
      </c>
      <c r="BK418">
        <v>4</v>
      </c>
      <c r="BL418" t="s">
        <v>6729</v>
      </c>
      <c r="BM418" t="s">
        <v>764</v>
      </c>
      <c r="BN418" s="36" t="s">
        <v>6755</v>
      </c>
      <c r="BO418" s="1">
        <v>1.53436584E-2</v>
      </c>
      <c r="BP418" s="1">
        <v>-0.24547681700000001</v>
      </c>
      <c r="BQ418" s="1">
        <v>-0.14253674499999999</v>
      </c>
      <c r="BR418" s="1">
        <v>0.39017750169999998</v>
      </c>
      <c r="BS418" s="1">
        <v>1.53436584E-2</v>
      </c>
      <c r="BT418" s="1">
        <v>0.24547681709999999</v>
      </c>
      <c r="BU418" s="1">
        <v>0.14253674529999999</v>
      </c>
      <c r="BV418" s="1">
        <v>0.39017750169999998</v>
      </c>
      <c r="BW418" t="s">
        <v>2806</v>
      </c>
      <c r="BX418" t="s">
        <v>1392</v>
      </c>
      <c r="BY418" t="s">
        <v>1373</v>
      </c>
      <c r="BZ418" t="s">
        <v>1392</v>
      </c>
      <c r="CA418">
        <v>219</v>
      </c>
      <c r="CB418">
        <v>76</v>
      </c>
      <c r="CC418">
        <v>3</v>
      </c>
      <c r="CD418">
        <v>0</v>
      </c>
      <c r="CE418">
        <v>2017</v>
      </c>
      <c r="CF418">
        <v>253</v>
      </c>
      <c r="CG418">
        <v>0.23699999999999999</v>
      </c>
      <c r="CH418">
        <v>0.32900000000000001</v>
      </c>
      <c r="CI418">
        <v>0.33300000000000002</v>
      </c>
      <c r="CJ418">
        <v>76</v>
      </c>
      <c r="CK418">
        <v>0.30199999999999999</v>
      </c>
      <c r="CL418">
        <v>23</v>
      </c>
      <c r="CM418">
        <v>3</v>
      </c>
      <c r="CN418" t="s">
        <v>255</v>
      </c>
      <c r="CO418">
        <v>26</v>
      </c>
      <c r="CP418" t="s">
        <v>1392</v>
      </c>
      <c r="CQ418">
        <v>92</v>
      </c>
      <c r="CR418">
        <v>33</v>
      </c>
      <c r="CS418">
        <v>1</v>
      </c>
      <c r="CT418">
        <v>0</v>
      </c>
      <c r="CU418">
        <v>2016</v>
      </c>
      <c r="CV418">
        <v>101</v>
      </c>
      <c r="CW418">
        <v>0.28299999999999997</v>
      </c>
      <c r="CX418">
        <v>0.33700000000000002</v>
      </c>
      <c r="CY418">
        <v>0.40200000000000002</v>
      </c>
      <c r="CZ418">
        <v>33</v>
      </c>
      <c r="DA418">
        <v>0.32600000000000001</v>
      </c>
      <c r="DB418">
        <v>17</v>
      </c>
      <c r="DC418">
        <v>3</v>
      </c>
      <c r="DD418" t="s">
        <v>255</v>
      </c>
      <c r="DE418">
        <v>25</v>
      </c>
      <c r="DV418" s="36" t="s">
        <v>5180</v>
      </c>
    </row>
    <row r="419" spans="1:126" x14ac:dyDescent="0.3">
      <c r="A419">
        <v>418</v>
      </c>
      <c r="B419" t="s">
        <v>6814</v>
      </c>
      <c r="C419" t="s">
        <v>3362</v>
      </c>
      <c r="D419" t="s">
        <v>947</v>
      </c>
      <c r="E419">
        <v>594576</v>
      </c>
      <c r="F419" t="s">
        <v>249</v>
      </c>
      <c r="I419" t="s">
        <v>1061</v>
      </c>
      <c r="J419">
        <v>22</v>
      </c>
      <c r="K419" t="s">
        <v>781</v>
      </c>
      <c r="L419">
        <v>76</v>
      </c>
      <c r="M419">
        <v>89</v>
      </c>
      <c r="N419">
        <v>42</v>
      </c>
      <c r="O419">
        <v>95</v>
      </c>
      <c r="P419">
        <v>119</v>
      </c>
      <c r="Q419">
        <v>137</v>
      </c>
      <c r="R419">
        <v>63</v>
      </c>
      <c r="S419">
        <v>83</v>
      </c>
      <c r="T419">
        <v>82</v>
      </c>
      <c r="U419">
        <v>161</v>
      </c>
      <c r="V419">
        <v>66</v>
      </c>
      <c r="W419">
        <v>81</v>
      </c>
      <c r="X419">
        <v>26</v>
      </c>
      <c r="Y419">
        <v>107</v>
      </c>
      <c r="Z419">
        <v>2</v>
      </c>
      <c r="AA419">
        <v>1</v>
      </c>
      <c r="AB419" s="1">
        <v>0.159</v>
      </c>
      <c r="AC419" s="1">
        <v>0.251</v>
      </c>
      <c r="AD419" s="1">
        <v>0.27900000000000003</v>
      </c>
      <c r="AE419" s="1">
        <v>0.24099999999999999</v>
      </c>
      <c r="AF419" s="36">
        <v>6</v>
      </c>
      <c r="AG419" s="36">
        <v>5</v>
      </c>
      <c r="AH419" s="8">
        <v>0</v>
      </c>
      <c r="AI419" s="36">
        <v>-10</v>
      </c>
      <c r="AJ419" s="38">
        <v>617</v>
      </c>
      <c r="AK419" s="38">
        <v>231</v>
      </c>
      <c r="AL419" s="1">
        <v>0.21</v>
      </c>
      <c r="AM419" s="1">
        <v>0.43333333330000001</v>
      </c>
      <c r="AN419" s="1">
        <v>0.10722129079999999</v>
      </c>
      <c r="AO419" s="1">
        <v>2.3622820100000001E-2</v>
      </c>
      <c r="AP419" s="1">
        <v>9.4550577699999999E-2</v>
      </c>
      <c r="AQ419" s="1">
        <v>0.2984214603</v>
      </c>
      <c r="AR419" s="1">
        <v>9.7283461799999998E-2</v>
      </c>
      <c r="AS419" s="1">
        <v>0.11948723479999999</v>
      </c>
      <c r="AT419" s="1">
        <v>3.3222707300000001E-2</v>
      </c>
      <c r="AU419" s="1">
        <v>7.2329878999999996E-3</v>
      </c>
      <c r="AV419" s="1">
        <v>1.7396180300000001E-2</v>
      </c>
      <c r="AW419" s="1">
        <v>0.2410273128</v>
      </c>
      <c r="AX419" s="1">
        <v>-0.65492958000000001</v>
      </c>
      <c r="AY419" s="1">
        <v>-0.77632145699999999</v>
      </c>
      <c r="AZ419" s="1">
        <v>-0.95277732900000001</v>
      </c>
      <c r="BA419" s="1">
        <v>-5.3760347999999999E-2</v>
      </c>
      <c r="BB419" s="1">
        <v>0.63894293199999996</v>
      </c>
      <c r="BC419" s="1">
        <v>2.0070998973999998</v>
      </c>
      <c r="BD419" s="1">
        <v>-2.1397208220000001</v>
      </c>
      <c r="BE419" s="1">
        <v>-0.56363501699999996</v>
      </c>
      <c r="BF419" s="1">
        <v>-0.78239053700000005</v>
      </c>
      <c r="BG419" s="1">
        <v>0.82359220879999995</v>
      </c>
      <c r="BH419" s="1">
        <v>-0.75496057800000005</v>
      </c>
      <c r="BI419" s="1">
        <v>-1.929037973</v>
      </c>
      <c r="BJ419">
        <v>2</v>
      </c>
      <c r="BK419">
        <v>2</v>
      </c>
      <c r="BL419" t="s">
        <v>759</v>
      </c>
      <c r="BM419" t="s">
        <v>762</v>
      </c>
      <c r="BN419" s="36" t="s">
        <v>782</v>
      </c>
      <c r="BO419" s="1">
        <v>0.13458845089999999</v>
      </c>
      <c r="BP419" s="1">
        <v>0.85476683570000001</v>
      </c>
      <c r="BQ419" s="1">
        <v>0.37693505929999999</v>
      </c>
      <c r="BR419" s="1">
        <v>0.26174092339999999</v>
      </c>
      <c r="BS419" s="1">
        <v>0.13458845089999999</v>
      </c>
      <c r="BT419" s="1">
        <v>0.85476683570000001</v>
      </c>
      <c r="BU419" s="1">
        <v>0.37693505929999999</v>
      </c>
      <c r="BV419" s="1">
        <v>0.26174092339999999</v>
      </c>
      <c r="BW419" t="s">
        <v>2815</v>
      </c>
      <c r="BX419" t="s">
        <v>1390</v>
      </c>
      <c r="BY419" t="s">
        <v>1373</v>
      </c>
      <c r="BZ419" t="s">
        <v>1390</v>
      </c>
      <c r="CA419">
        <v>36</v>
      </c>
      <c r="CB419">
        <v>15</v>
      </c>
      <c r="CC419">
        <v>0</v>
      </c>
      <c r="CD419">
        <v>0</v>
      </c>
      <c r="CE419">
        <v>2017</v>
      </c>
      <c r="CF419">
        <v>42</v>
      </c>
      <c r="CG419">
        <v>5.6000000000000001E-2</v>
      </c>
      <c r="CH419">
        <v>0.15</v>
      </c>
      <c r="CI419">
        <v>5.6000000000000001E-2</v>
      </c>
      <c r="CJ419">
        <v>5</v>
      </c>
      <c r="CK419">
        <v>0.112</v>
      </c>
      <c r="CL419">
        <v>0</v>
      </c>
      <c r="CM419">
        <v>-2</v>
      </c>
      <c r="CN419" t="s">
        <v>249</v>
      </c>
      <c r="CO419">
        <v>25</v>
      </c>
      <c r="DV419" s="36" t="s">
        <v>6655</v>
      </c>
    </row>
    <row r="420" spans="1:126" x14ac:dyDescent="0.3">
      <c r="A420">
        <v>419</v>
      </c>
      <c r="B420" t="s">
        <v>638</v>
      </c>
      <c r="C420" t="s">
        <v>171</v>
      </c>
      <c r="D420" t="s">
        <v>170</v>
      </c>
      <c r="E420">
        <v>457727</v>
      </c>
      <c r="F420" t="s">
        <v>249</v>
      </c>
      <c r="I420" t="s">
        <v>1065</v>
      </c>
      <c r="J420">
        <v>37</v>
      </c>
      <c r="K420" t="s">
        <v>2932</v>
      </c>
      <c r="L420">
        <v>76</v>
      </c>
      <c r="M420">
        <v>107</v>
      </c>
      <c r="N420">
        <v>138</v>
      </c>
      <c r="O420">
        <v>330</v>
      </c>
      <c r="P420">
        <v>102</v>
      </c>
      <c r="Q420">
        <v>89</v>
      </c>
      <c r="R420">
        <v>122</v>
      </c>
      <c r="S420">
        <v>78</v>
      </c>
      <c r="T420">
        <v>82</v>
      </c>
      <c r="U420">
        <v>110</v>
      </c>
      <c r="V420">
        <v>74</v>
      </c>
      <c r="W420">
        <v>102</v>
      </c>
      <c r="X420">
        <v>31</v>
      </c>
      <c r="Y420">
        <v>357</v>
      </c>
      <c r="Z420">
        <v>7</v>
      </c>
      <c r="AA420">
        <v>17</v>
      </c>
      <c r="AB420" s="1">
        <v>0.251</v>
      </c>
      <c r="AC420" s="1">
        <v>0.313</v>
      </c>
      <c r="AD420" s="1">
        <v>0.36199999999999999</v>
      </c>
      <c r="AE420" s="1">
        <v>0.30199999999999999</v>
      </c>
      <c r="AF420" s="36">
        <v>29</v>
      </c>
      <c r="AG420" s="36">
        <v>27</v>
      </c>
      <c r="AH420" s="8">
        <v>14</v>
      </c>
      <c r="AI420" s="36">
        <v>-10</v>
      </c>
      <c r="AJ420" s="38">
        <v>266</v>
      </c>
      <c r="AK420" s="38">
        <v>93</v>
      </c>
      <c r="AL420" s="1">
        <v>0.21</v>
      </c>
      <c r="AM420" s="1">
        <v>0.51666666670000005</v>
      </c>
      <c r="AN420" s="1">
        <v>0.35676601260000002</v>
      </c>
      <c r="AO420" s="1">
        <v>8.2124386800000004E-2</v>
      </c>
      <c r="AP420" s="1">
        <v>8.0783830299999998E-2</v>
      </c>
      <c r="AQ420" s="1">
        <v>0.19432288549999999</v>
      </c>
      <c r="AR420" s="1">
        <v>0.18673506600000001</v>
      </c>
      <c r="AS420" s="1">
        <v>0.1114828689</v>
      </c>
      <c r="AT420" s="1">
        <v>3.3441084699999998E-2</v>
      </c>
      <c r="AU420" s="1">
        <v>4.9263891000000002E-3</v>
      </c>
      <c r="AV420" s="1">
        <v>1.9423266500000001E-2</v>
      </c>
      <c r="AW420" s="1">
        <v>0.30170247700000002</v>
      </c>
      <c r="AX420" s="1">
        <v>-0.65492958000000001</v>
      </c>
      <c r="AY420" s="1">
        <v>0.48022984680000003</v>
      </c>
      <c r="AZ420" s="1">
        <v>0.6239999718</v>
      </c>
      <c r="BA420" s="1">
        <v>2.4156316103000002</v>
      </c>
      <c r="BB420" s="1">
        <v>6.0789623199999997E-2</v>
      </c>
      <c r="BC420" s="1">
        <v>-0.57343618699999999</v>
      </c>
      <c r="BD420" s="1">
        <v>1.2719352487</v>
      </c>
      <c r="BE420" s="1">
        <v>-0.74949831700000002</v>
      </c>
      <c r="BF420" s="1">
        <v>-0.75917423799999995</v>
      </c>
      <c r="BG420" s="1">
        <v>0.12955342710000001</v>
      </c>
      <c r="BH420" s="1">
        <v>-0.58365268199999998</v>
      </c>
      <c r="BI420" s="1">
        <v>0.1541137202</v>
      </c>
      <c r="BJ420">
        <v>3</v>
      </c>
      <c r="BK420">
        <v>4</v>
      </c>
      <c r="BL420" t="s">
        <v>6724</v>
      </c>
      <c r="BM420" t="s">
        <v>761</v>
      </c>
      <c r="BN420" s="36" t="s">
        <v>7293</v>
      </c>
      <c r="BO420" s="1">
        <v>-0.66249211900000005</v>
      </c>
      <c r="BP420" s="1">
        <v>-1.7667233000000001E-2</v>
      </c>
      <c r="BQ420" s="1">
        <v>4.2600311500000002E-2</v>
      </c>
      <c r="BR420" s="1">
        <v>-0.68888883300000003</v>
      </c>
      <c r="BS420" s="1">
        <v>0.66249211870000002</v>
      </c>
      <c r="BT420" s="1">
        <v>1.7667232800000002E-2</v>
      </c>
      <c r="BU420" s="1">
        <v>4.2600311500000002E-2</v>
      </c>
      <c r="BV420" s="1">
        <v>0.68888883310000004</v>
      </c>
      <c r="BW420" t="s">
        <v>2801</v>
      </c>
      <c r="BX420" t="s">
        <v>1554</v>
      </c>
      <c r="BY420" t="s">
        <v>1373</v>
      </c>
      <c r="BZ420" t="s">
        <v>1554</v>
      </c>
      <c r="CA420">
        <v>395</v>
      </c>
      <c r="CB420">
        <v>114</v>
      </c>
      <c r="CC420">
        <v>10</v>
      </c>
      <c r="CD420">
        <v>33</v>
      </c>
      <c r="CE420">
        <v>2017</v>
      </c>
      <c r="CF420">
        <v>450</v>
      </c>
      <c r="CG420">
        <v>0.22800000000000001</v>
      </c>
      <c r="CH420">
        <v>0.318</v>
      </c>
      <c r="CI420">
        <v>0.36499999999999999</v>
      </c>
      <c r="CJ420">
        <v>138</v>
      </c>
      <c r="CK420">
        <v>0.30599999999999999</v>
      </c>
      <c r="CL420">
        <v>35</v>
      </c>
      <c r="CM420">
        <v>18</v>
      </c>
      <c r="CN420" t="s">
        <v>249</v>
      </c>
      <c r="CO420">
        <v>30</v>
      </c>
      <c r="CP420" t="s">
        <v>1381</v>
      </c>
      <c r="CQ420">
        <v>349</v>
      </c>
      <c r="CR420">
        <v>94</v>
      </c>
      <c r="CS420">
        <v>4</v>
      </c>
      <c r="CT420">
        <v>15</v>
      </c>
      <c r="CU420">
        <v>2016</v>
      </c>
      <c r="CV420">
        <v>391</v>
      </c>
      <c r="CW420">
        <v>0.315</v>
      </c>
      <c r="CX420">
        <v>0.38300000000000001</v>
      </c>
      <c r="CY420">
        <v>0.41799999999999998</v>
      </c>
      <c r="CZ420">
        <v>139</v>
      </c>
      <c r="DA420">
        <v>0.35699999999999998</v>
      </c>
      <c r="DB420">
        <v>56</v>
      </c>
      <c r="DC420">
        <v>22</v>
      </c>
      <c r="DD420" t="s">
        <v>249</v>
      </c>
      <c r="DE420">
        <v>29</v>
      </c>
      <c r="DF420" t="s">
        <v>1101</v>
      </c>
      <c r="DG420">
        <v>505</v>
      </c>
      <c r="DH420">
        <v>141</v>
      </c>
      <c r="DI420">
        <v>10</v>
      </c>
      <c r="DJ420">
        <v>23</v>
      </c>
      <c r="DK420">
        <v>2015</v>
      </c>
      <c r="DL420">
        <v>555</v>
      </c>
      <c r="DM420">
        <v>0.26700000000000002</v>
      </c>
      <c r="DN420">
        <v>0.32700000000000001</v>
      </c>
      <c r="DO420">
        <v>0.37</v>
      </c>
      <c r="DP420">
        <v>173</v>
      </c>
      <c r="DQ420">
        <v>0.311</v>
      </c>
      <c r="DR420">
        <v>43</v>
      </c>
      <c r="DS420">
        <v>22</v>
      </c>
      <c r="DT420" t="s">
        <v>249</v>
      </c>
      <c r="DU420">
        <v>28</v>
      </c>
      <c r="DV420" s="36" t="s">
        <v>1187</v>
      </c>
    </row>
    <row r="421" spans="1:126" x14ac:dyDescent="0.3">
      <c r="A421">
        <v>420</v>
      </c>
      <c r="B421" t="s">
        <v>5603</v>
      </c>
      <c r="C421" t="s">
        <v>4617</v>
      </c>
      <c r="D421" t="s">
        <v>4618</v>
      </c>
      <c r="E421">
        <v>608577</v>
      </c>
      <c r="F421" t="s">
        <v>249</v>
      </c>
      <c r="I421" t="s">
        <v>1103</v>
      </c>
      <c r="J421">
        <v>26</v>
      </c>
      <c r="K421" t="s">
        <v>2897</v>
      </c>
      <c r="L421">
        <v>76</v>
      </c>
      <c r="M421">
        <v>79</v>
      </c>
      <c r="N421">
        <v>206</v>
      </c>
      <c r="O421">
        <v>24</v>
      </c>
      <c r="P421">
        <v>123</v>
      </c>
      <c r="Q421">
        <v>89</v>
      </c>
      <c r="R421">
        <v>100</v>
      </c>
      <c r="S421">
        <v>119</v>
      </c>
      <c r="T421">
        <v>116</v>
      </c>
      <c r="U421">
        <v>111</v>
      </c>
      <c r="V421">
        <v>121</v>
      </c>
      <c r="W421">
        <v>110</v>
      </c>
      <c r="X421">
        <v>23</v>
      </c>
      <c r="Y421">
        <v>531</v>
      </c>
      <c r="Z421">
        <v>17</v>
      </c>
      <c r="AA421">
        <v>2</v>
      </c>
      <c r="AB421" s="1">
        <v>0.25</v>
      </c>
      <c r="AC421" s="1">
        <v>0.32600000000000001</v>
      </c>
      <c r="AD421" s="1">
        <v>0.42099999999999999</v>
      </c>
      <c r="AE421" s="1">
        <v>0.32700000000000001</v>
      </c>
      <c r="AF421" s="36">
        <v>50</v>
      </c>
      <c r="AG421" s="36">
        <v>46</v>
      </c>
      <c r="AH421" s="8">
        <v>16</v>
      </c>
      <c r="AI421" s="36">
        <v>-2</v>
      </c>
      <c r="AJ421" s="38">
        <v>105</v>
      </c>
      <c r="AK421" s="38">
        <v>26</v>
      </c>
      <c r="AL421" s="1">
        <v>0.21</v>
      </c>
      <c r="AM421" s="1">
        <v>0.38333333330000002</v>
      </c>
      <c r="AN421" s="1">
        <v>0.53082241939999997</v>
      </c>
      <c r="AO421" s="1">
        <v>6.0678117E-3</v>
      </c>
      <c r="AP421" s="1">
        <v>9.7446937799999994E-2</v>
      </c>
      <c r="AQ421" s="1">
        <v>0.1935312361</v>
      </c>
      <c r="AR421" s="1">
        <v>0.15371213449999999</v>
      </c>
      <c r="AS421" s="1">
        <v>0.17108868939999999</v>
      </c>
      <c r="AT421" s="1">
        <v>4.7192608099999998E-2</v>
      </c>
      <c r="AU421" s="1">
        <v>4.9963415999999998E-3</v>
      </c>
      <c r="AV421" s="1">
        <v>3.1916068999999998E-2</v>
      </c>
      <c r="AW421" s="1">
        <v>0.32723651819999999</v>
      </c>
      <c r="AX421" s="1">
        <v>-0.65492958000000001</v>
      </c>
      <c r="AY421" s="1">
        <v>-1.530252239</v>
      </c>
      <c r="AZ421" s="1">
        <v>1.7237955894999999</v>
      </c>
      <c r="BA421" s="1">
        <v>-0.79476950099999999</v>
      </c>
      <c r="BB421" s="1">
        <v>0.76057951869999996</v>
      </c>
      <c r="BC421" s="1">
        <v>-0.59306066099999999</v>
      </c>
      <c r="BD421" s="1">
        <v>1.24510214E-2</v>
      </c>
      <c r="BE421" s="1">
        <v>0.63456317360000003</v>
      </c>
      <c r="BF421" s="1">
        <v>0.70278773699999997</v>
      </c>
      <c r="BG421" s="1">
        <v>0.1506016064</v>
      </c>
      <c r="BH421" s="1">
        <v>0.47210688899999997</v>
      </c>
      <c r="BI421" s="1">
        <v>1.0307702885000001</v>
      </c>
      <c r="BJ421">
        <v>1</v>
      </c>
      <c r="BK421">
        <v>3</v>
      </c>
      <c r="BL421" t="s">
        <v>760</v>
      </c>
      <c r="BM421" t="s">
        <v>763</v>
      </c>
      <c r="BN421" s="36" t="s">
        <v>796</v>
      </c>
      <c r="BO421" s="1">
        <v>0.56836226749999996</v>
      </c>
      <c r="BP421" s="1">
        <v>-0.30944585200000002</v>
      </c>
      <c r="BQ421" s="1">
        <v>-0.69984752100000003</v>
      </c>
      <c r="BR421" s="1">
        <v>-0.13851201799999999</v>
      </c>
      <c r="BS421" s="1">
        <v>0.56836226749999996</v>
      </c>
      <c r="BT421" s="1">
        <v>0.30944585159999999</v>
      </c>
      <c r="BU421" s="1">
        <v>0.69984752100000003</v>
      </c>
      <c r="BV421" s="1">
        <v>0.1385120178</v>
      </c>
      <c r="BW421" t="s">
        <v>6592</v>
      </c>
      <c r="BX421" t="s">
        <v>1375</v>
      </c>
      <c r="BY421" t="s">
        <v>1373</v>
      </c>
      <c r="BZ421" t="s">
        <v>1375</v>
      </c>
      <c r="CA421">
        <v>554</v>
      </c>
      <c r="CB421">
        <v>148</v>
      </c>
      <c r="CC421">
        <v>20</v>
      </c>
      <c r="CD421">
        <v>2</v>
      </c>
      <c r="CE421">
        <v>2017</v>
      </c>
      <c r="CF421">
        <v>616</v>
      </c>
      <c r="CG421">
        <v>0.253</v>
      </c>
      <c r="CH421">
        <v>0.32300000000000001</v>
      </c>
      <c r="CI421">
        <v>0.42199999999999999</v>
      </c>
      <c r="CJ421">
        <v>201</v>
      </c>
      <c r="CK421">
        <v>0.32600000000000001</v>
      </c>
      <c r="CL421">
        <v>55</v>
      </c>
      <c r="CM421">
        <v>21</v>
      </c>
      <c r="CN421" t="s">
        <v>249</v>
      </c>
      <c r="CO421">
        <v>22</v>
      </c>
      <c r="CP421" t="s">
        <v>1375</v>
      </c>
      <c r="CQ421">
        <v>516</v>
      </c>
      <c r="CR421">
        <v>145</v>
      </c>
      <c r="CS421">
        <v>20</v>
      </c>
      <c r="CT421">
        <v>0</v>
      </c>
      <c r="CU421">
        <v>2016</v>
      </c>
      <c r="CV421">
        <v>568</v>
      </c>
      <c r="CW421">
        <v>0.26600000000000001</v>
      </c>
      <c r="CX421">
        <v>0.32</v>
      </c>
      <c r="CY421">
        <v>0.41899999999999998</v>
      </c>
      <c r="CZ421">
        <v>183</v>
      </c>
      <c r="DA421">
        <v>0.32300000000000001</v>
      </c>
      <c r="DB421">
        <v>50</v>
      </c>
      <c r="DC421">
        <v>18</v>
      </c>
      <c r="DD421" t="s">
        <v>249</v>
      </c>
      <c r="DE421">
        <v>21</v>
      </c>
      <c r="DV421" s="36" t="s">
        <v>5113</v>
      </c>
    </row>
    <row r="422" spans="1:126" x14ac:dyDescent="0.3">
      <c r="A422">
        <v>421</v>
      </c>
      <c r="B422" t="s">
        <v>5604</v>
      </c>
      <c r="C422" t="s">
        <v>900</v>
      </c>
      <c r="D422" t="s">
        <v>14</v>
      </c>
      <c r="E422">
        <v>473724</v>
      </c>
      <c r="F422" t="s">
        <v>255</v>
      </c>
      <c r="I422" t="s">
        <v>1065</v>
      </c>
      <c r="J422">
        <v>31</v>
      </c>
      <c r="K422" t="s">
        <v>808</v>
      </c>
      <c r="L422">
        <v>90</v>
      </c>
      <c r="M422">
        <v>113</v>
      </c>
      <c r="N422">
        <v>34</v>
      </c>
      <c r="O422">
        <v>38</v>
      </c>
      <c r="P422">
        <v>81</v>
      </c>
      <c r="Q422">
        <v>98</v>
      </c>
      <c r="R422">
        <v>100</v>
      </c>
      <c r="S422">
        <v>70</v>
      </c>
      <c r="T422">
        <v>84</v>
      </c>
      <c r="U422">
        <v>42</v>
      </c>
      <c r="V422">
        <v>68</v>
      </c>
      <c r="W422">
        <v>88</v>
      </c>
      <c r="X422">
        <v>33</v>
      </c>
      <c r="Y422">
        <v>89</v>
      </c>
      <c r="Z422">
        <v>2</v>
      </c>
      <c r="AA422">
        <v>0</v>
      </c>
      <c r="AB422" s="1">
        <v>0.21199999999999999</v>
      </c>
      <c r="AC422" s="1">
        <v>0.26900000000000002</v>
      </c>
      <c r="AD422" s="1">
        <v>0.313</v>
      </c>
      <c r="AE422" s="1">
        <v>0.26100000000000001</v>
      </c>
      <c r="AF422" s="36">
        <v>7</v>
      </c>
      <c r="AG422" s="36">
        <v>7</v>
      </c>
      <c r="AH422" s="8">
        <v>1</v>
      </c>
      <c r="AI422" s="36">
        <v>-6</v>
      </c>
      <c r="AJ422" s="38">
        <v>745</v>
      </c>
      <c r="AK422" s="38">
        <v>121</v>
      </c>
      <c r="AL422" s="1">
        <v>0.25</v>
      </c>
      <c r="AM422" s="1">
        <v>0.55000000000000004</v>
      </c>
      <c r="AN422" s="1">
        <v>8.8619635099999997E-2</v>
      </c>
      <c r="AO422" s="1">
        <v>9.5003889000000001E-3</v>
      </c>
      <c r="AP422" s="1">
        <v>6.4410972999999996E-2</v>
      </c>
      <c r="AQ422" s="1">
        <v>0.2124820271</v>
      </c>
      <c r="AR422" s="1">
        <v>0.15338144519999999</v>
      </c>
      <c r="AS422" s="1">
        <v>0.10026164410000001</v>
      </c>
      <c r="AT422" s="1">
        <v>3.4272638899999999E-2</v>
      </c>
      <c r="AU422" s="1">
        <v>1.8796882000000001E-3</v>
      </c>
      <c r="AV422" s="1">
        <v>1.79649921E-2</v>
      </c>
      <c r="AW422" s="1">
        <v>0.26064531369999999</v>
      </c>
      <c r="AX422" s="1">
        <v>-0.26135687499999999</v>
      </c>
      <c r="AY422" s="1">
        <v>0.98285036820000005</v>
      </c>
      <c r="AZ422" s="1">
        <v>-1.070314051</v>
      </c>
      <c r="BA422" s="1">
        <v>-0.64987802100000003</v>
      </c>
      <c r="BB422" s="1">
        <v>-0.62681081500000002</v>
      </c>
      <c r="BC422" s="1">
        <v>-0.123282857</v>
      </c>
      <c r="BD422" s="1">
        <v>-1.6136699999999999E-4</v>
      </c>
      <c r="BE422" s="1">
        <v>-1.0100578570000001</v>
      </c>
      <c r="BF422" s="1">
        <v>-0.67076944999999999</v>
      </c>
      <c r="BG422" s="1">
        <v>-0.78717667700000005</v>
      </c>
      <c r="BH422" s="1">
        <v>-0.70689061200000003</v>
      </c>
      <c r="BI422" s="1">
        <v>-1.2554959649999999</v>
      </c>
      <c r="BJ422">
        <v>3</v>
      </c>
      <c r="BK422">
        <v>3</v>
      </c>
      <c r="BL422" t="s">
        <v>762</v>
      </c>
      <c r="BM422" t="s">
        <v>761</v>
      </c>
      <c r="BN422" s="36" t="s">
        <v>783</v>
      </c>
      <c r="BO422" s="1">
        <v>-0.51573736000000003</v>
      </c>
      <c r="BP422" s="1">
        <v>-6.0846788999999998E-2</v>
      </c>
      <c r="BQ422" s="1">
        <v>0.80459860159999996</v>
      </c>
      <c r="BR422" s="1">
        <v>0.11754780450000001</v>
      </c>
      <c r="BS422" s="1">
        <v>0.51573736029999995</v>
      </c>
      <c r="BT422" s="1">
        <v>6.0846789300000002E-2</v>
      </c>
      <c r="BU422" s="1">
        <v>0.80459860159999996</v>
      </c>
      <c r="BV422" s="1">
        <v>0.11754780450000001</v>
      </c>
      <c r="BW422" t="s">
        <v>2878</v>
      </c>
      <c r="BX422" t="s">
        <v>1392</v>
      </c>
      <c r="BY422" t="s">
        <v>1373</v>
      </c>
      <c r="CP422" t="s">
        <v>1392</v>
      </c>
      <c r="CQ422">
        <v>43</v>
      </c>
      <c r="CR422">
        <v>20</v>
      </c>
      <c r="CS422">
        <v>0</v>
      </c>
      <c r="CT422">
        <v>0</v>
      </c>
      <c r="CU422">
        <v>2016</v>
      </c>
      <c r="CV422">
        <v>44</v>
      </c>
      <c r="CW422">
        <v>0.20899999999999999</v>
      </c>
      <c r="CX422">
        <v>0.22700000000000001</v>
      </c>
      <c r="CY422">
        <v>0.27900000000000003</v>
      </c>
      <c r="CZ422">
        <v>10</v>
      </c>
      <c r="DA422">
        <v>0.224</v>
      </c>
      <c r="DB422">
        <v>3</v>
      </c>
      <c r="DC422">
        <v>0</v>
      </c>
      <c r="DD422" t="s">
        <v>255</v>
      </c>
      <c r="DE422">
        <v>31</v>
      </c>
      <c r="DF422" t="s">
        <v>1074</v>
      </c>
      <c r="DG422">
        <v>42</v>
      </c>
      <c r="DH422">
        <v>20</v>
      </c>
      <c r="DI422">
        <v>0</v>
      </c>
      <c r="DJ422">
        <v>0</v>
      </c>
      <c r="DK422">
        <v>2015</v>
      </c>
      <c r="DL422">
        <v>43</v>
      </c>
      <c r="DM422">
        <v>0.16700000000000001</v>
      </c>
      <c r="DN422">
        <v>0.186</v>
      </c>
      <c r="DO422">
        <v>0.16700000000000001</v>
      </c>
      <c r="DP422">
        <v>7</v>
      </c>
      <c r="DQ422">
        <v>0.16400000000000001</v>
      </c>
      <c r="DR422">
        <v>1</v>
      </c>
      <c r="DS422">
        <v>-1</v>
      </c>
      <c r="DT422" t="s">
        <v>249</v>
      </c>
      <c r="DU422">
        <v>30</v>
      </c>
      <c r="DV422" s="36" t="s">
        <v>1247</v>
      </c>
    </row>
    <row r="423" spans="1:126" x14ac:dyDescent="0.3">
      <c r="A423">
        <v>422</v>
      </c>
      <c r="B423" t="s">
        <v>639</v>
      </c>
      <c r="C423" t="s">
        <v>469</v>
      </c>
      <c r="D423" t="s">
        <v>30</v>
      </c>
      <c r="E423">
        <v>435263</v>
      </c>
      <c r="F423" t="s">
        <v>255</v>
      </c>
      <c r="I423" t="s">
        <v>1103</v>
      </c>
      <c r="J423">
        <v>14</v>
      </c>
      <c r="K423" t="s">
        <v>821</v>
      </c>
      <c r="L423">
        <v>90</v>
      </c>
      <c r="M423">
        <v>117</v>
      </c>
      <c r="N423">
        <v>145</v>
      </c>
      <c r="O423">
        <v>18</v>
      </c>
      <c r="P423">
        <v>131</v>
      </c>
      <c r="Q423">
        <v>83</v>
      </c>
      <c r="R423">
        <v>97</v>
      </c>
      <c r="S423">
        <v>125</v>
      </c>
      <c r="T423">
        <v>62</v>
      </c>
      <c r="U423">
        <v>25</v>
      </c>
      <c r="V423">
        <v>166</v>
      </c>
      <c r="W423">
        <v>108</v>
      </c>
      <c r="X423">
        <v>34</v>
      </c>
      <c r="Y423">
        <v>375</v>
      </c>
      <c r="Z423">
        <v>16</v>
      </c>
      <c r="AA423">
        <v>1</v>
      </c>
      <c r="AB423" s="1">
        <v>0.23200000000000001</v>
      </c>
      <c r="AC423" s="1">
        <v>0.32</v>
      </c>
      <c r="AD423" s="1">
        <v>0.41199999999999998</v>
      </c>
      <c r="AE423" s="1">
        <v>0.32200000000000001</v>
      </c>
      <c r="AF423" s="36">
        <v>38</v>
      </c>
      <c r="AG423" s="36">
        <v>45</v>
      </c>
      <c r="AH423" s="8">
        <v>11</v>
      </c>
      <c r="AI423" s="36">
        <v>0</v>
      </c>
      <c r="AJ423" s="38">
        <v>109</v>
      </c>
      <c r="AK423" s="38">
        <v>8</v>
      </c>
      <c r="AL423" s="1">
        <v>0.25</v>
      </c>
      <c r="AM423" s="1">
        <v>0.56666666669999999</v>
      </c>
      <c r="AN423" s="1">
        <v>0.37510979150000001</v>
      </c>
      <c r="AO423" s="1">
        <v>4.4416185000000002E-3</v>
      </c>
      <c r="AP423" s="1">
        <v>0.10427435309999999</v>
      </c>
      <c r="AQ423" s="1">
        <v>0.18001456660000001</v>
      </c>
      <c r="AR423" s="1">
        <v>0.14931297609999999</v>
      </c>
      <c r="AS423" s="1">
        <v>0.17941184199999999</v>
      </c>
      <c r="AT423" s="1">
        <v>2.5263206900000001E-2</v>
      </c>
      <c r="AU423" s="1">
        <v>1.1080141000000001E-3</v>
      </c>
      <c r="AV423" s="1">
        <v>4.35922516E-2</v>
      </c>
      <c r="AW423" s="1">
        <v>0.32221070839999999</v>
      </c>
      <c r="AX423" s="1">
        <v>-0.26135687499999999</v>
      </c>
      <c r="AY423" s="1">
        <v>1.2341606289</v>
      </c>
      <c r="AZ423" s="1">
        <v>0.73990726900000003</v>
      </c>
      <c r="BA423" s="1">
        <v>-0.86341225099999996</v>
      </c>
      <c r="BB423" s="1">
        <v>1.0473061211000001</v>
      </c>
      <c r="BC423" s="1">
        <v>-0.928130122</v>
      </c>
      <c r="BD423" s="1">
        <v>-0.15533149900000001</v>
      </c>
      <c r="BE423" s="1">
        <v>0.8278287782</v>
      </c>
      <c r="BF423" s="1">
        <v>-1.6285867430000001</v>
      </c>
      <c r="BG423" s="1">
        <v>-1.0193678159999999</v>
      </c>
      <c r="BH423" s="1">
        <v>1.4588543839000001</v>
      </c>
      <c r="BI423" s="1">
        <v>0.85821988149999995</v>
      </c>
      <c r="BJ423">
        <v>1</v>
      </c>
      <c r="BK423">
        <v>2</v>
      </c>
      <c r="BL423" t="s">
        <v>764</v>
      </c>
      <c r="BM423" t="s">
        <v>763</v>
      </c>
      <c r="BN423" s="36" t="s">
        <v>791</v>
      </c>
      <c r="BO423" s="1">
        <v>0.55441020760000004</v>
      </c>
      <c r="BP423" s="1">
        <v>-0.66775436600000004</v>
      </c>
      <c r="BQ423" s="1">
        <v>0.37766076479999999</v>
      </c>
      <c r="BR423" s="1">
        <v>-0.25965909700000001</v>
      </c>
      <c r="BS423" s="1">
        <v>0.55441020760000004</v>
      </c>
      <c r="BT423" s="1">
        <v>0.66775436570000002</v>
      </c>
      <c r="BU423" s="1">
        <v>0.37766076479999999</v>
      </c>
      <c r="BV423" s="1">
        <v>0.25965909659999997</v>
      </c>
      <c r="BW423" t="s">
        <v>6971</v>
      </c>
      <c r="BX423" t="s">
        <v>1554</v>
      </c>
      <c r="BY423" t="s">
        <v>1373</v>
      </c>
      <c r="BZ423" t="s">
        <v>1554</v>
      </c>
      <c r="CA423">
        <v>349</v>
      </c>
      <c r="CB423">
        <v>97</v>
      </c>
      <c r="CC423">
        <v>18</v>
      </c>
      <c r="CD423">
        <v>1</v>
      </c>
      <c r="CE423">
        <v>2017</v>
      </c>
      <c r="CF423">
        <v>399</v>
      </c>
      <c r="CG423">
        <v>0.24099999999999999</v>
      </c>
      <c r="CH423">
        <v>0.32300000000000001</v>
      </c>
      <c r="CI423">
        <v>0.436</v>
      </c>
      <c r="CJ423">
        <v>132</v>
      </c>
      <c r="CK423">
        <v>0.33</v>
      </c>
      <c r="CL423">
        <v>43</v>
      </c>
      <c r="CM423">
        <v>14</v>
      </c>
      <c r="CN423" t="s">
        <v>255</v>
      </c>
      <c r="CO423">
        <v>33</v>
      </c>
      <c r="CP423" t="s">
        <v>1383</v>
      </c>
      <c r="CQ423">
        <v>429</v>
      </c>
      <c r="CR423">
        <v>130</v>
      </c>
      <c r="CS423">
        <v>20</v>
      </c>
      <c r="CT423">
        <v>1</v>
      </c>
      <c r="CU423">
        <v>2016</v>
      </c>
      <c r="CV423">
        <v>492</v>
      </c>
      <c r="CW423">
        <v>0.24199999999999999</v>
      </c>
      <c r="CX423">
        <v>0.33500000000000002</v>
      </c>
      <c r="CY423">
        <v>0.41299999999999998</v>
      </c>
      <c r="CZ423">
        <v>163</v>
      </c>
      <c r="DA423">
        <v>0.33200000000000002</v>
      </c>
      <c r="DB423">
        <v>50</v>
      </c>
      <c r="DC423">
        <v>15</v>
      </c>
      <c r="DD423" t="s">
        <v>255</v>
      </c>
      <c r="DE423">
        <v>32</v>
      </c>
      <c r="DF423" t="s">
        <v>1383</v>
      </c>
      <c r="DG423">
        <v>465</v>
      </c>
      <c r="DH423">
        <v>135</v>
      </c>
      <c r="DI423">
        <v>26</v>
      </c>
      <c r="DJ423">
        <v>0</v>
      </c>
      <c r="DK423">
        <v>2015</v>
      </c>
      <c r="DL423">
        <v>535</v>
      </c>
      <c r="DM423">
        <v>0.23200000000000001</v>
      </c>
      <c r="DN423">
        <v>0.32</v>
      </c>
      <c r="DO423">
        <v>0.437</v>
      </c>
      <c r="DP423">
        <v>176</v>
      </c>
      <c r="DQ423">
        <v>0.32900000000000001</v>
      </c>
      <c r="DR423">
        <v>51</v>
      </c>
      <c r="DS423">
        <v>19</v>
      </c>
      <c r="DT423" t="s">
        <v>255</v>
      </c>
      <c r="DU423">
        <v>31</v>
      </c>
      <c r="DV423" s="36" t="s">
        <v>1259</v>
      </c>
    </row>
    <row r="424" spans="1:126" x14ac:dyDescent="0.3">
      <c r="A424">
        <v>423</v>
      </c>
      <c r="B424" t="s">
        <v>3065</v>
      </c>
      <c r="C424" t="s">
        <v>469</v>
      </c>
      <c r="D424" t="s">
        <v>331</v>
      </c>
      <c r="E424">
        <v>543510</v>
      </c>
      <c r="F424" t="s">
        <v>255</v>
      </c>
      <c r="I424" t="s">
        <v>1065</v>
      </c>
      <c r="J424">
        <v>27</v>
      </c>
      <c r="K424" t="s">
        <v>2907</v>
      </c>
      <c r="L424">
        <v>90</v>
      </c>
      <c r="M424">
        <v>93</v>
      </c>
      <c r="N424">
        <v>132</v>
      </c>
      <c r="O424">
        <v>10</v>
      </c>
      <c r="P424">
        <v>58</v>
      </c>
      <c r="Q424">
        <v>106</v>
      </c>
      <c r="R424">
        <v>107</v>
      </c>
      <c r="S424">
        <v>99</v>
      </c>
      <c r="T424">
        <v>87</v>
      </c>
      <c r="U424">
        <v>118</v>
      </c>
      <c r="V424">
        <v>109</v>
      </c>
      <c r="W424">
        <v>97</v>
      </c>
      <c r="X424">
        <v>27</v>
      </c>
      <c r="Y424">
        <v>341</v>
      </c>
      <c r="Z424">
        <v>10</v>
      </c>
      <c r="AA424">
        <v>1</v>
      </c>
      <c r="AB424" s="1">
        <v>0.23799999999999999</v>
      </c>
      <c r="AC424" s="1">
        <v>0.28100000000000003</v>
      </c>
      <c r="AD424" s="1">
        <v>0.38100000000000001</v>
      </c>
      <c r="AE424" s="1">
        <v>0.28799999999999998</v>
      </c>
      <c r="AF424" s="36">
        <v>24</v>
      </c>
      <c r="AG424" s="36">
        <v>28</v>
      </c>
      <c r="AH424" s="8">
        <v>7</v>
      </c>
      <c r="AI424" s="36">
        <v>-12</v>
      </c>
      <c r="AJ424" s="38">
        <v>254</v>
      </c>
      <c r="AK424" s="38">
        <v>30</v>
      </c>
      <c r="AL424" s="1">
        <v>0.25</v>
      </c>
      <c r="AM424" s="1">
        <v>0.45</v>
      </c>
      <c r="AN424" s="1">
        <v>0.34072731940000001</v>
      </c>
      <c r="AO424" s="1">
        <v>2.4452747000000001E-3</v>
      </c>
      <c r="AP424" s="1">
        <v>4.5869071099999999E-2</v>
      </c>
      <c r="AQ424" s="1">
        <v>0.23103268790000001</v>
      </c>
      <c r="AR424" s="1">
        <v>0.1643235244</v>
      </c>
      <c r="AS424" s="1">
        <v>0.14291729819999999</v>
      </c>
      <c r="AT424" s="1">
        <v>3.5453083900000001E-2</v>
      </c>
      <c r="AU424" s="1">
        <v>5.3015976000000001E-3</v>
      </c>
      <c r="AV424" s="1">
        <v>2.8739196700000001E-2</v>
      </c>
      <c r="AW424" s="1">
        <v>0.28832374249999998</v>
      </c>
      <c r="AX424" s="1">
        <v>-0.26135687499999999</v>
      </c>
      <c r="AY424" s="1">
        <v>-0.52501119600000001</v>
      </c>
      <c r="AZ424" s="1">
        <v>0.52265762660000004</v>
      </c>
      <c r="BA424" s="1">
        <v>-0.94767931500000002</v>
      </c>
      <c r="BB424" s="1">
        <v>-1.40550324</v>
      </c>
      <c r="BC424" s="1">
        <v>0.33657598300000002</v>
      </c>
      <c r="BD424" s="1">
        <v>0.41716609760000001</v>
      </c>
      <c r="BE424" s="1">
        <v>-1.9583308000000001E-2</v>
      </c>
      <c r="BF424" s="1">
        <v>-0.545273118</v>
      </c>
      <c r="BG424" s="1">
        <v>0.24245093570000001</v>
      </c>
      <c r="BH424" s="1">
        <v>0.2036312334</v>
      </c>
      <c r="BI424" s="1">
        <v>-0.30521644999999997</v>
      </c>
      <c r="BJ424">
        <v>1</v>
      </c>
      <c r="BK424">
        <v>3</v>
      </c>
      <c r="BL424" t="s">
        <v>760</v>
      </c>
      <c r="BM424" t="s">
        <v>764</v>
      </c>
      <c r="BN424" s="36" t="s">
        <v>797</v>
      </c>
      <c r="BO424" s="1">
        <v>5.4019167000000003E-3</v>
      </c>
      <c r="BP424" s="1">
        <v>-2.0806028000000001E-2</v>
      </c>
      <c r="BQ424" s="1">
        <v>-0.40500508200000002</v>
      </c>
      <c r="BR424" s="1">
        <v>8.0679329999999998E-4</v>
      </c>
      <c r="BS424" s="1">
        <v>5.4019167000000003E-3</v>
      </c>
      <c r="BT424" s="1">
        <v>2.0806028000000001E-2</v>
      </c>
      <c r="BU424" s="1">
        <v>0.40500508190000001</v>
      </c>
      <c r="BV424" s="1">
        <v>8.0679329999999998E-4</v>
      </c>
      <c r="BW424" t="s">
        <v>2806</v>
      </c>
      <c r="BX424" t="s">
        <v>1381</v>
      </c>
      <c r="BY424" t="s">
        <v>1373</v>
      </c>
      <c r="BZ424" t="s">
        <v>1381</v>
      </c>
      <c r="CA424">
        <v>352</v>
      </c>
      <c r="CB424">
        <v>106</v>
      </c>
      <c r="CC424">
        <v>13</v>
      </c>
      <c r="CD424">
        <v>1</v>
      </c>
      <c r="CE424">
        <v>2017</v>
      </c>
      <c r="CF424">
        <v>391</v>
      </c>
      <c r="CG424">
        <v>0.253</v>
      </c>
      <c r="CH424">
        <v>0.318</v>
      </c>
      <c r="CI424">
        <v>0.41499999999999998</v>
      </c>
      <c r="CJ424">
        <v>125</v>
      </c>
      <c r="CK424">
        <v>0.32</v>
      </c>
      <c r="CL424">
        <v>38</v>
      </c>
      <c r="CM424">
        <v>11</v>
      </c>
      <c r="CN424" t="s">
        <v>255</v>
      </c>
      <c r="CO424">
        <v>27</v>
      </c>
      <c r="CP424" t="s">
        <v>1381</v>
      </c>
      <c r="CQ424">
        <v>344</v>
      </c>
      <c r="CR424">
        <v>105</v>
      </c>
      <c r="CS424">
        <v>12</v>
      </c>
      <c r="CT424">
        <v>0</v>
      </c>
      <c r="CU424">
        <v>2016</v>
      </c>
      <c r="CV424">
        <v>373</v>
      </c>
      <c r="CW424">
        <v>0.221</v>
      </c>
      <c r="CX424">
        <v>0.27200000000000002</v>
      </c>
      <c r="CY424">
        <v>0.35799999999999998</v>
      </c>
      <c r="CZ424">
        <v>103</v>
      </c>
      <c r="DA424">
        <v>0.27600000000000002</v>
      </c>
      <c r="DB424">
        <v>21</v>
      </c>
      <c r="DC424">
        <v>7</v>
      </c>
      <c r="DD424" t="s">
        <v>255</v>
      </c>
      <c r="DE424">
        <v>26</v>
      </c>
      <c r="DF424" t="s">
        <v>1381</v>
      </c>
      <c r="DG424">
        <v>401</v>
      </c>
      <c r="DH424">
        <v>114</v>
      </c>
      <c r="DI424">
        <v>7</v>
      </c>
      <c r="DJ424">
        <v>0</v>
      </c>
      <c r="DK424">
        <v>2015</v>
      </c>
      <c r="DL424">
        <v>425</v>
      </c>
      <c r="DM424">
        <v>0.26400000000000001</v>
      </c>
      <c r="DN424">
        <v>0.29699999999999999</v>
      </c>
      <c r="DO424">
        <v>0.38700000000000001</v>
      </c>
      <c r="DP424">
        <v>126</v>
      </c>
      <c r="DQ424">
        <v>0.29599999999999999</v>
      </c>
      <c r="DR424">
        <v>30</v>
      </c>
      <c r="DS424">
        <v>9</v>
      </c>
      <c r="DT424" t="s">
        <v>255</v>
      </c>
      <c r="DU424">
        <v>25</v>
      </c>
      <c r="DV424" s="36" t="s">
        <v>3236</v>
      </c>
    </row>
    <row r="425" spans="1:126" x14ac:dyDescent="0.3">
      <c r="A425">
        <v>424</v>
      </c>
      <c r="B425" t="s">
        <v>640</v>
      </c>
      <c r="C425" t="s">
        <v>172</v>
      </c>
      <c r="D425" t="s">
        <v>40</v>
      </c>
      <c r="E425">
        <v>457705</v>
      </c>
      <c r="F425" t="s">
        <v>249</v>
      </c>
      <c r="I425" t="s">
        <v>1065</v>
      </c>
      <c r="J425">
        <v>7</v>
      </c>
      <c r="K425" t="s">
        <v>803</v>
      </c>
      <c r="L425">
        <v>76</v>
      </c>
      <c r="M425">
        <v>107</v>
      </c>
      <c r="N425">
        <v>209</v>
      </c>
      <c r="O425">
        <v>85</v>
      </c>
      <c r="P425">
        <v>131</v>
      </c>
      <c r="Q425">
        <v>88</v>
      </c>
      <c r="R425">
        <v>103</v>
      </c>
      <c r="S425">
        <v>135</v>
      </c>
      <c r="T425">
        <v>108</v>
      </c>
      <c r="U425">
        <v>79</v>
      </c>
      <c r="V425">
        <v>155</v>
      </c>
      <c r="W425">
        <v>116</v>
      </c>
      <c r="X425">
        <v>31</v>
      </c>
      <c r="Y425">
        <v>539</v>
      </c>
      <c r="Z425">
        <v>22</v>
      </c>
      <c r="AA425">
        <v>8</v>
      </c>
      <c r="AB425" s="1">
        <v>0.26</v>
      </c>
      <c r="AC425" s="1">
        <v>0.34</v>
      </c>
      <c r="AD425" s="1">
        <v>0.45400000000000001</v>
      </c>
      <c r="AE425" s="1">
        <v>0.34599999999999997</v>
      </c>
      <c r="AF425" s="36">
        <v>62</v>
      </c>
      <c r="AG425" s="36">
        <v>57</v>
      </c>
      <c r="AH425" s="8">
        <v>22</v>
      </c>
      <c r="AI425" s="36">
        <v>8</v>
      </c>
      <c r="AJ425" s="38">
        <v>50</v>
      </c>
      <c r="AK425" s="38">
        <v>12</v>
      </c>
      <c r="AL425" s="1">
        <v>0.21</v>
      </c>
      <c r="AM425" s="1">
        <v>0.51666666670000005</v>
      </c>
      <c r="AN425" s="1">
        <v>0.53889041209999999</v>
      </c>
      <c r="AO425" s="1">
        <v>2.1194757799999998E-2</v>
      </c>
      <c r="AP425" s="1">
        <v>0.1036640793</v>
      </c>
      <c r="AQ425" s="1">
        <v>0.19177027250000001</v>
      </c>
      <c r="AR425" s="1">
        <v>0.15748892219999999</v>
      </c>
      <c r="AS425" s="1">
        <v>0.19468619240000001</v>
      </c>
      <c r="AT425" s="1">
        <v>4.3643824900000003E-2</v>
      </c>
      <c r="AU425" s="1">
        <v>3.5422700000000001E-3</v>
      </c>
      <c r="AV425" s="1">
        <v>4.0860600699999999E-2</v>
      </c>
      <c r="AW425" s="1">
        <v>0.34570197149999998</v>
      </c>
      <c r="AX425" s="1">
        <v>-0.65492958000000001</v>
      </c>
      <c r="AY425" s="1">
        <v>0.48022984680000003</v>
      </c>
      <c r="AZ425" s="1">
        <v>1.7747741381</v>
      </c>
      <c r="BA425" s="1">
        <v>-0.15625054999999999</v>
      </c>
      <c r="BB425" s="1">
        <v>1.0216768405000001</v>
      </c>
      <c r="BC425" s="1">
        <v>-0.63671380499999997</v>
      </c>
      <c r="BD425" s="1">
        <v>0.1564965183</v>
      </c>
      <c r="BE425" s="1">
        <v>1.1825028684000001</v>
      </c>
      <c r="BF425" s="1">
        <v>0.32550690469999999</v>
      </c>
      <c r="BG425" s="1">
        <v>-0.28691794599999998</v>
      </c>
      <c r="BH425" s="1">
        <v>1.2280041321999999</v>
      </c>
      <c r="BI425" s="1">
        <v>1.6647420419000001</v>
      </c>
      <c r="BJ425">
        <v>1</v>
      </c>
      <c r="BK425">
        <v>1</v>
      </c>
      <c r="BL425" t="s">
        <v>763</v>
      </c>
      <c r="BM425" t="s">
        <v>764</v>
      </c>
      <c r="BN425" s="36" t="s">
        <v>774</v>
      </c>
      <c r="BO425" s="1">
        <v>0.69501385559999995</v>
      </c>
      <c r="BP425" s="1">
        <v>-0.59718855999999998</v>
      </c>
      <c r="BQ425" s="1">
        <v>-0.23343397900000001</v>
      </c>
      <c r="BR425" s="1">
        <v>-0.313528688</v>
      </c>
      <c r="BS425" s="1">
        <v>0.69501385559999995</v>
      </c>
      <c r="BT425" s="1">
        <v>0.59718855999999998</v>
      </c>
      <c r="BU425" s="1">
        <v>0.2334339795</v>
      </c>
      <c r="BV425" s="1">
        <v>0.31352868750000001</v>
      </c>
      <c r="BW425" t="s">
        <v>4827</v>
      </c>
      <c r="BX425" t="s">
        <v>1104</v>
      </c>
      <c r="BY425" t="s">
        <v>1063</v>
      </c>
      <c r="BZ425" t="s">
        <v>1106</v>
      </c>
      <c r="CA425">
        <v>570</v>
      </c>
      <c r="CB425">
        <v>156</v>
      </c>
      <c r="CC425">
        <v>28</v>
      </c>
      <c r="CD425">
        <v>11</v>
      </c>
      <c r="CE425">
        <v>2017</v>
      </c>
      <c r="CF425">
        <v>650</v>
      </c>
      <c r="CG425">
        <v>0.27900000000000003</v>
      </c>
      <c r="CH425">
        <v>0.36299999999999999</v>
      </c>
      <c r="CI425">
        <v>0.48599999999999999</v>
      </c>
      <c r="CJ425">
        <v>240</v>
      </c>
      <c r="CK425">
        <v>0.36899999999999999</v>
      </c>
      <c r="CL425">
        <v>88</v>
      </c>
      <c r="CM425">
        <v>32</v>
      </c>
      <c r="CN425" t="s">
        <v>249</v>
      </c>
      <c r="CO425">
        <v>30</v>
      </c>
      <c r="CP425" t="s">
        <v>1106</v>
      </c>
      <c r="CQ425">
        <v>598</v>
      </c>
      <c r="CR425">
        <v>153</v>
      </c>
      <c r="CS425">
        <v>24</v>
      </c>
      <c r="CT425">
        <v>6</v>
      </c>
      <c r="CU425">
        <v>2016</v>
      </c>
      <c r="CV425">
        <v>675</v>
      </c>
      <c r="CW425">
        <v>0.25600000000000001</v>
      </c>
      <c r="CX425">
        <v>0.33600000000000002</v>
      </c>
      <c r="CY425">
        <v>0.43</v>
      </c>
      <c r="CZ425">
        <v>227</v>
      </c>
      <c r="DA425">
        <v>0.33700000000000002</v>
      </c>
      <c r="DB425">
        <v>65</v>
      </c>
      <c r="DC425">
        <v>23</v>
      </c>
      <c r="DD425" t="s">
        <v>249</v>
      </c>
      <c r="DE425">
        <v>29</v>
      </c>
      <c r="DF425" t="s">
        <v>1106</v>
      </c>
      <c r="DG425">
        <v>566</v>
      </c>
      <c r="DH425">
        <v>157</v>
      </c>
      <c r="DI425">
        <v>23</v>
      </c>
      <c r="DJ425">
        <v>11</v>
      </c>
      <c r="DK425">
        <v>2015</v>
      </c>
      <c r="DL425">
        <v>685</v>
      </c>
      <c r="DM425">
        <v>0.29199999999999998</v>
      </c>
      <c r="DN425">
        <v>0.40100000000000002</v>
      </c>
      <c r="DO425">
        <v>0.48799999999999999</v>
      </c>
      <c r="DP425">
        <v>266</v>
      </c>
      <c r="DQ425">
        <v>0.38900000000000001</v>
      </c>
      <c r="DR425">
        <v>110</v>
      </c>
      <c r="DS425">
        <v>33</v>
      </c>
      <c r="DT425" t="s">
        <v>249</v>
      </c>
      <c r="DU425">
        <v>28</v>
      </c>
      <c r="DV425" s="36" t="s">
        <v>1130</v>
      </c>
    </row>
    <row r="426" spans="1:126" x14ac:dyDescent="0.3">
      <c r="A426">
        <v>425</v>
      </c>
      <c r="B426" t="s">
        <v>2938</v>
      </c>
      <c r="C426" t="s">
        <v>446</v>
      </c>
      <c r="D426" t="s">
        <v>292</v>
      </c>
      <c r="E426">
        <v>431171</v>
      </c>
      <c r="F426" t="s">
        <v>253</v>
      </c>
      <c r="I426" t="s">
        <v>1065</v>
      </c>
      <c r="J426">
        <v>31</v>
      </c>
      <c r="K426" t="s">
        <v>771</v>
      </c>
      <c r="L426">
        <v>96</v>
      </c>
      <c r="M426">
        <v>120</v>
      </c>
      <c r="N426">
        <v>30</v>
      </c>
      <c r="O426">
        <v>35</v>
      </c>
      <c r="P426">
        <v>104</v>
      </c>
      <c r="Q426">
        <v>89</v>
      </c>
      <c r="R426">
        <v>107</v>
      </c>
      <c r="S426">
        <v>53</v>
      </c>
      <c r="T426">
        <v>70</v>
      </c>
      <c r="U426">
        <v>21</v>
      </c>
      <c r="V426">
        <v>49</v>
      </c>
      <c r="W426">
        <v>87</v>
      </c>
      <c r="X426">
        <v>35</v>
      </c>
      <c r="Y426">
        <v>78</v>
      </c>
      <c r="Z426">
        <v>1</v>
      </c>
      <c r="AA426">
        <v>0</v>
      </c>
      <c r="AB426" s="1">
        <v>0.21099999999999999</v>
      </c>
      <c r="AC426" s="1">
        <v>0.27900000000000003</v>
      </c>
      <c r="AD426" s="1">
        <v>0.28599999999999998</v>
      </c>
      <c r="AE426" s="1">
        <v>0.25900000000000001</v>
      </c>
      <c r="AF426" s="36">
        <v>6</v>
      </c>
      <c r="AG426" s="36">
        <v>6</v>
      </c>
      <c r="AH426" s="8">
        <v>0</v>
      </c>
      <c r="AI426" s="36">
        <v>-4</v>
      </c>
      <c r="AJ426" s="38">
        <v>756</v>
      </c>
      <c r="AK426" s="38">
        <v>80</v>
      </c>
      <c r="AL426" s="1">
        <v>0.26500000000000001</v>
      </c>
      <c r="AM426" s="1">
        <v>0.58333333330000003</v>
      </c>
      <c r="AN426" s="1">
        <v>7.8356712800000006E-2</v>
      </c>
      <c r="AO426" s="1">
        <v>8.7466941000000006E-3</v>
      </c>
      <c r="AP426" s="1">
        <v>8.2515462600000006E-2</v>
      </c>
      <c r="AQ426" s="1">
        <v>0.194087489</v>
      </c>
      <c r="AR426" s="1">
        <v>0.16456267590000001</v>
      </c>
      <c r="AS426" s="1">
        <v>7.55978078E-2</v>
      </c>
      <c r="AT426" s="1">
        <v>2.8284156299999998E-2</v>
      </c>
      <c r="AU426" s="1">
        <v>9.6496069999999997E-4</v>
      </c>
      <c r="AV426" s="1">
        <v>1.2829498700000001E-2</v>
      </c>
      <c r="AW426" s="1">
        <v>0.25928867859999999</v>
      </c>
      <c r="AX426" s="1">
        <v>-0.11376711</v>
      </c>
      <c r="AY426" s="1">
        <v>1.4854708896</v>
      </c>
      <c r="AZ426" s="1">
        <v>-1.135161517</v>
      </c>
      <c r="BA426" s="1">
        <v>-0.68169200500000005</v>
      </c>
      <c r="BB426" s="1">
        <v>0.13351187989999999</v>
      </c>
      <c r="BC426" s="1">
        <v>-0.57927151099999996</v>
      </c>
      <c r="BD426" s="1">
        <v>0.42628726049999999</v>
      </c>
      <c r="BE426" s="1">
        <v>-1.582758069</v>
      </c>
      <c r="BF426" s="1">
        <v>-1.3074213720000001</v>
      </c>
      <c r="BG426" s="1">
        <v>-1.062411515</v>
      </c>
      <c r="BH426" s="1">
        <v>-1.140888219</v>
      </c>
      <c r="BI426" s="1">
        <v>-1.302073126</v>
      </c>
      <c r="BJ426">
        <v>3</v>
      </c>
      <c r="BK426">
        <v>3</v>
      </c>
      <c r="BL426" t="s">
        <v>762</v>
      </c>
      <c r="BM426" t="s">
        <v>761</v>
      </c>
      <c r="BN426" s="36" t="s">
        <v>783</v>
      </c>
      <c r="BO426" s="1">
        <v>-0.57704182100000001</v>
      </c>
      <c r="BP426" s="1">
        <v>-0.24999801299999999</v>
      </c>
      <c r="BQ426" s="1">
        <v>0.76738650519999996</v>
      </c>
      <c r="BR426" s="1">
        <v>-6.5909665000000006E-2</v>
      </c>
      <c r="BS426" s="1">
        <v>0.57704182150000005</v>
      </c>
      <c r="BT426" s="1">
        <v>0.24999801320000001</v>
      </c>
      <c r="BU426" s="1">
        <v>0.76738650519999996</v>
      </c>
      <c r="BV426" s="1">
        <v>6.5909665300000003E-2</v>
      </c>
      <c r="BW426" t="s">
        <v>2902</v>
      </c>
      <c r="BX426" t="s">
        <v>1381</v>
      </c>
      <c r="BY426" t="s">
        <v>1373</v>
      </c>
      <c r="CP426" t="s">
        <v>1381</v>
      </c>
      <c r="CQ426">
        <v>92</v>
      </c>
      <c r="CR426">
        <v>30</v>
      </c>
      <c r="CS426">
        <v>0</v>
      </c>
      <c r="CT426">
        <v>0</v>
      </c>
      <c r="CU426">
        <v>2016</v>
      </c>
      <c r="CV426">
        <v>96</v>
      </c>
      <c r="CW426">
        <v>0.22800000000000001</v>
      </c>
      <c r="CX426">
        <v>0.26</v>
      </c>
      <c r="CY426">
        <v>0.23899999999999999</v>
      </c>
      <c r="CZ426">
        <v>22</v>
      </c>
      <c r="DA426">
        <v>0.23100000000000001</v>
      </c>
      <c r="DB426">
        <v>5</v>
      </c>
      <c r="DC426">
        <v>-1</v>
      </c>
      <c r="DD426" t="s">
        <v>253</v>
      </c>
      <c r="DE426">
        <v>33</v>
      </c>
      <c r="DF426" t="s">
        <v>1062</v>
      </c>
      <c r="DG426">
        <v>237</v>
      </c>
      <c r="DH426">
        <v>109</v>
      </c>
      <c r="DI426">
        <v>2</v>
      </c>
      <c r="DJ426">
        <v>1</v>
      </c>
      <c r="DK426">
        <v>2015</v>
      </c>
      <c r="DL426">
        <v>258</v>
      </c>
      <c r="DM426">
        <v>0.19800000000000001</v>
      </c>
      <c r="DN426">
        <v>0.26400000000000001</v>
      </c>
      <c r="DO426">
        <v>0.27400000000000002</v>
      </c>
      <c r="DP426">
        <v>64</v>
      </c>
      <c r="DQ426">
        <v>0.247</v>
      </c>
      <c r="DR426">
        <v>11</v>
      </c>
      <c r="DS426">
        <v>-1</v>
      </c>
      <c r="DT426" t="s">
        <v>253</v>
      </c>
      <c r="DU426">
        <v>32</v>
      </c>
      <c r="DV426" s="36" t="s">
        <v>1550</v>
      </c>
    </row>
    <row r="427" spans="1:126" x14ac:dyDescent="0.3">
      <c r="A427">
        <v>426</v>
      </c>
      <c r="B427" t="s">
        <v>7320</v>
      </c>
      <c r="C427" t="s">
        <v>6510</v>
      </c>
      <c r="D427" t="s">
        <v>38</v>
      </c>
      <c r="E427">
        <v>641857</v>
      </c>
      <c r="F427" t="s">
        <v>253</v>
      </c>
      <c r="I427" t="s">
        <v>1103</v>
      </c>
      <c r="J427">
        <v>28</v>
      </c>
      <c r="K427" t="s">
        <v>2871</v>
      </c>
      <c r="L427">
        <v>96</v>
      </c>
      <c r="M427">
        <v>79</v>
      </c>
      <c r="N427">
        <v>65</v>
      </c>
      <c r="O427">
        <v>126</v>
      </c>
      <c r="P427">
        <v>148</v>
      </c>
      <c r="Q427">
        <v>99</v>
      </c>
      <c r="R427">
        <v>97</v>
      </c>
      <c r="S427">
        <v>98</v>
      </c>
      <c r="T427">
        <v>118</v>
      </c>
      <c r="U427">
        <v>94</v>
      </c>
      <c r="V427">
        <v>79</v>
      </c>
      <c r="W427">
        <v>105</v>
      </c>
      <c r="X427">
        <v>23</v>
      </c>
      <c r="Y427">
        <v>167</v>
      </c>
      <c r="Z427">
        <v>3</v>
      </c>
      <c r="AA427">
        <v>3</v>
      </c>
      <c r="AB427" s="1">
        <v>0.22800000000000001</v>
      </c>
      <c r="AC427" s="1">
        <v>0.32700000000000001</v>
      </c>
      <c r="AD427" s="1">
        <v>0.36899999999999999</v>
      </c>
      <c r="AE427" s="1">
        <v>0.313</v>
      </c>
      <c r="AF427" s="36">
        <v>20</v>
      </c>
      <c r="AG427" s="36">
        <v>18</v>
      </c>
      <c r="AH427" s="8">
        <v>4</v>
      </c>
      <c r="AI427" s="36">
        <v>-3</v>
      </c>
      <c r="AJ427" s="38">
        <v>380</v>
      </c>
      <c r="AK427" s="38">
        <v>42</v>
      </c>
      <c r="AL427" s="1">
        <v>0.26500000000000001</v>
      </c>
      <c r="AM427" s="1">
        <v>0.38333333330000002</v>
      </c>
      <c r="AN427" s="1">
        <v>0.1668562982</v>
      </c>
      <c r="AO427" s="1">
        <v>3.1267876700000002E-2</v>
      </c>
      <c r="AP427" s="1">
        <v>0.1171431689</v>
      </c>
      <c r="AQ427" s="1">
        <v>0.21582748169999999</v>
      </c>
      <c r="AR427" s="1">
        <v>0.1480390667</v>
      </c>
      <c r="AS427" s="1">
        <v>0.1404563999</v>
      </c>
      <c r="AT427" s="1">
        <v>4.79665523E-2</v>
      </c>
      <c r="AU427" s="1">
        <v>4.2270249999999997E-3</v>
      </c>
      <c r="AV427" s="1">
        <v>2.0753338E-2</v>
      </c>
      <c r="AW427" s="1">
        <v>0.31281172709999999</v>
      </c>
      <c r="AX427" s="1">
        <v>-0.11376711</v>
      </c>
      <c r="AY427" s="1">
        <v>-1.530252239</v>
      </c>
      <c r="AZ427" s="1">
        <v>-0.57596661000000005</v>
      </c>
      <c r="BA427" s="1">
        <v>0.26894282850000001</v>
      </c>
      <c r="BB427" s="1">
        <v>1.5877495655</v>
      </c>
      <c r="BC427" s="1">
        <v>-4.0351207E-2</v>
      </c>
      <c r="BD427" s="1">
        <v>-0.20391800199999999</v>
      </c>
      <c r="BE427" s="1">
        <v>-7.6725958999999996E-2</v>
      </c>
      <c r="BF427" s="1">
        <v>0.78506785459999995</v>
      </c>
      <c r="BG427" s="1">
        <v>-8.0880130999999994E-2</v>
      </c>
      <c r="BH427" s="1">
        <v>-0.47124909999999998</v>
      </c>
      <c r="BI427" s="1">
        <v>0.53552600669999995</v>
      </c>
      <c r="BJ427">
        <v>2</v>
      </c>
      <c r="BK427">
        <v>3</v>
      </c>
      <c r="BL427" t="s">
        <v>760</v>
      </c>
      <c r="BM427" t="s">
        <v>759</v>
      </c>
      <c r="BN427" s="36" t="s">
        <v>798</v>
      </c>
      <c r="BO427" s="1">
        <v>0.23134369369999999</v>
      </c>
      <c r="BP427" s="1">
        <v>0.30053314380000001</v>
      </c>
      <c r="BQ427" s="1">
        <v>-0.45544427700000001</v>
      </c>
      <c r="BR427" s="1">
        <v>9.9319501700000007E-2</v>
      </c>
      <c r="BS427" s="1">
        <v>0.23134369369999999</v>
      </c>
      <c r="BT427" s="1">
        <v>0.30053314380000001</v>
      </c>
      <c r="BU427" s="1">
        <v>0.45544427710000002</v>
      </c>
      <c r="BV427" s="1">
        <v>9.9319501700000007E-2</v>
      </c>
      <c r="BW427" t="s">
        <v>2809</v>
      </c>
      <c r="BX427" t="s">
        <v>1074</v>
      </c>
      <c r="BY427" t="s">
        <v>1063</v>
      </c>
      <c r="BZ427" t="s">
        <v>1074</v>
      </c>
      <c r="CA427">
        <v>19</v>
      </c>
      <c r="CB427">
        <v>17</v>
      </c>
      <c r="CC427">
        <v>0</v>
      </c>
      <c r="CD427">
        <v>0</v>
      </c>
      <c r="CE427">
        <v>2017</v>
      </c>
      <c r="CF427">
        <v>24</v>
      </c>
      <c r="CG427">
        <v>0.158</v>
      </c>
      <c r="CH427">
        <v>0.33300000000000002</v>
      </c>
      <c r="CI427">
        <v>0.21099999999999999</v>
      </c>
      <c r="CJ427">
        <v>7</v>
      </c>
      <c r="CK427">
        <v>0.27700000000000002</v>
      </c>
      <c r="CL427">
        <v>4</v>
      </c>
      <c r="CM427">
        <v>0</v>
      </c>
      <c r="CN427" t="s">
        <v>250</v>
      </c>
      <c r="CO427">
        <v>22</v>
      </c>
      <c r="DV427" s="36" t="s">
        <v>6511</v>
      </c>
    </row>
    <row r="428" spans="1:126" x14ac:dyDescent="0.3">
      <c r="A428">
        <v>427</v>
      </c>
      <c r="B428" t="s">
        <v>6815</v>
      </c>
      <c r="C428" t="s">
        <v>1887</v>
      </c>
      <c r="D428" t="s">
        <v>122</v>
      </c>
      <c r="E428">
        <v>622270</v>
      </c>
      <c r="F428" t="s">
        <v>253</v>
      </c>
      <c r="I428" t="s">
        <v>1065</v>
      </c>
      <c r="J428">
        <v>22</v>
      </c>
      <c r="K428" t="s">
        <v>781</v>
      </c>
      <c r="L428">
        <v>96</v>
      </c>
      <c r="M428">
        <v>93</v>
      </c>
      <c r="N428">
        <v>40</v>
      </c>
      <c r="O428">
        <v>48</v>
      </c>
      <c r="P428">
        <v>83</v>
      </c>
      <c r="Q428">
        <v>118</v>
      </c>
      <c r="R428">
        <v>73</v>
      </c>
      <c r="S428">
        <v>74</v>
      </c>
      <c r="T428">
        <v>77</v>
      </c>
      <c r="U428">
        <v>65</v>
      </c>
      <c r="V428">
        <v>78</v>
      </c>
      <c r="W428">
        <v>76</v>
      </c>
      <c r="X428">
        <v>27</v>
      </c>
      <c r="Y428">
        <v>103</v>
      </c>
      <c r="Z428">
        <v>2</v>
      </c>
      <c r="AA428">
        <v>1</v>
      </c>
      <c r="AB428" s="1">
        <v>0.17100000000000001</v>
      </c>
      <c r="AC428" s="1">
        <v>0.22700000000000001</v>
      </c>
      <c r="AD428" s="1">
        <v>0.27800000000000002</v>
      </c>
      <c r="AE428" s="1">
        <v>0.22500000000000001</v>
      </c>
      <c r="AF428" s="36">
        <v>5</v>
      </c>
      <c r="AG428" s="36">
        <v>5</v>
      </c>
      <c r="AH428" s="8">
        <v>0</v>
      </c>
      <c r="AI428" s="36">
        <v>-9</v>
      </c>
      <c r="AJ428" s="38">
        <v>626</v>
      </c>
      <c r="AK428" s="38">
        <v>65</v>
      </c>
      <c r="AL428" s="1">
        <v>0.26500000000000001</v>
      </c>
      <c r="AM428" s="1">
        <v>0.45</v>
      </c>
      <c r="AN428" s="1">
        <v>0.10334812879999999</v>
      </c>
      <c r="AO428" s="1">
        <v>1.19367528E-2</v>
      </c>
      <c r="AP428" s="1">
        <v>6.5726422500000006E-2</v>
      </c>
      <c r="AQ428" s="1">
        <v>0.25748346189999999</v>
      </c>
      <c r="AR428" s="1">
        <v>0.11148093050000001</v>
      </c>
      <c r="AS428" s="1">
        <v>0.1068216043</v>
      </c>
      <c r="AT428" s="1">
        <v>3.1059306599999999E-2</v>
      </c>
      <c r="AU428" s="1">
        <v>2.9118099999999999E-3</v>
      </c>
      <c r="AV428" s="1">
        <v>2.0417724700000001E-2</v>
      </c>
      <c r="AW428" s="1">
        <v>0.22538781299999999</v>
      </c>
      <c r="AX428" s="1">
        <v>-0.11376711</v>
      </c>
      <c r="AY428" s="1">
        <v>-0.52501119600000001</v>
      </c>
      <c r="AZ428" s="1">
        <v>-0.97725035400000004</v>
      </c>
      <c r="BA428" s="1">
        <v>-0.54703740199999995</v>
      </c>
      <c r="BB428" s="1">
        <v>-0.57156672399999997</v>
      </c>
      <c r="BC428" s="1">
        <v>0.99227349659999997</v>
      </c>
      <c r="BD428" s="1">
        <v>-1.5982338279999999</v>
      </c>
      <c r="BE428" s="1">
        <v>-0.85773400300000002</v>
      </c>
      <c r="BF428" s="1">
        <v>-1.012387575</v>
      </c>
      <c r="BG428" s="1">
        <v>-0.476618759</v>
      </c>
      <c r="BH428" s="1">
        <v>-0.499611588</v>
      </c>
      <c r="BI428" s="1">
        <v>-2.4659866699999999</v>
      </c>
      <c r="BJ428">
        <v>2</v>
      </c>
      <c r="BK428">
        <v>2</v>
      </c>
      <c r="BL428" t="s">
        <v>759</v>
      </c>
      <c r="BM428" t="s">
        <v>762</v>
      </c>
      <c r="BN428" s="36" t="s">
        <v>782</v>
      </c>
      <c r="BO428" s="1">
        <v>-3.3944696000000003E-2</v>
      </c>
      <c r="BP428" s="1">
        <v>0.69644862929999996</v>
      </c>
      <c r="BQ428" s="1">
        <v>0.51062569970000005</v>
      </c>
      <c r="BR428" s="1">
        <v>0.46990451360000002</v>
      </c>
      <c r="BS428" s="1">
        <v>3.3944696000000003E-2</v>
      </c>
      <c r="BT428" s="1">
        <v>0.69644862929999996</v>
      </c>
      <c r="BU428" s="1">
        <v>0.51062569970000005</v>
      </c>
      <c r="BV428" s="1">
        <v>0.46990451360000002</v>
      </c>
      <c r="BW428" t="s">
        <v>2869</v>
      </c>
      <c r="BX428" t="s">
        <v>2539</v>
      </c>
      <c r="BY428" t="s">
        <v>1063</v>
      </c>
      <c r="BZ428" t="s">
        <v>2539</v>
      </c>
      <c r="CA428">
        <v>46</v>
      </c>
      <c r="CB428">
        <v>29</v>
      </c>
      <c r="CC428">
        <v>1</v>
      </c>
      <c r="CD428">
        <v>0</v>
      </c>
      <c r="CE428">
        <v>2017</v>
      </c>
      <c r="CF428">
        <v>49</v>
      </c>
      <c r="CG428">
        <v>0.109</v>
      </c>
      <c r="CH428">
        <v>0.14599999999999999</v>
      </c>
      <c r="CI428">
        <v>0.17399999999999999</v>
      </c>
      <c r="CJ428">
        <v>7</v>
      </c>
      <c r="CK428">
        <v>0.14299999999999999</v>
      </c>
      <c r="CL428">
        <v>1</v>
      </c>
      <c r="CM428">
        <v>-1</v>
      </c>
      <c r="CN428" t="s">
        <v>253</v>
      </c>
      <c r="CO428">
        <v>26</v>
      </c>
      <c r="DV428" s="36" t="s">
        <v>6527</v>
      </c>
    </row>
    <row r="429" spans="1:126" x14ac:dyDescent="0.3">
      <c r="A429">
        <v>428</v>
      </c>
      <c r="B429" t="s">
        <v>6816</v>
      </c>
      <c r="C429" t="s">
        <v>1887</v>
      </c>
      <c r="D429" t="s">
        <v>108</v>
      </c>
      <c r="E429">
        <v>642336</v>
      </c>
      <c r="F429" t="s">
        <v>255</v>
      </c>
      <c r="I429" t="s">
        <v>1061</v>
      </c>
      <c r="J429">
        <v>26</v>
      </c>
      <c r="K429" t="s">
        <v>2890</v>
      </c>
      <c r="L429">
        <v>90</v>
      </c>
      <c r="M429">
        <v>76</v>
      </c>
      <c r="N429">
        <v>65</v>
      </c>
      <c r="O429">
        <v>25</v>
      </c>
      <c r="P429">
        <v>124</v>
      </c>
      <c r="Q429">
        <v>99</v>
      </c>
      <c r="R429">
        <v>99</v>
      </c>
      <c r="S429">
        <v>90</v>
      </c>
      <c r="T429">
        <v>107</v>
      </c>
      <c r="U429">
        <v>27</v>
      </c>
      <c r="V429">
        <v>84</v>
      </c>
      <c r="W429">
        <v>101</v>
      </c>
      <c r="X429">
        <v>22</v>
      </c>
      <c r="Y429">
        <v>168</v>
      </c>
      <c r="Z429">
        <v>4</v>
      </c>
      <c r="AA429">
        <v>1</v>
      </c>
      <c r="AB429" s="1">
        <v>0.22600000000000001</v>
      </c>
      <c r="AC429" s="1">
        <v>0.311</v>
      </c>
      <c r="AD429" s="1">
        <v>0.35499999999999998</v>
      </c>
      <c r="AE429" s="1">
        <v>0.3</v>
      </c>
      <c r="AF429" s="36">
        <v>17</v>
      </c>
      <c r="AG429" s="36">
        <v>17</v>
      </c>
      <c r="AH429" s="8">
        <v>3</v>
      </c>
      <c r="AI429" s="36">
        <v>-4</v>
      </c>
      <c r="AJ429" s="38">
        <v>391</v>
      </c>
      <c r="AK429" s="38">
        <v>52</v>
      </c>
      <c r="AL429" s="1">
        <v>0.25</v>
      </c>
      <c r="AM429" s="1">
        <v>0.36666666669999998</v>
      </c>
      <c r="AN429" s="1">
        <v>0.16792688780000001</v>
      </c>
      <c r="AO429" s="1">
        <v>6.2686349000000002E-3</v>
      </c>
      <c r="AP429" s="1">
        <v>9.8637231300000003E-2</v>
      </c>
      <c r="AQ429" s="1">
        <v>0.21623089370000001</v>
      </c>
      <c r="AR429" s="1">
        <v>0.1521354224</v>
      </c>
      <c r="AS429" s="1">
        <v>0.129679936</v>
      </c>
      <c r="AT429" s="1">
        <v>4.3514571299999999E-2</v>
      </c>
      <c r="AU429" s="1">
        <v>1.2304892E-3</v>
      </c>
      <c r="AV429" s="1">
        <v>2.2234503100000001E-2</v>
      </c>
      <c r="AW429" s="1">
        <v>0.2997261282</v>
      </c>
      <c r="AX429" s="1">
        <v>-0.26135687499999999</v>
      </c>
      <c r="AY429" s="1">
        <v>-1.7815624999999999</v>
      </c>
      <c r="AZ429" s="1">
        <v>-0.56920196599999995</v>
      </c>
      <c r="BA429" s="1">
        <v>-0.78629261500000003</v>
      </c>
      <c r="BB429" s="1">
        <v>0.81056751630000001</v>
      </c>
      <c r="BC429" s="1">
        <v>-3.0350885000000001E-2</v>
      </c>
      <c r="BD429" s="1">
        <v>-4.7684284E-2</v>
      </c>
      <c r="BE429" s="1">
        <v>-0.32695804099999998</v>
      </c>
      <c r="BF429" s="1">
        <v>0.31176560889999999</v>
      </c>
      <c r="BG429" s="1">
        <v>-0.98251594799999997</v>
      </c>
      <c r="BH429" s="1">
        <v>-0.34607668899999999</v>
      </c>
      <c r="BI429" s="1">
        <v>8.6260020199999995E-2</v>
      </c>
      <c r="BJ429">
        <v>1</v>
      </c>
      <c r="BK429">
        <v>3</v>
      </c>
      <c r="BL429" t="s">
        <v>760</v>
      </c>
      <c r="BM429" t="s">
        <v>763</v>
      </c>
      <c r="BN429" s="36" t="s">
        <v>796</v>
      </c>
      <c r="BO429" s="1">
        <v>0.40678239649999998</v>
      </c>
      <c r="BP429" s="1">
        <v>-3.2017334000000001E-2</v>
      </c>
      <c r="BQ429" s="1">
        <v>-0.44535955100000002</v>
      </c>
      <c r="BR429" s="1">
        <v>0.30262769820000002</v>
      </c>
      <c r="BS429" s="1">
        <v>0.40678239649999998</v>
      </c>
      <c r="BT429" s="1">
        <v>3.2017333799999999E-2</v>
      </c>
      <c r="BU429" s="1">
        <v>0.44535955049999998</v>
      </c>
      <c r="BV429" s="1">
        <v>0.30262769820000002</v>
      </c>
      <c r="BW429" t="s">
        <v>2809</v>
      </c>
      <c r="BX429" t="s">
        <v>1372</v>
      </c>
      <c r="BY429" t="s">
        <v>1373</v>
      </c>
      <c r="BZ429" t="s">
        <v>1372</v>
      </c>
      <c r="CA429">
        <v>13</v>
      </c>
      <c r="CB429">
        <v>11</v>
      </c>
      <c r="CC429">
        <v>0</v>
      </c>
      <c r="CD429">
        <v>0</v>
      </c>
      <c r="CE429">
        <v>2017</v>
      </c>
      <c r="CF429">
        <v>14</v>
      </c>
      <c r="CG429">
        <v>0.154</v>
      </c>
      <c r="CH429">
        <v>0.214</v>
      </c>
      <c r="CI429">
        <v>0.154</v>
      </c>
      <c r="CJ429">
        <v>3</v>
      </c>
      <c r="CK429">
        <v>0.18</v>
      </c>
      <c r="CL429">
        <v>1</v>
      </c>
      <c r="CM429">
        <v>0</v>
      </c>
      <c r="CN429" t="s">
        <v>255</v>
      </c>
      <c r="CO429">
        <v>21</v>
      </c>
      <c r="DV429" s="36" t="s">
        <v>6664</v>
      </c>
    </row>
    <row r="430" spans="1:126" x14ac:dyDescent="0.3">
      <c r="A430">
        <v>429</v>
      </c>
      <c r="B430" t="s">
        <v>2797</v>
      </c>
      <c r="C430" t="s">
        <v>901</v>
      </c>
      <c r="D430" t="s">
        <v>902</v>
      </c>
      <c r="E430">
        <v>474568</v>
      </c>
      <c r="F430" t="s">
        <v>257</v>
      </c>
      <c r="I430" t="s">
        <v>1065</v>
      </c>
      <c r="J430">
        <v>13</v>
      </c>
      <c r="K430" t="s">
        <v>824</v>
      </c>
      <c r="L430">
        <v>172</v>
      </c>
      <c r="M430">
        <v>107</v>
      </c>
      <c r="N430">
        <v>181</v>
      </c>
      <c r="O430">
        <v>18</v>
      </c>
      <c r="P430">
        <v>99</v>
      </c>
      <c r="Q430">
        <v>73</v>
      </c>
      <c r="R430">
        <v>110</v>
      </c>
      <c r="S430">
        <v>93</v>
      </c>
      <c r="T430">
        <v>106</v>
      </c>
      <c r="U430">
        <v>119</v>
      </c>
      <c r="V430">
        <v>87</v>
      </c>
      <c r="W430">
        <v>103</v>
      </c>
      <c r="X430">
        <v>31</v>
      </c>
      <c r="Y430">
        <v>468</v>
      </c>
      <c r="Z430">
        <v>11</v>
      </c>
      <c r="AA430">
        <v>2</v>
      </c>
      <c r="AB430" s="1">
        <v>0.25</v>
      </c>
      <c r="AC430" s="1">
        <v>0.309</v>
      </c>
      <c r="AD430" s="1">
        <v>0.38300000000000001</v>
      </c>
      <c r="AE430" s="1">
        <v>0.30499999999999999</v>
      </c>
      <c r="AF430" s="36">
        <v>36</v>
      </c>
      <c r="AG430" s="36">
        <v>39</v>
      </c>
      <c r="AH430" s="8">
        <v>11</v>
      </c>
      <c r="AI430" s="36">
        <v>4</v>
      </c>
      <c r="AJ430" s="38">
        <v>159</v>
      </c>
      <c r="AK430" s="38">
        <v>26</v>
      </c>
      <c r="AL430" s="1">
        <v>0.47499999999999998</v>
      </c>
      <c r="AM430" s="1">
        <v>0.51666666670000005</v>
      </c>
      <c r="AN430" s="1">
        <v>0.4681777466</v>
      </c>
      <c r="AO430" s="1">
        <v>4.4699134E-3</v>
      </c>
      <c r="AP430" s="1">
        <v>7.82468204E-2</v>
      </c>
      <c r="AQ430" s="1">
        <v>0.1584498144</v>
      </c>
      <c r="AR430" s="1">
        <v>0.16893474880000001</v>
      </c>
      <c r="AS430" s="1">
        <v>0.1330905705</v>
      </c>
      <c r="AT430" s="1">
        <v>4.31566226E-2</v>
      </c>
      <c r="AU430" s="1">
        <v>5.3553254000000003E-3</v>
      </c>
      <c r="AV430" s="1">
        <v>2.2795318299999999E-2</v>
      </c>
      <c r="AW430" s="1">
        <v>0.3052191601</v>
      </c>
      <c r="AX430" s="1">
        <v>1.9524895933999999</v>
      </c>
      <c r="AY430" s="1">
        <v>0.48022984680000003</v>
      </c>
      <c r="AZ430" s="1">
        <v>1.3279679507</v>
      </c>
      <c r="BA430" s="1">
        <v>-0.86221790499999995</v>
      </c>
      <c r="BB430" s="1">
        <v>-4.5755561E-2</v>
      </c>
      <c r="BC430" s="1">
        <v>-1.462706329</v>
      </c>
      <c r="BD430" s="1">
        <v>0.59303674679999996</v>
      </c>
      <c r="BE430" s="1">
        <v>-0.247762289</v>
      </c>
      <c r="BF430" s="1">
        <v>0.27371110409999999</v>
      </c>
      <c r="BG430" s="1">
        <v>0.25861724260000002</v>
      </c>
      <c r="BH430" s="1">
        <v>-0.29868252099999998</v>
      </c>
      <c r="BI430" s="1">
        <v>0.274851497</v>
      </c>
      <c r="BJ430">
        <v>4</v>
      </c>
      <c r="BK430">
        <v>2</v>
      </c>
      <c r="BL430" t="s">
        <v>764</v>
      </c>
      <c r="BM430" t="s">
        <v>761</v>
      </c>
      <c r="BN430" s="36" t="s">
        <v>789</v>
      </c>
      <c r="BO430" s="1">
        <v>-0.51559281800000001</v>
      </c>
      <c r="BP430" s="1">
        <v>-0.73304406499999997</v>
      </c>
      <c r="BQ430" s="1">
        <v>-0.31847454200000003</v>
      </c>
      <c r="BR430" s="1">
        <v>9.9243161999999996E-2</v>
      </c>
      <c r="BS430" s="1">
        <v>0.51559281779999999</v>
      </c>
      <c r="BT430" s="1">
        <v>0.73304406470000005</v>
      </c>
      <c r="BU430" s="1">
        <v>0.3184745423</v>
      </c>
      <c r="BV430" s="1">
        <v>9.9243161999999996E-2</v>
      </c>
      <c r="BW430" t="s">
        <v>6301</v>
      </c>
      <c r="BX430" t="s">
        <v>1106</v>
      </c>
      <c r="BY430" t="s">
        <v>1063</v>
      </c>
      <c r="BZ430" t="s">
        <v>1106</v>
      </c>
      <c r="CA430">
        <v>502</v>
      </c>
      <c r="CB430">
        <v>145</v>
      </c>
      <c r="CC430">
        <v>14</v>
      </c>
      <c r="CD430">
        <v>0</v>
      </c>
      <c r="CE430">
        <v>2017</v>
      </c>
      <c r="CF430">
        <v>558</v>
      </c>
      <c r="CG430">
        <v>0.255</v>
      </c>
      <c r="CH430">
        <v>0.32600000000000001</v>
      </c>
      <c r="CI430">
        <v>0.40600000000000003</v>
      </c>
      <c r="CJ430">
        <v>180</v>
      </c>
      <c r="CK430">
        <v>0.32300000000000001</v>
      </c>
      <c r="CL430">
        <v>49</v>
      </c>
      <c r="CM430">
        <v>13</v>
      </c>
      <c r="CN430" t="s">
        <v>257</v>
      </c>
      <c r="CO430">
        <v>30</v>
      </c>
      <c r="CP430" t="s">
        <v>1106</v>
      </c>
      <c r="CQ430">
        <v>519</v>
      </c>
      <c r="CR430">
        <v>149</v>
      </c>
      <c r="CS430">
        <v>11</v>
      </c>
      <c r="CT430">
        <v>1</v>
      </c>
      <c r="CU430">
        <v>2016</v>
      </c>
      <c r="CV430">
        <v>584</v>
      </c>
      <c r="CW430">
        <v>0.25600000000000001</v>
      </c>
      <c r="CX430">
        <v>0.32800000000000001</v>
      </c>
      <c r="CY430">
        <v>0.374</v>
      </c>
      <c r="CZ430">
        <v>181</v>
      </c>
      <c r="DA430">
        <v>0.31</v>
      </c>
      <c r="DB430">
        <v>44</v>
      </c>
      <c r="DC430">
        <v>14</v>
      </c>
      <c r="DD430" t="s">
        <v>257</v>
      </c>
      <c r="DE430">
        <v>29</v>
      </c>
      <c r="DF430" t="s">
        <v>1106</v>
      </c>
      <c r="DG430">
        <v>394</v>
      </c>
      <c r="DH430">
        <v>116</v>
      </c>
      <c r="DI430">
        <v>3</v>
      </c>
      <c r="DJ430">
        <v>3</v>
      </c>
      <c r="DK430">
        <v>2015</v>
      </c>
      <c r="DL430">
        <v>430</v>
      </c>
      <c r="DM430">
        <v>0.24399999999999999</v>
      </c>
      <c r="DN430">
        <v>0.29299999999999998</v>
      </c>
      <c r="DO430">
        <v>0.32</v>
      </c>
      <c r="DP430">
        <v>118</v>
      </c>
      <c r="DQ430">
        <v>0.27400000000000002</v>
      </c>
      <c r="DR430">
        <v>23</v>
      </c>
      <c r="DS430">
        <v>6</v>
      </c>
      <c r="DT430" t="s">
        <v>257</v>
      </c>
      <c r="DU430">
        <v>28</v>
      </c>
      <c r="DV430" s="36" t="s">
        <v>1120</v>
      </c>
    </row>
    <row r="431" spans="1:126" x14ac:dyDescent="0.3">
      <c r="A431">
        <v>430</v>
      </c>
      <c r="B431" t="s">
        <v>5605</v>
      </c>
      <c r="C431" t="s">
        <v>5209</v>
      </c>
      <c r="D431" t="s">
        <v>5210</v>
      </c>
      <c r="E431">
        <v>593160</v>
      </c>
      <c r="F431" t="s">
        <v>265</v>
      </c>
      <c r="I431" t="s">
        <v>1065</v>
      </c>
      <c r="J431">
        <v>25</v>
      </c>
      <c r="K431" t="s">
        <v>801</v>
      </c>
      <c r="L431">
        <v>154</v>
      </c>
      <c r="M431">
        <v>100</v>
      </c>
      <c r="N431">
        <v>197</v>
      </c>
      <c r="O431">
        <v>330</v>
      </c>
      <c r="P431">
        <v>54</v>
      </c>
      <c r="Q431">
        <v>75</v>
      </c>
      <c r="R431">
        <v>118</v>
      </c>
      <c r="S431">
        <v>105</v>
      </c>
      <c r="T431">
        <v>131</v>
      </c>
      <c r="U431">
        <v>188</v>
      </c>
      <c r="V431">
        <v>91</v>
      </c>
      <c r="W431">
        <v>106</v>
      </c>
      <c r="X431">
        <v>29</v>
      </c>
      <c r="Y431">
        <v>509</v>
      </c>
      <c r="Z431">
        <v>12</v>
      </c>
      <c r="AA431">
        <v>21</v>
      </c>
      <c r="AB431" s="1">
        <v>0.27300000000000002</v>
      </c>
      <c r="AC431" s="1">
        <v>0.30499999999999999</v>
      </c>
      <c r="AD431" s="1">
        <v>0.42299999999999999</v>
      </c>
      <c r="AE431" s="1">
        <v>0.315</v>
      </c>
      <c r="AF431" s="36">
        <v>42</v>
      </c>
      <c r="AG431" s="36">
        <v>47</v>
      </c>
      <c r="AH431" s="8">
        <v>23</v>
      </c>
      <c r="AI431" s="36">
        <v>9</v>
      </c>
      <c r="AJ431" s="38">
        <v>93</v>
      </c>
      <c r="AK431" s="38">
        <v>19</v>
      </c>
      <c r="AL431" s="1">
        <v>0.42499999999999999</v>
      </c>
      <c r="AM431" s="1">
        <v>0.4833333333</v>
      </c>
      <c r="AN431" s="1">
        <v>0.50870590510000002</v>
      </c>
      <c r="AO431" s="1">
        <v>8.2216876499999994E-2</v>
      </c>
      <c r="AP431" s="1">
        <v>4.2452206499999999E-2</v>
      </c>
      <c r="AQ431" s="1">
        <v>0.16349762949999999</v>
      </c>
      <c r="AR431" s="1">
        <v>0.1814252281</v>
      </c>
      <c r="AS431" s="1">
        <v>0.1504319559</v>
      </c>
      <c r="AT431" s="1">
        <v>5.3173794400000002E-2</v>
      </c>
      <c r="AU431" s="1">
        <v>8.4564302999999997E-3</v>
      </c>
      <c r="AV431" s="1">
        <v>2.3872636199999998E-2</v>
      </c>
      <c r="AW431" s="1">
        <v>0.31490516889999998</v>
      </c>
      <c r="AX431" s="1">
        <v>1.4605237116000001</v>
      </c>
      <c r="AY431" s="1">
        <v>-2.2390674999999999E-2</v>
      </c>
      <c r="AZ431" s="1">
        <v>1.5840498257</v>
      </c>
      <c r="BA431" s="1">
        <v>2.4195356647000001</v>
      </c>
      <c r="BB431" s="1">
        <v>-1.5489991190000001</v>
      </c>
      <c r="BC431" s="1">
        <v>-1.33757427</v>
      </c>
      <c r="BD431" s="1">
        <v>1.0694197021</v>
      </c>
      <c r="BE431" s="1">
        <v>0.15490885109999999</v>
      </c>
      <c r="BF431" s="1">
        <v>1.3386639736999999</v>
      </c>
      <c r="BG431" s="1">
        <v>1.1917171047999999</v>
      </c>
      <c r="BH431" s="1">
        <v>-0.20763899899999999</v>
      </c>
      <c r="BI431" s="1">
        <v>0.60739984250000001</v>
      </c>
      <c r="BJ431">
        <v>2</v>
      </c>
      <c r="BK431">
        <v>3</v>
      </c>
      <c r="BL431" t="s">
        <v>760</v>
      </c>
      <c r="BM431" t="s">
        <v>761</v>
      </c>
      <c r="BN431" s="36" t="s">
        <v>795</v>
      </c>
      <c r="BO431" s="1">
        <v>-0.62511063899999997</v>
      </c>
      <c r="BP431" s="1">
        <v>-0.110294053</v>
      </c>
      <c r="BQ431" s="1">
        <v>-0.68465572900000005</v>
      </c>
      <c r="BR431" s="1">
        <v>-0.16636030900000001</v>
      </c>
      <c r="BS431" s="1">
        <v>0.62511063860000005</v>
      </c>
      <c r="BT431" s="1">
        <v>0.110294053</v>
      </c>
      <c r="BU431" s="1">
        <v>0.68465572919999995</v>
      </c>
      <c r="BV431" s="1">
        <v>0.16636030900000001</v>
      </c>
      <c r="BW431" t="s">
        <v>7266</v>
      </c>
      <c r="BX431" t="s">
        <v>1388</v>
      </c>
      <c r="BY431" t="s">
        <v>1373</v>
      </c>
      <c r="BZ431" t="s">
        <v>1388</v>
      </c>
      <c r="CA431">
        <v>587</v>
      </c>
      <c r="CB431">
        <v>145</v>
      </c>
      <c r="CC431">
        <v>19</v>
      </c>
      <c r="CD431">
        <v>34</v>
      </c>
      <c r="CE431">
        <v>2017</v>
      </c>
      <c r="CF431">
        <v>630</v>
      </c>
      <c r="CG431">
        <v>0.28799999999999998</v>
      </c>
      <c r="CH431">
        <v>0.32400000000000001</v>
      </c>
      <c r="CI431">
        <v>0.46</v>
      </c>
      <c r="CJ431">
        <v>212</v>
      </c>
      <c r="CK431">
        <v>0.33700000000000002</v>
      </c>
      <c r="CL431">
        <v>62</v>
      </c>
      <c r="CM431">
        <v>36</v>
      </c>
      <c r="CN431" t="s">
        <v>265</v>
      </c>
      <c r="CO431">
        <v>28</v>
      </c>
      <c r="CP431" t="s">
        <v>1388</v>
      </c>
      <c r="CQ431">
        <v>311</v>
      </c>
      <c r="CR431">
        <v>81</v>
      </c>
      <c r="CS431">
        <v>2</v>
      </c>
      <c r="CT431">
        <v>8</v>
      </c>
      <c r="CU431">
        <v>2016</v>
      </c>
      <c r="CV431">
        <v>332</v>
      </c>
      <c r="CW431">
        <v>0.28299999999999997</v>
      </c>
      <c r="CX431">
        <v>0.32300000000000001</v>
      </c>
      <c r="CY431">
        <v>0.39200000000000002</v>
      </c>
      <c r="CZ431">
        <v>104</v>
      </c>
      <c r="DA431">
        <v>0.315</v>
      </c>
      <c r="DB431">
        <v>32</v>
      </c>
      <c r="DC431">
        <v>12</v>
      </c>
      <c r="DD431" t="s">
        <v>265</v>
      </c>
      <c r="DE431">
        <v>27</v>
      </c>
      <c r="DV431" s="36" t="s">
        <v>5211</v>
      </c>
    </row>
    <row r="432" spans="1:126" x14ac:dyDescent="0.3">
      <c r="A432">
        <v>431</v>
      </c>
      <c r="B432" t="s">
        <v>641</v>
      </c>
      <c r="C432" t="s">
        <v>512</v>
      </c>
      <c r="D432" t="s">
        <v>511</v>
      </c>
      <c r="E432">
        <v>519023</v>
      </c>
      <c r="F432" t="s">
        <v>255</v>
      </c>
      <c r="I432" t="s">
        <v>1065</v>
      </c>
      <c r="J432">
        <v>34</v>
      </c>
      <c r="K432" t="s">
        <v>808</v>
      </c>
      <c r="L432">
        <v>90</v>
      </c>
      <c r="M432">
        <v>100</v>
      </c>
      <c r="N432">
        <v>58</v>
      </c>
      <c r="O432">
        <v>35</v>
      </c>
      <c r="P432">
        <v>104</v>
      </c>
      <c r="Q432">
        <v>105</v>
      </c>
      <c r="R432">
        <v>83</v>
      </c>
      <c r="S432">
        <v>98</v>
      </c>
      <c r="T432">
        <v>84</v>
      </c>
      <c r="U432">
        <v>106</v>
      </c>
      <c r="V432">
        <v>103</v>
      </c>
      <c r="W432">
        <v>93</v>
      </c>
      <c r="X432">
        <v>29</v>
      </c>
      <c r="Y432">
        <v>151</v>
      </c>
      <c r="Z432">
        <v>4</v>
      </c>
      <c r="AA432">
        <v>1</v>
      </c>
      <c r="AB432" s="1">
        <v>0.20100000000000001</v>
      </c>
      <c r="AC432" s="1">
        <v>0.27900000000000003</v>
      </c>
      <c r="AD432" s="1">
        <v>0.34200000000000003</v>
      </c>
      <c r="AE432" s="1">
        <v>0.27700000000000002</v>
      </c>
      <c r="AF432" s="36">
        <v>12</v>
      </c>
      <c r="AG432" s="36">
        <v>12</v>
      </c>
      <c r="AH432" s="8">
        <v>1</v>
      </c>
      <c r="AI432" s="36">
        <v>-7</v>
      </c>
      <c r="AJ432" s="38">
        <v>474</v>
      </c>
      <c r="AK432" s="38">
        <v>66</v>
      </c>
      <c r="AL432" s="1">
        <v>0.25</v>
      </c>
      <c r="AM432" s="1">
        <v>0.4833333333</v>
      </c>
      <c r="AN432" s="1">
        <v>0.1505191323</v>
      </c>
      <c r="AO432" s="1">
        <v>8.6605668999999996E-3</v>
      </c>
      <c r="AP432" s="1">
        <v>8.2880682799999994E-2</v>
      </c>
      <c r="AQ432" s="1">
        <v>0.2276818152</v>
      </c>
      <c r="AR432" s="1">
        <v>0.12781925760000001</v>
      </c>
      <c r="AS432" s="1">
        <v>0.14054312629999999</v>
      </c>
      <c r="AT432" s="1">
        <v>3.4035623399999999E-2</v>
      </c>
      <c r="AU432" s="1">
        <v>4.7621879000000001E-3</v>
      </c>
      <c r="AV432" s="1">
        <v>2.7072623099999998E-2</v>
      </c>
      <c r="AW432" s="1">
        <v>0.27710072749999998</v>
      </c>
      <c r="AX432" s="1">
        <v>-0.26135687499999999</v>
      </c>
      <c r="AY432" s="1">
        <v>-2.2390674999999999E-2</v>
      </c>
      <c r="AZ432" s="1">
        <v>-0.67919489</v>
      </c>
      <c r="BA432" s="1">
        <v>-0.68532749500000001</v>
      </c>
      <c r="BB432" s="1">
        <v>0.148849801</v>
      </c>
      <c r="BC432" s="1">
        <v>0.25351002319999999</v>
      </c>
      <c r="BD432" s="1">
        <v>-0.97509516699999998</v>
      </c>
      <c r="BE432" s="1">
        <v>-7.4712151000000004E-2</v>
      </c>
      <c r="BF432" s="1">
        <v>-0.69596721399999995</v>
      </c>
      <c r="BG432" s="1">
        <v>8.0146475300000006E-2</v>
      </c>
      <c r="BH432" s="1">
        <v>6.2790052599999993E-2</v>
      </c>
      <c r="BI432" s="1">
        <v>-0.69053460899999997</v>
      </c>
      <c r="BJ432">
        <v>3</v>
      </c>
      <c r="BK432">
        <v>3</v>
      </c>
      <c r="BL432" t="s">
        <v>762</v>
      </c>
      <c r="BM432" t="s">
        <v>759</v>
      </c>
      <c r="BN432" s="36" t="s">
        <v>800</v>
      </c>
      <c r="BO432" s="1">
        <v>0.44399225580000001</v>
      </c>
      <c r="BP432" s="1">
        <v>0.4728893958</v>
      </c>
      <c r="BQ432" s="1">
        <v>0.65487044500000002</v>
      </c>
      <c r="BR432" s="1">
        <v>0.27200650900000001</v>
      </c>
      <c r="BS432" s="1">
        <v>0.44399225580000001</v>
      </c>
      <c r="BT432" s="1">
        <v>0.4728893958</v>
      </c>
      <c r="BU432" s="1">
        <v>0.65487044500000002</v>
      </c>
      <c r="BV432" s="1">
        <v>0.27200650900000001</v>
      </c>
      <c r="BW432" t="s">
        <v>2881</v>
      </c>
      <c r="BX432" t="s">
        <v>1093</v>
      </c>
      <c r="BY432" t="s">
        <v>1063</v>
      </c>
      <c r="BZ432" t="s">
        <v>1093</v>
      </c>
      <c r="CA432">
        <v>141</v>
      </c>
      <c r="CB432">
        <v>56</v>
      </c>
      <c r="CC432">
        <v>6</v>
      </c>
      <c r="CD432">
        <v>1</v>
      </c>
      <c r="CE432">
        <v>2017</v>
      </c>
      <c r="CF432">
        <v>165</v>
      </c>
      <c r="CG432">
        <v>0.21299999999999999</v>
      </c>
      <c r="CH432">
        <v>0.32100000000000001</v>
      </c>
      <c r="CI432">
        <v>0.39</v>
      </c>
      <c r="CJ432">
        <v>52</v>
      </c>
      <c r="CK432">
        <v>0.317</v>
      </c>
      <c r="CL432">
        <v>21</v>
      </c>
      <c r="CM432">
        <v>3</v>
      </c>
      <c r="CN432" t="s">
        <v>255</v>
      </c>
      <c r="CO432">
        <v>29</v>
      </c>
      <c r="CP432" t="s">
        <v>1093</v>
      </c>
      <c r="CQ432">
        <v>50</v>
      </c>
      <c r="CR432">
        <v>16</v>
      </c>
      <c r="CS432">
        <v>0</v>
      </c>
      <c r="CT432">
        <v>0</v>
      </c>
      <c r="CU432">
        <v>2016</v>
      </c>
      <c r="CV432">
        <v>55</v>
      </c>
      <c r="CW432">
        <v>0.14000000000000001</v>
      </c>
      <c r="CX432">
        <v>0.218</v>
      </c>
      <c r="CY432">
        <v>0.16</v>
      </c>
      <c r="CZ432">
        <v>10</v>
      </c>
      <c r="DA432">
        <v>0.186</v>
      </c>
      <c r="DB432">
        <v>2</v>
      </c>
      <c r="DC432">
        <v>-2</v>
      </c>
      <c r="DD432" t="s">
        <v>255</v>
      </c>
      <c r="DE432">
        <v>28</v>
      </c>
      <c r="DF432" t="s">
        <v>1093</v>
      </c>
      <c r="DG432">
        <v>45</v>
      </c>
      <c r="DH432">
        <v>23</v>
      </c>
      <c r="DI432">
        <v>0</v>
      </c>
      <c r="DJ432">
        <v>1</v>
      </c>
      <c r="DK432">
        <v>2015</v>
      </c>
      <c r="DL432">
        <v>51</v>
      </c>
      <c r="DM432">
        <v>0.17799999999999999</v>
      </c>
      <c r="DN432">
        <v>0.27500000000000002</v>
      </c>
      <c r="DO432">
        <v>0.24399999999999999</v>
      </c>
      <c r="DP432">
        <v>13</v>
      </c>
      <c r="DQ432">
        <v>0.246</v>
      </c>
      <c r="DR432">
        <v>4</v>
      </c>
      <c r="DS432">
        <v>-1</v>
      </c>
      <c r="DT432" t="s">
        <v>255</v>
      </c>
      <c r="DU432">
        <v>27</v>
      </c>
      <c r="DV432" s="36" t="s">
        <v>1285</v>
      </c>
    </row>
    <row r="433" spans="1:126" x14ac:dyDescent="0.3">
      <c r="A433">
        <v>432</v>
      </c>
      <c r="B433" t="s">
        <v>6817</v>
      </c>
      <c r="C433" t="s">
        <v>6696</v>
      </c>
      <c r="D433" t="s">
        <v>235</v>
      </c>
      <c r="E433">
        <v>519025</v>
      </c>
      <c r="F433" t="s">
        <v>253</v>
      </c>
      <c r="I433" t="s">
        <v>1065</v>
      </c>
      <c r="J433">
        <v>22</v>
      </c>
      <c r="K433" t="s">
        <v>808</v>
      </c>
      <c r="L433">
        <v>96</v>
      </c>
      <c r="M433">
        <v>100</v>
      </c>
      <c r="N433">
        <v>43</v>
      </c>
      <c r="O433">
        <v>61</v>
      </c>
      <c r="P433">
        <v>65</v>
      </c>
      <c r="Q433">
        <v>112</v>
      </c>
      <c r="R433">
        <v>91</v>
      </c>
      <c r="S433">
        <v>97</v>
      </c>
      <c r="T433">
        <v>87</v>
      </c>
      <c r="U433">
        <v>194</v>
      </c>
      <c r="V433">
        <v>93</v>
      </c>
      <c r="W433">
        <v>88</v>
      </c>
      <c r="X433">
        <v>29</v>
      </c>
      <c r="Y433">
        <v>112</v>
      </c>
      <c r="Z433">
        <v>3</v>
      </c>
      <c r="AA433">
        <v>1</v>
      </c>
      <c r="AB433" s="1">
        <v>0.20799999999999999</v>
      </c>
      <c r="AC433" s="1">
        <v>0.253</v>
      </c>
      <c r="AD433" s="1">
        <v>0.34699999999999998</v>
      </c>
      <c r="AE433" s="1">
        <v>0.26200000000000001</v>
      </c>
      <c r="AF433" s="36">
        <v>8</v>
      </c>
      <c r="AG433" s="36">
        <v>8</v>
      </c>
      <c r="AH433" s="8">
        <v>1</v>
      </c>
      <c r="AI433" s="36">
        <v>-6</v>
      </c>
      <c r="AJ433" s="38">
        <v>576</v>
      </c>
      <c r="AK433" s="38">
        <v>62</v>
      </c>
      <c r="AL433" s="1">
        <v>0.26500000000000001</v>
      </c>
      <c r="AM433" s="1">
        <v>0.4833333333</v>
      </c>
      <c r="AN433" s="1">
        <v>0.1115951825</v>
      </c>
      <c r="AO433" s="1">
        <v>1.52202289E-2</v>
      </c>
      <c r="AP433" s="1">
        <v>5.18588231E-2</v>
      </c>
      <c r="AQ433" s="1">
        <v>0.2428803699</v>
      </c>
      <c r="AR433" s="1">
        <v>0.1390287909</v>
      </c>
      <c r="AS433" s="1">
        <v>0.1389179535</v>
      </c>
      <c r="AT433" s="1">
        <v>3.5214184699999998E-2</v>
      </c>
      <c r="AU433" s="1">
        <v>8.7404065000000006E-3</v>
      </c>
      <c r="AV433" s="1">
        <v>2.4372355599999999E-2</v>
      </c>
      <c r="AW433" s="1">
        <v>0.26155909459999999</v>
      </c>
      <c r="AX433" s="1">
        <v>-0.11376711</v>
      </c>
      <c r="AY433" s="1">
        <v>-2.2390674999999999E-2</v>
      </c>
      <c r="AZ433" s="1">
        <v>-0.92514038700000001</v>
      </c>
      <c r="BA433" s="1">
        <v>-0.40843958600000002</v>
      </c>
      <c r="BB433" s="1">
        <v>-1.1539554460000001</v>
      </c>
      <c r="BC433" s="1">
        <v>0.63027232649999998</v>
      </c>
      <c r="BD433" s="1">
        <v>-0.54756708799999998</v>
      </c>
      <c r="BE433" s="1">
        <v>-0.11244905299999999</v>
      </c>
      <c r="BF433" s="1">
        <v>-0.57067113800000002</v>
      </c>
      <c r="BG433" s="1">
        <v>1.2771634618000001</v>
      </c>
      <c r="BH433" s="1">
        <v>-0.165407999</v>
      </c>
      <c r="BI433" s="1">
        <v>-1.224123259</v>
      </c>
      <c r="BJ433">
        <v>2</v>
      </c>
      <c r="BK433">
        <v>2</v>
      </c>
      <c r="BL433" t="s">
        <v>759</v>
      </c>
      <c r="BM433" t="s">
        <v>762</v>
      </c>
      <c r="BN433" s="36" t="s">
        <v>782</v>
      </c>
      <c r="BO433" s="1">
        <v>-0.25355813300000002</v>
      </c>
      <c r="BP433" s="1">
        <v>0.79043520209999996</v>
      </c>
      <c r="BQ433" s="1">
        <v>0.28078662650000002</v>
      </c>
      <c r="BR433" s="1">
        <v>0.19822164410000001</v>
      </c>
      <c r="BS433" s="1">
        <v>0.2535581334</v>
      </c>
      <c r="BT433" s="1">
        <v>0.79043520209999996</v>
      </c>
      <c r="BU433" s="1">
        <v>0.28078662650000002</v>
      </c>
      <c r="BV433" s="1">
        <v>0.19822164410000001</v>
      </c>
      <c r="BW433" t="s">
        <v>2931</v>
      </c>
      <c r="BX433" t="s">
        <v>1081</v>
      </c>
      <c r="BY433" t="s">
        <v>1063</v>
      </c>
      <c r="BZ433" t="s">
        <v>1375</v>
      </c>
      <c r="CA433">
        <v>38</v>
      </c>
      <c r="CB433">
        <v>22</v>
      </c>
      <c r="CC433">
        <v>0</v>
      </c>
      <c r="CD433">
        <v>0</v>
      </c>
      <c r="CE433">
        <v>2017</v>
      </c>
      <c r="CF433">
        <v>39</v>
      </c>
      <c r="CG433">
        <v>0.21099999999999999</v>
      </c>
      <c r="CH433">
        <v>0.23100000000000001</v>
      </c>
      <c r="CI433">
        <v>0.36799999999999999</v>
      </c>
      <c r="CJ433">
        <v>10</v>
      </c>
      <c r="CK433">
        <v>0.254</v>
      </c>
      <c r="CL433">
        <v>4</v>
      </c>
      <c r="CM433">
        <v>0</v>
      </c>
      <c r="CN433" t="s">
        <v>253</v>
      </c>
      <c r="CO433">
        <v>28</v>
      </c>
      <c r="CP433" t="s">
        <v>1111</v>
      </c>
      <c r="CQ433">
        <v>27</v>
      </c>
      <c r="CR433">
        <v>10</v>
      </c>
      <c r="CS433">
        <v>0</v>
      </c>
      <c r="CT433">
        <v>0</v>
      </c>
      <c r="CU433">
        <v>2016</v>
      </c>
      <c r="CV433">
        <v>31</v>
      </c>
      <c r="CW433">
        <v>0.111</v>
      </c>
      <c r="CX433">
        <v>0.22600000000000001</v>
      </c>
      <c r="CY433">
        <v>0.111</v>
      </c>
      <c r="CZ433">
        <v>6</v>
      </c>
      <c r="DA433">
        <v>0.18</v>
      </c>
      <c r="DB433">
        <v>1</v>
      </c>
      <c r="DC433">
        <v>-1</v>
      </c>
      <c r="DD433" t="s">
        <v>253</v>
      </c>
      <c r="DE433">
        <v>27</v>
      </c>
      <c r="DF433" t="s">
        <v>1107</v>
      </c>
      <c r="DG433">
        <v>255</v>
      </c>
      <c r="DH433">
        <v>83</v>
      </c>
      <c r="DI433">
        <v>9</v>
      </c>
      <c r="DJ433">
        <v>2</v>
      </c>
      <c r="DK433">
        <v>2015</v>
      </c>
      <c r="DL433">
        <v>270</v>
      </c>
      <c r="DM433">
        <v>0.21199999999999999</v>
      </c>
      <c r="DN433">
        <v>0.24099999999999999</v>
      </c>
      <c r="DO433">
        <v>0.36099999999999999</v>
      </c>
      <c r="DP433">
        <v>70</v>
      </c>
      <c r="DQ433">
        <v>0.25800000000000001</v>
      </c>
      <c r="DR433">
        <v>14</v>
      </c>
      <c r="DS433">
        <v>4</v>
      </c>
      <c r="DT433" t="s">
        <v>253</v>
      </c>
      <c r="DU433">
        <v>26</v>
      </c>
      <c r="DV433" s="36" t="s">
        <v>1511</v>
      </c>
    </row>
    <row r="434" spans="1:126" x14ac:dyDescent="0.3">
      <c r="A434">
        <v>433</v>
      </c>
      <c r="B434" t="s">
        <v>7038</v>
      </c>
      <c r="C434" t="s">
        <v>175</v>
      </c>
      <c r="D434" t="s">
        <v>217</v>
      </c>
      <c r="E434">
        <v>543543</v>
      </c>
      <c r="F434" t="s">
        <v>265</v>
      </c>
      <c r="I434" t="s">
        <v>1103</v>
      </c>
      <c r="J434">
        <v>26</v>
      </c>
      <c r="K434" t="s">
        <v>809</v>
      </c>
      <c r="L434">
        <v>154</v>
      </c>
      <c r="M434">
        <v>96</v>
      </c>
      <c r="N434">
        <v>159</v>
      </c>
      <c r="O434">
        <v>118</v>
      </c>
      <c r="P434">
        <v>107</v>
      </c>
      <c r="Q434">
        <v>107</v>
      </c>
      <c r="R434">
        <v>81</v>
      </c>
      <c r="S434">
        <v>139</v>
      </c>
      <c r="T434">
        <v>122</v>
      </c>
      <c r="U434">
        <v>210</v>
      </c>
      <c r="V434">
        <v>140</v>
      </c>
      <c r="W434">
        <v>106</v>
      </c>
      <c r="X434">
        <v>28</v>
      </c>
      <c r="Y434">
        <v>411</v>
      </c>
      <c r="Z434">
        <v>15</v>
      </c>
      <c r="AA434">
        <v>6</v>
      </c>
      <c r="AB434" s="1">
        <v>0.23100000000000001</v>
      </c>
      <c r="AC434" s="1">
        <v>0.29799999999999999</v>
      </c>
      <c r="AD434" s="1">
        <v>0.43</v>
      </c>
      <c r="AE434" s="1">
        <v>0.314</v>
      </c>
      <c r="AF434" s="36">
        <v>37</v>
      </c>
      <c r="AG434" s="36">
        <v>44</v>
      </c>
      <c r="AH434" s="8">
        <v>11</v>
      </c>
      <c r="AI434" s="36">
        <v>7</v>
      </c>
      <c r="AJ434" s="38">
        <v>127</v>
      </c>
      <c r="AK434" s="38">
        <v>29</v>
      </c>
      <c r="AL434" s="1">
        <v>0.42499999999999999</v>
      </c>
      <c r="AM434" s="1">
        <v>0.46666666670000001</v>
      </c>
      <c r="AN434" s="1">
        <v>0.41145845980000001</v>
      </c>
      <c r="AO434" s="1">
        <v>2.9317313599999999E-2</v>
      </c>
      <c r="AP434" s="1">
        <v>8.5046134199999998E-2</v>
      </c>
      <c r="AQ434" s="1">
        <v>0.23159887870000001</v>
      </c>
      <c r="AR434" s="1">
        <v>0.1248154532</v>
      </c>
      <c r="AS434" s="1">
        <v>0.1992197694</v>
      </c>
      <c r="AT434" s="1">
        <v>4.9316714300000002E-2</v>
      </c>
      <c r="AU434" s="1">
        <v>9.4578157999999999E-3</v>
      </c>
      <c r="AV434" s="1">
        <v>3.6819960399999997E-2</v>
      </c>
      <c r="AW434" s="1">
        <v>0.31391786399999999</v>
      </c>
      <c r="AX434" s="1">
        <v>1.4605237116000001</v>
      </c>
      <c r="AY434" s="1">
        <v>-0.27370093499999998</v>
      </c>
      <c r="AZ434" s="1">
        <v>0.96958055040000002</v>
      </c>
      <c r="BA434" s="1">
        <v>0.18660819679999999</v>
      </c>
      <c r="BB434" s="1">
        <v>0.2397908835</v>
      </c>
      <c r="BC434" s="1">
        <v>0.35061148559999999</v>
      </c>
      <c r="BD434" s="1">
        <v>-1.0896593219999999</v>
      </c>
      <c r="BE434" s="1">
        <v>1.287773616</v>
      </c>
      <c r="BF434" s="1">
        <v>0.92860726449999997</v>
      </c>
      <c r="BG434" s="1">
        <v>1.4930266951</v>
      </c>
      <c r="BH434" s="1">
        <v>0.88653193600000002</v>
      </c>
      <c r="BI434" s="1">
        <v>0.57350284750000002</v>
      </c>
      <c r="BJ434">
        <v>1</v>
      </c>
      <c r="BK434">
        <v>3</v>
      </c>
      <c r="BL434" t="s">
        <v>760</v>
      </c>
      <c r="BM434" t="s">
        <v>763</v>
      </c>
      <c r="BN434" s="36" t="s">
        <v>796</v>
      </c>
      <c r="BO434" s="1">
        <v>0.42894122820000002</v>
      </c>
      <c r="BP434" s="1">
        <v>0.29345357859999999</v>
      </c>
      <c r="BQ434" s="1">
        <v>-0.55266049900000003</v>
      </c>
      <c r="BR434" s="1">
        <v>0.42675647039999998</v>
      </c>
      <c r="BS434" s="1">
        <v>0.42894122820000002</v>
      </c>
      <c r="BT434" s="1">
        <v>0.29345357859999999</v>
      </c>
      <c r="BU434" s="1">
        <v>0.55266049880000001</v>
      </c>
      <c r="BV434" s="1">
        <v>0.42675647039999998</v>
      </c>
      <c r="BW434" t="s">
        <v>6984</v>
      </c>
      <c r="BX434" t="s">
        <v>1402</v>
      </c>
      <c r="BY434" t="s">
        <v>1373</v>
      </c>
      <c r="BZ434" t="s">
        <v>1402</v>
      </c>
      <c r="CA434">
        <v>338</v>
      </c>
      <c r="CB434">
        <v>110</v>
      </c>
      <c r="CC434">
        <v>9</v>
      </c>
      <c r="CD434">
        <v>5</v>
      </c>
      <c r="CE434">
        <v>2017</v>
      </c>
      <c r="CF434">
        <v>407</v>
      </c>
      <c r="CG434">
        <v>0.20100000000000001</v>
      </c>
      <c r="CH434">
        <v>0.32700000000000001</v>
      </c>
      <c r="CI434">
        <v>0.33700000000000002</v>
      </c>
      <c r="CJ434">
        <v>124</v>
      </c>
      <c r="CK434">
        <v>0.30399999999999999</v>
      </c>
      <c r="CL434">
        <v>32</v>
      </c>
      <c r="CM434">
        <v>6</v>
      </c>
      <c r="CN434" t="s">
        <v>265</v>
      </c>
      <c r="CO434">
        <v>27</v>
      </c>
      <c r="CP434" t="s">
        <v>1402</v>
      </c>
      <c r="CQ434">
        <v>548</v>
      </c>
      <c r="CR434">
        <v>152</v>
      </c>
      <c r="CS434">
        <v>30</v>
      </c>
      <c r="CT434">
        <v>6</v>
      </c>
      <c r="CU434">
        <v>2016</v>
      </c>
      <c r="CV434">
        <v>601</v>
      </c>
      <c r="CW434">
        <v>0.24299999999999999</v>
      </c>
      <c r="CX434">
        <v>0.30399999999999999</v>
      </c>
      <c r="CY434">
        <v>0.48199999999999998</v>
      </c>
      <c r="CZ434">
        <v>201</v>
      </c>
      <c r="DA434">
        <v>0.33500000000000002</v>
      </c>
      <c r="DB434">
        <v>59</v>
      </c>
      <c r="DC434">
        <v>22</v>
      </c>
      <c r="DD434" t="s">
        <v>257</v>
      </c>
      <c r="DE434">
        <v>26</v>
      </c>
      <c r="DF434" t="s">
        <v>1397</v>
      </c>
      <c r="DG434">
        <v>438</v>
      </c>
      <c r="DH434">
        <v>144</v>
      </c>
      <c r="DI434">
        <v>11</v>
      </c>
      <c r="DJ434">
        <v>13</v>
      </c>
      <c r="DK434">
        <v>2015</v>
      </c>
      <c r="DL434">
        <v>497</v>
      </c>
      <c r="DM434">
        <v>0.25800000000000001</v>
      </c>
      <c r="DN434">
        <v>0.32900000000000001</v>
      </c>
      <c r="DO434">
        <v>0.40200000000000002</v>
      </c>
      <c r="DP434">
        <v>159</v>
      </c>
      <c r="DQ434">
        <v>0.31900000000000001</v>
      </c>
      <c r="DR434">
        <v>44</v>
      </c>
      <c r="DS434">
        <v>15</v>
      </c>
      <c r="DT434" t="s">
        <v>257</v>
      </c>
      <c r="DU434">
        <v>25</v>
      </c>
      <c r="DV434" s="36" t="s">
        <v>2706</v>
      </c>
    </row>
    <row r="435" spans="1:126" x14ac:dyDescent="0.3">
      <c r="A435">
        <v>434</v>
      </c>
      <c r="B435" t="s">
        <v>5606</v>
      </c>
      <c r="C435" t="s">
        <v>175</v>
      </c>
      <c r="D435" t="s">
        <v>221</v>
      </c>
      <c r="E435">
        <v>623166</v>
      </c>
      <c r="F435" t="s">
        <v>265</v>
      </c>
      <c r="I435" t="s">
        <v>1065</v>
      </c>
      <c r="J435">
        <v>2</v>
      </c>
      <c r="K435" t="s">
        <v>817</v>
      </c>
      <c r="L435">
        <v>154</v>
      </c>
      <c r="M435">
        <v>96</v>
      </c>
      <c r="N435">
        <v>43</v>
      </c>
      <c r="O435">
        <v>133</v>
      </c>
      <c r="P435">
        <v>65</v>
      </c>
      <c r="Q435">
        <v>94</v>
      </c>
      <c r="R435">
        <v>115</v>
      </c>
      <c r="S435">
        <v>74</v>
      </c>
      <c r="T435">
        <v>95</v>
      </c>
      <c r="U435">
        <v>139</v>
      </c>
      <c r="V435">
        <v>60</v>
      </c>
      <c r="W435">
        <v>94</v>
      </c>
      <c r="X435">
        <v>28</v>
      </c>
      <c r="Y435">
        <v>111</v>
      </c>
      <c r="Z435">
        <v>2</v>
      </c>
      <c r="AA435">
        <v>2</v>
      </c>
      <c r="AB435" s="1">
        <v>0.24099999999999999</v>
      </c>
      <c r="AC435" s="1">
        <v>0.28399999999999997</v>
      </c>
      <c r="AD435" s="1">
        <v>0.34699999999999998</v>
      </c>
      <c r="AE435" s="1">
        <v>0.27800000000000002</v>
      </c>
      <c r="AF435" s="36">
        <v>10</v>
      </c>
      <c r="AG435" s="36">
        <v>10</v>
      </c>
      <c r="AH435" s="8">
        <v>2</v>
      </c>
      <c r="AI435" s="36">
        <v>-2</v>
      </c>
      <c r="AJ435" s="38">
        <v>673</v>
      </c>
      <c r="AK435" s="38">
        <v>78</v>
      </c>
      <c r="AL435" s="1">
        <v>0.42499999999999999</v>
      </c>
      <c r="AM435" s="1">
        <v>0.46666666670000001</v>
      </c>
      <c r="AN435" s="1">
        <v>0.1112104743</v>
      </c>
      <c r="AO435" s="1">
        <v>3.3118613499999998E-2</v>
      </c>
      <c r="AP435" s="1">
        <v>5.1255975799999999E-2</v>
      </c>
      <c r="AQ435" s="1">
        <v>0.20465853789999999</v>
      </c>
      <c r="AR435" s="1">
        <v>0.17592720589999999</v>
      </c>
      <c r="AS435" s="1">
        <v>0.10600222939999999</v>
      </c>
      <c r="AT435" s="1">
        <v>3.8565335899999997E-2</v>
      </c>
      <c r="AU435" s="1">
        <v>6.2334735000000004E-3</v>
      </c>
      <c r="AV435" s="1">
        <v>1.5754932999999999E-2</v>
      </c>
      <c r="AW435" s="1">
        <v>0.27846053209999999</v>
      </c>
      <c r="AX435" s="1">
        <v>1.4605237116000001</v>
      </c>
      <c r="AY435" s="1">
        <v>-0.27370093499999998</v>
      </c>
      <c r="AZ435" s="1">
        <v>-0.92757121099999995</v>
      </c>
      <c r="BA435" s="1">
        <v>0.34706371870000002</v>
      </c>
      <c r="BB435" s="1">
        <v>-1.1792728370000001</v>
      </c>
      <c r="BC435" s="1">
        <v>-0.31722207299999999</v>
      </c>
      <c r="BD435" s="1">
        <v>0.85972686040000001</v>
      </c>
      <c r="BE435" s="1">
        <v>-0.87676008400000005</v>
      </c>
      <c r="BF435" s="1">
        <v>-0.21440111100000001</v>
      </c>
      <c r="BG435" s="1">
        <v>0.52284558910000001</v>
      </c>
      <c r="BH435" s="1">
        <v>-0.893661445</v>
      </c>
      <c r="BI435" s="1">
        <v>-0.643848635</v>
      </c>
      <c r="BJ435">
        <v>2</v>
      </c>
      <c r="BK435">
        <v>1</v>
      </c>
      <c r="BL435" t="s">
        <v>761</v>
      </c>
      <c r="BM435" t="s">
        <v>759</v>
      </c>
      <c r="BN435" s="36" t="s">
        <v>787</v>
      </c>
      <c r="BO435" s="1">
        <v>-0.962033841</v>
      </c>
      <c r="BP435" s="1">
        <v>0.14478753429999999</v>
      </c>
      <c r="BQ435" s="1">
        <v>-6.6624997000000005E-2</v>
      </c>
      <c r="BR435" s="1">
        <v>0.14094820459999999</v>
      </c>
      <c r="BS435" s="1">
        <v>0.962033841</v>
      </c>
      <c r="BT435" s="1">
        <v>0.14478753429999999</v>
      </c>
      <c r="BU435" s="1">
        <v>6.6624996899999997E-2</v>
      </c>
      <c r="BV435" s="1">
        <v>0.14094820459999999</v>
      </c>
      <c r="BW435" t="s">
        <v>2872</v>
      </c>
      <c r="BX435" t="s">
        <v>1394</v>
      </c>
      <c r="BY435" t="s">
        <v>1373</v>
      </c>
      <c r="CP435" t="s">
        <v>1394</v>
      </c>
      <c r="CQ435">
        <v>1</v>
      </c>
      <c r="CR435">
        <v>1</v>
      </c>
      <c r="CS435">
        <v>0</v>
      </c>
      <c r="CT435">
        <v>0</v>
      </c>
      <c r="CU435">
        <v>2016</v>
      </c>
      <c r="CV435">
        <v>1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 t="s">
        <v>265</v>
      </c>
      <c r="DE435">
        <v>26</v>
      </c>
      <c r="DV435" s="36" t="s">
        <v>5217</v>
      </c>
    </row>
    <row r="436" spans="1:126" x14ac:dyDescent="0.3">
      <c r="A436">
        <v>435</v>
      </c>
      <c r="B436" t="s">
        <v>642</v>
      </c>
      <c r="C436" t="s">
        <v>271</v>
      </c>
      <c r="D436" t="s">
        <v>270</v>
      </c>
      <c r="E436">
        <v>425877</v>
      </c>
      <c r="F436" t="s">
        <v>255</v>
      </c>
      <c r="I436" t="s">
        <v>1065</v>
      </c>
      <c r="J436">
        <v>17</v>
      </c>
      <c r="K436" t="s">
        <v>5109</v>
      </c>
      <c r="L436">
        <v>90</v>
      </c>
      <c r="M436">
        <v>120</v>
      </c>
      <c r="N436">
        <v>167</v>
      </c>
      <c r="O436">
        <v>61</v>
      </c>
      <c r="P436">
        <v>90</v>
      </c>
      <c r="Q436">
        <v>61</v>
      </c>
      <c r="R436">
        <v>124</v>
      </c>
      <c r="S436">
        <v>84</v>
      </c>
      <c r="T436">
        <v>99</v>
      </c>
      <c r="U436">
        <v>31</v>
      </c>
      <c r="V436">
        <v>86</v>
      </c>
      <c r="W436">
        <v>104</v>
      </c>
      <c r="X436">
        <v>35</v>
      </c>
      <c r="Y436">
        <v>431</v>
      </c>
      <c r="Z436">
        <v>10</v>
      </c>
      <c r="AA436">
        <v>4</v>
      </c>
      <c r="AB436" s="1">
        <v>0.26300000000000001</v>
      </c>
      <c r="AC436" s="1">
        <v>0.316</v>
      </c>
      <c r="AD436" s="1">
        <v>0.38400000000000001</v>
      </c>
      <c r="AE436" s="1">
        <v>0.309</v>
      </c>
      <c r="AF436" s="36">
        <v>36</v>
      </c>
      <c r="AG436" s="36">
        <v>44</v>
      </c>
      <c r="AH436" s="8">
        <v>13</v>
      </c>
      <c r="AI436" s="36">
        <v>-6</v>
      </c>
      <c r="AJ436" s="38">
        <v>121</v>
      </c>
      <c r="AK436" s="38">
        <v>11</v>
      </c>
      <c r="AL436" s="1">
        <v>0.25</v>
      </c>
      <c r="AM436" s="1">
        <v>0.58333333330000003</v>
      </c>
      <c r="AN436" s="1">
        <v>0.43095851280000003</v>
      </c>
      <c r="AO436" s="1">
        <v>1.5214469600000001E-2</v>
      </c>
      <c r="AP436" s="1">
        <v>7.1491824900000001E-2</v>
      </c>
      <c r="AQ436" s="1">
        <v>0.13205589149999999</v>
      </c>
      <c r="AR436" s="1">
        <v>0.19058166239999999</v>
      </c>
      <c r="AS436" s="1">
        <v>0.1209812443</v>
      </c>
      <c r="AT436" s="1">
        <v>4.03739605E-2</v>
      </c>
      <c r="AU436" s="1">
        <v>1.4115038E-3</v>
      </c>
      <c r="AV436" s="1">
        <v>2.2733392299999999E-2</v>
      </c>
      <c r="AW436" s="1">
        <v>0.30936738499999999</v>
      </c>
      <c r="AX436" s="1">
        <v>-0.26135687499999999</v>
      </c>
      <c r="AY436" s="1">
        <v>1.4854708896</v>
      </c>
      <c r="AZ436" s="1">
        <v>1.0927938993999999</v>
      </c>
      <c r="BA436" s="1">
        <v>-0.40868269099999999</v>
      </c>
      <c r="BB436" s="1">
        <v>-0.32944079599999998</v>
      </c>
      <c r="BC436" s="1">
        <v>-2.116994541</v>
      </c>
      <c r="BD436" s="1">
        <v>1.4186432265</v>
      </c>
      <c r="BE436" s="1">
        <v>-0.52894375599999999</v>
      </c>
      <c r="BF436" s="1">
        <v>-2.2121293E-2</v>
      </c>
      <c r="BG436" s="1">
        <v>-0.92804995400000001</v>
      </c>
      <c r="BH436" s="1">
        <v>-0.30391584700000002</v>
      </c>
      <c r="BI436" s="1">
        <v>0.41727190650000001</v>
      </c>
      <c r="BJ436">
        <v>3</v>
      </c>
      <c r="BK436">
        <v>2</v>
      </c>
      <c r="BL436" t="s">
        <v>764</v>
      </c>
      <c r="BM436" t="s">
        <v>6724</v>
      </c>
      <c r="BN436" s="36" t="s">
        <v>6748</v>
      </c>
      <c r="BO436" s="1">
        <v>-0.30113753500000001</v>
      </c>
      <c r="BP436" s="1">
        <v>-0.86296264499999997</v>
      </c>
      <c r="BQ436" s="1">
        <v>-4.2825874999999999E-2</v>
      </c>
      <c r="BR436" s="1">
        <v>-0.36226900899999998</v>
      </c>
      <c r="BS436" s="1">
        <v>0.3011375349</v>
      </c>
      <c r="BT436" s="1">
        <v>0.86296264479999996</v>
      </c>
      <c r="BU436" s="1">
        <v>4.28258745E-2</v>
      </c>
      <c r="BV436" s="1">
        <v>0.36226900899999998</v>
      </c>
      <c r="BW436" t="s">
        <v>6933</v>
      </c>
      <c r="BX436" t="s">
        <v>1100</v>
      </c>
      <c r="BY436" t="s">
        <v>1063</v>
      </c>
      <c r="BZ436" t="s">
        <v>2539</v>
      </c>
      <c r="CA436">
        <v>501</v>
      </c>
      <c r="CB436">
        <v>136</v>
      </c>
      <c r="CC436">
        <v>18</v>
      </c>
      <c r="CD436">
        <v>9</v>
      </c>
      <c r="CE436">
        <v>2017</v>
      </c>
      <c r="CF436">
        <v>543</v>
      </c>
      <c r="CG436">
        <v>0.27300000000000002</v>
      </c>
      <c r="CH436">
        <v>0.312</v>
      </c>
      <c r="CI436">
        <v>0.439</v>
      </c>
      <c r="CJ436">
        <v>175</v>
      </c>
      <c r="CK436">
        <v>0.32300000000000001</v>
      </c>
      <c r="CL436">
        <v>48</v>
      </c>
      <c r="CM436">
        <v>23</v>
      </c>
      <c r="CN436" t="s">
        <v>255</v>
      </c>
      <c r="CO436">
        <v>34</v>
      </c>
      <c r="CP436" t="s">
        <v>2539</v>
      </c>
      <c r="CQ436">
        <v>534</v>
      </c>
      <c r="CR436">
        <v>147</v>
      </c>
      <c r="CS436">
        <v>8</v>
      </c>
      <c r="CT436">
        <v>3</v>
      </c>
      <c r="CU436">
        <v>2016</v>
      </c>
      <c r="CV436">
        <v>581</v>
      </c>
      <c r="CW436">
        <v>0.307</v>
      </c>
      <c r="CX436">
        <v>0.36</v>
      </c>
      <c r="CY436">
        <v>0.42699999999999999</v>
      </c>
      <c r="CZ436">
        <v>202</v>
      </c>
      <c r="DA436">
        <v>0.34799999999999998</v>
      </c>
      <c r="DB436">
        <v>66</v>
      </c>
      <c r="DC436">
        <v>21</v>
      </c>
      <c r="DD436" t="s">
        <v>255</v>
      </c>
      <c r="DE436">
        <v>33</v>
      </c>
      <c r="DF436" t="s">
        <v>1100</v>
      </c>
      <c r="DG436">
        <v>488</v>
      </c>
      <c r="DH436">
        <v>136</v>
      </c>
      <c r="DI436">
        <v>4</v>
      </c>
      <c r="DJ436">
        <v>3</v>
      </c>
      <c r="DK436">
        <v>2015</v>
      </c>
      <c r="DL436">
        <v>530</v>
      </c>
      <c r="DM436">
        <v>0.27</v>
      </c>
      <c r="DN436">
        <v>0.31</v>
      </c>
      <c r="DO436">
        <v>0.35</v>
      </c>
      <c r="DP436">
        <v>155</v>
      </c>
      <c r="DQ436">
        <v>0.29299999999999998</v>
      </c>
      <c r="DR436">
        <v>33</v>
      </c>
      <c r="DS436">
        <v>12</v>
      </c>
      <c r="DT436" t="s">
        <v>255</v>
      </c>
      <c r="DU436">
        <v>32</v>
      </c>
      <c r="DV436" s="36" t="s">
        <v>1255</v>
      </c>
    </row>
    <row r="437" spans="1:126" x14ac:dyDescent="0.3">
      <c r="A437">
        <v>436</v>
      </c>
      <c r="B437" t="s">
        <v>6818</v>
      </c>
      <c r="C437" t="s">
        <v>4631</v>
      </c>
      <c r="D437" t="s">
        <v>4632</v>
      </c>
      <c r="E437">
        <v>660162</v>
      </c>
      <c r="F437" t="s">
        <v>265</v>
      </c>
      <c r="I437" t="s">
        <v>1061</v>
      </c>
      <c r="J437">
        <v>24</v>
      </c>
      <c r="K437" t="s">
        <v>2875</v>
      </c>
      <c r="L437">
        <v>154</v>
      </c>
      <c r="M437">
        <v>76</v>
      </c>
      <c r="N437">
        <v>103</v>
      </c>
      <c r="O437">
        <v>109</v>
      </c>
      <c r="P437">
        <v>144</v>
      </c>
      <c r="Q437">
        <v>123</v>
      </c>
      <c r="R437">
        <v>87</v>
      </c>
      <c r="S437">
        <v>105</v>
      </c>
      <c r="T437">
        <v>109</v>
      </c>
      <c r="U437">
        <v>172</v>
      </c>
      <c r="V437">
        <v>88</v>
      </c>
      <c r="W437">
        <v>103</v>
      </c>
      <c r="X437">
        <v>22</v>
      </c>
      <c r="Y437">
        <v>266</v>
      </c>
      <c r="Z437">
        <v>6</v>
      </c>
      <c r="AA437">
        <v>4</v>
      </c>
      <c r="AB437" s="1">
        <v>0.217</v>
      </c>
      <c r="AC437" s="1">
        <v>0.316</v>
      </c>
      <c r="AD437" s="1">
        <v>0.36899999999999999</v>
      </c>
      <c r="AE437" s="1">
        <v>0.307</v>
      </c>
      <c r="AF437" s="36">
        <v>25</v>
      </c>
      <c r="AG437" s="36">
        <v>28</v>
      </c>
      <c r="AH437" s="8">
        <v>5</v>
      </c>
      <c r="AI437" s="36">
        <v>2</v>
      </c>
      <c r="AJ437" s="38">
        <v>253</v>
      </c>
      <c r="AK437" s="38">
        <v>35</v>
      </c>
      <c r="AL437" s="1">
        <v>0.42499999999999999</v>
      </c>
      <c r="AM437" s="1">
        <v>0.36666666669999998</v>
      </c>
      <c r="AN437" s="1">
        <v>0.26608514100000003</v>
      </c>
      <c r="AO437" s="1">
        <v>2.71027447E-2</v>
      </c>
      <c r="AP437" s="1">
        <v>0.11402792019999999</v>
      </c>
      <c r="AQ437" s="1">
        <v>0.26674934579999998</v>
      </c>
      <c r="AR437" s="1">
        <v>0.1340520634</v>
      </c>
      <c r="AS437" s="1">
        <v>0.15140834659999999</v>
      </c>
      <c r="AT437" s="1">
        <v>4.4132482899999999E-2</v>
      </c>
      <c r="AU437" s="1">
        <v>7.7356315000000004E-3</v>
      </c>
      <c r="AV437" s="1">
        <v>2.3260023599999999E-2</v>
      </c>
      <c r="AW437" s="1">
        <v>0.30677430779999998</v>
      </c>
      <c r="AX437" s="1">
        <v>1.4605237116000001</v>
      </c>
      <c r="AY437" s="1">
        <v>-1.7815624999999999</v>
      </c>
      <c r="AZ437" s="1">
        <v>5.1022354899999997E-2</v>
      </c>
      <c r="BA437" s="1">
        <v>9.3129698499999997E-2</v>
      </c>
      <c r="BB437" s="1">
        <v>1.4569204549999999</v>
      </c>
      <c r="BC437" s="1">
        <v>1.2219687436</v>
      </c>
      <c r="BD437" s="1">
        <v>-0.73737791200000002</v>
      </c>
      <c r="BE437" s="1">
        <v>0.1775808784</v>
      </c>
      <c r="BF437" s="1">
        <v>0.37745747629999998</v>
      </c>
      <c r="BG437" s="1">
        <v>0.9748340096</v>
      </c>
      <c r="BH437" s="1">
        <v>-0.25941054499999999</v>
      </c>
      <c r="BI437" s="1">
        <v>0.32824415940000001</v>
      </c>
      <c r="BJ437">
        <v>2</v>
      </c>
      <c r="BK437">
        <v>2</v>
      </c>
      <c r="BL437" t="s">
        <v>759</v>
      </c>
      <c r="BM437" t="s">
        <v>6729</v>
      </c>
      <c r="BN437" s="36" t="s">
        <v>6767</v>
      </c>
      <c r="BO437" s="1">
        <v>5.3222659899999997E-2</v>
      </c>
      <c r="BP437" s="1">
        <v>0.59935451070000001</v>
      </c>
      <c r="BQ437" s="1">
        <v>-0.294671882</v>
      </c>
      <c r="BR437" s="1">
        <v>0.44796891150000001</v>
      </c>
      <c r="BS437" s="1">
        <v>5.3222659899999997E-2</v>
      </c>
      <c r="BT437" s="1">
        <v>0.59935451070000001</v>
      </c>
      <c r="BU437" s="1">
        <v>0.29467188170000003</v>
      </c>
      <c r="BV437" s="1">
        <v>0.44796891150000001</v>
      </c>
      <c r="BW437" t="s">
        <v>2467</v>
      </c>
      <c r="BX437" t="s">
        <v>1390</v>
      </c>
      <c r="BY437" t="s">
        <v>1373</v>
      </c>
      <c r="BZ437" t="s">
        <v>1390</v>
      </c>
      <c r="CA437">
        <v>199</v>
      </c>
      <c r="CB437">
        <v>54</v>
      </c>
      <c r="CC437">
        <v>8</v>
      </c>
      <c r="CD437">
        <v>3</v>
      </c>
      <c r="CE437">
        <v>2017</v>
      </c>
      <c r="CF437">
        <v>231</v>
      </c>
      <c r="CG437">
        <v>0.23100000000000001</v>
      </c>
      <c r="CH437">
        <v>0.33800000000000002</v>
      </c>
      <c r="CI437">
        <v>0.41199999999999998</v>
      </c>
      <c r="CJ437">
        <v>77</v>
      </c>
      <c r="CK437">
        <v>0.33300000000000002</v>
      </c>
      <c r="CL437">
        <v>31</v>
      </c>
      <c r="CM437">
        <v>6</v>
      </c>
      <c r="CN437" t="s">
        <v>265</v>
      </c>
      <c r="CO437">
        <v>22</v>
      </c>
      <c r="CP437" t="s">
        <v>1394</v>
      </c>
      <c r="CQ437">
        <v>19</v>
      </c>
      <c r="CR437">
        <v>8</v>
      </c>
      <c r="CS437">
        <v>0</v>
      </c>
      <c r="CT437">
        <v>0</v>
      </c>
      <c r="CU437">
        <v>2016</v>
      </c>
      <c r="CV437">
        <v>20</v>
      </c>
      <c r="CW437">
        <v>0.21099999999999999</v>
      </c>
      <c r="CX437">
        <v>0.25</v>
      </c>
      <c r="CY437">
        <v>0.26300000000000001</v>
      </c>
      <c r="CZ437">
        <v>5</v>
      </c>
      <c r="DA437">
        <v>0.23300000000000001</v>
      </c>
      <c r="DB437">
        <v>2</v>
      </c>
      <c r="DC437">
        <v>0</v>
      </c>
      <c r="DD437" t="s">
        <v>253</v>
      </c>
      <c r="DE437">
        <v>21</v>
      </c>
      <c r="DV437" s="36" t="s">
        <v>5198</v>
      </c>
    </row>
    <row r="438" spans="1:126" x14ac:dyDescent="0.3">
      <c r="A438">
        <v>437</v>
      </c>
      <c r="B438" t="s">
        <v>6819</v>
      </c>
      <c r="C438" t="s">
        <v>6454</v>
      </c>
      <c r="D438" t="s">
        <v>20</v>
      </c>
      <c r="E438">
        <v>519037</v>
      </c>
      <c r="F438" t="s">
        <v>249</v>
      </c>
      <c r="I438" t="s">
        <v>1103</v>
      </c>
      <c r="J438">
        <v>22</v>
      </c>
      <c r="K438" t="s">
        <v>785</v>
      </c>
      <c r="L438">
        <v>76</v>
      </c>
      <c r="M438">
        <v>100</v>
      </c>
      <c r="N438">
        <v>41</v>
      </c>
      <c r="O438">
        <v>92</v>
      </c>
      <c r="P438">
        <v>82</v>
      </c>
      <c r="Q438">
        <v>130</v>
      </c>
      <c r="R438">
        <v>93</v>
      </c>
      <c r="S438">
        <v>71</v>
      </c>
      <c r="T438">
        <v>79</v>
      </c>
      <c r="U438">
        <v>118</v>
      </c>
      <c r="V438">
        <v>57</v>
      </c>
      <c r="W438">
        <v>83</v>
      </c>
      <c r="X438">
        <v>29</v>
      </c>
      <c r="Y438">
        <v>107</v>
      </c>
      <c r="Z438">
        <v>2</v>
      </c>
      <c r="AA438">
        <v>1</v>
      </c>
      <c r="AB438" s="1">
        <v>0.19600000000000001</v>
      </c>
      <c r="AC438" s="1">
        <v>0.253</v>
      </c>
      <c r="AD438" s="1">
        <v>0.29699999999999999</v>
      </c>
      <c r="AE438" s="1">
        <v>0.246</v>
      </c>
      <c r="AF438" s="36">
        <v>6</v>
      </c>
      <c r="AG438" s="36">
        <v>6</v>
      </c>
      <c r="AH438" s="8">
        <v>1</v>
      </c>
      <c r="AI438" s="36">
        <v>-9</v>
      </c>
      <c r="AJ438" s="38">
        <v>614</v>
      </c>
      <c r="AK438" s="38">
        <v>230</v>
      </c>
      <c r="AL438" s="1">
        <v>0.21</v>
      </c>
      <c r="AM438" s="1">
        <v>0.4833333333</v>
      </c>
      <c r="AN438" s="1">
        <v>0.10661637309999999</v>
      </c>
      <c r="AO438" s="1">
        <v>2.280509E-2</v>
      </c>
      <c r="AP438" s="1">
        <v>6.4889543499999994E-2</v>
      </c>
      <c r="AQ438" s="1">
        <v>0.28252385629999999</v>
      </c>
      <c r="AR438" s="1">
        <v>0.14213342649999999</v>
      </c>
      <c r="AS438" s="1">
        <v>0.10155659409999999</v>
      </c>
      <c r="AT438" s="1">
        <v>3.2173973199999997E-2</v>
      </c>
      <c r="AU438" s="1">
        <v>5.3146608999999996E-3</v>
      </c>
      <c r="AV438" s="1">
        <v>1.5068261600000001E-2</v>
      </c>
      <c r="AW438" s="1">
        <v>0.2455047964</v>
      </c>
      <c r="AX438" s="1">
        <v>-0.65492958000000001</v>
      </c>
      <c r="AY438" s="1">
        <v>-2.2390674999999999E-2</v>
      </c>
      <c r="AZ438" s="1">
        <v>-0.95659957200000001</v>
      </c>
      <c r="BA438" s="1">
        <v>-8.8277305E-2</v>
      </c>
      <c r="BB438" s="1">
        <v>-0.60671259799999999</v>
      </c>
      <c r="BC438" s="1">
        <v>1.6130086165999999</v>
      </c>
      <c r="BD438" s="1">
        <v>-0.42915726199999998</v>
      </c>
      <c r="BE438" s="1">
        <v>-0.97998880600000005</v>
      </c>
      <c r="BF438" s="1">
        <v>-0.89388432500000004</v>
      </c>
      <c r="BG438" s="1">
        <v>0.24638158909999999</v>
      </c>
      <c r="BH438" s="1">
        <v>-0.951691646</v>
      </c>
      <c r="BI438" s="1">
        <v>-1.7753131719999999</v>
      </c>
      <c r="BJ438">
        <v>2</v>
      </c>
      <c r="BK438">
        <v>2</v>
      </c>
      <c r="BL438" t="s">
        <v>759</v>
      </c>
      <c r="BM438" t="s">
        <v>762</v>
      </c>
      <c r="BN438" s="36" t="s">
        <v>782</v>
      </c>
      <c r="BO438" s="1">
        <v>-0.303132974</v>
      </c>
      <c r="BP438" s="1">
        <v>0.74639642610000001</v>
      </c>
      <c r="BQ438" s="1">
        <v>0.53656957449999998</v>
      </c>
      <c r="BR438" s="1">
        <v>0.1644890936</v>
      </c>
      <c r="BS438" s="1">
        <v>0.30313297369999997</v>
      </c>
      <c r="BT438" s="1">
        <v>0.74639642610000001</v>
      </c>
      <c r="BU438" s="1">
        <v>0.53656957449999998</v>
      </c>
      <c r="BV438" s="1">
        <v>0.1644890936</v>
      </c>
      <c r="BW438" t="s">
        <v>3044</v>
      </c>
      <c r="BX438" t="s">
        <v>1104</v>
      </c>
      <c r="BY438" t="s">
        <v>1063</v>
      </c>
      <c r="BZ438" t="s">
        <v>1104</v>
      </c>
      <c r="CA438">
        <v>38</v>
      </c>
      <c r="CB438">
        <v>28</v>
      </c>
      <c r="CC438">
        <v>0</v>
      </c>
      <c r="CD438">
        <v>0</v>
      </c>
      <c r="CE438">
        <v>2017</v>
      </c>
      <c r="CF438">
        <v>43</v>
      </c>
      <c r="CG438">
        <v>0.21099999999999999</v>
      </c>
      <c r="CH438">
        <v>0.25600000000000001</v>
      </c>
      <c r="CI438">
        <v>0.23699999999999999</v>
      </c>
      <c r="CJ438">
        <v>10</v>
      </c>
      <c r="CK438">
        <v>0.22600000000000001</v>
      </c>
      <c r="CL438">
        <v>3</v>
      </c>
      <c r="CM438">
        <v>0</v>
      </c>
      <c r="CN438" t="s">
        <v>249</v>
      </c>
      <c r="CO438">
        <v>28</v>
      </c>
      <c r="DV438" s="36" t="s">
        <v>6455</v>
      </c>
    </row>
    <row r="439" spans="1:126" x14ac:dyDescent="0.3">
      <c r="A439">
        <v>438</v>
      </c>
      <c r="B439" t="s">
        <v>7321</v>
      </c>
      <c r="C439" t="s">
        <v>4610</v>
      </c>
      <c r="D439" t="s">
        <v>279</v>
      </c>
      <c r="E439">
        <v>609275</v>
      </c>
      <c r="F439" t="s">
        <v>257</v>
      </c>
      <c r="I439" t="s">
        <v>1061</v>
      </c>
      <c r="J439">
        <v>19</v>
      </c>
      <c r="K439" t="s">
        <v>2898</v>
      </c>
      <c r="L439">
        <v>172</v>
      </c>
      <c r="M439">
        <v>76</v>
      </c>
      <c r="N439">
        <v>68</v>
      </c>
      <c r="O439">
        <v>504</v>
      </c>
      <c r="P439">
        <v>97</v>
      </c>
      <c r="Q439">
        <v>125</v>
      </c>
      <c r="R439">
        <v>84</v>
      </c>
      <c r="S439">
        <v>79</v>
      </c>
      <c r="T439">
        <v>78</v>
      </c>
      <c r="U439">
        <v>265</v>
      </c>
      <c r="V439">
        <v>53</v>
      </c>
      <c r="W439">
        <v>83</v>
      </c>
      <c r="X439">
        <v>22</v>
      </c>
      <c r="Y439">
        <v>177</v>
      </c>
      <c r="Z439">
        <v>2</v>
      </c>
      <c r="AA439">
        <v>9</v>
      </c>
      <c r="AB439" s="1">
        <v>0.189</v>
      </c>
      <c r="AC439" s="1">
        <v>0.255</v>
      </c>
      <c r="AD439" s="1">
        <v>0.30299999999999999</v>
      </c>
      <c r="AE439" s="1">
        <v>0.248</v>
      </c>
      <c r="AF439" s="36">
        <v>9</v>
      </c>
      <c r="AG439" s="36">
        <v>12</v>
      </c>
      <c r="AH439" s="8">
        <v>3</v>
      </c>
      <c r="AI439" s="36">
        <v>-9</v>
      </c>
      <c r="AJ439" s="38">
        <v>489</v>
      </c>
      <c r="AK439" s="38">
        <v>77</v>
      </c>
      <c r="AL439" s="1">
        <v>0.47499999999999998</v>
      </c>
      <c r="AM439" s="1">
        <v>0.36666666669999998</v>
      </c>
      <c r="AN439" s="1">
        <v>0.1766827161</v>
      </c>
      <c r="AO439" s="1">
        <v>0.1255012033</v>
      </c>
      <c r="AP439" s="1">
        <v>7.6866533799999998E-2</v>
      </c>
      <c r="AQ439" s="1">
        <v>0.27136615209999998</v>
      </c>
      <c r="AR439" s="1">
        <v>0.128340077</v>
      </c>
      <c r="AS439" s="1">
        <v>0.1140753659</v>
      </c>
      <c r="AT439" s="1">
        <v>3.1601907999999998E-2</v>
      </c>
      <c r="AU439" s="1">
        <v>1.19176293E-2</v>
      </c>
      <c r="AV439" s="1">
        <v>1.38810197E-2</v>
      </c>
      <c r="AW439" s="1">
        <v>0.24810453969999999</v>
      </c>
      <c r="AX439" s="1">
        <v>1.9524895933999999</v>
      </c>
      <c r="AY439" s="1">
        <v>-1.7815624999999999</v>
      </c>
      <c r="AZ439" s="1">
        <v>-0.51387724800000001</v>
      </c>
      <c r="BA439" s="1">
        <v>4.2465973011999996</v>
      </c>
      <c r="BB439" s="1">
        <v>-0.103722575</v>
      </c>
      <c r="BC439" s="1">
        <v>1.3364163739999999</v>
      </c>
      <c r="BD439" s="1">
        <v>-0.95523128000000002</v>
      </c>
      <c r="BE439" s="1">
        <v>-0.68929991300000004</v>
      </c>
      <c r="BF439" s="1">
        <v>-0.95470213999999998</v>
      </c>
      <c r="BG439" s="1">
        <v>2.2331666601000002</v>
      </c>
      <c r="BH439" s="1">
        <v>-1.0520247810000001</v>
      </c>
      <c r="BI439" s="1">
        <v>-1.686056558</v>
      </c>
      <c r="BJ439">
        <v>2</v>
      </c>
      <c r="BK439">
        <v>2</v>
      </c>
      <c r="BL439" t="s">
        <v>759</v>
      </c>
      <c r="BM439" t="s">
        <v>761</v>
      </c>
      <c r="BN439" s="36" t="s">
        <v>779</v>
      </c>
      <c r="BO439" s="1">
        <v>-0.54029891900000004</v>
      </c>
      <c r="BP439" s="1">
        <v>0.77112904709999996</v>
      </c>
      <c r="BQ439" s="1">
        <v>-5.2507984000000001E-2</v>
      </c>
      <c r="BR439" s="1">
        <v>5.80523212E-2</v>
      </c>
      <c r="BS439" s="1">
        <v>0.54029891890000004</v>
      </c>
      <c r="BT439" s="1">
        <v>0.77112904709999996</v>
      </c>
      <c r="BU439" s="1">
        <v>5.2507983799999998E-2</v>
      </c>
      <c r="BV439" s="1">
        <v>5.80523212E-2</v>
      </c>
      <c r="BW439" t="s">
        <v>2814</v>
      </c>
      <c r="BX439" t="s">
        <v>1388</v>
      </c>
      <c r="BY439" t="s">
        <v>1373</v>
      </c>
      <c r="BZ439" t="s">
        <v>1388</v>
      </c>
      <c r="CA439">
        <v>53</v>
      </c>
      <c r="CB439">
        <v>25</v>
      </c>
      <c r="CC439">
        <v>1</v>
      </c>
      <c r="CD439">
        <v>5</v>
      </c>
      <c r="CE439">
        <v>2017</v>
      </c>
      <c r="CF439">
        <v>60</v>
      </c>
      <c r="CG439">
        <v>0.17</v>
      </c>
      <c r="CH439">
        <v>0.214</v>
      </c>
      <c r="CI439">
        <v>0.245</v>
      </c>
      <c r="CJ439">
        <v>12</v>
      </c>
      <c r="CK439">
        <v>0.19400000000000001</v>
      </c>
      <c r="CL439">
        <v>2</v>
      </c>
      <c r="CM439">
        <v>1</v>
      </c>
      <c r="CN439" t="s">
        <v>265</v>
      </c>
      <c r="CO439">
        <v>21</v>
      </c>
      <c r="CP439" t="s">
        <v>1388</v>
      </c>
      <c r="CQ439">
        <v>135</v>
      </c>
      <c r="CR439">
        <v>47</v>
      </c>
      <c r="CS439">
        <v>2</v>
      </c>
      <c r="CT439">
        <v>9</v>
      </c>
      <c r="CU439">
        <v>2016</v>
      </c>
      <c r="CV439">
        <v>149</v>
      </c>
      <c r="CW439">
        <v>0.185</v>
      </c>
      <c r="CX439">
        <v>0.23100000000000001</v>
      </c>
      <c r="CY439">
        <v>0.28100000000000003</v>
      </c>
      <c r="CZ439">
        <v>33</v>
      </c>
      <c r="DA439">
        <v>0.22</v>
      </c>
      <c r="DB439">
        <v>5</v>
      </c>
      <c r="DC439">
        <v>3</v>
      </c>
      <c r="DD439" t="s">
        <v>265</v>
      </c>
      <c r="DE439">
        <v>20</v>
      </c>
      <c r="DV439" s="36" t="s">
        <v>5218</v>
      </c>
    </row>
    <row r="440" spans="1:126" x14ac:dyDescent="0.3">
      <c r="A440">
        <v>439</v>
      </c>
      <c r="B440" t="s">
        <v>643</v>
      </c>
      <c r="C440" t="s">
        <v>393</v>
      </c>
      <c r="D440" t="s">
        <v>258</v>
      </c>
      <c r="E440">
        <v>471083</v>
      </c>
      <c r="F440" t="s">
        <v>255</v>
      </c>
      <c r="I440" t="s">
        <v>1103</v>
      </c>
      <c r="J440">
        <v>33</v>
      </c>
      <c r="K440" t="s">
        <v>831</v>
      </c>
      <c r="L440">
        <v>90</v>
      </c>
      <c r="M440">
        <v>117</v>
      </c>
      <c r="N440">
        <v>69</v>
      </c>
      <c r="O440">
        <v>23</v>
      </c>
      <c r="P440">
        <v>151</v>
      </c>
      <c r="Q440">
        <v>102</v>
      </c>
      <c r="R440">
        <v>97</v>
      </c>
      <c r="S440">
        <v>99</v>
      </c>
      <c r="T440">
        <v>63</v>
      </c>
      <c r="U440">
        <v>23</v>
      </c>
      <c r="V440">
        <v>119</v>
      </c>
      <c r="W440">
        <v>103</v>
      </c>
      <c r="X440">
        <v>34</v>
      </c>
      <c r="Y440">
        <v>178</v>
      </c>
      <c r="Z440">
        <v>6</v>
      </c>
      <c r="AA440">
        <v>1</v>
      </c>
      <c r="AB440" s="1">
        <v>0.217</v>
      </c>
      <c r="AC440" s="1">
        <v>0.318</v>
      </c>
      <c r="AD440" s="1">
        <v>0.35899999999999999</v>
      </c>
      <c r="AE440" s="1">
        <v>0.30499999999999999</v>
      </c>
      <c r="AF440" s="36">
        <v>19</v>
      </c>
      <c r="AG440" s="36">
        <v>19</v>
      </c>
      <c r="AH440" s="8">
        <v>3</v>
      </c>
      <c r="AI440" s="36">
        <v>-3</v>
      </c>
      <c r="AJ440" s="38">
        <v>356</v>
      </c>
      <c r="AK440" s="38">
        <v>43</v>
      </c>
      <c r="AL440" s="1">
        <v>0.25</v>
      </c>
      <c r="AM440" s="1">
        <v>0.56666666669999999</v>
      </c>
      <c r="AN440" s="1">
        <v>0.177801915</v>
      </c>
      <c r="AO440" s="1">
        <v>5.7989870999999998E-3</v>
      </c>
      <c r="AP440" s="1">
        <v>0.12007867379999999</v>
      </c>
      <c r="AQ440" s="1">
        <v>0.22072944259999999</v>
      </c>
      <c r="AR440" s="1">
        <v>0.14954702689999999</v>
      </c>
      <c r="AS440" s="1">
        <v>0.1422610091</v>
      </c>
      <c r="AT440" s="1">
        <v>2.5741961800000001E-2</v>
      </c>
      <c r="AU440" s="1">
        <v>1.0261674000000001E-3</v>
      </c>
      <c r="AV440" s="1">
        <v>3.1459776000000002E-2</v>
      </c>
      <c r="AW440" s="1">
        <v>0.30545421789999999</v>
      </c>
      <c r="AX440" s="1">
        <v>-0.26135687499999999</v>
      </c>
      <c r="AY440" s="1">
        <v>1.2341606289</v>
      </c>
      <c r="AZ440" s="1">
        <v>-0.50680546000000004</v>
      </c>
      <c r="BA440" s="1">
        <v>-0.80611677400000004</v>
      </c>
      <c r="BB440" s="1">
        <v>1.7110300933</v>
      </c>
      <c r="BC440" s="1">
        <v>8.1165219799999994E-2</v>
      </c>
      <c r="BD440" s="1">
        <v>-0.14640487599999999</v>
      </c>
      <c r="BE440" s="1">
        <v>-3.4822498E-2</v>
      </c>
      <c r="BF440" s="1">
        <v>-1.5776890079999999</v>
      </c>
      <c r="BG440" s="1">
        <v>-1.043994869</v>
      </c>
      <c r="BH440" s="1">
        <v>0.43354583429999999</v>
      </c>
      <c r="BI440" s="1">
        <v>0.2829217027</v>
      </c>
      <c r="BJ440">
        <v>3</v>
      </c>
      <c r="BK440">
        <v>3</v>
      </c>
      <c r="BL440" t="s">
        <v>762</v>
      </c>
      <c r="BM440" t="s">
        <v>764</v>
      </c>
      <c r="BN440" s="36" t="s">
        <v>784</v>
      </c>
      <c r="BO440" s="1">
        <v>0.33423788659999998</v>
      </c>
      <c r="BP440" s="1">
        <v>-0.36291662800000002</v>
      </c>
      <c r="BQ440" s="1">
        <v>0.81969389650000002</v>
      </c>
      <c r="BR440" s="1">
        <v>-0.128851825</v>
      </c>
      <c r="BS440" s="1">
        <v>0.33423788659999998</v>
      </c>
      <c r="BT440" s="1">
        <v>0.3629166278</v>
      </c>
      <c r="BU440" s="1">
        <v>0.81969389650000002</v>
      </c>
      <c r="BV440" s="1">
        <v>0.12885182479999999</v>
      </c>
      <c r="BW440" t="s">
        <v>2921</v>
      </c>
      <c r="BX440" t="s">
        <v>1386</v>
      </c>
      <c r="BY440" t="s">
        <v>1373</v>
      </c>
      <c r="BZ440" t="s">
        <v>1386</v>
      </c>
      <c r="CA440">
        <v>185</v>
      </c>
      <c r="CB440">
        <v>76</v>
      </c>
      <c r="CC440">
        <v>6</v>
      </c>
      <c r="CD440">
        <v>1</v>
      </c>
      <c r="CE440">
        <v>2017</v>
      </c>
      <c r="CF440">
        <v>213</v>
      </c>
      <c r="CG440">
        <v>0.216</v>
      </c>
      <c r="CH440">
        <v>0.31</v>
      </c>
      <c r="CI440">
        <v>0.34599999999999997</v>
      </c>
      <c r="CJ440">
        <v>63</v>
      </c>
      <c r="CK440">
        <v>0.29599999999999999</v>
      </c>
      <c r="CL440">
        <v>19</v>
      </c>
      <c r="CM440">
        <v>3</v>
      </c>
      <c r="CN440" t="s">
        <v>255</v>
      </c>
      <c r="CO440">
        <v>33</v>
      </c>
      <c r="CP440" t="s">
        <v>1070</v>
      </c>
      <c r="CQ440">
        <v>241</v>
      </c>
      <c r="CR440">
        <v>86</v>
      </c>
      <c r="CS440">
        <v>8</v>
      </c>
      <c r="CT440">
        <v>1</v>
      </c>
      <c r="CU440">
        <v>2016</v>
      </c>
      <c r="CV440">
        <v>284</v>
      </c>
      <c r="CW440">
        <v>0.216</v>
      </c>
      <c r="CX440">
        <v>0.32700000000000001</v>
      </c>
      <c r="CY440">
        <v>0.35699999999999998</v>
      </c>
      <c r="CZ440">
        <v>88</v>
      </c>
      <c r="DA440">
        <v>0.311</v>
      </c>
      <c r="DB440">
        <v>28</v>
      </c>
      <c r="DC440">
        <v>6</v>
      </c>
      <c r="DD440" t="s">
        <v>255</v>
      </c>
      <c r="DE440">
        <v>32</v>
      </c>
      <c r="DF440" t="s">
        <v>1070</v>
      </c>
      <c r="DG440">
        <v>347</v>
      </c>
      <c r="DH440">
        <v>113</v>
      </c>
      <c r="DI440">
        <v>15</v>
      </c>
      <c r="DJ440">
        <v>1</v>
      </c>
      <c r="DK440">
        <v>2015</v>
      </c>
      <c r="DL440">
        <v>403</v>
      </c>
      <c r="DM440">
        <v>0.248</v>
      </c>
      <c r="DN440">
        <v>0.34499999999999997</v>
      </c>
      <c r="DO440">
        <v>0.40899999999999997</v>
      </c>
      <c r="DP440">
        <v>135</v>
      </c>
      <c r="DQ440">
        <v>0.33500000000000002</v>
      </c>
      <c r="DR440">
        <v>46</v>
      </c>
      <c r="DS440">
        <v>12</v>
      </c>
      <c r="DT440" t="s">
        <v>255</v>
      </c>
      <c r="DU440">
        <v>31</v>
      </c>
      <c r="DV440" s="36" t="s">
        <v>1252</v>
      </c>
    </row>
    <row r="441" spans="1:126" x14ac:dyDescent="0.3">
      <c r="A441">
        <v>440</v>
      </c>
      <c r="B441" t="s">
        <v>644</v>
      </c>
      <c r="C441" t="s">
        <v>176</v>
      </c>
      <c r="D441" t="s">
        <v>148</v>
      </c>
      <c r="E441">
        <v>446192</v>
      </c>
      <c r="F441" t="s">
        <v>255</v>
      </c>
      <c r="I441" t="s">
        <v>1065</v>
      </c>
      <c r="J441">
        <v>36</v>
      </c>
      <c r="K441" t="s">
        <v>810</v>
      </c>
      <c r="L441">
        <v>90</v>
      </c>
      <c r="M441">
        <v>117</v>
      </c>
      <c r="N441">
        <v>30</v>
      </c>
      <c r="O441">
        <v>14</v>
      </c>
      <c r="P441">
        <v>111</v>
      </c>
      <c r="Q441">
        <v>114</v>
      </c>
      <c r="R441">
        <v>93</v>
      </c>
      <c r="S441">
        <v>80</v>
      </c>
      <c r="T441">
        <v>76</v>
      </c>
      <c r="U441">
        <v>30</v>
      </c>
      <c r="V441">
        <v>87</v>
      </c>
      <c r="W441">
        <v>90</v>
      </c>
      <c r="X441">
        <v>34</v>
      </c>
      <c r="Y441">
        <v>78</v>
      </c>
      <c r="Z441">
        <v>2</v>
      </c>
      <c r="AA441">
        <v>0</v>
      </c>
      <c r="AB441" s="1">
        <v>0.20499999999999999</v>
      </c>
      <c r="AC441" s="1">
        <v>0.27800000000000002</v>
      </c>
      <c r="AD441" s="1">
        <v>0.31900000000000001</v>
      </c>
      <c r="AE441" s="1">
        <v>0.26900000000000002</v>
      </c>
      <c r="AF441" s="36">
        <v>7</v>
      </c>
      <c r="AG441" s="36">
        <v>7</v>
      </c>
      <c r="AH441" s="8">
        <v>1</v>
      </c>
      <c r="AI441" s="36">
        <v>-4</v>
      </c>
      <c r="AJ441" s="38">
        <v>743</v>
      </c>
      <c r="AK441" s="38">
        <v>120</v>
      </c>
      <c r="AL441" s="1">
        <v>0.25</v>
      </c>
      <c r="AM441" s="1">
        <v>0.56666666669999999</v>
      </c>
      <c r="AN441" s="1">
        <v>7.7732169800000001E-2</v>
      </c>
      <c r="AO441" s="1">
        <v>3.3903679999999999E-3</v>
      </c>
      <c r="AP441" s="1">
        <v>8.7897875700000003E-2</v>
      </c>
      <c r="AQ441" s="1">
        <v>0.2475275945</v>
      </c>
      <c r="AR441" s="1">
        <v>0.14300493080000001</v>
      </c>
      <c r="AS441" s="1">
        <v>0.1146363597</v>
      </c>
      <c r="AT441" s="1">
        <v>3.0826339500000001E-2</v>
      </c>
      <c r="AU441" s="1">
        <v>1.3562324000000001E-3</v>
      </c>
      <c r="AV441" s="1">
        <v>2.2813660100000001E-2</v>
      </c>
      <c r="AW441" s="1">
        <v>0.26871251060000001</v>
      </c>
      <c r="AX441" s="1">
        <v>-0.26135687499999999</v>
      </c>
      <c r="AY441" s="1">
        <v>1.2341606289</v>
      </c>
      <c r="AZ441" s="1">
        <v>-1.1391077650000001</v>
      </c>
      <c r="BA441" s="1">
        <v>-0.90778626900000003</v>
      </c>
      <c r="BB441" s="1">
        <v>0.35955365160000002</v>
      </c>
      <c r="BC441" s="1">
        <v>0.74547400679999998</v>
      </c>
      <c r="BD441" s="1">
        <v>-0.395918361</v>
      </c>
      <c r="BE441" s="1">
        <v>-0.67627350200000003</v>
      </c>
      <c r="BF441" s="1">
        <v>-1.03715494</v>
      </c>
      <c r="BG441" s="1">
        <v>-0.94468073699999999</v>
      </c>
      <c r="BH441" s="1">
        <v>-0.29713246700000001</v>
      </c>
      <c r="BI441" s="1">
        <v>-0.97852605400000003</v>
      </c>
      <c r="BJ441">
        <v>3</v>
      </c>
      <c r="BK441">
        <v>3</v>
      </c>
      <c r="BL441" t="s">
        <v>762</v>
      </c>
      <c r="BM441" t="s">
        <v>6729</v>
      </c>
      <c r="BN441" s="36" t="s">
        <v>6732</v>
      </c>
      <c r="BO441" s="1">
        <v>-5.3323720000000002E-3</v>
      </c>
      <c r="BP441" s="1">
        <v>4.48621503E-2</v>
      </c>
      <c r="BQ441" s="1">
        <v>0.97727310079999996</v>
      </c>
      <c r="BR441" s="1">
        <v>0.18327352750000001</v>
      </c>
      <c r="BS441" s="1">
        <v>5.3323724000000003E-3</v>
      </c>
      <c r="BT441" s="1">
        <v>4.48621503E-2</v>
      </c>
      <c r="BU441" s="1">
        <v>0.97727310079999996</v>
      </c>
      <c r="BV441" s="1">
        <v>0.18327352750000001</v>
      </c>
      <c r="BW441" t="s">
        <v>2879</v>
      </c>
      <c r="BX441" t="s">
        <v>1372</v>
      </c>
      <c r="BY441" t="s">
        <v>1373</v>
      </c>
      <c r="CP441" t="s">
        <v>1372</v>
      </c>
      <c r="CQ441">
        <v>5</v>
      </c>
      <c r="CR441">
        <v>9</v>
      </c>
      <c r="CS441">
        <v>0</v>
      </c>
      <c r="CT441">
        <v>0</v>
      </c>
      <c r="CU441">
        <v>2016</v>
      </c>
      <c r="CV441">
        <v>5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 t="s">
        <v>255</v>
      </c>
      <c r="DE441">
        <v>32</v>
      </c>
      <c r="DF441" t="s">
        <v>1372</v>
      </c>
      <c r="DG441">
        <v>4</v>
      </c>
      <c r="DH441">
        <v>1</v>
      </c>
      <c r="DI441">
        <v>0</v>
      </c>
      <c r="DJ441">
        <v>0</v>
      </c>
      <c r="DK441">
        <v>2015</v>
      </c>
      <c r="DL441">
        <v>4</v>
      </c>
      <c r="DM441">
        <v>0.25</v>
      </c>
      <c r="DN441">
        <v>0.25</v>
      </c>
      <c r="DO441">
        <v>0.25</v>
      </c>
      <c r="DP441">
        <v>1</v>
      </c>
      <c r="DQ441">
        <v>0.22500000000000001</v>
      </c>
      <c r="DR441">
        <v>1</v>
      </c>
      <c r="DS441">
        <v>0</v>
      </c>
      <c r="DT441" t="s">
        <v>255</v>
      </c>
      <c r="DU441">
        <v>31</v>
      </c>
      <c r="DV441" s="36" t="s">
        <v>1499</v>
      </c>
    </row>
    <row r="442" spans="1:126" x14ac:dyDescent="0.3">
      <c r="A442">
        <v>441</v>
      </c>
      <c r="B442" t="s">
        <v>3067</v>
      </c>
      <c r="C442" t="s">
        <v>176</v>
      </c>
      <c r="D442" t="s">
        <v>67</v>
      </c>
      <c r="E442">
        <v>489138</v>
      </c>
      <c r="F442" t="s">
        <v>250</v>
      </c>
      <c r="I442" t="s">
        <v>1065</v>
      </c>
      <c r="J442">
        <v>12</v>
      </c>
      <c r="K442" t="s">
        <v>813</v>
      </c>
      <c r="L442">
        <v>67</v>
      </c>
      <c r="M442">
        <v>107</v>
      </c>
      <c r="N442">
        <v>64</v>
      </c>
      <c r="O442">
        <v>49</v>
      </c>
      <c r="P442">
        <v>72</v>
      </c>
      <c r="Q442">
        <v>115</v>
      </c>
      <c r="R442">
        <v>77</v>
      </c>
      <c r="S442">
        <v>111</v>
      </c>
      <c r="T442">
        <v>133</v>
      </c>
      <c r="U442">
        <v>45</v>
      </c>
      <c r="V442">
        <v>111</v>
      </c>
      <c r="W442">
        <v>91</v>
      </c>
      <c r="X442">
        <v>31</v>
      </c>
      <c r="Y442">
        <v>165</v>
      </c>
      <c r="Z442">
        <v>5</v>
      </c>
      <c r="AA442">
        <v>1</v>
      </c>
      <c r="AB442" s="1">
        <v>0.20899999999999999</v>
      </c>
      <c r="AC442" s="1">
        <v>0.25700000000000001</v>
      </c>
      <c r="AD442" s="1">
        <v>0.36799999999999999</v>
      </c>
      <c r="AE442" s="1">
        <v>0.27100000000000002</v>
      </c>
      <c r="AF442" s="36">
        <v>12</v>
      </c>
      <c r="AG442" s="36">
        <v>11</v>
      </c>
      <c r="AH442" s="8">
        <v>3</v>
      </c>
      <c r="AI442" s="36">
        <v>-10</v>
      </c>
      <c r="AJ442" s="38">
        <v>509</v>
      </c>
      <c r="AK442" s="38">
        <v>56</v>
      </c>
      <c r="AL442" s="1">
        <v>0.185</v>
      </c>
      <c r="AM442" s="1">
        <v>0.51666666670000005</v>
      </c>
      <c r="AN442" s="1">
        <v>0.16488364950000001</v>
      </c>
      <c r="AO442" s="1">
        <v>1.208705E-2</v>
      </c>
      <c r="AP442" s="1">
        <v>5.6813541500000002E-2</v>
      </c>
      <c r="AQ442" s="1">
        <v>0.25021315770000002</v>
      </c>
      <c r="AR442" s="1">
        <v>0.11784728179999999</v>
      </c>
      <c r="AS442" s="1">
        <v>0.1589605821</v>
      </c>
      <c r="AT442" s="1">
        <v>5.40146819E-2</v>
      </c>
      <c r="AU442" s="1">
        <v>2.0289949E-3</v>
      </c>
      <c r="AV442" s="1">
        <v>2.9138174400000001E-2</v>
      </c>
      <c r="AW442" s="1">
        <v>0.27057230869999999</v>
      </c>
      <c r="AX442" s="1">
        <v>-0.90091252099999997</v>
      </c>
      <c r="AY442" s="1">
        <v>0.48022984680000003</v>
      </c>
      <c r="AZ442" s="1">
        <v>-0.58843102000000003</v>
      </c>
      <c r="BA442" s="1">
        <v>-0.54069325400000001</v>
      </c>
      <c r="BB442" s="1">
        <v>-0.94587529999999997</v>
      </c>
      <c r="BC442" s="1">
        <v>0.81204737569999996</v>
      </c>
      <c r="BD442" s="1">
        <v>-1.3554231910000001</v>
      </c>
      <c r="BE442" s="1">
        <v>0.35294560409999998</v>
      </c>
      <c r="BF442" s="1">
        <v>1.4280610123999999</v>
      </c>
      <c r="BG442" s="1">
        <v>-0.74225138400000001</v>
      </c>
      <c r="BH442" s="1">
        <v>0.23734861339999999</v>
      </c>
      <c r="BI442" s="1">
        <v>-0.91467387300000003</v>
      </c>
      <c r="BJ442">
        <v>1</v>
      </c>
      <c r="BK442">
        <v>1</v>
      </c>
      <c r="BL442" t="s">
        <v>763</v>
      </c>
      <c r="BM442" t="s">
        <v>6729</v>
      </c>
      <c r="BN442" s="36" t="s">
        <v>6730</v>
      </c>
      <c r="BO442" s="1">
        <v>0.62146175420000005</v>
      </c>
      <c r="BP442" s="1">
        <v>0.34043350649999998</v>
      </c>
      <c r="BQ442" s="1">
        <v>8.7504186100000006E-2</v>
      </c>
      <c r="BR442" s="1">
        <v>0.50570357050000003</v>
      </c>
      <c r="BS442" s="1">
        <v>0.62146175420000005</v>
      </c>
      <c r="BT442" s="1">
        <v>0.34043350649999998</v>
      </c>
      <c r="BU442" s="1">
        <v>8.7504186100000006E-2</v>
      </c>
      <c r="BV442" s="1">
        <v>0.50570357050000003</v>
      </c>
      <c r="BW442" t="s">
        <v>2801</v>
      </c>
      <c r="BX442" t="s">
        <v>1062</v>
      </c>
      <c r="BY442" t="s">
        <v>1063</v>
      </c>
      <c r="BZ442" t="s">
        <v>1062</v>
      </c>
      <c r="CA442">
        <v>187</v>
      </c>
      <c r="CB442">
        <v>104</v>
      </c>
      <c r="CC442">
        <v>6</v>
      </c>
      <c r="CD442">
        <v>0</v>
      </c>
      <c r="CE442">
        <v>2017</v>
      </c>
      <c r="CF442">
        <v>203</v>
      </c>
      <c r="CG442">
        <v>0.23</v>
      </c>
      <c r="CH442">
        <v>0.26700000000000002</v>
      </c>
      <c r="CI442">
        <v>0.40100000000000002</v>
      </c>
      <c r="CJ442">
        <v>58</v>
      </c>
      <c r="CK442">
        <v>0.28399999999999997</v>
      </c>
      <c r="CL442">
        <v>16</v>
      </c>
      <c r="CM442">
        <v>4</v>
      </c>
      <c r="CN442" t="s">
        <v>250</v>
      </c>
      <c r="CO442">
        <v>30</v>
      </c>
      <c r="DF442" t="s">
        <v>1085</v>
      </c>
      <c r="DG442">
        <v>187</v>
      </c>
      <c r="DH442">
        <v>97</v>
      </c>
      <c r="DI442">
        <v>6</v>
      </c>
      <c r="DJ442">
        <v>0</v>
      </c>
      <c r="DK442">
        <v>2015</v>
      </c>
      <c r="DL442">
        <v>200</v>
      </c>
      <c r="DM442">
        <v>0.20300000000000001</v>
      </c>
      <c r="DN442">
        <v>0.25</v>
      </c>
      <c r="DO442">
        <v>0.36399999999999999</v>
      </c>
      <c r="DP442">
        <v>53</v>
      </c>
      <c r="DQ442">
        <v>0.26600000000000001</v>
      </c>
      <c r="DR442">
        <v>13</v>
      </c>
      <c r="DS442">
        <v>2</v>
      </c>
      <c r="DT442" t="s">
        <v>250</v>
      </c>
      <c r="DU442">
        <v>28</v>
      </c>
      <c r="DV442" s="36" t="s">
        <v>1211</v>
      </c>
    </row>
    <row r="443" spans="1:126" x14ac:dyDescent="0.3">
      <c r="A443">
        <v>442</v>
      </c>
      <c r="B443" t="s">
        <v>7322</v>
      </c>
      <c r="C443" t="s">
        <v>325</v>
      </c>
      <c r="D443" t="s">
        <v>489</v>
      </c>
      <c r="E443">
        <v>434778</v>
      </c>
      <c r="F443" t="s">
        <v>290</v>
      </c>
      <c r="I443" t="s">
        <v>1061</v>
      </c>
      <c r="J443">
        <v>7</v>
      </c>
      <c r="K443" t="s">
        <v>3873</v>
      </c>
      <c r="L443">
        <v>0</v>
      </c>
      <c r="M443">
        <v>117</v>
      </c>
      <c r="N443">
        <v>171</v>
      </c>
      <c r="O443">
        <v>16</v>
      </c>
      <c r="P443">
        <v>120</v>
      </c>
      <c r="Q443">
        <v>88</v>
      </c>
      <c r="R443">
        <v>96</v>
      </c>
      <c r="S443">
        <v>139</v>
      </c>
      <c r="T443">
        <v>93</v>
      </c>
      <c r="U443">
        <v>19</v>
      </c>
      <c r="V443">
        <v>176</v>
      </c>
      <c r="W443">
        <v>112</v>
      </c>
      <c r="X443">
        <v>34</v>
      </c>
      <c r="Y443">
        <v>442</v>
      </c>
      <c r="Z443">
        <v>21</v>
      </c>
      <c r="AA443">
        <v>1</v>
      </c>
      <c r="AB443" s="1">
        <v>0.245</v>
      </c>
      <c r="AC443" s="1">
        <v>0.32100000000000001</v>
      </c>
      <c r="AD443" s="1">
        <v>0.44400000000000001</v>
      </c>
      <c r="AE443" s="1">
        <v>0.33300000000000002</v>
      </c>
      <c r="AF443" s="36">
        <v>47</v>
      </c>
      <c r="AG443" s="36">
        <v>42</v>
      </c>
      <c r="AH443" s="8">
        <v>15</v>
      </c>
      <c r="AI443" s="36">
        <v>1</v>
      </c>
      <c r="AJ443" s="38">
        <v>138</v>
      </c>
      <c r="AK443" s="38">
        <v>1</v>
      </c>
      <c r="AL443" s="1">
        <v>0</v>
      </c>
      <c r="AM443" s="1">
        <v>0.56666666669999999</v>
      </c>
      <c r="AN443" s="1">
        <v>0.44176842840000002</v>
      </c>
      <c r="AO443" s="1">
        <v>4.0916627000000001E-3</v>
      </c>
      <c r="AP443" s="1">
        <v>9.5111587600000005E-2</v>
      </c>
      <c r="AQ443" s="1">
        <v>0.1903745275</v>
      </c>
      <c r="AR443" s="1">
        <v>0.14764832680000001</v>
      </c>
      <c r="AS443" s="1">
        <v>0.1994147989</v>
      </c>
      <c r="AT443" s="1">
        <v>3.7609847699999997E-2</v>
      </c>
      <c r="AU443" s="1">
        <v>8.6620459999999996E-4</v>
      </c>
      <c r="AV443" s="1">
        <v>4.6443721E-2</v>
      </c>
      <c r="AW443" s="1">
        <v>0.33260899109999997</v>
      </c>
      <c r="AX443" s="1">
        <v>-2.7211862839999998</v>
      </c>
      <c r="AY443" s="1">
        <v>1.2341606289</v>
      </c>
      <c r="AZ443" s="1">
        <v>1.1610976067000001</v>
      </c>
      <c r="BA443" s="1">
        <v>-0.87818412899999998</v>
      </c>
      <c r="BB443" s="1">
        <v>0.66250330660000001</v>
      </c>
      <c r="BC443" s="1">
        <v>-0.67131341600000005</v>
      </c>
      <c r="BD443" s="1">
        <v>-0.21882070000000001</v>
      </c>
      <c r="BE443" s="1">
        <v>1.2923022480999999</v>
      </c>
      <c r="BF443" s="1">
        <v>-0.31598167399999999</v>
      </c>
      <c r="BG443" s="1">
        <v>-1.092126532</v>
      </c>
      <c r="BH443" s="1">
        <v>1.6998304234999999</v>
      </c>
      <c r="BI443" s="1">
        <v>1.2152226274</v>
      </c>
      <c r="BJ443">
        <v>1</v>
      </c>
      <c r="BK443">
        <v>1</v>
      </c>
      <c r="BL443" t="s">
        <v>763</v>
      </c>
      <c r="BM443" t="s">
        <v>764</v>
      </c>
      <c r="BN443" s="36" t="s">
        <v>774</v>
      </c>
      <c r="BO443" s="1">
        <v>0.80416203350000004</v>
      </c>
      <c r="BP443" s="1">
        <v>-0.44669825099999999</v>
      </c>
      <c r="BQ443" s="1">
        <v>0.1087170734</v>
      </c>
      <c r="BR443" s="1">
        <v>-0.34615139099999997</v>
      </c>
      <c r="BS443" s="1">
        <v>0.80416203350000004</v>
      </c>
      <c r="BT443" s="1">
        <v>0.44669825130000002</v>
      </c>
      <c r="BU443" s="1">
        <v>0.1087170734</v>
      </c>
      <c r="BV443" s="1">
        <v>0.34615139150000002</v>
      </c>
      <c r="BW443" t="s">
        <v>4059</v>
      </c>
      <c r="BX443" t="s">
        <v>1386</v>
      </c>
      <c r="BY443" t="s">
        <v>1373</v>
      </c>
      <c r="BZ443" t="s">
        <v>1386</v>
      </c>
      <c r="CA443">
        <v>557</v>
      </c>
      <c r="CB443">
        <v>150</v>
      </c>
      <c r="CC443">
        <v>28</v>
      </c>
      <c r="CD443">
        <v>0</v>
      </c>
      <c r="CE443">
        <v>2017</v>
      </c>
      <c r="CF443">
        <v>608</v>
      </c>
      <c r="CG443">
        <v>0.25</v>
      </c>
      <c r="CH443">
        <v>0.308</v>
      </c>
      <c r="CI443">
        <v>0.44500000000000001</v>
      </c>
      <c r="CJ443">
        <v>198</v>
      </c>
      <c r="CK443">
        <v>0.32500000000000001</v>
      </c>
      <c r="CL443">
        <v>53</v>
      </c>
      <c r="CM443">
        <v>21</v>
      </c>
      <c r="CN443" t="s">
        <v>250</v>
      </c>
      <c r="CO443">
        <v>34</v>
      </c>
      <c r="CP443" t="s">
        <v>1388</v>
      </c>
      <c r="CQ443">
        <v>558</v>
      </c>
      <c r="CR443">
        <v>154</v>
      </c>
      <c r="CS443">
        <v>30</v>
      </c>
      <c r="CT443">
        <v>0</v>
      </c>
      <c r="CU443">
        <v>2016</v>
      </c>
      <c r="CV443">
        <v>618</v>
      </c>
      <c r="CW443">
        <v>0.26300000000000001</v>
      </c>
      <c r="CX443">
        <v>0.32700000000000001</v>
      </c>
      <c r="CY443">
        <v>0.46800000000000003</v>
      </c>
      <c r="CZ443">
        <v>212</v>
      </c>
      <c r="DA443">
        <v>0.34300000000000003</v>
      </c>
      <c r="DB443">
        <v>65</v>
      </c>
      <c r="DC443">
        <v>24</v>
      </c>
      <c r="DD443" t="s">
        <v>250</v>
      </c>
      <c r="DE443">
        <v>33</v>
      </c>
      <c r="DF443" t="s">
        <v>1388</v>
      </c>
      <c r="DG443">
        <v>569</v>
      </c>
      <c r="DH443">
        <v>158</v>
      </c>
      <c r="DI443">
        <v>22</v>
      </c>
      <c r="DJ443">
        <v>0</v>
      </c>
      <c r="DK443">
        <v>2015</v>
      </c>
      <c r="DL443">
        <v>639</v>
      </c>
      <c r="DM443">
        <v>0.28999999999999998</v>
      </c>
      <c r="DN443">
        <v>0.36199999999999999</v>
      </c>
      <c r="DO443">
        <v>0.48499999999999999</v>
      </c>
      <c r="DP443">
        <v>235</v>
      </c>
      <c r="DQ443">
        <v>0.36699999999999999</v>
      </c>
      <c r="DR443">
        <v>86</v>
      </c>
      <c r="DS443">
        <v>29</v>
      </c>
      <c r="DT443" t="s">
        <v>250</v>
      </c>
      <c r="DU443">
        <v>32</v>
      </c>
      <c r="DV443" s="36" t="s">
        <v>1547</v>
      </c>
    </row>
    <row r="444" spans="1:126" x14ac:dyDescent="0.3">
      <c r="A444">
        <v>443</v>
      </c>
      <c r="B444" t="s">
        <v>7323</v>
      </c>
      <c r="C444" t="s">
        <v>4625</v>
      </c>
      <c r="D444" t="s">
        <v>4311</v>
      </c>
      <c r="E444">
        <v>592567</v>
      </c>
      <c r="F444" t="s">
        <v>253</v>
      </c>
      <c r="I444" t="s">
        <v>1103</v>
      </c>
      <c r="J444">
        <v>21</v>
      </c>
      <c r="K444" t="s">
        <v>2871</v>
      </c>
      <c r="L444">
        <v>96</v>
      </c>
      <c r="M444">
        <v>86</v>
      </c>
      <c r="N444">
        <v>57</v>
      </c>
      <c r="O444">
        <v>109</v>
      </c>
      <c r="P444">
        <v>99</v>
      </c>
      <c r="Q444">
        <v>99</v>
      </c>
      <c r="R444">
        <v>99</v>
      </c>
      <c r="S444">
        <v>104</v>
      </c>
      <c r="T444">
        <v>104</v>
      </c>
      <c r="U444">
        <v>194</v>
      </c>
      <c r="V444">
        <v>97</v>
      </c>
      <c r="W444">
        <v>102</v>
      </c>
      <c r="X444">
        <v>25</v>
      </c>
      <c r="Y444">
        <v>146</v>
      </c>
      <c r="Z444">
        <v>4</v>
      </c>
      <c r="AA444">
        <v>2</v>
      </c>
      <c r="AB444" s="1">
        <v>0.23699999999999999</v>
      </c>
      <c r="AC444" s="1">
        <v>0.30299999999999999</v>
      </c>
      <c r="AD444" s="1">
        <v>0.38700000000000001</v>
      </c>
      <c r="AE444" s="1">
        <v>0.30399999999999999</v>
      </c>
      <c r="AF444" s="36">
        <v>17</v>
      </c>
      <c r="AG444" s="36">
        <v>15</v>
      </c>
      <c r="AH444" s="8">
        <v>4</v>
      </c>
      <c r="AI444" s="36">
        <v>-4</v>
      </c>
      <c r="AJ444" s="38">
        <v>428</v>
      </c>
      <c r="AK444" s="38">
        <v>50</v>
      </c>
      <c r="AL444" s="1">
        <v>0.26500000000000001</v>
      </c>
      <c r="AM444" s="1">
        <v>0.41666666670000002</v>
      </c>
      <c r="AN444" s="1">
        <v>0.14599025569999999</v>
      </c>
      <c r="AO444" s="1">
        <v>2.71955064E-2</v>
      </c>
      <c r="AP444" s="1">
        <v>7.8457027700000001E-2</v>
      </c>
      <c r="AQ444" s="1">
        <v>0.21447732480000001</v>
      </c>
      <c r="AR444" s="1">
        <v>0.15128005980000001</v>
      </c>
      <c r="AS444" s="1">
        <v>0.1496343161</v>
      </c>
      <c r="AT444" s="1">
        <v>4.2049413000000001E-2</v>
      </c>
      <c r="AU444" s="1">
        <v>8.7320446000000006E-3</v>
      </c>
      <c r="AV444" s="1">
        <v>2.55897026E-2</v>
      </c>
      <c r="AW444" s="1">
        <v>0.3037104296</v>
      </c>
      <c r="AX444" s="1">
        <v>-0.11376711</v>
      </c>
      <c r="AY444" s="1">
        <v>-1.027631717</v>
      </c>
      <c r="AZ444" s="1">
        <v>-0.70781112300000004</v>
      </c>
      <c r="BA444" s="1">
        <v>9.7045233499999994E-2</v>
      </c>
      <c r="BB444" s="1">
        <v>-3.6927617000000003E-2</v>
      </c>
      <c r="BC444" s="1">
        <v>-7.3820721000000006E-2</v>
      </c>
      <c r="BD444" s="1">
        <v>-8.0307541999999996E-2</v>
      </c>
      <c r="BE444" s="1">
        <v>0.13638746360000001</v>
      </c>
      <c r="BF444" s="1">
        <v>0.1560006344</v>
      </c>
      <c r="BG444" s="1">
        <v>1.2746474429000001</v>
      </c>
      <c r="BH444" s="1">
        <v>-6.2530703000000007E-2</v>
      </c>
      <c r="BI444" s="1">
        <v>0.22305246710000001</v>
      </c>
      <c r="BJ444">
        <v>2</v>
      </c>
      <c r="BK444">
        <v>2</v>
      </c>
      <c r="BL444" t="s">
        <v>759</v>
      </c>
      <c r="BM444" t="s">
        <v>760</v>
      </c>
      <c r="BN444" s="36" t="s">
        <v>780</v>
      </c>
      <c r="BO444" s="1">
        <v>-9.3850002000000002E-2</v>
      </c>
      <c r="BP444" s="1">
        <v>0.74383514819999996</v>
      </c>
      <c r="BQ444" s="1">
        <v>-0.53019738800000005</v>
      </c>
      <c r="BR444" s="1">
        <v>-7.7774284999999999E-2</v>
      </c>
      <c r="BS444" s="1">
        <v>9.3850002399999993E-2</v>
      </c>
      <c r="BT444" s="1">
        <v>0.74383514819999996</v>
      </c>
      <c r="BU444" s="1">
        <v>0.53019738760000001</v>
      </c>
      <c r="BV444" s="1">
        <v>7.7774285400000004E-2</v>
      </c>
      <c r="BW444" t="s">
        <v>2467</v>
      </c>
      <c r="BX444" t="s">
        <v>1106</v>
      </c>
      <c r="BY444" t="s">
        <v>1063</v>
      </c>
      <c r="BZ444" t="s">
        <v>1554</v>
      </c>
      <c r="CA444">
        <v>11</v>
      </c>
      <c r="CB444">
        <v>7</v>
      </c>
      <c r="CC444">
        <v>1</v>
      </c>
      <c r="CD444">
        <v>0</v>
      </c>
      <c r="CE444">
        <v>2017</v>
      </c>
      <c r="CF444">
        <v>12</v>
      </c>
      <c r="CG444">
        <v>0.36399999999999999</v>
      </c>
      <c r="CH444">
        <v>0.41699999999999998</v>
      </c>
      <c r="CI444">
        <v>0.81799999999999995</v>
      </c>
      <c r="CJ444">
        <v>6</v>
      </c>
      <c r="CK444">
        <v>0.503</v>
      </c>
      <c r="CL444">
        <v>21</v>
      </c>
      <c r="CM444">
        <v>1</v>
      </c>
      <c r="CN444" t="s">
        <v>250</v>
      </c>
      <c r="CO444">
        <v>24</v>
      </c>
      <c r="CP444" t="s">
        <v>1554</v>
      </c>
      <c r="CQ444">
        <v>23</v>
      </c>
      <c r="CR444">
        <v>9</v>
      </c>
      <c r="CS444">
        <v>0</v>
      </c>
      <c r="CT444">
        <v>0</v>
      </c>
      <c r="CU444">
        <v>2016</v>
      </c>
      <c r="CV444">
        <v>25</v>
      </c>
      <c r="CW444">
        <v>0.13</v>
      </c>
      <c r="CX444">
        <v>0.2</v>
      </c>
      <c r="CY444">
        <v>0.17399999999999999</v>
      </c>
      <c r="CZ444">
        <v>5</v>
      </c>
      <c r="DA444">
        <v>0.18</v>
      </c>
      <c r="DB444">
        <v>1</v>
      </c>
      <c r="DC444">
        <v>-1</v>
      </c>
      <c r="DD444" t="s">
        <v>253</v>
      </c>
      <c r="DE444">
        <v>23</v>
      </c>
      <c r="DV444" s="36" t="s">
        <v>5205</v>
      </c>
    </row>
    <row r="445" spans="1:126" x14ac:dyDescent="0.3">
      <c r="A445">
        <v>444</v>
      </c>
      <c r="B445" t="s">
        <v>645</v>
      </c>
      <c r="C445" t="s">
        <v>435</v>
      </c>
      <c r="D445" t="s">
        <v>158</v>
      </c>
      <c r="E445">
        <v>519048</v>
      </c>
      <c r="F445" t="s">
        <v>250</v>
      </c>
      <c r="I445" t="s">
        <v>1103</v>
      </c>
      <c r="J445">
        <v>7</v>
      </c>
      <c r="K445" t="s">
        <v>769</v>
      </c>
      <c r="L445">
        <v>67</v>
      </c>
      <c r="M445">
        <v>110</v>
      </c>
      <c r="N445">
        <v>175</v>
      </c>
      <c r="O445">
        <v>26</v>
      </c>
      <c r="P445">
        <v>106</v>
      </c>
      <c r="Q445">
        <v>97</v>
      </c>
      <c r="R445">
        <v>85</v>
      </c>
      <c r="S445">
        <v>145</v>
      </c>
      <c r="T445">
        <v>122</v>
      </c>
      <c r="U445">
        <v>14</v>
      </c>
      <c r="V445">
        <v>175</v>
      </c>
      <c r="W445">
        <v>110</v>
      </c>
      <c r="X445">
        <v>32</v>
      </c>
      <c r="Y445">
        <v>452</v>
      </c>
      <c r="Z445">
        <v>21</v>
      </c>
      <c r="AA445">
        <v>2</v>
      </c>
      <c r="AB445" s="1">
        <v>0.24</v>
      </c>
      <c r="AC445" s="1">
        <v>0.309</v>
      </c>
      <c r="AD445" s="1">
        <v>0.44800000000000001</v>
      </c>
      <c r="AE445" s="1">
        <v>0.32700000000000001</v>
      </c>
      <c r="AF445" s="36">
        <v>45</v>
      </c>
      <c r="AG445" s="36">
        <v>40</v>
      </c>
      <c r="AH445" s="8">
        <v>14</v>
      </c>
      <c r="AI445" s="36">
        <v>-2</v>
      </c>
      <c r="AJ445" s="38">
        <v>156</v>
      </c>
      <c r="AK445" s="38">
        <v>24</v>
      </c>
      <c r="AL445" s="1">
        <v>0.185</v>
      </c>
      <c r="AM445" s="1">
        <v>0.53333333329999999</v>
      </c>
      <c r="AN445" s="1">
        <v>0.45206506219999998</v>
      </c>
      <c r="AO445" s="1">
        <v>6.5930642999999997E-3</v>
      </c>
      <c r="AP445" s="1">
        <v>8.37972456E-2</v>
      </c>
      <c r="AQ445" s="1">
        <v>0.21170320989999999</v>
      </c>
      <c r="AR445" s="1">
        <v>0.12973362869999999</v>
      </c>
      <c r="AS445" s="1">
        <v>0.20863843139999999</v>
      </c>
      <c r="AT445" s="1">
        <v>4.9691575799999999E-2</v>
      </c>
      <c r="AU445" s="1">
        <v>6.3060139999999998E-4</v>
      </c>
      <c r="AV445" s="1">
        <v>4.6205856599999998E-2</v>
      </c>
      <c r="AW445" s="1">
        <v>0.32692929809999999</v>
      </c>
      <c r="AX445" s="1">
        <v>-0.90091252099999997</v>
      </c>
      <c r="AY445" s="1">
        <v>0.73154010749999998</v>
      </c>
      <c r="AZ445" s="1">
        <v>1.2261580832000001</v>
      </c>
      <c r="BA445" s="1">
        <v>-0.77259822199999995</v>
      </c>
      <c r="BB445" s="1">
        <v>0.18734210279999999</v>
      </c>
      <c r="BC445" s="1">
        <v>-0.14258922700000001</v>
      </c>
      <c r="BD445" s="1">
        <v>-0.90208165500000004</v>
      </c>
      <c r="BE445" s="1">
        <v>1.5064772147000001</v>
      </c>
      <c r="BF445" s="1">
        <v>0.96845981049999996</v>
      </c>
      <c r="BG445" s="1">
        <v>-1.163017814</v>
      </c>
      <c r="BH445" s="1">
        <v>1.6797286454</v>
      </c>
      <c r="BI445" s="1">
        <v>1.0202225417999999</v>
      </c>
      <c r="BJ445">
        <v>1</v>
      </c>
      <c r="BK445">
        <v>1</v>
      </c>
      <c r="BL445" t="s">
        <v>763</v>
      </c>
      <c r="BM445" t="s">
        <v>764</v>
      </c>
      <c r="BN445" s="36" t="s">
        <v>774</v>
      </c>
      <c r="BO445" s="1">
        <v>0.89068590560000005</v>
      </c>
      <c r="BP445" s="1">
        <v>-0.40802259600000002</v>
      </c>
      <c r="BQ445" s="1">
        <v>-0.115753462</v>
      </c>
      <c r="BR445" s="1">
        <v>3.5437983899999997E-2</v>
      </c>
      <c r="BS445" s="1">
        <v>0.89068590560000005</v>
      </c>
      <c r="BT445" s="1">
        <v>0.4080225958</v>
      </c>
      <c r="BU445" s="1">
        <v>0.1157534621</v>
      </c>
      <c r="BV445" s="1">
        <v>3.5437983899999997E-2</v>
      </c>
      <c r="BW445" t="s">
        <v>6989</v>
      </c>
      <c r="BX445" t="s">
        <v>1394</v>
      </c>
      <c r="BY445" t="s">
        <v>1373</v>
      </c>
      <c r="BZ445" t="s">
        <v>1394</v>
      </c>
      <c r="CA445">
        <v>508</v>
      </c>
      <c r="CB445">
        <v>149</v>
      </c>
      <c r="CC445">
        <v>22</v>
      </c>
      <c r="CD445">
        <v>0</v>
      </c>
      <c r="CE445">
        <v>2017</v>
      </c>
      <c r="CF445">
        <v>576</v>
      </c>
      <c r="CG445">
        <v>0.246</v>
      </c>
      <c r="CH445">
        <v>0.32600000000000001</v>
      </c>
      <c r="CI445">
        <v>0.443</v>
      </c>
      <c r="CJ445">
        <v>193</v>
      </c>
      <c r="CK445">
        <v>0.33500000000000002</v>
      </c>
      <c r="CL445">
        <v>57</v>
      </c>
      <c r="CM445">
        <v>19</v>
      </c>
      <c r="CN445" t="s">
        <v>250</v>
      </c>
      <c r="CO445">
        <v>31</v>
      </c>
      <c r="CP445" t="s">
        <v>1375</v>
      </c>
      <c r="CQ445">
        <v>460</v>
      </c>
      <c r="CR445">
        <v>147</v>
      </c>
      <c r="CS445">
        <v>22</v>
      </c>
      <c r="CT445">
        <v>1</v>
      </c>
      <c r="CU445">
        <v>2016</v>
      </c>
      <c r="CV445">
        <v>503</v>
      </c>
      <c r="CW445">
        <v>0.23300000000000001</v>
      </c>
      <c r="CX445">
        <v>0.29799999999999999</v>
      </c>
      <c r="CY445">
        <v>0.42199999999999999</v>
      </c>
      <c r="CZ445">
        <v>158</v>
      </c>
      <c r="DA445">
        <v>0.314</v>
      </c>
      <c r="DB445">
        <v>41</v>
      </c>
      <c r="DC445">
        <v>13</v>
      </c>
      <c r="DD445" t="s">
        <v>250</v>
      </c>
      <c r="DE445">
        <v>30</v>
      </c>
      <c r="DF445" t="s">
        <v>1375</v>
      </c>
      <c r="DG445">
        <v>471</v>
      </c>
      <c r="DH445">
        <v>132</v>
      </c>
      <c r="DI445">
        <v>23</v>
      </c>
      <c r="DJ445">
        <v>1</v>
      </c>
      <c r="DK445">
        <v>2015</v>
      </c>
      <c r="DL445">
        <v>515</v>
      </c>
      <c r="DM445">
        <v>0.27800000000000002</v>
      </c>
      <c r="DN445">
        <v>0.33</v>
      </c>
      <c r="DO445">
        <v>0.48199999999999998</v>
      </c>
      <c r="DP445">
        <v>180</v>
      </c>
      <c r="DQ445">
        <v>0.34899999999999998</v>
      </c>
      <c r="DR445">
        <v>62</v>
      </c>
      <c r="DS445">
        <v>23</v>
      </c>
      <c r="DT445" t="s">
        <v>250</v>
      </c>
      <c r="DU445">
        <v>29</v>
      </c>
      <c r="DV445" s="36" t="s">
        <v>1545</v>
      </c>
    </row>
    <row r="446" spans="1:126" x14ac:dyDescent="0.3">
      <c r="A446">
        <v>445</v>
      </c>
      <c r="B446" t="s">
        <v>7324</v>
      </c>
      <c r="C446" t="s">
        <v>4925</v>
      </c>
      <c r="D446" t="s">
        <v>2001</v>
      </c>
      <c r="E446">
        <v>621559</v>
      </c>
      <c r="F446" t="s">
        <v>257</v>
      </c>
      <c r="G446" t="s">
        <v>265</v>
      </c>
      <c r="I446" t="s">
        <v>1061</v>
      </c>
      <c r="J446">
        <v>46</v>
      </c>
      <c r="K446" t="s">
        <v>2892</v>
      </c>
      <c r="L446">
        <v>172</v>
      </c>
      <c r="M446">
        <v>83</v>
      </c>
      <c r="N446">
        <v>73</v>
      </c>
      <c r="O446">
        <v>35</v>
      </c>
      <c r="P446">
        <v>135</v>
      </c>
      <c r="Q446">
        <v>118</v>
      </c>
      <c r="R446">
        <v>86</v>
      </c>
      <c r="S446">
        <v>94</v>
      </c>
      <c r="T446">
        <v>98</v>
      </c>
      <c r="U446">
        <v>161</v>
      </c>
      <c r="V446">
        <v>75</v>
      </c>
      <c r="W446">
        <v>97</v>
      </c>
      <c r="X446">
        <v>24</v>
      </c>
      <c r="Y446">
        <v>188</v>
      </c>
      <c r="Z446">
        <v>4</v>
      </c>
      <c r="AA446">
        <v>1</v>
      </c>
      <c r="AB446" s="1">
        <v>0.20599999999999999</v>
      </c>
      <c r="AC446" s="1">
        <v>0.30099999999999999</v>
      </c>
      <c r="AD446" s="1">
        <v>0.34100000000000003</v>
      </c>
      <c r="AE446" s="1">
        <v>0.28899999999999998</v>
      </c>
      <c r="AF446" s="36">
        <v>16</v>
      </c>
      <c r="AG446" s="36">
        <v>17</v>
      </c>
      <c r="AH446" s="8">
        <v>3</v>
      </c>
      <c r="AI446" s="36">
        <v>-2</v>
      </c>
      <c r="AJ446" s="38">
        <v>397</v>
      </c>
      <c r="AK446" s="38">
        <v>56</v>
      </c>
      <c r="AL446" s="1">
        <v>0.47499999999999998</v>
      </c>
      <c r="AM446" s="1">
        <v>0.4</v>
      </c>
      <c r="AN446" s="1">
        <v>0.1879926847</v>
      </c>
      <c r="AO446" s="1">
        <v>8.7180069999999998E-3</v>
      </c>
      <c r="AP446" s="1">
        <v>0.1071296382</v>
      </c>
      <c r="AQ446" s="1">
        <v>0.25697301779999998</v>
      </c>
      <c r="AR446" s="1">
        <v>0.13257214270000001</v>
      </c>
      <c r="AS446" s="1">
        <v>0.13490112309999999</v>
      </c>
      <c r="AT446" s="1">
        <v>3.9966772900000003E-2</v>
      </c>
      <c r="AU446" s="1">
        <v>7.2365251999999998E-3</v>
      </c>
      <c r="AV446" s="1">
        <v>1.9851330800000001E-2</v>
      </c>
      <c r="AW446" s="1">
        <v>0.28891205380000001</v>
      </c>
      <c r="AX446" s="1">
        <v>1.9524895933999999</v>
      </c>
      <c r="AY446" s="1">
        <v>-1.278941978</v>
      </c>
      <c r="AZ446" s="1">
        <v>-0.44241389800000003</v>
      </c>
      <c r="BA446" s="1">
        <v>-0.68290291000000003</v>
      </c>
      <c r="BB446" s="1">
        <v>1.1672177074000001</v>
      </c>
      <c r="BC446" s="1">
        <v>0.97961991780000002</v>
      </c>
      <c r="BD446" s="1">
        <v>-0.793821624</v>
      </c>
      <c r="BE446" s="1">
        <v>-0.205720821</v>
      </c>
      <c r="BF446" s="1">
        <v>-6.5410525999999997E-2</v>
      </c>
      <c r="BG446" s="1">
        <v>0.82465655579999997</v>
      </c>
      <c r="BH446" s="1">
        <v>-0.54747721800000004</v>
      </c>
      <c r="BI446" s="1">
        <v>-0.285018043</v>
      </c>
      <c r="BJ446">
        <v>4</v>
      </c>
      <c r="BK446">
        <v>4</v>
      </c>
      <c r="BL446" t="s">
        <v>6729</v>
      </c>
      <c r="BM446" t="s">
        <v>759</v>
      </c>
      <c r="BN446" s="36" t="s">
        <v>6764</v>
      </c>
      <c r="BO446" s="1">
        <v>-0.197963519</v>
      </c>
      <c r="BP446" s="1">
        <v>0.49045444960000001</v>
      </c>
      <c r="BQ446" s="1">
        <v>-9.1401239999999995E-3</v>
      </c>
      <c r="BR446" s="1">
        <v>0.60953120270000005</v>
      </c>
      <c r="BS446" s="1">
        <v>0.1979635193</v>
      </c>
      <c r="BT446" s="1">
        <v>0.49045444960000001</v>
      </c>
      <c r="BU446" s="1">
        <v>9.1401239999999995E-3</v>
      </c>
      <c r="BV446" s="1">
        <v>0.60953120270000005</v>
      </c>
      <c r="BW446" t="s">
        <v>2467</v>
      </c>
      <c r="BX446" t="s">
        <v>1106</v>
      </c>
      <c r="BY446" t="s">
        <v>1063</v>
      </c>
      <c r="BZ446" t="s">
        <v>1106</v>
      </c>
      <c r="CA446">
        <v>120</v>
      </c>
      <c r="CB446">
        <v>56</v>
      </c>
      <c r="CC446">
        <v>3</v>
      </c>
      <c r="CD446">
        <v>0</v>
      </c>
      <c r="CE446">
        <v>2017</v>
      </c>
      <c r="CF446">
        <v>140</v>
      </c>
      <c r="CG446">
        <v>0.2</v>
      </c>
      <c r="CH446">
        <v>0.30199999999999999</v>
      </c>
      <c r="CI446">
        <v>0.32500000000000001</v>
      </c>
      <c r="CJ446">
        <v>40</v>
      </c>
      <c r="CK446">
        <v>0.28399999999999997</v>
      </c>
      <c r="CL446">
        <v>13</v>
      </c>
      <c r="CM446">
        <v>2</v>
      </c>
      <c r="CN446" t="s">
        <v>265</v>
      </c>
      <c r="CO446">
        <v>24</v>
      </c>
      <c r="DV446" s="36" t="s">
        <v>4926</v>
      </c>
    </row>
    <row r="447" spans="1:126" x14ac:dyDescent="0.3">
      <c r="A447">
        <v>446</v>
      </c>
      <c r="B447" t="s">
        <v>2777</v>
      </c>
      <c r="C447" t="s">
        <v>179</v>
      </c>
      <c r="D447" t="s">
        <v>178</v>
      </c>
      <c r="E447">
        <v>489149</v>
      </c>
      <c r="F447" t="s">
        <v>250</v>
      </c>
      <c r="I447" t="s">
        <v>1103</v>
      </c>
      <c r="J447">
        <v>7</v>
      </c>
      <c r="K447" t="s">
        <v>702</v>
      </c>
      <c r="L447">
        <v>67</v>
      </c>
      <c r="M447">
        <v>103</v>
      </c>
      <c r="N447">
        <v>168</v>
      </c>
      <c r="O447">
        <v>74</v>
      </c>
      <c r="P447">
        <v>127</v>
      </c>
      <c r="Q447">
        <v>99</v>
      </c>
      <c r="R447">
        <v>79</v>
      </c>
      <c r="S447">
        <v>163</v>
      </c>
      <c r="T447">
        <v>102</v>
      </c>
      <c r="U447">
        <v>74</v>
      </c>
      <c r="V447">
        <v>204</v>
      </c>
      <c r="W447">
        <v>114</v>
      </c>
      <c r="X447">
        <v>30</v>
      </c>
      <c r="Y447">
        <v>433</v>
      </c>
      <c r="Z447">
        <v>23</v>
      </c>
      <c r="AA447">
        <v>4</v>
      </c>
      <c r="AB447" s="1">
        <v>0.23499999999999999</v>
      </c>
      <c r="AC447" s="1">
        <v>0.316</v>
      </c>
      <c r="AD447" s="1">
        <v>0.46899999999999997</v>
      </c>
      <c r="AE447" s="1">
        <v>0.33700000000000002</v>
      </c>
      <c r="AF447" s="36">
        <v>49</v>
      </c>
      <c r="AG447" s="36">
        <v>44</v>
      </c>
      <c r="AH447" s="8">
        <v>15</v>
      </c>
      <c r="AI447" s="36">
        <v>3</v>
      </c>
      <c r="AJ447" s="38">
        <v>124</v>
      </c>
      <c r="AK447" s="38">
        <v>17</v>
      </c>
      <c r="AL447" s="1">
        <v>0.185</v>
      </c>
      <c r="AM447" s="1">
        <v>0.5</v>
      </c>
      <c r="AN447" s="1">
        <v>0.43271877749999998</v>
      </c>
      <c r="AO447" s="1">
        <v>1.8387871100000001E-2</v>
      </c>
      <c r="AP447" s="1">
        <v>0.1003680743</v>
      </c>
      <c r="AQ447" s="1">
        <v>0.21599508079999999</v>
      </c>
      <c r="AR447" s="1">
        <v>0.1215835551</v>
      </c>
      <c r="AS447" s="1">
        <v>0.2341515374</v>
      </c>
      <c r="AT447" s="1">
        <v>4.13833308E-2</v>
      </c>
      <c r="AU447" s="1">
        <v>3.3408823E-3</v>
      </c>
      <c r="AV447" s="1">
        <v>5.35860934E-2</v>
      </c>
      <c r="AW447" s="1">
        <v>0.33735949780000002</v>
      </c>
      <c r="AX447" s="1">
        <v>-0.90091252099999997</v>
      </c>
      <c r="AY447" s="1">
        <v>0.22891958609999999</v>
      </c>
      <c r="AZ447" s="1">
        <v>1.1039163368</v>
      </c>
      <c r="BA447" s="1">
        <v>-0.27473119800000001</v>
      </c>
      <c r="BB447" s="1">
        <v>0.88325662490000001</v>
      </c>
      <c r="BC447" s="1">
        <v>-3.6196536000000001E-2</v>
      </c>
      <c r="BD447" s="1">
        <v>-1.2129229020000001</v>
      </c>
      <c r="BE447" s="1">
        <v>2.0988976721000001</v>
      </c>
      <c r="BF447" s="1">
        <v>8.5187609499999997E-2</v>
      </c>
      <c r="BG447" s="1">
        <v>-0.34751404000000002</v>
      </c>
      <c r="BH447" s="1">
        <v>2.3034282245000002</v>
      </c>
      <c r="BI447" s="1">
        <v>1.3783210895</v>
      </c>
      <c r="BJ447">
        <v>1</v>
      </c>
      <c r="BK447">
        <v>1</v>
      </c>
      <c r="BL447" t="s">
        <v>763</v>
      </c>
      <c r="BM447" t="s">
        <v>764</v>
      </c>
      <c r="BN447" s="36" t="s">
        <v>774</v>
      </c>
      <c r="BO447" s="1">
        <v>0.96379357840000002</v>
      </c>
      <c r="BP447" s="1">
        <v>-0.214460874</v>
      </c>
      <c r="BQ447" s="1">
        <v>-7.2406675000000004E-2</v>
      </c>
      <c r="BR447" s="1">
        <v>-8.0465312999999997E-2</v>
      </c>
      <c r="BS447" s="1">
        <v>0.96379357840000002</v>
      </c>
      <c r="BT447" s="1">
        <v>0.21446087389999999</v>
      </c>
      <c r="BU447" s="1">
        <v>7.2406674599999998E-2</v>
      </c>
      <c r="BV447" s="1">
        <v>8.0465313499999996E-2</v>
      </c>
      <c r="BW447" t="s">
        <v>2461</v>
      </c>
      <c r="BX447" t="s">
        <v>1402</v>
      </c>
      <c r="BY447" t="s">
        <v>1373</v>
      </c>
      <c r="BZ447" t="s">
        <v>1402</v>
      </c>
      <c r="CA447">
        <v>512</v>
      </c>
      <c r="CB447">
        <v>149</v>
      </c>
      <c r="CC447">
        <v>38</v>
      </c>
      <c r="CD447">
        <v>2</v>
      </c>
      <c r="CE447">
        <v>2017</v>
      </c>
      <c r="CF447">
        <v>601</v>
      </c>
      <c r="CG447">
        <v>0.246</v>
      </c>
      <c r="CH447">
        <v>0.35299999999999998</v>
      </c>
      <c r="CI447">
        <v>0.51600000000000001</v>
      </c>
      <c r="CJ447">
        <v>224</v>
      </c>
      <c r="CK447">
        <v>0.372</v>
      </c>
      <c r="CL447">
        <v>86</v>
      </c>
      <c r="CM447">
        <v>25</v>
      </c>
      <c r="CN447" t="s">
        <v>250</v>
      </c>
      <c r="CO447">
        <v>29</v>
      </c>
      <c r="CP447" t="s">
        <v>1402</v>
      </c>
      <c r="CQ447">
        <v>353</v>
      </c>
      <c r="CR447">
        <v>107</v>
      </c>
      <c r="CS447">
        <v>14</v>
      </c>
      <c r="CT447">
        <v>4</v>
      </c>
      <c r="CU447">
        <v>2016</v>
      </c>
      <c r="CV447">
        <v>398</v>
      </c>
      <c r="CW447">
        <v>0.23799999999999999</v>
      </c>
      <c r="CX447">
        <v>0.31900000000000001</v>
      </c>
      <c r="CY447">
        <v>0.41399999999999998</v>
      </c>
      <c r="CZ447">
        <v>128</v>
      </c>
      <c r="DA447">
        <v>0.32200000000000001</v>
      </c>
      <c r="DB447">
        <v>39</v>
      </c>
      <c r="DC447">
        <v>11</v>
      </c>
      <c r="DD447" t="s">
        <v>250</v>
      </c>
      <c r="DE447">
        <v>28</v>
      </c>
      <c r="DF447" t="s">
        <v>1397</v>
      </c>
      <c r="DG447">
        <v>457</v>
      </c>
      <c r="DH447">
        <v>146</v>
      </c>
      <c r="DI447">
        <v>17</v>
      </c>
      <c r="DJ447">
        <v>8</v>
      </c>
      <c r="DK447">
        <v>2015</v>
      </c>
      <c r="DL447">
        <v>511</v>
      </c>
      <c r="DM447">
        <v>0.22500000000000001</v>
      </c>
      <c r="DN447">
        <v>0.30199999999999999</v>
      </c>
      <c r="DO447">
        <v>0.38300000000000001</v>
      </c>
      <c r="DP447">
        <v>154</v>
      </c>
      <c r="DQ447">
        <v>0.30199999999999999</v>
      </c>
      <c r="DR447">
        <v>37</v>
      </c>
      <c r="DS447">
        <v>12</v>
      </c>
      <c r="DT447" t="s">
        <v>250</v>
      </c>
      <c r="DU447">
        <v>27</v>
      </c>
      <c r="DV447" s="36" t="s">
        <v>1183</v>
      </c>
    </row>
    <row r="448" spans="1:126" x14ac:dyDescent="0.3">
      <c r="A448">
        <v>447</v>
      </c>
      <c r="B448" t="s">
        <v>4029</v>
      </c>
      <c r="C448" t="s">
        <v>392</v>
      </c>
      <c r="D448" t="s">
        <v>221</v>
      </c>
      <c r="E448">
        <v>434604</v>
      </c>
      <c r="F448" t="s">
        <v>250</v>
      </c>
      <c r="I448" t="s">
        <v>1065</v>
      </c>
      <c r="J448">
        <v>35</v>
      </c>
      <c r="K448" t="s">
        <v>2663</v>
      </c>
      <c r="L448">
        <v>67</v>
      </c>
      <c r="M448">
        <v>124</v>
      </c>
      <c r="N448">
        <v>32</v>
      </c>
      <c r="O448">
        <v>54</v>
      </c>
      <c r="P448">
        <v>123</v>
      </c>
      <c r="Q448">
        <v>118</v>
      </c>
      <c r="R448">
        <v>99</v>
      </c>
      <c r="S448">
        <v>76</v>
      </c>
      <c r="T448">
        <v>59</v>
      </c>
      <c r="U448">
        <v>55</v>
      </c>
      <c r="V448">
        <v>83</v>
      </c>
      <c r="W448">
        <v>93</v>
      </c>
      <c r="X448">
        <v>36</v>
      </c>
      <c r="Y448">
        <v>83</v>
      </c>
      <c r="Z448">
        <v>2</v>
      </c>
      <c r="AA448">
        <v>1</v>
      </c>
      <c r="AB448" s="1">
        <v>0.20300000000000001</v>
      </c>
      <c r="AC448" s="1">
        <v>0.29099999999999998</v>
      </c>
      <c r="AD448" s="1">
        <v>0.313</v>
      </c>
      <c r="AE448" s="1">
        <v>0.27500000000000002</v>
      </c>
      <c r="AF448" s="36">
        <v>8</v>
      </c>
      <c r="AG448" s="36">
        <v>7</v>
      </c>
      <c r="AH448" s="8">
        <v>1</v>
      </c>
      <c r="AI448" s="36">
        <v>-5</v>
      </c>
      <c r="AJ448" s="38">
        <v>591</v>
      </c>
      <c r="AK448" s="38">
        <v>62</v>
      </c>
      <c r="AL448" s="1">
        <v>0.185</v>
      </c>
      <c r="AM448" s="1">
        <v>0.6</v>
      </c>
      <c r="AN448" s="1">
        <v>8.2914643199999999E-2</v>
      </c>
      <c r="AO448" s="1">
        <v>1.34376099E-2</v>
      </c>
      <c r="AP448" s="1">
        <v>9.7576861099999995E-2</v>
      </c>
      <c r="AQ448" s="1">
        <v>0.25602811110000001</v>
      </c>
      <c r="AR448" s="1">
        <v>0.15206544829999999</v>
      </c>
      <c r="AS448" s="1">
        <v>0.10981083580000001</v>
      </c>
      <c r="AT448" s="1">
        <v>2.38721522E-2</v>
      </c>
      <c r="AU448" s="1">
        <v>2.4541908E-3</v>
      </c>
      <c r="AV448" s="1">
        <v>2.1856012500000001E-2</v>
      </c>
      <c r="AW448" s="1">
        <v>0.27535959360000001</v>
      </c>
      <c r="AX448" s="1">
        <v>-0.90091252099999997</v>
      </c>
      <c r="AY448" s="1">
        <v>1.7367811502999999</v>
      </c>
      <c r="AZ448" s="1">
        <v>-1.1063617050000001</v>
      </c>
      <c r="BA448" s="1">
        <v>-0.48368517900000002</v>
      </c>
      <c r="BB448" s="1">
        <v>0.76603582459999997</v>
      </c>
      <c r="BC448" s="1">
        <v>0.95619629539999995</v>
      </c>
      <c r="BD448" s="1">
        <v>-5.0353071999999999E-2</v>
      </c>
      <c r="BE448" s="1">
        <v>-0.78832332800000005</v>
      </c>
      <c r="BF448" s="1">
        <v>-1.776473569</v>
      </c>
      <c r="BG448" s="1">
        <v>-0.61431302899999995</v>
      </c>
      <c r="BH448" s="1">
        <v>-0.37806271200000002</v>
      </c>
      <c r="BI448" s="1">
        <v>-0.75031270800000005</v>
      </c>
      <c r="BJ448">
        <v>3</v>
      </c>
      <c r="BK448">
        <v>3</v>
      </c>
      <c r="BL448" t="s">
        <v>762</v>
      </c>
      <c r="BM448" t="s">
        <v>6724</v>
      </c>
      <c r="BN448" s="36" t="s">
        <v>6727</v>
      </c>
      <c r="BO448" s="1">
        <v>-4.4843796999999998E-2</v>
      </c>
      <c r="BP448" s="1">
        <v>8.3428892899999996E-2</v>
      </c>
      <c r="BQ448" s="1">
        <v>0.98294382300000005</v>
      </c>
      <c r="BR448" s="1">
        <v>-0.11705455300000001</v>
      </c>
      <c r="BS448" s="1">
        <v>4.4843796599999999E-2</v>
      </c>
      <c r="BT448" s="1">
        <v>8.3428892899999996E-2</v>
      </c>
      <c r="BU448" s="1">
        <v>0.98294382300000005</v>
      </c>
      <c r="BV448" s="1">
        <v>0.11705455300000001</v>
      </c>
      <c r="BW448" t="s">
        <v>2464</v>
      </c>
      <c r="BX448" t="s">
        <v>1104</v>
      </c>
      <c r="BY448" t="s">
        <v>1063</v>
      </c>
      <c r="BZ448" t="s">
        <v>1104</v>
      </c>
      <c r="CA448">
        <v>36</v>
      </c>
      <c r="CB448">
        <v>24</v>
      </c>
      <c r="CC448">
        <v>1</v>
      </c>
      <c r="CD448">
        <v>0</v>
      </c>
      <c r="CE448">
        <v>2017</v>
      </c>
      <c r="CF448">
        <v>40</v>
      </c>
      <c r="CG448">
        <v>0.19400000000000001</v>
      </c>
      <c r="CH448">
        <v>0.25</v>
      </c>
      <c r="CI448">
        <v>0.30599999999999999</v>
      </c>
      <c r="CJ448">
        <v>10</v>
      </c>
      <c r="CK448">
        <v>0.246</v>
      </c>
      <c r="CL448">
        <v>3</v>
      </c>
      <c r="CM448">
        <v>0</v>
      </c>
      <c r="CN448" t="s">
        <v>250</v>
      </c>
      <c r="CO448">
        <v>35</v>
      </c>
      <c r="CP448" t="s">
        <v>1106</v>
      </c>
      <c r="CQ448">
        <v>8</v>
      </c>
      <c r="CR448">
        <v>6</v>
      </c>
      <c r="CS448">
        <v>0</v>
      </c>
      <c r="CT448">
        <v>0</v>
      </c>
      <c r="CU448">
        <v>2016</v>
      </c>
      <c r="CV448">
        <v>8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-1</v>
      </c>
      <c r="DD448" t="s">
        <v>250</v>
      </c>
      <c r="DE448">
        <v>34</v>
      </c>
      <c r="DF448" t="s">
        <v>1106</v>
      </c>
      <c r="DG448">
        <v>229</v>
      </c>
      <c r="DH448">
        <v>98</v>
      </c>
      <c r="DI448">
        <v>5</v>
      </c>
      <c r="DJ448">
        <v>0</v>
      </c>
      <c r="DK448">
        <v>2015</v>
      </c>
      <c r="DL448">
        <v>256</v>
      </c>
      <c r="DM448">
        <v>0.23100000000000001</v>
      </c>
      <c r="DN448">
        <v>0.313</v>
      </c>
      <c r="DO448">
        <v>0.33600000000000002</v>
      </c>
      <c r="DP448">
        <v>76</v>
      </c>
      <c r="DQ448">
        <v>0.29499999999999998</v>
      </c>
      <c r="DR448">
        <v>22</v>
      </c>
      <c r="DS448">
        <v>2</v>
      </c>
      <c r="DT448" t="s">
        <v>250</v>
      </c>
      <c r="DU448">
        <v>33</v>
      </c>
      <c r="DV448" s="36" t="s">
        <v>1166</v>
      </c>
    </row>
    <row r="449" spans="1:126" x14ac:dyDescent="0.3">
      <c r="A449">
        <v>448</v>
      </c>
      <c r="B449" t="s">
        <v>6820</v>
      </c>
      <c r="C449" t="s">
        <v>180</v>
      </c>
      <c r="D449" t="s">
        <v>18</v>
      </c>
      <c r="E449">
        <v>461235</v>
      </c>
      <c r="F449" t="s">
        <v>250</v>
      </c>
      <c r="I449" t="s">
        <v>1103</v>
      </c>
      <c r="J449">
        <v>10</v>
      </c>
      <c r="K449" t="s">
        <v>792</v>
      </c>
      <c r="L449">
        <v>67</v>
      </c>
      <c r="M449">
        <v>117</v>
      </c>
      <c r="N449">
        <v>133</v>
      </c>
      <c r="O449">
        <v>47</v>
      </c>
      <c r="P449">
        <v>126</v>
      </c>
      <c r="Q449">
        <v>126</v>
      </c>
      <c r="R449">
        <v>69</v>
      </c>
      <c r="S449">
        <v>155</v>
      </c>
      <c r="T449">
        <v>87</v>
      </c>
      <c r="U449">
        <v>48</v>
      </c>
      <c r="V449">
        <v>200</v>
      </c>
      <c r="W449">
        <v>105</v>
      </c>
      <c r="X449">
        <v>34</v>
      </c>
      <c r="Y449">
        <v>342</v>
      </c>
      <c r="Z449">
        <v>18</v>
      </c>
      <c r="AA449">
        <v>2</v>
      </c>
      <c r="AB449" s="1">
        <v>0.20699999999999999</v>
      </c>
      <c r="AC449" s="1">
        <v>0.29099999999999998</v>
      </c>
      <c r="AD449" s="1">
        <v>0.43</v>
      </c>
      <c r="AE449" s="1">
        <v>0.311</v>
      </c>
      <c r="AF449" s="36">
        <v>31</v>
      </c>
      <c r="AG449" s="36">
        <v>28</v>
      </c>
      <c r="AH449" s="8">
        <v>8</v>
      </c>
      <c r="AI449" s="36">
        <v>-7</v>
      </c>
      <c r="AJ449" s="38">
        <v>250</v>
      </c>
      <c r="AK449" s="38">
        <v>35</v>
      </c>
      <c r="AL449" s="1">
        <v>0.185</v>
      </c>
      <c r="AM449" s="1">
        <v>0.56666666669999999</v>
      </c>
      <c r="AN449" s="1">
        <v>0.34188471780000002</v>
      </c>
      <c r="AO449" s="1">
        <v>1.16111189E-2</v>
      </c>
      <c r="AP449" s="1">
        <v>9.9749906099999994E-2</v>
      </c>
      <c r="AQ449" s="1">
        <v>0.27396070379999998</v>
      </c>
      <c r="AR449" s="1">
        <v>0.1050876927</v>
      </c>
      <c r="AS449" s="1">
        <v>0.2226285747</v>
      </c>
      <c r="AT449" s="1">
        <v>3.5449680300000001E-2</v>
      </c>
      <c r="AU449" s="1">
        <v>2.1609985000000001E-3</v>
      </c>
      <c r="AV449" s="1">
        <v>5.2552241600000001E-2</v>
      </c>
      <c r="AW449" s="1">
        <v>0.311343808</v>
      </c>
      <c r="AX449" s="1">
        <v>-0.90091252099999997</v>
      </c>
      <c r="AY449" s="1">
        <v>1.2341606289</v>
      </c>
      <c r="AZ449" s="1">
        <v>0.52997078259999997</v>
      </c>
      <c r="BA449" s="1">
        <v>-0.56078263800000006</v>
      </c>
      <c r="BB449" s="1">
        <v>0.85729580989999998</v>
      </c>
      <c r="BC449" s="1">
        <v>1.4007336260000001</v>
      </c>
      <c r="BD449" s="1">
        <v>-1.842069908</v>
      </c>
      <c r="BE449" s="1">
        <v>1.8313317061000001</v>
      </c>
      <c r="BF449" s="1">
        <v>-0.54563495699999998</v>
      </c>
      <c r="BG449" s="1">
        <v>-0.70253247200000002</v>
      </c>
      <c r="BH449" s="1">
        <v>2.2160580002999999</v>
      </c>
      <c r="BI449" s="1">
        <v>0.48512815120000002</v>
      </c>
      <c r="BJ449">
        <v>1</v>
      </c>
      <c r="BK449">
        <v>1</v>
      </c>
      <c r="BL449" t="s">
        <v>763</v>
      </c>
      <c r="BM449" t="s">
        <v>762</v>
      </c>
      <c r="BN449" s="36" t="s">
        <v>777</v>
      </c>
      <c r="BO449" s="1">
        <v>0.91807912859999996</v>
      </c>
      <c r="BP449" s="1">
        <v>5.2637784000000003E-3</v>
      </c>
      <c r="BQ449" s="1">
        <v>0.36567792980000002</v>
      </c>
      <c r="BR449" s="1">
        <v>8.4325008600000001E-2</v>
      </c>
      <c r="BS449" s="1">
        <v>0.91807912859999996</v>
      </c>
      <c r="BT449" s="1">
        <v>5.2637784000000003E-3</v>
      </c>
      <c r="BU449" s="1">
        <v>0.36567792980000002</v>
      </c>
      <c r="BV449" s="1">
        <v>8.4325008600000001E-2</v>
      </c>
      <c r="BW449" t="s">
        <v>2921</v>
      </c>
      <c r="BX449" t="s">
        <v>1388</v>
      </c>
      <c r="BY449" t="s">
        <v>1373</v>
      </c>
      <c r="BZ449" t="s">
        <v>1388</v>
      </c>
      <c r="CA449">
        <v>362</v>
      </c>
      <c r="CB449">
        <v>118</v>
      </c>
      <c r="CC449">
        <v>22</v>
      </c>
      <c r="CD449">
        <v>2</v>
      </c>
      <c r="CE449">
        <v>2017</v>
      </c>
      <c r="CF449">
        <v>401</v>
      </c>
      <c r="CG449">
        <v>0.20699999999999999</v>
      </c>
      <c r="CH449">
        <v>0.27900000000000003</v>
      </c>
      <c r="CI449">
        <v>0.42799999999999999</v>
      </c>
      <c r="CJ449">
        <v>122</v>
      </c>
      <c r="CK449">
        <v>0.30399999999999999</v>
      </c>
      <c r="CL449">
        <v>32</v>
      </c>
      <c r="CM449">
        <v>10</v>
      </c>
      <c r="CN449" t="s">
        <v>250</v>
      </c>
      <c r="CO449">
        <v>33</v>
      </c>
      <c r="CP449" t="s">
        <v>2539</v>
      </c>
      <c r="CQ449">
        <v>413</v>
      </c>
      <c r="CR449">
        <v>128</v>
      </c>
      <c r="CS449">
        <v>28</v>
      </c>
      <c r="CT449">
        <v>1</v>
      </c>
      <c r="CU449">
        <v>2016</v>
      </c>
      <c r="CV449">
        <v>464</v>
      </c>
      <c r="CW449">
        <v>0.22500000000000001</v>
      </c>
      <c r="CX449">
        <v>0.3</v>
      </c>
      <c r="CY449">
        <v>0.48399999999999999</v>
      </c>
      <c r="CZ449">
        <v>154</v>
      </c>
      <c r="DA449">
        <v>0.33200000000000002</v>
      </c>
      <c r="DB449">
        <v>49</v>
      </c>
      <c r="DC449">
        <v>17</v>
      </c>
      <c r="DD449" t="s">
        <v>249</v>
      </c>
      <c r="DE449">
        <v>32</v>
      </c>
      <c r="DF449" t="s">
        <v>1100</v>
      </c>
      <c r="DG449">
        <v>469</v>
      </c>
      <c r="DH449">
        <v>145</v>
      </c>
      <c r="DI449">
        <v>19</v>
      </c>
      <c r="DJ449">
        <v>0</v>
      </c>
      <c r="DK449">
        <v>2015</v>
      </c>
      <c r="DL449">
        <v>526</v>
      </c>
      <c r="DM449">
        <v>0.22600000000000001</v>
      </c>
      <c r="DN449">
        <v>0.30399999999999999</v>
      </c>
      <c r="DO449">
        <v>0.40699999999999997</v>
      </c>
      <c r="DP449">
        <v>164</v>
      </c>
      <c r="DQ449">
        <v>0.312</v>
      </c>
      <c r="DR449">
        <v>42</v>
      </c>
      <c r="DS449">
        <v>10</v>
      </c>
      <c r="DT449" t="s">
        <v>249</v>
      </c>
      <c r="DU449">
        <v>31</v>
      </c>
      <c r="DV449" s="36" t="s">
        <v>1549</v>
      </c>
    </row>
    <row r="450" spans="1:126" x14ac:dyDescent="0.3">
      <c r="A450">
        <v>449</v>
      </c>
      <c r="B450" t="s">
        <v>6821</v>
      </c>
      <c r="C450" t="s">
        <v>5134</v>
      </c>
      <c r="D450" t="s">
        <v>227</v>
      </c>
      <c r="E450">
        <v>600301</v>
      </c>
      <c r="F450" t="s">
        <v>257</v>
      </c>
      <c r="G450" t="s">
        <v>249</v>
      </c>
      <c r="I450" t="s">
        <v>1065</v>
      </c>
      <c r="J450">
        <v>43</v>
      </c>
      <c r="K450" t="s">
        <v>3992</v>
      </c>
      <c r="L450">
        <v>172</v>
      </c>
      <c r="M450">
        <v>96</v>
      </c>
      <c r="N450">
        <v>86</v>
      </c>
      <c r="O450">
        <v>271</v>
      </c>
      <c r="P450">
        <v>86</v>
      </c>
      <c r="Q450">
        <v>102</v>
      </c>
      <c r="R450">
        <v>84</v>
      </c>
      <c r="S450">
        <v>98</v>
      </c>
      <c r="T450">
        <v>116</v>
      </c>
      <c r="U450">
        <v>45</v>
      </c>
      <c r="V450">
        <v>99</v>
      </c>
      <c r="W450">
        <v>92</v>
      </c>
      <c r="X450">
        <v>28</v>
      </c>
      <c r="Y450">
        <v>222</v>
      </c>
      <c r="Z450">
        <v>6</v>
      </c>
      <c r="AA450">
        <v>6</v>
      </c>
      <c r="AB450" s="1">
        <v>0.21099999999999999</v>
      </c>
      <c r="AC450" s="1">
        <v>0.26700000000000002</v>
      </c>
      <c r="AD450" s="1">
        <v>0.35199999999999998</v>
      </c>
      <c r="AE450" s="1">
        <v>0.27200000000000002</v>
      </c>
      <c r="AF450" s="36">
        <v>15</v>
      </c>
      <c r="AG450" s="36">
        <v>16</v>
      </c>
      <c r="AH450" s="8">
        <v>5</v>
      </c>
      <c r="AI450" s="36">
        <v>-6</v>
      </c>
      <c r="AJ450" s="38">
        <v>420</v>
      </c>
      <c r="AK450" s="38">
        <v>64</v>
      </c>
      <c r="AL450" s="1">
        <v>0.47499999999999998</v>
      </c>
      <c r="AM450" s="1">
        <v>0.46666666670000001</v>
      </c>
      <c r="AN450" s="1">
        <v>0.22232830109999999</v>
      </c>
      <c r="AO450" s="1">
        <v>6.7427242900000003E-2</v>
      </c>
      <c r="AP450" s="1">
        <v>6.8487437499999998E-2</v>
      </c>
      <c r="AQ450" s="1">
        <v>0.2207295189</v>
      </c>
      <c r="AR450" s="1">
        <v>0.1294793021</v>
      </c>
      <c r="AS450" s="1">
        <v>0.1407378171</v>
      </c>
      <c r="AT450" s="1">
        <v>4.7087165100000002E-2</v>
      </c>
      <c r="AU450" s="1">
        <v>2.0455132000000002E-3</v>
      </c>
      <c r="AV450" s="1">
        <v>2.6040526299999998E-2</v>
      </c>
      <c r="AW450" s="1">
        <v>0.27231837930000002</v>
      </c>
      <c r="AX450" s="1">
        <v>1.9524895933999999</v>
      </c>
      <c r="AY450" s="1">
        <v>-0.27370093499999998</v>
      </c>
      <c r="AZ450" s="1">
        <v>-0.22546031899999999</v>
      </c>
      <c r="BA450" s="1">
        <v>1.7952549074999999</v>
      </c>
      <c r="BB450" s="1">
        <v>-0.455614138</v>
      </c>
      <c r="BC450" s="1">
        <v>8.1167111799999997E-2</v>
      </c>
      <c r="BD450" s="1">
        <v>-0.91178159000000003</v>
      </c>
      <c r="BE450" s="1">
        <v>-7.0191383999999996E-2</v>
      </c>
      <c r="BF450" s="1">
        <v>0.69157780520000001</v>
      </c>
      <c r="BG450" s="1">
        <v>-0.73728115900000002</v>
      </c>
      <c r="BH450" s="1">
        <v>-2.4431855999999998E-2</v>
      </c>
      <c r="BI450" s="1">
        <v>-0.85472628299999998</v>
      </c>
      <c r="BJ450">
        <v>4</v>
      </c>
      <c r="BK450">
        <v>4</v>
      </c>
      <c r="BL450" t="s">
        <v>6729</v>
      </c>
      <c r="BM450" t="s">
        <v>761</v>
      </c>
      <c r="BN450" s="36" t="s">
        <v>6752</v>
      </c>
      <c r="BO450" s="1">
        <v>-0.434814694</v>
      </c>
      <c r="BP450" s="1">
        <v>0.33453082239999998</v>
      </c>
      <c r="BQ450" s="1">
        <v>-0.173157372</v>
      </c>
      <c r="BR450" s="1">
        <v>0.58433440319999996</v>
      </c>
      <c r="BS450" s="1">
        <v>0.43481469420000002</v>
      </c>
      <c r="BT450" s="1">
        <v>0.33453082239999998</v>
      </c>
      <c r="BU450" s="1">
        <v>0.17315737179999999</v>
      </c>
      <c r="BV450" s="1">
        <v>0.58433440319999996</v>
      </c>
      <c r="BW450" t="s">
        <v>2872</v>
      </c>
      <c r="BX450" t="s">
        <v>1397</v>
      </c>
      <c r="BY450" t="s">
        <v>1373</v>
      </c>
      <c r="BZ450" t="s">
        <v>1397</v>
      </c>
      <c r="CA450">
        <v>258</v>
      </c>
      <c r="CB450">
        <v>92</v>
      </c>
      <c r="CC450">
        <v>7</v>
      </c>
      <c r="CD450">
        <v>12</v>
      </c>
      <c r="CE450">
        <v>2017</v>
      </c>
      <c r="CF450">
        <v>280</v>
      </c>
      <c r="CG450">
        <v>0.19800000000000001</v>
      </c>
      <c r="CH450">
        <v>0.25700000000000001</v>
      </c>
      <c r="CI450">
        <v>0.32600000000000001</v>
      </c>
      <c r="CJ450">
        <v>72</v>
      </c>
      <c r="CK450">
        <v>0.25900000000000001</v>
      </c>
      <c r="CL450">
        <v>14</v>
      </c>
      <c r="CM450">
        <v>6</v>
      </c>
      <c r="CN450" t="s">
        <v>257</v>
      </c>
      <c r="CO450">
        <v>27</v>
      </c>
      <c r="CP450" t="s">
        <v>1402</v>
      </c>
      <c r="CQ450">
        <v>80</v>
      </c>
      <c r="CR450">
        <v>34</v>
      </c>
      <c r="CS450">
        <v>2</v>
      </c>
      <c r="CT450">
        <v>0</v>
      </c>
      <c r="CU450">
        <v>2016</v>
      </c>
      <c r="CV450">
        <v>93</v>
      </c>
      <c r="CW450">
        <v>0.188</v>
      </c>
      <c r="CX450">
        <v>0.28999999999999998</v>
      </c>
      <c r="CY450">
        <v>0.3</v>
      </c>
      <c r="CZ450">
        <v>25</v>
      </c>
      <c r="DA450">
        <v>0.27200000000000002</v>
      </c>
      <c r="DB450">
        <v>8</v>
      </c>
      <c r="DC450">
        <v>1</v>
      </c>
      <c r="DD450" t="s">
        <v>249</v>
      </c>
      <c r="DE450">
        <v>26</v>
      </c>
      <c r="DV450" s="36" t="s">
        <v>5135</v>
      </c>
    </row>
    <row r="451" spans="1:126" x14ac:dyDescent="0.3">
      <c r="A451">
        <v>450</v>
      </c>
      <c r="B451" t="s">
        <v>646</v>
      </c>
      <c r="C451" t="s">
        <v>350</v>
      </c>
      <c r="D451" t="s">
        <v>221</v>
      </c>
      <c r="E451">
        <v>519058</v>
      </c>
      <c r="F451" t="s">
        <v>253</v>
      </c>
      <c r="I451" t="s">
        <v>1103</v>
      </c>
      <c r="J451">
        <v>14</v>
      </c>
      <c r="K451" t="s">
        <v>769</v>
      </c>
      <c r="L451">
        <v>96</v>
      </c>
      <c r="M451">
        <v>100</v>
      </c>
      <c r="N451">
        <v>171</v>
      </c>
      <c r="O451">
        <v>11</v>
      </c>
      <c r="P451">
        <v>63</v>
      </c>
      <c r="Q451">
        <v>70</v>
      </c>
      <c r="R451">
        <v>111</v>
      </c>
      <c r="S451">
        <v>137</v>
      </c>
      <c r="T451">
        <v>102</v>
      </c>
      <c r="U451">
        <v>23</v>
      </c>
      <c r="V451">
        <v>176</v>
      </c>
      <c r="W451">
        <v>111</v>
      </c>
      <c r="X451">
        <v>29</v>
      </c>
      <c r="Y451">
        <v>442</v>
      </c>
      <c r="Z451">
        <v>20</v>
      </c>
      <c r="AA451">
        <v>1</v>
      </c>
      <c r="AB451" s="1">
        <v>0.26500000000000001</v>
      </c>
      <c r="AC451" s="1">
        <v>0.307</v>
      </c>
      <c r="AD451" s="1">
        <v>0.46200000000000002</v>
      </c>
      <c r="AE451" s="1">
        <v>0.32900000000000001</v>
      </c>
      <c r="AF451" s="36">
        <v>45</v>
      </c>
      <c r="AG451" s="36">
        <v>45</v>
      </c>
      <c r="AH451" s="8">
        <v>18</v>
      </c>
      <c r="AI451" s="36">
        <v>7</v>
      </c>
      <c r="AJ451" s="38">
        <v>108</v>
      </c>
      <c r="AK451" s="38">
        <v>18</v>
      </c>
      <c r="AL451" s="1">
        <v>0.26500000000000001</v>
      </c>
      <c r="AM451" s="1">
        <v>0.4833333333</v>
      </c>
      <c r="AN451" s="1">
        <v>0.4417550838</v>
      </c>
      <c r="AO451" s="1">
        <v>2.7411073000000001E-3</v>
      </c>
      <c r="AP451" s="1">
        <v>5.0099567099999999E-2</v>
      </c>
      <c r="AQ451" s="1">
        <v>0.1522798621</v>
      </c>
      <c r="AR451" s="1">
        <v>0.1697215302</v>
      </c>
      <c r="AS451" s="1">
        <v>0.19694446360000001</v>
      </c>
      <c r="AT451" s="1">
        <v>4.1426949999999997E-2</v>
      </c>
      <c r="AU451" s="1">
        <v>1.0475580999999999E-3</v>
      </c>
      <c r="AV451" s="1">
        <v>4.6344495399999998E-2</v>
      </c>
      <c r="AW451" s="1">
        <v>0.32921424939999999</v>
      </c>
      <c r="AX451" s="1">
        <v>-0.11376711</v>
      </c>
      <c r="AY451" s="1">
        <v>-2.2390674999999999E-2</v>
      </c>
      <c r="AZ451" s="1">
        <v>1.1610132871000001</v>
      </c>
      <c r="BA451" s="1">
        <v>-0.93519201500000004</v>
      </c>
      <c r="BB451" s="1">
        <v>-1.227837796</v>
      </c>
      <c r="BC451" s="1">
        <v>-1.615655439</v>
      </c>
      <c r="BD451" s="1">
        <v>0.62304434119999996</v>
      </c>
      <c r="BE451" s="1">
        <v>1.23494047</v>
      </c>
      <c r="BF451" s="1">
        <v>8.9824886199999995E-2</v>
      </c>
      <c r="BG451" s="1">
        <v>-1.037558574</v>
      </c>
      <c r="BH451" s="1">
        <v>1.6914449300000001</v>
      </c>
      <c r="BI451" s="1">
        <v>1.0986714462</v>
      </c>
      <c r="BJ451">
        <v>1</v>
      </c>
      <c r="BK451">
        <v>2</v>
      </c>
      <c r="BL451" t="s">
        <v>764</v>
      </c>
      <c r="BM451" t="s">
        <v>763</v>
      </c>
      <c r="BN451" s="36" t="s">
        <v>791</v>
      </c>
      <c r="BO451" s="1">
        <v>0.437951849</v>
      </c>
      <c r="BP451" s="1">
        <v>-0.73419801799999995</v>
      </c>
      <c r="BQ451" s="1">
        <v>-0.40247165600000001</v>
      </c>
      <c r="BR451" s="1">
        <v>-0.13773561600000001</v>
      </c>
      <c r="BS451" s="1">
        <v>0.437951849</v>
      </c>
      <c r="BT451" s="1">
        <v>0.73419801809999996</v>
      </c>
      <c r="BU451" s="1">
        <v>0.40247165550000003</v>
      </c>
      <c r="BV451" s="1">
        <v>0.13773561610000001</v>
      </c>
      <c r="BW451" t="s">
        <v>2929</v>
      </c>
      <c r="BX451" t="s">
        <v>1388</v>
      </c>
      <c r="BY451" t="s">
        <v>1373</v>
      </c>
      <c r="BZ451" t="s">
        <v>1388</v>
      </c>
      <c r="CA451">
        <v>555</v>
      </c>
      <c r="CB451">
        <v>148</v>
      </c>
      <c r="CC451">
        <v>38</v>
      </c>
      <c r="CD451">
        <v>0</v>
      </c>
      <c r="CE451">
        <v>2017</v>
      </c>
      <c r="CF451">
        <v>598</v>
      </c>
      <c r="CG451">
        <v>0.27200000000000002</v>
      </c>
      <c r="CH451">
        <v>0.314</v>
      </c>
      <c r="CI451">
        <v>0.52100000000000002</v>
      </c>
      <c r="CJ451">
        <v>211</v>
      </c>
      <c r="CK451">
        <v>0.35199999999999998</v>
      </c>
      <c r="CL451">
        <v>71</v>
      </c>
      <c r="CM451">
        <v>28</v>
      </c>
      <c r="CN451" t="s">
        <v>253</v>
      </c>
      <c r="CO451">
        <v>28</v>
      </c>
      <c r="CP451" t="s">
        <v>1388</v>
      </c>
      <c r="CQ451">
        <v>104</v>
      </c>
      <c r="CR451">
        <v>27</v>
      </c>
      <c r="CS451">
        <v>7</v>
      </c>
      <c r="CT451">
        <v>0</v>
      </c>
      <c r="CU451">
        <v>2016</v>
      </c>
      <c r="CV451">
        <v>113</v>
      </c>
      <c r="CW451">
        <v>0.24</v>
      </c>
      <c r="CX451">
        <v>0.30099999999999999</v>
      </c>
      <c r="CY451">
        <v>0.5</v>
      </c>
      <c r="CZ451">
        <v>38</v>
      </c>
      <c r="DA451">
        <v>0.34</v>
      </c>
      <c r="DB451">
        <v>21</v>
      </c>
      <c r="DC451">
        <v>4</v>
      </c>
      <c r="DD451" t="s">
        <v>253</v>
      </c>
      <c r="DE451">
        <v>27</v>
      </c>
      <c r="DF451" t="s">
        <v>1388</v>
      </c>
      <c r="DG451">
        <v>549</v>
      </c>
      <c r="DH451">
        <v>147</v>
      </c>
      <c r="DI451">
        <v>22</v>
      </c>
      <c r="DJ451">
        <v>1</v>
      </c>
      <c r="DK451">
        <v>2015</v>
      </c>
      <c r="DL451">
        <v>614</v>
      </c>
      <c r="DM451">
        <v>0.28399999999999997</v>
      </c>
      <c r="DN451">
        <v>0.34799999999999998</v>
      </c>
      <c r="DO451">
        <v>0.47</v>
      </c>
      <c r="DP451">
        <v>216</v>
      </c>
      <c r="DQ451">
        <v>0.35199999999999998</v>
      </c>
      <c r="DR451">
        <v>72</v>
      </c>
      <c r="DS451">
        <v>25</v>
      </c>
      <c r="DT451" t="s">
        <v>253</v>
      </c>
      <c r="DU451">
        <v>26</v>
      </c>
      <c r="DV451" s="36" t="s">
        <v>1508</v>
      </c>
    </row>
    <row r="452" spans="1:126" x14ac:dyDescent="0.3">
      <c r="A452">
        <v>451</v>
      </c>
      <c r="B452" t="s">
        <v>3068</v>
      </c>
      <c r="C452" t="s">
        <v>2977</v>
      </c>
      <c r="D452" t="s">
        <v>274</v>
      </c>
      <c r="E452">
        <v>570615</v>
      </c>
      <c r="F452" t="s">
        <v>249</v>
      </c>
      <c r="I452" t="s">
        <v>1103</v>
      </c>
      <c r="J452">
        <v>20</v>
      </c>
      <c r="K452" t="s">
        <v>781</v>
      </c>
      <c r="L452">
        <v>76</v>
      </c>
      <c r="M452">
        <v>89</v>
      </c>
      <c r="N452">
        <v>53</v>
      </c>
      <c r="O452">
        <v>52</v>
      </c>
      <c r="P452">
        <v>90</v>
      </c>
      <c r="Q452">
        <v>127</v>
      </c>
      <c r="R452">
        <v>92</v>
      </c>
      <c r="S452">
        <v>113</v>
      </c>
      <c r="T452">
        <v>93</v>
      </c>
      <c r="U452">
        <v>276</v>
      </c>
      <c r="V452">
        <v>109</v>
      </c>
      <c r="W452">
        <v>99</v>
      </c>
      <c r="X452">
        <v>26</v>
      </c>
      <c r="Y452">
        <v>137</v>
      </c>
      <c r="Z452">
        <v>4</v>
      </c>
      <c r="AA452">
        <v>1</v>
      </c>
      <c r="AB452" s="1">
        <v>0.22700000000000001</v>
      </c>
      <c r="AC452" s="1">
        <v>0.28499999999999998</v>
      </c>
      <c r="AD452" s="1">
        <v>0.39</v>
      </c>
      <c r="AE452" s="1">
        <v>0.29399999999999998</v>
      </c>
      <c r="AF452" s="36">
        <v>14</v>
      </c>
      <c r="AG452" s="36">
        <v>13</v>
      </c>
      <c r="AH452" s="8">
        <v>3</v>
      </c>
      <c r="AI452" s="36">
        <v>-5</v>
      </c>
      <c r="AJ452" s="38">
        <v>645</v>
      </c>
      <c r="AK452" s="38">
        <v>241</v>
      </c>
      <c r="AL452" s="1">
        <v>0.21</v>
      </c>
      <c r="AM452" s="1">
        <v>0.43333333330000001</v>
      </c>
      <c r="AN452" s="1">
        <v>0.13748165270000001</v>
      </c>
      <c r="AO452" s="1">
        <v>1.2866475299999999E-2</v>
      </c>
      <c r="AP452" s="1">
        <v>7.1385565100000006E-2</v>
      </c>
      <c r="AQ452" s="1">
        <v>0.2753049615</v>
      </c>
      <c r="AR452" s="1">
        <v>0.14104922489999999</v>
      </c>
      <c r="AS452" s="1">
        <v>0.16266637</v>
      </c>
      <c r="AT452" s="1">
        <v>3.78576781E-2</v>
      </c>
      <c r="AU452" s="1">
        <v>1.24155963E-2</v>
      </c>
      <c r="AV452" s="1">
        <v>2.86848637E-2</v>
      </c>
      <c r="AW452" s="1">
        <v>0.29388383169999999</v>
      </c>
      <c r="AX452" s="1">
        <v>-0.65492958000000001</v>
      </c>
      <c r="AY452" s="1">
        <v>-0.77632145699999999</v>
      </c>
      <c r="AZ452" s="1">
        <v>-0.76157371900000004</v>
      </c>
      <c r="BA452" s="1">
        <v>-0.50779316900000004</v>
      </c>
      <c r="BB452" s="1">
        <v>-0.33390332299999997</v>
      </c>
      <c r="BC452" s="1">
        <v>1.434056902</v>
      </c>
      <c r="BD452" s="1">
        <v>-0.47050837000000001</v>
      </c>
      <c r="BE452" s="1">
        <v>0.43899489089999999</v>
      </c>
      <c r="BF452" s="1">
        <v>-0.28963414399999998</v>
      </c>
      <c r="BG452" s="1">
        <v>2.3830012989</v>
      </c>
      <c r="BH452" s="1">
        <v>0.19903958629999999</v>
      </c>
      <c r="BI452" s="1">
        <v>-0.114322705</v>
      </c>
      <c r="BJ452">
        <v>2</v>
      </c>
      <c r="BK452">
        <v>2</v>
      </c>
      <c r="BL452" t="s">
        <v>759</v>
      </c>
      <c r="BM452" t="s">
        <v>763</v>
      </c>
      <c r="BN452" s="36" t="s">
        <v>794</v>
      </c>
      <c r="BO452" s="1">
        <v>0.18690255950000001</v>
      </c>
      <c r="BP452" s="1">
        <v>0.90143509070000005</v>
      </c>
      <c r="BQ452" s="1">
        <v>1.58021525E-2</v>
      </c>
      <c r="BR452" s="1">
        <v>3.8993427999999997E-2</v>
      </c>
      <c r="BS452" s="1">
        <v>0.18690255950000001</v>
      </c>
      <c r="BT452" s="1">
        <v>0.90143509070000005</v>
      </c>
      <c r="BU452" s="1">
        <v>1.58021525E-2</v>
      </c>
      <c r="BV452" s="1">
        <v>3.8993427999999997E-2</v>
      </c>
      <c r="BW452" t="s">
        <v>2813</v>
      </c>
      <c r="BX452" t="s">
        <v>1381</v>
      </c>
      <c r="BY452" t="s">
        <v>1373</v>
      </c>
      <c r="CP452" t="s">
        <v>1381</v>
      </c>
      <c r="CQ452">
        <v>94</v>
      </c>
      <c r="CR452">
        <v>31</v>
      </c>
      <c r="CS452">
        <v>5</v>
      </c>
      <c r="CT452">
        <v>0</v>
      </c>
      <c r="CU452">
        <v>2016</v>
      </c>
      <c r="CV452">
        <v>100</v>
      </c>
      <c r="CW452">
        <v>0.255</v>
      </c>
      <c r="CX452">
        <v>0.28999999999999998</v>
      </c>
      <c r="CY452">
        <v>0.5</v>
      </c>
      <c r="CZ452">
        <v>33</v>
      </c>
      <c r="DA452">
        <v>0.33100000000000002</v>
      </c>
      <c r="DB452">
        <v>18</v>
      </c>
      <c r="DC452">
        <v>3</v>
      </c>
      <c r="DD452" t="s">
        <v>249</v>
      </c>
      <c r="DE452">
        <v>24</v>
      </c>
      <c r="DF452" t="s">
        <v>1381</v>
      </c>
      <c r="DG452">
        <v>22</v>
      </c>
      <c r="DH452">
        <v>9</v>
      </c>
      <c r="DI452">
        <v>0</v>
      </c>
      <c r="DJ452">
        <v>0</v>
      </c>
      <c r="DK452">
        <v>2015</v>
      </c>
      <c r="DL452">
        <v>25</v>
      </c>
      <c r="DM452">
        <v>0.182</v>
      </c>
      <c r="DN452">
        <v>0.28000000000000003</v>
      </c>
      <c r="DO452">
        <v>0.27300000000000002</v>
      </c>
      <c r="DP452">
        <v>6</v>
      </c>
      <c r="DQ452">
        <v>0.25700000000000001</v>
      </c>
      <c r="DR452">
        <v>3</v>
      </c>
      <c r="DS452">
        <v>0</v>
      </c>
      <c r="DT452" t="s">
        <v>249</v>
      </c>
      <c r="DU452">
        <v>23</v>
      </c>
      <c r="DV452" s="36" t="s">
        <v>3216</v>
      </c>
    </row>
    <row r="453" spans="1:126" x14ac:dyDescent="0.3">
      <c r="A453">
        <v>452</v>
      </c>
      <c r="B453" t="s">
        <v>5607</v>
      </c>
      <c r="C453" t="s">
        <v>4030</v>
      </c>
      <c r="D453" t="s">
        <v>2001</v>
      </c>
      <c r="E453">
        <v>571970</v>
      </c>
      <c r="F453" t="s">
        <v>265</v>
      </c>
      <c r="I453" t="s">
        <v>1103</v>
      </c>
      <c r="J453">
        <v>43</v>
      </c>
      <c r="K453" t="s">
        <v>808</v>
      </c>
      <c r="L453">
        <v>154</v>
      </c>
      <c r="M453">
        <v>93</v>
      </c>
      <c r="N453">
        <v>47</v>
      </c>
      <c r="O453">
        <v>50</v>
      </c>
      <c r="P453">
        <v>126</v>
      </c>
      <c r="Q453">
        <v>99</v>
      </c>
      <c r="R453">
        <v>93</v>
      </c>
      <c r="S453">
        <v>87</v>
      </c>
      <c r="T453">
        <v>102</v>
      </c>
      <c r="U453">
        <v>111</v>
      </c>
      <c r="V453">
        <v>75</v>
      </c>
      <c r="W453">
        <v>97</v>
      </c>
      <c r="X453">
        <v>27</v>
      </c>
      <c r="Y453">
        <v>121</v>
      </c>
      <c r="Z453">
        <v>2</v>
      </c>
      <c r="AA453">
        <v>1</v>
      </c>
      <c r="AB453" s="1">
        <v>0.217</v>
      </c>
      <c r="AC453" s="1">
        <v>0.29699999999999999</v>
      </c>
      <c r="AD453" s="1">
        <v>0.34200000000000003</v>
      </c>
      <c r="AE453" s="1">
        <v>0.28699999999999998</v>
      </c>
      <c r="AF453" s="36">
        <v>12</v>
      </c>
      <c r="AG453" s="36">
        <v>12</v>
      </c>
      <c r="AH453" s="8">
        <v>2</v>
      </c>
      <c r="AI453" s="36">
        <v>-1</v>
      </c>
      <c r="AJ453" s="38">
        <v>652</v>
      </c>
      <c r="AK453" s="38">
        <v>76</v>
      </c>
      <c r="AL453" s="1">
        <v>0.42499999999999999</v>
      </c>
      <c r="AM453" s="1">
        <v>0.45</v>
      </c>
      <c r="AN453" s="1">
        <v>0.1212110396</v>
      </c>
      <c r="AO453" s="1">
        <v>1.2357027200000001E-2</v>
      </c>
      <c r="AP453" s="1">
        <v>0.1001566221</v>
      </c>
      <c r="AQ453" s="1">
        <v>0.21512917149999999</v>
      </c>
      <c r="AR453" s="1">
        <v>0.1426163409</v>
      </c>
      <c r="AS453" s="1">
        <v>0.1247917397</v>
      </c>
      <c r="AT453" s="1">
        <v>4.1293387500000001E-2</v>
      </c>
      <c r="AU453" s="1">
        <v>5.0058348999999997E-3</v>
      </c>
      <c r="AV453" s="1">
        <v>1.9867212700000001E-2</v>
      </c>
      <c r="AW453" s="1">
        <v>0.28698933700000001</v>
      </c>
      <c r="AX453" s="1">
        <v>1.4605237116000001</v>
      </c>
      <c r="AY453" s="1">
        <v>-0.52501119600000001</v>
      </c>
      <c r="AZ453" s="1">
        <v>-0.86438147799999998</v>
      </c>
      <c r="BA453" s="1">
        <v>-0.52929732799999996</v>
      </c>
      <c r="BB453" s="1">
        <v>0.87437639970000003</v>
      </c>
      <c r="BC453" s="1">
        <v>-5.7661865E-2</v>
      </c>
      <c r="BD453" s="1">
        <v>-0.41073905999999999</v>
      </c>
      <c r="BE453" s="1">
        <v>-0.44046313599999998</v>
      </c>
      <c r="BF453" s="1">
        <v>7.5625500400000004E-2</v>
      </c>
      <c r="BG453" s="1">
        <v>0.15345809120000001</v>
      </c>
      <c r="BH453" s="1">
        <v>-0.54613504300000004</v>
      </c>
      <c r="BI453" s="1">
        <v>-0.35103040200000002</v>
      </c>
      <c r="BJ453">
        <v>4</v>
      </c>
      <c r="BK453">
        <v>4</v>
      </c>
      <c r="BL453" t="s">
        <v>6729</v>
      </c>
      <c r="BM453" t="s">
        <v>761</v>
      </c>
      <c r="BN453" s="36" t="s">
        <v>6752</v>
      </c>
      <c r="BO453" s="1">
        <v>-0.464642428</v>
      </c>
      <c r="BP453" s="1">
        <v>0.1837359003</v>
      </c>
      <c r="BQ453" s="1">
        <v>0.13340429100000001</v>
      </c>
      <c r="BR453" s="1">
        <v>0.61221978229999996</v>
      </c>
      <c r="BS453" s="1">
        <v>0.46464242830000002</v>
      </c>
      <c r="BT453" s="1">
        <v>0.1837359003</v>
      </c>
      <c r="BU453" s="1">
        <v>0.13340429100000001</v>
      </c>
      <c r="BV453" s="1">
        <v>0.61221978229999996</v>
      </c>
      <c r="BW453" t="s">
        <v>2874</v>
      </c>
      <c r="BX453" t="s">
        <v>1392</v>
      </c>
      <c r="BY453" t="s">
        <v>1373</v>
      </c>
      <c r="CP453" t="s">
        <v>1392</v>
      </c>
      <c r="CQ453">
        <v>113</v>
      </c>
      <c r="CR453">
        <v>51</v>
      </c>
      <c r="CS453">
        <v>2</v>
      </c>
      <c r="CT453">
        <v>0</v>
      </c>
      <c r="CU453">
        <v>2016</v>
      </c>
      <c r="CV453">
        <v>133</v>
      </c>
      <c r="CW453">
        <v>0.186</v>
      </c>
      <c r="CX453">
        <v>0.308</v>
      </c>
      <c r="CY453">
        <v>0.25700000000000001</v>
      </c>
      <c r="CZ453">
        <v>36</v>
      </c>
      <c r="DA453">
        <v>0.27100000000000002</v>
      </c>
      <c r="DB453">
        <v>10</v>
      </c>
      <c r="DC453">
        <v>0</v>
      </c>
      <c r="DD453" t="s">
        <v>265</v>
      </c>
      <c r="DE453">
        <v>25</v>
      </c>
      <c r="DF453" t="s">
        <v>1392</v>
      </c>
      <c r="DG453">
        <v>102</v>
      </c>
      <c r="DH453">
        <v>45</v>
      </c>
      <c r="DI453">
        <v>3</v>
      </c>
      <c r="DJ453">
        <v>0</v>
      </c>
      <c r="DK453">
        <v>2015</v>
      </c>
      <c r="DL453">
        <v>112</v>
      </c>
      <c r="DM453">
        <v>0.20599999999999999</v>
      </c>
      <c r="DN453">
        <v>0.26800000000000002</v>
      </c>
      <c r="DO453">
        <v>0.39200000000000002</v>
      </c>
      <c r="DP453">
        <v>32</v>
      </c>
      <c r="DQ453">
        <v>0.28499999999999998</v>
      </c>
      <c r="DR453">
        <v>11</v>
      </c>
      <c r="DS453">
        <v>1</v>
      </c>
      <c r="DT453" t="s">
        <v>250</v>
      </c>
      <c r="DU453">
        <v>24</v>
      </c>
      <c r="DV453" s="36" t="s">
        <v>4031</v>
      </c>
    </row>
    <row r="454" spans="1:126" x14ac:dyDescent="0.3">
      <c r="A454">
        <v>453</v>
      </c>
      <c r="B454" t="s">
        <v>647</v>
      </c>
      <c r="C454" t="s">
        <v>181</v>
      </c>
      <c r="D454" t="s">
        <v>182</v>
      </c>
      <c r="E454">
        <v>502517</v>
      </c>
      <c r="F454" t="s">
        <v>265</v>
      </c>
      <c r="I454" t="s">
        <v>1103</v>
      </c>
      <c r="J454">
        <v>15</v>
      </c>
      <c r="K454" t="s">
        <v>803</v>
      </c>
      <c r="L454">
        <v>154</v>
      </c>
      <c r="M454">
        <v>113</v>
      </c>
      <c r="N454">
        <v>208</v>
      </c>
      <c r="O454">
        <v>48</v>
      </c>
      <c r="P454">
        <v>85</v>
      </c>
      <c r="Q454">
        <v>52</v>
      </c>
      <c r="R454">
        <v>125</v>
      </c>
      <c r="S454">
        <v>124</v>
      </c>
      <c r="T454">
        <v>136</v>
      </c>
      <c r="U454">
        <v>89</v>
      </c>
      <c r="V454">
        <v>128</v>
      </c>
      <c r="W454">
        <v>119</v>
      </c>
      <c r="X454">
        <v>33</v>
      </c>
      <c r="Y454">
        <v>536</v>
      </c>
      <c r="Z454">
        <v>18</v>
      </c>
      <c r="AA454">
        <v>4</v>
      </c>
      <c r="AB454" s="1">
        <v>0.29399999999999998</v>
      </c>
      <c r="AC454" s="1">
        <v>0.34399999999999997</v>
      </c>
      <c r="AD454" s="1">
        <v>0.47299999999999998</v>
      </c>
      <c r="AE454" s="1">
        <v>0.35299999999999998</v>
      </c>
      <c r="AF454" s="36">
        <v>66</v>
      </c>
      <c r="AG454" s="36">
        <v>74</v>
      </c>
      <c r="AH454" s="8">
        <v>26</v>
      </c>
      <c r="AI454" s="36">
        <v>30</v>
      </c>
      <c r="AJ454" s="38">
        <v>18</v>
      </c>
      <c r="AK454" s="38">
        <v>3</v>
      </c>
      <c r="AL454" s="1">
        <v>0.42499999999999999</v>
      </c>
      <c r="AM454" s="1">
        <v>0.55000000000000004</v>
      </c>
      <c r="AN454" s="1">
        <v>0.53649616879999995</v>
      </c>
      <c r="AO454" s="1">
        <v>1.1995219600000001E-2</v>
      </c>
      <c r="AP454" s="1">
        <v>6.7518836600000007E-2</v>
      </c>
      <c r="AQ454" s="1">
        <v>0.1132620552</v>
      </c>
      <c r="AR454" s="1">
        <v>0.19104635750000001</v>
      </c>
      <c r="AS454" s="1">
        <v>0.17886503279999999</v>
      </c>
      <c r="AT454" s="1">
        <v>5.5359816499999999E-2</v>
      </c>
      <c r="AU454" s="1">
        <v>4.0178749999999997E-3</v>
      </c>
      <c r="AV454" s="1">
        <v>3.3759882099999999E-2</v>
      </c>
      <c r="AW454" s="1">
        <v>0.35287596380000003</v>
      </c>
      <c r="AX454" s="1">
        <v>1.4605237116000001</v>
      </c>
      <c r="AY454" s="1">
        <v>0.98285036820000005</v>
      </c>
      <c r="AZ454" s="1">
        <v>1.7596458339000001</v>
      </c>
      <c r="BA454" s="1">
        <v>-0.54456947700000002</v>
      </c>
      <c r="BB454" s="1">
        <v>-0.49629185100000001</v>
      </c>
      <c r="BC454" s="1">
        <v>-2.5828815399999998</v>
      </c>
      <c r="BD454" s="1">
        <v>1.4363665540999999</v>
      </c>
      <c r="BE454" s="1">
        <v>0.81513173569999997</v>
      </c>
      <c r="BF454" s="1">
        <v>1.5710659496999999</v>
      </c>
      <c r="BG454" s="1">
        <v>-0.14381186000000001</v>
      </c>
      <c r="BH454" s="1">
        <v>0.62792647710000005</v>
      </c>
      <c r="BI454" s="1">
        <v>1.9110456872999999</v>
      </c>
      <c r="BJ454">
        <v>1</v>
      </c>
      <c r="BK454">
        <v>2</v>
      </c>
      <c r="BL454" t="s">
        <v>764</v>
      </c>
      <c r="BM454" t="s">
        <v>760</v>
      </c>
      <c r="BN454" s="36" t="s">
        <v>778</v>
      </c>
      <c r="BO454" s="1">
        <v>-0.102515102</v>
      </c>
      <c r="BP454" s="1">
        <v>-0.83895676500000005</v>
      </c>
      <c r="BQ454" s="1">
        <v>-0.49775210199999997</v>
      </c>
      <c r="BR454" s="1">
        <v>-0.104538514</v>
      </c>
      <c r="BS454" s="1">
        <v>0.102515102</v>
      </c>
      <c r="BT454" s="1">
        <v>0.83895676539999997</v>
      </c>
      <c r="BU454" s="1">
        <v>0.49775210190000002</v>
      </c>
      <c r="BV454" s="1">
        <v>0.1045385145</v>
      </c>
      <c r="BW454" t="s">
        <v>6941</v>
      </c>
      <c r="BX454" t="s">
        <v>1085</v>
      </c>
      <c r="BY454" t="s">
        <v>1063</v>
      </c>
      <c r="BZ454" t="s">
        <v>1085</v>
      </c>
      <c r="CA454">
        <v>534</v>
      </c>
      <c r="CB454">
        <v>144</v>
      </c>
      <c r="CC454">
        <v>23</v>
      </c>
      <c r="CD454">
        <v>2</v>
      </c>
      <c r="CE454">
        <v>2017</v>
      </c>
      <c r="CF454">
        <v>593</v>
      </c>
      <c r="CG454">
        <v>0.32200000000000001</v>
      </c>
      <c r="CH454">
        <v>0.38400000000000001</v>
      </c>
      <c r="CI454">
        <v>0.54300000000000004</v>
      </c>
      <c r="CJ454">
        <v>236</v>
      </c>
      <c r="CK454">
        <v>0.39800000000000002</v>
      </c>
      <c r="CL454">
        <v>109</v>
      </c>
      <c r="CM454">
        <v>35</v>
      </c>
      <c r="CN454" t="s">
        <v>265</v>
      </c>
      <c r="CO454">
        <v>32</v>
      </c>
      <c r="CP454" t="s">
        <v>1085</v>
      </c>
      <c r="CQ454">
        <v>531</v>
      </c>
      <c r="CR454">
        <v>142</v>
      </c>
      <c r="CS454">
        <v>25</v>
      </c>
      <c r="CT454">
        <v>5</v>
      </c>
      <c r="CU454">
        <v>2016</v>
      </c>
      <c r="CV454">
        <v>582</v>
      </c>
      <c r="CW454">
        <v>0.34699999999999998</v>
      </c>
      <c r="CX454">
        <v>0.39</v>
      </c>
      <c r="CY454">
        <v>0.59499999999999997</v>
      </c>
      <c r="CZ454">
        <v>242</v>
      </c>
      <c r="DA454">
        <v>0.41599999999999998</v>
      </c>
      <c r="DB454">
        <v>127</v>
      </c>
      <c r="DC454">
        <v>41</v>
      </c>
      <c r="DD454" t="s">
        <v>265</v>
      </c>
      <c r="DE454">
        <v>31</v>
      </c>
      <c r="DF454" t="s">
        <v>1089</v>
      </c>
      <c r="DG454">
        <v>499</v>
      </c>
      <c r="DH454">
        <v>130</v>
      </c>
      <c r="DI454">
        <v>14</v>
      </c>
      <c r="DJ454">
        <v>2</v>
      </c>
      <c r="DK454">
        <v>2015</v>
      </c>
      <c r="DL454">
        <v>538</v>
      </c>
      <c r="DM454">
        <v>0.28100000000000003</v>
      </c>
      <c r="DN454">
        <v>0.32200000000000001</v>
      </c>
      <c r="DO454">
        <v>0.44900000000000001</v>
      </c>
      <c r="DP454">
        <v>179</v>
      </c>
      <c r="DQ454">
        <v>0.33200000000000002</v>
      </c>
      <c r="DR454">
        <v>53</v>
      </c>
      <c r="DS454">
        <v>20</v>
      </c>
      <c r="DT454" t="s">
        <v>265</v>
      </c>
      <c r="DU454">
        <v>30</v>
      </c>
      <c r="DV454" s="36" t="s">
        <v>1333</v>
      </c>
    </row>
    <row r="455" spans="1:126" x14ac:dyDescent="0.3">
      <c r="A455">
        <v>454</v>
      </c>
      <c r="B455" t="s">
        <v>2778</v>
      </c>
      <c r="C455" t="s">
        <v>181</v>
      </c>
      <c r="D455" t="s">
        <v>412</v>
      </c>
      <c r="E455">
        <v>571974</v>
      </c>
      <c r="F455" t="s">
        <v>255</v>
      </c>
      <c r="I455" t="s">
        <v>1065</v>
      </c>
      <c r="J455">
        <v>46</v>
      </c>
      <c r="K455" t="s">
        <v>708</v>
      </c>
      <c r="L455">
        <v>90</v>
      </c>
      <c r="M455">
        <v>89</v>
      </c>
      <c r="N455">
        <v>47</v>
      </c>
      <c r="O455">
        <v>8</v>
      </c>
      <c r="P455">
        <v>93</v>
      </c>
      <c r="Q455">
        <v>105</v>
      </c>
      <c r="R455">
        <v>94</v>
      </c>
      <c r="S455">
        <v>83</v>
      </c>
      <c r="T455">
        <v>112</v>
      </c>
      <c r="U455">
        <v>61</v>
      </c>
      <c r="V455">
        <v>72</v>
      </c>
      <c r="W455">
        <v>91</v>
      </c>
      <c r="X455">
        <v>26</v>
      </c>
      <c r="Y455">
        <v>122</v>
      </c>
      <c r="Z455">
        <v>2</v>
      </c>
      <c r="AA455">
        <v>0</v>
      </c>
      <c r="AB455" s="1">
        <v>0.218</v>
      </c>
      <c r="AC455" s="1">
        <v>0.27600000000000002</v>
      </c>
      <c r="AD455" s="1">
        <v>0.33800000000000002</v>
      </c>
      <c r="AE455" s="1">
        <v>0.27100000000000002</v>
      </c>
      <c r="AF455" s="36">
        <v>10</v>
      </c>
      <c r="AG455" s="36">
        <v>10</v>
      </c>
      <c r="AH455" s="8">
        <v>1</v>
      </c>
      <c r="AI455" s="36">
        <v>-6</v>
      </c>
      <c r="AJ455" s="38">
        <v>531</v>
      </c>
      <c r="AK455" s="38">
        <v>82</v>
      </c>
      <c r="AL455" s="1">
        <v>0.25</v>
      </c>
      <c r="AM455" s="1">
        <v>0.43333333330000001</v>
      </c>
      <c r="AN455" s="1">
        <v>0.1219217957</v>
      </c>
      <c r="AO455" s="1">
        <v>1.9130905000000001E-3</v>
      </c>
      <c r="AP455" s="1">
        <v>7.3470042599999993E-2</v>
      </c>
      <c r="AQ455" s="1">
        <v>0.22758664670000001</v>
      </c>
      <c r="AR455" s="1">
        <v>0.14345804440000001</v>
      </c>
      <c r="AS455" s="1">
        <v>0.1197780276</v>
      </c>
      <c r="AT455" s="1">
        <v>4.55034629E-2</v>
      </c>
      <c r="AU455" s="1">
        <v>2.7321591000000001E-3</v>
      </c>
      <c r="AV455" s="1">
        <v>1.8988899699999999E-2</v>
      </c>
      <c r="AW455" s="1">
        <v>0.2714797645</v>
      </c>
      <c r="AX455" s="1">
        <v>-0.26135687499999999</v>
      </c>
      <c r="AY455" s="1">
        <v>-0.77632145699999999</v>
      </c>
      <c r="AZ455" s="1">
        <v>-0.85989048199999996</v>
      </c>
      <c r="BA455" s="1">
        <v>-0.97014318399999999</v>
      </c>
      <c r="BB455" s="1">
        <v>-0.24636285099999999</v>
      </c>
      <c r="BC455" s="1">
        <v>0.2511508576</v>
      </c>
      <c r="BD455" s="1">
        <v>-0.37863675299999999</v>
      </c>
      <c r="BE455" s="1">
        <v>-0.55688273700000002</v>
      </c>
      <c r="BF455" s="1">
        <v>0.52321009699999999</v>
      </c>
      <c r="BG455" s="1">
        <v>-0.53067439500000002</v>
      </c>
      <c r="BH455" s="1">
        <v>-0.62036077199999995</v>
      </c>
      <c r="BI455" s="1">
        <v>-0.88351832299999999</v>
      </c>
      <c r="BJ455">
        <v>4</v>
      </c>
      <c r="BK455">
        <v>4</v>
      </c>
      <c r="BL455" t="s">
        <v>6729</v>
      </c>
      <c r="BM455" t="s">
        <v>759</v>
      </c>
      <c r="BN455" s="36" t="s">
        <v>6764</v>
      </c>
      <c r="BO455" s="1">
        <v>3.5506028999999998E-3</v>
      </c>
      <c r="BP455" s="1">
        <v>0.44936499689999998</v>
      </c>
      <c r="BQ455" s="1">
        <v>-7.2905714999999996E-2</v>
      </c>
      <c r="BR455" s="1">
        <v>0.76649804300000002</v>
      </c>
      <c r="BS455" s="1">
        <v>3.5506028999999998E-3</v>
      </c>
      <c r="BT455" s="1">
        <v>0.44936499689999998</v>
      </c>
      <c r="BU455" s="1">
        <v>7.2905714999999996E-2</v>
      </c>
      <c r="BV455" s="1">
        <v>0.76649804300000002</v>
      </c>
      <c r="BW455" t="s">
        <v>2813</v>
      </c>
      <c r="BX455" t="s">
        <v>1116</v>
      </c>
      <c r="BY455" t="s">
        <v>1063</v>
      </c>
      <c r="BZ455" t="s">
        <v>1116</v>
      </c>
      <c r="CA455">
        <v>7</v>
      </c>
      <c r="CB455">
        <v>5</v>
      </c>
      <c r="CC455">
        <v>0</v>
      </c>
      <c r="CD455">
        <v>0</v>
      </c>
      <c r="CE455">
        <v>2017</v>
      </c>
      <c r="CF455">
        <v>7</v>
      </c>
      <c r="CG455">
        <v>0.14299999999999999</v>
      </c>
      <c r="CH455">
        <v>0.14299999999999999</v>
      </c>
      <c r="CI455">
        <v>0.28599999999999998</v>
      </c>
      <c r="CJ455">
        <v>1</v>
      </c>
      <c r="CK455">
        <v>0.17699999999999999</v>
      </c>
      <c r="CL455">
        <v>0</v>
      </c>
      <c r="CM455">
        <v>0</v>
      </c>
      <c r="CN455" t="s">
        <v>255</v>
      </c>
      <c r="CO455">
        <v>26</v>
      </c>
      <c r="CP455" t="s">
        <v>1400</v>
      </c>
      <c r="CQ455">
        <v>82</v>
      </c>
      <c r="CR455">
        <v>26</v>
      </c>
      <c r="CS455">
        <v>1</v>
      </c>
      <c r="CT455">
        <v>0</v>
      </c>
      <c r="CU455">
        <v>2016</v>
      </c>
      <c r="CV455">
        <v>90</v>
      </c>
      <c r="CW455">
        <v>0.14599999999999999</v>
      </c>
      <c r="CX455">
        <v>0.193</v>
      </c>
      <c r="CY455">
        <v>0.22</v>
      </c>
      <c r="CZ455">
        <v>16</v>
      </c>
      <c r="DA455">
        <v>0.183</v>
      </c>
      <c r="DB455">
        <v>2</v>
      </c>
      <c r="DC455">
        <v>-2</v>
      </c>
      <c r="DD455" t="s">
        <v>255</v>
      </c>
      <c r="DE455">
        <v>25</v>
      </c>
      <c r="DF455" t="s">
        <v>1383</v>
      </c>
      <c r="DG455">
        <v>155</v>
      </c>
      <c r="DH455">
        <v>67</v>
      </c>
      <c r="DI455">
        <v>3</v>
      </c>
      <c r="DJ455">
        <v>0</v>
      </c>
      <c r="DK455">
        <v>2015</v>
      </c>
      <c r="DL455">
        <v>172</v>
      </c>
      <c r="DM455">
        <v>0.27700000000000002</v>
      </c>
      <c r="DN455">
        <v>0.32700000000000001</v>
      </c>
      <c r="DO455">
        <v>0.40600000000000003</v>
      </c>
      <c r="DP455">
        <v>55</v>
      </c>
      <c r="DQ455">
        <v>0.32</v>
      </c>
      <c r="DR455">
        <v>22</v>
      </c>
      <c r="DS455">
        <v>5</v>
      </c>
      <c r="DT455" t="s">
        <v>255</v>
      </c>
      <c r="DU455">
        <v>24</v>
      </c>
      <c r="DV455" s="36" t="s">
        <v>2739</v>
      </c>
    </row>
    <row r="456" spans="1:126" x14ac:dyDescent="0.3">
      <c r="A456">
        <v>455</v>
      </c>
      <c r="B456" t="s">
        <v>4033</v>
      </c>
      <c r="C456" t="s">
        <v>181</v>
      </c>
      <c r="D456" t="s">
        <v>1792</v>
      </c>
      <c r="E456">
        <v>608596</v>
      </c>
      <c r="F456" t="s">
        <v>255</v>
      </c>
      <c r="I456" t="s">
        <v>1065</v>
      </c>
      <c r="J456">
        <v>12</v>
      </c>
      <c r="K456" t="s">
        <v>813</v>
      </c>
      <c r="L456">
        <v>90</v>
      </c>
      <c r="M456">
        <v>93</v>
      </c>
      <c r="N456">
        <v>48</v>
      </c>
      <c r="O456">
        <v>35</v>
      </c>
      <c r="P456">
        <v>104</v>
      </c>
      <c r="Q456">
        <v>117</v>
      </c>
      <c r="R456">
        <v>79</v>
      </c>
      <c r="S456">
        <v>120</v>
      </c>
      <c r="T456">
        <v>102</v>
      </c>
      <c r="U456">
        <v>42</v>
      </c>
      <c r="V456">
        <v>133</v>
      </c>
      <c r="W456">
        <v>96</v>
      </c>
      <c r="X456">
        <v>27</v>
      </c>
      <c r="Y456">
        <v>123</v>
      </c>
      <c r="Z456">
        <v>4</v>
      </c>
      <c r="AA456">
        <v>0</v>
      </c>
      <c r="AB456" s="1">
        <v>0.20399999999999999</v>
      </c>
      <c r="AC456" s="1">
        <v>0.27800000000000002</v>
      </c>
      <c r="AD456" s="1">
        <v>0.376</v>
      </c>
      <c r="AE456" s="1">
        <v>0.28699999999999998</v>
      </c>
      <c r="AF456" s="36">
        <v>12</v>
      </c>
      <c r="AG456" s="36">
        <v>12</v>
      </c>
      <c r="AH456" s="8">
        <v>2</v>
      </c>
      <c r="AI456" s="36">
        <v>-4</v>
      </c>
      <c r="AJ456" s="38">
        <v>475</v>
      </c>
      <c r="AK456" s="38">
        <v>67</v>
      </c>
      <c r="AL456" s="1">
        <v>0.25</v>
      </c>
      <c r="AM456" s="1">
        <v>0.45</v>
      </c>
      <c r="AN456" s="1">
        <v>0.1230720307</v>
      </c>
      <c r="AO456" s="1">
        <v>8.8204779999999997E-3</v>
      </c>
      <c r="AP456" s="1">
        <v>8.2124425799999998E-2</v>
      </c>
      <c r="AQ456" s="1">
        <v>0.2552327217</v>
      </c>
      <c r="AR456" s="1">
        <v>0.1217062357</v>
      </c>
      <c r="AS456" s="1">
        <v>0.1719914807</v>
      </c>
      <c r="AT456" s="1">
        <v>4.1294990300000001E-2</v>
      </c>
      <c r="AU456" s="1">
        <v>1.8840688999999999E-3</v>
      </c>
      <c r="AV456" s="1">
        <v>3.50921997E-2</v>
      </c>
      <c r="AW456" s="1">
        <v>0.28661455629999999</v>
      </c>
      <c r="AX456" s="1">
        <v>-0.26135687499999999</v>
      </c>
      <c r="AY456" s="1">
        <v>-0.52501119600000001</v>
      </c>
      <c r="AZ456" s="1">
        <v>-0.85262258899999999</v>
      </c>
      <c r="BA456" s="1">
        <v>-0.67857753700000001</v>
      </c>
      <c r="BB456" s="1">
        <v>0.1170897586</v>
      </c>
      <c r="BC456" s="1">
        <v>0.93647910879999996</v>
      </c>
      <c r="BD456" s="1">
        <v>-1.2082439009999999</v>
      </c>
      <c r="BE456" s="1">
        <v>0.65552620269999995</v>
      </c>
      <c r="BF456" s="1">
        <v>7.5795897500000001E-2</v>
      </c>
      <c r="BG456" s="1">
        <v>-0.78585856700000001</v>
      </c>
      <c r="BH456" s="1">
        <v>0.7405198771</v>
      </c>
      <c r="BI456" s="1">
        <v>-0.36389769300000002</v>
      </c>
      <c r="BJ456">
        <v>1</v>
      </c>
      <c r="BK456">
        <v>1</v>
      </c>
      <c r="BL456" t="s">
        <v>763</v>
      </c>
      <c r="BM456" t="s">
        <v>6729</v>
      </c>
      <c r="BN456" s="36" t="s">
        <v>6730</v>
      </c>
      <c r="BO456" s="1">
        <v>0.80231453779999995</v>
      </c>
      <c r="BP456" s="1">
        <v>0.31532875649999997</v>
      </c>
      <c r="BQ456" s="1">
        <v>0.20340669350000001</v>
      </c>
      <c r="BR456" s="1">
        <v>0.45255978470000002</v>
      </c>
      <c r="BS456" s="1">
        <v>0.80231453779999995</v>
      </c>
      <c r="BT456" s="1">
        <v>0.31532875649999997</v>
      </c>
      <c r="BU456" s="1">
        <v>0.20340669350000001</v>
      </c>
      <c r="BV456" s="1">
        <v>0.45255978470000002</v>
      </c>
      <c r="BW456" t="s">
        <v>2874</v>
      </c>
      <c r="BX456" t="s">
        <v>1074</v>
      </c>
      <c r="BY456" t="s">
        <v>1063</v>
      </c>
      <c r="BZ456" t="s">
        <v>1074</v>
      </c>
      <c r="CA456">
        <v>24</v>
      </c>
      <c r="CB456">
        <v>12</v>
      </c>
      <c r="CC456">
        <v>0</v>
      </c>
      <c r="CD456">
        <v>0</v>
      </c>
      <c r="CE456">
        <v>2017</v>
      </c>
      <c r="CF456">
        <v>26</v>
      </c>
      <c r="CG456">
        <v>4.2000000000000003E-2</v>
      </c>
      <c r="CH456">
        <v>0.115</v>
      </c>
      <c r="CI456">
        <v>8.3000000000000004E-2</v>
      </c>
      <c r="CJ456">
        <v>3</v>
      </c>
      <c r="CK456">
        <v>0.10299999999999999</v>
      </c>
      <c r="CL456">
        <v>0</v>
      </c>
      <c r="CM456">
        <v>-1</v>
      </c>
      <c r="CN456" t="s">
        <v>255</v>
      </c>
      <c r="CO456">
        <v>26</v>
      </c>
      <c r="CP456" t="s">
        <v>1074</v>
      </c>
      <c r="CQ456">
        <v>44</v>
      </c>
      <c r="CR456">
        <v>21</v>
      </c>
      <c r="CS456">
        <v>5</v>
      </c>
      <c r="CT456">
        <v>1</v>
      </c>
      <c r="CU456">
        <v>2016</v>
      </c>
      <c r="CV456">
        <v>49</v>
      </c>
      <c r="CW456">
        <v>0.27300000000000002</v>
      </c>
      <c r="CX456">
        <v>0.34699999999999998</v>
      </c>
      <c r="CY456">
        <v>0.65900000000000003</v>
      </c>
      <c r="CZ456">
        <v>20</v>
      </c>
      <c r="DA456">
        <v>0.41599999999999998</v>
      </c>
      <c r="DB456">
        <v>26</v>
      </c>
      <c r="DC456">
        <v>4</v>
      </c>
      <c r="DD456" t="s">
        <v>255</v>
      </c>
      <c r="DE456">
        <v>25</v>
      </c>
      <c r="DF456" t="s">
        <v>1074</v>
      </c>
      <c r="DG456">
        <v>35</v>
      </c>
      <c r="DH456">
        <v>11</v>
      </c>
      <c r="DI456">
        <v>3</v>
      </c>
      <c r="DJ456">
        <v>0</v>
      </c>
      <c r="DK456">
        <v>2015</v>
      </c>
      <c r="DL456">
        <v>39</v>
      </c>
      <c r="DM456">
        <v>0.25700000000000001</v>
      </c>
      <c r="DN456">
        <v>0.33300000000000002</v>
      </c>
      <c r="DO456">
        <v>0.54300000000000004</v>
      </c>
      <c r="DP456">
        <v>14</v>
      </c>
      <c r="DQ456">
        <v>0.371</v>
      </c>
      <c r="DR456">
        <v>15</v>
      </c>
      <c r="DS456">
        <v>2</v>
      </c>
      <c r="DT456" t="s">
        <v>255</v>
      </c>
      <c r="DU456">
        <v>24</v>
      </c>
      <c r="DV456" s="36" t="s">
        <v>4034</v>
      </c>
    </row>
    <row r="457" spans="1:126" x14ac:dyDescent="0.3">
      <c r="A457">
        <v>456</v>
      </c>
      <c r="B457" t="s">
        <v>5608</v>
      </c>
      <c r="C457" t="s">
        <v>2203</v>
      </c>
      <c r="D457" t="s">
        <v>324</v>
      </c>
      <c r="E457">
        <v>571976</v>
      </c>
      <c r="F457" t="s">
        <v>250</v>
      </c>
      <c r="I457" t="s">
        <v>1065</v>
      </c>
      <c r="J457">
        <v>9</v>
      </c>
      <c r="K457" t="s">
        <v>790</v>
      </c>
      <c r="L457">
        <v>67</v>
      </c>
      <c r="M457">
        <v>93</v>
      </c>
      <c r="N457">
        <v>212</v>
      </c>
      <c r="O457">
        <v>233</v>
      </c>
      <c r="P457">
        <v>134</v>
      </c>
      <c r="Q457">
        <v>108</v>
      </c>
      <c r="R457">
        <v>81</v>
      </c>
      <c r="S457">
        <v>158</v>
      </c>
      <c r="T457">
        <v>127</v>
      </c>
      <c r="U457">
        <v>127</v>
      </c>
      <c r="V457">
        <v>173</v>
      </c>
      <c r="W457">
        <v>115</v>
      </c>
      <c r="X457">
        <v>27</v>
      </c>
      <c r="Y457">
        <v>546</v>
      </c>
      <c r="Z457">
        <v>25</v>
      </c>
      <c r="AA457">
        <v>16</v>
      </c>
      <c r="AB457" s="1">
        <v>0.24099999999999999</v>
      </c>
      <c r="AC457" s="1">
        <v>0.32400000000000001</v>
      </c>
      <c r="AD457" s="1">
        <v>0.46800000000000003</v>
      </c>
      <c r="AE457" s="1">
        <v>0.34100000000000003</v>
      </c>
      <c r="AF457" s="36">
        <v>59</v>
      </c>
      <c r="AG457" s="36">
        <v>53</v>
      </c>
      <c r="AH457" s="8">
        <v>22</v>
      </c>
      <c r="AI457" s="36">
        <v>6</v>
      </c>
      <c r="AJ457" s="38">
        <v>65</v>
      </c>
      <c r="AK457" s="38">
        <v>13</v>
      </c>
      <c r="AL457" s="1">
        <v>0.185</v>
      </c>
      <c r="AM457" s="1">
        <v>0.45</v>
      </c>
      <c r="AN457" s="1">
        <v>0.54610008610000005</v>
      </c>
      <c r="AO457" s="1">
        <v>5.8029598299999999E-2</v>
      </c>
      <c r="AP457" s="1">
        <v>0.10596944630000001</v>
      </c>
      <c r="AQ457" s="1">
        <v>0.2357150519</v>
      </c>
      <c r="AR457" s="1">
        <v>0.1239618981</v>
      </c>
      <c r="AS457" s="1">
        <v>0.2269068129</v>
      </c>
      <c r="AT457" s="1">
        <v>5.1586555200000002E-2</v>
      </c>
      <c r="AU457" s="1">
        <v>5.7058854000000001E-3</v>
      </c>
      <c r="AV457" s="1">
        <v>4.5578678499999997E-2</v>
      </c>
      <c r="AW457" s="1">
        <v>0.34110019130000002</v>
      </c>
      <c r="AX457" s="1">
        <v>-0.90091252099999997</v>
      </c>
      <c r="AY457" s="1">
        <v>-0.52501119600000001</v>
      </c>
      <c r="AZ457" s="1">
        <v>1.8203293005000001</v>
      </c>
      <c r="BA457" s="1">
        <v>1.3985737707999999</v>
      </c>
      <c r="BB457" s="1">
        <v>1.1184938695</v>
      </c>
      <c r="BC457" s="1">
        <v>0.45264874579999997</v>
      </c>
      <c r="BD457" s="1">
        <v>-1.122213645</v>
      </c>
      <c r="BE457" s="1">
        <v>1.930673426</v>
      </c>
      <c r="BF457" s="1">
        <v>1.1699202406</v>
      </c>
      <c r="BG457" s="1">
        <v>0.36409816550000002</v>
      </c>
      <c r="BH457" s="1">
        <v>1.6267261811</v>
      </c>
      <c r="BI457" s="1">
        <v>1.5067497834000001</v>
      </c>
      <c r="BJ457">
        <v>1</v>
      </c>
      <c r="BK457">
        <v>1</v>
      </c>
      <c r="BL457" t="s">
        <v>763</v>
      </c>
      <c r="BM457" t="s">
        <v>760</v>
      </c>
      <c r="BN457" s="36" t="s">
        <v>776</v>
      </c>
      <c r="BO457" s="1">
        <v>0.87539247689999999</v>
      </c>
      <c r="BP457" s="1">
        <v>8.9785519199999997E-2</v>
      </c>
      <c r="BQ457" s="1">
        <v>-0.41845877100000001</v>
      </c>
      <c r="BR457" s="1">
        <v>-0.13131768099999999</v>
      </c>
      <c r="BS457" s="1">
        <v>0.87539247689999999</v>
      </c>
      <c r="BT457" s="1">
        <v>8.9785519199999997E-2</v>
      </c>
      <c r="BU457" s="1">
        <v>0.41845877139999998</v>
      </c>
      <c r="BV457" s="1">
        <v>0.13131768069999999</v>
      </c>
      <c r="BW457" t="s">
        <v>3909</v>
      </c>
      <c r="BX457" t="s">
        <v>1107</v>
      </c>
      <c r="BY457" t="s">
        <v>1063</v>
      </c>
      <c r="BZ457" t="s">
        <v>1107</v>
      </c>
      <c r="CA457">
        <v>567</v>
      </c>
      <c r="CB457">
        <v>155</v>
      </c>
      <c r="CC457">
        <v>30</v>
      </c>
      <c r="CD457">
        <v>20</v>
      </c>
      <c r="CE457">
        <v>2017</v>
      </c>
      <c r="CF457">
        <v>649</v>
      </c>
      <c r="CG457">
        <v>0.24299999999999999</v>
      </c>
      <c r="CH457">
        <v>0.32800000000000001</v>
      </c>
      <c r="CI457">
        <v>0.46400000000000002</v>
      </c>
      <c r="CJ457">
        <v>222</v>
      </c>
      <c r="CK457">
        <v>0.34200000000000003</v>
      </c>
      <c r="CL457">
        <v>66</v>
      </c>
      <c r="CM457">
        <v>27</v>
      </c>
      <c r="CN457" t="s">
        <v>250</v>
      </c>
      <c r="CO457">
        <v>26</v>
      </c>
      <c r="CP457" t="s">
        <v>1107</v>
      </c>
      <c r="CQ457">
        <v>599</v>
      </c>
      <c r="CR457">
        <v>157</v>
      </c>
      <c r="CS457">
        <v>28</v>
      </c>
      <c r="CT457">
        <v>28</v>
      </c>
      <c r="CU457">
        <v>2016</v>
      </c>
      <c r="CV457">
        <v>676</v>
      </c>
      <c r="CW457">
        <v>0.25900000000000001</v>
      </c>
      <c r="CX457">
        <v>0.33600000000000002</v>
      </c>
      <c r="CY457">
        <v>0.46100000000000002</v>
      </c>
      <c r="CZ457">
        <v>233</v>
      </c>
      <c r="DA457">
        <v>0.34499999999999997</v>
      </c>
      <c r="DB457">
        <v>71</v>
      </c>
      <c r="DC457">
        <v>35</v>
      </c>
      <c r="DD457" t="s">
        <v>250</v>
      </c>
      <c r="DE457">
        <v>25</v>
      </c>
      <c r="DF457" t="s">
        <v>1107</v>
      </c>
      <c r="DG457">
        <v>225</v>
      </c>
      <c r="DH457">
        <v>60</v>
      </c>
      <c r="DI457">
        <v>8</v>
      </c>
      <c r="DJ457">
        <v>5</v>
      </c>
      <c r="DK457">
        <v>2015</v>
      </c>
      <c r="DL457">
        <v>253</v>
      </c>
      <c r="DM457">
        <v>0.253</v>
      </c>
      <c r="DN457">
        <v>0.33600000000000002</v>
      </c>
      <c r="DO457">
        <v>0.42699999999999999</v>
      </c>
      <c r="DP457">
        <v>85</v>
      </c>
      <c r="DQ457">
        <v>0.33600000000000002</v>
      </c>
      <c r="DR457">
        <v>34</v>
      </c>
      <c r="DS457">
        <v>10</v>
      </c>
      <c r="DT457" t="s">
        <v>249</v>
      </c>
      <c r="DU457">
        <v>24</v>
      </c>
      <c r="DV457" s="36" t="s">
        <v>2713</v>
      </c>
    </row>
    <row r="458" spans="1:126" x14ac:dyDescent="0.3">
      <c r="A458">
        <v>457</v>
      </c>
      <c r="B458" t="s">
        <v>2779</v>
      </c>
      <c r="C458" t="s">
        <v>335</v>
      </c>
      <c r="D458" t="s">
        <v>221</v>
      </c>
      <c r="E458">
        <v>435063</v>
      </c>
      <c r="F458" t="s">
        <v>250</v>
      </c>
      <c r="I458" t="s">
        <v>1065</v>
      </c>
      <c r="J458">
        <v>10</v>
      </c>
      <c r="K458" t="s">
        <v>792</v>
      </c>
      <c r="L458">
        <v>67</v>
      </c>
      <c r="M458">
        <v>124</v>
      </c>
      <c r="N458">
        <v>141</v>
      </c>
      <c r="O458">
        <v>45</v>
      </c>
      <c r="P458">
        <v>176</v>
      </c>
      <c r="Q458">
        <v>125</v>
      </c>
      <c r="R458">
        <v>68</v>
      </c>
      <c r="S458">
        <v>158</v>
      </c>
      <c r="T458">
        <v>65</v>
      </c>
      <c r="U458">
        <v>30</v>
      </c>
      <c r="V458">
        <v>207</v>
      </c>
      <c r="W458">
        <v>111</v>
      </c>
      <c r="X458">
        <v>36</v>
      </c>
      <c r="Y458">
        <v>363</v>
      </c>
      <c r="Z458">
        <v>20</v>
      </c>
      <c r="AA458">
        <v>3</v>
      </c>
      <c r="AB458" s="1">
        <v>0.20300000000000001</v>
      </c>
      <c r="AC458" s="1">
        <v>0.32100000000000001</v>
      </c>
      <c r="AD458" s="1">
        <v>0.43099999999999999</v>
      </c>
      <c r="AE458" s="1">
        <v>0.32900000000000001</v>
      </c>
      <c r="AF458" s="36">
        <v>40</v>
      </c>
      <c r="AG458" s="36">
        <v>36</v>
      </c>
      <c r="AH458" s="8">
        <v>10</v>
      </c>
      <c r="AI458" s="36">
        <v>0</v>
      </c>
      <c r="AJ458" s="38">
        <v>184</v>
      </c>
      <c r="AK458" s="38">
        <v>27</v>
      </c>
      <c r="AL458" s="1">
        <v>0.185</v>
      </c>
      <c r="AM458" s="1">
        <v>0.6</v>
      </c>
      <c r="AN458" s="1">
        <v>0.36347771960000003</v>
      </c>
      <c r="AO458" s="1">
        <v>1.10815502E-2</v>
      </c>
      <c r="AP458" s="1">
        <v>0.13971772900000001</v>
      </c>
      <c r="AQ458" s="1">
        <v>0.27078489220000002</v>
      </c>
      <c r="AR458" s="1">
        <v>0.1049577469</v>
      </c>
      <c r="AS458" s="1">
        <v>0.22775103420000001</v>
      </c>
      <c r="AT458" s="1">
        <v>2.6567118599999998E-2</v>
      </c>
      <c r="AU458" s="1">
        <v>1.3568788E-3</v>
      </c>
      <c r="AV458" s="1">
        <v>5.4556486000000001E-2</v>
      </c>
      <c r="AW458" s="1">
        <v>0.32916982099999997</v>
      </c>
      <c r="AX458" s="1">
        <v>-0.90091252099999997</v>
      </c>
      <c r="AY458" s="1">
        <v>1.7367811502999999</v>
      </c>
      <c r="AZ458" s="1">
        <v>0.66640867209999999</v>
      </c>
      <c r="BA458" s="1">
        <v>-0.58313610199999999</v>
      </c>
      <c r="BB458" s="1">
        <v>2.535798964</v>
      </c>
      <c r="BC458" s="1">
        <v>1.3220073179</v>
      </c>
      <c r="BD458" s="1">
        <v>-1.8470260000000001</v>
      </c>
      <c r="BE458" s="1">
        <v>1.9502764495</v>
      </c>
      <c r="BF458" s="1">
        <v>-1.4899643380000001</v>
      </c>
      <c r="BG458" s="1">
        <v>-0.94448622100000001</v>
      </c>
      <c r="BH458" s="1">
        <v>2.3854355454</v>
      </c>
      <c r="BI458" s="1">
        <v>1.0971460951000001</v>
      </c>
      <c r="BJ458">
        <v>1</v>
      </c>
      <c r="BK458">
        <v>1</v>
      </c>
      <c r="BL458" t="s">
        <v>763</v>
      </c>
      <c r="BM458" t="s">
        <v>762</v>
      </c>
      <c r="BN458" s="36" t="s">
        <v>777</v>
      </c>
      <c r="BO458" s="1">
        <v>0.84491988610000002</v>
      </c>
      <c r="BP458" s="1">
        <v>-0.11212285600000001</v>
      </c>
      <c r="BQ458" s="1">
        <v>0.49714538219999999</v>
      </c>
      <c r="BR458" s="1">
        <v>-3.4366357E-2</v>
      </c>
      <c r="BS458" s="1">
        <v>0.84491988610000002</v>
      </c>
      <c r="BT458" s="1">
        <v>0.1121228563</v>
      </c>
      <c r="BU458" s="1">
        <v>0.49714538219999999</v>
      </c>
      <c r="BV458" s="1">
        <v>3.4366357399999999E-2</v>
      </c>
      <c r="BW458" t="s">
        <v>6990</v>
      </c>
      <c r="BX458" t="s">
        <v>1375</v>
      </c>
      <c r="BY458" t="s">
        <v>1373</v>
      </c>
      <c r="BZ458" t="s">
        <v>1375</v>
      </c>
      <c r="CA458">
        <v>425</v>
      </c>
      <c r="CB458">
        <v>124</v>
      </c>
      <c r="CC458">
        <v>29</v>
      </c>
      <c r="CD458">
        <v>1</v>
      </c>
      <c r="CE458">
        <v>2017</v>
      </c>
      <c r="CF458">
        <v>484</v>
      </c>
      <c r="CG458">
        <v>0.193</v>
      </c>
      <c r="CH458">
        <v>0.28499999999999998</v>
      </c>
      <c r="CI458">
        <v>0.42799999999999999</v>
      </c>
      <c r="CJ458">
        <v>149</v>
      </c>
      <c r="CK458">
        <v>0.308</v>
      </c>
      <c r="CL458">
        <v>38</v>
      </c>
      <c r="CM458">
        <v>12</v>
      </c>
      <c r="CN458" t="s">
        <v>250</v>
      </c>
      <c r="CO458">
        <v>35</v>
      </c>
      <c r="CP458" t="s">
        <v>1372</v>
      </c>
      <c r="CQ458">
        <v>557</v>
      </c>
      <c r="CR458">
        <v>150</v>
      </c>
      <c r="CS458">
        <v>34</v>
      </c>
      <c r="CT458">
        <v>5</v>
      </c>
      <c r="CU458">
        <v>2016</v>
      </c>
      <c r="CV458">
        <v>645</v>
      </c>
      <c r="CW458">
        <v>0.23899999999999999</v>
      </c>
      <c r="CX458">
        <v>0.33500000000000002</v>
      </c>
      <c r="CY458">
        <v>0.46500000000000002</v>
      </c>
      <c r="CZ458">
        <v>223</v>
      </c>
      <c r="DA458">
        <v>0.34599999999999997</v>
      </c>
      <c r="DB458">
        <v>70</v>
      </c>
      <c r="DC458">
        <v>26</v>
      </c>
      <c r="DD458" t="s">
        <v>250</v>
      </c>
      <c r="DE458">
        <v>34</v>
      </c>
      <c r="DF458" t="s">
        <v>1375</v>
      </c>
      <c r="DG458">
        <v>407</v>
      </c>
      <c r="DH458">
        <v>133</v>
      </c>
      <c r="DI458">
        <v>18</v>
      </c>
      <c r="DJ458">
        <v>3</v>
      </c>
      <c r="DK458">
        <v>2015</v>
      </c>
      <c r="DL458">
        <v>469</v>
      </c>
      <c r="DM458">
        <v>0.224</v>
      </c>
      <c r="DN458">
        <v>0.32400000000000001</v>
      </c>
      <c r="DO458">
        <v>0.41</v>
      </c>
      <c r="DP458">
        <v>152</v>
      </c>
      <c r="DQ458">
        <v>0.32500000000000001</v>
      </c>
      <c r="DR458">
        <v>45</v>
      </c>
      <c r="DS458">
        <v>10</v>
      </c>
      <c r="DT458" t="s">
        <v>250</v>
      </c>
      <c r="DU458">
        <v>33</v>
      </c>
      <c r="DV458" s="36" t="s">
        <v>1476</v>
      </c>
    </row>
    <row r="459" spans="1:126" x14ac:dyDescent="0.3">
      <c r="A459">
        <v>458</v>
      </c>
      <c r="B459" t="s">
        <v>5609</v>
      </c>
      <c r="C459" t="s">
        <v>4615</v>
      </c>
      <c r="D459" t="s">
        <v>67</v>
      </c>
      <c r="E459">
        <v>571980</v>
      </c>
      <c r="F459" t="s">
        <v>249</v>
      </c>
      <c r="I459" t="s">
        <v>1103</v>
      </c>
      <c r="J459">
        <v>23</v>
      </c>
      <c r="K459" t="s">
        <v>785</v>
      </c>
      <c r="L459">
        <v>76</v>
      </c>
      <c r="M459">
        <v>93</v>
      </c>
      <c r="N459">
        <v>74</v>
      </c>
      <c r="O459">
        <v>87</v>
      </c>
      <c r="P459">
        <v>98</v>
      </c>
      <c r="Q459">
        <v>119</v>
      </c>
      <c r="R459">
        <v>109</v>
      </c>
      <c r="S459">
        <v>109</v>
      </c>
      <c r="T459">
        <v>103</v>
      </c>
      <c r="U459">
        <v>192</v>
      </c>
      <c r="V459">
        <v>100</v>
      </c>
      <c r="W459">
        <v>106</v>
      </c>
      <c r="X459">
        <v>27</v>
      </c>
      <c r="Y459">
        <v>192</v>
      </c>
      <c r="Z459">
        <v>5</v>
      </c>
      <c r="AA459">
        <v>3</v>
      </c>
      <c r="AB459" s="1">
        <v>0.249</v>
      </c>
      <c r="AC459" s="1">
        <v>0.315</v>
      </c>
      <c r="AD459" s="1">
        <v>0.40500000000000003</v>
      </c>
      <c r="AE459" s="1">
        <v>0.315</v>
      </c>
      <c r="AF459" s="36">
        <v>23</v>
      </c>
      <c r="AG459" s="36">
        <v>21</v>
      </c>
      <c r="AH459" s="8">
        <v>6</v>
      </c>
      <c r="AI459" s="36">
        <v>-3</v>
      </c>
      <c r="AJ459" s="38">
        <v>335</v>
      </c>
      <c r="AK459" s="38">
        <v>121</v>
      </c>
      <c r="AL459" s="1">
        <v>0.21</v>
      </c>
      <c r="AM459" s="1">
        <v>0.45</v>
      </c>
      <c r="AN459" s="1">
        <v>0.19164463179999999</v>
      </c>
      <c r="AO459" s="1">
        <v>2.1592226499999999E-2</v>
      </c>
      <c r="AP459" s="1">
        <v>7.8028954100000006E-2</v>
      </c>
      <c r="AQ459" s="1">
        <v>0.25894716340000001</v>
      </c>
      <c r="AR459" s="1">
        <v>0.16704900380000001</v>
      </c>
      <c r="AS459" s="1">
        <v>0.15684097990000001</v>
      </c>
      <c r="AT459" s="1">
        <v>4.1701635299999998E-2</v>
      </c>
      <c r="AU459" s="1">
        <v>8.6543125000000005E-3</v>
      </c>
      <c r="AV459" s="1">
        <v>2.6393461100000001E-2</v>
      </c>
      <c r="AW459" s="1">
        <v>0.31536034130000001</v>
      </c>
      <c r="AX459" s="1">
        <v>-0.65492958000000001</v>
      </c>
      <c r="AY459" s="1">
        <v>-0.52501119600000001</v>
      </c>
      <c r="AZ459" s="1">
        <v>-0.41933864599999998</v>
      </c>
      <c r="BA459" s="1">
        <v>-0.13947311900000001</v>
      </c>
      <c r="BB459" s="1">
        <v>-5.4905152999999998E-2</v>
      </c>
      <c r="BC459" s="1">
        <v>1.0285577064</v>
      </c>
      <c r="BD459" s="1">
        <v>0.52111502330000004</v>
      </c>
      <c r="BE459" s="1">
        <v>0.30372793079999999</v>
      </c>
      <c r="BF459" s="1">
        <v>0.1190274283</v>
      </c>
      <c r="BG459" s="1">
        <v>1.2512584055</v>
      </c>
      <c r="BH459" s="1">
        <v>5.3944672000000001E-3</v>
      </c>
      <c r="BI459" s="1">
        <v>0.623027212</v>
      </c>
      <c r="BJ459">
        <v>2</v>
      </c>
      <c r="BK459">
        <v>2</v>
      </c>
      <c r="BL459" t="s">
        <v>759</v>
      </c>
      <c r="BM459" t="s">
        <v>6724</v>
      </c>
      <c r="BN459" s="36" t="s">
        <v>6725</v>
      </c>
      <c r="BO459" s="1">
        <v>0.14326752109999999</v>
      </c>
      <c r="BP459" s="1">
        <v>0.79569830740000003</v>
      </c>
      <c r="BQ459" s="1">
        <v>-0.153928177</v>
      </c>
      <c r="BR459" s="1">
        <v>-0.201259576</v>
      </c>
      <c r="BS459" s="1">
        <v>0.14326752109999999</v>
      </c>
      <c r="BT459" s="1">
        <v>0.79569830740000003</v>
      </c>
      <c r="BU459" s="1">
        <v>0.15392817659999999</v>
      </c>
      <c r="BV459" s="1">
        <v>0.2012595757</v>
      </c>
      <c r="BW459" t="s">
        <v>2882</v>
      </c>
      <c r="BX459" t="s">
        <v>1372</v>
      </c>
      <c r="BY459" t="s">
        <v>1373</v>
      </c>
      <c r="BZ459" t="s">
        <v>1372</v>
      </c>
      <c r="CA459">
        <v>37</v>
      </c>
      <c r="CB459">
        <v>19</v>
      </c>
      <c r="CC459">
        <v>0</v>
      </c>
      <c r="CD459">
        <v>0</v>
      </c>
      <c r="CE459">
        <v>2017</v>
      </c>
      <c r="CF459">
        <v>40</v>
      </c>
      <c r="CG459">
        <v>0.216</v>
      </c>
      <c r="CH459">
        <v>0.25</v>
      </c>
      <c r="CI459">
        <v>0.27</v>
      </c>
      <c r="CJ459">
        <v>9</v>
      </c>
      <c r="CK459">
        <v>0.23300000000000001</v>
      </c>
      <c r="CL459">
        <v>3</v>
      </c>
      <c r="CM459">
        <v>0</v>
      </c>
      <c r="CN459" t="s">
        <v>249</v>
      </c>
      <c r="CO459">
        <v>26</v>
      </c>
      <c r="CP459" t="s">
        <v>1372</v>
      </c>
      <c r="CQ459">
        <v>321</v>
      </c>
      <c r="CR459">
        <v>116</v>
      </c>
      <c r="CS459">
        <v>14</v>
      </c>
      <c r="CT459">
        <v>6</v>
      </c>
      <c r="CU459">
        <v>2016</v>
      </c>
      <c r="CV459">
        <v>365</v>
      </c>
      <c r="CW459">
        <v>0.29599999999999999</v>
      </c>
      <c r="CX459">
        <v>0.372</v>
      </c>
      <c r="CY459">
        <v>0.51400000000000001</v>
      </c>
      <c r="CZ459">
        <v>139</v>
      </c>
      <c r="DA459">
        <v>0.38</v>
      </c>
      <c r="DB459">
        <v>68</v>
      </c>
      <c r="DC459">
        <v>18</v>
      </c>
      <c r="DD459" t="s">
        <v>249</v>
      </c>
      <c r="DE459">
        <v>25</v>
      </c>
      <c r="DV459" s="36" t="s">
        <v>5114</v>
      </c>
    </row>
    <row r="460" spans="1:126" x14ac:dyDescent="0.3">
      <c r="A460">
        <v>459</v>
      </c>
      <c r="B460" t="s">
        <v>5610</v>
      </c>
      <c r="C460" t="s">
        <v>5176</v>
      </c>
      <c r="D460" t="s">
        <v>264</v>
      </c>
      <c r="E460">
        <v>553882</v>
      </c>
      <c r="F460" t="s">
        <v>255</v>
      </c>
      <c r="I460" t="s">
        <v>1103</v>
      </c>
      <c r="J460">
        <v>13</v>
      </c>
      <c r="K460" t="s">
        <v>6543</v>
      </c>
      <c r="L460">
        <v>90</v>
      </c>
      <c r="M460">
        <v>89</v>
      </c>
      <c r="N460">
        <v>119</v>
      </c>
      <c r="O460">
        <v>5</v>
      </c>
      <c r="P460">
        <v>134</v>
      </c>
      <c r="Q460">
        <v>78</v>
      </c>
      <c r="R460">
        <v>132</v>
      </c>
      <c r="S460">
        <v>59</v>
      </c>
      <c r="T460">
        <v>87</v>
      </c>
      <c r="U460">
        <v>10</v>
      </c>
      <c r="V460">
        <v>47</v>
      </c>
      <c r="W460">
        <v>104</v>
      </c>
      <c r="X460">
        <v>26</v>
      </c>
      <c r="Y460">
        <v>308</v>
      </c>
      <c r="Z460">
        <v>4</v>
      </c>
      <c r="AA460">
        <v>0</v>
      </c>
      <c r="AB460" s="1">
        <v>0.25700000000000001</v>
      </c>
      <c r="AC460" s="1">
        <v>0.33800000000000002</v>
      </c>
      <c r="AD460" s="1">
        <v>0.34200000000000003</v>
      </c>
      <c r="AE460" s="1">
        <v>0.31</v>
      </c>
      <c r="AF460" s="36">
        <v>29</v>
      </c>
      <c r="AG460" s="36">
        <v>29</v>
      </c>
      <c r="AH460" s="8">
        <v>5</v>
      </c>
      <c r="AI460" s="36">
        <v>-4</v>
      </c>
      <c r="AJ460" s="38">
        <v>243</v>
      </c>
      <c r="AK460" s="38">
        <v>18</v>
      </c>
      <c r="AL460" s="1">
        <v>0.25</v>
      </c>
      <c r="AM460" s="1">
        <v>0.43333333330000001</v>
      </c>
      <c r="AN460" s="1">
        <v>0.30758404789999999</v>
      </c>
      <c r="AO460" s="1">
        <v>1.1774166999999999E-3</v>
      </c>
      <c r="AP460" s="1">
        <v>0.1059616172</v>
      </c>
      <c r="AQ460" s="1">
        <v>0.16901676970000001</v>
      </c>
      <c r="AR460" s="1">
        <v>0.20262418800000001</v>
      </c>
      <c r="AS460" s="1">
        <v>8.5083510400000006E-2</v>
      </c>
      <c r="AT460" s="1">
        <v>3.5488778399999997E-2</v>
      </c>
      <c r="AU460" s="1">
        <v>4.5759110000000001E-4</v>
      </c>
      <c r="AV460" s="1">
        <v>1.24283794E-2</v>
      </c>
      <c r="AW460" s="1">
        <v>0.30950516830000002</v>
      </c>
      <c r="AX460" s="1">
        <v>-0.26135687499999999</v>
      </c>
      <c r="AY460" s="1">
        <v>-0.77632145699999999</v>
      </c>
      <c r="AZ460" s="1">
        <v>0.3132380173</v>
      </c>
      <c r="BA460" s="1">
        <v>-1.0011964879999999</v>
      </c>
      <c r="BB460" s="1">
        <v>1.1181650733999999</v>
      </c>
      <c r="BC460" s="1">
        <v>-1.2007583669999999</v>
      </c>
      <c r="BD460" s="1">
        <v>1.8779413680000001</v>
      </c>
      <c r="BE460" s="1">
        <v>-1.362497772</v>
      </c>
      <c r="BF460" s="1">
        <v>-0.54147833999999995</v>
      </c>
      <c r="BG460" s="1">
        <v>-1.2150753379999999</v>
      </c>
      <c r="BH460" s="1">
        <v>-1.1747865770000001</v>
      </c>
      <c r="BI460" s="1">
        <v>0.42200239760000002</v>
      </c>
      <c r="BJ460">
        <v>3</v>
      </c>
      <c r="BK460">
        <v>2</v>
      </c>
      <c r="BL460" t="s">
        <v>764</v>
      </c>
      <c r="BM460" t="s">
        <v>761</v>
      </c>
      <c r="BN460" s="36" t="s">
        <v>789</v>
      </c>
      <c r="BO460" s="1">
        <v>-0.43300458600000002</v>
      </c>
      <c r="BP460" s="1">
        <v>-0.68298510000000001</v>
      </c>
      <c r="BQ460" s="1">
        <v>-9.5752412999999995E-2</v>
      </c>
      <c r="BR460" s="1">
        <v>-0.302731215</v>
      </c>
      <c r="BS460" s="1">
        <v>0.43300458559999999</v>
      </c>
      <c r="BT460" s="1">
        <v>0.68298509949999997</v>
      </c>
      <c r="BU460" s="1">
        <v>9.5752412699999997E-2</v>
      </c>
      <c r="BV460" s="1">
        <v>0.30273121539999998</v>
      </c>
      <c r="BW460" t="s">
        <v>2808</v>
      </c>
      <c r="BX460" t="s">
        <v>1390</v>
      </c>
      <c r="BY460" t="s">
        <v>1373</v>
      </c>
      <c r="BZ460" t="s">
        <v>1390</v>
      </c>
      <c r="CA460">
        <v>253</v>
      </c>
      <c r="CB460">
        <v>90</v>
      </c>
      <c r="CC460">
        <v>2</v>
      </c>
      <c r="CD460">
        <v>0</v>
      </c>
      <c r="CE460">
        <v>2017</v>
      </c>
      <c r="CF460">
        <v>295</v>
      </c>
      <c r="CG460">
        <v>0.27700000000000002</v>
      </c>
      <c r="CH460">
        <v>0.373</v>
      </c>
      <c r="CI460">
        <v>0.34</v>
      </c>
      <c r="CJ460">
        <v>97</v>
      </c>
      <c r="CK460">
        <v>0.32700000000000001</v>
      </c>
      <c r="CL460">
        <v>34</v>
      </c>
      <c r="CM460">
        <v>5</v>
      </c>
      <c r="CN460" t="s">
        <v>255</v>
      </c>
      <c r="CO460">
        <v>25</v>
      </c>
      <c r="CP460" t="s">
        <v>1390</v>
      </c>
      <c r="CQ460">
        <v>101</v>
      </c>
      <c r="CR460">
        <v>34</v>
      </c>
      <c r="CS460">
        <v>1</v>
      </c>
      <c r="CT460">
        <v>0</v>
      </c>
      <c r="CU460">
        <v>2016</v>
      </c>
      <c r="CV460">
        <v>117</v>
      </c>
      <c r="CW460">
        <v>0.26700000000000002</v>
      </c>
      <c r="CX460">
        <v>0.35</v>
      </c>
      <c r="CY460">
        <v>0.33700000000000002</v>
      </c>
      <c r="CZ460">
        <v>37</v>
      </c>
      <c r="DA460">
        <v>0.314</v>
      </c>
      <c r="DB460">
        <v>16</v>
      </c>
      <c r="DC460">
        <v>3</v>
      </c>
      <c r="DD460" t="s">
        <v>255</v>
      </c>
      <c r="DE460">
        <v>24</v>
      </c>
      <c r="DV460" s="36" t="s">
        <v>5177</v>
      </c>
    </row>
    <row r="461" spans="1:126" x14ac:dyDescent="0.3">
      <c r="A461">
        <v>460</v>
      </c>
      <c r="B461" t="s">
        <v>2798</v>
      </c>
      <c r="C461" t="s">
        <v>183</v>
      </c>
      <c r="D461" t="s">
        <v>182</v>
      </c>
      <c r="E461">
        <v>537953</v>
      </c>
      <c r="F461" t="s">
        <v>249</v>
      </c>
      <c r="I461" t="s">
        <v>1061</v>
      </c>
      <c r="J461">
        <v>33</v>
      </c>
      <c r="K461" t="s">
        <v>771</v>
      </c>
      <c r="L461">
        <v>76</v>
      </c>
      <c r="M461">
        <v>120</v>
      </c>
      <c r="N461">
        <v>66</v>
      </c>
      <c r="O461">
        <v>57</v>
      </c>
      <c r="P461">
        <v>134</v>
      </c>
      <c r="Q461">
        <v>93</v>
      </c>
      <c r="R461">
        <v>117</v>
      </c>
      <c r="S461">
        <v>67</v>
      </c>
      <c r="T461">
        <v>67</v>
      </c>
      <c r="U461">
        <v>43</v>
      </c>
      <c r="V461">
        <v>66</v>
      </c>
      <c r="W461">
        <v>101</v>
      </c>
      <c r="X461">
        <v>35</v>
      </c>
      <c r="Y461">
        <v>171</v>
      </c>
      <c r="Z461">
        <v>3</v>
      </c>
      <c r="AA461">
        <v>1</v>
      </c>
      <c r="AB461" s="1">
        <v>0.23400000000000001</v>
      </c>
      <c r="AC461" s="1">
        <v>0.32700000000000001</v>
      </c>
      <c r="AD461" s="1">
        <v>0.33</v>
      </c>
      <c r="AE461" s="1">
        <v>0.30099999999999999</v>
      </c>
      <c r="AF461" s="36">
        <v>18</v>
      </c>
      <c r="AG461" s="36">
        <v>16</v>
      </c>
      <c r="AH461" s="8">
        <v>3</v>
      </c>
      <c r="AI461" s="36">
        <v>-5</v>
      </c>
      <c r="AJ461" s="38">
        <v>412</v>
      </c>
      <c r="AK461" s="38">
        <v>153</v>
      </c>
      <c r="AL461" s="1">
        <v>0.21</v>
      </c>
      <c r="AM461" s="1">
        <v>0.58333333330000003</v>
      </c>
      <c r="AN461" s="1">
        <v>0.17069672559999999</v>
      </c>
      <c r="AO461" s="1">
        <v>1.4239147000000001E-2</v>
      </c>
      <c r="AP461" s="1">
        <v>0.1066222946</v>
      </c>
      <c r="AQ461" s="1">
        <v>0.20145940079999999</v>
      </c>
      <c r="AR461" s="1">
        <v>0.17961978040000001</v>
      </c>
      <c r="AS461" s="1">
        <v>9.5910148299999998E-2</v>
      </c>
      <c r="AT461" s="1">
        <v>2.7372109799999999E-2</v>
      </c>
      <c r="AU461" s="1">
        <v>1.9203429000000001E-3</v>
      </c>
      <c r="AV461" s="1">
        <v>1.7378969399999999E-2</v>
      </c>
      <c r="AW461" s="1">
        <v>0.30109424420000003</v>
      </c>
      <c r="AX461" s="1">
        <v>-0.65492958000000001</v>
      </c>
      <c r="AY461" s="1">
        <v>1.4854708896</v>
      </c>
      <c r="AZ461" s="1">
        <v>-0.55170042399999997</v>
      </c>
      <c r="BA461" s="1">
        <v>-0.449851736</v>
      </c>
      <c r="BB461" s="1">
        <v>1.1459111225</v>
      </c>
      <c r="BC461" s="1">
        <v>-0.39652660499999998</v>
      </c>
      <c r="BD461" s="1">
        <v>1.0005604939999999</v>
      </c>
      <c r="BE461" s="1">
        <v>-1.1111006349999999</v>
      </c>
      <c r="BF461" s="1">
        <v>-1.404383521</v>
      </c>
      <c r="BG461" s="1">
        <v>-0.774943983</v>
      </c>
      <c r="BH461" s="1">
        <v>-0.756415061</v>
      </c>
      <c r="BI461" s="1">
        <v>0.13323135210000001</v>
      </c>
      <c r="BJ461">
        <v>3</v>
      </c>
      <c r="BK461">
        <v>3</v>
      </c>
      <c r="BL461" t="s">
        <v>762</v>
      </c>
      <c r="BM461" t="s">
        <v>764</v>
      </c>
      <c r="BN461" s="36" t="s">
        <v>784</v>
      </c>
      <c r="BO461" s="1">
        <v>-0.32047770399999997</v>
      </c>
      <c r="BP461" s="1">
        <v>-0.41120367800000002</v>
      </c>
      <c r="BQ461" s="1">
        <v>0.72920898509999998</v>
      </c>
      <c r="BR461" s="1">
        <v>-0.37029090199999998</v>
      </c>
      <c r="BS461" s="1">
        <v>0.32047770419999999</v>
      </c>
      <c r="BT461" s="1">
        <v>0.41120367810000003</v>
      </c>
      <c r="BU461" s="1">
        <v>0.72920898509999998</v>
      </c>
      <c r="BV461" s="1">
        <v>0.37029090149999999</v>
      </c>
      <c r="BW461" t="s">
        <v>6914</v>
      </c>
      <c r="BX461" t="s">
        <v>1081</v>
      </c>
      <c r="BY461" t="s">
        <v>1063</v>
      </c>
      <c r="BZ461" t="s">
        <v>1081</v>
      </c>
      <c r="CA461">
        <v>183</v>
      </c>
      <c r="CB461">
        <v>80</v>
      </c>
      <c r="CC461">
        <v>4</v>
      </c>
      <c r="CD461">
        <v>1</v>
      </c>
      <c r="CE461">
        <v>2017</v>
      </c>
      <c r="CF461">
        <v>214</v>
      </c>
      <c r="CG461">
        <v>0.30099999999999999</v>
      </c>
      <c r="CH461">
        <v>0.39300000000000002</v>
      </c>
      <c r="CI461">
        <v>0.42099999999999999</v>
      </c>
      <c r="CJ461">
        <v>78</v>
      </c>
      <c r="CK461">
        <v>0.36499999999999999</v>
      </c>
      <c r="CL461">
        <v>41</v>
      </c>
      <c r="CM461">
        <v>8</v>
      </c>
      <c r="CN461" t="s">
        <v>249</v>
      </c>
      <c r="CO461">
        <v>34</v>
      </c>
      <c r="CP461" t="s">
        <v>1388</v>
      </c>
      <c r="CQ461">
        <v>130</v>
      </c>
      <c r="CR461">
        <v>54</v>
      </c>
      <c r="CS461">
        <v>1</v>
      </c>
      <c r="CT461">
        <v>0</v>
      </c>
      <c r="CU461">
        <v>2016</v>
      </c>
      <c r="CV461">
        <v>148</v>
      </c>
      <c r="CW461">
        <v>0.223</v>
      </c>
      <c r="CX461">
        <v>0.29699999999999999</v>
      </c>
      <c r="CY461">
        <v>0.29199999999999998</v>
      </c>
      <c r="CZ461">
        <v>40</v>
      </c>
      <c r="DA461">
        <v>0.27100000000000002</v>
      </c>
      <c r="DB461">
        <v>11</v>
      </c>
      <c r="DC461">
        <v>1</v>
      </c>
      <c r="DD461" t="s">
        <v>249</v>
      </c>
      <c r="DE461">
        <v>33</v>
      </c>
      <c r="DF461" t="s">
        <v>1402</v>
      </c>
      <c r="DG461">
        <v>139</v>
      </c>
      <c r="DH461">
        <v>60</v>
      </c>
      <c r="DI461">
        <v>1</v>
      </c>
      <c r="DJ461">
        <v>1</v>
      </c>
      <c r="DK461">
        <v>2015</v>
      </c>
      <c r="DL461">
        <v>166</v>
      </c>
      <c r="DM461">
        <v>0.19400000000000001</v>
      </c>
      <c r="DN461">
        <v>0.315</v>
      </c>
      <c r="DO461">
        <v>0.245</v>
      </c>
      <c r="DP461">
        <v>45</v>
      </c>
      <c r="DQ461">
        <v>0.27</v>
      </c>
      <c r="DR461">
        <v>12</v>
      </c>
      <c r="DS461">
        <v>0</v>
      </c>
      <c r="DT461" t="s">
        <v>249</v>
      </c>
      <c r="DU461">
        <v>32</v>
      </c>
      <c r="DV461" s="36" t="s">
        <v>1449</v>
      </c>
    </row>
    <row r="462" spans="1:126" x14ac:dyDescent="0.3">
      <c r="A462">
        <v>461</v>
      </c>
      <c r="B462" t="s">
        <v>648</v>
      </c>
      <c r="C462" t="s">
        <v>262</v>
      </c>
      <c r="D462" t="s">
        <v>460</v>
      </c>
      <c r="E462">
        <v>425900</v>
      </c>
      <c r="F462" t="s">
        <v>255</v>
      </c>
      <c r="I462" t="s">
        <v>1061</v>
      </c>
      <c r="J462">
        <v>31</v>
      </c>
      <c r="K462" t="s">
        <v>810</v>
      </c>
      <c r="L462">
        <v>90</v>
      </c>
      <c r="M462">
        <v>117</v>
      </c>
      <c r="N462">
        <v>33</v>
      </c>
      <c r="O462">
        <v>4</v>
      </c>
      <c r="P462">
        <v>109</v>
      </c>
      <c r="Q462">
        <v>94</v>
      </c>
      <c r="R462">
        <v>98</v>
      </c>
      <c r="S462">
        <v>77</v>
      </c>
      <c r="T462">
        <v>75</v>
      </c>
      <c r="U462">
        <v>53</v>
      </c>
      <c r="V462">
        <v>81</v>
      </c>
      <c r="W462">
        <v>91</v>
      </c>
      <c r="X462">
        <v>34</v>
      </c>
      <c r="Y462">
        <v>85</v>
      </c>
      <c r="Z462">
        <v>2</v>
      </c>
      <c r="AA462">
        <v>0</v>
      </c>
      <c r="AB462" s="1">
        <v>0.21099999999999999</v>
      </c>
      <c r="AC462" s="1">
        <v>0.28000000000000003</v>
      </c>
      <c r="AD462" s="1">
        <v>0.32200000000000001</v>
      </c>
      <c r="AE462" s="1">
        <v>0.27</v>
      </c>
      <c r="AF462" s="36">
        <v>8</v>
      </c>
      <c r="AG462" s="36">
        <v>8</v>
      </c>
      <c r="AH462" s="8">
        <v>1</v>
      </c>
      <c r="AI462" s="36">
        <v>-4</v>
      </c>
      <c r="AJ462" s="38">
        <v>727</v>
      </c>
      <c r="AK462" s="38">
        <v>117</v>
      </c>
      <c r="AL462" s="1">
        <v>0.25</v>
      </c>
      <c r="AM462" s="1">
        <v>0.56666666669999999</v>
      </c>
      <c r="AN462" s="1">
        <v>8.4725538500000003E-2</v>
      </c>
      <c r="AO462" s="1">
        <v>1.0255141E-3</v>
      </c>
      <c r="AP462" s="1">
        <v>8.6097447999999993E-2</v>
      </c>
      <c r="AQ462" s="1">
        <v>0.20506799919999999</v>
      </c>
      <c r="AR462" s="1">
        <v>0.1500994584</v>
      </c>
      <c r="AS462" s="1">
        <v>0.1113159955</v>
      </c>
      <c r="AT462" s="1">
        <v>3.0563709599999999E-2</v>
      </c>
      <c r="AU462" s="1">
        <v>2.3853831000000001E-3</v>
      </c>
      <c r="AV462" s="1">
        <v>2.1311565000000001E-2</v>
      </c>
      <c r="AW462" s="1">
        <v>0.26974985000000001</v>
      </c>
      <c r="AX462" s="1">
        <v>-0.26135687499999999</v>
      </c>
      <c r="AY462" s="1">
        <v>1.2341606289</v>
      </c>
      <c r="AZ462" s="1">
        <v>-1.094919352</v>
      </c>
      <c r="BA462" s="1">
        <v>-1.007608404</v>
      </c>
      <c r="BB462" s="1">
        <v>0.2839422372</v>
      </c>
      <c r="BC462" s="1">
        <v>-0.30707179299999998</v>
      </c>
      <c r="BD462" s="1">
        <v>-0.125335311</v>
      </c>
      <c r="BE462" s="1">
        <v>-0.75337315900000001</v>
      </c>
      <c r="BF462" s="1">
        <v>-1.06507584</v>
      </c>
      <c r="BG462" s="1">
        <v>-0.63501677700000003</v>
      </c>
      <c r="BH462" s="1">
        <v>-0.42407365699999999</v>
      </c>
      <c r="BI462" s="1">
        <v>-0.94291122999999999</v>
      </c>
      <c r="BJ462">
        <v>3</v>
      </c>
      <c r="BK462">
        <v>3</v>
      </c>
      <c r="BL462" t="s">
        <v>762</v>
      </c>
      <c r="BM462" t="s">
        <v>761</v>
      </c>
      <c r="BN462" s="36" t="s">
        <v>783</v>
      </c>
      <c r="BO462" s="1">
        <v>-0.21813929700000001</v>
      </c>
      <c r="BP462" s="1">
        <v>-0.21388267499999999</v>
      </c>
      <c r="BQ462" s="1">
        <v>0.94399103080000002</v>
      </c>
      <c r="BR462" s="1">
        <v>1.0719638300000001E-2</v>
      </c>
      <c r="BS462" s="1">
        <v>0.21813929679999999</v>
      </c>
      <c r="BT462" s="1">
        <v>0.2138826751</v>
      </c>
      <c r="BU462" s="1">
        <v>0.94399103080000002</v>
      </c>
      <c r="BV462" s="1">
        <v>1.0719638300000001E-2</v>
      </c>
      <c r="BW462" t="s">
        <v>2879</v>
      </c>
      <c r="BX462" t="s">
        <v>1386</v>
      </c>
      <c r="BY462" t="s">
        <v>1373</v>
      </c>
      <c r="CP462" t="s">
        <v>1386</v>
      </c>
      <c r="CQ462">
        <v>304</v>
      </c>
      <c r="CR462">
        <v>101</v>
      </c>
      <c r="CS462">
        <v>6</v>
      </c>
      <c r="CT462">
        <v>1</v>
      </c>
      <c r="CU462">
        <v>2016</v>
      </c>
      <c r="CV462">
        <v>334</v>
      </c>
      <c r="CW462">
        <v>0.20699999999999999</v>
      </c>
      <c r="CX462">
        <v>0.26500000000000001</v>
      </c>
      <c r="CY462">
        <v>0.32200000000000001</v>
      </c>
      <c r="CZ462">
        <v>87</v>
      </c>
      <c r="DA462">
        <v>0.26</v>
      </c>
      <c r="DB462">
        <v>16</v>
      </c>
      <c r="DC462">
        <v>3</v>
      </c>
      <c r="DD462" t="s">
        <v>255</v>
      </c>
      <c r="DE462">
        <v>32</v>
      </c>
      <c r="DF462" t="s">
        <v>1386</v>
      </c>
      <c r="DG462">
        <v>171</v>
      </c>
      <c r="DH462">
        <v>54</v>
      </c>
      <c r="DI462">
        <v>5</v>
      </c>
      <c r="DJ462">
        <v>0</v>
      </c>
      <c r="DK462">
        <v>2015</v>
      </c>
      <c r="DL462">
        <v>192</v>
      </c>
      <c r="DM462">
        <v>0.246</v>
      </c>
      <c r="DN462">
        <v>0.307</v>
      </c>
      <c r="DO462">
        <v>0.374</v>
      </c>
      <c r="DP462">
        <v>58</v>
      </c>
      <c r="DQ462">
        <v>0.3</v>
      </c>
      <c r="DR462">
        <v>19</v>
      </c>
      <c r="DS462">
        <v>4</v>
      </c>
      <c r="DT462" t="s">
        <v>255</v>
      </c>
      <c r="DU462">
        <v>31</v>
      </c>
      <c r="DV462" s="36" t="s">
        <v>1297</v>
      </c>
    </row>
    <row r="463" spans="1:126" x14ac:dyDescent="0.3">
      <c r="A463">
        <v>462</v>
      </c>
      <c r="B463" t="s">
        <v>5611</v>
      </c>
      <c r="C463" t="s">
        <v>262</v>
      </c>
      <c r="D463" t="s">
        <v>451</v>
      </c>
      <c r="E463">
        <v>519068</v>
      </c>
      <c r="F463" t="s">
        <v>250</v>
      </c>
      <c r="I463" t="s">
        <v>1103</v>
      </c>
      <c r="J463">
        <v>34</v>
      </c>
      <c r="K463" t="s">
        <v>808</v>
      </c>
      <c r="L463">
        <v>67</v>
      </c>
      <c r="M463">
        <v>110</v>
      </c>
      <c r="N463">
        <v>40</v>
      </c>
      <c r="O463">
        <v>26</v>
      </c>
      <c r="P463">
        <v>99</v>
      </c>
      <c r="Q463">
        <v>112</v>
      </c>
      <c r="R463">
        <v>103</v>
      </c>
      <c r="S463">
        <v>78</v>
      </c>
      <c r="T463">
        <v>70</v>
      </c>
      <c r="U463">
        <v>125</v>
      </c>
      <c r="V463">
        <v>74</v>
      </c>
      <c r="W463">
        <v>92</v>
      </c>
      <c r="X463">
        <v>32</v>
      </c>
      <c r="Y463">
        <v>104</v>
      </c>
      <c r="Z463">
        <v>2</v>
      </c>
      <c r="AA463">
        <v>1</v>
      </c>
      <c r="AB463" s="1">
        <v>0.214</v>
      </c>
      <c r="AC463" s="1">
        <v>0.28199999999999997</v>
      </c>
      <c r="AD463" s="1">
        <v>0.32600000000000001</v>
      </c>
      <c r="AE463" s="1">
        <v>0.27300000000000002</v>
      </c>
      <c r="AF463" s="36">
        <v>9</v>
      </c>
      <c r="AG463" s="36">
        <v>8</v>
      </c>
      <c r="AH463" s="8">
        <v>1</v>
      </c>
      <c r="AI463" s="36">
        <v>-6</v>
      </c>
      <c r="AJ463" s="38">
        <v>575</v>
      </c>
      <c r="AK463" s="38">
        <v>61</v>
      </c>
      <c r="AL463" s="1">
        <v>0.185</v>
      </c>
      <c r="AM463" s="1">
        <v>0.53333333329999999</v>
      </c>
      <c r="AN463" s="1">
        <v>0.103925771</v>
      </c>
      <c r="AO463" s="1">
        <v>6.4988831E-3</v>
      </c>
      <c r="AP463" s="1">
        <v>7.8700860499999997E-2</v>
      </c>
      <c r="AQ463" s="1">
        <v>0.2439256403</v>
      </c>
      <c r="AR463" s="1">
        <v>0.15833985950000001</v>
      </c>
      <c r="AS463" s="1">
        <v>0.11146504240000001</v>
      </c>
      <c r="AT463" s="1">
        <v>2.8591169999999999E-2</v>
      </c>
      <c r="AU463" s="1">
        <v>5.6059563999999997E-3</v>
      </c>
      <c r="AV463" s="1">
        <v>1.95872518E-2</v>
      </c>
      <c r="AW463" s="1">
        <v>0.27294816220000001</v>
      </c>
      <c r="AX463" s="1">
        <v>-0.90091252099999997</v>
      </c>
      <c r="AY463" s="1">
        <v>0.73154010749999998</v>
      </c>
      <c r="AZ463" s="1">
        <v>-0.97360045399999995</v>
      </c>
      <c r="BA463" s="1">
        <v>-0.77657367799999999</v>
      </c>
      <c r="BB463" s="1">
        <v>-2.6687526999999999E-2</v>
      </c>
      <c r="BC463" s="1">
        <v>0.65618390039999996</v>
      </c>
      <c r="BD463" s="1">
        <v>0.18895099900000001</v>
      </c>
      <c r="BE463" s="1">
        <v>-0.74991225399999994</v>
      </c>
      <c r="BF463" s="1">
        <v>-1.274781903</v>
      </c>
      <c r="BG463" s="1">
        <v>0.33403025780000001</v>
      </c>
      <c r="BH463" s="1">
        <v>-0.56979437499999996</v>
      </c>
      <c r="BI463" s="1">
        <v>-0.83310403600000005</v>
      </c>
      <c r="BJ463">
        <v>3</v>
      </c>
      <c r="BK463">
        <v>3</v>
      </c>
      <c r="BL463" t="s">
        <v>762</v>
      </c>
      <c r="BM463" t="s">
        <v>759</v>
      </c>
      <c r="BN463" s="36" t="s">
        <v>800</v>
      </c>
      <c r="BO463" s="1">
        <v>-0.25589130599999999</v>
      </c>
      <c r="BP463" s="1">
        <v>0.31741034579999999</v>
      </c>
      <c r="BQ463" s="1">
        <v>0.85799961759999999</v>
      </c>
      <c r="BR463" s="1">
        <v>-0.15704733900000001</v>
      </c>
      <c r="BS463" s="1">
        <v>0.25589130580000002</v>
      </c>
      <c r="BT463" s="1">
        <v>0.31741034579999999</v>
      </c>
      <c r="BU463" s="1">
        <v>0.85799961759999999</v>
      </c>
      <c r="BV463" s="1">
        <v>0.15704733870000001</v>
      </c>
      <c r="BW463" t="s">
        <v>7274</v>
      </c>
      <c r="BX463" t="s">
        <v>1381</v>
      </c>
      <c r="BY463" t="s">
        <v>1373</v>
      </c>
      <c r="BZ463" t="s">
        <v>1381</v>
      </c>
      <c r="CA463">
        <v>61</v>
      </c>
      <c r="CB463">
        <v>23</v>
      </c>
      <c r="CC463">
        <v>2</v>
      </c>
      <c r="CD463">
        <v>0</v>
      </c>
      <c r="CE463">
        <v>2017</v>
      </c>
      <c r="CF463">
        <v>69</v>
      </c>
      <c r="CG463">
        <v>0.23</v>
      </c>
      <c r="CH463">
        <v>0.31900000000000001</v>
      </c>
      <c r="CI463">
        <v>0.377</v>
      </c>
      <c r="CJ463">
        <v>21</v>
      </c>
      <c r="CK463">
        <v>0.311</v>
      </c>
      <c r="CL463">
        <v>11</v>
      </c>
      <c r="CM463">
        <v>1</v>
      </c>
      <c r="CN463" t="s">
        <v>250</v>
      </c>
      <c r="CO463">
        <v>31</v>
      </c>
      <c r="DF463" t="s">
        <v>1384</v>
      </c>
      <c r="DG463">
        <v>83</v>
      </c>
      <c r="DH463">
        <v>54</v>
      </c>
      <c r="DI463">
        <v>0</v>
      </c>
      <c r="DJ463">
        <v>0</v>
      </c>
      <c r="DK463">
        <v>2015</v>
      </c>
      <c r="DL463">
        <v>88</v>
      </c>
      <c r="DM463">
        <v>0.253</v>
      </c>
      <c r="DN463">
        <v>0.29499999999999998</v>
      </c>
      <c r="DO463">
        <v>0.30099999999999999</v>
      </c>
      <c r="DP463">
        <v>24</v>
      </c>
      <c r="DQ463">
        <v>0.27100000000000002</v>
      </c>
      <c r="DR463">
        <v>8</v>
      </c>
      <c r="DS463">
        <v>1</v>
      </c>
      <c r="DT463" t="s">
        <v>250</v>
      </c>
      <c r="DU463">
        <v>29</v>
      </c>
      <c r="DV463" s="36" t="s">
        <v>1573</v>
      </c>
    </row>
    <row r="464" spans="1:126" x14ac:dyDescent="0.3">
      <c r="A464">
        <v>463</v>
      </c>
      <c r="B464" t="s">
        <v>6822</v>
      </c>
      <c r="C464" t="s">
        <v>965</v>
      </c>
      <c r="D464" t="s">
        <v>966</v>
      </c>
      <c r="E464">
        <v>502117</v>
      </c>
      <c r="F464" t="s">
        <v>257</v>
      </c>
      <c r="I464" t="s">
        <v>1065</v>
      </c>
      <c r="J464">
        <v>31</v>
      </c>
      <c r="K464" t="s">
        <v>817</v>
      </c>
      <c r="L464">
        <v>172</v>
      </c>
      <c r="M464">
        <v>110</v>
      </c>
      <c r="N464">
        <v>29</v>
      </c>
      <c r="O464">
        <v>112</v>
      </c>
      <c r="P464">
        <v>115</v>
      </c>
      <c r="Q464">
        <v>109</v>
      </c>
      <c r="R464">
        <v>88</v>
      </c>
      <c r="S464">
        <v>64</v>
      </c>
      <c r="T464">
        <v>77</v>
      </c>
      <c r="U464">
        <v>51</v>
      </c>
      <c r="V464">
        <v>55</v>
      </c>
      <c r="W464">
        <v>86</v>
      </c>
      <c r="X464">
        <v>32</v>
      </c>
      <c r="Y464">
        <v>76</v>
      </c>
      <c r="Z464">
        <v>1</v>
      </c>
      <c r="AA464">
        <v>1</v>
      </c>
      <c r="AB464" s="1">
        <v>0.189</v>
      </c>
      <c r="AC464" s="1">
        <v>0.27400000000000002</v>
      </c>
      <c r="AD464" s="1">
        <v>0.28000000000000003</v>
      </c>
      <c r="AE464" s="1">
        <v>0.255</v>
      </c>
      <c r="AF464" s="36">
        <v>6</v>
      </c>
      <c r="AG464" s="36">
        <v>6</v>
      </c>
      <c r="AH464" s="8">
        <v>0</v>
      </c>
      <c r="AI464" s="36">
        <v>-3</v>
      </c>
      <c r="AJ464" s="38">
        <v>610</v>
      </c>
      <c r="AK464" s="38">
        <v>80</v>
      </c>
      <c r="AL464" s="1">
        <v>0.47499999999999998</v>
      </c>
      <c r="AM464" s="1">
        <v>0.53333333329999999</v>
      </c>
      <c r="AN464" s="1">
        <v>7.6028467700000005E-2</v>
      </c>
      <c r="AO464" s="1">
        <v>2.7923396600000001E-2</v>
      </c>
      <c r="AP464" s="1">
        <v>9.0920883600000002E-2</v>
      </c>
      <c r="AQ464" s="1">
        <v>0.23682616200000001</v>
      </c>
      <c r="AR464" s="1">
        <v>0.13486427249999999</v>
      </c>
      <c r="AS464" s="1">
        <v>9.16123197E-2</v>
      </c>
      <c r="AT464" s="1">
        <v>3.1366253699999999E-2</v>
      </c>
      <c r="AU464" s="1">
        <v>2.3031888000000001E-3</v>
      </c>
      <c r="AV464" s="1">
        <v>1.43765131E-2</v>
      </c>
      <c r="AW464" s="1">
        <v>0.2545688163</v>
      </c>
      <c r="AX464" s="1">
        <v>1.9524895933999999</v>
      </c>
      <c r="AY464" s="1">
        <v>0.73154010749999998</v>
      </c>
      <c r="AZ464" s="1">
        <v>-1.149872805</v>
      </c>
      <c r="BA464" s="1">
        <v>0.12776998880000001</v>
      </c>
      <c r="BB464" s="1">
        <v>0.48650898409999999</v>
      </c>
      <c r="BC464" s="1">
        <v>0.4801924427</v>
      </c>
      <c r="BD464" s="1">
        <v>-0.70640051199999998</v>
      </c>
      <c r="BE464" s="1">
        <v>-1.2108972499999999</v>
      </c>
      <c r="BF464" s="1">
        <v>-0.97975518100000003</v>
      </c>
      <c r="BG464" s="1">
        <v>-0.65974844099999996</v>
      </c>
      <c r="BH464" s="1">
        <v>-1.010150917</v>
      </c>
      <c r="BI464" s="1">
        <v>-1.4641194799999999</v>
      </c>
      <c r="BJ464">
        <v>3</v>
      </c>
      <c r="BK464">
        <v>3</v>
      </c>
      <c r="BL464" t="s">
        <v>762</v>
      </c>
      <c r="BM464" t="s">
        <v>761</v>
      </c>
      <c r="BN464" s="36" t="s">
        <v>783</v>
      </c>
      <c r="BO464" s="1">
        <v>-0.58901354699999997</v>
      </c>
      <c r="BP464" s="1">
        <v>0.18130294920000001</v>
      </c>
      <c r="BQ464" s="1">
        <v>0.62208291999999998</v>
      </c>
      <c r="BR464" s="1">
        <v>0.39727017689999999</v>
      </c>
      <c r="BS464" s="1">
        <v>0.58901354669999995</v>
      </c>
      <c r="BT464" s="1">
        <v>0.18130294920000001</v>
      </c>
      <c r="BU464" s="1">
        <v>0.62208291999999998</v>
      </c>
      <c r="BV464" s="1">
        <v>0.39727017689999999</v>
      </c>
      <c r="BW464" t="s">
        <v>3874</v>
      </c>
      <c r="BX464" t="s">
        <v>1116</v>
      </c>
      <c r="BY464" t="s">
        <v>1063</v>
      </c>
      <c r="BZ464" t="s">
        <v>1116</v>
      </c>
      <c r="CA464">
        <v>25</v>
      </c>
      <c r="CB464">
        <v>14</v>
      </c>
      <c r="CC464">
        <v>0</v>
      </c>
      <c r="CD464">
        <v>0</v>
      </c>
      <c r="CE464">
        <v>2017</v>
      </c>
      <c r="CF464">
        <v>31</v>
      </c>
      <c r="CG464">
        <v>0.16</v>
      </c>
      <c r="CH464">
        <v>0.3</v>
      </c>
      <c r="CI464">
        <v>0.2</v>
      </c>
      <c r="CJ464">
        <v>8</v>
      </c>
      <c r="CK464">
        <v>0.24399999999999999</v>
      </c>
      <c r="CL464">
        <v>3</v>
      </c>
      <c r="CM464">
        <v>0</v>
      </c>
      <c r="CN464" t="s">
        <v>257</v>
      </c>
      <c r="CO464">
        <v>31</v>
      </c>
      <c r="DF464" t="s">
        <v>1093</v>
      </c>
      <c r="DG464">
        <v>93</v>
      </c>
      <c r="DH464">
        <v>43</v>
      </c>
      <c r="DI464">
        <v>0</v>
      </c>
      <c r="DJ464">
        <v>2</v>
      </c>
      <c r="DK464">
        <v>2015</v>
      </c>
      <c r="DL464">
        <v>107</v>
      </c>
      <c r="DM464">
        <v>0.14000000000000001</v>
      </c>
      <c r="DN464">
        <v>0.23799999999999999</v>
      </c>
      <c r="DO464">
        <v>0.161</v>
      </c>
      <c r="DP464">
        <v>21</v>
      </c>
      <c r="DQ464">
        <v>0.19700000000000001</v>
      </c>
      <c r="DR464">
        <v>3</v>
      </c>
      <c r="DS464">
        <v>-2</v>
      </c>
      <c r="DT464" t="s">
        <v>249</v>
      </c>
      <c r="DU464">
        <v>29</v>
      </c>
      <c r="DV464" s="36" t="s">
        <v>1245</v>
      </c>
    </row>
    <row r="465" spans="1:126" x14ac:dyDescent="0.3">
      <c r="A465">
        <v>464</v>
      </c>
      <c r="B465" t="s">
        <v>7325</v>
      </c>
      <c r="C465" t="s">
        <v>6557</v>
      </c>
      <c r="D465" t="s">
        <v>6558</v>
      </c>
      <c r="E465">
        <v>547912</v>
      </c>
      <c r="F465" t="s">
        <v>257</v>
      </c>
      <c r="G465" t="s">
        <v>265</v>
      </c>
      <c r="I465" t="s">
        <v>1065</v>
      </c>
      <c r="J465">
        <v>24</v>
      </c>
      <c r="K465" t="s">
        <v>781</v>
      </c>
      <c r="L465">
        <v>172</v>
      </c>
      <c r="M465">
        <v>96</v>
      </c>
      <c r="N465">
        <v>43</v>
      </c>
      <c r="O465">
        <v>59</v>
      </c>
      <c r="P465">
        <v>111</v>
      </c>
      <c r="Q465">
        <v>148</v>
      </c>
      <c r="R465">
        <v>78</v>
      </c>
      <c r="S465">
        <v>63</v>
      </c>
      <c r="T465">
        <v>91</v>
      </c>
      <c r="U465">
        <v>184</v>
      </c>
      <c r="V465">
        <v>28</v>
      </c>
      <c r="W465">
        <v>79</v>
      </c>
      <c r="X465">
        <v>28</v>
      </c>
      <c r="Y465">
        <v>111</v>
      </c>
      <c r="Z465">
        <v>1</v>
      </c>
      <c r="AA465">
        <v>1</v>
      </c>
      <c r="AB465" s="1">
        <v>0.17399999999999999</v>
      </c>
      <c r="AC465" s="1">
        <v>0.25</v>
      </c>
      <c r="AD465" s="1">
        <v>0.26500000000000001</v>
      </c>
      <c r="AE465" s="1">
        <v>0.23499999999999999</v>
      </c>
      <c r="AF465" s="36">
        <v>5</v>
      </c>
      <c r="AG465" s="36">
        <v>6</v>
      </c>
      <c r="AH465" s="8">
        <v>0</v>
      </c>
      <c r="AI465" s="36">
        <v>-7</v>
      </c>
      <c r="AJ465" s="38">
        <v>609</v>
      </c>
      <c r="AK465" s="38">
        <v>81</v>
      </c>
      <c r="AL465" s="1">
        <v>0.47499999999999998</v>
      </c>
      <c r="AM465" s="1">
        <v>0.46666666670000001</v>
      </c>
      <c r="AN465" s="1">
        <v>0.1106212655</v>
      </c>
      <c r="AO465" s="1">
        <v>1.47056783E-2</v>
      </c>
      <c r="AP465" s="1">
        <v>8.8176894000000006E-2</v>
      </c>
      <c r="AQ465" s="1">
        <v>0.32194631950000002</v>
      </c>
      <c r="AR465" s="1">
        <v>0.1193867571</v>
      </c>
      <c r="AS465" s="1">
        <v>9.1012236100000005E-2</v>
      </c>
      <c r="AT465" s="1">
        <v>3.7077445899999999E-2</v>
      </c>
      <c r="AU465" s="1">
        <v>8.2808783000000007E-3</v>
      </c>
      <c r="AV465" s="1">
        <v>7.4602506999999997E-3</v>
      </c>
      <c r="AW465" s="1">
        <v>0.23457879979999999</v>
      </c>
      <c r="AX465" s="1">
        <v>1.9524895933999999</v>
      </c>
      <c r="AY465" s="1">
        <v>-0.27370093499999998</v>
      </c>
      <c r="AZ465" s="1">
        <v>-0.93129419499999999</v>
      </c>
      <c r="BA465" s="1">
        <v>-0.43015912299999998</v>
      </c>
      <c r="BB465" s="1">
        <v>0.37127140359999999</v>
      </c>
      <c r="BC465" s="1">
        <v>2.5902658833999999</v>
      </c>
      <c r="BD465" s="1">
        <v>-1.296708086</v>
      </c>
      <c r="BE465" s="1">
        <v>-1.224831336</v>
      </c>
      <c r="BF465" s="1">
        <v>-0.37258276000000001</v>
      </c>
      <c r="BG465" s="1">
        <v>1.1388947727000001</v>
      </c>
      <c r="BH465" s="1">
        <v>-1.594640287</v>
      </c>
      <c r="BI465" s="1">
        <v>-2.150433842</v>
      </c>
      <c r="BJ465">
        <v>2</v>
      </c>
      <c r="BK465">
        <v>2</v>
      </c>
      <c r="BL465" t="s">
        <v>759</v>
      </c>
      <c r="BM465" t="s">
        <v>6729</v>
      </c>
      <c r="BN465" s="36" t="s">
        <v>6767</v>
      </c>
      <c r="BO465" s="1">
        <v>-0.404697101</v>
      </c>
      <c r="BP465" s="1">
        <v>0.65477710460000005</v>
      </c>
      <c r="BQ465" s="1">
        <v>0.35127011029999999</v>
      </c>
      <c r="BR465" s="1">
        <v>0.48937156189999997</v>
      </c>
      <c r="BS465" s="1">
        <v>0.404697101</v>
      </c>
      <c r="BT465" s="1">
        <v>0.65477710460000005</v>
      </c>
      <c r="BU465" s="1">
        <v>0.35127011029999999</v>
      </c>
      <c r="BV465" s="1">
        <v>0.48937156189999997</v>
      </c>
      <c r="BW465" t="s">
        <v>2889</v>
      </c>
      <c r="BX465" t="s">
        <v>1386</v>
      </c>
      <c r="BY465" t="s">
        <v>1373</v>
      </c>
      <c r="BZ465" t="s">
        <v>1106</v>
      </c>
      <c r="CA465">
        <v>54</v>
      </c>
      <c r="CB465">
        <v>28</v>
      </c>
      <c r="CC465">
        <v>0</v>
      </c>
      <c r="CD465">
        <v>0</v>
      </c>
      <c r="CE465">
        <v>2017</v>
      </c>
      <c r="CF465">
        <v>63</v>
      </c>
      <c r="CG465">
        <v>0.222</v>
      </c>
      <c r="CH465">
        <v>0.32300000000000001</v>
      </c>
      <c r="CI465">
        <v>0.29599999999999999</v>
      </c>
      <c r="CJ465">
        <v>18</v>
      </c>
      <c r="CK465">
        <v>0.28399999999999997</v>
      </c>
      <c r="CL465">
        <v>8</v>
      </c>
      <c r="CM465">
        <v>1</v>
      </c>
      <c r="CN465" t="s">
        <v>265</v>
      </c>
      <c r="CO465">
        <v>27</v>
      </c>
      <c r="DV465" s="36" t="s">
        <v>6559</v>
      </c>
    </row>
    <row r="466" spans="1:126" x14ac:dyDescent="0.3">
      <c r="A466">
        <v>465</v>
      </c>
      <c r="B466" t="s">
        <v>5612</v>
      </c>
      <c r="C466" t="s">
        <v>5182</v>
      </c>
      <c r="D466" t="s">
        <v>55</v>
      </c>
      <c r="E466">
        <v>592592</v>
      </c>
      <c r="F466" t="s">
        <v>255</v>
      </c>
      <c r="I466" t="s">
        <v>1103</v>
      </c>
      <c r="J466">
        <v>44</v>
      </c>
      <c r="K466" t="s">
        <v>6490</v>
      </c>
      <c r="L466">
        <v>90</v>
      </c>
      <c r="M466">
        <v>100</v>
      </c>
      <c r="N466">
        <v>50</v>
      </c>
      <c r="O466">
        <v>11</v>
      </c>
      <c r="P466">
        <v>69</v>
      </c>
      <c r="Q466">
        <v>102</v>
      </c>
      <c r="R466">
        <v>88</v>
      </c>
      <c r="S466">
        <v>104</v>
      </c>
      <c r="T466">
        <v>126</v>
      </c>
      <c r="U466">
        <v>37</v>
      </c>
      <c r="V466">
        <v>105</v>
      </c>
      <c r="W466">
        <v>94</v>
      </c>
      <c r="X466">
        <v>29</v>
      </c>
      <c r="Y466">
        <v>129</v>
      </c>
      <c r="Z466">
        <v>4</v>
      </c>
      <c r="AA466">
        <v>0</v>
      </c>
      <c r="AB466" s="1">
        <v>0.222</v>
      </c>
      <c r="AC466" s="1">
        <v>0.27</v>
      </c>
      <c r="AD466" s="1">
        <v>0.371</v>
      </c>
      <c r="AE466" s="1">
        <v>0.27900000000000003</v>
      </c>
      <c r="AF466" s="36">
        <v>11</v>
      </c>
      <c r="AG466" s="36">
        <v>11</v>
      </c>
      <c r="AH466" s="8">
        <v>2</v>
      </c>
      <c r="AI466" s="36">
        <v>-6</v>
      </c>
      <c r="AJ466" s="38">
        <v>493</v>
      </c>
      <c r="AK466" s="38">
        <v>73</v>
      </c>
      <c r="AL466" s="1">
        <v>0.25</v>
      </c>
      <c r="AM466" s="1">
        <v>0.4833333333</v>
      </c>
      <c r="AN466" s="1">
        <v>0.12876904650000001</v>
      </c>
      <c r="AO466" s="1">
        <v>2.8627703999999999E-3</v>
      </c>
      <c r="AP466" s="1">
        <v>5.4827633700000003E-2</v>
      </c>
      <c r="AQ466" s="1">
        <v>0.22144858210000001</v>
      </c>
      <c r="AR466" s="1">
        <v>0.13553390739999999</v>
      </c>
      <c r="AS466" s="1">
        <v>0.14916064079999999</v>
      </c>
      <c r="AT466" s="1">
        <v>5.1157207099999998E-2</v>
      </c>
      <c r="AU466" s="1">
        <v>1.6632076000000001E-3</v>
      </c>
      <c r="AV466" s="1">
        <v>2.77664296E-2</v>
      </c>
      <c r="AW466" s="1">
        <v>0.27938325819999998</v>
      </c>
      <c r="AX466" s="1">
        <v>-0.26135687499999999</v>
      </c>
      <c r="AY466" s="1">
        <v>-2.2390674999999999E-2</v>
      </c>
      <c r="AZ466" s="1">
        <v>-0.81662533299999995</v>
      </c>
      <c r="BA466" s="1">
        <v>-0.93005653300000002</v>
      </c>
      <c r="BB466" s="1">
        <v>-1.029276203</v>
      </c>
      <c r="BC466" s="1">
        <v>9.8992222099999999E-2</v>
      </c>
      <c r="BD466" s="1">
        <v>-0.68086084899999999</v>
      </c>
      <c r="BE466" s="1">
        <v>0.1253886082</v>
      </c>
      <c r="BF466" s="1">
        <v>1.1242750723999999</v>
      </c>
      <c r="BG466" s="1">
        <v>-0.85231412900000003</v>
      </c>
      <c r="BH466" s="1">
        <v>0.1214232418</v>
      </c>
      <c r="BI466" s="1">
        <v>-0.61216881000000001</v>
      </c>
      <c r="BJ466">
        <v>4</v>
      </c>
      <c r="BK466">
        <v>4</v>
      </c>
      <c r="BL466" t="s">
        <v>6729</v>
      </c>
      <c r="BM466" t="s">
        <v>763</v>
      </c>
      <c r="BN466" s="36" t="s">
        <v>6761</v>
      </c>
      <c r="BO466" s="1">
        <v>0.4785906399</v>
      </c>
      <c r="BP466" s="1">
        <v>4.3486920800000002E-2</v>
      </c>
      <c r="BQ466" s="1">
        <v>-0.13082481400000001</v>
      </c>
      <c r="BR466" s="1">
        <v>0.69432587140000002</v>
      </c>
      <c r="BS466" s="1">
        <v>0.4785906399</v>
      </c>
      <c r="BT466" s="1">
        <v>4.3486920800000002E-2</v>
      </c>
      <c r="BU466" s="1">
        <v>0.13082481430000001</v>
      </c>
      <c r="BV466" s="1">
        <v>0.69432587140000002</v>
      </c>
      <c r="BW466" t="s">
        <v>2931</v>
      </c>
      <c r="BX466" t="s">
        <v>1375</v>
      </c>
      <c r="BY466" t="s">
        <v>1373</v>
      </c>
      <c r="BZ466" t="s">
        <v>1375</v>
      </c>
      <c r="CA466">
        <v>63</v>
      </c>
      <c r="CB466">
        <v>22</v>
      </c>
      <c r="CC466">
        <v>2</v>
      </c>
      <c r="CD466">
        <v>0</v>
      </c>
      <c r="CE466">
        <v>2017</v>
      </c>
      <c r="CF466">
        <v>65</v>
      </c>
      <c r="CG466">
        <v>0.23799999999999999</v>
      </c>
      <c r="CH466">
        <v>0.26200000000000001</v>
      </c>
      <c r="CI466">
        <v>0.39700000000000002</v>
      </c>
      <c r="CJ466">
        <v>18</v>
      </c>
      <c r="CK466">
        <v>0.28299999999999997</v>
      </c>
      <c r="CL466">
        <v>8</v>
      </c>
      <c r="CM466">
        <v>2</v>
      </c>
      <c r="CN466" t="s">
        <v>255</v>
      </c>
      <c r="CO466">
        <v>28</v>
      </c>
      <c r="CP466" t="s">
        <v>1375</v>
      </c>
      <c r="CQ466">
        <v>40</v>
      </c>
      <c r="CR466">
        <v>15</v>
      </c>
      <c r="CS466">
        <v>2</v>
      </c>
      <c r="CT466">
        <v>0</v>
      </c>
      <c r="CU466">
        <v>2016</v>
      </c>
      <c r="CV466">
        <v>45</v>
      </c>
      <c r="CW466">
        <v>0.27500000000000002</v>
      </c>
      <c r="CX466">
        <v>0.35599999999999998</v>
      </c>
      <c r="CY466">
        <v>0.55000000000000004</v>
      </c>
      <c r="CZ466">
        <v>17</v>
      </c>
      <c r="DA466">
        <v>0.38500000000000001</v>
      </c>
      <c r="DB466">
        <v>19</v>
      </c>
      <c r="DC466">
        <v>2</v>
      </c>
      <c r="DD466" t="s">
        <v>255</v>
      </c>
      <c r="DE466">
        <v>27</v>
      </c>
      <c r="DV466" s="36" t="s">
        <v>5183</v>
      </c>
    </row>
    <row r="467" spans="1:126" x14ac:dyDescent="0.3">
      <c r="A467">
        <v>466</v>
      </c>
      <c r="B467" t="s">
        <v>6823</v>
      </c>
      <c r="C467" t="s">
        <v>6472</v>
      </c>
      <c r="D467" t="s">
        <v>2980</v>
      </c>
      <c r="E467">
        <v>621512</v>
      </c>
      <c r="F467" t="s">
        <v>255</v>
      </c>
      <c r="I467" t="s">
        <v>1065</v>
      </c>
      <c r="J467">
        <v>30</v>
      </c>
      <c r="K467" t="s">
        <v>2890</v>
      </c>
      <c r="L467">
        <v>90</v>
      </c>
      <c r="M467">
        <v>79</v>
      </c>
      <c r="N467">
        <v>61</v>
      </c>
      <c r="O467">
        <v>24</v>
      </c>
      <c r="P467">
        <v>102</v>
      </c>
      <c r="Q467">
        <v>99</v>
      </c>
      <c r="R467">
        <v>105</v>
      </c>
      <c r="S467">
        <v>94</v>
      </c>
      <c r="T467">
        <v>122</v>
      </c>
      <c r="U467">
        <v>26</v>
      </c>
      <c r="V467">
        <v>88</v>
      </c>
      <c r="W467">
        <v>103</v>
      </c>
      <c r="X467">
        <v>23</v>
      </c>
      <c r="Y467">
        <v>157</v>
      </c>
      <c r="Z467">
        <v>4</v>
      </c>
      <c r="AA467">
        <v>1</v>
      </c>
      <c r="AB467" s="1">
        <v>0.24299999999999999</v>
      </c>
      <c r="AC467" s="1">
        <v>0.312</v>
      </c>
      <c r="AD467" s="1">
        <v>0.377</v>
      </c>
      <c r="AE467" s="1">
        <v>0.30599999999999999</v>
      </c>
      <c r="AF467" s="36">
        <v>18</v>
      </c>
      <c r="AG467" s="36">
        <v>18</v>
      </c>
      <c r="AH467" s="8">
        <v>4</v>
      </c>
      <c r="AI467" s="36">
        <v>-3</v>
      </c>
      <c r="AJ467" s="38">
        <v>383</v>
      </c>
      <c r="AK467" s="38">
        <v>48</v>
      </c>
      <c r="AL467" s="1">
        <v>0.25</v>
      </c>
      <c r="AM467" s="1">
        <v>0.38333333330000002</v>
      </c>
      <c r="AN467" s="1">
        <v>0.15674712530000001</v>
      </c>
      <c r="AO467" s="1">
        <v>6.0648291999999999E-3</v>
      </c>
      <c r="AP467" s="1">
        <v>8.1191634799999995E-2</v>
      </c>
      <c r="AQ467" s="1">
        <v>0.21574007980000001</v>
      </c>
      <c r="AR467" s="1">
        <v>0.16078465680000001</v>
      </c>
      <c r="AS467" s="1">
        <v>0.13444859510000001</v>
      </c>
      <c r="AT467" s="1">
        <v>4.9529673900000001E-2</v>
      </c>
      <c r="AU467" s="1">
        <v>1.1470995999999999E-3</v>
      </c>
      <c r="AV467" s="1">
        <v>2.3062660299999999E-2</v>
      </c>
      <c r="AW467" s="1">
        <v>0.3058083559</v>
      </c>
      <c r="AX467" s="1">
        <v>-0.26135687499999999</v>
      </c>
      <c r="AY467" s="1">
        <v>-1.530252239</v>
      </c>
      <c r="AZ467" s="1">
        <v>-0.63984259300000002</v>
      </c>
      <c r="BA467" s="1">
        <v>-0.79489539399999998</v>
      </c>
      <c r="BB467" s="1">
        <v>7.7915928600000003E-2</v>
      </c>
      <c r="BC467" s="1">
        <v>-4.2517843999999999E-2</v>
      </c>
      <c r="BD467" s="1">
        <v>0.28219479730000002</v>
      </c>
      <c r="BE467" s="1">
        <v>-0.21622863</v>
      </c>
      <c r="BF467" s="1">
        <v>0.95124757289999995</v>
      </c>
      <c r="BG467" s="1">
        <v>-1.0076072679999999</v>
      </c>
      <c r="BH467" s="1">
        <v>-0.27608959599999999</v>
      </c>
      <c r="BI467" s="1">
        <v>0.2950802709</v>
      </c>
      <c r="BJ467">
        <v>4</v>
      </c>
      <c r="BK467">
        <v>3</v>
      </c>
      <c r="BL467" t="s">
        <v>760</v>
      </c>
      <c r="BM467" t="s">
        <v>6729</v>
      </c>
      <c r="BN467" s="36" t="s">
        <v>6845</v>
      </c>
      <c r="BO467" s="1">
        <v>0.29627118419999998</v>
      </c>
      <c r="BP467" s="1">
        <v>-0.139890875</v>
      </c>
      <c r="BQ467" s="1">
        <v>-0.65457949000000004</v>
      </c>
      <c r="BR467" s="1">
        <v>0.3582534503</v>
      </c>
      <c r="BS467" s="1">
        <v>0.29627118419999998</v>
      </c>
      <c r="BT467" s="1">
        <v>0.1398908747</v>
      </c>
      <c r="BU467" s="1">
        <v>0.65457949000000004</v>
      </c>
      <c r="BV467" s="1">
        <v>0.3582534503</v>
      </c>
      <c r="BW467" t="s">
        <v>2467</v>
      </c>
      <c r="BX467" t="s">
        <v>1089</v>
      </c>
      <c r="BY467" t="s">
        <v>1063</v>
      </c>
      <c r="BZ467" t="s">
        <v>1089</v>
      </c>
      <c r="CA467">
        <v>10</v>
      </c>
      <c r="CB467">
        <v>5</v>
      </c>
      <c r="CC467">
        <v>0</v>
      </c>
      <c r="CD467">
        <v>0</v>
      </c>
      <c r="CE467">
        <v>2017</v>
      </c>
      <c r="CF467">
        <v>10</v>
      </c>
      <c r="CG467">
        <v>0.3</v>
      </c>
      <c r="CH467">
        <v>0.3</v>
      </c>
      <c r="CI467">
        <v>0.4</v>
      </c>
      <c r="CJ467">
        <v>3</v>
      </c>
      <c r="CK467">
        <v>0.30399999999999999</v>
      </c>
      <c r="CL467">
        <v>3</v>
      </c>
      <c r="CM467">
        <v>0</v>
      </c>
      <c r="CN467" t="s">
        <v>255</v>
      </c>
      <c r="CO467">
        <v>23</v>
      </c>
      <c r="DV467" s="36" t="s">
        <v>6473</v>
      </c>
    </row>
    <row r="468" spans="1:126" x14ac:dyDescent="0.3">
      <c r="A468">
        <v>467</v>
      </c>
      <c r="B468" t="s">
        <v>904</v>
      </c>
      <c r="C468" t="s">
        <v>905</v>
      </c>
      <c r="D468" t="s">
        <v>906</v>
      </c>
      <c r="E468">
        <v>543590</v>
      </c>
      <c r="F468" t="s">
        <v>249</v>
      </c>
      <c r="I468" t="s">
        <v>1103</v>
      </c>
      <c r="J468">
        <v>8</v>
      </c>
      <c r="K468" t="s">
        <v>811</v>
      </c>
      <c r="L468">
        <v>76</v>
      </c>
      <c r="M468">
        <v>103</v>
      </c>
      <c r="N468">
        <v>50</v>
      </c>
      <c r="O468">
        <v>98</v>
      </c>
      <c r="P468">
        <v>124</v>
      </c>
      <c r="Q468">
        <v>138</v>
      </c>
      <c r="R468">
        <v>70</v>
      </c>
      <c r="S468">
        <v>124</v>
      </c>
      <c r="T468">
        <v>118</v>
      </c>
      <c r="U468">
        <v>69</v>
      </c>
      <c r="V468">
        <v>122</v>
      </c>
      <c r="W468">
        <v>98</v>
      </c>
      <c r="X468">
        <v>30</v>
      </c>
      <c r="Y468">
        <v>129</v>
      </c>
      <c r="Z468">
        <v>4</v>
      </c>
      <c r="AA468">
        <v>2</v>
      </c>
      <c r="AB468" s="1">
        <v>0.191</v>
      </c>
      <c r="AC468" s="1">
        <v>0.28599999999999998</v>
      </c>
      <c r="AD468" s="1">
        <v>0.37</v>
      </c>
      <c r="AE468" s="1">
        <v>0.28999999999999998</v>
      </c>
      <c r="AF468" s="36">
        <v>13</v>
      </c>
      <c r="AG468" s="36">
        <v>12</v>
      </c>
      <c r="AH468" s="8">
        <v>2</v>
      </c>
      <c r="AI468" s="36">
        <v>-5</v>
      </c>
      <c r="AJ468" s="38">
        <v>476</v>
      </c>
      <c r="AK468" s="38">
        <v>173</v>
      </c>
      <c r="AL468" s="1">
        <v>0.21</v>
      </c>
      <c r="AM468" s="1">
        <v>0.5</v>
      </c>
      <c r="AN468" s="1">
        <v>0.1288681898</v>
      </c>
      <c r="AO468" s="1">
        <v>2.4309658099999999E-2</v>
      </c>
      <c r="AP468" s="1">
        <v>9.8336450699999994E-2</v>
      </c>
      <c r="AQ468" s="1">
        <v>0.29942038370000001</v>
      </c>
      <c r="AR468" s="1">
        <v>0.10777794290000001</v>
      </c>
      <c r="AS468" s="1">
        <v>0.1784198203</v>
      </c>
      <c r="AT468" s="1">
        <v>4.7777105200000003E-2</v>
      </c>
      <c r="AU468" s="1">
        <v>3.0997104E-3</v>
      </c>
      <c r="AV468" s="1">
        <v>3.2056158500000001E-2</v>
      </c>
      <c r="AW468" s="1">
        <v>0.2902304289</v>
      </c>
      <c r="AX468" s="1">
        <v>-0.65492958000000001</v>
      </c>
      <c r="AY468" s="1">
        <v>0.22891958609999999</v>
      </c>
      <c r="AZ468" s="1">
        <v>-0.81599888499999995</v>
      </c>
      <c r="BA468" s="1">
        <v>-2.4768437000000001E-2</v>
      </c>
      <c r="BB468" s="1">
        <v>0.79793582289999998</v>
      </c>
      <c r="BC468" s="1">
        <v>2.0318625617000001</v>
      </c>
      <c r="BD468" s="1">
        <v>-1.739464611</v>
      </c>
      <c r="BE468" s="1">
        <v>0.80479379660000006</v>
      </c>
      <c r="BF468" s="1">
        <v>0.76492721320000001</v>
      </c>
      <c r="BG468" s="1">
        <v>-0.42008088599999999</v>
      </c>
      <c r="BH468" s="1">
        <v>0.48394577789999998</v>
      </c>
      <c r="BI468" s="1">
        <v>-0.239754457</v>
      </c>
      <c r="BJ468">
        <v>1</v>
      </c>
      <c r="BK468">
        <v>1</v>
      </c>
      <c r="BL468" t="s">
        <v>763</v>
      </c>
      <c r="BM468" t="s">
        <v>759</v>
      </c>
      <c r="BN468" s="36" t="s">
        <v>775</v>
      </c>
      <c r="BO468" s="1">
        <v>0.68449824950000004</v>
      </c>
      <c r="BP468" s="1">
        <v>0.51845570679999997</v>
      </c>
      <c r="BQ468" s="1">
        <v>0.32822218619999999</v>
      </c>
      <c r="BR468" s="1">
        <v>0.3675419076</v>
      </c>
      <c r="BS468" s="1">
        <v>0.68449824950000004</v>
      </c>
      <c r="BT468" s="1">
        <v>0.51845570679999997</v>
      </c>
      <c r="BU468" s="1">
        <v>0.32822218619999999</v>
      </c>
      <c r="BV468" s="1">
        <v>0.3675419076</v>
      </c>
      <c r="BW468" t="s">
        <v>2887</v>
      </c>
      <c r="BX468" t="s">
        <v>1111</v>
      </c>
      <c r="BY468" t="s">
        <v>1063</v>
      </c>
      <c r="BZ468" t="s">
        <v>1111</v>
      </c>
      <c r="CA468">
        <v>26</v>
      </c>
      <c r="CB468">
        <v>16</v>
      </c>
      <c r="CC468">
        <v>1</v>
      </c>
      <c r="CD468">
        <v>0</v>
      </c>
      <c r="CE468">
        <v>2017</v>
      </c>
      <c r="CF468">
        <v>31</v>
      </c>
      <c r="CG468">
        <v>0.115</v>
      </c>
      <c r="CH468">
        <v>0.25800000000000001</v>
      </c>
      <c r="CI468">
        <v>0.26900000000000002</v>
      </c>
      <c r="CJ468">
        <v>8</v>
      </c>
      <c r="CK468">
        <v>0.249</v>
      </c>
      <c r="CL468">
        <v>3</v>
      </c>
      <c r="CM468">
        <v>-1</v>
      </c>
      <c r="CN468" t="s">
        <v>249</v>
      </c>
      <c r="CO468">
        <v>29</v>
      </c>
      <c r="CP468" t="s">
        <v>1111</v>
      </c>
      <c r="CQ468">
        <v>335</v>
      </c>
      <c r="CR468">
        <v>125</v>
      </c>
      <c r="CS468">
        <v>13</v>
      </c>
      <c r="CT468">
        <v>8</v>
      </c>
      <c r="CU468">
        <v>2016</v>
      </c>
      <c r="CV468">
        <v>392</v>
      </c>
      <c r="CW468">
        <v>0.20899999999999999</v>
      </c>
      <c r="CX468">
        <v>0.32400000000000001</v>
      </c>
      <c r="CY468">
        <v>0.38500000000000001</v>
      </c>
      <c r="CZ468">
        <v>125</v>
      </c>
      <c r="DA468">
        <v>0.318</v>
      </c>
      <c r="DB468">
        <v>37</v>
      </c>
      <c r="DC468">
        <v>9</v>
      </c>
      <c r="DD468" t="s">
        <v>249</v>
      </c>
      <c r="DE468">
        <v>28</v>
      </c>
      <c r="DF468" t="s">
        <v>1089</v>
      </c>
      <c r="DG468">
        <v>128</v>
      </c>
      <c r="DH468">
        <v>74</v>
      </c>
      <c r="DI468">
        <v>4</v>
      </c>
      <c r="DJ468">
        <v>2</v>
      </c>
      <c r="DK468">
        <v>2015</v>
      </c>
      <c r="DL468">
        <v>141</v>
      </c>
      <c r="DM468">
        <v>0.19500000000000001</v>
      </c>
      <c r="DN468">
        <v>0.27</v>
      </c>
      <c r="DO468">
        <v>0.375</v>
      </c>
      <c r="DP468">
        <v>40</v>
      </c>
      <c r="DQ468">
        <v>0.28299999999999997</v>
      </c>
      <c r="DR468">
        <v>13</v>
      </c>
      <c r="DS468">
        <v>2</v>
      </c>
      <c r="DT468" t="s">
        <v>249</v>
      </c>
      <c r="DU468">
        <v>27</v>
      </c>
      <c r="DV468" s="36" t="s">
        <v>1217</v>
      </c>
    </row>
    <row r="469" spans="1:126" x14ac:dyDescent="0.3">
      <c r="A469">
        <v>468</v>
      </c>
      <c r="B469" t="s">
        <v>5613</v>
      </c>
      <c r="C469" t="s">
        <v>4597</v>
      </c>
      <c r="D469" t="s">
        <v>18</v>
      </c>
      <c r="E469">
        <v>607043</v>
      </c>
      <c r="F469" t="s">
        <v>249</v>
      </c>
      <c r="I469" t="s">
        <v>1103</v>
      </c>
      <c r="J469">
        <v>9</v>
      </c>
      <c r="K469" t="s">
        <v>6352</v>
      </c>
      <c r="L469">
        <v>76</v>
      </c>
      <c r="M469">
        <v>86</v>
      </c>
      <c r="N469">
        <v>104</v>
      </c>
      <c r="O469">
        <v>88</v>
      </c>
      <c r="P469">
        <v>140</v>
      </c>
      <c r="Q469">
        <v>112</v>
      </c>
      <c r="R469">
        <v>109</v>
      </c>
      <c r="S469">
        <v>93</v>
      </c>
      <c r="T469">
        <v>105</v>
      </c>
      <c r="U469">
        <v>91</v>
      </c>
      <c r="V469">
        <v>78</v>
      </c>
      <c r="W469">
        <v>107</v>
      </c>
      <c r="X469">
        <v>25</v>
      </c>
      <c r="Y469">
        <v>267</v>
      </c>
      <c r="Z469">
        <v>5</v>
      </c>
      <c r="AA469">
        <v>3</v>
      </c>
      <c r="AB469" s="1">
        <v>0.24</v>
      </c>
      <c r="AC469" s="1">
        <v>0.33300000000000002</v>
      </c>
      <c r="AD469" s="1">
        <v>0.374</v>
      </c>
      <c r="AE469" s="1">
        <v>0.317</v>
      </c>
      <c r="AF469" s="36">
        <v>29</v>
      </c>
      <c r="AG469" s="36">
        <v>27</v>
      </c>
      <c r="AH469" s="8">
        <v>7</v>
      </c>
      <c r="AI469" s="36">
        <v>-3</v>
      </c>
      <c r="AJ469" s="38">
        <v>267</v>
      </c>
      <c r="AK469" s="38">
        <v>94</v>
      </c>
      <c r="AL469" s="1">
        <v>0.21</v>
      </c>
      <c r="AM469" s="1">
        <v>0.41666666670000002</v>
      </c>
      <c r="AN469" s="1">
        <v>0.26706779930000002</v>
      </c>
      <c r="AO469" s="1">
        <v>2.20102324E-2</v>
      </c>
      <c r="AP469" s="1">
        <v>0.1110860689</v>
      </c>
      <c r="AQ469" s="1">
        <v>0.24294629130000001</v>
      </c>
      <c r="AR469" s="1">
        <v>0.166990733</v>
      </c>
      <c r="AS469" s="1">
        <v>0.1336808485</v>
      </c>
      <c r="AT469" s="1">
        <v>4.2678967200000001E-2</v>
      </c>
      <c r="AU469" s="1">
        <v>4.1002514000000002E-3</v>
      </c>
      <c r="AV469" s="1">
        <v>2.0580419400000001E-2</v>
      </c>
      <c r="AW469" s="1">
        <v>0.31742311400000001</v>
      </c>
      <c r="AX469" s="1">
        <v>-0.65492958000000001</v>
      </c>
      <c r="AY469" s="1">
        <v>-1.027631717</v>
      </c>
      <c r="AZ469" s="1">
        <v>5.7231395800000001E-2</v>
      </c>
      <c r="BA469" s="1">
        <v>-0.121828798</v>
      </c>
      <c r="BB469" s="1">
        <v>1.3333734020000001</v>
      </c>
      <c r="BC469" s="1">
        <v>0.63190647509999998</v>
      </c>
      <c r="BD469" s="1">
        <v>0.51889259460000003</v>
      </c>
      <c r="BE469" s="1">
        <v>-0.23405589099999999</v>
      </c>
      <c r="BF469" s="1">
        <v>0.2229302514</v>
      </c>
      <c r="BG469" s="1">
        <v>-0.119025397</v>
      </c>
      <c r="BH469" s="1">
        <v>-0.485862352</v>
      </c>
      <c r="BI469" s="1">
        <v>0.69384809000000003</v>
      </c>
      <c r="BJ469">
        <v>1</v>
      </c>
      <c r="BK469">
        <v>1</v>
      </c>
      <c r="BL469" t="s">
        <v>763</v>
      </c>
      <c r="BM469" t="s">
        <v>760</v>
      </c>
      <c r="BN469" s="36" t="s">
        <v>776</v>
      </c>
      <c r="BO469" s="1">
        <v>0.27138947019999998</v>
      </c>
      <c r="BP469" s="1">
        <v>0.1860628775</v>
      </c>
      <c r="BQ469" s="1">
        <v>-0.21580301399999999</v>
      </c>
      <c r="BR469" s="1">
        <v>-0.20215543999999999</v>
      </c>
      <c r="BS469" s="1">
        <v>0.27138947019999998</v>
      </c>
      <c r="BT469" s="1">
        <v>0.1860628775</v>
      </c>
      <c r="BU469" s="1">
        <v>0.21580301360000001</v>
      </c>
      <c r="BV469" s="1">
        <v>0.20215543999999999</v>
      </c>
      <c r="BW469" t="s">
        <v>2467</v>
      </c>
      <c r="BX469" t="s">
        <v>1089</v>
      </c>
      <c r="BY469" t="s">
        <v>1063</v>
      </c>
      <c r="BZ469" t="s">
        <v>1089</v>
      </c>
      <c r="CA469">
        <v>177</v>
      </c>
      <c r="CB469">
        <v>69</v>
      </c>
      <c r="CC469">
        <v>5</v>
      </c>
      <c r="CD469">
        <v>2</v>
      </c>
      <c r="CE469">
        <v>2017</v>
      </c>
      <c r="CF469">
        <v>215</v>
      </c>
      <c r="CG469">
        <v>0.26</v>
      </c>
      <c r="CH469">
        <v>0.379</v>
      </c>
      <c r="CI469">
        <v>0.41799999999999998</v>
      </c>
      <c r="CJ469">
        <v>76</v>
      </c>
      <c r="CK469">
        <v>0.35499999999999998</v>
      </c>
      <c r="CL469">
        <v>38</v>
      </c>
      <c r="CM469">
        <v>6</v>
      </c>
      <c r="CN469" t="s">
        <v>249</v>
      </c>
      <c r="CO469">
        <v>24</v>
      </c>
      <c r="CP469" t="s">
        <v>1089</v>
      </c>
      <c r="CQ469">
        <v>73</v>
      </c>
      <c r="CR469">
        <v>32</v>
      </c>
      <c r="CS469">
        <v>1</v>
      </c>
      <c r="CT469">
        <v>0</v>
      </c>
      <c r="CU469">
        <v>2016</v>
      </c>
      <c r="CV469">
        <v>80</v>
      </c>
      <c r="CW469">
        <v>0.27400000000000002</v>
      </c>
      <c r="CX469">
        <v>0.33800000000000002</v>
      </c>
      <c r="CY469">
        <v>0.32900000000000001</v>
      </c>
      <c r="CZ469">
        <v>24</v>
      </c>
      <c r="DA469">
        <v>0.30599999999999999</v>
      </c>
      <c r="DB469">
        <v>12</v>
      </c>
      <c r="DC469">
        <v>2</v>
      </c>
      <c r="DD469" t="s">
        <v>249</v>
      </c>
      <c r="DE469">
        <v>23</v>
      </c>
      <c r="DV469" s="36" t="s">
        <v>4852</v>
      </c>
    </row>
    <row r="470" spans="1:126" x14ac:dyDescent="0.3">
      <c r="A470">
        <v>469</v>
      </c>
      <c r="B470" t="s">
        <v>4035</v>
      </c>
      <c r="C470" t="s">
        <v>2511</v>
      </c>
      <c r="D470" t="s">
        <v>161</v>
      </c>
      <c r="E470">
        <v>519082</v>
      </c>
      <c r="F470" t="s">
        <v>257</v>
      </c>
      <c r="I470" t="s">
        <v>1103</v>
      </c>
      <c r="J470">
        <v>6</v>
      </c>
      <c r="K470" t="s">
        <v>808</v>
      </c>
      <c r="L470">
        <v>172</v>
      </c>
      <c r="M470">
        <v>100</v>
      </c>
      <c r="N470">
        <v>38</v>
      </c>
      <c r="O470">
        <v>77</v>
      </c>
      <c r="P470">
        <v>73</v>
      </c>
      <c r="Q470">
        <v>100</v>
      </c>
      <c r="R470">
        <v>102</v>
      </c>
      <c r="S470">
        <v>76</v>
      </c>
      <c r="T470">
        <v>91</v>
      </c>
      <c r="U470">
        <v>108</v>
      </c>
      <c r="V470">
        <v>67</v>
      </c>
      <c r="W470">
        <v>89</v>
      </c>
      <c r="X470">
        <v>29</v>
      </c>
      <c r="Y470">
        <v>97</v>
      </c>
      <c r="Z470">
        <v>2</v>
      </c>
      <c r="AA470">
        <v>1</v>
      </c>
      <c r="AB470" s="1">
        <v>0.222</v>
      </c>
      <c r="AC470" s="1">
        <v>0.26900000000000002</v>
      </c>
      <c r="AD470" s="1">
        <v>0.33</v>
      </c>
      <c r="AE470" s="1">
        <v>0.26500000000000001</v>
      </c>
      <c r="AF470" s="36">
        <v>8</v>
      </c>
      <c r="AG470" s="36">
        <v>8</v>
      </c>
      <c r="AH470" s="8">
        <v>1</v>
      </c>
      <c r="AI470" s="36">
        <v>-3</v>
      </c>
      <c r="AJ470" s="38">
        <v>725</v>
      </c>
      <c r="AK470" s="38">
        <v>91</v>
      </c>
      <c r="AL470" s="1">
        <v>0.47499999999999998</v>
      </c>
      <c r="AM470" s="1">
        <v>0.4833333333</v>
      </c>
      <c r="AN470" s="1">
        <v>9.6902566499999995E-2</v>
      </c>
      <c r="AO470" s="1">
        <v>1.91815927E-2</v>
      </c>
      <c r="AP470" s="1">
        <v>5.8116833200000002E-2</v>
      </c>
      <c r="AQ470" s="1">
        <v>0.2174989785</v>
      </c>
      <c r="AR470" s="1">
        <v>0.15681808990000001</v>
      </c>
      <c r="AS470" s="1">
        <v>0.1087354864</v>
      </c>
      <c r="AT470" s="1">
        <v>3.7004179099999999E-2</v>
      </c>
      <c r="AU470" s="1">
        <v>4.8731935999999998E-3</v>
      </c>
      <c r="AV470" s="1">
        <v>1.7696613199999999E-2</v>
      </c>
      <c r="AW470" s="1">
        <v>0.26460423649999998</v>
      </c>
      <c r="AX470" s="1">
        <v>1.9524895933999999</v>
      </c>
      <c r="AY470" s="1">
        <v>-2.2390674999999999E-2</v>
      </c>
      <c r="AZ470" s="1">
        <v>-1.017977387</v>
      </c>
      <c r="BA470" s="1">
        <v>-0.24122765500000001</v>
      </c>
      <c r="BB470" s="1">
        <v>-0.89114179000000004</v>
      </c>
      <c r="BC470" s="1">
        <v>1.0841138000000001E-3</v>
      </c>
      <c r="BD470" s="1">
        <v>0.13091118309999999</v>
      </c>
      <c r="BE470" s="1">
        <v>-0.81329320000000005</v>
      </c>
      <c r="BF470" s="1">
        <v>-0.38037195499999998</v>
      </c>
      <c r="BG470" s="1">
        <v>0.1135472786</v>
      </c>
      <c r="BH470" s="1">
        <v>-0.72957116300000002</v>
      </c>
      <c r="BI470" s="1">
        <v>-1.1195748400000001</v>
      </c>
      <c r="BJ470">
        <v>4</v>
      </c>
      <c r="BK470">
        <v>1</v>
      </c>
      <c r="BL470" t="s">
        <v>761</v>
      </c>
      <c r="BM470" t="s">
        <v>6729</v>
      </c>
      <c r="BN470" s="36" t="s">
        <v>6744</v>
      </c>
      <c r="BO470" s="1">
        <v>-0.84470081900000005</v>
      </c>
      <c r="BP470" s="1">
        <v>0.15540919880000001</v>
      </c>
      <c r="BQ470" s="1">
        <v>0.1761858459</v>
      </c>
      <c r="BR470" s="1">
        <v>0.43694400859999999</v>
      </c>
      <c r="BS470" s="1">
        <v>0.84470081850000001</v>
      </c>
      <c r="BT470" s="1">
        <v>0.15540919880000001</v>
      </c>
      <c r="BU470" s="1">
        <v>0.1761858459</v>
      </c>
      <c r="BV470" s="1">
        <v>0.43694400859999999</v>
      </c>
      <c r="BW470" t="s">
        <v>2888</v>
      </c>
      <c r="BX470" t="s">
        <v>1107</v>
      </c>
      <c r="BY470" t="s">
        <v>1063</v>
      </c>
      <c r="CP470" t="s">
        <v>1107</v>
      </c>
      <c r="CQ470">
        <v>18</v>
      </c>
      <c r="CR470">
        <v>7</v>
      </c>
      <c r="CS470">
        <v>0</v>
      </c>
      <c r="CT470">
        <v>0</v>
      </c>
      <c r="CU470">
        <v>2016</v>
      </c>
      <c r="CV470">
        <v>20</v>
      </c>
      <c r="CW470">
        <v>0.16700000000000001</v>
      </c>
      <c r="CX470">
        <v>0.2</v>
      </c>
      <c r="CY470">
        <v>0.16700000000000001</v>
      </c>
      <c r="CZ470">
        <v>3</v>
      </c>
      <c r="DA470">
        <v>0.17100000000000001</v>
      </c>
      <c r="DB470">
        <v>1</v>
      </c>
      <c r="DC470">
        <v>0</v>
      </c>
      <c r="DD470" t="s">
        <v>257</v>
      </c>
      <c r="DE470">
        <v>27</v>
      </c>
      <c r="DF470" t="s">
        <v>1104</v>
      </c>
      <c r="DG470">
        <v>22</v>
      </c>
      <c r="DH470">
        <v>14</v>
      </c>
      <c r="DI470">
        <v>1</v>
      </c>
      <c r="DJ470">
        <v>0</v>
      </c>
      <c r="DK470">
        <v>2015</v>
      </c>
      <c r="DL470">
        <v>24</v>
      </c>
      <c r="DM470">
        <v>9.0999999999999998E-2</v>
      </c>
      <c r="DN470">
        <v>0.16700000000000001</v>
      </c>
      <c r="DO470">
        <v>0.27300000000000002</v>
      </c>
      <c r="DP470">
        <v>5</v>
      </c>
      <c r="DQ470">
        <v>0.193</v>
      </c>
      <c r="DR470">
        <v>1</v>
      </c>
      <c r="DS470">
        <v>0</v>
      </c>
      <c r="DT470" t="s">
        <v>257</v>
      </c>
      <c r="DU470">
        <v>26</v>
      </c>
      <c r="DV470" s="36" t="s">
        <v>2633</v>
      </c>
    </row>
    <row r="471" spans="1:126" x14ac:dyDescent="0.3">
      <c r="A471">
        <v>470</v>
      </c>
      <c r="B471" t="s">
        <v>907</v>
      </c>
      <c r="C471" t="s">
        <v>908</v>
      </c>
      <c r="D471" t="s">
        <v>280</v>
      </c>
      <c r="E471">
        <v>519083</v>
      </c>
      <c r="F471" t="s">
        <v>255</v>
      </c>
      <c r="I471" t="s">
        <v>1065</v>
      </c>
      <c r="J471">
        <v>12</v>
      </c>
      <c r="K471" t="s">
        <v>809</v>
      </c>
      <c r="L471">
        <v>90</v>
      </c>
      <c r="M471">
        <v>100</v>
      </c>
      <c r="N471">
        <v>110</v>
      </c>
      <c r="O471">
        <v>102</v>
      </c>
      <c r="P471">
        <v>76</v>
      </c>
      <c r="Q471">
        <v>115</v>
      </c>
      <c r="R471">
        <v>83</v>
      </c>
      <c r="S471">
        <v>115</v>
      </c>
      <c r="T471">
        <v>112</v>
      </c>
      <c r="U471">
        <v>36</v>
      </c>
      <c r="V471">
        <v>131</v>
      </c>
      <c r="W471">
        <v>95</v>
      </c>
      <c r="X471">
        <v>29</v>
      </c>
      <c r="Y471">
        <v>284</v>
      </c>
      <c r="Z471">
        <v>10</v>
      </c>
      <c r="AA471">
        <v>3</v>
      </c>
      <c r="AB471" s="1">
        <v>0.214</v>
      </c>
      <c r="AC471" s="1">
        <v>0.26900000000000002</v>
      </c>
      <c r="AD471" s="1">
        <v>0.38</v>
      </c>
      <c r="AE471" s="1">
        <v>0.28199999999999997</v>
      </c>
      <c r="AF471" s="36">
        <v>19</v>
      </c>
      <c r="AG471" s="36">
        <v>19</v>
      </c>
      <c r="AH471" s="8">
        <v>6</v>
      </c>
      <c r="AI471" s="36">
        <v>-12</v>
      </c>
      <c r="AJ471" s="38">
        <v>353</v>
      </c>
      <c r="AK471" s="38">
        <v>42</v>
      </c>
      <c r="AL471" s="1">
        <v>0.25</v>
      </c>
      <c r="AM471" s="1">
        <v>0.4833333333</v>
      </c>
      <c r="AN471" s="1">
        <v>0.28368240830000002</v>
      </c>
      <c r="AO471" s="1">
        <v>2.5408298199999999E-2</v>
      </c>
      <c r="AP471" s="1">
        <v>6.0069935999999997E-2</v>
      </c>
      <c r="AQ471" s="1">
        <v>0.24913732650000001</v>
      </c>
      <c r="AR471" s="1">
        <v>0.12656910439999999</v>
      </c>
      <c r="AS471" s="1">
        <v>0.1657960732</v>
      </c>
      <c r="AT471" s="1">
        <v>4.5268033700000002E-2</v>
      </c>
      <c r="AU471" s="1">
        <v>1.6329541000000001E-3</v>
      </c>
      <c r="AV471" s="1">
        <v>3.4439262300000002E-2</v>
      </c>
      <c r="AW471" s="1">
        <v>0.28202422659999998</v>
      </c>
      <c r="AX471" s="1">
        <v>-0.26135687499999999</v>
      </c>
      <c r="AY471" s="1">
        <v>-2.2390674999999999E-2</v>
      </c>
      <c r="AZ471" s="1">
        <v>0.16221273189999999</v>
      </c>
      <c r="BA471" s="1">
        <v>2.1605931200000001E-2</v>
      </c>
      <c r="BB471" s="1">
        <v>-0.80911857799999998</v>
      </c>
      <c r="BC471" s="1">
        <v>0.78537821740000002</v>
      </c>
      <c r="BD471" s="1">
        <v>-1.022775617</v>
      </c>
      <c r="BE471" s="1">
        <v>0.51166735169999999</v>
      </c>
      <c r="BF471" s="1">
        <v>0.49818097950000001</v>
      </c>
      <c r="BG471" s="1">
        <v>-0.861417192</v>
      </c>
      <c r="BH471" s="1">
        <v>0.68534050599999996</v>
      </c>
      <c r="BI471" s="1">
        <v>-0.521496823</v>
      </c>
      <c r="BJ471">
        <v>1</v>
      </c>
      <c r="BK471">
        <v>1</v>
      </c>
      <c r="BL471" t="s">
        <v>763</v>
      </c>
      <c r="BM471" t="s">
        <v>6729</v>
      </c>
      <c r="BN471" s="36" t="s">
        <v>6730</v>
      </c>
      <c r="BO471" s="1">
        <v>0.73589707950000005</v>
      </c>
      <c r="BP471" s="1">
        <v>0.25183253100000003</v>
      </c>
      <c r="BQ471" s="1">
        <v>-2.3690486E-2</v>
      </c>
      <c r="BR471" s="1">
        <v>0.45834335999999998</v>
      </c>
      <c r="BS471" s="1">
        <v>0.73589707950000005</v>
      </c>
      <c r="BT471" s="1">
        <v>0.25183253100000003</v>
      </c>
      <c r="BU471" s="1">
        <v>2.3690485599999998E-2</v>
      </c>
      <c r="BV471" s="1">
        <v>0.45834335999999998</v>
      </c>
      <c r="BW471" t="s">
        <v>6471</v>
      </c>
      <c r="BX471" t="s">
        <v>1402</v>
      </c>
      <c r="BY471" t="s">
        <v>1373</v>
      </c>
      <c r="BZ471" t="s">
        <v>1402</v>
      </c>
      <c r="CA471">
        <v>179</v>
      </c>
      <c r="CB471">
        <v>53</v>
      </c>
      <c r="CC471">
        <v>9</v>
      </c>
      <c r="CD471">
        <v>1</v>
      </c>
      <c r="CE471">
        <v>2017</v>
      </c>
      <c r="CF471">
        <v>198</v>
      </c>
      <c r="CG471">
        <v>0.20100000000000001</v>
      </c>
      <c r="CH471">
        <v>0.25800000000000001</v>
      </c>
      <c r="CI471">
        <v>0.38</v>
      </c>
      <c r="CJ471">
        <v>54</v>
      </c>
      <c r="CK471">
        <v>0.27500000000000002</v>
      </c>
      <c r="CL471">
        <v>14</v>
      </c>
      <c r="CM471">
        <v>4</v>
      </c>
      <c r="CN471" t="s">
        <v>255</v>
      </c>
      <c r="CO471">
        <v>28</v>
      </c>
      <c r="CP471" t="s">
        <v>1107</v>
      </c>
      <c r="CQ471">
        <v>415</v>
      </c>
      <c r="CR471">
        <v>125</v>
      </c>
      <c r="CS471">
        <v>14</v>
      </c>
      <c r="CT471">
        <v>9</v>
      </c>
      <c r="CU471">
        <v>2016</v>
      </c>
      <c r="CV471">
        <v>458</v>
      </c>
      <c r="CW471">
        <v>0.186</v>
      </c>
      <c r="CX471">
        <v>0.255</v>
      </c>
      <c r="CY471">
        <v>0.32800000000000001</v>
      </c>
      <c r="CZ471">
        <v>119</v>
      </c>
      <c r="DA471">
        <v>0.25900000000000001</v>
      </c>
      <c r="DB471">
        <v>19</v>
      </c>
      <c r="DC471">
        <v>6</v>
      </c>
      <c r="DD471" t="s">
        <v>255</v>
      </c>
      <c r="DE471">
        <v>27</v>
      </c>
      <c r="DF471" t="s">
        <v>1107</v>
      </c>
      <c r="DG471">
        <v>515</v>
      </c>
      <c r="DH471">
        <v>147</v>
      </c>
      <c r="DI471">
        <v>14</v>
      </c>
      <c r="DJ471">
        <v>4</v>
      </c>
      <c r="DK471">
        <v>2015</v>
      </c>
      <c r="DL471">
        <v>557</v>
      </c>
      <c r="DM471">
        <v>0.25</v>
      </c>
      <c r="DN471">
        <v>0.30499999999999999</v>
      </c>
      <c r="DO471">
        <v>0.40400000000000003</v>
      </c>
      <c r="DP471">
        <v>173</v>
      </c>
      <c r="DQ471">
        <v>0.311</v>
      </c>
      <c r="DR471">
        <v>43</v>
      </c>
      <c r="DS471">
        <v>15</v>
      </c>
      <c r="DT471" t="s">
        <v>255</v>
      </c>
      <c r="DU471">
        <v>26</v>
      </c>
      <c r="DV471" s="36" t="s">
        <v>1484</v>
      </c>
    </row>
    <row r="472" spans="1:126" x14ac:dyDescent="0.3">
      <c r="A472">
        <v>471</v>
      </c>
      <c r="B472" t="s">
        <v>7039</v>
      </c>
      <c r="C472" t="s">
        <v>438</v>
      </c>
      <c r="D472" t="s">
        <v>348</v>
      </c>
      <c r="E472">
        <v>456488</v>
      </c>
      <c r="F472" t="s">
        <v>253</v>
      </c>
      <c r="G472" t="s">
        <v>265</v>
      </c>
      <c r="H472" t="s">
        <v>249</v>
      </c>
      <c r="I472" t="s">
        <v>1065</v>
      </c>
      <c r="J472">
        <v>29</v>
      </c>
      <c r="K472" t="s">
        <v>801</v>
      </c>
      <c r="L472">
        <v>96</v>
      </c>
      <c r="M472">
        <v>107</v>
      </c>
      <c r="N472">
        <v>192</v>
      </c>
      <c r="O472">
        <v>363</v>
      </c>
      <c r="P472">
        <v>58</v>
      </c>
      <c r="Q472">
        <v>64</v>
      </c>
      <c r="R472">
        <v>127</v>
      </c>
      <c r="S472">
        <v>101</v>
      </c>
      <c r="T472">
        <v>119</v>
      </c>
      <c r="U472">
        <v>67</v>
      </c>
      <c r="V472">
        <v>103</v>
      </c>
      <c r="W472">
        <v>108</v>
      </c>
      <c r="X472">
        <v>31</v>
      </c>
      <c r="Y472">
        <v>496</v>
      </c>
      <c r="Z472">
        <v>13</v>
      </c>
      <c r="AA472">
        <v>24</v>
      </c>
      <c r="AB472" s="1">
        <v>0.27900000000000003</v>
      </c>
      <c r="AC472" s="1">
        <v>0.314</v>
      </c>
      <c r="AD472" s="1">
        <v>0.42399999999999999</v>
      </c>
      <c r="AE472" s="1">
        <v>0.32</v>
      </c>
      <c r="AF472" s="36">
        <v>44</v>
      </c>
      <c r="AG472" s="36">
        <v>44</v>
      </c>
      <c r="AH472" s="8">
        <v>25</v>
      </c>
      <c r="AI472" s="36">
        <v>3</v>
      </c>
      <c r="AJ472" s="38">
        <v>120</v>
      </c>
      <c r="AK472" s="38">
        <v>19</v>
      </c>
      <c r="AL472" s="1">
        <v>0.26500000000000001</v>
      </c>
      <c r="AM472" s="1">
        <v>0.51666666670000005</v>
      </c>
      <c r="AN472" s="1">
        <v>0.4957444426</v>
      </c>
      <c r="AO472" s="1">
        <v>9.0444687900000001E-2</v>
      </c>
      <c r="AP472" s="1">
        <v>4.5678757E-2</v>
      </c>
      <c r="AQ472" s="1">
        <v>0.1400319082</v>
      </c>
      <c r="AR472" s="1">
        <v>0.19486554079999999</v>
      </c>
      <c r="AS472" s="1">
        <v>0.144729631</v>
      </c>
      <c r="AT472" s="1">
        <v>4.8431267399999998E-2</v>
      </c>
      <c r="AU472" s="1">
        <v>3.0163873999999999E-3</v>
      </c>
      <c r="AV472" s="1">
        <v>2.7115578299999998E-2</v>
      </c>
      <c r="AW472" s="1">
        <v>0.32046692269999999</v>
      </c>
      <c r="AX472" s="1">
        <v>-0.11376711</v>
      </c>
      <c r="AY472" s="1">
        <v>0.48022984680000003</v>
      </c>
      <c r="AZ472" s="1">
        <v>1.5021513201000001</v>
      </c>
      <c r="BA472" s="1">
        <v>2.7668373253</v>
      </c>
      <c r="BB472" s="1">
        <v>-1.4134957379999999</v>
      </c>
      <c r="BC472" s="1">
        <v>-1.919274264</v>
      </c>
      <c r="BD472" s="1">
        <v>1.5820290034</v>
      </c>
      <c r="BE472" s="1">
        <v>2.24994954E-2</v>
      </c>
      <c r="BF472" s="1">
        <v>0.83447298650000001</v>
      </c>
      <c r="BG472" s="1">
        <v>-0.44515216699999999</v>
      </c>
      <c r="BH472" s="1">
        <v>6.64201772E-2</v>
      </c>
      <c r="BI472" s="1">
        <v>0.79835073820000002</v>
      </c>
      <c r="BJ472">
        <v>2</v>
      </c>
      <c r="BK472">
        <v>3</v>
      </c>
      <c r="BL472" t="s">
        <v>760</v>
      </c>
      <c r="BM472" t="s">
        <v>6724</v>
      </c>
      <c r="BN472" s="36" t="s">
        <v>6738</v>
      </c>
      <c r="BO472" s="1">
        <v>-0.42575589800000002</v>
      </c>
      <c r="BP472" s="1">
        <v>-0.40972322799999999</v>
      </c>
      <c r="BQ472" s="1">
        <v>-0.52272637700000002</v>
      </c>
      <c r="BR472" s="1">
        <v>-0.45556250199999998</v>
      </c>
      <c r="BS472" s="1">
        <v>0.42575589819999998</v>
      </c>
      <c r="BT472" s="1">
        <v>0.40972322770000003</v>
      </c>
      <c r="BU472" s="1">
        <v>0.52272637730000004</v>
      </c>
      <c r="BV472" s="1">
        <v>0.45556250149999999</v>
      </c>
      <c r="BW472" t="s">
        <v>7262</v>
      </c>
      <c r="BX472" t="s">
        <v>1394</v>
      </c>
      <c r="BY472" t="s">
        <v>1373</v>
      </c>
      <c r="BZ472" t="s">
        <v>1394</v>
      </c>
      <c r="CA472">
        <v>467</v>
      </c>
      <c r="CB472">
        <v>114</v>
      </c>
      <c r="CC472">
        <v>12</v>
      </c>
      <c r="CD472">
        <v>24</v>
      </c>
      <c r="CE472">
        <v>2017</v>
      </c>
      <c r="CF472">
        <v>491</v>
      </c>
      <c r="CG472">
        <v>0.313</v>
      </c>
      <c r="CH472">
        <v>0.34100000000000003</v>
      </c>
      <c r="CI472">
        <v>0.46</v>
      </c>
      <c r="CJ472">
        <v>170</v>
      </c>
      <c r="CK472">
        <v>0.34699999999999998</v>
      </c>
      <c r="CL472">
        <v>59</v>
      </c>
      <c r="CM472">
        <v>29</v>
      </c>
      <c r="CN472" t="s">
        <v>253</v>
      </c>
      <c r="CO472">
        <v>30</v>
      </c>
      <c r="CP472" t="s">
        <v>1104</v>
      </c>
      <c r="CQ472">
        <v>553</v>
      </c>
      <c r="CR472">
        <v>141</v>
      </c>
      <c r="CS472">
        <v>16</v>
      </c>
      <c r="CT472">
        <v>40</v>
      </c>
      <c r="CU472">
        <v>2016</v>
      </c>
      <c r="CV472">
        <v>595</v>
      </c>
      <c r="CW472">
        <v>0.28799999999999998</v>
      </c>
      <c r="CX472">
        <v>0.32500000000000001</v>
      </c>
      <c r="CY472">
        <v>0.432</v>
      </c>
      <c r="CZ472">
        <v>195</v>
      </c>
      <c r="DA472">
        <v>0.32800000000000001</v>
      </c>
      <c r="DB472">
        <v>54</v>
      </c>
      <c r="DC472">
        <v>35</v>
      </c>
      <c r="DD472" t="s">
        <v>253</v>
      </c>
      <c r="DE472">
        <v>29</v>
      </c>
      <c r="DF472" t="s">
        <v>1400</v>
      </c>
      <c r="DG472">
        <v>188</v>
      </c>
      <c r="DH472">
        <v>72</v>
      </c>
      <c r="DI472">
        <v>4</v>
      </c>
      <c r="DJ472">
        <v>8</v>
      </c>
      <c r="DK472">
        <v>2015</v>
      </c>
      <c r="DL472">
        <v>204</v>
      </c>
      <c r="DM472">
        <v>0.28199999999999997</v>
      </c>
      <c r="DN472">
        <v>0.32700000000000001</v>
      </c>
      <c r="DO472">
        <v>0.43099999999999999</v>
      </c>
      <c r="DP472">
        <v>67</v>
      </c>
      <c r="DQ472">
        <v>0.32700000000000001</v>
      </c>
      <c r="DR472">
        <v>27</v>
      </c>
      <c r="DS472">
        <v>9</v>
      </c>
      <c r="DT472" t="s">
        <v>257</v>
      </c>
      <c r="DU472">
        <v>28</v>
      </c>
      <c r="DV472" s="36" t="s">
        <v>1399</v>
      </c>
    </row>
    <row r="473" spans="1:126" x14ac:dyDescent="0.3">
      <c r="A473">
        <v>472</v>
      </c>
      <c r="B473" t="s">
        <v>7040</v>
      </c>
      <c r="C473" t="s">
        <v>438</v>
      </c>
      <c r="D473" t="s">
        <v>4626</v>
      </c>
      <c r="E473">
        <v>600524</v>
      </c>
      <c r="F473" t="s">
        <v>249</v>
      </c>
      <c r="I473" t="s">
        <v>1065</v>
      </c>
      <c r="J473">
        <v>20</v>
      </c>
      <c r="K473" t="s">
        <v>2892</v>
      </c>
      <c r="L473">
        <v>76</v>
      </c>
      <c r="M473">
        <v>83</v>
      </c>
      <c r="N473">
        <v>52</v>
      </c>
      <c r="O473">
        <v>138</v>
      </c>
      <c r="P473">
        <v>110</v>
      </c>
      <c r="Q473">
        <v>129</v>
      </c>
      <c r="R473">
        <v>79</v>
      </c>
      <c r="S473">
        <v>103</v>
      </c>
      <c r="T473">
        <v>87</v>
      </c>
      <c r="U473">
        <v>171</v>
      </c>
      <c r="V473">
        <v>94</v>
      </c>
      <c r="W473">
        <v>91</v>
      </c>
      <c r="X473">
        <v>24</v>
      </c>
      <c r="Y473">
        <v>134</v>
      </c>
      <c r="Z473">
        <v>3</v>
      </c>
      <c r="AA473">
        <v>2</v>
      </c>
      <c r="AB473" s="1">
        <v>0.189</v>
      </c>
      <c r="AC473" s="1">
        <v>0.27200000000000002</v>
      </c>
      <c r="AD473" s="1">
        <v>0.33700000000000002</v>
      </c>
      <c r="AE473" s="1">
        <v>0.27100000000000002</v>
      </c>
      <c r="AF473" s="36">
        <v>10</v>
      </c>
      <c r="AG473" s="36">
        <v>10</v>
      </c>
      <c r="AH473" s="8">
        <v>2</v>
      </c>
      <c r="AI473" s="36">
        <v>-8</v>
      </c>
      <c r="AJ473" s="38">
        <v>541</v>
      </c>
      <c r="AK473" s="38">
        <v>197</v>
      </c>
      <c r="AL473" s="1">
        <v>0.21</v>
      </c>
      <c r="AM473" s="1">
        <v>0.4</v>
      </c>
      <c r="AN473" s="1">
        <v>0.13365004429999999</v>
      </c>
      <c r="AO473" s="1">
        <v>3.4459982299999997E-2</v>
      </c>
      <c r="AP473" s="1">
        <v>8.6918701500000001E-2</v>
      </c>
      <c r="AQ473" s="1">
        <v>0.28054243080000002</v>
      </c>
      <c r="AR473" s="1">
        <v>0.1217758971</v>
      </c>
      <c r="AS473" s="1">
        <v>0.1475643109</v>
      </c>
      <c r="AT473" s="1">
        <v>3.5223254699999998E-2</v>
      </c>
      <c r="AU473" s="1">
        <v>7.6685314999999999E-3</v>
      </c>
      <c r="AV473" s="1">
        <v>2.4797217699999999E-2</v>
      </c>
      <c r="AW473" s="1">
        <v>0.27088323710000001</v>
      </c>
      <c r="AX473" s="1">
        <v>-0.65492958000000001</v>
      </c>
      <c r="AY473" s="1">
        <v>-1.278941978</v>
      </c>
      <c r="AZ473" s="1">
        <v>-0.785784182</v>
      </c>
      <c r="BA473" s="1">
        <v>0.40368383369999999</v>
      </c>
      <c r="BB473" s="1">
        <v>0.31843189779999997</v>
      </c>
      <c r="BC473" s="1">
        <v>1.5638903653</v>
      </c>
      <c r="BD473" s="1">
        <v>-1.2055870369999999</v>
      </c>
      <c r="BE473" s="1">
        <v>8.8321444900000004E-2</v>
      </c>
      <c r="BF473" s="1">
        <v>-0.56970688400000002</v>
      </c>
      <c r="BG473" s="1">
        <v>0.95464408450000005</v>
      </c>
      <c r="BH473" s="1">
        <v>-0.12950314600000001</v>
      </c>
      <c r="BI473" s="1">
        <v>-0.90399881400000004</v>
      </c>
      <c r="BJ473">
        <v>2</v>
      </c>
      <c r="BK473">
        <v>2</v>
      </c>
      <c r="BL473" t="s">
        <v>759</v>
      </c>
      <c r="BM473" t="s">
        <v>763</v>
      </c>
      <c r="BN473" s="36" t="s">
        <v>794</v>
      </c>
      <c r="BO473" s="1">
        <v>0.23569167260000001</v>
      </c>
      <c r="BP473" s="1">
        <v>0.9361727567</v>
      </c>
      <c r="BQ473" s="1">
        <v>0.13979236079999999</v>
      </c>
      <c r="BR473" s="1">
        <v>0.14449095049999999</v>
      </c>
      <c r="BS473" s="1">
        <v>0.23569167260000001</v>
      </c>
      <c r="BT473" s="1">
        <v>0.9361727567</v>
      </c>
      <c r="BU473" s="1">
        <v>0.13979236079999999</v>
      </c>
      <c r="BV473" s="1">
        <v>0.14449095049999999</v>
      </c>
      <c r="BW473" t="s">
        <v>2469</v>
      </c>
      <c r="BX473" t="s">
        <v>1392</v>
      </c>
      <c r="BY473" t="s">
        <v>1373</v>
      </c>
      <c r="BZ473" t="s">
        <v>1392</v>
      </c>
      <c r="CA473">
        <v>15</v>
      </c>
      <c r="CB473">
        <v>8</v>
      </c>
      <c r="CC473">
        <v>1</v>
      </c>
      <c r="CD473">
        <v>0</v>
      </c>
      <c r="CE473">
        <v>2017</v>
      </c>
      <c r="CF473">
        <v>16</v>
      </c>
      <c r="CG473">
        <v>0.2</v>
      </c>
      <c r="CH473">
        <v>0.25</v>
      </c>
      <c r="CI473">
        <v>0.4</v>
      </c>
      <c r="CJ473">
        <v>4</v>
      </c>
      <c r="CK473">
        <v>0.27900000000000003</v>
      </c>
      <c r="CL473">
        <v>3</v>
      </c>
      <c r="CM473">
        <v>0</v>
      </c>
      <c r="CN473" t="s">
        <v>249</v>
      </c>
      <c r="CO473">
        <v>23</v>
      </c>
      <c r="DV473" s="36" t="s">
        <v>5157</v>
      </c>
    </row>
    <row r="474" spans="1:126" x14ac:dyDescent="0.3">
      <c r="A474">
        <v>473</v>
      </c>
      <c r="B474" t="s">
        <v>5614</v>
      </c>
      <c r="C474" t="s">
        <v>2961</v>
      </c>
      <c r="D474" t="s">
        <v>1939</v>
      </c>
      <c r="E474">
        <v>502523</v>
      </c>
      <c r="F474" t="s">
        <v>257</v>
      </c>
      <c r="I474" t="s">
        <v>1061</v>
      </c>
      <c r="J474">
        <v>4</v>
      </c>
      <c r="K474" t="s">
        <v>817</v>
      </c>
      <c r="L474">
        <v>172</v>
      </c>
      <c r="M474">
        <v>103</v>
      </c>
      <c r="N474">
        <v>44</v>
      </c>
      <c r="O474">
        <v>192</v>
      </c>
      <c r="P474">
        <v>92</v>
      </c>
      <c r="Q474">
        <v>108</v>
      </c>
      <c r="R474">
        <v>111</v>
      </c>
      <c r="S474">
        <v>65</v>
      </c>
      <c r="T474">
        <v>84</v>
      </c>
      <c r="U474">
        <v>133</v>
      </c>
      <c r="V474">
        <v>49</v>
      </c>
      <c r="W474">
        <v>93</v>
      </c>
      <c r="X474">
        <v>30</v>
      </c>
      <c r="Y474">
        <v>113</v>
      </c>
      <c r="Z474">
        <v>1</v>
      </c>
      <c r="AA474">
        <v>3</v>
      </c>
      <c r="AB474" s="1">
        <v>0.22800000000000001</v>
      </c>
      <c r="AC474" s="1">
        <v>0.28999999999999998</v>
      </c>
      <c r="AD474" s="1">
        <v>0.32200000000000001</v>
      </c>
      <c r="AE474" s="1">
        <v>0.27500000000000002</v>
      </c>
      <c r="AF474" s="36">
        <v>10</v>
      </c>
      <c r="AG474" s="36">
        <v>10</v>
      </c>
      <c r="AH474" s="8">
        <v>2</v>
      </c>
      <c r="AI474" s="36">
        <v>-3</v>
      </c>
      <c r="AJ474" s="38">
        <v>681</v>
      </c>
      <c r="AK474" s="38">
        <v>88</v>
      </c>
      <c r="AL474" s="1">
        <v>0.47499999999999998</v>
      </c>
      <c r="AM474" s="1">
        <v>0.5</v>
      </c>
      <c r="AN474" s="1">
        <v>0.1128612779</v>
      </c>
      <c r="AO474" s="1">
        <v>4.7722489899999998E-2</v>
      </c>
      <c r="AP474" s="1">
        <v>7.2763196700000005E-2</v>
      </c>
      <c r="AQ474" s="1">
        <v>0.23380526139999999</v>
      </c>
      <c r="AR474" s="1">
        <v>0.1702597451</v>
      </c>
      <c r="AS474" s="1">
        <v>9.3060838000000007E-2</v>
      </c>
      <c r="AT474" s="1">
        <v>3.3959949900000001E-2</v>
      </c>
      <c r="AU474" s="1">
        <v>5.9694442999999996E-3</v>
      </c>
      <c r="AV474" s="1">
        <v>1.27776577E-2</v>
      </c>
      <c r="AW474" s="1">
        <v>0.2749949834</v>
      </c>
      <c r="AX474" s="1">
        <v>1.9524895933999999</v>
      </c>
      <c r="AY474" s="1">
        <v>0.22891958609999999</v>
      </c>
      <c r="AZ474" s="1">
        <v>-0.91714041599999996</v>
      </c>
      <c r="BA474" s="1">
        <v>0.96350353519999998</v>
      </c>
      <c r="BB474" s="1">
        <v>-0.27604780600000001</v>
      </c>
      <c r="BC474" s="1">
        <v>0.40530628010000003</v>
      </c>
      <c r="BD474" s="1">
        <v>0.64357168789999997</v>
      </c>
      <c r="BE474" s="1">
        <v>-1.1772623069999999</v>
      </c>
      <c r="BF474" s="1">
        <v>-0.70401226699999997</v>
      </c>
      <c r="BG474" s="1">
        <v>0.44340114339999998</v>
      </c>
      <c r="BH474" s="1">
        <v>-1.1452692659999999</v>
      </c>
      <c r="BI474" s="1">
        <v>-0.76283082000000002</v>
      </c>
      <c r="BJ474">
        <v>3</v>
      </c>
      <c r="BK474">
        <v>1</v>
      </c>
      <c r="BL474" t="s">
        <v>761</v>
      </c>
      <c r="BM474" t="s">
        <v>762</v>
      </c>
      <c r="BN474" s="36" t="s">
        <v>788</v>
      </c>
      <c r="BO474" s="1">
        <v>-0.90665515100000005</v>
      </c>
      <c r="BP474" s="1">
        <v>0.25336955329999999</v>
      </c>
      <c r="BQ474" s="1">
        <v>0.2562132305</v>
      </c>
      <c r="BR474" s="1">
        <v>0.15105229840000001</v>
      </c>
      <c r="BS474" s="1">
        <v>0.90665515060000001</v>
      </c>
      <c r="BT474" s="1">
        <v>0.25336955329999999</v>
      </c>
      <c r="BU474" s="1">
        <v>0.2562132305</v>
      </c>
      <c r="BV474" s="1">
        <v>0.15105229840000001</v>
      </c>
      <c r="BW474" t="s">
        <v>2887</v>
      </c>
      <c r="BX474" t="s">
        <v>1397</v>
      </c>
      <c r="BY474" t="s">
        <v>1373</v>
      </c>
      <c r="CP474" t="s">
        <v>1397</v>
      </c>
      <c r="CQ474">
        <v>210</v>
      </c>
      <c r="CR474">
        <v>89</v>
      </c>
      <c r="CS474">
        <v>2</v>
      </c>
      <c r="CT474">
        <v>6</v>
      </c>
      <c r="CU474">
        <v>2016</v>
      </c>
      <c r="CV474">
        <v>232</v>
      </c>
      <c r="CW474">
        <v>0.22900000000000001</v>
      </c>
      <c r="CX474">
        <v>0.29899999999999999</v>
      </c>
      <c r="CY474">
        <v>0.31900000000000001</v>
      </c>
      <c r="CZ474">
        <v>65</v>
      </c>
      <c r="DA474">
        <v>0.28000000000000003</v>
      </c>
      <c r="DB474">
        <v>17</v>
      </c>
      <c r="DC474">
        <v>4</v>
      </c>
      <c r="DD474" t="s">
        <v>257</v>
      </c>
      <c r="DE474">
        <v>28</v>
      </c>
      <c r="DF474" t="s">
        <v>1397</v>
      </c>
      <c r="DG474">
        <v>42</v>
      </c>
      <c r="DH474">
        <v>24</v>
      </c>
      <c r="DI474">
        <v>1</v>
      </c>
      <c r="DJ474">
        <v>3</v>
      </c>
      <c r="DK474">
        <v>2015</v>
      </c>
      <c r="DL474">
        <v>57</v>
      </c>
      <c r="DM474">
        <v>0.26200000000000001</v>
      </c>
      <c r="DN474">
        <v>0.41799999999999998</v>
      </c>
      <c r="DO474">
        <v>0.35699999999999998</v>
      </c>
      <c r="DP474">
        <v>20</v>
      </c>
      <c r="DQ474">
        <v>0.35</v>
      </c>
      <c r="DR474">
        <v>15</v>
      </c>
      <c r="DS474">
        <v>3</v>
      </c>
      <c r="DT474" t="s">
        <v>249</v>
      </c>
      <c r="DU474">
        <v>27</v>
      </c>
      <c r="DV474" s="36" t="s">
        <v>3226</v>
      </c>
    </row>
    <row r="475" spans="1:126" x14ac:dyDescent="0.3">
      <c r="A475">
        <v>474</v>
      </c>
      <c r="B475" t="s">
        <v>3070</v>
      </c>
      <c r="C475" t="s">
        <v>2955</v>
      </c>
      <c r="D475" t="s">
        <v>2956</v>
      </c>
      <c r="E475">
        <v>596059</v>
      </c>
      <c r="F475" t="s">
        <v>265</v>
      </c>
      <c r="I475" t="s">
        <v>1103</v>
      </c>
      <c r="J475">
        <v>26</v>
      </c>
      <c r="K475" t="s">
        <v>4097</v>
      </c>
      <c r="L475">
        <v>154</v>
      </c>
      <c r="M475">
        <v>83</v>
      </c>
      <c r="N475">
        <v>202</v>
      </c>
      <c r="O475">
        <v>232</v>
      </c>
      <c r="P475">
        <v>71</v>
      </c>
      <c r="Q475">
        <v>95</v>
      </c>
      <c r="R475">
        <v>77</v>
      </c>
      <c r="S475">
        <v>156</v>
      </c>
      <c r="T475">
        <v>133</v>
      </c>
      <c r="U475">
        <v>218</v>
      </c>
      <c r="V475">
        <v>168</v>
      </c>
      <c r="W475">
        <v>107</v>
      </c>
      <c r="X475">
        <v>24</v>
      </c>
      <c r="Y475">
        <v>522</v>
      </c>
      <c r="Z475">
        <v>23</v>
      </c>
      <c r="AA475">
        <v>12</v>
      </c>
      <c r="AB475" s="1">
        <v>0.23499999999999999</v>
      </c>
      <c r="AC475" s="1">
        <v>0.28599999999999998</v>
      </c>
      <c r="AD475" s="1">
        <v>0.45900000000000002</v>
      </c>
      <c r="AE475" s="1">
        <v>0.317</v>
      </c>
      <c r="AF475" s="36">
        <v>44</v>
      </c>
      <c r="AG475" s="36">
        <v>49</v>
      </c>
      <c r="AH475" s="8">
        <v>19</v>
      </c>
      <c r="AI475" s="36">
        <v>10</v>
      </c>
      <c r="AJ475" s="38">
        <v>81</v>
      </c>
      <c r="AK475" s="38">
        <v>15</v>
      </c>
      <c r="AL475" s="1">
        <v>0.42499999999999999</v>
      </c>
      <c r="AM475" s="1">
        <v>0.4</v>
      </c>
      <c r="AN475" s="1">
        <v>0.52180344909999998</v>
      </c>
      <c r="AO475" s="1">
        <v>5.77300174E-2</v>
      </c>
      <c r="AP475" s="1">
        <v>5.6044797100000002E-2</v>
      </c>
      <c r="AQ475" s="1">
        <v>0.20602142000000001</v>
      </c>
      <c r="AR475" s="1">
        <v>0.1185212918</v>
      </c>
      <c r="AS475" s="1">
        <v>0.22356943970000001</v>
      </c>
      <c r="AT475" s="1">
        <v>5.4099534999999997E-2</v>
      </c>
      <c r="AU475" s="1">
        <v>9.8208502999999996E-3</v>
      </c>
      <c r="AV475" s="1">
        <v>4.4254205800000002E-2</v>
      </c>
      <c r="AW475" s="1">
        <v>0.3166929215</v>
      </c>
      <c r="AX475" s="1">
        <v>1.4605237116000001</v>
      </c>
      <c r="AY475" s="1">
        <v>-1.278941978</v>
      </c>
      <c r="AZ475" s="1">
        <v>1.6668081785</v>
      </c>
      <c r="BA475" s="1">
        <v>1.3859282538</v>
      </c>
      <c r="BB475" s="1">
        <v>-0.97815976699999996</v>
      </c>
      <c r="BC475" s="1">
        <v>-0.28343711199999999</v>
      </c>
      <c r="BD475" s="1">
        <v>-1.329716661</v>
      </c>
      <c r="BE475" s="1">
        <v>1.8531788179999999</v>
      </c>
      <c r="BF475" s="1">
        <v>1.4370819775999999</v>
      </c>
      <c r="BG475" s="1">
        <v>1.6022611447999999</v>
      </c>
      <c r="BH475" s="1">
        <v>1.514795755</v>
      </c>
      <c r="BI475" s="1">
        <v>0.66877849779999998</v>
      </c>
      <c r="BJ475">
        <v>1</v>
      </c>
      <c r="BK475">
        <v>3</v>
      </c>
      <c r="BL475" t="s">
        <v>760</v>
      </c>
      <c r="BM475" t="s">
        <v>763</v>
      </c>
      <c r="BN475" s="36" t="s">
        <v>796</v>
      </c>
      <c r="BO475" s="1">
        <v>0.32115884109999998</v>
      </c>
      <c r="BP475" s="1">
        <v>0.21896021979999999</v>
      </c>
      <c r="BQ475" s="1">
        <v>-0.80768192400000005</v>
      </c>
      <c r="BR475" s="1">
        <v>0.1856217792</v>
      </c>
      <c r="BS475" s="1">
        <v>0.32115884109999998</v>
      </c>
      <c r="BT475" s="1">
        <v>0.21896021979999999</v>
      </c>
      <c r="BU475" s="1">
        <v>0.80768192409999995</v>
      </c>
      <c r="BV475" s="1">
        <v>0.1856217792</v>
      </c>
      <c r="BW475" t="s">
        <v>6500</v>
      </c>
      <c r="BX475" t="s">
        <v>1375</v>
      </c>
      <c r="BY475" t="s">
        <v>1373</v>
      </c>
      <c r="BZ475" t="s">
        <v>1375</v>
      </c>
      <c r="CA475">
        <v>607</v>
      </c>
      <c r="CB475">
        <v>162</v>
      </c>
      <c r="CC475">
        <v>30</v>
      </c>
      <c r="CD475">
        <v>15</v>
      </c>
      <c r="CE475">
        <v>2017</v>
      </c>
      <c r="CF475">
        <v>651</v>
      </c>
      <c r="CG475">
        <v>0.20399999999999999</v>
      </c>
      <c r="CH475">
        <v>0.252</v>
      </c>
      <c r="CI475">
        <v>0.39700000000000002</v>
      </c>
      <c r="CJ475">
        <v>181</v>
      </c>
      <c r="CK475">
        <v>0.27800000000000002</v>
      </c>
      <c r="CL475">
        <v>32</v>
      </c>
      <c r="CM475">
        <v>17</v>
      </c>
      <c r="CN475" t="s">
        <v>265</v>
      </c>
      <c r="CO475">
        <v>23</v>
      </c>
      <c r="CP475" t="s">
        <v>1375</v>
      </c>
      <c r="CQ475">
        <v>605</v>
      </c>
      <c r="CR475">
        <v>150</v>
      </c>
      <c r="CS475">
        <v>33</v>
      </c>
      <c r="CT475">
        <v>14</v>
      </c>
      <c r="CU475">
        <v>2016</v>
      </c>
      <c r="CV475">
        <v>632</v>
      </c>
      <c r="CW475">
        <v>0.27100000000000002</v>
      </c>
      <c r="CX475">
        <v>0.29599999999999999</v>
      </c>
      <c r="CY475">
        <v>0.502</v>
      </c>
      <c r="CZ475">
        <v>213</v>
      </c>
      <c r="DA475">
        <v>0.33700000000000002</v>
      </c>
      <c r="DB475">
        <v>62</v>
      </c>
      <c r="DC475">
        <v>33</v>
      </c>
      <c r="DD475" t="s">
        <v>265</v>
      </c>
      <c r="DE475">
        <v>22</v>
      </c>
      <c r="DF475" t="s">
        <v>1375</v>
      </c>
      <c r="DG475">
        <v>426</v>
      </c>
      <c r="DH475">
        <v>120</v>
      </c>
      <c r="DI475">
        <v>16</v>
      </c>
      <c r="DJ475">
        <v>6</v>
      </c>
      <c r="DK475">
        <v>2015</v>
      </c>
      <c r="DL475">
        <v>470</v>
      </c>
      <c r="DM475">
        <v>0.26100000000000001</v>
      </c>
      <c r="DN475">
        <v>0.316</v>
      </c>
      <c r="DO475">
        <v>0.46500000000000002</v>
      </c>
      <c r="DP475">
        <v>157</v>
      </c>
      <c r="DQ475">
        <v>0.33400000000000002</v>
      </c>
      <c r="DR475">
        <v>50</v>
      </c>
      <c r="DS475">
        <v>17</v>
      </c>
      <c r="DT475" t="s">
        <v>265</v>
      </c>
      <c r="DU475">
        <v>21</v>
      </c>
      <c r="DV475" s="36" t="s">
        <v>3239</v>
      </c>
    </row>
    <row r="476" spans="1:126" x14ac:dyDescent="0.3">
      <c r="A476">
        <v>475</v>
      </c>
      <c r="B476" t="s">
        <v>6824</v>
      </c>
      <c r="C476" t="s">
        <v>6674</v>
      </c>
      <c r="D476" t="s">
        <v>221</v>
      </c>
      <c r="E476">
        <v>572000</v>
      </c>
      <c r="F476" t="s">
        <v>255</v>
      </c>
      <c r="I476" t="s">
        <v>1065</v>
      </c>
      <c r="J476">
        <v>34</v>
      </c>
      <c r="K476" t="s">
        <v>708</v>
      </c>
      <c r="L476">
        <v>90</v>
      </c>
      <c r="M476">
        <v>93</v>
      </c>
      <c r="N476">
        <v>43</v>
      </c>
      <c r="O476">
        <v>14</v>
      </c>
      <c r="P476">
        <v>80</v>
      </c>
      <c r="Q476">
        <v>106</v>
      </c>
      <c r="R476">
        <v>95</v>
      </c>
      <c r="S476">
        <v>75</v>
      </c>
      <c r="T476">
        <v>84</v>
      </c>
      <c r="U476">
        <v>63</v>
      </c>
      <c r="V476">
        <v>74</v>
      </c>
      <c r="W476">
        <v>87</v>
      </c>
      <c r="X476">
        <v>27</v>
      </c>
      <c r="Y476">
        <v>111</v>
      </c>
      <c r="Z476">
        <v>2</v>
      </c>
      <c r="AA476">
        <v>0</v>
      </c>
      <c r="AB476" s="1">
        <v>0.20799999999999999</v>
      </c>
      <c r="AC476" s="1">
        <v>0.26200000000000001</v>
      </c>
      <c r="AD476" s="1">
        <v>0.315</v>
      </c>
      <c r="AE476" s="1">
        <v>0.25700000000000001</v>
      </c>
      <c r="AF476" s="36">
        <v>8</v>
      </c>
      <c r="AG476" s="36">
        <v>8</v>
      </c>
      <c r="AH476" s="8">
        <v>1</v>
      </c>
      <c r="AI476" s="36">
        <v>-7</v>
      </c>
      <c r="AJ476" s="38">
        <v>587</v>
      </c>
      <c r="AK476" s="38">
        <v>100</v>
      </c>
      <c r="AL476" s="1">
        <v>0.25</v>
      </c>
      <c r="AM476" s="1">
        <v>0.45</v>
      </c>
      <c r="AN476" s="1">
        <v>0.1107442258</v>
      </c>
      <c r="AO476" s="1">
        <v>3.5478618000000001E-3</v>
      </c>
      <c r="AP476" s="1">
        <v>6.3445951099999995E-2</v>
      </c>
      <c r="AQ476" s="1">
        <v>0.2315888072</v>
      </c>
      <c r="AR476" s="1">
        <v>0.1463614566</v>
      </c>
      <c r="AS476" s="1">
        <v>0.1071886316</v>
      </c>
      <c r="AT476" s="1">
        <v>3.3887039299999998E-2</v>
      </c>
      <c r="AU476" s="1">
        <v>2.8454766000000002E-3</v>
      </c>
      <c r="AV476" s="1">
        <v>1.9609427299999999E-2</v>
      </c>
      <c r="AW476" s="1">
        <v>0.25735497359999998</v>
      </c>
      <c r="AX476" s="1">
        <v>-0.26135687499999999</v>
      </c>
      <c r="AY476" s="1">
        <v>-0.52501119600000001</v>
      </c>
      <c r="AZ476" s="1">
        <v>-0.93051725600000001</v>
      </c>
      <c r="BA476" s="1">
        <v>-0.90113834699999995</v>
      </c>
      <c r="BB476" s="1">
        <v>-0.66733822700000001</v>
      </c>
      <c r="BC476" s="1">
        <v>0.35036181799999999</v>
      </c>
      <c r="BD476" s="1">
        <v>-0.26790152299999997</v>
      </c>
      <c r="BE476" s="1">
        <v>-0.84921153900000002</v>
      </c>
      <c r="BF476" s="1">
        <v>-0.71176358900000003</v>
      </c>
      <c r="BG476" s="1">
        <v>-0.49657799699999999</v>
      </c>
      <c r="BH476" s="1">
        <v>-0.56792033799999997</v>
      </c>
      <c r="BI476" s="1">
        <v>-1.3684627410000001</v>
      </c>
      <c r="BJ476">
        <v>3</v>
      </c>
      <c r="BK476">
        <v>3</v>
      </c>
      <c r="BL476" t="s">
        <v>762</v>
      </c>
      <c r="BM476" t="s">
        <v>759</v>
      </c>
      <c r="BN476" s="36" t="s">
        <v>800</v>
      </c>
      <c r="BO476" s="1">
        <v>-0.37968165500000001</v>
      </c>
      <c r="BP476" s="1">
        <v>0.51397765969999998</v>
      </c>
      <c r="BQ476" s="1">
        <v>0.54738014469999996</v>
      </c>
      <c r="BR476" s="1">
        <v>0.45246283859999997</v>
      </c>
      <c r="BS476" s="1">
        <v>0.37968165500000001</v>
      </c>
      <c r="BT476" s="1">
        <v>0.51397765969999998</v>
      </c>
      <c r="BU476" s="1">
        <v>0.54738014469999996</v>
      </c>
      <c r="BV476" s="1">
        <v>0.45246283859999997</v>
      </c>
      <c r="BW476" t="s">
        <v>2869</v>
      </c>
      <c r="BX476" t="s">
        <v>1386</v>
      </c>
      <c r="BY476" t="s">
        <v>1373</v>
      </c>
      <c r="BZ476" t="s">
        <v>1386</v>
      </c>
      <c r="CA476">
        <v>13</v>
      </c>
      <c r="CB476">
        <v>7</v>
      </c>
      <c r="CC476">
        <v>0</v>
      </c>
      <c r="CD476">
        <v>0</v>
      </c>
      <c r="CE476">
        <v>2017</v>
      </c>
      <c r="CF476">
        <v>13</v>
      </c>
      <c r="CG476">
        <v>0.23100000000000001</v>
      </c>
      <c r="CH476">
        <v>0.23100000000000001</v>
      </c>
      <c r="CI476">
        <v>0.23100000000000001</v>
      </c>
      <c r="CJ476">
        <v>3</v>
      </c>
      <c r="CK476">
        <v>0.20799999999999999</v>
      </c>
      <c r="CL476">
        <v>1</v>
      </c>
      <c r="CM476">
        <v>0</v>
      </c>
      <c r="CN476" t="s">
        <v>255</v>
      </c>
      <c r="CO476">
        <v>26</v>
      </c>
      <c r="DV476" s="36" t="s">
        <v>6675</v>
      </c>
    </row>
    <row r="477" spans="1:126" x14ac:dyDescent="0.3">
      <c r="A477">
        <v>476</v>
      </c>
      <c r="B477" t="s">
        <v>5615</v>
      </c>
      <c r="C477" t="s">
        <v>4036</v>
      </c>
      <c r="D477" t="s">
        <v>332</v>
      </c>
      <c r="E477">
        <v>493343</v>
      </c>
      <c r="F477" t="s">
        <v>249</v>
      </c>
      <c r="I477" t="s">
        <v>1065</v>
      </c>
      <c r="J477">
        <v>31</v>
      </c>
      <c r="K477" t="s">
        <v>808</v>
      </c>
      <c r="L477">
        <v>76</v>
      </c>
      <c r="M477">
        <v>113</v>
      </c>
      <c r="N477">
        <v>36</v>
      </c>
      <c r="O477">
        <v>53</v>
      </c>
      <c r="P477">
        <v>87</v>
      </c>
      <c r="Q477">
        <v>92</v>
      </c>
      <c r="R477">
        <v>107</v>
      </c>
      <c r="S477">
        <v>80</v>
      </c>
      <c r="T477">
        <v>84</v>
      </c>
      <c r="U477">
        <v>87</v>
      </c>
      <c r="V477">
        <v>79</v>
      </c>
      <c r="W477">
        <v>94</v>
      </c>
      <c r="X477">
        <v>33</v>
      </c>
      <c r="Y477">
        <v>93</v>
      </c>
      <c r="Z477">
        <v>2</v>
      </c>
      <c r="AA477">
        <v>1</v>
      </c>
      <c r="AB477" s="1">
        <v>0.22900000000000001</v>
      </c>
      <c r="AC477" s="1">
        <v>0.28699999999999998</v>
      </c>
      <c r="AD477" s="1">
        <v>0.34399999999999997</v>
      </c>
      <c r="AE477" s="1">
        <v>0.28000000000000003</v>
      </c>
      <c r="AF477" s="36">
        <v>9</v>
      </c>
      <c r="AG477" s="36">
        <v>9</v>
      </c>
      <c r="AH477" s="8">
        <v>2</v>
      </c>
      <c r="AI477" s="36">
        <v>-5</v>
      </c>
      <c r="AJ477" s="38">
        <v>706</v>
      </c>
      <c r="AK477" s="38">
        <v>265</v>
      </c>
      <c r="AL477" s="1">
        <v>0.21</v>
      </c>
      <c r="AM477" s="1">
        <v>0.55000000000000004</v>
      </c>
      <c r="AN477" s="1">
        <v>9.3241510799999996E-2</v>
      </c>
      <c r="AO477" s="1">
        <v>1.31987904E-2</v>
      </c>
      <c r="AP477" s="1">
        <v>6.8702976799999996E-2</v>
      </c>
      <c r="AQ477" s="1">
        <v>0.2009672616</v>
      </c>
      <c r="AR477" s="1">
        <v>0.16428423980000001</v>
      </c>
      <c r="AS477" s="1">
        <v>0.1148463722</v>
      </c>
      <c r="AT477" s="1">
        <v>3.3965212600000003E-2</v>
      </c>
      <c r="AU477" s="1">
        <v>3.9028062000000001E-3</v>
      </c>
      <c r="AV477" s="1">
        <v>2.08108444E-2</v>
      </c>
      <c r="AW477" s="1">
        <v>0.28025861810000002</v>
      </c>
      <c r="AX477" s="1">
        <v>-0.65492958000000001</v>
      </c>
      <c r="AY477" s="1">
        <v>0.98285036820000005</v>
      </c>
      <c r="AZ477" s="1">
        <v>-1.041110193</v>
      </c>
      <c r="BA477" s="1">
        <v>-0.493765913</v>
      </c>
      <c r="BB477" s="1">
        <v>-0.44656227100000001</v>
      </c>
      <c r="BC477" s="1">
        <v>-0.40872641500000001</v>
      </c>
      <c r="BD477" s="1">
        <v>0.41566779500000001</v>
      </c>
      <c r="BE477" s="1">
        <v>-0.67139696299999996</v>
      </c>
      <c r="BF477" s="1">
        <v>-0.70345277100000003</v>
      </c>
      <c r="BG477" s="1">
        <v>-0.178435227</v>
      </c>
      <c r="BH477" s="1">
        <v>-0.46638926800000002</v>
      </c>
      <c r="BI477" s="1">
        <v>-0.58211520699999997</v>
      </c>
      <c r="BJ477">
        <v>3</v>
      </c>
      <c r="BK477">
        <v>3</v>
      </c>
      <c r="BL477" t="s">
        <v>762</v>
      </c>
      <c r="BM477" t="s">
        <v>761</v>
      </c>
      <c r="BN477" s="36" t="s">
        <v>783</v>
      </c>
      <c r="BO477" s="1">
        <v>-0.48214961000000001</v>
      </c>
      <c r="BP477" s="1">
        <v>-0.149098814</v>
      </c>
      <c r="BQ477" s="1">
        <v>0.75297138249999995</v>
      </c>
      <c r="BR477" s="1">
        <v>-0.25936125799999998</v>
      </c>
      <c r="BS477" s="1">
        <v>0.48214961029999998</v>
      </c>
      <c r="BT477" s="1">
        <v>0.149098814</v>
      </c>
      <c r="BU477" s="1">
        <v>0.75297138249999995</v>
      </c>
      <c r="BV477" s="1">
        <v>0.25936125809999999</v>
      </c>
      <c r="BW477" t="s">
        <v>2878</v>
      </c>
      <c r="BX477" t="s">
        <v>1101</v>
      </c>
      <c r="BY477" t="s">
        <v>1063</v>
      </c>
      <c r="CP477" t="s">
        <v>1101</v>
      </c>
      <c r="CQ477">
        <v>19</v>
      </c>
      <c r="CR477">
        <v>6</v>
      </c>
      <c r="CS477">
        <v>0</v>
      </c>
      <c r="CT477">
        <v>0</v>
      </c>
      <c r="CU477">
        <v>2016</v>
      </c>
      <c r="CV477">
        <v>21</v>
      </c>
      <c r="CW477">
        <v>0.21099999999999999</v>
      </c>
      <c r="CX477">
        <v>0.23799999999999999</v>
      </c>
      <c r="CY477">
        <v>0.26300000000000001</v>
      </c>
      <c r="CZ477">
        <v>5</v>
      </c>
      <c r="DA477">
        <v>0.222</v>
      </c>
      <c r="DB477">
        <v>2</v>
      </c>
      <c r="DC477">
        <v>0</v>
      </c>
      <c r="DD477" t="s">
        <v>249</v>
      </c>
      <c r="DE477">
        <v>31</v>
      </c>
      <c r="DF477" t="s">
        <v>1101</v>
      </c>
      <c r="DG477">
        <v>79</v>
      </c>
      <c r="DH477">
        <v>24</v>
      </c>
      <c r="DI477">
        <v>2</v>
      </c>
      <c r="DJ477">
        <v>0</v>
      </c>
      <c r="DK477">
        <v>2015</v>
      </c>
      <c r="DL477">
        <v>87</v>
      </c>
      <c r="DM477">
        <v>0.253</v>
      </c>
      <c r="DN477">
        <v>0.31</v>
      </c>
      <c r="DO477">
        <v>0.40500000000000003</v>
      </c>
      <c r="DP477">
        <v>27</v>
      </c>
      <c r="DQ477">
        <v>0.313</v>
      </c>
      <c r="DR477">
        <v>13</v>
      </c>
      <c r="DS477">
        <v>2</v>
      </c>
      <c r="DT477" t="s">
        <v>253</v>
      </c>
      <c r="DU477">
        <v>30</v>
      </c>
      <c r="DV477" s="36" t="s">
        <v>4037</v>
      </c>
    </row>
    <row r="478" spans="1:126" x14ac:dyDescent="0.3">
      <c r="A478">
        <v>477</v>
      </c>
      <c r="B478" t="s">
        <v>7041</v>
      </c>
      <c r="C478" t="s">
        <v>4524</v>
      </c>
      <c r="D478" t="s">
        <v>14</v>
      </c>
      <c r="E478">
        <v>621566</v>
      </c>
      <c r="F478" t="s">
        <v>250</v>
      </c>
      <c r="I478" t="s">
        <v>1103</v>
      </c>
      <c r="J478">
        <v>11</v>
      </c>
      <c r="K478" t="s">
        <v>2870</v>
      </c>
      <c r="L478">
        <v>67</v>
      </c>
      <c r="M478">
        <v>83</v>
      </c>
      <c r="N478">
        <v>103</v>
      </c>
      <c r="O478">
        <v>68</v>
      </c>
      <c r="P478">
        <v>132</v>
      </c>
      <c r="Q478">
        <v>109</v>
      </c>
      <c r="R478">
        <v>89</v>
      </c>
      <c r="S478">
        <v>168</v>
      </c>
      <c r="T478">
        <v>67</v>
      </c>
      <c r="U478">
        <v>50</v>
      </c>
      <c r="V478">
        <v>224</v>
      </c>
      <c r="W478">
        <v>117</v>
      </c>
      <c r="X478">
        <v>24</v>
      </c>
      <c r="Y478">
        <v>265</v>
      </c>
      <c r="Z478">
        <v>16</v>
      </c>
      <c r="AA478">
        <v>2</v>
      </c>
      <c r="AB478" s="1">
        <v>0.23400000000000001</v>
      </c>
      <c r="AC478" s="1">
        <v>0.32800000000000001</v>
      </c>
      <c r="AD478" s="1">
        <v>0.47599999999999998</v>
      </c>
      <c r="AE478" s="1">
        <v>0.34699999999999998</v>
      </c>
      <c r="AF478" s="36">
        <v>40</v>
      </c>
      <c r="AG478" s="36">
        <v>36</v>
      </c>
      <c r="AH478" s="8">
        <v>11</v>
      </c>
      <c r="AI478" s="36">
        <v>4</v>
      </c>
      <c r="AJ478" s="38">
        <v>190</v>
      </c>
      <c r="AK478" s="38">
        <v>28</v>
      </c>
      <c r="AL478" s="1">
        <v>0.185</v>
      </c>
      <c r="AM478" s="1">
        <v>0.4</v>
      </c>
      <c r="AN478" s="1">
        <v>0.26455772750000001</v>
      </c>
      <c r="AO478" s="1">
        <v>1.7012180799999999E-2</v>
      </c>
      <c r="AP478" s="1">
        <v>0.1048521119</v>
      </c>
      <c r="AQ478" s="1">
        <v>0.2372915635</v>
      </c>
      <c r="AR478" s="1">
        <v>0.1363051301</v>
      </c>
      <c r="AS478" s="1">
        <v>0.24211552829999999</v>
      </c>
      <c r="AT478" s="1">
        <v>2.7314773899999999E-2</v>
      </c>
      <c r="AU478" s="1">
        <v>2.2299833000000002E-3</v>
      </c>
      <c r="AV478" s="1">
        <v>5.9022881999999999E-2</v>
      </c>
      <c r="AW478" s="1">
        <v>0.3470487592</v>
      </c>
      <c r="AX478" s="1">
        <v>-0.90091252099999997</v>
      </c>
      <c r="AY478" s="1">
        <v>-1.278941978</v>
      </c>
      <c r="AZ478" s="1">
        <v>4.1371215199999999E-2</v>
      </c>
      <c r="BA478" s="1">
        <v>-0.33280004299999999</v>
      </c>
      <c r="BB478" s="1">
        <v>1.0715698879</v>
      </c>
      <c r="BC478" s="1">
        <v>0.49172944470000002</v>
      </c>
      <c r="BD478" s="1">
        <v>-0.65144665599999996</v>
      </c>
      <c r="BE478" s="1">
        <v>2.2838234572</v>
      </c>
      <c r="BF478" s="1">
        <v>-1.4104790629999999</v>
      </c>
      <c r="BG478" s="1">
        <v>-0.68177543799999996</v>
      </c>
      <c r="BH478" s="1">
        <v>2.7628881084999999</v>
      </c>
      <c r="BI478" s="1">
        <v>1.710981109</v>
      </c>
      <c r="BJ478">
        <v>1</v>
      </c>
      <c r="BK478">
        <v>1</v>
      </c>
      <c r="BL478" t="s">
        <v>763</v>
      </c>
      <c r="BM478" t="s">
        <v>6724</v>
      </c>
      <c r="BN478" s="36" t="s">
        <v>6757</v>
      </c>
      <c r="BO478" s="1">
        <v>0.95117725119999996</v>
      </c>
      <c r="BP478" s="1">
        <v>-8.6884503000000002E-2</v>
      </c>
      <c r="BQ478" s="1">
        <v>-9.2502279999999992E-3</v>
      </c>
      <c r="BR478" s="1">
        <v>-0.121118779</v>
      </c>
      <c r="BS478" s="1">
        <v>0.95117725119999996</v>
      </c>
      <c r="BT478" s="1">
        <v>8.6884503000000002E-2</v>
      </c>
      <c r="BU478" s="1">
        <v>9.2502278999999996E-3</v>
      </c>
      <c r="BV478" s="1">
        <v>0.1211187792</v>
      </c>
      <c r="BW478" t="s">
        <v>6594</v>
      </c>
      <c r="BX478" t="s">
        <v>1392</v>
      </c>
      <c r="BY478" t="s">
        <v>1373</v>
      </c>
      <c r="BZ478" t="s">
        <v>1392</v>
      </c>
      <c r="CA478">
        <v>189</v>
      </c>
      <c r="CB478">
        <v>59</v>
      </c>
      <c r="CC478">
        <v>24</v>
      </c>
      <c r="CD478">
        <v>0</v>
      </c>
      <c r="CE478">
        <v>2017</v>
      </c>
      <c r="CF478">
        <v>216</v>
      </c>
      <c r="CG478">
        <v>0.25900000000000001</v>
      </c>
      <c r="CH478">
        <v>0.35199999999999998</v>
      </c>
      <c r="CI478">
        <v>0.65100000000000002</v>
      </c>
      <c r="CJ478">
        <v>90</v>
      </c>
      <c r="CK478">
        <v>0.41499999999999998</v>
      </c>
      <c r="CL478">
        <v>67</v>
      </c>
      <c r="CM478">
        <v>15</v>
      </c>
      <c r="CN478" t="s">
        <v>250</v>
      </c>
      <c r="CO478">
        <v>23</v>
      </c>
      <c r="CP478" t="s">
        <v>1392</v>
      </c>
      <c r="CQ478">
        <v>21</v>
      </c>
      <c r="CR478">
        <v>11</v>
      </c>
      <c r="CS478">
        <v>0</v>
      </c>
      <c r="CT478">
        <v>0</v>
      </c>
      <c r="CU478">
        <v>2016</v>
      </c>
      <c r="CV478">
        <v>28</v>
      </c>
      <c r="CW478">
        <v>9.5000000000000001E-2</v>
      </c>
      <c r="CX478">
        <v>0.32100000000000001</v>
      </c>
      <c r="CY478">
        <v>0.14299999999999999</v>
      </c>
      <c r="CZ478">
        <v>7</v>
      </c>
      <c r="DA478">
        <v>0.25600000000000001</v>
      </c>
      <c r="DB478">
        <v>3</v>
      </c>
      <c r="DC478">
        <v>-1</v>
      </c>
      <c r="DD478" t="s">
        <v>249</v>
      </c>
      <c r="DE478">
        <v>22</v>
      </c>
      <c r="DV478" s="36" t="s">
        <v>5138</v>
      </c>
    </row>
    <row r="479" spans="1:126" x14ac:dyDescent="0.3">
      <c r="A479">
        <v>478</v>
      </c>
      <c r="B479" t="s">
        <v>4038</v>
      </c>
      <c r="C479" t="s">
        <v>3904</v>
      </c>
      <c r="D479" t="s">
        <v>4039</v>
      </c>
      <c r="E479">
        <v>449181</v>
      </c>
      <c r="F479" t="s">
        <v>249</v>
      </c>
      <c r="I479" t="s">
        <v>1065</v>
      </c>
      <c r="J479">
        <v>5</v>
      </c>
      <c r="K479" t="s">
        <v>2818</v>
      </c>
      <c r="L479">
        <v>76</v>
      </c>
      <c r="M479">
        <v>110</v>
      </c>
      <c r="N479">
        <v>105</v>
      </c>
      <c r="O479">
        <v>160</v>
      </c>
      <c r="P479">
        <v>46</v>
      </c>
      <c r="Q479">
        <v>96</v>
      </c>
      <c r="R479">
        <v>120</v>
      </c>
      <c r="S479">
        <v>81</v>
      </c>
      <c r="T479">
        <v>92</v>
      </c>
      <c r="U479">
        <v>144</v>
      </c>
      <c r="V479">
        <v>73</v>
      </c>
      <c r="W479">
        <v>96</v>
      </c>
      <c r="X479">
        <v>32</v>
      </c>
      <c r="Y479">
        <v>270</v>
      </c>
      <c r="Z479">
        <v>5</v>
      </c>
      <c r="AA479">
        <v>6</v>
      </c>
      <c r="AB479" s="1">
        <v>0.25</v>
      </c>
      <c r="AC479" s="1">
        <v>0.28599999999999998</v>
      </c>
      <c r="AD479" s="1">
        <v>0.36599999999999999</v>
      </c>
      <c r="AE479" s="1">
        <v>0.28599999999999998</v>
      </c>
      <c r="AF479" s="36">
        <v>20</v>
      </c>
      <c r="AG479" s="36">
        <v>18</v>
      </c>
      <c r="AH479" s="8">
        <v>8</v>
      </c>
      <c r="AI479" s="36">
        <v>-12</v>
      </c>
      <c r="AJ479" s="38">
        <v>379</v>
      </c>
      <c r="AK479" s="38">
        <v>143</v>
      </c>
      <c r="AL479" s="1">
        <v>0.21</v>
      </c>
      <c r="AM479" s="1">
        <v>0.53333333329999999</v>
      </c>
      <c r="AN479" s="1">
        <v>0.26973503399999998</v>
      </c>
      <c r="AO479" s="1">
        <v>3.9757413599999999E-2</v>
      </c>
      <c r="AP479" s="1">
        <v>3.6567369400000001E-2</v>
      </c>
      <c r="AQ479" s="1">
        <v>0.2096694721</v>
      </c>
      <c r="AR479" s="1">
        <v>0.18419845200000001</v>
      </c>
      <c r="AS479" s="1">
        <v>0.116530538</v>
      </c>
      <c r="AT479" s="1">
        <v>3.75007459E-2</v>
      </c>
      <c r="AU479" s="1">
        <v>6.4658201000000002E-3</v>
      </c>
      <c r="AV479" s="1">
        <v>1.9247439599999999E-2</v>
      </c>
      <c r="AW479" s="1">
        <v>0.28585838460000002</v>
      </c>
      <c r="AX479" s="1">
        <v>-0.65492958000000001</v>
      </c>
      <c r="AY479" s="1">
        <v>0.73154010749999998</v>
      </c>
      <c r="AZ479" s="1">
        <v>7.4084627700000003E-2</v>
      </c>
      <c r="BA479" s="1">
        <v>0.62729210280000003</v>
      </c>
      <c r="BB479" s="1">
        <v>-1.796140869</v>
      </c>
      <c r="BC479" s="1">
        <v>-0.19300426800000001</v>
      </c>
      <c r="BD479" s="1">
        <v>1.1751895876</v>
      </c>
      <c r="BE479" s="1">
        <v>-0.63229022700000004</v>
      </c>
      <c r="BF479" s="1">
        <v>-0.32758058400000001</v>
      </c>
      <c r="BG479" s="1">
        <v>0.59275698509999997</v>
      </c>
      <c r="BH479" s="1">
        <v>-0.59851171299999995</v>
      </c>
      <c r="BI479" s="1">
        <v>-0.389859228</v>
      </c>
      <c r="BJ479">
        <v>2</v>
      </c>
      <c r="BK479">
        <v>1</v>
      </c>
      <c r="BL479" t="s">
        <v>761</v>
      </c>
      <c r="BM479" t="s">
        <v>6724</v>
      </c>
      <c r="BN479" s="36" t="s">
        <v>6996</v>
      </c>
      <c r="BO479" s="1">
        <v>-0.74748189799999998</v>
      </c>
      <c r="BP479" s="1">
        <v>5.7542920999999997E-2</v>
      </c>
      <c r="BQ479" s="1">
        <v>2.621764E-3</v>
      </c>
      <c r="BR479" s="1">
        <v>-0.40312151200000002</v>
      </c>
      <c r="BS479" s="1">
        <v>0.7474818983</v>
      </c>
      <c r="BT479" s="1">
        <v>5.7542920999999997E-2</v>
      </c>
      <c r="BU479" s="1">
        <v>2.621764E-3</v>
      </c>
      <c r="BV479" s="1">
        <v>0.40312151210000002</v>
      </c>
      <c r="BW479" t="s">
        <v>6969</v>
      </c>
      <c r="BX479" t="s">
        <v>1388</v>
      </c>
      <c r="BY479" t="s">
        <v>1373</v>
      </c>
      <c r="BZ479" t="s">
        <v>1388</v>
      </c>
      <c r="CA479">
        <v>86</v>
      </c>
      <c r="CB479">
        <v>39</v>
      </c>
      <c r="CC479">
        <v>2</v>
      </c>
      <c r="CD479">
        <v>1</v>
      </c>
      <c r="CE479">
        <v>2017</v>
      </c>
      <c r="CF479">
        <v>89</v>
      </c>
      <c r="CG479">
        <v>0.19800000000000001</v>
      </c>
      <c r="CH479">
        <v>0.22500000000000001</v>
      </c>
      <c r="CI479">
        <v>0.30199999999999999</v>
      </c>
      <c r="CJ479">
        <v>21</v>
      </c>
      <c r="CK479">
        <v>0.23200000000000001</v>
      </c>
      <c r="CL479">
        <v>5</v>
      </c>
      <c r="CM479">
        <v>1</v>
      </c>
      <c r="CN479" t="s">
        <v>249</v>
      </c>
      <c r="CO479">
        <v>31</v>
      </c>
      <c r="CP479" t="s">
        <v>1388</v>
      </c>
      <c r="CQ479">
        <v>457</v>
      </c>
      <c r="CR479">
        <v>128</v>
      </c>
      <c r="CS479">
        <v>5</v>
      </c>
      <c r="CT479">
        <v>14</v>
      </c>
      <c r="CU479">
        <v>2016</v>
      </c>
      <c r="CV479">
        <v>483</v>
      </c>
      <c r="CW479">
        <v>0.30199999999999999</v>
      </c>
      <c r="CX479">
        <v>0.32900000000000001</v>
      </c>
      <c r="CY479">
        <v>0.40500000000000003</v>
      </c>
      <c r="CZ479">
        <v>155</v>
      </c>
      <c r="DA479">
        <v>0.32100000000000001</v>
      </c>
      <c r="DB479">
        <v>44</v>
      </c>
      <c r="DC479">
        <v>20</v>
      </c>
      <c r="DD479" t="s">
        <v>249</v>
      </c>
      <c r="DE479">
        <v>30</v>
      </c>
      <c r="DF479" t="s">
        <v>1388</v>
      </c>
      <c r="DG479">
        <v>241</v>
      </c>
      <c r="DH479">
        <v>86</v>
      </c>
      <c r="DI479">
        <v>7</v>
      </c>
      <c r="DJ479">
        <v>3</v>
      </c>
      <c r="DK479">
        <v>2015</v>
      </c>
      <c r="DL479">
        <v>251</v>
      </c>
      <c r="DM479">
        <v>0.249</v>
      </c>
      <c r="DN479">
        <v>0.26900000000000002</v>
      </c>
      <c r="DO479">
        <v>0.44400000000000001</v>
      </c>
      <c r="DP479">
        <v>75</v>
      </c>
      <c r="DQ479">
        <v>0.29899999999999999</v>
      </c>
      <c r="DR479">
        <v>22</v>
      </c>
      <c r="DS479">
        <v>7</v>
      </c>
      <c r="DT479" t="s">
        <v>249</v>
      </c>
      <c r="DU479">
        <v>29</v>
      </c>
      <c r="DV479" s="36" t="s">
        <v>4040</v>
      </c>
    </row>
    <row r="480" spans="1:126" x14ac:dyDescent="0.3">
      <c r="A480">
        <v>479</v>
      </c>
      <c r="B480" t="s">
        <v>5616</v>
      </c>
      <c r="C480" t="s">
        <v>967</v>
      </c>
      <c r="D480" t="s">
        <v>380</v>
      </c>
      <c r="E480">
        <v>542364</v>
      </c>
      <c r="F480" t="s">
        <v>249</v>
      </c>
      <c r="I480" t="s">
        <v>1103</v>
      </c>
      <c r="J480">
        <v>5</v>
      </c>
      <c r="K480" t="s">
        <v>707</v>
      </c>
      <c r="L480">
        <v>76</v>
      </c>
      <c r="M480">
        <v>93</v>
      </c>
      <c r="N480">
        <v>52</v>
      </c>
      <c r="O480">
        <v>221</v>
      </c>
      <c r="P480">
        <v>87</v>
      </c>
      <c r="Q480">
        <v>71</v>
      </c>
      <c r="R480">
        <v>117</v>
      </c>
      <c r="S480">
        <v>59</v>
      </c>
      <c r="T480">
        <v>98</v>
      </c>
      <c r="U480">
        <v>40</v>
      </c>
      <c r="V480">
        <v>43</v>
      </c>
      <c r="W480">
        <v>92</v>
      </c>
      <c r="X480">
        <v>27</v>
      </c>
      <c r="Y480">
        <v>135</v>
      </c>
      <c r="Z480">
        <v>2</v>
      </c>
      <c r="AA480">
        <v>4</v>
      </c>
      <c r="AB480" s="1">
        <v>0.23699999999999999</v>
      </c>
      <c r="AC480" s="1">
        <v>0.28899999999999998</v>
      </c>
      <c r="AD480" s="1">
        <v>0.32100000000000001</v>
      </c>
      <c r="AE480" s="1">
        <v>0.27400000000000002</v>
      </c>
      <c r="AF480" s="36">
        <v>11</v>
      </c>
      <c r="AG480" s="36">
        <v>10</v>
      </c>
      <c r="AH480" s="8">
        <v>3</v>
      </c>
      <c r="AI480" s="36">
        <v>-8</v>
      </c>
      <c r="AJ480" s="38">
        <v>678</v>
      </c>
      <c r="AK480" s="38">
        <v>252</v>
      </c>
      <c r="AL480" s="1">
        <v>0.21</v>
      </c>
      <c r="AM480" s="1">
        <v>0.45</v>
      </c>
      <c r="AN480" s="1">
        <v>0.1352631228</v>
      </c>
      <c r="AO480" s="1">
        <v>5.5003646599999997E-2</v>
      </c>
      <c r="AP480" s="1">
        <v>6.9165859900000001E-2</v>
      </c>
      <c r="AQ480" s="1">
        <v>0.1547200795</v>
      </c>
      <c r="AR480" s="1">
        <v>0.17919832890000001</v>
      </c>
      <c r="AS480" s="1">
        <v>8.4137899000000002E-2</v>
      </c>
      <c r="AT480" s="1">
        <v>3.9739142099999999E-2</v>
      </c>
      <c r="AU480" s="1">
        <v>1.8025456E-3</v>
      </c>
      <c r="AV480" s="1">
        <v>1.1190559100000001E-2</v>
      </c>
      <c r="AW480" s="1">
        <v>0.27364731250000002</v>
      </c>
      <c r="AX480" s="1">
        <v>-0.65492958000000001</v>
      </c>
      <c r="AY480" s="1">
        <v>-0.52501119600000001</v>
      </c>
      <c r="AZ480" s="1">
        <v>-0.77559175800000002</v>
      </c>
      <c r="BA480" s="1">
        <v>1.2708462389999999</v>
      </c>
      <c r="BB480" s="1">
        <v>-0.42712286300000002</v>
      </c>
      <c r="BC480" s="1">
        <v>-1.5551640360000001</v>
      </c>
      <c r="BD480" s="1">
        <v>0.98448646549999996</v>
      </c>
      <c r="BE480" s="1">
        <v>-1.384455097</v>
      </c>
      <c r="BF480" s="1">
        <v>-8.9610576999999997E-2</v>
      </c>
      <c r="BG480" s="1">
        <v>-0.81038831899999997</v>
      </c>
      <c r="BH480" s="1">
        <v>-1.2793940619999999</v>
      </c>
      <c r="BI480" s="1">
        <v>-0.80910020900000001</v>
      </c>
      <c r="BJ480">
        <v>2</v>
      </c>
      <c r="BK480">
        <v>1</v>
      </c>
      <c r="BL480" t="s">
        <v>761</v>
      </c>
      <c r="BM480" t="s">
        <v>6724</v>
      </c>
      <c r="BN480" s="36" t="s">
        <v>6996</v>
      </c>
      <c r="BO480" s="1">
        <v>-0.83291096499999995</v>
      </c>
      <c r="BP480" s="1">
        <v>-0.102238669</v>
      </c>
      <c r="BQ480" s="1">
        <v>-0.162343811</v>
      </c>
      <c r="BR480" s="1">
        <v>-0.37725222200000003</v>
      </c>
      <c r="BS480" s="1">
        <v>0.83291096539999998</v>
      </c>
      <c r="BT480" s="1">
        <v>0.1022386691</v>
      </c>
      <c r="BU480" s="1">
        <v>0.1623438106</v>
      </c>
      <c r="BV480" s="1">
        <v>0.3772522223</v>
      </c>
      <c r="BW480" t="s">
        <v>2874</v>
      </c>
      <c r="BX480" t="s">
        <v>1384</v>
      </c>
      <c r="BY480" t="s">
        <v>1373</v>
      </c>
      <c r="CP480" t="s">
        <v>1384</v>
      </c>
      <c r="CQ480">
        <v>185</v>
      </c>
      <c r="CR480">
        <v>66</v>
      </c>
      <c r="CS480">
        <v>1</v>
      </c>
      <c r="CT480">
        <v>8</v>
      </c>
      <c r="CU480">
        <v>2016</v>
      </c>
      <c r="CV480">
        <v>201</v>
      </c>
      <c r="CW480">
        <v>0.23200000000000001</v>
      </c>
      <c r="CX480">
        <v>0.28299999999999997</v>
      </c>
      <c r="CY480">
        <v>0.29199999999999998</v>
      </c>
      <c r="CZ480">
        <v>52</v>
      </c>
      <c r="DA480">
        <v>0.25800000000000001</v>
      </c>
      <c r="DB480">
        <v>11</v>
      </c>
      <c r="DC480">
        <v>5</v>
      </c>
      <c r="DD480" t="s">
        <v>249</v>
      </c>
      <c r="DE480">
        <v>25</v>
      </c>
      <c r="DV480" s="36" t="s">
        <v>4623</v>
      </c>
    </row>
    <row r="481" spans="1:126" x14ac:dyDescent="0.3">
      <c r="A481">
        <v>480</v>
      </c>
      <c r="B481" t="s">
        <v>6825</v>
      </c>
      <c r="C481" t="s">
        <v>289</v>
      </c>
      <c r="D481" t="s">
        <v>182</v>
      </c>
      <c r="E481">
        <v>543611</v>
      </c>
      <c r="F481" t="s">
        <v>249</v>
      </c>
      <c r="I481" t="s">
        <v>1103</v>
      </c>
      <c r="J481">
        <v>22</v>
      </c>
      <c r="K481" t="s">
        <v>817</v>
      </c>
      <c r="L481">
        <v>76</v>
      </c>
      <c r="M481">
        <v>96</v>
      </c>
      <c r="N481">
        <v>37</v>
      </c>
      <c r="O481">
        <v>126</v>
      </c>
      <c r="P481">
        <v>85</v>
      </c>
      <c r="Q481">
        <v>113</v>
      </c>
      <c r="R481">
        <v>82</v>
      </c>
      <c r="S481">
        <v>81</v>
      </c>
      <c r="T481">
        <v>85</v>
      </c>
      <c r="U481">
        <v>167</v>
      </c>
      <c r="V481">
        <v>76</v>
      </c>
      <c r="W481">
        <v>85</v>
      </c>
      <c r="X481">
        <v>28</v>
      </c>
      <c r="Y481">
        <v>95</v>
      </c>
      <c r="Z481">
        <v>2</v>
      </c>
      <c r="AA481">
        <v>1</v>
      </c>
      <c r="AB481" s="1">
        <v>0.19800000000000001</v>
      </c>
      <c r="AC481" s="1">
        <v>0.254</v>
      </c>
      <c r="AD481" s="1">
        <v>0.315</v>
      </c>
      <c r="AE481" s="1">
        <v>0.253</v>
      </c>
      <c r="AF481" s="36">
        <v>7</v>
      </c>
      <c r="AG481" s="36">
        <v>6</v>
      </c>
      <c r="AH481" s="8">
        <v>1</v>
      </c>
      <c r="AI481" s="36">
        <v>-7</v>
      </c>
      <c r="AJ481" s="38">
        <v>613</v>
      </c>
      <c r="AK481" s="38">
        <v>229</v>
      </c>
      <c r="AL481" s="1">
        <v>0.21</v>
      </c>
      <c r="AM481" s="1">
        <v>0.46666666670000001</v>
      </c>
      <c r="AN481" s="1">
        <v>9.5339881900000006E-2</v>
      </c>
      <c r="AO481" s="1">
        <v>3.1482683900000002E-2</v>
      </c>
      <c r="AP481" s="1">
        <v>6.7164642299999994E-2</v>
      </c>
      <c r="AQ481" s="1">
        <v>0.2450293284</v>
      </c>
      <c r="AR481" s="1">
        <v>0.12628025640000001</v>
      </c>
      <c r="AS481" s="1">
        <v>0.11646520289999999</v>
      </c>
      <c r="AT481" s="1">
        <v>3.45044298E-2</v>
      </c>
      <c r="AU481" s="1">
        <v>7.5120344999999996E-3</v>
      </c>
      <c r="AV481" s="1">
        <v>2.01169738E-2</v>
      </c>
      <c r="AW481" s="1">
        <v>0.25278976949999998</v>
      </c>
      <c r="AX481" s="1">
        <v>-0.65492958000000001</v>
      </c>
      <c r="AY481" s="1">
        <v>-0.27370093499999998</v>
      </c>
      <c r="AZ481" s="1">
        <v>-1.027851391</v>
      </c>
      <c r="BA481" s="1">
        <v>0.27800999040000002</v>
      </c>
      <c r="BB481" s="1">
        <v>-0.51116672500000004</v>
      </c>
      <c r="BC481" s="1">
        <v>0.68354361389999996</v>
      </c>
      <c r="BD481" s="1">
        <v>-1.033792187</v>
      </c>
      <c r="BE481" s="1">
        <v>-0.63380732399999995</v>
      </c>
      <c r="BF481" s="1">
        <v>-0.64612712000000005</v>
      </c>
      <c r="BG481" s="1">
        <v>0.90755529729999995</v>
      </c>
      <c r="BH481" s="1">
        <v>-0.52502787299999998</v>
      </c>
      <c r="BI481" s="1">
        <v>-1.525199237</v>
      </c>
      <c r="BJ481">
        <v>2</v>
      </c>
      <c r="BK481">
        <v>2</v>
      </c>
      <c r="BL481" t="s">
        <v>759</v>
      </c>
      <c r="BM481" t="s">
        <v>762</v>
      </c>
      <c r="BN481" s="36" t="s">
        <v>782</v>
      </c>
      <c r="BO481" s="1">
        <v>-0.19458271799999999</v>
      </c>
      <c r="BP481" s="1">
        <v>0.90139862650000002</v>
      </c>
      <c r="BQ481" s="1">
        <v>0.34703236630000001</v>
      </c>
      <c r="BR481" s="1">
        <v>8.9678477500000006E-2</v>
      </c>
      <c r="BS481" s="1">
        <v>0.19458271769999999</v>
      </c>
      <c r="BT481" s="1">
        <v>0.90139862650000002</v>
      </c>
      <c r="BU481" s="1">
        <v>0.34703236630000001</v>
      </c>
      <c r="BV481" s="1">
        <v>8.9678477500000006E-2</v>
      </c>
      <c r="BW481" t="s">
        <v>2889</v>
      </c>
      <c r="BX481" t="s">
        <v>1106</v>
      </c>
      <c r="BY481" t="s">
        <v>1063</v>
      </c>
      <c r="BZ481" t="s">
        <v>1106</v>
      </c>
      <c r="CA481">
        <v>12</v>
      </c>
      <c r="CB481">
        <v>9</v>
      </c>
      <c r="CC481">
        <v>0</v>
      </c>
      <c r="CD481">
        <v>0</v>
      </c>
      <c r="CE481">
        <v>2017</v>
      </c>
      <c r="CF481">
        <v>13</v>
      </c>
      <c r="CG481">
        <v>8.3000000000000004E-2</v>
      </c>
      <c r="CH481">
        <v>0.154</v>
      </c>
      <c r="CI481">
        <v>8.3000000000000004E-2</v>
      </c>
      <c r="CJ481">
        <v>2</v>
      </c>
      <c r="CK481">
        <v>0.125</v>
      </c>
      <c r="CL481">
        <v>0</v>
      </c>
      <c r="CM481">
        <v>-1</v>
      </c>
      <c r="CN481" t="s">
        <v>249</v>
      </c>
      <c r="CO481">
        <v>27</v>
      </c>
      <c r="DV481" s="36" t="s">
        <v>6453</v>
      </c>
    </row>
    <row r="482" spans="1:126" x14ac:dyDescent="0.3">
      <c r="A482">
        <v>481</v>
      </c>
      <c r="B482" t="s">
        <v>6826</v>
      </c>
      <c r="C482" t="s">
        <v>4496</v>
      </c>
      <c r="D482" t="s">
        <v>15</v>
      </c>
      <c r="E482">
        <v>591741</v>
      </c>
      <c r="F482" t="s">
        <v>249</v>
      </c>
      <c r="G482" t="s">
        <v>250</v>
      </c>
      <c r="I482" t="s">
        <v>1065</v>
      </c>
      <c r="J482">
        <v>28</v>
      </c>
      <c r="K482" t="s">
        <v>2875</v>
      </c>
      <c r="L482">
        <v>76</v>
      </c>
      <c r="M482">
        <v>86</v>
      </c>
      <c r="N482">
        <v>96</v>
      </c>
      <c r="O482">
        <v>62</v>
      </c>
      <c r="P482">
        <v>70</v>
      </c>
      <c r="Q482">
        <v>87</v>
      </c>
      <c r="R482">
        <v>84</v>
      </c>
      <c r="S482">
        <v>127</v>
      </c>
      <c r="T482">
        <v>140</v>
      </c>
      <c r="U482">
        <v>322</v>
      </c>
      <c r="V482">
        <v>106</v>
      </c>
      <c r="W482">
        <v>102</v>
      </c>
      <c r="X482">
        <v>25</v>
      </c>
      <c r="Y482">
        <v>247</v>
      </c>
      <c r="Z482">
        <v>7</v>
      </c>
      <c r="AA482">
        <v>2</v>
      </c>
      <c r="AB482" s="1">
        <v>0.23599999999999999</v>
      </c>
      <c r="AC482" s="1">
        <v>0.28399999999999997</v>
      </c>
      <c r="AD482" s="1">
        <v>0.41799999999999998</v>
      </c>
      <c r="AE482" s="1">
        <v>0.30199999999999999</v>
      </c>
      <c r="AF482" s="36">
        <v>23</v>
      </c>
      <c r="AG482" s="36">
        <v>21</v>
      </c>
      <c r="AH482" s="8">
        <v>7</v>
      </c>
      <c r="AI482" s="36">
        <v>-7</v>
      </c>
      <c r="AJ482" s="38">
        <v>331</v>
      </c>
      <c r="AK482" s="38">
        <v>118</v>
      </c>
      <c r="AL482" s="1">
        <v>0.21</v>
      </c>
      <c r="AM482" s="1">
        <v>0.41666666670000002</v>
      </c>
      <c r="AN482" s="1">
        <v>0.2471205688</v>
      </c>
      <c r="AO482" s="1">
        <v>1.5323018799999999E-2</v>
      </c>
      <c r="AP482" s="1">
        <v>5.5679410999999998E-2</v>
      </c>
      <c r="AQ482" s="1">
        <v>0.1891423602</v>
      </c>
      <c r="AR482" s="1">
        <v>0.12913726589999999</v>
      </c>
      <c r="AS482" s="1">
        <v>0.18249764709999999</v>
      </c>
      <c r="AT482" s="1">
        <v>5.6750255300000003E-2</v>
      </c>
      <c r="AU482" s="1">
        <v>1.4467284699999999E-2</v>
      </c>
      <c r="AV482" s="1">
        <v>2.7907354499999999E-2</v>
      </c>
      <c r="AW482" s="1">
        <v>0.30239497520000003</v>
      </c>
      <c r="AX482" s="1">
        <v>-0.65492958000000001</v>
      </c>
      <c r="AY482" s="1">
        <v>-1.027631717</v>
      </c>
      <c r="AZ482" s="1">
        <v>-6.8807495999999996E-2</v>
      </c>
      <c r="BA482" s="1">
        <v>-0.40410075299999998</v>
      </c>
      <c r="BB482" s="1">
        <v>-0.99350465200000004</v>
      </c>
      <c r="BC482" s="1">
        <v>-0.70185804500000004</v>
      </c>
      <c r="BD482" s="1">
        <v>-0.92482674499999995</v>
      </c>
      <c r="BE482" s="1">
        <v>0.89948191529999999</v>
      </c>
      <c r="BF482" s="1">
        <v>1.7188872827999999</v>
      </c>
      <c r="BG482" s="1">
        <v>3.0003394153</v>
      </c>
      <c r="BH482" s="1">
        <v>0.13333272909999999</v>
      </c>
      <c r="BI482" s="1">
        <v>0.1778891615</v>
      </c>
      <c r="BJ482">
        <v>2</v>
      </c>
      <c r="BK482">
        <v>3</v>
      </c>
      <c r="BL482" t="s">
        <v>760</v>
      </c>
      <c r="BM482" t="s">
        <v>759</v>
      </c>
      <c r="BN482" s="36" t="s">
        <v>798</v>
      </c>
      <c r="BO482" s="1">
        <v>0.18558902190000001</v>
      </c>
      <c r="BP482" s="1">
        <v>0.47395109140000002</v>
      </c>
      <c r="BQ482" s="1">
        <v>-0.73737141699999997</v>
      </c>
      <c r="BR482" s="1">
        <v>8.0615171000000003E-3</v>
      </c>
      <c r="BS482" s="1">
        <v>0.18558902190000001</v>
      </c>
      <c r="BT482" s="1">
        <v>0.47395109140000002</v>
      </c>
      <c r="BU482" s="1">
        <v>0.73737141669999995</v>
      </c>
      <c r="BV482" s="1">
        <v>8.0615171000000003E-3</v>
      </c>
      <c r="BW482" t="s">
        <v>2467</v>
      </c>
      <c r="BX482" t="s">
        <v>1106</v>
      </c>
      <c r="BY482" t="s">
        <v>1063</v>
      </c>
      <c r="BZ482" t="s">
        <v>1106</v>
      </c>
      <c r="CA482">
        <v>215</v>
      </c>
      <c r="CB482">
        <v>104</v>
      </c>
      <c r="CC482">
        <v>7</v>
      </c>
      <c r="CD482">
        <v>0</v>
      </c>
      <c r="CE482">
        <v>2017</v>
      </c>
      <c r="CF482">
        <v>227</v>
      </c>
      <c r="CG482">
        <v>0.23300000000000001</v>
      </c>
      <c r="CH482">
        <v>0.26900000000000002</v>
      </c>
      <c r="CI482">
        <v>0.42799999999999999</v>
      </c>
      <c r="CJ482">
        <v>67</v>
      </c>
      <c r="CK482">
        <v>0.29699999999999999</v>
      </c>
      <c r="CL482">
        <v>20</v>
      </c>
      <c r="CM482">
        <v>6</v>
      </c>
      <c r="CN482" t="s">
        <v>249</v>
      </c>
      <c r="CO482">
        <v>24</v>
      </c>
      <c r="DV482" s="36" t="s">
        <v>6373</v>
      </c>
    </row>
    <row r="483" spans="1:126" x14ac:dyDescent="0.3">
      <c r="A483">
        <v>482</v>
      </c>
      <c r="B483" t="s">
        <v>4648</v>
      </c>
      <c r="C483" t="s">
        <v>1972</v>
      </c>
      <c r="D483" t="s">
        <v>58</v>
      </c>
      <c r="E483">
        <v>572008</v>
      </c>
      <c r="F483" t="s">
        <v>257</v>
      </c>
      <c r="G483" t="s">
        <v>265</v>
      </c>
      <c r="H483" t="s">
        <v>249</v>
      </c>
      <c r="I483" t="s">
        <v>1065</v>
      </c>
      <c r="J483">
        <v>3</v>
      </c>
      <c r="K483" t="s">
        <v>3992</v>
      </c>
      <c r="L483">
        <v>172</v>
      </c>
      <c r="M483">
        <v>89</v>
      </c>
      <c r="N483">
        <v>163</v>
      </c>
      <c r="O483">
        <v>272</v>
      </c>
      <c r="P483">
        <v>59</v>
      </c>
      <c r="Q483">
        <v>96</v>
      </c>
      <c r="R483">
        <v>107</v>
      </c>
      <c r="S483">
        <v>91</v>
      </c>
      <c r="T483">
        <v>130</v>
      </c>
      <c r="U483">
        <v>233</v>
      </c>
      <c r="V483">
        <v>60</v>
      </c>
      <c r="W483">
        <v>97</v>
      </c>
      <c r="X483">
        <v>26</v>
      </c>
      <c r="Y483">
        <v>421</v>
      </c>
      <c r="Z483">
        <v>7</v>
      </c>
      <c r="AA483">
        <v>13</v>
      </c>
      <c r="AB483" s="1">
        <v>0.247</v>
      </c>
      <c r="AC483" s="1">
        <v>0.28499999999999998</v>
      </c>
      <c r="AD483" s="1">
        <v>0.378</v>
      </c>
      <c r="AE483" s="1">
        <v>0.28899999999999998</v>
      </c>
      <c r="AF483" s="36">
        <v>27</v>
      </c>
      <c r="AG483" s="36">
        <v>33</v>
      </c>
      <c r="AH483" s="8">
        <v>12</v>
      </c>
      <c r="AI483" s="36">
        <v>-4</v>
      </c>
      <c r="AJ483" s="38">
        <v>209</v>
      </c>
      <c r="AK483" s="38">
        <v>38</v>
      </c>
      <c r="AL483" s="1">
        <v>0.47499999999999998</v>
      </c>
      <c r="AM483" s="1">
        <v>0.43333333330000001</v>
      </c>
      <c r="AN483" s="1">
        <v>0.42097282530000002</v>
      </c>
      <c r="AO483" s="1">
        <v>6.75944401E-2</v>
      </c>
      <c r="AP483" s="1">
        <v>4.7128347899999999E-2</v>
      </c>
      <c r="AQ483" s="1">
        <v>0.2083668917</v>
      </c>
      <c r="AR483" s="1">
        <v>0.1642968561</v>
      </c>
      <c r="AS483" s="1">
        <v>0.13074009719999999</v>
      </c>
      <c r="AT483" s="1">
        <v>5.2633103200000003E-2</v>
      </c>
      <c r="AU483" s="1">
        <v>1.0459528100000001E-2</v>
      </c>
      <c r="AV483" s="1">
        <v>1.5754832400000002E-2</v>
      </c>
      <c r="AW483" s="1">
        <v>0.28851501699999998</v>
      </c>
      <c r="AX483" s="1">
        <v>1.9524895933999999</v>
      </c>
      <c r="AY483" s="1">
        <v>-0.77632145699999999</v>
      </c>
      <c r="AZ483" s="1">
        <v>1.0296981736999999</v>
      </c>
      <c r="BA483" s="1">
        <v>1.8023124173</v>
      </c>
      <c r="BB483" s="1">
        <v>-1.3526181930000001</v>
      </c>
      <c r="BC483" s="1">
        <v>-0.22529439100000001</v>
      </c>
      <c r="BD483" s="1">
        <v>0.41614897629999997</v>
      </c>
      <c r="BE483" s="1">
        <v>-0.30234084500000002</v>
      </c>
      <c r="BF483" s="1">
        <v>1.2811816101</v>
      </c>
      <c r="BG483" s="1">
        <v>1.7944346288999999</v>
      </c>
      <c r="BH483" s="1">
        <v>-0.89366994200000005</v>
      </c>
      <c r="BI483" s="1">
        <v>-0.29864944999999998</v>
      </c>
      <c r="BJ483">
        <v>2</v>
      </c>
      <c r="BK483">
        <v>1</v>
      </c>
      <c r="BL483" t="s">
        <v>761</v>
      </c>
      <c r="BM483" t="s">
        <v>760</v>
      </c>
      <c r="BN483" s="36" t="s">
        <v>773</v>
      </c>
      <c r="BO483" s="1">
        <v>-0.71903313700000004</v>
      </c>
      <c r="BP483" s="1">
        <v>0.28701166140000001</v>
      </c>
      <c r="BQ483" s="1">
        <v>-0.58695047600000005</v>
      </c>
      <c r="BR483" s="1">
        <v>0.10925154920000001</v>
      </c>
      <c r="BS483" s="1">
        <v>0.71903313670000002</v>
      </c>
      <c r="BT483" s="1">
        <v>0.28701166140000001</v>
      </c>
      <c r="BU483" s="1">
        <v>0.58695047629999997</v>
      </c>
      <c r="BV483" s="1">
        <v>0.10925154920000001</v>
      </c>
      <c r="BW483" t="s">
        <v>2808</v>
      </c>
      <c r="BX483" t="s">
        <v>1116</v>
      </c>
      <c r="BY483" t="s">
        <v>1063</v>
      </c>
      <c r="BZ483" t="s">
        <v>1116</v>
      </c>
      <c r="CA483">
        <v>362</v>
      </c>
      <c r="CB483">
        <v>97</v>
      </c>
      <c r="CC483">
        <v>12</v>
      </c>
      <c r="CD483">
        <v>12</v>
      </c>
      <c r="CE483">
        <v>2017</v>
      </c>
      <c r="CF483">
        <v>386</v>
      </c>
      <c r="CG483">
        <v>0.26800000000000002</v>
      </c>
      <c r="CH483">
        <v>0.29899999999999999</v>
      </c>
      <c r="CI483">
        <v>0.442</v>
      </c>
      <c r="CJ483">
        <v>122</v>
      </c>
      <c r="CK483">
        <v>0.316</v>
      </c>
      <c r="CL483">
        <v>36</v>
      </c>
      <c r="CM483">
        <v>17</v>
      </c>
      <c r="CN483" t="s">
        <v>257</v>
      </c>
      <c r="CO483">
        <v>25</v>
      </c>
      <c r="CP483" t="s">
        <v>1116</v>
      </c>
      <c r="CQ483">
        <v>437</v>
      </c>
      <c r="CR483">
        <v>119</v>
      </c>
      <c r="CS483">
        <v>5</v>
      </c>
      <c r="CT483">
        <v>21</v>
      </c>
      <c r="CU483">
        <v>2016</v>
      </c>
      <c r="CV483">
        <v>466</v>
      </c>
      <c r="CW483">
        <v>0.27700000000000002</v>
      </c>
      <c r="CX483">
        <v>0.315</v>
      </c>
      <c r="CY483">
        <v>0.41599999999999998</v>
      </c>
      <c r="CZ483">
        <v>148</v>
      </c>
      <c r="DA483">
        <v>0.317</v>
      </c>
      <c r="DB483">
        <v>41</v>
      </c>
      <c r="DC483">
        <v>19</v>
      </c>
      <c r="DD483" t="s">
        <v>257</v>
      </c>
      <c r="DE483">
        <v>24</v>
      </c>
      <c r="DF483" t="s">
        <v>1116</v>
      </c>
      <c r="DG483">
        <v>515</v>
      </c>
      <c r="DH483">
        <v>147</v>
      </c>
      <c r="DI483">
        <v>4</v>
      </c>
      <c r="DJ483">
        <v>16</v>
      </c>
      <c r="DK483">
        <v>2015</v>
      </c>
      <c r="DL483">
        <v>552</v>
      </c>
      <c r="DM483">
        <v>0.22700000000000001</v>
      </c>
      <c r="DN483">
        <v>0.26400000000000001</v>
      </c>
      <c r="DO483">
        <v>0.32200000000000001</v>
      </c>
      <c r="DP483">
        <v>141</v>
      </c>
      <c r="DQ483">
        <v>0.25600000000000001</v>
      </c>
      <c r="DR483">
        <v>21</v>
      </c>
      <c r="DS483">
        <v>10</v>
      </c>
      <c r="DT483" t="s">
        <v>265</v>
      </c>
      <c r="DU483">
        <v>23</v>
      </c>
      <c r="DV483" s="36" t="s">
        <v>2628</v>
      </c>
    </row>
    <row r="484" spans="1:126" x14ac:dyDescent="0.3">
      <c r="A484">
        <v>483</v>
      </c>
      <c r="B484" t="s">
        <v>2780</v>
      </c>
      <c r="C484" t="s">
        <v>2513</v>
      </c>
      <c r="D484" t="s">
        <v>2514</v>
      </c>
      <c r="E484">
        <v>542303</v>
      </c>
      <c r="F484" t="s">
        <v>249</v>
      </c>
      <c r="I484" t="s">
        <v>1065</v>
      </c>
      <c r="J484">
        <v>9</v>
      </c>
      <c r="K484" t="s">
        <v>803</v>
      </c>
      <c r="L484">
        <v>76</v>
      </c>
      <c r="M484">
        <v>93</v>
      </c>
      <c r="N484">
        <v>234</v>
      </c>
      <c r="O484">
        <v>8</v>
      </c>
      <c r="P484">
        <v>99</v>
      </c>
      <c r="Q484">
        <v>91</v>
      </c>
      <c r="R484">
        <v>109</v>
      </c>
      <c r="S484">
        <v>137</v>
      </c>
      <c r="T484">
        <v>115</v>
      </c>
      <c r="U484">
        <v>108</v>
      </c>
      <c r="V484">
        <v>157</v>
      </c>
      <c r="W484">
        <v>116</v>
      </c>
      <c r="X484">
        <v>27</v>
      </c>
      <c r="Y484">
        <v>604</v>
      </c>
      <c r="Z484">
        <v>25</v>
      </c>
      <c r="AA484">
        <v>2</v>
      </c>
      <c r="AB484" s="1">
        <v>0.27</v>
      </c>
      <c r="AC484" s="1">
        <v>0.32900000000000001</v>
      </c>
      <c r="AD484" s="1">
        <v>0.46700000000000003</v>
      </c>
      <c r="AE484" s="1">
        <v>0.34300000000000003</v>
      </c>
      <c r="AF484" s="36">
        <v>65</v>
      </c>
      <c r="AG484" s="36">
        <v>60</v>
      </c>
      <c r="AH484" s="8">
        <v>24</v>
      </c>
      <c r="AI484" s="36">
        <v>8</v>
      </c>
      <c r="AJ484" s="38">
        <v>41</v>
      </c>
      <c r="AK484" s="38">
        <v>11</v>
      </c>
      <c r="AL484" s="1">
        <v>0.21</v>
      </c>
      <c r="AM484" s="1">
        <v>0.45</v>
      </c>
      <c r="AN484" s="1">
        <v>0.60447766749999998</v>
      </c>
      <c r="AO484" s="1">
        <v>1.9308045999999999E-3</v>
      </c>
      <c r="AP484" s="1">
        <v>7.8933275400000003E-2</v>
      </c>
      <c r="AQ484" s="1">
        <v>0.19764617579999999</v>
      </c>
      <c r="AR484" s="1">
        <v>0.16735287579999999</v>
      </c>
      <c r="AS484" s="1">
        <v>0.1970021351</v>
      </c>
      <c r="AT484" s="1">
        <v>4.6784847300000001E-2</v>
      </c>
      <c r="AU484" s="1">
        <v>4.867316E-3</v>
      </c>
      <c r="AV484" s="1">
        <v>4.1299988500000002E-2</v>
      </c>
      <c r="AW484" s="1">
        <v>0.34338287919999999</v>
      </c>
      <c r="AX484" s="1">
        <v>-0.65492958000000001</v>
      </c>
      <c r="AY484" s="1">
        <v>-0.52501119600000001</v>
      </c>
      <c r="AZ484" s="1">
        <v>2.1891948277000002</v>
      </c>
      <c r="BA484" s="1">
        <v>-0.96939545999999999</v>
      </c>
      <c r="BB484" s="1">
        <v>-1.6926949E-2</v>
      </c>
      <c r="BC484" s="1">
        <v>-0.49105397699999997</v>
      </c>
      <c r="BD484" s="1">
        <v>0.53270460649999996</v>
      </c>
      <c r="BE484" s="1">
        <v>1.2362796145999999</v>
      </c>
      <c r="BF484" s="1">
        <v>0.65943756649999996</v>
      </c>
      <c r="BG484" s="1">
        <v>0.1117787469</v>
      </c>
      <c r="BH484" s="1">
        <v>1.2651365451000001</v>
      </c>
      <c r="BI484" s="1">
        <v>1.5851209798999999</v>
      </c>
      <c r="BJ484">
        <v>1</v>
      </c>
      <c r="BK484">
        <v>1</v>
      </c>
      <c r="BL484" t="s">
        <v>763</v>
      </c>
      <c r="BM484" t="s">
        <v>760</v>
      </c>
      <c r="BN484" s="36" t="s">
        <v>776</v>
      </c>
      <c r="BO484" s="1">
        <v>0.60668231029999997</v>
      </c>
      <c r="BP484" s="1">
        <v>-0.50144840999999996</v>
      </c>
      <c r="BQ484" s="1">
        <v>-0.55640065500000002</v>
      </c>
      <c r="BR484" s="1">
        <v>-0.19324792499999999</v>
      </c>
      <c r="BS484" s="1">
        <v>0.60668231029999997</v>
      </c>
      <c r="BT484" s="1">
        <v>0.50144841039999999</v>
      </c>
      <c r="BU484" s="1">
        <v>0.55640065510000003</v>
      </c>
      <c r="BV484" s="1">
        <v>0.1932479248</v>
      </c>
      <c r="BW484" t="s">
        <v>7224</v>
      </c>
      <c r="BX484" t="s">
        <v>1100</v>
      </c>
      <c r="BY484" t="s">
        <v>1063</v>
      </c>
      <c r="BZ484" t="s">
        <v>1062</v>
      </c>
      <c r="CA484">
        <v>613</v>
      </c>
      <c r="CB484">
        <v>159</v>
      </c>
      <c r="CC484">
        <v>37</v>
      </c>
      <c r="CD484">
        <v>1</v>
      </c>
      <c r="CE484">
        <v>2017</v>
      </c>
      <c r="CF484">
        <v>679</v>
      </c>
      <c r="CG484">
        <v>0.312</v>
      </c>
      <c r="CH484">
        <v>0.376</v>
      </c>
      <c r="CI484">
        <v>0.54800000000000004</v>
      </c>
      <c r="CJ484">
        <v>268</v>
      </c>
      <c r="CK484">
        <v>0.39500000000000002</v>
      </c>
      <c r="CL484">
        <v>116</v>
      </c>
      <c r="CM484">
        <v>42</v>
      </c>
      <c r="CN484" t="s">
        <v>249</v>
      </c>
      <c r="CO484">
        <v>26</v>
      </c>
      <c r="CP484" t="s">
        <v>1062</v>
      </c>
      <c r="CQ484">
        <v>557</v>
      </c>
      <c r="CR484">
        <v>148</v>
      </c>
      <c r="CS484">
        <v>23</v>
      </c>
      <c r="CT484">
        <v>0</v>
      </c>
      <c r="CU484">
        <v>2016</v>
      </c>
      <c r="CV484">
        <v>608</v>
      </c>
      <c r="CW484">
        <v>0.26600000000000001</v>
      </c>
      <c r="CX484">
        <v>0.32100000000000001</v>
      </c>
      <c r="CY484">
        <v>0.45200000000000001</v>
      </c>
      <c r="CZ484">
        <v>203</v>
      </c>
      <c r="DA484">
        <v>0.33400000000000002</v>
      </c>
      <c r="DB484">
        <v>59</v>
      </c>
      <c r="DC484">
        <v>22</v>
      </c>
      <c r="DD484" t="s">
        <v>249</v>
      </c>
      <c r="DE484">
        <v>25</v>
      </c>
      <c r="DF484" t="s">
        <v>1062</v>
      </c>
      <c r="DG484">
        <v>459</v>
      </c>
      <c r="DH484">
        <v>123</v>
      </c>
      <c r="DI484">
        <v>10</v>
      </c>
      <c r="DJ484">
        <v>2</v>
      </c>
      <c r="DK484">
        <v>2015</v>
      </c>
      <c r="DL484">
        <v>494</v>
      </c>
      <c r="DM484">
        <v>0.25900000000000001</v>
      </c>
      <c r="DN484">
        <v>0.308</v>
      </c>
      <c r="DO484">
        <v>0.38300000000000001</v>
      </c>
      <c r="DP484">
        <v>151</v>
      </c>
      <c r="DQ484">
        <v>0.30499999999999999</v>
      </c>
      <c r="DR484">
        <v>37</v>
      </c>
      <c r="DS484">
        <v>12</v>
      </c>
      <c r="DT484" t="s">
        <v>249</v>
      </c>
      <c r="DU484">
        <v>24</v>
      </c>
      <c r="DV484" s="36" t="s">
        <v>2653</v>
      </c>
    </row>
    <row r="485" spans="1:126" x14ac:dyDescent="0.3">
      <c r="A485">
        <v>484</v>
      </c>
      <c r="B485" t="s">
        <v>5617</v>
      </c>
      <c r="C485" t="s">
        <v>453</v>
      </c>
      <c r="D485" t="s">
        <v>42</v>
      </c>
      <c r="E485">
        <v>457574</v>
      </c>
      <c r="F485" t="s">
        <v>253</v>
      </c>
      <c r="I485" t="s">
        <v>1065</v>
      </c>
      <c r="J485">
        <v>31</v>
      </c>
      <c r="K485" t="s">
        <v>808</v>
      </c>
      <c r="L485">
        <v>96</v>
      </c>
      <c r="M485">
        <v>110</v>
      </c>
      <c r="N485">
        <v>37</v>
      </c>
      <c r="O485">
        <v>60</v>
      </c>
      <c r="P485">
        <v>93</v>
      </c>
      <c r="Q485">
        <v>103</v>
      </c>
      <c r="R485">
        <v>96</v>
      </c>
      <c r="S485">
        <v>78</v>
      </c>
      <c r="T485">
        <v>87</v>
      </c>
      <c r="U485">
        <v>35</v>
      </c>
      <c r="V485">
        <v>80</v>
      </c>
      <c r="W485">
        <v>89</v>
      </c>
      <c r="X485">
        <v>32</v>
      </c>
      <c r="Y485">
        <v>96</v>
      </c>
      <c r="Z485">
        <v>2</v>
      </c>
      <c r="AA485">
        <v>1</v>
      </c>
      <c r="AB485" s="1">
        <v>0.21099999999999999</v>
      </c>
      <c r="AC485" s="1">
        <v>0.27200000000000002</v>
      </c>
      <c r="AD485" s="1">
        <v>0.32300000000000001</v>
      </c>
      <c r="AE485" s="1">
        <v>0.26600000000000001</v>
      </c>
      <c r="AF485" s="36">
        <v>8</v>
      </c>
      <c r="AG485" s="36">
        <v>8</v>
      </c>
      <c r="AH485" s="8">
        <v>1</v>
      </c>
      <c r="AI485" s="36">
        <v>-5</v>
      </c>
      <c r="AJ485" s="38">
        <v>721</v>
      </c>
      <c r="AK485" s="38">
        <v>78</v>
      </c>
      <c r="AL485" s="1">
        <v>0.26500000000000001</v>
      </c>
      <c r="AM485" s="1">
        <v>0.53333333329999999</v>
      </c>
      <c r="AN485" s="1">
        <v>9.58547238E-2</v>
      </c>
      <c r="AO485" s="1">
        <v>1.4922731700000001E-2</v>
      </c>
      <c r="AP485" s="1">
        <v>7.3399270200000005E-2</v>
      </c>
      <c r="AQ485" s="1">
        <v>0.223094499</v>
      </c>
      <c r="AR485" s="1">
        <v>0.1469623008</v>
      </c>
      <c r="AS485" s="1">
        <v>0.11227536</v>
      </c>
      <c r="AT485" s="1">
        <v>3.5248359E-2</v>
      </c>
      <c r="AU485" s="1">
        <v>1.5772236E-3</v>
      </c>
      <c r="AV485" s="1">
        <v>2.1095992500000001E-2</v>
      </c>
      <c r="AW485" s="1">
        <v>0.26588373160000001</v>
      </c>
      <c r="AX485" s="1">
        <v>-0.11376711</v>
      </c>
      <c r="AY485" s="1">
        <v>0.73154010749999998</v>
      </c>
      <c r="AZ485" s="1">
        <v>-1.0245983030000001</v>
      </c>
      <c r="BA485" s="1">
        <v>-0.42099715100000001</v>
      </c>
      <c r="BB485" s="1">
        <v>-0.24933503400000001</v>
      </c>
      <c r="BC485" s="1">
        <v>0.1397934341</v>
      </c>
      <c r="BD485" s="1">
        <v>-0.24498551599999999</v>
      </c>
      <c r="BE485" s="1">
        <v>-0.73109648400000005</v>
      </c>
      <c r="BF485" s="1">
        <v>-0.56703798000000005</v>
      </c>
      <c r="BG485" s="1">
        <v>-0.87818609400000003</v>
      </c>
      <c r="BH485" s="1">
        <v>-0.44229157200000002</v>
      </c>
      <c r="BI485" s="1">
        <v>-1.0756461180000001</v>
      </c>
      <c r="BJ485">
        <v>3</v>
      </c>
      <c r="BK485">
        <v>3</v>
      </c>
      <c r="BL485" t="s">
        <v>762</v>
      </c>
      <c r="BM485" t="s">
        <v>761</v>
      </c>
      <c r="BN485" s="36" t="s">
        <v>783</v>
      </c>
      <c r="BO485" s="1">
        <v>-0.318829947</v>
      </c>
      <c r="BP485" s="1">
        <v>5.0154668399999998E-2</v>
      </c>
      <c r="BQ485" s="1">
        <v>0.89441624939999997</v>
      </c>
      <c r="BR485" s="1">
        <v>0.2448252548</v>
      </c>
      <c r="BS485" s="1">
        <v>0.31882994710000001</v>
      </c>
      <c r="BT485" s="1">
        <v>5.0154668399999998E-2</v>
      </c>
      <c r="BU485" s="1">
        <v>0.89441624939999997</v>
      </c>
      <c r="BV485" s="1">
        <v>0.2448252548</v>
      </c>
      <c r="BW485" t="s">
        <v>3874</v>
      </c>
      <c r="BX485" t="s">
        <v>1093</v>
      </c>
      <c r="BY485" t="s">
        <v>1063</v>
      </c>
      <c r="CP485" t="s">
        <v>1093</v>
      </c>
      <c r="CQ485">
        <v>51</v>
      </c>
      <c r="CR485">
        <v>31</v>
      </c>
      <c r="CS485">
        <v>0</v>
      </c>
      <c r="CT485">
        <v>0</v>
      </c>
      <c r="CU485">
        <v>2016</v>
      </c>
      <c r="CV485">
        <v>51</v>
      </c>
      <c r="CW485">
        <v>0.157</v>
      </c>
      <c r="CX485">
        <v>0.157</v>
      </c>
      <c r="CY485">
        <v>0.23499999999999999</v>
      </c>
      <c r="CZ485">
        <v>9</v>
      </c>
      <c r="DA485">
        <v>0.16800000000000001</v>
      </c>
      <c r="DB485">
        <v>1</v>
      </c>
      <c r="DC485">
        <v>-2</v>
      </c>
      <c r="DD485" t="s">
        <v>253</v>
      </c>
      <c r="DE485">
        <v>30</v>
      </c>
      <c r="DF485" t="s">
        <v>1116</v>
      </c>
      <c r="DG485">
        <v>66</v>
      </c>
      <c r="DH485">
        <v>29</v>
      </c>
      <c r="DI485">
        <v>2</v>
      </c>
      <c r="DJ485">
        <v>1</v>
      </c>
      <c r="DK485">
        <v>2015</v>
      </c>
      <c r="DL485">
        <v>78</v>
      </c>
      <c r="DM485">
        <v>0.24199999999999999</v>
      </c>
      <c r="DN485">
        <v>0.33300000000000002</v>
      </c>
      <c r="DO485">
        <v>0.33300000000000002</v>
      </c>
      <c r="DP485">
        <v>24</v>
      </c>
      <c r="DQ485">
        <v>0.30399999999999999</v>
      </c>
      <c r="DR485">
        <v>11</v>
      </c>
      <c r="DS485">
        <v>2</v>
      </c>
      <c r="DT485" t="s">
        <v>255</v>
      </c>
      <c r="DU485">
        <v>29</v>
      </c>
      <c r="DV485" s="36" t="s">
        <v>1317</v>
      </c>
    </row>
    <row r="486" spans="1:126" x14ac:dyDescent="0.3">
      <c r="A486">
        <v>485</v>
      </c>
      <c r="B486" t="s">
        <v>649</v>
      </c>
      <c r="C486" t="s">
        <v>185</v>
      </c>
      <c r="D486" t="s">
        <v>184</v>
      </c>
      <c r="E486">
        <v>434636</v>
      </c>
      <c r="F486" t="s">
        <v>249</v>
      </c>
      <c r="I486" t="s">
        <v>1061</v>
      </c>
      <c r="J486">
        <v>5</v>
      </c>
      <c r="K486" t="s">
        <v>818</v>
      </c>
      <c r="L486">
        <v>76</v>
      </c>
      <c r="M486">
        <v>124</v>
      </c>
      <c r="N486">
        <v>66</v>
      </c>
      <c r="O486">
        <v>166</v>
      </c>
      <c r="P486">
        <v>105</v>
      </c>
      <c r="Q486">
        <v>69</v>
      </c>
      <c r="R486">
        <v>129</v>
      </c>
      <c r="S486">
        <v>64</v>
      </c>
      <c r="T486">
        <v>67</v>
      </c>
      <c r="U486">
        <v>78</v>
      </c>
      <c r="V486">
        <v>62</v>
      </c>
      <c r="W486">
        <v>99</v>
      </c>
      <c r="X486">
        <v>36</v>
      </c>
      <c r="Y486">
        <v>171</v>
      </c>
      <c r="Z486">
        <v>3</v>
      </c>
      <c r="AA486">
        <v>4</v>
      </c>
      <c r="AB486" s="1">
        <v>0.25</v>
      </c>
      <c r="AC486" s="1">
        <v>0.312</v>
      </c>
      <c r="AD486" s="1">
        <v>0.34200000000000003</v>
      </c>
      <c r="AE486" s="1">
        <v>0.29399999999999998</v>
      </c>
      <c r="AF486" s="36">
        <v>16</v>
      </c>
      <c r="AG486" s="36">
        <v>15</v>
      </c>
      <c r="AH486" s="8">
        <v>5</v>
      </c>
      <c r="AI486" s="36">
        <v>-6</v>
      </c>
      <c r="AJ486" s="38">
        <v>638</v>
      </c>
      <c r="AK486" s="38">
        <v>238</v>
      </c>
      <c r="AL486" s="1">
        <v>0.21</v>
      </c>
      <c r="AM486" s="1">
        <v>0.6</v>
      </c>
      <c r="AN486" s="1">
        <v>0.17083171019999999</v>
      </c>
      <c r="AO486" s="1">
        <v>4.1225913400000001E-2</v>
      </c>
      <c r="AP486" s="1">
        <v>8.3106601299999999E-2</v>
      </c>
      <c r="AQ486" s="1">
        <v>0.15034932179999999</v>
      </c>
      <c r="AR486" s="1">
        <v>0.1978927003</v>
      </c>
      <c r="AS486" s="1">
        <v>9.1840752400000003E-2</v>
      </c>
      <c r="AT486" s="1">
        <v>2.7269023E-2</v>
      </c>
      <c r="AU486" s="1">
        <v>3.4917197000000001E-3</v>
      </c>
      <c r="AV486" s="1">
        <v>1.6340375099999999E-2</v>
      </c>
      <c r="AW486" s="1">
        <v>0.29400967080000001</v>
      </c>
      <c r="AX486" s="1">
        <v>-0.65492958000000001</v>
      </c>
      <c r="AY486" s="1">
        <v>1.7367811502999999</v>
      </c>
      <c r="AZ486" s="1">
        <v>-0.55084750800000004</v>
      </c>
      <c r="BA486" s="1">
        <v>0.68927850759999998</v>
      </c>
      <c r="BB486" s="1">
        <v>0.1583375544</v>
      </c>
      <c r="BC486" s="1">
        <v>-1.663512281</v>
      </c>
      <c r="BD486" s="1">
        <v>1.6974839155000001</v>
      </c>
      <c r="BE486" s="1">
        <v>-1.2055929869999999</v>
      </c>
      <c r="BF486" s="1">
        <v>-1.4153429639999999</v>
      </c>
      <c r="BG486" s="1">
        <v>-0.30212815500000001</v>
      </c>
      <c r="BH486" s="1">
        <v>-0.84418607000000001</v>
      </c>
      <c r="BI486" s="1">
        <v>-0.11000229</v>
      </c>
      <c r="BJ486">
        <v>3</v>
      </c>
      <c r="BK486">
        <v>1</v>
      </c>
      <c r="BL486" t="s">
        <v>761</v>
      </c>
      <c r="BM486" t="s">
        <v>6724</v>
      </c>
      <c r="BN486" s="36" t="s">
        <v>6996</v>
      </c>
      <c r="BO486" s="1">
        <v>-0.61954371799999997</v>
      </c>
      <c r="BP486" s="1">
        <v>-0.39903316</v>
      </c>
      <c r="BQ486" s="1">
        <v>0.412201869</v>
      </c>
      <c r="BR486" s="1">
        <v>-0.523639572</v>
      </c>
      <c r="BS486" s="1">
        <v>0.61954371760000004</v>
      </c>
      <c r="BT486" s="1">
        <v>0.39903316030000002</v>
      </c>
      <c r="BU486" s="1">
        <v>0.412201869</v>
      </c>
      <c r="BV486" s="1">
        <v>0.52363957240000003</v>
      </c>
      <c r="BW486" t="s">
        <v>2464</v>
      </c>
      <c r="BX486" t="s">
        <v>1104</v>
      </c>
      <c r="BY486" t="s">
        <v>1063</v>
      </c>
      <c r="CP486" t="s">
        <v>1104</v>
      </c>
      <c r="CQ486">
        <v>495</v>
      </c>
      <c r="CR486">
        <v>129</v>
      </c>
      <c r="CS486">
        <v>12</v>
      </c>
      <c r="CT486">
        <v>15</v>
      </c>
      <c r="CU486">
        <v>2016</v>
      </c>
      <c r="CV486">
        <v>540</v>
      </c>
      <c r="CW486">
        <v>0.27700000000000002</v>
      </c>
      <c r="CX486">
        <v>0.33100000000000002</v>
      </c>
      <c r="CY486">
        <v>0.41799999999999998</v>
      </c>
      <c r="CZ486">
        <v>178</v>
      </c>
      <c r="DA486">
        <v>0.32900000000000001</v>
      </c>
      <c r="DB486">
        <v>51</v>
      </c>
      <c r="DC486">
        <v>22</v>
      </c>
      <c r="DD486" t="s">
        <v>249</v>
      </c>
      <c r="DE486">
        <v>34</v>
      </c>
      <c r="DF486" t="s">
        <v>1104</v>
      </c>
      <c r="DG486">
        <v>512</v>
      </c>
      <c r="DH486">
        <v>133</v>
      </c>
      <c r="DI486">
        <v>3</v>
      </c>
      <c r="DJ486">
        <v>12</v>
      </c>
      <c r="DK486">
        <v>2015</v>
      </c>
      <c r="DL486">
        <v>551</v>
      </c>
      <c r="DM486">
        <v>0.26200000000000001</v>
      </c>
      <c r="DN486">
        <v>0.30299999999999999</v>
      </c>
      <c r="DO486">
        <v>0.33200000000000002</v>
      </c>
      <c r="DP486">
        <v>157</v>
      </c>
      <c r="DQ486">
        <v>0.28399999999999997</v>
      </c>
      <c r="DR486">
        <v>31</v>
      </c>
      <c r="DS486">
        <v>13</v>
      </c>
      <c r="DT486" t="s">
        <v>249</v>
      </c>
      <c r="DU486">
        <v>33</v>
      </c>
      <c r="DV486" s="36" t="s">
        <v>1173</v>
      </c>
    </row>
    <row r="487" spans="1:126" x14ac:dyDescent="0.3">
      <c r="A487">
        <v>486</v>
      </c>
      <c r="B487" t="s">
        <v>5618</v>
      </c>
      <c r="C487" t="s">
        <v>3015</v>
      </c>
      <c r="D487" t="s">
        <v>22</v>
      </c>
      <c r="E487">
        <v>605412</v>
      </c>
      <c r="F487" t="s">
        <v>265</v>
      </c>
      <c r="I487" t="s">
        <v>1103</v>
      </c>
      <c r="J487">
        <v>27</v>
      </c>
      <c r="K487" t="s">
        <v>824</v>
      </c>
      <c r="L487">
        <v>154</v>
      </c>
      <c r="M487">
        <v>93</v>
      </c>
      <c r="N487">
        <v>209</v>
      </c>
      <c r="O487">
        <v>65</v>
      </c>
      <c r="P487">
        <v>105</v>
      </c>
      <c r="Q487">
        <v>49</v>
      </c>
      <c r="R487">
        <v>120</v>
      </c>
      <c r="S487">
        <v>100</v>
      </c>
      <c r="T487">
        <v>127</v>
      </c>
      <c r="U487">
        <v>208</v>
      </c>
      <c r="V487">
        <v>75</v>
      </c>
      <c r="W487">
        <v>111</v>
      </c>
      <c r="X487">
        <v>27</v>
      </c>
      <c r="Y487">
        <v>540</v>
      </c>
      <c r="Z487">
        <v>11</v>
      </c>
      <c r="AA487">
        <v>5</v>
      </c>
      <c r="AB487" s="1">
        <v>0.27400000000000002</v>
      </c>
      <c r="AC487" s="1">
        <v>0.33600000000000002</v>
      </c>
      <c r="AD487" s="1">
        <v>0.41799999999999998</v>
      </c>
      <c r="AE487" s="1">
        <v>0.33</v>
      </c>
      <c r="AF487" s="36">
        <v>52</v>
      </c>
      <c r="AG487" s="36">
        <v>59</v>
      </c>
      <c r="AH487" s="8">
        <v>18</v>
      </c>
      <c r="AI487" s="36">
        <v>18</v>
      </c>
      <c r="AJ487" s="38">
        <v>43</v>
      </c>
      <c r="AK487" s="38">
        <v>7</v>
      </c>
      <c r="AL487" s="1">
        <v>0.42499999999999999</v>
      </c>
      <c r="AM487" s="1">
        <v>0.45</v>
      </c>
      <c r="AN487" s="1">
        <v>0.53964922140000005</v>
      </c>
      <c r="AO487" s="1">
        <v>1.61075E-2</v>
      </c>
      <c r="AP487" s="1">
        <v>8.3186266800000006E-2</v>
      </c>
      <c r="AQ487" s="1">
        <v>0.1066322289</v>
      </c>
      <c r="AR487" s="1">
        <v>0.18353152659999999</v>
      </c>
      <c r="AS487" s="1">
        <v>0.1442146232</v>
      </c>
      <c r="AT487" s="1">
        <v>5.1369746100000002E-2</v>
      </c>
      <c r="AU487" s="1">
        <v>9.3375213999999998E-3</v>
      </c>
      <c r="AV487" s="1">
        <v>1.9648678900000001E-2</v>
      </c>
      <c r="AW487" s="1">
        <v>0.33036693620000002</v>
      </c>
      <c r="AX487" s="1">
        <v>1.4605237116000001</v>
      </c>
      <c r="AY487" s="1">
        <v>-0.52501119600000001</v>
      </c>
      <c r="AZ487" s="1">
        <v>1.7795687630999999</v>
      </c>
      <c r="BA487" s="1">
        <v>-0.37098725199999999</v>
      </c>
      <c r="BB487" s="1">
        <v>0.1616832168</v>
      </c>
      <c r="BC487" s="1">
        <v>-2.7472306299999998</v>
      </c>
      <c r="BD487" s="1">
        <v>1.1497532635000001</v>
      </c>
      <c r="BE487" s="1">
        <v>1.0540891599999999E-2</v>
      </c>
      <c r="BF487" s="1">
        <v>1.1468706721999999</v>
      </c>
      <c r="BG487" s="1">
        <v>1.4568310020999999</v>
      </c>
      <c r="BH487" s="1">
        <v>-0.56460321000000002</v>
      </c>
      <c r="BI487" s="1">
        <v>1.1382464793</v>
      </c>
      <c r="BJ487">
        <v>4</v>
      </c>
      <c r="BK487">
        <v>3</v>
      </c>
      <c r="BL487" t="s">
        <v>760</v>
      </c>
      <c r="BM487" t="s">
        <v>764</v>
      </c>
      <c r="BN487" s="36" t="s">
        <v>797</v>
      </c>
      <c r="BO487" s="1">
        <v>-0.401717398</v>
      </c>
      <c r="BP487" s="1">
        <v>-0.52541334399999995</v>
      </c>
      <c r="BQ487" s="1">
        <v>-0.68254077000000002</v>
      </c>
      <c r="BR487" s="1">
        <v>-0.167260295</v>
      </c>
      <c r="BS487" s="1">
        <v>0.40171739839999998</v>
      </c>
      <c r="BT487" s="1">
        <v>0.52541334390000005</v>
      </c>
      <c r="BU487" s="1">
        <v>0.68254077010000003</v>
      </c>
      <c r="BV487" s="1">
        <v>0.16726029540000001</v>
      </c>
      <c r="BW487" t="s">
        <v>6498</v>
      </c>
      <c r="BX487" t="s">
        <v>1104</v>
      </c>
      <c r="BY487" t="s">
        <v>1063</v>
      </c>
      <c r="BZ487" t="s">
        <v>1104</v>
      </c>
      <c r="CA487">
        <v>511</v>
      </c>
      <c r="CB487">
        <v>138</v>
      </c>
      <c r="CC487">
        <v>10</v>
      </c>
      <c r="CD487">
        <v>4</v>
      </c>
      <c r="CE487">
        <v>2017</v>
      </c>
      <c r="CF487">
        <v>573</v>
      </c>
      <c r="CG487">
        <v>0.28799999999999998</v>
      </c>
      <c r="CH487">
        <v>0.34699999999999998</v>
      </c>
      <c r="CI487">
        <v>0.42099999999999999</v>
      </c>
      <c r="CJ487">
        <v>192</v>
      </c>
      <c r="CK487">
        <v>0.33600000000000002</v>
      </c>
      <c r="CL487">
        <v>58</v>
      </c>
      <c r="CM487">
        <v>19</v>
      </c>
      <c r="CN487" t="s">
        <v>265</v>
      </c>
      <c r="CO487">
        <v>26</v>
      </c>
      <c r="CP487" t="s">
        <v>1104</v>
      </c>
      <c r="CQ487">
        <v>464</v>
      </c>
      <c r="CR487">
        <v>127</v>
      </c>
      <c r="CS487">
        <v>10</v>
      </c>
      <c r="CT487">
        <v>5</v>
      </c>
      <c r="CU487">
        <v>2016</v>
      </c>
      <c r="CV487">
        <v>526</v>
      </c>
      <c r="CW487">
        <v>0.23899999999999999</v>
      </c>
      <c r="CX487">
        <v>0.315</v>
      </c>
      <c r="CY487">
        <v>0.379</v>
      </c>
      <c r="CZ487">
        <v>161</v>
      </c>
      <c r="DA487">
        <v>0.30599999999999999</v>
      </c>
      <c r="DB487">
        <v>39</v>
      </c>
      <c r="DC487">
        <v>13</v>
      </c>
      <c r="DD487" t="s">
        <v>265</v>
      </c>
      <c r="DE487">
        <v>25</v>
      </c>
      <c r="DF487" t="s">
        <v>1104</v>
      </c>
      <c r="DG487">
        <v>382</v>
      </c>
      <c r="DH487">
        <v>100</v>
      </c>
      <c r="DI487">
        <v>8</v>
      </c>
      <c r="DJ487">
        <v>3</v>
      </c>
      <c r="DK487">
        <v>2015</v>
      </c>
      <c r="DL487">
        <v>432</v>
      </c>
      <c r="DM487">
        <v>0.312</v>
      </c>
      <c r="DN487">
        <v>0.378</v>
      </c>
      <c r="DO487">
        <v>0.45500000000000002</v>
      </c>
      <c r="DP487">
        <v>157</v>
      </c>
      <c r="DQ487">
        <v>0.36399999999999999</v>
      </c>
      <c r="DR487">
        <v>64</v>
      </c>
      <c r="DS487">
        <v>18</v>
      </c>
      <c r="DT487" t="s">
        <v>265</v>
      </c>
      <c r="DU487">
        <v>24</v>
      </c>
      <c r="DV487" s="36" t="s">
        <v>3178</v>
      </c>
    </row>
    <row r="488" spans="1:126" x14ac:dyDescent="0.3">
      <c r="A488">
        <v>487</v>
      </c>
      <c r="B488" t="s">
        <v>4649</v>
      </c>
      <c r="C488" t="s">
        <v>381</v>
      </c>
      <c r="D488" t="s">
        <v>369</v>
      </c>
      <c r="E488">
        <v>517370</v>
      </c>
      <c r="F488" t="s">
        <v>249</v>
      </c>
      <c r="I488" t="s">
        <v>1061</v>
      </c>
      <c r="J488">
        <v>22</v>
      </c>
      <c r="K488" t="s">
        <v>781</v>
      </c>
      <c r="L488">
        <v>76</v>
      </c>
      <c r="M488">
        <v>100</v>
      </c>
      <c r="N488">
        <v>47</v>
      </c>
      <c r="O488">
        <v>40</v>
      </c>
      <c r="P488">
        <v>55</v>
      </c>
      <c r="Q488">
        <v>119</v>
      </c>
      <c r="R488">
        <v>108</v>
      </c>
      <c r="S488">
        <v>87</v>
      </c>
      <c r="T488">
        <v>97</v>
      </c>
      <c r="U488">
        <v>70</v>
      </c>
      <c r="V488">
        <v>92</v>
      </c>
      <c r="W488">
        <v>93</v>
      </c>
      <c r="X488">
        <v>29</v>
      </c>
      <c r="Y488">
        <v>121</v>
      </c>
      <c r="Z488">
        <v>3</v>
      </c>
      <c r="AA488">
        <v>1</v>
      </c>
      <c r="AB488" s="1">
        <v>0.23599999999999999</v>
      </c>
      <c r="AC488" s="1">
        <v>0.26900000000000002</v>
      </c>
      <c r="AD488" s="1">
        <v>0.36199999999999999</v>
      </c>
      <c r="AE488" s="1">
        <v>0.27500000000000002</v>
      </c>
      <c r="AF488" s="36">
        <v>10</v>
      </c>
      <c r="AG488" s="36">
        <v>9</v>
      </c>
      <c r="AH488" s="8">
        <v>3</v>
      </c>
      <c r="AI488" s="36">
        <v>-7</v>
      </c>
      <c r="AJ488" s="38">
        <v>687</v>
      </c>
      <c r="AK488" s="38">
        <v>256</v>
      </c>
      <c r="AL488" s="1">
        <v>0.21</v>
      </c>
      <c r="AM488" s="1">
        <v>0.4833333333</v>
      </c>
      <c r="AN488" s="1">
        <v>0.1207206804</v>
      </c>
      <c r="AO488" s="1">
        <v>9.8844104999999995E-3</v>
      </c>
      <c r="AP488" s="1">
        <v>4.34323468E-2</v>
      </c>
      <c r="AQ488" s="1">
        <v>0.25948739910000002</v>
      </c>
      <c r="AR488" s="1">
        <v>0.1658456629</v>
      </c>
      <c r="AS488" s="1">
        <v>0.1251718553</v>
      </c>
      <c r="AT488" s="1">
        <v>3.9304392100000002E-2</v>
      </c>
      <c r="AU488" s="1">
        <v>3.1456418000000001E-3</v>
      </c>
      <c r="AV488" s="1">
        <v>2.4295927599999999E-2</v>
      </c>
      <c r="AW488" s="1">
        <v>0.27506839170000003</v>
      </c>
      <c r="AX488" s="1">
        <v>-0.65492958000000001</v>
      </c>
      <c r="AY488" s="1">
        <v>-2.2390674999999999E-2</v>
      </c>
      <c r="AZ488" s="1">
        <v>-0.86747986899999996</v>
      </c>
      <c r="BA488" s="1">
        <v>-0.63366820199999996</v>
      </c>
      <c r="BB488" s="1">
        <v>-1.5078367930000001</v>
      </c>
      <c r="BC488" s="1">
        <v>1.0419497984999999</v>
      </c>
      <c r="BD488" s="1">
        <v>0.47521997890000001</v>
      </c>
      <c r="BE488" s="1">
        <v>-0.43163676000000001</v>
      </c>
      <c r="BF488" s="1">
        <v>-0.13583003799999999</v>
      </c>
      <c r="BG488" s="1">
        <v>-0.40626045799999999</v>
      </c>
      <c r="BH488" s="1">
        <v>-0.17186689199999999</v>
      </c>
      <c r="BI488" s="1">
        <v>-0.76031050200000005</v>
      </c>
      <c r="BJ488">
        <v>2</v>
      </c>
      <c r="BK488">
        <v>2</v>
      </c>
      <c r="BL488" t="s">
        <v>759</v>
      </c>
      <c r="BM488" t="s">
        <v>762</v>
      </c>
      <c r="BN488" s="36" t="s">
        <v>782</v>
      </c>
      <c r="BO488" s="1">
        <v>-0.196816304</v>
      </c>
      <c r="BP488" s="1">
        <v>0.4331975481</v>
      </c>
      <c r="BQ488" s="1">
        <v>0.3340866857</v>
      </c>
      <c r="BR488" s="1">
        <v>0.25329346050000001</v>
      </c>
      <c r="BS488" s="1">
        <v>0.196816304</v>
      </c>
      <c r="BT488" s="1">
        <v>0.4331975481</v>
      </c>
      <c r="BU488" s="1">
        <v>0.3340866857</v>
      </c>
      <c r="BV488" s="1">
        <v>0.25329346050000001</v>
      </c>
      <c r="BW488" t="s">
        <v>2888</v>
      </c>
      <c r="BX488" t="s">
        <v>1081</v>
      </c>
      <c r="BY488" t="s">
        <v>1063</v>
      </c>
      <c r="CP488" t="s">
        <v>1081</v>
      </c>
      <c r="CQ488">
        <v>158</v>
      </c>
      <c r="CR488">
        <v>83</v>
      </c>
      <c r="CS488">
        <v>5</v>
      </c>
      <c r="CT488">
        <v>0</v>
      </c>
      <c r="CU488">
        <v>2016</v>
      </c>
      <c r="CV488">
        <v>167</v>
      </c>
      <c r="CW488">
        <v>0.222</v>
      </c>
      <c r="CX488">
        <v>0.253</v>
      </c>
      <c r="CY488">
        <v>0.36699999999999999</v>
      </c>
      <c r="CZ488">
        <v>45</v>
      </c>
      <c r="DA488">
        <v>0.26700000000000002</v>
      </c>
      <c r="DB488">
        <v>11</v>
      </c>
      <c r="DC488">
        <v>3</v>
      </c>
      <c r="DD488" t="s">
        <v>249</v>
      </c>
      <c r="DE488">
        <v>27</v>
      </c>
      <c r="DF488" t="s">
        <v>1377</v>
      </c>
      <c r="DG488">
        <v>363</v>
      </c>
      <c r="DH488">
        <v>104</v>
      </c>
      <c r="DI488">
        <v>10</v>
      </c>
      <c r="DJ488">
        <v>4</v>
      </c>
      <c r="DK488">
        <v>2015</v>
      </c>
      <c r="DL488">
        <v>384</v>
      </c>
      <c r="DM488">
        <v>0.27500000000000002</v>
      </c>
      <c r="DN488">
        <v>0.31</v>
      </c>
      <c r="DO488">
        <v>0.41599999999999998</v>
      </c>
      <c r="DP488">
        <v>121</v>
      </c>
      <c r="DQ488">
        <v>0.316</v>
      </c>
      <c r="DR488">
        <v>36</v>
      </c>
      <c r="DS488">
        <v>14</v>
      </c>
      <c r="DT488" t="s">
        <v>253</v>
      </c>
      <c r="DU488">
        <v>26</v>
      </c>
      <c r="DV488" s="36" t="s">
        <v>1560</v>
      </c>
    </row>
    <row r="489" spans="1:126" x14ac:dyDescent="0.3">
      <c r="A489">
        <v>488</v>
      </c>
      <c r="B489" t="s">
        <v>5619</v>
      </c>
      <c r="C489" t="s">
        <v>4636</v>
      </c>
      <c r="D489" t="s">
        <v>5226</v>
      </c>
      <c r="E489">
        <v>666560</v>
      </c>
      <c r="F489" t="s">
        <v>250</v>
      </c>
      <c r="I489" t="s">
        <v>1065</v>
      </c>
      <c r="J489">
        <v>8</v>
      </c>
      <c r="K489" t="s">
        <v>813</v>
      </c>
      <c r="L489">
        <v>67</v>
      </c>
      <c r="M489">
        <v>107</v>
      </c>
      <c r="N489">
        <v>36</v>
      </c>
      <c r="O489">
        <v>79</v>
      </c>
      <c r="P489">
        <v>104</v>
      </c>
      <c r="Q489">
        <v>134</v>
      </c>
      <c r="R489">
        <v>63</v>
      </c>
      <c r="S489">
        <v>142</v>
      </c>
      <c r="T489">
        <v>90</v>
      </c>
      <c r="U489">
        <v>89</v>
      </c>
      <c r="V489">
        <v>173</v>
      </c>
      <c r="W489">
        <v>98</v>
      </c>
      <c r="X489">
        <v>31</v>
      </c>
      <c r="Y489">
        <v>93</v>
      </c>
      <c r="Z489">
        <v>4</v>
      </c>
      <c r="AA489">
        <v>1</v>
      </c>
      <c r="AB489" s="1">
        <v>0.19400000000000001</v>
      </c>
      <c r="AC489" s="1">
        <v>0.27200000000000002</v>
      </c>
      <c r="AD489" s="1">
        <v>0.39700000000000002</v>
      </c>
      <c r="AE489" s="1">
        <v>0.28999999999999998</v>
      </c>
      <c r="AF489" s="36">
        <v>11</v>
      </c>
      <c r="AG489" s="36">
        <v>10</v>
      </c>
      <c r="AH489" s="8">
        <v>2</v>
      </c>
      <c r="AI489" s="36">
        <v>-4</v>
      </c>
      <c r="AJ489" s="38">
        <v>686</v>
      </c>
      <c r="AK489" s="38">
        <v>76</v>
      </c>
      <c r="AL489" s="1">
        <v>0.185</v>
      </c>
      <c r="AM489" s="1">
        <v>0.51666666670000005</v>
      </c>
      <c r="AN489" s="1">
        <v>9.3405185599999996E-2</v>
      </c>
      <c r="AO489" s="1">
        <v>1.9755296499999998E-2</v>
      </c>
      <c r="AP489" s="1">
        <v>8.22271693E-2</v>
      </c>
      <c r="AQ489" s="1">
        <v>0.29176588669999998</v>
      </c>
      <c r="AR489" s="1">
        <v>9.6726099699999998E-2</v>
      </c>
      <c r="AS489" s="1">
        <v>0.20366679039999999</v>
      </c>
      <c r="AT489" s="1">
        <v>3.6692065400000001E-2</v>
      </c>
      <c r="AU489" s="1">
        <v>4.0159571000000002E-3</v>
      </c>
      <c r="AV489" s="1">
        <v>4.5460695299999999E-2</v>
      </c>
      <c r="AW489" s="1">
        <v>0.28987820409999998</v>
      </c>
      <c r="AX489" s="1">
        <v>-0.90091252099999997</v>
      </c>
      <c r="AY489" s="1">
        <v>0.48022984680000003</v>
      </c>
      <c r="AZ489" s="1">
        <v>-1.040075995</v>
      </c>
      <c r="BA489" s="1">
        <v>-0.21701121900000001</v>
      </c>
      <c r="BB489" s="1">
        <v>0.1214046119</v>
      </c>
      <c r="BC489" s="1">
        <v>1.8421125501</v>
      </c>
      <c r="BD489" s="1">
        <v>-2.1609784379999999</v>
      </c>
      <c r="BE489" s="1">
        <v>1.3910345130999999</v>
      </c>
      <c r="BF489" s="1">
        <v>-0.41355361699999998</v>
      </c>
      <c r="BG489" s="1">
        <v>-0.144388928</v>
      </c>
      <c r="BH489" s="1">
        <v>1.6167554908999999</v>
      </c>
      <c r="BI489" s="1">
        <v>-0.251847341</v>
      </c>
      <c r="BJ489">
        <v>1</v>
      </c>
      <c r="BK489">
        <v>1</v>
      </c>
      <c r="BL489" t="s">
        <v>763</v>
      </c>
      <c r="BM489" t="s">
        <v>759</v>
      </c>
      <c r="BN489" s="36" t="s">
        <v>775</v>
      </c>
      <c r="BO489" s="1">
        <v>0.77541191210000004</v>
      </c>
      <c r="BP489" s="1">
        <v>0.4204970079</v>
      </c>
      <c r="BQ489" s="1">
        <v>0.39381390869999999</v>
      </c>
      <c r="BR489" s="1">
        <v>0.215741403</v>
      </c>
      <c r="BS489" s="1">
        <v>0.77541191210000004</v>
      </c>
      <c r="BT489" s="1">
        <v>0.4204970079</v>
      </c>
      <c r="BU489" s="1">
        <v>0.39381390869999999</v>
      </c>
      <c r="BV489" s="1">
        <v>0.215741403</v>
      </c>
      <c r="BW489" t="s">
        <v>2883</v>
      </c>
      <c r="BX489" t="s">
        <v>1400</v>
      </c>
      <c r="BY489" t="s">
        <v>1373</v>
      </c>
      <c r="CP489" t="s">
        <v>1400</v>
      </c>
      <c r="CQ489">
        <v>215</v>
      </c>
      <c r="CR489">
        <v>62</v>
      </c>
      <c r="CS489">
        <v>12</v>
      </c>
      <c r="CT489">
        <v>1</v>
      </c>
      <c r="CU489">
        <v>2016</v>
      </c>
      <c r="CV489">
        <v>244</v>
      </c>
      <c r="CW489">
        <v>0.191</v>
      </c>
      <c r="CX489">
        <v>0.27500000000000002</v>
      </c>
      <c r="CY489">
        <v>0.40899999999999997</v>
      </c>
      <c r="CZ489">
        <v>72</v>
      </c>
      <c r="DA489">
        <v>0.29499999999999998</v>
      </c>
      <c r="DB489">
        <v>21</v>
      </c>
      <c r="DC489">
        <v>4</v>
      </c>
      <c r="DD489" t="s">
        <v>250</v>
      </c>
      <c r="DE489">
        <v>29</v>
      </c>
      <c r="DV489" s="36" t="s">
        <v>5227</v>
      </c>
    </row>
    <row r="490" spans="1:126" x14ac:dyDescent="0.3">
      <c r="A490">
        <v>489</v>
      </c>
      <c r="B490" t="s">
        <v>4041</v>
      </c>
      <c r="C490" t="s">
        <v>1992</v>
      </c>
      <c r="D490" t="s">
        <v>3333</v>
      </c>
      <c r="E490">
        <v>592620</v>
      </c>
      <c r="F490" t="s">
        <v>249</v>
      </c>
      <c r="I490" t="s">
        <v>1103</v>
      </c>
      <c r="J490">
        <v>20</v>
      </c>
      <c r="K490" t="s">
        <v>2907</v>
      </c>
      <c r="L490">
        <v>76</v>
      </c>
      <c r="M490">
        <v>100</v>
      </c>
      <c r="N490">
        <v>80</v>
      </c>
      <c r="O490">
        <v>80</v>
      </c>
      <c r="P490">
        <v>81</v>
      </c>
      <c r="Q490">
        <v>122</v>
      </c>
      <c r="R490">
        <v>97</v>
      </c>
      <c r="S490">
        <v>115</v>
      </c>
      <c r="T490">
        <v>104</v>
      </c>
      <c r="U490">
        <v>142</v>
      </c>
      <c r="V490">
        <v>118</v>
      </c>
      <c r="W490">
        <v>102</v>
      </c>
      <c r="X490">
        <v>29</v>
      </c>
      <c r="Y490">
        <v>206</v>
      </c>
      <c r="Z490">
        <v>6</v>
      </c>
      <c r="AA490">
        <v>2</v>
      </c>
      <c r="AB490" s="1">
        <v>0.23200000000000001</v>
      </c>
      <c r="AC490" s="1">
        <v>0.29399999999999998</v>
      </c>
      <c r="AD490" s="1">
        <v>0.39800000000000002</v>
      </c>
      <c r="AE490" s="1">
        <v>0.30299999999999999</v>
      </c>
      <c r="AF490" s="36">
        <v>21</v>
      </c>
      <c r="AG490" s="36">
        <v>19</v>
      </c>
      <c r="AH490" s="8">
        <v>6</v>
      </c>
      <c r="AI490" s="36">
        <v>-6</v>
      </c>
      <c r="AJ490" s="38">
        <v>369</v>
      </c>
      <c r="AK490" s="38">
        <v>138</v>
      </c>
      <c r="AL490" s="1">
        <v>0.21</v>
      </c>
      <c r="AM490" s="1">
        <v>0.4833333333</v>
      </c>
      <c r="AN490" s="1">
        <v>0.2058096723</v>
      </c>
      <c r="AO490" s="1">
        <v>1.9891889199999999E-2</v>
      </c>
      <c r="AP490" s="1">
        <v>6.4526171699999996E-2</v>
      </c>
      <c r="AQ490" s="1">
        <v>0.26577246139999999</v>
      </c>
      <c r="AR490" s="1">
        <v>0.1495371834</v>
      </c>
      <c r="AS490" s="1">
        <v>0.16519611880000001</v>
      </c>
      <c r="AT490" s="1">
        <v>4.2285422199999999E-2</v>
      </c>
      <c r="AU490" s="1">
        <v>6.3959339999999998E-3</v>
      </c>
      <c r="AV490" s="1">
        <v>3.1042224600000001E-2</v>
      </c>
      <c r="AW490" s="1">
        <v>0.30269035350000001</v>
      </c>
      <c r="AX490" s="1">
        <v>-0.65492958000000001</v>
      </c>
      <c r="AY490" s="1">
        <v>-2.2390674999999999E-2</v>
      </c>
      <c r="AZ490" s="1">
        <v>-0.32983519300000003</v>
      </c>
      <c r="BA490" s="1">
        <v>-0.21124554300000001</v>
      </c>
      <c r="BB490" s="1">
        <v>-0.62197289</v>
      </c>
      <c r="BC490" s="1">
        <v>1.1977524134999999</v>
      </c>
      <c r="BD490" s="1">
        <v>-0.146780302</v>
      </c>
      <c r="BE490" s="1">
        <v>0.49773626529999998</v>
      </c>
      <c r="BF490" s="1">
        <v>0.18109140770000001</v>
      </c>
      <c r="BG490" s="1">
        <v>0.57172876890000002</v>
      </c>
      <c r="BH490" s="1">
        <v>0.39825879879999998</v>
      </c>
      <c r="BI490" s="1">
        <v>0.18803034099999999</v>
      </c>
      <c r="BJ490">
        <v>2</v>
      </c>
      <c r="BK490">
        <v>2</v>
      </c>
      <c r="BL490" t="s">
        <v>759</v>
      </c>
      <c r="BM490" t="s">
        <v>763</v>
      </c>
      <c r="BN490" s="36" t="s">
        <v>794</v>
      </c>
      <c r="BO490" s="1">
        <v>0.53740536699999997</v>
      </c>
      <c r="BP490" s="1">
        <v>0.67782162820000003</v>
      </c>
      <c r="BQ490" s="1">
        <v>8.5221259800000004E-2</v>
      </c>
      <c r="BR490" s="1">
        <v>0.1159414991</v>
      </c>
      <c r="BS490" s="1">
        <v>0.53740536699999997</v>
      </c>
      <c r="BT490" s="1">
        <v>0.67782162820000003</v>
      </c>
      <c r="BU490" s="1">
        <v>8.5221259800000004E-2</v>
      </c>
      <c r="BV490" s="1">
        <v>0.1159414991</v>
      </c>
      <c r="BW490" t="s">
        <v>2811</v>
      </c>
      <c r="BX490" t="s">
        <v>1104</v>
      </c>
      <c r="BY490" t="s">
        <v>1063</v>
      </c>
      <c r="BZ490" t="s">
        <v>1104</v>
      </c>
      <c r="CA490">
        <v>166</v>
      </c>
      <c r="CB490">
        <v>51</v>
      </c>
      <c r="CC490">
        <v>4</v>
      </c>
      <c r="CD490">
        <v>2</v>
      </c>
      <c r="CE490">
        <v>2017</v>
      </c>
      <c r="CF490">
        <v>177</v>
      </c>
      <c r="CG490">
        <v>0.247</v>
      </c>
      <c r="CH490">
        <v>0.29399999999999998</v>
      </c>
      <c r="CI490">
        <v>0.41599999999999998</v>
      </c>
      <c r="CJ490">
        <v>54</v>
      </c>
      <c r="CK490">
        <v>0.308</v>
      </c>
      <c r="CL490">
        <v>20</v>
      </c>
      <c r="CM490">
        <v>4</v>
      </c>
      <c r="CN490" t="s">
        <v>249</v>
      </c>
      <c r="CO490">
        <v>28</v>
      </c>
      <c r="CP490" t="s">
        <v>1104</v>
      </c>
      <c r="CQ490">
        <v>127</v>
      </c>
      <c r="CR490">
        <v>63</v>
      </c>
      <c r="CS490">
        <v>5</v>
      </c>
      <c r="CT490">
        <v>0</v>
      </c>
      <c r="CU490">
        <v>2016</v>
      </c>
      <c r="CV490">
        <v>151</v>
      </c>
      <c r="CW490">
        <v>0.23599999999999999</v>
      </c>
      <c r="CX490">
        <v>0.35799999999999998</v>
      </c>
      <c r="CY490">
        <v>0.39400000000000002</v>
      </c>
      <c r="CZ490">
        <v>51</v>
      </c>
      <c r="DA490">
        <v>0.34</v>
      </c>
      <c r="DB490">
        <v>26</v>
      </c>
      <c r="DC490">
        <v>4</v>
      </c>
      <c r="DD490" t="s">
        <v>249</v>
      </c>
      <c r="DE490">
        <v>27</v>
      </c>
      <c r="DF490" t="s">
        <v>1104</v>
      </c>
      <c r="DG490">
        <v>49</v>
      </c>
      <c r="DH490">
        <v>21</v>
      </c>
      <c r="DI490">
        <v>6</v>
      </c>
      <c r="DJ490">
        <v>1</v>
      </c>
      <c r="DK490">
        <v>2015</v>
      </c>
      <c r="DL490">
        <v>54</v>
      </c>
      <c r="DM490">
        <v>0.34699999999999998</v>
      </c>
      <c r="DN490">
        <v>0.40699999999999997</v>
      </c>
      <c r="DO490">
        <v>0.755</v>
      </c>
      <c r="DP490">
        <v>26</v>
      </c>
      <c r="DQ490">
        <v>0.47899999999999998</v>
      </c>
      <c r="DR490">
        <v>46</v>
      </c>
      <c r="DS490">
        <v>6</v>
      </c>
      <c r="DT490" t="s">
        <v>249</v>
      </c>
      <c r="DU490">
        <v>26</v>
      </c>
      <c r="DV490" s="36" t="s">
        <v>4042</v>
      </c>
    </row>
    <row r="491" spans="1:126" x14ac:dyDescent="0.3">
      <c r="A491">
        <v>490</v>
      </c>
      <c r="B491" t="s">
        <v>4043</v>
      </c>
      <c r="C491" t="s">
        <v>358</v>
      </c>
      <c r="D491" t="s">
        <v>58</v>
      </c>
      <c r="E491">
        <v>476633</v>
      </c>
      <c r="F491" t="s">
        <v>250</v>
      </c>
      <c r="I491" t="s">
        <v>1103</v>
      </c>
      <c r="J491">
        <v>8</v>
      </c>
      <c r="K491" t="s">
        <v>813</v>
      </c>
      <c r="L491">
        <v>67</v>
      </c>
      <c r="M491">
        <v>103</v>
      </c>
      <c r="N491">
        <v>36</v>
      </c>
      <c r="O491">
        <v>62</v>
      </c>
      <c r="P491">
        <v>67</v>
      </c>
      <c r="Q491">
        <v>108</v>
      </c>
      <c r="R491">
        <v>93</v>
      </c>
      <c r="S491">
        <v>117</v>
      </c>
      <c r="T491">
        <v>111</v>
      </c>
      <c r="U491">
        <v>121</v>
      </c>
      <c r="V491">
        <v>127</v>
      </c>
      <c r="W491">
        <v>99</v>
      </c>
      <c r="X491">
        <v>30</v>
      </c>
      <c r="Y491">
        <v>94</v>
      </c>
      <c r="Z491">
        <v>3</v>
      </c>
      <c r="AA491">
        <v>1</v>
      </c>
      <c r="AB491" s="1">
        <v>0.23300000000000001</v>
      </c>
      <c r="AC491" s="1">
        <v>0.27900000000000003</v>
      </c>
      <c r="AD491" s="1">
        <v>0.40100000000000002</v>
      </c>
      <c r="AE491" s="1">
        <v>0.29399999999999998</v>
      </c>
      <c r="AF491" s="36">
        <v>11</v>
      </c>
      <c r="AG491" s="36">
        <v>10</v>
      </c>
      <c r="AH491" s="8">
        <v>2</v>
      </c>
      <c r="AI491" s="36">
        <v>-3</v>
      </c>
      <c r="AJ491" s="38">
        <v>676</v>
      </c>
      <c r="AK491" s="38">
        <v>73</v>
      </c>
      <c r="AL491" s="1">
        <v>0.185</v>
      </c>
      <c r="AM491" s="1">
        <v>0.5</v>
      </c>
      <c r="AN491" s="1">
        <v>9.4145015600000007E-2</v>
      </c>
      <c r="AO491" s="1">
        <v>1.5479427299999999E-2</v>
      </c>
      <c r="AP491" s="1">
        <v>5.2973471100000002E-2</v>
      </c>
      <c r="AQ491" s="1">
        <v>0.23404372809999999</v>
      </c>
      <c r="AR491" s="1">
        <v>0.14279275250000001</v>
      </c>
      <c r="AS491" s="1">
        <v>0.16765258590000001</v>
      </c>
      <c r="AT491" s="1">
        <v>4.5041186499999997E-2</v>
      </c>
      <c r="AU491" s="1">
        <v>5.4582105000000004E-3</v>
      </c>
      <c r="AV491" s="1">
        <v>3.3386840700000003E-2</v>
      </c>
      <c r="AW491" s="1">
        <v>0.29437148369999999</v>
      </c>
      <c r="AX491" s="1">
        <v>-0.90091252099999997</v>
      </c>
      <c r="AY491" s="1">
        <v>0.22891958609999999</v>
      </c>
      <c r="AZ491" s="1">
        <v>-1.0354012930000001</v>
      </c>
      <c r="BA491" s="1">
        <v>-0.39749863899999999</v>
      </c>
      <c r="BB491" s="1">
        <v>-1.1071442840000001</v>
      </c>
      <c r="BC491" s="1">
        <v>0.4112177132</v>
      </c>
      <c r="BD491" s="1">
        <v>-0.40401077899999999</v>
      </c>
      <c r="BE491" s="1">
        <v>0.55477602240000001</v>
      </c>
      <c r="BF491" s="1">
        <v>0.4740642303</v>
      </c>
      <c r="BG491" s="1">
        <v>0.28957461340000001</v>
      </c>
      <c r="BH491" s="1">
        <v>0.59640096259999997</v>
      </c>
      <c r="BI491" s="1">
        <v>-9.7580217999999996E-2</v>
      </c>
      <c r="BJ491">
        <v>1</v>
      </c>
      <c r="BK491">
        <v>1</v>
      </c>
      <c r="BL491" t="s">
        <v>763</v>
      </c>
      <c r="BM491" t="s">
        <v>759</v>
      </c>
      <c r="BN491" s="36" t="s">
        <v>775</v>
      </c>
      <c r="BO491" s="1">
        <v>0.5903133934</v>
      </c>
      <c r="BP491" s="1">
        <v>0.44774669090000002</v>
      </c>
      <c r="BQ491" s="1">
        <v>7.1933866799999996E-2</v>
      </c>
      <c r="BR491" s="1">
        <v>0.1526385445</v>
      </c>
      <c r="BS491" s="1">
        <v>0.5903133934</v>
      </c>
      <c r="BT491" s="1">
        <v>0.44774669090000002</v>
      </c>
      <c r="BU491" s="1">
        <v>7.1933866799999996E-2</v>
      </c>
      <c r="BV491" s="1">
        <v>0.1526385445</v>
      </c>
      <c r="BW491" t="s">
        <v>2887</v>
      </c>
      <c r="BX491" t="s">
        <v>1383</v>
      </c>
      <c r="BY491" t="s">
        <v>1373</v>
      </c>
      <c r="CP491" t="s">
        <v>1383</v>
      </c>
      <c r="CQ491">
        <v>8</v>
      </c>
      <c r="CR491">
        <v>6</v>
      </c>
      <c r="CS491">
        <v>2</v>
      </c>
      <c r="CT491">
        <v>0</v>
      </c>
      <c r="CU491">
        <v>2016</v>
      </c>
      <c r="CV491">
        <v>8</v>
      </c>
      <c r="CW491">
        <v>0.5</v>
      </c>
      <c r="CX491">
        <v>0.5</v>
      </c>
      <c r="CY491">
        <v>1.375</v>
      </c>
      <c r="CZ491">
        <v>6</v>
      </c>
      <c r="DA491">
        <v>0.755</v>
      </c>
      <c r="DB491">
        <v>72</v>
      </c>
      <c r="DC491">
        <v>2</v>
      </c>
      <c r="DD491" t="s">
        <v>250</v>
      </c>
      <c r="DE491">
        <v>28</v>
      </c>
      <c r="DF491" t="s">
        <v>1377</v>
      </c>
      <c r="DG491">
        <v>97</v>
      </c>
      <c r="DH491">
        <v>32</v>
      </c>
      <c r="DI491">
        <v>4</v>
      </c>
      <c r="DJ491">
        <v>0</v>
      </c>
      <c r="DK491">
        <v>2015</v>
      </c>
      <c r="DL491">
        <v>102</v>
      </c>
      <c r="DM491">
        <v>0.216</v>
      </c>
      <c r="DN491">
        <v>0.255</v>
      </c>
      <c r="DO491">
        <v>0.433</v>
      </c>
      <c r="DP491">
        <v>30</v>
      </c>
      <c r="DQ491">
        <v>0.29199999999999998</v>
      </c>
      <c r="DR491">
        <v>11</v>
      </c>
      <c r="DS491">
        <v>2</v>
      </c>
      <c r="DT491" t="s">
        <v>250</v>
      </c>
      <c r="DU491">
        <v>27</v>
      </c>
      <c r="DV491" s="36" t="s">
        <v>1552</v>
      </c>
    </row>
    <row r="492" spans="1:126" x14ac:dyDescent="0.3">
      <c r="A492">
        <v>491</v>
      </c>
      <c r="B492" t="s">
        <v>6827</v>
      </c>
      <c r="C492" t="s">
        <v>6653</v>
      </c>
      <c r="D492" t="s">
        <v>375</v>
      </c>
      <c r="E492">
        <v>622210</v>
      </c>
      <c r="F492" t="s">
        <v>249</v>
      </c>
      <c r="I492" t="s">
        <v>1103</v>
      </c>
      <c r="J492">
        <v>22</v>
      </c>
      <c r="K492" t="s">
        <v>785</v>
      </c>
      <c r="L492">
        <v>76</v>
      </c>
      <c r="M492">
        <v>96</v>
      </c>
      <c r="N492">
        <v>37</v>
      </c>
      <c r="O492">
        <v>139</v>
      </c>
      <c r="P492">
        <v>79</v>
      </c>
      <c r="Q492">
        <v>120</v>
      </c>
      <c r="R492">
        <v>83</v>
      </c>
      <c r="S492">
        <v>88</v>
      </c>
      <c r="T492">
        <v>89</v>
      </c>
      <c r="U492">
        <v>174</v>
      </c>
      <c r="V492">
        <v>80</v>
      </c>
      <c r="W492">
        <v>85</v>
      </c>
      <c r="X492">
        <v>28</v>
      </c>
      <c r="Y492">
        <v>95</v>
      </c>
      <c r="Z492">
        <v>2</v>
      </c>
      <c r="AA492">
        <v>2</v>
      </c>
      <c r="AB492" s="1">
        <v>0.19800000000000001</v>
      </c>
      <c r="AC492" s="1">
        <v>0.252</v>
      </c>
      <c r="AD492" s="1">
        <v>0.32500000000000001</v>
      </c>
      <c r="AE492" s="1">
        <v>0.254</v>
      </c>
      <c r="AF492" s="36">
        <v>7</v>
      </c>
      <c r="AG492" s="36">
        <v>6</v>
      </c>
      <c r="AH492" s="8">
        <v>1</v>
      </c>
      <c r="AI492" s="36">
        <v>-7</v>
      </c>
      <c r="AJ492" s="38">
        <v>612</v>
      </c>
      <c r="AK492" s="38">
        <v>228</v>
      </c>
      <c r="AL492" s="1">
        <v>0.21</v>
      </c>
      <c r="AM492" s="1">
        <v>0.46666666670000001</v>
      </c>
      <c r="AN492" s="1">
        <v>9.5050328399999995E-2</v>
      </c>
      <c r="AO492" s="1">
        <v>3.4509813299999997E-2</v>
      </c>
      <c r="AP492" s="1">
        <v>6.2779899299999997E-2</v>
      </c>
      <c r="AQ492" s="1">
        <v>0.26161815240000003</v>
      </c>
      <c r="AR492" s="1">
        <v>0.1268133427</v>
      </c>
      <c r="AS492" s="1">
        <v>0.12663984889999999</v>
      </c>
      <c r="AT492" s="1">
        <v>3.6030451800000002E-2</v>
      </c>
      <c r="AU492" s="1">
        <v>7.8442680999999993E-3</v>
      </c>
      <c r="AV492" s="1">
        <v>2.1006684099999999E-2</v>
      </c>
      <c r="AW492" s="1">
        <v>0.25393584460000002</v>
      </c>
      <c r="AX492" s="1">
        <v>-0.65492958000000001</v>
      </c>
      <c r="AY492" s="1">
        <v>-0.27370093499999998</v>
      </c>
      <c r="AZ492" s="1">
        <v>-1.0296809689999999</v>
      </c>
      <c r="BA492" s="1">
        <v>0.40578723459999999</v>
      </c>
      <c r="BB492" s="1">
        <v>-0.69530997900000002</v>
      </c>
      <c r="BC492" s="1">
        <v>1.0947697885000001</v>
      </c>
      <c r="BD492" s="1">
        <v>-1.0134604439999999</v>
      </c>
      <c r="BE492" s="1">
        <v>-0.39754959699999998</v>
      </c>
      <c r="BF492" s="1">
        <v>-0.48389156100000003</v>
      </c>
      <c r="BG492" s="1">
        <v>1.0075219568</v>
      </c>
      <c r="BH492" s="1">
        <v>-0.449838972</v>
      </c>
      <c r="BI492" s="1">
        <v>-1.485851204</v>
      </c>
      <c r="BJ492">
        <v>2</v>
      </c>
      <c r="BK492">
        <v>2</v>
      </c>
      <c r="BL492" t="s">
        <v>759</v>
      </c>
      <c r="BM492" t="s">
        <v>762</v>
      </c>
      <c r="BN492" s="36" t="s">
        <v>782</v>
      </c>
      <c r="BO492" s="1">
        <v>-0.12761376699999999</v>
      </c>
      <c r="BP492" s="1">
        <v>0.92369406970000001</v>
      </c>
      <c r="BQ492" s="1">
        <v>0.29681717909999999</v>
      </c>
      <c r="BR492" s="1">
        <v>0.13113008709999999</v>
      </c>
      <c r="BS492" s="1">
        <v>0.1276137671</v>
      </c>
      <c r="BT492" s="1">
        <v>0.92369406970000001</v>
      </c>
      <c r="BU492" s="1">
        <v>0.29681717909999999</v>
      </c>
      <c r="BV492" s="1">
        <v>0.13113008709999999</v>
      </c>
      <c r="BW492" t="s">
        <v>2889</v>
      </c>
      <c r="BX492" t="s">
        <v>1386</v>
      </c>
      <c r="BY492" t="s">
        <v>1373</v>
      </c>
      <c r="BZ492" t="s">
        <v>1386</v>
      </c>
      <c r="CA492">
        <v>3</v>
      </c>
      <c r="CB492">
        <v>3</v>
      </c>
      <c r="CC492">
        <v>0</v>
      </c>
      <c r="CD492">
        <v>0</v>
      </c>
      <c r="CE492">
        <v>2017</v>
      </c>
      <c r="CF492">
        <v>4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 t="s">
        <v>249</v>
      </c>
      <c r="CO492">
        <v>27</v>
      </c>
      <c r="DV492" s="36" t="s">
        <v>6654</v>
      </c>
    </row>
    <row r="493" spans="1:126" x14ac:dyDescent="0.3">
      <c r="A493">
        <v>492</v>
      </c>
      <c r="B493" t="s">
        <v>650</v>
      </c>
      <c r="C493" t="s">
        <v>187</v>
      </c>
      <c r="D493" t="s">
        <v>186</v>
      </c>
      <c r="E493">
        <v>467827</v>
      </c>
      <c r="F493" t="s">
        <v>249</v>
      </c>
      <c r="I493" t="s">
        <v>1103</v>
      </c>
      <c r="J493">
        <v>25</v>
      </c>
      <c r="K493" t="s">
        <v>828</v>
      </c>
      <c r="L493">
        <v>76</v>
      </c>
      <c r="M493">
        <v>103</v>
      </c>
      <c r="N493">
        <v>142</v>
      </c>
      <c r="O493">
        <v>94</v>
      </c>
      <c r="P493">
        <v>50</v>
      </c>
      <c r="Q493">
        <v>80</v>
      </c>
      <c r="R493">
        <v>124</v>
      </c>
      <c r="S493">
        <v>87</v>
      </c>
      <c r="T493">
        <v>115</v>
      </c>
      <c r="U493">
        <v>94</v>
      </c>
      <c r="V493">
        <v>79</v>
      </c>
      <c r="W493">
        <v>101</v>
      </c>
      <c r="X493">
        <v>30</v>
      </c>
      <c r="Y493">
        <v>367</v>
      </c>
      <c r="Z493">
        <v>8</v>
      </c>
      <c r="AA493">
        <v>5</v>
      </c>
      <c r="AB493" s="1">
        <v>0.26600000000000001</v>
      </c>
      <c r="AC493" s="1">
        <v>0.29699999999999999</v>
      </c>
      <c r="AD493" s="1">
        <v>0.39100000000000001</v>
      </c>
      <c r="AE493" s="1">
        <v>0.29899999999999999</v>
      </c>
      <c r="AF493" s="36">
        <v>29</v>
      </c>
      <c r="AG493" s="36">
        <v>26</v>
      </c>
      <c r="AH493" s="8">
        <v>13</v>
      </c>
      <c r="AI493" s="36">
        <v>-11</v>
      </c>
      <c r="AJ493" s="38">
        <v>269</v>
      </c>
      <c r="AK493" s="38">
        <v>95</v>
      </c>
      <c r="AL493" s="1">
        <v>0.21</v>
      </c>
      <c r="AM493" s="1">
        <v>0.5</v>
      </c>
      <c r="AN493" s="1">
        <v>0.36697471329999998</v>
      </c>
      <c r="AO493" s="1">
        <v>2.3485433600000001E-2</v>
      </c>
      <c r="AP493" s="1">
        <v>3.9563958599999997E-2</v>
      </c>
      <c r="AQ493" s="1">
        <v>0.17310694509999999</v>
      </c>
      <c r="AR493" s="1">
        <v>0.1896532631</v>
      </c>
      <c r="AS493" s="1">
        <v>0.12541252889999999</v>
      </c>
      <c r="AT493" s="1">
        <v>4.6498883400000003E-2</v>
      </c>
      <c r="AU493" s="1">
        <v>4.2484695000000001E-3</v>
      </c>
      <c r="AV493" s="1">
        <v>2.0889852699999999E-2</v>
      </c>
      <c r="AW493" s="1">
        <v>0.29945446570000001</v>
      </c>
      <c r="AX493" s="1">
        <v>-0.65492958000000001</v>
      </c>
      <c r="AY493" s="1">
        <v>0.22891958609999999</v>
      </c>
      <c r="AZ493" s="1">
        <v>0.68850483269999996</v>
      </c>
      <c r="BA493" s="1">
        <v>-5.9559527000000001E-2</v>
      </c>
      <c r="BB493" s="1">
        <v>-1.670295026</v>
      </c>
      <c r="BC493" s="1">
        <v>-1.099365575</v>
      </c>
      <c r="BD493" s="1">
        <v>1.383234372</v>
      </c>
      <c r="BE493" s="1">
        <v>-0.42604826200000001</v>
      </c>
      <c r="BF493" s="1">
        <v>0.62903596419999996</v>
      </c>
      <c r="BG493" s="1">
        <v>-7.4427637000000005E-2</v>
      </c>
      <c r="BH493" s="1">
        <v>-0.45971232099999998</v>
      </c>
      <c r="BI493" s="1">
        <v>7.6933070000000006E-2</v>
      </c>
      <c r="BJ493">
        <v>4</v>
      </c>
      <c r="BK493">
        <v>3</v>
      </c>
      <c r="BL493" t="s">
        <v>760</v>
      </c>
      <c r="BM493" t="s">
        <v>761</v>
      </c>
      <c r="BN493" s="36" t="s">
        <v>795</v>
      </c>
      <c r="BO493" s="1">
        <v>-0.46848135200000002</v>
      </c>
      <c r="BP493" s="1">
        <v>-0.46072026500000002</v>
      </c>
      <c r="BQ493" s="1">
        <v>-0.49133974699999999</v>
      </c>
      <c r="BR493" s="1">
        <v>-0.32855241699999999</v>
      </c>
      <c r="BS493" s="1">
        <v>0.46848135229999999</v>
      </c>
      <c r="BT493" s="1">
        <v>0.46072026449999998</v>
      </c>
      <c r="BU493" s="1">
        <v>0.49133974670000002</v>
      </c>
      <c r="BV493" s="1">
        <v>0.32855241680000002</v>
      </c>
      <c r="BW493" t="s">
        <v>2461</v>
      </c>
      <c r="BX493" t="s">
        <v>1074</v>
      </c>
      <c r="BY493" t="s">
        <v>1063</v>
      </c>
      <c r="BZ493" t="s">
        <v>1074</v>
      </c>
      <c r="CA493">
        <v>392</v>
      </c>
      <c r="CB493">
        <v>115</v>
      </c>
      <c r="CC493">
        <v>10</v>
      </c>
      <c r="CD493">
        <v>2</v>
      </c>
      <c r="CE493">
        <v>2017</v>
      </c>
      <c r="CF493">
        <v>425</v>
      </c>
      <c r="CG493">
        <v>0.309</v>
      </c>
      <c r="CH493">
        <v>0.34100000000000003</v>
      </c>
      <c r="CI493">
        <v>0.45200000000000001</v>
      </c>
      <c r="CJ493">
        <v>146</v>
      </c>
      <c r="CK493">
        <v>0.34300000000000003</v>
      </c>
      <c r="CL493">
        <v>51</v>
      </c>
      <c r="CM493">
        <v>21</v>
      </c>
      <c r="CN493" t="s">
        <v>249</v>
      </c>
      <c r="CO493">
        <v>30</v>
      </c>
      <c r="CP493" t="s">
        <v>1074</v>
      </c>
      <c r="CQ493">
        <v>368</v>
      </c>
      <c r="CR493">
        <v>102</v>
      </c>
      <c r="CS493">
        <v>7</v>
      </c>
      <c r="CT493">
        <v>6</v>
      </c>
      <c r="CU493">
        <v>2016</v>
      </c>
      <c r="CV493">
        <v>381</v>
      </c>
      <c r="CW493">
        <v>0.253</v>
      </c>
      <c r="CX493">
        <v>0.27100000000000002</v>
      </c>
      <c r="CY493">
        <v>0.39900000000000002</v>
      </c>
      <c r="CZ493">
        <v>109</v>
      </c>
      <c r="DA493">
        <v>0.28699999999999998</v>
      </c>
      <c r="DB493">
        <v>25</v>
      </c>
      <c r="DC493">
        <v>11</v>
      </c>
      <c r="DD493" t="s">
        <v>249</v>
      </c>
      <c r="DE493">
        <v>29</v>
      </c>
      <c r="DF493" t="s">
        <v>1377</v>
      </c>
      <c r="DG493">
        <v>547</v>
      </c>
      <c r="DH493">
        <v>155</v>
      </c>
      <c r="DI493">
        <v>14</v>
      </c>
      <c r="DJ493">
        <v>14</v>
      </c>
      <c r="DK493">
        <v>2015</v>
      </c>
      <c r="DL493">
        <v>589</v>
      </c>
      <c r="DM493">
        <v>0.29099999999999998</v>
      </c>
      <c r="DN493">
        <v>0.32800000000000001</v>
      </c>
      <c r="DO493">
        <v>0.45200000000000001</v>
      </c>
      <c r="DP493">
        <v>197</v>
      </c>
      <c r="DQ493">
        <v>0.33500000000000002</v>
      </c>
      <c r="DR493">
        <v>58</v>
      </c>
      <c r="DS493">
        <v>26</v>
      </c>
      <c r="DT493" t="s">
        <v>249</v>
      </c>
      <c r="DU493">
        <v>28</v>
      </c>
      <c r="DV493" s="36" t="s">
        <v>1178</v>
      </c>
    </row>
    <row r="494" spans="1:126" x14ac:dyDescent="0.3">
      <c r="A494">
        <v>493</v>
      </c>
      <c r="B494" t="s">
        <v>5620</v>
      </c>
      <c r="C494" t="s">
        <v>3373</v>
      </c>
      <c r="D494" t="s">
        <v>42</v>
      </c>
      <c r="E494">
        <v>641958</v>
      </c>
      <c r="F494" t="s">
        <v>249</v>
      </c>
      <c r="I494" t="s">
        <v>1103</v>
      </c>
      <c r="J494">
        <v>5</v>
      </c>
      <c r="K494" t="s">
        <v>808</v>
      </c>
      <c r="L494">
        <v>76</v>
      </c>
      <c r="M494">
        <v>89</v>
      </c>
      <c r="N494">
        <v>56</v>
      </c>
      <c r="O494">
        <v>48</v>
      </c>
      <c r="P494">
        <v>89</v>
      </c>
      <c r="Q494">
        <v>90</v>
      </c>
      <c r="R494">
        <v>129</v>
      </c>
      <c r="S494">
        <v>74</v>
      </c>
      <c r="T494">
        <v>94</v>
      </c>
      <c r="U494">
        <v>90</v>
      </c>
      <c r="V494">
        <v>66</v>
      </c>
      <c r="W494">
        <v>103</v>
      </c>
      <c r="X494">
        <v>26</v>
      </c>
      <c r="Y494">
        <v>144</v>
      </c>
      <c r="Z494">
        <v>2</v>
      </c>
      <c r="AA494">
        <v>2</v>
      </c>
      <c r="AB494" s="1">
        <v>0.26200000000000001</v>
      </c>
      <c r="AC494" s="1">
        <v>0.318</v>
      </c>
      <c r="AD494" s="1">
        <v>0.36899999999999999</v>
      </c>
      <c r="AE494" s="1">
        <v>0.30599999999999999</v>
      </c>
      <c r="AF494" s="36">
        <v>17</v>
      </c>
      <c r="AG494" s="36">
        <v>16</v>
      </c>
      <c r="AH494" s="8">
        <v>4</v>
      </c>
      <c r="AI494" s="36">
        <v>-4</v>
      </c>
      <c r="AJ494" s="38">
        <v>637</v>
      </c>
      <c r="AK494" s="38">
        <v>237</v>
      </c>
      <c r="AL494" s="1">
        <v>0.21</v>
      </c>
      <c r="AM494" s="1">
        <v>0.43333333330000001</v>
      </c>
      <c r="AN494" s="1">
        <v>0.14416825180000001</v>
      </c>
      <c r="AO494" s="1">
        <v>1.20643976E-2</v>
      </c>
      <c r="AP494" s="1">
        <v>7.0275346500000002E-2</v>
      </c>
      <c r="AQ494" s="1">
        <v>0.19567582040000001</v>
      </c>
      <c r="AR494" s="1">
        <v>0.19751470039999999</v>
      </c>
      <c r="AS494" s="1">
        <v>0.10709061340000001</v>
      </c>
      <c r="AT494" s="1">
        <v>3.7962132400000001E-2</v>
      </c>
      <c r="AU494" s="1">
        <v>4.0545236000000002E-3</v>
      </c>
      <c r="AV494" s="1">
        <v>1.72595935E-2</v>
      </c>
      <c r="AW494" s="1">
        <v>0.30609869639999998</v>
      </c>
      <c r="AX494" s="1">
        <v>-0.65492958000000001</v>
      </c>
      <c r="AY494" s="1">
        <v>-0.77632145699999999</v>
      </c>
      <c r="AZ494" s="1">
        <v>-0.71932366599999997</v>
      </c>
      <c r="BA494" s="1">
        <v>-0.54164942800000004</v>
      </c>
      <c r="BB494" s="1">
        <v>-0.38052846400000001</v>
      </c>
      <c r="BC494" s="1">
        <v>-0.53989780899999995</v>
      </c>
      <c r="BD494" s="1">
        <v>1.6830671168</v>
      </c>
      <c r="BE494" s="1">
        <v>-0.85148754599999998</v>
      </c>
      <c r="BF494" s="1">
        <v>-0.278529321</v>
      </c>
      <c r="BG494" s="1">
        <v>-0.132784547</v>
      </c>
      <c r="BH494" s="1">
        <v>-0.76650344999999998</v>
      </c>
      <c r="BI494" s="1">
        <v>0.30504848820000002</v>
      </c>
      <c r="BJ494">
        <v>3</v>
      </c>
      <c r="BK494">
        <v>1</v>
      </c>
      <c r="BL494" t="s">
        <v>761</v>
      </c>
      <c r="BM494" t="s">
        <v>6724</v>
      </c>
      <c r="BN494" s="36" t="s">
        <v>6996</v>
      </c>
      <c r="BO494" s="1">
        <v>-0.65739055700000004</v>
      </c>
      <c r="BP494" s="1">
        <v>-0.28107500200000002</v>
      </c>
      <c r="BQ494" s="1">
        <v>-0.22161834</v>
      </c>
      <c r="BR494" s="1">
        <v>-0.41017077600000001</v>
      </c>
      <c r="BS494" s="1">
        <v>0.65739055690000003</v>
      </c>
      <c r="BT494" s="1">
        <v>0.28107500149999998</v>
      </c>
      <c r="BU494" s="1">
        <v>0.22161834020000001</v>
      </c>
      <c r="BV494" s="1">
        <v>0.41017077610000002</v>
      </c>
      <c r="BW494" t="s">
        <v>2813</v>
      </c>
      <c r="BX494" t="s">
        <v>1074</v>
      </c>
      <c r="BY494" t="s">
        <v>1063</v>
      </c>
      <c r="CP494" t="s">
        <v>1074</v>
      </c>
      <c r="CQ494">
        <v>18</v>
      </c>
      <c r="CR494">
        <v>10</v>
      </c>
      <c r="CS494">
        <v>0</v>
      </c>
      <c r="CT494">
        <v>0</v>
      </c>
      <c r="CU494">
        <v>2016</v>
      </c>
      <c r="CV494">
        <v>19</v>
      </c>
      <c r="CW494">
        <v>0.44400000000000001</v>
      </c>
      <c r="CX494">
        <v>0.47399999999999998</v>
      </c>
      <c r="CY494">
        <v>0.5</v>
      </c>
      <c r="CZ494">
        <v>8</v>
      </c>
      <c r="DA494">
        <v>0.435</v>
      </c>
      <c r="DB494">
        <v>17</v>
      </c>
      <c r="DC494">
        <v>1</v>
      </c>
      <c r="DD494" t="s">
        <v>249</v>
      </c>
      <c r="DE494">
        <v>24</v>
      </c>
      <c r="DV494" s="36" t="s">
        <v>4846</v>
      </c>
    </row>
    <row r="495" spans="1:126" x14ac:dyDescent="0.3">
      <c r="A495">
        <v>494</v>
      </c>
      <c r="B495" t="s">
        <v>3071</v>
      </c>
      <c r="C495" t="s">
        <v>2982</v>
      </c>
      <c r="D495" t="s">
        <v>107</v>
      </c>
      <c r="E495">
        <v>572019</v>
      </c>
      <c r="F495" t="s">
        <v>250</v>
      </c>
      <c r="I495" t="s">
        <v>1103</v>
      </c>
      <c r="J495">
        <v>22</v>
      </c>
      <c r="K495" t="s">
        <v>808</v>
      </c>
      <c r="L495">
        <v>67</v>
      </c>
      <c r="M495">
        <v>103</v>
      </c>
      <c r="N495">
        <v>41</v>
      </c>
      <c r="O495">
        <v>35</v>
      </c>
      <c r="P495">
        <v>68</v>
      </c>
      <c r="Q495">
        <v>112</v>
      </c>
      <c r="R495">
        <v>107</v>
      </c>
      <c r="S495">
        <v>90</v>
      </c>
      <c r="T495">
        <v>101</v>
      </c>
      <c r="U495">
        <v>130</v>
      </c>
      <c r="V495">
        <v>86</v>
      </c>
      <c r="W495">
        <v>96</v>
      </c>
      <c r="X495">
        <v>30</v>
      </c>
      <c r="Y495">
        <v>106</v>
      </c>
      <c r="Z495">
        <v>2</v>
      </c>
      <c r="AA495">
        <v>1</v>
      </c>
      <c r="AB495" s="1">
        <v>0.23899999999999999</v>
      </c>
      <c r="AC495" s="1">
        <v>0.28299999999999997</v>
      </c>
      <c r="AD495" s="1">
        <v>0.36899999999999999</v>
      </c>
      <c r="AE495" s="1">
        <v>0.28599999999999998</v>
      </c>
      <c r="AF495" s="36">
        <v>11</v>
      </c>
      <c r="AG495" s="36">
        <v>10</v>
      </c>
      <c r="AH495" s="8">
        <v>2</v>
      </c>
      <c r="AI495" s="36">
        <v>-5</v>
      </c>
      <c r="AJ495" s="38">
        <v>684</v>
      </c>
      <c r="AK495" s="38">
        <v>75</v>
      </c>
      <c r="AL495" s="1">
        <v>0.185</v>
      </c>
      <c r="AM495" s="1">
        <v>0.5</v>
      </c>
      <c r="AN495" s="1">
        <v>0.1061369543</v>
      </c>
      <c r="AO495" s="1">
        <v>8.6132810000000004E-3</v>
      </c>
      <c r="AP495" s="1">
        <v>5.4185191600000002E-2</v>
      </c>
      <c r="AQ495" s="1">
        <v>0.24452200739999999</v>
      </c>
      <c r="AR495" s="1">
        <v>0.16460835709999999</v>
      </c>
      <c r="AS495" s="1">
        <v>0.12998076280000001</v>
      </c>
      <c r="AT495" s="1">
        <v>4.1078706899999998E-2</v>
      </c>
      <c r="AU495" s="1">
        <v>5.8526526999999997E-3</v>
      </c>
      <c r="AV495" s="1">
        <v>2.2761441100000002E-2</v>
      </c>
      <c r="AW495" s="1">
        <v>0.28586431969999998</v>
      </c>
      <c r="AX495" s="1">
        <v>-0.90091252099999997</v>
      </c>
      <c r="AY495" s="1">
        <v>0.22891958609999999</v>
      </c>
      <c r="AZ495" s="1">
        <v>-0.95962883499999996</v>
      </c>
      <c r="BA495" s="1">
        <v>-0.68732346899999996</v>
      </c>
      <c r="BB495" s="1">
        <v>-1.056256434</v>
      </c>
      <c r="BC495" s="1">
        <v>0.67096745410000003</v>
      </c>
      <c r="BD495" s="1">
        <v>0.42802952779999998</v>
      </c>
      <c r="BE495" s="1">
        <v>-0.31997277299999999</v>
      </c>
      <c r="BF495" s="1">
        <v>5.28022197E-2</v>
      </c>
      <c r="BG495" s="1">
        <v>0.4082593887</v>
      </c>
      <c r="BH495" s="1">
        <v>-0.30154546300000001</v>
      </c>
      <c r="BI495" s="1">
        <v>-0.38965545699999998</v>
      </c>
      <c r="BJ495">
        <v>2</v>
      </c>
      <c r="BK495">
        <v>2</v>
      </c>
      <c r="BL495" t="s">
        <v>759</v>
      </c>
      <c r="BM495" t="s">
        <v>762</v>
      </c>
      <c r="BN495" s="36" t="s">
        <v>782</v>
      </c>
      <c r="BO495" s="1">
        <v>-0.21674083999999999</v>
      </c>
      <c r="BP495" s="1">
        <v>0.51982013839999996</v>
      </c>
      <c r="BQ495" s="1">
        <v>0.33207595099999998</v>
      </c>
      <c r="BR495" s="1">
        <v>1.59449628E-2</v>
      </c>
      <c r="BS495" s="1">
        <v>0.2167408404</v>
      </c>
      <c r="BT495" s="1">
        <v>0.51982013839999996</v>
      </c>
      <c r="BU495" s="1">
        <v>0.33207595099999998</v>
      </c>
      <c r="BV495" s="1">
        <v>1.59449628E-2</v>
      </c>
      <c r="BW495" t="s">
        <v>2887</v>
      </c>
      <c r="BX495" t="s">
        <v>1074</v>
      </c>
      <c r="BY495" t="s">
        <v>1063</v>
      </c>
      <c r="CP495" t="s">
        <v>1074</v>
      </c>
      <c r="CQ495">
        <v>92</v>
      </c>
      <c r="CR495">
        <v>39</v>
      </c>
      <c r="CS495">
        <v>1</v>
      </c>
      <c r="CT495">
        <v>0</v>
      </c>
      <c r="CU495">
        <v>2016</v>
      </c>
      <c r="CV495">
        <v>97</v>
      </c>
      <c r="CW495">
        <v>0.217</v>
      </c>
      <c r="CX495">
        <v>0.25800000000000001</v>
      </c>
      <c r="CY495">
        <v>0.30399999999999999</v>
      </c>
      <c r="CZ495">
        <v>24</v>
      </c>
      <c r="DA495">
        <v>0.251</v>
      </c>
      <c r="DB495">
        <v>6</v>
      </c>
      <c r="DC495">
        <v>1</v>
      </c>
      <c r="DD495" t="s">
        <v>250</v>
      </c>
      <c r="DE495">
        <v>28</v>
      </c>
      <c r="DF495" t="s">
        <v>1074</v>
      </c>
      <c r="DG495">
        <v>325</v>
      </c>
      <c r="DH495">
        <v>116</v>
      </c>
      <c r="DI495">
        <v>11</v>
      </c>
      <c r="DJ495">
        <v>1</v>
      </c>
      <c r="DK495">
        <v>2015</v>
      </c>
      <c r="DL495">
        <v>354</v>
      </c>
      <c r="DM495">
        <v>0.27700000000000002</v>
      </c>
      <c r="DN495">
        <v>0.32600000000000001</v>
      </c>
      <c r="DO495">
        <v>0.46200000000000002</v>
      </c>
      <c r="DP495">
        <v>120</v>
      </c>
      <c r="DQ495">
        <v>0.33800000000000002</v>
      </c>
      <c r="DR495">
        <v>43</v>
      </c>
      <c r="DS495">
        <v>14</v>
      </c>
      <c r="DT495" t="s">
        <v>250</v>
      </c>
      <c r="DU495">
        <v>27</v>
      </c>
      <c r="DV495" s="36" t="s">
        <v>3187</v>
      </c>
    </row>
    <row r="496" spans="1:126" x14ac:dyDescent="0.3">
      <c r="A496">
        <v>495</v>
      </c>
      <c r="B496" t="s">
        <v>7042</v>
      </c>
      <c r="C496" t="s">
        <v>330</v>
      </c>
      <c r="D496" t="s">
        <v>274</v>
      </c>
      <c r="E496">
        <v>456665</v>
      </c>
      <c r="F496" t="s">
        <v>249</v>
      </c>
      <c r="I496" t="s">
        <v>1065</v>
      </c>
      <c r="J496">
        <v>16</v>
      </c>
      <c r="K496" t="s">
        <v>6711</v>
      </c>
      <c r="L496">
        <v>76</v>
      </c>
      <c r="M496">
        <v>120</v>
      </c>
      <c r="N496">
        <v>96</v>
      </c>
      <c r="O496">
        <v>21</v>
      </c>
      <c r="P496">
        <v>119</v>
      </c>
      <c r="Q496">
        <v>91</v>
      </c>
      <c r="R496">
        <v>100</v>
      </c>
      <c r="S496">
        <v>116</v>
      </c>
      <c r="T496">
        <v>81</v>
      </c>
      <c r="U496">
        <v>47</v>
      </c>
      <c r="V496">
        <v>141</v>
      </c>
      <c r="W496">
        <v>106</v>
      </c>
      <c r="X496">
        <v>35</v>
      </c>
      <c r="Y496">
        <v>248</v>
      </c>
      <c r="Z496">
        <v>9</v>
      </c>
      <c r="AA496">
        <v>1</v>
      </c>
      <c r="AB496" s="1">
        <v>0.23499999999999999</v>
      </c>
      <c r="AC496" s="1">
        <v>0.316</v>
      </c>
      <c r="AD496" s="1">
        <v>0.40200000000000002</v>
      </c>
      <c r="AE496" s="1">
        <v>0.316</v>
      </c>
      <c r="AF496" s="36">
        <v>27</v>
      </c>
      <c r="AG496" s="36">
        <v>25</v>
      </c>
      <c r="AH496" s="8">
        <v>6</v>
      </c>
      <c r="AI496" s="36">
        <v>-3</v>
      </c>
      <c r="AJ496" s="38">
        <v>290</v>
      </c>
      <c r="AK496" s="38">
        <v>103</v>
      </c>
      <c r="AL496" s="1">
        <v>0.21</v>
      </c>
      <c r="AM496" s="1">
        <v>0.58333333330000003</v>
      </c>
      <c r="AN496" s="1">
        <v>0.24810172010000001</v>
      </c>
      <c r="AO496" s="1">
        <v>5.1060708999999998E-3</v>
      </c>
      <c r="AP496" s="1">
        <v>9.4614650300000006E-2</v>
      </c>
      <c r="AQ496" s="1">
        <v>0.19832761860000001</v>
      </c>
      <c r="AR496" s="1">
        <v>0.15265697019999999</v>
      </c>
      <c r="AS496" s="1">
        <v>0.1667074788</v>
      </c>
      <c r="AT496" s="1">
        <v>3.26720671E-2</v>
      </c>
      <c r="AU496" s="1">
        <v>2.0952866999999998E-3</v>
      </c>
      <c r="AV496" s="1">
        <v>3.7228230199999997E-2</v>
      </c>
      <c r="AW496" s="1">
        <v>0.31644780810000001</v>
      </c>
      <c r="AX496" s="1">
        <v>-0.65492958000000001</v>
      </c>
      <c r="AY496" s="1">
        <v>1.4854708896</v>
      </c>
      <c r="AZ496" s="1">
        <v>-6.2607977999999995E-2</v>
      </c>
      <c r="BA496" s="1">
        <v>-0.83536525100000003</v>
      </c>
      <c r="BB496" s="1">
        <v>0.64163374640000004</v>
      </c>
      <c r="BC496" s="1">
        <v>-0.47416145199999998</v>
      </c>
      <c r="BD496" s="1">
        <v>-2.7792613000000001E-2</v>
      </c>
      <c r="BE496" s="1">
        <v>0.5328304089</v>
      </c>
      <c r="BF496" s="1">
        <v>-0.84093060399999997</v>
      </c>
      <c r="BG496" s="1">
        <v>-0.72230465799999999</v>
      </c>
      <c r="BH496" s="1">
        <v>0.92103458829999996</v>
      </c>
      <c r="BI496" s="1">
        <v>0.6603630546</v>
      </c>
      <c r="BJ496">
        <v>3</v>
      </c>
      <c r="BK496">
        <v>2</v>
      </c>
      <c r="BL496" t="s">
        <v>764</v>
      </c>
      <c r="BM496" t="s">
        <v>762</v>
      </c>
      <c r="BN496" s="36" t="s">
        <v>793</v>
      </c>
      <c r="BO496" s="1">
        <v>0.54164467319999998</v>
      </c>
      <c r="BP496" s="1">
        <v>-0.58467060299999996</v>
      </c>
      <c r="BQ496" s="1">
        <v>0.54470048209999999</v>
      </c>
      <c r="BR496" s="1">
        <v>-0.243340524</v>
      </c>
      <c r="BS496" s="1">
        <v>0.54164467319999998</v>
      </c>
      <c r="BT496" s="1">
        <v>0.58467060289999995</v>
      </c>
      <c r="BU496" s="1">
        <v>0.54470048209999999</v>
      </c>
      <c r="BV496" s="1">
        <v>0.24334052419999999</v>
      </c>
      <c r="BW496" t="s">
        <v>2921</v>
      </c>
      <c r="BX496" t="s">
        <v>1386</v>
      </c>
      <c r="BY496" t="s">
        <v>1373</v>
      </c>
      <c r="BZ496" t="s">
        <v>1386</v>
      </c>
      <c r="CA496">
        <v>313</v>
      </c>
      <c r="CB496">
        <v>92</v>
      </c>
      <c r="CC496">
        <v>13</v>
      </c>
      <c r="CD496">
        <v>0</v>
      </c>
      <c r="CE496">
        <v>2017</v>
      </c>
      <c r="CF496">
        <v>348</v>
      </c>
      <c r="CG496">
        <v>0.252</v>
      </c>
      <c r="CH496">
        <v>0.31900000000000001</v>
      </c>
      <c r="CI496">
        <v>0.438</v>
      </c>
      <c r="CJ496">
        <v>114</v>
      </c>
      <c r="CK496">
        <v>0.32900000000000001</v>
      </c>
      <c r="CL496">
        <v>39</v>
      </c>
      <c r="CM496">
        <v>10</v>
      </c>
      <c r="CN496" t="s">
        <v>249</v>
      </c>
      <c r="CO496">
        <v>34</v>
      </c>
      <c r="CP496" t="s">
        <v>1377</v>
      </c>
      <c r="CQ496">
        <v>264</v>
      </c>
      <c r="CR496">
        <v>85</v>
      </c>
      <c r="CS496">
        <v>13</v>
      </c>
      <c r="CT496">
        <v>0</v>
      </c>
      <c r="CU496">
        <v>2016</v>
      </c>
      <c r="CV496">
        <v>302</v>
      </c>
      <c r="CW496">
        <v>0.28799999999999998</v>
      </c>
      <c r="CX496">
        <v>0.374</v>
      </c>
      <c r="CY496">
        <v>0.49199999999999999</v>
      </c>
      <c r="CZ496">
        <v>114</v>
      </c>
      <c r="DA496">
        <v>0.377</v>
      </c>
      <c r="DB496">
        <v>58</v>
      </c>
      <c r="DC496">
        <v>13</v>
      </c>
      <c r="DD496" t="s">
        <v>250</v>
      </c>
      <c r="DE496">
        <v>33</v>
      </c>
      <c r="DF496" t="s">
        <v>1377</v>
      </c>
      <c r="DG496">
        <v>294</v>
      </c>
      <c r="DH496">
        <v>92</v>
      </c>
      <c r="DI496">
        <v>15</v>
      </c>
      <c r="DJ496">
        <v>1</v>
      </c>
      <c r="DK496">
        <v>2015</v>
      </c>
      <c r="DL496">
        <v>325</v>
      </c>
      <c r="DM496">
        <v>0.218</v>
      </c>
      <c r="DN496">
        <v>0.28899999999999998</v>
      </c>
      <c r="DO496">
        <v>0.42199999999999999</v>
      </c>
      <c r="DP496">
        <v>100</v>
      </c>
      <c r="DQ496">
        <v>0.308</v>
      </c>
      <c r="DR496">
        <v>29</v>
      </c>
      <c r="DS496">
        <v>9</v>
      </c>
      <c r="DT496" t="s">
        <v>249</v>
      </c>
      <c r="DU496">
        <v>32</v>
      </c>
      <c r="DV496" s="36" t="s">
        <v>1465</v>
      </c>
    </row>
    <row r="497" spans="1:126" x14ac:dyDescent="0.3">
      <c r="A497">
        <v>496</v>
      </c>
      <c r="B497" t="s">
        <v>3072</v>
      </c>
      <c r="C497" t="s">
        <v>3011</v>
      </c>
      <c r="D497" t="s">
        <v>3012</v>
      </c>
      <c r="E497">
        <v>592626</v>
      </c>
      <c r="F497" t="s">
        <v>249</v>
      </c>
      <c r="I497" t="s">
        <v>1103</v>
      </c>
      <c r="J497">
        <v>9</v>
      </c>
      <c r="K497" t="s">
        <v>702</v>
      </c>
      <c r="L497">
        <v>76</v>
      </c>
      <c r="M497">
        <v>89</v>
      </c>
      <c r="N497">
        <v>136</v>
      </c>
      <c r="O497">
        <v>65</v>
      </c>
      <c r="P497">
        <v>163</v>
      </c>
      <c r="Q497">
        <v>111</v>
      </c>
      <c r="R497">
        <v>73</v>
      </c>
      <c r="S497">
        <v>147</v>
      </c>
      <c r="T497">
        <v>130</v>
      </c>
      <c r="U497">
        <v>33</v>
      </c>
      <c r="V497">
        <v>156</v>
      </c>
      <c r="W497">
        <v>114</v>
      </c>
      <c r="X497">
        <v>26</v>
      </c>
      <c r="Y497">
        <v>352</v>
      </c>
      <c r="Z497">
        <v>14</v>
      </c>
      <c r="AA497">
        <v>4</v>
      </c>
      <c r="AB497" s="1">
        <v>0.223</v>
      </c>
      <c r="AC497" s="1">
        <v>0.33500000000000002</v>
      </c>
      <c r="AD497" s="1">
        <v>0.434</v>
      </c>
      <c r="AE497" s="1">
        <v>0.33800000000000002</v>
      </c>
      <c r="AF497" s="36">
        <v>43</v>
      </c>
      <c r="AG497" s="36">
        <v>40</v>
      </c>
      <c r="AH497" s="8">
        <v>10</v>
      </c>
      <c r="AI497" s="36">
        <v>3</v>
      </c>
      <c r="AJ497" s="38">
        <v>158</v>
      </c>
      <c r="AK497" s="38">
        <v>48</v>
      </c>
      <c r="AL497" s="1">
        <v>0.21</v>
      </c>
      <c r="AM497" s="1">
        <v>0.43333333330000001</v>
      </c>
      <c r="AN497" s="1">
        <v>0.35216916510000001</v>
      </c>
      <c r="AO497" s="1">
        <v>1.6233469699999999E-2</v>
      </c>
      <c r="AP497" s="1">
        <v>0.12926022640000001</v>
      </c>
      <c r="AQ497" s="1">
        <v>0.2420744635</v>
      </c>
      <c r="AR497" s="1">
        <v>0.1113471201</v>
      </c>
      <c r="AS497" s="1">
        <v>0.211173847</v>
      </c>
      <c r="AT497" s="1">
        <v>5.28001601E-2</v>
      </c>
      <c r="AU497" s="1">
        <v>1.500527E-3</v>
      </c>
      <c r="AV497" s="1">
        <v>4.1071837999999999E-2</v>
      </c>
      <c r="AW497" s="1">
        <v>0.33766373220000001</v>
      </c>
      <c r="AX497" s="1">
        <v>-0.65492958000000001</v>
      </c>
      <c r="AY497" s="1">
        <v>-0.77632145699999999</v>
      </c>
      <c r="AZ497" s="1">
        <v>0.59495425710000005</v>
      </c>
      <c r="BA497" s="1">
        <v>-0.36566998299999998</v>
      </c>
      <c r="BB497" s="1">
        <v>2.0966219001000002</v>
      </c>
      <c r="BC497" s="1">
        <v>0.61029443159999996</v>
      </c>
      <c r="BD497" s="1">
        <v>-1.603337314</v>
      </c>
      <c r="BE497" s="1">
        <v>1.5653501753000001</v>
      </c>
      <c r="BF497" s="1">
        <v>1.2989418862</v>
      </c>
      <c r="BG497" s="1">
        <v>-0.90126352200000004</v>
      </c>
      <c r="BH497" s="1">
        <v>1.2458556735999999</v>
      </c>
      <c r="BI497" s="1">
        <v>1.3887663266000001</v>
      </c>
      <c r="BJ497">
        <v>1</v>
      </c>
      <c r="BK497">
        <v>1</v>
      </c>
      <c r="BL497" t="s">
        <v>763</v>
      </c>
      <c r="BM497" t="s">
        <v>760</v>
      </c>
      <c r="BN497" s="36" t="s">
        <v>776</v>
      </c>
      <c r="BO497" s="1">
        <v>0.93432791049999997</v>
      </c>
      <c r="BP497" s="1">
        <v>-4.4949897000000003E-2</v>
      </c>
      <c r="BQ497" s="1">
        <v>-0.16506311000000001</v>
      </c>
      <c r="BR497" s="1">
        <v>0.1531380775</v>
      </c>
      <c r="BS497" s="1">
        <v>0.93432791049999997</v>
      </c>
      <c r="BT497" s="1">
        <v>4.4949897000000003E-2</v>
      </c>
      <c r="BU497" s="1">
        <v>0.1650631099</v>
      </c>
      <c r="BV497" s="1">
        <v>0.1531380775</v>
      </c>
      <c r="BW497" t="s">
        <v>6924</v>
      </c>
      <c r="BX497" t="s">
        <v>1567</v>
      </c>
      <c r="BY497" t="s">
        <v>1063</v>
      </c>
      <c r="BZ497" t="s">
        <v>1567</v>
      </c>
      <c r="CA497">
        <v>273</v>
      </c>
      <c r="CB497">
        <v>102</v>
      </c>
      <c r="CC497">
        <v>11</v>
      </c>
      <c r="CD497">
        <v>4</v>
      </c>
      <c r="CE497">
        <v>2017</v>
      </c>
      <c r="CF497">
        <v>323</v>
      </c>
      <c r="CG497">
        <v>0.21199999999999999</v>
      </c>
      <c r="CH497">
        <v>0.33100000000000002</v>
      </c>
      <c r="CI497">
        <v>0.40699999999999997</v>
      </c>
      <c r="CJ497">
        <v>106</v>
      </c>
      <c r="CK497">
        <v>0.32900000000000001</v>
      </c>
      <c r="CL497">
        <v>37</v>
      </c>
      <c r="CM497">
        <v>8</v>
      </c>
      <c r="CN497" t="s">
        <v>249</v>
      </c>
      <c r="CO497">
        <v>25</v>
      </c>
      <c r="CP497" t="s">
        <v>1567</v>
      </c>
      <c r="CQ497">
        <v>406</v>
      </c>
      <c r="CR497">
        <v>137</v>
      </c>
      <c r="CS497">
        <v>25</v>
      </c>
      <c r="CT497">
        <v>6</v>
      </c>
      <c r="CU497">
        <v>2016</v>
      </c>
      <c r="CV497">
        <v>476</v>
      </c>
      <c r="CW497">
        <v>0.246</v>
      </c>
      <c r="CX497">
        <v>0.35199999999999998</v>
      </c>
      <c r="CY497">
        <v>0.495</v>
      </c>
      <c r="CZ497">
        <v>173</v>
      </c>
      <c r="DA497">
        <v>0.36399999999999999</v>
      </c>
      <c r="DB497">
        <v>69</v>
      </c>
      <c r="DC497">
        <v>20</v>
      </c>
      <c r="DD497" t="s">
        <v>249</v>
      </c>
      <c r="DE497">
        <v>24</v>
      </c>
      <c r="DF497" t="s">
        <v>1567</v>
      </c>
      <c r="DG497">
        <v>480</v>
      </c>
      <c r="DH497">
        <v>151</v>
      </c>
      <c r="DI497">
        <v>26</v>
      </c>
      <c r="DJ497">
        <v>4</v>
      </c>
      <c r="DK497">
        <v>2015</v>
      </c>
      <c r="DL497">
        <v>585</v>
      </c>
      <c r="DM497">
        <v>0.21</v>
      </c>
      <c r="DN497">
        <v>0.34599999999999997</v>
      </c>
      <c r="DO497">
        <v>0.41699999999999998</v>
      </c>
      <c r="DP497">
        <v>198</v>
      </c>
      <c r="DQ497">
        <v>0.33900000000000002</v>
      </c>
      <c r="DR497">
        <v>61</v>
      </c>
      <c r="DS497">
        <v>13</v>
      </c>
      <c r="DT497" t="s">
        <v>249</v>
      </c>
      <c r="DU497">
        <v>23</v>
      </c>
      <c r="DV497" s="36" t="s">
        <v>3144</v>
      </c>
    </row>
    <row r="498" spans="1:126" x14ac:dyDescent="0.3">
      <c r="A498">
        <v>497</v>
      </c>
      <c r="B498" t="s">
        <v>651</v>
      </c>
      <c r="C498" t="s">
        <v>374</v>
      </c>
      <c r="D498" t="s">
        <v>373</v>
      </c>
      <c r="E498">
        <v>456030</v>
      </c>
      <c r="F498" t="s">
        <v>265</v>
      </c>
      <c r="I498" t="s">
        <v>1065</v>
      </c>
      <c r="J498">
        <v>13</v>
      </c>
      <c r="K498" t="s">
        <v>5109</v>
      </c>
      <c r="L498">
        <v>154</v>
      </c>
      <c r="M498">
        <v>117</v>
      </c>
      <c r="N498">
        <v>175</v>
      </c>
      <c r="O498">
        <v>51</v>
      </c>
      <c r="P498">
        <v>118</v>
      </c>
      <c r="Q498">
        <v>54</v>
      </c>
      <c r="R498">
        <v>140</v>
      </c>
      <c r="S498">
        <v>77</v>
      </c>
      <c r="T498">
        <v>88</v>
      </c>
      <c r="U498">
        <v>26</v>
      </c>
      <c r="V498">
        <v>79</v>
      </c>
      <c r="W498">
        <v>111</v>
      </c>
      <c r="X498">
        <v>34</v>
      </c>
      <c r="Y498">
        <v>451</v>
      </c>
      <c r="Z498">
        <v>9</v>
      </c>
      <c r="AA498">
        <v>5</v>
      </c>
      <c r="AB498" s="1">
        <v>0.28100000000000003</v>
      </c>
      <c r="AC498" s="1">
        <v>0.34599999999999997</v>
      </c>
      <c r="AD498" s="1">
        <v>0.39100000000000001</v>
      </c>
      <c r="AE498" s="1">
        <v>0.32900000000000001</v>
      </c>
      <c r="AF498" s="36">
        <v>46</v>
      </c>
      <c r="AG498" s="36">
        <v>50</v>
      </c>
      <c r="AH498" s="8">
        <v>16</v>
      </c>
      <c r="AI498" s="36">
        <v>14</v>
      </c>
      <c r="AJ498" s="38">
        <v>76</v>
      </c>
      <c r="AK498" s="38">
        <v>12</v>
      </c>
      <c r="AL498" s="1">
        <v>0.42499999999999999</v>
      </c>
      <c r="AM498" s="1">
        <v>0.56666666669999999</v>
      </c>
      <c r="AN498" s="1">
        <v>0.45082855599999999</v>
      </c>
      <c r="AO498" s="1">
        <v>1.27780219E-2</v>
      </c>
      <c r="AP498" s="1">
        <v>9.3421691700000004E-2</v>
      </c>
      <c r="AQ498" s="1">
        <v>0.1170285626</v>
      </c>
      <c r="AR498" s="1">
        <v>0.21415558849999999</v>
      </c>
      <c r="AS498" s="1">
        <v>0.1101844101</v>
      </c>
      <c r="AT498" s="1">
        <v>3.5530274700000003E-2</v>
      </c>
      <c r="AU498" s="1">
        <v>1.1695083E-3</v>
      </c>
      <c r="AV498" s="1">
        <v>2.0843778E-2</v>
      </c>
      <c r="AW498" s="1">
        <v>0.32861352739999999</v>
      </c>
      <c r="AX498" s="1">
        <v>1.4605237116000001</v>
      </c>
      <c r="AY498" s="1">
        <v>1.2341606289</v>
      </c>
      <c r="AZ498" s="1">
        <v>1.218345075</v>
      </c>
      <c r="BA498" s="1">
        <v>-0.51152684500000001</v>
      </c>
      <c r="BB498" s="1">
        <v>0.59153382649999997</v>
      </c>
      <c r="BC498" s="1">
        <v>-2.4895122669999998</v>
      </c>
      <c r="BD498" s="1">
        <v>2.3177453584999999</v>
      </c>
      <c r="BE498" s="1">
        <v>-0.77964884400000001</v>
      </c>
      <c r="BF498" s="1">
        <v>-0.53706674899999995</v>
      </c>
      <c r="BG498" s="1">
        <v>-1.000864636</v>
      </c>
      <c r="BH498" s="1">
        <v>-0.46360607100000001</v>
      </c>
      <c r="BI498" s="1">
        <v>1.0780469452999999</v>
      </c>
      <c r="BJ498">
        <v>3</v>
      </c>
      <c r="BK498">
        <v>2</v>
      </c>
      <c r="BL498" t="s">
        <v>764</v>
      </c>
      <c r="BM498" t="s">
        <v>761</v>
      </c>
      <c r="BN498" s="36" t="s">
        <v>789</v>
      </c>
      <c r="BO498" s="1">
        <v>-0.472678863</v>
      </c>
      <c r="BP498" s="1">
        <v>-0.84090954299999998</v>
      </c>
      <c r="BQ498" s="1">
        <v>-3.3970529999999999E-2</v>
      </c>
      <c r="BR498" s="1">
        <v>-0.24203328399999999</v>
      </c>
      <c r="BS498" s="1">
        <v>0.4726788629</v>
      </c>
      <c r="BT498" s="1">
        <v>0.84090954330000001</v>
      </c>
      <c r="BU498" s="1">
        <v>3.3970530200000001E-2</v>
      </c>
      <c r="BV498" s="1">
        <v>0.2420332842</v>
      </c>
      <c r="BW498" t="s">
        <v>7264</v>
      </c>
      <c r="BX498" t="s">
        <v>1394</v>
      </c>
      <c r="BY498" t="s">
        <v>1373</v>
      </c>
      <c r="BZ498" t="s">
        <v>1394</v>
      </c>
      <c r="CA498">
        <v>406</v>
      </c>
      <c r="CB498">
        <v>105</v>
      </c>
      <c r="CC498">
        <v>7</v>
      </c>
      <c r="CD498">
        <v>4</v>
      </c>
      <c r="CE498">
        <v>2017</v>
      </c>
      <c r="CF498">
        <v>463</v>
      </c>
      <c r="CG498">
        <v>0.29299999999999998</v>
      </c>
      <c r="CH498">
        <v>0.36899999999999999</v>
      </c>
      <c r="CI498">
        <v>0.39200000000000002</v>
      </c>
      <c r="CJ498">
        <v>158</v>
      </c>
      <c r="CK498">
        <v>0.34100000000000003</v>
      </c>
      <c r="CL498">
        <v>53</v>
      </c>
      <c r="CM498">
        <v>17</v>
      </c>
      <c r="CN498" t="s">
        <v>265</v>
      </c>
      <c r="CO498">
        <v>33</v>
      </c>
      <c r="CP498" t="s">
        <v>1394</v>
      </c>
      <c r="CQ498">
        <v>633</v>
      </c>
      <c r="CR498">
        <v>154</v>
      </c>
      <c r="CS498">
        <v>15</v>
      </c>
      <c r="CT498">
        <v>7</v>
      </c>
      <c r="CU498">
        <v>2016</v>
      </c>
      <c r="CV498">
        <v>698</v>
      </c>
      <c r="CW498">
        <v>0.318</v>
      </c>
      <c r="CX498">
        <v>0.376</v>
      </c>
      <c r="CY498">
        <v>0.44900000000000001</v>
      </c>
      <c r="CZ498">
        <v>253</v>
      </c>
      <c r="DA498">
        <v>0.36299999999999999</v>
      </c>
      <c r="DB498">
        <v>87</v>
      </c>
      <c r="DC498">
        <v>34</v>
      </c>
      <c r="DD498" t="s">
        <v>265</v>
      </c>
      <c r="DE498">
        <v>32</v>
      </c>
      <c r="DF498" t="s">
        <v>1394</v>
      </c>
      <c r="DG498">
        <v>381</v>
      </c>
      <c r="DH498">
        <v>93</v>
      </c>
      <c r="DI498">
        <v>12</v>
      </c>
      <c r="DJ498">
        <v>2</v>
      </c>
      <c r="DK498">
        <v>2015</v>
      </c>
      <c r="DL498">
        <v>425</v>
      </c>
      <c r="DM498">
        <v>0.29099999999999998</v>
      </c>
      <c r="DN498">
        <v>0.35599999999999998</v>
      </c>
      <c r="DO498">
        <v>0.441</v>
      </c>
      <c r="DP498">
        <v>148</v>
      </c>
      <c r="DQ498">
        <v>0.34899999999999998</v>
      </c>
      <c r="DR498">
        <v>55</v>
      </c>
      <c r="DS498">
        <v>16</v>
      </c>
      <c r="DT498" t="s">
        <v>265</v>
      </c>
      <c r="DU498">
        <v>31</v>
      </c>
      <c r="DV498" s="36" t="s">
        <v>1522</v>
      </c>
    </row>
    <row r="499" spans="1:126" x14ac:dyDescent="0.3">
      <c r="A499">
        <v>498</v>
      </c>
      <c r="B499" t="s">
        <v>4044</v>
      </c>
      <c r="C499" t="s">
        <v>352</v>
      </c>
      <c r="D499" t="s">
        <v>454</v>
      </c>
      <c r="E499">
        <v>430910</v>
      </c>
      <c r="F499" t="s">
        <v>255</v>
      </c>
      <c r="I499" t="s">
        <v>1061</v>
      </c>
      <c r="J499">
        <v>4</v>
      </c>
      <c r="K499" t="s">
        <v>771</v>
      </c>
      <c r="L499">
        <v>90</v>
      </c>
      <c r="M499">
        <v>124</v>
      </c>
      <c r="N499">
        <v>28</v>
      </c>
      <c r="O499">
        <v>30</v>
      </c>
      <c r="P499">
        <v>117</v>
      </c>
      <c r="Q499">
        <v>68</v>
      </c>
      <c r="R499">
        <v>128</v>
      </c>
      <c r="S499">
        <v>39</v>
      </c>
      <c r="T499">
        <v>68</v>
      </c>
      <c r="U499">
        <v>8</v>
      </c>
      <c r="V499">
        <v>27</v>
      </c>
      <c r="W499">
        <v>93</v>
      </c>
      <c r="X499">
        <v>36</v>
      </c>
      <c r="Y499">
        <v>71</v>
      </c>
      <c r="Z499">
        <v>1</v>
      </c>
      <c r="AA499">
        <v>0</v>
      </c>
      <c r="AB499" s="1">
        <v>0.23599999999999999</v>
      </c>
      <c r="AC499" s="1">
        <v>0.309</v>
      </c>
      <c r="AD499" s="1">
        <v>0.29199999999999998</v>
      </c>
      <c r="AE499" s="1">
        <v>0.27800000000000002</v>
      </c>
      <c r="AF499" s="36">
        <v>8</v>
      </c>
      <c r="AG499" s="36">
        <v>8</v>
      </c>
      <c r="AH499" s="8">
        <v>1</v>
      </c>
      <c r="AI499" s="36">
        <v>-3</v>
      </c>
      <c r="AJ499" s="38">
        <v>730</v>
      </c>
      <c r="AK499" s="38">
        <v>118</v>
      </c>
      <c r="AL499" s="1">
        <v>0.25</v>
      </c>
      <c r="AM499" s="1">
        <v>0.6</v>
      </c>
      <c r="AN499" s="1">
        <v>7.1355012300000006E-2</v>
      </c>
      <c r="AO499" s="1">
        <v>7.5458071000000003E-3</v>
      </c>
      <c r="AP499" s="1">
        <v>9.2546001099999997E-2</v>
      </c>
      <c r="AQ499" s="1">
        <v>0.14694292079999999</v>
      </c>
      <c r="AR499" s="1">
        <v>0.1964858437</v>
      </c>
      <c r="AS499" s="1">
        <v>5.6073991900000002E-2</v>
      </c>
      <c r="AT499" s="1">
        <v>2.7630065299999999E-2</v>
      </c>
      <c r="AU499" s="1">
        <v>3.6144390000000001E-4</v>
      </c>
      <c r="AV499" s="1">
        <v>7.1896093999999997E-3</v>
      </c>
      <c r="AW499" s="1">
        <v>0.27772106790000001</v>
      </c>
      <c r="AX499" s="1">
        <v>-0.26135687499999999</v>
      </c>
      <c r="AY499" s="1">
        <v>1.7367811502999999</v>
      </c>
      <c r="AZ499" s="1">
        <v>-1.1794025749999999</v>
      </c>
      <c r="BA499" s="1">
        <v>-0.73238228500000002</v>
      </c>
      <c r="BB499" s="1">
        <v>0.55475800480000004</v>
      </c>
      <c r="BC499" s="1">
        <v>-1.747954749</v>
      </c>
      <c r="BD499" s="1">
        <v>1.6438268461000001</v>
      </c>
      <c r="BE499" s="1">
        <v>-2.0361057709999999</v>
      </c>
      <c r="BF499" s="1">
        <v>-1.3769595640000001</v>
      </c>
      <c r="BG499" s="1">
        <v>-1.244005332</v>
      </c>
      <c r="BH499" s="1">
        <v>-1.6175120220000001</v>
      </c>
      <c r="BI499" s="1">
        <v>-0.66923655199999998</v>
      </c>
      <c r="BJ499">
        <v>3</v>
      </c>
      <c r="BK499">
        <v>1</v>
      </c>
      <c r="BL499" t="s">
        <v>761</v>
      </c>
      <c r="BM499" t="s">
        <v>762</v>
      </c>
      <c r="BN499" s="36" t="s">
        <v>788</v>
      </c>
      <c r="BO499" s="1">
        <v>-0.63740397199999999</v>
      </c>
      <c r="BP499" s="1">
        <v>-0.48473650600000001</v>
      </c>
      <c r="BQ499" s="1">
        <v>0.50783656389999998</v>
      </c>
      <c r="BR499" s="1">
        <v>-0.26238900700000001</v>
      </c>
      <c r="BS499" s="1">
        <v>0.63740397250000003</v>
      </c>
      <c r="BT499" s="1">
        <v>0.48473650619999997</v>
      </c>
      <c r="BU499" s="1">
        <v>0.50783656389999998</v>
      </c>
      <c r="BV499" s="1">
        <v>0.26238900710000002</v>
      </c>
      <c r="BW499" t="s">
        <v>2464</v>
      </c>
      <c r="BX499" t="s">
        <v>2539</v>
      </c>
      <c r="BY499" t="s">
        <v>1063</v>
      </c>
      <c r="CP499" t="s">
        <v>2539</v>
      </c>
      <c r="CQ499">
        <v>13</v>
      </c>
      <c r="CR499">
        <v>9</v>
      </c>
      <c r="CS499">
        <v>0</v>
      </c>
      <c r="CT499">
        <v>0</v>
      </c>
      <c r="CU499">
        <v>2016</v>
      </c>
      <c r="CV499">
        <v>14</v>
      </c>
      <c r="CW499">
        <v>0.154</v>
      </c>
      <c r="CX499">
        <v>0.214</v>
      </c>
      <c r="CY499">
        <v>0.23100000000000001</v>
      </c>
      <c r="CZ499">
        <v>3</v>
      </c>
      <c r="DA499">
        <v>0.20399999999999999</v>
      </c>
      <c r="DB499">
        <v>1</v>
      </c>
      <c r="DC499">
        <v>0</v>
      </c>
      <c r="DD499" t="s">
        <v>255</v>
      </c>
      <c r="DE499">
        <v>34</v>
      </c>
      <c r="DF499" t="s">
        <v>1093</v>
      </c>
      <c r="DG499">
        <v>333</v>
      </c>
      <c r="DH499">
        <v>108</v>
      </c>
      <c r="DI499">
        <v>0</v>
      </c>
      <c r="DJ499">
        <v>2</v>
      </c>
      <c r="DK499">
        <v>2015</v>
      </c>
      <c r="DL499">
        <v>367</v>
      </c>
      <c r="DM499">
        <v>0.27300000000000002</v>
      </c>
      <c r="DN499">
        <v>0.33400000000000002</v>
      </c>
      <c r="DO499">
        <v>0.32400000000000001</v>
      </c>
      <c r="DP499">
        <v>110</v>
      </c>
      <c r="DQ499">
        <v>0.3</v>
      </c>
      <c r="DR499">
        <v>29</v>
      </c>
      <c r="DS499">
        <v>5</v>
      </c>
      <c r="DT499" t="s">
        <v>255</v>
      </c>
      <c r="DU499">
        <v>33</v>
      </c>
      <c r="DV499" s="36" t="s">
        <v>1489</v>
      </c>
    </row>
    <row r="500" spans="1:126" x14ac:dyDescent="0.3">
      <c r="A500">
        <v>499</v>
      </c>
      <c r="B500" t="s">
        <v>4045</v>
      </c>
      <c r="C500" t="s">
        <v>352</v>
      </c>
      <c r="D500" t="s">
        <v>108</v>
      </c>
      <c r="E500">
        <v>506747</v>
      </c>
      <c r="F500" t="s">
        <v>255</v>
      </c>
      <c r="I500" t="s">
        <v>1065</v>
      </c>
      <c r="J500">
        <v>36</v>
      </c>
      <c r="K500" t="s">
        <v>816</v>
      </c>
      <c r="L500">
        <v>90</v>
      </c>
      <c r="M500">
        <v>96</v>
      </c>
      <c r="N500">
        <v>44</v>
      </c>
      <c r="O500">
        <v>13</v>
      </c>
      <c r="P500">
        <v>72</v>
      </c>
      <c r="Q500">
        <v>113</v>
      </c>
      <c r="R500">
        <v>100</v>
      </c>
      <c r="S500">
        <v>95</v>
      </c>
      <c r="T500">
        <v>81</v>
      </c>
      <c r="U500">
        <v>43</v>
      </c>
      <c r="V500">
        <v>112</v>
      </c>
      <c r="W500">
        <v>92</v>
      </c>
      <c r="X500">
        <v>28</v>
      </c>
      <c r="Y500">
        <v>113</v>
      </c>
      <c r="Z500">
        <v>3</v>
      </c>
      <c r="AA500">
        <v>0</v>
      </c>
      <c r="AB500" s="1">
        <v>0.223</v>
      </c>
      <c r="AC500" s="1">
        <v>0.26900000000000002</v>
      </c>
      <c r="AD500" s="1">
        <v>0.35899999999999999</v>
      </c>
      <c r="AE500" s="1">
        <v>0.27400000000000002</v>
      </c>
      <c r="AF500" s="36">
        <v>10</v>
      </c>
      <c r="AG500" s="36">
        <v>10</v>
      </c>
      <c r="AH500" s="8">
        <v>2</v>
      </c>
      <c r="AI500" s="36">
        <v>-5</v>
      </c>
      <c r="AJ500" s="38">
        <v>535</v>
      </c>
      <c r="AK500" s="38">
        <v>84</v>
      </c>
      <c r="AL500" s="1">
        <v>0.25</v>
      </c>
      <c r="AM500" s="1">
        <v>0.46666666670000001</v>
      </c>
      <c r="AN500" s="1">
        <v>0.1127846773</v>
      </c>
      <c r="AO500" s="1">
        <v>3.2034578000000001E-3</v>
      </c>
      <c r="AP500" s="1">
        <v>5.6844832499999998E-2</v>
      </c>
      <c r="AQ500" s="1">
        <v>0.24635660940000001</v>
      </c>
      <c r="AR500" s="1">
        <v>0.15276689800000001</v>
      </c>
      <c r="AS500" s="1">
        <v>0.1359118352</v>
      </c>
      <c r="AT500" s="1">
        <v>3.2982518699999998E-2</v>
      </c>
      <c r="AU500" s="1">
        <v>1.9537589000000002E-3</v>
      </c>
      <c r="AV500" s="1">
        <v>2.943925E-2</v>
      </c>
      <c r="AW500" s="1">
        <v>0.27441210300000002</v>
      </c>
      <c r="AX500" s="1">
        <v>-0.26135687499999999</v>
      </c>
      <c r="AY500" s="1">
        <v>-0.27370093499999998</v>
      </c>
      <c r="AZ500" s="1">
        <v>-0.91762442600000005</v>
      </c>
      <c r="BA500" s="1">
        <v>-0.91567587900000003</v>
      </c>
      <c r="BB500" s="1">
        <v>-0.94456118899999997</v>
      </c>
      <c r="BC500" s="1">
        <v>0.7164460466</v>
      </c>
      <c r="BD500" s="1">
        <v>-2.3600001999999998E-2</v>
      </c>
      <c r="BE500" s="1">
        <v>-0.182251843</v>
      </c>
      <c r="BF500" s="1">
        <v>-0.80792564099999997</v>
      </c>
      <c r="BG500" s="1">
        <v>-0.764889339</v>
      </c>
      <c r="BH500" s="1">
        <v>0.26279234039999999</v>
      </c>
      <c r="BI500" s="1">
        <v>-0.78284276799999997</v>
      </c>
      <c r="BJ500">
        <v>3</v>
      </c>
      <c r="BK500">
        <v>3</v>
      </c>
      <c r="BL500" t="s">
        <v>762</v>
      </c>
      <c r="BM500" t="s">
        <v>6729</v>
      </c>
      <c r="BN500" s="36" t="s">
        <v>6732</v>
      </c>
      <c r="BO500" s="1">
        <v>0.21811877499999999</v>
      </c>
      <c r="BP500" s="1">
        <v>0.25650477970000002</v>
      </c>
      <c r="BQ500" s="1">
        <v>0.60744795230000004</v>
      </c>
      <c r="BR500" s="1">
        <v>0.41160595859999999</v>
      </c>
      <c r="BS500" s="1">
        <v>0.21811877499999999</v>
      </c>
      <c r="BT500" s="1">
        <v>0.25650477970000002</v>
      </c>
      <c r="BU500" s="1">
        <v>0.60744795230000004</v>
      </c>
      <c r="BV500" s="1">
        <v>0.41160595859999999</v>
      </c>
      <c r="BW500" t="s">
        <v>6972</v>
      </c>
      <c r="BX500" t="s">
        <v>1377</v>
      </c>
      <c r="BY500" t="s">
        <v>1373</v>
      </c>
      <c r="BZ500" t="s">
        <v>1377</v>
      </c>
      <c r="CA500">
        <v>10</v>
      </c>
      <c r="CB500">
        <v>5</v>
      </c>
      <c r="CC500">
        <v>2</v>
      </c>
      <c r="CD500">
        <v>0</v>
      </c>
      <c r="CE500">
        <v>2017</v>
      </c>
      <c r="CF500">
        <v>10</v>
      </c>
      <c r="CG500">
        <v>0.5</v>
      </c>
      <c r="CH500">
        <v>0.5</v>
      </c>
      <c r="CI500">
        <v>1.1000000000000001</v>
      </c>
      <c r="CJ500">
        <v>7</v>
      </c>
      <c r="CK500">
        <v>0.66</v>
      </c>
      <c r="CL500">
        <v>51</v>
      </c>
      <c r="CM500">
        <v>2</v>
      </c>
      <c r="CN500" t="s">
        <v>255</v>
      </c>
      <c r="CO500">
        <v>27</v>
      </c>
      <c r="CP500" t="s">
        <v>1377</v>
      </c>
      <c r="CQ500">
        <v>40</v>
      </c>
      <c r="CR500">
        <v>14</v>
      </c>
      <c r="CS500">
        <v>1</v>
      </c>
      <c r="CT500">
        <v>0</v>
      </c>
      <c r="CU500">
        <v>2016</v>
      </c>
      <c r="CV500">
        <v>43</v>
      </c>
      <c r="CW500">
        <v>0.2</v>
      </c>
      <c r="CX500">
        <v>0.23799999999999999</v>
      </c>
      <c r="CY500">
        <v>0.27500000000000002</v>
      </c>
      <c r="CZ500">
        <v>10</v>
      </c>
      <c r="DA500">
        <v>0.22500000000000001</v>
      </c>
      <c r="DB500">
        <v>3</v>
      </c>
      <c r="DC500">
        <v>0</v>
      </c>
      <c r="DD500" t="s">
        <v>255</v>
      </c>
      <c r="DE500">
        <v>26</v>
      </c>
      <c r="DF500" t="s">
        <v>1388</v>
      </c>
      <c r="DG500">
        <v>7</v>
      </c>
      <c r="DH500">
        <v>8</v>
      </c>
      <c r="DI500">
        <v>0</v>
      </c>
      <c r="DJ500">
        <v>0</v>
      </c>
      <c r="DK500">
        <v>2015</v>
      </c>
      <c r="DL500">
        <v>7</v>
      </c>
      <c r="DM500">
        <v>0.14299999999999999</v>
      </c>
      <c r="DN500">
        <v>0.14299999999999999</v>
      </c>
      <c r="DO500">
        <v>0.14299999999999999</v>
      </c>
      <c r="DP500">
        <v>1</v>
      </c>
      <c r="DQ500">
        <v>0.129</v>
      </c>
      <c r="DR500">
        <v>0</v>
      </c>
      <c r="DS500">
        <v>0</v>
      </c>
      <c r="DT500" t="s">
        <v>255</v>
      </c>
      <c r="DU500">
        <v>25</v>
      </c>
      <c r="DV500" s="36" t="s">
        <v>4046</v>
      </c>
    </row>
    <row r="501" spans="1:126" x14ac:dyDescent="0.3">
      <c r="A501">
        <v>500</v>
      </c>
      <c r="B501" t="s">
        <v>3074</v>
      </c>
      <c r="C501" t="s">
        <v>352</v>
      </c>
      <c r="D501" t="s">
        <v>492</v>
      </c>
      <c r="E501">
        <v>455369</v>
      </c>
      <c r="F501" t="s">
        <v>265</v>
      </c>
      <c r="I501" t="s">
        <v>1061</v>
      </c>
      <c r="J501">
        <v>1</v>
      </c>
      <c r="K501" t="s">
        <v>808</v>
      </c>
      <c r="L501">
        <v>154</v>
      </c>
      <c r="M501">
        <v>110</v>
      </c>
      <c r="N501">
        <v>36</v>
      </c>
      <c r="O501">
        <v>68</v>
      </c>
      <c r="P501">
        <v>53</v>
      </c>
      <c r="Q501">
        <v>87</v>
      </c>
      <c r="R501">
        <v>129</v>
      </c>
      <c r="S501">
        <v>63</v>
      </c>
      <c r="T501">
        <v>93</v>
      </c>
      <c r="U501">
        <v>125</v>
      </c>
      <c r="V501">
        <v>45</v>
      </c>
      <c r="W501">
        <v>96</v>
      </c>
      <c r="X501">
        <v>32</v>
      </c>
      <c r="Y501">
        <v>94</v>
      </c>
      <c r="Z501">
        <v>1</v>
      </c>
      <c r="AA501">
        <v>1</v>
      </c>
      <c r="AB501" s="1">
        <v>0.25600000000000001</v>
      </c>
      <c r="AC501" s="1">
        <v>0.29699999999999999</v>
      </c>
      <c r="AD501" s="1">
        <v>0.34599999999999997</v>
      </c>
      <c r="AE501" s="1">
        <v>0.28599999999999998</v>
      </c>
      <c r="AF501" s="36">
        <v>10</v>
      </c>
      <c r="AG501" s="36">
        <v>10</v>
      </c>
      <c r="AH501" s="8">
        <v>2</v>
      </c>
      <c r="AI501" s="36">
        <v>-1</v>
      </c>
      <c r="AJ501" s="38">
        <v>675</v>
      </c>
      <c r="AK501" s="38">
        <v>79</v>
      </c>
      <c r="AL501" s="1">
        <v>0.42499999999999999</v>
      </c>
      <c r="AM501" s="1">
        <v>0.53333333329999999</v>
      </c>
      <c r="AN501" s="1">
        <v>9.3763374799999993E-2</v>
      </c>
      <c r="AO501" s="1">
        <v>1.69008049E-2</v>
      </c>
      <c r="AP501" s="1">
        <v>4.2287028800000001E-2</v>
      </c>
      <c r="AQ501" s="1">
        <v>0.18822383619999999</v>
      </c>
      <c r="AR501" s="1">
        <v>0.19721644620000001</v>
      </c>
      <c r="AS501" s="1">
        <v>9.0126603999999999E-2</v>
      </c>
      <c r="AT501" s="1">
        <v>3.7854318499999998E-2</v>
      </c>
      <c r="AU501" s="1">
        <v>5.6096716999999999E-3</v>
      </c>
      <c r="AV501" s="1">
        <v>1.17640721E-2</v>
      </c>
      <c r="AW501" s="1">
        <v>0.2863950341</v>
      </c>
      <c r="AX501" s="1">
        <v>1.4605237116000001</v>
      </c>
      <c r="AY501" s="1">
        <v>0.73154010749999998</v>
      </c>
      <c r="AZ501" s="1">
        <v>-1.0378127340000001</v>
      </c>
      <c r="BA501" s="1">
        <v>-0.33750129899999998</v>
      </c>
      <c r="BB501" s="1">
        <v>-1.5559359820000001</v>
      </c>
      <c r="BC501" s="1">
        <v>-0.72462765699999998</v>
      </c>
      <c r="BD501" s="1">
        <v>1.6716917948000001</v>
      </c>
      <c r="BE501" s="1">
        <v>-1.245395926</v>
      </c>
      <c r="BF501" s="1">
        <v>-0.289991312</v>
      </c>
      <c r="BG501" s="1">
        <v>0.3351481805</v>
      </c>
      <c r="BH501" s="1">
        <v>-1.230926811</v>
      </c>
      <c r="BI501" s="1">
        <v>-0.37143451700000002</v>
      </c>
      <c r="BJ501">
        <v>3</v>
      </c>
      <c r="BK501">
        <v>1</v>
      </c>
      <c r="BL501" t="s">
        <v>761</v>
      </c>
      <c r="BM501" t="s">
        <v>764</v>
      </c>
      <c r="BN501" s="36" t="s">
        <v>772</v>
      </c>
      <c r="BO501" s="1">
        <v>-0.95436825199999997</v>
      </c>
      <c r="BP501" s="1">
        <v>-0.18038111800000001</v>
      </c>
      <c r="BQ501" s="1">
        <v>8.1425947200000001E-2</v>
      </c>
      <c r="BR501" s="1">
        <v>3.0396470700000001E-2</v>
      </c>
      <c r="BS501" s="1">
        <v>0.95436825189999996</v>
      </c>
      <c r="BT501" s="1">
        <v>0.18038111840000001</v>
      </c>
      <c r="BU501" s="1">
        <v>8.1425947200000001E-2</v>
      </c>
      <c r="BV501" s="1">
        <v>3.0396470700000001E-2</v>
      </c>
      <c r="BW501" t="s">
        <v>3874</v>
      </c>
      <c r="BX501" t="s">
        <v>1104</v>
      </c>
      <c r="BY501" t="s">
        <v>1063</v>
      </c>
      <c r="CP501" t="s">
        <v>1104</v>
      </c>
      <c r="CQ501">
        <v>87</v>
      </c>
      <c r="CR501">
        <v>30</v>
      </c>
      <c r="CS501">
        <v>1</v>
      </c>
      <c r="CT501">
        <v>0</v>
      </c>
      <c r="CU501">
        <v>2016</v>
      </c>
      <c r="CV501">
        <v>91</v>
      </c>
      <c r="CW501">
        <v>0.29899999999999999</v>
      </c>
      <c r="CX501">
        <v>0.33</v>
      </c>
      <c r="CY501">
        <v>0.42499999999999999</v>
      </c>
      <c r="CZ501">
        <v>30</v>
      </c>
      <c r="DA501">
        <v>0.33100000000000002</v>
      </c>
      <c r="DB501">
        <v>17</v>
      </c>
      <c r="DC501">
        <v>3</v>
      </c>
      <c r="DD501" t="s">
        <v>265</v>
      </c>
      <c r="DE501">
        <v>30</v>
      </c>
      <c r="DV501" s="36" t="s">
        <v>1409</v>
      </c>
    </row>
    <row r="502" spans="1:126" x14ac:dyDescent="0.3">
      <c r="A502">
        <v>501</v>
      </c>
      <c r="B502" t="s">
        <v>652</v>
      </c>
      <c r="C502" t="s">
        <v>188</v>
      </c>
      <c r="D502" t="s">
        <v>140</v>
      </c>
      <c r="E502">
        <v>452254</v>
      </c>
      <c r="F502" t="s">
        <v>249</v>
      </c>
      <c r="I502" t="s">
        <v>1065</v>
      </c>
      <c r="J502">
        <v>17</v>
      </c>
      <c r="K502" t="s">
        <v>5109</v>
      </c>
      <c r="L502">
        <v>76</v>
      </c>
      <c r="M502">
        <v>120</v>
      </c>
      <c r="N502">
        <v>176</v>
      </c>
      <c r="O502">
        <v>38</v>
      </c>
      <c r="P502">
        <v>113</v>
      </c>
      <c r="Q502">
        <v>91</v>
      </c>
      <c r="R502">
        <v>118</v>
      </c>
      <c r="S502">
        <v>90</v>
      </c>
      <c r="T502">
        <v>69</v>
      </c>
      <c r="U502">
        <v>74</v>
      </c>
      <c r="V502">
        <v>107</v>
      </c>
      <c r="W502">
        <v>104</v>
      </c>
      <c r="X502">
        <v>35</v>
      </c>
      <c r="Y502">
        <v>454</v>
      </c>
      <c r="Z502">
        <v>13</v>
      </c>
      <c r="AA502">
        <v>3</v>
      </c>
      <c r="AB502" s="1">
        <v>0.249</v>
      </c>
      <c r="AC502" s="1">
        <v>0.315</v>
      </c>
      <c r="AD502" s="1">
        <v>0.379</v>
      </c>
      <c r="AE502" s="1">
        <v>0.308</v>
      </c>
      <c r="AF502" s="36">
        <v>36</v>
      </c>
      <c r="AG502" s="36">
        <v>34</v>
      </c>
      <c r="AH502" s="8">
        <v>13</v>
      </c>
      <c r="AI502" s="36">
        <v>-10</v>
      </c>
      <c r="AJ502" s="38">
        <v>205</v>
      </c>
      <c r="AK502" s="38">
        <v>67</v>
      </c>
      <c r="AL502" s="1">
        <v>0.21</v>
      </c>
      <c r="AM502" s="1">
        <v>0.58333333330000003</v>
      </c>
      <c r="AN502" s="1">
        <v>0.4544199243</v>
      </c>
      <c r="AO502" s="1">
        <v>9.5688341999999992E-3</v>
      </c>
      <c r="AP502" s="1">
        <v>8.9698137900000002E-2</v>
      </c>
      <c r="AQ502" s="1">
        <v>0.1976249135</v>
      </c>
      <c r="AR502" s="1">
        <v>0.18045578740000001</v>
      </c>
      <c r="AS502" s="1">
        <v>0.12975674710000001</v>
      </c>
      <c r="AT502" s="1">
        <v>2.8033730900000001E-2</v>
      </c>
      <c r="AU502" s="1">
        <v>3.3190279999999999E-3</v>
      </c>
      <c r="AV502" s="1">
        <v>2.8080286199999999E-2</v>
      </c>
      <c r="AW502" s="1">
        <v>0.30833375969999999</v>
      </c>
      <c r="AX502" s="1">
        <v>-0.65492958000000001</v>
      </c>
      <c r="AY502" s="1">
        <v>1.4854708896</v>
      </c>
      <c r="AZ502" s="1">
        <v>1.2410375523999999</v>
      </c>
      <c r="BA502" s="1">
        <v>-0.64698889800000003</v>
      </c>
      <c r="BB502" s="1">
        <v>0.43515811389999998</v>
      </c>
      <c r="BC502" s="1">
        <v>-0.49158105699999999</v>
      </c>
      <c r="BD502" s="1">
        <v>1.0324455386</v>
      </c>
      <c r="BE502" s="1">
        <v>-0.32517447100000002</v>
      </c>
      <c r="BF502" s="1">
        <v>-1.334044778</v>
      </c>
      <c r="BG502" s="1">
        <v>-0.35408983900000002</v>
      </c>
      <c r="BH502" s="1">
        <v>0.14794708479999999</v>
      </c>
      <c r="BI502" s="1">
        <v>0.38178459469999998</v>
      </c>
      <c r="BJ502">
        <v>3</v>
      </c>
      <c r="BK502">
        <v>2</v>
      </c>
      <c r="BL502" t="s">
        <v>764</v>
      </c>
      <c r="BM502" t="s">
        <v>6724</v>
      </c>
      <c r="BN502" s="36" t="s">
        <v>6748</v>
      </c>
      <c r="BO502" s="1">
        <v>-4.3642660999999999E-2</v>
      </c>
      <c r="BP502" s="1">
        <v>-0.70651946300000001</v>
      </c>
      <c r="BQ502" s="1">
        <v>0.44381958500000002</v>
      </c>
      <c r="BR502" s="1">
        <v>-0.51466841100000005</v>
      </c>
      <c r="BS502" s="1">
        <v>4.3642660700000002E-2</v>
      </c>
      <c r="BT502" s="1">
        <v>0.70651946340000005</v>
      </c>
      <c r="BU502" s="1">
        <v>0.44381958500000002</v>
      </c>
      <c r="BV502" s="1">
        <v>0.51466841090000004</v>
      </c>
      <c r="BW502" t="s">
        <v>3069</v>
      </c>
      <c r="BX502" t="s">
        <v>1104</v>
      </c>
      <c r="BY502" t="s">
        <v>1063</v>
      </c>
      <c r="BZ502" t="s">
        <v>1104</v>
      </c>
      <c r="CA502">
        <v>493</v>
      </c>
      <c r="CB502">
        <v>134</v>
      </c>
      <c r="CC502">
        <v>13</v>
      </c>
      <c r="CD502">
        <v>2</v>
      </c>
      <c r="CE502">
        <v>2017</v>
      </c>
      <c r="CF502">
        <v>539</v>
      </c>
      <c r="CG502">
        <v>0.26</v>
      </c>
      <c r="CH502">
        <v>0.315</v>
      </c>
      <c r="CI502">
        <v>0.38500000000000001</v>
      </c>
      <c r="CJ502">
        <v>167</v>
      </c>
      <c r="CK502">
        <v>0.31</v>
      </c>
      <c r="CL502">
        <v>41</v>
      </c>
      <c r="CM502">
        <v>16</v>
      </c>
      <c r="CN502" t="s">
        <v>249</v>
      </c>
      <c r="CO502">
        <v>34</v>
      </c>
      <c r="CP502" t="s">
        <v>1104</v>
      </c>
      <c r="CQ502">
        <v>395</v>
      </c>
      <c r="CR502">
        <v>106</v>
      </c>
      <c r="CS502">
        <v>13</v>
      </c>
      <c r="CT502">
        <v>1</v>
      </c>
      <c r="CU502">
        <v>2016</v>
      </c>
      <c r="CV502">
        <v>442</v>
      </c>
      <c r="CW502">
        <v>0.28899999999999998</v>
      </c>
      <c r="CX502">
        <v>0.35699999999999998</v>
      </c>
      <c r="CY502">
        <v>0.45100000000000001</v>
      </c>
      <c r="CZ502">
        <v>156</v>
      </c>
      <c r="DA502">
        <v>0.35399999999999998</v>
      </c>
      <c r="DB502">
        <v>59</v>
      </c>
      <c r="DC502">
        <v>18</v>
      </c>
      <c r="DD502" t="s">
        <v>249</v>
      </c>
      <c r="DE502">
        <v>33</v>
      </c>
      <c r="DF502" t="s">
        <v>1104</v>
      </c>
      <c r="DG502">
        <v>207</v>
      </c>
      <c r="DH502">
        <v>52</v>
      </c>
      <c r="DI502">
        <v>9</v>
      </c>
      <c r="DJ502">
        <v>4</v>
      </c>
      <c r="DK502">
        <v>2015</v>
      </c>
      <c r="DL502">
        <v>223</v>
      </c>
      <c r="DM502">
        <v>0.27500000000000002</v>
      </c>
      <c r="DN502">
        <v>0.32700000000000001</v>
      </c>
      <c r="DO502">
        <v>0.47799999999999998</v>
      </c>
      <c r="DP502">
        <v>77</v>
      </c>
      <c r="DQ502">
        <v>0.34699999999999998</v>
      </c>
      <c r="DR502">
        <v>35</v>
      </c>
      <c r="DS502">
        <v>12</v>
      </c>
      <c r="DT502" t="s">
        <v>249</v>
      </c>
      <c r="DU502">
        <v>32</v>
      </c>
      <c r="DV502" s="36" t="s">
        <v>1161</v>
      </c>
    </row>
    <row r="503" spans="1:126" x14ac:dyDescent="0.3">
      <c r="A503">
        <v>502</v>
      </c>
      <c r="B503" t="s">
        <v>5621</v>
      </c>
      <c r="C503" t="s">
        <v>499</v>
      </c>
      <c r="D503" t="s">
        <v>498</v>
      </c>
      <c r="E503">
        <v>460060</v>
      </c>
      <c r="F503" t="s">
        <v>265</v>
      </c>
      <c r="I503" t="s">
        <v>1061</v>
      </c>
      <c r="J503">
        <v>4</v>
      </c>
      <c r="K503" t="s">
        <v>771</v>
      </c>
      <c r="L503">
        <v>154</v>
      </c>
      <c r="M503">
        <v>117</v>
      </c>
      <c r="N503">
        <v>66</v>
      </c>
      <c r="O503">
        <v>93</v>
      </c>
      <c r="P503">
        <v>109</v>
      </c>
      <c r="Q503">
        <v>107</v>
      </c>
      <c r="R503">
        <v>109</v>
      </c>
      <c r="S503">
        <v>62</v>
      </c>
      <c r="T503">
        <v>61</v>
      </c>
      <c r="U503">
        <v>60</v>
      </c>
      <c r="V503">
        <v>60</v>
      </c>
      <c r="W503">
        <v>89</v>
      </c>
      <c r="X503">
        <v>34</v>
      </c>
      <c r="Y503">
        <v>171</v>
      </c>
      <c r="Z503">
        <v>3</v>
      </c>
      <c r="AA503">
        <v>2</v>
      </c>
      <c r="AB503" s="1">
        <v>0.216</v>
      </c>
      <c r="AC503" s="1">
        <v>0.28299999999999997</v>
      </c>
      <c r="AD503" s="1">
        <v>0.30399999999999999</v>
      </c>
      <c r="AE503" s="1">
        <v>0.26500000000000001</v>
      </c>
      <c r="AF503" s="36">
        <v>11</v>
      </c>
      <c r="AG503" s="36">
        <v>12</v>
      </c>
      <c r="AH503" s="8">
        <v>2</v>
      </c>
      <c r="AI503" s="36">
        <v>-6</v>
      </c>
      <c r="AJ503" s="38">
        <v>486</v>
      </c>
      <c r="AK503" s="38">
        <v>58</v>
      </c>
      <c r="AL503" s="1">
        <v>0.42499999999999999</v>
      </c>
      <c r="AM503" s="1">
        <v>0.56666666669999999</v>
      </c>
      <c r="AN503" s="1">
        <v>0.17115996559999999</v>
      </c>
      <c r="AO503" s="1">
        <v>2.3238156999999999E-2</v>
      </c>
      <c r="AP503" s="1">
        <v>8.6767969200000003E-2</v>
      </c>
      <c r="AQ503" s="1">
        <v>0.2334890849</v>
      </c>
      <c r="AR503" s="1">
        <v>0.16757236319999999</v>
      </c>
      <c r="AS503" s="1">
        <v>8.8819791800000006E-2</v>
      </c>
      <c r="AT503" s="1">
        <v>2.4930574800000001E-2</v>
      </c>
      <c r="AU503" s="1">
        <v>2.7017102E-3</v>
      </c>
      <c r="AV503" s="1">
        <v>1.5740138300000001E-2</v>
      </c>
      <c r="AW503" s="1">
        <v>0.26528827770000002</v>
      </c>
      <c r="AX503" s="1">
        <v>1.4605237116000001</v>
      </c>
      <c r="AY503" s="1">
        <v>1.2341606289</v>
      </c>
      <c r="AZ503" s="1">
        <v>-0.54877338799999997</v>
      </c>
      <c r="BA503" s="1">
        <v>-6.9997244E-2</v>
      </c>
      <c r="BB503" s="1">
        <v>0.31210168729999999</v>
      </c>
      <c r="BC503" s="1">
        <v>0.39746847000000002</v>
      </c>
      <c r="BD503" s="1">
        <v>0.54107578779999999</v>
      </c>
      <c r="BE503" s="1">
        <v>-1.27574042</v>
      </c>
      <c r="BF503" s="1">
        <v>-1.6639497750000001</v>
      </c>
      <c r="BG503" s="1">
        <v>-0.53983624399999997</v>
      </c>
      <c r="BH503" s="1">
        <v>-0.89491173300000004</v>
      </c>
      <c r="BI503" s="1">
        <v>-1.0960897519999999</v>
      </c>
      <c r="BJ503">
        <v>3</v>
      </c>
      <c r="BK503">
        <v>1</v>
      </c>
      <c r="BL503" t="s">
        <v>761</v>
      </c>
      <c r="BM503" t="s">
        <v>762</v>
      </c>
      <c r="BN503" s="36" t="s">
        <v>788</v>
      </c>
      <c r="BO503" s="1">
        <v>-0.69382751899999995</v>
      </c>
      <c r="BP503" s="1">
        <v>-6.3307323999999998E-2</v>
      </c>
      <c r="BQ503" s="1">
        <v>0.69069791380000001</v>
      </c>
      <c r="BR503" s="1">
        <v>0.1006348111</v>
      </c>
      <c r="BS503" s="1">
        <v>0.69382751899999995</v>
      </c>
      <c r="BT503" s="1">
        <v>6.3307323900000004E-2</v>
      </c>
      <c r="BU503" s="1">
        <v>0.69069791380000001</v>
      </c>
      <c r="BV503" s="1">
        <v>0.1006348111</v>
      </c>
      <c r="BW503" t="s">
        <v>2921</v>
      </c>
      <c r="BX503" t="s">
        <v>1384</v>
      </c>
      <c r="BY503" t="s">
        <v>1373</v>
      </c>
      <c r="BZ503" t="s">
        <v>1384</v>
      </c>
      <c r="CA503">
        <v>194</v>
      </c>
      <c r="CB503">
        <v>87</v>
      </c>
      <c r="CC503">
        <v>3</v>
      </c>
      <c r="CD503">
        <v>3</v>
      </c>
      <c r="CE503">
        <v>2017</v>
      </c>
      <c r="CF503">
        <v>217</v>
      </c>
      <c r="CG503">
        <v>0.253</v>
      </c>
      <c r="CH503">
        <v>0.30599999999999999</v>
      </c>
      <c r="CI503">
        <v>0.33</v>
      </c>
      <c r="CJ503">
        <v>62</v>
      </c>
      <c r="CK503">
        <v>0.28399999999999997</v>
      </c>
      <c r="CL503">
        <v>17</v>
      </c>
      <c r="CM503">
        <v>5</v>
      </c>
      <c r="CN503" t="s">
        <v>265</v>
      </c>
      <c r="CO503">
        <v>33</v>
      </c>
      <c r="CP503" t="s">
        <v>1384</v>
      </c>
      <c r="CQ503">
        <v>172</v>
      </c>
      <c r="CR503">
        <v>74</v>
      </c>
      <c r="CS503">
        <v>3</v>
      </c>
      <c r="CT503">
        <v>1</v>
      </c>
      <c r="CU503">
        <v>2016</v>
      </c>
      <c r="CV503">
        <v>188</v>
      </c>
      <c r="CW503">
        <v>0.20899999999999999</v>
      </c>
      <c r="CX503">
        <v>0.26500000000000001</v>
      </c>
      <c r="CY503">
        <v>0.308</v>
      </c>
      <c r="CZ503">
        <v>48</v>
      </c>
      <c r="DA503">
        <v>0.253</v>
      </c>
      <c r="DB503">
        <v>10</v>
      </c>
      <c r="DC503">
        <v>1</v>
      </c>
      <c r="DD503" t="s">
        <v>265</v>
      </c>
      <c r="DE503">
        <v>32</v>
      </c>
      <c r="DF503" t="s">
        <v>1386</v>
      </c>
      <c r="DG503">
        <v>210</v>
      </c>
      <c r="DH503">
        <v>105</v>
      </c>
      <c r="DI503">
        <v>3</v>
      </c>
      <c r="DJ503">
        <v>3</v>
      </c>
      <c r="DK503">
        <v>2015</v>
      </c>
      <c r="DL503">
        <v>249</v>
      </c>
      <c r="DM503">
        <v>0.21</v>
      </c>
      <c r="DN503">
        <v>0.29799999999999999</v>
      </c>
      <c r="DO503">
        <v>0.28100000000000003</v>
      </c>
      <c r="DP503">
        <v>65</v>
      </c>
      <c r="DQ503">
        <v>0.26100000000000001</v>
      </c>
      <c r="DR503">
        <v>14</v>
      </c>
      <c r="DS503">
        <v>3</v>
      </c>
      <c r="DT503" t="s">
        <v>265</v>
      </c>
      <c r="DU503">
        <v>31</v>
      </c>
      <c r="DV503" s="36" t="s">
        <v>1393</v>
      </c>
    </row>
    <row r="504" spans="1:126" x14ac:dyDescent="0.3">
      <c r="A504">
        <v>503</v>
      </c>
      <c r="B504" t="s">
        <v>3075</v>
      </c>
      <c r="C504" t="s">
        <v>444</v>
      </c>
      <c r="D504" t="s">
        <v>88</v>
      </c>
      <c r="E504">
        <v>444482</v>
      </c>
      <c r="F504" t="s">
        <v>249</v>
      </c>
      <c r="I504" t="s">
        <v>1103</v>
      </c>
      <c r="J504">
        <v>41</v>
      </c>
      <c r="K504" t="s">
        <v>822</v>
      </c>
      <c r="L504">
        <v>76</v>
      </c>
      <c r="M504">
        <v>103</v>
      </c>
      <c r="N504">
        <v>173</v>
      </c>
      <c r="O504">
        <v>101</v>
      </c>
      <c r="P504">
        <v>73</v>
      </c>
      <c r="Q504">
        <v>86</v>
      </c>
      <c r="R504">
        <v>124</v>
      </c>
      <c r="S504">
        <v>100</v>
      </c>
      <c r="T504">
        <v>102</v>
      </c>
      <c r="U504">
        <v>191</v>
      </c>
      <c r="V504">
        <v>94</v>
      </c>
      <c r="W504">
        <v>108</v>
      </c>
      <c r="X504">
        <v>30</v>
      </c>
      <c r="Y504">
        <v>446</v>
      </c>
      <c r="Z504">
        <v>11</v>
      </c>
      <c r="AA504">
        <v>7</v>
      </c>
      <c r="AB504" s="1">
        <v>0.27200000000000002</v>
      </c>
      <c r="AC504" s="1">
        <v>0.318</v>
      </c>
      <c r="AD504" s="1">
        <v>0.41499999999999998</v>
      </c>
      <c r="AE504" s="1">
        <v>0.32</v>
      </c>
      <c r="AF504" s="36">
        <v>41</v>
      </c>
      <c r="AG504" s="36">
        <v>38</v>
      </c>
      <c r="AH504" s="8">
        <v>17</v>
      </c>
      <c r="AI504" s="36">
        <v>-5</v>
      </c>
      <c r="AJ504" s="38">
        <v>171</v>
      </c>
      <c r="AK504" s="38">
        <v>54</v>
      </c>
      <c r="AL504" s="1">
        <v>0.21</v>
      </c>
      <c r="AM504" s="1">
        <v>0.5</v>
      </c>
      <c r="AN504" s="1">
        <v>0.44607295159999999</v>
      </c>
      <c r="AO504" s="1">
        <v>2.5107379799999999E-2</v>
      </c>
      <c r="AP504" s="1">
        <v>5.7670674200000001E-2</v>
      </c>
      <c r="AQ504" s="1">
        <v>0.18686174890000001</v>
      </c>
      <c r="AR504" s="1">
        <v>0.1903638094</v>
      </c>
      <c r="AS504" s="1">
        <v>0.1430783773</v>
      </c>
      <c r="AT504" s="1">
        <v>4.1266437099999997E-2</v>
      </c>
      <c r="AU504" s="1">
        <v>8.5841128999999995E-3</v>
      </c>
      <c r="AV504" s="1">
        <v>2.47700761E-2</v>
      </c>
      <c r="AW504" s="1">
        <v>0.32032494540000001</v>
      </c>
      <c r="AX504" s="1">
        <v>-0.65492958000000001</v>
      </c>
      <c r="AY504" s="1">
        <v>0.22891958609999999</v>
      </c>
      <c r="AZ504" s="1">
        <v>1.1882962362</v>
      </c>
      <c r="BA504" s="1">
        <v>8.9039526000000008E-3</v>
      </c>
      <c r="BB504" s="1">
        <v>-0.90987884299999999</v>
      </c>
      <c r="BC504" s="1">
        <v>-0.75839291900000005</v>
      </c>
      <c r="BD504" s="1">
        <v>1.4103343844</v>
      </c>
      <c r="BE504" s="1">
        <v>-1.5843012E-2</v>
      </c>
      <c r="BF504" s="1">
        <v>7.2760325700000003E-2</v>
      </c>
      <c r="BG504" s="1">
        <v>1.2301358728</v>
      </c>
      <c r="BH504" s="1">
        <v>-0.13179686600000001</v>
      </c>
      <c r="BI504" s="1">
        <v>0.79347625180000003</v>
      </c>
      <c r="BJ504">
        <v>2</v>
      </c>
      <c r="BK504">
        <v>4</v>
      </c>
      <c r="BL504" t="s">
        <v>6724</v>
      </c>
      <c r="BM504" t="s">
        <v>760</v>
      </c>
      <c r="BN504" s="36" t="s">
        <v>6753</v>
      </c>
      <c r="BO504" s="1">
        <v>-0.36554140099999999</v>
      </c>
      <c r="BP504" s="1">
        <v>-0.34117657200000001</v>
      </c>
      <c r="BQ504" s="1">
        <v>-0.49791107800000001</v>
      </c>
      <c r="BR504" s="1">
        <v>-0.60253752999999999</v>
      </c>
      <c r="BS504" s="1">
        <v>0.36554140130000001</v>
      </c>
      <c r="BT504" s="1">
        <v>0.34117657210000002</v>
      </c>
      <c r="BU504" s="1">
        <v>0.49791107779999999</v>
      </c>
      <c r="BV504" s="1">
        <v>0.6025375302</v>
      </c>
      <c r="BW504" t="s">
        <v>4061</v>
      </c>
      <c r="BX504" t="s">
        <v>1116</v>
      </c>
      <c r="BY504" t="s">
        <v>1063</v>
      </c>
      <c r="BZ504" t="s">
        <v>1116</v>
      </c>
      <c r="CA504">
        <v>525</v>
      </c>
      <c r="CB504">
        <v>140</v>
      </c>
      <c r="CC504">
        <v>14</v>
      </c>
      <c r="CD504">
        <v>8</v>
      </c>
      <c r="CE504">
        <v>2017</v>
      </c>
      <c r="CF504">
        <v>577</v>
      </c>
      <c r="CG504">
        <v>0.29299999999999998</v>
      </c>
      <c r="CH504">
        <v>0.35199999999999998</v>
      </c>
      <c r="CI504">
        <v>0.44400000000000001</v>
      </c>
      <c r="CJ504">
        <v>201</v>
      </c>
      <c r="CK504">
        <v>0.34899999999999998</v>
      </c>
      <c r="CL504">
        <v>67</v>
      </c>
      <c r="CM504">
        <v>25</v>
      </c>
      <c r="CN504" t="s">
        <v>249</v>
      </c>
      <c r="CO504">
        <v>29</v>
      </c>
      <c r="CP504" t="s">
        <v>1116</v>
      </c>
      <c r="CQ504">
        <v>171</v>
      </c>
      <c r="CR504">
        <v>48</v>
      </c>
      <c r="CS504">
        <v>4</v>
      </c>
      <c r="CT504">
        <v>2</v>
      </c>
      <c r="CU504">
        <v>2016</v>
      </c>
      <c r="CV504">
        <v>183</v>
      </c>
      <c r="CW504">
        <v>0.251</v>
      </c>
      <c r="CX504">
        <v>0.29499999999999998</v>
      </c>
      <c r="CY504">
        <v>0.433</v>
      </c>
      <c r="CZ504">
        <v>57</v>
      </c>
      <c r="DA504">
        <v>0.313</v>
      </c>
      <c r="DB504">
        <v>22</v>
      </c>
      <c r="DC504">
        <v>5</v>
      </c>
      <c r="DD504" t="s">
        <v>249</v>
      </c>
      <c r="DE504">
        <v>28</v>
      </c>
      <c r="DF504" t="s">
        <v>1116</v>
      </c>
      <c r="DG504">
        <v>462</v>
      </c>
      <c r="DH504">
        <v>149</v>
      </c>
      <c r="DI504">
        <v>17</v>
      </c>
      <c r="DJ504">
        <v>9</v>
      </c>
      <c r="DK504">
        <v>2015</v>
      </c>
      <c r="DL504">
        <v>517</v>
      </c>
      <c r="DM504">
        <v>0.312</v>
      </c>
      <c r="DN504">
        <v>0.371</v>
      </c>
      <c r="DO504">
        <v>0.52200000000000002</v>
      </c>
      <c r="DP504">
        <v>198</v>
      </c>
      <c r="DQ504">
        <v>0.38200000000000001</v>
      </c>
      <c r="DR504">
        <v>86</v>
      </c>
      <c r="DS504">
        <v>28</v>
      </c>
      <c r="DT504" t="s">
        <v>249</v>
      </c>
      <c r="DU504">
        <v>27</v>
      </c>
      <c r="DV504" s="36" t="s">
        <v>3125</v>
      </c>
    </row>
    <row r="505" spans="1:126" x14ac:dyDescent="0.3">
      <c r="A505">
        <v>504</v>
      </c>
      <c r="B505" t="s">
        <v>5622</v>
      </c>
      <c r="C505" t="s">
        <v>444</v>
      </c>
      <c r="D505" t="s">
        <v>443</v>
      </c>
      <c r="E505">
        <v>425509</v>
      </c>
      <c r="F505" t="s">
        <v>253</v>
      </c>
      <c r="I505" t="s">
        <v>1065</v>
      </c>
      <c r="J505">
        <v>33</v>
      </c>
      <c r="K505" t="s">
        <v>810</v>
      </c>
      <c r="L505">
        <v>96</v>
      </c>
      <c r="M505">
        <v>124</v>
      </c>
      <c r="N505">
        <v>41</v>
      </c>
      <c r="O505">
        <v>22</v>
      </c>
      <c r="P505">
        <v>104</v>
      </c>
      <c r="Q505">
        <v>82</v>
      </c>
      <c r="R505">
        <v>121</v>
      </c>
      <c r="S505">
        <v>72</v>
      </c>
      <c r="T505">
        <v>67</v>
      </c>
      <c r="U505">
        <v>31</v>
      </c>
      <c r="V505">
        <v>79</v>
      </c>
      <c r="W505">
        <v>98</v>
      </c>
      <c r="X505">
        <v>36</v>
      </c>
      <c r="Y505">
        <v>106</v>
      </c>
      <c r="Z505">
        <v>2</v>
      </c>
      <c r="AA505">
        <v>1</v>
      </c>
      <c r="AB505" s="1">
        <v>0.23899999999999999</v>
      </c>
      <c r="AC505" s="1">
        <v>0.30599999999999999</v>
      </c>
      <c r="AD505" s="1">
        <v>0.34300000000000003</v>
      </c>
      <c r="AE505" s="1">
        <v>0.29199999999999998</v>
      </c>
      <c r="AF505" s="36">
        <v>12</v>
      </c>
      <c r="AG505" s="36">
        <v>12</v>
      </c>
      <c r="AH505" s="8">
        <v>2</v>
      </c>
      <c r="AI505" s="36">
        <v>-2</v>
      </c>
      <c r="AJ505" s="38">
        <v>482</v>
      </c>
      <c r="AK505" s="38">
        <v>55</v>
      </c>
      <c r="AL505" s="1">
        <v>0.26500000000000001</v>
      </c>
      <c r="AM505" s="1">
        <v>0.6</v>
      </c>
      <c r="AN505" s="1">
        <v>0.1063568018</v>
      </c>
      <c r="AO505" s="1">
        <v>5.5392912999999997E-3</v>
      </c>
      <c r="AP505" s="1">
        <v>8.2758420200000002E-2</v>
      </c>
      <c r="AQ505" s="1">
        <v>0.178276457</v>
      </c>
      <c r="AR505" s="1">
        <v>0.18586406820000001</v>
      </c>
      <c r="AS505" s="1">
        <v>0.1039103192</v>
      </c>
      <c r="AT505" s="1">
        <v>2.70724322E-2</v>
      </c>
      <c r="AU505" s="1">
        <v>1.3762028E-3</v>
      </c>
      <c r="AV505" s="1">
        <v>2.0905966099999999E-2</v>
      </c>
      <c r="AW505" s="1">
        <v>0.29153420089999998</v>
      </c>
      <c r="AX505" s="1">
        <v>-0.11376711</v>
      </c>
      <c r="AY505" s="1">
        <v>1.7367811502999999</v>
      </c>
      <c r="AZ505" s="1">
        <v>-0.95823970300000005</v>
      </c>
      <c r="BA505" s="1">
        <v>-0.81707871700000001</v>
      </c>
      <c r="BB505" s="1">
        <v>0.14371521749999999</v>
      </c>
      <c r="BC505" s="1">
        <v>-0.971216729</v>
      </c>
      <c r="BD505" s="1">
        <v>1.2387156693000001</v>
      </c>
      <c r="BE505" s="1">
        <v>-0.92533474400000004</v>
      </c>
      <c r="BF505" s="1">
        <v>-1.436243065</v>
      </c>
      <c r="BG505" s="1">
        <v>-0.93867177199999996</v>
      </c>
      <c r="BH505" s="1">
        <v>-0.45835059</v>
      </c>
      <c r="BI505" s="1">
        <v>-0.19499224200000001</v>
      </c>
      <c r="BJ505">
        <v>3</v>
      </c>
      <c r="BK505">
        <v>3</v>
      </c>
      <c r="BL505" t="s">
        <v>762</v>
      </c>
      <c r="BM505" t="s">
        <v>764</v>
      </c>
      <c r="BN505" s="36" t="s">
        <v>784</v>
      </c>
      <c r="BO505" s="1">
        <v>-0.43174511399999999</v>
      </c>
      <c r="BP505" s="1">
        <v>-0.54861099599999996</v>
      </c>
      <c r="BQ505" s="1">
        <v>0.65815842999999996</v>
      </c>
      <c r="BR505" s="1">
        <v>-0.25462127499999998</v>
      </c>
      <c r="BS505" s="1">
        <v>0.43174511389999998</v>
      </c>
      <c r="BT505" s="1">
        <v>0.54861099589999995</v>
      </c>
      <c r="BU505" s="1">
        <v>0.65815842999999996</v>
      </c>
      <c r="BV505" s="1">
        <v>0.2546212752</v>
      </c>
      <c r="BW505" t="s">
        <v>2804</v>
      </c>
      <c r="BX505" t="s">
        <v>2539</v>
      </c>
      <c r="BY505" t="s">
        <v>1063</v>
      </c>
      <c r="BZ505" t="s">
        <v>2539</v>
      </c>
      <c r="CA505">
        <v>54</v>
      </c>
      <c r="CB505">
        <v>21</v>
      </c>
      <c r="CC505">
        <v>0</v>
      </c>
      <c r="CD505">
        <v>0</v>
      </c>
      <c r="CE505">
        <v>2017</v>
      </c>
      <c r="CF505">
        <v>58</v>
      </c>
      <c r="CG505">
        <v>0.20399999999999999</v>
      </c>
      <c r="CH505">
        <v>0.25900000000000001</v>
      </c>
      <c r="CI505">
        <v>0.20399999999999999</v>
      </c>
      <c r="CJ505">
        <v>13</v>
      </c>
      <c r="CK505">
        <v>0.22</v>
      </c>
      <c r="CL505">
        <v>3</v>
      </c>
      <c r="CM505">
        <v>-1</v>
      </c>
      <c r="CN505" t="s">
        <v>253</v>
      </c>
      <c r="CO505">
        <v>35</v>
      </c>
      <c r="CP505" t="s">
        <v>2539</v>
      </c>
      <c r="CQ505">
        <v>289</v>
      </c>
      <c r="CR505">
        <v>82</v>
      </c>
      <c r="CS505">
        <v>8</v>
      </c>
      <c r="CT505">
        <v>0</v>
      </c>
      <c r="CU505">
        <v>2016</v>
      </c>
      <c r="CV505">
        <v>313</v>
      </c>
      <c r="CW505">
        <v>0.26</v>
      </c>
      <c r="CX505">
        <v>0.307</v>
      </c>
      <c r="CY505">
        <v>0.40799999999999997</v>
      </c>
      <c r="CZ505">
        <v>97</v>
      </c>
      <c r="DA505">
        <v>0.311</v>
      </c>
      <c r="DB505">
        <v>30</v>
      </c>
      <c r="DC505">
        <v>8</v>
      </c>
      <c r="DD505" t="s">
        <v>253</v>
      </c>
      <c r="DE505">
        <v>34</v>
      </c>
      <c r="DF505" t="s">
        <v>1100</v>
      </c>
      <c r="DG505">
        <v>579</v>
      </c>
      <c r="DH505">
        <v>155</v>
      </c>
      <c r="DI505">
        <v>17</v>
      </c>
      <c r="DJ505">
        <v>1</v>
      </c>
      <c r="DK505">
        <v>2015</v>
      </c>
      <c r="DL505">
        <v>640</v>
      </c>
      <c r="DM505">
        <v>0.27500000000000002</v>
      </c>
      <c r="DN505">
        <v>0.33400000000000002</v>
      </c>
      <c r="DO505">
        <v>0.41099999999999998</v>
      </c>
      <c r="DP505">
        <v>210</v>
      </c>
      <c r="DQ505">
        <v>0.32800000000000001</v>
      </c>
      <c r="DR505">
        <v>57</v>
      </c>
      <c r="DS505">
        <v>20</v>
      </c>
      <c r="DT505" t="s">
        <v>257</v>
      </c>
      <c r="DU505">
        <v>33</v>
      </c>
      <c r="DV505" s="36" t="s">
        <v>1382</v>
      </c>
    </row>
    <row r="506" spans="1:126" x14ac:dyDescent="0.3">
      <c r="A506">
        <v>505</v>
      </c>
      <c r="B506" t="s">
        <v>7326</v>
      </c>
      <c r="C506" t="s">
        <v>4047</v>
      </c>
      <c r="D506" t="s">
        <v>15</v>
      </c>
      <c r="E506">
        <v>606299</v>
      </c>
      <c r="F506" t="s">
        <v>257</v>
      </c>
      <c r="G506" t="s">
        <v>265</v>
      </c>
      <c r="I506" t="s">
        <v>1065</v>
      </c>
      <c r="J506">
        <v>3</v>
      </c>
      <c r="K506" t="s">
        <v>2873</v>
      </c>
      <c r="L506">
        <v>172</v>
      </c>
      <c r="M506">
        <v>83</v>
      </c>
      <c r="N506">
        <v>191</v>
      </c>
      <c r="O506">
        <v>390</v>
      </c>
      <c r="P506">
        <v>63</v>
      </c>
      <c r="Q506">
        <v>65</v>
      </c>
      <c r="R506">
        <v>136</v>
      </c>
      <c r="S506">
        <v>65</v>
      </c>
      <c r="T506">
        <v>78</v>
      </c>
      <c r="U506">
        <v>195</v>
      </c>
      <c r="V506">
        <v>48</v>
      </c>
      <c r="W506">
        <v>100</v>
      </c>
      <c r="X506">
        <v>24</v>
      </c>
      <c r="Y506">
        <v>493</v>
      </c>
      <c r="Z506">
        <v>6</v>
      </c>
      <c r="AA506">
        <v>28</v>
      </c>
      <c r="AB506" s="1">
        <v>0.26600000000000001</v>
      </c>
      <c r="AC506" s="1">
        <v>0.31</v>
      </c>
      <c r="AD506" s="1">
        <v>0.36</v>
      </c>
      <c r="AE506" s="1">
        <v>0.29799999999999999</v>
      </c>
      <c r="AF506" s="36">
        <v>34</v>
      </c>
      <c r="AG506" s="36">
        <v>37</v>
      </c>
      <c r="AH506" s="8">
        <v>19</v>
      </c>
      <c r="AI506" s="36">
        <v>0</v>
      </c>
      <c r="AJ506" s="38">
        <v>174</v>
      </c>
      <c r="AK506" s="38">
        <v>28</v>
      </c>
      <c r="AL506" s="1">
        <v>0.47499999999999998</v>
      </c>
      <c r="AM506" s="1">
        <v>0.4</v>
      </c>
      <c r="AN506" s="1">
        <v>0.49334817219999999</v>
      </c>
      <c r="AO506" s="1">
        <v>9.7043761300000003E-2</v>
      </c>
      <c r="AP506" s="1">
        <v>5.0207481300000002E-2</v>
      </c>
      <c r="AQ506" s="1">
        <v>0.141942652</v>
      </c>
      <c r="AR506" s="1">
        <v>0.20907763639999999</v>
      </c>
      <c r="AS506" s="1">
        <v>9.3813116599999996E-2</v>
      </c>
      <c r="AT506" s="1">
        <v>3.1565649600000002E-2</v>
      </c>
      <c r="AU506" s="1">
        <v>8.7663667999999997E-3</v>
      </c>
      <c r="AV506" s="1">
        <v>1.2597619799999999E-2</v>
      </c>
      <c r="AW506" s="1">
        <v>0.29762676710000002</v>
      </c>
      <c r="AX506" s="1">
        <v>1.9524895933999999</v>
      </c>
      <c r="AY506" s="1">
        <v>-1.278941978</v>
      </c>
      <c r="AZ506" s="1">
        <v>1.4870102075</v>
      </c>
      <c r="BA506" s="1">
        <v>3.0453888187000002</v>
      </c>
      <c r="BB506" s="1">
        <v>-1.2233057949999999</v>
      </c>
      <c r="BC506" s="1">
        <v>-1.871908167</v>
      </c>
      <c r="BD506" s="1">
        <v>2.1240738644000001</v>
      </c>
      <c r="BE506" s="1">
        <v>-1.1597942160000001</v>
      </c>
      <c r="BF506" s="1">
        <v>-0.95855686100000004</v>
      </c>
      <c r="BG506" s="1">
        <v>1.2849747271</v>
      </c>
      <c r="BH506" s="1">
        <v>-1.160484173</v>
      </c>
      <c r="BI506" s="1">
        <v>1.4182959300000001E-2</v>
      </c>
      <c r="BJ506">
        <v>2</v>
      </c>
      <c r="BK506">
        <v>1</v>
      </c>
      <c r="BL506" t="s">
        <v>761</v>
      </c>
      <c r="BM506" t="s">
        <v>760</v>
      </c>
      <c r="BN506" s="36" t="s">
        <v>773</v>
      </c>
      <c r="BO506" s="1">
        <v>-0.82986671000000001</v>
      </c>
      <c r="BP506" s="1">
        <v>-5.1453227999999997E-2</v>
      </c>
      <c r="BQ506" s="1">
        <v>-0.41168265799999998</v>
      </c>
      <c r="BR506" s="1">
        <v>-0.29071925799999998</v>
      </c>
      <c r="BS506" s="1">
        <v>0.82986670969999998</v>
      </c>
      <c r="BT506" s="1">
        <v>5.1453227599999998E-2</v>
      </c>
      <c r="BU506" s="1">
        <v>0.41168265780000002</v>
      </c>
      <c r="BV506" s="1">
        <v>0.29071925840000001</v>
      </c>
      <c r="BW506" t="s">
        <v>2807</v>
      </c>
      <c r="BX506" t="s">
        <v>1093</v>
      </c>
      <c r="BY506" t="s">
        <v>1063</v>
      </c>
      <c r="BZ506" t="s">
        <v>1093</v>
      </c>
      <c r="CA506">
        <v>487</v>
      </c>
      <c r="CB506">
        <v>143</v>
      </c>
      <c r="CC506">
        <v>5</v>
      </c>
      <c r="CD506">
        <v>23</v>
      </c>
      <c r="CE506">
        <v>2017</v>
      </c>
      <c r="CF506">
        <v>518</v>
      </c>
      <c r="CG506">
        <v>0.25900000000000001</v>
      </c>
      <c r="CH506">
        <v>0.29699999999999999</v>
      </c>
      <c r="CI506">
        <v>0.32400000000000001</v>
      </c>
      <c r="CJ506">
        <v>144</v>
      </c>
      <c r="CK506">
        <v>0.27800000000000002</v>
      </c>
      <c r="CL506">
        <v>27</v>
      </c>
      <c r="CM506">
        <v>16</v>
      </c>
      <c r="CN506" t="s">
        <v>265</v>
      </c>
      <c r="CO506">
        <v>23</v>
      </c>
      <c r="CP506" t="s">
        <v>1093</v>
      </c>
      <c r="CQ506">
        <v>241</v>
      </c>
      <c r="CR506">
        <v>72</v>
      </c>
      <c r="CS506">
        <v>3</v>
      </c>
      <c r="CT506">
        <v>21</v>
      </c>
      <c r="CU506">
        <v>2016</v>
      </c>
      <c r="CV506">
        <v>256</v>
      </c>
      <c r="CW506">
        <v>0.32400000000000001</v>
      </c>
      <c r="CX506">
        <v>0.35199999999999998</v>
      </c>
      <c r="CY506">
        <v>0.41099999999999998</v>
      </c>
      <c r="CZ506">
        <v>86</v>
      </c>
      <c r="DA506">
        <v>0.33700000000000002</v>
      </c>
      <c r="DB506">
        <v>35</v>
      </c>
      <c r="DC506">
        <v>16</v>
      </c>
      <c r="DD506" t="s">
        <v>257</v>
      </c>
      <c r="DE506">
        <v>22</v>
      </c>
      <c r="DF506" t="s">
        <v>1567</v>
      </c>
      <c r="DG506">
        <v>22</v>
      </c>
      <c r="DH506">
        <v>7</v>
      </c>
      <c r="DI506">
        <v>0</v>
      </c>
      <c r="DJ506">
        <v>3</v>
      </c>
      <c r="DK506">
        <v>2015</v>
      </c>
      <c r="DL506">
        <v>25</v>
      </c>
      <c r="DM506">
        <v>0.182</v>
      </c>
      <c r="DN506">
        <v>0.25</v>
      </c>
      <c r="DO506">
        <v>0.318</v>
      </c>
      <c r="DP506">
        <v>6</v>
      </c>
      <c r="DQ506">
        <v>0.24199999999999999</v>
      </c>
      <c r="DR506">
        <v>2</v>
      </c>
      <c r="DS506">
        <v>1</v>
      </c>
      <c r="DT506" t="s">
        <v>265</v>
      </c>
      <c r="DU506">
        <v>21</v>
      </c>
      <c r="DV506" s="36" t="s">
        <v>4048</v>
      </c>
    </row>
    <row r="507" spans="1:126" x14ac:dyDescent="0.3">
      <c r="A507">
        <v>506</v>
      </c>
      <c r="B507" t="s">
        <v>6828</v>
      </c>
      <c r="C507" t="s">
        <v>481</v>
      </c>
      <c r="D507" t="s">
        <v>6665</v>
      </c>
      <c r="E507">
        <v>542233</v>
      </c>
      <c r="F507" t="s">
        <v>255</v>
      </c>
      <c r="I507" t="s">
        <v>1065</v>
      </c>
      <c r="J507">
        <v>12</v>
      </c>
      <c r="K507" t="s">
        <v>826</v>
      </c>
      <c r="L507">
        <v>90</v>
      </c>
      <c r="M507">
        <v>100</v>
      </c>
      <c r="N507">
        <v>82</v>
      </c>
      <c r="O507">
        <v>0</v>
      </c>
      <c r="P507">
        <v>118</v>
      </c>
      <c r="Q507">
        <v>119</v>
      </c>
      <c r="R507">
        <v>78</v>
      </c>
      <c r="S507">
        <v>114</v>
      </c>
      <c r="T507">
        <v>111</v>
      </c>
      <c r="U507">
        <v>55</v>
      </c>
      <c r="V507">
        <v>116</v>
      </c>
      <c r="W507">
        <v>96</v>
      </c>
      <c r="X507">
        <v>29</v>
      </c>
      <c r="Y507">
        <v>212</v>
      </c>
      <c r="Z507">
        <v>6</v>
      </c>
      <c r="AA507">
        <v>0</v>
      </c>
      <c r="AB507" s="1">
        <v>0.20699999999999999</v>
      </c>
      <c r="AC507" s="1">
        <v>0.28199999999999997</v>
      </c>
      <c r="AD507" s="1">
        <v>0.37</v>
      </c>
      <c r="AE507" s="1">
        <v>0.28499999999999998</v>
      </c>
      <c r="AF507" s="36">
        <v>17</v>
      </c>
      <c r="AG507" s="36">
        <v>17</v>
      </c>
      <c r="AH507" s="8">
        <v>3</v>
      </c>
      <c r="AI507" s="36">
        <v>-8</v>
      </c>
      <c r="AJ507" s="38">
        <v>405</v>
      </c>
      <c r="AK507" s="38">
        <v>54</v>
      </c>
      <c r="AL507" s="1">
        <v>0.25</v>
      </c>
      <c r="AM507" s="1">
        <v>0.4833333333</v>
      </c>
      <c r="AN507" s="1">
        <v>0.2116348891</v>
      </c>
      <c r="AO507" s="1">
        <v>1E-4</v>
      </c>
      <c r="AP507" s="1">
        <v>9.3532069300000006E-2</v>
      </c>
      <c r="AQ507" s="1">
        <v>0.2582770848</v>
      </c>
      <c r="AR507" s="1">
        <v>0.1199677802</v>
      </c>
      <c r="AS507" s="1">
        <v>0.16377900200000001</v>
      </c>
      <c r="AT507" s="1">
        <v>4.52014201E-2</v>
      </c>
      <c r="AU507" s="1">
        <v>2.4705327999999999E-3</v>
      </c>
      <c r="AV507" s="1">
        <v>3.0500288600000001E-2</v>
      </c>
      <c r="AW507" s="1">
        <v>0.28521410990000001</v>
      </c>
      <c r="AX507" s="1">
        <v>-0.26135687499999999</v>
      </c>
      <c r="AY507" s="1">
        <v>-2.2390674999999999E-2</v>
      </c>
      <c r="AZ507" s="1">
        <v>-0.29302788400000002</v>
      </c>
      <c r="BA507" s="1">
        <v>-1.0466749980000001</v>
      </c>
      <c r="BB507" s="1">
        <v>0.59616928339999997</v>
      </c>
      <c r="BC507" s="1">
        <v>1.0119468934</v>
      </c>
      <c r="BD507" s="1">
        <v>-1.274548048</v>
      </c>
      <c r="BE507" s="1">
        <v>0.46483047300000002</v>
      </c>
      <c r="BF507" s="1">
        <v>0.49109910940000001</v>
      </c>
      <c r="BG507" s="1">
        <v>-0.60939583600000002</v>
      </c>
      <c r="BH507" s="1">
        <v>0.35246009740000001</v>
      </c>
      <c r="BI507" s="1">
        <v>-0.411979017</v>
      </c>
      <c r="BJ507">
        <v>1</v>
      </c>
      <c r="BK507">
        <v>1</v>
      </c>
      <c r="BL507" t="s">
        <v>763</v>
      </c>
      <c r="BM507" t="s">
        <v>6729</v>
      </c>
      <c r="BN507" s="36" t="s">
        <v>6730</v>
      </c>
      <c r="BO507" s="1">
        <v>0.78014078320000002</v>
      </c>
      <c r="BP507" s="1">
        <v>0.22127025019999999</v>
      </c>
      <c r="BQ507" s="1">
        <v>0.26339170049999999</v>
      </c>
      <c r="BR507" s="1">
        <v>0.50225754180000004</v>
      </c>
      <c r="BS507" s="1">
        <v>0.78014078320000002</v>
      </c>
      <c r="BT507" s="1">
        <v>0.22127025019999999</v>
      </c>
      <c r="BU507" s="1">
        <v>0.26339170049999999</v>
      </c>
      <c r="BV507" s="1">
        <v>0.50225754180000004</v>
      </c>
      <c r="BW507" t="s">
        <v>2811</v>
      </c>
      <c r="BX507" t="s">
        <v>1372</v>
      </c>
      <c r="BY507" t="s">
        <v>1373</v>
      </c>
      <c r="BZ507" t="s">
        <v>1372</v>
      </c>
      <c r="CA507">
        <v>217</v>
      </c>
      <c r="CB507">
        <v>73</v>
      </c>
      <c r="CC507">
        <v>8</v>
      </c>
      <c r="CD507">
        <v>0</v>
      </c>
      <c r="CE507">
        <v>2017</v>
      </c>
      <c r="CF507">
        <v>248</v>
      </c>
      <c r="CG507">
        <v>0.20699999999999999</v>
      </c>
      <c r="CH507">
        <v>0.29099999999999998</v>
      </c>
      <c r="CI507">
        <v>0.373</v>
      </c>
      <c r="CJ507">
        <v>72</v>
      </c>
      <c r="CK507">
        <v>0.28899999999999998</v>
      </c>
      <c r="CL507">
        <v>20</v>
      </c>
      <c r="CM507">
        <v>4</v>
      </c>
      <c r="CN507" t="s">
        <v>255</v>
      </c>
      <c r="CO507">
        <v>28</v>
      </c>
      <c r="CP507" t="s">
        <v>1372</v>
      </c>
      <c r="CQ507">
        <v>153</v>
      </c>
      <c r="CR507">
        <v>61</v>
      </c>
      <c r="CS507">
        <v>3</v>
      </c>
      <c r="CT507">
        <v>0</v>
      </c>
      <c r="CU507">
        <v>2016</v>
      </c>
      <c r="CV507">
        <v>184</v>
      </c>
      <c r="CW507">
        <v>0.183</v>
      </c>
      <c r="CX507">
        <v>0.28499999999999998</v>
      </c>
      <c r="CY507">
        <v>0.29399999999999998</v>
      </c>
      <c r="CZ507">
        <v>48</v>
      </c>
      <c r="DA507">
        <v>0.25900000000000001</v>
      </c>
      <c r="DB507">
        <v>11</v>
      </c>
      <c r="DC507">
        <v>0</v>
      </c>
      <c r="DD507" t="s">
        <v>255</v>
      </c>
      <c r="DE507">
        <v>27</v>
      </c>
      <c r="DF507" t="s">
        <v>1372</v>
      </c>
      <c r="DG507">
        <v>184</v>
      </c>
      <c r="DH507">
        <v>70</v>
      </c>
      <c r="DI507">
        <v>7</v>
      </c>
      <c r="DJ507">
        <v>0</v>
      </c>
      <c r="DK507">
        <v>2015</v>
      </c>
      <c r="DL507">
        <v>226</v>
      </c>
      <c r="DM507">
        <v>0.22800000000000001</v>
      </c>
      <c r="DN507">
        <v>0.34799999999999998</v>
      </c>
      <c r="DO507">
        <v>0.40200000000000002</v>
      </c>
      <c r="DP507">
        <v>74</v>
      </c>
      <c r="DQ507">
        <v>0.32800000000000001</v>
      </c>
      <c r="DR507">
        <v>29</v>
      </c>
      <c r="DS507">
        <v>5</v>
      </c>
      <c r="DT507" t="s">
        <v>255</v>
      </c>
      <c r="DU507">
        <v>26</v>
      </c>
      <c r="DV507" s="36" t="s">
        <v>3230</v>
      </c>
    </row>
    <row r="508" spans="1:126" x14ac:dyDescent="0.3">
      <c r="A508">
        <v>507</v>
      </c>
      <c r="B508" t="s">
        <v>4049</v>
      </c>
      <c r="C508" t="s">
        <v>481</v>
      </c>
      <c r="D508" t="s">
        <v>20</v>
      </c>
      <c r="E508">
        <v>542208</v>
      </c>
      <c r="F508" t="s">
        <v>255</v>
      </c>
      <c r="I508" t="s">
        <v>1065</v>
      </c>
      <c r="J508">
        <v>47</v>
      </c>
      <c r="K508" t="s">
        <v>808</v>
      </c>
      <c r="L508">
        <v>90</v>
      </c>
      <c r="M508">
        <v>93</v>
      </c>
      <c r="N508">
        <v>57</v>
      </c>
      <c r="O508">
        <v>35</v>
      </c>
      <c r="P508">
        <v>81</v>
      </c>
      <c r="Q508">
        <v>90</v>
      </c>
      <c r="R508">
        <v>95</v>
      </c>
      <c r="S508">
        <v>86</v>
      </c>
      <c r="T508">
        <v>119</v>
      </c>
      <c r="U508">
        <v>19</v>
      </c>
      <c r="V508">
        <v>75</v>
      </c>
      <c r="W508">
        <v>90</v>
      </c>
      <c r="X508">
        <v>27</v>
      </c>
      <c r="Y508">
        <v>146</v>
      </c>
      <c r="Z508">
        <v>3</v>
      </c>
      <c r="AA508">
        <v>1</v>
      </c>
      <c r="AB508" s="1">
        <v>0.217</v>
      </c>
      <c r="AC508" s="1">
        <v>0.27</v>
      </c>
      <c r="AD508" s="1">
        <v>0.34100000000000003</v>
      </c>
      <c r="AE508" s="1">
        <v>0.26900000000000002</v>
      </c>
      <c r="AF508" s="36">
        <v>11</v>
      </c>
      <c r="AG508" s="36">
        <v>11</v>
      </c>
      <c r="AH508" s="8">
        <v>2</v>
      </c>
      <c r="AI508" s="36">
        <v>-8</v>
      </c>
      <c r="AJ508" s="38">
        <v>508</v>
      </c>
      <c r="AK508" s="38">
        <v>76</v>
      </c>
      <c r="AL508" s="1">
        <v>0.25</v>
      </c>
      <c r="AM508" s="1">
        <v>0.45</v>
      </c>
      <c r="AN508" s="1">
        <v>0.14605520899999999</v>
      </c>
      <c r="AO508" s="1">
        <v>8.8155533000000008E-3</v>
      </c>
      <c r="AP508" s="1">
        <v>6.4281832699999999E-2</v>
      </c>
      <c r="AQ508" s="1">
        <v>0.19645951</v>
      </c>
      <c r="AR508" s="1">
        <v>0.1458593456</v>
      </c>
      <c r="AS508" s="1">
        <v>0.12386809259999999</v>
      </c>
      <c r="AT508" s="1">
        <v>4.8201753700000002E-2</v>
      </c>
      <c r="AU508" s="1">
        <v>8.4318770000000004E-4</v>
      </c>
      <c r="AV508" s="1">
        <v>1.97079192E-2</v>
      </c>
      <c r="AW508" s="1">
        <v>0.26852179079999999</v>
      </c>
      <c r="AX508" s="1">
        <v>-0.26135687499999999</v>
      </c>
      <c r="AY508" s="1">
        <v>-0.52501119600000001</v>
      </c>
      <c r="AZ508" s="1">
        <v>-0.70740070799999999</v>
      </c>
      <c r="BA508" s="1">
        <v>-0.67878541199999998</v>
      </c>
      <c r="BB508" s="1">
        <v>-0.63223423700000003</v>
      </c>
      <c r="BC508" s="1">
        <v>-0.52047065100000001</v>
      </c>
      <c r="BD508" s="1">
        <v>-0.28705188100000001</v>
      </c>
      <c r="BE508" s="1">
        <v>-0.461910443</v>
      </c>
      <c r="BF508" s="1">
        <v>0.81007275860000005</v>
      </c>
      <c r="BG508" s="1">
        <v>-1.099052135</v>
      </c>
      <c r="BH508" s="1">
        <v>-0.55959684399999998</v>
      </c>
      <c r="BI508" s="1">
        <v>-0.98507400899999997</v>
      </c>
      <c r="BJ508">
        <v>4</v>
      </c>
      <c r="BK508">
        <v>4</v>
      </c>
      <c r="BL508" t="s">
        <v>6729</v>
      </c>
      <c r="BM508" t="s">
        <v>760</v>
      </c>
      <c r="BN508" s="36" t="s">
        <v>6805</v>
      </c>
      <c r="BO508" s="1">
        <v>-9.5684096999999996E-2</v>
      </c>
      <c r="BP508" s="1">
        <v>-0.15576853199999999</v>
      </c>
      <c r="BQ508" s="1">
        <v>-0.38758889899999999</v>
      </c>
      <c r="BR508" s="1">
        <v>0.72159048839999995</v>
      </c>
      <c r="BS508" s="1">
        <v>9.5684097100000004E-2</v>
      </c>
      <c r="BT508" s="1">
        <v>0.15576853239999999</v>
      </c>
      <c r="BU508" s="1">
        <v>0.3875888992</v>
      </c>
      <c r="BV508" s="1">
        <v>0.72159048839999995</v>
      </c>
      <c r="BW508" t="s">
        <v>2874</v>
      </c>
      <c r="BX508" t="s">
        <v>1384</v>
      </c>
      <c r="BY508" t="s">
        <v>1373</v>
      </c>
      <c r="BZ508" t="s">
        <v>1384</v>
      </c>
      <c r="CA508">
        <v>20</v>
      </c>
      <c r="CB508">
        <v>11</v>
      </c>
      <c r="CC508">
        <v>1</v>
      </c>
      <c r="CD508">
        <v>0</v>
      </c>
      <c r="CE508">
        <v>2017</v>
      </c>
      <c r="CF508">
        <v>21</v>
      </c>
      <c r="CG508">
        <v>0.1</v>
      </c>
      <c r="CH508">
        <v>0.14299999999999999</v>
      </c>
      <c r="CI508">
        <v>0.25</v>
      </c>
      <c r="CJ508">
        <v>4</v>
      </c>
      <c r="CK508">
        <v>0.17</v>
      </c>
      <c r="CL508">
        <v>1</v>
      </c>
      <c r="CM508">
        <v>0</v>
      </c>
      <c r="CN508" t="s">
        <v>255</v>
      </c>
      <c r="CO508">
        <v>26</v>
      </c>
      <c r="CP508" t="s">
        <v>1384</v>
      </c>
      <c r="CQ508">
        <v>268</v>
      </c>
      <c r="CR508">
        <v>87</v>
      </c>
      <c r="CS508">
        <v>5</v>
      </c>
      <c r="CT508">
        <v>1</v>
      </c>
      <c r="CU508">
        <v>2016</v>
      </c>
      <c r="CV508">
        <v>291</v>
      </c>
      <c r="CW508">
        <v>0.20899999999999999</v>
      </c>
      <c r="CX508">
        <v>0.24399999999999999</v>
      </c>
      <c r="CY508">
        <v>0.32500000000000001</v>
      </c>
      <c r="CZ508">
        <v>70</v>
      </c>
      <c r="DA508">
        <v>0.24199999999999999</v>
      </c>
      <c r="DB508">
        <v>11</v>
      </c>
      <c r="DC508">
        <v>3</v>
      </c>
      <c r="DD508" t="s">
        <v>255</v>
      </c>
      <c r="DE508">
        <v>25</v>
      </c>
      <c r="DF508" t="s">
        <v>1384</v>
      </c>
      <c r="DG508">
        <v>260</v>
      </c>
      <c r="DH508">
        <v>86</v>
      </c>
      <c r="DI508">
        <v>4</v>
      </c>
      <c r="DJ508">
        <v>2</v>
      </c>
      <c r="DK508">
        <v>2015</v>
      </c>
      <c r="DL508">
        <v>283</v>
      </c>
      <c r="DM508">
        <v>0.25</v>
      </c>
      <c r="DN508">
        <v>0.29899999999999999</v>
      </c>
      <c r="DO508">
        <v>0.34599999999999997</v>
      </c>
      <c r="DP508">
        <v>81</v>
      </c>
      <c r="DQ508">
        <v>0.28599999999999998</v>
      </c>
      <c r="DR508">
        <v>20</v>
      </c>
      <c r="DS508">
        <v>4</v>
      </c>
      <c r="DT508" t="s">
        <v>255</v>
      </c>
      <c r="DU508">
        <v>24</v>
      </c>
      <c r="DV508" s="36" t="s">
        <v>4050</v>
      </c>
    </row>
    <row r="509" spans="1:126" x14ac:dyDescent="0.3">
      <c r="A509">
        <v>508</v>
      </c>
      <c r="B509" t="s">
        <v>7327</v>
      </c>
      <c r="C509" t="s">
        <v>481</v>
      </c>
      <c r="D509" t="s">
        <v>968</v>
      </c>
      <c r="E509">
        <v>541650</v>
      </c>
      <c r="F509" t="s">
        <v>253</v>
      </c>
      <c r="G509" t="s">
        <v>249</v>
      </c>
      <c r="I509" t="s">
        <v>1065</v>
      </c>
      <c r="J509">
        <v>25</v>
      </c>
      <c r="K509" t="s">
        <v>801</v>
      </c>
      <c r="L509">
        <v>96</v>
      </c>
      <c r="M509">
        <v>93</v>
      </c>
      <c r="N509">
        <v>159</v>
      </c>
      <c r="O509">
        <v>311</v>
      </c>
      <c r="P509">
        <v>56</v>
      </c>
      <c r="Q509">
        <v>90</v>
      </c>
      <c r="R509">
        <v>113</v>
      </c>
      <c r="S509">
        <v>95</v>
      </c>
      <c r="T509">
        <v>104</v>
      </c>
      <c r="U509">
        <v>134</v>
      </c>
      <c r="V509">
        <v>94</v>
      </c>
      <c r="W509">
        <v>98</v>
      </c>
      <c r="X509">
        <v>27</v>
      </c>
      <c r="Y509">
        <v>412</v>
      </c>
      <c r="Z509">
        <v>10</v>
      </c>
      <c r="AA509">
        <v>15</v>
      </c>
      <c r="AB509" s="1">
        <v>0.252</v>
      </c>
      <c r="AC509" s="1">
        <v>0.28299999999999997</v>
      </c>
      <c r="AD509" s="1">
        <v>0.38900000000000001</v>
      </c>
      <c r="AE509" s="1">
        <v>0.29099999999999998</v>
      </c>
      <c r="AF509" s="36">
        <v>28</v>
      </c>
      <c r="AG509" s="36">
        <v>26</v>
      </c>
      <c r="AH509" s="8">
        <v>14</v>
      </c>
      <c r="AI509" s="36">
        <v>-16</v>
      </c>
      <c r="AJ509" s="38">
        <v>282</v>
      </c>
      <c r="AK509" s="38">
        <v>31</v>
      </c>
      <c r="AL509" s="1">
        <v>0.26500000000000001</v>
      </c>
      <c r="AM509" s="1">
        <v>0.45</v>
      </c>
      <c r="AN509" s="1">
        <v>0.41150884970000001</v>
      </c>
      <c r="AO509" s="1">
        <v>7.7410375200000006E-2</v>
      </c>
      <c r="AP509" s="1">
        <v>4.4645088499999999E-2</v>
      </c>
      <c r="AQ509" s="1">
        <v>0.19471514919999999</v>
      </c>
      <c r="AR509" s="1">
        <v>0.17368348650000001</v>
      </c>
      <c r="AS509" s="1">
        <v>0.13700614780000001</v>
      </c>
      <c r="AT509" s="1">
        <v>4.2234767600000001E-2</v>
      </c>
      <c r="AU509" s="1">
        <v>6.0433159000000004E-3</v>
      </c>
      <c r="AV509" s="1">
        <v>2.48776772E-2</v>
      </c>
      <c r="AW509" s="1">
        <v>0.2911126221</v>
      </c>
      <c r="AX509" s="1">
        <v>-0.11376711</v>
      </c>
      <c r="AY509" s="1">
        <v>-0.52501119600000001</v>
      </c>
      <c r="AZ509" s="1">
        <v>0.96989894480000005</v>
      </c>
      <c r="BA509" s="1">
        <v>2.2166498906999998</v>
      </c>
      <c r="BB509" s="1">
        <v>-1.4569060549999999</v>
      </c>
      <c r="BC509" s="1">
        <v>-0.56371222300000001</v>
      </c>
      <c r="BD509" s="1">
        <v>0.77415211100000003</v>
      </c>
      <c r="BE509" s="1">
        <v>-0.156841642</v>
      </c>
      <c r="BF509" s="1">
        <v>0.1757061798</v>
      </c>
      <c r="BG509" s="1">
        <v>0.46562855809999998</v>
      </c>
      <c r="BH509" s="1">
        <v>-0.122703562</v>
      </c>
      <c r="BI509" s="1">
        <v>-0.209466245</v>
      </c>
      <c r="BJ509">
        <v>2</v>
      </c>
      <c r="BK509">
        <v>3</v>
      </c>
      <c r="BL509" t="s">
        <v>760</v>
      </c>
      <c r="BM509" t="s">
        <v>761</v>
      </c>
      <c r="BN509" s="36" t="s">
        <v>795</v>
      </c>
      <c r="BO509" s="1">
        <v>-0.55953694200000004</v>
      </c>
      <c r="BP509" s="1">
        <v>0.1643262341</v>
      </c>
      <c r="BQ509" s="1">
        <v>-0.58769355999999995</v>
      </c>
      <c r="BR509" s="1">
        <v>-0.37375320699999998</v>
      </c>
      <c r="BS509" s="1">
        <v>0.55953694229999995</v>
      </c>
      <c r="BT509" s="1">
        <v>0.1643262341</v>
      </c>
      <c r="BU509" s="1">
        <v>0.58769355999999995</v>
      </c>
      <c r="BV509" s="1">
        <v>0.37375320680000002</v>
      </c>
      <c r="BW509" t="s">
        <v>6927</v>
      </c>
      <c r="BX509" t="s">
        <v>1111</v>
      </c>
      <c r="BY509" t="s">
        <v>1063</v>
      </c>
      <c r="BZ509" t="s">
        <v>1111</v>
      </c>
      <c r="CA509">
        <v>432</v>
      </c>
      <c r="CB509">
        <v>136</v>
      </c>
      <c r="CC509">
        <v>14</v>
      </c>
      <c r="CD509">
        <v>13</v>
      </c>
      <c r="CE509">
        <v>2017</v>
      </c>
      <c r="CF509">
        <v>458</v>
      </c>
      <c r="CG509">
        <v>0.25900000000000001</v>
      </c>
      <c r="CH509">
        <v>0.28899999999999998</v>
      </c>
      <c r="CI509">
        <v>0.41399999999999998</v>
      </c>
      <c r="CJ509">
        <v>138</v>
      </c>
      <c r="CK509">
        <v>0.30199999999999999</v>
      </c>
      <c r="CL509">
        <v>34</v>
      </c>
      <c r="CM509">
        <v>17</v>
      </c>
      <c r="CN509" t="s">
        <v>249</v>
      </c>
      <c r="CO509">
        <v>26</v>
      </c>
      <c r="CP509" t="s">
        <v>1111</v>
      </c>
      <c r="CQ509">
        <v>404</v>
      </c>
      <c r="CR509">
        <v>123</v>
      </c>
      <c r="CS509">
        <v>13</v>
      </c>
      <c r="CT509">
        <v>34</v>
      </c>
      <c r="CU509">
        <v>2016</v>
      </c>
      <c r="CV509">
        <v>430</v>
      </c>
      <c r="CW509">
        <v>0.27200000000000002</v>
      </c>
      <c r="CX509">
        <v>0.30199999999999999</v>
      </c>
      <c r="CY509">
        <v>0.42799999999999999</v>
      </c>
      <c r="CZ509">
        <v>134</v>
      </c>
      <c r="DA509">
        <v>0.313</v>
      </c>
      <c r="DB509">
        <v>37</v>
      </c>
      <c r="DC509">
        <v>26</v>
      </c>
      <c r="DD509" t="s">
        <v>253</v>
      </c>
      <c r="DE509">
        <v>25</v>
      </c>
      <c r="DF509" t="s">
        <v>1111</v>
      </c>
      <c r="DG509">
        <v>263</v>
      </c>
      <c r="DH509">
        <v>112</v>
      </c>
      <c r="DI509">
        <v>1</v>
      </c>
      <c r="DJ509">
        <v>5</v>
      </c>
      <c r="DK509">
        <v>2015</v>
      </c>
      <c r="DL509">
        <v>272</v>
      </c>
      <c r="DM509">
        <v>0.24299999999999999</v>
      </c>
      <c r="DN509">
        <v>0.25700000000000001</v>
      </c>
      <c r="DO509">
        <v>0.32700000000000001</v>
      </c>
      <c r="DP509">
        <v>69</v>
      </c>
      <c r="DQ509">
        <v>0.252</v>
      </c>
      <c r="DR509">
        <v>13</v>
      </c>
      <c r="DS509">
        <v>3</v>
      </c>
      <c r="DT509" t="s">
        <v>253</v>
      </c>
      <c r="DU509">
        <v>24</v>
      </c>
      <c r="DV509" s="36" t="s">
        <v>1532</v>
      </c>
    </row>
    <row r="510" spans="1:126" x14ac:dyDescent="0.3">
      <c r="A510">
        <v>509</v>
      </c>
      <c r="B510" t="s">
        <v>3076</v>
      </c>
      <c r="C510" t="s">
        <v>481</v>
      </c>
      <c r="D510" t="s">
        <v>2981</v>
      </c>
      <c r="E510">
        <v>547379</v>
      </c>
      <c r="F510" t="s">
        <v>255</v>
      </c>
      <c r="I510" t="s">
        <v>1065</v>
      </c>
      <c r="J510">
        <v>12</v>
      </c>
      <c r="K510" t="s">
        <v>826</v>
      </c>
      <c r="L510">
        <v>90</v>
      </c>
      <c r="M510">
        <v>100</v>
      </c>
      <c r="N510">
        <v>82</v>
      </c>
      <c r="O510">
        <v>0</v>
      </c>
      <c r="P510">
        <v>118</v>
      </c>
      <c r="Q510">
        <v>119</v>
      </c>
      <c r="R510">
        <v>78</v>
      </c>
      <c r="S510">
        <v>114</v>
      </c>
      <c r="T510">
        <v>111</v>
      </c>
      <c r="U510">
        <v>55</v>
      </c>
      <c r="V510">
        <v>116</v>
      </c>
      <c r="W510">
        <v>96</v>
      </c>
      <c r="X510">
        <v>29</v>
      </c>
      <c r="Y510">
        <v>212</v>
      </c>
      <c r="Z510">
        <v>6</v>
      </c>
      <c r="AA510">
        <v>0</v>
      </c>
      <c r="AB510" s="1">
        <v>0.20699999999999999</v>
      </c>
      <c r="AC510" s="1">
        <v>0.28199999999999997</v>
      </c>
      <c r="AD510" s="1">
        <v>0.37</v>
      </c>
      <c r="AE510" s="1">
        <v>0.28499999999999998</v>
      </c>
      <c r="AF510" s="36">
        <v>17</v>
      </c>
      <c r="AG510" s="36">
        <v>17</v>
      </c>
      <c r="AH510" s="8">
        <v>3</v>
      </c>
      <c r="AI510" s="36">
        <v>-8</v>
      </c>
      <c r="AJ510" s="38">
        <v>406</v>
      </c>
      <c r="AK510" s="38">
        <v>55</v>
      </c>
      <c r="AL510" s="1">
        <v>0.25</v>
      </c>
      <c r="AM510" s="1">
        <v>0.4833333333</v>
      </c>
      <c r="AN510" s="1">
        <v>0.2116348891</v>
      </c>
      <c r="AO510" s="1">
        <v>1E-4</v>
      </c>
      <c r="AP510" s="1">
        <v>9.3532069300000006E-2</v>
      </c>
      <c r="AQ510" s="1">
        <v>0.2582770848</v>
      </c>
      <c r="AR510" s="1">
        <v>0.1199677802</v>
      </c>
      <c r="AS510" s="1">
        <v>0.16377900200000001</v>
      </c>
      <c r="AT510" s="1">
        <v>4.52014201E-2</v>
      </c>
      <c r="AU510" s="1">
        <v>2.4705327999999999E-3</v>
      </c>
      <c r="AV510" s="1">
        <v>3.0500288600000001E-2</v>
      </c>
      <c r="AW510" s="1">
        <v>0.28521410990000001</v>
      </c>
      <c r="AX510" s="1">
        <v>-0.26135687499999999</v>
      </c>
      <c r="AY510" s="1">
        <v>-2.2390674999999999E-2</v>
      </c>
      <c r="AZ510" s="1">
        <v>-0.29302788400000002</v>
      </c>
      <c r="BA510" s="1">
        <v>-1.0466749980000001</v>
      </c>
      <c r="BB510" s="1">
        <v>0.59616928339999997</v>
      </c>
      <c r="BC510" s="1">
        <v>1.0119468934</v>
      </c>
      <c r="BD510" s="1">
        <v>-1.274548048</v>
      </c>
      <c r="BE510" s="1">
        <v>0.46483047300000002</v>
      </c>
      <c r="BF510" s="1">
        <v>0.49109910940000001</v>
      </c>
      <c r="BG510" s="1">
        <v>-0.60939583600000002</v>
      </c>
      <c r="BH510" s="1">
        <v>0.35246009740000001</v>
      </c>
      <c r="BI510" s="1">
        <v>-0.411979017</v>
      </c>
      <c r="BJ510">
        <v>1</v>
      </c>
      <c r="BK510">
        <v>1</v>
      </c>
      <c r="BL510" t="s">
        <v>763</v>
      </c>
      <c r="BM510" t="s">
        <v>6729</v>
      </c>
      <c r="BN510" s="36" t="s">
        <v>6730</v>
      </c>
      <c r="BO510" s="1">
        <v>0.78014078320000002</v>
      </c>
      <c r="BP510" s="1">
        <v>0.22127025019999999</v>
      </c>
      <c r="BQ510" s="1">
        <v>0.26339170049999999</v>
      </c>
      <c r="BR510" s="1">
        <v>0.50225754180000004</v>
      </c>
      <c r="BS510" s="1">
        <v>0.78014078320000002</v>
      </c>
      <c r="BT510" s="1">
        <v>0.22127025019999999</v>
      </c>
      <c r="BU510" s="1">
        <v>0.26339170049999999</v>
      </c>
      <c r="BV510" s="1">
        <v>0.50225754180000004</v>
      </c>
      <c r="BW510" t="s">
        <v>2811</v>
      </c>
      <c r="BX510" t="s">
        <v>1372</v>
      </c>
      <c r="BY510" t="s">
        <v>1373</v>
      </c>
      <c r="BZ510" t="s">
        <v>1372</v>
      </c>
      <c r="CA510">
        <v>217</v>
      </c>
      <c r="CB510">
        <v>73</v>
      </c>
      <c r="CC510">
        <v>8</v>
      </c>
      <c r="CD510">
        <v>0</v>
      </c>
      <c r="CE510">
        <v>2017</v>
      </c>
      <c r="CF510">
        <v>248</v>
      </c>
      <c r="CG510">
        <v>0.20699999999999999</v>
      </c>
      <c r="CH510">
        <v>0.29099999999999998</v>
      </c>
      <c r="CI510">
        <v>0.373</v>
      </c>
      <c r="CJ510">
        <v>72</v>
      </c>
      <c r="CK510">
        <v>0.28899999999999998</v>
      </c>
      <c r="CL510">
        <v>20</v>
      </c>
      <c r="CM510">
        <v>4</v>
      </c>
      <c r="CN510" t="s">
        <v>255</v>
      </c>
      <c r="CO510">
        <v>28</v>
      </c>
      <c r="CP510" t="s">
        <v>1372</v>
      </c>
      <c r="CQ510">
        <v>153</v>
      </c>
      <c r="CR510">
        <v>61</v>
      </c>
      <c r="CS510">
        <v>3</v>
      </c>
      <c r="CT510">
        <v>0</v>
      </c>
      <c r="CU510">
        <v>2016</v>
      </c>
      <c r="CV510">
        <v>184</v>
      </c>
      <c r="CW510">
        <v>0.183</v>
      </c>
      <c r="CX510">
        <v>0.28499999999999998</v>
      </c>
      <c r="CY510">
        <v>0.29399999999999998</v>
      </c>
      <c r="CZ510">
        <v>48</v>
      </c>
      <c r="DA510">
        <v>0.25900000000000001</v>
      </c>
      <c r="DB510">
        <v>11</v>
      </c>
      <c r="DC510">
        <v>0</v>
      </c>
      <c r="DD510" t="s">
        <v>255</v>
      </c>
      <c r="DE510">
        <v>27</v>
      </c>
      <c r="DF510" t="s">
        <v>1372</v>
      </c>
      <c r="DG510">
        <v>184</v>
      </c>
      <c r="DH510">
        <v>70</v>
      </c>
      <c r="DI510">
        <v>7</v>
      </c>
      <c r="DJ510">
        <v>0</v>
      </c>
      <c r="DK510">
        <v>2015</v>
      </c>
      <c r="DL510">
        <v>226</v>
      </c>
      <c r="DM510">
        <v>0.22800000000000001</v>
      </c>
      <c r="DN510">
        <v>0.34799999999999998</v>
      </c>
      <c r="DO510">
        <v>0.40200000000000002</v>
      </c>
      <c r="DP510">
        <v>74</v>
      </c>
      <c r="DQ510">
        <v>0.32800000000000001</v>
      </c>
      <c r="DR510">
        <v>29</v>
      </c>
      <c r="DS510">
        <v>5</v>
      </c>
      <c r="DT510" t="s">
        <v>255</v>
      </c>
      <c r="DU510">
        <v>26</v>
      </c>
      <c r="DV510" s="36" t="s">
        <v>3230</v>
      </c>
    </row>
    <row r="511" spans="1:126" x14ac:dyDescent="0.3">
      <c r="A511">
        <v>510</v>
      </c>
      <c r="B511" t="s">
        <v>653</v>
      </c>
      <c r="C511" t="s">
        <v>481</v>
      </c>
      <c r="D511" t="s">
        <v>480</v>
      </c>
      <c r="E511">
        <v>521692</v>
      </c>
      <c r="F511" t="s">
        <v>255</v>
      </c>
      <c r="I511" t="s">
        <v>1065</v>
      </c>
      <c r="J511">
        <v>9</v>
      </c>
      <c r="K511" t="s">
        <v>769</v>
      </c>
      <c r="L511">
        <v>90</v>
      </c>
      <c r="M511">
        <v>93</v>
      </c>
      <c r="N511">
        <v>183</v>
      </c>
      <c r="O511">
        <v>19</v>
      </c>
      <c r="P511">
        <v>42</v>
      </c>
      <c r="Q511">
        <v>87</v>
      </c>
      <c r="R511">
        <v>94</v>
      </c>
      <c r="S511">
        <v>147</v>
      </c>
      <c r="T511">
        <v>129</v>
      </c>
      <c r="U511">
        <v>52</v>
      </c>
      <c r="V511">
        <v>180</v>
      </c>
      <c r="W511">
        <v>106</v>
      </c>
      <c r="X511">
        <v>27</v>
      </c>
      <c r="Y511">
        <v>473</v>
      </c>
      <c r="Z511">
        <v>22</v>
      </c>
      <c r="AA511">
        <v>1</v>
      </c>
      <c r="AB511" s="1">
        <v>0.251</v>
      </c>
      <c r="AC511" s="1">
        <v>0.28199999999999997</v>
      </c>
      <c r="AD511" s="1">
        <v>0.46200000000000002</v>
      </c>
      <c r="AE511" s="1">
        <v>0.316</v>
      </c>
      <c r="AF511" s="36">
        <v>41</v>
      </c>
      <c r="AG511" s="36">
        <v>52</v>
      </c>
      <c r="AH511" s="8">
        <v>16</v>
      </c>
      <c r="AI511" s="36">
        <v>-3</v>
      </c>
      <c r="AJ511" s="38">
        <v>69</v>
      </c>
      <c r="AK511" s="38">
        <v>7</v>
      </c>
      <c r="AL511" s="1">
        <v>0.25</v>
      </c>
      <c r="AM511" s="1">
        <v>0.45</v>
      </c>
      <c r="AN511" s="1">
        <v>0.47292783129999999</v>
      </c>
      <c r="AO511" s="1">
        <v>4.7795668000000001E-3</v>
      </c>
      <c r="AP511" s="1">
        <v>3.2991133999999998E-2</v>
      </c>
      <c r="AQ511" s="1">
        <v>0.18824109620000001</v>
      </c>
      <c r="AR511" s="1">
        <v>0.1440288864</v>
      </c>
      <c r="AS511" s="1">
        <v>0.21080655240000001</v>
      </c>
      <c r="AT511" s="1">
        <v>5.2538256499999998E-2</v>
      </c>
      <c r="AU511" s="1">
        <v>2.3310204999999998E-3</v>
      </c>
      <c r="AV511" s="1">
        <v>4.7354309999999997E-2</v>
      </c>
      <c r="AW511" s="1">
        <v>0.31583409489999997</v>
      </c>
      <c r="AX511" s="1">
        <v>-0.26135687499999999</v>
      </c>
      <c r="AY511" s="1">
        <v>-0.52501119600000001</v>
      </c>
      <c r="AZ511" s="1">
        <v>1.3579819122000001</v>
      </c>
      <c r="BA511" s="1">
        <v>-0.84914721999999998</v>
      </c>
      <c r="BB511" s="1">
        <v>-1.9463297470000001</v>
      </c>
      <c r="BC511" s="1">
        <v>-0.72419979499999998</v>
      </c>
      <c r="BD511" s="1">
        <v>-0.35686501700000001</v>
      </c>
      <c r="BE511" s="1">
        <v>1.5568215060999999</v>
      </c>
      <c r="BF511" s="1">
        <v>1.2710981993999999</v>
      </c>
      <c r="BG511" s="1">
        <v>-0.65137408299999999</v>
      </c>
      <c r="BH511" s="1">
        <v>1.7767837790000001</v>
      </c>
      <c r="BI511" s="1">
        <v>0.63929252719999996</v>
      </c>
      <c r="BJ511">
        <v>1</v>
      </c>
      <c r="BK511">
        <v>1</v>
      </c>
      <c r="BL511" t="s">
        <v>763</v>
      </c>
      <c r="BM511" t="s">
        <v>760</v>
      </c>
      <c r="BN511" s="36" t="s">
        <v>776</v>
      </c>
      <c r="BO511" s="1">
        <v>0.60356466350000004</v>
      </c>
      <c r="BP511" s="1">
        <v>-0.36334854599999999</v>
      </c>
      <c r="BQ511" s="1">
        <v>-0.59011143799999999</v>
      </c>
      <c r="BR511" s="1">
        <v>0.109611873</v>
      </c>
      <c r="BS511" s="1">
        <v>0.60356466350000004</v>
      </c>
      <c r="BT511" s="1">
        <v>0.36334854630000002</v>
      </c>
      <c r="BU511" s="1">
        <v>0.59011143779999997</v>
      </c>
      <c r="BV511" s="1">
        <v>0.109611873</v>
      </c>
      <c r="BW511" t="s">
        <v>7255</v>
      </c>
      <c r="BX511" t="s">
        <v>1388</v>
      </c>
      <c r="BY511" t="s">
        <v>1373</v>
      </c>
      <c r="BZ511" t="s">
        <v>1388</v>
      </c>
      <c r="CA511">
        <v>471</v>
      </c>
      <c r="CB511">
        <v>129</v>
      </c>
      <c r="CC511">
        <v>27</v>
      </c>
      <c r="CD511">
        <v>1</v>
      </c>
      <c r="CE511">
        <v>2017</v>
      </c>
      <c r="CF511">
        <v>498</v>
      </c>
      <c r="CG511">
        <v>0.26800000000000002</v>
      </c>
      <c r="CH511">
        <v>0.29699999999999999</v>
      </c>
      <c r="CI511">
        <v>0.495</v>
      </c>
      <c r="CJ511">
        <v>167</v>
      </c>
      <c r="CK511">
        <v>0.33400000000000002</v>
      </c>
      <c r="CL511">
        <v>52</v>
      </c>
      <c r="CM511">
        <v>22</v>
      </c>
      <c r="CN511" t="s">
        <v>255</v>
      </c>
      <c r="CO511">
        <v>27</v>
      </c>
      <c r="CP511" t="s">
        <v>1388</v>
      </c>
      <c r="CQ511">
        <v>514</v>
      </c>
      <c r="CR511">
        <v>139</v>
      </c>
      <c r="CS511">
        <v>22</v>
      </c>
      <c r="CT511">
        <v>0</v>
      </c>
      <c r="CU511">
        <v>2016</v>
      </c>
      <c r="CV511">
        <v>546</v>
      </c>
      <c r="CW511">
        <v>0.247</v>
      </c>
      <c r="CX511">
        <v>0.28799999999999998</v>
      </c>
      <c r="CY511">
        <v>0.438</v>
      </c>
      <c r="CZ511">
        <v>170</v>
      </c>
      <c r="DA511">
        <v>0.312</v>
      </c>
      <c r="DB511">
        <v>43</v>
      </c>
      <c r="DC511">
        <v>16</v>
      </c>
      <c r="DD511" t="s">
        <v>255</v>
      </c>
      <c r="DE511">
        <v>26</v>
      </c>
      <c r="DF511" t="s">
        <v>1388</v>
      </c>
      <c r="DG511">
        <v>531</v>
      </c>
      <c r="DH511">
        <v>142</v>
      </c>
      <c r="DI511">
        <v>21</v>
      </c>
      <c r="DJ511">
        <v>1</v>
      </c>
      <c r="DK511">
        <v>2015</v>
      </c>
      <c r="DL511">
        <v>553</v>
      </c>
      <c r="DM511">
        <v>0.26</v>
      </c>
      <c r="DN511">
        <v>0.28000000000000003</v>
      </c>
      <c r="DO511">
        <v>0.42599999999999999</v>
      </c>
      <c r="DP511">
        <v>167</v>
      </c>
      <c r="DQ511">
        <v>0.30199999999999999</v>
      </c>
      <c r="DR511">
        <v>38</v>
      </c>
      <c r="DS511">
        <v>18</v>
      </c>
      <c r="DT511" t="s">
        <v>255</v>
      </c>
      <c r="DU511">
        <v>25</v>
      </c>
      <c r="DV511" s="36" t="s">
        <v>1478</v>
      </c>
    </row>
    <row r="512" spans="1:126" x14ac:dyDescent="0.3">
      <c r="A512">
        <v>511</v>
      </c>
      <c r="B512" t="s">
        <v>5623</v>
      </c>
      <c r="C512" t="s">
        <v>481</v>
      </c>
      <c r="D512" t="s">
        <v>4819</v>
      </c>
      <c r="E512">
        <v>570639</v>
      </c>
      <c r="F512" t="s">
        <v>257</v>
      </c>
      <c r="I512" t="s">
        <v>1061</v>
      </c>
      <c r="J512">
        <v>2</v>
      </c>
      <c r="K512" t="s">
        <v>707</v>
      </c>
      <c r="L512">
        <v>172</v>
      </c>
      <c r="M512">
        <v>93</v>
      </c>
      <c r="N512">
        <v>50</v>
      </c>
      <c r="O512">
        <v>362</v>
      </c>
      <c r="P512">
        <v>76</v>
      </c>
      <c r="Q512">
        <v>94</v>
      </c>
      <c r="R512">
        <v>119</v>
      </c>
      <c r="S512">
        <v>75</v>
      </c>
      <c r="T512">
        <v>111</v>
      </c>
      <c r="U512">
        <v>132</v>
      </c>
      <c r="V512">
        <v>54</v>
      </c>
      <c r="W512">
        <v>99</v>
      </c>
      <c r="X512">
        <v>27</v>
      </c>
      <c r="Y512">
        <v>128</v>
      </c>
      <c r="Z512">
        <v>2</v>
      </c>
      <c r="AA512">
        <v>7</v>
      </c>
      <c r="AB512" s="1">
        <v>0.253</v>
      </c>
      <c r="AC512" s="1">
        <v>0.30099999999999999</v>
      </c>
      <c r="AD512" s="1">
        <v>0.36099999999999999</v>
      </c>
      <c r="AE512" s="1">
        <v>0.29299999999999998</v>
      </c>
      <c r="AF512" s="36">
        <v>13</v>
      </c>
      <c r="AG512" s="36">
        <v>14</v>
      </c>
      <c r="AH512" s="8">
        <v>5</v>
      </c>
      <c r="AI512" s="36">
        <v>-1</v>
      </c>
      <c r="AJ512" s="38">
        <v>644</v>
      </c>
      <c r="AK512" s="38">
        <v>85</v>
      </c>
      <c r="AL512" s="1">
        <v>0.47499999999999998</v>
      </c>
      <c r="AM512" s="1">
        <v>0.45</v>
      </c>
      <c r="AN512" s="1">
        <v>0.12797825739999999</v>
      </c>
      <c r="AO512" s="1">
        <v>9.0170686799999997E-2</v>
      </c>
      <c r="AP512" s="1">
        <v>6.0261984800000001E-2</v>
      </c>
      <c r="AQ512" s="1">
        <v>0.20517458799999999</v>
      </c>
      <c r="AR512" s="1">
        <v>0.18183270530000001</v>
      </c>
      <c r="AS512" s="1">
        <v>0.1081828327</v>
      </c>
      <c r="AT512" s="1">
        <v>4.5133427599999998E-2</v>
      </c>
      <c r="AU512" s="1">
        <v>5.9146629000000001E-3</v>
      </c>
      <c r="AV512" s="1">
        <v>1.4165406199999999E-2</v>
      </c>
      <c r="AW512" s="1">
        <v>0.29280170389999999</v>
      </c>
      <c r="AX512" s="1">
        <v>1.9524895933999999</v>
      </c>
      <c r="AY512" s="1">
        <v>-0.52501119600000001</v>
      </c>
      <c r="AZ512" s="1">
        <v>-0.82162202600000001</v>
      </c>
      <c r="BA512" s="1">
        <v>2.7552715447999998</v>
      </c>
      <c r="BB512" s="1">
        <v>-0.80105322599999995</v>
      </c>
      <c r="BC512" s="1">
        <v>-0.30442952600000001</v>
      </c>
      <c r="BD512" s="1">
        <v>1.0849607516999999</v>
      </c>
      <c r="BE512" s="1">
        <v>-0.82612595200000005</v>
      </c>
      <c r="BF512" s="1">
        <v>0.48387063470000002</v>
      </c>
      <c r="BG512" s="1">
        <v>0.42691780470000001</v>
      </c>
      <c r="BH512" s="1">
        <v>-1.0279914379999999</v>
      </c>
      <c r="BI512" s="1">
        <v>-0.15147524300000001</v>
      </c>
      <c r="BJ512">
        <v>2</v>
      </c>
      <c r="BK512">
        <v>1</v>
      </c>
      <c r="BL512" t="s">
        <v>761</v>
      </c>
      <c r="BM512" t="s">
        <v>759</v>
      </c>
      <c r="BN512" s="36" t="s">
        <v>787</v>
      </c>
      <c r="BO512" s="1">
        <v>-0.90156225300000004</v>
      </c>
      <c r="BP512" s="1">
        <v>0.25443713499999998</v>
      </c>
      <c r="BQ512" s="1">
        <v>-0.22384110400000001</v>
      </c>
      <c r="BR512" s="1">
        <v>2.55877425E-2</v>
      </c>
      <c r="BS512" s="1">
        <v>0.9015622526</v>
      </c>
      <c r="BT512" s="1">
        <v>0.25443713499999998</v>
      </c>
      <c r="BU512" s="1">
        <v>0.2238411035</v>
      </c>
      <c r="BV512" s="1">
        <v>2.55877425E-2</v>
      </c>
      <c r="BW512" t="s">
        <v>2874</v>
      </c>
      <c r="BX512" t="s">
        <v>1062</v>
      </c>
      <c r="BY512" t="s">
        <v>1063</v>
      </c>
      <c r="CP512" t="s">
        <v>1062</v>
      </c>
      <c r="CQ512">
        <v>3</v>
      </c>
      <c r="CR512">
        <v>12</v>
      </c>
      <c r="CS512">
        <v>0</v>
      </c>
      <c r="CT512">
        <v>4</v>
      </c>
      <c r="CU512">
        <v>2016</v>
      </c>
      <c r="CV512">
        <v>3</v>
      </c>
      <c r="CW512">
        <v>0.66700000000000004</v>
      </c>
      <c r="CX512">
        <v>0.66700000000000004</v>
      </c>
      <c r="CY512">
        <v>1</v>
      </c>
      <c r="CZ512">
        <v>2</v>
      </c>
      <c r="DA512">
        <v>0.71299999999999997</v>
      </c>
      <c r="DB512">
        <v>31</v>
      </c>
      <c r="DC512">
        <v>2</v>
      </c>
      <c r="DD512" t="s">
        <v>257</v>
      </c>
      <c r="DE512">
        <v>25</v>
      </c>
      <c r="DV512" s="36" t="s">
        <v>4820</v>
      </c>
    </row>
    <row r="513" spans="1:126" x14ac:dyDescent="0.3">
      <c r="A513">
        <v>512</v>
      </c>
      <c r="B513" t="s">
        <v>6829</v>
      </c>
      <c r="C513" t="s">
        <v>2193</v>
      </c>
      <c r="D513" t="s">
        <v>170</v>
      </c>
      <c r="E513">
        <v>573088</v>
      </c>
      <c r="F513" t="s">
        <v>249</v>
      </c>
      <c r="I513" t="s">
        <v>1065</v>
      </c>
      <c r="J513">
        <v>24</v>
      </c>
      <c r="K513" t="s">
        <v>808</v>
      </c>
      <c r="L513">
        <v>76</v>
      </c>
      <c r="M513">
        <v>93</v>
      </c>
      <c r="N513">
        <v>53</v>
      </c>
      <c r="O513">
        <v>73</v>
      </c>
      <c r="P513">
        <v>90</v>
      </c>
      <c r="Q513">
        <v>114</v>
      </c>
      <c r="R513">
        <v>74</v>
      </c>
      <c r="S513">
        <v>86</v>
      </c>
      <c r="T513">
        <v>124</v>
      </c>
      <c r="U513">
        <v>100</v>
      </c>
      <c r="V513">
        <v>65</v>
      </c>
      <c r="W513">
        <v>87</v>
      </c>
      <c r="X513">
        <v>27</v>
      </c>
      <c r="Y513">
        <v>138</v>
      </c>
      <c r="Z513">
        <v>2</v>
      </c>
      <c r="AA513">
        <v>1</v>
      </c>
      <c r="AB513" s="1">
        <v>0.19400000000000001</v>
      </c>
      <c r="AC513" s="1">
        <v>0.26100000000000001</v>
      </c>
      <c r="AD513" s="1">
        <v>0.318</v>
      </c>
      <c r="AE513" s="1">
        <v>0.25800000000000001</v>
      </c>
      <c r="AF513" s="36">
        <v>9</v>
      </c>
      <c r="AG513" s="36">
        <v>8</v>
      </c>
      <c r="AH513" s="8">
        <v>1</v>
      </c>
      <c r="AI513" s="36">
        <v>-10</v>
      </c>
      <c r="AJ513" s="38">
        <v>577</v>
      </c>
      <c r="AK513" s="38">
        <v>211</v>
      </c>
      <c r="AL513" s="1">
        <v>0.21</v>
      </c>
      <c r="AM513" s="1">
        <v>0.45</v>
      </c>
      <c r="AN513" s="1">
        <v>0.137941746</v>
      </c>
      <c r="AO513" s="1">
        <v>1.8146883499999999E-2</v>
      </c>
      <c r="AP513" s="1">
        <v>7.1137569299999995E-2</v>
      </c>
      <c r="AQ513" s="1">
        <v>0.24796853799999999</v>
      </c>
      <c r="AR513" s="1">
        <v>0.11417494709999999</v>
      </c>
      <c r="AS513" s="1">
        <v>0.12391510660000001</v>
      </c>
      <c r="AT513" s="1">
        <v>5.0491846299999997E-2</v>
      </c>
      <c r="AU513" s="1">
        <v>4.4942580000000001E-3</v>
      </c>
      <c r="AV513" s="1">
        <v>1.70612536E-2</v>
      </c>
      <c r="AW513" s="1">
        <v>0.25773645319999999</v>
      </c>
      <c r="AX513" s="1">
        <v>-0.65492958000000001</v>
      </c>
      <c r="AY513" s="1">
        <v>-0.52501119600000001</v>
      </c>
      <c r="AZ513" s="1">
        <v>-0.75866656600000004</v>
      </c>
      <c r="BA513" s="1">
        <v>-0.28490345099999997</v>
      </c>
      <c r="BB513" s="1">
        <v>-0.34431824300000002</v>
      </c>
      <c r="BC513" s="1">
        <v>0.75640471050000002</v>
      </c>
      <c r="BD513" s="1">
        <v>-1.495484882</v>
      </c>
      <c r="BE513" s="1">
        <v>-0.46081876799999999</v>
      </c>
      <c r="BF513" s="1">
        <v>1.0535387515000001</v>
      </c>
      <c r="BG513" s="1">
        <v>-4.7167200000000002E-4</v>
      </c>
      <c r="BH513" s="1">
        <v>-0.783265035</v>
      </c>
      <c r="BI513" s="1">
        <v>-1.3553654550000001</v>
      </c>
      <c r="BJ513">
        <v>2</v>
      </c>
      <c r="BK513">
        <v>2</v>
      </c>
      <c r="BL513" t="s">
        <v>759</v>
      </c>
      <c r="BM513" t="s">
        <v>6729</v>
      </c>
      <c r="BN513" s="36" t="s">
        <v>6767</v>
      </c>
      <c r="BO513" s="1">
        <v>0.17148060879999999</v>
      </c>
      <c r="BP513" s="1">
        <v>0.78792308769999997</v>
      </c>
      <c r="BQ513" s="1">
        <v>-1.7076787999999999E-2</v>
      </c>
      <c r="BR513" s="1">
        <v>0.51964962569999995</v>
      </c>
      <c r="BS513" s="1">
        <v>0.17148060879999999</v>
      </c>
      <c r="BT513" s="1">
        <v>0.78792308769999997</v>
      </c>
      <c r="BU513" s="1">
        <v>1.70767878E-2</v>
      </c>
      <c r="BV513" s="1">
        <v>0.51964962569999995</v>
      </c>
      <c r="BW513" t="s">
        <v>2869</v>
      </c>
      <c r="BX513" t="s">
        <v>1397</v>
      </c>
      <c r="BY513" t="s">
        <v>1373</v>
      </c>
      <c r="BZ513" t="s">
        <v>1081</v>
      </c>
      <c r="CA513">
        <v>88</v>
      </c>
      <c r="CB513">
        <v>42</v>
      </c>
      <c r="CC513">
        <v>1</v>
      </c>
      <c r="CD513">
        <v>0</v>
      </c>
      <c r="CE513">
        <v>2017</v>
      </c>
      <c r="CF513">
        <v>97</v>
      </c>
      <c r="CG513">
        <v>0.182</v>
      </c>
      <c r="CH513">
        <v>0.23699999999999999</v>
      </c>
      <c r="CI513">
        <v>0.27300000000000002</v>
      </c>
      <c r="CJ513">
        <v>22</v>
      </c>
      <c r="CK513">
        <v>0.22900000000000001</v>
      </c>
      <c r="CL513">
        <v>5</v>
      </c>
      <c r="CM513">
        <v>0</v>
      </c>
      <c r="CN513" t="s">
        <v>249</v>
      </c>
      <c r="CO513">
        <v>26</v>
      </c>
      <c r="DV513" s="36" t="s">
        <v>6438</v>
      </c>
    </row>
    <row r="514" spans="1:126" x14ac:dyDescent="0.3">
      <c r="A514">
        <v>513</v>
      </c>
      <c r="B514" t="s">
        <v>7043</v>
      </c>
      <c r="C514" t="s">
        <v>2753</v>
      </c>
      <c r="D514" t="s">
        <v>3002</v>
      </c>
      <c r="E514">
        <v>607054</v>
      </c>
      <c r="F514" t="s">
        <v>249</v>
      </c>
      <c r="I514" t="s">
        <v>1103</v>
      </c>
      <c r="J514">
        <v>5</v>
      </c>
      <c r="K514" t="s">
        <v>827</v>
      </c>
      <c r="L514">
        <v>76</v>
      </c>
      <c r="M514">
        <v>96</v>
      </c>
      <c r="N514">
        <v>96</v>
      </c>
      <c r="O514">
        <v>97</v>
      </c>
      <c r="P514">
        <v>100</v>
      </c>
      <c r="Q514">
        <v>92</v>
      </c>
      <c r="R514">
        <v>111</v>
      </c>
      <c r="S514">
        <v>75</v>
      </c>
      <c r="T514">
        <v>99</v>
      </c>
      <c r="U514">
        <v>146</v>
      </c>
      <c r="V514">
        <v>52</v>
      </c>
      <c r="W514">
        <v>96</v>
      </c>
      <c r="X514">
        <v>28</v>
      </c>
      <c r="Y514">
        <v>248</v>
      </c>
      <c r="Z514">
        <v>3</v>
      </c>
      <c r="AA514">
        <v>4</v>
      </c>
      <c r="AB514" s="1">
        <v>0.23400000000000001</v>
      </c>
      <c r="AC514" s="1">
        <v>0.29799999999999999</v>
      </c>
      <c r="AD514" s="1">
        <v>0.34200000000000003</v>
      </c>
      <c r="AE514" s="1">
        <v>0.28599999999999998</v>
      </c>
      <c r="AF514" s="36">
        <v>19</v>
      </c>
      <c r="AG514" s="36">
        <v>17</v>
      </c>
      <c r="AH514" s="8">
        <v>5</v>
      </c>
      <c r="AI514" s="36">
        <v>-11</v>
      </c>
      <c r="AJ514" s="38">
        <v>392</v>
      </c>
      <c r="AK514" s="38">
        <v>147</v>
      </c>
      <c r="AL514" s="1">
        <v>0.21</v>
      </c>
      <c r="AM514" s="1">
        <v>0.46666666670000001</v>
      </c>
      <c r="AN514" s="1">
        <v>0.2480183598</v>
      </c>
      <c r="AO514" s="1">
        <v>2.42345505E-2</v>
      </c>
      <c r="AP514" s="1">
        <v>7.8991631500000006E-2</v>
      </c>
      <c r="AQ514" s="1">
        <v>0.19913636030000001</v>
      </c>
      <c r="AR514" s="1">
        <v>0.16992206500000001</v>
      </c>
      <c r="AS514" s="1">
        <v>0.1076610154</v>
      </c>
      <c r="AT514" s="1">
        <v>4.0337540400000003E-2</v>
      </c>
      <c r="AU514" s="1">
        <v>6.5579024000000001E-3</v>
      </c>
      <c r="AV514" s="1">
        <v>1.38128344E-2</v>
      </c>
      <c r="AW514" s="1">
        <v>0.28600814949999998</v>
      </c>
      <c r="AX514" s="1">
        <v>-0.65492958000000001</v>
      </c>
      <c r="AY514" s="1">
        <v>-0.27370093499999998</v>
      </c>
      <c r="AZ514" s="1">
        <v>-6.3134700000000002E-2</v>
      </c>
      <c r="BA514" s="1">
        <v>-2.7938778000000001E-2</v>
      </c>
      <c r="BB514" s="1">
        <v>-1.4476203E-2</v>
      </c>
      <c r="BC514" s="1">
        <v>-0.45411327000000001</v>
      </c>
      <c r="BD514" s="1">
        <v>0.63069267659999995</v>
      </c>
      <c r="BE514" s="1">
        <v>-0.83824267600000002</v>
      </c>
      <c r="BF514" s="1">
        <v>-2.5993216E-2</v>
      </c>
      <c r="BG514" s="1">
        <v>0.62046389879999997</v>
      </c>
      <c r="BH514" s="1">
        <v>-1.05778708</v>
      </c>
      <c r="BI514" s="1">
        <v>-0.38471737099999997</v>
      </c>
      <c r="BJ514">
        <v>2</v>
      </c>
      <c r="BK514">
        <v>1</v>
      </c>
      <c r="BL514" t="s">
        <v>761</v>
      </c>
      <c r="BM514" t="s">
        <v>6724</v>
      </c>
      <c r="BN514" s="36" t="s">
        <v>6996</v>
      </c>
      <c r="BO514" s="1">
        <v>-0.80773055000000005</v>
      </c>
      <c r="BP514" s="1">
        <v>0.1547012498</v>
      </c>
      <c r="BQ514" s="1">
        <v>-0.16431483</v>
      </c>
      <c r="BR514" s="1">
        <v>-0.42532278899999998</v>
      </c>
      <c r="BS514" s="1">
        <v>0.80773055010000006</v>
      </c>
      <c r="BT514" s="1">
        <v>0.1547012498</v>
      </c>
      <c r="BU514" s="1">
        <v>0.16431482980000001</v>
      </c>
      <c r="BV514" s="1">
        <v>0.4253227893</v>
      </c>
      <c r="BW514" t="s">
        <v>6929</v>
      </c>
      <c r="BX514" t="s">
        <v>1101</v>
      </c>
      <c r="BY514" t="s">
        <v>1063</v>
      </c>
      <c r="BZ514" t="s">
        <v>1101</v>
      </c>
      <c r="CA514">
        <v>186</v>
      </c>
      <c r="CB514">
        <v>89</v>
      </c>
      <c r="CC514">
        <v>2</v>
      </c>
      <c r="CD514">
        <v>3</v>
      </c>
      <c r="CE514">
        <v>2017</v>
      </c>
      <c r="CF514">
        <v>215</v>
      </c>
      <c r="CG514">
        <v>0.215</v>
      </c>
      <c r="CH514">
        <v>0.318</v>
      </c>
      <c r="CI514">
        <v>0.317</v>
      </c>
      <c r="CJ514">
        <v>63</v>
      </c>
      <c r="CK514">
        <v>0.29099999999999998</v>
      </c>
      <c r="CL514">
        <v>18</v>
      </c>
      <c r="CM514">
        <v>2</v>
      </c>
      <c r="CN514" t="s">
        <v>249</v>
      </c>
      <c r="CO514">
        <v>27</v>
      </c>
      <c r="CP514" t="s">
        <v>1101</v>
      </c>
      <c r="CQ514">
        <v>350</v>
      </c>
      <c r="CR514">
        <v>115</v>
      </c>
      <c r="CS514">
        <v>7</v>
      </c>
      <c r="CT514">
        <v>5</v>
      </c>
      <c r="CU514">
        <v>2016</v>
      </c>
      <c r="CV514">
        <v>408</v>
      </c>
      <c r="CW514">
        <v>0.254</v>
      </c>
      <c r="CX514">
        <v>0.35</v>
      </c>
      <c r="CY514">
        <v>0.36599999999999999</v>
      </c>
      <c r="CZ514">
        <v>132</v>
      </c>
      <c r="DA514">
        <v>0.32300000000000001</v>
      </c>
      <c r="DB514">
        <v>40</v>
      </c>
      <c r="DC514">
        <v>10</v>
      </c>
      <c r="DD514" t="s">
        <v>265</v>
      </c>
      <c r="DE514">
        <v>26</v>
      </c>
      <c r="DF514" t="s">
        <v>1101</v>
      </c>
      <c r="DG514">
        <v>528</v>
      </c>
      <c r="DH514">
        <v>152</v>
      </c>
      <c r="DI514">
        <v>6</v>
      </c>
      <c r="DJ514">
        <v>12</v>
      </c>
      <c r="DK514">
        <v>2015</v>
      </c>
      <c r="DL514">
        <v>597</v>
      </c>
      <c r="DM514">
        <v>0.23899999999999999</v>
      </c>
      <c r="DN514">
        <v>0.314</v>
      </c>
      <c r="DO514">
        <v>0.33500000000000002</v>
      </c>
      <c r="DP514">
        <v>173</v>
      </c>
      <c r="DQ514">
        <v>0.28999999999999998</v>
      </c>
      <c r="DR514">
        <v>35</v>
      </c>
      <c r="DS514">
        <v>11</v>
      </c>
      <c r="DT514" t="s">
        <v>265</v>
      </c>
      <c r="DU514">
        <v>25</v>
      </c>
      <c r="DV514" s="36" t="s">
        <v>3184</v>
      </c>
    </row>
    <row r="515" spans="1:126" x14ac:dyDescent="0.3">
      <c r="A515">
        <v>514</v>
      </c>
      <c r="B515" t="s">
        <v>4051</v>
      </c>
      <c r="C515" t="s">
        <v>2753</v>
      </c>
      <c r="D515" t="s">
        <v>203</v>
      </c>
      <c r="E515">
        <v>451089</v>
      </c>
      <c r="F515" t="s">
        <v>249</v>
      </c>
      <c r="I515" t="s">
        <v>1103</v>
      </c>
      <c r="J515">
        <v>2</v>
      </c>
      <c r="K515" t="s">
        <v>817</v>
      </c>
      <c r="L515">
        <v>76</v>
      </c>
      <c r="M515">
        <v>103</v>
      </c>
      <c r="N515">
        <v>52</v>
      </c>
      <c r="O515">
        <v>85</v>
      </c>
      <c r="P515">
        <v>79</v>
      </c>
      <c r="Q515">
        <v>109</v>
      </c>
      <c r="R515">
        <v>109</v>
      </c>
      <c r="S515">
        <v>78</v>
      </c>
      <c r="T515">
        <v>89</v>
      </c>
      <c r="U515">
        <v>139</v>
      </c>
      <c r="V515">
        <v>66</v>
      </c>
      <c r="W515">
        <v>94</v>
      </c>
      <c r="X515">
        <v>30</v>
      </c>
      <c r="Y515">
        <v>135</v>
      </c>
      <c r="Z515">
        <v>2</v>
      </c>
      <c r="AA515">
        <v>2</v>
      </c>
      <c r="AB515" s="1">
        <v>0.23</v>
      </c>
      <c r="AC515" s="1">
        <v>0.28499999999999998</v>
      </c>
      <c r="AD515" s="1">
        <v>0.34300000000000003</v>
      </c>
      <c r="AE515" s="1">
        <v>0.27900000000000003</v>
      </c>
      <c r="AF515" s="36">
        <v>12</v>
      </c>
      <c r="AG515" s="36">
        <v>11</v>
      </c>
      <c r="AH515" s="8">
        <v>2</v>
      </c>
      <c r="AI515" s="36">
        <v>-7</v>
      </c>
      <c r="AJ515" s="38">
        <v>507</v>
      </c>
      <c r="AK515" s="38">
        <v>183</v>
      </c>
      <c r="AL515" s="1">
        <v>0.21</v>
      </c>
      <c r="AM515" s="1">
        <v>0.5</v>
      </c>
      <c r="AN515" s="1">
        <v>0.13494063340000001</v>
      </c>
      <c r="AO515" s="1">
        <v>2.1247997099999999E-2</v>
      </c>
      <c r="AP515" s="1">
        <v>6.30667793E-2</v>
      </c>
      <c r="AQ515" s="1">
        <v>0.23715031959999999</v>
      </c>
      <c r="AR515" s="1">
        <v>0.1678821724</v>
      </c>
      <c r="AS515" s="1">
        <v>0.11245565909999999</v>
      </c>
      <c r="AT515" s="1">
        <v>3.5966451099999998E-2</v>
      </c>
      <c r="AU515" s="1">
        <v>6.2299408000000001E-3</v>
      </c>
      <c r="AV515" s="1">
        <v>1.7337142699999999E-2</v>
      </c>
      <c r="AW515" s="1">
        <v>0.2787034578</v>
      </c>
      <c r="AX515" s="1">
        <v>-0.65492958000000001</v>
      </c>
      <c r="AY515" s="1">
        <v>0.22891958609999999</v>
      </c>
      <c r="AZ515" s="1">
        <v>-0.77762944499999997</v>
      </c>
      <c r="BA515" s="1">
        <v>-0.15400328299999999</v>
      </c>
      <c r="BB515" s="1">
        <v>-0.68326206</v>
      </c>
      <c r="BC515" s="1">
        <v>0.48822810049999998</v>
      </c>
      <c r="BD515" s="1">
        <v>0.55289181310000002</v>
      </c>
      <c r="BE515" s="1">
        <v>-0.72690989399999995</v>
      </c>
      <c r="BF515" s="1">
        <v>-0.49069564799999998</v>
      </c>
      <c r="BG515" s="1">
        <v>0.52178262760000005</v>
      </c>
      <c r="BH515" s="1">
        <v>-0.759949808</v>
      </c>
      <c r="BI515" s="1">
        <v>-0.63550830199999997</v>
      </c>
      <c r="BJ515">
        <v>2</v>
      </c>
      <c r="BK515">
        <v>1</v>
      </c>
      <c r="BL515" t="s">
        <v>761</v>
      </c>
      <c r="BM515" t="s">
        <v>759</v>
      </c>
      <c r="BN515" s="36" t="s">
        <v>787</v>
      </c>
      <c r="BO515" s="1">
        <v>-0.65036563999999997</v>
      </c>
      <c r="BP515" s="1">
        <v>0.48438974410000002</v>
      </c>
      <c r="BQ515" s="1">
        <v>0.41890133060000001</v>
      </c>
      <c r="BR515" s="1">
        <v>-0.17200407700000001</v>
      </c>
      <c r="BS515" s="1">
        <v>0.6503656404</v>
      </c>
      <c r="BT515" s="1">
        <v>0.48438974410000002</v>
      </c>
      <c r="BU515" s="1">
        <v>0.41890133060000001</v>
      </c>
      <c r="BV515" s="1">
        <v>0.17200407740000001</v>
      </c>
      <c r="BW515" t="s">
        <v>2893</v>
      </c>
      <c r="BX515" t="s">
        <v>1402</v>
      </c>
      <c r="BY515" t="s">
        <v>1373</v>
      </c>
      <c r="BZ515" t="s">
        <v>1402</v>
      </c>
      <c r="CA515">
        <v>79</v>
      </c>
      <c r="CB515">
        <v>30</v>
      </c>
      <c r="CC515">
        <v>2</v>
      </c>
      <c r="CD515">
        <v>2</v>
      </c>
      <c r="CE515">
        <v>2017</v>
      </c>
      <c r="CF515">
        <v>87</v>
      </c>
      <c r="CG515">
        <v>0.253</v>
      </c>
      <c r="CH515">
        <v>0.31</v>
      </c>
      <c r="CI515">
        <v>0.39200000000000002</v>
      </c>
      <c r="CJ515">
        <v>27</v>
      </c>
      <c r="CK515">
        <v>0.309</v>
      </c>
      <c r="CL515">
        <v>13</v>
      </c>
      <c r="CM515">
        <v>3</v>
      </c>
      <c r="CN515" t="s">
        <v>249</v>
      </c>
      <c r="CO515">
        <v>29</v>
      </c>
      <c r="DF515" t="s">
        <v>1111</v>
      </c>
      <c r="DG515">
        <v>201</v>
      </c>
      <c r="DH515">
        <v>93</v>
      </c>
      <c r="DI515">
        <v>2</v>
      </c>
      <c r="DJ515">
        <v>0</v>
      </c>
      <c r="DK515">
        <v>2015</v>
      </c>
      <c r="DL515">
        <v>225</v>
      </c>
      <c r="DM515">
        <v>0.25900000000000001</v>
      </c>
      <c r="DN515">
        <v>0.32400000000000001</v>
      </c>
      <c r="DO515">
        <v>0.35299999999999998</v>
      </c>
      <c r="DP515">
        <v>68</v>
      </c>
      <c r="DQ515">
        <v>0.30099999999999999</v>
      </c>
      <c r="DR515">
        <v>21</v>
      </c>
      <c r="DS515">
        <v>4</v>
      </c>
      <c r="DT515" t="s">
        <v>249</v>
      </c>
      <c r="DU515">
        <v>27</v>
      </c>
      <c r="DV515" s="36" t="s">
        <v>2754</v>
      </c>
    </row>
    <row r="516" spans="1:126" x14ac:dyDescent="0.3">
      <c r="A516">
        <v>515</v>
      </c>
      <c r="B516" t="s">
        <v>4052</v>
      </c>
      <c r="C516" t="s">
        <v>2250</v>
      </c>
      <c r="D516" t="s">
        <v>3019</v>
      </c>
      <c r="E516">
        <v>463610</v>
      </c>
      <c r="F516" t="s">
        <v>265</v>
      </c>
      <c r="I516" t="s">
        <v>1065</v>
      </c>
      <c r="J516">
        <v>4</v>
      </c>
      <c r="K516" t="s">
        <v>808</v>
      </c>
      <c r="L516">
        <v>154</v>
      </c>
      <c r="M516">
        <v>113</v>
      </c>
      <c r="N516">
        <v>34</v>
      </c>
      <c r="O516">
        <v>64</v>
      </c>
      <c r="P516">
        <v>86</v>
      </c>
      <c r="Q516">
        <v>103</v>
      </c>
      <c r="R516">
        <v>108</v>
      </c>
      <c r="S516">
        <v>60</v>
      </c>
      <c r="T516">
        <v>98</v>
      </c>
      <c r="U516">
        <v>74</v>
      </c>
      <c r="V516">
        <v>41</v>
      </c>
      <c r="W516">
        <v>89</v>
      </c>
      <c r="X516">
        <v>33</v>
      </c>
      <c r="Y516">
        <v>88</v>
      </c>
      <c r="Z516">
        <v>1</v>
      </c>
      <c r="AA516">
        <v>1</v>
      </c>
      <c r="AB516" s="1">
        <v>0.22500000000000001</v>
      </c>
      <c r="AC516" s="1">
        <v>0.27900000000000003</v>
      </c>
      <c r="AD516" s="1">
        <v>0.312</v>
      </c>
      <c r="AE516" s="1">
        <v>0.26500000000000001</v>
      </c>
      <c r="AF516" s="36">
        <v>7</v>
      </c>
      <c r="AG516" s="36">
        <v>7</v>
      </c>
      <c r="AH516" s="8">
        <v>1</v>
      </c>
      <c r="AI516" s="36">
        <v>-3</v>
      </c>
      <c r="AJ516" s="38">
        <v>740</v>
      </c>
      <c r="AK516" s="38">
        <v>86</v>
      </c>
      <c r="AL516" s="1">
        <v>0.42499999999999999</v>
      </c>
      <c r="AM516" s="1">
        <v>0.55000000000000004</v>
      </c>
      <c r="AN516" s="1">
        <v>8.8296031600000005E-2</v>
      </c>
      <c r="AO516" s="1">
        <v>1.5856988700000001E-2</v>
      </c>
      <c r="AP516" s="1">
        <v>6.8002524199999997E-2</v>
      </c>
      <c r="AQ516" s="1">
        <v>0.22454028649999999</v>
      </c>
      <c r="AR516" s="1">
        <v>0.1655616912</v>
      </c>
      <c r="AS516" s="1">
        <v>8.6747049500000006E-2</v>
      </c>
      <c r="AT516" s="1">
        <v>3.9935068099999999E-2</v>
      </c>
      <c r="AU516" s="1">
        <v>3.3340239000000001E-3</v>
      </c>
      <c r="AV516" s="1">
        <v>1.07913898E-2</v>
      </c>
      <c r="AW516" s="1">
        <v>0.26472031670000001</v>
      </c>
      <c r="AX516" s="1">
        <v>1.4605237116000001</v>
      </c>
      <c r="AY516" s="1">
        <v>0.98285036820000005</v>
      </c>
      <c r="AZ516" s="1">
        <v>-1.072358777</v>
      </c>
      <c r="BA516" s="1">
        <v>-0.38156151199999999</v>
      </c>
      <c r="BB516" s="1">
        <v>-0.47597873200000002</v>
      </c>
      <c r="BC516" s="1">
        <v>0.1756335664</v>
      </c>
      <c r="BD516" s="1">
        <v>0.46438938740000002</v>
      </c>
      <c r="BE516" s="1">
        <v>-1.3238699949999999</v>
      </c>
      <c r="BF516" s="1">
        <v>-6.8781149999999999E-2</v>
      </c>
      <c r="BG516" s="1">
        <v>-0.34957766400000001</v>
      </c>
      <c r="BH516" s="1">
        <v>-1.313127631</v>
      </c>
      <c r="BI516" s="1">
        <v>-1.1155894740000001</v>
      </c>
      <c r="BJ516">
        <v>3</v>
      </c>
      <c r="BK516">
        <v>1</v>
      </c>
      <c r="BL516" t="s">
        <v>761</v>
      </c>
      <c r="BM516" t="s">
        <v>762</v>
      </c>
      <c r="BN516" s="36" t="s">
        <v>788</v>
      </c>
      <c r="BO516" s="1">
        <v>-0.84497299699999995</v>
      </c>
      <c r="BP516" s="1">
        <v>6.8837339000000003E-3</v>
      </c>
      <c r="BQ516" s="1">
        <v>0.41989648899999998</v>
      </c>
      <c r="BR516" s="1">
        <v>0.3244697674</v>
      </c>
      <c r="BS516" s="1">
        <v>0.84497299699999995</v>
      </c>
      <c r="BT516" s="1">
        <v>6.8837339000000003E-3</v>
      </c>
      <c r="BU516" s="1">
        <v>0.41989648899999998</v>
      </c>
      <c r="BV516" s="1">
        <v>0.3244697674</v>
      </c>
      <c r="BW516" t="s">
        <v>2878</v>
      </c>
      <c r="BX516" t="s">
        <v>1384</v>
      </c>
      <c r="BY516" t="s">
        <v>1373</v>
      </c>
      <c r="CP516" t="s">
        <v>1384</v>
      </c>
      <c r="CQ516">
        <v>204</v>
      </c>
      <c r="CR516">
        <v>89</v>
      </c>
      <c r="CS516">
        <v>2</v>
      </c>
      <c r="CT516">
        <v>1</v>
      </c>
      <c r="CU516">
        <v>2016</v>
      </c>
      <c r="CV516">
        <v>223</v>
      </c>
      <c r="CW516">
        <v>0.245</v>
      </c>
      <c r="CX516">
        <v>0.29899999999999999</v>
      </c>
      <c r="CY516">
        <v>0.34799999999999998</v>
      </c>
      <c r="CZ516">
        <v>64</v>
      </c>
      <c r="DA516">
        <v>0.28599999999999998</v>
      </c>
      <c r="DB516">
        <v>18</v>
      </c>
      <c r="DC516">
        <v>3</v>
      </c>
      <c r="DD516" t="s">
        <v>265</v>
      </c>
      <c r="DE516">
        <v>31</v>
      </c>
      <c r="DF516" t="s">
        <v>1383</v>
      </c>
      <c r="DG516">
        <v>42</v>
      </c>
      <c r="DH516">
        <v>20</v>
      </c>
      <c r="DI516">
        <v>0</v>
      </c>
      <c r="DJ516">
        <v>0</v>
      </c>
      <c r="DK516">
        <v>2015</v>
      </c>
      <c r="DL516">
        <v>47</v>
      </c>
      <c r="DM516">
        <v>0.16700000000000001</v>
      </c>
      <c r="DN516">
        <v>0.217</v>
      </c>
      <c r="DO516">
        <v>0.23799999999999999</v>
      </c>
      <c r="DP516">
        <v>9</v>
      </c>
      <c r="DQ516">
        <v>0.20200000000000001</v>
      </c>
      <c r="DR516">
        <v>2</v>
      </c>
      <c r="DS516">
        <v>0</v>
      </c>
      <c r="DT516" t="s">
        <v>265</v>
      </c>
      <c r="DU516">
        <v>30</v>
      </c>
      <c r="DV516" s="36" t="s">
        <v>3202</v>
      </c>
    </row>
    <row r="517" spans="1:126" x14ac:dyDescent="0.3">
      <c r="A517">
        <v>516</v>
      </c>
      <c r="B517" t="s">
        <v>3077</v>
      </c>
      <c r="C517" t="s">
        <v>2960</v>
      </c>
      <c r="D517" t="s">
        <v>529</v>
      </c>
      <c r="E517">
        <v>502054</v>
      </c>
      <c r="F517" t="s">
        <v>249</v>
      </c>
      <c r="I517" t="s">
        <v>1065</v>
      </c>
      <c r="J517">
        <v>38</v>
      </c>
      <c r="K517" t="s">
        <v>812</v>
      </c>
      <c r="L517">
        <v>76</v>
      </c>
      <c r="M517">
        <v>103</v>
      </c>
      <c r="N517">
        <v>157</v>
      </c>
      <c r="O517">
        <v>213</v>
      </c>
      <c r="P517">
        <v>113</v>
      </c>
      <c r="Q517">
        <v>110</v>
      </c>
      <c r="R517">
        <v>112</v>
      </c>
      <c r="S517">
        <v>122</v>
      </c>
      <c r="T517">
        <v>87</v>
      </c>
      <c r="U517">
        <v>107</v>
      </c>
      <c r="V517">
        <v>141</v>
      </c>
      <c r="W517">
        <v>113</v>
      </c>
      <c r="X517">
        <v>30</v>
      </c>
      <c r="Y517">
        <v>405</v>
      </c>
      <c r="Z517">
        <v>15</v>
      </c>
      <c r="AA517">
        <v>12</v>
      </c>
      <c r="AB517" s="1">
        <v>0.25900000000000001</v>
      </c>
      <c r="AC517" s="1">
        <v>0.33400000000000002</v>
      </c>
      <c r="AD517" s="1">
        <v>0.434</v>
      </c>
      <c r="AE517" s="1">
        <v>0.33600000000000002</v>
      </c>
      <c r="AF517" s="36">
        <v>46</v>
      </c>
      <c r="AG517" s="36">
        <v>43</v>
      </c>
      <c r="AH517" s="8">
        <v>19</v>
      </c>
      <c r="AI517" s="36">
        <v>2</v>
      </c>
      <c r="AJ517" s="38">
        <v>136</v>
      </c>
      <c r="AK517" s="38">
        <v>39</v>
      </c>
      <c r="AL517" s="1">
        <v>0.21</v>
      </c>
      <c r="AM517" s="1">
        <v>0.5</v>
      </c>
      <c r="AN517" s="1">
        <v>0.40456372759999998</v>
      </c>
      <c r="AO517" s="1">
        <v>5.2981453800000002E-2</v>
      </c>
      <c r="AP517" s="1">
        <v>8.9820119000000004E-2</v>
      </c>
      <c r="AQ517" s="1">
        <v>0.23968909520000001</v>
      </c>
      <c r="AR517" s="1">
        <v>0.1719984081</v>
      </c>
      <c r="AS517" s="1">
        <v>0.17530834870000001</v>
      </c>
      <c r="AT517" s="1">
        <v>3.5176253999999997E-2</v>
      </c>
      <c r="AU517" s="1">
        <v>4.7964653999999999E-3</v>
      </c>
      <c r="AV517" s="1">
        <v>3.70840266E-2</v>
      </c>
      <c r="AW517" s="1">
        <v>0.33608842290000002</v>
      </c>
      <c r="AX517" s="1">
        <v>-0.65492958000000001</v>
      </c>
      <c r="AY517" s="1">
        <v>0.22891958609999999</v>
      </c>
      <c r="AZ517" s="1">
        <v>0.9260153847</v>
      </c>
      <c r="BA517" s="1">
        <v>1.1854880681</v>
      </c>
      <c r="BB517" s="1">
        <v>0.44028087589999998</v>
      </c>
      <c r="BC517" s="1">
        <v>0.55116269849999999</v>
      </c>
      <c r="BD517" s="1">
        <v>0.70988374949999999</v>
      </c>
      <c r="BE517" s="1">
        <v>0.73254467629999998</v>
      </c>
      <c r="BF517" s="1">
        <v>-0.57470365599999995</v>
      </c>
      <c r="BG517" s="1">
        <v>9.0460322600000004E-2</v>
      </c>
      <c r="BH517" s="1">
        <v>0.90884802060000003</v>
      </c>
      <c r="BI517" s="1">
        <v>1.334681459</v>
      </c>
      <c r="BJ517">
        <v>1</v>
      </c>
      <c r="BK517">
        <v>4</v>
      </c>
      <c r="BL517" t="s">
        <v>6724</v>
      </c>
      <c r="BM517" t="s">
        <v>763</v>
      </c>
      <c r="BN517" s="36" t="s">
        <v>6774</v>
      </c>
      <c r="BO517" s="1">
        <v>0.54460524720000003</v>
      </c>
      <c r="BP517" s="1">
        <v>-0.13673570400000001</v>
      </c>
      <c r="BQ517" s="1">
        <v>9.3336862999999996E-3</v>
      </c>
      <c r="BR517" s="1">
        <v>-0.766333351</v>
      </c>
      <c r="BS517" s="1">
        <v>0.54460524720000003</v>
      </c>
      <c r="BT517" s="1">
        <v>0.1367357042</v>
      </c>
      <c r="BU517" s="1">
        <v>9.3336862999999996E-3</v>
      </c>
      <c r="BV517" s="1">
        <v>0.76633335150000004</v>
      </c>
      <c r="BW517" t="s">
        <v>2461</v>
      </c>
      <c r="BX517" t="s">
        <v>1100</v>
      </c>
      <c r="BY517" t="s">
        <v>1063</v>
      </c>
      <c r="BZ517" t="s">
        <v>2539</v>
      </c>
      <c r="CA517">
        <v>444</v>
      </c>
      <c r="CB517">
        <v>128</v>
      </c>
      <c r="CC517">
        <v>23</v>
      </c>
      <c r="CD517">
        <v>25</v>
      </c>
      <c r="CE517">
        <v>2017</v>
      </c>
      <c r="CF517">
        <v>530</v>
      </c>
      <c r="CG517">
        <v>0.30599999999999999</v>
      </c>
      <c r="CH517">
        <v>0.41099999999999998</v>
      </c>
      <c r="CI517">
        <v>0.52</v>
      </c>
      <c r="CJ517">
        <v>214</v>
      </c>
      <c r="CK517">
        <v>0.40400000000000003</v>
      </c>
      <c r="CL517">
        <v>107</v>
      </c>
      <c r="CM517">
        <v>37</v>
      </c>
      <c r="CN517" t="s">
        <v>249</v>
      </c>
      <c r="CO517">
        <v>29</v>
      </c>
      <c r="CP517" t="s">
        <v>2539</v>
      </c>
      <c r="CQ517">
        <v>159</v>
      </c>
      <c r="CR517">
        <v>78</v>
      </c>
      <c r="CS517">
        <v>9</v>
      </c>
      <c r="CT517">
        <v>2</v>
      </c>
      <c r="CU517">
        <v>2016</v>
      </c>
      <c r="CV517">
        <v>183</v>
      </c>
      <c r="CW517">
        <v>0.22600000000000001</v>
      </c>
      <c r="CX517">
        <v>0.32400000000000001</v>
      </c>
      <c r="CY517">
        <v>0.44</v>
      </c>
      <c r="CZ517">
        <v>61</v>
      </c>
      <c r="DA517">
        <v>0.33300000000000002</v>
      </c>
      <c r="DB517">
        <v>27</v>
      </c>
      <c r="DC517">
        <v>6</v>
      </c>
      <c r="DD517" t="s">
        <v>249</v>
      </c>
      <c r="DE517">
        <v>28</v>
      </c>
      <c r="DF517" t="s">
        <v>1100</v>
      </c>
      <c r="DG517">
        <v>153</v>
      </c>
      <c r="DH517">
        <v>52</v>
      </c>
      <c r="DI517">
        <v>5</v>
      </c>
      <c r="DJ517">
        <v>2</v>
      </c>
      <c r="DK517">
        <v>2015</v>
      </c>
      <c r="DL517">
        <v>173</v>
      </c>
      <c r="DM517">
        <v>0.26800000000000002</v>
      </c>
      <c r="DN517">
        <v>0.34699999999999998</v>
      </c>
      <c r="DO517">
        <v>0.47699999999999998</v>
      </c>
      <c r="DP517">
        <v>62</v>
      </c>
      <c r="DQ517">
        <v>0.35599999999999998</v>
      </c>
      <c r="DR517">
        <v>33</v>
      </c>
      <c r="DS517">
        <v>7</v>
      </c>
      <c r="DT517" t="s">
        <v>249</v>
      </c>
      <c r="DU517">
        <v>27</v>
      </c>
      <c r="DV517" s="36" t="s">
        <v>3154</v>
      </c>
    </row>
    <row r="518" spans="1:126" x14ac:dyDescent="0.3">
      <c r="A518">
        <v>517</v>
      </c>
      <c r="B518" t="s">
        <v>2781</v>
      </c>
      <c r="C518" t="s">
        <v>2535</v>
      </c>
      <c r="D518" t="s">
        <v>129</v>
      </c>
      <c r="E518">
        <v>572033</v>
      </c>
      <c r="F518" t="s">
        <v>255</v>
      </c>
      <c r="I518" t="s">
        <v>1065</v>
      </c>
      <c r="J518">
        <v>44</v>
      </c>
      <c r="K518" t="s">
        <v>708</v>
      </c>
      <c r="L518">
        <v>90</v>
      </c>
      <c r="M518">
        <v>103</v>
      </c>
      <c r="N518">
        <v>64</v>
      </c>
      <c r="O518">
        <v>0</v>
      </c>
      <c r="P518">
        <v>72</v>
      </c>
      <c r="Q518">
        <v>93</v>
      </c>
      <c r="R518">
        <v>86</v>
      </c>
      <c r="S518">
        <v>100</v>
      </c>
      <c r="T518">
        <v>135</v>
      </c>
      <c r="U518">
        <v>40</v>
      </c>
      <c r="V518">
        <v>94</v>
      </c>
      <c r="W518">
        <v>94</v>
      </c>
      <c r="X518">
        <v>30</v>
      </c>
      <c r="Y518">
        <v>165</v>
      </c>
      <c r="Z518">
        <v>4</v>
      </c>
      <c r="AA518">
        <v>0</v>
      </c>
      <c r="AB518" s="1">
        <v>0.222</v>
      </c>
      <c r="AC518" s="1">
        <v>0.27300000000000002</v>
      </c>
      <c r="AD518" s="1">
        <v>0.36499999999999999</v>
      </c>
      <c r="AE518" s="1">
        <v>0.28000000000000003</v>
      </c>
      <c r="AF518" s="36">
        <v>13</v>
      </c>
      <c r="AG518" s="36">
        <v>13</v>
      </c>
      <c r="AH518" s="8">
        <v>2</v>
      </c>
      <c r="AI518" s="36">
        <v>-7</v>
      </c>
      <c r="AJ518" s="38">
        <v>450</v>
      </c>
      <c r="AK518" s="38">
        <v>61</v>
      </c>
      <c r="AL518" s="1">
        <v>0.25</v>
      </c>
      <c r="AM518" s="1">
        <v>0.5</v>
      </c>
      <c r="AN518" s="1">
        <v>0.16514617249999999</v>
      </c>
      <c r="AO518" s="1">
        <v>1E-4</v>
      </c>
      <c r="AP518" s="1">
        <v>5.7367379099999997E-2</v>
      </c>
      <c r="AQ518" s="1">
        <v>0.20147528710000001</v>
      </c>
      <c r="AR518" s="1">
        <v>0.13239007429999999</v>
      </c>
      <c r="AS518" s="1">
        <v>0.1436652065</v>
      </c>
      <c r="AT518" s="1">
        <v>5.48787393E-2</v>
      </c>
      <c r="AU518" s="1">
        <v>1.8087163E-3</v>
      </c>
      <c r="AV518" s="1">
        <v>2.48134827E-2</v>
      </c>
      <c r="AW518" s="1">
        <v>0.27954466789999999</v>
      </c>
      <c r="AX518" s="1">
        <v>-0.26135687499999999</v>
      </c>
      <c r="AY518" s="1">
        <v>0.22891958609999999</v>
      </c>
      <c r="AZ518" s="1">
        <v>-0.58677223899999997</v>
      </c>
      <c r="BA518" s="1">
        <v>-1.0466749980000001</v>
      </c>
      <c r="BB518" s="1">
        <v>-0.922616133</v>
      </c>
      <c r="BC518" s="1">
        <v>-0.39613279299999998</v>
      </c>
      <c r="BD518" s="1">
        <v>-0.80076565300000002</v>
      </c>
      <c r="BE518" s="1">
        <v>-2.2166970000000001E-3</v>
      </c>
      <c r="BF518" s="1">
        <v>1.5199213144999999</v>
      </c>
      <c r="BG518" s="1">
        <v>-0.80853160099999999</v>
      </c>
      <c r="BH518" s="1">
        <v>-0.12812860400000001</v>
      </c>
      <c r="BI518" s="1">
        <v>-0.60662715700000003</v>
      </c>
      <c r="BJ518">
        <v>4</v>
      </c>
      <c r="BK518">
        <v>4</v>
      </c>
      <c r="BL518" t="s">
        <v>6729</v>
      </c>
      <c r="BM518" t="s">
        <v>763</v>
      </c>
      <c r="BN518" s="36" t="s">
        <v>6761</v>
      </c>
      <c r="BO518" s="1">
        <v>0.38861295670000001</v>
      </c>
      <c r="BP518" s="1">
        <v>-0.18064023900000001</v>
      </c>
      <c r="BQ518" s="1">
        <v>-0.26475974299999999</v>
      </c>
      <c r="BR518" s="1">
        <v>0.66280013270000004</v>
      </c>
      <c r="BS518" s="1">
        <v>0.38861295670000001</v>
      </c>
      <c r="BT518" s="1">
        <v>0.1806402389</v>
      </c>
      <c r="BU518" s="1">
        <v>0.26475974330000002</v>
      </c>
      <c r="BV518" s="1">
        <v>0.66280013270000004</v>
      </c>
      <c r="BW518" t="s">
        <v>2887</v>
      </c>
      <c r="BX518" t="s">
        <v>1392</v>
      </c>
      <c r="BY518" t="s">
        <v>1373</v>
      </c>
      <c r="BZ518" t="s">
        <v>1392</v>
      </c>
      <c r="CA518">
        <v>149</v>
      </c>
      <c r="CB518">
        <v>57</v>
      </c>
      <c r="CC518">
        <v>3</v>
      </c>
      <c r="CD518">
        <v>0</v>
      </c>
      <c r="CE518">
        <v>2017</v>
      </c>
      <c r="CF518">
        <v>161</v>
      </c>
      <c r="CG518">
        <v>0.20100000000000001</v>
      </c>
      <c r="CH518">
        <v>0.255</v>
      </c>
      <c r="CI518">
        <v>0.33600000000000002</v>
      </c>
      <c r="CJ518">
        <v>42</v>
      </c>
      <c r="CK518">
        <v>0.26</v>
      </c>
      <c r="CL518">
        <v>10</v>
      </c>
      <c r="CM518">
        <v>0</v>
      </c>
      <c r="CN518" t="s">
        <v>255</v>
      </c>
      <c r="CO518">
        <v>29</v>
      </c>
      <c r="CP518" t="s">
        <v>1392</v>
      </c>
      <c r="CQ518">
        <v>78</v>
      </c>
      <c r="CR518">
        <v>26</v>
      </c>
      <c r="CS518">
        <v>1</v>
      </c>
      <c r="CT518">
        <v>0</v>
      </c>
      <c r="CU518">
        <v>2016</v>
      </c>
      <c r="CV518">
        <v>86</v>
      </c>
      <c r="CW518">
        <v>0.25600000000000001</v>
      </c>
      <c r="CX518">
        <v>0.314</v>
      </c>
      <c r="CY518">
        <v>0.372</v>
      </c>
      <c r="CZ518">
        <v>26</v>
      </c>
      <c r="DA518">
        <v>0.30499999999999999</v>
      </c>
      <c r="DB518">
        <v>12</v>
      </c>
      <c r="DC518">
        <v>2</v>
      </c>
      <c r="DD518" t="s">
        <v>255</v>
      </c>
      <c r="DE518">
        <v>28</v>
      </c>
      <c r="DF518" t="s">
        <v>1392</v>
      </c>
      <c r="DG518">
        <v>225</v>
      </c>
      <c r="DH518">
        <v>73</v>
      </c>
      <c r="DI518">
        <v>9</v>
      </c>
      <c r="DJ518">
        <v>0</v>
      </c>
      <c r="DK518">
        <v>2015</v>
      </c>
      <c r="DL518">
        <v>243</v>
      </c>
      <c r="DM518">
        <v>0.249</v>
      </c>
      <c r="DN518">
        <v>0.3</v>
      </c>
      <c r="DO518">
        <v>0.44900000000000001</v>
      </c>
      <c r="DP518">
        <v>78</v>
      </c>
      <c r="DQ518">
        <v>0.32200000000000001</v>
      </c>
      <c r="DR518">
        <v>29</v>
      </c>
      <c r="DS518">
        <v>8</v>
      </c>
      <c r="DT518" t="s">
        <v>255</v>
      </c>
      <c r="DU518">
        <v>27</v>
      </c>
      <c r="DV518" s="36" t="s">
        <v>2737</v>
      </c>
    </row>
    <row r="519" spans="1:126" x14ac:dyDescent="0.3">
      <c r="A519">
        <v>518</v>
      </c>
      <c r="B519" t="s">
        <v>654</v>
      </c>
      <c r="C519" t="s">
        <v>298</v>
      </c>
      <c r="D519" t="s">
        <v>18</v>
      </c>
      <c r="E519">
        <v>408252</v>
      </c>
      <c r="F519" t="s">
        <v>265</v>
      </c>
      <c r="G519" t="s">
        <v>253</v>
      </c>
      <c r="I519" t="s">
        <v>1065</v>
      </c>
      <c r="J519">
        <v>1</v>
      </c>
      <c r="K519" t="s">
        <v>4120</v>
      </c>
      <c r="L519">
        <v>154</v>
      </c>
      <c r="M519">
        <v>127</v>
      </c>
      <c r="N519">
        <v>181</v>
      </c>
      <c r="O519">
        <v>168</v>
      </c>
      <c r="P519">
        <v>62</v>
      </c>
      <c r="Q519">
        <v>57</v>
      </c>
      <c r="R519">
        <v>136</v>
      </c>
      <c r="S519">
        <v>64</v>
      </c>
      <c r="T519">
        <v>75</v>
      </c>
      <c r="U519">
        <v>25</v>
      </c>
      <c r="V519">
        <v>71</v>
      </c>
      <c r="W519">
        <v>99</v>
      </c>
      <c r="X519">
        <v>37</v>
      </c>
      <c r="Y519">
        <v>467</v>
      </c>
      <c r="Z519">
        <v>9</v>
      </c>
      <c r="AA519">
        <v>12</v>
      </c>
      <c r="AB519" s="1">
        <v>0.26600000000000001</v>
      </c>
      <c r="AC519" s="1">
        <v>0.30599999999999999</v>
      </c>
      <c r="AD519" s="1">
        <v>0.35899999999999999</v>
      </c>
      <c r="AE519" s="1">
        <v>0.29499999999999998</v>
      </c>
      <c r="AF519" s="36">
        <v>32</v>
      </c>
      <c r="AG519" s="36">
        <v>35</v>
      </c>
      <c r="AH519" s="8">
        <v>17</v>
      </c>
      <c r="AI519" s="36">
        <v>-1</v>
      </c>
      <c r="AJ519" s="38">
        <v>199</v>
      </c>
      <c r="AK519" s="38">
        <v>32</v>
      </c>
      <c r="AL519" s="1">
        <v>0.42499999999999999</v>
      </c>
      <c r="AM519" s="1">
        <v>0.61666666670000003</v>
      </c>
      <c r="AN519" s="1">
        <v>0.46661627480000001</v>
      </c>
      <c r="AO519" s="1">
        <v>4.1746093900000003E-2</v>
      </c>
      <c r="AP519" s="1">
        <v>4.9055889200000001E-2</v>
      </c>
      <c r="AQ519" s="1">
        <v>0.1235086534</v>
      </c>
      <c r="AR519" s="1">
        <v>0.2093306965</v>
      </c>
      <c r="AS519" s="1">
        <v>9.2703046999999997E-2</v>
      </c>
      <c r="AT519" s="1">
        <v>3.0341534199999999E-2</v>
      </c>
      <c r="AU519" s="1">
        <v>1.123656E-3</v>
      </c>
      <c r="AV519" s="1">
        <v>1.8794223799999999E-2</v>
      </c>
      <c r="AW519" s="1">
        <v>0.29524908830000002</v>
      </c>
      <c r="AX519" s="1">
        <v>1.4605237116000001</v>
      </c>
      <c r="AY519" s="1">
        <v>1.9880914110000001</v>
      </c>
      <c r="AZ519" s="1">
        <v>1.3181016094</v>
      </c>
      <c r="BA519" s="1">
        <v>0.71123568670000004</v>
      </c>
      <c r="BB519" s="1">
        <v>-1.271668472</v>
      </c>
      <c r="BC519" s="1">
        <v>-2.3288750239999998</v>
      </c>
      <c r="BD519" s="1">
        <v>2.1337254963999999</v>
      </c>
      <c r="BE519" s="1">
        <v>-1.1855703</v>
      </c>
      <c r="BF519" s="1">
        <v>-1.088695913</v>
      </c>
      <c r="BG519" s="1">
        <v>-1.0146612559999999</v>
      </c>
      <c r="BH519" s="1">
        <v>-0.63681271699999997</v>
      </c>
      <c r="BI519" s="1">
        <v>-6.7449546999999999E-2</v>
      </c>
      <c r="BJ519">
        <v>3</v>
      </c>
      <c r="BK519">
        <v>1</v>
      </c>
      <c r="BL519" t="s">
        <v>761</v>
      </c>
      <c r="BM519" t="s">
        <v>764</v>
      </c>
      <c r="BN519" s="36" t="s">
        <v>772</v>
      </c>
      <c r="BO519" s="1">
        <v>-0.68555207799999995</v>
      </c>
      <c r="BP519" s="1">
        <v>-0.64397008200000005</v>
      </c>
      <c r="BQ519" s="1">
        <v>5.3222728800000001E-2</v>
      </c>
      <c r="BR519" s="1">
        <v>-0.25452288200000001</v>
      </c>
      <c r="BS519" s="1">
        <v>0.68555207799999995</v>
      </c>
      <c r="BT519" s="1">
        <v>0.64397008229999997</v>
      </c>
      <c r="BU519" s="1">
        <v>5.3222728800000001E-2</v>
      </c>
      <c r="BV519" s="1">
        <v>0.25452288229999998</v>
      </c>
      <c r="BW519" t="s">
        <v>6985</v>
      </c>
      <c r="BX519" t="s">
        <v>1384</v>
      </c>
      <c r="BY519" t="s">
        <v>1373</v>
      </c>
      <c r="BZ519" t="s">
        <v>1384</v>
      </c>
      <c r="CA519">
        <v>572</v>
      </c>
      <c r="CB519">
        <v>144</v>
      </c>
      <c r="CC519">
        <v>13</v>
      </c>
      <c r="CD519">
        <v>11</v>
      </c>
      <c r="CE519">
        <v>2017</v>
      </c>
      <c r="CF519">
        <v>604</v>
      </c>
      <c r="CG519">
        <v>0.28499999999999998</v>
      </c>
      <c r="CH519">
        <v>0.31900000000000001</v>
      </c>
      <c r="CI519">
        <v>0.41599999999999998</v>
      </c>
      <c r="CJ519">
        <v>194</v>
      </c>
      <c r="CK519">
        <v>0.32100000000000001</v>
      </c>
      <c r="CL519">
        <v>50</v>
      </c>
      <c r="CM519">
        <v>24</v>
      </c>
      <c r="CN519" t="s">
        <v>265</v>
      </c>
      <c r="CO519">
        <v>36</v>
      </c>
      <c r="CP519" t="s">
        <v>1093</v>
      </c>
      <c r="CQ519">
        <v>550</v>
      </c>
      <c r="CR519">
        <v>141</v>
      </c>
      <c r="CS519">
        <v>11</v>
      </c>
      <c r="CT519">
        <v>14</v>
      </c>
      <c r="CU519">
        <v>2016</v>
      </c>
      <c r="CV519">
        <v>584</v>
      </c>
      <c r="CW519">
        <v>0.29099999999999998</v>
      </c>
      <c r="CX519">
        <v>0.32</v>
      </c>
      <c r="CY519">
        <v>0.41599999999999998</v>
      </c>
      <c r="CZ519">
        <v>187</v>
      </c>
      <c r="DA519">
        <v>0.32</v>
      </c>
      <c r="DB519">
        <v>49</v>
      </c>
      <c r="DC519">
        <v>25</v>
      </c>
      <c r="DD519" t="s">
        <v>265</v>
      </c>
      <c r="DE519">
        <v>35</v>
      </c>
      <c r="DF519" t="s">
        <v>1093</v>
      </c>
      <c r="DG519">
        <v>588</v>
      </c>
      <c r="DH519">
        <v>148</v>
      </c>
      <c r="DI519">
        <v>12</v>
      </c>
      <c r="DJ519">
        <v>23</v>
      </c>
      <c r="DK519">
        <v>2015</v>
      </c>
      <c r="DL519">
        <v>623</v>
      </c>
      <c r="DM519">
        <v>0.29399999999999998</v>
      </c>
      <c r="DN519">
        <v>0.32800000000000001</v>
      </c>
      <c r="DO519">
        <v>0.39500000000000002</v>
      </c>
      <c r="DP519">
        <v>199</v>
      </c>
      <c r="DQ519">
        <v>0.31900000000000001</v>
      </c>
      <c r="DR519">
        <v>50</v>
      </c>
      <c r="DS519">
        <v>29</v>
      </c>
      <c r="DT519" t="s">
        <v>265</v>
      </c>
      <c r="DU519">
        <v>34</v>
      </c>
      <c r="DV519" s="36" t="s">
        <v>1329</v>
      </c>
    </row>
    <row r="520" spans="1:126" x14ac:dyDescent="0.3">
      <c r="A520">
        <v>519</v>
      </c>
      <c r="B520" t="s">
        <v>6830</v>
      </c>
      <c r="C520" t="s">
        <v>298</v>
      </c>
      <c r="D520" t="s">
        <v>55</v>
      </c>
      <c r="E520">
        <v>621433</v>
      </c>
      <c r="F520" t="s">
        <v>249</v>
      </c>
      <c r="I520" t="s">
        <v>1103</v>
      </c>
      <c r="J520">
        <v>23</v>
      </c>
      <c r="K520" t="s">
        <v>3033</v>
      </c>
      <c r="L520">
        <v>76</v>
      </c>
      <c r="M520">
        <v>79</v>
      </c>
      <c r="N520">
        <v>82</v>
      </c>
      <c r="O520">
        <v>314</v>
      </c>
      <c r="P520">
        <v>109</v>
      </c>
      <c r="Q520">
        <v>123</v>
      </c>
      <c r="R520">
        <v>111</v>
      </c>
      <c r="S520">
        <v>103</v>
      </c>
      <c r="T520">
        <v>92</v>
      </c>
      <c r="U520">
        <v>54</v>
      </c>
      <c r="V520">
        <v>107</v>
      </c>
      <c r="W520">
        <v>105</v>
      </c>
      <c r="X520">
        <v>23</v>
      </c>
      <c r="Y520">
        <v>212</v>
      </c>
      <c r="Z520">
        <v>6</v>
      </c>
      <c r="AA520">
        <v>8</v>
      </c>
      <c r="AB520" s="1">
        <v>0.24</v>
      </c>
      <c r="AC520" s="1">
        <v>0.317</v>
      </c>
      <c r="AD520" s="1">
        <v>0.38800000000000001</v>
      </c>
      <c r="AE520" s="1">
        <v>0.312</v>
      </c>
      <c r="AF520" s="36">
        <v>23</v>
      </c>
      <c r="AG520" s="36">
        <v>21</v>
      </c>
      <c r="AH520" s="8">
        <v>8</v>
      </c>
      <c r="AI520" s="36">
        <v>-4</v>
      </c>
      <c r="AJ520" s="38">
        <v>328</v>
      </c>
      <c r="AK520" s="38">
        <v>115</v>
      </c>
      <c r="AL520" s="1">
        <v>0.21</v>
      </c>
      <c r="AM520" s="1">
        <v>0.38333333330000002</v>
      </c>
      <c r="AN520" s="1">
        <v>0.2117401086</v>
      </c>
      <c r="AO520" s="1">
        <v>7.8121334400000006E-2</v>
      </c>
      <c r="AP520" s="1">
        <v>8.6242754699999993E-2</v>
      </c>
      <c r="AQ520" s="1">
        <v>0.26740176929999998</v>
      </c>
      <c r="AR520" s="1">
        <v>0.1706298235</v>
      </c>
      <c r="AS520" s="1">
        <v>0.1477871248</v>
      </c>
      <c r="AT520" s="1">
        <v>3.7148378000000003E-2</v>
      </c>
      <c r="AU520" s="1">
        <v>2.4167455999999999E-3</v>
      </c>
      <c r="AV520" s="1">
        <v>2.8213077499999999E-2</v>
      </c>
      <c r="AW520" s="1">
        <v>0.31173618209999998</v>
      </c>
      <c r="AX520" s="1">
        <v>-0.65492958000000001</v>
      </c>
      <c r="AY520" s="1">
        <v>-1.530252239</v>
      </c>
      <c r="AZ520" s="1">
        <v>-0.29236304299999999</v>
      </c>
      <c r="BA520" s="1">
        <v>2.2466599735999999</v>
      </c>
      <c r="BB520" s="1">
        <v>0.29004459090000001</v>
      </c>
      <c r="BC520" s="1">
        <v>1.2381418972</v>
      </c>
      <c r="BD520" s="1">
        <v>0.65768636349999998</v>
      </c>
      <c r="BE520" s="1">
        <v>9.3495237499999995E-2</v>
      </c>
      <c r="BF520" s="1">
        <v>-0.36504177500000001</v>
      </c>
      <c r="BG520" s="1">
        <v>-0.62558004199999995</v>
      </c>
      <c r="BH520" s="1">
        <v>0.15916920109999999</v>
      </c>
      <c r="BI520" s="1">
        <v>0.49859947490000001</v>
      </c>
      <c r="BJ520">
        <v>2</v>
      </c>
      <c r="BK520">
        <v>2</v>
      </c>
      <c r="BL520" t="s">
        <v>759</v>
      </c>
      <c r="BM520" t="s">
        <v>6724</v>
      </c>
      <c r="BN520" s="36" t="s">
        <v>6725</v>
      </c>
      <c r="BO520" s="1">
        <v>5.9682223800000003E-2</v>
      </c>
      <c r="BP520" s="1">
        <v>0.67183285749999999</v>
      </c>
      <c r="BQ520" s="1">
        <v>-0.19094832</v>
      </c>
      <c r="BR520" s="1">
        <v>-0.298855062</v>
      </c>
      <c r="BS520" s="1">
        <v>5.9682223800000003E-2</v>
      </c>
      <c r="BT520" s="1">
        <v>0.67183285749999999</v>
      </c>
      <c r="BU520" s="1">
        <v>0.19094831949999999</v>
      </c>
      <c r="BV520" s="1">
        <v>0.29885506210000001</v>
      </c>
      <c r="BW520" t="s">
        <v>2467</v>
      </c>
      <c r="BX520" t="s">
        <v>1111</v>
      </c>
      <c r="BY520" t="s">
        <v>1063</v>
      </c>
      <c r="BZ520" t="s">
        <v>1111</v>
      </c>
      <c r="CA520">
        <v>87</v>
      </c>
      <c r="CB520">
        <v>37</v>
      </c>
      <c r="CC520">
        <v>4</v>
      </c>
      <c r="CD520">
        <v>5</v>
      </c>
      <c r="CE520">
        <v>2017</v>
      </c>
      <c r="CF520">
        <v>98</v>
      </c>
      <c r="CG520">
        <v>0.27600000000000002</v>
      </c>
      <c r="CH520">
        <v>0.35099999999999998</v>
      </c>
      <c r="CI520">
        <v>0.44800000000000001</v>
      </c>
      <c r="CJ520">
        <v>34</v>
      </c>
      <c r="CK520">
        <v>0.34699999999999998</v>
      </c>
      <c r="CL520">
        <v>21</v>
      </c>
      <c r="CM520">
        <v>5</v>
      </c>
      <c r="CN520" t="s">
        <v>249</v>
      </c>
      <c r="CO520">
        <v>23</v>
      </c>
      <c r="DV520" s="36" t="s">
        <v>6370</v>
      </c>
    </row>
    <row r="521" spans="1:126" x14ac:dyDescent="0.3">
      <c r="A521">
        <v>520</v>
      </c>
      <c r="B521" t="s">
        <v>2782</v>
      </c>
      <c r="C521" t="s">
        <v>2729</v>
      </c>
      <c r="D521" t="s">
        <v>174</v>
      </c>
      <c r="E521">
        <v>607680</v>
      </c>
      <c r="F521" t="s">
        <v>249</v>
      </c>
      <c r="I521" t="s">
        <v>1065</v>
      </c>
      <c r="J521">
        <v>27</v>
      </c>
      <c r="K521" t="s">
        <v>801</v>
      </c>
      <c r="L521">
        <v>76</v>
      </c>
      <c r="M521">
        <v>100</v>
      </c>
      <c r="N521">
        <v>207</v>
      </c>
      <c r="O521">
        <v>220</v>
      </c>
      <c r="P521">
        <v>57</v>
      </c>
      <c r="Q521">
        <v>71</v>
      </c>
      <c r="R521">
        <v>109</v>
      </c>
      <c r="S521">
        <v>101</v>
      </c>
      <c r="T521">
        <v>144</v>
      </c>
      <c r="U521">
        <v>66</v>
      </c>
      <c r="V521">
        <v>92</v>
      </c>
      <c r="W521">
        <v>103</v>
      </c>
      <c r="X521">
        <v>29</v>
      </c>
      <c r="Y521">
        <v>533</v>
      </c>
      <c r="Z521">
        <v>13</v>
      </c>
      <c r="AA521">
        <v>14</v>
      </c>
      <c r="AB521" s="1">
        <v>0.26</v>
      </c>
      <c r="AC521" s="1">
        <v>0.29699999999999999</v>
      </c>
      <c r="AD521" s="1">
        <v>0.40500000000000003</v>
      </c>
      <c r="AE521" s="1">
        <v>0.30499999999999999</v>
      </c>
      <c r="AF521" s="36">
        <v>39</v>
      </c>
      <c r="AG521" s="36">
        <v>36</v>
      </c>
      <c r="AH521" s="8">
        <v>18</v>
      </c>
      <c r="AI521" s="36">
        <v>-14</v>
      </c>
      <c r="AJ521" s="38">
        <v>192</v>
      </c>
      <c r="AK521" s="38">
        <v>61</v>
      </c>
      <c r="AL521" s="1">
        <v>0.21</v>
      </c>
      <c r="AM521" s="1">
        <v>0.4833333333</v>
      </c>
      <c r="AN521" s="1">
        <v>0.53279613390000002</v>
      </c>
      <c r="AO521" s="1">
        <v>5.4663024599999999E-2</v>
      </c>
      <c r="AP521" s="1">
        <v>4.4919534099999998E-2</v>
      </c>
      <c r="AQ521" s="1">
        <v>0.15528881389999999</v>
      </c>
      <c r="AR521" s="1">
        <v>0.16794997789999999</v>
      </c>
      <c r="AS521" s="1">
        <v>0.14553352689999999</v>
      </c>
      <c r="AT521" s="1">
        <v>5.8294953599999998E-2</v>
      </c>
      <c r="AU521" s="1">
        <v>2.9508347000000001E-3</v>
      </c>
      <c r="AV521" s="1">
        <v>2.41749598E-2</v>
      </c>
      <c r="AW521" s="1">
        <v>0.30469012550000002</v>
      </c>
      <c r="AX521" s="1">
        <v>-0.65492958000000001</v>
      </c>
      <c r="AY521" s="1">
        <v>-2.2390674999999999E-2</v>
      </c>
      <c r="AZ521" s="1">
        <v>1.7362667339</v>
      </c>
      <c r="BA521" s="1">
        <v>1.2564683458999999</v>
      </c>
      <c r="BB521" s="1">
        <v>-1.4453803380000001</v>
      </c>
      <c r="BC521" s="1">
        <v>-1.541065479</v>
      </c>
      <c r="BD521" s="1">
        <v>0.55547789280000004</v>
      </c>
      <c r="BE521" s="1">
        <v>4.1166150999999998E-2</v>
      </c>
      <c r="BF521" s="1">
        <v>1.8831083796999999</v>
      </c>
      <c r="BG521" s="1">
        <v>-0.46487650200000002</v>
      </c>
      <c r="BH521" s="1">
        <v>-0.18208980999999999</v>
      </c>
      <c r="BI521" s="1">
        <v>0.25668822689999998</v>
      </c>
      <c r="BJ521">
        <v>1</v>
      </c>
      <c r="BK521">
        <v>3</v>
      </c>
      <c r="BL521" t="s">
        <v>760</v>
      </c>
      <c r="BM521" t="s">
        <v>764</v>
      </c>
      <c r="BN521" s="36" t="s">
        <v>797</v>
      </c>
      <c r="BO521" s="1">
        <v>-0.12798616900000001</v>
      </c>
      <c r="BP521" s="1">
        <v>-0.37448712899999997</v>
      </c>
      <c r="BQ521" s="1">
        <v>-0.77968390300000001</v>
      </c>
      <c r="BR521" s="1">
        <v>-0.22914388099999999</v>
      </c>
      <c r="BS521" s="1">
        <v>0.1279861695</v>
      </c>
      <c r="BT521" s="1">
        <v>0.37448712940000001</v>
      </c>
      <c r="BU521" s="1">
        <v>0.77968390320000003</v>
      </c>
      <c r="BV521" s="1">
        <v>0.22914388129999999</v>
      </c>
      <c r="BW521" t="s">
        <v>6966</v>
      </c>
      <c r="BX521" t="s">
        <v>1386</v>
      </c>
      <c r="BY521" t="s">
        <v>1373</v>
      </c>
      <c r="BZ521" t="s">
        <v>1386</v>
      </c>
      <c r="CA521">
        <v>587</v>
      </c>
      <c r="CB521">
        <v>154</v>
      </c>
      <c r="CC521">
        <v>16</v>
      </c>
      <c r="CD521">
        <v>15</v>
      </c>
      <c r="CE521">
        <v>2017</v>
      </c>
      <c r="CF521">
        <v>632</v>
      </c>
      <c r="CG521">
        <v>0.25600000000000001</v>
      </c>
      <c r="CH521">
        <v>0.3</v>
      </c>
      <c r="CI521">
        <v>0.40400000000000003</v>
      </c>
      <c r="CJ521">
        <v>193</v>
      </c>
      <c r="CK521">
        <v>0.30599999999999999</v>
      </c>
      <c r="CL521">
        <v>44</v>
      </c>
      <c r="CM521">
        <v>19</v>
      </c>
      <c r="CN521" t="s">
        <v>249</v>
      </c>
      <c r="CO521">
        <v>28</v>
      </c>
      <c r="CP521" t="s">
        <v>1386</v>
      </c>
      <c r="CQ521">
        <v>548</v>
      </c>
      <c r="CR521">
        <v>146</v>
      </c>
      <c r="CS521">
        <v>7</v>
      </c>
      <c r="CT521">
        <v>14</v>
      </c>
      <c r="CU521">
        <v>2016</v>
      </c>
      <c r="CV521">
        <v>584</v>
      </c>
      <c r="CW521">
        <v>0.26600000000000001</v>
      </c>
      <c r="CX521">
        <v>0.30299999999999999</v>
      </c>
      <c r="CY521">
        <v>0.376</v>
      </c>
      <c r="CZ521">
        <v>174</v>
      </c>
      <c r="DA521">
        <v>0.29799999999999999</v>
      </c>
      <c r="DB521">
        <v>38</v>
      </c>
      <c r="DC521">
        <v>17</v>
      </c>
      <c r="DD521" t="s">
        <v>249</v>
      </c>
      <c r="DE521">
        <v>27</v>
      </c>
      <c r="DF521" t="s">
        <v>1386</v>
      </c>
      <c r="DG521">
        <v>586</v>
      </c>
      <c r="DH521">
        <v>159</v>
      </c>
      <c r="DI521">
        <v>12</v>
      </c>
      <c r="DJ521">
        <v>25</v>
      </c>
      <c r="DK521">
        <v>2015</v>
      </c>
      <c r="DL521">
        <v>628</v>
      </c>
      <c r="DM521">
        <v>0.27800000000000002</v>
      </c>
      <c r="DN521">
        <v>0.314</v>
      </c>
      <c r="DO521">
        <v>0.39900000000000002</v>
      </c>
      <c r="DP521">
        <v>195</v>
      </c>
      <c r="DQ521">
        <v>0.311</v>
      </c>
      <c r="DR521">
        <v>46</v>
      </c>
      <c r="DS521">
        <v>26</v>
      </c>
      <c r="DT521" t="s">
        <v>249</v>
      </c>
      <c r="DU521">
        <v>26</v>
      </c>
      <c r="DV521" s="36" t="s">
        <v>2730</v>
      </c>
    </row>
    <row r="522" spans="1:126" x14ac:dyDescent="0.3">
      <c r="A522">
        <v>521</v>
      </c>
      <c r="B522" t="s">
        <v>5624</v>
      </c>
      <c r="C522" t="s">
        <v>5056</v>
      </c>
      <c r="D522" t="s">
        <v>4599</v>
      </c>
      <c r="E522">
        <v>444489</v>
      </c>
      <c r="F522" t="s">
        <v>255</v>
      </c>
      <c r="I522" t="s">
        <v>1065</v>
      </c>
      <c r="J522">
        <v>15</v>
      </c>
      <c r="K522" t="s">
        <v>3926</v>
      </c>
      <c r="L522">
        <v>90</v>
      </c>
      <c r="M522">
        <v>103</v>
      </c>
      <c r="N522">
        <v>110</v>
      </c>
      <c r="O522">
        <v>31</v>
      </c>
      <c r="P522">
        <v>76</v>
      </c>
      <c r="Q522">
        <v>98</v>
      </c>
      <c r="R522">
        <v>114</v>
      </c>
      <c r="S522">
        <v>91</v>
      </c>
      <c r="T522">
        <v>109</v>
      </c>
      <c r="U522">
        <v>7</v>
      </c>
      <c r="V522">
        <v>94</v>
      </c>
      <c r="W522">
        <v>101</v>
      </c>
      <c r="X522">
        <v>30</v>
      </c>
      <c r="Y522">
        <v>283</v>
      </c>
      <c r="Z522">
        <v>7</v>
      </c>
      <c r="AA522">
        <v>1</v>
      </c>
      <c r="AB522" s="1">
        <v>0.248</v>
      </c>
      <c r="AC522" s="1">
        <v>0.30199999999999999</v>
      </c>
      <c r="AD522" s="1">
        <v>0.379</v>
      </c>
      <c r="AE522" s="1">
        <v>0.3</v>
      </c>
      <c r="AF522" s="36">
        <v>24</v>
      </c>
      <c r="AG522" s="36">
        <v>24</v>
      </c>
      <c r="AH522" s="8">
        <v>7</v>
      </c>
      <c r="AI522" s="36">
        <v>-6</v>
      </c>
      <c r="AJ522" s="38">
        <v>298</v>
      </c>
      <c r="AK522" s="38">
        <v>28</v>
      </c>
      <c r="AL522" s="1">
        <v>0.25</v>
      </c>
      <c r="AM522" s="1">
        <v>0.5</v>
      </c>
      <c r="AN522" s="1">
        <v>0.28281807489999999</v>
      </c>
      <c r="AO522" s="1">
        <v>7.6179389000000002E-3</v>
      </c>
      <c r="AP522" s="1">
        <v>6.0171051400000002E-2</v>
      </c>
      <c r="AQ522" s="1">
        <v>0.21382818910000001</v>
      </c>
      <c r="AR522" s="1">
        <v>0.1745335576</v>
      </c>
      <c r="AS522" s="1">
        <v>0.13073197110000001</v>
      </c>
      <c r="AT522" s="1">
        <v>4.4128728300000003E-2</v>
      </c>
      <c r="AU522" s="1">
        <v>3.273568E-4</v>
      </c>
      <c r="AV522" s="1">
        <v>2.46876631E-2</v>
      </c>
      <c r="AW522" s="1">
        <v>0.30001833100000003</v>
      </c>
      <c r="AX522" s="1">
        <v>-0.26135687499999999</v>
      </c>
      <c r="AY522" s="1">
        <v>0.22891958609999999</v>
      </c>
      <c r="AZ522" s="1">
        <v>0.1567513411</v>
      </c>
      <c r="BA522" s="1">
        <v>-0.72933754900000003</v>
      </c>
      <c r="BB522" s="1">
        <v>-0.80487209900000001</v>
      </c>
      <c r="BC522" s="1">
        <v>-8.9912372000000004E-2</v>
      </c>
      <c r="BD522" s="1">
        <v>0.80657355360000005</v>
      </c>
      <c r="BE522" s="1">
        <v>-0.30252953399999999</v>
      </c>
      <c r="BF522" s="1">
        <v>0.3770583119</v>
      </c>
      <c r="BG522" s="1">
        <v>-1.2542619020000001</v>
      </c>
      <c r="BH522" s="1">
        <v>-0.13876154800000001</v>
      </c>
      <c r="BI522" s="1">
        <v>9.6292179000000006E-2</v>
      </c>
      <c r="BJ522">
        <v>4</v>
      </c>
      <c r="BK522">
        <v>2</v>
      </c>
      <c r="BL522" t="s">
        <v>764</v>
      </c>
      <c r="BM522" t="s">
        <v>760</v>
      </c>
      <c r="BN522" s="36" t="s">
        <v>778</v>
      </c>
      <c r="BO522" s="1">
        <v>-6.5623223999999994E-2</v>
      </c>
      <c r="BP522" s="1">
        <v>-0.787108213</v>
      </c>
      <c r="BQ522" s="1">
        <v>-0.11166567099999999</v>
      </c>
      <c r="BR522" s="1">
        <v>8.6354353999999994E-2</v>
      </c>
      <c r="BS522" s="1">
        <v>6.5623223899999999E-2</v>
      </c>
      <c r="BT522" s="1">
        <v>0.787108213</v>
      </c>
      <c r="BU522" s="1">
        <v>0.11166567130000001</v>
      </c>
      <c r="BV522" s="1">
        <v>8.6354353999999994E-2</v>
      </c>
      <c r="BW522" t="s">
        <v>2461</v>
      </c>
      <c r="BX522" t="s">
        <v>1111</v>
      </c>
      <c r="BY522" t="s">
        <v>1063</v>
      </c>
      <c r="BZ522" t="s">
        <v>1111</v>
      </c>
      <c r="CA522">
        <v>330</v>
      </c>
      <c r="CB522">
        <v>107</v>
      </c>
      <c r="CC522">
        <v>9</v>
      </c>
      <c r="CD522">
        <v>2</v>
      </c>
      <c r="CE522">
        <v>2017</v>
      </c>
      <c r="CF522">
        <v>359</v>
      </c>
      <c r="CG522">
        <v>0.27900000000000003</v>
      </c>
      <c r="CH522">
        <v>0.32700000000000001</v>
      </c>
      <c r="CI522">
        <v>0.42399999999999999</v>
      </c>
      <c r="CJ522">
        <v>118</v>
      </c>
      <c r="CK522">
        <v>0.32700000000000001</v>
      </c>
      <c r="CL522">
        <v>39</v>
      </c>
      <c r="CM522">
        <v>13</v>
      </c>
      <c r="CN522" t="s">
        <v>255</v>
      </c>
      <c r="CO522">
        <v>30</v>
      </c>
      <c r="CP522" t="s">
        <v>1111</v>
      </c>
      <c r="CQ522">
        <v>71</v>
      </c>
      <c r="CR522">
        <v>33</v>
      </c>
      <c r="CS522">
        <v>2</v>
      </c>
      <c r="CT522">
        <v>0</v>
      </c>
      <c r="CU522">
        <v>2016</v>
      </c>
      <c r="CV522">
        <v>81</v>
      </c>
      <c r="CW522">
        <v>0.254</v>
      </c>
      <c r="CX522">
        <v>0.34599999999999997</v>
      </c>
      <c r="CY522">
        <v>0.39400000000000002</v>
      </c>
      <c r="CZ522">
        <v>27</v>
      </c>
      <c r="DA522">
        <v>0.33200000000000002</v>
      </c>
      <c r="DB522">
        <v>16</v>
      </c>
      <c r="DC522">
        <v>2</v>
      </c>
      <c r="DD522" t="s">
        <v>255</v>
      </c>
      <c r="DE522">
        <v>29</v>
      </c>
      <c r="DV522" s="36" t="s">
        <v>5057</v>
      </c>
    </row>
    <row r="523" spans="1:126" x14ac:dyDescent="0.3">
      <c r="A523">
        <v>522</v>
      </c>
      <c r="B523" t="s">
        <v>7328</v>
      </c>
      <c r="C523" t="s">
        <v>4504</v>
      </c>
      <c r="D523" t="s">
        <v>139</v>
      </c>
      <c r="E523">
        <v>640461</v>
      </c>
      <c r="F523" t="s">
        <v>257</v>
      </c>
      <c r="G523" t="s">
        <v>249</v>
      </c>
      <c r="I523" t="s">
        <v>1065</v>
      </c>
      <c r="J523">
        <v>47</v>
      </c>
      <c r="K523" t="s">
        <v>929</v>
      </c>
      <c r="L523">
        <v>172</v>
      </c>
      <c r="M523">
        <v>89</v>
      </c>
      <c r="N523">
        <v>111</v>
      </c>
      <c r="O523">
        <v>78</v>
      </c>
      <c r="P523">
        <v>82</v>
      </c>
      <c r="Q523">
        <v>118</v>
      </c>
      <c r="R523">
        <v>85</v>
      </c>
      <c r="S523">
        <v>130</v>
      </c>
      <c r="T523">
        <v>125</v>
      </c>
      <c r="U523">
        <v>83</v>
      </c>
      <c r="V523">
        <v>139</v>
      </c>
      <c r="W523">
        <v>102</v>
      </c>
      <c r="X523">
        <v>26</v>
      </c>
      <c r="Y523">
        <v>287</v>
      </c>
      <c r="Z523">
        <v>10</v>
      </c>
      <c r="AA523">
        <v>3</v>
      </c>
      <c r="AB523" s="1">
        <v>0.22800000000000001</v>
      </c>
      <c r="AC523" s="1">
        <v>0.28799999999999998</v>
      </c>
      <c r="AD523" s="1">
        <v>0.41499999999999998</v>
      </c>
      <c r="AE523" s="1">
        <v>0.30399999999999999</v>
      </c>
      <c r="AF523" s="36">
        <v>26</v>
      </c>
      <c r="AG523" s="36">
        <v>24</v>
      </c>
      <c r="AH523" s="8">
        <v>8</v>
      </c>
      <c r="AI523" s="36">
        <v>-8</v>
      </c>
      <c r="AJ523" s="38">
        <v>306</v>
      </c>
      <c r="AK523" s="38">
        <v>41</v>
      </c>
      <c r="AL523" s="1">
        <v>0.47499999999999998</v>
      </c>
      <c r="AM523" s="1">
        <v>0.43333333330000001</v>
      </c>
      <c r="AN523" s="1">
        <v>0.2865785085</v>
      </c>
      <c r="AO523" s="1">
        <v>1.9444772900000001E-2</v>
      </c>
      <c r="AP523" s="1">
        <v>6.4915797799999994E-2</v>
      </c>
      <c r="AQ523" s="1">
        <v>0.25737876440000002</v>
      </c>
      <c r="AR523" s="1">
        <v>0.13099744720000001</v>
      </c>
      <c r="AS523" s="1">
        <v>0.18698906909999999</v>
      </c>
      <c r="AT523" s="1">
        <v>5.08914387E-2</v>
      </c>
      <c r="AU523" s="1">
        <v>3.726961E-3</v>
      </c>
      <c r="AV523" s="1">
        <v>3.6631641999999999E-2</v>
      </c>
      <c r="AW523" s="1">
        <v>0.30396677789999998</v>
      </c>
      <c r="AX523" s="1">
        <v>1.9524895933999999</v>
      </c>
      <c r="AY523" s="1">
        <v>-0.77632145699999999</v>
      </c>
      <c r="AZ523" s="1">
        <v>0.1805120774</v>
      </c>
      <c r="BA523" s="1">
        <v>-0.23011863699999999</v>
      </c>
      <c r="BB523" s="1">
        <v>-0.60561001000000003</v>
      </c>
      <c r="BC523" s="1">
        <v>0.98967811409999995</v>
      </c>
      <c r="BD523" s="1">
        <v>-0.85388001400000002</v>
      </c>
      <c r="BE523" s="1">
        <v>1.0037738134</v>
      </c>
      <c r="BF523" s="1">
        <v>1.0960205091999999</v>
      </c>
      <c r="BG523" s="1">
        <v>-0.23134574899999999</v>
      </c>
      <c r="BH523" s="1">
        <v>0.87061725970000003</v>
      </c>
      <c r="BI523" s="1">
        <v>0.2318536377</v>
      </c>
      <c r="BJ523">
        <v>4</v>
      </c>
      <c r="BK523">
        <v>4</v>
      </c>
      <c r="BL523" t="s">
        <v>6729</v>
      </c>
      <c r="BM523" t="s">
        <v>760</v>
      </c>
      <c r="BN523" s="36" t="s">
        <v>6805</v>
      </c>
      <c r="BO523" s="1">
        <v>0.34173092249999998</v>
      </c>
      <c r="BP523" s="1">
        <v>0.1683445623</v>
      </c>
      <c r="BQ523" s="1">
        <v>-0.41227512900000002</v>
      </c>
      <c r="BR523" s="1">
        <v>0.78694243620000004</v>
      </c>
      <c r="BS523" s="1">
        <v>0.34173092249999998</v>
      </c>
      <c r="BT523" s="1">
        <v>0.1683445623</v>
      </c>
      <c r="BU523" s="1">
        <v>0.41227512859999998</v>
      </c>
      <c r="BV523" s="1">
        <v>0.78694243620000004</v>
      </c>
      <c r="BW523" t="s">
        <v>2808</v>
      </c>
      <c r="BX523" t="s">
        <v>1392</v>
      </c>
      <c r="BY523" t="s">
        <v>1373</v>
      </c>
      <c r="BZ523" t="s">
        <v>1392</v>
      </c>
      <c r="CA523">
        <v>282</v>
      </c>
      <c r="CB523">
        <v>87</v>
      </c>
      <c r="CC523">
        <v>15</v>
      </c>
      <c r="CD523">
        <v>2</v>
      </c>
      <c r="CE523">
        <v>2017</v>
      </c>
      <c r="CF523">
        <v>308</v>
      </c>
      <c r="CG523">
        <v>0.23799999999999999</v>
      </c>
      <c r="CH523">
        <v>0.29199999999999998</v>
      </c>
      <c r="CI523">
        <v>0.45700000000000002</v>
      </c>
      <c r="CJ523">
        <v>99</v>
      </c>
      <c r="CK523">
        <v>0.32</v>
      </c>
      <c r="CL523">
        <v>32</v>
      </c>
      <c r="CM523">
        <v>10</v>
      </c>
      <c r="CN523" t="s">
        <v>249</v>
      </c>
      <c r="CO523">
        <v>25</v>
      </c>
      <c r="CP523" t="s">
        <v>1392</v>
      </c>
      <c r="CQ523">
        <v>51</v>
      </c>
      <c r="CR523">
        <v>22</v>
      </c>
      <c r="CS523">
        <v>1</v>
      </c>
      <c r="CT523">
        <v>0</v>
      </c>
      <c r="CU523">
        <v>2016</v>
      </c>
      <c r="CV523">
        <v>55</v>
      </c>
      <c r="CW523">
        <v>0.23499999999999999</v>
      </c>
      <c r="CX523">
        <v>0.27300000000000002</v>
      </c>
      <c r="CY523">
        <v>0.373</v>
      </c>
      <c r="CZ523">
        <v>15</v>
      </c>
      <c r="DA523">
        <v>0.27900000000000003</v>
      </c>
      <c r="DB523">
        <v>7</v>
      </c>
      <c r="DC523">
        <v>1</v>
      </c>
      <c r="DD523" t="s">
        <v>265</v>
      </c>
      <c r="DE523">
        <v>24</v>
      </c>
      <c r="DV523" s="36" t="s">
        <v>5214</v>
      </c>
    </row>
    <row r="524" spans="1:126" x14ac:dyDescent="0.3">
      <c r="A524">
        <v>523</v>
      </c>
      <c r="B524" t="s">
        <v>6831</v>
      </c>
      <c r="C524" t="s">
        <v>3004</v>
      </c>
      <c r="D524" t="s">
        <v>15</v>
      </c>
      <c r="E524">
        <v>517369</v>
      </c>
      <c r="F524" t="s">
        <v>249</v>
      </c>
      <c r="I524" t="s">
        <v>1065</v>
      </c>
      <c r="J524">
        <v>28</v>
      </c>
      <c r="K524" t="s">
        <v>823</v>
      </c>
      <c r="L524">
        <v>76</v>
      </c>
      <c r="M524">
        <v>96</v>
      </c>
      <c r="N524">
        <v>117</v>
      </c>
      <c r="O524">
        <v>90</v>
      </c>
      <c r="P524">
        <v>65</v>
      </c>
      <c r="Q524">
        <v>96</v>
      </c>
      <c r="R524">
        <v>106</v>
      </c>
      <c r="S524">
        <v>107</v>
      </c>
      <c r="T524">
        <v>134</v>
      </c>
      <c r="U524">
        <v>161</v>
      </c>
      <c r="V524">
        <v>92</v>
      </c>
      <c r="W524">
        <v>103</v>
      </c>
      <c r="X524">
        <v>28</v>
      </c>
      <c r="Y524">
        <v>303</v>
      </c>
      <c r="Z524">
        <v>7</v>
      </c>
      <c r="AA524">
        <v>4</v>
      </c>
      <c r="AB524" s="1">
        <v>0.254</v>
      </c>
      <c r="AC524" s="1">
        <v>0.29599999999999999</v>
      </c>
      <c r="AD524" s="1">
        <v>0.40799999999999997</v>
      </c>
      <c r="AE524" s="1">
        <v>0.30499999999999999</v>
      </c>
      <c r="AF524" s="36">
        <v>27</v>
      </c>
      <c r="AG524" s="36">
        <v>25</v>
      </c>
      <c r="AH524" s="8">
        <v>9</v>
      </c>
      <c r="AI524" s="36">
        <v>-8</v>
      </c>
      <c r="AJ524" s="38">
        <v>292</v>
      </c>
      <c r="AK524" s="38">
        <v>104</v>
      </c>
      <c r="AL524" s="1">
        <v>0.21</v>
      </c>
      <c r="AM524" s="1">
        <v>0.46666666670000001</v>
      </c>
      <c r="AN524" s="1">
        <v>0.30271756529999999</v>
      </c>
      <c r="AO524" s="1">
        <v>2.23152421E-2</v>
      </c>
      <c r="AP524" s="1">
        <v>5.1857280999999998E-2</v>
      </c>
      <c r="AQ524" s="1">
        <v>0.20960577659999999</v>
      </c>
      <c r="AR524" s="1">
        <v>0.16316213490000001</v>
      </c>
      <c r="AS524" s="1">
        <v>0.15394002400000001</v>
      </c>
      <c r="AT524" s="1">
        <v>5.4368400900000002E-2</v>
      </c>
      <c r="AU524" s="1">
        <v>7.2470332E-3</v>
      </c>
      <c r="AV524" s="1">
        <v>2.4306819699999999E-2</v>
      </c>
      <c r="AW524" s="1">
        <v>0.30514640320000003</v>
      </c>
      <c r="AX524" s="1">
        <v>-0.65492958000000001</v>
      </c>
      <c r="AY524" s="1">
        <v>-0.27370093499999998</v>
      </c>
      <c r="AZ524" s="1">
        <v>0.28248858199999999</v>
      </c>
      <c r="BA524" s="1">
        <v>-0.108954125</v>
      </c>
      <c r="BB524" s="1">
        <v>-1.1540202079999999</v>
      </c>
      <c r="BC524" s="1">
        <v>-0.19458323799999999</v>
      </c>
      <c r="BD524" s="1">
        <v>0.37287106780000001</v>
      </c>
      <c r="BE524" s="1">
        <v>0.23636703649999999</v>
      </c>
      <c r="BF524" s="1">
        <v>1.4656658500999999</v>
      </c>
      <c r="BG524" s="1">
        <v>0.82781831829999997</v>
      </c>
      <c r="BH524" s="1">
        <v>-0.170946405</v>
      </c>
      <c r="BI524" s="1">
        <v>0.2723535426</v>
      </c>
      <c r="BJ524">
        <v>2</v>
      </c>
      <c r="BK524">
        <v>3</v>
      </c>
      <c r="BL524" t="s">
        <v>760</v>
      </c>
      <c r="BM524" t="s">
        <v>759</v>
      </c>
      <c r="BN524" s="36" t="s">
        <v>798</v>
      </c>
      <c r="BO524" s="1">
        <v>-3.3907229999999997E-2</v>
      </c>
      <c r="BP524" s="1">
        <v>0.1250850912</v>
      </c>
      <c r="BQ524" s="1">
        <v>-0.83055078999999998</v>
      </c>
      <c r="BR524" s="1">
        <v>-5.3134549000000003E-2</v>
      </c>
      <c r="BS524" s="1">
        <v>3.3907229699999999E-2</v>
      </c>
      <c r="BT524" s="1">
        <v>0.1250850912</v>
      </c>
      <c r="BU524" s="1">
        <v>0.83055078950000005</v>
      </c>
      <c r="BV524" s="1">
        <v>5.31345493E-2</v>
      </c>
      <c r="BW524" t="s">
        <v>5179</v>
      </c>
      <c r="BX524" t="s">
        <v>1107</v>
      </c>
      <c r="BY524" t="s">
        <v>1063</v>
      </c>
      <c r="BZ524" t="s">
        <v>1107</v>
      </c>
      <c r="CA524">
        <v>312</v>
      </c>
      <c r="CB524">
        <v>83</v>
      </c>
      <c r="CC524">
        <v>10</v>
      </c>
      <c r="CD524">
        <v>4</v>
      </c>
      <c r="CE524">
        <v>2017</v>
      </c>
      <c r="CF524">
        <v>344</v>
      </c>
      <c r="CG524">
        <v>0.28799999999999998</v>
      </c>
      <c r="CH524">
        <v>0.34699999999999998</v>
      </c>
      <c r="CI524">
        <v>0.49</v>
      </c>
      <c r="CJ524">
        <v>124</v>
      </c>
      <c r="CK524">
        <v>0.35899999999999999</v>
      </c>
      <c r="CL524">
        <v>53</v>
      </c>
      <c r="CM524">
        <v>15</v>
      </c>
      <c r="CN524" t="s">
        <v>249</v>
      </c>
      <c r="CO524">
        <v>27</v>
      </c>
      <c r="CP524" t="s">
        <v>1107</v>
      </c>
      <c r="CQ524">
        <v>39</v>
      </c>
      <c r="CR524">
        <v>15</v>
      </c>
      <c r="CS524">
        <v>0</v>
      </c>
      <c r="CT524">
        <v>0</v>
      </c>
      <c r="CU524">
        <v>2016</v>
      </c>
      <c r="CV524">
        <v>41</v>
      </c>
      <c r="CW524">
        <v>0.154</v>
      </c>
      <c r="CX524">
        <v>0.17499999999999999</v>
      </c>
      <c r="CY524">
        <v>0.20499999999999999</v>
      </c>
      <c r="CZ524">
        <v>7</v>
      </c>
      <c r="DA524">
        <v>0.16600000000000001</v>
      </c>
      <c r="DB524">
        <v>1</v>
      </c>
      <c r="DC524">
        <v>-1</v>
      </c>
      <c r="DD524" t="s">
        <v>265</v>
      </c>
      <c r="DE524">
        <v>26</v>
      </c>
      <c r="DF524" t="s">
        <v>1383</v>
      </c>
      <c r="DG524">
        <v>74</v>
      </c>
      <c r="DH524">
        <v>37</v>
      </c>
      <c r="DI524">
        <v>1</v>
      </c>
      <c r="DJ524">
        <v>1</v>
      </c>
      <c r="DK524">
        <v>2015</v>
      </c>
      <c r="DL524">
        <v>78</v>
      </c>
      <c r="DM524">
        <v>0.23</v>
      </c>
      <c r="DN524">
        <v>0.247</v>
      </c>
      <c r="DO524">
        <v>0.311</v>
      </c>
      <c r="DP524">
        <v>19</v>
      </c>
      <c r="DQ524">
        <v>0.24099999999999999</v>
      </c>
      <c r="DR524">
        <v>5</v>
      </c>
      <c r="DS524">
        <v>1</v>
      </c>
      <c r="DT524" t="s">
        <v>265</v>
      </c>
      <c r="DU524">
        <v>25</v>
      </c>
      <c r="DV524" s="36" t="s">
        <v>3242</v>
      </c>
    </row>
    <row r="525" spans="1:126" x14ac:dyDescent="0.3">
      <c r="A525">
        <v>524</v>
      </c>
      <c r="B525" t="s">
        <v>4053</v>
      </c>
      <c r="C525" t="s">
        <v>4054</v>
      </c>
      <c r="D525" t="s">
        <v>458</v>
      </c>
      <c r="E525">
        <v>572039</v>
      </c>
      <c r="F525" t="s">
        <v>249</v>
      </c>
      <c r="I525" t="s">
        <v>1065</v>
      </c>
      <c r="J525">
        <v>26</v>
      </c>
      <c r="K525" t="s">
        <v>803</v>
      </c>
      <c r="L525">
        <v>76</v>
      </c>
      <c r="M525">
        <v>93</v>
      </c>
      <c r="N525">
        <v>178</v>
      </c>
      <c r="O525">
        <v>48</v>
      </c>
      <c r="P525">
        <v>119</v>
      </c>
      <c r="Q525">
        <v>94</v>
      </c>
      <c r="R525">
        <v>100</v>
      </c>
      <c r="S525">
        <v>122</v>
      </c>
      <c r="T525">
        <v>130</v>
      </c>
      <c r="U525">
        <v>127</v>
      </c>
      <c r="V525">
        <v>115</v>
      </c>
      <c r="W525">
        <v>112</v>
      </c>
      <c r="X525">
        <v>27</v>
      </c>
      <c r="Y525">
        <v>460</v>
      </c>
      <c r="Z525">
        <v>14</v>
      </c>
      <c r="AA525">
        <v>5</v>
      </c>
      <c r="AB525" s="1">
        <v>0.252</v>
      </c>
      <c r="AC525" s="1">
        <v>0.33200000000000002</v>
      </c>
      <c r="AD525" s="1">
        <v>0.42799999999999999</v>
      </c>
      <c r="AE525" s="1">
        <v>0.33300000000000002</v>
      </c>
      <c r="AF525" s="36">
        <v>49</v>
      </c>
      <c r="AG525" s="36">
        <v>45</v>
      </c>
      <c r="AH525" s="8">
        <v>14</v>
      </c>
      <c r="AI525" s="36">
        <v>1</v>
      </c>
      <c r="AJ525" s="38">
        <v>118</v>
      </c>
      <c r="AK525" s="38">
        <v>34</v>
      </c>
      <c r="AL525" s="1">
        <v>0.21</v>
      </c>
      <c r="AM525" s="1">
        <v>0.45</v>
      </c>
      <c r="AN525" s="1">
        <v>0.45986252719999998</v>
      </c>
      <c r="AO525" s="1">
        <v>1.1890087800000001E-2</v>
      </c>
      <c r="AP525" s="1">
        <v>9.4468672399999995E-2</v>
      </c>
      <c r="AQ525" s="1">
        <v>0.2050438419</v>
      </c>
      <c r="AR525" s="1">
        <v>0.15312602589999999</v>
      </c>
      <c r="AS525" s="1">
        <v>0.1754680428</v>
      </c>
      <c r="AT525" s="1">
        <v>5.2580428700000001E-2</v>
      </c>
      <c r="AU525" s="1">
        <v>5.7163954000000001E-3</v>
      </c>
      <c r="AV525" s="1">
        <v>3.0270443300000002E-2</v>
      </c>
      <c r="AW525" s="1">
        <v>0.33293391169999997</v>
      </c>
      <c r="AX525" s="1">
        <v>-0.65492958000000001</v>
      </c>
      <c r="AY525" s="1">
        <v>-0.52501119600000001</v>
      </c>
      <c r="AZ525" s="1">
        <v>1.2754272709000001</v>
      </c>
      <c r="BA525" s="1">
        <v>-0.54900716500000002</v>
      </c>
      <c r="BB525" s="1">
        <v>0.63550320699999996</v>
      </c>
      <c r="BC525" s="1">
        <v>-0.30767063700000002</v>
      </c>
      <c r="BD525" s="1">
        <v>-9.9029760000000008E-3</v>
      </c>
      <c r="BE525" s="1">
        <v>0.73625281210000004</v>
      </c>
      <c r="BF525" s="1">
        <v>1.27558164</v>
      </c>
      <c r="BG525" s="1">
        <v>0.36726055000000002</v>
      </c>
      <c r="BH525" s="1">
        <v>0.33303600249999998</v>
      </c>
      <c r="BI525" s="1">
        <v>1.2263780777</v>
      </c>
      <c r="BJ525">
        <v>1</v>
      </c>
      <c r="BK525">
        <v>3</v>
      </c>
      <c r="BL525" t="s">
        <v>760</v>
      </c>
      <c r="BM525" t="s">
        <v>763</v>
      </c>
      <c r="BN525" s="36" t="s">
        <v>796</v>
      </c>
      <c r="BO525" s="1">
        <v>0.6255605071</v>
      </c>
      <c r="BP525" s="1">
        <v>-0.302379695</v>
      </c>
      <c r="BQ525" s="1">
        <v>-0.66118469000000002</v>
      </c>
      <c r="BR525" s="1">
        <v>-0.119953508</v>
      </c>
      <c r="BS525" s="1">
        <v>0.6255605071</v>
      </c>
      <c r="BT525" s="1">
        <v>0.30237969460000003</v>
      </c>
      <c r="BU525" s="1">
        <v>0.66118468959999999</v>
      </c>
      <c r="BV525" s="1">
        <v>0.1199535083</v>
      </c>
      <c r="BW525" t="s">
        <v>6912</v>
      </c>
      <c r="BX525" t="s">
        <v>1392</v>
      </c>
      <c r="BY525" t="s">
        <v>1373</v>
      </c>
      <c r="BZ525" t="s">
        <v>2539</v>
      </c>
      <c r="CA525">
        <v>341</v>
      </c>
      <c r="CB525">
        <v>107</v>
      </c>
      <c r="CC525">
        <v>9</v>
      </c>
      <c r="CD525">
        <v>3</v>
      </c>
      <c r="CE525">
        <v>2017</v>
      </c>
      <c r="CF525">
        <v>401</v>
      </c>
      <c r="CG525">
        <v>0.23499999999999999</v>
      </c>
      <c r="CH525">
        <v>0.34200000000000003</v>
      </c>
      <c r="CI525">
        <v>0.36699999999999999</v>
      </c>
      <c r="CJ525">
        <v>129</v>
      </c>
      <c r="CK525">
        <v>0.32100000000000001</v>
      </c>
      <c r="CL525">
        <v>39</v>
      </c>
      <c r="CM525">
        <v>8</v>
      </c>
      <c r="CN525" t="s">
        <v>249</v>
      </c>
      <c r="CO525">
        <v>26</v>
      </c>
      <c r="CP525" t="s">
        <v>2539</v>
      </c>
      <c r="CQ525">
        <v>582</v>
      </c>
      <c r="CR525">
        <v>153</v>
      </c>
      <c r="CS525">
        <v>22</v>
      </c>
      <c r="CT525">
        <v>7</v>
      </c>
      <c r="CU525">
        <v>2016</v>
      </c>
      <c r="CV525">
        <v>648</v>
      </c>
      <c r="CW525">
        <v>0.27300000000000002</v>
      </c>
      <c r="CX525">
        <v>0.34300000000000003</v>
      </c>
      <c r="CY525">
        <v>0.45700000000000002</v>
      </c>
      <c r="CZ525">
        <v>226</v>
      </c>
      <c r="DA525">
        <v>0.34799999999999998</v>
      </c>
      <c r="DB525">
        <v>71</v>
      </c>
      <c r="DC525">
        <v>27</v>
      </c>
      <c r="DD525" t="s">
        <v>249</v>
      </c>
      <c r="DE525">
        <v>25</v>
      </c>
      <c r="DF525" t="s">
        <v>1100</v>
      </c>
      <c r="DG525">
        <v>233</v>
      </c>
      <c r="DH525">
        <v>63</v>
      </c>
      <c r="DI525">
        <v>7</v>
      </c>
      <c r="DJ525">
        <v>2</v>
      </c>
      <c r="DK525">
        <v>2015</v>
      </c>
      <c r="DL525">
        <v>256</v>
      </c>
      <c r="DM525">
        <v>0.30499999999999999</v>
      </c>
      <c r="DN525">
        <v>0.35899999999999999</v>
      </c>
      <c r="DO525">
        <v>0.49399999999999999</v>
      </c>
      <c r="DP525">
        <v>94</v>
      </c>
      <c r="DQ525">
        <v>0.36799999999999999</v>
      </c>
      <c r="DR525">
        <v>48</v>
      </c>
      <c r="DS525">
        <v>12</v>
      </c>
      <c r="DT525" t="s">
        <v>249</v>
      </c>
      <c r="DU525">
        <v>24</v>
      </c>
      <c r="DV525" s="36" t="s">
        <v>4055</v>
      </c>
    </row>
    <row r="526" spans="1:126" x14ac:dyDescent="0.3">
      <c r="A526">
        <v>525</v>
      </c>
      <c r="B526" t="s">
        <v>4056</v>
      </c>
      <c r="C526" t="s">
        <v>4057</v>
      </c>
      <c r="D526" t="s">
        <v>174</v>
      </c>
      <c r="E526">
        <v>608700</v>
      </c>
      <c r="F526" t="s">
        <v>255</v>
      </c>
      <c r="I526" t="s">
        <v>1065</v>
      </c>
      <c r="J526">
        <v>45</v>
      </c>
      <c r="K526" t="s">
        <v>708</v>
      </c>
      <c r="L526">
        <v>90</v>
      </c>
      <c r="M526">
        <v>93</v>
      </c>
      <c r="N526">
        <v>69</v>
      </c>
      <c r="O526">
        <v>19</v>
      </c>
      <c r="P526">
        <v>113</v>
      </c>
      <c r="Q526">
        <v>97</v>
      </c>
      <c r="R526">
        <v>99</v>
      </c>
      <c r="S526">
        <v>76</v>
      </c>
      <c r="T526">
        <v>102</v>
      </c>
      <c r="U526">
        <v>22</v>
      </c>
      <c r="V526">
        <v>67</v>
      </c>
      <c r="W526">
        <v>96</v>
      </c>
      <c r="X526">
        <v>27</v>
      </c>
      <c r="Y526">
        <v>178</v>
      </c>
      <c r="Z526">
        <v>3</v>
      </c>
      <c r="AA526">
        <v>0</v>
      </c>
      <c r="AB526" s="1">
        <v>0.22</v>
      </c>
      <c r="AC526" s="1">
        <v>0.29899999999999999</v>
      </c>
      <c r="AD526" s="1">
        <v>0.32900000000000001</v>
      </c>
      <c r="AE526" s="1">
        <v>0.28399999999999997</v>
      </c>
      <c r="AF526" s="36">
        <v>15</v>
      </c>
      <c r="AG526" s="36">
        <v>15</v>
      </c>
      <c r="AH526" s="8">
        <v>2</v>
      </c>
      <c r="AI526" s="36">
        <v>-7</v>
      </c>
      <c r="AJ526" s="38">
        <v>433</v>
      </c>
      <c r="AK526" s="38">
        <v>57</v>
      </c>
      <c r="AL526" s="1">
        <v>0.25</v>
      </c>
      <c r="AM526" s="1">
        <v>0.45</v>
      </c>
      <c r="AN526" s="1">
        <v>0.1777160009</v>
      </c>
      <c r="AO526" s="1">
        <v>4.6402324000000003E-3</v>
      </c>
      <c r="AP526" s="1">
        <v>8.9628944200000005E-2</v>
      </c>
      <c r="AQ526" s="1">
        <v>0.21178453529999999</v>
      </c>
      <c r="AR526" s="1">
        <v>0.15222399349999999</v>
      </c>
      <c r="AS526" s="1">
        <v>0.1085911648</v>
      </c>
      <c r="AT526" s="1">
        <v>4.1452140999999998E-2</v>
      </c>
      <c r="AU526" s="1">
        <v>9.674811E-4</v>
      </c>
      <c r="AV526" s="1">
        <v>1.7687948299999999E-2</v>
      </c>
      <c r="AW526" s="1">
        <v>0.28386256009999999</v>
      </c>
      <c r="AX526" s="1">
        <v>-0.26135687499999999</v>
      </c>
      <c r="AY526" s="1">
        <v>-0.52501119600000001</v>
      </c>
      <c r="AZ526" s="1">
        <v>-0.50734831800000002</v>
      </c>
      <c r="BA526" s="1">
        <v>-0.85502862000000002</v>
      </c>
      <c r="BB526" s="1">
        <v>0.43225222969999999</v>
      </c>
      <c r="BC526" s="1">
        <v>-0.140573225</v>
      </c>
      <c r="BD526" s="1">
        <v>-4.4306208999999999E-2</v>
      </c>
      <c r="BE526" s="1">
        <v>-0.816644382</v>
      </c>
      <c r="BF526" s="1">
        <v>9.2503018300000003E-2</v>
      </c>
      <c r="BG526" s="1">
        <v>-1.061653148</v>
      </c>
      <c r="BH526" s="1">
        <v>-0.73030342800000003</v>
      </c>
      <c r="BI526" s="1">
        <v>-0.45838158200000001</v>
      </c>
      <c r="BJ526">
        <v>4</v>
      </c>
      <c r="BK526">
        <v>4</v>
      </c>
      <c r="BL526" t="s">
        <v>6729</v>
      </c>
      <c r="BM526" t="s">
        <v>764</v>
      </c>
      <c r="BN526" s="36" t="s">
        <v>6755</v>
      </c>
      <c r="BO526" s="1">
        <v>-0.112357004</v>
      </c>
      <c r="BP526" s="1">
        <v>-0.33981493699999998</v>
      </c>
      <c r="BQ526" s="1">
        <v>0.20744733230000001</v>
      </c>
      <c r="BR526" s="1">
        <v>0.42806801909999997</v>
      </c>
      <c r="BS526" s="1">
        <v>0.11235700379999999</v>
      </c>
      <c r="BT526" s="1">
        <v>0.33981493740000002</v>
      </c>
      <c r="BU526" s="1">
        <v>0.20744733230000001</v>
      </c>
      <c r="BV526" s="1">
        <v>0.42806801909999997</v>
      </c>
      <c r="BW526" t="s">
        <v>2882</v>
      </c>
      <c r="BX526" t="s">
        <v>1089</v>
      </c>
      <c r="BY526" t="s">
        <v>1063</v>
      </c>
      <c r="BZ526" t="s">
        <v>1089</v>
      </c>
      <c r="CA526">
        <v>100</v>
      </c>
      <c r="CB526">
        <v>37</v>
      </c>
      <c r="CC526">
        <v>3</v>
      </c>
      <c r="CD526">
        <v>1</v>
      </c>
      <c r="CE526">
        <v>2017</v>
      </c>
      <c r="CF526">
        <v>118</v>
      </c>
      <c r="CG526">
        <v>0.26</v>
      </c>
      <c r="CH526">
        <v>0.36399999999999999</v>
      </c>
      <c r="CI526">
        <v>0.4</v>
      </c>
      <c r="CJ526">
        <v>41</v>
      </c>
      <c r="CK526">
        <v>0.34399999999999997</v>
      </c>
      <c r="CL526">
        <v>23</v>
      </c>
      <c r="CM526">
        <v>3</v>
      </c>
      <c r="CN526" t="s">
        <v>255</v>
      </c>
      <c r="CO526">
        <v>26</v>
      </c>
      <c r="CP526" t="s">
        <v>1089</v>
      </c>
      <c r="CQ526">
        <v>132</v>
      </c>
      <c r="CR526">
        <v>48</v>
      </c>
      <c r="CS526">
        <v>1</v>
      </c>
      <c r="CT526">
        <v>0</v>
      </c>
      <c r="CU526">
        <v>2016</v>
      </c>
      <c r="CV526">
        <v>151</v>
      </c>
      <c r="CW526">
        <v>0.19700000000000001</v>
      </c>
      <c r="CX526">
        <v>0.29799999999999999</v>
      </c>
      <c r="CY526">
        <v>0.26500000000000001</v>
      </c>
      <c r="CZ526">
        <v>40</v>
      </c>
      <c r="DA526">
        <v>0.26600000000000001</v>
      </c>
      <c r="DB526">
        <v>11</v>
      </c>
      <c r="DC526">
        <v>-1</v>
      </c>
      <c r="DD526" t="s">
        <v>255</v>
      </c>
      <c r="DE526">
        <v>25</v>
      </c>
      <c r="DF526" t="s">
        <v>1089</v>
      </c>
      <c r="DG526">
        <v>233</v>
      </c>
      <c r="DH526">
        <v>73</v>
      </c>
      <c r="DI526">
        <v>3</v>
      </c>
      <c r="DJ526">
        <v>0</v>
      </c>
      <c r="DK526">
        <v>2015</v>
      </c>
      <c r="DL526">
        <v>258</v>
      </c>
      <c r="DM526">
        <v>0.219</v>
      </c>
      <c r="DN526">
        <v>0.28000000000000003</v>
      </c>
      <c r="DO526">
        <v>0.29599999999999999</v>
      </c>
      <c r="DP526">
        <v>67</v>
      </c>
      <c r="DQ526">
        <v>0.26100000000000001</v>
      </c>
      <c r="DR526">
        <v>14</v>
      </c>
      <c r="DS526">
        <v>1</v>
      </c>
      <c r="DT526" t="s">
        <v>255</v>
      </c>
      <c r="DU526">
        <v>24</v>
      </c>
      <c r="DV526" s="36" t="s">
        <v>4058</v>
      </c>
    </row>
    <row r="527" spans="1:126" x14ac:dyDescent="0.3">
      <c r="A527">
        <v>526</v>
      </c>
      <c r="B527" t="s">
        <v>909</v>
      </c>
      <c r="C527" t="s">
        <v>516</v>
      </c>
      <c r="D527" t="s">
        <v>77</v>
      </c>
      <c r="E527">
        <v>461858</v>
      </c>
      <c r="F527" t="s">
        <v>253</v>
      </c>
      <c r="I527" t="s">
        <v>1065</v>
      </c>
      <c r="J527">
        <v>32</v>
      </c>
      <c r="K527" t="s">
        <v>5181</v>
      </c>
      <c r="L527">
        <v>96</v>
      </c>
      <c r="M527">
        <v>110</v>
      </c>
      <c r="N527">
        <v>97</v>
      </c>
      <c r="O527">
        <v>26</v>
      </c>
      <c r="P527">
        <v>92</v>
      </c>
      <c r="Q527">
        <v>98</v>
      </c>
      <c r="R527">
        <v>96</v>
      </c>
      <c r="S527">
        <v>109</v>
      </c>
      <c r="T527">
        <v>89</v>
      </c>
      <c r="U527">
        <v>60</v>
      </c>
      <c r="V527">
        <v>126</v>
      </c>
      <c r="W527">
        <v>98</v>
      </c>
      <c r="X527">
        <v>32</v>
      </c>
      <c r="Y527">
        <v>249</v>
      </c>
      <c r="Z527">
        <v>8</v>
      </c>
      <c r="AA527">
        <v>1</v>
      </c>
      <c r="AB527" s="1">
        <v>0.22500000000000001</v>
      </c>
      <c r="AC527" s="1">
        <v>0.28599999999999998</v>
      </c>
      <c r="AD527" s="1">
        <v>0.38200000000000001</v>
      </c>
      <c r="AE527" s="1">
        <v>0.29299999999999998</v>
      </c>
      <c r="AF527" s="36">
        <v>20</v>
      </c>
      <c r="AG527" s="36">
        <v>21</v>
      </c>
      <c r="AH527" s="8">
        <v>5</v>
      </c>
      <c r="AI527" s="36">
        <v>-5</v>
      </c>
      <c r="AJ527" s="38">
        <v>333</v>
      </c>
      <c r="AK527" s="38">
        <v>41</v>
      </c>
      <c r="AL527" s="1">
        <v>0.26500000000000001</v>
      </c>
      <c r="AM527" s="1">
        <v>0.53333333329999999</v>
      </c>
      <c r="AN527" s="1">
        <v>0.2492147599</v>
      </c>
      <c r="AO527" s="1">
        <v>6.5574494999999997E-3</v>
      </c>
      <c r="AP527" s="1">
        <v>7.3299495800000003E-2</v>
      </c>
      <c r="AQ527" s="1">
        <v>0.21272543939999999</v>
      </c>
      <c r="AR527" s="1">
        <v>0.14748204270000001</v>
      </c>
      <c r="AS527" s="1">
        <v>0.15626015709999999</v>
      </c>
      <c r="AT527" s="1">
        <v>3.62854502E-2</v>
      </c>
      <c r="AU527" s="1">
        <v>2.6822196999999998E-3</v>
      </c>
      <c r="AV527" s="1">
        <v>3.3270822200000001E-2</v>
      </c>
      <c r="AW527" s="1">
        <v>0.29250527780000002</v>
      </c>
      <c r="AX527" s="1">
        <v>-0.11376711</v>
      </c>
      <c r="AY527" s="1">
        <v>0.73154010749999998</v>
      </c>
      <c r="AZ527" s="1">
        <v>-5.5575106999999999E-2</v>
      </c>
      <c r="BA527" s="1">
        <v>-0.77410155000000003</v>
      </c>
      <c r="BB527" s="1">
        <v>-0.25352519600000001</v>
      </c>
      <c r="BC527" s="1">
        <v>-0.117248822</v>
      </c>
      <c r="BD527" s="1">
        <v>-0.22516272100000001</v>
      </c>
      <c r="BE527" s="1">
        <v>0.29024108570000001</v>
      </c>
      <c r="BF527" s="1">
        <v>-0.45678198399999997</v>
      </c>
      <c r="BG527" s="1">
        <v>-0.54570079100000002</v>
      </c>
      <c r="BH527" s="1">
        <v>0.58659630399999996</v>
      </c>
      <c r="BI527" s="1">
        <v>-0.161652397</v>
      </c>
      <c r="BJ527">
        <v>3</v>
      </c>
      <c r="BK527">
        <v>3</v>
      </c>
      <c r="BL527" t="s">
        <v>762</v>
      </c>
      <c r="BM527" t="s">
        <v>763</v>
      </c>
      <c r="BN527" s="36" t="s">
        <v>799</v>
      </c>
      <c r="BO527" s="1">
        <v>0.54652296020000002</v>
      </c>
      <c r="BP527" s="1">
        <v>-0.52197551600000003</v>
      </c>
      <c r="BQ527" s="1">
        <v>0.55500618550000003</v>
      </c>
      <c r="BR527" s="1">
        <v>9.4670948199999994E-2</v>
      </c>
      <c r="BS527" s="1">
        <v>0.54652296020000002</v>
      </c>
      <c r="BT527" s="1">
        <v>0.52197551639999995</v>
      </c>
      <c r="BU527" s="1">
        <v>0.55500618550000003</v>
      </c>
      <c r="BV527" s="1">
        <v>9.4670948199999994E-2</v>
      </c>
      <c r="BW527" t="s">
        <v>3914</v>
      </c>
      <c r="BX527" t="s">
        <v>1402</v>
      </c>
      <c r="BY527" t="s">
        <v>1373</v>
      </c>
      <c r="BZ527" t="s">
        <v>1402</v>
      </c>
      <c r="CA527">
        <v>283</v>
      </c>
      <c r="CB527">
        <v>100</v>
      </c>
      <c r="CC527">
        <v>9</v>
      </c>
      <c r="CD527">
        <v>1</v>
      </c>
      <c r="CE527">
        <v>2017</v>
      </c>
      <c r="CF527">
        <v>313</v>
      </c>
      <c r="CG527">
        <v>0.19800000000000001</v>
      </c>
      <c r="CH527">
        <v>0.27200000000000002</v>
      </c>
      <c r="CI527">
        <v>0.318</v>
      </c>
      <c r="CJ527">
        <v>83</v>
      </c>
      <c r="CK527">
        <v>0.26600000000000001</v>
      </c>
      <c r="CL527">
        <v>17</v>
      </c>
      <c r="CM527">
        <v>2</v>
      </c>
      <c r="CN527" t="s">
        <v>253</v>
      </c>
      <c r="CO527">
        <v>31</v>
      </c>
      <c r="CP527" t="s">
        <v>1400</v>
      </c>
      <c r="CQ527">
        <v>319</v>
      </c>
      <c r="CR527">
        <v>84</v>
      </c>
      <c r="CS527">
        <v>12</v>
      </c>
      <c r="CT527">
        <v>1</v>
      </c>
      <c r="CU527">
        <v>2016</v>
      </c>
      <c r="CV527">
        <v>344</v>
      </c>
      <c r="CW527">
        <v>0.26</v>
      </c>
      <c r="CX527">
        <v>0.30299999999999999</v>
      </c>
      <c r="CY527">
        <v>0.42</v>
      </c>
      <c r="CZ527">
        <v>108</v>
      </c>
      <c r="DA527">
        <v>0.313</v>
      </c>
      <c r="DB527">
        <v>32</v>
      </c>
      <c r="DC527">
        <v>11</v>
      </c>
      <c r="DD527" t="s">
        <v>253</v>
      </c>
      <c r="DE527">
        <v>30</v>
      </c>
      <c r="DF527" t="s">
        <v>1400</v>
      </c>
      <c r="DG527">
        <v>573</v>
      </c>
      <c r="DH527">
        <v>152</v>
      </c>
      <c r="DI527">
        <v>22</v>
      </c>
      <c r="DJ527">
        <v>2</v>
      </c>
      <c r="DK527">
        <v>2015</v>
      </c>
      <c r="DL527">
        <v>632</v>
      </c>
      <c r="DM527">
        <v>0.24399999999999999</v>
      </c>
      <c r="DN527">
        <v>0.307</v>
      </c>
      <c r="DO527">
        <v>0.435</v>
      </c>
      <c r="DP527">
        <v>203</v>
      </c>
      <c r="DQ527">
        <v>0.32100000000000001</v>
      </c>
      <c r="DR527">
        <v>52</v>
      </c>
      <c r="DS527">
        <v>19</v>
      </c>
      <c r="DT527" t="s">
        <v>253</v>
      </c>
      <c r="DU527">
        <v>29</v>
      </c>
      <c r="DV527" s="36" t="s">
        <v>1510</v>
      </c>
    </row>
    <row r="528" spans="1:126" x14ac:dyDescent="0.3">
      <c r="A528">
        <v>527</v>
      </c>
      <c r="B528" t="s">
        <v>3078</v>
      </c>
      <c r="C528" t="s">
        <v>315</v>
      </c>
      <c r="D528" t="s">
        <v>3020</v>
      </c>
      <c r="E528">
        <v>570256</v>
      </c>
      <c r="F528" t="s">
        <v>249</v>
      </c>
      <c r="I528" t="s">
        <v>1103</v>
      </c>
      <c r="J528">
        <v>26</v>
      </c>
      <c r="K528" t="s">
        <v>801</v>
      </c>
      <c r="L528">
        <v>76</v>
      </c>
      <c r="M528">
        <v>89</v>
      </c>
      <c r="N528">
        <v>174</v>
      </c>
      <c r="O528">
        <v>201</v>
      </c>
      <c r="P528">
        <v>108</v>
      </c>
      <c r="Q528">
        <v>83</v>
      </c>
      <c r="R528">
        <v>96</v>
      </c>
      <c r="S528">
        <v>120</v>
      </c>
      <c r="T528">
        <v>146</v>
      </c>
      <c r="U528">
        <v>133</v>
      </c>
      <c r="V528">
        <v>108</v>
      </c>
      <c r="W528">
        <v>108</v>
      </c>
      <c r="X528">
        <v>26</v>
      </c>
      <c r="Y528">
        <v>450</v>
      </c>
      <c r="Z528">
        <v>13</v>
      </c>
      <c r="AA528">
        <v>12</v>
      </c>
      <c r="AB528" s="1">
        <v>0.251</v>
      </c>
      <c r="AC528" s="1">
        <v>0.316</v>
      </c>
      <c r="AD528" s="1">
        <v>0.42299999999999999</v>
      </c>
      <c r="AE528" s="1">
        <v>0.32200000000000001</v>
      </c>
      <c r="AF528" s="36">
        <v>42</v>
      </c>
      <c r="AG528" s="36">
        <v>39</v>
      </c>
      <c r="AH528" s="8">
        <v>15</v>
      </c>
      <c r="AI528" s="36">
        <v>-4</v>
      </c>
      <c r="AJ528" s="38">
        <v>164</v>
      </c>
      <c r="AK528" s="38">
        <v>52</v>
      </c>
      <c r="AL528" s="1">
        <v>0.21</v>
      </c>
      <c r="AM528" s="1">
        <v>0.43333333330000001</v>
      </c>
      <c r="AN528" s="1">
        <v>0.44992034720000001</v>
      </c>
      <c r="AO528" s="1">
        <v>5.0095441599999999E-2</v>
      </c>
      <c r="AP528" s="1">
        <v>8.5688227000000006E-2</v>
      </c>
      <c r="AQ528" s="1">
        <v>0.17950372980000001</v>
      </c>
      <c r="AR528" s="1">
        <v>0.14674159840000001</v>
      </c>
      <c r="AS528" s="1">
        <v>0.1722309139</v>
      </c>
      <c r="AT528" s="1">
        <v>5.9168179699999997E-2</v>
      </c>
      <c r="AU528" s="1">
        <v>5.9597679999999998E-3</v>
      </c>
      <c r="AV528" s="1">
        <v>2.83178322E-2</v>
      </c>
      <c r="AW528" s="1">
        <v>0.32177928979999998</v>
      </c>
      <c r="AX528" s="1">
        <v>-0.65492958000000001</v>
      </c>
      <c r="AY528" s="1">
        <v>-0.77632145699999999</v>
      </c>
      <c r="AZ528" s="1">
        <v>1.2126064521</v>
      </c>
      <c r="BA528" s="1">
        <v>1.0636674799000001</v>
      </c>
      <c r="BB528" s="1">
        <v>0.2667564435</v>
      </c>
      <c r="BC528" s="1">
        <v>-0.94079343400000004</v>
      </c>
      <c r="BD528" s="1">
        <v>-0.25340303400000003</v>
      </c>
      <c r="BE528" s="1">
        <v>0.66108590030000003</v>
      </c>
      <c r="BF528" s="1">
        <v>1.9759434256999999</v>
      </c>
      <c r="BG528" s="1">
        <v>0.44048961120000002</v>
      </c>
      <c r="BH528" s="1">
        <v>0.1680219641</v>
      </c>
      <c r="BI528" s="1">
        <v>0.84340804970000005</v>
      </c>
      <c r="BJ528">
        <v>1</v>
      </c>
      <c r="BK528">
        <v>3</v>
      </c>
      <c r="BL528" t="s">
        <v>760</v>
      </c>
      <c r="BM528" t="s">
        <v>763</v>
      </c>
      <c r="BN528" s="36" t="s">
        <v>796</v>
      </c>
      <c r="BO528" s="1">
        <v>0.32374451209999999</v>
      </c>
      <c r="BP528" s="1">
        <v>-6.5461269000000002E-2</v>
      </c>
      <c r="BQ528" s="1">
        <v>-0.88744529100000002</v>
      </c>
      <c r="BR528" s="1">
        <v>-0.17497267699999999</v>
      </c>
      <c r="BS528" s="1">
        <v>0.32374451209999999</v>
      </c>
      <c r="BT528" s="1">
        <v>6.5461269099999997E-2</v>
      </c>
      <c r="BU528" s="1">
        <v>0.88744529080000001</v>
      </c>
      <c r="BV528" s="1">
        <v>0.1749726767</v>
      </c>
      <c r="BW528" t="s">
        <v>4816</v>
      </c>
      <c r="BX528" t="s">
        <v>1106</v>
      </c>
      <c r="BY528" t="s">
        <v>1063</v>
      </c>
      <c r="BZ528" t="s">
        <v>1106</v>
      </c>
      <c r="CA528">
        <v>379</v>
      </c>
      <c r="CB528">
        <v>108</v>
      </c>
      <c r="CC528">
        <v>11</v>
      </c>
      <c r="CD528">
        <v>8</v>
      </c>
      <c r="CE528">
        <v>2017</v>
      </c>
      <c r="CF528">
        <v>410</v>
      </c>
      <c r="CG528">
        <v>0.251</v>
      </c>
      <c r="CH528">
        <v>0.30499999999999999</v>
      </c>
      <c r="CI528">
        <v>0.39100000000000001</v>
      </c>
      <c r="CJ528">
        <v>126</v>
      </c>
      <c r="CK528">
        <v>0.30599999999999999</v>
      </c>
      <c r="CL528">
        <v>33</v>
      </c>
      <c r="CM528">
        <v>11</v>
      </c>
      <c r="CN528" t="s">
        <v>249</v>
      </c>
      <c r="CO528">
        <v>25</v>
      </c>
      <c r="CP528" t="s">
        <v>1106</v>
      </c>
      <c r="CQ528">
        <v>527</v>
      </c>
      <c r="CR528">
        <v>144</v>
      </c>
      <c r="CS528">
        <v>22</v>
      </c>
      <c r="CT528">
        <v>17</v>
      </c>
      <c r="CU528">
        <v>2016</v>
      </c>
      <c r="CV528">
        <v>587</v>
      </c>
      <c r="CW528">
        <v>0.25800000000000001</v>
      </c>
      <c r="CX528">
        <v>0.32300000000000001</v>
      </c>
      <c r="CY528">
        <v>0.46300000000000002</v>
      </c>
      <c r="CZ528">
        <v>198</v>
      </c>
      <c r="DA528">
        <v>0.33700000000000002</v>
      </c>
      <c r="DB528">
        <v>59</v>
      </c>
      <c r="DC528">
        <v>27</v>
      </c>
      <c r="DD528" t="s">
        <v>249</v>
      </c>
      <c r="DE528">
        <v>24</v>
      </c>
      <c r="DF528" t="s">
        <v>1106</v>
      </c>
      <c r="DG528">
        <v>593</v>
      </c>
      <c r="DH528">
        <v>153</v>
      </c>
      <c r="DI528">
        <v>9</v>
      </c>
      <c r="DJ528">
        <v>27</v>
      </c>
      <c r="DK528">
        <v>2015</v>
      </c>
      <c r="DL528">
        <v>652</v>
      </c>
      <c r="DM528">
        <v>0.25600000000000001</v>
      </c>
      <c r="DN528">
        <v>0.32</v>
      </c>
      <c r="DO528">
        <v>0.38100000000000001</v>
      </c>
      <c r="DP528">
        <v>202</v>
      </c>
      <c r="DQ528">
        <v>0.311</v>
      </c>
      <c r="DR528">
        <v>47</v>
      </c>
      <c r="DS528">
        <v>22</v>
      </c>
      <c r="DT528" t="s">
        <v>249</v>
      </c>
      <c r="DU528">
        <v>23</v>
      </c>
      <c r="DV528" s="36" t="s">
        <v>3131</v>
      </c>
    </row>
    <row r="529" spans="1:126" x14ac:dyDescent="0.3">
      <c r="A529">
        <v>528</v>
      </c>
      <c r="B529" t="s">
        <v>3079</v>
      </c>
      <c r="C529" t="s">
        <v>315</v>
      </c>
      <c r="D529" t="s">
        <v>284</v>
      </c>
      <c r="E529">
        <v>593871</v>
      </c>
      <c r="F529" t="s">
        <v>257</v>
      </c>
      <c r="I529" t="s">
        <v>1061</v>
      </c>
      <c r="J529">
        <v>25</v>
      </c>
      <c r="K529" t="s">
        <v>2906</v>
      </c>
      <c r="L529">
        <v>172</v>
      </c>
      <c r="M529">
        <v>83</v>
      </c>
      <c r="N529">
        <v>192</v>
      </c>
      <c r="O529">
        <v>189</v>
      </c>
      <c r="P529">
        <v>103</v>
      </c>
      <c r="Q529">
        <v>71</v>
      </c>
      <c r="R529">
        <v>102</v>
      </c>
      <c r="S529">
        <v>109</v>
      </c>
      <c r="T529">
        <v>151</v>
      </c>
      <c r="U529">
        <v>194</v>
      </c>
      <c r="V529">
        <v>79</v>
      </c>
      <c r="W529">
        <v>107</v>
      </c>
      <c r="X529">
        <v>24</v>
      </c>
      <c r="Y529">
        <v>496</v>
      </c>
      <c r="Z529">
        <v>10</v>
      </c>
      <c r="AA529">
        <v>12</v>
      </c>
      <c r="AB529" s="1">
        <v>0.25900000000000001</v>
      </c>
      <c r="AC529" s="1">
        <v>0.318</v>
      </c>
      <c r="AD529" s="1">
        <v>0.41499999999999998</v>
      </c>
      <c r="AE529" s="1">
        <v>0.31900000000000001</v>
      </c>
      <c r="AF529" s="36">
        <v>44</v>
      </c>
      <c r="AG529" s="36">
        <v>48</v>
      </c>
      <c r="AH529" s="8">
        <v>17</v>
      </c>
      <c r="AI529" s="36">
        <v>11</v>
      </c>
      <c r="AJ529" s="38">
        <v>87</v>
      </c>
      <c r="AK529" s="38">
        <v>16</v>
      </c>
      <c r="AL529" s="1">
        <v>0.47499999999999998</v>
      </c>
      <c r="AM529" s="1">
        <v>0.4</v>
      </c>
      <c r="AN529" s="1">
        <v>0.49579582039999998</v>
      </c>
      <c r="AO529" s="1">
        <v>4.7045477699999998E-2</v>
      </c>
      <c r="AP529" s="1">
        <v>8.1327315799999994E-2</v>
      </c>
      <c r="AQ529" s="1">
        <v>0.15453816370000001</v>
      </c>
      <c r="AR529" s="1">
        <v>0.15643842080000001</v>
      </c>
      <c r="AS529" s="1">
        <v>0.1566087759</v>
      </c>
      <c r="AT529" s="1">
        <v>6.1239670500000003E-2</v>
      </c>
      <c r="AU529" s="1">
        <v>8.7135718999999997E-3</v>
      </c>
      <c r="AV529" s="1">
        <v>2.0694264699999999E-2</v>
      </c>
      <c r="AW529" s="1">
        <v>0.31885983870000001</v>
      </c>
      <c r="AX529" s="1">
        <v>1.9524895933999999</v>
      </c>
      <c r="AY529" s="1">
        <v>-1.278941978</v>
      </c>
      <c r="AZ529" s="1">
        <v>1.5024759564000001</v>
      </c>
      <c r="BA529" s="1">
        <v>0.93492637680000001</v>
      </c>
      <c r="BB529" s="1">
        <v>8.3614038700000004E-2</v>
      </c>
      <c r="BC529" s="1">
        <v>-1.5596736099999999</v>
      </c>
      <c r="BD529" s="1">
        <v>0.1164307218</v>
      </c>
      <c r="BE529" s="1">
        <v>0.29833609690000001</v>
      </c>
      <c r="BF529" s="1">
        <v>2.1961692644999999</v>
      </c>
      <c r="BG529" s="1">
        <v>1.2690891370999999</v>
      </c>
      <c r="BH529" s="1">
        <v>-0.47624135000000001</v>
      </c>
      <c r="BI529" s="1">
        <v>0.74317495190000005</v>
      </c>
      <c r="BJ529">
        <v>4</v>
      </c>
      <c r="BK529">
        <v>3</v>
      </c>
      <c r="BL529" t="s">
        <v>760</v>
      </c>
      <c r="BM529" t="s">
        <v>761</v>
      </c>
      <c r="BN529" s="36" t="s">
        <v>795</v>
      </c>
      <c r="BO529" s="1">
        <v>-0.34017898400000002</v>
      </c>
      <c r="BP529" s="1">
        <v>-0.13007549800000001</v>
      </c>
      <c r="BQ529" s="1">
        <v>-0.88695939700000004</v>
      </c>
      <c r="BR529" s="1">
        <v>0.1097804033</v>
      </c>
      <c r="BS529" s="1">
        <v>0.3401789845</v>
      </c>
      <c r="BT529" s="1">
        <v>0.13007549769999999</v>
      </c>
      <c r="BU529" s="1">
        <v>0.88695939680000002</v>
      </c>
      <c r="BV529" s="1">
        <v>0.1097804033</v>
      </c>
      <c r="BW529" t="s">
        <v>7246</v>
      </c>
      <c r="BX529" t="s">
        <v>1400</v>
      </c>
      <c r="BY529" t="s">
        <v>1373</v>
      </c>
      <c r="BZ529" t="s">
        <v>1400</v>
      </c>
      <c r="CA529">
        <v>488</v>
      </c>
      <c r="CB529">
        <v>133</v>
      </c>
      <c r="CC529">
        <v>13</v>
      </c>
      <c r="CD529">
        <v>13</v>
      </c>
      <c r="CE529">
        <v>2017</v>
      </c>
      <c r="CF529">
        <v>544</v>
      </c>
      <c r="CG529">
        <v>0.25600000000000001</v>
      </c>
      <c r="CH529">
        <v>0.313</v>
      </c>
      <c r="CI529">
        <v>0.41</v>
      </c>
      <c r="CJ529">
        <v>169</v>
      </c>
      <c r="CK529">
        <v>0.311</v>
      </c>
      <c r="CL529">
        <v>42</v>
      </c>
      <c r="CM529">
        <v>20</v>
      </c>
      <c r="CN529" t="s">
        <v>257</v>
      </c>
      <c r="CO529">
        <v>23</v>
      </c>
      <c r="CP529" t="s">
        <v>1400</v>
      </c>
      <c r="CQ529">
        <v>245</v>
      </c>
      <c r="CR529">
        <v>69</v>
      </c>
      <c r="CS529">
        <v>4</v>
      </c>
      <c r="CT529">
        <v>4</v>
      </c>
      <c r="CU529">
        <v>2016</v>
      </c>
      <c r="CV529">
        <v>270</v>
      </c>
      <c r="CW529">
        <v>0.28199999999999997</v>
      </c>
      <c r="CX529">
        <v>0.33200000000000002</v>
      </c>
      <c r="CY529">
        <v>0.42399999999999999</v>
      </c>
      <c r="CZ529">
        <v>89</v>
      </c>
      <c r="DA529">
        <v>0.32800000000000001</v>
      </c>
      <c r="DB529">
        <v>33</v>
      </c>
      <c r="DC529">
        <v>9</v>
      </c>
      <c r="DD529" t="s">
        <v>257</v>
      </c>
      <c r="DE529">
        <v>22</v>
      </c>
      <c r="DF529" t="s">
        <v>1400</v>
      </c>
      <c r="DG529">
        <v>10</v>
      </c>
      <c r="DH529">
        <v>4</v>
      </c>
      <c r="DI529">
        <v>0</v>
      </c>
      <c r="DJ529">
        <v>1</v>
      </c>
      <c r="DK529">
        <v>2015</v>
      </c>
      <c r="DL529">
        <v>12</v>
      </c>
      <c r="DM529">
        <v>0.3</v>
      </c>
      <c r="DN529">
        <v>0.41699999999999998</v>
      </c>
      <c r="DO529">
        <v>0.3</v>
      </c>
      <c r="DP529">
        <v>4</v>
      </c>
      <c r="DQ529">
        <v>0.34499999999999997</v>
      </c>
      <c r="DR529">
        <v>5</v>
      </c>
      <c r="DS529">
        <v>1</v>
      </c>
      <c r="DT529" t="s">
        <v>257</v>
      </c>
      <c r="DU529">
        <v>21</v>
      </c>
      <c r="DV529" s="36" t="s">
        <v>3200</v>
      </c>
    </row>
    <row r="530" spans="1:126" x14ac:dyDescent="0.3">
      <c r="A530">
        <v>529</v>
      </c>
      <c r="B530" t="s">
        <v>910</v>
      </c>
      <c r="C530" t="s">
        <v>911</v>
      </c>
      <c r="D530" t="s">
        <v>269</v>
      </c>
      <c r="E530">
        <v>572041</v>
      </c>
      <c r="F530" t="s">
        <v>249</v>
      </c>
      <c r="I530" t="s">
        <v>1065</v>
      </c>
      <c r="J530">
        <v>41</v>
      </c>
      <c r="K530" t="s">
        <v>2932</v>
      </c>
      <c r="L530">
        <v>76</v>
      </c>
      <c r="M530">
        <v>103</v>
      </c>
      <c r="N530">
        <v>141</v>
      </c>
      <c r="O530">
        <v>348</v>
      </c>
      <c r="P530">
        <v>78</v>
      </c>
      <c r="Q530">
        <v>72</v>
      </c>
      <c r="R530">
        <v>118</v>
      </c>
      <c r="S530">
        <v>111</v>
      </c>
      <c r="T530">
        <v>119</v>
      </c>
      <c r="U530">
        <v>163</v>
      </c>
      <c r="V530">
        <v>106</v>
      </c>
      <c r="W530">
        <v>110</v>
      </c>
      <c r="X530">
        <v>30</v>
      </c>
      <c r="Y530">
        <v>364</v>
      </c>
      <c r="Z530">
        <v>10</v>
      </c>
      <c r="AA530">
        <v>16</v>
      </c>
      <c r="AB530" s="1">
        <v>0.27100000000000002</v>
      </c>
      <c r="AC530" s="1">
        <v>0.32</v>
      </c>
      <c r="AD530" s="1">
        <v>0.43</v>
      </c>
      <c r="AE530" s="1">
        <v>0.32700000000000001</v>
      </c>
      <c r="AF530" s="36">
        <v>39</v>
      </c>
      <c r="AG530" s="36">
        <v>36</v>
      </c>
      <c r="AH530" s="8">
        <v>18</v>
      </c>
      <c r="AI530" s="36">
        <v>-1</v>
      </c>
      <c r="AJ530" s="38">
        <v>186</v>
      </c>
      <c r="AK530" s="38">
        <v>59</v>
      </c>
      <c r="AL530" s="1">
        <v>0.21</v>
      </c>
      <c r="AM530" s="1">
        <v>0.5</v>
      </c>
      <c r="AN530" s="1">
        <v>0.36388050430000002</v>
      </c>
      <c r="AO530" s="1">
        <v>8.6713290400000004E-2</v>
      </c>
      <c r="AP530" s="1">
        <v>6.1759568500000001E-2</v>
      </c>
      <c r="AQ530" s="1">
        <v>0.15694053559999999</v>
      </c>
      <c r="AR530" s="1">
        <v>0.1806501183</v>
      </c>
      <c r="AS530" s="1">
        <v>0.15941668070000001</v>
      </c>
      <c r="AT530" s="1">
        <v>4.8208390599999998E-2</v>
      </c>
      <c r="AU530" s="1">
        <v>7.3227982000000002E-3</v>
      </c>
      <c r="AV530" s="1">
        <v>2.8004756499999998E-2</v>
      </c>
      <c r="AW530" s="1">
        <v>0.326576333</v>
      </c>
      <c r="AX530" s="1">
        <v>-0.65492958000000001</v>
      </c>
      <c r="AY530" s="1">
        <v>0.22891958609999999</v>
      </c>
      <c r="AZ530" s="1">
        <v>0.66895371410000004</v>
      </c>
      <c r="BA530" s="1">
        <v>2.6093324332000001</v>
      </c>
      <c r="BB530" s="1">
        <v>-0.73816015800000001</v>
      </c>
      <c r="BC530" s="1">
        <v>-1.5001203700000001</v>
      </c>
      <c r="BD530" s="1">
        <v>1.0398572573</v>
      </c>
      <c r="BE530" s="1">
        <v>0.36353632279999998</v>
      </c>
      <c r="BF530" s="1">
        <v>0.81077833970000002</v>
      </c>
      <c r="BG530" s="1">
        <v>0.8506154641</v>
      </c>
      <c r="BH530" s="1">
        <v>0.14156411320000001</v>
      </c>
      <c r="BI530" s="1">
        <v>1.0081042442999999</v>
      </c>
      <c r="BJ530">
        <v>2</v>
      </c>
      <c r="BK530">
        <v>4</v>
      </c>
      <c r="BL530" t="s">
        <v>6724</v>
      </c>
      <c r="BM530" t="s">
        <v>760</v>
      </c>
      <c r="BN530" s="36" t="s">
        <v>6753</v>
      </c>
      <c r="BO530" s="1">
        <v>-0.34183110500000002</v>
      </c>
      <c r="BP530" s="1">
        <v>-0.105295476</v>
      </c>
      <c r="BQ530" s="1">
        <v>-0.58435184900000003</v>
      </c>
      <c r="BR530" s="1">
        <v>-0.63222721400000004</v>
      </c>
      <c r="BS530" s="1">
        <v>0.34183110519999999</v>
      </c>
      <c r="BT530" s="1">
        <v>0.1052954765</v>
      </c>
      <c r="BU530" s="1">
        <v>0.58435184920000005</v>
      </c>
      <c r="BV530" s="1">
        <v>0.63222721420000005</v>
      </c>
      <c r="BW530" t="s">
        <v>2461</v>
      </c>
      <c r="BX530" t="s">
        <v>1116</v>
      </c>
      <c r="BY530" t="s">
        <v>1063</v>
      </c>
      <c r="BZ530" t="s">
        <v>1116</v>
      </c>
      <c r="CA530">
        <v>425</v>
      </c>
      <c r="CB530">
        <v>112</v>
      </c>
      <c r="CC530">
        <v>14</v>
      </c>
      <c r="CD530">
        <v>20</v>
      </c>
      <c r="CE530">
        <v>2017</v>
      </c>
      <c r="CF530">
        <v>466</v>
      </c>
      <c r="CG530">
        <v>0.26600000000000001</v>
      </c>
      <c r="CH530">
        <v>0.33</v>
      </c>
      <c r="CI530">
        <v>0.47099999999999997</v>
      </c>
      <c r="CJ530">
        <v>161</v>
      </c>
      <c r="CK530">
        <v>0.34599999999999997</v>
      </c>
      <c r="CL530">
        <v>56</v>
      </c>
      <c r="CM530">
        <v>22</v>
      </c>
      <c r="CN530" t="s">
        <v>249</v>
      </c>
      <c r="CO530">
        <v>29</v>
      </c>
      <c r="CP530" t="s">
        <v>1116</v>
      </c>
      <c r="CQ530">
        <v>41</v>
      </c>
      <c r="CR530">
        <v>12</v>
      </c>
      <c r="CS530">
        <v>2</v>
      </c>
      <c r="CT530">
        <v>4</v>
      </c>
      <c r="CU530">
        <v>2016</v>
      </c>
      <c r="CV530">
        <v>46</v>
      </c>
      <c r="CW530">
        <v>0.24399999999999999</v>
      </c>
      <c r="CX530">
        <v>0.32600000000000001</v>
      </c>
      <c r="CY530">
        <v>0.39</v>
      </c>
      <c r="CZ530">
        <v>15</v>
      </c>
      <c r="DA530">
        <v>0.32</v>
      </c>
      <c r="DB530">
        <v>10</v>
      </c>
      <c r="DC530">
        <v>3</v>
      </c>
      <c r="DD530" t="s">
        <v>249</v>
      </c>
      <c r="DE530">
        <v>28</v>
      </c>
      <c r="DF530" t="s">
        <v>1116</v>
      </c>
      <c r="DG530">
        <v>609</v>
      </c>
      <c r="DH530">
        <v>157</v>
      </c>
      <c r="DI530">
        <v>20</v>
      </c>
      <c r="DJ530">
        <v>39</v>
      </c>
      <c r="DK530">
        <v>2015</v>
      </c>
      <c r="DL530">
        <v>673</v>
      </c>
      <c r="DM530">
        <v>0.315</v>
      </c>
      <c r="DN530">
        <v>0.36699999999999999</v>
      </c>
      <c r="DO530">
        <v>0.498</v>
      </c>
      <c r="DP530">
        <v>251</v>
      </c>
      <c r="DQ530">
        <v>0.372</v>
      </c>
      <c r="DR530">
        <v>93</v>
      </c>
      <c r="DS530">
        <v>46</v>
      </c>
      <c r="DT530" t="s">
        <v>249</v>
      </c>
      <c r="DU530">
        <v>27</v>
      </c>
      <c r="DV530" s="36" t="s">
        <v>1224</v>
      </c>
    </row>
    <row r="531" spans="1:126" x14ac:dyDescent="0.3">
      <c r="A531">
        <v>530</v>
      </c>
      <c r="B531" t="s">
        <v>3080</v>
      </c>
      <c r="C531" t="s">
        <v>3006</v>
      </c>
      <c r="D531" t="s">
        <v>3007</v>
      </c>
      <c r="E531">
        <v>592647</v>
      </c>
      <c r="F531" t="s">
        <v>249</v>
      </c>
      <c r="I531" t="s">
        <v>1061</v>
      </c>
      <c r="J531">
        <v>21</v>
      </c>
      <c r="K531" t="s">
        <v>2876</v>
      </c>
      <c r="L531">
        <v>76</v>
      </c>
      <c r="M531">
        <v>86</v>
      </c>
      <c r="N531">
        <v>52</v>
      </c>
      <c r="O531">
        <v>304</v>
      </c>
      <c r="P531">
        <v>95</v>
      </c>
      <c r="Q531">
        <v>101</v>
      </c>
      <c r="R531">
        <v>92</v>
      </c>
      <c r="S531">
        <v>96</v>
      </c>
      <c r="T531">
        <v>135</v>
      </c>
      <c r="U531">
        <v>91</v>
      </c>
      <c r="V531">
        <v>79</v>
      </c>
      <c r="W531">
        <v>99</v>
      </c>
      <c r="X531">
        <v>25</v>
      </c>
      <c r="Y531">
        <v>134</v>
      </c>
      <c r="Z531">
        <v>3</v>
      </c>
      <c r="AA531">
        <v>5</v>
      </c>
      <c r="AB531" s="1">
        <v>0.22900000000000001</v>
      </c>
      <c r="AC531" s="1">
        <v>0.29499999999999998</v>
      </c>
      <c r="AD531" s="1">
        <v>0.36799999999999999</v>
      </c>
      <c r="AE531" s="1">
        <v>0.29399999999999998</v>
      </c>
      <c r="AF531" s="36">
        <v>14</v>
      </c>
      <c r="AG531" s="36">
        <v>13</v>
      </c>
      <c r="AH531" s="8">
        <v>4</v>
      </c>
      <c r="AI531" s="36">
        <v>-5</v>
      </c>
      <c r="AJ531" s="38">
        <v>647</v>
      </c>
      <c r="AK531" s="38">
        <v>242</v>
      </c>
      <c r="AL531" s="1">
        <v>0.21</v>
      </c>
      <c r="AM531" s="1">
        <v>0.41666666670000002</v>
      </c>
      <c r="AN531" s="1">
        <v>0.13404812320000001</v>
      </c>
      <c r="AO531" s="1">
        <v>7.57247588E-2</v>
      </c>
      <c r="AP531" s="1">
        <v>7.5217219700000004E-2</v>
      </c>
      <c r="AQ531" s="1">
        <v>0.22066652519999999</v>
      </c>
      <c r="AR531" s="1">
        <v>0.14142015450000001</v>
      </c>
      <c r="AS531" s="1">
        <v>0.1383216826</v>
      </c>
      <c r="AT531" s="1">
        <v>5.4809102300000002E-2</v>
      </c>
      <c r="AU531" s="1">
        <v>4.0840351999999998E-3</v>
      </c>
      <c r="AV531" s="1">
        <v>2.0796053299999999E-2</v>
      </c>
      <c r="AW531" s="1">
        <v>0.2935203032</v>
      </c>
      <c r="AX531" s="1">
        <v>-0.65492958000000001</v>
      </c>
      <c r="AY531" s="1">
        <v>-1.027631717</v>
      </c>
      <c r="AZ531" s="1">
        <v>-0.783268874</v>
      </c>
      <c r="BA531" s="1">
        <v>2.1454988455000001</v>
      </c>
      <c r="BB531" s="1">
        <v>-0.17298776799999999</v>
      </c>
      <c r="BC531" s="1">
        <v>7.9605539000000003E-2</v>
      </c>
      <c r="BD531" s="1">
        <v>-0.45636123299999998</v>
      </c>
      <c r="BE531" s="1">
        <v>-0.126294608</v>
      </c>
      <c r="BF531" s="1">
        <v>1.5125180113000001</v>
      </c>
      <c r="BG531" s="1">
        <v>-0.12390473</v>
      </c>
      <c r="BH531" s="1">
        <v>-0.46763925899999997</v>
      </c>
      <c r="BI531" s="1">
        <v>-0.126803678</v>
      </c>
      <c r="BJ531">
        <v>2</v>
      </c>
      <c r="BK531">
        <v>2</v>
      </c>
      <c r="BL531" t="s">
        <v>759</v>
      </c>
      <c r="BM531" t="s">
        <v>760</v>
      </c>
      <c r="BN531" s="36" t="s">
        <v>780</v>
      </c>
      <c r="BO531" s="1">
        <v>-8.2999769000000001E-2</v>
      </c>
      <c r="BP531" s="1">
        <v>0.69253170350000004</v>
      </c>
      <c r="BQ531" s="1">
        <v>-0.51348690100000005</v>
      </c>
      <c r="BR531" s="1">
        <v>1.6676016500000002E-2</v>
      </c>
      <c r="BS531" s="1">
        <v>8.2999768599999996E-2</v>
      </c>
      <c r="BT531" s="1">
        <v>0.69253170350000004</v>
      </c>
      <c r="BU531" s="1">
        <v>0.51348690070000003</v>
      </c>
      <c r="BV531" s="1">
        <v>1.6676016500000002E-2</v>
      </c>
      <c r="BW531" t="s">
        <v>2463</v>
      </c>
      <c r="BX531" t="s">
        <v>1386</v>
      </c>
      <c r="BY531" t="s">
        <v>1373</v>
      </c>
      <c r="CP531" t="s">
        <v>1386</v>
      </c>
      <c r="CQ531">
        <v>2</v>
      </c>
      <c r="CR531">
        <v>8</v>
      </c>
      <c r="CS531">
        <v>0</v>
      </c>
      <c r="CT531">
        <v>2</v>
      </c>
      <c r="CU531">
        <v>2016</v>
      </c>
      <c r="CV531">
        <v>2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1</v>
      </c>
      <c r="DD531" t="s">
        <v>249</v>
      </c>
      <c r="DE531">
        <v>23</v>
      </c>
      <c r="DF531" t="s">
        <v>1386</v>
      </c>
      <c r="DG531">
        <v>94</v>
      </c>
      <c r="DH531">
        <v>34</v>
      </c>
      <c r="DI531">
        <v>2</v>
      </c>
      <c r="DJ531">
        <v>5</v>
      </c>
      <c r="DK531">
        <v>2015</v>
      </c>
      <c r="DL531">
        <v>103</v>
      </c>
      <c r="DM531">
        <v>0.223</v>
      </c>
      <c r="DN531">
        <v>0.29099999999999998</v>
      </c>
      <c r="DO531">
        <v>0.372</v>
      </c>
      <c r="DP531">
        <v>30</v>
      </c>
      <c r="DQ531">
        <v>0.29399999999999998</v>
      </c>
      <c r="DR531">
        <v>12</v>
      </c>
      <c r="DS531">
        <v>3</v>
      </c>
      <c r="DT531" t="s">
        <v>249</v>
      </c>
      <c r="DU531">
        <v>22</v>
      </c>
      <c r="DV531" s="36" t="s">
        <v>3214</v>
      </c>
    </row>
    <row r="532" spans="1:126" x14ac:dyDescent="0.3">
      <c r="A532">
        <v>531</v>
      </c>
      <c r="B532" t="s">
        <v>655</v>
      </c>
      <c r="C532" t="s">
        <v>525</v>
      </c>
      <c r="D532" t="s">
        <v>524</v>
      </c>
      <c r="E532">
        <v>457763</v>
      </c>
      <c r="F532" t="s">
        <v>255</v>
      </c>
      <c r="G532" t="s">
        <v>250</v>
      </c>
      <c r="I532" t="s">
        <v>1065</v>
      </c>
      <c r="J532">
        <v>15</v>
      </c>
      <c r="K532" t="s">
        <v>824</v>
      </c>
      <c r="L532">
        <v>90</v>
      </c>
      <c r="M532">
        <v>107</v>
      </c>
      <c r="N532">
        <v>210</v>
      </c>
      <c r="O532">
        <v>55</v>
      </c>
      <c r="P532">
        <v>106</v>
      </c>
      <c r="Q532">
        <v>55</v>
      </c>
      <c r="R532">
        <v>134</v>
      </c>
      <c r="S532">
        <v>95</v>
      </c>
      <c r="T532">
        <v>114</v>
      </c>
      <c r="U532">
        <v>24</v>
      </c>
      <c r="V532">
        <v>95</v>
      </c>
      <c r="W532">
        <v>115</v>
      </c>
      <c r="X532">
        <v>31</v>
      </c>
      <c r="Y532">
        <v>542</v>
      </c>
      <c r="Z532">
        <v>14</v>
      </c>
      <c r="AA532">
        <v>4</v>
      </c>
      <c r="AB532" s="1">
        <v>0.28799999999999998</v>
      </c>
      <c r="AC532" s="1">
        <v>0.35</v>
      </c>
      <c r="AD532" s="1">
        <v>0.42499999999999999</v>
      </c>
      <c r="AE532" s="1">
        <v>0.34200000000000003</v>
      </c>
      <c r="AF532" s="36">
        <v>59</v>
      </c>
      <c r="AG532" s="36">
        <v>78</v>
      </c>
      <c r="AH532" s="8">
        <v>22</v>
      </c>
      <c r="AI532" s="36">
        <v>10</v>
      </c>
      <c r="AJ532" s="38">
        <v>12</v>
      </c>
      <c r="AK532" s="38">
        <v>2</v>
      </c>
      <c r="AL532" s="1">
        <v>0.25</v>
      </c>
      <c r="AM532" s="1">
        <v>0.51666666670000005</v>
      </c>
      <c r="AN532" s="1">
        <v>0.54165168919999995</v>
      </c>
      <c r="AO532" s="1">
        <v>1.3640014299999999E-2</v>
      </c>
      <c r="AP532" s="1">
        <v>8.4486750799999996E-2</v>
      </c>
      <c r="AQ532" s="1">
        <v>0.119633746</v>
      </c>
      <c r="AR532" s="1">
        <v>0.2062992324</v>
      </c>
      <c r="AS532" s="1">
        <v>0.13671274480000001</v>
      </c>
      <c r="AT532" s="1">
        <v>4.6263248100000001E-2</v>
      </c>
      <c r="AU532" s="1">
        <v>1.0760806999999999E-3</v>
      </c>
      <c r="AV532" s="1">
        <v>2.4942936999999998E-2</v>
      </c>
      <c r="AW532" s="1">
        <v>0.34150149200000002</v>
      </c>
      <c r="AX532" s="1">
        <v>-0.26135687499999999</v>
      </c>
      <c r="AY532" s="1">
        <v>0.48022984680000003</v>
      </c>
      <c r="AZ532" s="1">
        <v>1.7922215882000001</v>
      </c>
      <c r="BA532" s="1">
        <v>-0.47514154400000003</v>
      </c>
      <c r="BB532" s="1">
        <v>0.2162988139</v>
      </c>
      <c r="BC532" s="1">
        <v>-2.424931462</v>
      </c>
      <c r="BD532" s="1">
        <v>2.0181064088</v>
      </c>
      <c r="BE532" s="1">
        <v>-0.16365453099999999</v>
      </c>
      <c r="BF532" s="1">
        <v>0.60398493740000003</v>
      </c>
      <c r="BG532" s="1">
        <v>-1.0289763380000001</v>
      </c>
      <c r="BH532" s="1">
        <v>-0.117188493</v>
      </c>
      <c r="BI532" s="1">
        <v>1.5205275809000001</v>
      </c>
      <c r="BJ532">
        <v>1</v>
      </c>
      <c r="BK532">
        <v>2</v>
      </c>
      <c r="BL532" t="s">
        <v>764</v>
      </c>
      <c r="BM532" t="s">
        <v>760</v>
      </c>
      <c r="BN532" s="36" t="s">
        <v>778</v>
      </c>
      <c r="BO532" s="1">
        <v>-0.116150921</v>
      </c>
      <c r="BP532" s="1">
        <v>-0.84962461899999997</v>
      </c>
      <c r="BQ532" s="1">
        <v>-0.35612338700000001</v>
      </c>
      <c r="BR532" s="1">
        <v>-0.35091049000000002</v>
      </c>
      <c r="BS532" s="1">
        <v>0.11615092069999999</v>
      </c>
      <c r="BT532" s="1">
        <v>0.84962461919999999</v>
      </c>
      <c r="BU532" s="1">
        <v>0.35612338700000001</v>
      </c>
      <c r="BV532" s="1">
        <v>0.35091048959999999</v>
      </c>
      <c r="BW532" t="s">
        <v>3944</v>
      </c>
      <c r="BX532" t="s">
        <v>1104</v>
      </c>
      <c r="BY532" t="s">
        <v>1063</v>
      </c>
      <c r="BZ532" t="s">
        <v>1104</v>
      </c>
      <c r="CA532">
        <v>494</v>
      </c>
      <c r="CB532">
        <v>140</v>
      </c>
      <c r="CC532">
        <v>12</v>
      </c>
      <c r="CD532">
        <v>6</v>
      </c>
      <c r="CE532">
        <v>2017</v>
      </c>
      <c r="CF532">
        <v>568</v>
      </c>
      <c r="CG532">
        <v>0.32</v>
      </c>
      <c r="CH532">
        <v>0.4</v>
      </c>
      <c r="CI532">
        <v>0.46200000000000002</v>
      </c>
      <c r="CJ532">
        <v>216</v>
      </c>
      <c r="CK532">
        <v>0.38100000000000001</v>
      </c>
      <c r="CL532">
        <v>91</v>
      </c>
      <c r="CM532">
        <v>26</v>
      </c>
      <c r="CN532" t="s">
        <v>255</v>
      </c>
      <c r="CO532">
        <v>30</v>
      </c>
      <c r="CP532" t="s">
        <v>1104</v>
      </c>
      <c r="CQ532">
        <v>539</v>
      </c>
      <c r="CR532">
        <v>146</v>
      </c>
      <c r="CS532">
        <v>14</v>
      </c>
      <c r="CT532">
        <v>6</v>
      </c>
      <c r="CU532">
        <v>2016</v>
      </c>
      <c r="CV532">
        <v>614</v>
      </c>
      <c r="CW532">
        <v>0.28799999999999998</v>
      </c>
      <c r="CX532">
        <v>0.36199999999999999</v>
      </c>
      <c r="CY532">
        <v>0.434</v>
      </c>
      <c r="CZ532">
        <v>215</v>
      </c>
      <c r="DA532">
        <v>0.35</v>
      </c>
      <c r="DB532">
        <v>70</v>
      </c>
      <c r="DC532">
        <v>26</v>
      </c>
      <c r="DD532" t="s">
        <v>255</v>
      </c>
      <c r="DE532">
        <v>29</v>
      </c>
      <c r="DF532" t="s">
        <v>1104</v>
      </c>
      <c r="DG532">
        <v>557</v>
      </c>
      <c r="DH532">
        <v>150</v>
      </c>
      <c r="DI532">
        <v>19</v>
      </c>
      <c r="DJ532">
        <v>2</v>
      </c>
      <c r="DK532">
        <v>2015</v>
      </c>
      <c r="DL532">
        <v>623</v>
      </c>
      <c r="DM532">
        <v>0.318</v>
      </c>
      <c r="DN532">
        <v>0.379</v>
      </c>
      <c r="DO532">
        <v>0.47</v>
      </c>
      <c r="DP532">
        <v>231</v>
      </c>
      <c r="DQ532">
        <v>0.371</v>
      </c>
      <c r="DR532">
        <v>88</v>
      </c>
      <c r="DS532">
        <v>32</v>
      </c>
      <c r="DT532" t="s">
        <v>255</v>
      </c>
      <c r="DU532">
        <v>28</v>
      </c>
      <c r="DV532" s="36" t="s">
        <v>1250</v>
      </c>
    </row>
    <row r="533" spans="1:126" x14ac:dyDescent="0.3">
      <c r="A533">
        <v>532</v>
      </c>
      <c r="B533" t="s">
        <v>6832</v>
      </c>
      <c r="C533" t="s">
        <v>6602</v>
      </c>
      <c r="D533" t="s">
        <v>6603</v>
      </c>
      <c r="E533">
        <v>621471</v>
      </c>
      <c r="F533" t="s">
        <v>249</v>
      </c>
      <c r="I533" t="s">
        <v>1103</v>
      </c>
      <c r="J533">
        <v>17</v>
      </c>
      <c r="K533" t="s">
        <v>2903</v>
      </c>
      <c r="L533">
        <v>76</v>
      </c>
      <c r="M533">
        <v>86</v>
      </c>
      <c r="N533">
        <v>87</v>
      </c>
      <c r="O533">
        <v>41</v>
      </c>
      <c r="P533">
        <v>118</v>
      </c>
      <c r="Q533">
        <v>99</v>
      </c>
      <c r="R533">
        <v>123</v>
      </c>
      <c r="S533">
        <v>85</v>
      </c>
      <c r="T533">
        <v>94</v>
      </c>
      <c r="U533">
        <v>44</v>
      </c>
      <c r="V533">
        <v>79</v>
      </c>
      <c r="W533">
        <v>105</v>
      </c>
      <c r="X533">
        <v>25</v>
      </c>
      <c r="Y533">
        <v>225</v>
      </c>
      <c r="Z533">
        <v>5</v>
      </c>
      <c r="AA533">
        <v>2</v>
      </c>
      <c r="AB533" s="1">
        <v>0.253</v>
      </c>
      <c r="AC533" s="1">
        <v>0.32600000000000001</v>
      </c>
      <c r="AD533" s="1">
        <v>0.376</v>
      </c>
      <c r="AE533" s="1">
        <v>0.312</v>
      </c>
      <c r="AF533" s="36">
        <v>24</v>
      </c>
      <c r="AG533" s="36">
        <v>22</v>
      </c>
      <c r="AH533" s="8">
        <v>7</v>
      </c>
      <c r="AI533" s="36">
        <v>-4</v>
      </c>
      <c r="AJ533" s="38">
        <v>319</v>
      </c>
      <c r="AK533" s="38">
        <v>112</v>
      </c>
      <c r="AL533" s="1">
        <v>0.21</v>
      </c>
      <c r="AM533" s="1">
        <v>0.41666666670000002</v>
      </c>
      <c r="AN533" s="1">
        <v>0.2252271307</v>
      </c>
      <c r="AO533" s="1">
        <v>1.02360395E-2</v>
      </c>
      <c r="AP533" s="1">
        <v>9.34352881E-2</v>
      </c>
      <c r="AQ533" s="1">
        <v>0.21563696060000001</v>
      </c>
      <c r="AR533" s="1">
        <v>0.1884728672</v>
      </c>
      <c r="AS533" s="1">
        <v>0.1223392888</v>
      </c>
      <c r="AT533" s="1">
        <v>3.8217813500000003E-2</v>
      </c>
      <c r="AU533" s="1">
        <v>1.9705094000000002E-3</v>
      </c>
      <c r="AV533" s="1">
        <v>2.08892478E-2</v>
      </c>
      <c r="AW533" s="1">
        <v>0.3122032293</v>
      </c>
      <c r="AX533" s="1">
        <v>-0.65492958000000001</v>
      </c>
      <c r="AY533" s="1">
        <v>-1.027631717</v>
      </c>
      <c r="AZ533" s="1">
        <v>-0.207143727</v>
      </c>
      <c r="BA533" s="1">
        <v>-0.61882569700000001</v>
      </c>
      <c r="BB533" s="1">
        <v>0.59210482419999999</v>
      </c>
      <c r="BC533" s="1">
        <v>-4.5074100999999998E-2</v>
      </c>
      <c r="BD533" s="1">
        <v>1.3382144421</v>
      </c>
      <c r="BE533" s="1">
        <v>-0.49740963700000002</v>
      </c>
      <c r="BF533" s="1">
        <v>-0.25134717200000001</v>
      </c>
      <c r="BG533" s="1">
        <v>-0.75984925800000003</v>
      </c>
      <c r="BH533" s="1">
        <v>-0.45976344699999999</v>
      </c>
      <c r="BI533" s="1">
        <v>0.514634539</v>
      </c>
      <c r="BJ533">
        <v>1</v>
      </c>
      <c r="BK533">
        <v>2</v>
      </c>
      <c r="BL533" t="s">
        <v>764</v>
      </c>
      <c r="BM533" t="s">
        <v>6724</v>
      </c>
      <c r="BN533" s="36" t="s">
        <v>6748</v>
      </c>
      <c r="BO533" s="1">
        <v>-0.12035847099999999</v>
      </c>
      <c r="BP533" s="1">
        <v>-0.45256018399999998</v>
      </c>
      <c r="BQ533" s="1">
        <v>-0.195756124</v>
      </c>
      <c r="BR533" s="1">
        <v>-0.34892931599999999</v>
      </c>
      <c r="BS533" s="1">
        <v>0.1203584706</v>
      </c>
      <c r="BT533" s="1">
        <v>0.45256018409999998</v>
      </c>
      <c r="BU533" s="1">
        <v>0.1957561243</v>
      </c>
      <c r="BV533" s="1">
        <v>0.3489293161</v>
      </c>
      <c r="BW533" t="s">
        <v>2467</v>
      </c>
      <c r="BX533" t="s">
        <v>1392</v>
      </c>
      <c r="BY533" t="s">
        <v>1373</v>
      </c>
      <c r="BZ533" t="s">
        <v>1392</v>
      </c>
      <c r="CA533">
        <v>117</v>
      </c>
      <c r="CB533">
        <v>52</v>
      </c>
      <c r="CC533">
        <v>3</v>
      </c>
      <c r="CD533">
        <v>0</v>
      </c>
      <c r="CE533">
        <v>2017</v>
      </c>
      <c r="CF533">
        <v>135</v>
      </c>
      <c r="CG533">
        <v>0.28199999999999997</v>
      </c>
      <c r="CH533">
        <v>0.35799999999999998</v>
      </c>
      <c r="CI533">
        <v>0.40200000000000002</v>
      </c>
      <c r="CJ533">
        <v>45</v>
      </c>
      <c r="CK533">
        <v>0.33600000000000002</v>
      </c>
      <c r="CL533">
        <v>23</v>
      </c>
      <c r="CM533">
        <v>5</v>
      </c>
      <c r="CN533" t="s">
        <v>249</v>
      </c>
      <c r="CO533">
        <v>24</v>
      </c>
      <c r="DV533" s="36" t="s">
        <v>6604</v>
      </c>
    </row>
    <row r="534" spans="1:126" x14ac:dyDescent="0.3">
      <c r="A534">
        <v>533</v>
      </c>
      <c r="B534" t="s">
        <v>3081</v>
      </c>
      <c r="C534" t="s">
        <v>190</v>
      </c>
      <c r="D534" t="s">
        <v>159</v>
      </c>
      <c r="E534">
        <v>445988</v>
      </c>
      <c r="F534" t="s">
        <v>253</v>
      </c>
      <c r="I534" t="s">
        <v>1065</v>
      </c>
      <c r="J534">
        <v>13</v>
      </c>
      <c r="K534" t="s">
        <v>6507</v>
      </c>
      <c r="L534">
        <v>96</v>
      </c>
      <c r="M534">
        <v>117</v>
      </c>
      <c r="N534">
        <v>119</v>
      </c>
      <c r="O534">
        <v>19</v>
      </c>
      <c r="P534">
        <v>85</v>
      </c>
      <c r="Q534">
        <v>60</v>
      </c>
      <c r="R534">
        <v>138</v>
      </c>
      <c r="S534">
        <v>67</v>
      </c>
      <c r="T534">
        <v>87</v>
      </c>
      <c r="U534">
        <v>46</v>
      </c>
      <c r="V534">
        <v>59</v>
      </c>
      <c r="W534">
        <v>103</v>
      </c>
      <c r="X534">
        <v>34</v>
      </c>
      <c r="Y534">
        <v>308</v>
      </c>
      <c r="Z534">
        <v>5</v>
      </c>
      <c r="AA534">
        <v>1</v>
      </c>
      <c r="AB534" s="1">
        <v>0.26800000000000002</v>
      </c>
      <c r="AC534" s="1">
        <v>0.32100000000000001</v>
      </c>
      <c r="AD534" s="1">
        <v>0.36299999999999999</v>
      </c>
      <c r="AE534" s="1">
        <v>0.30499999999999999</v>
      </c>
      <c r="AF534" s="36">
        <v>27</v>
      </c>
      <c r="AG534" s="36">
        <v>29</v>
      </c>
      <c r="AH534" s="8">
        <v>9</v>
      </c>
      <c r="AI534" s="36">
        <v>-3</v>
      </c>
      <c r="AJ534" s="38">
        <v>244</v>
      </c>
      <c r="AK534" s="38">
        <v>32</v>
      </c>
      <c r="AL534" s="1">
        <v>0.26500000000000001</v>
      </c>
      <c r="AM534" s="1">
        <v>0.56666666669999999</v>
      </c>
      <c r="AN534" s="1">
        <v>0.30767105049999999</v>
      </c>
      <c r="AO534" s="1">
        <v>4.8438652000000002E-3</v>
      </c>
      <c r="AP534" s="1">
        <v>6.76294021E-2</v>
      </c>
      <c r="AQ534" s="1">
        <v>0.13128765419999999</v>
      </c>
      <c r="AR534" s="1">
        <v>0.21097482710000001</v>
      </c>
      <c r="AS534" s="1">
        <v>9.5747407600000001E-2</v>
      </c>
      <c r="AT534" s="1">
        <v>3.5250811E-2</v>
      </c>
      <c r="AU534" s="1">
        <v>2.0823047999999999E-3</v>
      </c>
      <c r="AV534" s="1">
        <v>1.5657876099999999E-2</v>
      </c>
      <c r="AW534" s="1">
        <v>0.30518408060000002</v>
      </c>
      <c r="AX534" s="1">
        <v>-0.11376711</v>
      </c>
      <c r="AY534" s="1">
        <v>1.2341606289</v>
      </c>
      <c r="AZ534" s="1">
        <v>0.313787753</v>
      </c>
      <c r="BA534" s="1">
        <v>-0.84643313899999995</v>
      </c>
      <c r="BB534" s="1">
        <v>-0.49164850300000001</v>
      </c>
      <c r="BC534" s="1">
        <v>-2.1360386459999998</v>
      </c>
      <c r="BD534" s="1">
        <v>2.1964321190999998</v>
      </c>
      <c r="BE534" s="1">
        <v>-1.114879513</v>
      </c>
      <c r="BF534" s="1">
        <v>-0.56677730199999998</v>
      </c>
      <c r="BG534" s="1">
        <v>-0.726210841</v>
      </c>
      <c r="BH534" s="1">
        <v>-0.90186366600000001</v>
      </c>
      <c r="BI534" s="1">
        <v>0.273647115</v>
      </c>
      <c r="BJ534">
        <v>3</v>
      </c>
      <c r="BK534">
        <v>2</v>
      </c>
      <c r="BL534" t="s">
        <v>764</v>
      </c>
      <c r="BM534" t="s">
        <v>761</v>
      </c>
      <c r="BN534" s="36" t="s">
        <v>789</v>
      </c>
      <c r="BO534" s="1">
        <v>-0.55498746300000001</v>
      </c>
      <c r="BP534" s="1">
        <v>-0.73750368700000002</v>
      </c>
      <c r="BQ534" s="1">
        <v>4.7975450199999999E-2</v>
      </c>
      <c r="BR534" s="1">
        <v>-0.34929082500000003</v>
      </c>
      <c r="BS534" s="1">
        <v>0.55498746259999998</v>
      </c>
      <c r="BT534" s="1">
        <v>0.7375036868</v>
      </c>
      <c r="BU534" s="1">
        <v>4.7975450199999999E-2</v>
      </c>
      <c r="BV534" s="1">
        <v>0.3492908254</v>
      </c>
      <c r="BW534" t="s">
        <v>6570</v>
      </c>
      <c r="BX534" t="s">
        <v>1062</v>
      </c>
      <c r="BY534" t="s">
        <v>1063</v>
      </c>
      <c r="BZ534" t="s">
        <v>1062</v>
      </c>
      <c r="CA534">
        <v>140</v>
      </c>
      <c r="CB534">
        <v>37</v>
      </c>
      <c r="CC534">
        <v>2</v>
      </c>
      <c r="CD534">
        <v>0</v>
      </c>
      <c r="CE534">
        <v>2017</v>
      </c>
      <c r="CF534">
        <v>147</v>
      </c>
      <c r="CG534">
        <v>0.25</v>
      </c>
      <c r="CH534">
        <v>0.27900000000000003</v>
      </c>
      <c r="CI534">
        <v>0.35699999999999998</v>
      </c>
      <c r="CJ534">
        <v>41</v>
      </c>
      <c r="CK534">
        <v>0.27900000000000003</v>
      </c>
      <c r="CL534">
        <v>12</v>
      </c>
      <c r="CM534">
        <v>2</v>
      </c>
      <c r="CN534" t="s">
        <v>253</v>
      </c>
      <c r="CO534">
        <v>33</v>
      </c>
      <c r="CP534" t="s">
        <v>1062</v>
      </c>
      <c r="CQ534">
        <v>600</v>
      </c>
      <c r="CR534">
        <v>153</v>
      </c>
      <c r="CS534">
        <v>8</v>
      </c>
      <c r="CT534">
        <v>2</v>
      </c>
      <c r="CU534">
        <v>2016</v>
      </c>
      <c r="CV534">
        <v>658</v>
      </c>
      <c r="CW534">
        <v>0.30499999999999999</v>
      </c>
      <c r="CX534">
        <v>0.35899999999999999</v>
      </c>
      <c r="CY534">
        <v>0.41699999999999998</v>
      </c>
      <c r="CZ534">
        <v>226</v>
      </c>
      <c r="DA534">
        <v>0.34300000000000003</v>
      </c>
      <c r="DB534">
        <v>68</v>
      </c>
      <c r="DC534">
        <v>24</v>
      </c>
      <c r="DD534" t="s">
        <v>253</v>
      </c>
      <c r="DE534">
        <v>32</v>
      </c>
      <c r="DF534" t="s">
        <v>1062</v>
      </c>
      <c r="DG534">
        <v>500</v>
      </c>
      <c r="DH534">
        <v>129</v>
      </c>
      <c r="DI534">
        <v>9</v>
      </c>
      <c r="DJ534">
        <v>1</v>
      </c>
      <c r="DK534">
        <v>2015</v>
      </c>
      <c r="DL534">
        <v>551</v>
      </c>
      <c r="DM534">
        <v>0.28799999999999998</v>
      </c>
      <c r="DN534">
        <v>0.33800000000000002</v>
      </c>
      <c r="DO534">
        <v>0.39400000000000002</v>
      </c>
      <c r="DP534">
        <v>178</v>
      </c>
      <c r="DQ534">
        <v>0.32300000000000001</v>
      </c>
      <c r="DR534">
        <v>49</v>
      </c>
      <c r="DS534">
        <v>18</v>
      </c>
      <c r="DT534" t="s">
        <v>253</v>
      </c>
      <c r="DU534">
        <v>31</v>
      </c>
      <c r="DV534" s="36" t="s">
        <v>1162</v>
      </c>
    </row>
    <row r="535" spans="1:126" x14ac:dyDescent="0.3">
      <c r="A535">
        <v>534</v>
      </c>
      <c r="B535" t="s">
        <v>656</v>
      </c>
      <c r="C535" t="s">
        <v>191</v>
      </c>
      <c r="D535" t="s">
        <v>122</v>
      </c>
      <c r="E535">
        <v>502100</v>
      </c>
      <c r="F535" t="s">
        <v>249</v>
      </c>
      <c r="I535" t="s">
        <v>1103</v>
      </c>
      <c r="J535">
        <v>5</v>
      </c>
      <c r="K535" t="s">
        <v>827</v>
      </c>
      <c r="L535">
        <v>76</v>
      </c>
      <c r="M535">
        <v>110</v>
      </c>
      <c r="N535">
        <v>90</v>
      </c>
      <c r="O535">
        <v>103</v>
      </c>
      <c r="P535">
        <v>79</v>
      </c>
      <c r="Q535">
        <v>93</v>
      </c>
      <c r="R535">
        <v>128</v>
      </c>
      <c r="S535">
        <v>71</v>
      </c>
      <c r="T535">
        <v>69</v>
      </c>
      <c r="U535">
        <v>107</v>
      </c>
      <c r="V535">
        <v>70</v>
      </c>
      <c r="W535">
        <v>98</v>
      </c>
      <c r="X535">
        <v>32</v>
      </c>
      <c r="Y535">
        <v>232</v>
      </c>
      <c r="Z535">
        <v>4</v>
      </c>
      <c r="AA535">
        <v>4</v>
      </c>
      <c r="AB535" s="1">
        <v>0.252</v>
      </c>
      <c r="AC535" s="1">
        <v>0.30099999999999999</v>
      </c>
      <c r="AD535" s="1">
        <v>0.35299999999999998</v>
      </c>
      <c r="AE535" s="1">
        <v>0.29099999999999998</v>
      </c>
      <c r="AF535" s="36">
        <v>19</v>
      </c>
      <c r="AG535" s="36">
        <v>18</v>
      </c>
      <c r="AH535" s="8">
        <v>6</v>
      </c>
      <c r="AI535" s="36">
        <v>-9</v>
      </c>
      <c r="AJ535" s="38">
        <v>386</v>
      </c>
      <c r="AK535" s="38">
        <v>146</v>
      </c>
      <c r="AL535" s="1">
        <v>0.21</v>
      </c>
      <c r="AM535" s="1">
        <v>0.53333333329999999</v>
      </c>
      <c r="AN535" s="1">
        <v>0.23216581010000001</v>
      </c>
      <c r="AO535" s="1">
        <v>2.5670267199999999E-2</v>
      </c>
      <c r="AP535" s="1">
        <v>6.3000741900000004E-2</v>
      </c>
      <c r="AQ535" s="1">
        <v>0.20123872039999999</v>
      </c>
      <c r="AR535" s="1">
        <v>0.19651716890000001</v>
      </c>
      <c r="AS535" s="1">
        <v>0.10158094650000001</v>
      </c>
      <c r="AT535" s="1">
        <v>2.8188804299999998E-2</v>
      </c>
      <c r="AU535" s="1">
        <v>4.7978491999999999E-3</v>
      </c>
      <c r="AV535" s="1">
        <v>1.8476434E-2</v>
      </c>
      <c r="AW535" s="1">
        <v>0.29096708850000003</v>
      </c>
      <c r="AX535" s="1">
        <v>-0.65492958000000001</v>
      </c>
      <c r="AY535" s="1">
        <v>0.73154010749999998</v>
      </c>
      <c r="AZ535" s="1">
        <v>-0.16330087600000001</v>
      </c>
      <c r="BA535" s="1">
        <v>3.2663824700000003E-2</v>
      </c>
      <c r="BB535" s="1">
        <v>-0.68603539199999997</v>
      </c>
      <c r="BC535" s="1">
        <v>-0.40199712900000001</v>
      </c>
      <c r="BD535" s="1">
        <v>1.6450215795000001</v>
      </c>
      <c r="BE535" s="1">
        <v>-0.97942333800000003</v>
      </c>
      <c r="BF535" s="1">
        <v>-1.317558499</v>
      </c>
      <c r="BG535" s="1">
        <v>9.0876706099999996E-2</v>
      </c>
      <c r="BH535" s="1">
        <v>-0.66366895199999998</v>
      </c>
      <c r="BI535" s="1">
        <v>-0.21446282999999999</v>
      </c>
      <c r="BJ535">
        <v>3</v>
      </c>
      <c r="BK535">
        <v>1</v>
      </c>
      <c r="BL535" t="s">
        <v>761</v>
      </c>
      <c r="BM535" t="s">
        <v>6724</v>
      </c>
      <c r="BN535" s="36" t="s">
        <v>6996</v>
      </c>
      <c r="BO535" s="1">
        <v>-0.70610992699999997</v>
      </c>
      <c r="BP535" s="1">
        <v>-0.232346841</v>
      </c>
      <c r="BQ535" s="1">
        <v>0.34085739030000001</v>
      </c>
      <c r="BR535" s="1">
        <v>-0.51296606600000005</v>
      </c>
      <c r="BS535" s="1">
        <v>0.7061099274</v>
      </c>
      <c r="BT535" s="1">
        <v>0.23234684059999999</v>
      </c>
      <c r="BU535" s="1">
        <v>0.34085739030000001</v>
      </c>
      <c r="BV535" s="1">
        <v>0.51296606590000005</v>
      </c>
      <c r="BW535" t="s">
        <v>3880</v>
      </c>
      <c r="BX535" t="s">
        <v>1381</v>
      </c>
      <c r="BY535" t="s">
        <v>1373</v>
      </c>
      <c r="BZ535" t="s">
        <v>1381</v>
      </c>
      <c r="CA535">
        <v>245</v>
      </c>
      <c r="CB535">
        <v>71</v>
      </c>
      <c r="CC535">
        <v>3</v>
      </c>
      <c r="CD535">
        <v>5</v>
      </c>
      <c r="CE535">
        <v>2017</v>
      </c>
      <c r="CF535">
        <v>263</v>
      </c>
      <c r="CG535">
        <v>0.314</v>
      </c>
      <c r="CH535">
        <v>0.35399999999999998</v>
      </c>
      <c r="CI535">
        <v>0.41599999999999998</v>
      </c>
      <c r="CJ535">
        <v>89</v>
      </c>
      <c r="CK535">
        <v>0.33700000000000002</v>
      </c>
      <c r="CL535">
        <v>36</v>
      </c>
      <c r="CM535">
        <v>11</v>
      </c>
      <c r="CN535" t="s">
        <v>249</v>
      </c>
      <c r="CO535">
        <v>31</v>
      </c>
      <c r="CP535" t="s">
        <v>1381</v>
      </c>
      <c r="CQ535">
        <v>121</v>
      </c>
      <c r="CR535">
        <v>50</v>
      </c>
      <c r="CS535">
        <v>3</v>
      </c>
      <c r="CT535">
        <v>0</v>
      </c>
      <c r="CU535">
        <v>2016</v>
      </c>
      <c r="CV535">
        <v>134</v>
      </c>
      <c r="CW535">
        <v>0.19800000000000001</v>
      </c>
      <c r="CX535">
        <v>0.26900000000000002</v>
      </c>
      <c r="CY535">
        <v>0.28899999999999998</v>
      </c>
      <c r="CZ535">
        <v>34</v>
      </c>
      <c r="DA535">
        <v>0.254</v>
      </c>
      <c r="DB535">
        <v>8</v>
      </c>
      <c r="DC535">
        <v>1</v>
      </c>
      <c r="DD535" t="s">
        <v>249</v>
      </c>
      <c r="DE535">
        <v>30</v>
      </c>
      <c r="DF535" t="s">
        <v>1554</v>
      </c>
      <c r="DG535">
        <v>12</v>
      </c>
      <c r="DH535">
        <v>8</v>
      </c>
      <c r="DI535">
        <v>0</v>
      </c>
      <c r="DJ535">
        <v>0</v>
      </c>
      <c r="DK535">
        <v>2015</v>
      </c>
      <c r="DL535">
        <v>13</v>
      </c>
      <c r="DM535">
        <v>0.25</v>
      </c>
      <c r="DN535">
        <v>0.308</v>
      </c>
      <c r="DO535">
        <v>0.25</v>
      </c>
      <c r="DP535">
        <v>3</v>
      </c>
      <c r="DQ535">
        <v>0.26300000000000001</v>
      </c>
      <c r="DR535">
        <v>2</v>
      </c>
      <c r="DS535">
        <v>0</v>
      </c>
      <c r="DT535" t="s">
        <v>249</v>
      </c>
      <c r="DU535">
        <v>29</v>
      </c>
      <c r="DV535" s="36" t="s">
        <v>1212</v>
      </c>
    </row>
    <row r="536" spans="1:126" x14ac:dyDescent="0.3">
      <c r="A536">
        <v>535</v>
      </c>
      <c r="B536" t="s">
        <v>7329</v>
      </c>
      <c r="C536" t="s">
        <v>4633</v>
      </c>
      <c r="D536" t="s">
        <v>4634</v>
      </c>
      <c r="E536">
        <v>595777</v>
      </c>
      <c r="F536" t="s">
        <v>257</v>
      </c>
      <c r="I536" t="s">
        <v>1061</v>
      </c>
      <c r="J536">
        <v>6</v>
      </c>
      <c r="K536" t="s">
        <v>2871</v>
      </c>
      <c r="L536">
        <v>172</v>
      </c>
      <c r="M536">
        <v>86</v>
      </c>
      <c r="N536">
        <v>75</v>
      </c>
      <c r="O536">
        <v>73</v>
      </c>
      <c r="P536">
        <v>127</v>
      </c>
      <c r="Q536">
        <v>94</v>
      </c>
      <c r="R536">
        <v>106</v>
      </c>
      <c r="S536">
        <v>77</v>
      </c>
      <c r="T536">
        <v>78</v>
      </c>
      <c r="U536">
        <v>163</v>
      </c>
      <c r="V536">
        <v>62</v>
      </c>
      <c r="W536">
        <v>98</v>
      </c>
      <c r="X536">
        <v>25</v>
      </c>
      <c r="Y536">
        <v>192</v>
      </c>
      <c r="Z536">
        <v>3</v>
      </c>
      <c r="AA536">
        <v>2</v>
      </c>
      <c r="AB536" s="1">
        <v>0.222</v>
      </c>
      <c r="AC536" s="1">
        <v>0.308</v>
      </c>
      <c r="AD536" s="1">
        <v>0.33300000000000002</v>
      </c>
      <c r="AE536" s="1">
        <v>0.29099999999999998</v>
      </c>
      <c r="AF536" s="36">
        <v>17</v>
      </c>
      <c r="AG536" s="36">
        <v>16</v>
      </c>
      <c r="AH536" s="8">
        <v>3</v>
      </c>
      <c r="AI536" s="36">
        <v>-8</v>
      </c>
      <c r="AJ536" s="38">
        <v>421</v>
      </c>
      <c r="AK536" s="38">
        <v>54</v>
      </c>
      <c r="AL536" s="1">
        <v>0.47499999999999998</v>
      </c>
      <c r="AM536" s="1">
        <v>0.41666666670000002</v>
      </c>
      <c r="AN536" s="1">
        <v>0.19222943649999999</v>
      </c>
      <c r="AO536" s="1">
        <v>1.81293628E-2</v>
      </c>
      <c r="AP536" s="1">
        <v>0.1006003108</v>
      </c>
      <c r="AQ536" s="1">
        <v>0.20466793759999999</v>
      </c>
      <c r="AR536" s="1">
        <v>0.1621254778</v>
      </c>
      <c r="AS536" s="1">
        <v>0.1109059791</v>
      </c>
      <c r="AT536" s="1">
        <v>3.1462816900000003E-2</v>
      </c>
      <c r="AU536" s="1">
        <v>7.3095901E-3</v>
      </c>
      <c r="AV536" s="1">
        <v>1.6419717800000001E-2</v>
      </c>
      <c r="AW536" s="1">
        <v>0.29054692050000003</v>
      </c>
      <c r="AX536" s="1">
        <v>1.9524895933999999</v>
      </c>
      <c r="AY536" s="1">
        <v>-1.027631717</v>
      </c>
      <c r="AZ536" s="1">
        <v>-0.41564349</v>
      </c>
      <c r="BA536" s="1">
        <v>-0.28564301399999997</v>
      </c>
      <c r="BB536" s="1">
        <v>0.89300970999999996</v>
      </c>
      <c r="BC536" s="1">
        <v>-0.31698906100000002</v>
      </c>
      <c r="BD536" s="1">
        <v>0.33333328940000001</v>
      </c>
      <c r="BE536" s="1">
        <v>-0.76289383799999999</v>
      </c>
      <c r="BF536" s="1">
        <v>-0.96948928599999995</v>
      </c>
      <c r="BG536" s="1">
        <v>0.84664122919999996</v>
      </c>
      <c r="BH536" s="1">
        <v>-0.83748086399999999</v>
      </c>
      <c r="BI536" s="1">
        <v>-0.22888839799999999</v>
      </c>
      <c r="BJ536">
        <v>4</v>
      </c>
      <c r="BK536">
        <v>1</v>
      </c>
      <c r="BL536" t="s">
        <v>761</v>
      </c>
      <c r="BM536" t="s">
        <v>6729</v>
      </c>
      <c r="BN536" s="36" t="s">
        <v>6744</v>
      </c>
      <c r="BO536" s="1">
        <v>-0.77698126899999997</v>
      </c>
      <c r="BP536" s="1">
        <v>9.8184487799999998E-2</v>
      </c>
      <c r="BQ536" s="1">
        <v>1.4316393000000001E-3</v>
      </c>
      <c r="BR536" s="1">
        <v>0.16512105290000001</v>
      </c>
      <c r="BS536" s="1">
        <v>0.77698126850000004</v>
      </c>
      <c r="BT536" s="1">
        <v>9.8184487799999998E-2</v>
      </c>
      <c r="BU536" s="1">
        <v>1.4316393000000001E-3</v>
      </c>
      <c r="BV536" s="1">
        <v>0.16512105290000001</v>
      </c>
      <c r="BW536" t="s">
        <v>2457</v>
      </c>
      <c r="BX536" t="s">
        <v>1375</v>
      </c>
      <c r="BY536" t="s">
        <v>1373</v>
      </c>
      <c r="BZ536" t="s">
        <v>1375</v>
      </c>
      <c r="CA536">
        <v>58</v>
      </c>
      <c r="CB536">
        <v>22</v>
      </c>
      <c r="CC536">
        <v>0</v>
      </c>
      <c r="CD536">
        <v>1</v>
      </c>
      <c r="CE536">
        <v>2017</v>
      </c>
      <c r="CF536">
        <v>70</v>
      </c>
      <c r="CG536">
        <v>0.17199999999999999</v>
      </c>
      <c r="CH536">
        <v>0.29399999999999998</v>
      </c>
      <c r="CI536">
        <v>0.20699999999999999</v>
      </c>
      <c r="CJ536">
        <v>17</v>
      </c>
      <c r="CK536">
        <v>0.24199999999999999</v>
      </c>
      <c r="CL536">
        <v>5</v>
      </c>
      <c r="CM536">
        <v>0</v>
      </c>
      <c r="CN536" t="s">
        <v>249</v>
      </c>
      <c r="CO536">
        <v>24</v>
      </c>
      <c r="CP536" t="s">
        <v>1375</v>
      </c>
      <c r="CQ536">
        <v>272</v>
      </c>
      <c r="CR536">
        <v>90</v>
      </c>
      <c r="CS536">
        <v>5</v>
      </c>
      <c r="CT536">
        <v>2</v>
      </c>
      <c r="CU536">
        <v>2016</v>
      </c>
      <c r="CV536">
        <v>307</v>
      </c>
      <c r="CW536">
        <v>0.23899999999999999</v>
      </c>
      <c r="CX536">
        <v>0.32100000000000001</v>
      </c>
      <c r="CY536">
        <v>0.33800000000000002</v>
      </c>
      <c r="CZ536">
        <v>92</v>
      </c>
      <c r="DA536">
        <v>0.29799999999999999</v>
      </c>
      <c r="DB536">
        <v>25</v>
      </c>
      <c r="DC536">
        <v>5</v>
      </c>
      <c r="DD536" t="s">
        <v>253</v>
      </c>
      <c r="DE536">
        <v>23</v>
      </c>
      <c r="DV536" s="36" t="s">
        <v>4635</v>
      </c>
    </row>
    <row r="537" spans="1:126" x14ac:dyDescent="0.3">
      <c r="A537">
        <v>536</v>
      </c>
      <c r="B537" t="s">
        <v>6833</v>
      </c>
      <c r="C537" t="s">
        <v>6644</v>
      </c>
      <c r="D537" t="s">
        <v>367</v>
      </c>
      <c r="E537">
        <v>527049</v>
      </c>
      <c r="F537" t="s">
        <v>249</v>
      </c>
      <c r="I537" t="s">
        <v>1065</v>
      </c>
      <c r="J537">
        <v>22</v>
      </c>
      <c r="K537" t="s">
        <v>786</v>
      </c>
      <c r="L537">
        <v>76</v>
      </c>
      <c r="M537">
        <v>93</v>
      </c>
      <c r="N537">
        <v>47</v>
      </c>
      <c r="O537">
        <v>207</v>
      </c>
      <c r="P537">
        <v>110</v>
      </c>
      <c r="Q537">
        <v>123</v>
      </c>
      <c r="R537">
        <v>96</v>
      </c>
      <c r="S537">
        <v>68</v>
      </c>
      <c r="T537">
        <v>67</v>
      </c>
      <c r="U537">
        <v>132</v>
      </c>
      <c r="V537">
        <v>57</v>
      </c>
      <c r="W537">
        <v>89</v>
      </c>
      <c r="X537">
        <v>27</v>
      </c>
      <c r="Y537">
        <v>121</v>
      </c>
      <c r="Z537">
        <v>2</v>
      </c>
      <c r="AA537">
        <v>3</v>
      </c>
      <c r="AB537" s="1">
        <v>0.19800000000000001</v>
      </c>
      <c r="AC537" s="1">
        <v>0.28100000000000003</v>
      </c>
      <c r="AD537" s="1">
        <v>0.29599999999999999</v>
      </c>
      <c r="AE537" s="1">
        <v>0.26400000000000001</v>
      </c>
      <c r="AF537" s="36">
        <v>9</v>
      </c>
      <c r="AG537" s="36">
        <v>8</v>
      </c>
      <c r="AH537" s="8">
        <v>2</v>
      </c>
      <c r="AI537" s="36">
        <v>-8</v>
      </c>
      <c r="AJ537" s="38">
        <v>578</v>
      </c>
      <c r="AK537" s="38">
        <v>212</v>
      </c>
      <c r="AL537" s="1">
        <v>0.21</v>
      </c>
      <c r="AM537" s="1">
        <v>0.45</v>
      </c>
      <c r="AN537" s="1">
        <v>0.1209306153</v>
      </c>
      <c r="AO537" s="1">
        <v>5.1476279E-2</v>
      </c>
      <c r="AP537" s="1">
        <v>8.7121882600000006E-2</v>
      </c>
      <c r="AQ537" s="1">
        <v>0.26719563909999999</v>
      </c>
      <c r="AR537" s="1">
        <v>0.14734425670000001</v>
      </c>
      <c r="AS537" s="1">
        <v>9.82048747E-2</v>
      </c>
      <c r="AT537" s="1">
        <v>2.7227560599999999E-2</v>
      </c>
      <c r="AU537" s="1">
        <v>5.9277714999999998E-3</v>
      </c>
      <c r="AV537" s="1">
        <v>1.50421225E-2</v>
      </c>
      <c r="AW537" s="1">
        <v>0.26373339210000002</v>
      </c>
      <c r="AX537" s="1">
        <v>-0.65492958000000001</v>
      </c>
      <c r="AY537" s="1">
        <v>-0.52501119600000001</v>
      </c>
      <c r="AZ537" s="1">
        <v>-0.86615337100000001</v>
      </c>
      <c r="BA537" s="1">
        <v>1.1219535919000001</v>
      </c>
      <c r="BB537" s="1">
        <v>0.32696476489999998</v>
      </c>
      <c r="BC537" s="1">
        <v>1.2330320633</v>
      </c>
      <c r="BD537" s="1">
        <v>-0.23041783800000001</v>
      </c>
      <c r="BE537" s="1">
        <v>-1.0578165369999999</v>
      </c>
      <c r="BF537" s="1">
        <v>-1.419750941</v>
      </c>
      <c r="BG537" s="1">
        <v>0.43086208999999998</v>
      </c>
      <c r="BH537" s="1">
        <v>-0.95390064500000005</v>
      </c>
      <c r="BI537" s="1">
        <v>-1.149473414</v>
      </c>
      <c r="BJ537">
        <v>2</v>
      </c>
      <c r="BK537">
        <v>2</v>
      </c>
      <c r="BL537" t="s">
        <v>759</v>
      </c>
      <c r="BM537" t="s">
        <v>762</v>
      </c>
      <c r="BN537" s="36" t="s">
        <v>782</v>
      </c>
      <c r="BO537" s="1">
        <v>-0.37957582899999998</v>
      </c>
      <c r="BP537" s="1">
        <v>0.76504450899999998</v>
      </c>
      <c r="BQ537" s="1">
        <v>0.4576781888</v>
      </c>
      <c r="BR537" s="1">
        <v>-0.125159662</v>
      </c>
      <c r="BS537" s="1">
        <v>0.37957582940000001</v>
      </c>
      <c r="BT537" s="1">
        <v>0.76504450899999998</v>
      </c>
      <c r="BU537" s="1">
        <v>0.4576781888</v>
      </c>
      <c r="BV537" s="1">
        <v>0.12515966170000001</v>
      </c>
      <c r="BW537" t="s">
        <v>2869</v>
      </c>
      <c r="BX537" t="s">
        <v>1402</v>
      </c>
      <c r="BY537" t="s">
        <v>1373</v>
      </c>
      <c r="BZ537" t="s">
        <v>1402</v>
      </c>
      <c r="CA537">
        <v>34</v>
      </c>
      <c r="CB537">
        <v>17</v>
      </c>
      <c r="CC537">
        <v>0</v>
      </c>
      <c r="CD537">
        <v>2</v>
      </c>
      <c r="CE537">
        <v>2017</v>
      </c>
      <c r="CF537">
        <v>39</v>
      </c>
      <c r="CG537">
        <v>0.20599999999999999</v>
      </c>
      <c r="CH537">
        <v>0.308</v>
      </c>
      <c r="CI537">
        <v>0.20599999999999999</v>
      </c>
      <c r="CJ537">
        <v>10</v>
      </c>
      <c r="CK537">
        <v>0.255</v>
      </c>
      <c r="CL537">
        <v>4</v>
      </c>
      <c r="CM537">
        <v>1</v>
      </c>
      <c r="CN537" t="s">
        <v>249</v>
      </c>
      <c r="CO537">
        <v>26</v>
      </c>
      <c r="DV537" s="36" t="s">
        <v>6645</v>
      </c>
    </row>
    <row r="538" spans="1:126" x14ac:dyDescent="0.3">
      <c r="A538">
        <v>537</v>
      </c>
      <c r="B538" t="s">
        <v>2783</v>
      </c>
      <c r="C538" t="s">
        <v>2503</v>
      </c>
      <c r="D538" t="s">
        <v>2636</v>
      </c>
      <c r="E538">
        <v>624577</v>
      </c>
      <c r="F538" t="s">
        <v>249</v>
      </c>
      <c r="I538" t="s">
        <v>1065</v>
      </c>
      <c r="J538">
        <v>9</v>
      </c>
      <c r="K538" t="s">
        <v>815</v>
      </c>
      <c r="L538">
        <v>76</v>
      </c>
      <c r="M538">
        <v>93</v>
      </c>
      <c r="N538">
        <v>186</v>
      </c>
      <c r="O538">
        <v>124</v>
      </c>
      <c r="P538">
        <v>118</v>
      </c>
      <c r="Q538">
        <v>87</v>
      </c>
      <c r="R538">
        <v>97</v>
      </c>
      <c r="S538">
        <v>140</v>
      </c>
      <c r="T538">
        <v>111</v>
      </c>
      <c r="U538">
        <v>124</v>
      </c>
      <c r="V538">
        <v>158</v>
      </c>
      <c r="W538">
        <v>114</v>
      </c>
      <c r="X538">
        <v>27</v>
      </c>
      <c r="Y538">
        <v>480</v>
      </c>
      <c r="Z538">
        <v>20</v>
      </c>
      <c r="AA538">
        <v>9</v>
      </c>
      <c r="AB538" s="1">
        <v>0.254</v>
      </c>
      <c r="AC538" s="1">
        <v>0.32700000000000001</v>
      </c>
      <c r="AD538" s="1">
        <v>0.45600000000000002</v>
      </c>
      <c r="AE538" s="1">
        <v>0.33900000000000002</v>
      </c>
      <c r="AF538" s="36">
        <v>53</v>
      </c>
      <c r="AG538" s="36">
        <v>49</v>
      </c>
      <c r="AH538" s="8">
        <v>18</v>
      </c>
      <c r="AI538" s="36">
        <v>4</v>
      </c>
      <c r="AJ538" s="38">
        <v>83</v>
      </c>
      <c r="AK538" s="38">
        <v>19</v>
      </c>
      <c r="AL538" s="1">
        <v>0.21</v>
      </c>
      <c r="AM538" s="1">
        <v>0.45</v>
      </c>
      <c r="AN538" s="1">
        <v>0.47976551890000002</v>
      </c>
      <c r="AO538" s="1">
        <v>3.0956125099999999E-2</v>
      </c>
      <c r="AP538" s="1">
        <v>9.3401763900000004E-2</v>
      </c>
      <c r="AQ538" s="1">
        <v>0.1893169535</v>
      </c>
      <c r="AR538" s="1">
        <v>0.1488857596</v>
      </c>
      <c r="AS538" s="1">
        <v>0.2014857236</v>
      </c>
      <c r="AT538" s="1">
        <v>4.5192480200000003E-2</v>
      </c>
      <c r="AU538" s="1">
        <v>5.5699625000000001E-3</v>
      </c>
      <c r="AV538" s="1">
        <v>4.15836573E-2</v>
      </c>
      <c r="AW538" s="1">
        <v>0.33862197059999999</v>
      </c>
      <c r="AX538" s="1">
        <v>-0.65492958000000001</v>
      </c>
      <c r="AY538" s="1">
        <v>-0.52501119600000001</v>
      </c>
      <c r="AZ538" s="1">
        <v>1.4011866353</v>
      </c>
      <c r="BA538" s="1">
        <v>0.25578357280000003</v>
      </c>
      <c r="BB538" s="1">
        <v>0.59069693249999999</v>
      </c>
      <c r="BC538" s="1">
        <v>-0.69752999100000002</v>
      </c>
      <c r="BD538" s="1">
        <v>-0.17162540200000001</v>
      </c>
      <c r="BE538" s="1">
        <v>1.3403896189</v>
      </c>
      <c r="BF538" s="1">
        <v>0.4901486759</v>
      </c>
      <c r="BG538" s="1">
        <v>0.32319996569999998</v>
      </c>
      <c r="BH538" s="1">
        <v>1.2891092280000001</v>
      </c>
      <c r="BI538" s="1">
        <v>1.4216653875</v>
      </c>
      <c r="BJ538">
        <v>1</v>
      </c>
      <c r="BK538">
        <v>1</v>
      </c>
      <c r="BL538" t="s">
        <v>763</v>
      </c>
      <c r="BM538" t="s">
        <v>760</v>
      </c>
      <c r="BN538" s="36" t="s">
        <v>776</v>
      </c>
      <c r="BO538" s="1">
        <v>0.72887148909999999</v>
      </c>
      <c r="BP538" s="1">
        <v>-0.30353159600000001</v>
      </c>
      <c r="BQ538" s="1">
        <v>-0.53034466800000002</v>
      </c>
      <c r="BR538" s="1">
        <v>-0.28950704999999999</v>
      </c>
      <c r="BS538" s="1">
        <v>0.72887148909999999</v>
      </c>
      <c r="BT538" s="1">
        <v>0.30353159600000001</v>
      </c>
      <c r="BU538" s="1">
        <v>0.53034466769999999</v>
      </c>
      <c r="BV538" s="1">
        <v>0.2895070502</v>
      </c>
      <c r="BW538" t="s">
        <v>4829</v>
      </c>
      <c r="BX538" t="s">
        <v>1567</v>
      </c>
      <c r="BY538" t="s">
        <v>1063</v>
      </c>
      <c r="BZ538" t="s">
        <v>1567</v>
      </c>
      <c r="CA538">
        <v>499</v>
      </c>
      <c r="CB538">
        <v>152</v>
      </c>
      <c r="CC538">
        <v>28</v>
      </c>
      <c r="CD538">
        <v>15</v>
      </c>
      <c r="CE538">
        <v>2017</v>
      </c>
      <c r="CF538">
        <v>570</v>
      </c>
      <c r="CG538">
        <v>0.26300000000000001</v>
      </c>
      <c r="CH538">
        <v>0.34599999999999997</v>
      </c>
      <c r="CI538">
        <v>0.48699999999999999</v>
      </c>
      <c r="CJ538">
        <v>204</v>
      </c>
      <c r="CK538">
        <v>0.35899999999999999</v>
      </c>
      <c r="CL538">
        <v>73</v>
      </c>
      <c r="CM538">
        <v>27</v>
      </c>
      <c r="CN538" t="s">
        <v>249</v>
      </c>
      <c r="CO538">
        <v>26</v>
      </c>
      <c r="CP538" t="s">
        <v>1567</v>
      </c>
      <c r="CQ538">
        <v>334</v>
      </c>
      <c r="CR538">
        <v>104</v>
      </c>
      <c r="CS538">
        <v>11</v>
      </c>
      <c r="CT538">
        <v>5</v>
      </c>
      <c r="CU538">
        <v>2016</v>
      </c>
      <c r="CV538">
        <v>368</v>
      </c>
      <c r="CW538">
        <v>0.26300000000000001</v>
      </c>
      <c r="CX538">
        <v>0.32300000000000001</v>
      </c>
      <c r="CY538">
        <v>0.41599999999999998</v>
      </c>
      <c r="CZ538">
        <v>119</v>
      </c>
      <c r="DA538">
        <v>0.32400000000000001</v>
      </c>
      <c r="DB538">
        <v>38</v>
      </c>
      <c r="DC538">
        <v>13</v>
      </c>
      <c r="DD538" t="s">
        <v>249</v>
      </c>
      <c r="DE538">
        <v>25</v>
      </c>
      <c r="DF538" t="s">
        <v>1567</v>
      </c>
      <c r="DG538">
        <v>282</v>
      </c>
      <c r="DH538">
        <v>79</v>
      </c>
      <c r="DI538">
        <v>11</v>
      </c>
      <c r="DJ538">
        <v>3</v>
      </c>
      <c r="DK538">
        <v>2015</v>
      </c>
      <c r="DL538">
        <v>311</v>
      </c>
      <c r="DM538">
        <v>0.255</v>
      </c>
      <c r="DN538">
        <v>0.32200000000000001</v>
      </c>
      <c r="DO538">
        <v>0.436</v>
      </c>
      <c r="DP538">
        <v>103</v>
      </c>
      <c r="DQ538">
        <v>0.33</v>
      </c>
      <c r="DR538">
        <v>37</v>
      </c>
      <c r="DS538">
        <v>10</v>
      </c>
      <c r="DT538" t="s">
        <v>249</v>
      </c>
      <c r="DU538">
        <v>24</v>
      </c>
      <c r="DV538" s="36" t="s">
        <v>2637</v>
      </c>
    </row>
    <row r="539" spans="1:126" x14ac:dyDescent="0.3">
      <c r="A539">
        <v>538</v>
      </c>
      <c r="B539" t="s">
        <v>657</v>
      </c>
      <c r="C539" t="s">
        <v>406</v>
      </c>
      <c r="D539" t="s">
        <v>405</v>
      </c>
      <c r="E539">
        <v>405395</v>
      </c>
      <c r="F539" t="s">
        <v>250</v>
      </c>
      <c r="I539" t="s">
        <v>1065</v>
      </c>
      <c r="J539">
        <v>17</v>
      </c>
      <c r="K539" t="s">
        <v>792</v>
      </c>
      <c r="L539">
        <v>67</v>
      </c>
      <c r="M539">
        <v>131</v>
      </c>
      <c r="N539">
        <v>159</v>
      </c>
      <c r="O539">
        <v>58</v>
      </c>
      <c r="P539">
        <v>125</v>
      </c>
      <c r="Q539">
        <v>63</v>
      </c>
      <c r="R539">
        <v>105</v>
      </c>
      <c r="S539">
        <v>119</v>
      </c>
      <c r="T539">
        <v>50</v>
      </c>
      <c r="U539">
        <v>6</v>
      </c>
      <c r="V539">
        <v>171</v>
      </c>
      <c r="W539">
        <v>107</v>
      </c>
      <c r="X539">
        <v>38</v>
      </c>
      <c r="Y539">
        <v>410</v>
      </c>
      <c r="Z539">
        <v>19</v>
      </c>
      <c r="AA539">
        <v>3</v>
      </c>
      <c r="AB539" s="1">
        <v>0.23899999999999999</v>
      </c>
      <c r="AC539" s="1">
        <v>0.314</v>
      </c>
      <c r="AD539" s="1">
        <v>0.41099999999999998</v>
      </c>
      <c r="AE539" s="1">
        <v>0.318</v>
      </c>
      <c r="AF539" s="36">
        <v>38</v>
      </c>
      <c r="AG539" s="36">
        <v>34</v>
      </c>
      <c r="AH539" s="8">
        <v>14</v>
      </c>
      <c r="AI539" s="36">
        <v>-5</v>
      </c>
      <c r="AJ539" s="38">
        <v>201</v>
      </c>
      <c r="AK539" s="38">
        <v>31</v>
      </c>
      <c r="AL539" s="1">
        <v>0.185</v>
      </c>
      <c r="AM539" s="1">
        <v>0.63333333329999997</v>
      </c>
      <c r="AN539" s="1">
        <v>0.41026572919999998</v>
      </c>
      <c r="AO539" s="1">
        <v>1.4315573099999999E-2</v>
      </c>
      <c r="AP539" s="1">
        <v>9.9415840500000005E-2</v>
      </c>
      <c r="AQ539" s="1">
        <v>0.136678096</v>
      </c>
      <c r="AR539" s="1">
        <v>0.16131053670000001</v>
      </c>
      <c r="AS539" s="1">
        <v>0.17158374730000001</v>
      </c>
      <c r="AT539" s="1">
        <v>2.02237389E-2</v>
      </c>
      <c r="AU539" s="1">
        <v>2.5989040000000001E-4</v>
      </c>
      <c r="AV539" s="1">
        <v>4.5110656399999997E-2</v>
      </c>
      <c r="AW539" s="1">
        <v>0.3179614107</v>
      </c>
      <c r="AX539" s="1">
        <v>-0.90091252099999997</v>
      </c>
      <c r="AY539" s="1">
        <v>2.2394016717</v>
      </c>
      <c r="AZ539" s="1">
        <v>0.9620441435</v>
      </c>
      <c r="BA539" s="1">
        <v>-0.44662573999999999</v>
      </c>
      <c r="BB539" s="1">
        <v>0.84326626709999997</v>
      </c>
      <c r="BC539" s="1">
        <v>-2.0024130919999998</v>
      </c>
      <c r="BD539" s="1">
        <v>0.3022516932</v>
      </c>
      <c r="BE539" s="1">
        <v>0.64605853570000005</v>
      </c>
      <c r="BF539" s="1">
        <v>-2.164346337</v>
      </c>
      <c r="BG539" s="1">
        <v>-1.27456204</v>
      </c>
      <c r="BH539" s="1">
        <v>1.5871739047</v>
      </c>
      <c r="BI539" s="1">
        <v>0.7123293544</v>
      </c>
      <c r="BJ539">
        <v>3</v>
      </c>
      <c r="BK539">
        <v>2</v>
      </c>
      <c r="BL539" t="s">
        <v>764</v>
      </c>
      <c r="BM539" t="s">
        <v>6724</v>
      </c>
      <c r="BN539" s="36" t="s">
        <v>6748</v>
      </c>
      <c r="BO539" s="1">
        <v>0.33567116499999999</v>
      </c>
      <c r="BP539" s="1">
        <v>-0.72085386799999995</v>
      </c>
      <c r="BQ539" s="1">
        <v>0.39417977389999997</v>
      </c>
      <c r="BR539" s="1">
        <v>-0.431716131</v>
      </c>
      <c r="BS539" s="1">
        <v>0.33567116499999999</v>
      </c>
      <c r="BT539" s="1">
        <v>0.72085386799999995</v>
      </c>
      <c r="BU539" s="1">
        <v>0.39417977389999997</v>
      </c>
      <c r="BV539" s="1">
        <v>0.43171613129999997</v>
      </c>
      <c r="BW539" t="s">
        <v>6533</v>
      </c>
      <c r="BX539" t="s">
        <v>1384</v>
      </c>
      <c r="BY539" t="s">
        <v>1373</v>
      </c>
      <c r="BZ539" t="s">
        <v>1384</v>
      </c>
      <c r="CA539">
        <v>593</v>
      </c>
      <c r="CB539">
        <v>149</v>
      </c>
      <c r="CC539">
        <v>23</v>
      </c>
      <c r="CD539">
        <v>3</v>
      </c>
      <c r="CE539">
        <v>2017</v>
      </c>
      <c r="CF539">
        <v>636</v>
      </c>
      <c r="CG539">
        <v>0.24099999999999999</v>
      </c>
      <c r="CH539">
        <v>0.28599999999999998</v>
      </c>
      <c r="CI539">
        <v>0.38600000000000001</v>
      </c>
      <c r="CJ539">
        <v>187</v>
      </c>
      <c r="CK539">
        <v>0.29399999999999998</v>
      </c>
      <c r="CL539">
        <v>38</v>
      </c>
      <c r="CM539">
        <v>19</v>
      </c>
      <c r="CN539" t="s">
        <v>250</v>
      </c>
      <c r="CO539">
        <v>37</v>
      </c>
      <c r="CP539" t="s">
        <v>1384</v>
      </c>
      <c r="CQ539">
        <v>593</v>
      </c>
      <c r="CR539">
        <v>152</v>
      </c>
      <c r="CS539">
        <v>31</v>
      </c>
      <c r="CT539">
        <v>4</v>
      </c>
      <c r="CU539">
        <v>2016</v>
      </c>
      <c r="CV539">
        <v>650</v>
      </c>
      <c r="CW539">
        <v>0.26800000000000002</v>
      </c>
      <c r="CX539">
        <v>0.32300000000000001</v>
      </c>
      <c r="CY539">
        <v>0.45700000000000002</v>
      </c>
      <c r="CZ539">
        <v>219</v>
      </c>
      <c r="DA539">
        <v>0.33700000000000002</v>
      </c>
      <c r="DB539">
        <v>63</v>
      </c>
      <c r="DC539">
        <v>30</v>
      </c>
      <c r="DD539" t="s">
        <v>250</v>
      </c>
      <c r="DE539">
        <v>36</v>
      </c>
      <c r="DF539" t="s">
        <v>1384</v>
      </c>
      <c r="DG539">
        <v>602</v>
      </c>
      <c r="DH539">
        <v>157</v>
      </c>
      <c r="DI539">
        <v>40</v>
      </c>
      <c r="DJ539">
        <v>5</v>
      </c>
      <c r="DK539">
        <v>2015</v>
      </c>
      <c r="DL539">
        <v>661</v>
      </c>
      <c r="DM539">
        <v>0.24399999999999999</v>
      </c>
      <c r="DN539">
        <v>0.307</v>
      </c>
      <c r="DO539">
        <v>0.48</v>
      </c>
      <c r="DP539">
        <v>222</v>
      </c>
      <c r="DQ539">
        <v>0.33600000000000002</v>
      </c>
      <c r="DR539">
        <v>64</v>
      </c>
      <c r="DS539">
        <v>28</v>
      </c>
      <c r="DT539" t="s">
        <v>250</v>
      </c>
      <c r="DU539">
        <v>35</v>
      </c>
      <c r="DV539" s="36" t="s">
        <v>1537</v>
      </c>
    </row>
    <row r="540" spans="1:126" x14ac:dyDescent="0.3">
      <c r="A540">
        <v>539</v>
      </c>
      <c r="B540" t="s">
        <v>5625</v>
      </c>
      <c r="C540" t="s">
        <v>4591</v>
      </c>
      <c r="D540" t="s">
        <v>2234</v>
      </c>
      <c r="E540">
        <v>596451</v>
      </c>
      <c r="F540" t="s">
        <v>249</v>
      </c>
      <c r="I540" t="s">
        <v>1061</v>
      </c>
      <c r="J540">
        <v>19</v>
      </c>
      <c r="K540" t="s">
        <v>2876</v>
      </c>
      <c r="L540">
        <v>76</v>
      </c>
      <c r="M540">
        <v>83</v>
      </c>
      <c r="N540">
        <v>57</v>
      </c>
      <c r="O540">
        <v>329</v>
      </c>
      <c r="P540">
        <v>119</v>
      </c>
      <c r="Q540">
        <v>110</v>
      </c>
      <c r="R540">
        <v>107</v>
      </c>
      <c r="S540">
        <v>74</v>
      </c>
      <c r="T540">
        <v>117</v>
      </c>
      <c r="U540">
        <v>71</v>
      </c>
      <c r="V540">
        <v>49</v>
      </c>
      <c r="W540">
        <v>100</v>
      </c>
      <c r="X540">
        <v>24</v>
      </c>
      <c r="Y540">
        <v>147</v>
      </c>
      <c r="Z540">
        <v>2</v>
      </c>
      <c r="AA540">
        <v>6</v>
      </c>
      <c r="AB540" s="1">
        <v>0.23699999999999999</v>
      </c>
      <c r="AC540" s="1">
        <v>0.318</v>
      </c>
      <c r="AD540" s="1">
        <v>0.34300000000000003</v>
      </c>
      <c r="AE540" s="1">
        <v>0.29799999999999999</v>
      </c>
      <c r="AF540" s="36">
        <v>16</v>
      </c>
      <c r="AG540" s="36">
        <v>14</v>
      </c>
      <c r="AH540" s="8">
        <v>4</v>
      </c>
      <c r="AI540" s="36">
        <v>-5</v>
      </c>
      <c r="AJ540" s="38">
        <v>640</v>
      </c>
      <c r="AK540" s="38">
        <v>239</v>
      </c>
      <c r="AL540" s="1">
        <v>0.21</v>
      </c>
      <c r="AM540" s="1">
        <v>0.4</v>
      </c>
      <c r="AN540" s="1">
        <v>0.1469280359</v>
      </c>
      <c r="AO540" s="1">
        <v>8.1953521500000001E-2</v>
      </c>
      <c r="AP540" s="1">
        <v>9.4755694700000004E-2</v>
      </c>
      <c r="AQ540" s="1">
        <v>0.2385376575</v>
      </c>
      <c r="AR540" s="1">
        <v>0.16404888519999999</v>
      </c>
      <c r="AS540" s="1">
        <v>0.1059417773</v>
      </c>
      <c r="AT540" s="1">
        <v>4.7289902500000001E-2</v>
      </c>
      <c r="AU540" s="1">
        <v>3.1955720999999999E-3</v>
      </c>
      <c r="AV540" s="1">
        <v>1.2895249399999999E-2</v>
      </c>
      <c r="AW540" s="1">
        <v>0.29824932739999999</v>
      </c>
      <c r="AX540" s="1">
        <v>-0.65492958000000001</v>
      </c>
      <c r="AY540" s="1">
        <v>-1.278941978</v>
      </c>
      <c r="AZ540" s="1">
        <v>-0.70188565000000003</v>
      </c>
      <c r="BA540" s="1">
        <v>2.4084192643</v>
      </c>
      <c r="BB540" s="1">
        <v>0.6475571</v>
      </c>
      <c r="BC540" s="1">
        <v>0.52261930550000002</v>
      </c>
      <c r="BD540" s="1">
        <v>0.40669144550000003</v>
      </c>
      <c r="BE540" s="1">
        <v>-0.87816379700000002</v>
      </c>
      <c r="BF540" s="1">
        <v>0.71313137049999997</v>
      </c>
      <c r="BG540" s="1">
        <v>-0.39123679500000003</v>
      </c>
      <c r="BH540" s="1">
        <v>-1.1353316609999999</v>
      </c>
      <c r="BI540" s="1">
        <v>3.5557231699999997E-2</v>
      </c>
      <c r="BJ540">
        <v>2</v>
      </c>
      <c r="BK540">
        <v>2</v>
      </c>
      <c r="BL540" t="s">
        <v>759</v>
      </c>
      <c r="BM540" t="s">
        <v>761</v>
      </c>
      <c r="BN540" s="36" t="s">
        <v>779</v>
      </c>
      <c r="BO540" s="1">
        <v>-0.43049517199999998</v>
      </c>
      <c r="BP540" s="1">
        <v>0.61471440259999999</v>
      </c>
      <c r="BQ540" s="1">
        <v>-0.24134935499999999</v>
      </c>
      <c r="BR540" s="1">
        <v>-0.17563737099999999</v>
      </c>
      <c r="BS540" s="1">
        <v>0.43049517180000002</v>
      </c>
      <c r="BT540" s="1">
        <v>0.61471440259999999</v>
      </c>
      <c r="BU540" s="1">
        <v>0.2413493548</v>
      </c>
      <c r="BV540" s="1">
        <v>0.17563737090000001</v>
      </c>
      <c r="BW540" t="s">
        <v>2814</v>
      </c>
      <c r="BX540" t="s">
        <v>1081</v>
      </c>
      <c r="BY540" t="s">
        <v>1063</v>
      </c>
      <c r="CP540" t="s">
        <v>1081</v>
      </c>
      <c r="CQ540">
        <v>57</v>
      </c>
      <c r="CR540">
        <v>15</v>
      </c>
      <c r="CS540">
        <v>0</v>
      </c>
      <c r="CT540">
        <v>5</v>
      </c>
      <c r="CU540">
        <v>2016</v>
      </c>
      <c r="CV540">
        <v>69</v>
      </c>
      <c r="CW540">
        <v>0.26300000000000001</v>
      </c>
      <c r="CX540">
        <v>0.373</v>
      </c>
      <c r="CY540">
        <v>0.33300000000000002</v>
      </c>
      <c r="CZ540">
        <v>22</v>
      </c>
      <c r="DA540">
        <v>0.32100000000000001</v>
      </c>
      <c r="DB540">
        <v>13</v>
      </c>
      <c r="DC540">
        <v>3</v>
      </c>
      <c r="DD540" t="s">
        <v>249</v>
      </c>
      <c r="DE540">
        <v>23</v>
      </c>
      <c r="DV540" s="36" t="s">
        <v>4849</v>
      </c>
    </row>
    <row r="541" spans="1:126" x14ac:dyDescent="0.3">
      <c r="A541">
        <v>540</v>
      </c>
      <c r="B541" t="s">
        <v>2784</v>
      </c>
      <c r="C541" t="s">
        <v>192</v>
      </c>
      <c r="D541" t="s">
        <v>38</v>
      </c>
      <c r="E541">
        <v>430605</v>
      </c>
      <c r="F541" t="s">
        <v>249</v>
      </c>
      <c r="I541" t="s">
        <v>1065</v>
      </c>
      <c r="J541">
        <v>32</v>
      </c>
      <c r="K541" t="s">
        <v>2663</v>
      </c>
      <c r="L541">
        <v>76</v>
      </c>
      <c r="M541">
        <v>127</v>
      </c>
      <c r="N541">
        <v>36</v>
      </c>
      <c r="O541">
        <v>32</v>
      </c>
      <c r="P541">
        <v>145</v>
      </c>
      <c r="Q541">
        <v>118</v>
      </c>
      <c r="R541">
        <v>96</v>
      </c>
      <c r="S541">
        <v>100</v>
      </c>
      <c r="T541">
        <v>68</v>
      </c>
      <c r="U541">
        <v>86</v>
      </c>
      <c r="V541">
        <v>109</v>
      </c>
      <c r="W541">
        <v>102</v>
      </c>
      <c r="X541">
        <v>37</v>
      </c>
      <c r="Y541">
        <v>94</v>
      </c>
      <c r="Z541">
        <v>3</v>
      </c>
      <c r="AA541">
        <v>1</v>
      </c>
      <c r="AB541" s="1">
        <v>0.214</v>
      </c>
      <c r="AC541" s="1">
        <v>0.313</v>
      </c>
      <c r="AD541" s="1">
        <v>0.35799999999999998</v>
      </c>
      <c r="AE541" s="1">
        <v>0.30199999999999999</v>
      </c>
      <c r="AF541" s="36">
        <v>12</v>
      </c>
      <c r="AG541" s="36">
        <v>11</v>
      </c>
      <c r="AH541" s="8">
        <v>2</v>
      </c>
      <c r="AI541" s="36">
        <v>-3</v>
      </c>
      <c r="AJ541" s="38">
        <v>494</v>
      </c>
      <c r="AK541" s="38">
        <v>178</v>
      </c>
      <c r="AL541" s="1">
        <v>0.21</v>
      </c>
      <c r="AM541" s="1">
        <v>0.61666666670000003</v>
      </c>
      <c r="AN541" s="1">
        <v>9.3629080599999998E-2</v>
      </c>
      <c r="AO541" s="1">
        <v>8.0774673999999998E-3</v>
      </c>
      <c r="AP541" s="1">
        <v>0.1152841641</v>
      </c>
      <c r="AQ541" s="1">
        <v>0.25570386179999999</v>
      </c>
      <c r="AR541" s="1">
        <v>0.1477588829</v>
      </c>
      <c r="AS541" s="1">
        <v>0.14392581860000001</v>
      </c>
      <c r="AT541" s="1">
        <v>2.7720229900000001E-2</v>
      </c>
      <c r="AU541" s="1">
        <v>3.8863505E-3</v>
      </c>
      <c r="AV541" s="1">
        <v>2.87565311E-2</v>
      </c>
      <c r="AW541" s="1">
        <v>0.30211118910000001</v>
      </c>
      <c r="AX541" s="1">
        <v>-0.65492958000000001</v>
      </c>
      <c r="AY541" s="1">
        <v>1.9880914110000001</v>
      </c>
      <c r="AZ541" s="1">
        <v>-1.0386612879999999</v>
      </c>
      <c r="BA541" s="1">
        <v>-0.70994053199999996</v>
      </c>
      <c r="BB541" s="1">
        <v>1.5096781286000001</v>
      </c>
      <c r="BC541" s="1">
        <v>0.94815836539999998</v>
      </c>
      <c r="BD541" s="1">
        <v>-0.21460412400000001</v>
      </c>
      <c r="BE541" s="1">
        <v>3.8347791E-3</v>
      </c>
      <c r="BF541" s="1">
        <v>-1.3673739279999999</v>
      </c>
      <c r="BG541" s="1">
        <v>-0.183386623</v>
      </c>
      <c r="BH541" s="1">
        <v>0.2050961519</v>
      </c>
      <c r="BI541" s="1">
        <v>0.16814597449999999</v>
      </c>
      <c r="BJ541">
        <v>3</v>
      </c>
      <c r="BK541">
        <v>3</v>
      </c>
      <c r="BL541" t="s">
        <v>762</v>
      </c>
      <c r="BM541" t="s">
        <v>763</v>
      </c>
      <c r="BN541" s="36" t="s">
        <v>799</v>
      </c>
      <c r="BO541" s="1">
        <v>0.2384430371</v>
      </c>
      <c r="BP541" s="1">
        <v>-7.9332020000000003E-3</v>
      </c>
      <c r="BQ541" s="1">
        <v>0.95247816220000003</v>
      </c>
      <c r="BR541" s="1">
        <v>-0.102809585</v>
      </c>
      <c r="BS541" s="1">
        <v>0.2384430371</v>
      </c>
      <c r="BT541" s="1">
        <v>7.9332023000000008E-3</v>
      </c>
      <c r="BU541" s="1">
        <v>0.95247816220000003</v>
      </c>
      <c r="BV541" s="1">
        <v>0.1028095849</v>
      </c>
      <c r="BW541" t="s">
        <v>2924</v>
      </c>
      <c r="BX541" t="s">
        <v>1085</v>
      </c>
      <c r="BY541" t="s">
        <v>1063</v>
      </c>
      <c r="BZ541" t="s">
        <v>1085</v>
      </c>
      <c r="CA541">
        <v>65</v>
      </c>
      <c r="CB541">
        <v>25</v>
      </c>
      <c r="CC541">
        <v>2</v>
      </c>
      <c r="CD541">
        <v>0</v>
      </c>
      <c r="CE541">
        <v>2017</v>
      </c>
      <c r="CF541">
        <v>69</v>
      </c>
      <c r="CG541">
        <v>0.26200000000000001</v>
      </c>
      <c r="CH541">
        <v>0.30399999999999999</v>
      </c>
      <c r="CI541">
        <v>0.43099999999999999</v>
      </c>
      <c r="CJ541">
        <v>22</v>
      </c>
      <c r="CK541">
        <v>0.318</v>
      </c>
      <c r="CL541">
        <v>12</v>
      </c>
      <c r="CM541">
        <v>2</v>
      </c>
      <c r="CN541" t="s">
        <v>249</v>
      </c>
      <c r="CO541">
        <v>36</v>
      </c>
      <c r="CP541" t="s">
        <v>1074</v>
      </c>
      <c r="CQ541">
        <v>223</v>
      </c>
      <c r="CR541">
        <v>113</v>
      </c>
      <c r="CS541">
        <v>9</v>
      </c>
      <c r="CT541">
        <v>0</v>
      </c>
      <c r="CU541">
        <v>2016</v>
      </c>
      <c r="CV541">
        <v>256</v>
      </c>
      <c r="CW541">
        <v>0.22</v>
      </c>
      <c r="CX541">
        <v>0.309</v>
      </c>
      <c r="CY541">
        <v>0.40400000000000003</v>
      </c>
      <c r="CZ541">
        <v>80</v>
      </c>
      <c r="DA541">
        <v>0.312</v>
      </c>
      <c r="DB541">
        <v>26</v>
      </c>
      <c r="DC541">
        <v>5</v>
      </c>
      <c r="DD541" t="s">
        <v>249</v>
      </c>
      <c r="DE541">
        <v>35</v>
      </c>
      <c r="DF541" t="s">
        <v>1372</v>
      </c>
      <c r="DG541">
        <v>173</v>
      </c>
      <c r="DH541">
        <v>82</v>
      </c>
      <c r="DI541">
        <v>8</v>
      </c>
      <c r="DJ541">
        <v>0</v>
      </c>
      <c r="DK541">
        <v>2015</v>
      </c>
      <c r="DL541">
        <v>201</v>
      </c>
      <c r="DM541">
        <v>0.30099999999999999</v>
      </c>
      <c r="DN541">
        <v>0.39300000000000002</v>
      </c>
      <c r="DO541">
        <v>0.54300000000000004</v>
      </c>
      <c r="DP541">
        <v>81</v>
      </c>
      <c r="DQ541">
        <v>0.40200000000000002</v>
      </c>
      <c r="DR541">
        <v>57</v>
      </c>
      <c r="DS541">
        <v>9</v>
      </c>
      <c r="DT541" t="s">
        <v>249</v>
      </c>
      <c r="DU541">
        <v>34</v>
      </c>
      <c r="DV541" s="36" t="s">
        <v>1461</v>
      </c>
    </row>
    <row r="542" spans="1:126" x14ac:dyDescent="0.3">
      <c r="A542">
        <v>541</v>
      </c>
      <c r="B542" t="s">
        <v>658</v>
      </c>
      <c r="C542" t="s">
        <v>194</v>
      </c>
      <c r="D542" t="s">
        <v>426</v>
      </c>
      <c r="E542">
        <v>493351</v>
      </c>
      <c r="F542" t="s">
        <v>257</v>
      </c>
      <c r="I542" t="s">
        <v>1065</v>
      </c>
      <c r="J542">
        <v>1</v>
      </c>
      <c r="K542" t="s">
        <v>818</v>
      </c>
      <c r="L542">
        <v>172</v>
      </c>
      <c r="M542">
        <v>124</v>
      </c>
      <c r="N542">
        <v>60</v>
      </c>
      <c r="O542">
        <v>137</v>
      </c>
      <c r="P542">
        <v>76</v>
      </c>
      <c r="Q542">
        <v>58</v>
      </c>
      <c r="R542">
        <v>120</v>
      </c>
      <c r="S542">
        <v>61</v>
      </c>
      <c r="T542">
        <v>82</v>
      </c>
      <c r="U542">
        <v>31</v>
      </c>
      <c r="V542">
        <v>57</v>
      </c>
      <c r="W542">
        <v>92</v>
      </c>
      <c r="X542">
        <v>36</v>
      </c>
      <c r="Y542">
        <v>155</v>
      </c>
      <c r="Z542">
        <v>2</v>
      </c>
      <c r="AA542">
        <v>4</v>
      </c>
      <c r="AB542" s="1">
        <v>0.23699999999999999</v>
      </c>
      <c r="AC542" s="1">
        <v>0.28499999999999998</v>
      </c>
      <c r="AD542" s="1">
        <v>0.32400000000000001</v>
      </c>
      <c r="AE542" s="1">
        <v>0.27300000000000002</v>
      </c>
      <c r="AF542" s="36">
        <v>12</v>
      </c>
      <c r="AG542" s="36">
        <v>12</v>
      </c>
      <c r="AH542" s="8">
        <v>3</v>
      </c>
      <c r="AI542" s="36">
        <v>-4</v>
      </c>
      <c r="AJ542" s="38">
        <v>658</v>
      </c>
      <c r="AK542" s="38">
        <v>86</v>
      </c>
      <c r="AL542" s="1">
        <v>0.47499999999999998</v>
      </c>
      <c r="AM542" s="1">
        <v>0.6</v>
      </c>
      <c r="AN542" s="1">
        <v>0.15522845460000001</v>
      </c>
      <c r="AO542" s="1">
        <v>3.4056397000000002E-2</v>
      </c>
      <c r="AP542" s="1">
        <v>6.0625486399999998E-2</v>
      </c>
      <c r="AQ542" s="1">
        <v>0.12708278889999999</v>
      </c>
      <c r="AR542" s="1">
        <v>0.18344167119999999</v>
      </c>
      <c r="AS542" s="1">
        <v>8.7373313800000005E-2</v>
      </c>
      <c r="AT542" s="1">
        <v>3.3127858099999997E-2</v>
      </c>
      <c r="AU542" s="1">
        <v>1.4016413E-3</v>
      </c>
      <c r="AV542" s="1">
        <v>1.4943053E-2</v>
      </c>
      <c r="AW542" s="1">
        <v>0.27287812340000001</v>
      </c>
      <c r="AX542" s="1">
        <v>1.9524895933999999</v>
      </c>
      <c r="AY542" s="1">
        <v>1.7367811502999999</v>
      </c>
      <c r="AZ542" s="1">
        <v>-0.64943849099999995</v>
      </c>
      <c r="BA542" s="1">
        <v>0.3866482155</v>
      </c>
      <c r="BB542" s="1">
        <v>-0.78578748300000001</v>
      </c>
      <c r="BC542" s="1">
        <v>-2.2402745249999998</v>
      </c>
      <c r="BD542" s="1">
        <v>1.1463262077</v>
      </c>
      <c r="BE542" s="1">
        <v>-1.3093279870000001</v>
      </c>
      <c r="BF542" s="1">
        <v>-0.79247421200000001</v>
      </c>
      <c r="BG542" s="1">
        <v>-0.93101751200000005</v>
      </c>
      <c r="BH542" s="1">
        <v>-0.96227295800000001</v>
      </c>
      <c r="BI542" s="1">
        <v>-0.83550866899999998</v>
      </c>
      <c r="BJ542">
        <v>3</v>
      </c>
      <c r="BK542">
        <v>1</v>
      </c>
      <c r="BL542" t="s">
        <v>761</v>
      </c>
      <c r="BM542" t="s">
        <v>764</v>
      </c>
      <c r="BN542" s="36" t="s">
        <v>772</v>
      </c>
      <c r="BO542" s="1">
        <v>-0.81568198700000005</v>
      </c>
      <c r="BP542" s="1">
        <v>-0.48836790099999999</v>
      </c>
      <c r="BQ542" s="1">
        <v>0.23227393469999999</v>
      </c>
      <c r="BR542" s="1">
        <v>-4.1871024999999999E-2</v>
      </c>
      <c r="BS542" s="1">
        <v>0.81568198719999996</v>
      </c>
      <c r="BT542" s="1">
        <v>0.48836790140000003</v>
      </c>
      <c r="BU542" s="1">
        <v>0.23227393469999999</v>
      </c>
      <c r="BV542" s="1">
        <v>4.1871024499999999E-2</v>
      </c>
      <c r="BW542" t="s">
        <v>2464</v>
      </c>
      <c r="BX542" t="s">
        <v>1402</v>
      </c>
      <c r="BY542" t="s">
        <v>1373</v>
      </c>
      <c r="CP542" t="s">
        <v>1402</v>
      </c>
      <c r="CQ542">
        <v>478</v>
      </c>
      <c r="CR542">
        <v>145</v>
      </c>
      <c r="CS542">
        <v>6</v>
      </c>
      <c r="CT542">
        <v>8</v>
      </c>
      <c r="CU542">
        <v>2016</v>
      </c>
      <c r="CV542">
        <v>506</v>
      </c>
      <c r="CW542">
        <v>0.24099999999999999</v>
      </c>
      <c r="CX542">
        <v>0.27700000000000002</v>
      </c>
      <c r="CY542">
        <v>0.33300000000000002</v>
      </c>
      <c r="CZ542">
        <v>137</v>
      </c>
      <c r="DA542">
        <v>0.27</v>
      </c>
      <c r="DB542">
        <v>24</v>
      </c>
      <c r="DC542">
        <v>9</v>
      </c>
      <c r="DD542" t="s">
        <v>257</v>
      </c>
      <c r="DE542">
        <v>34</v>
      </c>
      <c r="DF542" t="s">
        <v>1390</v>
      </c>
      <c r="DG542">
        <v>583</v>
      </c>
      <c r="DH542">
        <v>154</v>
      </c>
      <c r="DI542">
        <v>10</v>
      </c>
      <c r="DJ542">
        <v>17</v>
      </c>
      <c r="DK542">
        <v>2015</v>
      </c>
      <c r="DL542">
        <v>622</v>
      </c>
      <c r="DM542">
        <v>0.249</v>
      </c>
      <c r="DN542">
        <v>0.28499999999999998</v>
      </c>
      <c r="DO542">
        <v>0.35699999999999998</v>
      </c>
      <c r="DP542">
        <v>175</v>
      </c>
      <c r="DQ542">
        <v>0.28199999999999997</v>
      </c>
      <c r="DR542">
        <v>32</v>
      </c>
      <c r="DS542">
        <v>16</v>
      </c>
      <c r="DT542" t="s">
        <v>257</v>
      </c>
      <c r="DU542">
        <v>33</v>
      </c>
      <c r="DV542" s="36" t="s">
        <v>1391</v>
      </c>
    </row>
    <row r="543" spans="1:126" x14ac:dyDescent="0.3">
      <c r="A543">
        <v>542</v>
      </c>
      <c r="B543" t="s">
        <v>5626</v>
      </c>
      <c r="C543" t="s">
        <v>194</v>
      </c>
      <c r="D543" t="s">
        <v>425</v>
      </c>
      <c r="E543">
        <v>434670</v>
      </c>
      <c r="F543" t="s">
        <v>250</v>
      </c>
      <c r="I543" t="s">
        <v>1065</v>
      </c>
      <c r="J543">
        <v>7</v>
      </c>
      <c r="K543" t="s">
        <v>4132</v>
      </c>
      <c r="L543">
        <v>67</v>
      </c>
      <c r="M543">
        <v>117</v>
      </c>
      <c r="N543">
        <v>168</v>
      </c>
      <c r="O543">
        <v>65</v>
      </c>
      <c r="P543">
        <v>121</v>
      </c>
      <c r="Q543">
        <v>88</v>
      </c>
      <c r="R543">
        <v>96</v>
      </c>
      <c r="S543">
        <v>140</v>
      </c>
      <c r="T543">
        <v>89</v>
      </c>
      <c r="U543">
        <v>26</v>
      </c>
      <c r="V543">
        <v>180</v>
      </c>
      <c r="W543">
        <v>112</v>
      </c>
      <c r="X543">
        <v>34</v>
      </c>
      <c r="Y543">
        <v>434</v>
      </c>
      <c r="Z543">
        <v>21</v>
      </c>
      <c r="AA543">
        <v>4</v>
      </c>
      <c r="AB543" s="1">
        <v>0.24399999999999999</v>
      </c>
      <c r="AC543" s="1">
        <v>0.32100000000000001</v>
      </c>
      <c r="AD543" s="1">
        <v>0.44500000000000001</v>
      </c>
      <c r="AE543" s="1">
        <v>0.33300000000000002</v>
      </c>
      <c r="AF543" s="36">
        <v>47</v>
      </c>
      <c r="AG543" s="36">
        <v>42</v>
      </c>
      <c r="AH543" s="8">
        <v>16</v>
      </c>
      <c r="AI543" s="36">
        <v>1</v>
      </c>
      <c r="AJ543" s="38">
        <v>144</v>
      </c>
      <c r="AK543" s="38">
        <v>20</v>
      </c>
      <c r="AL543" s="1">
        <v>0.185</v>
      </c>
      <c r="AM543" s="1">
        <v>0.56666666669999999</v>
      </c>
      <c r="AN543" s="1">
        <v>0.43366784619999998</v>
      </c>
      <c r="AO543" s="1">
        <v>1.6266936700000002E-2</v>
      </c>
      <c r="AP543" s="1">
        <v>9.6350204100000003E-2</v>
      </c>
      <c r="AQ543" s="1">
        <v>0.19231848469999999</v>
      </c>
      <c r="AR543" s="1">
        <v>0.14662877999999999</v>
      </c>
      <c r="AS543" s="1">
        <v>0.2008593581</v>
      </c>
      <c r="AT543" s="1">
        <v>3.5931187699999999E-2</v>
      </c>
      <c r="AU543" s="1">
        <v>1.1618949E-3</v>
      </c>
      <c r="AV543" s="1">
        <v>4.7363354500000003E-2</v>
      </c>
      <c r="AW543" s="1">
        <v>0.33310823160000003</v>
      </c>
      <c r="AX543" s="1">
        <v>-0.90091252099999997</v>
      </c>
      <c r="AY543" s="1">
        <v>1.2341606289</v>
      </c>
      <c r="AZ543" s="1">
        <v>1.1099131375</v>
      </c>
      <c r="BA543" s="1">
        <v>-0.36425731900000002</v>
      </c>
      <c r="BB543" s="1">
        <v>0.71452069360000003</v>
      </c>
      <c r="BC543" s="1">
        <v>-0.62312397900000005</v>
      </c>
      <c r="BD543" s="1">
        <v>-0.25770589500000002</v>
      </c>
      <c r="BE543" s="1">
        <v>1.3258452619000001</v>
      </c>
      <c r="BF543" s="1">
        <v>-0.49444459299999999</v>
      </c>
      <c r="BG543" s="1">
        <v>-1.0031554540000001</v>
      </c>
      <c r="BH543" s="1">
        <v>1.7775481272</v>
      </c>
      <c r="BI543" s="1">
        <v>1.2323629797</v>
      </c>
      <c r="BJ543">
        <v>1</v>
      </c>
      <c r="BK543">
        <v>1</v>
      </c>
      <c r="BL543" t="s">
        <v>763</v>
      </c>
      <c r="BM543" t="s">
        <v>764</v>
      </c>
      <c r="BN543" s="36" t="s">
        <v>774</v>
      </c>
      <c r="BO543" s="1">
        <v>0.76048692839999998</v>
      </c>
      <c r="BP543" s="1">
        <v>-0.56962749099999999</v>
      </c>
      <c r="BQ543" s="1">
        <v>0.14742979140000001</v>
      </c>
      <c r="BR543" s="1">
        <v>-0.25439016199999998</v>
      </c>
      <c r="BS543" s="1">
        <v>0.76048692839999998</v>
      </c>
      <c r="BT543" s="1">
        <v>0.56962749130000001</v>
      </c>
      <c r="BU543" s="1">
        <v>0.14742979140000001</v>
      </c>
      <c r="BV543" s="1">
        <v>0.25439016240000001</v>
      </c>
      <c r="BW543" t="s">
        <v>2925</v>
      </c>
      <c r="BX543" t="s">
        <v>1394</v>
      </c>
      <c r="BY543" t="s">
        <v>1373</v>
      </c>
      <c r="BZ543" t="s">
        <v>1394</v>
      </c>
      <c r="CA543">
        <v>496</v>
      </c>
      <c r="CB543">
        <v>133</v>
      </c>
      <c r="CC543">
        <v>23</v>
      </c>
      <c r="CD543">
        <v>1</v>
      </c>
      <c r="CE543">
        <v>2017</v>
      </c>
      <c r="CF543">
        <v>553</v>
      </c>
      <c r="CG543">
        <v>0.24199999999999999</v>
      </c>
      <c r="CH543">
        <v>0.32</v>
      </c>
      <c r="CI543">
        <v>0.42899999999999999</v>
      </c>
      <c r="CJ543">
        <v>182</v>
      </c>
      <c r="CK543">
        <v>0.32800000000000001</v>
      </c>
      <c r="CL543">
        <v>52</v>
      </c>
      <c r="CM543">
        <v>15</v>
      </c>
      <c r="CN543" t="s">
        <v>250</v>
      </c>
      <c r="CO543">
        <v>33</v>
      </c>
      <c r="CP543" t="s">
        <v>1394</v>
      </c>
      <c r="CQ543">
        <v>549</v>
      </c>
      <c r="CR543">
        <v>147</v>
      </c>
      <c r="CS543">
        <v>30</v>
      </c>
      <c r="CT543">
        <v>9</v>
      </c>
      <c r="CU543">
        <v>2016</v>
      </c>
      <c r="CV543">
        <v>620</v>
      </c>
      <c r="CW543">
        <v>0.28599999999999998</v>
      </c>
      <c r="CX543">
        <v>0.36099999999999999</v>
      </c>
      <c r="CY543">
        <v>0.505</v>
      </c>
      <c r="CZ543">
        <v>231</v>
      </c>
      <c r="DA543">
        <v>0.373</v>
      </c>
      <c r="DB543">
        <v>89</v>
      </c>
      <c r="DC543">
        <v>34</v>
      </c>
      <c r="DD543" t="s">
        <v>250</v>
      </c>
      <c r="DE543">
        <v>32</v>
      </c>
      <c r="DF543" t="s">
        <v>1394</v>
      </c>
      <c r="DG543">
        <v>401</v>
      </c>
      <c r="DH543">
        <v>105</v>
      </c>
      <c r="DI543">
        <v>19</v>
      </c>
      <c r="DJ543">
        <v>6</v>
      </c>
      <c r="DK543">
        <v>2015</v>
      </c>
      <c r="DL543">
        <v>430</v>
      </c>
      <c r="DM543">
        <v>0.249</v>
      </c>
      <c r="DN543">
        <v>0.29099999999999998</v>
      </c>
      <c r="DO543">
        <v>0.42599999999999999</v>
      </c>
      <c r="DP543">
        <v>133</v>
      </c>
      <c r="DQ543">
        <v>0.309</v>
      </c>
      <c r="DR543">
        <v>35</v>
      </c>
      <c r="DS543">
        <v>17</v>
      </c>
      <c r="DT543" t="s">
        <v>249</v>
      </c>
      <c r="DU543">
        <v>31</v>
      </c>
      <c r="DV543" s="36" t="s">
        <v>1312</v>
      </c>
    </row>
    <row r="544" spans="1:126" x14ac:dyDescent="0.3">
      <c r="A544">
        <v>543</v>
      </c>
      <c r="B544" t="s">
        <v>7330</v>
      </c>
      <c r="C544" t="s">
        <v>194</v>
      </c>
      <c r="D544" t="s">
        <v>15</v>
      </c>
      <c r="E544">
        <v>608070</v>
      </c>
      <c r="F544" t="s">
        <v>265</v>
      </c>
      <c r="G544" t="s">
        <v>253</v>
      </c>
      <c r="I544" t="s">
        <v>1061</v>
      </c>
      <c r="J544">
        <v>27</v>
      </c>
      <c r="K544" t="s">
        <v>3875</v>
      </c>
      <c r="L544">
        <v>154</v>
      </c>
      <c r="M544">
        <v>86</v>
      </c>
      <c r="N544">
        <v>239</v>
      </c>
      <c r="O544">
        <v>231</v>
      </c>
      <c r="P544">
        <v>102</v>
      </c>
      <c r="Q544">
        <v>53</v>
      </c>
      <c r="R544">
        <v>107</v>
      </c>
      <c r="S544">
        <v>134</v>
      </c>
      <c r="T544">
        <v>184</v>
      </c>
      <c r="U544">
        <v>166</v>
      </c>
      <c r="V544">
        <v>108</v>
      </c>
      <c r="W544">
        <v>120</v>
      </c>
      <c r="X544">
        <v>25</v>
      </c>
      <c r="Y544">
        <v>616</v>
      </c>
      <c r="Z544">
        <v>17</v>
      </c>
      <c r="AA544">
        <v>19</v>
      </c>
      <c r="AB544" s="1">
        <v>0.28799999999999998</v>
      </c>
      <c r="AC544" s="1">
        <v>0.34599999999999997</v>
      </c>
      <c r="AD544" s="1">
        <v>0.48</v>
      </c>
      <c r="AE544" s="1">
        <v>0.35599999999999998</v>
      </c>
      <c r="AF544" s="36">
        <v>75</v>
      </c>
      <c r="AG544" s="36">
        <v>75</v>
      </c>
      <c r="AH544" s="8">
        <v>31</v>
      </c>
      <c r="AI544" s="36">
        <v>26</v>
      </c>
      <c r="AJ544" s="38">
        <v>16</v>
      </c>
      <c r="AK544" s="38">
        <v>2</v>
      </c>
      <c r="AL544" s="1">
        <v>0.42499999999999999</v>
      </c>
      <c r="AM544" s="1">
        <v>0.41666666670000002</v>
      </c>
      <c r="AN544" s="1">
        <v>0.61553146869999997</v>
      </c>
      <c r="AO544" s="1">
        <v>5.7627291900000002E-2</v>
      </c>
      <c r="AP544" s="1">
        <v>8.1282133600000001E-2</v>
      </c>
      <c r="AQ544" s="1">
        <v>0.1160294786</v>
      </c>
      <c r="AR544" s="1">
        <v>0.16486324890000001</v>
      </c>
      <c r="AS544" s="1">
        <v>0.19244695079999999</v>
      </c>
      <c r="AT544" s="1">
        <v>7.46736977E-2</v>
      </c>
      <c r="AU544" s="1">
        <v>7.4541852000000004E-3</v>
      </c>
      <c r="AV544" s="1">
        <v>2.83367362E-2</v>
      </c>
      <c r="AW544" s="1">
        <v>0.35629900619999999</v>
      </c>
      <c r="AX544" s="1">
        <v>1.4605237116000001</v>
      </c>
      <c r="AY544" s="1">
        <v>-1.027631717</v>
      </c>
      <c r="AZ544" s="1">
        <v>2.2590395544000001</v>
      </c>
      <c r="BA544" s="1">
        <v>1.3815921372</v>
      </c>
      <c r="BB544" s="1">
        <v>8.1716548599999994E-2</v>
      </c>
      <c r="BC544" s="1">
        <v>-2.5142789109999999</v>
      </c>
      <c r="BD544" s="1">
        <v>0.43775102059999998</v>
      </c>
      <c r="BE544" s="1">
        <v>1.1305071392999999</v>
      </c>
      <c r="BF544" s="1">
        <v>3.6243773534999999</v>
      </c>
      <c r="BG544" s="1">
        <v>0.89014883869999994</v>
      </c>
      <c r="BH544" s="1">
        <v>0.16961952699999999</v>
      </c>
      <c r="BI544" s="1">
        <v>2.0285685112</v>
      </c>
      <c r="BJ544">
        <v>4</v>
      </c>
      <c r="BK544">
        <v>3</v>
      </c>
      <c r="BL544" t="s">
        <v>760</v>
      </c>
      <c r="BM544" t="s">
        <v>764</v>
      </c>
      <c r="BN544" s="36" t="s">
        <v>797</v>
      </c>
      <c r="BO544" s="1">
        <v>-4.5623740000000003E-2</v>
      </c>
      <c r="BP544" s="1">
        <v>-0.34512872100000003</v>
      </c>
      <c r="BQ544" s="1">
        <v>-0.91452308900000001</v>
      </c>
      <c r="BR544" s="1">
        <v>-2.1779277999999999E-2</v>
      </c>
      <c r="BS544" s="1">
        <v>4.5623739599999998E-2</v>
      </c>
      <c r="BT544" s="1">
        <v>0.34512872100000003</v>
      </c>
      <c r="BU544" s="1">
        <v>0.91452308950000005</v>
      </c>
      <c r="BV544" s="1">
        <v>2.17792781E-2</v>
      </c>
      <c r="BW544" t="s">
        <v>6697</v>
      </c>
      <c r="BX544" t="s">
        <v>1372</v>
      </c>
      <c r="BY544" t="s">
        <v>1373</v>
      </c>
      <c r="BZ544" t="s">
        <v>1372</v>
      </c>
      <c r="CA544">
        <v>585</v>
      </c>
      <c r="CB544">
        <v>152</v>
      </c>
      <c r="CC544">
        <v>29</v>
      </c>
      <c r="CD544">
        <v>17</v>
      </c>
      <c r="CE544">
        <v>2017</v>
      </c>
      <c r="CF544">
        <v>645</v>
      </c>
      <c r="CG544">
        <v>0.318</v>
      </c>
      <c r="CH544">
        <v>0.374</v>
      </c>
      <c r="CI544">
        <v>0.58299999999999996</v>
      </c>
      <c r="CJ544">
        <v>261</v>
      </c>
      <c r="CK544">
        <v>0.40400000000000003</v>
      </c>
      <c r="CL544">
        <v>122</v>
      </c>
      <c r="CM544">
        <v>42</v>
      </c>
      <c r="CN544" t="s">
        <v>253</v>
      </c>
      <c r="CO544">
        <v>24</v>
      </c>
      <c r="CP544" t="s">
        <v>1372</v>
      </c>
      <c r="CQ544">
        <v>565</v>
      </c>
      <c r="CR544">
        <v>152</v>
      </c>
      <c r="CS544">
        <v>11</v>
      </c>
      <c r="CT544">
        <v>22</v>
      </c>
      <c r="CU544">
        <v>2016</v>
      </c>
      <c r="CV544">
        <v>618</v>
      </c>
      <c r="CW544">
        <v>0.312</v>
      </c>
      <c r="CX544">
        <v>0.36299999999999999</v>
      </c>
      <c r="CY544">
        <v>0.46200000000000002</v>
      </c>
      <c r="CZ544">
        <v>222</v>
      </c>
      <c r="DA544">
        <v>0.36</v>
      </c>
      <c r="DB544">
        <v>78</v>
      </c>
      <c r="DC544">
        <v>34</v>
      </c>
      <c r="DD544" t="s">
        <v>253</v>
      </c>
      <c r="DE544">
        <v>23</v>
      </c>
      <c r="DF544" t="s">
        <v>1372</v>
      </c>
      <c r="DG544">
        <v>315</v>
      </c>
      <c r="DH544">
        <v>97</v>
      </c>
      <c r="DI544">
        <v>6</v>
      </c>
      <c r="DJ544">
        <v>10</v>
      </c>
      <c r="DK544">
        <v>2015</v>
      </c>
      <c r="DL544">
        <v>355</v>
      </c>
      <c r="DM544">
        <v>0.219</v>
      </c>
      <c r="DN544">
        <v>0.29099999999999998</v>
      </c>
      <c r="DO544">
        <v>0.34</v>
      </c>
      <c r="DP544">
        <v>99</v>
      </c>
      <c r="DQ544">
        <v>0.27900000000000003</v>
      </c>
      <c r="DR544">
        <v>22</v>
      </c>
      <c r="DS544">
        <v>8</v>
      </c>
      <c r="DT544" t="s">
        <v>257</v>
      </c>
      <c r="DU544">
        <v>22</v>
      </c>
      <c r="DV544" s="36" t="s">
        <v>2746</v>
      </c>
    </row>
    <row r="545" spans="1:126" x14ac:dyDescent="0.3">
      <c r="A545">
        <v>544</v>
      </c>
      <c r="B545" t="s">
        <v>659</v>
      </c>
      <c r="C545" t="s">
        <v>503</v>
      </c>
      <c r="D545" t="s">
        <v>240</v>
      </c>
      <c r="E545">
        <v>467092</v>
      </c>
      <c r="F545" t="s">
        <v>255</v>
      </c>
      <c r="I545" t="s">
        <v>1065</v>
      </c>
      <c r="J545">
        <v>17</v>
      </c>
      <c r="K545" t="s">
        <v>769</v>
      </c>
      <c r="L545">
        <v>90</v>
      </c>
      <c r="M545">
        <v>103</v>
      </c>
      <c r="N545">
        <v>137</v>
      </c>
      <c r="O545">
        <v>6</v>
      </c>
      <c r="P545">
        <v>59</v>
      </c>
      <c r="Q545">
        <v>81</v>
      </c>
      <c r="R545">
        <v>120</v>
      </c>
      <c r="S545">
        <v>104</v>
      </c>
      <c r="T545">
        <v>83</v>
      </c>
      <c r="U545">
        <v>9</v>
      </c>
      <c r="V545">
        <v>133</v>
      </c>
      <c r="W545">
        <v>102</v>
      </c>
      <c r="X545">
        <v>30</v>
      </c>
      <c r="Y545">
        <v>353</v>
      </c>
      <c r="Z545">
        <v>12</v>
      </c>
      <c r="AA545">
        <v>0</v>
      </c>
      <c r="AB545" s="1">
        <v>0.25600000000000001</v>
      </c>
      <c r="AC545" s="1">
        <v>0.29099999999999998</v>
      </c>
      <c r="AD545" s="1">
        <v>0.40600000000000003</v>
      </c>
      <c r="AE545" s="1">
        <v>0.30199999999999999</v>
      </c>
      <c r="AF545" s="36">
        <v>29</v>
      </c>
      <c r="AG545" s="36">
        <v>29</v>
      </c>
      <c r="AH545" s="8">
        <v>11</v>
      </c>
      <c r="AI545" s="36">
        <v>-7</v>
      </c>
      <c r="AJ545" s="38">
        <v>245</v>
      </c>
      <c r="AK545" s="38">
        <v>19</v>
      </c>
      <c r="AL545" s="1">
        <v>0.25</v>
      </c>
      <c r="AM545" s="1">
        <v>0.5</v>
      </c>
      <c r="AN545" s="1">
        <v>0.3530911491</v>
      </c>
      <c r="AO545" s="1">
        <v>1.5079566E-3</v>
      </c>
      <c r="AP545" s="1">
        <v>4.6716714200000002E-2</v>
      </c>
      <c r="AQ545" s="1">
        <v>0.17562204000000001</v>
      </c>
      <c r="AR545" s="1">
        <v>0.18342714369999999</v>
      </c>
      <c r="AS545" s="1">
        <v>0.1497095091</v>
      </c>
      <c r="AT545" s="1">
        <v>3.3551937699999999E-2</v>
      </c>
      <c r="AU545" s="1">
        <v>4.0485830000000001E-4</v>
      </c>
      <c r="AV545" s="1">
        <v>3.5098992799999999E-2</v>
      </c>
      <c r="AW545" s="1">
        <v>0.3018570337</v>
      </c>
      <c r="AX545" s="1">
        <v>-0.26135687499999999</v>
      </c>
      <c r="AY545" s="1">
        <v>0.22891958609999999</v>
      </c>
      <c r="AZ545" s="1">
        <v>0.60077992030000005</v>
      </c>
      <c r="BA545" s="1">
        <v>-0.98724416699999995</v>
      </c>
      <c r="BB545" s="1">
        <v>-1.36990531</v>
      </c>
      <c r="BC545" s="1">
        <v>-1.0370180040000001</v>
      </c>
      <c r="BD545" s="1">
        <v>1.1457721337</v>
      </c>
      <c r="BE545" s="1">
        <v>0.13813346400000001</v>
      </c>
      <c r="BF545" s="1">
        <v>-0.74738915500000003</v>
      </c>
      <c r="BG545" s="1">
        <v>-1.2309422489999999</v>
      </c>
      <c r="BH545" s="1">
        <v>0.74109395879999995</v>
      </c>
      <c r="BI545" s="1">
        <v>0.1594200918</v>
      </c>
      <c r="BJ545">
        <v>1</v>
      </c>
      <c r="BK545">
        <v>2</v>
      </c>
      <c r="BL545" t="s">
        <v>764</v>
      </c>
      <c r="BM545" t="s">
        <v>6724</v>
      </c>
      <c r="BN545" s="36" t="s">
        <v>6748</v>
      </c>
      <c r="BO545" s="1">
        <v>6.9113340999999995E-2</v>
      </c>
      <c r="BP545" s="1">
        <v>-0.85838399600000004</v>
      </c>
      <c r="BQ545" s="1">
        <v>-0.11895570799999999</v>
      </c>
      <c r="BR545" s="1">
        <v>-0.22607514200000001</v>
      </c>
      <c r="BS545" s="1">
        <v>6.9113340999999995E-2</v>
      </c>
      <c r="BT545" s="1">
        <v>0.85838399620000005</v>
      </c>
      <c r="BU545" s="1">
        <v>0.1189557083</v>
      </c>
      <c r="BV545" s="1">
        <v>0.22607514170000001</v>
      </c>
      <c r="BW545" t="s">
        <v>2465</v>
      </c>
      <c r="BX545" t="s">
        <v>1402</v>
      </c>
      <c r="BY545" t="s">
        <v>1373</v>
      </c>
      <c r="BZ545" t="s">
        <v>1402</v>
      </c>
      <c r="CA545">
        <v>208</v>
      </c>
      <c r="CB545">
        <v>64</v>
      </c>
      <c r="CC545">
        <v>11</v>
      </c>
      <c r="CD545">
        <v>0</v>
      </c>
      <c r="CE545">
        <v>2017</v>
      </c>
      <c r="CF545">
        <v>221</v>
      </c>
      <c r="CG545">
        <v>0.26</v>
      </c>
      <c r="CH545">
        <v>0.28999999999999998</v>
      </c>
      <c r="CI545">
        <v>0.44700000000000001</v>
      </c>
      <c r="CJ545">
        <v>69</v>
      </c>
      <c r="CK545">
        <v>0.314</v>
      </c>
      <c r="CL545">
        <v>25</v>
      </c>
      <c r="CM545">
        <v>8</v>
      </c>
      <c r="CN545" t="s">
        <v>255</v>
      </c>
      <c r="CO545">
        <v>29</v>
      </c>
      <c r="CP545" t="s">
        <v>1085</v>
      </c>
      <c r="CQ545">
        <v>482</v>
      </c>
      <c r="CR545">
        <v>131</v>
      </c>
      <c r="CS545">
        <v>22</v>
      </c>
      <c r="CT545">
        <v>0</v>
      </c>
      <c r="CU545">
        <v>2016</v>
      </c>
      <c r="CV545">
        <v>523</v>
      </c>
      <c r="CW545">
        <v>0.307</v>
      </c>
      <c r="CX545">
        <v>0.35399999999999998</v>
      </c>
      <c r="CY545">
        <v>0.496</v>
      </c>
      <c r="CZ545">
        <v>192</v>
      </c>
      <c r="DA545">
        <v>0.36599999999999999</v>
      </c>
      <c r="DB545">
        <v>75</v>
      </c>
      <c r="DC545">
        <v>26</v>
      </c>
      <c r="DD545" t="s">
        <v>255</v>
      </c>
      <c r="DE545">
        <v>28</v>
      </c>
      <c r="DF545" t="s">
        <v>1085</v>
      </c>
      <c r="DG545">
        <v>475</v>
      </c>
      <c r="DH545">
        <v>128</v>
      </c>
      <c r="DI545">
        <v>15</v>
      </c>
      <c r="DJ545">
        <v>0</v>
      </c>
      <c r="DK545">
        <v>2015</v>
      </c>
      <c r="DL545">
        <v>504</v>
      </c>
      <c r="DM545">
        <v>0.22900000000000001</v>
      </c>
      <c r="DN545">
        <v>0.25800000000000001</v>
      </c>
      <c r="DO545">
        <v>0.35799999999999998</v>
      </c>
      <c r="DP545">
        <v>134</v>
      </c>
      <c r="DQ545">
        <v>0.26700000000000002</v>
      </c>
      <c r="DR545">
        <v>23</v>
      </c>
      <c r="DS545">
        <v>10</v>
      </c>
      <c r="DT545" t="s">
        <v>255</v>
      </c>
      <c r="DU545">
        <v>27</v>
      </c>
      <c r="DV545" s="36" t="s">
        <v>1274</v>
      </c>
    </row>
    <row r="546" spans="1:126" x14ac:dyDescent="0.3">
      <c r="A546">
        <v>545</v>
      </c>
      <c r="B546" t="s">
        <v>660</v>
      </c>
      <c r="C546" t="s">
        <v>196</v>
      </c>
      <c r="D546" t="s">
        <v>195</v>
      </c>
      <c r="E546">
        <v>458675</v>
      </c>
      <c r="F546" t="s">
        <v>249</v>
      </c>
      <c r="I546" t="s">
        <v>1103</v>
      </c>
      <c r="J546">
        <v>10</v>
      </c>
      <c r="K546" t="s">
        <v>813</v>
      </c>
      <c r="L546">
        <v>76</v>
      </c>
      <c r="M546">
        <v>107</v>
      </c>
      <c r="N546">
        <v>70</v>
      </c>
      <c r="O546">
        <v>82</v>
      </c>
      <c r="P546">
        <v>102</v>
      </c>
      <c r="Q546">
        <v>128</v>
      </c>
      <c r="R546">
        <v>84</v>
      </c>
      <c r="S546">
        <v>135</v>
      </c>
      <c r="T546">
        <v>88</v>
      </c>
      <c r="U546">
        <v>66</v>
      </c>
      <c r="V546">
        <v>166</v>
      </c>
      <c r="W546">
        <v>101</v>
      </c>
      <c r="X546">
        <v>31</v>
      </c>
      <c r="Y546">
        <v>180</v>
      </c>
      <c r="Z546">
        <v>8</v>
      </c>
      <c r="AA546">
        <v>2</v>
      </c>
      <c r="AB546" s="1">
        <v>0.216</v>
      </c>
      <c r="AC546" s="1">
        <v>0.28299999999999997</v>
      </c>
      <c r="AD546" s="1">
        <v>0.41</v>
      </c>
      <c r="AE546" s="1">
        <v>0.3</v>
      </c>
      <c r="AF546" s="36">
        <v>18</v>
      </c>
      <c r="AG546" s="36">
        <v>17</v>
      </c>
      <c r="AH546" s="8">
        <v>5</v>
      </c>
      <c r="AI546" s="36">
        <v>-5</v>
      </c>
      <c r="AJ546" s="38">
        <v>408</v>
      </c>
      <c r="AK546" s="38">
        <v>152</v>
      </c>
      <c r="AL546" s="1">
        <v>0.21</v>
      </c>
      <c r="AM546" s="1">
        <v>0.51666666670000005</v>
      </c>
      <c r="AN546" s="1">
        <v>0.17963328100000001</v>
      </c>
      <c r="AO546" s="1">
        <v>2.0395007699999999E-2</v>
      </c>
      <c r="AP546" s="1">
        <v>8.0653629199999993E-2</v>
      </c>
      <c r="AQ546" s="1">
        <v>0.27774779640000002</v>
      </c>
      <c r="AR546" s="1">
        <v>0.1287444237</v>
      </c>
      <c r="AS546" s="1">
        <v>0.19468299589999999</v>
      </c>
      <c r="AT546" s="1">
        <v>3.5780691900000001E-2</v>
      </c>
      <c r="AU546" s="1">
        <v>2.9541651E-3</v>
      </c>
      <c r="AV546" s="1">
        <v>4.3724891500000002E-2</v>
      </c>
      <c r="AW546" s="1">
        <v>0.29995049089999998</v>
      </c>
      <c r="AX546" s="1">
        <v>-0.65492958000000001</v>
      </c>
      <c r="AY546" s="1">
        <v>0.48022984680000003</v>
      </c>
      <c r="AZ546" s="1">
        <v>-0.49523376099999999</v>
      </c>
      <c r="BA546" s="1">
        <v>-0.19000855899999999</v>
      </c>
      <c r="BB546" s="1">
        <v>5.53216505E-2</v>
      </c>
      <c r="BC546" s="1">
        <v>1.4946131935</v>
      </c>
      <c r="BD546" s="1">
        <v>-0.93980962099999998</v>
      </c>
      <c r="BE546" s="1">
        <v>1.1824286441</v>
      </c>
      <c r="BF546" s="1">
        <v>-0.51044421699999998</v>
      </c>
      <c r="BG546" s="1">
        <v>-0.46387440200000002</v>
      </c>
      <c r="BH546" s="1">
        <v>1.4700637030000001</v>
      </c>
      <c r="BI546" s="1">
        <v>9.3963032700000004E-2</v>
      </c>
      <c r="BJ546">
        <v>1</v>
      </c>
      <c r="BK546">
        <v>1</v>
      </c>
      <c r="BL546" t="s">
        <v>763</v>
      </c>
      <c r="BM546" t="s">
        <v>762</v>
      </c>
      <c r="BN546" s="36" t="s">
        <v>777</v>
      </c>
      <c r="BO546" s="1">
        <v>0.82141395159999997</v>
      </c>
      <c r="BP546" s="1">
        <v>0.2601666258</v>
      </c>
      <c r="BQ546" s="1">
        <v>0.43992158660000003</v>
      </c>
      <c r="BR546" s="1">
        <v>0.15072424910000001</v>
      </c>
      <c r="BS546" s="1">
        <v>0.82141395159999997</v>
      </c>
      <c r="BT546" s="1">
        <v>0.2601666258</v>
      </c>
      <c r="BU546" s="1">
        <v>0.43992158660000003</v>
      </c>
      <c r="BV546" s="1">
        <v>0.15072424910000001</v>
      </c>
      <c r="BW546" t="s">
        <v>6915</v>
      </c>
      <c r="BX546" t="s">
        <v>1402</v>
      </c>
      <c r="BY546" t="s">
        <v>1373</v>
      </c>
      <c r="BZ546" t="s">
        <v>1402</v>
      </c>
      <c r="CA546">
        <v>121</v>
      </c>
      <c r="CB546">
        <v>37</v>
      </c>
      <c r="CC546">
        <v>9</v>
      </c>
      <c r="CD546">
        <v>1</v>
      </c>
      <c r="CE546">
        <v>2017</v>
      </c>
      <c r="CF546">
        <v>129</v>
      </c>
      <c r="CG546">
        <v>0.28100000000000003</v>
      </c>
      <c r="CH546">
        <v>0.318</v>
      </c>
      <c r="CI546">
        <v>0.57899999999999996</v>
      </c>
      <c r="CJ546">
        <v>48</v>
      </c>
      <c r="CK546">
        <v>0.373</v>
      </c>
      <c r="CL546">
        <v>33</v>
      </c>
      <c r="CM546">
        <v>8</v>
      </c>
      <c r="CN546" t="s">
        <v>249</v>
      </c>
      <c r="CO546">
        <v>30</v>
      </c>
      <c r="CP546" t="s">
        <v>1554</v>
      </c>
      <c r="CQ546">
        <v>369</v>
      </c>
      <c r="CR546">
        <v>107</v>
      </c>
      <c r="CS546">
        <v>15</v>
      </c>
      <c r="CT546">
        <v>4</v>
      </c>
      <c r="CU546">
        <v>2016</v>
      </c>
      <c r="CV546">
        <v>417</v>
      </c>
      <c r="CW546">
        <v>0.20599999999999999</v>
      </c>
      <c r="CX546">
        <v>0.28599999999999998</v>
      </c>
      <c r="CY546">
        <v>0.35499999999999998</v>
      </c>
      <c r="CZ546">
        <v>119</v>
      </c>
      <c r="DA546">
        <v>0.28399999999999997</v>
      </c>
      <c r="DB546">
        <v>26</v>
      </c>
      <c r="DC546">
        <v>8</v>
      </c>
      <c r="DD546" t="s">
        <v>249</v>
      </c>
      <c r="DE546">
        <v>29</v>
      </c>
      <c r="DF546" t="s">
        <v>1554</v>
      </c>
      <c r="DG546">
        <v>432</v>
      </c>
      <c r="DH546">
        <v>137</v>
      </c>
      <c r="DI546">
        <v>25</v>
      </c>
      <c r="DJ546">
        <v>2</v>
      </c>
      <c r="DK546">
        <v>2015</v>
      </c>
      <c r="DL546">
        <v>485</v>
      </c>
      <c r="DM546">
        <v>0.23799999999999999</v>
      </c>
      <c r="DN546">
        <v>0.314</v>
      </c>
      <c r="DO546">
        <v>0.47499999999999998</v>
      </c>
      <c r="DP546">
        <v>163</v>
      </c>
      <c r="DQ546">
        <v>0.33700000000000002</v>
      </c>
      <c r="DR546">
        <v>53</v>
      </c>
      <c r="DS546">
        <v>17</v>
      </c>
      <c r="DT546" t="s">
        <v>249</v>
      </c>
      <c r="DU546">
        <v>28</v>
      </c>
      <c r="DV546" s="36" t="s">
        <v>1430</v>
      </c>
    </row>
    <row r="547" spans="1:126" x14ac:dyDescent="0.3">
      <c r="A547">
        <v>546</v>
      </c>
      <c r="B547" t="s">
        <v>6834</v>
      </c>
      <c r="C547" t="s">
        <v>6475</v>
      </c>
      <c r="D547" t="s">
        <v>6476</v>
      </c>
      <c r="E547">
        <v>600466</v>
      </c>
      <c r="F547" t="s">
        <v>255</v>
      </c>
      <c r="I547" t="s">
        <v>1065</v>
      </c>
      <c r="J547">
        <v>30</v>
      </c>
      <c r="K547" t="s">
        <v>2890</v>
      </c>
      <c r="L547">
        <v>90</v>
      </c>
      <c r="M547">
        <v>83</v>
      </c>
      <c r="N547">
        <v>60</v>
      </c>
      <c r="O547">
        <v>23</v>
      </c>
      <c r="P547">
        <v>102</v>
      </c>
      <c r="Q547">
        <v>102</v>
      </c>
      <c r="R547">
        <v>110</v>
      </c>
      <c r="S547">
        <v>87</v>
      </c>
      <c r="T547">
        <v>100</v>
      </c>
      <c r="U547">
        <v>26</v>
      </c>
      <c r="V547">
        <v>88</v>
      </c>
      <c r="W547">
        <v>101</v>
      </c>
      <c r="X547">
        <v>24</v>
      </c>
      <c r="Y547">
        <v>156</v>
      </c>
      <c r="Z547">
        <v>4</v>
      </c>
      <c r="AA547">
        <v>1</v>
      </c>
      <c r="AB547" s="1">
        <v>0.24</v>
      </c>
      <c r="AC547" s="1">
        <v>0.309</v>
      </c>
      <c r="AD547" s="1">
        <v>0.36399999999999999</v>
      </c>
      <c r="AE547" s="1">
        <v>0.3</v>
      </c>
      <c r="AF547" s="36">
        <v>17</v>
      </c>
      <c r="AG547" s="36">
        <v>17</v>
      </c>
      <c r="AH547" s="8">
        <v>3</v>
      </c>
      <c r="AI547" s="36">
        <v>-4</v>
      </c>
      <c r="AJ547" s="38">
        <v>409</v>
      </c>
      <c r="AK547" s="38">
        <v>56</v>
      </c>
      <c r="AL547" s="1">
        <v>0.25</v>
      </c>
      <c r="AM547" s="1">
        <v>0.4</v>
      </c>
      <c r="AN547" s="1">
        <v>0.15589294479999999</v>
      </c>
      <c r="AO547" s="1">
        <v>5.8343861999999996E-3</v>
      </c>
      <c r="AP547" s="1">
        <v>8.0974064700000001E-2</v>
      </c>
      <c r="AQ547" s="1">
        <v>0.22202766779999999</v>
      </c>
      <c r="AR547" s="1">
        <v>0.1680205917</v>
      </c>
      <c r="AS547" s="1">
        <v>0.1244347705</v>
      </c>
      <c r="AT547" s="1">
        <v>4.0566874699999998E-2</v>
      </c>
      <c r="AU547" s="1">
        <v>1.1471353E-3</v>
      </c>
      <c r="AV547" s="1">
        <v>2.3063378200000002E-2</v>
      </c>
      <c r="AW547" s="1">
        <v>0.30036735879999998</v>
      </c>
      <c r="AX547" s="1">
        <v>-0.26135687499999999</v>
      </c>
      <c r="AY547" s="1">
        <v>-1.278941978</v>
      </c>
      <c r="AZ547" s="1">
        <v>-0.64523983200000001</v>
      </c>
      <c r="BA547" s="1">
        <v>-0.80462255299999996</v>
      </c>
      <c r="BB547" s="1">
        <v>6.8778778600000007E-2</v>
      </c>
      <c r="BC547" s="1">
        <v>0.11334738079999999</v>
      </c>
      <c r="BD547" s="1">
        <v>0.55817108140000005</v>
      </c>
      <c r="BE547" s="1">
        <v>-0.44875204699999999</v>
      </c>
      <c r="BF547" s="1">
        <v>-1.6120609999999999E-3</v>
      </c>
      <c r="BG547" s="1">
        <v>-1.0075965259999999</v>
      </c>
      <c r="BH547" s="1">
        <v>-0.276028934</v>
      </c>
      <c r="BI547" s="1">
        <v>0.10827529850000001</v>
      </c>
      <c r="BJ547">
        <v>4</v>
      </c>
      <c r="BK547">
        <v>3</v>
      </c>
      <c r="BL547" t="s">
        <v>760</v>
      </c>
      <c r="BM547" t="s">
        <v>6729</v>
      </c>
      <c r="BN547" s="36" t="s">
        <v>6845</v>
      </c>
      <c r="BO547" s="1">
        <v>0.1159422289</v>
      </c>
      <c r="BP547" s="1">
        <v>-0.249906293</v>
      </c>
      <c r="BQ547" s="1">
        <v>-0.35855664799999998</v>
      </c>
      <c r="BR547" s="1">
        <v>0.25461713870000002</v>
      </c>
      <c r="BS547" s="1">
        <v>0.1159422289</v>
      </c>
      <c r="BT547" s="1">
        <v>0.24990629310000001</v>
      </c>
      <c r="BU547" s="1">
        <v>0.35855664799999998</v>
      </c>
      <c r="BV547" s="1">
        <v>0.25461713870000002</v>
      </c>
      <c r="BW547" t="s">
        <v>2809</v>
      </c>
      <c r="BX547" t="s">
        <v>1085</v>
      </c>
      <c r="BY547" t="s">
        <v>1063</v>
      </c>
      <c r="BZ547" t="s">
        <v>1085</v>
      </c>
      <c r="CA547">
        <v>11</v>
      </c>
      <c r="CB547">
        <v>8</v>
      </c>
      <c r="CC547">
        <v>0</v>
      </c>
      <c r="CD547">
        <v>0</v>
      </c>
      <c r="CE547">
        <v>2017</v>
      </c>
      <c r="CF547">
        <v>11</v>
      </c>
      <c r="CG547">
        <v>0.27300000000000002</v>
      </c>
      <c r="CH547">
        <v>0.27300000000000002</v>
      </c>
      <c r="CI547">
        <v>0.27300000000000002</v>
      </c>
      <c r="CJ547">
        <v>3</v>
      </c>
      <c r="CK547">
        <v>0.245</v>
      </c>
      <c r="CL547">
        <v>1</v>
      </c>
      <c r="CM547">
        <v>0</v>
      </c>
      <c r="CN547" t="s">
        <v>255</v>
      </c>
      <c r="CO547">
        <v>23</v>
      </c>
      <c r="DV547" s="36" t="s">
        <v>6477</v>
      </c>
    </row>
    <row r="548" spans="1:126" x14ac:dyDescent="0.3">
      <c r="A548">
        <v>547</v>
      </c>
      <c r="B548" t="s">
        <v>3082</v>
      </c>
      <c r="C548" t="s">
        <v>3023</v>
      </c>
      <c r="D548" t="s">
        <v>3024</v>
      </c>
      <c r="E548">
        <v>592663</v>
      </c>
      <c r="F548" t="s">
        <v>255</v>
      </c>
      <c r="I548" t="s">
        <v>1065</v>
      </c>
      <c r="J548">
        <v>27</v>
      </c>
      <c r="K548" t="s">
        <v>822</v>
      </c>
      <c r="L548">
        <v>90</v>
      </c>
      <c r="M548">
        <v>93</v>
      </c>
      <c r="N548">
        <v>212</v>
      </c>
      <c r="O548">
        <v>111</v>
      </c>
      <c r="P548">
        <v>71</v>
      </c>
      <c r="Q548">
        <v>80</v>
      </c>
      <c r="R548">
        <v>114</v>
      </c>
      <c r="S548">
        <v>110</v>
      </c>
      <c r="T548">
        <v>134</v>
      </c>
      <c r="U548">
        <v>150</v>
      </c>
      <c r="V548">
        <v>98</v>
      </c>
      <c r="W548">
        <v>108</v>
      </c>
      <c r="X548">
        <v>27</v>
      </c>
      <c r="Y548">
        <v>547</v>
      </c>
      <c r="Z548">
        <v>14</v>
      </c>
      <c r="AA548">
        <v>8</v>
      </c>
      <c r="AB548" s="1">
        <v>0.26800000000000002</v>
      </c>
      <c r="AC548" s="1">
        <v>0.315</v>
      </c>
      <c r="AD548" s="1">
        <v>0.42499999999999999</v>
      </c>
      <c r="AE548" s="1">
        <v>0.32200000000000001</v>
      </c>
      <c r="AF548" s="36">
        <v>48</v>
      </c>
      <c r="AG548" s="36">
        <v>64</v>
      </c>
      <c r="AH548" s="8">
        <v>18</v>
      </c>
      <c r="AI548" s="36">
        <v>0</v>
      </c>
      <c r="AJ548" s="38">
        <v>34</v>
      </c>
      <c r="AK548" s="38">
        <v>4</v>
      </c>
      <c r="AL548" s="1">
        <v>0.25</v>
      </c>
      <c r="AM548" s="1">
        <v>0.45</v>
      </c>
      <c r="AN548" s="1">
        <v>0.5467961898</v>
      </c>
      <c r="AO548" s="1">
        <v>2.7652237E-2</v>
      </c>
      <c r="AP548" s="1">
        <v>5.6569699799999998E-2</v>
      </c>
      <c r="AQ548" s="1">
        <v>0.17479551139999999</v>
      </c>
      <c r="AR548" s="1">
        <v>0.1742818398</v>
      </c>
      <c r="AS548" s="1">
        <v>0.15763352880000001</v>
      </c>
      <c r="AT548" s="1">
        <v>5.4474141599999998E-2</v>
      </c>
      <c r="AU548" s="1">
        <v>6.7219067000000004E-3</v>
      </c>
      <c r="AV548" s="1">
        <v>2.5919397E-2</v>
      </c>
      <c r="AW548" s="1">
        <v>0.3221034102</v>
      </c>
      <c r="AX548" s="1">
        <v>-0.26135687499999999</v>
      </c>
      <c r="AY548" s="1">
        <v>-0.52501119600000001</v>
      </c>
      <c r="AZ548" s="1">
        <v>1.8247277129999999</v>
      </c>
      <c r="BA548" s="1">
        <v>0.1163241505</v>
      </c>
      <c r="BB548" s="1">
        <v>-0.95611576499999995</v>
      </c>
      <c r="BC548" s="1">
        <v>-1.057507113</v>
      </c>
      <c r="BD548" s="1">
        <v>0.79697311709999996</v>
      </c>
      <c r="BE548" s="1">
        <v>0.32213110630000003</v>
      </c>
      <c r="BF548" s="1">
        <v>1.4769074257999999</v>
      </c>
      <c r="BG548" s="1">
        <v>0.6698115912</v>
      </c>
      <c r="BH548" s="1">
        <v>-3.4668424000000003E-2</v>
      </c>
      <c r="BI548" s="1">
        <v>0.85453602819999996</v>
      </c>
      <c r="BJ548">
        <v>1</v>
      </c>
      <c r="BK548">
        <v>3</v>
      </c>
      <c r="BL548" t="s">
        <v>760</v>
      </c>
      <c r="BM548" t="s">
        <v>764</v>
      </c>
      <c r="BN548" s="36" t="s">
        <v>797</v>
      </c>
      <c r="BO548" s="1">
        <v>-5.6377863E-2</v>
      </c>
      <c r="BP548" s="1">
        <v>-0.34893421400000002</v>
      </c>
      <c r="BQ548" s="1">
        <v>-0.88204715199999995</v>
      </c>
      <c r="BR548" s="1">
        <v>-0.21337755899999999</v>
      </c>
      <c r="BS548" s="1">
        <v>5.6377863E-2</v>
      </c>
      <c r="BT548" s="1">
        <v>0.34893421450000001</v>
      </c>
      <c r="BU548" s="1">
        <v>0.88204715190000005</v>
      </c>
      <c r="BV548" s="1">
        <v>0.2133775587</v>
      </c>
      <c r="BW548" t="s">
        <v>6498</v>
      </c>
      <c r="BX548" t="s">
        <v>1062</v>
      </c>
      <c r="BY548" t="s">
        <v>1063</v>
      </c>
      <c r="BZ548" t="s">
        <v>1062</v>
      </c>
      <c r="CA548">
        <v>532</v>
      </c>
      <c r="CB548">
        <v>141</v>
      </c>
      <c r="CC548">
        <v>17</v>
      </c>
      <c r="CD548">
        <v>8</v>
      </c>
      <c r="CE548">
        <v>2017</v>
      </c>
      <c r="CF548">
        <v>579</v>
      </c>
      <c r="CG548">
        <v>0.27800000000000002</v>
      </c>
      <c r="CH548">
        <v>0.33200000000000002</v>
      </c>
      <c r="CI548">
        <v>0.45100000000000001</v>
      </c>
      <c r="CJ548">
        <v>197</v>
      </c>
      <c r="CK548">
        <v>0.34</v>
      </c>
      <c r="CL548">
        <v>61</v>
      </c>
      <c r="CM548">
        <v>23</v>
      </c>
      <c r="CN548" t="s">
        <v>255</v>
      </c>
      <c r="CO548">
        <v>26</v>
      </c>
      <c r="CP548" t="s">
        <v>1062</v>
      </c>
      <c r="CQ548">
        <v>509</v>
      </c>
      <c r="CR548">
        <v>137</v>
      </c>
      <c r="CS548">
        <v>11</v>
      </c>
      <c r="CT548">
        <v>12</v>
      </c>
      <c r="CU548">
        <v>2016</v>
      </c>
      <c r="CV548">
        <v>545</v>
      </c>
      <c r="CW548">
        <v>0.30299999999999999</v>
      </c>
      <c r="CX548">
        <v>0.34300000000000003</v>
      </c>
      <c r="CY548">
        <v>0.42799999999999999</v>
      </c>
      <c r="CZ548">
        <v>185</v>
      </c>
      <c r="DA548">
        <v>0.33900000000000002</v>
      </c>
      <c r="DB548">
        <v>58</v>
      </c>
      <c r="DC548">
        <v>23</v>
      </c>
      <c r="DD548" t="s">
        <v>255</v>
      </c>
      <c r="DE548">
        <v>25</v>
      </c>
      <c r="DF548" t="s">
        <v>1062</v>
      </c>
      <c r="DG548">
        <v>441</v>
      </c>
      <c r="DH548">
        <v>126</v>
      </c>
      <c r="DI548">
        <v>10</v>
      </c>
      <c r="DJ548">
        <v>8</v>
      </c>
      <c r="DK548">
        <v>2015</v>
      </c>
      <c r="DL548">
        <v>467</v>
      </c>
      <c r="DM548">
        <v>0.25900000000000001</v>
      </c>
      <c r="DN548">
        <v>0.28999999999999998</v>
      </c>
      <c r="DO548">
        <v>0.40600000000000003</v>
      </c>
      <c r="DP548">
        <v>140</v>
      </c>
      <c r="DQ548">
        <v>0.3</v>
      </c>
      <c r="DR548">
        <v>34</v>
      </c>
      <c r="DS548">
        <v>14</v>
      </c>
      <c r="DT548" t="s">
        <v>255</v>
      </c>
      <c r="DU548">
        <v>24</v>
      </c>
      <c r="DV548" s="36" t="s">
        <v>3161</v>
      </c>
    </row>
    <row r="549" spans="1:126" x14ac:dyDescent="0.3">
      <c r="A549">
        <v>548</v>
      </c>
      <c r="B549" t="s">
        <v>661</v>
      </c>
      <c r="C549" t="s">
        <v>447</v>
      </c>
      <c r="D549" t="s">
        <v>339</v>
      </c>
      <c r="E549">
        <v>489232</v>
      </c>
      <c r="F549" t="s">
        <v>255</v>
      </c>
      <c r="I549" t="s">
        <v>1065</v>
      </c>
      <c r="J549">
        <v>36</v>
      </c>
      <c r="K549" t="s">
        <v>771</v>
      </c>
      <c r="L549">
        <v>90</v>
      </c>
      <c r="M549">
        <v>117</v>
      </c>
      <c r="N549">
        <v>35</v>
      </c>
      <c r="O549">
        <v>40</v>
      </c>
      <c r="P549">
        <v>138</v>
      </c>
      <c r="Q549">
        <v>110</v>
      </c>
      <c r="R549">
        <v>92</v>
      </c>
      <c r="S549">
        <v>82</v>
      </c>
      <c r="T549">
        <v>84</v>
      </c>
      <c r="U549">
        <v>20</v>
      </c>
      <c r="V549">
        <v>83</v>
      </c>
      <c r="W549">
        <v>95</v>
      </c>
      <c r="X549">
        <v>34</v>
      </c>
      <c r="Y549">
        <v>90</v>
      </c>
      <c r="Z549">
        <v>2</v>
      </c>
      <c r="AA549">
        <v>0</v>
      </c>
      <c r="AB549" s="1">
        <v>0.20599999999999999</v>
      </c>
      <c r="AC549" s="1">
        <v>0.29799999999999999</v>
      </c>
      <c r="AD549" s="1">
        <v>0.32400000000000001</v>
      </c>
      <c r="AE549" s="1">
        <v>0.28199999999999997</v>
      </c>
      <c r="AF549" s="36">
        <v>9</v>
      </c>
      <c r="AG549" s="36">
        <v>9</v>
      </c>
      <c r="AH549" s="8">
        <v>1</v>
      </c>
      <c r="AI549" s="36">
        <v>-4</v>
      </c>
      <c r="AJ549" s="38">
        <v>545</v>
      </c>
      <c r="AK549" s="38">
        <v>87</v>
      </c>
      <c r="AL549" s="1">
        <v>0.25</v>
      </c>
      <c r="AM549" s="1">
        <v>0.56666666669999999</v>
      </c>
      <c r="AN549" s="1">
        <v>9.0299415999999993E-2</v>
      </c>
      <c r="AO549" s="1">
        <v>1.00796314E-2</v>
      </c>
      <c r="AP549" s="1">
        <v>0.10921190159999999</v>
      </c>
      <c r="AQ549" s="1">
        <v>0.2394626909</v>
      </c>
      <c r="AR549" s="1">
        <v>0.14064366319999999</v>
      </c>
      <c r="AS549" s="1">
        <v>0.1176316855</v>
      </c>
      <c r="AT549" s="1">
        <v>3.3986672699999998E-2</v>
      </c>
      <c r="AU549" s="1">
        <v>8.9745419999999996E-4</v>
      </c>
      <c r="AV549" s="1">
        <v>2.1895957600000002E-2</v>
      </c>
      <c r="AW549" s="1">
        <v>0.28221083159999999</v>
      </c>
      <c r="AX549" s="1">
        <v>-0.26135687499999999</v>
      </c>
      <c r="AY549" s="1">
        <v>1.2341606289</v>
      </c>
      <c r="AZ549" s="1">
        <v>-1.05970016</v>
      </c>
      <c r="BA549" s="1">
        <v>-0.62542779299999995</v>
      </c>
      <c r="BB549" s="1">
        <v>1.2546651953000001</v>
      </c>
      <c r="BC549" s="1">
        <v>0.54555028279999995</v>
      </c>
      <c r="BD549" s="1">
        <v>-0.48597636799999999</v>
      </c>
      <c r="BE549" s="1">
        <v>-0.60672131699999998</v>
      </c>
      <c r="BF549" s="1">
        <v>-0.70117129199999995</v>
      </c>
      <c r="BG549" s="1">
        <v>-1.0827237350000001</v>
      </c>
      <c r="BH549" s="1">
        <v>-0.37468697299999998</v>
      </c>
      <c r="BI549" s="1">
        <v>-0.51509013999999997</v>
      </c>
      <c r="BJ549">
        <v>3</v>
      </c>
      <c r="BK549">
        <v>3</v>
      </c>
      <c r="BL549" t="s">
        <v>762</v>
      </c>
      <c r="BM549" t="s">
        <v>6729</v>
      </c>
      <c r="BN549" s="36" t="s">
        <v>6732</v>
      </c>
      <c r="BO549" s="1">
        <v>9.9944488999999997E-2</v>
      </c>
      <c r="BP549" s="1">
        <v>-4.5809680999999998E-2</v>
      </c>
      <c r="BQ549" s="1">
        <v>0.94760588999999995</v>
      </c>
      <c r="BR549" s="1">
        <v>0.13318882939999999</v>
      </c>
      <c r="BS549" s="1">
        <v>9.9944488999999997E-2</v>
      </c>
      <c r="BT549" s="1">
        <v>4.5809680899999997E-2</v>
      </c>
      <c r="BU549" s="1">
        <v>0.94760588999999995</v>
      </c>
      <c r="BV549" s="1">
        <v>0.13318882939999999</v>
      </c>
      <c r="BW549" t="s">
        <v>2879</v>
      </c>
      <c r="BX549" t="s">
        <v>1101</v>
      </c>
      <c r="BY549" t="s">
        <v>1063</v>
      </c>
      <c r="BZ549" t="s">
        <v>1101</v>
      </c>
      <c r="CA549">
        <v>7</v>
      </c>
      <c r="CB549">
        <v>6</v>
      </c>
      <c r="CC549">
        <v>0</v>
      </c>
      <c r="CD549">
        <v>0</v>
      </c>
      <c r="CE549">
        <v>2017</v>
      </c>
      <c r="CF549">
        <v>7</v>
      </c>
      <c r="CG549">
        <v>0.14299999999999999</v>
      </c>
      <c r="CH549">
        <v>0.14299999999999999</v>
      </c>
      <c r="CI549">
        <v>0.14299999999999999</v>
      </c>
      <c r="CJ549">
        <v>1</v>
      </c>
      <c r="CK549">
        <v>0.129</v>
      </c>
      <c r="CL549">
        <v>0</v>
      </c>
      <c r="CM549">
        <v>0</v>
      </c>
      <c r="CN549" t="s">
        <v>255</v>
      </c>
      <c r="CO549">
        <v>33</v>
      </c>
      <c r="CP549" t="s">
        <v>1101</v>
      </c>
      <c r="CQ549">
        <v>90</v>
      </c>
      <c r="CR549">
        <v>33</v>
      </c>
      <c r="CS549">
        <v>2</v>
      </c>
      <c r="CT549">
        <v>1</v>
      </c>
      <c r="CU549">
        <v>2016</v>
      </c>
      <c r="CV549">
        <v>112</v>
      </c>
      <c r="CW549">
        <v>0.27800000000000002</v>
      </c>
      <c r="CX549">
        <v>0.39400000000000002</v>
      </c>
      <c r="CY549">
        <v>0.433</v>
      </c>
      <c r="CZ549">
        <v>40</v>
      </c>
      <c r="DA549">
        <v>0.36</v>
      </c>
      <c r="DB549">
        <v>26</v>
      </c>
      <c r="DC549">
        <v>3</v>
      </c>
      <c r="DD549" t="s">
        <v>255</v>
      </c>
      <c r="DE549">
        <v>32</v>
      </c>
      <c r="DF549" t="s">
        <v>1089</v>
      </c>
      <c r="DG549">
        <v>80</v>
      </c>
      <c r="DH549">
        <v>32</v>
      </c>
      <c r="DI549">
        <v>2</v>
      </c>
      <c r="DJ549">
        <v>1</v>
      </c>
      <c r="DK549">
        <v>2015</v>
      </c>
      <c r="DL549">
        <v>92</v>
      </c>
      <c r="DM549">
        <v>0.125</v>
      </c>
      <c r="DN549">
        <v>0.23899999999999999</v>
      </c>
      <c r="DO549">
        <v>0.21299999999999999</v>
      </c>
      <c r="DP549">
        <v>20</v>
      </c>
      <c r="DQ549">
        <v>0.219</v>
      </c>
      <c r="DR549">
        <v>4</v>
      </c>
      <c r="DS549">
        <v>-2</v>
      </c>
      <c r="DT549" t="s">
        <v>255</v>
      </c>
      <c r="DU549">
        <v>31</v>
      </c>
      <c r="DV549" s="36" t="s">
        <v>1300</v>
      </c>
    </row>
    <row r="550" spans="1:126" x14ac:dyDescent="0.3">
      <c r="A550">
        <v>549</v>
      </c>
      <c r="B550" t="s">
        <v>662</v>
      </c>
      <c r="C550" t="s">
        <v>197</v>
      </c>
      <c r="D550" t="s">
        <v>129</v>
      </c>
      <c r="E550">
        <v>502210</v>
      </c>
      <c r="F550" t="s">
        <v>249</v>
      </c>
      <c r="I550" t="s">
        <v>1103</v>
      </c>
      <c r="J550">
        <v>17</v>
      </c>
      <c r="K550" t="s">
        <v>815</v>
      </c>
      <c r="L550">
        <v>76</v>
      </c>
      <c r="M550">
        <v>107</v>
      </c>
      <c r="N550">
        <v>191</v>
      </c>
      <c r="O550">
        <v>108</v>
      </c>
      <c r="P550">
        <v>95</v>
      </c>
      <c r="Q550">
        <v>64</v>
      </c>
      <c r="R550">
        <v>123</v>
      </c>
      <c r="S550">
        <v>108</v>
      </c>
      <c r="T550">
        <v>112</v>
      </c>
      <c r="U550">
        <v>105</v>
      </c>
      <c r="V550">
        <v>110</v>
      </c>
      <c r="W550">
        <v>111</v>
      </c>
      <c r="X550">
        <v>31</v>
      </c>
      <c r="Y550">
        <v>494</v>
      </c>
      <c r="Z550">
        <v>14</v>
      </c>
      <c r="AA550">
        <v>8</v>
      </c>
      <c r="AB550" s="1">
        <v>0.27600000000000002</v>
      </c>
      <c r="AC550" s="1">
        <v>0.32800000000000001</v>
      </c>
      <c r="AD550" s="1">
        <v>0.43099999999999999</v>
      </c>
      <c r="AE550" s="1">
        <v>0.33</v>
      </c>
      <c r="AF550" s="36">
        <v>49</v>
      </c>
      <c r="AG550" s="36">
        <v>45</v>
      </c>
      <c r="AH550" s="8">
        <v>21</v>
      </c>
      <c r="AI550" s="36">
        <v>0</v>
      </c>
      <c r="AJ550" s="38">
        <v>110</v>
      </c>
      <c r="AK550" s="38">
        <v>29</v>
      </c>
      <c r="AL550" s="1">
        <v>0.21</v>
      </c>
      <c r="AM550" s="1">
        <v>0.51666666670000005</v>
      </c>
      <c r="AN550" s="1">
        <v>0.49375490890000001</v>
      </c>
      <c r="AO550" s="1">
        <v>2.6970155499999999E-2</v>
      </c>
      <c r="AP550" s="1">
        <v>7.5225816500000001E-2</v>
      </c>
      <c r="AQ550" s="1">
        <v>0.1387462072</v>
      </c>
      <c r="AR550" s="1">
        <v>0.18912271159999999</v>
      </c>
      <c r="AS550" s="1">
        <v>0.1546306372</v>
      </c>
      <c r="AT550" s="1">
        <v>4.5277786399999999E-2</v>
      </c>
      <c r="AU550" s="1">
        <v>4.7341548000000002E-3</v>
      </c>
      <c r="AV550" s="1">
        <v>2.8852594299999999E-2</v>
      </c>
      <c r="AW550" s="1">
        <v>0.33016219429999999</v>
      </c>
      <c r="AX550" s="1">
        <v>-0.65492958000000001</v>
      </c>
      <c r="AY550" s="1">
        <v>0.48022984680000003</v>
      </c>
      <c r="AZ550" s="1">
        <v>1.4895802204999999</v>
      </c>
      <c r="BA550" s="1">
        <v>8.7533017899999996E-2</v>
      </c>
      <c r="BB550" s="1">
        <v>-0.172626736</v>
      </c>
      <c r="BC550" s="1">
        <v>-1.951145959</v>
      </c>
      <c r="BD550" s="1">
        <v>1.3629993037999999</v>
      </c>
      <c r="BE550" s="1">
        <v>0.25240324190000002</v>
      </c>
      <c r="BF550" s="1">
        <v>0.49921781859999997</v>
      </c>
      <c r="BG550" s="1">
        <v>7.1711506100000003E-2</v>
      </c>
      <c r="BH550" s="1">
        <v>0.2132143987</v>
      </c>
      <c r="BI550" s="1">
        <v>1.1312171048999999</v>
      </c>
      <c r="BJ550">
        <v>1</v>
      </c>
      <c r="BK550">
        <v>2</v>
      </c>
      <c r="BL550" t="s">
        <v>764</v>
      </c>
      <c r="BM550" t="s">
        <v>6724</v>
      </c>
      <c r="BN550" s="36" t="s">
        <v>6748</v>
      </c>
      <c r="BO550" s="1">
        <v>-5.7847059999999999E-2</v>
      </c>
      <c r="BP550" s="1">
        <v>-0.72226011599999995</v>
      </c>
      <c r="BQ550" s="1">
        <v>-0.45052131499999998</v>
      </c>
      <c r="BR550" s="1">
        <v>-0.50090511400000004</v>
      </c>
      <c r="BS550" s="1">
        <v>5.7847059800000003E-2</v>
      </c>
      <c r="BT550" s="1">
        <v>0.72226011639999999</v>
      </c>
      <c r="BU550" s="1">
        <v>0.45052131519999999</v>
      </c>
      <c r="BV550" s="1">
        <v>0.50090511380000002</v>
      </c>
      <c r="BW550" t="s">
        <v>5240</v>
      </c>
      <c r="BX550" t="s">
        <v>1554</v>
      </c>
      <c r="BY550" t="s">
        <v>1373</v>
      </c>
      <c r="BZ550" t="s">
        <v>1554</v>
      </c>
      <c r="CA550">
        <v>477</v>
      </c>
      <c r="CB550">
        <v>134</v>
      </c>
      <c r="CC550">
        <v>13</v>
      </c>
      <c r="CD550">
        <v>7</v>
      </c>
      <c r="CE550">
        <v>2017</v>
      </c>
      <c r="CF550">
        <v>533</v>
      </c>
      <c r="CG550">
        <v>0.314</v>
      </c>
      <c r="CH550">
        <v>0.36299999999999999</v>
      </c>
      <c r="CI550">
        <v>0.48399999999999999</v>
      </c>
      <c r="CJ550">
        <v>194</v>
      </c>
      <c r="CK550">
        <v>0.36399999999999999</v>
      </c>
      <c r="CL550">
        <v>74</v>
      </c>
      <c r="CM550">
        <v>29</v>
      </c>
      <c r="CN550" t="s">
        <v>249</v>
      </c>
      <c r="CO550">
        <v>30</v>
      </c>
      <c r="CP550" t="s">
        <v>1567</v>
      </c>
      <c r="CQ550">
        <v>398</v>
      </c>
      <c r="CR550">
        <v>115</v>
      </c>
      <c r="CS550">
        <v>10</v>
      </c>
      <c r="CT550">
        <v>8</v>
      </c>
      <c r="CU550">
        <v>2016</v>
      </c>
      <c r="CV550">
        <v>438</v>
      </c>
      <c r="CW550">
        <v>0.28100000000000003</v>
      </c>
      <c r="CX550">
        <v>0.34499999999999997</v>
      </c>
      <c r="CY550">
        <v>0.40500000000000003</v>
      </c>
      <c r="CZ550">
        <v>146</v>
      </c>
      <c r="DA550">
        <v>0.33300000000000002</v>
      </c>
      <c r="DB550">
        <v>47</v>
      </c>
      <c r="DC550">
        <v>16</v>
      </c>
      <c r="DD550" t="s">
        <v>249</v>
      </c>
      <c r="DE550">
        <v>29</v>
      </c>
      <c r="DF550" t="s">
        <v>1392</v>
      </c>
      <c r="DG550">
        <v>526</v>
      </c>
      <c r="DH550">
        <v>149</v>
      </c>
      <c r="DI550">
        <v>20</v>
      </c>
      <c r="DJ550">
        <v>10</v>
      </c>
      <c r="DK550">
        <v>2015</v>
      </c>
      <c r="DL550">
        <v>578</v>
      </c>
      <c r="DM550">
        <v>0.27200000000000002</v>
      </c>
      <c r="DN550">
        <v>0.33300000000000002</v>
      </c>
      <c r="DO550">
        <v>0.44900000000000001</v>
      </c>
      <c r="DP550">
        <v>196</v>
      </c>
      <c r="DQ550">
        <v>0.33900000000000002</v>
      </c>
      <c r="DR550">
        <v>60</v>
      </c>
      <c r="DS550">
        <v>24</v>
      </c>
      <c r="DT550" t="s">
        <v>249</v>
      </c>
      <c r="DU550">
        <v>28</v>
      </c>
      <c r="DV550" s="36" t="s">
        <v>1428</v>
      </c>
    </row>
    <row r="551" spans="1:126" x14ac:dyDescent="0.3">
      <c r="A551">
        <v>550</v>
      </c>
      <c r="B551" t="s">
        <v>5627</v>
      </c>
      <c r="C551" t="s">
        <v>146</v>
      </c>
      <c r="D551" t="s">
        <v>5027</v>
      </c>
      <c r="E551">
        <v>607223</v>
      </c>
      <c r="F551" t="s">
        <v>250</v>
      </c>
      <c r="I551" t="s">
        <v>1103</v>
      </c>
      <c r="J551">
        <v>20</v>
      </c>
      <c r="K551" t="s">
        <v>2892</v>
      </c>
      <c r="L551">
        <v>67</v>
      </c>
      <c r="M551">
        <v>83</v>
      </c>
      <c r="N551">
        <v>52</v>
      </c>
      <c r="O551">
        <v>83</v>
      </c>
      <c r="P551">
        <v>137</v>
      </c>
      <c r="Q551">
        <v>121</v>
      </c>
      <c r="R551">
        <v>82</v>
      </c>
      <c r="S551">
        <v>92</v>
      </c>
      <c r="T551">
        <v>94</v>
      </c>
      <c r="U551">
        <v>87</v>
      </c>
      <c r="V551">
        <v>88</v>
      </c>
      <c r="W551">
        <v>94</v>
      </c>
      <c r="X551">
        <v>24</v>
      </c>
      <c r="Y551">
        <v>134</v>
      </c>
      <c r="Z551">
        <v>3</v>
      </c>
      <c r="AA551">
        <v>2</v>
      </c>
      <c r="AB551" s="1">
        <v>0.2</v>
      </c>
      <c r="AC551" s="1">
        <v>0.28999999999999998</v>
      </c>
      <c r="AD551" s="1">
        <v>0.33200000000000002</v>
      </c>
      <c r="AE551" s="1">
        <v>0.28000000000000003</v>
      </c>
      <c r="AF551" s="36">
        <v>12</v>
      </c>
      <c r="AG551" s="36">
        <v>11</v>
      </c>
      <c r="AH551" s="8">
        <v>1</v>
      </c>
      <c r="AI551" s="36">
        <v>-7</v>
      </c>
      <c r="AJ551" s="38">
        <v>512</v>
      </c>
      <c r="AK551" s="38">
        <v>57</v>
      </c>
      <c r="AL551" s="1">
        <v>0.185</v>
      </c>
      <c r="AM551" s="1">
        <v>0.4</v>
      </c>
      <c r="AN551" s="1">
        <v>0.13396652589999999</v>
      </c>
      <c r="AO551" s="1">
        <v>2.0702737299999999E-2</v>
      </c>
      <c r="AP551" s="1">
        <v>0.1088614671</v>
      </c>
      <c r="AQ551" s="1">
        <v>0.26219612180000001</v>
      </c>
      <c r="AR551" s="1">
        <v>0.12560108910000001</v>
      </c>
      <c r="AS551" s="1">
        <v>0.1318003418</v>
      </c>
      <c r="AT551" s="1">
        <v>3.8063197899999998E-2</v>
      </c>
      <c r="AU551" s="1">
        <v>3.9146928000000003E-3</v>
      </c>
      <c r="AV551" s="1">
        <v>2.3238643699999999E-2</v>
      </c>
      <c r="AW551" s="1">
        <v>0.28044157050000001</v>
      </c>
      <c r="AX551" s="1">
        <v>-0.90091252099999997</v>
      </c>
      <c r="AY551" s="1">
        <v>-1.278941978</v>
      </c>
      <c r="AZ551" s="1">
        <v>-0.78378445600000002</v>
      </c>
      <c r="BA551" s="1">
        <v>-0.177019079</v>
      </c>
      <c r="BB551" s="1">
        <v>1.2399482211999999</v>
      </c>
      <c r="BC551" s="1">
        <v>1.1090972750999999</v>
      </c>
      <c r="BD551" s="1">
        <v>-1.059695415</v>
      </c>
      <c r="BE551" s="1">
        <v>-0.27772170800000001</v>
      </c>
      <c r="BF551" s="1">
        <v>-0.26778477099999998</v>
      </c>
      <c r="BG551" s="1">
        <v>-0.174858613</v>
      </c>
      <c r="BH551" s="1">
        <v>-0.26121734400000002</v>
      </c>
      <c r="BI551" s="1">
        <v>-0.57583392700000002</v>
      </c>
      <c r="BJ551">
        <v>2</v>
      </c>
      <c r="BK551">
        <v>2</v>
      </c>
      <c r="BL551" t="s">
        <v>759</v>
      </c>
      <c r="BM551" t="s">
        <v>763</v>
      </c>
      <c r="BN551" s="36" t="s">
        <v>794</v>
      </c>
      <c r="BO551" s="1">
        <v>0.48345478069999998</v>
      </c>
      <c r="BP551" s="1">
        <v>0.6955253387</v>
      </c>
      <c r="BQ551" s="1">
        <v>0.2209387669</v>
      </c>
      <c r="BR551" s="1">
        <v>0.18318738949999999</v>
      </c>
      <c r="BS551" s="1">
        <v>0.48345478069999998</v>
      </c>
      <c r="BT551" s="1">
        <v>0.6955253387</v>
      </c>
      <c r="BU551" s="1">
        <v>0.2209387669</v>
      </c>
      <c r="BV551" s="1">
        <v>0.18318738949999999</v>
      </c>
      <c r="BW551" t="s">
        <v>7273</v>
      </c>
      <c r="BX551" t="s">
        <v>1554</v>
      </c>
      <c r="BY551" t="s">
        <v>1373</v>
      </c>
      <c r="BZ551" t="s">
        <v>1554</v>
      </c>
      <c r="CA551">
        <v>6</v>
      </c>
      <c r="CB551">
        <v>2</v>
      </c>
      <c r="CC551">
        <v>0</v>
      </c>
      <c r="CD551">
        <v>0</v>
      </c>
      <c r="CE551">
        <v>2017</v>
      </c>
      <c r="CF551">
        <v>6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 t="s">
        <v>250</v>
      </c>
      <c r="CO551">
        <v>24</v>
      </c>
      <c r="CP551" t="s">
        <v>1554</v>
      </c>
      <c r="CQ551">
        <v>122</v>
      </c>
      <c r="CR551">
        <v>45</v>
      </c>
      <c r="CS551">
        <v>3</v>
      </c>
      <c r="CT551">
        <v>0</v>
      </c>
      <c r="CU551">
        <v>2016</v>
      </c>
      <c r="CV551">
        <v>141</v>
      </c>
      <c r="CW551">
        <v>0.16400000000000001</v>
      </c>
      <c r="CX551">
        <v>0.27</v>
      </c>
      <c r="CY551">
        <v>0.26200000000000001</v>
      </c>
      <c r="CZ551">
        <v>35</v>
      </c>
      <c r="DA551">
        <v>0.249</v>
      </c>
      <c r="DB551">
        <v>8</v>
      </c>
      <c r="DC551">
        <v>-1</v>
      </c>
      <c r="DD551" t="s">
        <v>250</v>
      </c>
      <c r="DE551">
        <v>23</v>
      </c>
      <c r="DV551" s="36" t="s">
        <v>5230</v>
      </c>
    </row>
    <row r="552" spans="1:126" x14ac:dyDescent="0.3">
      <c r="A552">
        <v>551</v>
      </c>
      <c r="B552" t="s">
        <v>4062</v>
      </c>
      <c r="C552" t="s">
        <v>146</v>
      </c>
      <c r="D552" t="s">
        <v>34</v>
      </c>
      <c r="E552">
        <v>605439</v>
      </c>
      <c r="F552" t="s">
        <v>249</v>
      </c>
      <c r="I552" t="s">
        <v>1065</v>
      </c>
      <c r="J552">
        <v>19</v>
      </c>
      <c r="K552" t="s">
        <v>2871</v>
      </c>
      <c r="L552">
        <v>76</v>
      </c>
      <c r="M552">
        <v>86</v>
      </c>
      <c r="N552">
        <v>53</v>
      </c>
      <c r="O552">
        <v>163</v>
      </c>
      <c r="P552">
        <v>103</v>
      </c>
      <c r="Q552">
        <v>108</v>
      </c>
      <c r="R552">
        <v>101</v>
      </c>
      <c r="S552">
        <v>84</v>
      </c>
      <c r="T552">
        <v>100</v>
      </c>
      <c r="U552">
        <v>109</v>
      </c>
      <c r="V552">
        <v>74</v>
      </c>
      <c r="W552">
        <v>97</v>
      </c>
      <c r="X552">
        <v>25</v>
      </c>
      <c r="Y552">
        <v>136</v>
      </c>
      <c r="Z552">
        <v>3</v>
      </c>
      <c r="AA552">
        <v>3</v>
      </c>
      <c r="AB552" s="1">
        <v>0.22700000000000001</v>
      </c>
      <c r="AC552" s="1">
        <v>0.29499999999999998</v>
      </c>
      <c r="AD552" s="1">
        <v>0.34799999999999998</v>
      </c>
      <c r="AE552" s="1">
        <v>0.28699999999999998</v>
      </c>
      <c r="AF552" s="36">
        <v>13</v>
      </c>
      <c r="AG552" s="36">
        <v>12</v>
      </c>
      <c r="AH552" s="8">
        <v>3</v>
      </c>
      <c r="AI552" s="36">
        <v>-6</v>
      </c>
      <c r="AJ552" s="38">
        <v>654</v>
      </c>
      <c r="AK552" s="38">
        <v>245</v>
      </c>
      <c r="AL552" s="1">
        <v>0.21</v>
      </c>
      <c r="AM552" s="1">
        <v>0.41666666670000002</v>
      </c>
      <c r="AN552" s="1">
        <v>0.13599204040000001</v>
      </c>
      <c r="AO552" s="1">
        <v>4.0699427500000003E-2</v>
      </c>
      <c r="AP552" s="1">
        <v>8.2066651399999996E-2</v>
      </c>
      <c r="AQ552" s="1">
        <v>0.23447741459999999</v>
      </c>
      <c r="AR552" s="1">
        <v>0.1550440374</v>
      </c>
      <c r="AS552" s="1">
        <v>0.1210747279</v>
      </c>
      <c r="AT552" s="1">
        <v>4.0680186299999997E-2</v>
      </c>
      <c r="AU552" s="1">
        <v>4.8904424999999998E-3</v>
      </c>
      <c r="AV552" s="1">
        <v>1.95726567E-2</v>
      </c>
      <c r="AW552" s="1">
        <v>0.28725889119999998</v>
      </c>
      <c r="AX552" s="1">
        <v>-0.65492958000000001</v>
      </c>
      <c r="AY552" s="1">
        <v>-1.027631717</v>
      </c>
      <c r="AZ552" s="1">
        <v>-0.77098600699999997</v>
      </c>
      <c r="BA552" s="1">
        <v>0.66705516929999997</v>
      </c>
      <c r="BB552" s="1">
        <v>0.114663443</v>
      </c>
      <c r="BC552" s="1">
        <v>0.42196852010000002</v>
      </c>
      <c r="BD552" s="1">
        <v>6.3249377699999998E-2</v>
      </c>
      <c r="BE552" s="1">
        <v>-0.526773045</v>
      </c>
      <c r="BF552" s="1">
        <v>1.04344012E-2</v>
      </c>
      <c r="BG552" s="1">
        <v>0.1187373528</v>
      </c>
      <c r="BH552" s="1">
        <v>-0.57102780099999995</v>
      </c>
      <c r="BI552" s="1">
        <v>-0.341775834</v>
      </c>
      <c r="BJ552">
        <v>2</v>
      </c>
      <c r="BK552">
        <v>2</v>
      </c>
      <c r="BL552" t="s">
        <v>759</v>
      </c>
      <c r="BM552" t="s">
        <v>761</v>
      </c>
      <c r="BN552" s="36" t="s">
        <v>779</v>
      </c>
      <c r="BO552" s="1">
        <v>-0.28140223199999997</v>
      </c>
      <c r="BP552" s="1">
        <v>0.85897680440000002</v>
      </c>
      <c r="BQ552" s="1">
        <v>-0.11802978</v>
      </c>
      <c r="BR552" s="1">
        <v>-0.10453617</v>
      </c>
      <c r="BS552" s="1">
        <v>0.28140223180000001</v>
      </c>
      <c r="BT552" s="1">
        <v>0.85897680440000002</v>
      </c>
      <c r="BU552" s="1">
        <v>0.1180297801</v>
      </c>
      <c r="BV552" s="1">
        <v>0.1045361705</v>
      </c>
      <c r="BW552" t="s">
        <v>2463</v>
      </c>
      <c r="BX552" t="s">
        <v>1111</v>
      </c>
      <c r="BY552" t="s">
        <v>1063</v>
      </c>
      <c r="CP552" t="s">
        <v>1111</v>
      </c>
      <c r="CQ552">
        <v>22</v>
      </c>
      <c r="CR552">
        <v>8</v>
      </c>
      <c r="CS552">
        <v>0</v>
      </c>
      <c r="CT552">
        <v>1</v>
      </c>
      <c r="CU552">
        <v>2016</v>
      </c>
      <c r="CV552">
        <v>24</v>
      </c>
      <c r="CW552">
        <v>0.182</v>
      </c>
      <c r="CX552">
        <v>0.25</v>
      </c>
      <c r="CY552">
        <v>0.182</v>
      </c>
      <c r="CZ552">
        <v>5</v>
      </c>
      <c r="DA552">
        <v>0.21</v>
      </c>
      <c r="DB552">
        <v>1</v>
      </c>
      <c r="DC552">
        <v>0</v>
      </c>
      <c r="DD552" t="s">
        <v>249</v>
      </c>
      <c r="DE552">
        <v>23</v>
      </c>
      <c r="DF552" t="s">
        <v>1111</v>
      </c>
      <c r="DG552">
        <v>6</v>
      </c>
      <c r="DH552">
        <v>7</v>
      </c>
      <c r="DI552">
        <v>0</v>
      </c>
      <c r="DJ552">
        <v>0</v>
      </c>
      <c r="DK552">
        <v>2015</v>
      </c>
      <c r="DL552">
        <v>6</v>
      </c>
      <c r="DM552">
        <v>0.33300000000000002</v>
      </c>
      <c r="DN552">
        <v>0.33300000000000002</v>
      </c>
      <c r="DO552">
        <v>0.5</v>
      </c>
      <c r="DP552">
        <v>2</v>
      </c>
      <c r="DQ552">
        <v>0.35699999999999998</v>
      </c>
      <c r="DR552">
        <v>4</v>
      </c>
      <c r="DS552">
        <v>0</v>
      </c>
      <c r="DT552" t="s">
        <v>249</v>
      </c>
      <c r="DU552">
        <v>22</v>
      </c>
      <c r="DV552" s="36" t="s">
        <v>4063</v>
      </c>
    </row>
    <row r="553" spans="1:126" x14ac:dyDescent="0.3">
      <c r="A553">
        <v>552</v>
      </c>
      <c r="B553" t="s">
        <v>6835</v>
      </c>
      <c r="C553" t="s">
        <v>4064</v>
      </c>
      <c r="D553" t="s">
        <v>486</v>
      </c>
      <c r="E553">
        <v>608701</v>
      </c>
      <c r="F553" t="s">
        <v>265</v>
      </c>
      <c r="I553" t="s">
        <v>1065</v>
      </c>
      <c r="J553">
        <v>6</v>
      </c>
      <c r="K553" t="s">
        <v>817</v>
      </c>
      <c r="L553">
        <v>154</v>
      </c>
      <c r="M553">
        <v>93</v>
      </c>
      <c r="N553">
        <v>69</v>
      </c>
      <c r="O553">
        <v>149</v>
      </c>
      <c r="P553">
        <v>106</v>
      </c>
      <c r="Q553">
        <v>89</v>
      </c>
      <c r="R553">
        <v>107</v>
      </c>
      <c r="S553">
        <v>71</v>
      </c>
      <c r="T553">
        <v>106</v>
      </c>
      <c r="U553">
        <v>104</v>
      </c>
      <c r="V553">
        <v>48</v>
      </c>
      <c r="W553">
        <v>96</v>
      </c>
      <c r="X553">
        <v>27</v>
      </c>
      <c r="Y553">
        <v>178</v>
      </c>
      <c r="Z553">
        <v>2</v>
      </c>
      <c r="AA553">
        <v>4</v>
      </c>
      <c r="AB553" s="1">
        <v>0.22900000000000001</v>
      </c>
      <c r="AC553" s="1">
        <v>0.29899999999999999</v>
      </c>
      <c r="AD553" s="1">
        <v>0.33200000000000002</v>
      </c>
      <c r="AE553" s="1">
        <v>0.28399999999999997</v>
      </c>
      <c r="AF553" s="36">
        <v>15</v>
      </c>
      <c r="AG553" s="36">
        <v>15</v>
      </c>
      <c r="AH553" s="8">
        <v>3</v>
      </c>
      <c r="AI553" s="36">
        <v>-2</v>
      </c>
      <c r="AJ553" s="38">
        <v>423</v>
      </c>
      <c r="AK553" s="38">
        <v>50</v>
      </c>
      <c r="AL553" s="1">
        <v>0.42499999999999999</v>
      </c>
      <c r="AM553" s="1">
        <v>0.45</v>
      </c>
      <c r="AN553" s="1">
        <v>0.1775907997</v>
      </c>
      <c r="AO553" s="1">
        <v>3.70340589E-2</v>
      </c>
      <c r="AP553" s="1">
        <v>8.3756361299999998E-2</v>
      </c>
      <c r="AQ553" s="1">
        <v>0.1934068055</v>
      </c>
      <c r="AR553" s="1">
        <v>0.16370134929999999</v>
      </c>
      <c r="AS553" s="1">
        <v>0.1023702286</v>
      </c>
      <c r="AT553" s="1">
        <v>4.2980335799999998E-2</v>
      </c>
      <c r="AU553" s="1">
        <v>4.6713344999999998E-3</v>
      </c>
      <c r="AV553" s="1">
        <v>1.27601817E-2</v>
      </c>
      <c r="AW553" s="1">
        <v>0.28407285960000001</v>
      </c>
      <c r="AX553" s="1">
        <v>1.4605237116000001</v>
      </c>
      <c r="AY553" s="1">
        <v>-0.52501119600000001</v>
      </c>
      <c r="AZ553" s="1">
        <v>-0.50813941600000001</v>
      </c>
      <c r="BA553" s="1">
        <v>0.51233740279999995</v>
      </c>
      <c r="BB553" s="1">
        <v>0.18562511330000001</v>
      </c>
      <c r="BC553" s="1">
        <v>-0.59614521300000001</v>
      </c>
      <c r="BD553" s="1">
        <v>0.39343653309999999</v>
      </c>
      <c r="BE553" s="1">
        <v>-0.961096018</v>
      </c>
      <c r="BF553" s="1">
        <v>0.25496956970000001</v>
      </c>
      <c r="BG553" s="1">
        <v>5.2809363900000003E-2</v>
      </c>
      <c r="BH553" s="1">
        <v>-1.1467461539999999</v>
      </c>
      <c r="BI553" s="1">
        <v>-0.45116139999999999</v>
      </c>
      <c r="BJ553">
        <v>4</v>
      </c>
      <c r="BK553">
        <v>1</v>
      </c>
      <c r="BL553" t="s">
        <v>761</v>
      </c>
      <c r="BM553" t="s">
        <v>6729</v>
      </c>
      <c r="BN553" s="36" t="s">
        <v>6744</v>
      </c>
      <c r="BO553" s="1">
        <v>-0.92015539800000001</v>
      </c>
      <c r="BP553" s="1">
        <v>4.1480394300000001E-2</v>
      </c>
      <c r="BQ553" s="1">
        <v>-0.16141153</v>
      </c>
      <c r="BR553" s="1">
        <v>0.19664984699999999</v>
      </c>
      <c r="BS553" s="1">
        <v>0.92015539840000005</v>
      </c>
      <c r="BT553" s="1">
        <v>4.1480394300000001E-2</v>
      </c>
      <c r="BU553" s="1">
        <v>0.16141153019999999</v>
      </c>
      <c r="BV553" s="1">
        <v>0.19664984699999999</v>
      </c>
      <c r="BW553" t="s">
        <v>2882</v>
      </c>
      <c r="BX553" t="s">
        <v>1372</v>
      </c>
      <c r="BY553" t="s">
        <v>1373</v>
      </c>
      <c r="BZ553" t="s">
        <v>1386</v>
      </c>
      <c r="CA553">
        <v>88</v>
      </c>
      <c r="CB553">
        <v>52</v>
      </c>
      <c r="CC553">
        <v>0</v>
      </c>
      <c r="CD553">
        <v>4</v>
      </c>
      <c r="CE553">
        <v>2017</v>
      </c>
      <c r="CF553">
        <v>97</v>
      </c>
      <c r="CG553">
        <v>0.17</v>
      </c>
      <c r="CH553">
        <v>0.247</v>
      </c>
      <c r="CI553">
        <v>0.216</v>
      </c>
      <c r="CJ553">
        <v>21</v>
      </c>
      <c r="CK553">
        <v>0.22</v>
      </c>
      <c r="CL553">
        <v>4</v>
      </c>
      <c r="CM553">
        <v>-1</v>
      </c>
      <c r="CN553" t="s">
        <v>265</v>
      </c>
      <c r="CO553">
        <v>26</v>
      </c>
      <c r="CP553" t="s">
        <v>1383</v>
      </c>
      <c r="CQ553">
        <v>152</v>
      </c>
      <c r="CR553">
        <v>58</v>
      </c>
      <c r="CS553">
        <v>0</v>
      </c>
      <c r="CT553">
        <v>2</v>
      </c>
      <c r="CU553">
        <v>2016</v>
      </c>
      <c r="CV553">
        <v>174</v>
      </c>
      <c r="CW553">
        <v>0.25</v>
      </c>
      <c r="CX553">
        <v>0.32800000000000001</v>
      </c>
      <c r="CY553">
        <v>0.309</v>
      </c>
      <c r="CZ553">
        <v>51</v>
      </c>
      <c r="DA553">
        <v>0.29299999999999998</v>
      </c>
      <c r="DB553">
        <v>16</v>
      </c>
      <c r="DC553">
        <v>3</v>
      </c>
      <c r="DD553" t="s">
        <v>249</v>
      </c>
      <c r="DE553">
        <v>25</v>
      </c>
      <c r="DF553" t="s">
        <v>1383</v>
      </c>
      <c r="DG553">
        <v>43</v>
      </c>
      <c r="DH553">
        <v>16</v>
      </c>
      <c r="DI553">
        <v>2</v>
      </c>
      <c r="DJ553">
        <v>2</v>
      </c>
      <c r="DK553">
        <v>2015</v>
      </c>
      <c r="DL553">
        <v>46</v>
      </c>
      <c r="DM553">
        <v>0.30199999999999999</v>
      </c>
      <c r="DN553">
        <v>0.34799999999999998</v>
      </c>
      <c r="DO553">
        <v>0.51200000000000001</v>
      </c>
      <c r="DP553">
        <v>17</v>
      </c>
      <c r="DQ553">
        <v>0.36899999999999999</v>
      </c>
      <c r="DR553">
        <v>16</v>
      </c>
      <c r="DS553">
        <v>2</v>
      </c>
      <c r="DT553" t="s">
        <v>265</v>
      </c>
      <c r="DU553">
        <v>24</v>
      </c>
      <c r="DV553" s="36" t="s">
        <v>4065</v>
      </c>
    </row>
    <row r="554" spans="1:126" x14ac:dyDescent="0.3">
      <c r="A554">
        <v>553</v>
      </c>
      <c r="B554" t="s">
        <v>663</v>
      </c>
      <c r="C554" t="s">
        <v>199</v>
      </c>
      <c r="D554" t="s">
        <v>198</v>
      </c>
      <c r="E554">
        <v>460099</v>
      </c>
      <c r="F554" t="s">
        <v>249</v>
      </c>
      <c r="I554" t="s">
        <v>1065</v>
      </c>
      <c r="J554">
        <v>35</v>
      </c>
      <c r="K554" t="s">
        <v>771</v>
      </c>
      <c r="L554">
        <v>76</v>
      </c>
      <c r="M554">
        <v>117</v>
      </c>
      <c r="N554">
        <v>31</v>
      </c>
      <c r="O554">
        <v>33</v>
      </c>
      <c r="P554">
        <v>128</v>
      </c>
      <c r="Q554">
        <v>112</v>
      </c>
      <c r="R554">
        <v>101</v>
      </c>
      <c r="S554">
        <v>86</v>
      </c>
      <c r="T554">
        <v>66</v>
      </c>
      <c r="U554">
        <v>68</v>
      </c>
      <c r="V554">
        <v>96</v>
      </c>
      <c r="W554">
        <v>97</v>
      </c>
      <c r="X554">
        <v>34</v>
      </c>
      <c r="Y554">
        <v>80</v>
      </c>
      <c r="Z554">
        <v>2</v>
      </c>
      <c r="AA554">
        <v>1</v>
      </c>
      <c r="AB554" s="1">
        <v>0.217</v>
      </c>
      <c r="AC554" s="1">
        <v>0.30099999999999999</v>
      </c>
      <c r="AD554" s="1">
        <v>0.34</v>
      </c>
      <c r="AE554" s="1">
        <v>0.28999999999999998</v>
      </c>
      <c r="AF554" s="36">
        <v>10</v>
      </c>
      <c r="AG554" s="36">
        <v>9</v>
      </c>
      <c r="AH554" s="8">
        <v>1</v>
      </c>
      <c r="AI554" s="36">
        <v>-3</v>
      </c>
      <c r="AJ554" s="38">
        <v>703</v>
      </c>
      <c r="AK554" s="38">
        <v>264</v>
      </c>
      <c r="AL554" s="1">
        <v>0.21</v>
      </c>
      <c r="AM554" s="1">
        <v>0.56666666669999999</v>
      </c>
      <c r="AN554" s="1">
        <v>7.9639139499999997E-2</v>
      </c>
      <c r="AO554" s="1">
        <v>8.2962537000000006E-3</v>
      </c>
      <c r="AP554" s="1">
        <v>0.10142763289999999</v>
      </c>
      <c r="AQ554" s="1">
        <v>0.2438360352</v>
      </c>
      <c r="AR554" s="1">
        <v>0.15453475210000001</v>
      </c>
      <c r="AS554" s="1">
        <v>0.1231584246</v>
      </c>
      <c r="AT554" s="1">
        <v>2.6829425899999999E-2</v>
      </c>
      <c r="AU554" s="1">
        <v>3.0376639999999998E-3</v>
      </c>
      <c r="AV554" s="1">
        <v>2.5403839599999999E-2</v>
      </c>
      <c r="AW554" s="1">
        <v>0.28955644539999997</v>
      </c>
      <c r="AX554" s="1">
        <v>-0.65492958000000001</v>
      </c>
      <c r="AY554" s="1">
        <v>1.2341606289</v>
      </c>
      <c r="AZ554" s="1">
        <v>-1.127058355</v>
      </c>
      <c r="BA554" s="1">
        <v>-0.700705409</v>
      </c>
      <c r="BB554" s="1">
        <v>0.92775423160000003</v>
      </c>
      <c r="BC554" s="1">
        <v>0.65396264800000004</v>
      </c>
      <c r="BD554" s="1">
        <v>4.38253963E-2</v>
      </c>
      <c r="BE554" s="1">
        <v>-0.47838910699999998</v>
      </c>
      <c r="BF554" s="1">
        <v>-1.462077729</v>
      </c>
      <c r="BG554" s="1">
        <v>-0.43875020999999997</v>
      </c>
      <c r="BH554" s="1">
        <v>-7.8237879999999996E-2</v>
      </c>
      <c r="BI554" s="1">
        <v>-0.262894238</v>
      </c>
      <c r="BJ554">
        <v>3</v>
      </c>
      <c r="BK554">
        <v>3</v>
      </c>
      <c r="BL554" t="s">
        <v>762</v>
      </c>
      <c r="BM554" t="s">
        <v>6724</v>
      </c>
      <c r="BN554" s="36" t="s">
        <v>6727</v>
      </c>
      <c r="BO554" s="1">
        <v>6.5315550700000002E-2</v>
      </c>
      <c r="BP554" s="1">
        <v>7.7098666000000003E-3</v>
      </c>
      <c r="BQ554" s="1">
        <v>0.97568756639999998</v>
      </c>
      <c r="BR554" s="1">
        <v>-0.11821108900000001</v>
      </c>
      <c r="BS554" s="1">
        <v>6.5315550700000002E-2</v>
      </c>
      <c r="BT554" s="1">
        <v>7.7098666000000003E-3</v>
      </c>
      <c r="BU554" s="1">
        <v>0.97568756639999998</v>
      </c>
      <c r="BV554" s="1">
        <v>0.1182110888</v>
      </c>
      <c r="BW554" t="s">
        <v>2879</v>
      </c>
      <c r="BX554" t="s">
        <v>1377</v>
      </c>
      <c r="BY554" t="s">
        <v>1373</v>
      </c>
      <c r="CP554" t="s">
        <v>1377</v>
      </c>
      <c r="CQ554">
        <v>203</v>
      </c>
      <c r="CR554">
        <v>104</v>
      </c>
      <c r="CS554">
        <v>6</v>
      </c>
      <c r="CT554">
        <v>1</v>
      </c>
      <c r="CU554">
        <v>2016</v>
      </c>
      <c r="CV554">
        <v>227</v>
      </c>
      <c r="CW554">
        <v>0.222</v>
      </c>
      <c r="CX554">
        <v>0.3</v>
      </c>
      <c r="CY554">
        <v>0.36499999999999999</v>
      </c>
      <c r="CZ554">
        <v>67</v>
      </c>
      <c r="DA554">
        <v>0.29599999999999999</v>
      </c>
      <c r="DB554">
        <v>20</v>
      </c>
      <c r="DC554">
        <v>3</v>
      </c>
      <c r="DD554" t="s">
        <v>249</v>
      </c>
      <c r="DE554">
        <v>32</v>
      </c>
      <c r="DF554" t="s">
        <v>1377</v>
      </c>
      <c r="DG554">
        <v>170</v>
      </c>
      <c r="DH554">
        <v>61</v>
      </c>
      <c r="DI554">
        <v>6</v>
      </c>
      <c r="DJ554">
        <v>0</v>
      </c>
      <c r="DK554">
        <v>2015</v>
      </c>
      <c r="DL554">
        <v>195</v>
      </c>
      <c r="DM554">
        <v>0.247</v>
      </c>
      <c r="DN554">
        <v>0.34399999999999997</v>
      </c>
      <c r="DO554">
        <v>0.39400000000000002</v>
      </c>
      <c r="DP554">
        <v>65</v>
      </c>
      <c r="DQ554">
        <v>0.33100000000000002</v>
      </c>
      <c r="DR554">
        <v>27</v>
      </c>
      <c r="DS554">
        <v>5</v>
      </c>
      <c r="DT554" t="s">
        <v>249</v>
      </c>
      <c r="DU554">
        <v>31</v>
      </c>
      <c r="DV554" s="36" t="s">
        <v>1459</v>
      </c>
    </row>
    <row r="555" spans="1:126" x14ac:dyDescent="0.3">
      <c r="A555">
        <v>554</v>
      </c>
      <c r="B555" t="s">
        <v>6836</v>
      </c>
      <c r="C555" t="s">
        <v>6328</v>
      </c>
      <c r="D555" t="s">
        <v>83</v>
      </c>
      <c r="E555">
        <v>595373</v>
      </c>
      <c r="F555" t="s">
        <v>257</v>
      </c>
      <c r="I555" t="s">
        <v>1065</v>
      </c>
      <c r="J555">
        <v>6</v>
      </c>
      <c r="K555" t="s">
        <v>2871</v>
      </c>
      <c r="L555">
        <v>172</v>
      </c>
      <c r="M555">
        <v>86</v>
      </c>
      <c r="N555">
        <v>51</v>
      </c>
      <c r="O555">
        <v>128</v>
      </c>
      <c r="P555">
        <v>98</v>
      </c>
      <c r="Q555">
        <v>103</v>
      </c>
      <c r="R555">
        <v>97</v>
      </c>
      <c r="S555">
        <v>81</v>
      </c>
      <c r="T555">
        <v>111</v>
      </c>
      <c r="U555">
        <v>119</v>
      </c>
      <c r="V555">
        <v>63</v>
      </c>
      <c r="W555">
        <v>94</v>
      </c>
      <c r="X555">
        <v>25</v>
      </c>
      <c r="Y555">
        <v>132</v>
      </c>
      <c r="Z555">
        <v>2</v>
      </c>
      <c r="AA555">
        <v>2</v>
      </c>
      <c r="AB555" s="1">
        <v>0.222</v>
      </c>
      <c r="AC555" s="1">
        <v>0.28699999999999998</v>
      </c>
      <c r="AD555" s="1">
        <v>0.33900000000000002</v>
      </c>
      <c r="AE555" s="1">
        <v>0.27900000000000003</v>
      </c>
      <c r="AF555" s="36">
        <v>12</v>
      </c>
      <c r="AG555" s="36">
        <v>12</v>
      </c>
      <c r="AH555" s="8">
        <v>2</v>
      </c>
      <c r="AI555" s="36">
        <v>-2</v>
      </c>
      <c r="AJ555" s="38">
        <v>488</v>
      </c>
      <c r="AK555" s="38">
        <v>73</v>
      </c>
      <c r="AL555" s="1">
        <v>0.47499999999999998</v>
      </c>
      <c r="AM555" s="1">
        <v>0.41666666670000002</v>
      </c>
      <c r="AN555" s="1">
        <v>0.132220059</v>
      </c>
      <c r="AO555" s="1">
        <v>3.1766939000000001E-2</v>
      </c>
      <c r="AP555" s="1">
        <v>7.7909667799999999E-2</v>
      </c>
      <c r="AQ555" s="1">
        <v>0.2243252386</v>
      </c>
      <c r="AR555" s="1">
        <v>0.1483233242</v>
      </c>
      <c r="AS555" s="1">
        <v>0.1168768935</v>
      </c>
      <c r="AT555" s="1">
        <v>4.4884437100000001E-2</v>
      </c>
      <c r="AU555" s="1">
        <v>5.3666175000000003E-3</v>
      </c>
      <c r="AV555" s="1">
        <v>1.6614582199999998E-2</v>
      </c>
      <c r="AW555" s="1">
        <v>0.27919185000000002</v>
      </c>
      <c r="AX555" s="1">
        <v>1.9524895933999999</v>
      </c>
      <c r="AY555" s="1">
        <v>-1.027631717</v>
      </c>
      <c r="AZ555" s="1">
        <v>-0.79481970999999996</v>
      </c>
      <c r="BA555" s="1">
        <v>0.29000859379999999</v>
      </c>
      <c r="BB555" s="1">
        <v>-5.9914743999999999E-2</v>
      </c>
      <c r="BC555" s="1">
        <v>0.17030266769999999</v>
      </c>
      <c r="BD555" s="1">
        <v>-0.19307651200000001</v>
      </c>
      <c r="BE555" s="1">
        <v>-0.62424776800000004</v>
      </c>
      <c r="BF555" s="1">
        <v>0.45739978209999999</v>
      </c>
      <c r="BG555" s="1">
        <v>0.2620149349</v>
      </c>
      <c r="BH555" s="1">
        <v>-0.82101297799999995</v>
      </c>
      <c r="BI555" s="1">
        <v>-0.61874040200000002</v>
      </c>
      <c r="BJ555">
        <v>4</v>
      </c>
      <c r="BK555">
        <v>1</v>
      </c>
      <c r="BL555" t="s">
        <v>761</v>
      </c>
      <c r="BM555" t="s">
        <v>6729</v>
      </c>
      <c r="BN555" s="36" t="s">
        <v>6744</v>
      </c>
      <c r="BO555" s="1">
        <v>-0.68636816099999998</v>
      </c>
      <c r="BP555" s="1">
        <v>0.36522326519999998</v>
      </c>
      <c r="BQ555" s="1">
        <v>-0.207409661</v>
      </c>
      <c r="BR555" s="1">
        <v>0.52606524290000001</v>
      </c>
      <c r="BS555" s="1">
        <v>0.68636816079999996</v>
      </c>
      <c r="BT555" s="1">
        <v>0.36522326519999998</v>
      </c>
      <c r="BU555" s="1">
        <v>0.20740966059999999</v>
      </c>
      <c r="BV555" s="1">
        <v>0.52606524290000001</v>
      </c>
      <c r="BW555" t="s">
        <v>2459</v>
      </c>
      <c r="BX555" t="s">
        <v>1116</v>
      </c>
      <c r="BY555" t="s">
        <v>1063</v>
      </c>
      <c r="BZ555" t="s">
        <v>1116</v>
      </c>
      <c r="CA555">
        <v>5</v>
      </c>
      <c r="CB555">
        <v>2</v>
      </c>
      <c r="CC555">
        <v>0</v>
      </c>
      <c r="CD555">
        <v>0</v>
      </c>
      <c r="CE555">
        <v>2017</v>
      </c>
      <c r="CF555">
        <v>5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 t="s">
        <v>257</v>
      </c>
      <c r="CO555">
        <v>24</v>
      </c>
      <c r="DV555" s="36" t="s">
        <v>6329</v>
      </c>
    </row>
    <row r="556" spans="1:126" x14ac:dyDescent="0.3">
      <c r="A556">
        <v>555</v>
      </c>
      <c r="B556" t="s">
        <v>5628</v>
      </c>
      <c r="C556" t="s">
        <v>5081</v>
      </c>
      <c r="D556" t="s">
        <v>52</v>
      </c>
      <c r="E556">
        <v>573113</v>
      </c>
      <c r="F556" t="s">
        <v>265</v>
      </c>
      <c r="I556" t="s">
        <v>1065</v>
      </c>
      <c r="J556">
        <v>6</v>
      </c>
      <c r="K556" t="s">
        <v>808</v>
      </c>
      <c r="L556">
        <v>154</v>
      </c>
      <c r="M556">
        <v>93</v>
      </c>
      <c r="N556">
        <v>45</v>
      </c>
      <c r="O556">
        <v>77</v>
      </c>
      <c r="P556">
        <v>90</v>
      </c>
      <c r="Q556">
        <v>88</v>
      </c>
      <c r="R556">
        <v>108</v>
      </c>
      <c r="S556">
        <v>59</v>
      </c>
      <c r="T556">
        <v>94</v>
      </c>
      <c r="U556">
        <v>94</v>
      </c>
      <c r="V556">
        <v>38</v>
      </c>
      <c r="W556">
        <v>89</v>
      </c>
      <c r="X556">
        <v>27</v>
      </c>
      <c r="Y556">
        <v>117</v>
      </c>
      <c r="Z556">
        <v>1</v>
      </c>
      <c r="AA556">
        <v>1</v>
      </c>
      <c r="AB556" s="1">
        <v>0.223</v>
      </c>
      <c r="AC556" s="1">
        <v>0.27900000000000003</v>
      </c>
      <c r="AD556" s="1">
        <v>0.309</v>
      </c>
      <c r="AE556" s="1">
        <v>0.26400000000000001</v>
      </c>
      <c r="AF556" s="36">
        <v>9</v>
      </c>
      <c r="AG556" s="36">
        <v>9</v>
      </c>
      <c r="AH556" s="8">
        <v>1</v>
      </c>
      <c r="AI556" s="36">
        <v>-4</v>
      </c>
      <c r="AJ556" s="38">
        <v>705</v>
      </c>
      <c r="AK556" s="38">
        <v>80</v>
      </c>
      <c r="AL556" s="1">
        <v>0.42499999999999999</v>
      </c>
      <c r="AM556" s="1">
        <v>0.45</v>
      </c>
      <c r="AN556" s="1">
        <v>0.11734169780000001</v>
      </c>
      <c r="AO556" s="1">
        <v>1.9204349799999999E-2</v>
      </c>
      <c r="AP556" s="1">
        <v>7.1518922400000004E-2</v>
      </c>
      <c r="AQ556" s="1">
        <v>0.19071053239999999</v>
      </c>
      <c r="AR556" s="1">
        <v>0.16537701320000001</v>
      </c>
      <c r="AS556" s="1">
        <v>8.5109404700000002E-2</v>
      </c>
      <c r="AT556" s="1">
        <v>3.8219170599999998E-2</v>
      </c>
      <c r="AU556" s="1">
        <v>4.2116063999999998E-3</v>
      </c>
      <c r="AV556" s="1">
        <v>1.00866467E-2</v>
      </c>
      <c r="AW556" s="1">
        <v>0.26352624969999999</v>
      </c>
      <c r="AX556" s="1">
        <v>1.4605237116000001</v>
      </c>
      <c r="AY556" s="1">
        <v>-0.52501119600000001</v>
      </c>
      <c r="AZ556" s="1">
        <v>-0.88883036299999996</v>
      </c>
      <c r="BA556" s="1">
        <v>-0.240267063</v>
      </c>
      <c r="BB556" s="1">
        <v>-0.32830279899999998</v>
      </c>
      <c r="BC556" s="1">
        <v>-0.66298407400000003</v>
      </c>
      <c r="BD556" s="1">
        <v>0.45734582839999999</v>
      </c>
      <c r="BE556" s="1">
        <v>-1.3618965000000001</v>
      </c>
      <c r="BF556" s="1">
        <v>-0.25120289000000001</v>
      </c>
      <c r="BG556" s="1">
        <v>-8.5519500999999998E-2</v>
      </c>
      <c r="BH556" s="1">
        <v>-1.3726850669999999</v>
      </c>
      <c r="BI556" s="1">
        <v>-1.1565852050000001</v>
      </c>
      <c r="BJ556">
        <v>4</v>
      </c>
      <c r="BK556">
        <v>1</v>
      </c>
      <c r="BL556" t="s">
        <v>761</v>
      </c>
      <c r="BM556" t="s">
        <v>6729</v>
      </c>
      <c r="BN556" s="36" t="s">
        <v>6744</v>
      </c>
      <c r="BO556" s="1">
        <v>-0.95422421000000002</v>
      </c>
      <c r="BP556" s="1">
        <v>2.5145231399999999E-2</v>
      </c>
      <c r="BQ556" s="1">
        <v>1.5128111600000001E-2</v>
      </c>
      <c r="BR556" s="1">
        <v>0.2493198448</v>
      </c>
      <c r="BS556" s="1">
        <v>0.95422421049999995</v>
      </c>
      <c r="BT556" s="1">
        <v>2.5145231399999999E-2</v>
      </c>
      <c r="BU556" s="1">
        <v>1.5128111600000001E-2</v>
      </c>
      <c r="BV556" s="1">
        <v>0.2493198448</v>
      </c>
      <c r="BW556" t="s">
        <v>2874</v>
      </c>
      <c r="BX556" t="s">
        <v>1093</v>
      </c>
      <c r="BY556" t="s">
        <v>1063</v>
      </c>
      <c r="CP556" t="s">
        <v>1093</v>
      </c>
      <c r="CQ556">
        <v>60</v>
      </c>
      <c r="CR556">
        <v>32</v>
      </c>
      <c r="CS556">
        <v>0</v>
      </c>
      <c r="CT556">
        <v>0</v>
      </c>
      <c r="CU556">
        <v>2016</v>
      </c>
      <c r="CV556">
        <v>67</v>
      </c>
      <c r="CW556">
        <v>0.183</v>
      </c>
      <c r="CX556">
        <v>0.246</v>
      </c>
      <c r="CY556">
        <v>0.217</v>
      </c>
      <c r="CZ556">
        <v>14</v>
      </c>
      <c r="DA556">
        <v>0.21199999999999999</v>
      </c>
      <c r="DB556">
        <v>3</v>
      </c>
      <c r="DC556">
        <v>-1</v>
      </c>
      <c r="DD556" t="s">
        <v>265</v>
      </c>
      <c r="DE556">
        <v>25</v>
      </c>
      <c r="DV556" s="36" t="s">
        <v>5082</v>
      </c>
    </row>
    <row r="557" spans="1:126" x14ac:dyDescent="0.3">
      <c r="A557">
        <v>556</v>
      </c>
      <c r="B557" t="s">
        <v>5629</v>
      </c>
      <c r="C557" t="s">
        <v>2517</v>
      </c>
      <c r="D557" t="s">
        <v>339</v>
      </c>
      <c r="E557">
        <v>543685</v>
      </c>
      <c r="F557" t="s">
        <v>253</v>
      </c>
      <c r="I557" t="s">
        <v>1065</v>
      </c>
      <c r="J557">
        <v>27</v>
      </c>
      <c r="K557" t="s">
        <v>803</v>
      </c>
      <c r="L557">
        <v>96</v>
      </c>
      <c r="M557">
        <v>93</v>
      </c>
      <c r="N557">
        <v>215</v>
      </c>
      <c r="O557">
        <v>85</v>
      </c>
      <c r="P557">
        <v>110</v>
      </c>
      <c r="Q557">
        <v>77</v>
      </c>
      <c r="R557">
        <v>105</v>
      </c>
      <c r="S557">
        <v>133</v>
      </c>
      <c r="T557">
        <v>152</v>
      </c>
      <c r="U557">
        <v>54</v>
      </c>
      <c r="V557">
        <v>134</v>
      </c>
      <c r="W557">
        <v>117</v>
      </c>
      <c r="X557">
        <v>27</v>
      </c>
      <c r="Y557">
        <v>556</v>
      </c>
      <c r="Z557">
        <v>20</v>
      </c>
      <c r="AA557">
        <v>7</v>
      </c>
      <c r="AB557" s="1">
        <v>0.27400000000000002</v>
      </c>
      <c r="AC557" s="1">
        <v>0.34</v>
      </c>
      <c r="AD557" s="1">
        <v>0.46500000000000002</v>
      </c>
      <c r="AE557" s="1">
        <v>0.34799999999999998</v>
      </c>
      <c r="AF557" s="36">
        <v>65</v>
      </c>
      <c r="AG557" s="36">
        <v>65</v>
      </c>
      <c r="AH557" s="8">
        <v>24</v>
      </c>
      <c r="AI557" s="36">
        <v>19</v>
      </c>
      <c r="AJ557" s="38">
        <v>32</v>
      </c>
      <c r="AK557" s="38">
        <v>7</v>
      </c>
      <c r="AL557" s="1">
        <v>0.26500000000000001</v>
      </c>
      <c r="AM557" s="1">
        <v>0.45</v>
      </c>
      <c r="AN557" s="1">
        <v>0.55570733490000002</v>
      </c>
      <c r="AO557" s="1">
        <v>2.1041317899999998E-2</v>
      </c>
      <c r="AP557" s="1">
        <v>8.6918489900000007E-2</v>
      </c>
      <c r="AQ557" s="1">
        <v>0.16796404349999999</v>
      </c>
      <c r="AR557" s="1">
        <v>0.16042948369999999</v>
      </c>
      <c r="AS557" s="1">
        <v>0.1909233873</v>
      </c>
      <c r="AT557" s="1">
        <v>6.1649628499999998E-2</v>
      </c>
      <c r="AU557" s="1">
        <v>2.4449681000000001E-3</v>
      </c>
      <c r="AV557" s="1">
        <v>3.5160577599999999E-2</v>
      </c>
      <c r="AW557" s="1">
        <v>0.34838615979999998</v>
      </c>
      <c r="AX557" s="1">
        <v>-0.11376711</v>
      </c>
      <c r="AY557" s="1">
        <v>-0.52501119600000001</v>
      </c>
      <c r="AZ557" s="1">
        <v>1.8810338177000001</v>
      </c>
      <c r="BA557" s="1">
        <v>-0.16272735699999999</v>
      </c>
      <c r="BB557" s="1">
        <v>0.31842301150000002</v>
      </c>
      <c r="BC557" s="1">
        <v>-1.226854766</v>
      </c>
      <c r="BD557" s="1">
        <v>0.26864860860000001</v>
      </c>
      <c r="BE557" s="1">
        <v>1.0951296291999999</v>
      </c>
      <c r="BF557" s="1">
        <v>2.2397530257999998</v>
      </c>
      <c r="BG557" s="1">
        <v>-0.61708807700000001</v>
      </c>
      <c r="BH557" s="1">
        <v>0.74629844749999996</v>
      </c>
      <c r="BI557" s="1">
        <v>1.7568978935999999</v>
      </c>
      <c r="BJ557">
        <v>1</v>
      </c>
      <c r="BK557">
        <v>3</v>
      </c>
      <c r="BL557" t="s">
        <v>760</v>
      </c>
      <c r="BM557" t="s">
        <v>764</v>
      </c>
      <c r="BN557" s="36" t="s">
        <v>797</v>
      </c>
      <c r="BO557" s="1">
        <v>0.43949568100000003</v>
      </c>
      <c r="BP557" s="1">
        <v>-0.53889585200000001</v>
      </c>
      <c r="BQ557" s="1">
        <v>-0.70530183499999999</v>
      </c>
      <c r="BR557" s="1">
        <v>-4.0118754999999999E-2</v>
      </c>
      <c r="BS557" s="1">
        <v>0.43949568100000003</v>
      </c>
      <c r="BT557" s="1">
        <v>0.53889585210000002</v>
      </c>
      <c r="BU557" s="1">
        <v>0.70530183499999999</v>
      </c>
      <c r="BV557" s="1">
        <v>4.0118754899999998E-2</v>
      </c>
      <c r="BW557" t="s">
        <v>6499</v>
      </c>
      <c r="BX557" t="s">
        <v>1085</v>
      </c>
      <c r="BY557" t="s">
        <v>1063</v>
      </c>
      <c r="BZ557" t="s">
        <v>1085</v>
      </c>
      <c r="CA557">
        <v>508</v>
      </c>
      <c r="CB557">
        <v>147</v>
      </c>
      <c r="CC557">
        <v>25</v>
      </c>
      <c r="CD557">
        <v>7</v>
      </c>
      <c r="CE557">
        <v>2017</v>
      </c>
      <c r="CF557">
        <v>605</v>
      </c>
      <c r="CG557">
        <v>0.30099999999999999</v>
      </c>
      <c r="CH557">
        <v>0.40300000000000002</v>
      </c>
      <c r="CI557">
        <v>0.53300000000000003</v>
      </c>
      <c r="CJ557">
        <v>244</v>
      </c>
      <c r="CK557">
        <v>0.40400000000000003</v>
      </c>
      <c r="CL557">
        <v>117</v>
      </c>
      <c r="CM557">
        <v>33</v>
      </c>
      <c r="CN557" t="s">
        <v>253</v>
      </c>
      <c r="CO557">
        <v>27</v>
      </c>
      <c r="CP557" t="s">
        <v>1085</v>
      </c>
      <c r="CQ557">
        <v>567</v>
      </c>
      <c r="CR557">
        <v>156</v>
      </c>
      <c r="CS557">
        <v>20</v>
      </c>
      <c r="CT557">
        <v>12</v>
      </c>
      <c r="CU557">
        <v>2016</v>
      </c>
      <c r="CV557">
        <v>647</v>
      </c>
      <c r="CW557">
        <v>0.27</v>
      </c>
      <c r="CX557">
        <v>0.34799999999999998</v>
      </c>
      <c r="CY557">
        <v>0.45</v>
      </c>
      <c r="CZ557">
        <v>225</v>
      </c>
      <c r="DA557">
        <v>0.34799999999999998</v>
      </c>
      <c r="DB557">
        <v>71</v>
      </c>
      <c r="DC557">
        <v>28</v>
      </c>
      <c r="DD557" t="s">
        <v>253</v>
      </c>
      <c r="DE557">
        <v>26</v>
      </c>
      <c r="DF557" t="s">
        <v>1085</v>
      </c>
      <c r="DG557">
        <v>311</v>
      </c>
      <c r="DH557">
        <v>80</v>
      </c>
      <c r="DI557">
        <v>5</v>
      </c>
      <c r="DJ557">
        <v>1</v>
      </c>
      <c r="DK557">
        <v>2015</v>
      </c>
      <c r="DL557">
        <v>355</v>
      </c>
      <c r="DM557">
        <v>0.26400000000000001</v>
      </c>
      <c r="DN557">
        <v>0.34399999999999997</v>
      </c>
      <c r="DO557">
        <v>0.36299999999999999</v>
      </c>
      <c r="DP557">
        <v>113</v>
      </c>
      <c r="DQ557">
        <v>0.31900000000000001</v>
      </c>
      <c r="DR557">
        <v>35</v>
      </c>
      <c r="DS557">
        <v>8</v>
      </c>
      <c r="DT557" t="s">
        <v>265</v>
      </c>
      <c r="DU557">
        <v>25</v>
      </c>
      <c r="DV557" s="36" t="s">
        <v>2688</v>
      </c>
    </row>
    <row r="558" spans="1:126" x14ac:dyDescent="0.3">
      <c r="A558">
        <v>557</v>
      </c>
      <c r="B558" t="s">
        <v>6837</v>
      </c>
      <c r="C558" t="s">
        <v>6348</v>
      </c>
      <c r="D558" t="s">
        <v>140</v>
      </c>
      <c r="E558">
        <v>592669</v>
      </c>
      <c r="F558" t="s">
        <v>249</v>
      </c>
      <c r="I558" t="s">
        <v>1065</v>
      </c>
      <c r="J558">
        <v>9</v>
      </c>
      <c r="K558" t="s">
        <v>702</v>
      </c>
      <c r="L558">
        <v>76</v>
      </c>
      <c r="M558">
        <v>89</v>
      </c>
      <c r="N558">
        <v>144</v>
      </c>
      <c r="O558">
        <v>79</v>
      </c>
      <c r="P558">
        <v>81</v>
      </c>
      <c r="Q558">
        <v>116</v>
      </c>
      <c r="R558">
        <v>78</v>
      </c>
      <c r="S558">
        <v>156</v>
      </c>
      <c r="T558">
        <v>132</v>
      </c>
      <c r="U558">
        <v>58</v>
      </c>
      <c r="V558">
        <v>185</v>
      </c>
      <c r="W558">
        <v>107</v>
      </c>
      <c r="X558">
        <v>26</v>
      </c>
      <c r="Y558">
        <v>372</v>
      </c>
      <c r="Z558">
        <v>18</v>
      </c>
      <c r="AA558">
        <v>3</v>
      </c>
      <c r="AB558" s="1">
        <v>0.23200000000000001</v>
      </c>
      <c r="AC558" s="1">
        <v>0.28999999999999998</v>
      </c>
      <c r="AD558" s="1">
        <v>0.45600000000000002</v>
      </c>
      <c r="AE558" s="1">
        <v>0.31900000000000001</v>
      </c>
      <c r="AF558" s="36">
        <v>36</v>
      </c>
      <c r="AG558" s="36">
        <v>33</v>
      </c>
      <c r="AH558" s="8">
        <v>12</v>
      </c>
      <c r="AI558" s="36">
        <v>-4</v>
      </c>
      <c r="AJ558" s="38">
        <v>206</v>
      </c>
      <c r="AK558" s="38">
        <v>68</v>
      </c>
      <c r="AL558" s="1">
        <v>0.21</v>
      </c>
      <c r="AM558" s="1">
        <v>0.43333333330000001</v>
      </c>
      <c r="AN558" s="1">
        <v>0.37243292319999999</v>
      </c>
      <c r="AO558" s="1">
        <v>1.9698356300000001E-2</v>
      </c>
      <c r="AP558" s="1">
        <v>6.4570930400000004E-2</v>
      </c>
      <c r="AQ558" s="1">
        <v>0.25244423059999999</v>
      </c>
      <c r="AR558" s="1">
        <v>0.1194339695</v>
      </c>
      <c r="AS558" s="1">
        <v>0.224012672</v>
      </c>
      <c r="AT558" s="1">
        <v>5.3371669599999998E-2</v>
      </c>
      <c r="AU558" s="1">
        <v>2.6188396000000002E-3</v>
      </c>
      <c r="AV558" s="1">
        <v>4.8834225299999999E-2</v>
      </c>
      <c r="AW558" s="1">
        <v>0.31884523549999999</v>
      </c>
      <c r="AX558" s="1">
        <v>-0.65492958000000001</v>
      </c>
      <c r="AY558" s="1">
        <v>-0.77632145699999999</v>
      </c>
      <c r="AZ558" s="1">
        <v>0.72299316619999998</v>
      </c>
      <c r="BA558" s="1">
        <v>-0.21941470399999999</v>
      </c>
      <c r="BB558" s="1">
        <v>-0.62009318700000005</v>
      </c>
      <c r="BC558" s="1">
        <v>0.86735422449999999</v>
      </c>
      <c r="BD558" s="1">
        <v>-1.294907421</v>
      </c>
      <c r="BE558" s="1">
        <v>1.8634707793</v>
      </c>
      <c r="BF558" s="1">
        <v>1.3597006197999999</v>
      </c>
      <c r="BG558" s="1">
        <v>-0.56477141399999997</v>
      </c>
      <c r="BH558" s="1">
        <v>1.9018505735</v>
      </c>
      <c r="BI558" s="1">
        <v>0.7426735834</v>
      </c>
      <c r="BJ558">
        <v>1</v>
      </c>
      <c r="BK558">
        <v>1</v>
      </c>
      <c r="BL558" t="s">
        <v>763</v>
      </c>
      <c r="BM558" t="s">
        <v>760</v>
      </c>
      <c r="BN558" s="36" t="s">
        <v>776</v>
      </c>
      <c r="BO558" s="1">
        <v>0.88676098739999998</v>
      </c>
      <c r="BP558" s="1">
        <v>6.6636301199999998E-2</v>
      </c>
      <c r="BQ558" s="1">
        <v>-0.35310258900000002</v>
      </c>
      <c r="BR558" s="1">
        <v>0.21673311270000001</v>
      </c>
      <c r="BS558" s="1">
        <v>0.88676098739999998</v>
      </c>
      <c r="BT558" s="1">
        <v>6.6636301199999998E-2</v>
      </c>
      <c r="BU558" s="1">
        <v>0.3531025887</v>
      </c>
      <c r="BV558" s="1">
        <v>0.21673311270000001</v>
      </c>
      <c r="BW558" t="s">
        <v>2808</v>
      </c>
      <c r="BX558" t="s">
        <v>1107</v>
      </c>
      <c r="BY558" t="s">
        <v>1063</v>
      </c>
      <c r="BZ558" t="s">
        <v>1107</v>
      </c>
      <c r="CA558">
        <v>445</v>
      </c>
      <c r="CB558">
        <v>122</v>
      </c>
      <c r="CC558">
        <v>26</v>
      </c>
      <c r="CD558">
        <v>3</v>
      </c>
      <c r="CE558">
        <v>2017</v>
      </c>
      <c r="CF558">
        <v>479</v>
      </c>
      <c r="CG558">
        <v>0.23100000000000001</v>
      </c>
      <c r="CH558">
        <v>0.28399999999999997</v>
      </c>
      <c r="CI558">
        <v>0.46700000000000003</v>
      </c>
      <c r="CJ558">
        <v>153</v>
      </c>
      <c r="CK558">
        <v>0.32</v>
      </c>
      <c r="CL558">
        <v>43</v>
      </c>
      <c r="CM558">
        <v>15</v>
      </c>
      <c r="CN558" t="s">
        <v>249</v>
      </c>
      <c r="CO558">
        <v>25</v>
      </c>
      <c r="CP558" t="s">
        <v>1107</v>
      </c>
      <c r="CQ558">
        <v>35</v>
      </c>
      <c r="CR558">
        <v>11</v>
      </c>
      <c r="CS558">
        <v>4</v>
      </c>
      <c r="CT558">
        <v>0</v>
      </c>
      <c r="CU558">
        <v>2016</v>
      </c>
      <c r="CV558">
        <v>36</v>
      </c>
      <c r="CW558">
        <v>0.371</v>
      </c>
      <c r="CX558">
        <v>0.38900000000000001</v>
      </c>
      <c r="CY558">
        <v>0.8</v>
      </c>
      <c r="CZ558">
        <v>18</v>
      </c>
      <c r="DA558">
        <v>0.49</v>
      </c>
      <c r="DB558">
        <v>39</v>
      </c>
      <c r="DC558">
        <v>5</v>
      </c>
      <c r="DD558" t="s">
        <v>249</v>
      </c>
      <c r="DE558">
        <v>24</v>
      </c>
      <c r="DV558" s="36" t="s">
        <v>6349</v>
      </c>
    </row>
    <row r="559" spans="1:126" x14ac:dyDescent="0.3">
      <c r="A559">
        <v>558</v>
      </c>
      <c r="B559" t="s">
        <v>664</v>
      </c>
      <c r="C559" t="s">
        <v>200</v>
      </c>
      <c r="D559" t="s">
        <v>107</v>
      </c>
      <c r="E559">
        <v>519184</v>
      </c>
      <c r="F559" t="s">
        <v>249</v>
      </c>
      <c r="I559" t="s">
        <v>1103</v>
      </c>
      <c r="J559">
        <v>5</v>
      </c>
      <c r="K559" t="s">
        <v>835</v>
      </c>
      <c r="L559">
        <v>76</v>
      </c>
      <c r="M559">
        <v>103</v>
      </c>
      <c r="N559">
        <v>116</v>
      </c>
      <c r="O559">
        <v>326</v>
      </c>
      <c r="P559">
        <v>57</v>
      </c>
      <c r="Q559">
        <v>54</v>
      </c>
      <c r="R559">
        <v>138</v>
      </c>
      <c r="S559">
        <v>53</v>
      </c>
      <c r="T559">
        <v>76</v>
      </c>
      <c r="U559">
        <v>193</v>
      </c>
      <c r="V559">
        <v>32</v>
      </c>
      <c r="W559">
        <v>95</v>
      </c>
      <c r="X559">
        <v>30</v>
      </c>
      <c r="Y559">
        <v>299</v>
      </c>
      <c r="Z559">
        <v>2</v>
      </c>
      <c r="AA559">
        <v>14</v>
      </c>
      <c r="AB559" s="1">
        <v>0.26400000000000001</v>
      </c>
      <c r="AC559" s="1">
        <v>0.29699999999999999</v>
      </c>
      <c r="AD559" s="1">
        <v>0.34100000000000003</v>
      </c>
      <c r="AE559" s="1">
        <v>0.28399999999999997</v>
      </c>
      <c r="AF559" s="36">
        <v>21</v>
      </c>
      <c r="AG559" s="36">
        <v>19</v>
      </c>
      <c r="AH559" s="8">
        <v>11</v>
      </c>
      <c r="AI559" s="36">
        <v>-14</v>
      </c>
      <c r="AJ559" s="38">
        <v>367</v>
      </c>
      <c r="AK559" s="38">
        <v>137</v>
      </c>
      <c r="AL559" s="1">
        <v>0.21</v>
      </c>
      <c r="AM559" s="1">
        <v>0.5</v>
      </c>
      <c r="AN559" s="1">
        <v>0.29936649110000002</v>
      </c>
      <c r="AO559" s="1">
        <v>8.1236984499999998E-2</v>
      </c>
      <c r="AP559" s="1">
        <v>4.4945508000000002E-2</v>
      </c>
      <c r="AQ559" s="1">
        <v>0.11809987550000001</v>
      </c>
      <c r="AR559" s="1">
        <v>0.21240567790000001</v>
      </c>
      <c r="AS559" s="1">
        <v>7.6905737299999999E-2</v>
      </c>
      <c r="AT559" s="1">
        <v>3.0666358599999999E-2</v>
      </c>
      <c r="AU559" s="1">
        <v>8.6620410000000005E-3</v>
      </c>
      <c r="AV559" s="1">
        <v>8.3495672999999992E-3</v>
      </c>
      <c r="AW559" s="1">
        <v>0.28360258389999998</v>
      </c>
      <c r="AX559" s="1">
        <v>-0.65492958000000001</v>
      </c>
      <c r="AY559" s="1">
        <v>0.22891958609999999</v>
      </c>
      <c r="AZ559" s="1">
        <v>0.26131443030000001</v>
      </c>
      <c r="BA559" s="1">
        <v>2.3781737383000001</v>
      </c>
      <c r="BB559" s="1">
        <v>-1.444289529</v>
      </c>
      <c r="BC559" s="1">
        <v>-2.4629551169999999</v>
      </c>
      <c r="BD559" s="1">
        <v>2.2510043190000002</v>
      </c>
      <c r="BE559" s="1">
        <v>-1.552387631</v>
      </c>
      <c r="BF559" s="1">
        <v>-1.0541629429999999</v>
      </c>
      <c r="BG559" s="1">
        <v>1.2535838617999999</v>
      </c>
      <c r="BH559" s="1">
        <v>-1.519484646</v>
      </c>
      <c r="BI559" s="1">
        <v>-0.467307309</v>
      </c>
      <c r="BJ559">
        <v>2</v>
      </c>
      <c r="BK559">
        <v>1</v>
      </c>
      <c r="BL559" t="s">
        <v>761</v>
      </c>
      <c r="BM559" t="s">
        <v>6724</v>
      </c>
      <c r="BN559" s="36" t="s">
        <v>6996</v>
      </c>
      <c r="BO559" s="1">
        <v>-0.811347186</v>
      </c>
      <c r="BP559" s="1">
        <v>-7.8485210999999999E-2</v>
      </c>
      <c r="BQ559" s="1">
        <v>-0.166339187</v>
      </c>
      <c r="BR559" s="1">
        <v>-0.53529559999999998</v>
      </c>
      <c r="BS559" s="1">
        <v>0.81134718640000003</v>
      </c>
      <c r="BT559" s="1">
        <v>7.8485210999999999E-2</v>
      </c>
      <c r="BU559" s="1">
        <v>0.16633918659999999</v>
      </c>
      <c r="BV559" s="1">
        <v>0.53529560040000002</v>
      </c>
      <c r="BW559" t="s">
        <v>2465</v>
      </c>
      <c r="BX559" t="s">
        <v>1384</v>
      </c>
      <c r="BY559" t="s">
        <v>1373</v>
      </c>
      <c r="BZ559" t="s">
        <v>1384</v>
      </c>
      <c r="CA559">
        <v>291</v>
      </c>
      <c r="CB559">
        <v>109</v>
      </c>
      <c r="CC559">
        <v>1</v>
      </c>
      <c r="CD559">
        <v>21</v>
      </c>
      <c r="CE559">
        <v>2017</v>
      </c>
      <c r="CF559">
        <v>308</v>
      </c>
      <c r="CG559">
        <v>0.27500000000000002</v>
      </c>
      <c r="CH559">
        <v>0.308</v>
      </c>
      <c r="CI559">
        <v>0.34399999999999997</v>
      </c>
      <c r="CJ559">
        <v>90</v>
      </c>
      <c r="CK559">
        <v>0.29099999999999998</v>
      </c>
      <c r="CL559">
        <v>23</v>
      </c>
      <c r="CM559">
        <v>13</v>
      </c>
      <c r="CN559" t="s">
        <v>249</v>
      </c>
      <c r="CO559">
        <v>29</v>
      </c>
      <c r="CP559" t="s">
        <v>1085</v>
      </c>
      <c r="CQ559">
        <v>350</v>
      </c>
      <c r="CR559">
        <v>103</v>
      </c>
      <c r="CS559">
        <v>2</v>
      </c>
      <c r="CT559">
        <v>14</v>
      </c>
      <c r="CU559">
        <v>2016</v>
      </c>
      <c r="CV559">
        <v>375</v>
      </c>
      <c r="CW559">
        <v>0.217</v>
      </c>
      <c r="CX559">
        <v>0.26</v>
      </c>
      <c r="CY559">
        <v>0.3</v>
      </c>
      <c r="CZ559">
        <v>93</v>
      </c>
      <c r="DA559">
        <v>0.249</v>
      </c>
      <c r="DB559">
        <v>15</v>
      </c>
      <c r="DC559">
        <v>6</v>
      </c>
      <c r="DD559" t="s">
        <v>249</v>
      </c>
      <c r="DE559">
        <v>28</v>
      </c>
      <c r="DF559" t="s">
        <v>1386</v>
      </c>
      <c r="DG559">
        <v>592</v>
      </c>
      <c r="DH559">
        <v>152</v>
      </c>
      <c r="DI559">
        <v>2</v>
      </c>
      <c r="DJ559">
        <v>31</v>
      </c>
      <c r="DK559">
        <v>2015</v>
      </c>
      <c r="DL559">
        <v>634</v>
      </c>
      <c r="DM559">
        <v>0.30599999999999999</v>
      </c>
      <c r="DN559">
        <v>0.34200000000000003</v>
      </c>
      <c r="DO559">
        <v>0.377</v>
      </c>
      <c r="DP559">
        <v>202</v>
      </c>
      <c r="DQ559">
        <v>0.318</v>
      </c>
      <c r="DR559">
        <v>51</v>
      </c>
      <c r="DS559">
        <v>30</v>
      </c>
      <c r="DT559" t="s">
        <v>249</v>
      </c>
      <c r="DU559">
        <v>27</v>
      </c>
      <c r="DV559" s="36" t="s">
        <v>1442</v>
      </c>
    </row>
    <row r="560" spans="1:126" x14ac:dyDescent="0.3">
      <c r="A560">
        <v>559</v>
      </c>
      <c r="B560" t="s">
        <v>7044</v>
      </c>
      <c r="C560" t="s">
        <v>433</v>
      </c>
      <c r="D560" t="s">
        <v>15</v>
      </c>
      <c r="E560">
        <v>408314</v>
      </c>
      <c r="F560" t="s">
        <v>257</v>
      </c>
      <c r="G560" t="s">
        <v>253</v>
      </c>
      <c r="H560" t="s">
        <v>265</v>
      </c>
      <c r="I560" t="s">
        <v>1061</v>
      </c>
      <c r="J560">
        <v>1</v>
      </c>
      <c r="K560" t="s">
        <v>6506</v>
      </c>
      <c r="L560">
        <v>172</v>
      </c>
      <c r="M560">
        <v>120</v>
      </c>
      <c r="N560">
        <v>137</v>
      </c>
      <c r="O560">
        <v>289</v>
      </c>
      <c r="P560">
        <v>105</v>
      </c>
      <c r="Q560">
        <v>68</v>
      </c>
      <c r="R560">
        <v>114</v>
      </c>
      <c r="S560">
        <v>85</v>
      </c>
      <c r="T560">
        <v>83</v>
      </c>
      <c r="U560">
        <v>123</v>
      </c>
      <c r="V560">
        <v>87</v>
      </c>
      <c r="W560">
        <v>101</v>
      </c>
      <c r="X560">
        <v>35</v>
      </c>
      <c r="Y560">
        <v>354</v>
      </c>
      <c r="Z560">
        <v>8</v>
      </c>
      <c r="AA560">
        <v>14</v>
      </c>
      <c r="AB560" s="1">
        <v>0.248</v>
      </c>
      <c r="AC560" s="1">
        <v>0.307</v>
      </c>
      <c r="AD560" s="1">
        <v>0.371</v>
      </c>
      <c r="AE560" s="1">
        <v>0.3</v>
      </c>
      <c r="AF560" s="36">
        <v>28</v>
      </c>
      <c r="AG560" s="36">
        <v>29</v>
      </c>
      <c r="AH560" s="8">
        <v>13</v>
      </c>
      <c r="AI560" s="36">
        <v>1</v>
      </c>
      <c r="AJ560" s="38">
        <v>232</v>
      </c>
      <c r="AK560" s="38">
        <v>37</v>
      </c>
      <c r="AL560" s="1">
        <v>0.47499999999999998</v>
      </c>
      <c r="AM560" s="1">
        <v>0.58333333330000003</v>
      </c>
      <c r="AN560" s="1">
        <v>0.35414010219999997</v>
      </c>
      <c r="AO560" s="1">
        <v>7.19909985E-2</v>
      </c>
      <c r="AP560" s="1">
        <v>8.36800501E-2</v>
      </c>
      <c r="AQ560" s="1">
        <v>0.14869856789999999</v>
      </c>
      <c r="AR560" s="1">
        <v>0.17552107950000001</v>
      </c>
      <c r="AS560" s="1">
        <v>0.1223013111</v>
      </c>
      <c r="AT560" s="1">
        <v>3.3541787000000003E-2</v>
      </c>
      <c r="AU560" s="1">
        <v>5.5078948000000004E-3</v>
      </c>
      <c r="AV560" s="1">
        <v>2.2975514799999999E-2</v>
      </c>
      <c r="AW560" s="1">
        <v>0.29954072279999999</v>
      </c>
      <c r="AX560" s="1">
        <v>1.9524895933999999</v>
      </c>
      <c r="AY560" s="1">
        <v>1.4854708896</v>
      </c>
      <c r="AZ560" s="1">
        <v>0.60740785239999995</v>
      </c>
      <c r="BA560" s="1">
        <v>1.9878942146</v>
      </c>
      <c r="BB560" s="1">
        <v>0.18242032150000001</v>
      </c>
      <c r="BC560" s="1">
        <v>-1.7044333979999999</v>
      </c>
      <c r="BD560" s="1">
        <v>0.84423733069999995</v>
      </c>
      <c r="BE560" s="1">
        <v>-0.49829148699999998</v>
      </c>
      <c r="BF560" s="1">
        <v>-0.74846830900000005</v>
      </c>
      <c r="BG560" s="1">
        <v>0.30452423989999999</v>
      </c>
      <c r="BH560" s="1">
        <v>-0.28345421999999998</v>
      </c>
      <c r="BI560" s="1">
        <v>7.9894524100000003E-2</v>
      </c>
      <c r="BJ560">
        <v>3</v>
      </c>
      <c r="BK560">
        <v>1</v>
      </c>
      <c r="BL560" t="s">
        <v>761</v>
      </c>
      <c r="BM560" t="s">
        <v>764</v>
      </c>
      <c r="BN560" s="36" t="s">
        <v>772</v>
      </c>
      <c r="BO560" s="1">
        <v>-0.805483544</v>
      </c>
      <c r="BP560" s="1">
        <v>-0.36677579999999999</v>
      </c>
      <c r="BQ560" s="1">
        <v>0.1074244364</v>
      </c>
      <c r="BR560" s="1">
        <v>-0.25595740300000003</v>
      </c>
      <c r="BS560" s="1">
        <v>0.80548354420000001</v>
      </c>
      <c r="BT560" s="1">
        <v>0.36677579999999999</v>
      </c>
      <c r="BU560" s="1">
        <v>0.1074244364</v>
      </c>
      <c r="BV560" s="1">
        <v>0.2559574033</v>
      </c>
      <c r="BW560" t="s">
        <v>2921</v>
      </c>
      <c r="BX560" t="s">
        <v>1089</v>
      </c>
      <c r="BY560" t="s">
        <v>1063</v>
      </c>
      <c r="BZ560" t="s">
        <v>1089</v>
      </c>
      <c r="CA560">
        <v>501</v>
      </c>
      <c r="CB560">
        <v>145</v>
      </c>
      <c r="CC560">
        <v>15</v>
      </c>
      <c r="CD560">
        <v>24</v>
      </c>
      <c r="CE560">
        <v>2017</v>
      </c>
      <c r="CF560">
        <v>561</v>
      </c>
      <c r="CG560">
        <v>0.246</v>
      </c>
      <c r="CH560">
        <v>0.315</v>
      </c>
      <c r="CI560">
        <v>0.41299999999999998</v>
      </c>
      <c r="CJ560">
        <v>177</v>
      </c>
      <c r="CK560">
        <v>0.316</v>
      </c>
      <c r="CL560">
        <v>45</v>
      </c>
      <c r="CM560">
        <v>22</v>
      </c>
      <c r="CN560" t="s">
        <v>257</v>
      </c>
      <c r="CO560">
        <v>34</v>
      </c>
      <c r="CP560" t="s">
        <v>1089</v>
      </c>
      <c r="CQ560">
        <v>255</v>
      </c>
      <c r="CR560">
        <v>60</v>
      </c>
      <c r="CS560">
        <v>8</v>
      </c>
      <c r="CT560">
        <v>9</v>
      </c>
      <c r="CU560">
        <v>2016</v>
      </c>
      <c r="CV560">
        <v>279</v>
      </c>
      <c r="CW560">
        <v>0.26700000000000002</v>
      </c>
      <c r="CX560">
        <v>0.32600000000000001</v>
      </c>
      <c r="CY560">
        <v>0.443</v>
      </c>
      <c r="CZ560">
        <v>93</v>
      </c>
      <c r="DA560">
        <v>0.33400000000000002</v>
      </c>
      <c r="DB560">
        <v>36</v>
      </c>
      <c r="DC560">
        <v>12</v>
      </c>
      <c r="DD560" t="s">
        <v>253</v>
      </c>
      <c r="DE560">
        <v>33</v>
      </c>
      <c r="DF560" t="s">
        <v>1074</v>
      </c>
      <c r="DG560">
        <v>481</v>
      </c>
      <c r="DH560">
        <v>116</v>
      </c>
      <c r="DI560">
        <v>7</v>
      </c>
      <c r="DJ560">
        <v>24</v>
      </c>
      <c r="DK560">
        <v>2015</v>
      </c>
      <c r="DL560">
        <v>519</v>
      </c>
      <c r="DM560">
        <v>0.27400000000000002</v>
      </c>
      <c r="DN560">
        <v>0.31</v>
      </c>
      <c r="DO560">
        <v>0.378</v>
      </c>
      <c r="DP560">
        <v>155</v>
      </c>
      <c r="DQ560">
        <v>0.29799999999999999</v>
      </c>
      <c r="DR560">
        <v>35</v>
      </c>
      <c r="DS560">
        <v>21</v>
      </c>
      <c r="DT560" t="s">
        <v>257</v>
      </c>
      <c r="DU560">
        <v>32</v>
      </c>
      <c r="DV560" s="36" t="s">
        <v>1066</v>
      </c>
    </row>
    <row r="561" spans="1:126" x14ac:dyDescent="0.3">
      <c r="A561">
        <v>560</v>
      </c>
      <c r="B561" t="s">
        <v>5630</v>
      </c>
      <c r="C561" t="s">
        <v>505</v>
      </c>
      <c r="D561" t="s">
        <v>155</v>
      </c>
      <c r="E561">
        <v>448602</v>
      </c>
      <c r="F561" t="s">
        <v>250</v>
      </c>
      <c r="I561" t="s">
        <v>1065</v>
      </c>
      <c r="J561">
        <v>7</v>
      </c>
      <c r="K561" t="s">
        <v>821</v>
      </c>
      <c r="L561">
        <v>67</v>
      </c>
      <c r="M561">
        <v>117</v>
      </c>
      <c r="N561">
        <v>171</v>
      </c>
      <c r="O561">
        <v>27</v>
      </c>
      <c r="P561">
        <v>144</v>
      </c>
      <c r="Q561">
        <v>116</v>
      </c>
      <c r="R561">
        <v>92</v>
      </c>
      <c r="S561">
        <v>135</v>
      </c>
      <c r="T561">
        <v>94</v>
      </c>
      <c r="U561">
        <v>36</v>
      </c>
      <c r="V561">
        <v>164</v>
      </c>
      <c r="W561">
        <v>112</v>
      </c>
      <c r="X561">
        <v>34</v>
      </c>
      <c r="Y561">
        <v>441</v>
      </c>
      <c r="Z561">
        <v>19</v>
      </c>
      <c r="AA561">
        <v>2</v>
      </c>
      <c r="AB561" s="1">
        <v>0.23799999999999999</v>
      </c>
      <c r="AC561" s="1">
        <v>0.32700000000000001</v>
      </c>
      <c r="AD561" s="1">
        <v>0.432</v>
      </c>
      <c r="AE561" s="1">
        <v>0.33200000000000002</v>
      </c>
      <c r="AF561" s="36">
        <v>47</v>
      </c>
      <c r="AG561" s="36">
        <v>42</v>
      </c>
      <c r="AH561" s="8">
        <v>14</v>
      </c>
      <c r="AI561" s="36">
        <v>1</v>
      </c>
      <c r="AJ561" s="38">
        <v>145</v>
      </c>
      <c r="AK561" s="38">
        <v>21</v>
      </c>
      <c r="AL561" s="1">
        <v>0.185</v>
      </c>
      <c r="AM561" s="1">
        <v>0.56666666669999999</v>
      </c>
      <c r="AN561" s="1">
        <v>0.44072161360000001</v>
      </c>
      <c r="AO561" s="1">
        <v>6.7275866E-3</v>
      </c>
      <c r="AP561" s="1">
        <v>0.11434059169999999</v>
      </c>
      <c r="AQ561" s="1">
        <v>0.25297084019999999</v>
      </c>
      <c r="AR561" s="1">
        <v>0.14172070279999999</v>
      </c>
      <c r="AS561" s="1">
        <v>0.19351572580000001</v>
      </c>
      <c r="AT561" s="1">
        <v>3.8130472399999997E-2</v>
      </c>
      <c r="AU561" s="1">
        <v>1.6218624000000001E-3</v>
      </c>
      <c r="AV561" s="1">
        <v>4.3118543099999997E-2</v>
      </c>
      <c r="AW561" s="1">
        <v>0.33214294170000003</v>
      </c>
      <c r="AX561" s="1">
        <v>-0.90091252099999997</v>
      </c>
      <c r="AY561" s="1">
        <v>1.2341606289</v>
      </c>
      <c r="AZ561" s="1">
        <v>1.1544831859</v>
      </c>
      <c r="BA561" s="1">
        <v>-0.76691994299999999</v>
      </c>
      <c r="BB561" s="1">
        <v>1.4700515219000001</v>
      </c>
      <c r="BC561" s="1">
        <v>0.88040853480000003</v>
      </c>
      <c r="BD561" s="1">
        <v>-0.44489841499999999</v>
      </c>
      <c r="BE561" s="1">
        <v>1.1553243533999999</v>
      </c>
      <c r="BF561" s="1">
        <v>-0.26063263399999997</v>
      </c>
      <c r="BG561" s="1">
        <v>-0.86475460599999998</v>
      </c>
      <c r="BH561" s="1">
        <v>1.4188215478999999</v>
      </c>
      <c r="BI561" s="1">
        <v>1.1992218203</v>
      </c>
      <c r="BJ561">
        <v>1</v>
      </c>
      <c r="BK561">
        <v>1</v>
      </c>
      <c r="BL561" t="s">
        <v>763</v>
      </c>
      <c r="BM561" t="s">
        <v>764</v>
      </c>
      <c r="BN561" s="36" t="s">
        <v>774</v>
      </c>
      <c r="BO561" s="1">
        <v>0.86819587649999996</v>
      </c>
      <c r="BP561" s="1">
        <v>-0.33757808299999997</v>
      </c>
      <c r="BQ561" s="1">
        <v>0.33575842150000001</v>
      </c>
      <c r="BR561" s="1">
        <v>-8.5767915E-2</v>
      </c>
      <c r="BS561" s="1">
        <v>0.86819587649999996</v>
      </c>
      <c r="BT561" s="1">
        <v>0.3375780826</v>
      </c>
      <c r="BU561" s="1">
        <v>0.33575842150000001</v>
      </c>
      <c r="BV561" s="1">
        <v>8.5767915E-2</v>
      </c>
      <c r="BW561" t="s">
        <v>6540</v>
      </c>
      <c r="BX561" t="s">
        <v>1074</v>
      </c>
      <c r="BY561" t="s">
        <v>1063</v>
      </c>
      <c r="BZ561" t="s">
        <v>1074</v>
      </c>
      <c r="CA561">
        <v>520</v>
      </c>
      <c r="CB561">
        <v>148</v>
      </c>
      <c r="CC561">
        <v>30</v>
      </c>
      <c r="CD561">
        <v>2</v>
      </c>
      <c r="CE561">
        <v>2017</v>
      </c>
      <c r="CF561">
        <v>593</v>
      </c>
      <c r="CG561">
        <v>0.26700000000000002</v>
      </c>
      <c r="CH561">
        <v>0.35199999999999998</v>
      </c>
      <c r="CI561">
        <v>0.48699999999999999</v>
      </c>
      <c r="CJ561">
        <v>215</v>
      </c>
      <c r="CK561">
        <v>0.36299999999999999</v>
      </c>
      <c r="CL561">
        <v>78</v>
      </c>
      <c r="CM561">
        <v>28</v>
      </c>
      <c r="CN561" t="s">
        <v>250</v>
      </c>
      <c r="CO561">
        <v>33</v>
      </c>
      <c r="CP561" t="s">
        <v>1074</v>
      </c>
      <c r="CQ561">
        <v>393</v>
      </c>
      <c r="CR561">
        <v>118</v>
      </c>
      <c r="CS561">
        <v>14</v>
      </c>
      <c r="CT561">
        <v>1</v>
      </c>
      <c r="CU561">
        <v>2016</v>
      </c>
      <c r="CV561">
        <v>441</v>
      </c>
      <c r="CW561">
        <v>0.28199999999999997</v>
      </c>
      <c r="CX561">
        <v>0.35599999999999998</v>
      </c>
      <c r="CY561">
        <v>0.45</v>
      </c>
      <c r="CZ561">
        <v>156</v>
      </c>
      <c r="DA561">
        <v>0.35399999999999998</v>
      </c>
      <c r="DB561">
        <v>59</v>
      </c>
      <c r="DC561">
        <v>18</v>
      </c>
      <c r="DD561" t="s">
        <v>250</v>
      </c>
      <c r="DE561">
        <v>32</v>
      </c>
      <c r="DF561" t="s">
        <v>1100</v>
      </c>
      <c r="DG561">
        <v>382</v>
      </c>
      <c r="DH561">
        <v>140</v>
      </c>
      <c r="DI561">
        <v>13</v>
      </c>
      <c r="DJ561">
        <v>2</v>
      </c>
      <c r="DK561">
        <v>2015</v>
      </c>
      <c r="DL561">
        <v>432</v>
      </c>
      <c r="DM561">
        <v>0.23</v>
      </c>
      <c r="DN561">
        <v>0.315</v>
      </c>
      <c r="DO561">
        <v>0.39800000000000002</v>
      </c>
      <c r="DP561">
        <v>136</v>
      </c>
      <c r="DQ561">
        <v>0.315</v>
      </c>
      <c r="DR561">
        <v>38</v>
      </c>
      <c r="DS561">
        <v>8</v>
      </c>
      <c r="DT561" t="s">
        <v>250</v>
      </c>
      <c r="DU561">
        <v>31</v>
      </c>
      <c r="DV561" s="36" t="s">
        <v>1542</v>
      </c>
    </row>
    <row r="562" spans="1:126" x14ac:dyDescent="0.3">
      <c r="A562">
        <v>561</v>
      </c>
      <c r="B562" t="s">
        <v>7331</v>
      </c>
      <c r="C562" t="s">
        <v>505</v>
      </c>
      <c r="D562" t="s">
        <v>14</v>
      </c>
      <c r="E562">
        <v>608703</v>
      </c>
      <c r="F562" t="s">
        <v>257</v>
      </c>
      <c r="G562" t="s">
        <v>253</v>
      </c>
      <c r="I562" t="s">
        <v>1065</v>
      </c>
      <c r="J562">
        <v>43</v>
      </c>
      <c r="K562" t="s">
        <v>781</v>
      </c>
      <c r="L562">
        <v>172</v>
      </c>
      <c r="M562">
        <v>93</v>
      </c>
      <c r="N562">
        <v>73</v>
      </c>
      <c r="O562">
        <v>10</v>
      </c>
      <c r="P562">
        <v>99</v>
      </c>
      <c r="Q562">
        <v>117</v>
      </c>
      <c r="R562">
        <v>100</v>
      </c>
      <c r="S562">
        <v>89</v>
      </c>
      <c r="T562">
        <v>97</v>
      </c>
      <c r="U562">
        <v>161</v>
      </c>
      <c r="V562">
        <v>73</v>
      </c>
      <c r="W562">
        <v>96</v>
      </c>
      <c r="X562">
        <v>27</v>
      </c>
      <c r="Y562">
        <v>188</v>
      </c>
      <c r="Z562">
        <v>4</v>
      </c>
      <c r="AA562">
        <v>1</v>
      </c>
      <c r="AB562" s="1">
        <v>0.223</v>
      </c>
      <c r="AC562" s="1">
        <v>0.29299999999999998</v>
      </c>
      <c r="AD562" s="1">
        <v>0.35099999999999998</v>
      </c>
      <c r="AE562" s="1">
        <v>0.28599999999999998</v>
      </c>
      <c r="AF562" s="36">
        <v>16</v>
      </c>
      <c r="AG562" s="36">
        <v>16</v>
      </c>
      <c r="AH562" s="8">
        <v>3</v>
      </c>
      <c r="AI562" s="36">
        <v>-5</v>
      </c>
      <c r="AJ562" s="38">
        <v>418</v>
      </c>
      <c r="AK562" s="38">
        <v>60</v>
      </c>
      <c r="AL562" s="1">
        <v>0.47499999999999998</v>
      </c>
      <c r="AM562" s="1">
        <v>0.45</v>
      </c>
      <c r="AN562" s="1">
        <v>0.18848272069999999</v>
      </c>
      <c r="AO562" s="1">
        <v>2.4651356E-3</v>
      </c>
      <c r="AP562" s="1">
        <v>7.8170786000000006E-2</v>
      </c>
      <c r="AQ562" s="1">
        <v>0.25499005340000003</v>
      </c>
      <c r="AR562" s="1">
        <v>0.15330375360000001</v>
      </c>
      <c r="AS562" s="1">
        <v>0.1276753897</v>
      </c>
      <c r="AT562" s="1">
        <v>3.9543847600000001E-2</v>
      </c>
      <c r="AU562" s="1">
        <v>7.2499291E-3</v>
      </c>
      <c r="AV562" s="1">
        <v>1.9250377400000001E-2</v>
      </c>
      <c r="AW562" s="1">
        <v>0.28611796410000001</v>
      </c>
      <c r="AX562" s="1">
        <v>1.9524895933999999</v>
      </c>
      <c r="AY562" s="1">
        <v>-0.52501119600000001</v>
      </c>
      <c r="AZ562" s="1">
        <v>-0.43931754899999997</v>
      </c>
      <c r="BA562" s="1">
        <v>-0.946840974</v>
      </c>
      <c r="BB562" s="1">
        <v>-4.8948729000000003E-2</v>
      </c>
      <c r="BC562" s="1">
        <v>0.93046351989999998</v>
      </c>
      <c r="BD562" s="1">
        <v>-3.1244990000000002E-3</v>
      </c>
      <c r="BE562" s="1">
        <v>-0.37350408899999998</v>
      </c>
      <c r="BF562" s="1">
        <v>-0.110372869</v>
      </c>
      <c r="BG562" s="1">
        <v>0.82868967719999997</v>
      </c>
      <c r="BH562" s="1">
        <v>-0.59826344399999998</v>
      </c>
      <c r="BI562" s="1">
        <v>-0.380947123</v>
      </c>
      <c r="BJ562">
        <v>4</v>
      </c>
      <c r="BK562">
        <v>4</v>
      </c>
      <c r="BL562" t="s">
        <v>6729</v>
      </c>
      <c r="BM562" t="s">
        <v>761</v>
      </c>
      <c r="BN562" s="36" t="s">
        <v>6752</v>
      </c>
      <c r="BO562" s="1">
        <v>-0.57951934299999996</v>
      </c>
      <c r="BP562" s="1">
        <v>0.3469170339</v>
      </c>
      <c r="BQ562" s="1">
        <v>6.3681812599999998E-2</v>
      </c>
      <c r="BR562" s="1">
        <v>0.6237007806</v>
      </c>
      <c r="BS562" s="1">
        <v>0.57951934260000004</v>
      </c>
      <c r="BT562" s="1">
        <v>0.3469170339</v>
      </c>
      <c r="BU562" s="1">
        <v>6.3681812599999998E-2</v>
      </c>
      <c r="BV562" s="1">
        <v>0.6237007806</v>
      </c>
      <c r="BW562" t="s">
        <v>2882</v>
      </c>
      <c r="BX562" t="s">
        <v>1089</v>
      </c>
      <c r="BY562" t="s">
        <v>1063</v>
      </c>
      <c r="BZ562" t="s">
        <v>1089</v>
      </c>
      <c r="CA562">
        <v>113</v>
      </c>
      <c r="CB562">
        <v>68</v>
      </c>
      <c r="CC562">
        <v>1</v>
      </c>
      <c r="CD562">
        <v>0</v>
      </c>
      <c r="CE562">
        <v>2017</v>
      </c>
      <c r="CF562">
        <v>130</v>
      </c>
      <c r="CG562">
        <v>0.23</v>
      </c>
      <c r="CH562">
        <v>0.32600000000000001</v>
      </c>
      <c r="CI562">
        <v>0.30099999999999999</v>
      </c>
      <c r="CJ562">
        <v>38</v>
      </c>
      <c r="CK562">
        <v>0.28999999999999998</v>
      </c>
      <c r="CL562">
        <v>13</v>
      </c>
      <c r="CM562">
        <v>1</v>
      </c>
      <c r="CN562" t="s">
        <v>253</v>
      </c>
      <c r="CO562">
        <v>26</v>
      </c>
      <c r="CP562" t="s">
        <v>1089</v>
      </c>
      <c r="CQ562">
        <v>89</v>
      </c>
      <c r="CR562">
        <v>47</v>
      </c>
      <c r="CS562">
        <v>3</v>
      </c>
      <c r="CT562">
        <v>0</v>
      </c>
      <c r="CU562">
        <v>2016</v>
      </c>
      <c r="CV562">
        <v>96</v>
      </c>
      <c r="CW562">
        <v>0.22500000000000001</v>
      </c>
      <c r="CX562">
        <v>0.26600000000000001</v>
      </c>
      <c r="CY562">
        <v>0.41599999999999998</v>
      </c>
      <c r="CZ562">
        <v>28</v>
      </c>
      <c r="DA562">
        <v>0.28599999999999998</v>
      </c>
      <c r="DB562">
        <v>10</v>
      </c>
      <c r="DC562">
        <v>2</v>
      </c>
      <c r="DD562" t="s">
        <v>257</v>
      </c>
      <c r="DE562">
        <v>25</v>
      </c>
      <c r="DV562" s="36" t="s">
        <v>4821</v>
      </c>
    </row>
    <row r="563" spans="1:126" x14ac:dyDescent="0.3">
      <c r="A563">
        <v>562</v>
      </c>
      <c r="B563" t="s">
        <v>5631</v>
      </c>
      <c r="C563" t="s">
        <v>4612</v>
      </c>
      <c r="D563" t="s">
        <v>115</v>
      </c>
      <c r="E563">
        <v>572073</v>
      </c>
      <c r="F563" t="s">
        <v>249</v>
      </c>
      <c r="I563" t="s">
        <v>1065</v>
      </c>
      <c r="J563">
        <v>25</v>
      </c>
      <c r="K563" t="s">
        <v>828</v>
      </c>
      <c r="L563">
        <v>76</v>
      </c>
      <c r="M563">
        <v>89</v>
      </c>
      <c r="N563">
        <v>114</v>
      </c>
      <c r="O563">
        <v>170</v>
      </c>
      <c r="P563">
        <v>66</v>
      </c>
      <c r="Q563">
        <v>97</v>
      </c>
      <c r="R563">
        <v>112</v>
      </c>
      <c r="S563">
        <v>80</v>
      </c>
      <c r="T563">
        <v>117</v>
      </c>
      <c r="U563">
        <v>30</v>
      </c>
      <c r="V563">
        <v>68</v>
      </c>
      <c r="W563">
        <v>96</v>
      </c>
      <c r="X563">
        <v>26</v>
      </c>
      <c r="Y563">
        <v>293</v>
      </c>
      <c r="Z563">
        <v>5</v>
      </c>
      <c r="AA563">
        <v>6</v>
      </c>
      <c r="AB563" s="1">
        <v>0.24199999999999999</v>
      </c>
      <c r="AC563" s="1">
        <v>0.28899999999999998</v>
      </c>
      <c r="AD563" s="1">
        <v>0.35599999999999998</v>
      </c>
      <c r="AE563" s="1">
        <v>0.28499999999999998</v>
      </c>
      <c r="AF563" s="36">
        <v>21</v>
      </c>
      <c r="AG563" s="36">
        <v>19</v>
      </c>
      <c r="AH563" s="8">
        <v>7</v>
      </c>
      <c r="AI563" s="36">
        <v>-13</v>
      </c>
      <c r="AJ563" s="38">
        <v>365</v>
      </c>
      <c r="AK563" s="38">
        <v>136</v>
      </c>
      <c r="AL563" s="1">
        <v>0.21</v>
      </c>
      <c r="AM563" s="1">
        <v>0.43333333330000001</v>
      </c>
      <c r="AN563" s="1">
        <v>0.29336118210000001</v>
      </c>
      <c r="AO563" s="1">
        <v>4.23007044E-2</v>
      </c>
      <c r="AP563" s="1">
        <v>5.2603456899999998E-2</v>
      </c>
      <c r="AQ563" s="1">
        <v>0.21013468360000001</v>
      </c>
      <c r="AR563" s="1">
        <v>0.1721572012</v>
      </c>
      <c r="AS563" s="1">
        <v>0.1143535366</v>
      </c>
      <c r="AT563" s="1">
        <v>4.7322755899999999E-2</v>
      </c>
      <c r="AU563" s="1">
        <v>1.3316274999999999E-3</v>
      </c>
      <c r="AV563" s="1">
        <v>1.7841426899999999E-2</v>
      </c>
      <c r="AW563" s="1">
        <v>0.28464163609999998</v>
      </c>
      <c r="AX563" s="1">
        <v>-0.65492958000000001</v>
      </c>
      <c r="AY563" s="1">
        <v>-0.77632145699999999</v>
      </c>
      <c r="AZ563" s="1">
        <v>0.22336918780000001</v>
      </c>
      <c r="BA563" s="1">
        <v>0.73464618520000002</v>
      </c>
      <c r="BB563" s="1">
        <v>-1.1226835369999999</v>
      </c>
      <c r="BC563" s="1">
        <v>-0.18147197700000001</v>
      </c>
      <c r="BD563" s="1">
        <v>0.71594006799999999</v>
      </c>
      <c r="BE563" s="1">
        <v>-0.68284072399999995</v>
      </c>
      <c r="BF563" s="1">
        <v>0.71662410649999997</v>
      </c>
      <c r="BG563" s="1">
        <v>-0.95208416699999998</v>
      </c>
      <c r="BH563" s="1">
        <v>-0.71733303999999998</v>
      </c>
      <c r="BI563" s="1">
        <v>-0.43163368000000002</v>
      </c>
      <c r="BJ563">
        <v>2</v>
      </c>
      <c r="BK563">
        <v>3</v>
      </c>
      <c r="BL563" t="s">
        <v>760</v>
      </c>
      <c r="BM563" t="s">
        <v>761</v>
      </c>
      <c r="BN563" s="36" t="s">
        <v>795</v>
      </c>
      <c r="BO563" s="1">
        <v>-0.48652895000000002</v>
      </c>
      <c r="BP563" s="1">
        <v>-3.2965540000000002E-3</v>
      </c>
      <c r="BQ563" s="1">
        <v>-0.63239685800000001</v>
      </c>
      <c r="BR563" s="1">
        <v>-0.10521056500000001</v>
      </c>
      <c r="BS563" s="1">
        <v>0.48652895000000002</v>
      </c>
      <c r="BT563" s="1">
        <v>3.2965537E-3</v>
      </c>
      <c r="BU563" s="1">
        <v>0.63239685830000003</v>
      </c>
      <c r="BV563" s="1">
        <v>0.1052105649</v>
      </c>
      <c r="BW563" t="s">
        <v>2808</v>
      </c>
      <c r="BX563" t="s">
        <v>1377</v>
      </c>
      <c r="BY563" t="s">
        <v>1373</v>
      </c>
      <c r="BZ563" t="s">
        <v>1377</v>
      </c>
      <c r="CA563">
        <v>261</v>
      </c>
      <c r="CB563">
        <v>111</v>
      </c>
      <c r="CC563">
        <v>4</v>
      </c>
      <c r="CD563">
        <v>8</v>
      </c>
      <c r="CE563">
        <v>2017</v>
      </c>
      <c r="CF563">
        <v>277</v>
      </c>
      <c r="CG563">
        <v>0.24099999999999999</v>
      </c>
      <c r="CH563">
        <v>0.27600000000000002</v>
      </c>
      <c r="CI563">
        <v>0.34499999999999997</v>
      </c>
      <c r="CJ563">
        <v>75</v>
      </c>
      <c r="CK563">
        <v>0.27200000000000002</v>
      </c>
      <c r="CL563">
        <v>17</v>
      </c>
      <c r="CM563">
        <v>6</v>
      </c>
      <c r="CN563" t="s">
        <v>249</v>
      </c>
      <c r="CO563">
        <v>26</v>
      </c>
      <c r="CP563" t="s">
        <v>1377</v>
      </c>
      <c r="CQ563">
        <v>257</v>
      </c>
      <c r="CR563">
        <v>85</v>
      </c>
      <c r="CS563">
        <v>5</v>
      </c>
      <c r="CT563">
        <v>4</v>
      </c>
      <c r="CU563">
        <v>2016</v>
      </c>
      <c r="CV563">
        <v>282</v>
      </c>
      <c r="CW563">
        <v>0.26800000000000002</v>
      </c>
      <c r="CX563">
        <v>0.31900000000000001</v>
      </c>
      <c r="CY563">
        <v>0.377</v>
      </c>
      <c r="CZ563">
        <v>86</v>
      </c>
      <c r="DA563">
        <v>0.30599999999999999</v>
      </c>
      <c r="DB563">
        <v>26</v>
      </c>
      <c r="DC563">
        <v>8</v>
      </c>
      <c r="DD563" t="s">
        <v>249</v>
      </c>
      <c r="DE563">
        <v>25</v>
      </c>
      <c r="DV563" s="36" t="s">
        <v>5121</v>
      </c>
    </row>
    <row r="564" spans="1:126" x14ac:dyDescent="0.3">
      <c r="A564">
        <v>563</v>
      </c>
      <c r="B564" t="s">
        <v>6838</v>
      </c>
      <c r="C564" t="s">
        <v>6314</v>
      </c>
      <c r="D564" t="s">
        <v>6315</v>
      </c>
      <c r="E564">
        <v>595375</v>
      </c>
      <c r="F564" t="s">
        <v>257</v>
      </c>
      <c r="I564" t="s">
        <v>1103</v>
      </c>
      <c r="J564">
        <v>6</v>
      </c>
      <c r="K564" t="s">
        <v>828</v>
      </c>
      <c r="L564">
        <v>172</v>
      </c>
      <c r="M564">
        <v>89</v>
      </c>
      <c r="N564">
        <v>99</v>
      </c>
      <c r="O564">
        <v>5</v>
      </c>
      <c r="P564">
        <v>71</v>
      </c>
      <c r="Q564">
        <v>92</v>
      </c>
      <c r="R564">
        <v>109</v>
      </c>
      <c r="S564">
        <v>75</v>
      </c>
      <c r="T564">
        <v>124</v>
      </c>
      <c r="U564">
        <v>99</v>
      </c>
      <c r="V564">
        <v>49</v>
      </c>
      <c r="W564">
        <v>92</v>
      </c>
      <c r="X564">
        <v>26</v>
      </c>
      <c r="Y564">
        <v>254</v>
      </c>
      <c r="Z564">
        <v>3</v>
      </c>
      <c r="AA564">
        <v>1</v>
      </c>
      <c r="AB564" s="1">
        <v>0.23899999999999999</v>
      </c>
      <c r="AC564" s="1">
        <v>0.28000000000000003</v>
      </c>
      <c r="AD564" s="1">
        <v>0.34699999999999998</v>
      </c>
      <c r="AE564" s="1">
        <v>0.27500000000000002</v>
      </c>
      <c r="AF564" s="36">
        <v>17</v>
      </c>
      <c r="AG564" s="36">
        <v>18</v>
      </c>
      <c r="AH564" s="8">
        <v>4</v>
      </c>
      <c r="AI564" s="36">
        <v>-6</v>
      </c>
      <c r="AJ564" s="38">
        <v>382</v>
      </c>
      <c r="AK564" s="38">
        <v>55</v>
      </c>
      <c r="AL564" s="1">
        <v>0.47499999999999998</v>
      </c>
      <c r="AM564" s="1">
        <v>0.43333333330000001</v>
      </c>
      <c r="AN564" s="1">
        <v>0.25425204839999999</v>
      </c>
      <c r="AO564" s="1">
        <v>1.2093881999999999E-3</v>
      </c>
      <c r="AP564" s="1">
        <v>5.5987284599999999E-2</v>
      </c>
      <c r="AQ564" s="1">
        <v>0.20046849350000001</v>
      </c>
      <c r="AR564" s="1">
        <v>0.16678438000000001</v>
      </c>
      <c r="AS564" s="1">
        <v>0.10812253249999999</v>
      </c>
      <c r="AT564" s="1">
        <v>5.0519927200000002E-2</v>
      </c>
      <c r="AU564" s="1">
        <v>4.4386221000000002E-3</v>
      </c>
      <c r="AV564" s="1">
        <v>1.28445036E-2</v>
      </c>
      <c r="AW564" s="1">
        <v>0.27469731819999998</v>
      </c>
      <c r="AX564" s="1">
        <v>1.9524895933999999</v>
      </c>
      <c r="AY564" s="1">
        <v>-0.77632145699999999</v>
      </c>
      <c r="AZ564" s="1">
        <v>-2.3746415E-2</v>
      </c>
      <c r="BA564" s="1">
        <v>-0.99984694600000001</v>
      </c>
      <c r="BB564" s="1">
        <v>-0.98057508400000004</v>
      </c>
      <c r="BC564" s="1">
        <v>-0.42109055299999998</v>
      </c>
      <c r="BD564" s="1">
        <v>0.51102235510000005</v>
      </c>
      <c r="BE564" s="1">
        <v>-0.82752613699999999</v>
      </c>
      <c r="BF564" s="1">
        <v>1.0565241053000001</v>
      </c>
      <c r="BG564" s="1">
        <v>-1.7212108E-2</v>
      </c>
      <c r="BH564" s="1">
        <v>-1.139620165</v>
      </c>
      <c r="BI564" s="1">
        <v>-0.77305051599999997</v>
      </c>
      <c r="BJ564">
        <v>4</v>
      </c>
      <c r="BK564">
        <v>1</v>
      </c>
      <c r="BL564" t="s">
        <v>761</v>
      </c>
      <c r="BM564" t="s">
        <v>6729</v>
      </c>
      <c r="BN564" s="36" t="s">
        <v>6744</v>
      </c>
      <c r="BO564" s="1">
        <v>-0.73230399800000001</v>
      </c>
      <c r="BP564" s="1">
        <v>-0.126903084</v>
      </c>
      <c r="BQ564" s="1">
        <v>-0.425808992</v>
      </c>
      <c r="BR564" s="1">
        <v>0.50570429729999999</v>
      </c>
      <c r="BS564" s="1">
        <v>0.73230399800000001</v>
      </c>
      <c r="BT564" s="1">
        <v>0.12690308359999999</v>
      </c>
      <c r="BU564" s="1">
        <v>0.42580899179999998</v>
      </c>
      <c r="BV564" s="1">
        <v>0.50570429729999999</v>
      </c>
      <c r="BW564" t="s">
        <v>2808</v>
      </c>
      <c r="BX564" t="s">
        <v>1062</v>
      </c>
      <c r="BY564" t="s">
        <v>1063</v>
      </c>
      <c r="BZ564" t="s">
        <v>1062</v>
      </c>
      <c r="CA564">
        <v>228</v>
      </c>
      <c r="CB564">
        <v>70</v>
      </c>
      <c r="CC564">
        <v>3</v>
      </c>
      <c r="CD564">
        <v>0</v>
      </c>
      <c r="CE564">
        <v>2017</v>
      </c>
      <c r="CF564">
        <v>247</v>
      </c>
      <c r="CG564">
        <v>0.25</v>
      </c>
      <c r="CH564">
        <v>0.28199999999999997</v>
      </c>
      <c r="CI564">
        <v>0.35499999999999998</v>
      </c>
      <c r="CJ564">
        <v>68</v>
      </c>
      <c r="CK564">
        <v>0.27600000000000002</v>
      </c>
      <c r="CL564">
        <v>16</v>
      </c>
      <c r="CM564">
        <v>5</v>
      </c>
      <c r="CN564" t="s">
        <v>257</v>
      </c>
      <c r="CO564">
        <v>25</v>
      </c>
      <c r="DV564" s="36" t="s">
        <v>6316</v>
      </c>
    </row>
    <row r="565" spans="1:126" x14ac:dyDescent="0.3">
      <c r="A565">
        <v>564</v>
      </c>
      <c r="B565" t="s">
        <v>665</v>
      </c>
      <c r="C565" t="s">
        <v>202</v>
      </c>
      <c r="D565" t="s">
        <v>230</v>
      </c>
      <c r="E565">
        <v>425784</v>
      </c>
      <c r="F565" t="s">
        <v>255</v>
      </c>
      <c r="I565" t="s">
        <v>1065</v>
      </c>
      <c r="J565">
        <v>32</v>
      </c>
      <c r="K565" t="s">
        <v>831</v>
      </c>
      <c r="L565">
        <v>90</v>
      </c>
      <c r="M565">
        <v>117</v>
      </c>
      <c r="N565">
        <v>66</v>
      </c>
      <c r="O565">
        <v>0</v>
      </c>
      <c r="P565">
        <v>90</v>
      </c>
      <c r="Q565">
        <v>119</v>
      </c>
      <c r="R565">
        <v>88</v>
      </c>
      <c r="S565">
        <v>95</v>
      </c>
      <c r="T565">
        <v>76</v>
      </c>
      <c r="U565">
        <v>11</v>
      </c>
      <c r="V565">
        <v>116</v>
      </c>
      <c r="W565">
        <v>90</v>
      </c>
      <c r="X565">
        <v>34</v>
      </c>
      <c r="Y565">
        <v>171</v>
      </c>
      <c r="Z565">
        <v>5</v>
      </c>
      <c r="AA565">
        <v>0</v>
      </c>
      <c r="AB565" s="1">
        <v>0.20300000000000001</v>
      </c>
      <c r="AC565" s="1">
        <v>0.26600000000000001</v>
      </c>
      <c r="AD565" s="1">
        <v>0.34</v>
      </c>
      <c r="AE565" s="1">
        <v>0.26800000000000002</v>
      </c>
      <c r="AF565" s="36">
        <v>12</v>
      </c>
      <c r="AG565" s="36">
        <v>12</v>
      </c>
      <c r="AH565" s="8">
        <v>2</v>
      </c>
      <c r="AI565" s="36">
        <v>-9</v>
      </c>
      <c r="AJ565" s="38">
        <v>485</v>
      </c>
      <c r="AK565" s="38">
        <v>70</v>
      </c>
      <c r="AL565" s="1">
        <v>0.25</v>
      </c>
      <c r="AM565" s="1">
        <v>0.56666666669999999</v>
      </c>
      <c r="AN565" s="1">
        <v>0.17140820139999999</v>
      </c>
      <c r="AO565" s="1">
        <v>1E-4</v>
      </c>
      <c r="AP565" s="1">
        <v>7.1497598199999998E-2</v>
      </c>
      <c r="AQ565" s="1">
        <v>0.25781561520000001</v>
      </c>
      <c r="AR565" s="1">
        <v>0.13465247280000001</v>
      </c>
      <c r="AS565" s="1">
        <v>0.13672137170000001</v>
      </c>
      <c r="AT565" s="1">
        <v>3.0907183099999999E-2</v>
      </c>
      <c r="AU565" s="1">
        <v>5.1485180000000004E-4</v>
      </c>
      <c r="AV565" s="1">
        <v>3.0440474200000001E-2</v>
      </c>
      <c r="AW565" s="1">
        <v>0.2677215725</v>
      </c>
      <c r="AX565" s="1">
        <v>-0.26135687499999999</v>
      </c>
      <c r="AY565" s="1">
        <v>1.2341606289</v>
      </c>
      <c r="AZ565" s="1">
        <v>-0.54720488199999995</v>
      </c>
      <c r="BA565" s="1">
        <v>-1.0466749980000001</v>
      </c>
      <c r="BB565" s="1">
        <v>-0.32919833799999998</v>
      </c>
      <c r="BC565" s="1">
        <v>1.000507362</v>
      </c>
      <c r="BD565" s="1">
        <v>-0.71447848800000002</v>
      </c>
      <c r="BE565" s="1">
        <v>-0.16345421099999999</v>
      </c>
      <c r="BF565" s="1">
        <v>-1.028560232</v>
      </c>
      <c r="BG565" s="1">
        <v>-1.197846008</v>
      </c>
      <c r="BH565" s="1">
        <v>0.3474052171</v>
      </c>
      <c r="BI565" s="1">
        <v>-1.0125477890000001</v>
      </c>
      <c r="BJ565">
        <v>3</v>
      </c>
      <c r="BK565">
        <v>3</v>
      </c>
      <c r="BL565" t="s">
        <v>762</v>
      </c>
      <c r="BM565" t="s">
        <v>763</v>
      </c>
      <c r="BN565" s="36" t="s">
        <v>799</v>
      </c>
      <c r="BO565" s="1">
        <v>0.31687143309999999</v>
      </c>
      <c r="BP565" s="1">
        <v>-1.0016038E-2</v>
      </c>
      <c r="BQ565" s="1">
        <v>0.87275836790000005</v>
      </c>
      <c r="BR565" s="1">
        <v>0.28143858519999998</v>
      </c>
      <c r="BS565" s="1">
        <v>0.31687143309999999</v>
      </c>
      <c r="BT565" s="1">
        <v>1.0016038499999999E-2</v>
      </c>
      <c r="BU565" s="1">
        <v>0.87275836790000005</v>
      </c>
      <c r="BV565" s="1">
        <v>0.28143858519999998</v>
      </c>
      <c r="BW565" t="s">
        <v>2879</v>
      </c>
      <c r="BX565" t="s">
        <v>1384</v>
      </c>
      <c r="BY565" t="s">
        <v>1373</v>
      </c>
      <c r="BZ565" t="s">
        <v>1070</v>
      </c>
      <c r="CA565">
        <v>218</v>
      </c>
      <c r="CB565">
        <v>74</v>
      </c>
      <c r="CC565">
        <v>10</v>
      </c>
      <c r="CD565">
        <v>0</v>
      </c>
      <c r="CE565">
        <v>2017</v>
      </c>
      <c r="CF565">
        <v>237</v>
      </c>
      <c r="CG565">
        <v>0.252</v>
      </c>
      <c r="CH565">
        <v>0.30499999999999999</v>
      </c>
      <c r="CI565">
        <v>0.43099999999999999</v>
      </c>
      <c r="CJ565">
        <v>75</v>
      </c>
      <c r="CK565">
        <v>0.318</v>
      </c>
      <c r="CL565">
        <v>27</v>
      </c>
      <c r="CM565">
        <v>8</v>
      </c>
      <c r="CN565" t="s">
        <v>255</v>
      </c>
      <c r="CO565">
        <v>33</v>
      </c>
      <c r="CP565" t="s">
        <v>1089</v>
      </c>
      <c r="CQ565">
        <v>185</v>
      </c>
      <c r="CR565">
        <v>65</v>
      </c>
      <c r="CS565">
        <v>6</v>
      </c>
      <c r="CT565">
        <v>0</v>
      </c>
      <c r="CU565">
        <v>2016</v>
      </c>
      <c r="CV565">
        <v>207</v>
      </c>
      <c r="CW565">
        <v>0.222</v>
      </c>
      <c r="CX565">
        <v>0.29099999999999998</v>
      </c>
      <c r="CY565">
        <v>0.34100000000000003</v>
      </c>
      <c r="CZ565">
        <v>58</v>
      </c>
      <c r="DA565">
        <v>0.28199999999999997</v>
      </c>
      <c r="DB565">
        <v>16</v>
      </c>
      <c r="DC565">
        <v>3</v>
      </c>
      <c r="DD565" t="s">
        <v>255</v>
      </c>
      <c r="DE565">
        <v>32</v>
      </c>
      <c r="DF565" t="s">
        <v>1402</v>
      </c>
      <c r="DG565">
        <v>298</v>
      </c>
      <c r="DH565">
        <v>110</v>
      </c>
      <c r="DI565">
        <v>5</v>
      </c>
      <c r="DJ565">
        <v>0</v>
      </c>
      <c r="DK565">
        <v>2015</v>
      </c>
      <c r="DL565">
        <v>319</v>
      </c>
      <c r="DM565">
        <v>0.17799999999999999</v>
      </c>
      <c r="DN565">
        <v>0.21299999999999999</v>
      </c>
      <c r="DO565">
        <v>0.27500000000000002</v>
      </c>
      <c r="DP565">
        <v>68</v>
      </c>
      <c r="DQ565">
        <v>0.21299999999999999</v>
      </c>
      <c r="DR565">
        <v>8</v>
      </c>
      <c r="DS565">
        <v>-3</v>
      </c>
      <c r="DT565" t="s">
        <v>255</v>
      </c>
      <c r="DU565">
        <v>31</v>
      </c>
      <c r="DV565" s="36" t="s">
        <v>1572</v>
      </c>
    </row>
    <row r="566" spans="1:126" x14ac:dyDescent="0.3">
      <c r="A566">
        <v>565</v>
      </c>
      <c r="B566" t="s">
        <v>7045</v>
      </c>
      <c r="C566" t="s">
        <v>202</v>
      </c>
      <c r="D566" t="s">
        <v>5077</v>
      </c>
      <c r="E566">
        <v>608061</v>
      </c>
      <c r="F566" t="s">
        <v>253</v>
      </c>
      <c r="G566" t="s">
        <v>250</v>
      </c>
      <c r="I566" t="s">
        <v>1065</v>
      </c>
      <c r="J566">
        <v>1</v>
      </c>
      <c r="K566" t="s">
        <v>825</v>
      </c>
      <c r="L566">
        <v>96</v>
      </c>
      <c r="M566">
        <v>100</v>
      </c>
      <c r="N566">
        <v>99</v>
      </c>
      <c r="O566">
        <v>38</v>
      </c>
      <c r="P566">
        <v>47</v>
      </c>
      <c r="Q566">
        <v>76</v>
      </c>
      <c r="R566">
        <v>133</v>
      </c>
      <c r="S566">
        <v>83</v>
      </c>
      <c r="T566">
        <v>97</v>
      </c>
      <c r="U566">
        <v>90</v>
      </c>
      <c r="V566">
        <v>78</v>
      </c>
      <c r="W566">
        <v>102</v>
      </c>
      <c r="X566">
        <v>29</v>
      </c>
      <c r="Y566">
        <v>256</v>
      </c>
      <c r="Z566">
        <v>5</v>
      </c>
      <c r="AA566">
        <v>1</v>
      </c>
      <c r="AB566" s="1">
        <v>0.27</v>
      </c>
      <c r="AC566" s="1">
        <v>0.30499999999999999</v>
      </c>
      <c r="AD566" s="1">
        <v>0.38900000000000001</v>
      </c>
      <c r="AE566" s="1">
        <v>0.30399999999999999</v>
      </c>
      <c r="AF566" s="36">
        <v>24</v>
      </c>
      <c r="AG566" s="36">
        <v>25</v>
      </c>
      <c r="AH566" s="8">
        <v>8</v>
      </c>
      <c r="AI566" s="36">
        <v>-3</v>
      </c>
      <c r="AJ566" s="38">
        <v>296</v>
      </c>
      <c r="AK566" s="38">
        <v>38</v>
      </c>
      <c r="AL566" s="1">
        <v>0.26500000000000001</v>
      </c>
      <c r="AM566" s="1">
        <v>0.4833333333</v>
      </c>
      <c r="AN566" s="1">
        <v>0.25627117849999997</v>
      </c>
      <c r="AO566" s="1">
        <v>9.4623481999999998E-3</v>
      </c>
      <c r="AP566" s="1">
        <v>3.7647778399999998E-2</v>
      </c>
      <c r="AQ566" s="1">
        <v>0.16553798280000001</v>
      </c>
      <c r="AR566" s="1">
        <v>0.2032863932</v>
      </c>
      <c r="AS566" s="1">
        <v>0.1188199824</v>
      </c>
      <c r="AT566" s="1">
        <v>3.9558043600000002E-2</v>
      </c>
      <c r="AU566" s="1">
        <v>4.0685440000000003E-3</v>
      </c>
      <c r="AV566" s="1">
        <v>2.04551665E-2</v>
      </c>
      <c r="AW566" s="1">
        <v>0.30353386459999998</v>
      </c>
      <c r="AX566" s="1">
        <v>-0.11376711</v>
      </c>
      <c r="AY566" s="1">
        <v>-2.2390674999999999E-2</v>
      </c>
      <c r="AZ566" s="1">
        <v>-1.0988306999999999E-2</v>
      </c>
      <c r="BA566" s="1">
        <v>-0.651483747</v>
      </c>
      <c r="BB566" s="1">
        <v>-1.7507676219999999</v>
      </c>
      <c r="BC566" s="1">
        <v>-1.286995235</v>
      </c>
      <c r="BD566" s="1">
        <v>1.9031976664000001</v>
      </c>
      <c r="BE566" s="1">
        <v>-0.57912877799999996</v>
      </c>
      <c r="BF566" s="1">
        <v>-0.10886364900000001</v>
      </c>
      <c r="BG566" s="1">
        <v>-0.12856593299999999</v>
      </c>
      <c r="BH566" s="1">
        <v>-0.49644740599999998</v>
      </c>
      <c r="BI566" s="1">
        <v>0.21699048579999999</v>
      </c>
      <c r="BJ566">
        <v>4</v>
      </c>
      <c r="BK566">
        <v>1</v>
      </c>
      <c r="BL566" t="s">
        <v>761</v>
      </c>
      <c r="BM566" t="s">
        <v>764</v>
      </c>
      <c r="BN566" s="36" t="s">
        <v>772</v>
      </c>
      <c r="BO566" s="1">
        <v>-0.61236412600000001</v>
      </c>
      <c r="BP566" s="1">
        <v>-0.53455137600000002</v>
      </c>
      <c r="BQ566" s="1">
        <v>-0.32757693599999999</v>
      </c>
      <c r="BR566" s="1">
        <v>-0.27763757500000003</v>
      </c>
      <c r="BS566" s="1">
        <v>0.61236412579999999</v>
      </c>
      <c r="BT566" s="1">
        <v>0.53455137639999994</v>
      </c>
      <c r="BU566" s="1">
        <v>0.32757693599999999</v>
      </c>
      <c r="BV566" s="1">
        <v>0.27763757519999999</v>
      </c>
      <c r="BW566" t="s">
        <v>2461</v>
      </c>
      <c r="BX566" t="s">
        <v>1089</v>
      </c>
      <c r="BY566" t="s">
        <v>1063</v>
      </c>
      <c r="BZ566" t="s">
        <v>1089</v>
      </c>
      <c r="CA566">
        <v>214</v>
      </c>
      <c r="CB566">
        <v>73</v>
      </c>
      <c r="CC566">
        <v>5</v>
      </c>
      <c r="CD566">
        <v>1</v>
      </c>
      <c r="CE566">
        <v>2017</v>
      </c>
      <c r="CF566">
        <v>231</v>
      </c>
      <c r="CG566">
        <v>0.28999999999999998</v>
      </c>
      <c r="CH566">
        <v>0.33</v>
      </c>
      <c r="CI566">
        <v>0.43</v>
      </c>
      <c r="CJ566">
        <v>76</v>
      </c>
      <c r="CK566">
        <v>0.33100000000000002</v>
      </c>
      <c r="CL566">
        <v>30</v>
      </c>
      <c r="CM566">
        <v>9</v>
      </c>
      <c r="CN566" t="s">
        <v>253</v>
      </c>
      <c r="CO566">
        <v>28</v>
      </c>
      <c r="CP566" t="s">
        <v>1089</v>
      </c>
      <c r="CQ566">
        <v>105</v>
      </c>
      <c r="CR566">
        <v>33</v>
      </c>
      <c r="CS566">
        <v>3</v>
      </c>
      <c r="CT566">
        <v>0</v>
      </c>
      <c r="CU566">
        <v>2016</v>
      </c>
      <c r="CV566">
        <v>113</v>
      </c>
      <c r="CW566">
        <v>0.33300000000000002</v>
      </c>
      <c r="CX566">
        <v>0.34499999999999997</v>
      </c>
      <c r="CY566">
        <v>0.47599999999999998</v>
      </c>
      <c r="CZ566">
        <v>40</v>
      </c>
      <c r="DA566">
        <v>0.35</v>
      </c>
      <c r="DB566">
        <v>24</v>
      </c>
      <c r="DC566">
        <v>6</v>
      </c>
      <c r="DD566" t="s">
        <v>265</v>
      </c>
      <c r="DE566">
        <v>27</v>
      </c>
      <c r="DV566" s="36" t="s">
        <v>5078</v>
      </c>
    </row>
    <row r="567" spans="1:126" x14ac:dyDescent="0.3">
      <c r="A567">
        <v>566</v>
      </c>
      <c r="B567" t="s">
        <v>7046</v>
      </c>
      <c r="C567" t="s">
        <v>202</v>
      </c>
      <c r="D567" t="s">
        <v>4066</v>
      </c>
      <c r="E567">
        <v>592680</v>
      </c>
      <c r="F567" t="s">
        <v>253</v>
      </c>
      <c r="I567" t="s">
        <v>1065</v>
      </c>
      <c r="J567">
        <v>24</v>
      </c>
      <c r="K567" t="s">
        <v>808</v>
      </c>
      <c r="L567">
        <v>96</v>
      </c>
      <c r="M567">
        <v>89</v>
      </c>
      <c r="N567">
        <v>50</v>
      </c>
      <c r="O567">
        <v>72</v>
      </c>
      <c r="P567">
        <v>86</v>
      </c>
      <c r="Q567">
        <v>103</v>
      </c>
      <c r="R567">
        <v>96</v>
      </c>
      <c r="S567">
        <v>85</v>
      </c>
      <c r="T567">
        <v>113</v>
      </c>
      <c r="U567">
        <v>85</v>
      </c>
      <c r="V567">
        <v>73</v>
      </c>
      <c r="W567">
        <v>93</v>
      </c>
      <c r="X567">
        <v>26</v>
      </c>
      <c r="Y567">
        <v>129</v>
      </c>
      <c r="Z567">
        <v>3</v>
      </c>
      <c r="AA567">
        <v>1</v>
      </c>
      <c r="AB567" s="1">
        <v>0.224</v>
      </c>
      <c r="AC567" s="1">
        <v>0.27800000000000002</v>
      </c>
      <c r="AD567" s="1">
        <v>0.34699999999999998</v>
      </c>
      <c r="AE567" s="1">
        <v>0.27500000000000002</v>
      </c>
      <c r="AF567" s="36">
        <v>11</v>
      </c>
      <c r="AG567" s="36">
        <v>11</v>
      </c>
      <c r="AH567" s="8">
        <v>2</v>
      </c>
      <c r="AI567" s="36">
        <v>-5</v>
      </c>
      <c r="AJ567" s="38">
        <v>503</v>
      </c>
      <c r="AK567" s="38">
        <v>56</v>
      </c>
      <c r="AL567" s="1">
        <v>0.26500000000000001</v>
      </c>
      <c r="AM567" s="1">
        <v>0.43333333330000001</v>
      </c>
      <c r="AN567" s="1">
        <v>0.12944976059999999</v>
      </c>
      <c r="AO567" s="1">
        <v>1.7865196199999999E-2</v>
      </c>
      <c r="AP567" s="1">
        <v>6.78407169E-2</v>
      </c>
      <c r="AQ567" s="1">
        <v>0.2232498983</v>
      </c>
      <c r="AR567" s="1">
        <v>0.14768150629999999</v>
      </c>
      <c r="AS567" s="1">
        <v>0.1228314636</v>
      </c>
      <c r="AT567" s="1">
        <v>4.5970199599999997E-2</v>
      </c>
      <c r="AU567" s="1">
        <v>3.8048489999999999E-3</v>
      </c>
      <c r="AV567" s="1">
        <v>1.9332458E-2</v>
      </c>
      <c r="AW567" s="1">
        <v>0.27519327290000001</v>
      </c>
      <c r="AX567" s="1">
        <v>-0.11376711</v>
      </c>
      <c r="AY567" s="1">
        <v>-0.77632145699999999</v>
      </c>
      <c r="AZ567" s="1">
        <v>-0.81232416200000002</v>
      </c>
      <c r="BA567" s="1">
        <v>-0.29679367000000001</v>
      </c>
      <c r="BB567" s="1">
        <v>-0.48277405200000001</v>
      </c>
      <c r="BC567" s="1">
        <v>0.14364567989999999</v>
      </c>
      <c r="BD567" s="1">
        <v>-0.21755524200000001</v>
      </c>
      <c r="BE567" s="1">
        <v>-0.48598121799999999</v>
      </c>
      <c r="BF567" s="1">
        <v>0.57283014619999995</v>
      </c>
      <c r="BG567" s="1">
        <v>-0.20790983900000001</v>
      </c>
      <c r="BH567" s="1">
        <v>-0.59132685299999999</v>
      </c>
      <c r="BI567" s="1">
        <v>-0.75602297299999999</v>
      </c>
      <c r="BJ567">
        <v>2</v>
      </c>
      <c r="BK567">
        <v>2</v>
      </c>
      <c r="BL567" t="s">
        <v>759</v>
      </c>
      <c r="BM567" t="s">
        <v>6729</v>
      </c>
      <c r="BN567" s="36" t="s">
        <v>6767</v>
      </c>
      <c r="BO567" s="1">
        <v>-0.33233141300000002</v>
      </c>
      <c r="BP567" s="1">
        <v>0.61849547289999995</v>
      </c>
      <c r="BQ567" s="1">
        <v>-0.29489138399999998</v>
      </c>
      <c r="BR567" s="1">
        <v>0.56468745129999998</v>
      </c>
      <c r="BS567" s="1">
        <v>0.33233141350000001</v>
      </c>
      <c r="BT567" s="1">
        <v>0.61849547289999995</v>
      </c>
      <c r="BU567" s="1">
        <v>0.29489138450000002</v>
      </c>
      <c r="BV567" s="1">
        <v>0.56468745129999998</v>
      </c>
      <c r="BW567" t="s">
        <v>2808</v>
      </c>
      <c r="BX567" t="s">
        <v>1111</v>
      </c>
      <c r="BY567" t="s">
        <v>1063</v>
      </c>
      <c r="BZ567" t="s">
        <v>1111</v>
      </c>
      <c r="CA567">
        <v>2</v>
      </c>
      <c r="CB567">
        <v>1</v>
      </c>
      <c r="CC567">
        <v>0</v>
      </c>
      <c r="CD567">
        <v>0</v>
      </c>
      <c r="CE567">
        <v>2017</v>
      </c>
      <c r="CF567">
        <v>2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 t="s">
        <v>253</v>
      </c>
      <c r="CO567">
        <v>25</v>
      </c>
      <c r="CP567" t="s">
        <v>1111</v>
      </c>
      <c r="CQ567">
        <v>66</v>
      </c>
      <c r="CR567">
        <v>35</v>
      </c>
      <c r="CS567">
        <v>0</v>
      </c>
      <c r="CT567">
        <v>0</v>
      </c>
      <c r="CU567">
        <v>2016</v>
      </c>
      <c r="CV567">
        <v>71</v>
      </c>
      <c r="CW567">
        <v>0.21199999999999999</v>
      </c>
      <c r="CX567">
        <v>0.23499999999999999</v>
      </c>
      <c r="CY567">
        <v>0.27300000000000002</v>
      </c>
      <c r="CZ567">
        <v>15</v>
      </c>
      <c r="DA567">
        <v>0.217</v>
      </c>
      <c r="DB567">
        <v>3</v>
      </c>
      <c r="DC567">
        <v>0</v>
      </c>
      <c r="DD567" t="s">
        <v>253</v>
      </c>
      <c r="DE567">
        <v>24</v>
      </c>
      <c r="DF567" t="s">
        <v>1111</v>
      </c>
      <c r="DG567">
        <v>14</v>
      </c>
      <c r="DH567">
        <v>7</v>
      </c>
      <c r="DI567">
        <v>0</v>
      </c>
      <c r="DJ567">
        <v>0</v>
      </c>
      <c r="DK567">
        <v>2015</v>
      </c>
      <c r="DL567">
        <v>15</v>
      </c>
      <c r="DM567">
        <v>7.0999999999999994E-2</v>
      </c>
      <c r="DN567">
        <v>7.0999999999999994E-2</v>
      </c>
      <c r="DO567">
        <v>7.0999999999999994E-2</v>
      </c>
      <c r="DP567">
        <v>1</v>
      </c>
      <c r="DQ567">
        <v>0.06</v>
      </c>
      <c r="DR567">
        <v>0</v>
      </c>
      <c r="DS567">
        <v>-1</v>
      </c>
      <c r="DT567" t="s">
        <v>265</v>
      </c>
      <c r="DU567">
        <v>23</v>
      </c>
      <c r="DV567" s="36" t="s">
        <v>4067</v>
      </c>
    </row>
    <row r="568" spans="1:126" x14ac:dyDescent="0.3">
      <c r="A568">
        <v>567</v>
      </c>
      <c r="B568" t="s">
        <v>666</v>
      </c>
      <c r="C568" t="s">
        <v>340</v>
      </c>
      <c r="D568" t="s">
        <v>339</v>
      </c>
      <c r="E568">
        <v>519203</v>
      </c>
      <c r="F568" t="s">
        <v>250</v>
      </c>
      <c r="I568" t="s">
        <v>1103</v>
      </c>
      <c r="J568">
        <v>9</v>
      </c>
      <c r="K568" t="s">
        <v>815</v>
      </c>
      <c r="L568">
        <v>67</v>
      </c>
      <c r="M568">
        <v>96</v>
      </c>
      <c r="N568">
        <v>230</v>
      </c>
      <c r="O568">
        <v>97</v>
      </c>
      <c r="P568">
        <v>113</v>
      </c>
      <c r="Q568">
        <v>71</v>
      </c>
      <c r="R568">
        <v>96</v>
      </c>
      <c r="S568">
        <v>166</v>
      </c>
      <c r="T568">
        <v>138</v>
      </c>
      <c r="U568">
        <v>113</v>
      </c>
      <c r="V568">
        <v>181</v>
      </c>
      <c r="W568">
        <v>126</v>
      </c>
      <c r="X568">
        <v>28</v>
      </c>
      <c r="Y568">
        <v>593</v>
      </c>
      <c r="Z568">
        <v>28</v>
      </c>
      <c r="AA568">
        <v>8</v>
      </c>
      <c r="AB568" s="1">
        <v>0.27400000000000002</v>
      </c>
      <c r="AC568" s="1">
        <v>0.35799999999999998</v>
      </c>
      <c r="AD568" s="1">
        <v>0.51200000000000001</v>
      </c>
      <c r="AE568" s="1">
        <v>0.374</v>
      </c>
      <c r="AF568" s="36">
        <v>87</v>
      </c>
      <c r="AG568" s="36">
        <v>79</v>
      </c>
      <c r="AH568" s="8">
        <v>29</v>
      </c>
      <c r="AI568" s="36">
        <v>26</v>
      </c>
      <c r="AJ568" s="38">
        <v>10</v>
      </c>
      <c r="AK568" s="38">
        <v>2</v>
      </c>
      <c r="AL568" s="1">
        <v>0.185</v>
      </c>
      <c r="AM568" s="1">
        <v>0.46666666670000001</v>
      </c>
      <c r="AN568" s="1">
        <v>0.59284189239999996</v>
      </c>
      <c r="AO568" s="1">
        <v>2.4199098799999999E-2</v>
      </c>
      <c r="AP568" s="1">
        <v>8.9829224900000004E-2</v>
      </c>
      <c r="AQ568" s="1">
        <v>0.15371590609999999</v>
      </c>
      <c r="AR568" s="1">
        <v>0.1474472567</v>
      </c>
      <c r="AS568" s="1">
        <v>0.23811765030000001</v>
      </c>
      <c r="AT568" s="1">
        <v>5.6185157300000003E-2</v>
      </c>
      <c r="AU568" s="1">
        <v>5.0950809999999996E-3</v>
      </c>
      <c r="AV568" s="1">
        <v>4.7753076899999997E-2</v>
      </c>
      <c r="AW568" s="1">
        <v>0.37400236050000002</v>
      </c>
      <c r="AX568" s="1">
        <v>-0.90091252099999997</v>
      </c>
      <c r="AY568" s="1">
        <v>-0.27370093499999998</v>
      </c>
      <c r="AZ568" s="1">
        <v>2.1156728316</v>
      </c>
      <c r="BA568" s="1">
        <v>-2.9435221000000001E-2</v>
      </c>
      <c r="BB568" s="1">
        <v>0.44066328989999998</v>
      </c>
      <c r="BC568" s="1">
        <v>-1.5800568420000001</v>
      </c>
      <c r="BD568" s="1">
        <v>-0.22648944900000001</v>
      </c>
      <c r="BE568" s="1">
        <v>2.1909917675999999</v>
      </c>
      <c r="BF568" s="1">
        <v>1.6588101773999999</v>
      </c>
      <c r="BG568" s="1">
        <v>0.18031157850000001</v>
      </c>
      <c r="BH568" s="1">
        <v>1.8104833449</v>
      </c>
      <c r="BI568" s="1">
        <v>2.6363752294</v>
      </c>
      <c r="BJ568">
        <v>1</v>
      </c>
      <c r="BK568">
        <v>1</v>
      </c>
      <c r="BL568" t="s">
        <v>763</v>
      </c>
      <c r="BM568" t="s">
        <v>760</v>
      </c>
      <c r="BN568" s="36" t="s">
        <v>776</v>
      </c>
      <c r="BO568" s="1">
        <v>0.66243819339999999</v>
      </c>
      <c r="BP568" s="1">
        <v>-0.43727575499999999</v>
      </c>
      <c r="BQ568" s="1">
        <v>-0.56197306700000005</v>
      </c>
      <c r="BR568" s="1">
        <v>-0.211888044</v>
      </c>
      <c r="BS568" s="1">
        <v>0.66243819339999999</v>
      </c>
      <c r="BT568" s="1">
        <v>0.4372757552</v>
      </c>
      <c r="BU568" s="1">
        <v>0.56197306739999997</v>
      </c>
      <c r="BV568" s="1">
        <v>0.211888044</v>
      </c>
      <c r="BW568" t="s">
        <v>6950</v>
      </c>
      <c r="BX568" t="s">
        <v>1070</v>
      </c>
      <c r="BY568" t="s">
        <v>1063</v>
      </c>
      <c r="BZ568" t="s">
        <v>1070</v>
      </c>
      <c r="CA568">
        <v>572</v>
      </c>
      <c r="CB568">
        <v>157</v>
      </c>
      <c r="CC568">
        <v>32</v>
      </c>
      <c r="CD568">
        <v>10</v>
      </c>
      <c r="CE568">
        <v>2017</v>
      </c>
      <c r="CF568">
        <v>691</v>
      </c>
      <c r="CG568">
        <v>0.27300000000000002</v>
      </c>
      <c r="CH568">
        <v>0.39200000000000002</v>
      </c>
      <c r="CI568">
        <v>0.50700000000000001</v>
      </c>
      <c r="CJ568">
        <v>270</v>
      </c>
      <c r="CK568">
        <v>0.39100000000000001</v>
      </c>
      <c r="CL568">
        <v>113</v>
      </c>
      <c r="CM568">
        <v>35</v>
      </c>
      <c r="CN568" t="s">
        <v>250</v>
      </c>
      <c r="CO568">
        <v>27</v>
      </c>
      <c r="CP568" t="s">
        <v>1070</v>
      </c>
      <c r="CQ568">
        <v>583</v>
      </c>
      <c r="CR568">
        <v>155</v>
      </c>
      <c r="CS568">
        <v>32</v>
      </c>
      <c r="CT568">
        <v>3</v>
      </c>
      <c r="CU568">
        <v>2016</v>
      </c>
      <c r="CV568">
        <v>676</v>
      </c>
      <c r="CW568">
        <v>0.29199999999999998</v>
      </c>
      <c r="CX568">
        <v>0.38500000000000001</v>
      </c>
      <c r="CY568">
        <v>0.54400000000000004</v>
      </c>
      <c r="CZ568">
        <v>269</v>
      </c>
      <c r="DA568">
        <v>0.39800000000000002</v>
      </c>
      <c r="DB568">
        <v>119</v>
      </c>
      <c r="DC568">
        <v>35</v>
      </c>
      <c r="DD568" t="s">
        <v>250</v>
      </c>
      <c r="DE568">
        <v>26</v>
      </c>
      <c r="DF568" t="s">
        <v>1070</v>
      </c>
      <c r="DG568">
        <v>586</v>
      </c>
      <c r="DH568">
        <v>160</v>
      </c>
      <c r="DI568">
        <v>31</v>
      </c>
      <c r="DJ568">
        <v>17</v>
      </c>
      <c r="DK568">
        <v>2015</v>
      </c>
      <c r="DL568">
        <v>701</v>
      </c>
      <c r="DM568">
        <v>0.27800000000000002</v>
      </c>
      <c r="DN568">
        <v>0.38700000000000001</v>
      </c>
      <c r="DO568">
        <v>0.51200000000000001</v>
      </c>
      <c r="DP568">
        <v>273</v>
      </c>
      <c r="DQ568">
        <v>0.38900000000000001</v>
      </c>
      <c r="DR568">
        <v>112</v>
      </c>
      <c r="DS568">
        <v>36</v>
      </c>
      <c r="DT568" t="s">
        <v>250</v>
      </c>
      <c r="DU568">
        <v>25</v>
      </c>
      <c r="DV568" s="36" t="s">
        <v>1368</v>
      </c>
    </row>
    <row r="569" spans="1:126" x14ac:dyDescent="0.3">
      <c r="A569">
        <v>568</v>
      </c>
      <c r="B569" t="s">
        <v>3083</v>
      </c>
      <c r="C569" t="s">
        <v>2039</v>
      </c>
      <c r="D569" t="s">
        <v>283</v>
      </c>
      <c r="E569">
        <v>543706</v>
      </c>
      <c r="F569" t="s">
        <v>249</v>
      </c>
      <c r="I569" t="s">
        <v>1065</v>
      </c>
      <c r="J569">
        <v>4</v>
      </c>
      <c r="K569" t="s">
        <v>808</v>
      </c>
      <c r="L569">
        <v>76</v>
      </c>
      <c r="M569">
        <v>110</v>
      </c>
      <c r="N569">
        <v>45</v>
      </c>
      <c r="O569">
        <v>49</v>
      </c>
      <c r="P569">
        <v>86</v>
      </c>
      <c r="Q569">
        <v>82</v>
      </c>
      <c r="R569">
        <v>109</v>
      </c>
      <c r="S569">
        <v>67</v>
      </c>
      <c r="T569">
        <v>81</v>
      </c>
      <c r="U569">
        <v>113</v>
      </c>
      <c r="V569">
        <v>61</v>
      </c>
      <c r="W569">
        <v>91</v>
      </c>
      <c r="X569">
        <v>32</v>
      </c>
      <c r="Y569">
        <v>115</v>
      </c>
      <c r="Z569">
        <v>2</v>
      </c>
      <c r="AA569">
        <v>1</v>
      </c>
      <c r="AB569" s="1">
        <v>0.23100000000000001</v>
      </c>
      <c r="AC569" s="1">
        <v>0.28000000000000003</v>
      </c>
      <c r="AD569" s="1">
        <v>0.32700000000000001</v>
      </c>
      <c r="AE569" s="1">
        <v>0.27</v>
      </c>
      <c r="AF569" s="36">
        <v>9</v>
      </c>
      <c r="AG569" s="36">
        <v>9</v>
      </c>
      <c r="AH569" s="8">
        <v>2</v>
      </c>
      <c r="AI569" s="36">
        <v>-7</v>
      </c>
      <c r="AJ569" s="38">
        <v>566</v>
      </c>
      <c r="AK569" s="38">
        <v>206</v>
      </c>
      <c r="AL569" s="1">
        <v>0.21</v>
      </c>
      <c r="AM569" s="1">
        <v>0.53333333329999999</v>
      </c>
      <c r="AN569" s="1">
        <v>0.115035718</v>
      </c>
      <c r="AO569" s="1">
        <v>1.2230044400000001E-2</v>
      </c>
      <c r="AP569" s="1">
        <v>6.7883265999999998E-2</v>
      </c>
      <c r="AQ569" s="1">
        <v>0.17787843449999999</v>
      </c>
      <c r="AR569" s="1">
        <v>0.16714506979999999</v>
      </c>
      <c r="AS569" s="1">
        <v>9.6235583400000005E-2</v>
      </c>
      <c r="AT569" s="1">
        <v>3.2669180499999999E-2</v>
      </c>
      <c r="AU569" s="1">
        <v>5.0841272E-3</v>
      </c>
      <c r="AV569" s="1">
        <v>1.6136841200000002E-2</v>
      </c>
      <c r="AW569" s="1">
        <v>0.2703682597</v>
      </c>
      <c r="AX569" s="1">
        <v>-0.65492958000000001</v>
      </c>
      <c r="AY569" s="1">
        <v>0.73154010749999998</v>
      </c>
      <c r="AZ569" s="1">
        <v>-0.90340096400000003</v>
      </c>
      <c r="BA569" s="1">
        <v>-0.53465735800000003</v>
      </c>
      <c r="BB569" s="1">
        <v>-0.48098714100000001</v>
      </c>
      <c r="BC569" s="1">
        <v>-0.981083449</v>
      </c>
      <c r="BD569" s="1">
        <v>0.52477895090000004</v>
      </c>
      <c r="BE569" s="1">
        <v>-1.1035439549999999</v>
      </c>
      <c r="BF569" s="1">
        <v>-0.84123748399999998</v>
      </c>
      <c r="BG569" s="1">
        <v>0.17701567639999999</v>
      </c>
      <c r="BH569" s="1">
        <v>-0.861386596</v>
      </c>
      <c r="BI569" s="1">
        <v>-0.92167945900000003</v>
      </c>
      <c r="BJ569">
        <v>3</v>
      </c>
      <c r="BK569">
        <v>1</v>
      </c>
      <c r="BL569" t="s">
        <v>761</v>
      </c>
      <c r="BM569" t="s">
        <v>762</v>
      </c>
      <c r="BN569" s="36" t="s">
        <v>788</v>
      </c>
      <c r="BO569" s="1">
        <v>-0.74656530899999995</v>
      </c>
      <c r="BP569" s="1">
        <v>-0.148212662</v>
      </c>
      <c r="BQ569" s="1">
        <v>0.49104692480000001</v>
      </c>
      <c r="BR569" s="1">
        <v>-0.34205681599999999</v>
      </c>
      <c r="BS569" s="1">
        <v>0.74656530929999998</v>
      </c>
      <c r="BT569" s="1">
        <v>0.14821266220000001</v>
      </c>
      <c r="BU569" s="1">
        <v>0.49104692480000001</v>
      </c>
      <c r="BV569" s="1">
        <v>0.34205681609999999</v>
      </c>
      <c r="BW569" t="s">
        <v>3874</v>
      </c>
      <c r="BX569" t="s">
        <v>1372</v>
      </c>
      <c r="BY569" t="s">
        <v>1373</v>
      </c>
      <c r="BZ569" t="s">
        <v>1372</v>
      </c>
      <c r="CA569">
        <v>80</v>
      </c>
      <c r="CB569">
        <v>32</v>
      </c>
      <c r="CC569">
        <v>1</v>
      </c>
      <c r="CD569">
        <v>0</v>
      </c>
      <c r="CE569">
        <v>2017</v>
      </c>
      <c r="CF569">
        <v>88</v>
      </c>
      <c r="CG569">
        <v>0.22500000000000001</v>
      </c>
      <c r="CH569">
        <v>0.28699999999999998</v>
      </c>
      <c r="CI569">
        <v>0.33800000000000002</v>
      </c>
      <c r="CJ569">
        <v>24</v>
      </c>
      <c r="CK569">
        <v>0.27600000000000002</v>
      </c>
      <c r="CL569">
        <v>9</v>
      </c>
      <c r="CM569">
        <v>1</v>
      </c>
      <c r="CN569" t="s">
        <v>249</v>
      </c>
      <c r="CO569">
        <v>31</v>
      </c>
      <c r="CP569" t="s">
        <v>1397</v>
      </c>
      <c r="CQ569">
        <v>19</v>
      </c>
      <c r="CR569">
        <v>9</v>
      </c>
      <c r="CS569">
        <v>0</v>
      </c>
      <c r="CT569">
        <v>0</v>
      </c>
      <c r="CU569">
        <v>2016</v>
      </c>
      <c r="CV569">
        <v>21</v>
      </c>
      <c r="CW569">
        <v>0.26300000000000001</v>
      </c>
      <c r="CX569">
        <v>0.3</v>
      </c>
      <c r="CY569">
        <v>0.316</v>
      </c>
      <c r="CZ569">
        <v>6</v>
      </c>
      <c r="DA569">
        <v>0.26500000000000001</v>
      </c>
      <c r="DB569">
        <v>3</v>
      </c>
      <c r="DC569">
        <v>0</v>
      </c>
      <c r="DD569" t="s">
        <v>249</v>
      </c>
      <c r="DE569">
        <v>30</v>
      </c>
      <c r="DF569" t="s">
        <v>1384</v>
      </c>
      <c r="DG569">
        <v>75</v>
      </c>
      <c r="DH569">
        <v>37</v>
      </c>
      <c r="DI569">
        <v>0</v>
      </c>
      <c r="DJ569">
        <v>0</v>
      </c>
      <c r="DK569">
        <v>2015</v>
      </c>
      <c r="DL569">
        <v>80</v>
      </c>
      <c r="DM569">
        <v>0.28000000000000003</v>
      </c>
      <c r="DN569">
        <v>0.29899999999999999</v>
      </c>
      <c r="DO569">
        <v>0.307</v>
      </c>
      <c r="DP569">
        <v>21</v>
      </c>
      <c r="DQ569">
        <v>0.26300000000000001</v>
      </c>
      <c r="DR569">
        <v>7</v>
      </c>
      <c r="DS569">
        <v>2</v>
      </c>
      <c r="DT569" t="s">
        <v>249</v>
      </c>
      <c r="DU569">
        <v>29</v>
      </c>
      <c r="DV569" s="36" t="s">
        <v>3215</v>
      </c>
    </row>
    <row r="570" spans="1:126" x14ac:dyDescent="0.3">
      <c r="A570">
        <v>569</v>
      </c>
      <c r="B570" t="s">
        <v>7332</v>
      </c>
      <c r="C570" t="s">
        <v>2039</v>
      </c>
      <c r="D570" t="s">
        <v>182</v>
      </c>
      <c r="E570">
        <v>621002</v>
      </c>
      <c r="F570" t="s">
        <v>257</v>
      </c>
      <c r="G570" t="s">
        <v>265</v>
      </c>
      <c r="I570" t="s">
        <v>1065</v>
      </c>
      <c r="J570">
        <v>24</v>
      </c>
      <c r="K570" t="s">
        <v>2875</v>
      </c>
      <c r="L570">
        <v>172</v>
      </c>
      <c r="M570">
        <v>83</v>
      </c>
      <c r="N570">
        <v>96</v>
      </c>
      <c r="O570">
        <v>53</v>
      </c>
      <c r="P570">
        <v>148</v>
      </c>
      <c r="Q570">
        <v>117</v>
      </c>
      <c r="R570">
        <v>86</v>
      </c>
      <c r="S570">
        <v>91</v>
      </c>
      <c r="T570">
        <v>94</v>
      </c>
      <c r="U570">
        <v>187</v>
      </c>
      <c r="V570">
        <v>71</v>
      </c>
      <c r="W570">
        <v>99</v>
      </c>
      <c r="X570">
        <v>24</v>
      </c>
      <c r="Y570">
        <v>248</v>
      </c>
      <c r="Z570">
        <v>5</v>
      </c>
      <c r="AA570">
        <v>2</v>
      </c>
      <c r="AB570" s="1">
        <v>0.20699999999999999</v>
      </c>
      <c r="AC570" s="1">
        <v>0.309</v>
      </c>
      <c r="AD570" s="1">
        <v>0.33800000000000002</v>
      </c>
      <c r="AE570" s="1">
        <v>0.29399999999999998</v>
      </c>
      <c r="AF570" s="36">
        <v>21</v>
      </c>
      <c r="AG570" s="36">
        <v>22</v>
      </c>
      <c r="AH570" s="8">
        <v>2</v>
      </c>
      <c r="AI570" s="36">
        <v>-1</v>
      </c>
      <c r="AJ570" s="38">
        <v>318</v>
      </c>
      <c r="AK570" s="38">
        <v>49</v>
      </c>
      <c r="AL570" s="1">
        <v>0.47499999999999998</v>
      </c>
      <c r="AM570" s="1">
        <v>0.4</v>
      </c>
      <c r="AN570" s="1">
        <v>0.24767960889999999</v>
      </c>
      <c r="AO570" s="1">
        <v>1.3222816E-2</v>
      </c>
      <c r="AP570" s="1">
        <v>0.1175377056</v>
      </c>
      <c r="AQ570" s="1">
        <v>0.25434088100000002</v>
      </c>
      <c r="AR570" s="1">
        <v>0.13259426469999999</v>
      </c>
      <c r="AS570" s="1">
        <v>0.13107068120000001</v>
      </c>
      <c r="AT570" s="1">
        <v>3.81402281E-2</v>
      </c>
      <c r="AU570" s="1">
        <v>8.4229697999999992E-3</v>
      </c>
      <c r="AV570" s="1">
        <v>1.86294626E-2</v>
      </c>
      <c r="AW570" s="1">
        <v>0.29352222239999998</v>
      </c>
      <c r="AX570" s="1">
        <v>1.9524895933999999</v>
      </c>
      <c r="AY570" s="1">
        <v>-1.278941978</v>
      </c>
      <c r="AZ570" s="1">
        <v>-6.5275136999999997E-2</v>
      </c>
      <c r="BA570" s="1">
        <v>-0.49275177799999997</v>
      </c>
      <c r="BB570" s="1">
        <v>1.6043186724</v>
      </c>
      <c r="BC570" s="1">
        <v>0.91437095509999999</v>
      </c>
      <c r="BD570" s="1">
        <v>-0.79297789799999996</v>
      </c>
      <c r="BE570" s="1">
        <v>-0.294664604</v>
      </c>
      <c r="BF570" s="1">
        <v>-0.25959548599999999</v>
      </c>
      <c r="BG570" s="1">
        <v>1.1816490820000001</v>
      </c>
      <c r="BH570" s="1">
        <v>-0.65073659299999997</v>
      </c>
      <c r="BI570" s="1">
        <v>-0.12673778399999999</v>
      </c>
      <c r="BJ570">
        <v>2</v>
      </c>
      <c r="BK570">
        <v>2</v>
      </c>
      <c r="BL570" t="s">
        <v>759</v>
      </c>
      <c r="BM570" t="s">
        <v>6729</v>
      </c>
      <c r="BN570" s="36" t="s">
        <v>6767</v>
      </c>
      <c r="BO570" s="1">
        <v>-0.23662249299999999</v>
      </c>
      <c r="BP570" s="1">
        <v>0.4838513398</v>
      </c>
      <c r="BQ570" s="1">
        <v>-1.5106536E-2</v>
      </c>
      <c r="BR570" s="1">
        <v>0.47507765089999998</v>
      </c>
      <c r="BS570" s="1">
        <v>0.23662249299999999</v>
      </c>
      <c r="BT570" s="1">
        <v>0.4838513398</v>
      </c>
      <c r="BU570" s="1">
        <v>1.5106536199999999E-2</v>
      </c>
      <c r="BV570" s="1">
        <v>0.47507765089999998</v>
      </c>
      <c r="BW570" t="s">
        <v>2467</v>
      </c>
      <c r="BX570" t="s">
        <v>1402</v>
      </c>
      <c r="BY570" t="s">
        <v>1373</v>
      </c>
      <c r="BZ570" t="s">
        <v>1402</v>
      </c>
      <c r="CA570">
        <v>218</v>
      </c>
      <c r="CB570">
        <v>75</v>
      </c>
      <c r="CC570">
        <v>5</v>
      </c>
      <c r="CD570">
        <v>1</v>
      </c>
      <c r="CE570">
        <v>2017</v>
      </c>
      <c r="CF570">
        <v>254</v>
      </c>
      <c r="CG570">
        <v>0.20599999999999999</v>
      </c>
      <c r="CH570">
        <v>0.308</v>
      </c>
      <c r="CI570">
        <v>0.32600000000000001</v>
      </c>
      <c r="CJ570">
        <v>73</v>
      </c>
      <c r="CK570">
        <v>0.28899999999999998</v>
      </c>
      <c r="CL570">
        <v>20</v>
      </c>
      <c r="CM570">
        <v>2</v>
      </c>
      <c r="CN570" t="s">
        <v>265</v>
      </c>
      <c r="CO570">
        <v>23</v>
      </c>
      <c r="DV570" s="36" t="s">
        <v>6581</v>
      </c>
    </row>
    <row r="571" spans="1:126" x14ac:dyDescent="0.3">
      <c r="A571">
        <v>570</v>
      </c>
      <c r="B571" t="s">
        <v>3084</v>
      </c>
      <c r="C571" t="s">
        <v>204</v>
      </c>
      <c r="D571" t="s">
        <v>394</v>
      </c>
      <c r="E571">
        <v>519208</v>
      </c>
      <c r="F571" t="s">
        <v>250</v>
      </c>
      <c r="I571" t="s">
        <v>1103</v>
      </c>
      <c r="J571">
        <v>33</v>
      </c>
      <c r="K571" t="s">
        <v>708</v>
      </c>
      <c r="L571">
        <v>67</v>
      </c>
      <c r="M571">
        <v>113</v>
      </c>
      <c r="N571">
        <v>36</v>
      </c>
      <c r="O571">
        <v>26</v>
      </c>
      <c r="P571">
        <v>112</v>
      </c>
      <c r="Q571">
        <v>81</v>
      </c>
      <c r="R571">
        <v>120</v>
      </c>
      <c r="S571">
        <v>76</v>
      </c>
      <c r="T571">
        <v>62</v>
      </c>
      <c r="U571">
        <v>37</v>
      </c>
      <c r="V571">
        <v>87</v>
      </c>
      <c r="W571">
        <v>100</v>
      </c>
      <c r="X571">
        <v>33</v>
      </c>
      <c r="Y571">
        <v>92</v>
      </c>
      <c r="Z571">
        <v>2</v>
      </c>
      <c r="AA571">
        <v>0</v>
      </c>
      <c r="AB571" s="1">
        <v>0.23899999999999999</v>
      </c>
      <c r="AC571" s="1">
        <v>0.312</v>
      </c>
      <c r="AD571" s="1">
        <v>0.34799999999999998</v>
      </c>
      <c r="AE571" s="1">
        <v>0.29699999999999999</v>
      </c>
      <c r="AF571" s="36">
        <v>11</v>
      </c>
      <c r="AG571" s="36">
        <v>10</v>
      </c>
      <c r="AH571" s="8">
        <v>2</v>
      </c>
      <c r="AI571" s="36">
        <v>-3</v>
      </c>
      <c r="AJ571" s="38">
        <v>671</v>
      </c>
      <c r="AK571" s="38">
        <v>72</v>
      </c>
      <c r="AL571" s="1">
        <v>0.185</v>
      </c>
      <c r="AM571" s="1">
        <v>0.55000000000000004</v>
      </c>
      <c r="AN571" s="1">
        <v>9.1997552400000002E-2</v>
      </c>
      <c r="AO571" s="1">
        <v>6.3761573E-3</v>
      </c>
      <c r="AP571" s="1">
        <v>8.8770898799999998E-2</v>
      </c>
      <c r="AQ571" s="1">
        <v>0.1766492445</v>
      </c>
      <c r="AR571" s="1">
        <v>0.1834494311</v>
      </c>
      <c r="AS571" s="1">
        <v>0.1091826538</v>
      </c>
      <c r="AT571" s="1">
        <v>2.5054678600000001E-2</v>
      </c>
      <c r="AU571" s="1">
        <v>1.6710412999999999E-3</v>
      </c>
      <c r="AV571" s="1">
        <v>2.2807432499999999E-2</v>
      </c>
      <c r="AW571" s="1">
        <v>0.29709581800000001</v>
      </c>
      <c r="AX571" s="1">
        <v>-0.90091252099999997</v>
      </c>
      <c r="AY571" s="1">
        <v>0.98285036820000005</v>
      </c>
      <c r="AZ571" s="1">
        <v>-1.048970288</v>
      </c>
      <c r="BA571" s="1">
        <v>-0.78175402000000005</v>
      </c>
      <c r="BB571" s="1">
        <v>0.39621744190000002</v>
      </c>
      <c r="BC571" s="1">
        <v>-1.0115542710000001</v>
      </c>
      <c r="BD571" s="1">
        <v>1.1466221691</v>
      </c>
      <c r="BE571" s="1">
        <v>-0.80290986600000003</v>
      </c>
      <c r="BF571" s="1">
        <v>-1.6507559599999999</v>
      </c>
      <c r="BG571" s="1">
        <v>-0.84995702799999995</v>
      </c>
      <c r="BH571" s="1">
        <v>-0.29765875400000003</v>
      </c>
      <c r="BI571" s="1">
        <v>-4.0460419999999997E-3</v>
      </c>
      <c r="BJ571">
        <v>3</v>
      </c>
      <c r="BK571">
        <v>3</v>
      </c>
      <c r="BL571" t="s">
        <v>762</v>
      </c>
      <c r="BM571" t="s">
        <v>764</v>
      </c>
      <c r="BN571" s="36" t="s">
        <v>784</v>
      </c>
      <c r="BO571" s="1">
        <v>-0.25236013299999999</v>
      </c>
      <c r="BP571" s="1">
        <v>-0.52800431199999998</v>
      </c>
      <c r="BQ571" s="1">
        <v>0.64372738269999996</v>
      </c>
      <c r="BR571" s="1">
        <v>-0.45111406799999998</v>
      </c>
      <c r="BS571" s="1">
        <v>0.25236013289999998</v>
      </c>
      <c r="BT571" s="1">
        <v>0.52800431169999995</v>
      </c>
      <c r="BU571" s="1">
        <v>0.64372738269999996</v>
      </c>
      <c r="BV571" s="1">
        <v>0.45111406809999999</v>
      </c>
      <c r="BW571" t="s">
        <v>6993</v>
      </c>
      <c r="BX571" t="s">
        <v>1085</v>
      </c>
      <c r="BY571" t="s">
        <v>1063</v>
      </c>
      <c r="CP571" t="s">
        <v>1085</v>
      </c>
      <c r="CQ571">
        <v>196</v>
      </c>
      <c r="CR571">
        <v>104</v>
      </c>
      <c r="CS571">
        <v>5</v>
      </c>
      <c r="CT571">
        <v>0</v>
      </c>
      <c r="CU571">
        <v>2016</v>
      </c>
      <c r="CV571">
        <v>224</v>
      </c>
      <c r="CW571">
        <v>0.23499999999999999</v>
      </c>
      <c r="CX571">
        <v>0.30499999999999999</v>
      </c>
      <c r="CY571">
        <v>0.33200000000000002</v>
      </c>
      <c r="CZ571">
        <v>64</v>
      </c>
      <c r="DA571">
        <v>0.28499999999999998</v>
      </c>
      <c r="DB571">
        <v>17</v>
      </c>
      <c r="DC571">
        <v>4</v>
      </c>
      <c r="DD571" t="s">
        <v>250</v>
      </c>
      <c r="DE571">
        <v>31</v>
      </c>
      <c r="DF571" t="s">
        <v>1085</v>
      </c>
      <c r="DG571">
        <v>309</v>
      </c>
      <c r="DH571">
        <v>126</v>
      </c>
      <c r="DI571">
        <v>10</v>
      </c>
      <c r="DJ571">
        <v>0</v>
      </c>
      <c r="DK571">
        <v>2015</v>
      </c>
      <c r="DL571">
        <v>352</v>
      </c>
      <c r="DM571">
        <v>0.27200000000000002</v>
      </c>
      <c r="DN571">
        <v>0.35799999999999998</v>
      </c>
      <c r="DO571">
        <v>0.42399999999999999</v>
      </c>
      <c r="DP571">
        <v>122</v>
      </c>
      <c r="DQ571">
        <v>0.34699999999999998</v>
      </c>
      <c r="DR571">
        <v>48</v>
      </c>
      <c r="DS571">
        <v>11</v>
      </c>
      <c r="DT571" t="s">
        <v>250</v>
      </c>
      <c r="DU571">
        <v>30</v>
      </c>
      <c r="DV571" s="36" t="s">
        <v>1471</v>
      </c>
    </row>
    <row r="572" spans="1:126" x14ac:dyDescent="0.3">
      <c r="A572">
        <v>571</v>
      </c>
      <c r="B572" t="s">
        <v>6839</v>
      </c>
      <c r="C572" t="s">
        <v>204</v>
      </c>
      <c r="D572" t="s">
        <v>223</v>
      </c>
      <c r="E572">
        <v>592685</v>
      </c>
      <c r="F572" t="s">
        <v>253</v>
      </c>
      <c r="G572" t="s">
        <v>249</v>
      </c>
      <c r="I572" t="s">
        <v>1103</v>
      </c>
      <c r="J572">
        <v>12</v>
      </c>
      <c r="K572" t="s">
        <v>3066</v>
      </c>
      <c r="L572">
        <v>96</v>
      </c>
      <c r="M572">
        <v>86</v>
      </c>
      <c r="N572">
        <v>71</v>
      </c>
      <c r="O572">
        <v>0</v>
      </c>
      <c r="P572">
        <v>128</v>
      </c>
      <c r="Q572">
        <v>126</v>
      </c>
      <c r="R572">
        <v>84</v>
      </c>
      <c r="S572">
        <v>127</v>
      </c>
      <c r="T572">
        <v>108</v>
      </c>
      <c r="U572">
        <v>31</v>
      </c>
      <c r="V572">
        <v>142</v>
      </c>
      <c r="W572">
        <v>104</v>
      </c>
      <c r="X572">
        <v>25</v>
      </c>
      <c r="Y572">
        <v>182</v>
      </c>
      <c r="Z572">
        <v>7</v>
      </c>
      <c r="AA572">
        <v>0</v>
      </c>
      <c r="AB572" s="1">
        <v>0.217</v>
      </c>
      <c r="AC572" s="1">
        <v>0.30199999999999999</v>
      </c>
      <c r="AD572" s="1">
        <v>0.39900000000000002</v>
      </c>
      <c r="AE572" s="1">
        <v>0.308</v>
      </c>
      <c r="AF572" s="36">
        <v>20</v>
      </c>
      <c r="AG572" s="36">
        <v>20</v>
      </c>
      <c r="AH572" s="8">
        <v>3</v>
      </c>
      <c r="AI572" s="36">
        <v>-1</v>
      </c>
      <c r="AJ572" s="38">
        <v>342</v>
      </c>
      <c r="AK572" s="38">
        <v>43</v>
      </c>
      <c r="AL572" s="1">
        <v>0.26500000000000001</v>
      </c>
      <c r="AM572" s="1">
        <v>0.41666666670000002</v>
      </c>
      <c r="AN572" s="1">
        <v>0.18207291</v>
      </c>
      <c r="AO572" s="1">
        <v>1E-4</v>
      </c>
      <c r="AP572" s="1">
        <v>0.10127914960000001</v>
      </c>
      <c r="AQ572" s="1">
        <v>0.27339391930000001</v>
      </c>
      <c r="AR572" s="1">
        <v>0.1288431994</v>
      </c>
      <c r="AS572" s="1">
        <v>0.18272323879999999</v>
      </c>
      <c r="AT572" s="1">
        <v>4.3962319200000002E-2</v>
      </c>
      <c r="AU572" s="1">
        <v>1.3721829000000001E-3</v>
      </c>
      <c r="AV572" s="1">
        <v>3.7303284499999999E-2</v>
      </c>
      <c r="AW572" s="1">
        <v>0.30795020239999998</v>
      </c>
      <c r="AX572" s="1">
        <v>-0.11376711</v>
      </c>
      <c r="AY572" s="1">
        <v>-1.027631717</v>
      </c>
      <c r="AZ572" s="1">
        <v>-0.479818682</v>
      </c>
      <c r="BA572" s="1">
        <v>-1.0466749980000001</v>
      </c>
      <c r="BB572" s="1">
        <v>0.92151847269999998</v>
      </c>
      <c r="BC572" s="1">
        <v>1.3866834055999999</v>
      </c>
      <c r="BD572" s="1">
        <v>-0.93604234900000005</v>
      </c>
      <c r="BE572" s="1">
        <v>0.90472020750000004</v>
      </c>
      <c r="BF572" s="1">
        <v>0.35936690529999998</v>
      </c>
      <c r="BG572" s="1">
        <v>-0.93988132899999999</v>
      </c>
      <c r="BH572" s="1">
        <v>0.92737738469999997</v>
      </c>
      <c r="BI572" s="1">
        <v>0.36861597829999998</v>
      </c>
      <c r="BJ572">
        <v>1</v>
      </c>
      <c r="BK572">
        <v>1</v>
      </c>
      <c r="BL572" t="s">
        <v>763</v>
      </c>
      <c r="BM572" t="s">
        <v>6729</v>
      </c>
      <c r="BN572" s="36" t="s">
        <v>6730</v>
      </c>
      <c r="BO572" s="1">
        <v>0.85720503780000001</v>
      </c>
      <c r="BP572" s="1">
        <v>0.16186441139999999</v>
      </c>
      <c r="BQ572" s="1">
        <v>4.8282191000000002E-2</v>
      </c>
      <c r="BR572" s="1">
        <v>0.41274747950000001</v>
      </c>
      <c r="BS572" s="1">
        <v>0.85720503780000001</v>
      </c>
      <c r="BT572" s="1">
        <v>0.16186441139999999</v>
      </c>
      <c r="BU572" s="1">
        <v>4.8282191000000002E-2</v>
      </c>
      <c r="BV572" s="1">
        <v>0.41274747950000001</v>
      </c>
      <c r="BW572" t="s">
        <v>2467</v>
      </c>
      <c r="BX572" t="s">
        <v>1375</v>
      </c>
      <c r="BY572" t="s">
        <v>1373</v>
      </c>
      <c r="BZ572" t="s">
        <v>1375</v>
      </c>
      <c r="CA572">
        <v>107</v>
      </c>
      <c r="CB572">
        <v>48</v>
      </c>
      <c r="CC572">
        <v>6</v>
      </c>
      <c r="CD572">
        <v>0</v>
      </c>
      <c r="CE572">
        <v>2017</v>
      </c>
      <c r="CF572">
        <v>121</v>
      </c>
      <c r="CG572">
        <v>0.224</v>
      </c>
      <c r="CH572">
        <v>0.314</v>
      </c>
      <c r="CI572">
        <v>0.439</v>
      </c>
      <c r="CJ572">
        <v>40</v>
      </c>
      <c r="CK572">
        <v>0.32800000000000001</v>
      </c>
      <c r="CL572">
        <v>20</v>
      </c>
      <c r="CM572">
        <v>3</v>
      </c>
      <c r="CN572" t="s">
        <v>253</v>
      </c>
      <c r="CO572">
        <v>25</v>
      </c>
      <c r="DV572" s="36" t="s">
        <v>6693</v>
      </c>
    </row>
    <row r="573" spans="1:126" x14ac:dyDescent="0.3">
      <c r="A573">
        <v>572</v>
      </c>
      <c r="B573" t="s">
        <v>667</v>
      </c>
      <c r="C573" t="s">
        <v>204</v>
      </c>
      <c r="D573" t="s">
        <v>203</v>
      </c>
      <c r="E573">
        <v>453203</v>
      </c>
      <c r="F573" t="s">
        <v>249</v>
      </c>
      <c r="I573" t="s">
        <v>1065</v>
      </c>
      <c r="J573">
        <v>4</v>
      </c>
      <c r="K573" t="s">
        <v>817</v>
      </c>
      <c r="L573">
        <v>76</v>
      </c>
      <c r="M573">
        <v>113</v>
      </c>
      <c r="N573">
        <v>35</v>
      </c>
      <c r="O573">
        <v>187</v>
      </c>
      <c r="P573">
        <v>100</v>
      </c>
      <c r="Q573">
        <v>88</v>
      </c>
      <c r="R573">
        <v>109</v>
      </c>
      <c r="S573">
        <v>61</v>
      </c>
      <c r="T573">
        <v>68</v>
      </c>
      <c r="U573">
        <v>104</v>
      </c>
      <c r="V573">
        <v>53</v>
      </c>
      <c r="W573">
        <v>90</v>
      </c>
      <c r="X573">
        <v>33</v>
      </c>
      <c r="Y573">
        <v>90</v>
      </c>
      <c r="Z573">
        <v>1</v>
      </c>
      <c r="AA573">
        <v>2</v>
      </c>
      <c r="AB573" s="1">
        <v>0.219</v>
      </c>
      <c r="AC573" s="1">
        <v>0.28299999999999997</v>
      </c>
      <c r="AD573" s="1">
        <v>0.30599999999999999</v>
      </c>
      <c r="AE573" s="1">
        <v>0.26700000000000002</v>
      </c>
      <c r="AF573" s="36">
        <v>8</v>
      </c>
      <c r="AG573" s="36">
        <v>7</v>
      </c>
      <c r="AH573" s="8">
        <v>2</v>
      </c>
      <c r="AI573" s="36">
        <v>-6</v>
      </c>
      <c r="AJ573" s="38">
        <v>595</v>
      </c>
      <c r="AK573" s="38">
        <v>221</v>
      </c>
      <c r="AL573" s="1">
        <v>0.21</v>
      </c>
      <c r="AM573" s="1">
        <v>0.55000000000000004</v>
      </c>
      <c r="AN573" s="1">
        <v>8.9781307300000002E-2</v>
      </c>
      <c r="AO573" s="1">
        <v>4.6463853399999998E-2</v>
      </c>
      <c r="AP573" s="1">
        <v>7.9544399399999993E-2</v>
      </c>
      <c r="AQ573" s="1">
        <v>0.19233049199999999</v>
      </c>
      <c r="AR573" s="1">
        <v>0.16679004710000001</v>
      </c>
      <c r="AS573" s="1">
        <v>8.7070720500000004E-2</v>
      </c>
      <c r="AT573" s="1">
        <v>2.7713302799999999E-2</v>
      </c>
      <c r="AU573" s="1">
        <v>4.6835912E-3</v>
      </c>
      <c r="AV573" s="1">
        <v>1.39141265E-2</v>
      </c>
      <c r="AW573" s="1">
        <v>0.26673121979999997</v>
      </c>
      <c r="AX573" s="1">
        <v>-0.65492958000000001</v>
      </c>
      <c r="AY573" s="1">
        <v>0.98285036820000005</v>
      </c>
      <c r="AZ573" s="1">
        <v>-1.0629738900000001</v>
      </c>
      <c r="BA573" s="1">
        <v>0.91037560780000004</v>
      </c>
      <c r="BB573" s="1">
        <v>8.7380348000000007E-3</v>
      </c>
      <c r="BC573" s="1">
        <v>-0.62282632699999996</v>
      </c>
      <c r="BD573" s="1">
        <v>0.51123849710000002</v>
      </c>
      <c r="BE573" s="1">
        <v>-1.316354276</v>
      </c>
      <c r="BF573" s="1">
        <v>-1.368110363</v>
      </c>
      <c r="BG573" s="1">
        <v>5.6497299899999999E-2</v>
      </c>
      <c r="BH573" s="1">
        <v>-1.049226948</v>
      </c>
      <c r="BI573" s="1">
        <v>-1.0465494289999999</v>
      </c>
      <c r="BJ573">
        <v>3</v>
      </c>
      <c r="BK573">
        <v>1</v>
      </c>
      <c r="BL573" t="s">
        <v>761</v>
      </c>
      <c r="BM573" t="s">
        <v>762</v>
      </c>
      <c r="BN573" s="36" t="s">
        <v>788</v>
      </c>
      <c r="BO573" s="1">
        <v>-0.699660014</v>
      </c>
      <c r="BP573" s="1">
        <v>0.1217501765</v>
      </c>
      <c r="BQ573" s="1">
        <v>0.57990868159999998</v>
      </c>
      <c r="BR573" s="1">
        <v>-0.37873940499999997</v>
      </c>
      <c r="BS573" s="1">
        <v>0.699660014</v>
      </c>
      <c r="BT573" s="1">
        <v>0.1217501765</v>
      </c>
      <c r="BU573" s="1">
        <v>0.57990868159999998</v>
      </c>
      <c r="BV573" s="1">
        <v>0.37873940550000001</v>
      </c>
      <c r="BW573" t="s">
        <v>2878</v>
      </c>
      <c r="BX573" t="s">
        <v>1384</v>
      </c>
      <c r="BY573" t="s">
        <v>1373</v>
      </c>
      <c r="BZ573" t="s">
        <v>1384</v>
      </c>
      <c r="CA573">
        <v>31</v>
      </c>
      <c r="CB573">
        <v>20</v>
      </c>
      <c r="CC573">
        <v>0</v>
      </c>
      <c r="CD573">
        <v>2</v>
      </c>
      <c r="CE573">
        <v>2017</v>
      </c>
      <c r="CF573">
        <v>35</v>
      </c>
      <c r="CG573">
        <v>0.19400000000000001</v>
      </c>
      <c r="CH573">
        <v>0.25700000000000001</v>
      </c>
      <c r="CI573">
        <v>0.19400000000000001</v>
      </c>
      <c r="CJ573">
        <v>8</v>
      </c>
      <c r="CK573">
        <v>0.216</v>
      </c>
      <c r="CL573">
        <v>2</v>
      </c>
      <c r="CM573">
        <v>1</v>
      </c>
      <c r="CN573" t="s">
        <v>249</v>
      </c>
      <c r="CO573">
        <v>32</v>
      </c>
      <c r="CP573" t="s">
        <v>1384</v>
      </c>
      <c r="CQ573">
        <v>98</v>
      </c>
      <c r="CR573">
        <v>65</v>
      </c>
      <c r="CS573">
        <v>1</v>
      </c>
      <c r="CT573">
        <v>3</v>
      </c>
      <c r="CU573">
        <v>2016</v>
      </c>
      <c r="CV573">
        <v>111</v>
      </c>
      <c r="CW573">
        <v>0.17299999999999999</v>
      </c>
      <c r="CX573">
        <v>0.25700000000000001</v>
      </c>
      <c r="CY573">
        <v>0.23499999999999999</v>
      </c>
      <c r="CZ573">
        <v>25</v>
      </c>
      <c r="DA573">
        <v>0.22800000000000001</v>
      </c>
      <c r="DB573">
        <v>5</v>
      </c>
      <c r="DC573">
        <v>1</v>
      </c>
      <c r="DD573" t="s">
        <v>249</v>
      </c>
      <c r="DE573">
        <v>31</v>
      </c>
      <c r="DF573" t="s">
        <v>1400</v>
      </c>
      <c r="DG573">
        <v>180</v>
      </c>
      <c r="DH573">
        <v>83</v>
      </c>
      <c r="DI573">
        <v>0</v>
      </c>
      <c r="DJ573">
        <v>6</v>
      </c>
      <c r="DK573">
        <v>2015</v>
      </c>
      <c r="DL573">
        <v>197</v>
      </c>
      <c r="DM573">
        <v>0.25</v>
      </c>
      <c r="DN573">
        <v>0.29899999999999999</v>
      </c>
      <c r="DO573">
        <v>0.32200000000000001</v>
      </c>
      <c r="DP573">
        <v>54</v>
      </c>
      <c r="DQ573">
        <v>0.27500000000000002</v>
      </c>
      <c r="DR573">
        <v>14</v>
      </c>
      <c r="DS573">
        <v>5</v>
      </c>
      <c r="DT573" t="s">
        <v>249</v>
      </c>
      <c r="DU573">
        <v>30</v>
      </c>
      <c r="DV573" s="36" t="s">
        <v>1238</v>
      </c>
    </row>
    <row r="574" spans="1:126" x14ac:dyDescent="0.3">
      <c r="A574">
        <v>573</v>
      </c>
      <c r="B574" t="s">
        <v>6840</v>
      </c>
      <c r="C574" t="s">
        <v>2476</v>
      </c>
      <c r="D574" t="s">
        <v>356</v>
      </c>
      <c r="E574">
        <v>645302</v>
      </c>
      <c r="F574" t="s">
        <v>249</v>
      </c>
      <c r="I574" t="s">
        <v>1065</v>
      </c>
      <c r="J574">
        <v>21</v>
      </c>
      <c r="K574" t="s">
        <v>2884</v>
      </c>
      <c r="L574">
        <v>76</v>
      </c>
      <c r="M574">
        <v>69</v>
      </c>
      <c r="N574">
        <v>76</v>
      </c>
      <c r="O574">
        <v>124</v>
      </c>
      <c r="P574">
        <v>96</v>
      </c>
      <c r="Q574">
        <v>99</v>
      </c>
      <c r="R574">
        <v>96</v>
      </c>
      <c r="S574">
        <v>112</v>
      </c>
      <c r="T574">
        <v>115</v>
      </c>
      <c r="U574">
        <v>459</v>
      </c>
      <c r="V574">
        <v>69</v>
      </c>
      <c r="W574">
        <v>106</v>
      </c>
      <c r="X574">
        <v>20</v>
      </c>
      <c r="Y574">
        <v>197</v>
      </c>
      <c r="Z574">
        <v>4</v>
      </c>
      <c r="AA574">
        <v>4</v>
      </c>
      <c r="AB574" s="1">
        <v>0.24299999999999999</v>
      </c>
      <c r="AC574" s="1">
        <v>0.314</v>
      </c>
      <c r="AD574" s="1">
        <v>0.40300000000000002</v>
      </c>
      <c r="AE574" s="1">
        <v>0.314</v>
      </c>
      <c r="AF574" s="36">
        <v>23</v>
      </c>
      <c r="AG574" s="36">
        <v>21</v>
      </c>
      <c r="AH574" s="8">
        <v>5</v>
      </c>
      <c r="AI574" s="36">
        <v>-3</v>
      </c>
      <c r="AJ574" s="38">
        <v>332</v>
      </c>
      <c r="AK574" s="38">
        <v>119</v>
      </c>
      <c r="AL574" s="1">
        <v>0.21</v>
      </c>
      <c r="AM574" s="1">
        <v>0.33333333329999998</v>
      </c>
      <c r="AN574" s="1">
        <v>0.19650353209999999</v>
      </c>
      <c r="AO574" s="1">
        <v>3.0968211999999998E-2</v>
      </c>
      <c r="AP574" s="1">
        <v>7.6179570799999999E-2</v>
      </c>
      <c r="AQ574" s="1">
        <v>0.2157404275</v>
      </c>
      <c r="AR574" s="1">
        <v>0.14691136299999999</v>
      </c>
      <c r="AS574" s="1">
        <v>0.1603020698</v>
      </c>
      <c r="AT574" s="1">
        <v>4.6628258300000003E-2</v>
      </c>
      <c r="AU574" s="1">
        <v>2.0642621699999999E-2</v>
      </c>
      <c r="AV574" s="1">
        <v>1.8128078499999999E-2</v>
      </c>
      <c r="AW574" s="1">
        <v>0.31439633690000002</v>
      </c>
      <c r="AX574" s="1">
        <v>-0.65492958000000001</v>
      </c>
      <c r="AY574" s="1">
        <v>-2.284183021</v>
      </c>
      <c r="AZ574" s="1">
        <v>-0.38863712</v>
      </c>
      <c r="BA574" s="1">
        <v>0.25629376990000002</v>
      </c>
      <c r="BB574" s="1">
        <v>-0.132572524</v>
      </c>
      <c r="BC574" s="1">
        <v>-4.2509224999999998E-2</v>
      </c>
      <c r="BD574" s="1">
        <v>-0.24692826600000001</v>
      </c>
      <c r="BE574" s="1">
        <v>0.38409527030000001</v>
      </c>
      <c r="BF574" s="1">
        <v>0.64279016860000004</v>
      </c>
      <c r="BG574" s="1">
        <v>4.8584533175000004</v>
      </c>
      <c r="BH574" s="1">
        <v>-0.69310827399999997</v>
      </c>
      <c r="BI574" s="1">
        <v>0.58993018620000004</v>
      </c>
      <c r="BJ574">
        <v>2</v>
      </c>
      <c r="BK574">
        <v>2</v>
      </c>
      <c r="BL574" t="s">
        <v>759</v>
      </c>
      <c r="BM574" t="s">
        <v>760</v>
      </c>
      <c r="BN574" s="36" t="s">
        <v>780</v>
      </c>
      <c r="BO574" s="1">
        <v>-0.15661820900000001</v>
      </c>
      <c r="BP574" s="1">
        <v>0.70043334560000003</v>
      </c>
      <c r="BQ574" s="1">
        <v>-0.55481979599999998</v>
      </c>
      <c r="BR574" s="1">
        <v>-0.18420278100000001</v>
      </c>
      <c r="BS574" s="1">
        <v>0.15661820849999999</v>
      </c>
      <c r="BT574" s="1">
        <v>0.70043334560000003</v>
      </c>
      <c r="BU574" s="1">
        <v>0.55481979650000002</v>
      </c>
      <c r="BV574" s="1">
        <v>0.1842027809</v>
      </c>
      <c r="BW574" t="s">
        <v>2467</v>
      </c>
      <c r="BX574" t="s">
        <v>1085</v>
      </c>
      <c r="BY574" t="s">
        <v>1063</v>
      </c>
      <c r="BZ574" t="s">
        <v>1085</v>
      </c>
      <c r="CA574">
        <v>24</v>
      </c>
      <c r="CB574">
        <v>13</v>
      </c>
      <c r="CC574">
        <v>0</v>
      </c>
      <c r="CD574">
        <v>0</v>
      </c>
      <c r="CE574">
        <v>2017</v>
      </c>
      <c r="CF574">
        <v>27</v>
      </c>
      <c r="CG574">
        <v>0.25</v>
      </c>
      <c r="CH574">
        <v>0.308</v>
      </c>
      <c r="CI574">
        <v>0.45800000000000002</v>
      </c>
      <c r="CJ574">
        <v>9</v>
      </c>
      <c r="CK574">
        <v>0.317</v>
      </c>
      <c r="CL574">
        <v>7</v>
      </c>
      <c r="CM574">
        <v>0</v>
      </c>
      <c r="CN574" t="s">
        <v>249</v>
      </c>
      <c r="CO574">
        <v>20</v>
      </c>
      <c r="DV574" s="36" t="s">
        <v>6375</v>
      </c>
    </row>
    <row r="575" spans="1:126" x14ac:dyDescent="0.3">
      <c r="A575">
        <v>574</v>
      </c>
      <c r="B575" t="s">
        <v>5632</v>
      </c>
      <c r="C575" t="s">
        <v>267</v>
      </c>
      <c r="D575" t="s">
        <v>122</v>
      </c>
      <c r="E575">
        <v>121347</v>
      </c>
      <c r="F575" t="s">
        <v>253</v>
      </c>
      <c r="I575" t="s">
        <v>1065</v>
      </c>
      <c r="J575">
        <v>33</v>
      </c>
      <c r="K575" t="s">
        <v>832</v>
      </c>
      <c r="L575">
        <v>96</v>
      </c>
      <c r="M575">
        <v>144</v>
      </c>
      <c r="N575">
        <v>18</v>
      </c>
      <c r="O575">
        <v>62</v>
      </c>
      <c r="P575">
        <v>204</v>
      </c>
      <c r="Q575">
        <v>102</v>
      </c>
      <c r="R575">
        <v>96</v>
      </c>
      <c r="S575">
        <v>100</v>
      </c>
      <c r="T575">
        <v>34</v>
      </c>
      <c r="U575">
        <v>5</v>
      </c>
      <c r="V575">
        <v>131</v>
      </c>
      <c r="W575">
        <v>106</v>
      </c>
      <c r="X575">
        <v>42</v>
      </c>
      <c r="Y575">
        <v>46</v>
      </c>
      <c r="Z575">
        <v>2</v>
      </c>
      <c r="AA575">
        <v>0</v>
      </c>
      <c r="AB575" s="1">
        <v>0.20599999999999999</v>
      </c>
      <c r="AC575" s="1">
        <v>0.33900000000000002</v>
      </c>
      <c r="AD575" s="1">
        <v>0.34899999999999998</v>
      </c>
      <c r="AE575" s="1">
        <v>0.316</v>
      </c>
      <c r="AF575" s="36">
        <v>9</v>
      </c>
      <c r="AG575" s="36">
        <v>9</v>
      </c>
      <c r="AH575" s="8">
        <v>1</v>
      </c>
      <c r="AI575" s="36">
        <v>0</v>
      </c>
      <c r="AJ575" s="38">
        <v>696</v>
      </c>
      <c r="AK575" s="38">
        <v>74</v>
      </c>
      <c r="AL575" s="1">
        <v>0.26500000000000001</v>
      </c>
      <c r="AM575" s="1">
        <v>0.7</v>
      </c>
      <c r="AN575" s="1">
        <v>4.6461358899999999E-2</v>
      </c>
      <c r="AO575" s="1">
        <v>1.54414267E-2</v>
      </c>
      <c r="AP575" s="1">
        <v>0.1617297633</v>
      </c>
      <c r="AQ575" s="1">
        <v>0.22209288739999999</v>
      </c>
      <c r="AR575" s="1">
        <v>0.14742398279999999</v>
      </c>
      <c r="AS575" s="1">
        <v>0.1430744112</v>
      </c>
      <c r="AT575" s="1">
        <v>1.36395483E-2</v>
      </c>
      <c r="AU575" s="1">
        <v>2.159595E-4</v>
      </c>
      <c r="AV575" s="1">
        <v>3.4374870699999997E-2</v>
      </c>
      <c r="AW575" s="1">
        <v>0.31552096029999999</v>
      </c>
      <c r="AX575" s="1">
        <v>-0.11376711</v>
      </c>
      <c r="AY575" s="1">
        <v>3.2446427144999999</v>
      </c>
      <c r="AZ575" s="1">
        <v>-1.3366960139999999</v>
      </c>
      <c r="BA575" s="1">
        <v>-0.39910267100000002</v>
      </c>
      <c r="BB575" s="1">
        <v>3.4602243228999998</v>
      </c>
      <c r="BC575" s="1">
        <v>0.1149641314</v>
      </c>
      <c r="BD575" s="1">
        <v>-0.22737710999999999</v>
      </c>
      <c r="BE575" s="1">
        <v>-1.5935106000000001E-2</v>
      </c>
      <c r="BF575" s="1">
        <v>-2.864329605</v>
      </c>
      <c r="BG575" s="1">
        <v>-1.2877805229999999</v>
      </c>
      <c r="BH575" s="1">
        <v>0.67989880899999999</v>
      </c>
      <c r="BI575" s="1">
        <v>0.62854172149999998</v>
      </c>
      <c r="BJ575">
        <v>3</v>
      </c>
      <c r="BK575">
        <v>3</v>
      </c>
      <c r="BL575" t="s">
        <v>762</v>
      </c>
      <c r="BM575" t="s">
        <v>764</v>
      </c>
      <c r="BN575" s="36" t="s">
        <v>784</v>
      </c>
      <c r="BO575" s="1">
        <v>0.1778219969</v>
      </c>
      <c r="BP575" s="1">
        <v>-0.27089834099999999</v>
      </c>
      <c r="BQ575" s="1">
        <v>0.89537527139999995</v>
      </c>
      <c r="BR575" s="1">
        <v>-0.17235516300000001</v>
      </c>
      <c r="BS575" s="1">
        <v>0.1778219969</v>
      </c>
      <c r="BT575" s="1">
        <v>0.27089834089999998</v>
      </c>
      <c r="BU575" s="1">
        <v>0.89537527139999995</v>
      </c>
      <c r="BV575" s="1">
        <v>0.1723551629</v>
      </c>
      <c r="BW575" t="s">
        <v>2464</v>
      </c>
      <c r="BX575" t="s">
        <v>1383</v>
      </c>
      <c r="BY575" t="s">
        <v>1373</v>
      </c>
      <c r="CP575" t="s">
        <v>1383</v>
      </c>
      <c r="CQ575">
        <v>225</v>
      </c>
      <c r="CR575">
        <v>65</v>
      </c>
      <c r="CS575">
        <v>9</v>
      </c>
      <c r="CT575">
        <v>3</v>
      </c>
      <c r="CU575">
        <v>2016</v>
      </c>
      <c r="CV575">
        <v>243</v>
      </c>
      <c r="CW575">
        <v>0.2</v>
      </c>
      <c r="CX575">
        <v>0.247</v>
      </c>
      <c r="CY575">
        <v>0.35099999999999998</v>
      </c>
      <c r="CZ575">
        <v>63</v>
      </c>
      <c r="DA575">
        <v>0.26</v>
      </c>
      <c r="DB575">
        <v>13</v>
      </c>
      <c r="DC575">
        <v>4</v>
      </c>
      <c r="DD575" t="s">
        <v>253</v>
      </c>
      <c r="DE575">
        <v>40</v>
      </c>
      <c r="DF575" t="s">
        <v>1383</v>
      </c>
      <c r="DG575">
        <v>523</v>
      </c>
      <c r="DH575">
        <v>151</v>
      </c>
      <c r="DI575">
        <v>33</v>
      </c>
      <c r="DJ575">
        <v>4</v>
      </c>
      <c r="DK575">
        <v>2015</v>
      </c>
      <c r="DL575">
        <v>620</v>
      </c>
      <c r="DM575">
        <v>0.25</v>
      </c>
      <c r="DN575">
        <v>0.35599999999999998</v>
      </c>
      <c r="DO575">
        <v>0.48599999999999999</v>
      </c>
      <c r="DP575">
        <v>226</v>
      </c>
      <c r="DQ575">
        <v>0.36399999999999999</v>
      </c>
      <c r="DR575">
        <v>81</v>
      </c>
      <c r="DS575">
        <v>26</v>
      </c>
      <c r="DT575" t="s">
        <v>253</v>
      </c>
      <c r="DU575">
        <v>39</v>
      </c>
      <c r="DV575" s="36" t="s">
        <v>1509</v>
      </c>
    </row>
    <row r="576" spans="1:126" x14ac:dyDescent="0.3">
      <c r="A576">
        <v>575</v>
      </c>
      <c r="B576" t="s">
        <v>7333</v>
      </c>
      <c r="C576" t="s">
        <v>267</v>
      </c>
      <c r="D576" t="s">
        <v>388</v>
      </c>
      <c r="E576">
        <v>446481</v>
      </c>
      <c r="F576" t="s">
        <v>265</v>
      </c>
      <c r="G576" t="s">
        <v>253</v>
      </c>
      <c r="H576" t="s">
        <v>249</v>
      </c>
      <c r="I576" t="s">
        <v>1065</v>
      </c>
      <c r="J576">
        <v>36</v>
      </c>
      <c r="K576" t="s">
        <v>813</v>
      </c>
      <c r="L576">
        <v>154</v>
      </c>
      <c r="M576">
        <v>113</v>
      </c>
      <c r="N576">
        <v>65</v>
      </c>
      <c r="O576">
        <v>71</v>
      </c>
      <c r="P576">
        <v>101</v>
      </c>
      <c r="Q576">
        <v>126</v>
      </c>
      <c r="R576">
        <v>91</v>
      </c>
      <c r="S576">
        <v>114</v>
      </c>
      <c r="T576">
        <v>81</v>
      </c>
      <c r="U576">
        <v>53</v>
      </c>
      <c r="V576">
        <v>133</v>
      </c>
      <c r="W576">
        <v>99</v>
      </c>
      <c r="X576">
        <v>33</v>
      </c>
      <c r="Y576">
        <v>168</v>
      </c>
      <c r="Z576">
        <v>6</v>
      </c>
      <c r="AA576">
        <v>2</v>
      </c>
      <c r="AB576" s="1">
        <v>0.214</v>
      </c>
      <c r="AC576" s="1">
        <v>0.29199999999999998</v>
      </c>
      <c r="AD576" s="1">
        <v>0.378</v>
      </c>
      <c r="AE576" s="1">
        <v>0.29499999999999998</v>
      </c>
      <c r="AF576" s="36">
        <v>16</v>
      </c>
      <c r="AG576" s="36">
        <v>15</v>
      </c>
      <c r="AH576" s="8">
        <v>4</v>
      </c>
      <c r="AI576" s="36">
        <v>-6</v>
      </c>
      <c r="AJ576" s="38">
        <v>426</v>
      </c>
      <c r="AK576" s="38">
        <v>48</v>
      </c>
      <c r="AL576" s="1">
        <v>0.42499999999999999</v>
      </c>
      <c r="AM576" s="1">
        <v>0.55000000000000004</v>
      </c>
      <c r="AN576" s="1">
        <v>0.16844556350000001</v>
      </c>
      <c r="AO576" s="1">
        <v>1.7797084500000001E-2</v>
      </c>
      <c r="AP576" s="1">
        <v>7.9983643500000007E-2</v>
      </c>
      <c r="AQ576" s="1">
        <v>0.27318482789999998</v>
      </c>
      <c r="AR576" s="1">
        <v>0.13967185160000001</v>
      </c>
      <c r="AS576" s="1">
        <v>0.16420771749999999</v>
      </c>
      <c r="AT576" s="1">
        <v>3.28449829E-2</v>
      </c>
      <c r="AU576" s="1">
        <v>2.3841361999999999E-3</v>
      </c>
      <c r="AV576" s="1">
        <v>3.4923208400000003E-2</v>
      </c>
      <c r="AW576" s="1">
        <v>0.29488795509999999</v>
      </c>
      <c r="AX576" s="1">
        <v>1.4605237116000001</v>
      </c>
      <c r="AY576" s="1">
        <v>0.98285036820000005</v>
      </c>
      <c r="AZ576" s="1">
        <v>-0.56592465300000006</v>
      </c>
      <c r="BA576" s="1">
        <v>-0.29966871299999998</v>
      </c>
      <c r="BB576" s="1">
        <v>2.7184689299999999E-2</v>
      </c>
      <c r="BC576" s="1">
        <v>1.3815001654000001</v>
      </c>
      <c r="BD576" s="1">
        <v>-0.52304095500000003</v>
      </c>
      <c r="BE576" s="1">
        <v>0.47478534919999998</v>
      </c>
      <c r="BF576" s="1">
        <v>-0.82254744499999999</v>
      </c>
      <c r="BG576" s="1">
        <v>-0.63539196499999995</v>
      </c>
      <c r="BH576" s="1">
        <v>0.72623851920000004</v>
      </c>
      <c r="BI576" s="1">
        <v>-7.9848278999999994E-2</v>
      </c>
      <c r="BJ576">
        <v>3</v>
      </c>
      <c r="BK576">
        <v>3</v>
      </c>
      <c r="BL576" t="s">
        <v>762</v>
      </c>
      <c r="BM576" t="s">
        <v>6729</v>
      </c>
      <c r="BN576" s="36" t="s">
        <v>6732</v>
      </c>
      <c r="BO576" s="1">
        <v>0.17267745400000001</v>
      </c>
      <c r="BP576" s="1">
        <v>7.7747576900000004E-2</v>
      </c>
      <c r="BQ576" s="1">
        <v>0.77207170719999996</v>
      </c>
      <c r="BR576" s="1">
        <v>0.52362449580000003</v>
      </c>
      <c r="BS576" s="1">
        <v>0.17267745400000001</v>
      </c>
      <c r="BT576" s="1">
        <v>7.7747576900000004E-2</v>
      </c>
      <c r="BU576" s="1">
        <v>0.77207170719999996</v>
      </c>
      <c r="BV576" s="1">
        <v>0.52362449580000003</v>
      </c>
      <c r="BW576" t="s">
        <v>2877</v>
      </c>
      <c r="BX576" t="s">
        <v>1106</v>
      </c>
      <c r="BY576" t="s">
        <v>1063</v>
      </c>
      <c r="BZ576" t="s">
        <v>1106</v>
      </c>
      <c r="CA576">
        <v>132</v>
      </c>
      <c r="CB576">
        <v>54</v>
      </c>
      <c r="CC576">
        <v>5</v>
      </c>
      <c r="CD576">
        <v>1</v>
      </c>
      <c r="CE576">
        <v>2017</v>
      </c>
      <c r="CF576">
        <v>153</v>
      </c>
      <c r="CG576">
        <v>0.16700000000000001</v>
      </c>
      <c r="CH576">
        <v>0.27600000000000002</v>
      </c>
      <c r="CI576">
        <v>0.29499999999999998</v>
      </c>
      <c r="CJ576">
        <v>40</v>
      </c>
      <c r="CK576">
        <v>0.26300000000000001</v>
      </c>
      <c r="CL576">
        <v>10</v>
      </c>
      <c r="CM576">
        <v>0</v>
      </c>
      <c r="CN576" t="s">
        <v>249</v>
      </c>
      <c r="CO576">
        <v>32</v>
      </c>
      <c r="CP576" t="s">
        <v>1106</v>
      </c>
      <c r="CQ576">
        <v>300</v>
      </c>
      <c r="CR576">
        <v>140</v>
      </c>
      <c r="CS576">
        <v>18</v>
      </c>
      <c r="CT576">
        <v>2</v>
      </c>
      <c r="CU576">
        <v>2016</v>
      </c>
      <c r="CV576">
        <v>342</v>
      </c>
      <c r="CW576">
        <v>0.27</v>
      </c>
      <c r="CX576">
        <v>0.34899999999999998</v>
      </c>
      <c r="CY576">
        <v>0.51</v>
      </c>
      <c r="CZ576">
        <v>125</v>
      </c>
      <c r="DA576">
        <v>0.36699999999999999</v>
      </c>
      <c r="DB576">
        <v>57</v>
      </c>
      <c r="DC576">
        <v>17</v>
      </c>
      <c r="DD576" t="s">
        <v>250</v>
      </c>
      <c r="DE576">
        <v>31</v>
      </c>
      <c r="DF576" t="s">
        <v>1106</v>
      </c>
      <c r="DG576">
        <v>224</v>
      </c>
      <c r="DH576">
        <v>139</v>
      </c>
      <c r="DI576">
        <v>4</v>
      </c>
      <c r="DJ576">
        <v>2</v>
      </c>
      <c r="DK576">
        <v>2015</v>
      </c>
      <c r="DL576">
        <v>240</v>
      </c>
      <c r="DM576">
        <v>0.246</v>
      </c>
      <c r="DN576">
        <v>0.28100000000000003</v>
      </c>
      <c r="DO576">
        <v>0.36199999999999999</v>
      </c>
      <c r="DP576">
        <v>67</v>
      </c>
      <c r="DQ576">
        <v>0.27700000000000002</v>
      </c>
      <c r="DR576">
        <v>16</v>
      </c>
      <c r="DS576">
        <v>4</v>
      </c>
      <c r="DT576" t="s">
        <v>250</v>
      </c>
      <c r="DU576">
        <v>30</v>
      </c>
      <c r="DV576" s="36" t="s">
        <v>1514</v>
      </c>
    </row>
    <row r="577" spans="1:126" x14ac:dyDescent="0.3">
      <c r="A577">
        <v>576</v>
      </c>
      <c r="B577" t="s">
        <v>3085</v>
      </c>
      <c r="C577" t="s">
        <v>1871</v>
      </c>
      <c r="D577" t="s">
        <v>17</v>
      </c>
      <c r="E577">
        <v>595386</v>
      </c>
      <c r="F577" t="s">
        <v>250</v>
      </c>
      <c r="I577" t="s">
        <v>1065</v>
      </c>
      <c r="J577">
        <v>42</v>
      </c>
      <c r="K577" t="s">
        <v>808</v>
      </c>
      <c r="L577">
        <v>67</v>
      </c>
      <c r="M577">
        <v>103</v>
      </c>
      <c r="N577">
        <v>38</v>
      </c>
      <c r="O577">
        <v>50</v>
      </c>
      <c r="P577">
        <v>96</v>
      </c>
      <c r="Q577">
        <v>101</v>
      </c>
      <c r="R577">
        <v>114</v>
      </c>
      <c r="S577">
        <v>83</v>
      </c>
      <c r="T577">
        <v>74</v>
      </c>
      <c r="U577">
        <v>185</v>
      </c>
      <c r="V577">
        <v>77</v>
      </c>
      <c r="W577">
        <v>100</v>
      </c>
      <c r="X577">
        <v>30</v>
      </c>
      <c r="Y577">
        <v>98</v>
      </c>
      <c r="Z577">
        <v>2</v>
      </c>
      <c r="AA577">
        <v>1</v>
      </c>
      <c r="AB577" s="1">
        <v>0.23899999999999999</v>
      </c>
      <c r="AC577" s="1">
        <v>0.30599999999999999</v>
      </c>
      <c r="AD577" s="1">
        <v>0.35799999999999998</v>
      </c>
      <c r="AE577" s="1">
        <v>0.29599999999999999</v>
      </c>
      <c r="AF577" s="36">
        <v>12</v>
      </c>
      <c r="AG577" s="36">
        <v>11</v>
      </c>
      <c r="AH577" s="8">
        <v>2</v>
      </c>
      <c r="AI577" s="36">
        <v>-3</v>
      </c>
      <c r="AJ577" s="38">
        <v>670</v>
      </c>
      <c r="AK577" s="38">
        <v>71</v>
      </c>
      <c r="AL577" s="1">
        <v>0.185</v>
      </c>
      <c r="AM577" s="1">
        <v>0.5</v>
      </c>
      <c r="AN577" s="1">
        <v>9.7913640499999996E-2</v>
      </c>
      <c r="AO577" s="1">
        <v>1.2357766900000001E-2</v>
      </c>
      <c r="AP577" s="1">
        <v>7.6340515799999994E-2</v>
      </c>
      <c r="AQ577" s="1">
        <v>0.2197770523</v>
      </c>
      <c r="AR577" s="1">
        <v>0.174249073</v>
      </c>
      <c r="AS577" s="1">
        <v>0.118694857</v>
      </c>
      <c r="AT577" s="1">
        <v>3.0091091699999999E-2</v>
      </c>
      <c r="AU577" s="1">
        <v>8.3209471999999996E-3</v>
      </c>
      <c r="AV577" s="1">
        <v>2.0267470199999998E-2</v>
      </c>
      <c r="AW577" s="1">
        <v>0.29634459210000003</v>
      </c>
      <c r="AX577" s="1">
        <v>-0.90091252099999997</v>
      </c>
      <c r="AY577" s="1">
        <v>0.22891958609999999</v>
      </c>
      <c r="AZ577" s="1">
        <v>-1.0115887990000001</v>
      </c>
      <c r="BA577" s="1">
        <v>-0.52926610500000004</v>
      </c>
      <c r="BB577" s="1">
        <v>-0.12581342100000001</v>
      </c>
      <c r="BC577" s="1">
        <v>5.7556082600000003E-2</v>
      </c>
      <c r="BD577" s="1">
        <v>0.79572340259999996</v>
      </c>
      <c r="BE577" s="1">
        <v>-0.58203421899999996</v>
      </c>
      <c r="BF577" s="1">
        <v>-1.1153211430000001</v>
      </c>
      <c r="BG577" s="1">
        <v>1.1509512243</v>
      </c>
      <c r="BH577" s="1">
        <v>-0.51230951000000002</v>
      </c>
      <c r="BI577" s="1">
        <v>-2.9837770999999999E-2</v>
      </c>
      <c r="BJ577">
        <v>3</v>
      </c>
      <c r="BK577">
        <v>4</v>
      </c>
      <c r="BL577" t="s">
        <v>6724</v>
      </c>
      <c r="BM577" t="s">
        <v>762</v>
      </c>
      <c r="BN577" s="36" t="s">
        <v>6781</v>
      </c>
      <c r="BO577" s="1">
        <v>-0.48490022599999999</v>
      </c>
      <c r="BP577" s="1">
        <v>0.29190165330000001</v>
      </c>
      <c r="BQ577" s="1">
        <v>0.4966713431</v>
      </c>
      <c r="BR577" s="1">
        <v>-0.50452184600000005</v>
      </c>
      <c r="BS577" s="1">
        <v>0.48490022640000002</v>
      </c>
      <c r="BT577" s="1">
        <v>0.29190165330000001</v>
      </c>
      <c r="BU577" s="1">
        <v>0.4966713431</v>
      </c>
      <c r="BV577" s="1">
        <v>0.50452184570000003</v>
      </c>
      <c r="BW577" t="s">
        <v>2887</v>
      </c>
      <c r="BX577" t="s">
        <v>1106</v>
      </c>
      <c r="BY577" t="s">
        <v>1063</v>
      </c>
      <c r="CP577" t="s">
        <v>1106</v>
      </c>
      <c r="CQ577">
        <v>25</v>
      </c>
      <c r="CR577">
        <v>23</v>
      </c>
      <c r="CS577">
        <v>0</v>
      </c>
      <c r="CT577">
        <v>0</v>
      </c>
      <c r="CU577">
        <v>2016</v>
      </c>
      <c r="CV577">
        <v>33</v>
      </c>
      <c r="CW577">
        <v>0.08</v>
      </c>
      <c r="CX577">
        <v>0.30299999999999999</v>
      </c>
      <c r="CY577">
        <v>0.16</v>
      </c>
      <c r="CZ577">
        <v>8</v>
      </c>
      <c r="DA577">
        <v>0.25</v>
      </c>
      <c r="DB577">
        <v>3</v>
      </c>
      <c r="DC577">
        <v>-1</v>
      </c>
      <c r="DD577" t="s">
        <v>250</v>
      </c>
      <c r="DE577">
        <v>28</v>
      </c>
      <c r="DF577" t="s">
        <v>1111</v>
      </c>
      <c r="DG577">
        <v>152</v>
      </c>
      <c r="DH577">
        <v>86</v>
      </c>
      <c r="DI577">
        <v>4</v>
      </c>
      <c r="DJ577">
        <v>0</v>
      </c>
      <c r="DK577">
        <v>2015</v>
      </c>
      <c r="DL577">
        <v>169</v>
      </c>
      <c r="DM577">
        <v>0.29599999999999999</v>
      </c>
      <c r="DN577">
        <v>0.36699999999999999</v>
      </c>
      <c r="DO577">
        <v>0.441</v>
      </c>
      <c r="DP577">
        <v>60</v>
      </c>
      <c r="DQ577">
        <v>0.35699999999999998</v>
      </c>
      <c r="DR577">
        <v>33</v>
      </c>
      <c r="DS577">
        <v>6</v>
      </c>
      <c r="DT577" t="s">
        <v>250</v>
      </c>
      <c r="DU577">
        <v>27</v>
      </c>
      <c r="DV577" s="36" t="s">
        <v>3193</v>
      </c>
    </row>
    <row r="578" spans="1:126" x14ac:dyDescent="0.3">
      <c r="A578">
        <v>577</v>
      </c>
      <c r="B578" t="s">
        <v>6841</v>
      </c>
      <c r="C578" t="s">
        <v>2971</v>
      </c>
      <c r="D578" t="s">
        <v>258</v>
      </c>
      <c r="E578">
        <v>500743</v>
      </c>
      <c r="F578" t="s">
        <v>257</v>
      </c>
      <c r="I578" t="s">
        <v>1065</v>
      </c>
      <c r="J578">
        <v>1</v>
      </c>
      <c r="K578" t="s">
        <v>825</v>
      </c>
      <c r="L578">
        <v>172</v>
      </c>
      <c r="M578">
        <v>100</v>
      </c>
      <c r="N578">
        <v>113</v>
      </c>
      <c r="O578">
        <v>57</v>
      </c>
      <c r="P578">
        <v>70</v>
      </c>
      <c r="Q578">
        <v>65</v>
      </c>
      <c r="R578">
        <v>131</v>
      </c>
      <c r="S578">
        <v>57</v>
      </c>
      <c r="T578">
        <v>108</v>
      </c>
      <c r="U578">
        <v>95</v>
      </c>
      <c r="V578">
        <v>29</v>
      </c>
      <c r="W578">
        <v>97</v>
      </c>
      <c r="X578">
        <v>29</v>
      </c>
      <c r="Y578">
        <v>291</v>
      </c>
      <c r="Z578">
        <v>2</v>
      </c>
      <c r="AA578">
        <v>3</v>
      </c>
      <c r="AB578" s="1">
        <v>0.26200000000000001</v>
      </c>
      <c r="AC578" s="1">
        <v>0.30499999999999999</v>
      </c>
      <c r="AD578" s="1">
        <v>0.34499999999999997</v>
      </c>
      <c r="AE578" s="1">
        <v>0.28899999999999998</v>
      </c>
      <c r="AF578" s="36">
        <v>22</v>
      </c>
      <c r="AG578" s="36">
        <v>24</v>
      </c>
      <c r="AH578" s="8">
        <v>7</v>
      </c>
      <c r="AI578" s="36">
        <v>-3</v>
      </c>
      <c r="AJ578" s="38">
        <v>300</v>
      </c>
      <c r="AK578" s="38">
        <v>47</v>
      </c>
      <c r="AL578" s="1">
        <v>0.47499999999999998</v>
      </c>
      <c r="AM578" s="1">
        <v>0.4833333333</v>
      </c>
      <c r="AN578" s="1">
        <v>0.29089983429999999</v>
      </c>
      <c r="AO578" s="1">
        <v>1.40979483E-2</v>
      </c>
      <c r="AP578" s="1">
        <v>5.5531778099999998E-2</v>
      </c>
      <c r="AQ578" s="1">
        <v>0.1410922091</v>
      </c>
      <c r="AR578" s="1">
        <v>0.20101605140000001</v>
      </c>
      <c r="AS578" s="1">
        <v>8.2628594499999999E-2</v>
      </c>
      <c r="AT578" s="1">
        <v>4.3978247200000001E-2</v>
      </c>
      <c r="AU578" s="1">
        <v>4.2811165999999999E-3</v>
      </c>
      <c r="AV578" s="1">
        <v>7.7576713000000004E-3</v>
      </c>
      <c r="AW578" s="1">
        <v>0.28871593220000002</v>
      </c>
      <c r="AX578" s="1">
        <v>1.9524895933999999</v>
      </c>
      <c r="AY578" s="1">
        <v>-2.2390674999999999E-2</v>
      </c>
      <c r="AZ578" s="1">
        <v>0.2078168762</v>
      </c>
      <c r="BA578" s="1">
        <v>-0.455811833</v>
      </c>
      <c r="BB578" s="1">
        <v>-0.99970469699999998</v>
      </c>
      <c r="BC578" s="1">
        <v>-1.892990095</v>
      </c>
      <c r="BD578" s="1">
        <v>1.8166075443</v>
      </c>
      <c r="BE578" s="1">
        <v>-1.4195015090000001</v>
      </c>
      <c r="BF578" s="1">
        <v>0.3610602557</v>
      </c>
      <c r="BG578" s="1">
        <v>-6.4604384000000001E-2</v>
      </c>
      <c r="BH578" s="1">
        <v>-1.5695054399999999</v>
      </c>
      <c r="BI578" s="1">
        <v>-0.29175145699999999</v>
      </c>
      <c r="BJ578">
        <v>4</v>
      </c>
      <c r="BK578">
        <v>1</v>
      </c>
      <c r="BL578" t="s">
        <v>761</v>
      </c>
      <c r="BM578" t="s">
        <v>764</v>
      </c>
      <c r="BN578" s="36" t="s">
        <v>772</v>
      </c>
      <c r="BO578" s="1">
        <v>-0.86361908799999998</v>
      </c>
      <c r="BP578" s="1">
        <v>-0.425962163</v>
      </c>
      <c r="BQ578" s="1">
        <v>-0.26508970199999998</v>
      </c>
      <c r="BR578" s="1">
        <v>2.19463053E-2</v>
      </c>
      <c r="BS578" s="1">
        <v>0.86361908789999997</v>
      </c>
      <c r="BT578" s="1">
        <v>0.42596216320000002</v>
      </c>
      <c r="BU578" s="1">
        <v>0.26508970230000001</v>
      </c>
      <c r="BV578" s="1">
        <v>2.19463053E-2</v>
      </c>
      <c r="BW578" t="s">
        <v>4815</v>
      </c>
      <c r="BX578" t="s">
        <v>1062</v>
      </c>
      <c r="BY578" t="s">
        <v>1063</v>
      </c>
      <c r="BZ578" t="s">
        <v>1062</v>
      </c>
      <c r="CA578">
        <v>272</v>
      </c>
      <c r="CB578">
        <v>90</v>
      </c>
      <c r="CC578">
        <v>1</v>
      </c>
      <c r="CD578">
        <v>2</v>
      </c>
      <c r="CE578">
        <v>2017</v>
      </c>
      <c r="CF578">
        <v>306</v>
      </c>
      <c r="CG578">
        <v>0.28999999999999998</v>
      </c>
      <c r="CH578">
        <v>0.36099999999999999</v>
      </c>
      <c r="CI578">
        <v>0.375</v>
      </c>
      <c r="CJ578">
        <v>101</v>
      </c>
      <c r="CK578">
        <v>0.33100000000000002</v>
      </c>
      <c r="CL578">
        <v>37</v>
      </c>
      <c r="CM578">
        <v>9</v>
      </c>
      <c r="CN578" t="s">
        <v>257</v>
      </c>
      <c r="CO578">
        <v>28</v>
      </c>
      <c r="CP578" t="s">
        <v>1062</v>
      </c>
      <c r="CQ578">
        <v>194</v>
      </c>
      <c r="CR578">
        <v>123</v>
      </c>
      <c r="CS578">
        <v>1</v>
      </c>
      <c r="CT578">
        <v>2</v>
      </c>
      <c r="CU578">
        <v>2016</v>
      </c>
      <c r="CV578">
        <v>214</v>
      </c>
      <c r="CW578">
        <v>0.247</v>
      </c>
      <c r="CX578">
        <v>0.28799999999999998</v>
      </c>
      <c r="CY578">
        <v>0.32500000000000001</v>
      </c>
      <c r="CZ578">
        <v>57</v>
      </c>
      <c r="DA578">
        <v>0.26600000000000001</v>
      </c>
      <c r="DB578">
        <v>13</v>
      </c>
      <c r="DC578">
        <v>4</v>
      </c>
      <c r="DD578" t="s">
        <v>265</v>
      </c>
      <c r="DE578">
        <v>27</v>
      </c>
      <c r="DF578" t="s">
        <v>1062</v>
      </c>
      <c r="DG578">
        <v>142</v>
      </c>
      <c r="DH578">
        <v>60</v>
      </c>
      <c r="DI578">
        <v>1</v>
      </c>
      <c r="DJ578">
        <v>0</v>
      </c>
      <c r="DK578">
        <v>2015</v>
      </c>
      <c r="DL578">
        <v>157</v>
      </c>
      <c r="DM578">
        <v>0.28199999999999997</v>
      </c>
      <c r="DN578">
        <v>0.32900000000000001</v>
      </c>
      <c r="DO578">
        <v>0.36599999999999999</v>
      </c>
      <c r="DP578">
        <v>48</v>
      </c>
      <c r="DQ578">
        <v>0.30599999999999999</v>
      </c>
      <c r="DR578">
        <v>18</v>
      </c>
      <c r="DS578">
        <v>4</v>
      </c>
      <c r="DT578" t="s">
        <v>257</v>
      </c>
      <c r="DU578">
        <v>26</v>
      </c>
      <c r="DV578" s="36" t="s">
        <v>3113</v>
      </c>
    </row>
    <row r="579" spans="1:126" x14ac:dyDescent="0.3">
      <c r="A579">
        <v>578</v>
      </c>
      <c r="B579" t="s">
        <v>668</v>
      </c>
      <c r="C579" t="s">
        <v>370</v>
      </c>
      <c r="D579" t="s">
        <v>369</v>
      </c>
      <c r="E579">
        <v>276519</v>
      </c>
      <c r="F579" t="s">
        <v>257</v>
      </c>
      <c r="I579" t="s">
        <v>1061</v>
      </c>
      <c r="J579">
        <v>31</v>
      </c>
      <c r="K579" t="s">
        <v>818</v>
      </c>
      <c r="L579">
        <v>172</v>
      </c>
      <c r="M579">
        <v>134</v>
      </c>
      <c r="N579">
        <v>23</v>
      </c>
      <c r="O579">
        <v>142</v>
      </c>
      <c r="P579">
        <v>144</v>
      </c>
      <c r="Q579">
        <v>77</v>
      </c>
      <c r="R579">
        <v>109</v>
      </c>
      <c r="S579">
        <v>62</v>
      </c>
      <c r="T579">
        <v>58</v>
      </c>
      <c r="U579">
        <v>40</v>
      </c>
      <c r="V579">
        <v>65</v>
      </c>
      <c r="W579">
        <v>94</v>
      </c>
      <c r="X579">
        <v>39</v>
      </c>
      <c r="Y579">
        <v>59</v>
      </c>
      <c r="Z579">
        <v>1</v>
      </c>
      <c r="AA579">
        <v>1</v>
      </c>
      <c r="AB579" s="1">
        <v>0.215</v>
      </c>
      <c r="AC579" s="1">
        <v>0.30499999999999999</v>
      </c>
      <c r="AD579" s="1">
        <v>0.30499999999999999</v>
      </c>
      <c r="AE579" s="1">
        <v>0.28100000000000003</v>
      </c>
      <c r="AF579" s="36">
        <v>7</v>
      </c>
      <c r="AG579" s="36">
        <v>7</v>
      </c>
      <c r="AH579" s="8">
        <v>1</v>
      </c>
      <c r="AI579" s="36">
        <v>-1</v>
      </c>
      <c r="AJ579" s="38">
        <v>744</v>
      </c>
      <c r="AK579" s="38">
        <v>92</v>
      </c>
      <c r="AL579" s="1">
        <v>0.47499999999999998</v>
      </c>
      <c r="AM579" s="1">
        <v>0.65</v>
      </c>
      <c r="AN579" s="1">
        <v>5.9032769399999997E-2</v>
      </c>
      <c r="AO579" s="1">
        <v>3.5309684600000002E-2</v>
      </c>
      <c r="AP579" s="1">
        <v>0.1141484904</v>
      </c>
      <c r="AQ579" s="1">
        <v>0.16721789870000001</v>
      </c>
      <c r="AR579" s="1">
        <v>0.1669832269</v>
      </c>
      <c r="AS579" s="1">
        <v>8.9538169799999998E-2</v>
      </c>
      <c r="AT579" s="1">
        <v>2.3472842599999998E-2</v>
      </c>
      <c r="AU579" s="1">
        <v>1.8049561E-3</v>
      </c>
      <c r="AV579" s="1">
        <v>1.71641131E-2</v>
      </c>
      <c r="AW579" s="1">
        <v>0.28085813180000002</v>
      </c>
      <c r="AX579" s="1">
        <v>1.9524895933999999</v>
      </c>
      <c r="AY579" s="1">
        <v>2.4907119324</v>
      </c>
      <c r="AZ579" s="1">
        <v>-1.257262098</v>
      </c>
      <c r="BA579" s="1">
        <v>0.43955035850000002</v>
      </c>
      <c r="BB579" s="1">
        <v>1.4619839636</v>
      </c>
      <c r="BC579" s="1">
        <v>-1.2453512120000001</v>
      </c>
      <c r="BD579" s="1">
        <v>0.51860631310000005</v>
      </c>
      <c r="BE579" s="1">
        <v>-1.2590595090000001</v>
      </c>
      <c r="BF579" s="1">
        <v>-1.818925254</v>
      </c>
      <c r="BG579" s="1">
        <v>-0.80966302800000001</v>
      </c>
      <c r="BH579" s="1">
        <v>-0.77457243899999995</v>
      </c>
      <c r="BI579" s="1">
        <v>-0.56153218999999999</v>
      </c>
      <c r="BJ579">
        <v>3</v>
      </c>
      <c r="BK579">
        <v>3</v>
      </c>
      <c r="BL579" t="s">
        <v>762</v>
      </c>
      <c r="BM579" t="s">
        <v>761</v>
      </c>
      <c r="BN579" s="36" t="s">
        <v>783</v>
      </c>
      <c r="BO579" s="1">
        <v>-0.59354660400000003</v>
      </c>
      <c r="BP579" s="1">
        <v>-0.32855195399999998</v>
      </c>
      <c r="BQ579" s="1">
        <v>0.6825860279</v>
      </c>
      <c r="BR579" s="1">
        <v>-5.2124642999999998E-2</v>
      </c>
      <c r="BS579" s="1">
        <v>0.59354660349999999</v>
      </c>
      <c r="BT579" s="1">
        <v>0.32855195399999998</v>
      </c>
      <c r="BU579" s="1">
        <v>0.6825860279</v>
      </c>
      <c r="BV579" s="1">
        <v>5.2124642700000001E-2</v>
      </c>
      <c r="BW579" t="s">
        <v>2464</v>
      </c>
      <c r="BX579" t="s">
        <v>1390</v>
      </c>
      <c r="BY579" t="s">
        <v>1373</v>
      </c>
      <c r="CP579" t="s">
        <v>1390</v>
      </c>
      <c r="CQ579">
        <v>149</v>
      </c>
      <c r="CR579">
        <v>41</v>
      </c>
      <c r="CS579">
        <v>2</v>
      </c>
      <c r="CT579">
        <v>5</v>
      </c>
      <c r="CU579">
        <v>2016</v>
      </c>
      <c r="CV579">
        <v>166</v>
      </c>
      <c r="CW579">
        <v>0.221</v>
      </c>
      <c r="CX579">
        <v>0.29499999999999998</v>
      </c>
      <c r="CY579">
        <v>0.32900000000000001</v>
      </c>
      <c r="CZ579">
        <v>47</v>
      </c>
      <c r="DA579">
        <v>0.28100000000000003</v>
      </c>
      <c r="DB579">
        <v>14</v>
      </c>
      <c r="DC579">
        <v>3</v>
      </c>
      <c r="DD579" t="s">
        <v>257</v>
      </c>
      <c r="DE579">
        <v>37</v>
      </c>
      <c r="DF579" t="s">
        <v>1567</v>
      </c>
      <c r="DG579">
        <v>517</v>
      </c>
      <c r="DH579">
        <v>144</v>
      </c>
      <c r="DI579">
        <v>13</v>
      </c>
      <c r="DJ579">
        <v>12</v>
      </c>
      <c r="DK579">
        <v>2015</v>
      </c>
      <c r="DL579">
        <v>563</v>
      </c>
      <c r="DM579">
        <v>0.224</v>
      </c>
      <c r="DN579">
        <v>0.28499999999999998</v>
      </c>
      <c r="DO579">
        <v>0.35799999999999998</v>
      </c>
      <c r="DP579">
        <v>160</v>
      </c>
      <c r="DQ579">
        <v>0.28399999999999997</v>
      </c>
      <c r="DR579">
        <v>31</v>
      </c>
      <c r="DS579">
        <v>12</v>
      </c>
      <c r="DT579" t="s">
        <v>257</v>
      </c>
      <c r="DU579">
        <v>36</v>
      </c>
      <c r="DV579" s="36" t="s">
        <v>1082</v>
      </c>
    </row>
    <row r="580" spans="1:126" x14ac:dyDescent="0.3">
      <c r="A580">
        <v>579</v>
      </c>
      <c r="B580" t="s">
        <v>3086</v>
      </c>
      <c r="C580" t="s">
        <v>2030</v>
      </c>
      <c r="D580" t="s">
        <v>2958</v>
      </c>
      <c r="E580">
        <v>552662</v>
      </c>
      <c r="F580" t="s">
        <v>249</v>
      </c>
      <c r="I580" t="s">
        <v>1065</v>
      </c>
      <c r="J580">
        <v>22</v>
      </c>
      <c r="K580" t="s">
        <v>808</v>
      </c>
      <c r="L580">
        <v>76</v>
      </c>
      <c r="M580">
        <v>100</v>
      </c>
      <c r="N580">
        <v>39</v>
      </c>
      <c r="O580">
        <v>93</v>
      </c>
      <c r="P580">
        <v>81</v>
      </c>
      <c r="Q580">
        <v>104</v>
      </c>
      <c r="R580">
        <v>102</v>
      </c>
      <c r="S580">
        <v>90</v>
      </c>
      <c r="T580">
        <v>97</v>
      </c>
      <c r="U580">
        <v>92</v>
      </c>
      <c r="V580">
        <v>89</v>
      </c>
      <c r="W580">
        <v>95</v>
      </c>
      <c r="X580">
        <v>29</v>
      </c>
      <c r="Y580">
        <v>101</v>
      </c>
      <c r="Z580">
        <v>2</v>
      </c>
      <c r="AA580">
        <v>1</v>
      </c>
      <c r="AB580" s="1">
        <v>0.23</v>
      </c>
      <c r="AC580" s="1">
        <v>0.28299999999999997</v>
      </c>
      <c r="AD580" s="1">
        <v>0.36</v>
      </c>
      <c r="AE580" s="1">
        <v>0.28299999999999997</v>
      </c>
      <c r="AF580" s="36">
        <v>10</v>
      </c>
      <c r="AG580" s="36">
        <v>9</v>
      </c>
      <c r="AH580" s="8">
        <v>2</v>
      </c>
      <c r="AI580" s="36">
        <v>-5</v>
      </c>
      <c r="AJ580" s="38">
        <v>692</v>
      </c>
      <c r="AK580" s="38">
        <v>258</v>
      </c>
      <c r="AL580" s="1">
        <v>0.21</v>
      </c>
      <c r="AM580" s="1">
        <v>0.4833333333</v>
      </c>
      <c r="AN580" s="1">
        <v>0.1009489713</v>
      </c>
      <c r="AO580" s="1">
        <v>2.32406366E-2</v>
      </c>
      <c r="AP580" s="1">
        <v>6.4407046100000004E-2</v>
      </c>
      <c r="AQ580" s="1">
        <v>0.22691800400000001</v>
      </c>
      <c r="AR580" s="1">
        <v>0.15684485349999999</v>
      </c>
      <c r="AS580" s="1">
        <v>0.12937735650000001</v>
      </c>
      <c r="AT580" s="1">
        <v>3.9376339900000001E-2</v>
      </c>
      <c r="AU580" s="1">
        <v>4.1384661999999996E-3</v>
      </c>
      <c r="AV580" s="1">
        <v>2.3561598199999999E-2</v>
      </c>
      <c r="AW580" s="1">
        <v>0.28286615100000001</v>
      </c>
      <c r="AX580" s="1">
        <v>-0.65492958000000001</v>
      </c>
      <c r="AY580" s="1">
        <v>-2.2390674999999999E-2</v>
      </c>
      <c r="AZ580" s="1">
        <v>-0.99240970900000003</v>
      </c>
      <c r="BA580" s="1">
        <v>-6.9892579999999996E-2</v>
      </c>
      <c r="BB580" s="1">
        <v>-0.62697573299999998</v>
      </c>
      <c r="BC580" s="1">
        <v>0.2345756403</v>
      </c>
      <c r="BD580" s="1">
        <v>0.13193193980000001</v>
      </c>
      <c r="BE580" s="1">
        <v>-0.33398401</v>
      </c>
      <c r="BF580" s="1">
        <v>-0.12818106500000001</v>
      </c>
      <c r="BG580" s="1">
        <v>-0.107526842</v>
      </c>
      <c r="BH580" s="1">
        <v>-0.23392464499999999</v>
      </c>
      <c r="BI580" s="1">
        <v>-0.492591153</v>
      </c>
      <c r="BJ580">
        <v>2</v>
      </c>
      <c r="BK580">
        <v>2</v>
      </c>
      <c r="BL580" t="s">
        <v>759</v>
      </c>
      <c r="BM580" t="s">
        <v>762</v>
      </c>
      <c r="BN580" s="36" t="s">
        <v>782</v>
      </c>
      <c r="BO580" s="1">
        <v>-0.28099743599999999</v>
      </c>
      <c r="BP580" s="1">
        <v>0.61770819020000001</v>
      </c>
      <c r="BQ580" s="1">
        <v>0.44858409300000002</v>
      </c>
      <c r="BR580" s="1">
        <v>-1.7174541000000002E-2</v>
      </c>
      <c r="BS580" s="1">
        <v>0.28099743630000001</v>
      </c>
      <c r="BT580" s="1">
        <v>0.61770819020000001</v>
      </c>
      <c r="BU580" s="1">
        <v>0.44858409300000002</v>
      </c>
      <c r="BV580" s="1">
        <v>1.7174540700000001E-2</v>
      </c>
      <c r="BW580" t="s">
        <v>2888</v>
      </c>
      <c r="BX580" t="s">
        <v>1397</v>
      </c>
      <c r="BY580" t="s">
        <v>1373</v>
      </c>
      <c r="CP580" t="s">
        <v>1397</v>
      </c>
      <c r="CQ580">
        <v>17</v>
      </c>
      <c r="CR580">
        <v>9</v>
      </c>
      <c r="CS580">
        <v>0</v>
      </c>
      <c r="CT580">
        <v>0</v>
      </c>
      <c r="CU580">
        <v>2016</v>
      </c>
      <c r="CV580">
        <v>19</v>
      </c>
      <c r="CW580">
        <v>0.23499999999999999</v>
      </c>
      <c r="CX580">
        <v>0.26300000000000001</v>
      </c>
      <c r="CY580">
        <v>0.29399999999999998</v>
      </c>
      <c r="CZ580">
        <v>5</v>
      </c>
      <c r="DA580">
        <v>0.245</v>
      </c>
      <c r="DB580">
        <v>2</v>
      </c>
      <c r="DC580">
        <v>0</v>
      </c>
      <c r="DD580" t="s">
        <v>249</v>
      </c>
      <c r="DE580">
        <v>27</v>
      </c>
      <c r="DF580" t="s">
        <v>1397</v>
      </c>
      <c r="DG580">
        <v>21</v>
      </c>
      <c r="DH580">
        <v>13</v>
      </c>
      <c r="DI580">
        <v>1</v>
      </c>
      <c r="DJ580">
        <v>0</v>
      </c>
      <c r="DK580">
        <v>2015</v>
      </c>
      <c r="DL580">
        <v>24</v>
      </c>
      <c r="DM580">
        <v>0.19</v>
      </c>
      <c r="DN580">
        <v>0.29199999999999998</v>
      </c>
      <c r="DO580">
        <v>0.38100000000000001</v>
      </c>
      <c r="DP580">
        <v>7</v>
      </c>
      <c r="DQ580">
        <v>0.29799999999999999</v>
      </c>
      <c r="DR580">
        <v>5</v>
      </c>
      <c r="DS580">
        <v>1</v>
      </c>
      <c r="DT580" t="s">
        <v>249</v>
      </c>
      <c r="DU580">
        <v>26</v>
      </c>
      <c r="DV580" s="36" t="s">
        <v>3218</v>
      </c>
    </row>
    <row r="581" spans="1:126" x14ac:dyDescent="0.3">
      <c r="A581">
        <v>580</v>
      </c>
      <c r="B581" t="s">
        <v>7334</v>
      </c>
      <c r="C581" t="s">
        <v>322</v>
      </c>
      <c r="D581" t="s">
        <v>40</v>
      </c>
      <c r="E581">
        <v>461865</v>
      </c>
      <c r="F581" t="s">
        <v>265</v>
      </c>
      <c r="G581" t="s">
        <v>253</v>
      </c>
      <c r="H581" t="s">
        <v>249</v>
      </c>
      <c r="I581" t="s">
        <v>1061</v>
      </c>
      <c r="J581">
        <v>4</v>
      </c>
      <c r="K581" t="s">
        <v>827</v>
      </c>
      <c r="L581">
        <v>154</v>
      </c>
      <c r="M581">
        <v>110</v>
      </c>
      <c r="N581">
        <v>96</v>
      </c>
      <c r="O581">
        <v>197</v>
      </c>
      <c r="P581">
        <v>81</v>
      </c>
      <c r="Q581">
        <v>97</v>
      </c>
      <c r="R581">
        <v>107</v>
      </c>
      <c r="S581">
        <v>67</v>
      </c>
      <c r="T581">
        <v>85</v>
      </c>
      <c r="U581">
        <v>105</v>
      </c>
      <c r="V581">
        <v>56</v>
      </c>
      <c r="W581">
        <v>91</v>
      </c>
      <c r="X581">
        <v>32</v>
      </c>
      <c r="Y581">
        <v>247</v>
      </c>
      <c r="Z581">
        <v>4</v>
      </c>
      <c r="AA581">
        <v>6</v>
      </c>
      <c r="AB581" s="1">
        <v>0.22500000000000001</v>
      </c>
      <c r="AC581" s="1">
        <v>0.28100000000000003</v>
      </c>
      <c r="AD581" s="1">
        <v>0.32100000000000001</v>
      </c>
      <c r="AE581" s="1">
        <v>0.26900000000000002</v>
      </c>
      <c r="AF581" s="36">
        <v>15</v>
      </c>
      <c r="AG581" s="36">
        <v>14</v>
      </c>
      <c r="AH581" s="8">
        <v>5</v>
      </c>
      <c r="AI581" s="36">
        <v>-15</v>
      </c>
      <c r="AJ581" s="38">
        <v>442</v>
      </c>
      <c r="AK581" s="38">
        <v>49</v>
      </c>
      <c r="AL581" s="1">
        <v>0.42499999999999999</v>
      </c>
      <c r="AM581" s="1">
        <v>0.53333333329999999</v>
      </c>
      <c r="AN581" s="1">
        <v>0.24746508249999999</v>
      </c>
      <c r="AO581" s="1">
        <v>4.9084492200000003E-2</v>
      </c>
      <c r="AP581" s="1">
        <v>6.4502106200000006E-2</v>
      </c>
      <c r="AQ581" s="1">
        <v>0.21058636119999999</v>
      </c>
      <c r="AR581" s="1">
        <v>0.1638883569</v>
      </c>
      <c r="AS581" s="1">
        <v>9.6406897899999996E-2</v>
      </c>
      <c r="AT581" s="1">
        <v>3.45110811E-2</v>
      </c>
      <c r="AU581" s="1">
        <v>4.7317831999999999E-3</v>
      </c>
      <c r="AV581" s="1">
        <v>1.48721602E-2</v>
      </c>
      <c r="AW581" s="1">
        <v>0.26939120379999998</v>
      </c>
      <c r="AX581" s="1">
        <v>1.4605237116000001</v>
      </c>
      <c r="AY581" s="1">
        <v>0.73154010749999998</v>
      </c>
      <c r="AZ581" s="1">
        <v>-6.6630646000000002E-2</v>
      </c>
      <c r="BA581" s="1">
        <v>1.0209945999000001</v>
      </c>
      <c r="BB581" s="1">
        <v>-0.62298355400000005</v>
      </c>
      <c r="BC581" s="1">
        <v>-0.170275182</v>
      </c>
      <c r="BD581" s="1">
        <v>0.40056894469999998</v>
      </c>
      <c r="BE581" s="1">
        <v>-1.099565991</v>
      </c>
      <c r="BF581" s="1">
        <v>-0.64542000399999999</v>
      </c>
      <c r="BG581" s="1">
        <v>7.0997918800000004E-2</v>
      </c>
      <c r="BH581" s="1">
        <v>-0.96826406899999995</v>
      </c>
      <c r="BI581" s="1">
        <v>-0.95522457800000005</v>
      </c>
      <c r="BJ581">
        <v>3</v>
      </c>
      <c r="BK581">
        <v>1</v>
      </c>
      <c r="BL581" t="s">
        <v>761</v>
      </c>
      <c r="BM581" t="s">
        <v>762</v>
      </c>
      <c r="BN581" s="36" t="s">
        <v>788</v>
      </c>
      <c r="BO581" s="1">
        <v>-0.93866715999999994</v>
      </c>
      <c r="BP581" s="1">
        <v>6.2966559399999997E-2</v>
      </c>
      <c r="BQ581" s="1">
        <v>0.24189933020000001</v>
      </c>
      <c r="BR581" s="1">
        <v>5.6332968999999997E-2</v>
      </c>
      <c r="BS581" s="1">
        <v>0.93866716039999998</v>
      </c>
      <c r="BT581" s="1">
        <v>6.2966559399999997E-2</v>
      </c>
      <c r="BU581" s="1">
        <v>0.24189933020000001</v>
      </c>
      <c r="BV581" s="1">
        <v>5.6332968999999997E-2</v>
      </c>
      <c r="BW581" t="s">
        <v>3914</v>
      </c>
      <c r="BX581" t="s">
        <v>1397</v>
      </c>
      <c r="BY581" t="s">
        <v>1373</v>
      </c>
      <c r="BZ581" t="s">
        <v>1381</v>
      </c>
      <c r="CA581">
        <v>318</v>
      </c>
      <c r="CB581">
        <v>124</v>
      </c>
      <c r="CC581">
        <v>4</v>
      </c>
      <c r="CD581">
        <v>6</v>
      </c>
      <c r="CE581">
        <v>2017</v>
      </c>
      <c r="CF581">
        <v>348</v>
      </c>
      <c r="CG581">
        <v>0.23300000000000001</v>
      </c>
      <c r="CH581">
        <v>0.28899999999999998</v>
      </c>
      <c r="CI581">
        <v>0.33600000000000002</v>
      </c>
      <c r="CJ581">
        <v>97</v>
      </c>
      <c r="CK581">
        <v>0.27800000000000002</v>
      </c>
      <c r="CL581">
        <v>21</v>
      </c>
      <c r="CM581">
        <v>7</v>
      </c>
      <c r="CN581" t="s">
        <v>249</v>
      </c>
      <c r="CO581">
        <v>31</v>
      </c>
      <c r="CP581" t="s">
        <v>1381</v>
      </c>
      <c r="CQ581">
        <v>174</v>
      </c>
      <c r="CR581">
        <v>109</v>
      </c>
      <c r="CS581">
        <v>2</v>
      </c>
      <c r="CT581">
        <v>8</v>
      </c>
      <c r="CU581">
        <v>2016</v>
      </c>
      <c r="CV581">
        <v>194</v>
      </c>
      <c r="CW581">
        <v>0.23599999999999999</v>
      </c>
      <c r="CX581">
        <v>0.30399999999999999</v>
      </c>
      <c r="CY581">
        <v>0.32200000000000001</v>
      </c>
      <c r="CZ581">
        <v>54</v>
      </c>
      <c r="DA581">
        <v>0.28000000000000003</v>
      </c>
      <c r="DB581">
        <v>15</v>
      </c>
      <c r="DC581">
        <v>5</v>
      </c>
      <c r="DD581" t="s">
        <v>253</v>
      </c>
      <c r="DE581">
        <v>30</v>
      </c>
      <c r="DF581" t="s">
        <v>1381</v>
      </c>
      <c r="DG581">
        <v>184</v>
      </c>
      <c r="DH581">
        <v>109</v>
      </c>
      <c r="DI581">
        <v>2</v>
      </c>
      <c r="DJ581">
        <v>10</v>
      </c>
      <c r="DK581">
        <v>2015</v>
      </c>
      <c r="DL581">
        <v>203</v>
      </c>
      <c r="DM581">
        <v>0.255</v>
      </c>
      <c r="DN581">
        <v>0.307</v>
      </c>
      <c r="DO581">
        <v>0.315</v>
      </c>
      <c r="DP581">
        <v>56</v>
      </c>
      <c r="DQ581">
        <v>0.27700000000000002</v>
      </c>
      <c r="DR581">
        <v>15</v>
      </c>
      <c r="DS581">
        <v>7</v>
      </c>
      <c r="DT581" t="s">
        <v>253</v>
      </c>
      <c r="DU581">
        <v>29</v>
      </c>
      <c r="DV581" s="36" t="s">
        <v>1406</v>
      </c>
    </row>
    <row r="582" spans="1:126" x14ac:dyDescent="0.3">
      <c r="A582">
        <v>581</v>
      </c>
      <c r="B582" t="s">
        <v>4650</v>
      </c>
      <c r="C582" t="s">
        <v>322</v>
      </c>
      <c r="D582" t="s">
        <v>141</v>
      </c>
      <c r="E582">
        <v>519222</v>
      </c>
      <c r="F582" t="s">
        <v>255</v>
      </c>
      <c r="I582" t="s">
        <v>1065</v>
      </c>
      <c r="J582">
        <v>43</v>
      </c>
      <c r="K582" t="s">
        <v>6459</v>
      </c>
      <c r="L582">
        <v>90</v>
      </c>
      <c r="M582">
        <v>100</v>
      </c>
      <c r="N582">
        <v>85</v>
      </c>
      <c r="O582">
        <v>20</v>
      </c>
      <c r="P582">
        <v>66</v>
      </c>
      <c r="Q582">
        <v>100</v>
      </c>
      <c r="R582">
        <v>97</v>
      </c>
      <c r="S582">
        <v>79</v>
      </c>
      <c r="T582">
        <v>108</v>
      </c>
      <c r="U582">
        <v>59</v>
      </c>
      <c r="V582">
        <v>69</v>
      </c>
      <c r="W582">
        <v>87</v>
      </c>
      <c r="X582">
        <v>29</v>
      </c>
      <c r="Y582">
        <v>219</v>
      </c>
      <c r="Z582">
        <v>4</v>
      </c>
      <c r="AA582">
        <v>0</v>
      </c>
      <c r="AB582" s="1">
        <v>0.218</v>
      </c>
      <c r="AC582" s="1">
        <v>0.26100000000000001</v>
      </c>
      <c r="AD582" s="1">
        <v>0.33100000000000002</v>
      </c>
      <c r="AE582" s="1">
        <v>0.26</v>
      </c>
      <c r="AF582" s="36">
        <v>12</v>
      </c>
      <c r="AG582" s="36">
        <v>12</v>
      </c>
      <c r="AH582" s="8">
        <v>2</v>
      </c>
      <c r="AI582" s="36">
        <v>-14</v>
      </c>
      <c r="AJ582" s="38">
        <v>470</v>
      </c>
      <c r="AK582" s="38">
        <v>63</v>
      </c>
      <c r="AL582" s="1">
        <v>0.25</v>
      </c>
      <c r="AM582" s="1">
        <v>0.4833333333</v>
      </c>
      <c r="AN582" s="1">
        <v>0.2194908951</v>
      </c>
      <c r="AO582" s="1">
        <v>5.0235261999999996E-3</v>
      </c>
      <c r="AP582" s="1">
        <v>5.2677701200000003E-2</v>
      </c>
      <c r="AQ582" s="1">
        <v>0.2183835874</v>
      </c>
      <c r="AR582" s="1">
        <v>0.14810679339999999</v>
      </c>
      <c r="AS582" s="1">
        <v>0.1132507918</v>
      </c>
      <c r="AT582" s="1">
        <v>4.3947230699999999E-2</v>
      </c>
      <c r="AU582" s="1">
        <v>2.6507531000000001E-3</v>
      </c>
      <c r="AV582" s="1">
        <v>1.82041971E-2</v>
      </c>
      <c r="AW582" s="1">
        <v>0.26003249410000001</v>
      </c>
      <c r="AX582" s="1">
        <v>-0.26135687499999999</v>
      </c>
      <c r="AY582" s="1">
        <v>-2.2390674999999999E-2</v>
      </c>
      <c r="AZ582" s="1">
        <v>-0.24338879799999999</v>
      </c>
      <c r="BA582" s="1">
        <v>-0.83884952300000004</v>
      </c>
      <c r="BB582" s="1">
        <v>-1.1195655449999999</v>
      </c>
      <c r="BC582" s="1">
        <v>2.3012993299999999E-2</v>
      </c>
      <c r="BD582" s="1">
        <v>-0.201334927</v>
      </c>
      <c r="BE582" s="1">
        <v>-0.70844672200000003</v>
      </c>
      <c r="BF582" s="1">
        <v>0.35776280379999997</v>
      </c>
      <c r="BG582" s="1">
        <v>-0.555168883</v>
      </c>
      <c r="BH582" s="1">
        <v>-0.68667553400000003</v>
      </c>
      <c r="BI582" s="1">
        <v>-1.276535813</v>
      </c>
      <c r="BJ582">
        <v>4</v>
      </c>
      <c r="BK582">
        <v>4</v>
      </c>
      <c r="BL582" t="s">
        <v>6729</v>
      </c>
      <c r="BM582" t="s">
        <v>761</v>
      </c>
      <c r="BN582" s="36" t="s">
        <v>6752</v>
      </c>
      <c r="BO582" s="1">
        <v>-0.48083083999999998</v>
      </c>
      <c r="BP582" s="1">
        <v>0.12319029419999999</v>
      </c>
      <c r="BQ582" s="1">
        <v>2.0823599299999999E-2</v>
      </c>
      <c r="BR582" s="1">
        <v>0.6007474827</v>
      </c>
      <c r="BS582" s="1">
        <v>0.4808308396</v>
      </c>
      <c r="BT582" s="1">
        <v>0.12319029419999999</v>
      </c>
      <c r="BU582" s="1">
        <v>2.0823599299999999E-2</v>
      </c>
      <c r="BV582" s="1">
        <v>0.6007474827</v>
      </c>
      <c r="BW582" t="s">
        <v>2931</v>
      </c>
      <c r="BX582" t="s">
        <v>1383</v>
      </c>
      <c r="BY582" t="s">
        <v>1373</v>
      </c>
      <c r="BZ582" t="s">
        <v>1383</v>
      </c>
      <c r="CA582">
        <v>229</v>
      </c>
      <c r="CB582">
        <v>80</v>
      </c>
      <c r="CC582">
        <v>2</v>
      </c>
      <c r="CD582">
        <v>0</v>
      </c>
      <c r="CE582">
        <v>2017</v>
      </c>
      <c r="CF582">
        <v>252</v>
      </c>
      <c r="CG582">
        <v>0.218</v>
      </c>
      <c r="CH582">
        <v>0.27200000000000002</v>
      </c>
      <c r="CI582">
        <v>0.29299999999999998</v>
      </c>
      <c r="CJ582">
        <v>64</v>
      </c>
      <c r="CK582">
        <v>0.253</v>
      </c>
      <c r="CL582">
        <v>12</v>
      </c>
      <c r="CM582">
        <v>1</v>
      </c>
      <c r="CN582" t="s">
        <v>255</v>
      </c>
      <c r="CO582">
        <v>28</v>
      </c>
      <c r="CP582" t="s">
        <v>1383</v>
      </c>
      <c r="CQ582">
        <v>165</v>
      </c>
      <c r="CR582">
        <v>62</v>
      </c>
      <c r="CS582">
        <v>4</v>
      </c>
      <c r="CT582">
        <v>1</v>
      </c>
      <c r="CU582">
        <v>2016</v>
      </c>
      <c r="CV582">
        <v>176</v>
      </c>
      <c r="CW582">
        <v>0.24199999999999999</v>
      </c>
      <c r="CX582">
        <v>0.26900000000000002</v>
      </c>
      <c r="CY582">
        <v>0.38200000000000001</v>
      </c>
      <c r="CZ582">
        <v>49</v>
      </c>
      <c r="DA582">
        <v>0.27800000000000002</v>
      </c>
      <c r="DB582">
        <v>14</v>
      </c>
      <c r="DC582">
        <v>5</v>
      </c>
      <c r="DD582" t="s">
        <v>255</v>
      </c>
      <c r="DE582">
        <v>27</v>
      </c>
      <c r="DF582" t="s">
        <v>1383</v>
      </c>
      <c r="DG582">
        <v>2</v>
      </c>
      <c r="DH582">
        <v>1</v>
      </c>
      <c r="DI582">
        <v>0</v>
      </c>
      <c r="DJ582">
        <v>0</v>
      </c>
      <c r="DK582">
        <v>2015</v>
      </c>
      <c r="DL582">
        <v>2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 t="s">
        <v>250</v>
      </c>
      <c r="DU582">
        <v>26</v>
      </c>
      <c r="DV582" s="36" t="s">
        <v>1570</v>
      </c>
    </row>
    <row r="583" spans="1:126" x14ac:dyDescent="0.3">
      <c r="A583">
        <v>582</v>
      </c>
      <c r="B583" t="s">
        <v>5633</v>
      </c>
      <c r="C583" t="s">
        <v>2475</v>
      </c>
      <c r="D583" t="s">
        <v>15</v>
      </c>
      <c r="E583">
        <v>602922</v>
      </c>
      <c r="F583" t="s">
        <v>257</v>
      </c>
      <c r="I583" t="s">
        <v>1065</v>
      </c>
      <c r="J583">
        <v>6</v>
      </c>
      <c r="K583" t="s">
        <v>2871</v>
      </c>
      <c r="L583">
        <v>172</v>
      </c>
      <c r="M583">
        <v>83</v>
      </c>
      <c r="N583">
        <v>53</v>
      </c>
      <c r="O583">
        <v>134</v>
      </c>
      <c r="P583">
        <v>89</v>
      </c>
      <c r="Q583">
        <v>90</v>
      </c>
      <c r="R583">
        <v>103</v>
      </c>
      <c r="S583">
        <v>66</v>
      </c>
      <c r="T583">
        <v>93</v>
      </c>
      <c r="U583">
        <v>136</v>
      </c>
      <c r="V583">
        <v>47</v>
      </c>
      <c r="W583">
        <v>90</v>
      </c>
      <c r="X583">
        <v>24</v>
      </c>
      <c r="Y583">
        <v>137</v>
      </c>
      <c r="Z583">
        <v>2</v>
      </c>
      <c r="AA583">
        <v>2</v>
      </c>
      <c r="AB583" s="1">
        <v>0.22</v>
      </c>
      <c r="AC583" s="1">
        <v>0.27800000000000002</v>
      </c>
      <c r="AD583" s="1">
        <v>0.316</v>
      </c>
      <c r="AE583" s="1">
        <v>0.26700000000000002</v>
      </c>
      <c r="AF583" s="36">
        <v>10</v>
      </c>
      <c r="AG583" s="36">
        <v>10</v>
      </c>
      <c r="AH583" s="8">
        <v>2</v>
      </c>
      <c r="AI583" s="36">
        <v>-4</v>
      </c>
      <c r="AJ583" s="38">
        <v>677</v>
      </c>
      <c r="AK583" s="38">
        <v>87</v>
      </c>
      <c r="AL583" s="1">
        <v>0.47499999999999998</v>
      </c>
      <c r="AM583" s="1">
        <v>0.4</v>
      </c>
      <c r="AN583" s="1">
        <v>0.13692887479999999</v>
      </c>
      <c r="AO583" s="1">
        <v>3.3463493699999999E-2</v>
      </c>
      <c r="AP583" s="1">
        <v>7.0887018900000001E-2</v>
      </c>
      <c r="AQ583" s="1">
        <v>0.19483103290000001</v>
      </c>
      <c r="AR583" s="1">
        <v>0.15836821400000001</v>
      </c>
      <c r="AS583" s="1">
        <v>9.5590981199999994E-2</v>
      </c>
      <c r="AT583" s="1">
        <v>3.7715959200000003E-2</v>
      </c>
      <c r="AU583" s="1">
        <v>6.0961851999999997E-3</v>
      </c>
      <c r="AV583" s="1">
        <v>1.24364093E-2</v>
      </c>
      <c r="AW583" s="1">
        <v>0.26665274760000002</v>
      </c>
      <c r="AX583" s="1">
        <v>1.9524895933999999</v>
      </c>
      <c r="AY583" s="1">
        <v>-1.278941978</v>
      </c>
      <c r="AZ583" s="1">
        <v>-0.76506651000000003</v>
      </c>
      <c r="BA583" s="1">
        <v>0.36162135340000001</v>
      </c>
      <c r="BB583" s="1">
        <v>-0.354840451</v>
      </c>
      <c r="BC583" s="1">
        <v>-0.560839541</v>
      </c>
      <c r="BD583" s="1">
        <v>0.19003242940000001</v>
      </c>
      <c r="BE583" s="1">
        <v>-1.118511772</v>
      </c>
      <c r="BF583" s="1">
        <v>-0.30470066899999998</v>
      </c>
      <c r="BG583" s="1">
        <v>0.48153655610000001</v>
      </c>
      <c r="BH583" s="1">
        <v>-1.1741079780000001</v>
      </c>
      <c r="BI583" s="1">
        <v>-1.0492436030000001</v>
      </c>
      <c r="BJ583">
        <v>4</v>
      </c>
      <c r="BK583">
        <v>1</v>
      </c>
      <c r="BL583" t="s">
        <v>761</v>
      </c>
      <c r="BM583" t="s">
        <v>6729</v>
      </c>
      <c r="BN583" s="36" t="s">
        <v>6744</v>
      </c>
      <c r="BO583" s="1">
        <v>-0.87611801099999997</v>
      </c>
      <c r="BP583" s="1">
        <v>0.23419620090000001</v>
      </c>
      <c r="BQ583" s="1">
        <v>-0.19299313500000001</v>
      </c>
      <c r="BR583" s="1">
        <v>0.25655262899999998</v>
      </c>
      <c r="BS583" s="1">
        <v>0.87611801099999997</v>
      </c>
      <c r="BT583" s="1">
        <v>0.23419620090000001</v>
      </c>
      <c r="BU583" s="1">
        <v>0.19299313470000001</v>
      </c>
      <c r="BV583" s="1">
        <v>0.25655262899999998</v>
      </c>
      <c r="BW583" t="s">
        <v>2814</v>
      </c>
      <c r="BX583" t="s">
        <v>1390</v>
      </c>
      <c r="BY583" t="s">
        <v>1373</v>
      </c>
      <c r="CP583" t="s">
        <v>1107</v>
      </c>
      <c r="CQ583">
        <v>25</v>
      </c>
      <c r="CR583">
        <v>8</v>
      </c>
      <c r="CS583">
        <v>0</v>
      </c>
      <c r="CT583">
        <v>0</v>
      </c>
      <c r="CU583">
        <v>2016</v>
      </c>
      <c r="CV583">
        <v>26</v>
      </c>
      <c r="CW583">
        <v>0.12</v>
      </c>
      <c r="CX583">
        <v>0.154</v>
      </c>
      <c r="CY583">
        <v>0.12</v>
      </c>
      <c r="CZ583">
        <v>3</v>
      </c>
      <c r="DA583">
        <v>0.13200000000000001</v>
      </c>
      <c r="DB583">
        <v>0</v>
      </c>
      <c r="DC583">
        <v>-1</v>
      </c>
      <c r="DD583" t="s">
        <v>257</v>
      </c>
      <c r="DE583">
        <v>22</v>
      </c>
      <c r="DV583" s="36" t="s">
        <v>4823</v>
      </c>
    </row>
    <row r="584" spans="1:126" x14ac:dyDescent="0.3">
      <c r="A584">
        <v>583</v>
      </c>
      <c r="B584" t="s">
        <v>7047</v>
      </c>
      <c r="C584" t="s">
        <v>450</v>
      </c>
      <c r="D584" t="s">
        <v>148</v>
      </c>
      <c r="E584">
        <v>489267</v>
      </c>
      <c r="F584" t="s">
        <v>257</v>
      </c>
      <c r="I584" t="s">
        <v>1065</v>
      </c>
      <c r="J584">
        <v>36</v>
      </c>
      <c r="K584" t="s">
        <v>6702</v>
      </c>
      <c r="L584">
        <v>172</v>
      </c>
      <c r="M584">
        <v>120</v>
      </c>
      <c r="N584">
        <v>81</v>
      </c>
      <c r="O584">
        <v>89</v>
      </c>
      <c r="P584">
        <v>106</v>
      </c>
      <c r="Q584">
        <v>127</v>
      </c>
      <c r="R584">
        <v>83</v>
      </c>
      <c r="S584">
        <v>108</v>
      </c>
      <c r="T584">
        <v>91</v>
      </c>
      <c r="U584">
        <v>62</v>
      </c>
      <c r="V584">
        <v>120</v>
      </c>
      <c r="W584">
        <v>95</v>
      </c>
      <c r="X584">
        <v>35</v>
      </c>
      <c r="Y584">
        <v>208</v>
      </c>
      <c r="Z584">
        <v>7</v>
      </c>
      <c r="AA584">
        <v>3</v>
      </c>
      <c r="AB584" s="1">
        <v>0.20699999999999999</v>
      </c>
      <c r="AC584" s="1">
        <v>0.27800000000000002</v>
      </c>
      <c r="AD584" s="1">
        <v>0.36199999999999999</v>
      </c>
      <c r="AE584" s="1">
        <v>0.28100000000000003</v>
      </c>
      <c r="AF584" s="36">
        <v>16</v>
      </c>
      <c r="AG584" s="36">
        <v>17</v>
      </c>
      <c r="AH584" s="8">
        <v>4</v>
      </c>
      <c r="AI584" s="36">
        <v>-3</v>
      </c>
      <c r="AJ584" s="38">
        <v>407</v>
      </c>
      <c r="AK584" s="38">
        <v>59</v>
      </c>
      <c r="AL584" s="1">
        <v>0.47499999999999998</v>
      </c>
      <c r="AM584" s="1">
        <v>0.58333333330000003</v>
      </c>
      <c r="AN584" s="1">
        <v>0.2078674163</v>
      </c>
      <c r="AO584" s="1">
        <v>2.2115190100000001E-2</v>
      </c>
      <c r="AP584" s="1">
        <v>8.3842659999999999E-2</v>
      </c>
      <c r="AQ584" s="1">
        <v>0.27638348940000002</v>
      </c>
      <c r="AR584" s="1">
        <v>0.1278505979</v>
      </c>
      <c r="AS584" s="1">
        <v>0.15527259039999999</v>
      </c>
      <c r="AT584" s="1">
        <v>3.7037712700000003E-2</v>
      </c>
      <c r="AU584" s="1">
        <v>2.7802937999999999E-3</v>
      </c>
      <c r="AV584" s="1">
        <v>3.1598317500000001E-2</v>
      </c>
      <c r="AW584" s="1">
        <v>0.28147202560000001</v>
      </c>
      <c r="AX584" s="1">
        <v>1.9524895933999999</v>
      </c>
      <c r="AY584" s="1">
        <v>1.4854708896</v>
      </c>
      <c r="AZ584" s="1">
        <v>-0.31683309799999998</v>
      </c>
      <c r="BA584" s="1">
        <v>-0.117398462</v>
      </c>
      <c r="BB584" s="1">
        <v>0.1892493422</v>
      </c>
      <c r="BC584" s="1">
        <v>1.4607929073999999</v>
      </c>
      <c r="BD584" s="1">
        <v>-0.97389985800000001</v>
      </c>
      <c r="BE584" s="1">
        <v>0.26730954950000002</v>
      </c>
      <c r="BF584" s="1">
        <v>-0.37680690900000002</v>
      </c>
      <c r="BG584" s="1">
        <v>-0.51619102699999997</v>
      </c>
      <c r="BH584" s="1">
        <v>0.44525389440000002</v>
      </c>
      <c r="BI584" s="1">
        <v>-0.54045545900000003</v>
      </c>
      <c r="BJ584">
        <v>3</v>
      </c>
      <c r="BK584">
        <v>3</v>
      </c>
      <c r="BL584" t="s">
        <v>762</v>
      </c>
      <c r="BM584" t="s">
        <v>6729</v>
      </c>
      <c r="BN584" s="36" t="s">
        <v>6732</v>
      </c>
      <c r="BO584" s="1">
        <v>-2.9835300000000001E-4</v>
      </c>
      <c r="BP584" s="1">
        <v>0.13849869670000001</v>
      </c>
      <c r="BQ584" s="1">
        <v>0.72841250079999997</v>
      </c>
      <c r="BR584" s="1">
        <v>0.61506526699999997</v>
      </c>
      <c r="BS584" s="1">
        <v>2.9835309999999999E-4</v>
      </c>
      <c r="BT584" s="1">
        <v>0.13849869670000001</v>
      </c>
      <c r="BU584" s="1">
        <v>0.72841250079999997</v>
      </c>
      <c r="BV584" s="1">
        <v>0.61506526699999997</v>
      </c>
      <c r="BW584" t="s">
        <v>6914</v>
      </c>
      <c r="BX584" t="s">
        <v>1116</v>
      </c>
      <c r="BY584" t="s">
        <v>1063</v>
      </c>
      <c r="BZ584" t="s">
        <v>1116</v>
      </c>
      <c r="CA584">
        <v>289</v>
      </c>
      <c r="CB584">
        <v>105</v>
      </c>
      <c r="CC584">
        <v>7</v>
      </c>
      <c r="CD584">
        <v>1</v>
      </c>
      <c r="CE584">
        <v>2017</v>
      </c>
      <c r="CF584">
        <v>312</v>
      </c>
      <c r="CG584">
        <v>0.22500000000000001</v>
      </c>
      <c r="CH584">
        <v>0.26</v>
      </c>
      <c r="CI584">
        <v>0.35299999999999998</v>
      </c>
      <c r="CJ584">
        <v>82</v>
      </c>
      <c r="CK584">
        <v>0.26300000000000001</v>
      </c>
      <c r="CL584">
        <v>16</v>
      </c>
      <c r="CM584">
        <v>5</v>
      </c>
      <c r="CN584" t="s">
        <v>257</v>
      </c>
      <c r="CO584">
        <v>34</v>
      </c>
      <c r="CP584" t="s">
        <v>1107</v>
      </c>
      <c r="CQ584">
        <v>214</v>
      </c>
      <c r="CR584">
        <v>105</v>
      </c>
      <c r="CS584">
        <v>13</v>
      </c>
      <c r="CT584">
        <v>4</v>
      </c>
      <c r="CU584">
        <v>2016</v>
      </c>
      <c r="CV584">
        <v>248</v>
      </c>
      <c r="CW584">
        <v>0.22900000000000001</v>
      </c>
      <c r="CX584">
        <v>0.31900000000000001</v>
      </c>
      <c r="CY584">
        <v>0.495</v>
      </c>
      <c r="CZ584">
        <v>85</v>
      </c>
      <c r="DA584">
        <v>0.34499999999999997</v>
      </c>
      <c r="DB584">
        <v>37</v>
      </c>
      <c r="DC584">
        <v>10</v>
      </c>
      <c r="DD584" t="s">
        <v>253</v>
      </c>
      <c r="DE584">
        <v>33</v>
      </c>
      <c r="DF584" t="s">
        <v>1375</v>
      </c>
      <c r="DG584">
        <v>114</v>
      </c>
      <c r="DH584">
        <v>55</v>
      </c>
      <c r="DI584">
        <v>3</v>
      </c>
      <c r="DJ584">
        <v>4</v>
      </c>
      <c r="DK584">
        <v>2015</v>
      </c>
      <c r="DL584">
        <v>125</v>
      </c>
      <c r="DM584">
        <v>0.22800000000000001</v>
      </c>
      <c r="DN584">
        <v>0.29599999999999999</v>
      </c>
      <c r="DO584">
        <v>0.34200000000000003</v>
      </c>
      <c r="DP584">
        <v>36</v>
      </c>
      <c r="DQ584">
        <v>0.28699999999999998</v>
      </c>
      <c r="DR584">
        <v>12</v>
      </c>
      <c r="DS584">
        <v>3</v>
      </c>
      <c r="DT584" t="s">
        <v>250</v>
      </c>
      <c r="DU584">
        <v>32</v>
      </c>
      <c r="DV584" s="36" t="s">
        <v>1535</v>
      </c>
    </row>
    <row r="585" spans="1:126" x14ac:dyDescent="0.3">
      <c r="A585">
        <v>584</v>
      </c>
      <c r="B585" t="s">
        <v>7335</v>
      </c>
      <c r="C585" t="s">
        <v>342</v>
      </c>
      <c r="D585" t="s">
        <v>268</v>
      </c>
      <c r="E585">
        <v>451705</v>
      </c>
      <c r="F585" t="s">
        <v>255</v>
      </c>
      <c r="I585" t="s">
        <v>1065</v>
      </c>
      <c r="J585">
        <v>31</v>
      </c>
      <c r="K585" t="s">
        <v>708</v>
      </c>
      <c r="L585">
        <v>90</v>
      </c>
      <c r="M585">
        <v>107</v>
      </c>
      <c r="N585">
        <v>31</v>
      </c>
      <c r="O585">
        <v>11</v>
      </c>
      <c r="P585">
        <v>89</v>
      </c>
      <c r="Q585">
        <v>94</v>
      </c>
      <c r="R585">
        <v>96</v>
      </c>
      <c r="S585">
        <v>74</v>
      </c>
      <c r="T585">
        <v>97</v>
      </c>
      <c r="U585">
        <v>30</v>
      </c>
      <c r="V585">
        <v>69</v>
      </c>
      <c r="W585">
        <v>88</v>
      </c>
      <c r="X585">
        <v>31</v>
      </c>
      <c r="Y585">
        <v>80</v>
      </c>
      <c r="Z585">
        <v>1</v>
      </c>
      <c r="AA585">
        <v>0</v>
      </c>
      <c r="AB585" s="1">
        <v>0.21199999999999999</v>
      </c>
      <c r="AC585" s="1">
        <v>0.26800000000000002</v>
      </c>
      <c r="AD585" s="1">
        <v>0.318</v>
      </c>
      <c r="AE585" s="1">
        <v>0.26100000000000001</v>
      </c>
      <c r="AF585" s="36">
        <v>7</v>
      </c>
      <c r="AG585" s="36">
        <v>7</v>
      </c>
      <c r="AH585" s="8">
        <v>1</v>
      </c>
      <c r="AI585" s="36">
        <v>-5</v>
      </c>
      <c r="AJ585" s="38">
        <v>752</v>
      </c>
      <c r="AK585" s="38">
        <v>123</v>
      </c>
      <c r="AL585" s="1">
        <v>0.25</v>
      </c>
      <c r="AM585" s="1">
        <v>0.51666666670000005</v>
      </c>
      <c r="AN585" s="1">
        <v>8.0137158200000003E-2</v>
      </c>
      <c r="AO585" s="1">
        <v>2.8267333999999998E-3</v>
      </c>
      <c r="AP585" s="1">
        <v>7.0406843199999999E-2</v>
      </c>
      <c r="AQ585" s="1">
        <v>0.20450946070000001</v>
      </c>
      <c r="AR585" s="1">
        <v>0.14688939309999999</v>
      </c>
      <c r="AS585" s="1">
        <v>0.1064077169</v>
      </c>
      <c r="AT585" s="1">
        <v>3.92237707E-2</v>
      </c>
      <c r="AU585" s="1">
        <v>1.3370006000000001E-3</v>
      </c>
      <c r="AV585" s="1">
        <v>1.8127067899999998E-2</v>
      </c>
      <c r="AW585" s="1">
        <v>0.26123692440000001</v>
      </c>
      <c r="AX585" s="1">
        <v>-0.26135687499999999</v>
      </c>
      <c r="AY585" s="1">
        <v>0.48022984680000003</v>
      </c>
      <c r="AZ585" s="1">
        <v>-1.1239115669999999</v>
      </c>
      <c r="BA585" s="1">
        <v>-0.93157767800000002</v>
      </c>
      <c r="BB585" s="1">
        <v>-0.37500608299999999</v>
      </c>
      <c r="BC585" s="1">
        <v>-0.320917599</v>
      </c>
      <c r="BD585" s="1">
        <v>-0.24776619</v>
      </c>
      <c r="BE585" s="1">
        <v>-0.86734456800000004</v>
      </c>
      <c r="BF585" s="1">
        <v>-0.144401116</v>
      </c>
      <c r="BG585" s="1">
        <v>-0.95046741700000004</v>
      </c>
      <c r="BH585" s="1">
        <v>-0.69319368699999995</v>
      </c>
      <c r="BI585" s="1">
        <v>-1.2351842799999999</v>
      </c>
      <c r="BJ585">
        <v>3</v>
      </c>
      <c r="BK585">
        <v>3</v>
      </c>
      <c r="BL585" t="s">
        <v>762</v>
      </c>
      <c r="BM585" t="s">
        <v>761</v>
      </c>
      <c r="BN585" s="36" t="s">
        <v>783</v>
      </c>
      <c r="BO585" s="1">
        <v>-0.40490503799999999</v>
      </c>
      <c r="BP585" s="1">
        <v>-0.12841178</v>
      </c>
      <c r="BQ585" s="1">
        <v>0.75162373650000003</v>
      </c>
      <c r="BR585" s="1">
        <v>0.38858051919999997</v>
      </c>
      <c r="BS585" s="1">
        <v>0.40490503750000001</v>
      </c>
      <c r="BT585" s="1">
        <v>0.12841177949999999</v>
      </c>
      <c r="BU585" s="1">
        <v>0.75162373650000003</v>
      </c>
      <c r="BV585" s="1">
        <v>0.38858051919999997</v>
      </c>
      <c r="BW585" t="s">
        <v>2883</v>
      </c>
      <c r="BX585" t="s">
        <v>2539</v>
      </c>
      <c r="BY585" t="s">
        <v>1063</v>
      </c>
      <c r="CP585" t="s">
        <v>2539</v>
      </c>
      <c r="CQ585">
        <v>38</v>
      </c>
      <c r="CR585">
        <v>20</v>
      </c>
      <c r="CS585">
        <v>0</v>
      </c>
      <c r="CT585">
        <v>0</v>
      </c>
      <c r="CU585">
        <v>2016</v>
      </c>
      <c r="CV585">
        <v>41</v>
      </c>
      <c r="CW585">
        <v>0.184</v>
      </c>
      <c r="CX585">
        <v>0.22500000000000001</v>
      </c>
      <c r="CY585">
        <v>0.23699999999999999</v>
      </c>
      <c r="CZ585">
        <v>8</v>
      </c>
      <c r="DA585">
        <v>0.20499999999999999</v>
      </c>
      <c r="DB585">
        <v>2</v>
      </c>
      <c r="DC585">
        <v>0</v>
      </c>
      <c r="DD585" t="s">
        <v>255</v>
      </c>
      <c r="DE585">
        <v>29</v>
      </c>
      <c r="DV585" s="36" t="s">
        <v>5062</v>
      </c>
    </row>
    <row r="586" spans="1:126" x14ac:dyDescent="0.3">
      <c r="A586">
        <v>585</v>
      </c>
      <c r="B586" t="s">
        <v>6842</v>
      </c>
      <c r="C586" t="s">
        <v>342</v>
      </c>
      <c r="D586" t="s">
        <v>6310</v>
      </c>
      <c r="E586">
        <v>642708</v>
      </c>
      <c r="F586" t="s">
        <v>257</v>
      </c>
      <c r="I586" t="s">
        <v>1065</v>
      </c>
      <c r="J586">
        <v>19</v>
      </c>
      <c r="K586" t="s">
        <v>6312</v>
      </c>
      <c r="L586">
        <v>172</v>
      </c>
      <c r="M586">
        <v>76</v>
      </c>
      <c r="N586">
        <v>98</v>
      </c>
      <c r="O586">
        <v>345</v>
      </c>
      <c r="P586">
        <v>58</v>
      </c>
      <c r="Q586">
        <v>113</v>
      </c>
      <c r="R586">
        <v>102</v>
      </c>
      <c r="S586">
        <v>93</v>
      </c>
      <c r="T586">
        <v>85</v>
      </c>
      <c r="U586">
        <v>410</v>
      </c>
      <c r="V586">
        <v>67</v>
      </c>
      <c r="W586">
        <v>94</v>
      </c>
      <c r="X586">
        <v>22</v>
      </c>
      <c r="Y586">
        <v>252</v>
      </c>
      <c r="Z586">
        <v>4</v>
      </c>
      <c r="AA586">
        <v>10</v>
      </c>
      <c r="AB586" s="1">
        <v>0.22900000000000001</v>
      </c>
      <c r="AC586" s="1">
        <v>0.27300000000000002</v>
      </c>
      <c r="AD586" s="1">
        <v>0.36299999999999999</v>
      </c>
      <c r="AE586" s="1">
        <v>0.27900000000000003</v>
      </c>
      <c r="AF586" s="36">
        <v>17</v>
      </c>
      <c r="AG586" s="36">
        <v>19</v>
      </c>
      <c r="AH586" s="8">
        <v>6</v>
      </c>
      <c r="AI586" s="36">
        <v>-5</v>
      </c>
      <c r="AJ586" s="38">
        <v>371</v>
      </c>
      <c r="AK586" s="38">
        <v>53</v>
      </c>
      <c r="AL586" s="1">
        <v>0.47499999999999998</v>
      </c>
      <c r="AM586" s="1">
        <v>0.36666666669999998</v>
      </c>
      <c r="AN586" s="1">
        <v>0.2516360352</v>
      </c>
      <c r="AO586" s="1">
        <v>8.5865691399999999E-2</v>
      </c>
      <c r="AP586" s="1">
        <v>4.63965655E-2</v>
      </c>
      <c r="AQ586" s="1">
        <v>0.24553236119999999</v>
      </c>
      <c r="AR586" s="1">
        <v>0.15624037569999999</v>
      </c>
      <c r="AS586" s="1">
        <v>0.1338823871</v>
      </c>
      <c r="AT586" s="1">
        <v>3.44787436E-2</v>
      </c>
      <c r="AU586" s="1">
        <v>1.8435055700000001E-2</v>
      </c>
      <c r="AV586" s="1">
        <v>1.7540087199999999E-2</v>
      </c>
      <c r="AW586" s="1">
        <v>0.27860305969999999</v>
      </c>
      <c r="AX586" s="1">
        <v>1.9524895933999999</v>
      </c>
      <c r="AY586" s="1">
        <v>-1.7815624999999999</v>
      </c>
      <c r="AZ586" s="1">
        <v>-4.0275998E-2</v>
      </c>
      <c r="BA586" s="1">
        <v>2.5735546859</v>
      </c>
      <c r="BB586" s="1">
        <v>-1.3833503920000001</v>
      </c>
      <c r="BC586" s="1">
        <v>0.69601346980000001</v>
      </c>
      <c r="BD586" s="1">
        <v>0.1088773447</v>
      </c>
      <c r="BE586" s="1">
        <v>-0.22937611599999999</v>
      </c>
      <c r="BF586" s="1">
        <v>-0.64885789299999996</v>
      </c>
      <c r="BG586" s="1">
        <v>4.1942127960000004</v>
      </c>
      <c r="BH586" s="1">
        <v>-0.74279908900000002</v>
      </c>
      <c r="BI586" s="1">
        <v>-0.638955253</v>
      </c>
      <c r="BJ586">
        <v>2</v>
      </c>
      <c r="BK586">
        <v>2</v>
      </c>
      <c r="BL586" t="s">
        <v>759</v>
      </c>
      <c r="BM586" t="s">
        <v>761</v>
      </c>
      <c r="BN586" s="36" t="s">
        <v>779</v>
      </c>
      <c r="BO586" s="1">
        <v>-0.61772866800000004</v>
      </c>
      <c r="BP586" s="1">
        <v>0.67255133160000002</v>
      </c>
      <c r="BQ586" s="1">
        <v>-0.29337683599999997</v>
      </c>
      <c r="BR586" s="1">
        <v>-2.799898E-2</v>
      </c>
      <c r="BS586" s="1">
        <v>0.61772866780000002</v>
      </c>
      <c r="BT586" s="1">
        <v>0.67255133160000002</v>
      </c>
      <c r="BU586" s="1">
        <v>0.29337683580000001</v>
      </c>
      <c r="BV586" s="1">
        <v>2.7998980199999999E-2</v>
      </c>
      <c r="BW586" t="s">
        <v>2467</v>
      </c>
      <c r="BX586" t="s">
        <v>1089</v>
      </c>
      <c r="BY586" t="s">
        <v>1063</v>
      </c>
      <c r="BZ586" t="s">
        <v>1089</v>
      </c>
      <c r="CA586">
        <v>165</v>
      </c>
      <c r="CB586">
        <v>46</v>
      </c>
      <c r="CC586">
        <v>4</v>
      </c>
      <c r="CD586">
        <v>7</v>
      </c>
      <c r="CE586">
        <v>2017</v>
      </c>
      <c r="CF586">
        <v>170</v>
      </c>
      <c r="CG586">
        <v>0.248</v>
      </c>
      <c r="CH586">
        <v>0.27100000000000002</v>
      </c>
      <c r="CI586">
        <v>0.39400000000000002</v>
      </c>
      <c r="CJ586">
        <v>49</v>
      </c>
      <c r="CK586">
        <v>0.28699999999999998</v>
      </c>
      <c r="CL586">
        <v>15</v>
      </c>
      <c r="CM586">
        <v>5</v>
      </c>
      <c r="CN586" t="s">
        <v>257</v>
      </c>
      <c r="CO586">
        <v>21</v>
      </c>
      <c r="DV586" s="36" t="s">
        <v>6311</v>
      </c>
    </row>
    <row r="587" spans="1:126" x14ac:dyDescent="0.3">
      <c r="A587">
        <v>586</v>
      </c>
      <c r="B587" t="s">
        <v>4068</v>
      </c>
      <c r="C587" t="s">
        <v>342</v>
      </c>
      <c r="D587" t="s">
        <v>3280</v>
      </c>
      <c r="E587">
        <v>592696</v>
      </c>
      <c r="F587" t="s">
        <v>249</v>
      </c>
      <c r="I587" t="s">
        <v>1103</v>
      </c>
      <c r="J587">
        <v>26</v>
      </c>
      <c r="K587" t="s">
        <v>702</v>
      </c>
      <c r="L587">
        <v>76</v>
      </c>
      <c r="M587">
        <v>89</v>
      </c>
      <c r="N587">
        <v>200</v>
      </c>
      <c r="O587">
        <v>106</v>
      </c>
      <c r="P587">
        <v>69</v>
      </c>
      <c r="Q587">
        <v>94</v>
      </c>
      <c r="R587">
        <v>101</v>
      </c>
      <c r="S587">
        <v>135</v>
      </c>
      <c r="T587">
        <v>130</v>
      </c>
      <c r="U587">
        <v>237</v>
      </c>
      <c r="V587">
        <v>136</v>
      </c>
      <c r="W587">
        <v>109</v>
      </c>
      <c r="X587">
        <v>26</v>
      </c>
      <c r="Y587">
        <v>517</v>
      </c>
      <c r="Z587">
        <v>18</v>
      </c>
      <c r="AA587">
        <v>8</v>
      </c>
      <c r="AB587" s="1">
        <v>0.26300000000000001</v>
      </c>
      <c r="AC587" s="1">
        <v>0.30099999999999999</v>
      </c>
      <c r="AD587" s="1">
        <v>0.45700000000000002</v>
      </c>
      <c r="AE587" s="1">
        <v>0.32300000000000001</v>
      </c>
      <c r="AF587" s="36">
        <v>47</v>
      </c>
      <c r="AG587" s="36">
        <v>43</v>
      </c>
      <c r="AH587" s="8">
        <v>20</v>
      </c>
      <c r="AI587" s="36">
        <v>-4</v>
      </c>
      <c r="AJ587" s="38">
        <v>133</v>
      </c>
      <c r="AK587" s="38">
        <v>37</v>
      </c>
      <c r="AL587" s="1">
        <v>0.21</v>
      </c>
      <c r="AM587" s="1">
        <v>0.43333333330000001</v>
      </c>
      <c r="AN587" s="1">
        <v>0.51720355370000004</v>
      </c>
      <c r="AO587" s="1">
        <v>2.6492791000000002E-2</v>
      </c>
      <c r="AP587" s="1">
        <v>5.5021355600000002E-2</v>
      </c>
      <c r="AQ587" s="1">
        <v>0.20524678230000001</v>
      </c>
      <c r="AR587" s="1">
        <v>0.1550682716</v>
      </c>
      <c r="AS587" s="1">
        <v>0.19466006020000001</v>
      </c>
      <c r="AT587" s="1">
        <v>5.2863385899999997E-2</v>
      </c>
      <c r="AU587" s="1">
        <v>1.0639234399999999E-2</v>
      </c>
      <c r="AV587" s="1">
        <v>3.5685029399999998E-2</v>
      </c>
      <c r="AW587" s="1">
        <v>0.32275386589999999</v>
      </c>
      <c r="AX587" s="1">
        <v>-0.65492958000000001</v>
      </c>
      <c r="AY587" s="1">
        <v>-0.77632145699999999</v>
      </c>
      <c r="AZ587" s="1">
        <v>1.6377432055000001</v>
      </c>
      <c r="BA587" s="1">
        <v>6.7383127900000006E-2</v>
      </c>
      <c r="BB587" s="1">
        <v>-1.021140586</v>
      </c>
      <c r="BC587" s="1">
        <v>-0.302639877</v>
      </c>
      <c r="BD587" s="1">
        <v>6.4173665300000002E-2</v>
      </c>
      <c r="BE587" s="1">
        <v>1.1818960718</v>
      </c>
      <c r="BF587" s="1">
        <v>1.3056635987</v>
      </c>
      <c r="BG587" s="1">
        <v>1.8485069485000001</v>
      </c>
      <c r="BH587" s="1">
        <v>0.79061957039999997</v>
      </c>
      <c r="BI587" s="1">
        <v>0.87686802919999995</v>
      </c>
      <c r="BJ587">
        <v>1</v>
      </c>
      <c r="BK587">
        <v>3</v>
      </c>
      <c r="BL587" t="s">
        <v>760</v>
      </c>
      <c r="BM587" t="s">
        <v>763</v>
      </c>
      <c r="BN587" s="36" t="s">
        <v>796</v>
      </c>
      <c r="BO587" s="1">
        <v>0.34657331330000002</v>
      </c>
      <c r="BP587" s="1">
        <v>7.6087431400000002E-2</v>
      </c>
      <c r="BQ587" s="1">
        <v>-0.85327200299999995</v>
      </c>
      <c r="BR587" s="1">
        <v>-0.181050766</v>
      </c>
      <c r="BS587" s="1">
        <v>0.34657331330000002</v>
      </c>
      <c r="BT587" s="1">
        <v>7.6087431400000002E-2</v>
      </c>
      <c r="BU587" s="1">
        <v>0.85327200349999999</v>
      </c>
      <c r="BV587" s="1">
        <v>0.1810507663</v>
      </c>
      <c r="BW587" t="s">
        <v>2802</v>
      </c>
      <c r="BX587" t="s">
        <v>1400</v>
      </c>
      <c r="BY587" t="s">
        <v>1373</v>
      </c>
      <c r="BZ587" t="s">
        <v>1400</v>
      </c>
      <c r="CA587">
        <v>542</v>
      </c>
      <c r="CB587">
        <v>151</v>
      </c>
      <c r="CC587">
        <v>27</v>
      </c>
      <c r="CD587">
        <v>9</v>
      </c>
      <c r="CE587">
        <v>2017</v>
      </c>
      <c r="CF587">
        <v>589</v>
      </c>
      <c r="CG587">
        <v>0.28999999999999998</v>
      </c>
      <c r="CH587">
        <v>0.32800000000000001</v>
      </c>
      <c r="CI587">
        <v>0.50700000000000001</v>
      </c>
      <c r="CJ587">
        <v>207</v>
      </c>
      <c r="CK587">
        <v>0.35199999999999998</v>
      </c>
      <c r="CL587">
        <v>70</v>
      </c>
      <c r="CM587">
        <v>30</v>
      </c>
      <c r="CN587" t="s">
        <v>249</v>
      </c>
      <c r="CO587">
        <v>25</v>
      </c>
      <c r="CP587" t="s">
        <v>1400</v>
      </c>
      <c r="CQ587">
        <v>335</v>
      </c>
      <c r="CR587">
        <v>92</v>
      </c>
      <c r="CS587">
        <v>10</v>
      </c>
      <c r="CT587">
        <v>5</v>
      </c>
      <c r="CU587">
        <v>2016</v>
      </c>
      <c r="CV587">
        <v>354</v>
      </c>
      <c r="CW587">
        <v>0.26900000000000002</v>
      </c>
      <c r="CX587">
        <v>0.29499999999999998</v>
      </c>
      <c r="CY587">
        <v>0.42099999999999999</v>
      </c>
      <c r="CZ587">
        <v>109</v>
      </c>
      <c r="DA587">
        <v>0.307</v>
      </c>
      <c r="DB587">
        <v>31</v>
      </c>
      <c r="DC587">
        <v>13</v>
      </c>
      <c r="DD587" t="s">
        <v>249</v>
      </c>
      <c r="DE587">
        <v>24</v>
      </c>
      <c r="DF587" t="s">
        <v>1400</v>
      </c>
      <c r="DG587">
        <v>453</v>
      </c>
      <c r="DH587">
        <v>122</v>
      </c>
      <c r="DI587">
        <v>13</v>
      </c>
      <c r="DJ587">
        <v>11</v>
      </c>
      <c r="DK587">
        <v>2015</v>
      </c>
      <c r="DL587">
        <v>474</v>
      </c>
      <c r="DM587">
        <v>0.26700000000000002</v>
      </c>
      <c r="DN587">
        <v>0.28899999999999998</v>
      </c>
      <c r="DO587">
        <v>0.45900000000000002</v>
      </c>
      <c r="DP587">
        <v>149</v>
      </c>
      <c r="DQ587">
        <v>0.315</v>
      </c>
      <c r="DR587">
        <v>41</v>
      </c>
      <c r="DS587">
        <v>18</v>
      </c>
      <c r="DT587" t="s">
        <v>249</v>
      </c>
      <c r="DU587">
        <v>23</v>
      </c>
      <c r="DV587" s="36" t="s">
        <v>4069</v>
      </c>
    </row>
    <row r="588" spans="1:126" x14ac:dyDescent="0.3">
      <c r="A588">
        <v>587</v>
      </c>
      <c r="B588" t="s">
        <v>669</v>
      </c>
      <c r="C588" t="s">
        <v>206</v>
      </c>
      <c r="D588" t="s">
        <v>210</v>
      </c>
      <c r="E588">
        <v>424325</v>
      </c>
      <c r="F588" t="s">
        <v>255</v>
      </c>
      <c r="I588" t="s">
        <v>1065</v>
      </c>
      <c r="J588">
        <v>32</v>
      </c>
      <c r="K588" t="s">
        <v>6679</v>
      </c>
      <c r="L588">
        <v>90</v>
      </c>
      <c r="M588">
        <v>141</v>
      </c>
      <c r="N588">
        <v>18</v>
      </c>
      <c r="O588">
        <v>8</v>
      </c>
      <c r="P588">
        <v>225</v>
      </c>
      <c r="Q588">
        <v>116</v>
      </c>
      <c r="R588">
        <v>88</v>
      </c>
      <c r="S588">
        <v>79</v>
      </c>
      <c r="T588">
        <v>42</v>
      </c>
      <c r="U588">
        <v>3</v>
      </c>
      <c r="V588">
        <v>93</v>
      </c>
      <c r="W588">
        <v>99</v>
      </c>
      <c r="X588">
        <v>41</v>
      </c>
      <c r="Y588">
        <v>47</v>
      </c>
      <c r="Z588">
        <v>1</v>
      </c>
      <c r="AA588">
        <v>0</v>
      </c>
      <c r="AB588" s="1">
        <v>0.187</v>
      </c>
      <c r="AC588" s="1">
        <v>0.33</v>
      </c>
      <c r="AD588" s="1">
        <v>0.30099999999999999</v>
      </c>
      <c r="AE588" s="1">
        <v>0.29599999999999999</v>
      </c>
      <c r="AF588" s="36">
        <v>7</v>
      </c>
      <c r="AG588" s="36">
        <v>7</v>
      </c>
      <c r="AH588" s="8">
        <v>0</v>
      </c>
      <c r="AI588" s="36">
        <v>-1</v>
      </c>
      <c r="AJ588" s="38">
        <v>738</v>
      </c>
      <c r="AK588" s="38">
        <v>119</v>
      </c>
      <c r="AL588" s="1">
        <v>0.25</v>
      </c>
      <c r="AM588" s="1">
        <v>0.68333333330000001</v>
      </c>
      <c r="AN588" s="1">
        <v>4.7454697499999997E-2</v>
      </c>
      <c r="AO588" s="1">
        <v>1.8705213999999999E-3</v>
      </c>
      <c r="AP588" s="1">
        <v>0.1785175269</v>
      </c>
      <c r="AQ588" s="1">
        <v>0.25287517310000002</v>
      </c>
      <c r="AR588" s="1">
        <v>0.13454504480000001</v>
      </c>
      <c r="AS588" s="1">
        <v>0.1142219917</v>
      </c>
      <c r="AT588" s="1">
        <v>1.7131018500000001E-2</v>
      </c>
      <c r="AU588" s="1">
        <v>1.4614639999999999E-4</v>
      </c>
      <c r="AV588" s="1">
        <v>2.4372865099999998E-2</v>
      </c>
      <c r="AW588" s="1">
        <v>0.29560659150000002</v>
      </c>
      <c r="AX588" s="1">
        <v>-0.26135687499999999</v>
      </c>
      <c r="AY588" s="1">
        <v>2.9933324537999999</v>
      </c>
      <c r="AZ588" s="1">
        <v>-1.3304194899999999</v>
      </c>
      <c r="BA588" s="1">
        <v>-0.97194005299999997</v>
      </c>
      <c r="BB588" s="1">
        <v>4.1652493159999997</v>
      </c>
      <c r="BC588" s="1">
        <v>0.87803700829999998</v>
      </c>
      <c r="BD588" s="1">
        <v>-0.71857575799999995</v>
      </c>
      <c r="BE588" s="1">
        <v>-0.68589522700000005</v>
      </c>
      <c r="BF588" s="1">
        <v>-2.4931418810000001</v>
      </c>
      <c r="BG588" s="1">
        <v>-1.308786781</v>
      </c>
      <c r="BH588" s="1">
        <v>-0.16536494099999999</v>
      </c>
      <c r="BI588" s="1">
        <v>-5.5175441999999998E-2</v>
      </c>
      <c r="BJ588">
        <v>3</v>
      </c>
      <c r="BK588">
        <v>3</v>
      </c>
      <c r="BL588" t="s">
        <v>762</v>
      </c>
      <c r="BM588" t="s">
        <v>763</v>
      </c>
      <c r="BN588" s="36" t="s">
        <v>799</v>
      </c>
      <c r="BO588" s="1">
        <v>0.15229588590000001</v>
      </c>
      <c r="BP588" s="1">
        <v>-0.134683779</v>
      </c>
      <c r="BQ588" s="1">
        <v>0.91927801629999994</v>
      </c>
      <c r="BR588" s="1">
        <v>-5.5486430000000003E-2</v>
      </c>
      <c r="BS588" s="1">
        <v>0.15229588590000001</v>
      </c>
      <c r="BT588" s="1">
        <v>0.1346837793</v>
      </c>
      <c r="BU588" s="1">
        <v>0.91927801629999994</v>
      </c>
      <c r="BV588" s="1">
        <v>5.5486430000000003E-2</v>
      </c>
      <c r="BW588" t="s">
        <v>2464</v>
      </c>
      <c r="BX588" t="s">
        <v>1070</v>
      </c>
      <c r="BY588" t="s">
        <v>1063</v>
      </c>
      <c r="CP588" t="s">
        <v>1070</v>
      </c>
      <c r="CQ588">
        <v>166</v>
      </c>
      <c r="CR588">
        <v>67</v>
      </c>
      <c r="CS588">
        <v>10</v>
      </c>
      <c r="CT588">
        <v>0</v>
      </c>
      <c r="CU588">
        <v>2016</v>
      </c>
      <c r="CV588">
        <v>205</v>
      </c>
      <c r="CW588">
        <v>0.22900000000000001</v>
      </c>
      <c r="CX588">
        <v>0.33800000000000002</v>
      </c>
      <c r="CY588">
        <v>0.44600000000000001</v>
      </c>
      <c r="CZ588">
        <v>68</v>
      </c>
      <c r="DA588">
        <v>0.33300000000000002</v>
      </c>
      <c r="DB588">
        <v>29</v>
      </c>
      <c r="DC588">
        <v>7</v>
      </c>
      <c r="DD588" t="s">
        <v>255</v>
      </c>
      <c r="DE588">
        <v>39</v>
      </c>
      <c r="DF588" t="s">
        <v>1070</v>
      </c>
      <c r="DG588">
        <v>159</v>
      </c>
      <c r="DH588">
        <v>72</v>
      </c>
      <c r="DI588">
        <v>1</v>
      </c>
      <c r="DJ588">
        <v>1</v>
      </c>
      <c r="DK588">
        <v>2015</v>
      </c>
      <c r="DL588">
        <v>182</v>
      </c>
      <c r="DM588">
        <v>0.17599999999999999</v>
      </c>
      <c r="DN588">
        <v>0.26700000000000002</v>
      </c>
      <c r="DO588">
        <v>0.252</v>
      </c>
      <c r="DP588">
        <v>44</v>
      </c>
      <c r="DQ588">
        <v>0.24</v>
      </c>
      <c r="DR588">
        <v>8</v>
      </c>
      <c r="DS588">
        <v>-2</v>
      </c>
      <c r="DT588" t="s">
        <v>255</v>
      </c>
      <c r="DU588">
        <v>38</v>
      </c>
      <c r="DV588" s="36" t="s">
        <v>1290</v>
      </c>
    </row>
    <row r="589" spans="1:126" x14ac:dyDescent="0.3">
      <c r="A589">
        <v>588</v>
      </c>
      <c r="B589" t="s">
        <v>3087</v>
      </c>
      <c r="C589" t="s">
        <v>3013</v>
      </c>
      <c r="D589" t="s">
        <v>38</v>
      </c>
      <c r="E589">
        <v>607387</v>
      </c>
      <c r="F589" t="s">
        <v>249</v>
      </c>
      <c r="G589" t="s">
        <v>250</v>
      </c>
      <c r="I589" t="s">
        <v>1065</v>
      </c>
      <c r="J589">
        <v>22</v>
      </c>
      <c r="K589" t="s">
        <v>2812</v>
      </c>
      <c r="L589">
        <v>76</v>
      </c>
      <c r="M589">
        <v>96</v>
      </c>
      <c r="N589">
        <v>76</v>
      </c>
      <c r="O589">
        <v>172</v>
      </c>
      <c r="P589">
        <v>77</v>
      </c>
      <c r="Q589">
        <v>130</v>
      </c>
      <c r="R589">
        <v>95</v>
      </c>
      <c r="S589">
        <v>100</v>
      </c>
      <c r="T589">
        <v>96</v>
      </c>
      <c r="U589">
        <v>80</v>
      </c>
      <c r="V589">
        <v>104</v>
      </c>
      <c r="W589">
        <v>94</v>
      </c>
      <c r="X589">
        <v>28</v>
      </c>
      <c r="Y589">
        <v>197</v>
      </c>
      <c r="Z589">
        <v>5</v>
      </c>
      <c r="AA589">
        <v>4</v>
      </c>
      <c r="AB589" s="1">
        <v>0.216</v>
      </c>
      <c r="AC589" s="1">
        <v>0.27500000000000002</v>
      </c>
      <c r="AD589" s="1">
        <v>0.36</v>
      </c>
      <c r="AE589" s="1">
        <v>0.28000000000000003</v>
      </c>
      <c r="AF589" s="36">
        <v>15</v>
      </c>
      <c r="AG589" s="36">
        <v>14</v>
      </c>
      <c r="AH589" s="8">
        <v>4</v>
      </c>
      <c r="AI589" s="36">
        <v>-10</v>
      </c>
      <c r="AJ589" s="38">
        <v>446</v>
      </c>
      <c r="AK589" s="38">
        <v>161</v>
      </c>
      <c r="AL589" s="1">
        <v>0.21</v>
      </c>
      <c r="AM589" s="1">
        <v>0.46666666670000001</v>
      </c>
      <c r="AN589" s="1">
        <v>0.1966249571</v>
      </c>
      <c r="AO589" s="1">
        <v>4.2778123500000001E-2</v>
      </c>
      <c r="AP589" s="1">
        <v>6.1159759299999998E-2</v>
      </c>
      <c r="AQ589" s="1">
        <v>0.28225994760000001</v>
      </c>
      <c r="AR589" s="1">
        <v>0.14500262210000001</v>
      </c>
      <c r="AS589" s="1">
        <v>0.144373853</v>
      </c>
      <c r="AT589" s="1">
        <v>3.8858608199999999E-2</v>
      </c>
      <c r="AU589" s="1">
        <v>3.5979542000000001E-3</v>
      </c>
      <c r="AV589" s="1">
        <v>2.7459033800000001E-2</v>
      </c>
      <c r="AW589" s="1">
        <v>0.27955270869999999</v>
      </c>
      <c r="AX589" s="1">
        <v>-0.65492958000000001</v>
      </c>
      <c r="AY589" s="1">
        <v>-0.27370093499999998</v>
      </c>
      <c r="AZ589" s="1">
        <v>-0.387869882</v>
      </c>
      <c r="BA589" s="1">
        <v>0.75479837719999998</v>
      </c>
      <c r="BB589" s="1">
        <v>-0.76334996499999996</v>
      </c>
      <c r="BC589" s="1">
        <v>1.6064664916</v>
      </c>
      <c r="BD589" s="1">
        <v>-0.31972704600000001</v>
      </c>
      <c r="BE589" s="1">
        <v>1.42382449E-2</v>
      </c>
      <c r="BF589" s="1">
        <v>-0.18322253499999999</v>
      </c>
      <c r="BG589" s="1">
        <v>-0.27016296099999998</v>
      </c>
      <c r="BH589" s="1">
        <v>9.5445404600000006E-2</v>
      </c>
      <c r="BI589" s="1">
        <v>-0.60635109200000004</v>
      </c>
      <c r="BJ589">
        <v>2</v>
      </c>
      <c r="BK589">
        <v>2</v>
      </c>
      <c r="BL589" t="s">
        <v>759</v>
      </c>
      <c r="BM589" t="s">
        <v>762</v>
      </c>
      <c r="BN589" s="36" t="s">
        <v>782</v>
      </c>
      <c r="BO589" s="1">
        <v>0.1821104664</v>
      </c>
      <c r="BP589" s="1">
        <v>0.83264425149999999</v>
      </c>
      <c r="BQ589" s="1">
        <v>0.2584850158</v>
      </c>
      <c r="BR589" s="1">
        <v>0.16206555580000001</v>
      </c>
      <c r="BS589" s="1">
        <v>0.1821104664</v>
      </c>
      <c r="BT589" s="1">
        <v>0.83264425149999999</v>
      </c>
      <c r="BU589" s="1">
        <v>0.2584850158</v>
      </c>
      <c r="BV589" s="1">
        <v>0.16206555580000001</v>
      </c>
      <c r="BW589" t="s">
        <v>2891</v>
      </c>
      <c r="BX589" t="s">
        <v>1375</v>
      </c>
      <c r="BY589" t="s">
        <v>1373</v>
      </c>
      <c r="BZ589" t="s">
        <v>1375</v>
      </c>
      <c r="CA589">
        <v>129</v>
      </c>
      <c r="CB589">
        <v>63</v>
      </c>
      <c r="CC589">
        <v>3</v>
      </c>
      <c r="CD589">
        <v>2</v>
      </c>
      <c r="CE589">
        <v>2017</v>
      </c>
      <c r="CF589">
        <v>144</v>
      </c>
      <c r="CG589">
        <v>0.217</v>
      </c>
      <c r="CH589">
        <v>0.29399999999999998</v>
      </c>
      <c r="CI589">
        <v>0.33300000000000002</v>
      </c>
      <c r="CJ589">
        <v>40</v>
      </c>
      <c r="CK589">
        <v>0.28100000000000003</v>
      </c>
      <c r="CL589">
        <v>12</v>
      </c>
      <c r="CM589">
        <v>2</v>
      </c>
      <c r="CN589" t="s">
        <v>249</v>
      </c>
      <c r="CO589">
        <v>27</v>
      </c>
      <c r="CP589" t="s">
        <v>1375</v>
      </c>
      <c r="CQ589">
        <v>240</v>
      </c>
      <c r="CR589">
        <v>99</v>
      </c>
      <c r="CS589">
        <v>8</v>
      </c>
      <c r="CT589">
        <v>9</v>
      </c>
      <c r="CU589">
        <v>2016</v>
      </c>
      <c r="CV589">
        <v>269</v>
      </c>
      <c r="CW589">
        <v>0.25800000000000001</v>
      </c>
      <c r="CX589">
        <v>0.33100000000000002</v>
      </c>
      <c r="CY589">
        <v>0.4</v>
      </c>
      <c r="CZ589">
        <v>87</v>
      </c>
      <c r="DA589">
        <v>0.32400000000000001</v>
      </c>
      <c r="DB589">
        <v>31</v>
      </c>
      <c r="DC589">
        <v>11</v>
      </c>
      <c r="DD589" t="s">
        <v>249</v>
      </c>
      <c r="DE589">
        <v>26</v>
      </c>
      <c r="DF589" t="s">
        <v>1375</v>
      </c>
      <c r="DG589">
        <v>83</v>
      </c>
      <c r="DH589">
        <v>28</v>
      </c>
      <c r="DI589">
        <v>4</v>
      </c>
      <c r="DJ589">
        <v>0</v>
      </c>
      <c r="DK589">
        <v>2015</v>
      </c>
      <c r="DL589">
        <v>86</v>
      </c>
      <c r="DM589">
        <v>0.193</v>
      </c>
      <c r="DN589">
        <v>0.221</v>
      </c>
      <c r="DO589">
        <v>0.39800000000000002</v>
      </c>
      <c r="DP589">
        <v>22</v>
      </c>
      <c r="DQ589">
        <v>0.26100000000000001</v>
      </c>
      <c r="DR589">
        <v>7</v>
      </c>
      <c r="DS589">
        <v>1</v>
      </c>
      <c r="DT589" t="s">
        <v>249</v>
      </c>
      <c r="DU589">
        <v>25</v>
      </c>
      <c r="DV589" s="36" t="s">
        <v>3213</v>
      </c>
    </row>
    <row r="590" spans="1:126" x14ac:dyDescent="0.3">
      <c r="A590">
        <v>589</v>
      </c>
      <c r="B590" t="s">
        <v>3088</v>
      </c>
      <c r="C590" t="s">
        <v>969</v>
      </c>
      <c r="D590" t="s">
        <v>166</v>
      </c>
      <c r="E590">
        <v>573131</v>
      </c>
      <c r="F590" t="s">
        <v>250</v>
      </c>
      <c r="I590" t="s">
        <v>1065</v>
      </c>
      <c r="J590">
        <v>32</v>
      </c>
      <c r="K590" t="s">
        <v>813</v>
      </c>
      <c r="L590">
        <v>67</v>
      </c>
      <c r="M590">
        <v>107</v>
      </c>
      <c r="N590">
        <v>35</v>
      </c>
      <c r="O590">
        <v>46</v>
      </c>
      <c r="P590">
        <v>79</v>
      </c>
      <c r="Q590">
        <v>108</v>
      </c>
      <c r="R590">
        <v>97</v>
      </c>
      <c r="S590">
        <v>101</v>
      </c>
      <c r="T590">
        <v>80</v>
      </c>
      <c r="U590">
        <v>36</v>
      </c>
      <c r="V590">
        <v>122</v>
      </c>
      <c r="W590">
        <v>95</v>
      </c>
      <c r="X590">
        <v>31</v>
      </c>
      <c r="Y590">
        <v>90</v>
      </c>
      <c r="Z590">
        <v>3</v>
      </c>
      <c r="AA590">
        <v>1</v>
      </c>
      <c r="AB590" s="1">
        <v>0.221</v>
      </c>
      <c r="AC590" s="1">
        <v>0.27600000000000002</v>
      </c>
      <c r="AD590" s="1">
        <v>0.36599999999999999</v>
      </c>
      <c r="AE590" s="1">
        <v>0.28100000000000003</v>
      </c>
      <c r="AF590" s="36">
        <v>9</v>
      </c>
      <c r="AG590" s="36">
        <v>8</v>
      </c>
      <c r="AH590" s="8">
        <v>2</v>
      </c>
      <c r="AI590" s="36">
        <v>-4</v>
      </c>
      <c r="AJ590" s="38">
        <v>710</v>
      </c>
      <c r="AK590" s="38">
        <v>78</v>
      </c>
      <c r="AL590" s="1">
        <v>0.185</v>
      </c>
      <c r="AM590" s="1">
        <v>0.51666666670000005</v>
      </c>
      <c r="AN590" s="1">
        <v>8.96116146E-2</v>
      </c>
      <c r="AO590" s="1">
        <v>1.15576664E-2</v>
      </c>
      <c r="AP590" s="1">
        <v>6.2385261499999997E-2</v>
      </c>
      <c r="AQ590" s="1">
        <v>0.23584842240000001</v>
      </c>
      <c r="AR590" s="1">
        <v>0.1490484601</v>
      </c>
      <c r="AS590" s="1">
        <v>0.14458790669999999</v>
      </c>
      <c r="AT590" s="1">
        <v>3.2314040400000001E-2</v>
      </c>
      <c r="AU590" s="1">
        <v>1.6237598000000001E-3</v>
      </c>
      <c r="AV590" s="1">
        <v>3.2209413300000003E-2</v>
      </c>
      <c r="AW590" s="1">
        <v>0.28138602260000001</v>
      </c>
      <c r="AX590" s="1">
        <v>-0.90091252099999997</v>
      </c>
      <c r="AY590" s="1">
        <v>0.48022984680000003</v>
      </c>
      <c r="AZ590" s="1">
        <v>-1.0640461130000001</v>
      </c>
      <c r="BA590" s="1">
        <v>-0.56303890599999995</v>
      </c>
      <c r="BB590" s="1">
        <v>-0.71188333000000004</v>
      </c>
      <c r="BC590" s="1">
        <v>0.45595491420000001</v>
      </c>
      <c r="BD590" s="1">
        <v>-0.16542005600000001</v>
      </c>
      <c r="BE590" s="1">
        <v>1.92086242E-2</v>
      </c>
      <c r="BF590" s="1">
        <v>-0.87899340100000001</v>
      </c>
      <c r="BG590" s="1">
        <v>-0.86418368800000001</v>
      </c>
      <c r="BH590" s="1">
        <v>0.49689725169999999</v>
      </c>
      <c r="BI590" s="1">
        <v>-0.54340818800000001</v>
      </c>
      <c r="BJ590">
        <v>3</v>
      </c>
      <c r="BK590">
        <v>3</v>
      </c>
      <c r="BL590" t="s">
        <v>762</v>
      </c>
      <c r="BM590" t="s">
        <v>763</v>
      </c>
      <c r="BN590" s="36" t="s">
        <v>799</v>
      </c>
      <c r="BO590" s="1">
        <v>0.43824404210000001</v>
      </c>
      <c r="BP590" s="1">
        <v>7.8125050400000007E-2</v>
      </c>
      <c r="BQ590" s="1">
        <v>0.77013667050000001</v>
      </c>
      <c r="BR590" s="1">
        <v>1.9218658499999999E-2</v>
      </c>
      <c r="BS590" s="1">
        <v>0.43824404210000001</v>
      </c>
      <c r="BT590" s="1">
        <v>7.8125050400000007E-2</v>
      </c>
      <c r="BU590" s="1">
        <v>0.77013667050000001</v>
      </c>
      <c r="BV590" s="1">
        <v>1.9218658499999999E-2</v>
      </c>
      <c r="BW590" t="s">
        <v>2883</v>
      </c>
      <c r="BX590" t="s">
        <v>1081</v>
      </c>
      <c r="BY590" t="s">
        <v>1063</v>
      </c>
      <c r="CP590" t="s">
        <v>1081</v>
      </c>
      <c r="CQ590">
        <v>83</v>
      </c>
      <c r="CR590">
        <v>43</v>
      </c>
      <c r="CS590">
        <v>3</v>
      </c>
      <c r="CT590">
        <v>0</v>
      </c>
      <c r="CU590">
        <v>2016</v>
      </c>
      <c r="CV590">
        <v>89</v>
      </c>
      <c r="CW590">
        <v>0.20499999999999999</v>
      </c>
      <c r="CX590">
        <v>0.23599999999999999</v>
      </c>
      <c r="CY590">
        <v>0.33700000000000002</v>
      </c>
      <c r="CZ590">
        <v>22</v>
      </c>
      <c r="DA590">
        <v>0.247</v>
      </c>
      <c r="DB590">
        <v>6</v>
      </c>
      <c r="DC590">
        <v>1</v>
      </c>
      <c r="DD590" t="s">
        <v>250</v>
      </c>
      <c r="DE590">
        <v>29</v>
      </c>
      <c r="DF590" t="s">
        <v>1081</v>
      </c>
      <c r="DG590">
        <v>268</v>
      </c>
      <c r="DH590">
        <v>106</v>
      </c>
      <c r="DI590">
        <v>12</v>
      </c>
      <c r="DJ590">
        <v>1</v>
      </c>
      <c r="DK590">
        <v>2015</v>
      </c>
      <c r="DL590">
        <v>297</v>
      </c>
      <c r="DM590">
        <v>0.23499999999999999</v>
      </c>
      <c r="DN590">
        <v>0.3</v>
      </c>
      <c r="DO590">
        <v>0.41399999999999998</v>
      </c>
      <c r="DP590">
        <v>92</v>
      </c>
      <c r="DQ590">
        <v>0.311</v>
      </c>
      <c r="DR590">
        <v>29</v>
      </c>
      <c r="DS590">
        <v>8</v>
      </c>
      <c r="DT590" t="s">
        <v>250</v>
      </c>
      <c r="DU590">
        <v>28</v>
      </c>
      <c r="DV590" s="36" t="s">
        <v>1221</v>
      </c>
    </row>
    <row r="591" spans="1:126" x14ac:dyDescent="0.3">
      <c r="A591">
        <v>590</v>
      </c>
      <c r="B591" t="s">
        <v>670</v>
      </c>
      <c r="C591" t="s">
        <v>207</v>
      </c>
      <c r="D591" t="s">
        <v>63</v>
      </c>
      <c r="E591">
        <v>448605</v>
      </c>
      <c r="F591" t="s">
        <v>249</v>
      </c>
      <c r="I591" t="s">
        <v>1065</v>
      </c>
      <c r="J591">
        <v>35</v>
      </c>
      <c r="K591" t="s">
        <v>2721</v>
      </c>
      <c r="L591">
        <v>76</v>
      </c>
      <c r="M591">
        <v>124</v>
      </c>
      <c r="N591">
        <v>38</v>
      </c>
      <c r="O591">
        <v>124</v>
      </c>
      <c r="P591">
        <v>110</v>
      </c>
      <c r="Q591">
        <v>116</v>
      </c>
      <c r="R591">
        <v>96</v>
      </c>
      <c r="S591">
        <v>96</v>
      </c>
      <c r="T591">
        <v>67</v>
      </c>
      <c r="U591">
        <v>60</v>
      </c>
      <c r="V591">
        <v>115</v>
      </c>
      <c r="W591">
        <v>96</v>
      </c>
      <c r="X591">
        <v>36</v>
      </c>
      <c r="Y591">
        <v>97</v>
      </c>
      <c r="Z591">
        <v>3</v>
      </c>
      <c r="AA591">
        <v>2</v>
      </c>
      <c r="AB591" s="1">
        <v>0.21299999999999999</v>
      </c>
      <c r="AC591" s="1">
        <v>0.28899999999999998</v>
      </c>
      <c r="AD591" s="1">
        <v>0.35199999999999998</v>
      </c>
      <c r="AE591" s="1">
        <v>0.28599999999999998</v>
      </c>
      <c r="AF591" s="36">
        <v>10</v>
      </c>
      <c r="AG591" s="36">
        <v>9</v>
      </c>
      <c r="AH591" s="8">
        <v>2</v>
      </c>
      <c r="AI591" s="36">
        <v>-4</v>
      </c>
      <c r="AJ591" s="38">
        <v>544</v>
      </c>
      <c r="AK591" s="38">
        <v>198</v>
      </c>
      <c r="AL591" s="1">
        <v>0.21</v>
      </c>
      <c r="AM591" s="1">
        <v>0.6</v>
      </c>
      <c r="AN591" s="1">
        <v>9.7107123099999998E-2</v>
      </c>
      <c r="AO591" s="1">
        <v>3.0846005700000002E-2</v>
      </c>
      <c r="AP591" s="1">
        <v>8.7328224800000007E-2</v>
      </c>
      <c r="AQ591" s="1">
        <v>0.25183330199999998</v>
      </c>
      <c r="AR591" s="1">
        <v>0.14673673009999999</v>
      </c>
      <c r="AS591" s="1">
        <v>0.138191657</v>
      </c>
      <c r="AT591" s="1">
        <v>2.7081379499999999E-2</v>
      </c>
      <c r="AU591" s="1">
        <v>2.7005989000000001E-3</v>
      </c>
      <c r="AV591" s="1">
        <v>3.0188037399999999E-2</v>
      </c>
      <c r="AW591" s="1">
        <v>0.28582044179999999</v>
      </c>
      <c r="AX591" s="1">
        <v>-0.65492958000000001</v>
      </c>
      <c r="AY591" s="1">
        <v>1.7367811502999999</v>
      </c>
      <c r="AZ591" s="1">
        <v>-1.016684873</v>
      </c>
      <c r="BA591" s="1">
        <v>0.25113535999999997</v>
      </c>
      <c r="BB591" s="1">
        <v>0.33563038420000002</v>
      </c>
      <c r="BC591" s="1">
        <v>0.85220970070000002</v>
      </c>
      <c r="BD591" s="1">
        <v>-0.25358871100000002</v>
      </c>
      <c r="BE591" s="1">
        <v>-0.12931383399999999</v>
      </c>
      <c r="BF591" s="1">
        <v>-1.4352918539999999</v>
      </c>
      <c r="BG591" s="1">
        <v>-0.54017062699999996</v>
      </c>
      <c r="BH591" s="1">
        <v>0.3260719339</v>
      </c>
      <c r="BI591" s="1">
        <v>-0.39116191300000003</v>
      </c>
      <c r="BJ591">
        <v>3</v>
      </c>
      <c r="BK591">
        <v>3</v>
      </c>
      <c r="BL591" t="s">
        <v>762</v>
      </c>
      <c r="BM591" t="s">
        <v>6724</v>
      </c>
      <c r="BN591" s="36" t="s">
        <v>6727</v>
      </c>
      <c r="BO591" s="1">
        <v>0.1093997354</v>
      </c>
      <c r="BP591" s="1">
        <v>0.1244114105</v>
      </c>
      <c r="BQ591" s="1">
        <v>0.96853174450000001</v>
      </c>
      <c r="BR591" s="1">
        <v>-0.127189625</v>
      </c>
      <c r="BS591" s="1">
        <v>0.1093997354</v>
      </c>
      <c r="BT591" s="1">
        <v>0.1244114105</v>
      </c>
      <c r="BU591" s="1">
        <v>0.96853174450000001</v>
      </c>
      <c r="BV591" s="1">
        <v>0.1271896247</v>
      </c>
      <c r="BW591" t="s">
        <v>2464</v>
      </c>
      <c r="BX591" t="s">
        <v>1104</v>
      </c>
      <c r="BY591" t="s">
        <v>1063</v>
      </c>
      <c r="BZ591" t="s">
        <v>1104</v>
      </c>
      <c r="CA591">
        <v>60</v>
      </c>
      <c r="CB591">
        <v>19</v>
      </c>
      <c r="CC591">
        <v>2</v>
      </c>
      <c r="CD591">
        <v>1</v>
      </c>
      <c r="CE591">
        <v>2017</v>
      </c>
      <c r="CF591">
        <v>63</v>
      </c>
      <c r="CG591">
        <v>0.217</v>
      </c>
      <c r="CH591">
        <v>0.23799999999999999</v>
      </c>
      <c r="CI591">
        <v>0.33300000000000002</v>
      </c>
      <c r="CJ591">
        <v>16</v>
      </c>
      <c r="CK591">
        <v>0.248</v>
      </c>
      <c r="CL591">
        <v>5</v>
      </c>
      <c r="CM591">
        <v>1</v>
      </c>
      <c r="CN591" t="s">
        <v>249</v>
      </c>
      <c r="CO591">
        <v>35</v>
      </c>
      <c r="CP591" t="s">
        <v>1089</v>
      </c>
      <c r="CQ591">
        <v>24</v>
      </c>
      <c r="CR591">
        <v>9</v>
      </c>
      <c r="CS591">
        <v>2</v>
      </c>
      <c r="CT591">
        <v>0</v>
      </c>
      <c r="CU591">
        <v>2016</v>
      </c>
      <c r="CV591">
        <v>26</v>
      </c>
      <c r="CW591">
        <v>0.33300000000000002</v>
      </c>
      <c r="CX591">
        <v>0.38500000000000001</v>
      </c>
      <c r="CY591">
        <v>0.625</v>
      </c>
      <c r="CZ591">
        <v>11</v>
      </c>
      <c r="DA591">
        <v>0.42599999999999999</v>
      </c>
      <c r="DB591">
        <v>19</v>
      </c>
      <c r="DC591">
        <v>2</v>
      </c>
      <c r="DD591" t="s">
        <v>249</v>
      </c>
      <c r="DE591">
        <v>34</v>
      </c>
      <c r="DF591" t="s">
        <v>1567</v>
      </c>
      <c r="DG591">
        <v>125</v>
      </c>
      <c r="DH591">
        <v>57</v>
      </c>
      <c r="DI591">
        <v>6</v>
      </c>
      <c r="DJ591">
        <v>5</v>
      </c>
      <c r="DK591">
        <v>2015</v>
      </c>
      <c r="DL591">
        <v>141</v>
      </c>
      <c r="DM591">
        <v>0.248</v>
      </c>
      <c r="DN591">
        <v>0.33300000000000002</v>
      </c>
      <c r="DO591">
        <v>0.47199999999999998</v>
      </c>
      <c r="DP591">
        <v>49</v>
      </c>
      <c r="DQ591">
        <v>0.34899999999999998</v>
      </c>
      <c r="DR591">
        <v>27</v>
      </c>
      <c r="DS591">
        <v>6</v>
      </c>
      <c r="DT591" t="s">
        <v>249</v>
      </c>
      <c r="DU591">
        <v>33</v>
      </c>
      <c r="DV591" s="36" t="s">
        <v>1203</v>
      </c>
    </row>
    <row r="592" spans="1:126" x14ac:dyDescent="0.3">
      <c r="A592">
        <v>591</v>
      </c>
      <c r="B592" t="s">
        <v>671</v>
      </c>
      <c r="C592" t="s">
        <v>329</v>
      </c>
      <c r="D592" t="s">
        <v>20</v>
      </c>
      <c r="E592">
        <v>434563</v>
      </c>
      <c r="F592" t="s">
        <v>255</v>
      </c>
      <c r="I592" t="s">
        <v>1065</v>
      </c>
      <c r="J592">
        <v>33</v>
      </c>
      <c r="K592" t="s">
        <v>771</v>
      </c>
      <c r="L592">
        <v>90</v>
      </c>
      <c r="M592">
        <v>134</v>
      </c>
      <c r="N592">
        <v>41</v>
      </c>
      <c r="O592">
        <v>38</v>
      </c>
      <c r="P592">
        <v>177</v>
      </c>
      <c r="Q592">
        <v>85</v>
      </c>
      <c r="R592">
        <v>105</v>
      </c>
      <c r="S592">
        <v>63</v>
      </c>
      <c r="T592">
        <v>61</v>
      </c>
      <c r="U592">
        <v>11</v>
      </c>
      <c r="V592">
        <v>62</v>
      </c>
      <c r="W592">
        <v>100</v>
      </c>
      <c r="X592">
        <v>39</v>
      </c>
      <c r="Y592">
        <v>106</v>
      </c>
      <c r="Z592">
        <v>2</v>
      </c>
      <c r="AA592">
        <v>1</v>
      </c>
      <c r="AB592" s="1">
        <v>0.21099999999999999</v>
      </c>
      <c r="AC592" s="1">
        <v>0.33300000000000002</v>
      </c>
      <c r="AD592" s="1">
        <v>0.30199999999999999</v>
      </c>
      <c r="AE592" s="1">
        <v>0.29799999999999999</v>
      </c>
      <c r="AF592" s="36">
        <v>13</v>
      </c>
      <c r="AG592" s="36">
        <v>13</v>
      </c>
      <c r="AH592" s="8">
        <v>1</v>
      </c>
      <c r="AI592" s="36">
        <v>-3</v>
      </c>
      <c r="AJ592" s="38">
        <v>462</v>
      </c>
      <c r="AK592" s="38">
        <v>62</v>
      </c>
      <c r="AL592" s="1">
        <v>0.25</v>
      </c>
      <c r="AM592" s="1">
        <v>0.65</v>
      </c>
      <c r="AN592" s="1">
        <v>0.1061322779</v>
      </c>
      <c r="AO592" s="1">
        <v>9.5441074999999993E-3</v>
      </c>
      <c r="AP592" s="1">
        <v>0.14019772750000001</v>
      </c>
      <c r="AQ592" s="1">
        <v>0.185376868</v>
      </c>
      <c r="AR592" s="1">
        <v>0.1617439353</v>
      </c>
      <c r="AS592" s="1">
        <v>9.0991690799999997E-2</v>
      </c>
      <c r="AT592" s="1">
        <v>2.4863221500000001E-2</v>
      </c>
      <c r="AU592" s="1">
        <v>4.8445859999999999E-4</v>
      </c>
      <c r="AV592" s="1">
        <v>1.6357425700000001E-2</v>
      </c>
      <c r="AW592" s="1">
        <v>0.29831756479999999</v>
      </c>
      <c r="AX592" s="1">
        <v>-0.26135687499999999</v>
      </c>
      <c r="AY592" s="1">
        <v>2.4907119324</v>
      </c>
      <c r="AZ592" s="1">
        <v>-0.95965838400000003</v>
      </c>
      <c r="BA592" s="1">
        <v>-0.64803263099999997</v>
      </c>
      <c r="BB592" s="1">
        <v>2.5559571542000001</v>
      </c>
      <c r="BC592" s="1">
        <v>-0.795202152</v>
      </c>
      <c r="BD592" s="1">
        <v>0.31878137849999999</v>
      </c>
      <c r="BE592" s="1">
        <v>-1.2253084009999999</v>
      </c>
      <c r="BF592" s="1">
        <v>-1.671110281</v>
      </c>
      <c r="BG592" s="1">
        <v>-1.2069911129999999</v>
      </c>
      <c r="BH592" s="1">
        <v>-0.84274512800000001</v>
      </c>
      <c r="BI592" s="1">
        <v>3.79000159E-2</v>
      </c>
      <c r="BJ592">
        <v>3</v>
      </c>
      <c r="BK592">
        <v>3</v>
      </c>
      <c r="BL592" t="s">
        <v>762</v>
      </c>
      <c r="BM592" t="s">
        <v>764</v>
      </c>
      <c r="BN592" s="36" t="s">
        <v>784</v>
      </c>
      <c r="BO592" s="1">
        <v>-0.16910076900000001</v>
      </c>
      <c r="BP592" s="1">
        <v>-0.40764478199999998</v>
      </c>
      <c r="BQ592" s="1">
        <v>0.81138813109999997</v>
      </c>
      <c r="BR592" s="1">
        <v>-0.21356304200000001</v>
      </c>
      <c r="BS592" s="1">
        <v>0.16910076900000001</v>
      </c>
      <c r="BT592" s="1">
        <v>0.40764478250000002</v>
      </c>
      <c r="BU592" s="1">
        <v>0.81138813109999997</v>
      </c>
      <c r="BV592" s="1">
        <v>0.21356304240000001</v>
      </c>
      <c r="BW592" t="s">
        <v>2924</v>
      </c>
      <c r="BX592" t="s">
        <v>1397</v>
      </c>
      <c r="BY592" t="s">
        <v>1373</v>
      </c>
      <c r="BZ592" t="s">
        <v>1397</v>
      </c>
      <c r="CA592">
        <v>125</v>
      </c>
      <c r="CB592">
        <v>54</v>
      </c>
      <c r="CC592">
        <v>3</v>
      </c>
      <c r="CD592">
        <v>1</v>
      </c>
      <c r="CE592">
        <v>2017</v>
      </c>
      <c r="CF592">
        <v>145</v>
      </c>
      <c r="CG592">
        <v>0.216</v>
      </c>
      <c r="CH592">
        <v>0.313</v>
      </c>
      <c r="CI592">
        <v>0.35199999999999998</v>
      </c>
      <c r="CJ592">
        <v>43</v>
      </c>
      <c r="CK592">
        <v>0.29799999999999999</v>
      </c>
      <c r="CL592">
        <v>16</v>
      </c>
      <c r="CM592">
        <v>2</v>
      </c>
      <c r="CN592" t="s">
        <v>255</v>
      </c>
      <c r="CO592">
        <v>38</v>
      </c>
      <c r="CP592" t="s">
        <v>1567</v>
      </c>
      <c r="CQ592">
        <v>201</v>
      </c>
      <c r="CR592">
        <v>62</v>
      </c>
      <c r="CS592">
        <v>3</v>
      </c>
      <c r="CT592">
        <v>3</v>
      </c>
      <c r="CU592">
        <v>2016</v>
      </c>
      <c r="CV592">
        <v>233</v>
      </c>
      <c r="CW592">
        <v>0.26400000000000001</v>
      </c>
      <c r="CX592">
        <v>0.36499999999999999</v>
      </c>
      <c r="CY592">
        <v>0.34799999999999998</v>
      </c>
      <c r="CZ592">
        <v>77</v>
      </c>
      <c r="DA592">
        <v>0.32900000000000001</v>
      </c>
      <c r="DB592">
        <v>30</v>
      </c>
      <c r="DC592">
        <v>5</v>
      </c>
      <c r="DD592" t="s">
        <v>255</v>
      </c>
      <c r="DE592">
        <v>37</v>
      </c>
      <c r="DF592" t="s">
        <v>1081</v>
      </c>
      <c r="DG592">
        <v>284</v>
      </c>
      <c r="DH592">
        <v>86</v>
      </c>
      <c r="DI592">
        <v>2</v>
      </c>
      <c r="DJ592">
        <v>1</v>
      </c>
      <c r="DK592">
        <v>2015</v>
      </c>
      <c r="DL592">
        <v>320</v>
      </c>
      <c r="DM592">
        <v>0.21099999999999999</v>
      </c>
      <c r="DN592">
        <v>0.28999999999999998</v>
      </c>
      <c r="DO592">
        <v>0.28499999999999998</v>
      </c>
      <c r="DP592">
        <v>84</v>
      </c>
      <c r="DQ592">
        <v>0.26400000000000001</v>
      </c>
      <c r="DR592">
        <v>16</v>
      </c>
      <c r="DS592">
        <v>0</v>
      </c>
      <c r="DT592" t="s">
        <v>255</v>
      </c>
      <c r="DU592">
        <v>36</v>
      </c>
      <c r="DV592" s="36" t="s">
        <v>1256</v>
      </c>
    </row>
    <row r="593" spans="1:126" x14ac:dyDescent="0.3">
      <c r="A593">
        <v>592</v>
      </c>
      <c r="B593" t="s">
        <v>6843</v>
      </c>
      <c r="C593" t="s">
        <v>329</v>
      </c>
      <c r="D593" t="s">
        <v>6513</v>
      </c>
      <c r="E593">
        <v>547004</v>
      </c>
      <c r="F593" t="s">
        <v>253</v>
      </c>
      <c r="I593" t="s">
        <v>1103</v>
      </c>
      <c r="J593">
        <v>8</v>
      </c>
      <c r="K593" t="s">
        <v>2908</v>
      </c>
      <c r="L593">
        <v>96</v>
      </c>
      <c r="M593">
        <v>79</v>
      </c>
      <c r="N593">
        <v>84</v>
      </c>
      <c r="O593">
        <v>73</v>
      </c>
      <c r="P593">
        <v>135</v>
      </c>
      <c r="Q593">
        <v>102</v>
      </c>
      <c r="R593">
        <v>90</v>
      </c>
      <c r="S593">
        <v>97</v>
      </c>
      <c r="T593">
        <v>101</v>
      </c>
      <c r="U593">
        <v>95</v>
      </c>
      <c r="V593">
        <v>90</v>
      </c>
      <c r="W593">
        <v>99</v>
      </c>
      <c r="X593">
        <v>23</v>
      </c>
      <c r="Y593">
        <v>216</v>
      </c>
      <c r="Z593">
        <v>5</v>
      </c>
      <c r="AA593">
        <v>2</v>
      </c>
      <c r="AB593" s="1">
        <v>0.216</v>
      </c>
      <c r="AC593" s="1">
        <v>0.30299999999999999</v>
      </c>
      <c r="AD593" s="1">
        <v>0.35499999999999998</v>
      </c>
      <c r="AE593" s="1">
        <v>0.29399999999999998</v>
      </c>
      <c r="AF593" s="36">
        <v>19</v>
      </c>
      <c r="AG593" s="36">
        <v>19</v>
      </c>
      <c r="AH593" s="8">
        <v>4</v>
      </c>
      <c r="AI593" s="36">
        <v>-4</v>
      </c>
      <c r="AJ593" s="38">
        <v>355</v>
      </c>
      <c r="AK593" s="38">
        <v>45</v>
      </c>
      <c r="AL593" s="1">
        <v>0.26500000000000001</v>
      </c>
      <c r="AM593" s="1">
        <v>0.38333333330000002</v>
      </c>
      <c r="AN593" s="1">
        <v>0.21634120740000001</v>
      </c>
      <c r="AO593" s="1">
        <v>1.8068493599999999E-2</v>
      </c>
      <c r="AP593" s="1">
        <v>0.107395373</v>
      </c>
      <c r="AQ593" s="1">
        <v>0.22132198789999999</v>
      </c>
      <c r="AR593" s="1">
        <v>0.13833733440000001</v>
      </c>
      <c r="AS593" s="1">
        <v>0.13936362129999999</v>
      </c>
      <c r="AT593" s="1">
        <v>4.1092340999999998E-2</v>
      </c>
      <c r="AU593" s="1">
        <v>4.2529313999999999E-3</v>
      </c>
      <c r="AV593" s="1">
        <v>2.35775373E-2</v>
      </c>
      <c r="AW593" s="1">
        <v>0.29423469769999999</v>
      </c>
      <c r="AX593" s="1">
        <v>-0.11376711</v>
      </c>
      <c r="AY593" s="1">
        <v>-1.530252239</v>
      </c>
      <c r="AZ593" s="1">
        <v>-0.263290466</v>
      </c>
      <c r="BA593" s="1">
        <v>-0.28821234600000001</v>
      </c>
      <c r="BB593" s="1">
        <v>1.1783776009</v>
      </c>
      <c r="BC593" s="1">
        <v>9.5854034699999993E-2</v>
      </c>
      <c r="BD593" s="1">
        <v>-0.57393902500000005</v>
      </c>
      <c r="BE593" s="1">
        <v>-0.102100541</v>
      </c>
      <c r="BF593" s="1">
        <v>5.4251695000000003E-2</v>
      </c>
      <c r="BG593" s="1">
        <v>-7.3085092000000004E-2</v>
      </c>
      <c r="BH593" s="1">
        <v>-0.232577636</v>
      </c>
      <c r="BI593" s="1">
        <v>-0.10227647300000001</v>
      </c>
      <c r="BJ593">
        <v>1</v>
      </c>
      <c r="BK593">
        <v>1</v>
      </c>
      <c r="BL593" t="s">
        <v>763</v>
      </c>
      <c r="BM593" t="s">
        <v>759</v>
      </c>
      <c r="BN593" s="36" t="s">
        <v>775</v>
      </c>
      <c r="BO593" s="1">
        <v>0.42364219590000002</v>
      </c>
      <c r="BP593" s="1">
        <v>0.38911487830000002</v>
      </c>
      <c r="BQ593" s="1">
        <v>-0.31273716099999999</v>
      </c>
      <c r="BR593" s="1">
        <v>0.216769404</v>
      </c>
      <c r="BS593" s="1">
        <v>0.42364219590000002</v>
      </c>
      <c r="BT593" s="1">
        <v>0.38911487830000002</v>
      </c>
      <c r="BU593" s="1">
        <v>0.31273716150000003</v>
      </c>
      <c r="BV593" s="1">
        <v>0.216769404</v>
      </c>
      <c r="BW593" t="s">
        <v>7232</v>
      </c>
      <c r="BX593" t="s">
        <v>1101</v>
      </c>
      <c r="BY593" t="s">
        <v>1063</v>
      </c>
      <c r="BZ593" t="s">
        <v>1101</v>
      </c>
      <c r="CA593">
        <v>150</v>
      </c>
      <c r="CB593">
        <v>53</v>
      </c>
      <c r="CC593">
        <v>4</v>
      </c>
      <c r="CD593">
        <v>1</v>
      </c>
      <c r="CE593">
        <v>2017</v>
      </c>
      <c r="CF593">
        <v>173</v>
      </c>
      <c r="CG593">
        <v>0.193</v>
      </c>
      <c r="CH593">
        <v>0.28299999999999997</v>
      </c>
      <c r="CI593">
        <v>0.307</v>
      </c>
      <c r="CJ593">
        <v>46</v>
      </c>
      <c r="CK593">
        <v>0.26800000000000002</v>
      </c>
      <c r="CL593">
        <v>12</v>
      </c>
      <c r="CM593">
        <v>2</v>
      </c>
      <c r="CN593" t="s">
        <v>253</v>
      </c>
      <c r="CO593">
        <v>23</v>
      </c>
      <c r="CP593" t="s">
        <v>1101</v>
      </c>
      <c r="CQ593">
        <v>7</v>
      </c>
      <c r="CR593">
        <v>5</v>
      </c>
      <c r="CS593">
        <v>0</v>
      </c>
      <c r="CT593">
        <v>1</v>
      </c>
      <c r="CU593">
        <v>2016</v>
      </c>
      <c r="CV593">
        <v>7</v>
      </c>
      <c r="CW593">
        <v>0.28599999999999998</v>
      </c>
      <c r="CX593">
        <v>0.28599999999999998</v>
      </c>
      <c r="CY593">
        <v>0.57099999999999995</v>
      </c>
      <c r="CZ593">
        <v>2</v>
      </c>
      <c r="DA593">
        <v>0.35099999999999998</v>
      </c>
      <c r="DB593">
        <v>4</v>
      </c>
      <c r="DC593">
        <v>1</v>
      </c>
      <c r="DD593" t="s">
        <v>253</v>
      </c>
      <c r="DE593">
        <v>22</v>
      </c>
      <c r="DV593" s="36" t="s">
        <v>6514</v>
      </c>
    </row>
    <row r="594" spans="1:126" x14ac:dyDescent="0.3">
      <c r="A594">
        <v>593</v>
      </c>
      <c r="B594" t="s">
        <v>2785</v>
      </c>
      <c r="C594" t="s">
        <v>2677</v>
      </c>
      <c r="D594" t="s">
        <v>170</v>
      </c>
      <c r="E594">
        <v>519237</v>
      </c>
      <c r="F594" t="s">
        <v>255</v>
      </c>
      <c r="I594" t="s">
        <v>1065</v>
      </c>
      <c r="J594">
        <v>12</v>
      </c>
      <c r="K594" t="s">
        <v>3032</v>
      </c>
      <c r="L594">
        <v>90</v>
      </c>
      <c r="M594">
        <v>100</v>
      </c>
      <c r="N594">
        <v>113</v>
      </c>
      <c r="O594">
        <v>22</v>
      </c>
      <c r="P594">
        <v>82</v>
      </c>
      <c r="Q594">
        <v>124</v>
      </c>
      <c r="R594">
        <v>84</v>
      </c>
      <c r="S594">
        <v>126</v>
      </c>
      <c r="T594">
        <v>121</v>
      </c>
      <c r="U594">
        <v>36</v>
      </c>
      <c r="V594">
        <v>142</v>
      </c>
      <c r="W594">
        <v>100</v>
      </c>
      <c r="X594">
        <v>29</v>
      </c>
      <c r="Y594">
        <v>291</v>
      </c>
      <c r="Z594">
        <v>11</v>
      </c>
      <c r="AA594">
        <v>1</v>
      </c>
      <c r="AB594" s="1">
        <v>0.221</v>
      </c>
      <c r="AC594" s="1">
        <v>0.28000000000000003</v>
      </c>
      <c r="AD594" s="1">
        <v>0.40200000000000002</v>
      </c>
      <c r="AE594" s="1">
        <v>0.29599999999999999</v>
      </c>
      <c r="AF594" s="36">
        <v>24</v>
      </c>
      <c r="AG594" s="36">
        <v>24</v>
      </c>
      <c r="AH594" s="8">
        <v>6</v>
      </c>
      <c r="AI594" s="36">
        <v>-8</v>
      </c>
      <c r="AJ594" s="38">
        <v>307</v>
      </c>
      <c r="AK594" s="38">
        <v>31</v>
      </c>
      <c r="AL594" s="1">
        <v>0.25</v>
      </c>
      <c r="AM594" s="1">
        <v>0.4833333333</v>
      </c>
      <c r="AN594" s="1">
        <v>0.29139923130000001</v>
      </c>
      <c r="AO594" s="1">
        <v>5.5201356999999996E-3</v>
      </c>
      <c r="AP594" s="1">
        <v>6.4852785499999996E-2</v>
      </c>
      <c r="AQ594" s="1">
        <v>0.26883167679999997</v>
      </c>
      <c r="AR594" s="1">
        <v>0.12861761930000001</v>
      </c>
      <c r="AS594" s="1">
        <v>0.18083131660000001</v>
      </c>
      <c r="AT594" s="1">
        <v>4.9209766000000002E-2</v>
      </c>
      <c r="AU594" s="1">
        <v>1.6277593E-3</v>
      </c>
      <c r="AV594" s="1">
        <v>3.7266950700000002E-2</v>
      </c>
      <c r="AW594" s="1">
        <v>0.29597083699999999</v>
      </c>
      <c r="AX594" s="1">
        <v>-0.26135687499999999</v>
      </c>
      <c r="AY594" s="1">
        <v>-2.2390674999999999E-2</v>
      </c>
      <c r="AZ594" s="1">
        <v>0.21097237420000001</v>
      </c>
      <c r="BA594" s="1">
        <v>-0.81788728799999999</v>
      </c>
      <c r="BB594" s="1">
        <v>-0.60825629699999995</v>
      </c>
      <c r="BC594" s="1">
        <v>1.2735883762</v>
      </c>
      <c r="BD594" s="1">
        <v>-0.94464590000000004</v>
      </c>
      <c r="BE594" s="1">
        <v>0.86078931920000001</v>
      </c>
      <c r="BF594" s="1">
        <v>0.91723729539999999</v>
      </c>
      <c r="BG594" s="1">
        <v>-0.86298025899999997</v>
      </c>
      <c r="BH594" s="1">
        <v>0.92430683329999996</v>
      </c>
      <c r="BI594" s="1">
        <v>-4.2669851000000002E-2</v>
      </c>
      <c r="BJ594">
        <v>1</v>
      </c>
      <c r="BK594">
        <v>1</v>
      </c>
      <c r="BL594" t="s">
        <v>763</v>
      </c>
      <c r="BM594" t="s">
        <v>6729</v>
      </c>
      <c r="BN594" s="36" t="s">
        <v>6730</v>
      </c>
      <c r="BO594" s="1">
        <v>0.82143203980000001</v>
      </c>
      <c r="BP594" s="1">
        <v>0.10416664990000001</v>
      </c>
      <c r="BQ594" s="1">
        <v>-4.1895228999999999E-2</v>
      </c>
      <c r="BR594" s="1">
        <v>0.47994547450000002</v>
      </c>
      <c r="BS594" s="1">
        <v>0.82143203980000001</v>
      </c>
      <c r="BT594" s="1">
        <v>0.10416664990000001</v>
      </c>
      <c r="BU594" s="1">
        <v>4.1895228999999999E-2</v>
      </c>
      <c r="BV594" s="1">
        <v>0.47994547450000002</v>
      </c>
      <c r="BW594" t="s">
        <v>2868</v>
      </c>
      <c r="BX594" t="s">
        <v>1081</v>
      </c>
      <c r="BY594" t="s">
        <v>1063</v>
      </c>
      <c r="BZ594" t="s">
        <v>1081</v>
      </c>
      <c r="CA594">
        <v>295</v>
      </c>
      <c r="CB594">
        <v>88</v>
      </c>
      <c r="CC594">
        <v>14</v>
      </c>
      <c r="CD594">
        <v>1</v>
      </c>
      <c r="CE594">
        <v>2017</v>
      </c>
      <c r="CF594">
        <v>331</v>
      </c>
      <c r="CG594">
        <v>0.217</v>
      </c>
      <c r="CH594">
        <v>0.29899999999999999</v>
      </c>
      <c r="CI594">
        <v>0.41699999999999998</v>
      </c>
      <c r="CJ594">
        <v>103</v>
      </c>
      <c r="CK594">
        <v>0.312</v>
      </c>
      <c r="CL594">
        <v>31</v>
      </c>
      <c r="CM594">
        <v>7</v>
      </c>
      <c r="CN594" t="s">
        <v>255</v>
      </c>
      <c r="CO594">
        <v>28</v>
      </c>
      <c r="CP594" t="s">
        <v>1081</v>
      </c>
      <c r="CQ594">
        <v>389</v>
      </c>
      <c r="CR594">
        <v>105</v>
      </c>
      <c r="CS594">
        <v>16</v>
      </c>
      <c r="CT594">
        <v>1</v>
      </c>
      <c r="CU594">
        <v>2016</v>
      </c>
      <c r="CV594">
        <v>419</v>
      </c>
      <c r="CW594">
        <v>0.252</v>
      </c>
      <c r="CX594">
        <v>0.30299999999999999</v>
      </c>
      <c r="CY594">
        <v>0.44700000000000001</v>
      </c>
      <c r="CZ594">
        <v>136</v>
      </c>
      <c r="DA594">
        <v>0.32300000000000001</v>
      </c>
      <c r="DB594">
        <v>41</v>
      </c>
      <c r="DC594">
        <v>12</v>
      </c>
      <c r="DD594" t="s">
        <v>255</v>
      </c>
      <c r="DE594">
        <v>27</v>
      </c>
      <c r="DF594" t="s">
        <v>1081</v>
      </c>
      <c r="DG594">
        <v>270</v>
      </c>
      <c r="DH594">
        <v>81</v>
      </c>
      <c r="DI594">
        <v>9</v>
      </c>
      <c r="DJ594">
        <v>0</v>
      </c>
      <c r="DK594">
        <v>2015</v>
      </c>
      <c r="DL594">
        <v>299</v>
      </c>
      <c r="DM594">
        <v>0.23300000000000001</v>
      </c>
      <c r="DN594">
        <v>0.30099999999999999</v>
      </c>
      <c r="DO594">
        <v>0.374</v>
      </c>
      <c r="DP594">
        <v>89</v>
      </c>
      <c r="DQ594">
        <v>0.29899999999999999</v>
      </c>
      <c r="DR594">
        <v>25</v>
      </c>
      <c r="DS594">
        <v>5</v>
      </c>
      <c r="DT594" t="s">
        <v>255</v>
      </c>
      <c r="DU594">
        <v>26</v>
      </c>
      <c r="DV594" s="36" t="s">
        <v>2678</v>
      </c>
    </row>
    <row r="595" spans="1:126" x14ac:dyDescent="0.3">
      <c r="A595">
        <v>594</v>
      </c>
      <c r="B595" t="s">
        <v>4651</v>
      </c>
      <c r="C595" t="s">
        <v>282</v>
      </c>
      <c r="D595" t="s">
        <v>2204</v>
      </c>
      <c r="E595">
        <v>608365</v>
      </c>
      <c r="F595" t="s">
        <v>257</v>
      </c>
      <c r="I595" t="s">
        <v>1065</v>
      </c>
      <c r="J595">
        <v>30</v>
      </c>
      <c r="K595" t="s">
        <v>2906</v>
      </c>
      <c r="L595">
        <v>172</v>
      </c>
      <c r="M595">
        <v>83</v>
      </c>
      <c r="N595">
        <v>151</v>
      </c>
      <c r="O595">
        <v>82</v>
      </c>
      <c r="P595">
        <v>109</v>
      </c>
      <c r="Q595">
        <v>103</v>
      </c>
      <c r="R595">
        <v>90</v>
      </c>
      <c r="S595">
        <v>111</v>
      </c>
      <c r="T595">
        <v>131</v>
      </c>
      <c r="U595">
        <v>126</v>
      </c>
      <c r="V595">
        <v>99</v>
      </c>
      <c r="W595">
        <v>104</v>
      </c>
      <c r="X595">
        <v>24</v>
      </c>
      <c r="Y595">
        <v>391</v>
      </c>
      <c r="Z595">
        <v>10</v>
      </c>
      <c r="AA595">
        <v>4</v>
      </c>
      <c r="AB595" s="1">
        <v>0.23200000000000001</v>
      </c>
      <c r="AC595" s="1">
        <v>0.307</v>
      </c>
      <c r="AD595" s="1">
        <v>0.39200000000000002</v>
      </c>
      <c r="AE595" s="1">
        <v>0.308</v>
      </c>
      <c r="AF595" s="36">
        <v>33</v>
      </c>
      <c r="AG595" s="36">
        <v>39</v>
      </c>
      <c r="AH595" s="8">
        <v>10</v>
      </c>
      <c r="AI595" s="36">
        <v>4</v>
      </c>
      <c r="AJ595" s="38">
        <v>165</v>
      </c>
      <c r="AK595" s="38">
        <v>30</v>
      </c>
      <c r="AL595" s="1">
        <v>0.47499999999999998</v>
      </c>
      <c r="AM595" s="1">
        <v>0.4</v>
      </c>
      <c r="AN595" s="1">
        <v>0.39052904469999999</v>
      </c>
      <c r="AO595" s="1">
        <v>2.0511600899999999E-2</v>
      </c>
      <c r="AP595" s="1">
        <v>8.6456368500000005E-2</v>
      </c>
      <c r="AQ595" s="1">
        <v>0.2249426735</v>
      </c>
      <c r="AR595" s="1">
        <v>0.13855240329999999</v>
      </c>
      <c r="AS595" s="1">
        <v>0.1594132516</v>
      </c>
      <c r="AT595" s="1">
        <v>5.30034198E-2</v>
      </c>
      <c r="AU595" s="1">
        <v>5.6498649E-3</v>
      </c>
      <c r="AV595" s="1">
        <v>2.59580518E-2</v>
      </c>
      <c r="AW595" s="1">
        <v>0.30775866079999997</v>
      </c>
      <c r="AX595" s="1">
        <v>1.9524895933999999</v>
      </c>
      <c r="AY595" s="1">
        <v>-1.278941978</v>
      </c>
      <c r="AZ595" s="1">
        <v>0.83733561109999999</v>
      </c>
      <c r="BA595" s="1">
        <v>-0.18508707899999999</v>
      </c>
      <c r="BB595" s="1">
        <v>0.29901559010000001</v>
      </c>
      <c r="BC595" s="1">
        <v>0.1856084801</v>
      </c>
      <c r="BD595" s="1">
        <v>-0.56573636400000005</v>
      </c>
      <c r="BE595" s="1">
        <v>0.3634566977</v>
      </c>
      <c r="BF595" s="1">
        <v>1.3205509793000001</v>
      </c>
      <c r="BG595" s="1">
        <v>0.34724202399999998</v>
      </c>
      <c r="BH595" s="1">
        <v>-3.1401725999999998E-2</v>
      </c>
      <c r="BI595" s="1">
        <v>0.36203980650000001</v>
      </c>
      <c r="BJ595">
        <v>4</v>
      </c>
      <c r="BK595">
        <v>3</v>
      </c>
      <c r="BL595" t="s">
        <v>760</v>
      </c>
      <c r="BM595" t="s">
        <v>6729</v>
      </c>
      <c r="BN595" s="36" t="s">
        <v>6845</v>
      </c>
      <c r="BO595" s="1">
        <v>-6.1300870000000002E-3</v>
      </c>
      <c r="BP595" s="1">
        <v>5.1442373E-2</v>
      </c>
      <c r="BQ595" s="1">
        <v>-0.73279506400000005</v>
      </c>
      <c r="BR595" s="1">
        <v>0.59438713320000003</v>
      </c>
      <c r="BS595" s="1">
        <v>6.1300872000000003E-3</v>
      </c>
      <c r="BT595" s="1">
        <v>5.1442373E-2</v>
      </c>
      <c r="BU595" s="1">
        <v>0.73279506400000005</v>
      </c>
      <c r="BV595" s="1">
        <v>0.59438713320000003</v>
      </c>
      <c r="BW595" t="s">
        <v>2458</v>
      </c>
      <c r="BX595" t="s">
        <v>1070</v>
      </c>
      <c r="BY595" t="s">
        <v>1063</v>
      </c>
      <c r="BZ595" t="s">
        <v>1070</v>
      </c>
      <c r="CA595">
        <v>352</v>
      </c>
      <c r="CB595">
        <v>110</v>
      </c>
      <c r="CC595">
        <v>12</v>
      </c>
      <c r="CD595">
        <v>2</v>
      </c>
      <c r="CE595">
        <v>2017</v>
      </c>
      <c r="CF595">
        <v>385</v>
      </c>
      <c r="CG595">
        <v>0.23899999999999999</v>
      </c>
      <c r="CH595">
        <v>0.30399999999999999</v>
      </c>
      <c r="CI595">
        <v>0.41799999999999998</v>
      </c>
      <c r="CJ595">
        <v>121</v>
      </c>
      <c r="CK595">
        <v>0.315</v>
      </c>
      <c r="CL595">
        <v>35</v>
      </c>
      <c r="CM595">
        <v>11</v>
      </c>
      <c r="CN595" t="s">
        <v>257</v>
      </c>
      <c r="CO595">
        <v>23</v>
      </c>
      <c r="CP595" t="s">
        <v>1070</v>
      </c>
      <c r="CQ595">
        <v>525</v>
      </c>
      <c r="CR595">
        <v>151</v>
      </c>
      <c r="CS595">
        <v>21</v>
      </c>
      <c r="CT595">
        <v>5</v>
      </c>
      <c r="CU595">
        <v>2016</v>
      </c>
      <c r="CV595">
        <v>598</v>
      </c>
      <c r="CW595">
        <v>0.23799999999999999</v>
      </c>
      <c r="CX595">
        <v>0.32100000000000001</v>
      </c>
      <c r="CY595">
        <v>0.41699999999999998</v>
      </c>
      <c r="CZ595">
        <v>194</v>
      </c>
      <c r="DA595">
        <v>0.32400000000000001</v>
      </c>
      <c r="DB595">
        <v>52</v>
      </c>
      <c r="DC595">
        <v>19</v>
      </c>
      <c r="DD595" t="s">
        <v>257</v>
      </c>
      <c r="DE595">
        <v>22</v>
      </c>
      <c r="DF595" t="s">
        <v>1070</v>
      </c>
      <c r="DG595">
        <v>475</v>
      </c>
      <c r="DH595">
        <v>142</v>
      </c>
      <c r="DI595">
        <v>13</v>
      </c>
      <c r="DJ595">
        <v>4</v>
      </c>
      <c r="DK595">
        <v>2015</v>
      </c>
      <c r="DL595">
        <v>523</v>
      </c>
      <c r="DM595">
        <v>0.24199999999999999</v>
      </c>
      <c r="DN595">
        <v>0.307</v>
      </c>
      <c r="DO595">
        <v>0.38900000000000001</v>
      </c>
      <c r="DP595">
        <v>160</v>
      </c>
      <c r="DQ595">
        <v>0.30599999999999999</v>
      </c>
      <c r="DR595">
        <v>39</v>
      </c>
      <c r="DS595">
        <v>13</v>
      </c>
      <c r="DT595" t="s">
        <v>265</v>
      </c>
      <c r="DU595">
        <v>21</v>
      </c>
      <c r="DV595" s="36" t="s">
        <v>4070</v>
      </c>
    </row>
    <row r="596" spans="1:126" x14ac:dyDescent="0.3">
      <c r="A596">
        <v>595</v>
      </c>
      <c r="B596" t="s">
        <v>7048</v>
      </c>
      <c r="C596" t="s">
        <v>970</v>
      </c>
      <c r="D596" t="s">
        <v>129</v>
      </c>
      <c r="E596">
        <v>592710</v>
      </c>
      <c r="F596" t="s">
        <v>253</v>
      </c>
      <c r="I596" t="s">
        <v>1065</v>
      </c>
      <c r="J596">
        <v>2</v>
      </c>
      <c r="K596" t="s">
        <v>781</v>
      </c>
      <c r="L596">
        <v>96</v>
      </c>
      <c r="M596">
        <v>100</v>
      </c>
      <c r="N596">
        <v>60</v>
      </c>
      <c r="O596">
        <v>93</v>
      </c>
      <c r="P596">
        <v>74</v>
      </c>
      <c r="Q596">
        <v>116</v>
      </c>
      <c r="R596">
        <v>107</v>
      </c>
      <c r="S596">
        <v>61</v>
      </c>
      <c r="T596">
        <v>89</v>
      </c>
      <c r="U596">
        <v>94</v>
      </c>
      <c r="V596">
        <v>42</v>
      </c>
      <c r="W596">
        <v>87</v>
      </c>
      <c r="X596">
        <v>29</v>
      </c>
      <c r="Y596">
        <v>155</v>
      </c>
      <c r="Z596">
        <v>2</v>
      </c>
      <c r="AA596">
        <v>2</v>
      </c>
      <c r="AB596" s="1">
        <v>0.218</v>
      </c>
      <c r="AC596" s="1">
        <v>0.27200000000000002</v>
      </c>
      <c r="AD596" s="1">
        <v>0.30599999999999999</v>
      </c>
      <c r="AE596" s="1">
        <v>0.25900000000000001</v>
      </c>
      <c r="AF596" s="36">
        <v>10</v>
      </c>
      <c r="AG596" s="36">
        <v>10</v>
      </c>
      <c r="AH596" s="8">
        <v>2</v>
      </c>
      <c r="AI596" s="36">
        <v>-8</v>
      </c>
      <c r="AJ596" s="38">
        <v>533</v>
      </c>
      <c r="AK596" s="38">
        <v>60</v>
      </c>
      <c r="AL596" s="1">
        <v>0.26500000000000001</v>
      </c>
      <c r="AM596" s="1">
        <v>0.4833333333</v>
      </c>
      <c r="AN596" s="1">
        <v>0.15488226499999999</v>
      </c>
      <c r="AO596" s="1">
        <v>2.3142307099999999E-2</v>
      </c>
      <c r="AP596" s="1">
        <v>5.9026883299999999E-2</v>
      </c>
      <c r="AQ596" s="1">
        <v>0.25181574159999998</v>
      </c>
      <c r="AR596" s="1">
        <v>0.16462666049999999</v>
      </c>
      <c r="AS596" s="1">
        <v>8.7073056699999998E-2</v>
      </c>
      <c r="AT596" s="1">
        <v>3.6162060699999998E-2</v>
      </c>
      <c r="AU596" s="1">
        <v>4.2208119000000004E-3</v>
      </c>
      <c r="AV596" s="1">
        <v>1.10615047E-2</v>
      </c>
      <c r="AW596" s="1">
        <v>0.25946372629999997</v>
      </c>
      <c r="AX596" s="1">
        <v>-0.11376711</v>
      </c>
      <c r="AY596" s="1">
        <v>-2.2390674999999999E-2</v>
      </c>
      <c r="AZ596" s="1">
        <v>-0.65162593000000002</v>
      </c>
      <c r="BA596" s="1">
        <v>-7.4043133999999997E-2</v>
      </c>
      <c r="BB596" s="1">
        <v>-0.85292299800000004</v>
      </c>
      <c r="BC596" s="1">
        <v>0.85177439020000001</v>
      </c>
      <c r="BD596" s="1">
        <v>0.42872761339999998</v>
      </c>
      <c r="BE596" s="1">
        <v>-1.316300029</v>
      </c>
      <c r="BF596" s="1">
        <v>-0.46989985699999998</v>
      </c>
      <c r="BG596" s="1">
        <v>-8.2749620999999995E-2</v>
      </c>
      <c r="BH596" s="1">
        <v>-1.290300373</v>
      </c>
      <c r="BI596" s="1">
        <v>-1.296063237</v>
      </c>
      <c r="BJ596">
        <v>2</v>
      </c>
      <c r="BK596">
        <v>1</v>
      </c>
      <c r="BL596" t="s">
        <v>761</v>
      </c>
      <c r="BM596" t="s">
        <v>759</v>
      </c>
      <c r="BN596" s="36" t="s">
        <v>787</v>
      </c>
      <c r="BO596" s="1">
        <v>-0.77164682900000003</v>
      </c>
      <c r="BP596" s="1">
        <v>0.44743165569999999</v>
      </c>
      <c r="BQ596" s="1">
        <v>0.34679823729999998</v>
      </c>
      <c r="BR596" s="1">
        <v>0.1292501653</v>
      </c>
      <c r="BS596" s="1">
        <v>0.77164682870000001</v>
      </c>
      <c r="BT596" s="1">
        <v>0.44743165569999999</v>
      </c>
      <c r="BU596" s="1">
        <v>0.34679823729999998</v>
      </c>
      <c r="BV596" s="1">
        <v>0.1292501653</v>
      </c>
      <c r="BW596" t="s">
        <v>2811</v>
      </c>
      <c r="BX596" t="s">
        <v>1394</v>
      </c>
      <c r="BY596" t="s">
        <v>1373</v>
      </c>
      <c r="BZ596" t="s">
        <v>1394</v>
      </c>
      <c r="CA596">
        <v>107</v>
      </c>
      <c r="CB596">
        <v>37</v>
      </c>
      <c r="CC596">
        <v>0</v>
      </c>
      <c r="CD596">
        <v>1</v>
      </c>
      <c r="CE596">
        <v>2017</v>
      </c>
      <c r="CF596">
        <v>118</v>
      </c>
      <c r="CG596">
        <v>0.224</v>
      </c>
      <c r="CH596">
        <v>0.29699999999999999</v>
      </c>
      <c r="CI596">
        <v>0.26200000000000001</v>
      </c>
      <c r="CJ596">
        <v>31</v>
      </c>
      <c r="CK596">
        <v>0.26200000000000001</v>
      </c>
      <c r="CL596">
        <v>9</v>
      </c>
      <c r="CM596">
        <v>1</v>
      </c>
      <c r="CN596" t="s">
        <v>253</v>
      </c>
      <c r="CO596">
        <v>28</v>
      </c>
      <c r="CP596" t="s">
        <v>1394</v>
      </c>
      <c r="CQ596">
        <v>49</v>
      </c>
      <c r="CR596">
        <v>28</v>
      </c>
      <c r="CS596">
        <v>0</v>
      </c>
      <c r="CT596">
        <v>2</v>
      </c>
      <c r="CU596">
        <v>2016</v>
      </c>
      <c r="CV596">
        <v>56</v>
      </c>
      <c r="CW596">
        <v>0.26500000000000001</v>
      </c>
      <c r="CX596">
        <v>0.34499999999999997</v>
      </c>
      <c r="CY596">
        <v>0.38800000000000001</v>
      </c>
      <c r="CZ596">
        <v>18</v>
      </c>
      <c r="DA596">
        <v>0.32300000000000001</v>
      </c>
      <c r="DB596">
        <v>11</v>
      </c>
      <c r="DC596">
        <v>2</v>
      </c>
      <c r="DD596" t="s">
        <v>253</v>
      </c>
      <c r="DE596">
        <v>27</v>
      </c>
      <c r="DF596" t="s">
        <v>1394</v>
      </c>
      <c r="DG596">
        <v>74</v>
      </c>
      <c r="DH596">
        <v>39</v>
      </c>
      <c r="DI596">
        <v>1</v>
      </c>
      <c r="DJ596">
        <v>0</v>
      </c>
      <c r="DK596">
        <v>2015</v>
      </c>
      <c r="DL596">
        <v>85</v>
      </c>
      <c r="DM596">
        <v>0.28399999999999997</v>
      </c>
      <c r="DN596">
        <v>0.33300000000000002</v>
      </c>
      <c r="DO596">
        <v>0.33800000000000002</v>
      </c>
      <c r="DP596">
        <v>25</v>
      </c>
      <c r="DQ596">
        <v>0.29899999999999999</v>
      </c>
      <c r="DR596">
        <v>11</v>
      </c>
      <c r="DS596">
        <v>3</v>
      </c>
      <c r="DT596" t="s">
        <v>265</v>
      </c>
      <c r="DU596">
        <v>26</v>
      </c>
      <c r="DV596" s="36" t="s">
        <v>1096</v>
      </c>
    </row>
    <row r="597" spans="1:126" x14ac:dyDescent="0.3">
      <c r="A597">
        <v>596</v>
      </c>
      <c r="B597" t="s">
        <v>5634</v>
      </c>
      <c r="C597" t="s">
        <v>38</v>
      </c>
      <c r="D597" t="s">
        <v>466</v>
      </c>
      <c r="E597">
        <v>453895</v>
      </c>
      <c r="F597" t="s">
        <v>257</v>
      </c>
      <c r="I597" t="s">
        <v>1065</v>
      </c>
      <c r="J597">
        <v>4</v>
      </c>
      <c r="K597" t="s">
        <v>771</v>
      </c>
      <c r="L597">
        <v>172</v>
      </c>
      <c r="M597">
        <v>124</v>
      </c>
      <c r="N597">
        <v>26</v>
      </c>
      <c r="O597">
        <v>66</v>
      </c>
      <c r="P597">
        <v>96</v>
      </c>
      <c r="Q597">
        <v>106</v>
      </c>
      <c r="R597">
        <v>105</v>
      </c>
      <c r="S597">
        <v>56</v>
      </c>
      <c r="T597">
        <v>74</v>
      </c>
      <c r="U597">
        <v>106</v>
      </c>
      <c r="V597">
        <v>41</v>
      </c>
      <c r="W597">
        <v>86</v>
      </c>
      <c r="X597">
        <v>36</v>
      </c>
      <c r="Y597">
        <v>67</v>
      </c>
      <c r="Z597">
        <v>1</v>
      </c>
      <c r="AA597">
        <v>1</v>
      </c>
      <c r="AB597" s="1">
        <v>0.21199999999999999</v>
      </c>
      <c r="AC597" s="1">
        <v>0.27400000000000002</v>
      </c>
      <c r="AD597" s="1">
        <v>0.29199999999999998</v>
      </c>
      <c r="AE597" s="1">
        <v>0.25700000000000001</v>
      </c>
      <c r="AF597" s="36">
        <v>5</v>
      </c>
      <c r="AG597" s="36">
        <v>5</v>
      </c>
      <c r="AH597" s="8">
        <v>1</v>
      </c>
      <c r="AI597" s="36">
        <v>-3</v>
      </c>
      <c r="AJ597" s="38">
        <v>761</v>
      </c>
      <c r="AK597" s="38">
        <v>93</v>
      </c>
      <c r="AL597" s="1">
        <v>0.47499999999999998</v>
      </c>
      <c r="AM597" s="1">
        <v>0.6</v>
      </c>
      <c r="AN597" s="1">
        <v>6.6747644300000006E-2</v>
      </c>
      <c r="AO597" s="1">
        <v>1.63564842E-2</v>
      </c>
      <c r="AP597" s="1">
        <v>7.5809508100000006E-2</v>
      </c>
      <c r="AQ597" s="1">
        <v>0.2314337252</v>
      </c>
      <c r="AR597" s="1">
        <v>0.1611874586</v>
      </c>
      <c r="AS597" s="1">
        <v>7.9982559300000006E-2</v>
      </c>
      <c r="AT597" s="1">
        <v>2.99658514E-2</v>
      </c>
      <c r="AU597" s="1">
        <v>4.7471663999999998E-3</v>
      </c>
      <c r="AV597" s="1">
        <v>1.0816272E-2</v>
      </c>
      <c r="AW597" s="1">
        <v>0.2567442962</v>
      </c>
      <c r="AX597" s="1">
        <v>1.9524895933999999</v>
      </c>
      <c r="AY597" s="1">
        <v>1.7367811502999999</v>
      </c>
      <c r="AZ597" s="1">
        <v>-1.2085147650000001</v>
      </c>
      <c r="BA597" s="1">
        <v>-0.36047745799999997</v>
      </c>
      <c r="BB597" s="1">
        <v>-0.14811381100000001</v>
      </c>
      <c r="BC597" s="1">
        <v>0.34651743680000002</v>
      </c>
      <c r="BD597" s="1">
        <v>0.29755753299999999</v>
      </c>
      <c r="BE597" s="1">
        <v>-1.480943084</v>
      </c>
      <c r="BF597" s="1">
        <v>-1.128635777</v>
      </c>
      <c r="BG597" s="1">
        <v>7.5626615899999999E-2</v>
      </c>
      <c r="BH597" s="1">
        <v>-1.311024849</v>
      </c>
      <c r="BI597" s="1">
        <v>-1.3894290389999999</v>
      </c>
      <c r="BJ597">
        <v>3</v>
      </c>
      <c r="BK597">
        <v>1</v>
      </c>
      <c r="BL597" t="s">
        <v>761</v>
      </c>
      <c r="BM597" t="s">
        <v>762</v>
      </c>
      <c r="BN597" s="36" t="s">
        <v>788</v>
      </c>
      <c r="BO597" s="1">
        <v>-0.75567556400000002</v>
      </c>
      <c r="BP597" s="1">
        <v>4.3687002099999997E-2</v>
      </c>
      <c r="BQ597" s="1">
        <v>0.60874199449999999</v>
      </c>
      <c r="BR597" s="1">
        <v>0.21525581369999999</v>
      </c>
      <c r="BS597" s="1">
        <v>0.75567556420000004</v>
      </c>
      <c r="BT597" s="1">
        <v>4.3687002099999997E-2</v>
      </c>
      <c r="BU597" s="1">
        <v>0.60874199449999999</v>
      </c>
      <c r="BV597" s="1">
        <v>0.21525581369999999</v>
      </c>
      <c r="BW597" t="s">
        <v>2464</v>
      </c>
      <c r="BX597" t="s">
        <v>1384</v>
      </c>
      <c r="BY597" t="s">
        <v>1373</v>
      </c>
      <c r="CP597" t="s">
        <v>1384</v>
      </c>
      <c r="CQ597">
        <v>13</v>
      </c>
      <c r="CR597">
        <v>17</v>
      </c>
      <c r="CS597">
        <v>0</v>
      </c>
      <c r="CT597">
        <v>0</v>
      </c>
      <c r="CU597">
        <v>2016</v>
      </c>
      <c r="CV597">
        <v>14</v>
      </c>
      <c r="CW597">
        <v>7.6999999999999999E-2</v>
      </c>
      <c r="CX597">
        <v>7.6999999999999999E-2</v>
      </c>
      <c r="CY597">
        <v>7.6999999999999999E-2</v>
      </c>
      <c r="CZ597">
        <v>1</v>
      </c>
      <c r="DA597">
        <v>6.4000000000000001E-2</v>
      </c>
      <c r="DB597">
        <v>0</v>
      </c>
      <c r="DC597">
        <v>-1</v>
      </c>
      <c r="DD597" t="s">
        <v>257</v>
      </c>
      <c r="DE597">
        <v>34</v>
      </c>
      <c r="DF597" t="s">
        <v>1383</v>
      </c>
      <c r="DG597">
        <v>96</v>
      </c>
      <c r="DH597">
        <v>47</v>
      </c>
      <c r="DI597">
        <v>0</v>
      </c>
      <c r="DJ597">
        <v>0</v>
      </c>
      <c r="DK597">
        <v>2015</v>
      </c>
      <c r="DL597">
        <v>103</v>
      </c>
      <c r="DM597">
        <v>0.22900000000000001</v>
      </c>
      <c r="DN597">
        <v>0.27500000000000002</v>
      </c>
      <c r="DO597">
        <v>0.33300000000000002</v>
      </c>
      <c r="DP597">
        <v>28</v>
      </c>
      <c r="DQ597">
        <v>0.26700000000000002</v>
      </c>
      <c r="DR597">
        <v>8</v>
      </c>
      <c r="DS597">
        <v>1</v>
      </c>
      <c r="DT597" t="s">
        <v>265</v>
      </c>
      <c r="DU597">
        <v>33</v>
      </c>
      <c r="DV597" s="36" t="s">
        <v>1398</v>
      </c>
    </row>
    <row r="598" spans="1:126" x14ac:dyDescent="0.3">
      <c r="A598">
        <v>597</v>
      </c>
      <c r="B598" t="s">
        <v>7336</v>
      </c>
      <c r="C598" t="s">
        <v>4071</v>
      </c>
      <c r="D598" t="s">
        <v>67</v>
      </c>
      <c r="E598">
        <v>573135</v>
      </c>
      <c r="F598" t="s">
        <v>257</v>
      </c>
      <c r="G598" t="s">
        <v>265</v>
      </c>
      <c r="H598" t="s">
        <v>253</v>
      </c>
      <c r="I598" t="s">
        <v>1065</v>
      </c>
      <c r="J598">
        <v>6</v>
      </c>
      <c r="K598" t="s">
        <v>827</v>
      </c>
      <c r="L598">
        <v>172</v>
      </c>
      <c r="M598">
        <v>96</v>
      </c>
      <c r="N598">
        <v>102</v>
      </c>
      <c r="O598">
        <v>180</v>
      </c>
      <c r="P598">
        <v>62</v>
      </c>
      <c r="Q598">
        <v>98</v>
      </c>
      <c r="R598">
        <v>107</v>
      </c>
      <c r="S598">
        <v>73</v>
      </c>
      <c r="T598">
        <v>94</v>
      </c>
      <c r="U598">
        <v>143</v>
      </c>
      <c r="V598">
        <v>57</v>
      </c>
      <c r="W598">
        <v>90</v>
      </c>
      <c r="X598">
        <v>28</v>
      </c>
      <c r="Y598">
        <v>264</v>
      </c>
      <c r="Z598">
        <v>4</v>
      </c>
      <c r="AA598">
        <v>6</v>
      </c>
      <c r="AB598" s="1">
        <v>0.22700000000000001</v>
      </c>
      <c r="AC598" s="1">
        <v>0.27100000000000002</v>
      </c>
      <c r="AD598" s="1">
        <v>0.33200000000000002</v>
      </c>
      <c r="AE598" s="1">
        <v>0.26600000000000001</v>
      </c>
      <c r="AF598" s="36">
        <v>15</v>
      </c>
      <c r="AG598" s="36">
        <v>17</v>
      </c>
      <c r="AH598" s="8">
        <v>5</v>
      </c>
      <c r="AI598" s="36">
        <v>-8</v>
      </c>
      <c r="AJ598" s="38">
        <v>410</v>
      </c>
      <c r="AK598" s="38">
        <v>62</v>
      </c>
      <c r="AL598" s="1">
        <v>0.47499999999999998</v>
      </c>
      <c r="AM598" s="1">
        <v>0.46666666670000001</v>
      </c>
      <c r="AN598" s="1">
        <v>0.26437544860000001</v>
      </c>
      <c r="AO598" s="1">
        <v>4.4908282200000003E-2</v>
      </c>
      <c r="AP598" s="1">
        <v>4.9094939800000001E-2</v>
      </c>
      <c r="AQ598" s="1">
        <v>0.2131952778</v>
      </c>
      <c r="AR598" s="1">
        <v>0.16400813180000001</v>
      </c>
      <c r="AS598" s="1">
        <v>0.1050992156</v>
      </c>
      <c r="AT598" s="1">
        <v>3.82712729E-2</v>
      </c>
      <c r="AU598" s="1">
        <v>6.4193899999999996E-3</v>
      </c>
      <c r="AV598" s="1">
        <v>1.5126181299999999E-2</v>
      </c>
      <c r="AW598" s="1">
        <v>0.2664430807</v>
      </c>
      <c r="AX598" s="1">
        <v>1.9524895933999999</v>
      </c>
      <c r="AY598" s="1">
        <v>-0.27370093499999998</v>
      </c>
      <c r="AZ598" s="1">
        <v>4.0219465400000001E-2</v>
      </c>
      <c r="BA598" s="1">
        <v>0.84471386319999997</v>
      </c>
      <c r="BB598" s="1">
        <v>-1.2700284900000001</v>
      </c>
      <c r="BC598" s="1">
        <v>-0.10560183300000001</v>
      </c>
      <c r="BD598" s="1">
        <v>0.4051371232</v>
      </c>
      <c r="BE598" s="1">
        <v>-0.89772828299999996</v>
      </c>
      <c r="BF598" s="1">
        <v>-0.24566375700000001</v>
      </c>
      <c r="BG598" s="1">
        <v>0.57878652990000001</v>
      </c>
      <c r="BH598" s="1">
        <v>-0.94679688799999995</v>
      </c>
      <c r="BI598" s="1">
        <v>-1.056442066</v>
      </c>
      <c r="BJ598">
        <v>4</v>
      </c>
      <c r="BK598">
        <v>1</v>
      </c>
      <c r="BL598" t="s">
        <v>761</v>
      </c>
      <c r="BM598" t="s">
        <v>6729</v>
      </c>
      <c r="BN598" s="36" t="s">
        <v>6744</v>
      </c>
      <c r="BO598" s="1">
        <v>-0.91957715299999998</v>
      </c>
      <c r="BP598" s="1">
        <v>0.1998395583</v>
      </c>
      <c r="BQ598" s="1">
        <v>-0.13127376599999999</v>
      </c>
      <c r="BR598" s="1">
        <v>0.200031556</v>
      </c>
      <c r="BS598" s="1">
        <v>0.91957715279999996</v>
      </c>
      <c r="BT598" s="1">
        <v>0.1998395583</v>
      </c>
      <c r="BU598" s="1">
        <v>0.13127376630000001</v>
      </c>
      <c r="BV598" s="1">
        <v>0.200031556</v>
      </c>
      <c r="BW598" t="s">
        <v>6986</v>
      </c>
      <c r="BX598" t="s">
        <v>1390</v>
      </c>
      <c r="BY598" t="s">
        <v>1373</v>
      </c>
      <c r="BZ598" t="s">
        <v>1390</v>
      </c>
      <c r="CA598">
        <v>253</v>
      </c>
      <c r="CB598">
        <v>79</v>
      </c>
      <c r="CC598">
        <v>0</v>
      </c>
      <c r="CD598">
        <v>5</v>
      </c>
      <c r="CE598">
        <v>2017</v>
      </c>
      <c r="CF598">
        <v>281</v>
      </c>
      <c r="CG598">
        <v>0.17799999999999999</v>
      </c>
      <c r="CH598">
        <v>0.254</v>
      </c>
      <c r="CI598">
        <v>0.22900000000000001</v>
      </c>
      <c r="CJ598">
        <v>64</v>
      </c>
      <c r="CK598">
        <v>0.22700000000000001</v>
      </c>
      <c r="CL598">
        <v>9</v>
      </c>
      <c r="CM598">
        <v>-2</v>
      </c>
      <c r="CN598" t="s">
        <v>265</v>
      </c>
      <c r="CO598">
        <v>27</v>
      </c>
      <c r="CP598" t="s">
        <v>1390</v>
      </c>
      <c r="CQ598">
        <v>298</v>
      </c>
      <c r="CR598">
        <v>93</v>
      </c>
      <c r="CS598">
        <v>8</v>
      </c>
      <c r="CT598">
        <v>11</v>
      </c>
      <c r="CU598">
        <v>2016</v>
      </c>
      <c r="CV598">
        <v>319</v>
      </c>
      <c r="CW598">
        <v>0.28199999999999997</v>
      </c>
      <c r="CX598">
        <v>0.315</v>
      </c>
      <c r="CY598">
        <v>0.40899999999999997</v>
      </c>
      <c r="CZ598">
        <v>100</v>
      </c>
      <c r="DA598">
        <v>0.315</v>
      </c>
      <c r="DB598">
        <v>31</v>
      </c>
      <c r="DC598">
        <v>14</v>
      </c>
      <c r="DD598" t="s">
        <v>265</v>
      </c>
      <c r="DE598">
        <v>26</v>
      </c>
      <c r="DF598" t="s">
        <v>1390</v>
      </c>
      <c r="DG598">
        <v>236</v>
      </c>
      <c r="DH598">
        <v>68</v>
      </c>
      <c r="DI598">
        <v>4</v>
      </c>
      <c r="DJ598">
        <v>8</v>
      </c>
      <c r="DK598">
        <v>2015</v>
      </c>
      <c r="DL598">
        <v>254</v>
      </c>
      <c r="DM598">
        <v>0.22500000000000001</v>
      </c>
      <c r="DN598">
        <v>0.26700000000000002</v>
      </c>
      <c r="DO598">
        <v>0.33500000000000002</v>
      </c>
      <c r="DP598">
        <v>67</v>
      </c>
      <c r="DQ598">
        <v>0.26300000000000001</v>
      </c>
      <c r="DR598">
        <v>14</v>
      </c>
      <c r="DS598">
        <v>6</v>
      </c>
      <c r="DT598" t="s">
        <v>253</v>
      </c>
      <c r="DU598">
        <v>25</v>
      </c>
      <c r="DV598" s="36" t="s">
        <v>4072</v>
      </c>
    </row>
    <row r="599" spans="1:126" x14ac:dyDescent="0.3">
      <c r="A599">
        <v>598</v>
      </c>
      <c r="B599" t="s">
        <v>6844</v>
      </c>
      <c r="C599" t="s">
        <v>6670</v>
      </c>
      <c r="D599" t="s">
        <v>96</v>
      </c>
      <c r="E599">
        <v>457454</v>
      </c>
      <c r="F599" t="s">
        <v>255</v>
      </c>
      <c r="I599" t="s">
        <v>1061</v>
      </c>
      <c r="J599">
        <v>32</v>
      </c>
      <c r="K599" t="s">
        <v>816</v>
      </c>
      <c r="L599">
        <v>90</v>
      </c>
      <c r="M599">
        <v>113</v>
      </c>
      <c r="N599">
        <v>35</v>
      </c>
      <c r="O599">
        <v>6</v>
      </c>
      <c r="P599">
        <v>146</v>
      </c>
      <c r="Q599">
        <v>137</v>
      </c>
      <c r="R599">
        <v>66</v>
      </c>
      <c r="S599">
        <v>123</v>
      </c>
      <c r="T599">
        <v>81</v>
      </c>
      <c r="U599">
        <v>37</v>
      </c>
      <c r="V599">
        <v>137</v>
      </c>
      <c r="W599">
        <v>94</v>
      </c>
      <c r="X599">
        <v>33</v>
      </c>
      <c r="Y599">
        <v>91</v>
      </c>
      <c r="Z599">
        <v>3</v>
      </c>
      <c r="AA599">
        <v>0</v>
      </c>
      <c r="AB599" s="1">
        <v>0.17299999999999999</v>
      </c>
      <c r="AC599" s="1">
        <v>0.28000000000000003</v>
      </c>
      <c r="AD599" s="1">
        <v>0.35099999999999998</v>
      </c>
      <c r="AE599" s="1">
        <v>0.28100000000000003</v>
      </c>
      <c r="AF599" s="36">
        <v>9</v>
      </c>
      <c r="AG599" s="36">
        <v>9</v>
      </c>
      <c r="AH599" s="8">
        <v>1</v>
      </c>
      <c r="AI599" s="36">
        <v>-4</v>
      </c>
      <c r="AJ599" s="38">
        <v>549</v>
      </c>
      <c r="AK599" s="38">
        <v>88</v>
      </c>
      <c r="AL599" s="1">
        <v>0.25</v>
      </c>
      <c r="AM599" s="1">
        <v>0.55000000000000004</v>
      </c>
      <c r="AN599" s="1">
        <v>9.1104711300000002E-2</v>
      </c>
      <c r="AO599" s="1">
        <v>1.3847025E-3</v>
      </c>
      <c r="AP599" s="1">
        <v>0.1160593405</v>
      </c>
      <c r="AQ599" s="1">
        <v>0.29825391909999999</v>
      </c>
      <c r="AR599" s="1">
        <v>0.1018301323</v>
      </c>
      <c r="AS599" s="1">
        <v>0.1773345305</v>
      </c>
      <c r="AT599" s="1">
        <v>3.2853568399999998E-2</v>
      </c>
      <c r="AU599" s="1">
        <v>1.6705976E-3</v>
      </c>
      <c r="AV599" s="1">
        <v>3.6173145599999998E-2</v>
      </c>
      <c r="AW599" s="1">
        <v>0.28052431960000002</v>
      </c>
      <c r="AX599" s="1">
        <v>-0.26135687499999999</v>
      </c>
      <c r="AY599" s="1">
        <v>0.98285036820000005</v>
      </c>
      <c r="AZ599" s="1">
        <v>-1.054611808</v>
      </c>
      <c r="BA599" s="1">
        <v>-0.99244680699999999</v>
      </c>
      <c r="BB599" s="1">
        <v>1.5422327169000001</v>
      </c>
      <c r="BC599" s="1">
        <v>2.0029466607000002</v>
      </c>
      <c r="BD599" s="1">
        <v>-1.9663122390000001</v>
      </c>
      <c r="BE599" s="1">
        <v>0.77959310589999997</v>
      </c>
      <c r="BF599" s="1">
        <v>-0.821634698</v>
      </c>
      <c r="BG599" s="1">
        <v>-0.85009052900000004</v>
      </c>
      <c r="BH599" s="1">
        <v>0.83186999009999996</v>
      </c>
      <c r="BI599" s="1">
        <v>-0.57299291399999996</v>
      </c>
      <c r="BJ599">
        <v>3</v>
      </c>
      <c r="BK599">
        <v>3</v>
      </c>
      <c r="BL599" t="s">
        <v>762</v>
      </c>
      <c r="BM599" t="s">
        <v>763</v>
      </c>
      <c r="BN599" s="36" t="s">
        <v>799</v>
      </c>
      <c r="BO599" s="1">
        <v>0.62019274830000004</v>
      </c>
      <c r="BP599" s="1">
        <v>0.25369101859999998</v>
      </c>
      <c r="BQ599" s="1">
        <v>0.66773940769999995</v>
      </c>
      <c r="BR599" s="1">
        <v>0.30242025140000001</v>
      </c>
      <c r="BS599" s="1">
        <v>0.62019274830000004</v>
      </c>
      <c r="BT599" s="1">
        <v>0.25369101859999998</v>
      </c>
      <c r="BU599" s="1">
        <v>0.66773940769999995</v>
      </c>
      <c r="BV599" s="1">
        <v>0.30242025140000001</v>
      </c>
      <c r="BW599" t="s">
        <v>2878</v>
      </c>
      <c r="BX599" t="s">
        <v>1386</v>
      </c>
      <c r="BY599" t="s">
        <v>1373</v>
      </c>
      <c r="BZ599" t="s">
        <v>1386</v>
      </c>
      <c r="CA599">
        <v>25</v>
      </c>
      <c r="CB599">
        <v>10</v>
      </c>
      <c r="CC599">
        <v>0</v>
      </c>
      <c r="CD599">
        <v>0</v>
      </c>
      <c r="CE599">
        <v>2017</v>
      </c>
      <c r="CF599">
        <v>26</v>
      </c>
      <c r="CG599">
        <v>0.04</v>
      </c>
      <c r="CH599">
        <v>7.6999999999999999E-2</v>
      </c>
      <c r="CI599">
        <v>0.04</v>
      </c>
      <c r="CJ599">
        <v>2</v>
      </c>
      <c r="CK599">
        <v>6.2E-2</v>
      </c>
      <c r="CL599">
        <v>0</v>
      </c>
      <c r="CM599">
        <v>-2</v>
      </c>
      <c r="CN599" t="s">
        <v>255</v>
      </c>
      <c r="CO599">
        <v>32</v>
      </c>
      <c r="CP599" t="s">
        <v>1381</v>
      </c>
      <c r="CQ599">
        <v>246</v>
      </c>
      <c r="CR599">
        <v>92</v>
      </c>
      <c r="CS599">
        <v>12</v>
      </c>
      <c r="CT599">
        <v>0</v>
      </c>
      <c r="CU599">
        <v>2016</v>
      </c>
      <c r="CV599">
        <v>292</v>
      </c>
      <c r="CW599">
        <v>0.17100000000000001</v>
      </c>
      <c r="CX599">
        <v>0.28399999999999997</v>
      </c>
      <c r="CY599">
        <v>0.34599999999999997</v>
      </c>
      <c r="CZ599">
        <v>82</v>
      </c>
      <c r="DA599">
        <v>0.28199999999999997</v>
      </c>
      <c r="DB599">
        <v>20</v>
      </c>
      <c r="DC599">
        <v>3</v>
      </c>
      <c r="DD599" t="s">
        <v>255</v>
      </c>
      <c r="DE599">
        <v>31</v>
      </c>
      <c r="DF599" t="s">
        <v>1116</v>
      </c>
      <c r="DG599">
        <v>200</v>
      </c>
      <c r="DH599">
        <v>79</v>
      </c>
      <c r="DI599">
        <v>9</v>
      </c>
      <c r="DJ599">
        <v>0</v>
      </c>
      <c r="DK599">
        <v>2015</v>
      </c>
      <c r="DL599">
        <v>227</v>
      </c>
      <c r="DM599">
        <v>0.22500000000000001</v>
      </c>
      <c r="DN599">
        <v>0.31</v>
      </c>
      <c r="DO599">
        <v>0.435</v>
      </c>
      <c r="DP599">
        <v>73</v>
      </c>
      <c r="DQ599">
        <v>0.32200000000000001</v>
      </c>
      <c r="DR599">
        <v>27</v>
      </c>
      <c r="DS599">
        <v>5</v>
      </c>
      <c r="DT599" t="s">
        <v>255</v>
      </c>
      <c r="DU599">
        <v>30</v>
      </c>
      <c r="DV599" s="36" t="s">
        <v>1479</v>
      </c>
    </row>
    <row r="600" spans="1:126" x14ac:dyDescent="0.3">
      <c r="A600">
        <v>599</v>
      </c>
      <c r="B600" t="s">
        <v>7337</v>
      </c>
      <c r="C600" t="s">
        <v>302</v>
      </c>
      <c r="D600" t="s">
        <v>306</v>
      </c>
      <c r="E600">
        <v>506703</v>
      </c>
      <c r="F600" t="s">
        <v>257</v>
      </c>
      <c r="I600" t="s">
        <v>1065</v>
      </c>
      <c r="J600">
        <v>43</v>
      </c>
      <c r="K600" t="s">
        <v>814</v>
      </c>
      <c r="L600">
        <v>172</v>
      </c>
      <c r="M600">
        <v>93</v>
      </c>
      <c r="N600">
        <v>63</v>
      </c>
      <c r="O600">
        <v>11</v>
      </c>
      <c r="P600">
        <v>59</v>
      </c>
      <c r="Q600">
        <v>116</v>
      </c>
      <c r="R600">
        <v>104</v>
      </c>
      <c r="S600">
        <v>76</v>
      </c>
      <c r="T600">
        <v>151</v>
      </c>
      <c r="U600">
        <v>64</v>
      </c>
      <c r="V600">
        <v>37</v>
      </c>
      <c r="W600">
        <v>92</v>
      </c>
      <c r="X600">
        <v>27</v>
      </c>
      <c r="Y600">
        <v>162</v>
      </c>
      <c r="Z600">
        <v>2</v>
      </c>
      <c r="AA600">
        <v>1</v>
      </c>
      <c r="AB600" s="1">
        <v>0.23400000000000001</v>
      </c>
      <c r="AC600" s="1">
        <v>0.27900000000000003</v>
      </c>
      <c r="AD600" s="1">
        <v>0.34300000000000003</v>
      </c>
      <c r="AE600" s="1">
        <v>0.27400000000000002</v>
      </c>
      <c r="AF600" s="36">
        <v>12</v>
      </c>
      <c r="AG600" s="36">
        <v>13</v>
      </c>
      <c r="AH600" s="8">
        <v>3</v>
      </c>
      <c r="AI600" s="36">
        <v>-4</v>
      </c>
      <c r="AJ600" s="38">
        <v>465</v>
      </c>
      <c r="AK600" s="38">
        <v>70</v>
      </c>
      <c r="AL600" s="1">
        <v>0.47499999999999998</v>
      </c>
      <c r="AM600" s="1">
        <v>0.45</v>
      </c>
      <c r="AN600" s="1">
        <v>0.16174948659999999</v>
      </c>
      <c r="AO600" s="1">
        <v>2.6712795000000001E-3</v>
      </c>
      <c r="AP600" s="1">
        <v>4.6964745000000002E-2</v>
      </c>
      <c r="AQ600" s="1">
        <v>0.2511636961</v>
      </c>
      <c r="AR600" s="1">
        <v>0.15923387759999999</v>
      </c>
      <c r="AS600" s="1">
        <v>0.10950401749999999</v>
      </c>
      <c r="AT600" s="1">
        <v>6.1218025799999999E-2</v>
      </c>
      <c r="AU600" s="1">
        <v>2.8578833E-3</v>
      </c>
      <c r="AV600" s="1">
        <v>9.8474637999999993E-3</v>
      </c>
      <c r="AW600" s="1">
        <v>0.273704322</v>
      </c>
      <c r="AX600" s="1">
        <v>1.9524895933999999</v>
      </c>
      <c r="AY600" s="1">
        <v>-0.52501119600000001</v>
      </c>
      <c r="AZ600" s="1">
        <v>-0.60823459199999996</v>
      </c>
      <c r="BA600" s="1">
        <v>-0.93813949799999996</v>
      </c>
      <c r="BB600" s="1">
        <v>-1.3594889219999999</v>
      </c>
      <c r="BC600" s="1">
        <v>0.83561060600000003</v>
      </c>
      <c r="BD600" s="1">
        <v>0.2230485686</v>
      </c>
      <c r="BE600" s="1">
        <v>-0.795447723</v>
      </c>
      <c r="BF600" s="1">
        <v>2.1938681617000002</v>
      </c>
      <c r="BG600" s="1">
        <v>-0.49284489999999997</v>
      </c>
      <c r="BH600" s="1">
        <v>-1.3928982759999999</v>
      </c>
      <c r="BI600" s="1">
        <v>-0.80714291100000002</v>
      </c>
      <c r="BJ600">
        <v>4</v>
      </c>
      <c r="BK600">
        <v>4</v>
      </c>
      <c r="BL600" t="s">
        <v>6729</v>
      </c>
      <c r="BM600" t="s">
        <v>761</v>
      </c>
      <c r="BN600" s="36" t="s">
        <v>6752</v>
      </c>
      <c r="BO600" s="1">
        <v>-0.55579105900000003</v>
      </c>
      <c r="BP600" s="1">
        <v>0.12881352409999999</v>
      </c>
      <c r="BQ600" s="1">
        <v>-0.30790581700000003</v>
      </c>
      <c r="BR600" s="1">
        <v>0.72895873249999998</v>
      </c>
      <c r="BS600" s="1">
        <v>0.55579105929999995</v>
      </c>
      <c r="BT600" s="1">
        <v>0.12881352409999999</v>
      </c>
      <c r="BU600" s="1">
        <v>0.30790581680000001</v>
      </c>
      <c r="BV600" s="1">
        <v>0.72895873249999998</v>
      </c>
      <c r="BW600" t="s">
        <v>2869</v>
      </c>
      <c r="BX600" t="s">
        <v>1085</v>
      </c>
      <c r="BY600" t="s">
        <v>1063</v>
      </c>
      <c r="BZ600" t="s">
        <v>1085</v>
      </c>
      <c r="CA600">
        <v>71</v>
      </c>
      <c r="CB600">
        <v>34</v>
      </c>
      <c r="CC600">
        <v>0</v>
      </c>
      <c r="CD600">
        <v>0</v>
      </c>
      <c r="CE600">
        <v>2017</v>
      </c>
      <c r="CF600">
        <v>75</v>
      </c>
      <c r="CG600">
        <v>0.26800000000000002</v>
      </c>
      <c r="CH600">
        <v>0.28799999999999998</v>
      </c>
      <c r="CI600">
        <v>0.36599999999999999</v>
      </c>
      <c r="CJ600">
        <v>21</v>
      </c>
      <c r="CK600">
        <v>0.27900000000000003</v>
      </c>
      <c r="CL600">
        <v>8</v>
      </c>
      <c r="CM600">
        <v>2</v>
      </c>
      <c r="CN600" t="s">
        <v>265</v>
      </c>
      <c r="CO600">
        <v>26</v>
      </c>
      <c r="DV600" s="36" t="s">
        <v>6552</v>
      </c>
    </row>
    <row r="601" spans="1:126" x14ac:dyDescent="0.3">
      <c r="A601">
        <v>600</v>
      </c>
      <c r="B601" t="s">
        <v>3089</v>
      </c>
      <c r="C601" t="s">
        <v>302</v>
      </c>
      <c r="D601" t="s">
        <v>20</v>
      </c>
      <c r="E601">
        <v>570560</v>
      </c>
      <c r="F601" t="s">
        <v>265</v>
      </c>
      <c r="G601" t="s">
        <v>253</v>
      </c>
      <c r="I601" t="s">
        <v>1061</v>
      </c>
      <c r="J601">
        <v>25</v>
      </c>
      <c r="K601" t="s">
        <v>2884</v>
      </c>
      <c r="L601">
        <v>154</v>
      </c>
      <c r="M601">
        <v>86</v>
      </c>
      <c r="N601">
        <v>162</v>
      </c>
      <c r="O601">
        <v>55</v>
      </c>
      <c r="P601">
        <v>72</v>
      </c>
      <c r="Q601">
        <v>92</v>
      </c>
      <c r="R601">
        <v>106</v>
      </c>
      <c r="S601">
        <v>92</v>
      </c>
      <c r="T601">
        <v>111</v>
      </c>
      <c r="U601">
        <v>210</v>
      </c>
      <c r="V601">
        <v>72</v>
      </c>
      <c r="W601">
        <v>97</v>
      </c>
      <c r="X601">
        <v>25</v>
      </c>
      <c r="Y601">
        <v>418</v>
      </c>
      <c r="Z601">
        <v>8</v>
      </c>
      <c r="AA601">
        <v>5</v>
      </c>
      <c r="AB601" s="1">
        <v>0.24199999999999999</v>
      </c>
      <c r="AC601" s="1">
        <v>0.28799999999999998</v>
      </c>
      <c r="AD601" s="1">
        <v>0.374</v>
      </c>
      <c r="AE601" s="1">
        <v>0.28899999999999998</v>
      </c>
      <c r="AF601" s="36">
        <v>27</v>
      </c>
      <c r="AG601" s="36">
        <v>29</v>
      </c>
      <c r="AH601" s="8">
        <v>9</v>
      </c>
      <c r="AI601" s="36">
        <v>-4</v>
      </c>
      <c r="AJ601" s="38">
        <v>234</v>
      </c>
      <c r="AK601" s="38">
        <v>33</v>
      </c>
      <c r="AL601" s="1">
        <v>0.42499999999999999</v>
      </c>
      <c r="AM601" s="1">
        <v>0.41666666670000002</v>
      </c>
      <c r="AN601" s="1">
        <v>0.41765372639999998</v>
      </c>
      <c r="AO601" s="1">
        <v>1.3811525700000001E-2</v>
      </c>
      <c r="AP601" s="1">
        <v>5.7416950100000003E-2</v>
      </c>
      <c r="AQ601" s="1">
        <v>0.200698871</v>
      </c>
      <c r="AR601" s="1">
        <v>0.1619111382</v>
      </c>
      <c r="AS601" s="1">
        <v>0.1315711001</v>
      </c>
      <c r="AT601" s="1">
        <v>4.5011570799999998E-2</v>
      </c>
      <c r="AU601" s="1">
        <v>9.4625279E-3</v>
      </c>
      <c r="AV601" s="1">
        <v>1.8954787300000001E-2</v>
      </c>
      <c r="AW601" s="1">
        <v>0.28866088449999999</v>
      </c>
      <c r="AX601" s="1">
        <v>1.4605237116000001</v>
      </c>
      <c r="AY601" s="1">
        <v>-1.027631717</v>
      </c>
      <c r="AZ601" s="1">
        <v>1.0087260618</v>
      </c>
      <c r="BA601" s="1">
        <v>-0.46790193099999999</v>
      </c>
      <c r="BB601" s="1">
        <v>-0.92053433100000004</v>
      </c>
      <c r="BC601" s="1">
        <v>-0.41537964399999999</v>
      </c>
      <c r="BD601" s="1">
        <v>0.3251584448</v>
      </c>
      <c r="BE601" s="1">
        <v>-0.28304475699999998</v>
      </c>
      <c r="BF601" s="1">
        <v>0.47091570929999998</v>
      </c>
      <c r="BG601" s="1">
        <v>1.494444544</v>
      </c>
      <c r="BH601" s="1">
        <v>-0.62324359399999996</v>
      </c>
      <c r="BI601" s="1">
        <v>-0.29364139900000003</v>
      </c>
      <c r="BJ601">
        <v>4</v>
      </c>
      <c r="BK601">
        <v>3</v>
      </c>
      <c r="BL601" t="s">
        <v>760</v>
      </c>
      <c r="BM601" t="s">
        <v>761</v>
      </c>
      <c r="BN601" s="36" t="s">
        <v>795</v>
      </c>
      <c r="BO601" s="1">
        <v>-0.61802423500000003</v>
      </c>
      <c r="BP601" s="1">
        <v>6.6156851200000005E-2</v>
      </c>
      <c r="BQ601" s="1">
        <v>-0.68336003599999995</v>
      </c>
      <c r="BR601" s="1">
        <v>0.1962119269</v>
      </c>
      <c r="BS601" s="1">
        <v>0.61802423549999996</v>
      </c>
      <c r="BT601" s="1">
        <v>6.6156851200000005E-2</v>
      </c>
      <c r="BU601" s="1">
        <v>0.68336003560000003</v>
      </c>
      <c r="BV601" s="1">
        <v>0.1962119269</v>
      </c>
      <c r="BW601" t="s">
        <v>2802</v>
      </c>
      <c r="BX601" t="s">
        <v>1390</v>
      </c>
      <c r="BY601" t="s">
        <v>1373</v>
      </c>
      <c r="BZ601" t="s">
        <v>1390</v>
      </c>
      <c r="CA601">
        <v>484</v>
      </c>
      <c r="CB601">
        <v>141</v>
      </c>
      <c r="CC601">
        <v>12</v>
      </c>
      <c r="CD601">
        <v>8</v>
      </c>
      <c r="CE601">
        <v>2017</v>
      </c>
      <c r="CF601">
        <v>534</v>
      </c>
      <c r="CG601">
        <v>0.26700000000000002</v>
      </c>
      <c r="CH601">
        <v>0.31900000000000001</v>
      </c>
      <c r="CI601">
        <v>0.41299999999999998</v>
      </c>
      <c r="CJ601">
        <v>169</v>
      </c>
      <c r="CK601">
        <v>0.316</v>
      </c>
      <c r="CL601">
        <v>44</v>
      </c>
      <c r="CM601">
        <v>18</v>
      </c>
      <c r="CN601" t="s">
        <v>265</v>
      </c>
      <c r="CO601">
        <v>25</v>
      </c>
      <c r="CP601" t="s">
        <v>1390</v>
      </c>
      <c r="CQ601">
        <v>154</v>
      </c>
      <c r="CR601">
        <v>53</v>
      </c>
      <c r="CS601">
        <v>4</v>
      </c>
      <c r="CT601">
        <v>0</v>
      </c>
      <c r="CU601">
        <v>2016</v>
      </c>
      <c r="CV601">
        <v>163</v>
      </c>
      <c r="CW601">
        <v>0.20799999999999999</v>
      </c>
      <c r="CX601">
        <v>0.23599999999999999</v>
      </c>
      <c r="CY601">
        <v>0.35699999999999998</v>
      </c>
      <c r="CZ601">
        <v>41</v>
      </c>
      <c r="DA601">
        <v>0.252</v>
      </c>
      <c r="DB601">
        <v>9</v>
      </c>
      <c r="DC601">
        <v>2</v>
      </c>
      <c r="DD601" t="s">
        <v>265</v>
      </c>
      <c r="DE601">
        <v>24</v>
      </c>
      <c r="DF601" t="s">
        <v>1390</v>
      </c>
      <c r="DG601">
        <v>389</v>
      </c>
      <c r="DH601">
        <v>120</v>
      </c>
      <c r="DI601">
        <v>5</v>
      </c>
      <c r="DJ601">
        <v>2</v>
      </c>
      <c r="DK601">
        <v>2015</v>
      </c>
      <c r="DL601">
        <v>420</v>
      </c>
      <c r="DM601">
        <v>0.224</v>
      </c>
      <c r="DN601">
        <v>0.26800000000000002</v>
      </c>
      <c r="DO601">
        <v>0.32600000000000001</v>
      </c>
      <c r="DP601">
        <v>109</v>
      </c>
      <c r="DQ601">
        <v>0.26100000000000001</v>
      </c>
      <c r="DR601">
        <v>19</v>
      </c>
      <c r="DS601">
        <v>4</v>
      </c>
      <c r="DT601" t="s">
        <v>265</v>
      </c>
      <c r="DU601">
        <v>23</v>
      </c>
      <c r="DV601" s="36" t="s">
        <v>3243</v>
      </c>
    </row>
    <row r="602" spans="1:126" x14ac:dyDescent="0.3">
      <c r="A602">
        <v>601</v>
      </c>
      <c r="B602" t="s">
        <v>4652</v>
      </c>
      <c r="C602" t="s">
        <v>302</v>
      </c>
      <c r="D602" t="s">
        <v>2989</v>
      </c>
      <c r="E602">
        <v>596142</v>
      </c>
      <c r="F602" t="s">
        <v>255</v>
      </c>
      <c r="I602" t="s">
        <v>1065</v>
      </c>
      <c r="J602">
        <v>9</v>
      </c>
      <c r="K602" t="s">
        <v>2870</v>
      </c>
      <c r="L602">
        <v>90</v>
      </c>
      <c r="M602">
        <v>86</v>
      </c>
      <c r="N602">
        <v>191</v>
      </c>
      <c r="O602">
        <v>35</v>
      </c>
      <c r="P602">
        <v>108</v>
      </c>
      <c r="Q602">
        <v>100</v>
      </c>
      <c r="R602">
        <v>94</v>
      </c>
      <c r="S602">
        <v>172</v>
      </c>
      <c r="T602">
        <v>114</v>
      </c>
      <c r="U602">
        <v>10</v>
      </c>
      <c r="V602">
        <v>218</v>
      </c>
      <c r="W602">
        <v>120</v>
      </c>
      <c r="X602">
        <v>25</v>
      </c>
      <c r="Y602">
        <v>492</v>
      </c>
      <c r="Z602">
        <v>28</v>
      </c>
      <c r="AA602">
        <v>2</v>
      </c>
      <c r="AB602" s="1">
        <v>0.25900000000000001</v>
      </c>
      <c r="AC602" s="1">
        <v>0.33200000000000002</v>
      </c>
      <c r="AD602" s="1">
        <v>0.50600000000000001</v>
      </c>
      <c r="AE602" s="1">
        <v>0.35799999999999998</v>
      </c>
      <c r="AF602" s="36">
        <v>66</v>
      </c>
      <c r="AG602" s="36">
        <v>85</v>
      </c>
      <c r="AH602" s="8">
        <v>23</v>
      </c>
      <c r="AI602" s="36">
        <v>17</v>
      </c>
      <c r="AJ602" s="38">
        <v>8</v>
      </c>
      <c r="AK602" s="38">
        <v>1</v>
      </c>
      <c r="AL602" s="1">
        <v>0.25</v>
      </c>
      <c r="AM602" s="1">
        <v>0.41666666670000002</v>
      </c>
      <c r="AN602" s="1">
        <v>0.49185941709999997</v>
      </c>
      <c r="AO602" s="1">
        <v>8.7443350000000006E-3</v>
      </c>
      <c r="AP602" s="1">
        <v>8.5818807600000005E-2</v>
      </c>
      <c r="AQ602" s="1">
        <v>0.2178845744</v>
      </c>
      <c r="AR602" s="1">
        <v>0.14352412040000001</v>
      </c>
      <c r="AS602" s="1">
        <v>0.2472558366</v>
      </c>
      <c r="AT602" s="1">
        <v>4.6250954099999998E-2</v>
      </c>
      <c r="AU602" s="1">
        <v>4.6929099999999999E-4</v>
      </c>
      <c r="AV602" s="1">
        <v>5.7350401400000001E-2</v>
      </c>
      <c r="AW602" s="1">
        <v>0.35766407579999998</v>
      </c>
      <c r="AX602" s="1">
        <v>-0.26135687499999999</v>
      </c>
      <c r="AY602" s="1">
        <v>-1.027631717</v>
      </c>
      <c r="AZ602" s="1">
        <v>1.4776033355</v>
      </c>
      <c r="BA602" s="1">
        <v>-0.68179158500000003</v>
      </c>
      <c r="BB602" s="1">
        <v>0.27224035400000002</v>
      </c>
      <c r="BC602" s="1">
        <v>1.06427847E-2</v>
      </c>
      <c r="BD602" s="1">
        <v>-0.37611663699999998</v>
      </c>
      <c r="BE602" s="1">
        <v>2.4031826524</v>
      </c>
      <c r="BF602" s="1">
        <v>0.60267792360000005</v>
      </c>
      <c r="BG602" s="1">
        <v>-1.2115549189999999</v>
      </c>
      <c r="BH602" s="1">
        <v>2.6215477295</v>
      </c>
      <c r="BI602" s="1">
        <v>2.0754352480999998</v>
      </c>
      <c r="BJ602">
        <v>1</v>
      </c>
      <c r="BK602">
        <v>1</v>
      </c>
      <c r="BL602" t="s">
        <v>763</v>
      </c>
      <c r="BM602" t="s">
        <v>760</v>
      </c>
      <c r="BN602" s="36" t="s">
        <v>776</v>
      </c>
      <c r="BO602" s="1">
        <v>0.85413418320000001</v>
      </c>
      <c r="BP602" s="1">
        <v>-0.35026064800000001</v>
      </c>
      <c r="BQ602" s="1">
        <v>-0.35843703100000002</v>
      </c>
      <c r="BR602" s="1">
        <v>2.7490641999999999E-2</v>
      </c>
      <c r="BS602" s="1">
        <v>0.85413418320000001</v>
      </c>
      <c r="BT602" s="1">
        <v>0.3502606479</v>
      </c>
      <c r="BU602" s="1">
        <v>0.35843703090000001</v>
      </c>
      <c r="BV602" s="1">
        <v>2.7490641999999999E-2</v>
      </c>
      <c r="BW602" t="s">
        <v>7254</v>
      </c>
      <c r="BX602" t="s">
        <v>1383</v>
      </c>
      <c r="BY602" t="s">
        <v>1373</v>
      </c>
      <c r="BZ602" t="s">
        <v>1383</v>
      </c>
      <c r="CA602">
        <v>471</v>
      </c>
      <c r="CB602">
        <v>122</v>
      </c>
      <c r="CC602">
        <v>33</v>
      </c>
      <c r="CD602">
        <v>2</v>
      </c>
      <c r="CE602">
        <v>2017</v>
      </c>
      <c r="CF602">
        <v>525</v>
      </c>
      <c r="CG602">
        <v>0.27800000000000002</v>
      </c>
      <c r="CH602">
        <v>0.34499999999999997</v>
      </c>
      <c r="CI602">
        <v>0.53100000000000003</v>
      </c>
      <c r="CJ602">
        <v>196</v>
      </c>
      <c r="CK602">
        <v>0.373</v>
      </c>
      <c r="CL602">
        <v>80</v>
      </c>
      <c r="CM602">
        <v>29</v>
      </c>
      <c r="CN602" t="s">
        <v>255</v>
      </c>
      <c r="CO602">
        <v>24</v>
      </c>
      <c r="CP602" t="s">
        <v>1383</v>
      </c>
      <c r="CQ602">
        <v>201</v>
      </c>
      <c r="CR602">
        <v>53</v>
      </c>
      <c r="CS602">
        <v>20</v>
      </c>
      <c r="CT602">
        <v>1</v>
      </c>
      <c r="CU602">
        <v>2016</v>
      </c>
      <c r="CV602">
        <v>229</v>
      </c>
      <c r="CW602">
        <v>0.29899999999999999</v>
      </c>
      <c r="CX602">
        <v>0.376</v>
      </c>
      <c r="CY602">
        <v>0.65700000000000003</v>
      </c>
      <c r="CZ602">
        <v>98</v>
      </c>
      <c r="DA602">
        <v>0.42699999999999999</v>
      </c>
      <c r="DB602">
        <v>77</v>
      </c>
      <c r="DC602">
        <v>16</v>
      </c>
      <c r="DD602" t="s">
        <v>255</v>
      </c>
      <c r="DE602">
        <v>23</v>
      </c>
      <c r="DV602" s="36" t="s">
        <v>4073</v>
      </c>
    </row>
    <row r="603" spans="1:126" x14ac:dyDescent="0.3">
      <c r="A603">
        <v>602</v>
      </c>
      <c r="B603" t="s">
        <v>672</v>
      </c>
      <c r="C603" t="s">
        <v>302</v>
      </c>
      <c r="D603" t="s">
        <v>332</v>
      </c>
      <c r="E603">
        <v>516949</v>
      </c>
      <c r="F603" t="s">
        <v>255</v>
      </c>
      <c r="I603" t="s">
        <v>1061</v>
      </c>
      <c r="J603">
        <v>12</v>
      </c>
      <c r="K603" t="s">
        <v>816</v>
      </c>
      <c r="L603">
        <v>90</v>
      </c>
      <c r="M603">
        <v>96</v>
      </c>
      <c r="N603">
        <v>64</v>
      </c>
      <c r="O603">
        <v>10</v>
      </c>
      <c r="P603">
        <v>61</v>
      </c>
      <c r="Q603">
        <v>112</v>
      </c>
      <c r="R603">
        <v>85</v>
      </c>
      <c r="S603">
        <v>117</v>
      </c>
      <c r="T603">
        <v>93</v>
      </c>
      <c r="U603">
        <v>33</v>
      </c>
      <c r="V603">
        <v>145</v>
      </c>
      <c r="W603">
        <v>92</v>
      </c>
      <c r="X603">
        <v>28</v>
      </c>
      <c r="Y603">
        <v>166</v>
      </c>
      <c r="Z603">
        <v>6</v>
      </c>
      <c r="AA603">
        <v>0</v>
      </c>
      <c r="AB603" s="1">
        <v>0.21099999999999999</v>
      </c>
      <c r="AC603" s="1">
        <v>0.254</v>
      </c>
      <c r="AD603" s="1">
        <v>0.379</v>
      </c>
      <c r="AE603" s="1">
        <v>0.27300000000000002</v>
      </c>
      <c r="AF603" s="36">
        <v>12</v>
      </c>
      <c r="AG603" s="36">
        <v>12</v>
      </c>
      <c r="AH603" s="8">
        <v>3</v>
      </c>
      <c r="AI603" s="36">
        <v>-8</v>
      </c>
      <c r="AJ603" s="38">
        <v>472</v>
      </c>
      <c r="AK603" s="38">
        <v>65</v>
      </c>
      <c r="AL603" s="1">
        <v>0.25</v>
      </c>
      <c r="AM603" s="1">
        <v>0.46666666670000001</v>
      </c>
      <c r="AN603" s="1">
        <v>0.1662521092</v>
      </c>
      <c r="AO603" s="1">
        <v>2.3734762999999999E-3</v>
      </c>
      <c r="AP603" s="1">
        <v>4.8113644300000001E-2</v>
      </c>
      <c r="AQ603" s="1">
        <v>0.24395724469999999</v>
      </c>
      <c r="AR603" s="1">
        <v>0.1304153639</v>
      </c>
      <c r="AS603" s="1">
        <v>0.16787216460000001</v>
      </c>
      <c r="AT603" s="1">
        <v>3.7703100900000001E-2</v>
      </c>
      <c r="AU603" s="1">
        <v>1.50457E-3</v>
      </c>
      <c r="AV603" s="1">
        <v>3.8063521500000003E-2</v>
      </c>
      <c r="AW603" s="1">
        <v>0.27251205099999998</v>
      </c>
      <c r="AX603" s="1">
        <v>-0.26135687499999999</v>
      </c>
      <c r="AY603" s="1">
        <v>-0.27370093499999998</v>
      </c>
      <c r="AZ603" s="1">
        <v>-0.57978424900000003</v>
      </c>
      <c r="BA603" s="1">
        <v>-0.95070997899999998</v>
      </c>
      <c r="BB603" s="1">
        <v>-1.311239329</v>
      </c>
      <c r="BC603" s="1">
        <v>0.65696735309999998</v>
      </c>
      <c r="BD603" s="1">
        <v>-0.87608048800000005</v>
      </c>
      <c r="BE603" s="1">
        <v>0.55987469320000005</v>
      </c>
      <c r="BF603" s="1">
        <v>-0.30606766499999999</v>
      </c>
      <c r="BG603" s="1">
        <v>-0.90004701099999995</v>
      </c>
      <c r="BH603" s="1">
        <v>0.99162457879999999</v>
      </c>
      <c r="BI603" s="1">
        <v>-0.84807698200000003</v>
      </c>
      <c r="BJ603">
        <v>1</v>
      </c>
      <c r="BK603">
        <v>1</v>
      </c>
      <c r="BL603" t="s">
        <v>763</v>
      </c>
      <c r="BM603" t="s">
        <v>6729</v>
      </c>
      <c r="BN603" s="36" t="s">
        <v>6730</v>
      </c>
      <c r="BO603" s="1">
        <v>0.70256817869999999</v>
      </c>
      <c r="BP603" s="1">
        <v>0.168147138</v>
      </c>
      <c r="BQ603" s="1">
        <v>0.17111865139999999</v>
      </c>
      <c r="BR603" s="1">
        <v>0.46983122719999998</v>
      </c>
      <c r="BS603" s="1">
        <v>0.70256817869999999</v>
      </c>
      <c r="BT603" s="1">
        <v>0.168147138</v>
      </c>
      <c r="BU603" s="1">
        <v>0.17111865139999999</v>
      </c>
      <c r="BV603" s="1">
        <v>0.46983122719999998</v>
      </c>
      <c r="BW603" t="s">
        <v>2872</v>
      </c>
      <c r="BX603" t="s">
        <v>1107</v>
      </c>
      <c r="BY603" t="s">
        <v>1063</v>
      </c>
      <c r="BZ603" t="s">
        <v>1107</v>
      </c>
      <c r="CA603">
        <v>137</v>
      </c>
      <c r="CB603">
        <v>75</v>
      </c>
      <c r="CC603">
        <v>8</v>
      </c>
      <c r="CD603">
        <v>0</v>
      </c>
      <c r="CE603">
        <v>2017</v>
      </c>
      <c r="CF603">
        <v>143</v>
      </c>
      <c r="CG603">
        <v>0.219</v>
      </c>
      <c r="CH603">
        <v>0.245</v>
      </c>
      <c r="CI603">
        <v>0.42299999999999999</v>
      </c>
      <c r="CJ603">
        <v>40</v>
      </c>
      <c r="CK603">
        <v>0.28199999999999997</v>
      </c>
      <c r="CL603">
        <v>13</v>
      </c>
      <c r="CM603">
        <v>4</v>
      </c>
      <c r="CN603" t="s">
        <v>255</v>
      </c>
      <c r="CO603">
        <v>27</v>
      </c>
      <c r="CP603" t="s">
        <v>1107</v>
      </c>
      <c r="CQ603">
        <v>49</v>
      </c>
      <c r="CR603">
        <v>28</v>
      </c>
      <c r="CS603">
        <v>3</v>
      </c>
      <c r="CT603">
        <v>0</v>
      </c>
      <c r="CU603">
        <v>2016</v>
      </c>
      <c r="CV603">
        <v>54</v>
      </c>
      <c r="CW603">
        <v>0.26500000000000001</v>
      </c>
      <c r="CX603">
        <v>0.33300000000000002</v>
      </c>
      <c r="CY603">
        <v>0.46899999999999997</v>
      </c>
      <c r="CZ603">
        <v>19</v>
      </c>
      <c r="DA603">
        <v>0.34899999999999998</v>
      </c>
      <c r="DB603">
        <v>15</v>
      </c>
      <c r="DC603">
        <v>2</v>
      </c>
      <c r="DD603" t="s">
        <v>255</v>
      </c>
      <c r="DE603">
        <v>26</v>
      </c>
      <c r="DF603" t="s">
        <v>1104</v>
      </c>
      <c r="DG603">
        <v>56</v>
      </c>
      <c r="DH603">
        <v>28</v>
      </c>
      <c r="DI603">
        <v>1</v>
      </c>
      <c r="DJ603">
        <v>0</v>
      </c>
      <c r="DK603">
        <v>2015</v>
      </c>
      <c r="DL603">
        <v>59</v>
      </c>
      <c r="DM603">
        <v>0.17899999999999999</v>
      </c>
      <c r="DN603">
        <v>0.20699999999999999</v>
      </c>
      <c r="DO603">
        <v>0.30399999999999999</v>
      </c>
      <c r="DP603">
        <v>13</v>
      </c>
      <c r="DQ603">
        <v>0.218</v>
      </c>
      <c r="DR603">
        <v>3</v>
      </c>
      <c r="DS603">
        <v>0</v>
      </c>
      <c r="DT603" t="s">
        <v>255</v>
      </c>
      <c r="DU603">
        <v>25</v>
      </c>
      <c r="DV603" s="36" t="s">
        <v>1280</v>
      </c>
    </row>
    <row r="604" spans="1:126" x14ac:dyDescent="0.3">
      <c r="A604">
        <v>603</v>
      </c>
      <c r="B604" t="s">
        <v>673</v>
      </c>
      <c r="C604" t="s">
        <v>305</v>
      </c>
      <c r="D604" t="s">
        <v>304</v>
      </c>
      <c r="E604">
        <v>467055</v>
      </c>
      <c r="F604" t="s">
        <v>253</v>
      </c>
      <c r="I604" t="s">
        <v>1103</v>
      </c>
      <c r="J604">
        <v>18</v>
      </c>
      <c r="K604" t="s">
        <v>5181</v>
      </c>
      <c r="L604">
        <v>96</v>
      </c>
      <c r="M604">
        <v>107</v>
      </c>
      <c r="N604">
        <v>83</v>
      </c>
      <c r="O604">
        <v>8</v>
      </c>
      <c r="P604">
        <v>71</v>
      </c>
      <c r="Q604">
        <v>83</v>
      </c>
      <c r="R604">
        <v>103</v>
      </c>
      <c r="S604">
        <v>95</v>
      </c>
      <c r="T604">
        <v>101</v>
      </c>
      <c r="U604">
        <v>31</v>
      </c>
      <c r="V604">
        <v>105</v>
      </c>
      <c r="W604">
        <v>96</v>
      </c>
      <c r="X604">
        <v>31</v>
      </c>
      <c r="Y604">
        <v>213</v>
      </c>
      <c r="Z604">
        <v>6</v>
      </c>
      <c r="AA604">
        <v>0</v>
      </c>
      <c r="AB604" s="1">
        <v>0.23300000000000001</v>
      </c>
      <c r="AC604" s="1">
        <v>0.28100000000000003</v>
      </c>
      <c r="AD604" s="1">
        <v>0.36899999999999999</v>
      </c>
      <c r="AE604" s="1">
        <v>0.28499999999999998</v>
      </c>
      <c r="AF604" s="36">
        <v>17</v>
      </c>
      <c r="AG604" s="36">
        <v>17</v>
      </c>
      <c r="AH604" s="8">
        <v>4</v>
      </c>
      <c r="AI604" s="36">
        <v>-6</v>
      </c>
      <c r="AJ604" s="38">
        <v>400</v>
      </c>
      <c r="AK604" s="38">
        <v>49</v>
      </c>
      <c r="AL604" s="1">
        <v>0.26500000000000001</v>
      </c>
      <c r="AM604" s="1">
        <v>0.51666666670000005</v>
      </c>
      <c r="AN604" s="1">
        <v>0.21290957090000001</v>
      </c>
      <c r="AO604" s="1">
        <v>1.9238311E-3</v>
      </c>
      <c r="AP604" s="1">
        <v>5.62386598E-2</v>
      </c>
      <c r="AQ604" s="1">
        <v>0.17986485839999999</v>
      </c>
      <c r="AR604" s="1">
        <v>0.15738395520000001</v>
      </c>
      <c r="AS604" s="1">
        <v>0.13647137370000001</v>
      </c>
      <c r="AT604" s="1">
        <v>4.09082931E-2</v>
      </c>
      <c r="AU604" s="1">
        <v>1.4093212999999999E-3</v>
      </c>
      <c r="AV604" s="1">
        <v>2.7519108699999999E-2</v>
      </c>
      <c r="AW604" s="1">
        <v>0.28508190570000003</v>
      </c>
      <c r="AX604" s="1">
        <v>-0.11376711</v>
      </c>
      <c r="AY604" s="1">
        <v>0.48022984680000003</v>
      </c>
      <c r="AZ604" s="1">
        <v>-0.28497366000000002</v>
      </c>
      <c r="BA604" s="1">
        <v>-0.96968981700000001</v>
      </c>
      <c r="BB604" s="1">
        <v>-0.97001824000000003</v>
      </c>
      <c r="BC604" s="1">
        <v>-0.93184129100000002</v>
      </c>
      <c r="BD604" s="1">
        <v>0.15249310730000001</v>
      </c>
      <c r="BE604" s="1">
        <v>-0.16925922600000001</v>
      </c>
      <c r="BF604" s="1">
        <v>3.4685062199999998E-2</v>
      </c>
      <c r="BG604" s="1">
        <v>-0.92870664999999997</v>
      </c>
      <c r="BH604" s="1">
        <v>0.10052229410000001</v>
      </c>
      <c r="BI604" s="1">
        <v>-0.41651796400000002</v>
      </c>
      <c r="BJ604">
        <v>4</v>
      </c>
      <c r="BK604">
        <v>2</v>
      </c>
      <c r="BL604" t="s">
        <v>764</v>
      </c>
      <c r="BM604" t="s">
        <v>6729</v>
      </c>
      <c r="BN604" s="36" t="s">
        <v>6743</v>
      </c>
      <c r="BO604" s="1">
        <v>-2.1962725999999998E-2</v>
      </c>
      <c r="BP604" s="1">
        <v>-0.86445443300000002</v>
      </c>
      <c r="BQ604" s="1">
        <v>5.2231022100000003E-2</v>
      </c>
      <c r="BR604" s="1">
        <v>0.1225746472</v>
      </c>
      <c r="BS604" s="1">
        <v>2.19627256E-2</v>
      </c>
      <c r="BT604" s="1">
        <v>0.86445443310000003</v>
      </c>
      <c r="BU604" s="1">
        <v>5.2231022100000003E-2</v>
      </c>
      <c r="BV604" s="1">
        <v>0.1225746472</v>
      </c>
      <c r="BW604" t="s">
        <v>6582</v>
      </c>
      <c r="BX604" t="s">
        <v>1104</v>
      </c>
      <c r="BY604" t="s">
        <v>1063</v>
      </c>
      <c r="BZ604" t="s">
        <v>1104</v>
      </c>
      <c r="CA604">
        <v>259</v>
      </c>
      <c r="CB604">
        <v>79</v>
      </c>
      <c r="CC604">
        <v>9</v>
      </c>
      <c r="CD604">
        <v>0</v>
      </c>
      <c r="CE604">
        <v>2017</v>
      </c>
      <c r="CF604">
        <v>279</v>
      </c>
      <c r="CG604">
        <v>0.22</v>
      </c>
      <c r="CH604">
        <v>0.26500000000000001</v>
      </c>
      <c r="CI604">
        <v>0.36699999999999999</v>
      </c>
      <c r="CJ604">
        <v>77</v>
      </c>
      <c r="CK604">
        <v>0.27500000000000002</v>
      </c>
      <c r="CL604">
        <v>18</v>
      </c>
      <c r="CM604">
        <v>5</v>
      </c>
      <c r="CN604" t="s">
        <v>253</v>
      </c>
      <c r="CO604">
        <v>30</v>
      </c>
      <c r="CP604" t="s">
        <v>1394</v>
      </c>
      <c r="CQ604">
        <v>6</v>
      </c>
      <c r="CR604">
        <v>3</v>
      </c>
      <c r="CS604">
        <v>0</v>
      </c>
      <c r="CT604">
        <v>0</v>
      </c>
      <c r="CU604">
        <v>2016</v>
      </c>
      <c r="CV604">
        <v>7</v>
      </c>
      <c r="CW604">
        <v>0</v>
      </c>
      <c r="CX604">
        <v>0.14299999999999999</v>
      </c>
      <c r="CY604">
        <v>0</v>
      </c>
      <c r="CZ604">
        <v>1</v>
      </c>
      <c r="DA604">
        <v>0.10299999999999999</v>
      </c>
      <c r="DB604">
        <v>0</v>
      </c>
      <c r="DC604">
        <v>0</v>
      </c>
      <c r="DD604" t="s">
        <v>253</v>
      </c>
      <c r="DE604">
        <v>29</v>
      </c>
      <c r="DF604" t="s">
        <v>1394</v>
      </c>
      <c r="DG604">
        <v>470</v>
      </c>
      <c r="DH604">
        <v>126</v>
      </c>
      <c r="DI604">
        <v>10</v>
      </c>
      <c r="DJ604">
        <v>0</v>
      </c>
      <c r="DK604">
        <v>2015</v>
      </c>
      <c r="DL604">
        <v>505</v>
      </c>
      <c r="DM604">
        <v>0.245</v>
      </c>
      <c r="DN604">
        <v>0.29199999999999998</v>
      </c>
      <c r="DO604">
        <v>0.36599999999999999</v>
      </c>
      <c r="DP604">
        <v>146</v>
      </c>
      <c r="DQ604">
        <v>0.28999999999999998</v>
      </c>
      <c r="DR604">
        <v>31</v>
      </c>
      <c r="DS604">
        <v>9</v>
      </c>
      <c r="DT604" t="s">
        <v>253</v>
      </c>
      <c r="DU604">
        <v>28</v>
      </c>
      <c r="DV604" s="36" t="s">
        <v>1311</v>
      </c>
    </row>
    <row r="605" spans="1:126" x14ac:dyDescent="0.3">
      <c r="A605">
        <v>604</v>
      </c>
      <c r="B605" t="s">
        <v>5635</v>
      </c>
      <c r="C605" t="s">
        <v>209</v>
      </c>
      <c r="D605" t="s">
        <v>208</v>
      </c>
      <c r="E605">
        <v>543742</v>
      </c>
      <c r="F605" t="s">
        <v>250</v>
      </c>
      <c r="I605" t="s">
        <v>1065</v>
      </c>
      <c r="J605">
        <v>34</v>
      </c>
      <c r="K605" t="s">
        <v>781</v>
      </c>
      <c r="L605">
        <v>67</v>
      </c>
      <c r="M605">
        <v>103</v>
      </c>
      <c r="N605">
        <v>38</v>
      </c>
      <c r="O605">
        <v>56</v>
      </c>
      <c r="P605">
        <v>75</v>
      </c>
      <c r="Q605">
        <v>121</v>
      </c>
      <c r="R605">
        <v>106</v>
      </c>
      <c r="S605">
        <v>82</v>
      </c>
      <c r="T605">
        <v>72</v>
      </c>
      <c r="U605">
        <v>96</v>
      </c>
      <c r="V605">
        <v>91</v>
      </c>
      <c r="W605">
        <v>92</v>
      </c>
      <c r="X605">
        <v>30</v>
      </c>
      <c r="Y605">
        <v>97</v>
      </c>
      <c r="Z605">
        <v>2</v>
      </c>
      <c r="AA605">
        <v>1</v>
      </c>
      <c r="AB605" s="1">
        <v>0.22500000000000001</v>
      </c>
      <c r="AC605" s="1">
        <v>0.27300000000000002</v>
      </c>
      <c r="AD605" s="1">
        <v>0.34300000000000003</v>
      </c>
      <c r="AE605" s="1">
        <v>0.27300000000000002</v>
      </c>
      <c r="AF605" s="36">
        <v>9</v>
      </c>
      <c r="AG605" s="36">
        <v>8</v>
      </c>
      <c r="AH605" s="8">
        <v>2</v>
      </c>
      <c r="AI605" s="36">
        <v>-6</v>
      </c>
      <c r="AJ605" s="38">
        <v>722</v>
      </c>
      <c r="AK605" s="38">
        <v>83</v>
      </c>
      <c r="AL605" s="1">
        <v>0.185</v>
      </c>
      <c r="AM605" s="1">
        <v>0.5</v>
      </c>
      <c r="AN605" s="1">
        <v>9.7030740599999998E-2</v>
      </c>
      <c r="AO605" s="1">
        <v>1.3945611E-2</v>
      </c>
      <c r="AP605" s="1">
        <v>5.9223844499999997E-2</v>
      </c>
      <c r="AQ605" s="1">
        <v>0.26410341450000002</v>
      </c>
      <c r="AR605" s="1">
        <v>0.16325478939999999</v>
      </c>
      <c r="AS605" s="1">
        <v>0.1182128457</v>
      </c>
      <c r="AT605" s="1">
        <v>2.9298316899999999E-2</v>
      </c>
      <c r="AU605" s="1">
        <v>4.3332478000000004E-3</v>
      </c>
      <c r="AV605" s="1">
        <v>2.3932316200000001E-2</v>
      </c>
      <c r="AW605" s="1">
        <v>0.27265183920000002</v>
      </c>
      <c r="AX605" s="1">
        <v>-0.90091252099999997</v>
      </c>
      <c r="AY605" s="1">
        <v>0.22891958609999999</v>
      </c>
      <c r="AZ605" s="1">
        <v>-1.017167505</v>
      </c>
      <c r="BA605" s="1">
        <v>-0.46224209700000002</v>
      </c>
      <c r="BB605" s="1">
        <v>-0.84465134399999997</v>
      </c>
      <c r="BC605" s="1">
        <v>1.1563778227999999</v>
      </c>
      <c r="BD605" s="1">
        <v>0.3764048787</v>
      </c>
      <c r="BE605" s="1">
        <v>-0.593226637</v>
      </c>
      <c r="BF605" s="1">
        <v>-1.199603188</v>
      </c>
      <c r="BG605" s="1">
        <v>-4.8918464000000002E-2</v>
      </c>
      <c r="BH605" s="1">
        <v>-0.202595477</v>
      </c>
      <c r="BI605" s="1">
        <v>-0.84327765399999999</v>
      </c>
      <c r="BJ605">
        <v>3</v>
      </c>
      <c r="BK605">
        <v>3</v>
      </c>
      <c r="BL605" t="s">
        <v>762</v>
      </c>
      <c r="BM605" t="s">
        <v>759</v>
      </c>
      <c r="BN605" s="36" t="s">
        <v>800</v>
      </c>
      <c r="BO605" s="1">
        <v>-0.191201079</v>
      </c>
      <c r="BP605" s="1">
        <v>0.49128283610000001</v>
      </c>
      <c r="BQ605" s="1">
        <v>0.72284796240000004</v>
      </c>
      <c r="BR605" s="1">
        <v>-5.9678535999999997E-2</v>
      </c>
      <c r="BS605" s="1">
        <v>0.19120107880000001</v>
      </c>
      <c r="BT605" s="1">
        <v>0.49128283610000001</v>
      </c>
      <c r="BU605" s="1">
        <v>0.72284796240000004</v>
      </c>
      <c r="BV605" s="1">
        <v>5.9678535900000003E-2</v>
      </c>
      <c r="BW605" t="s">
        <v>2887</v>
      </c>
      <c r="BX605" t="s">
        <v>1390</v>
      </c>
      <c r="BY605" t="s">
        <v>1373</v>
      </c>
      <c r="CP605" t="s">
        <v>1390</v>
      </c>
      <c r="CQ605">
        <v>55</v>
      </c>
      <c r="CR605">
        <v>24</v>
      </c>
      <c r="CS605">
        <v>1</v>
      </c>
      <c r="CT605">
        <v>0</v>
      </c>
      <c r="CU605">
        <v>2016</v>
      </c>
      <c r="CV605">
        <v>58</v>
      </c>
      <c r="CW605">
        <v>0.23599999999999999</v>
      </c>
      <c r="CX605">
        <v>0.27600000000000002</v>
      </c>
      <c r="CY605">
        <v>0.29099999999999998</v>
      </c>
      <c r="CZ605">
        <v>15</v>
      </c>
      <c r="DA605">
        <v>0.25700000000000001</v>
      </c>
      <c r="DB605">
        <v>5</v>
      </c>
      <c r="DC605">
        <v>1</v>
      </c>
      <c r="DD605" t="s">
        <v>250</v>
      </c>
      <c r="DE605">
        <v>28</v>
      </c>
      <c r="DF605" t="s">
        <v>1372</v>
      </c>
      <c r="DG605">
        <v>123</v>
      </c>
      <c r="DH605">
        <v>50</v>
      </c>
      <c r="DI605">
        <v>4</v>
      </c>
      <c r="DJ605">
        <v>0</v>
      </c>
      <c r="DK605">
        <v>2015</v>
      </c>
      <c r="DL605">
        <v>133</v>
      </c>
      <c r="DM605">
        <v>0.23599999999999999</v>
      </c>
      <c r="DN605">
        <v>0.28599999999999998</v>
      </c>
      <c r="DO605">
        <v>0.39</v>
      </c>
      <c r="DP605">
        <v>39</v>
      </c>
      <c r="DQ605">
        <v>0.29399999999999998</v>
      </c>
      <c r="DR605">
        <v>14</v>
      </c>
      <c r="DS605">
        <v>3</v>
      </c>
      <c r="DT605" t="s">
        <v>249</v>
      </c>
      <c r="DU605">
        <v>27</v>
      </c>
      <c r="DV605" s="36" t="s">
        <v>1233</v>
      </c>
    </row>
    <row r="606" spans="1:126" x14ac:dyDescent="0.3">
      <c r="A606">
        <v>605</v>
      </c>
      <c r="B606" t="s">
        <v>4074</v>
      </c>
      <c r="C606" t="s">
        <v>4075</v>
      </c>
      <c r="D606" t="s">
        <v>258</v>
      </c>
      <c r="E606">
        <v>593934</v>
      </c>
      <c r="F606" t="s">
        <v>253</v>
      </c>
      <c r="I606" t="s">
        <v>1065</v>
      </c>
      <c r="J606">
        <v>12</v>
      </c>
      <c r="K606" t="s">
        <v>2870</v>
      </c>
      <c r="L606">
        <v>96</v>
      </c>
      <c r="M606">
        <v>83</v>
      </c>
      <c r="N606">
        <v>184</v>
      </c>
      <c r="O606">
        <v>23</v>
      </c>
      <c r="P606">
        <v>153</v>
      </c>
      <c r="Q606">
        <v>138</v>
      </c>
      <c r="R606">
        <v>76</v>
      </c>
      <c r="S606">
        <v>167</v>
      </c>
      <c r="T606">
        <v>117</v>
      </c>
      <c r="U606">
        <v>86</v>
      </c>
      <c r="V606">
        <v>192</v>
      </c>
      <c r="W606">
        <v>116</v>
      </c>
      <c r="X606">
        <v>24</v>
      </c>
      <c r="Y606">
        <v>474</v>
      </c>
      <c r="Z606">
        <v>24</v>
      </c>
      <c r="AA606">
        <v>1</v>
      </c>
      <c r="AB606" s="1">
        <v>0.23100000000000001</v>
      </c>
      <c r="AC606" s="1">
        <v>0.32900000000000001</v>
      </c>
      <c r="AD606" s="1">
        <v>0.47199999999999998</v>
      </c>
      <c r="AE606" s="1">
        <v>0.34599999999999997</v>
      </c>
      <c r="AF606" s="36">
        <v>57</v>
      </c>
      <c r="AG606" s="36">
        <v>57</v>
      </c>
      <c r="AH606" s="8">
        <v>16</v>
      </c>
      <c r="AI606" s="36">
        <v>15</v>
      </c>
      <c r="AJ606" s="38">
        <v>48</v>
      </c>
      <c r="AK606" s="38">
        <v>9</v>
      </c>
      <c r="AL606" s="1">
        <v>0.26500000000000001</v>
      </c>
      <c r="AM606" s="1">
        <v>0.4</v>
      </c>
      <c r="AN606" s="1">
        <v>0.47376356040000001</v>
      </c>
      <c r="AO606" s="1">
        <v>5.6889901000000001E-3</v>
      </c>
      <c r="AP606" s="1">
        <v>0.1210610942</v>
      </c>
      <c r="AQ606" s="1">
        <v>0.29974182690000001</v>
      </c>
      <c r="AR606" s="1">
        <v>0.11638825060000001</v>
      </c>
      <c r="AS606" s="1">
        <v>0.2401269724</v>
      </c>
      <c r="AT606" s="1">
        <v>4.7651842E-2</v>
      </c>
      <c r="AU606" s="1">
        <v>3.8555684999999999E-3</v>
      </c>
      <c r="AV606" s="1">
        <v>5.0466985300000003E-2</v>
      </c>
      <c r="AW606" s="1">
        <v>0.3456664706</v>
      </c>
      <c r="AX606" s="1">
        <v>-0.11376711</v>
      </c>
      <c r="AY606" s="1">
        <v>-1.278941978</v>
      </c>
      <c r="AZ606" s="1">
        <v>1.3632625637</v>
      </c>
      <c r="BA606" s="1">
        <v>-0.81075982700000004</v>
      </c>
      <c r="BB606" s="1">
        <v>1.7522881752999999</v>
      </c>
      <c r="BC606" s="1">
        <v>2.0398309281999998</v>
      </c>
      <c r="BD606" s="1">
        <v>-1.411070182</v>
      </c>
      <c r="BE606" s="1">
        <v>2.2376487115999999</v>
      </c>
      <c r="BF606" s="1">
        <v>0.75161014609999999</v>
      </c>
      <c r="BG606" s="1">
        <v>-0.19264869800000001</v>
      </c>
      <c r="BH606" s="1">
        <v>2.0398341873999999</v>
      </c>
      <c r="BI606" s="1">
        <v>1.6635231951</v>
      </c>
      <c r="BJ606">
        <v>1</v>
      </c>
      <c r="BK606">
        <v>1</v>
      </c>
      <c r="BL606" t="s">
        <v>763</v>
      </c>
      <c r="BM606" t="s">
        <v>6729</v>
      </c>
      <c r="BN606" s="36" t="s">
        <v>6730</v>
      </c>
      <c r="BO606" s="1">
        <v>0.93580754310000003</v>
      </c>
      <c r="BP606" s="1">
        <v>8.5748487900000003E-2</v>
      </c>
      <c r="BQ606" s="1">
        <v>-0.169463537</v>
      </c>
      <c r="BR606" s="1">
        <v>0.21216634440000001</v>
      </c>
      <c r="BS606" s="1">
        <v>0.93580754310000003</v>
      </c>
      <c r="BT606" s="1">
        <v>8.5748487900000003E-2</v>
      </c>
      <c r="BU606" s="1">
        <v>0.1694635374</v>
      </c>
      <c r="BV606" s="1">
        <v>0.21216634440000001</v>
      </c>
      <c r="BW606" t="s">
        <v>7258</v>
      </c>
      <c r="BX606" t="s">
        <v>1400</v>
      </c>
      <c r="BY606" t="s">
        <v>1373</v>
      </c>
      <c r="BZ606" t="s">
        <v>1400</v>
      </c>
      <c r="CA606">
        <v>424</v>
      </c>
      <c r="CB606">
        <v>114</v>
      </c>
      <c r="CC606">
        <v>28</v>
      </c>
      <c r="CD606">
        <v>0</v>
      </c>
      <c r="CE606">
        <v>2017</v>
      </c>
      <c r="CF606">
        <v>483</v>
      </c>
      <c r="CG606">
        <v>0.26400000000000001</v>
      </c>
      <c r="CH606">
        <v>0.35199999999999998</v>
      </c>
      <c r="CI606">
        <v>0.50700000000000001</v>
      </c>
      <c r="CJ606">
        <v>179</v>
      </c>
      <c r="CK606">
        <v>0.37</v>
      </c>
      <c r="CL606">
        <v>73</v>
      </c>
      <c r="CM606">
        <v>23</v>
      </c>
      <c r="CN606" t="s">
        <v>253</v>
      </c>
      <c r="CO606">
        <v>24</v>
      </c>
      <c r="CP606" t="s">
        <v>1400</v>
      </c>
      <c r="CQ606">
        <v>437</v>
      </c>
      <c r="CR606">
        <v>116</v>
      </c>
      <c r="CS606">
        <v>25</v>
      </c>
      <c r="CT606">
        <v>1</v>
      </c>
      <c r="CU606">
        <v>2016</v>
      </c>
      <c r="CV606">
        <v>495</v>
      </c>
      <c r="CW606">
        <v>0.23599999999999999</v>
      </c>
      <c r="CX606">
        <v>0.31900000000000001</v>
      </c>
      <c r="CY606">
        <v>0.46200000000000002</v>
      </c>
      <c r="CZ606">
        <v>167</v>
      </c>
      <c r="DA606">
        <v>0.33700000000000002</v>
      </c>
      <c r="DB606">
        <v>53</v>
      </c>
      <c r="DC606">
        <v>16</v>
      </c>
      <c r="DD606" t="s">
        <v>253</v>
      </c>
      <c r="DE606">
        <v>23</v>
      </c>
      <c r="DF606" t="s">
        <v>1400</v>
      </c>
      <c r="DG606">
        <v>279</v>
      </c>
      <c r="DH606">
        <v>80</v>
      </c>
      <c r="DI606">
        <v>18</v>
      </c>
      <c r="DJ606">
        <v>1</v>
      </c>
      <c r="DK606">
        <v>2015</v>
      </c>
      <c r="DL606">
        <v>335</v>
      </c>
      <c r="DM606">
        <v>0.26900000000000002</v>
      </c>
      <c r="DN606">
        <v>0.38500000000000001</v>
      </c>
      <c r="DO606">
        <v>0.53</v>
      </c>
      <c r="DP606">
        <v>132</v>
      </c>
      <c r="DQ606">
        <v>0.39300000000000002</v>
      </c>
      <c r="DR606">
        <v>73</v>
      </c>
      <c r="DS606">
        <v>16</v>
      </c>
      <c r="DT606" t="s">
        <v>253</v>
      </c>
      <c r="DU606">
        <v>22</v>
      </c>
      <c r="DV606" s="36" t="s">
        <v>4077</v>
      </c>
    </row>
    <row r="607" spans="1:126" x14ac:dyDescent="0.3">
      <c r="A607">
        <v>606</v>
      </c>
      <c r="B607" t="s">
        <v>3090</v>
      </c>
      <c r="C607" t="s">
        <v>291</v>
      </c>
      <c r="D607" t="s">
        <v>20</v>
      </c>
      <c r="E607">
        <v>467793</v>
      </c>
      <c r="F607" t="s">
        <v>250</v>
      </c>
      <c r="I607" t="s">
        <v>1061</v>
      </c>
      <c r="J607">
        <v>7</v>
      </c>
      <c r="K607" t="s">
        <v>702</v>
      </c>
      <c r="L607">
        <v>67</v>
      </c>
      <c r="M607">
        <v>110</v>
      </c>
      <c r="N607">
        <v>197</v>
      </c>
      <c r="O607">
        <v>73</v>
      </c>
      <c r="P607">
        <v>174</v>
      </c>
      <c r="Q607">
        <v>73</v>
      </c>
      <c r="R607">
        <v>88</v>
      </c>
      <c r="S607">
        <v>147</v>
      </c>
      <c r="T607">
        <v>117</v>
      </c>
      <c r="U607">
        <v>81</v>
      </c>
      <c r="V607">
        <v>163</v>
      </c>
      <c r="W607">
        <v>120</v>
      </c>
      <c r="X607">
        <v>32</v>
      </c>
      <c r="Y607">
        <v>507</v>
      </c>
      <c r="Z607">
        <v>22</v>
      </c>
      <c r="AA607">
        <v>5</v>
      </c>
      <c r="AB607" s="1">
        <v>0.249</v>
      </c>
      <c r="AC607" s="1">
        <v>0.35299999999999998</v>
      </c>
      <c r="AD607" s="1">
        <v>0.46100000000000002</v>
      </c>
      <c r="AE607" s="1">
        <v>0.35499999999999998</v>
      </c>
      <c r="AF607" s="36">
        <v>65</v>
      </c>
      <c r="AG607" s="36">
        <v>59</v>
      </c>
      <c r="AH607" s="8">
        <v>18</v>
      </c>
      <c r="AI607" s="36">
        <v>13</v>
      </c>
      <c r="AJ607" s="38">
        <v>42</v>
      </c>
      <c r="AK607" s="38">
        <v>9</v>
      </c>
      <c r="AL607" s="1">
        <v>0.185</v>
      </c>
      <c r="AM607" s="1">
        <v>0.53333333329999999</v>
      </c>
      <c r="AN607" s="1">
        <v>0.50725031529999998</v>
      </c>
      <c r="AO607" s="1">
        <v>1.8240056800000001E-2</v>
      </c>
      <c r="AP607" s="1">
        <v>0.13818615549999999</v>
      </c>
      <c r="AQ607" s="1">
        <v>0.1592419736</v>
      </c>
      <c r="AR607" s="1">
        <v>0.13450611470000001</v>
      </c>
      <c r="AS607" s="1">
        <v>0.21164127059999999</v>
      </c>
      <c r="AT607" s="1">
        <v>4.72893297E-2</v>
      </c>
      <c r="AU607" s="1">
        <v>3.6287305999999999E-3</v>
      </c>
      <c r="AV607" s="1">
        <v>4.3001913500000002E-2</v>
      </c>
      <c r="AW607" s="1">
        <v>0.35519783199999999</v>
      </c>
      <c r="AX607" s="1">
        <v>-0.90091252099999997</v>
      </c>
      <c r="AY607" s="1">
        <v>0.73154010749999998</v>
      </c>
      <c r="AZ607" s="1">
        <v>1.5748525126999999</v>
      </c>
      <c r="BA607" s="1">
        <v>-0.28097054199999999</v>
      </c>
      <c r="BB607" s="1">
        <v>2.4714784468</v>
      </c>
      <c r="BC607" s="1">
        <v>-1.4430692169999999</v>
      </c>
      <c r="BD607" s="1">
        <v>-0.72006053999999997</v>
      </c>
      <c r="BE607" s="1">
        <v>1.5762038633</v>
      </c>
      <c r="BF607" s="1">
        <v>0.71307047320000005</v>
      </c>
      <c r="BG607" s="1">
        <v>-0.26090257300000003</v>
      </c>
      <c r="BH607" s="1">
        <v>1.4089652508999999</v>
      </c>
      <c r="BI607" s="1">
        <v>1.9907620553000001</v>
      </c>
      <c r="BJ607">
        <v>1</v>
      </c>
      <c r="BK607">
        <v>1</v>
      </c>
      <c r="BL607" t="s">
        <v>763</v>
      </c>
      <c r="BM607" t="s">
        <v>764</v>
      </c>
      <c r="BN607" s="36" t="s">
        <v>774</v>
      </c>
      <c r="BO607" s="1">
        <v>0.75519165050000003</v>
      </c>
      <c r="BP607" s="1">
        <v>-0.51823690099999997</v>
      </c>
      <c r="BQ607" s="1">
        <v>-0.13345241799999999</v>
      </c>
      <c r="BR607" s="1">
        <v>-0.24859800200000001</v>
      </c>
      <c r="BS607" s="1">
        <v>0.75519165050000003</v>
      </c>
      <c r="BT607" s="1">
        <v>0.51823690140000001</v>
      </c>
      <c r="BU607" s="1">
        <v>0.13345241790000001</v>
      </c>
      <c r="BV607" s="1">
        <v>0.24859800230000001</v>
      </c>
      <c r="BW607" t="s">
        <v>7338</v>
      </c>
      <c r="BX607" t="s">
        <v>1081</v>
      </c>
      <c r="BY607" t="s">
        <v>1063</v>
      </c>
      <c r="BZ607" t="s">
        <v>1372</v>
      </c>
      <c r="CA607">
        <v>571</v>
      </c>
      <c r="CB607">
        <v>154</v>
      </c>
      <c r="CC607">
        <v>23</v>
      </c>
      <c r="CD607">
        <v>5</v>
      </c>
      <c r="CE607">
        <v>2017</v>
      </c>
      <c r="CF607">
        <v>667</v>
      </c>
      <c r="CG607">
        <v>0.25900000000000001</v>
      </c>
      <c r="CH607">
        <v>0.36299999999999999</v>
      </c>
      <c r="CI607">
        <v>0.45500000000000002</v>
      </c>
      <c r="CJ607">
        <v>240</v>
      </c>
      <c r="CK607">
        <v>0.35899999999999999</v>
      </c>
      <c r="CL607">
        <v>81</v>
      </c>
      <c r="CM607">
        <v>24</v>
      </c>
      <c r="CN607" t="s">
        <v>250</v>
      </c>
      <c r="CO607">
        <v>31</v>
      </c>
      <c r="CP607" t="s">
        <v>1372</v>
      </c>
      <c r="CQ607">
        <v>582</v>
      </c>
      <c r="CR607">
        <v>158</v>
      </c>
      <c r="CS607">
        <v>34</v>
      </c>
      <c r="CT607">
        <v>5</v>
      </c>
      <c r="CU607">
        <v>2016</v>
      </c>
      <c r="CV607">
        <v>688</v>
      </c>
      <c r="CW607">
        <v>0.25900000000000001</v>
      </c>
      <c r="CX607">
        <v>0.36599999999999999</v>
      </c>
      <c r="CY607">
        <v>0.498</v>
      </c>
      <c r="CZ607">
        <v>257</v>
      </c>
      <c r="DA607">
        <v>0.373</v>
      </c>
      <c r="DB607">
        <v>95</v>
      </c>
      <c r="DC607">
        <v>28</v>
      </c>
      <c r="DD607" t="s">
        <v>250</v>
      </c>
      <c r="DE607">
        <v>30</v>
      </c>
      <c r="DF607" t="s">
        <v>1372</v>
      </c>
      <c r="DG607">
        <v>550</v>
      </c>
      <c r="DH607">
        <v>154</v>
      </c>
      <c r="DI607">
        <v>19</v>
      </c>
      <c r="DJ607">
        <v>11</v>
      </c>
      <c r="DK607">
        <v>2015</v>
      </c>
      <c r="DL607">
        <v>666</v>
      </c>
      <c r="DM607">
        <v>0.23100000000000001</v>
      </c>
      <c r="DN607">
        <v>0.35699999999999998</v>
      </c>
      <c r="DO607">
        <v>0.39500000000000002</v>
      </c>
      <c r="DP607">
        <v>225</v>
      </c>
      <c r="DQ607">
        <v>0.33800000000000002</v>
      </c>
      <c r="DR607">
        <v>65</v>
      </c>
      <c r="DS607">
        <v>19</v>
      </c>
      <c r="DT607" t="s">
        <v>250</v>
      </c>
      <c r="DU607">
        <v>29</v>
      </c>
      <c r="DV607" s="36" t="s">
        <v>1472</v>
      </c>
    </row>
    <row r="608" spans="1:126" x14ac:dyDescent="0.3">
      <c r="A608">
        <v>607</v>
      </c>
      <c r="B608" t="s">
        <v>5636</v>
      </c>
      <c r="C608" t="s">
        <v>291</v>
      </c>
      <c r="D608" t="s">
        <v>346</v>
      </c>
      <c r="E608">
        <v>542454</v>
      </c>
      <c r="F608" t="s">
        <v>249</v>
      </c>
      <c r="I608" t="s">
        <v>1061</v>
      </c>
      <c r="J608">
        <v>19</v>
      </c>
      <c r="K608" t="s">
        <v>3992</v>
      </c>
      <c r="L608">
        <v>76</v>
      </c>
      <c r="M608">
        <v>93</v>
      </c>
      <c r="N608">
        <v>83</v>
      </c>
      <c r="O608">
        <v>261</v>
      </c>
      <c r="P608">
        <v>66</v>
      </c>
      <c r="Q608">
        <v>104</v>
      </c>
      <c r="R608">
        <v>93</v>
      </c>
      <c r="S608">
        <v>83</v>
      </c>
      <c r="T608">
        <v>114</v>
      </c>
      <c r="U608">
        <v>247</v>
      </c>
      <c r="V608">
        <v>53</v>
      </c>
      <c r="W608">
        <v>89</v>
      </c>
      <c r="X608">
        <v>27</v>
      </c>
      <c r="Y608">
        <v>214</v>
      </c>
      <c r="Z608">
        <v>3</v>
      </c>
      <c r="AA608">
        <v>7</v>
      </c>
      <c r="AB608" s="1">
        <v>0.218</v>
      </c>
      <c r="AC608" s="1">
        <v>0.26300000000000001</v>
      </c>
      <c r="AD608" s="1">
        <v>0.33800000000000002</v>
      </c>
      <c r="AE608" s="1">
        <v>0.26400000000000001</v>
      </c>
      <c r="AF608" s="36">
        <v>13</v>
      </c>
      <c r="AG608" s="36">
        <v>12</v>
      </c>
      <c r="AH608" s="8">
        <v>4</v>
      </c>
      <c r="AI608" s="36">
        <v>-14</v>
      </c>
      <c r="AJ608" s="38">
        <v>483</v>
      </c>
      <c r="AK608" s="38">
        <v>176</v>
      </c>
      <c r="AL608" s="1">
        <v>0.21</v>
      </c>
      <c r="AM608" s="1">
        <v>0.45</v>
      </c>
      <c r="AN608" s="1">
        <v>0.21393171229999999</v>
      </c>
      <c r="AO608" s="1">
        <v>6.4964932500000003E-2</v>
      </c>
      <c r="AP608" s="1">
        <v>5.20857266E-2</v>
      </c>
      <c r="AQ608" s="1">
        <v>0.22707312460000001</v>
      </c>
      <c r="AR608" s="1">
        <v>0.1421857312</v>
      </c>
      <c r="AS608" s="1">
        <v>0.119757194</v>
      </c>
      <c r="AT608" s="1">
        <v>4.6101627800000003E-2</v>
      </c>
      <c r="AU608" s="1">
        <v>1.1116605999999999E-2</v>
      </c>
      <c r="AV608" s="1">
        <v>1.40457824E-2</v>
      </c>
      <c r="AW608" s="1">
        <v>0.26368788720000003</v>
      </c>
      <c r="AX608" s="1">
        <v>-0.65492958000000001</v>
      </c>
      <c r="AY608" s="1">
        <v>-0.52501119600000001</v>
      </c>
      <c r="AZ608" s="1">
        <v>-0.27851513999999999</v>
      </c>
      <c r="BA608" s="1">
        <v>1.6913190683999999</v>
      </c>
      <c r="BB608" s="1">
        <v>-1.144426323</v>
      </c>
      <c r="BC608" s="1">
        <v>0.2384209793</v>
      </c>
      <c r="BD608" s="1">
        <v>-0.42716237800000001</v>
      </c>
      <c r="BE608" s="1">
        <v>-0.55736649800000004</v>
      </c>
      <c r="BF608" s="1">
        <v>0.5868026449</v>
      </c>
      <c r="BG608" s="1">
        <v>1.9921445964</v>
      </c>
      <c r="BH608" s="1">
        <v>-1.0381007799999999</v>
      </c>
      <c r="BI608" s="1">
        <v>-1.151035727</v>
      </c>
      <c r="BJ608">
        <v>2</v>
      </c>
      <c r="BK608">
        <v>2</v>
      </c>
      <c r="BL608" t="s">
        <v>759</v>
      </c>
      <c r="BM608" t="s">
        <v>761</v>
      </c>
      <c r="BN608" s="36" t="s">
        <v>779</v>
      </c>
      <c r="BO608" s="1">
        <v>-0.491852397</v>
      </c>
      <c r="BP608" s="1">
        <v>0.79339863990000004</v>
      </c>
      <c r="BQ608" s="1">
        <v>-0.25362405900000001</v>
      </c>
      <c r="BR608" s="1">
        <v>-0.10467257000000001</v>
      </c>
      <c r="BS608" s="1">
        <v>0.49185239710000001</v>
      </c>
      <c r="BT608" s="1">
        <v>0.79339863990000004</v>
      </c>
      <c r="BU608" s="1">
        <v>0.2536240589</v>
      </c>
      <c r="BV608" s="1">
        <v>0.1046725699</v>
      </c>
      <c r="BW608" t="s">
        <v>2874</v>
      </c>
      <c r="BX608" t="s">
        <v>1101</v>
      </c>
      <c r="BY608" t="s">
        <v>1063</v>
      </c>
      <c r="BZ608" t="s">
        <v>1101</v>
      </c>
      <c r="CA608">
        <v>168</v>
      </c>
      <c r="CB608">
        <v>82</v>
      </c>
      <c r="CC608">
        <v>4</v>
      </c>
      <c r="CD608">
        <v>7</v>
      </c>
      <c r="CE608">
        <v>2017</v>
      </c>
      <c r="CF608">
        <v>178</v>
      </c>
      <c r="CG608">
        <v>0.20200000000000001</v>
      </c>
      <c r="CH608">
        <v>0.24299999999999999</v>
      </c>
      <c r="CI608">
        <v>0.35699999999999998</v>
      </c>
      <c r="CJ608">
        <v>46</v>
      </c>
      <c r="CK608">
        <v>0.25900000000000001</v>
      </c>
      <c r="CL608">
        <v>11</v>
      </c>
      <c r="CM608">
        <v>4</v>
      </c>
      <c r="CN608" t="s">
        <v>249</v>
      </c>
      <c r="CO608">
        <v>26</v>
      </c>
      <c r="CP608" t="s">
        <v>1400</v>
      </c>
      <c r="CQ608">
        <v>233</v>
      </c>
      <c r="CR608">
        <v>75</v>
      </c>
      <c r="CS608">
        <v>2</v>
      </c>
      <c r="CT608">
        <v>12</v>
      </c>
      <c r="CU608">
        <v>2016</v>
      </c>
      <c r="CV608">
        <v>248</v>
      </c>
      <c r="CW608">
        <v>0.24</v>
      </c>
      <c r="CX608">
        <v>0.27900000000000003</v>
      </c>
      <c r="CY608">
        <v>0.32600000000000001</v>
      </c>
      <c r="CZ608">
        <v>67</v>
      </c>
      <c r="DA608">
        <v>0.26900000000000002</v>
      </c>
      <c r="DB608">
        <v>15</v>
      </c>
      <c r="DC608">
        <v>7</v>
      </c>
      <c r="DD608" t="s">
        <v>249</v>
      </c>
      <c r="DE608">
        <v>25</v>
      </c>
      <c r="DF608" t="s">
        <v>1400</v>
      </c>
      <c r="DG608">
        <v>261</v>
      </c>
      <c r="DH608">
        <v>91</v>
      </c>
      <c r="DI608">
        <v>0</v>
      </c>
      <c r="DJ608">
        <v>8</v>
      </c>
      <c r="DK608">
        <v>2015</v>
      </c>
      <c r="DL608">
        <v>277</v>
      </c>
      <c r="DM608">
        <v>0.215</v>
      </c>
      <c r="DN608">
        <v>0.24099999999999999</v>
      </c>
      <c r="DO608">
        <v>0.29099999999999998</v>
      </c>
      <c r="DP608">
        <v>64</v>
      </c>
      <c r="DQ608">
        <v>0.23</v>
      </c>
      <c r="DR608">
        <v>9</v>
      </c>
      <c r="DS608">
        <v>3</v>
      </c>
      <c r="DT608" t="s">
        <v>257</v>
      </c>
      <c r="DU608">
        <v>24</v>
      </c>
      <c r="DV608" s="36" t="s">
        <v>3203</v>
      </c>
    </row>
    <row r="609" spans="1:126" x14ac:dyDescent="0.3">
      <c r="A609">
        <v>608</v>
      </c>
      <c r="B609" t="s">
        <v>3091</v>
      </c>
      <c r="C609" t="s">
        <v>291</v>
      </c>
      <c r="D609" t="s">
        <v>2963</v>
      </c>
      <c r="E609">
        <v>570267</v>
      </c>
      <c r="F609" t="s">
        <v>249</v>
      </c>
      <c r="I609" t="s">
        <v>1065</v>
      </c>
      <c r="J609">
        <v>9</v>
      </c>
      <c r="K609" t="s">
        <v>2901</v>
      </c>
      <c r="L609">
        <v>76</v>
      </c>
      <c r="M609">
        <v>86</v>
      </c>
      <c r="N609">
        <v>201</v>
      </c>
      <c r="O609">
        <v>148</v>
      </c>
      <c r="P609">
        <v>149</v>
      </c>
      <c r="Q609">
        <v>122</v>
      </c>
      <c r="R609">
        <v>88</v>
      </c>
      <c r="S609">
        <v>146</v>
      </c>
      <c r="T609">
        <v>130</v>
      </c>
      <c r="U609">
        <v>24</v>
      </c>
      <c r="V609">
        <v>161</v>
      </c>
      <c r="W609">
        <v>117</v>
      </c>
      <c r="X609">
        <v>25</v>
      </c>
      <c r="Y609">
        <v>518</v>
      </c>
      <c r="Z609">
        <v>22</v>
      </c>
      <c r="AA609">
        <v>11</v>
      </c>
      <c r="AB609" s="1">
        <v>0.246</v>
      </c>
      <c r="AC609" s="1">
        <v>0.34100000000000003</v>
      </c>
      <c r="AD609" s="1">
        <v>0.45600000000000002</v>
      </c>
      <c r="AE609" s="1">
        <v>0.34699999999999998</v>
      </c>
      <c r="AF609" s="36">
        <v>61</v>
      </c>
      <c r="AG609" s="36">
        <v>56</v>
      </c>
      <c r="AH609" s="8">
        <v>20</v>
      </c>
      <c r="AI609" s="36">
        <v>9</v>
      </c>
      <c r="AJ609" s="38">
        <v>54</v>
      </c>
      <c r="AK609" s="38">
        <v>14</v>
      </c>
      <c r="AL609" s="1">
        <v>0.21</v>
      </c>
      <c r="AM609" s="1">
        <v>0.41666666670000002</v>
      </c>
      <c r="AN609" s="1">
        <v>0.51784741140000001</v>
      </c>
      <c r="AO609" s="1">
        <v>3.6760016299999997E-2</v>
      </c>
      <c r="AP609" s="1">
        <v>0.11796460709999999</v>
      </c>
      <c r="AQ609" s="1">
        <v>0.26603046289999999</v>
      </c>
      <c r="AR609" s="1">
        <v>0.13469177730000001</v>
      </c>
      <c r="AS609" s="1">
        <v>0.2101864081</v>
      </c>
      <c r="AT609" s="1">
        <v>5.2753529799999997E-2</v>
      </c>
      <c r="AU609" s="1">
        <v>1.0676288E-3</v>
      </c>
      <c r="AV609" s="1">
        <v>4.2417984499999999E-2</v>
      </c>
      <c r="AW609" s="1">
        <v>0.3471693937</v>
      </c>
      <c r="AX609" s="1">
        <v>-0.65492958000000001</v>
      </c>
      <c r="AY609" s="1">
        <v>-1.027631717</v>
      </c>
      <c r="AZ609" s="1">
        <v>1.6418114948</v>
      </c>
      <c r="BA609" s="1">
        <v>0.50076987409999996</v>
      </c>
      <c r="BB609" s="1">
        <v>1.6222469826000001</v>
      </c>
      <c r="BC609" s="1">
        <v>1.2041481018</v>
      </c>
      <c r="BD609" s="1">
        <v>-0.71297942700000005</v>
      </c>
      <c r="BE609" s="1">
        <v>1.5424216047999999</v>
      </c>
      <c r="BF609" s="1">
        <v>1.2939844934</v>
      </c>
      <c r="BG609" s="1">
        <v>-1.0315194480000001</v>
      </c>
      <c r="BH609" s="1">
        <v>1.3596177452</v>
      </c>
      <c r="BI609" s="1">
        <v>1.7151228376000001</v>
      </c>
      <c r="BJ609">
        <v>1</v>
      </c>
      <c r="BK609">
        <v>1</v>
      </c>
      <c r="BL609" t="s">
        <v>763</v>
      </c>
      <c r="BM609" t="s">
        <v>760</v>
      </c>
      <c r="BN609" s="36" t="s">
        <v>776</v>
      </c>
      <c r="BO609" s="1">
        <v>0.90078909350000003</v>
      </c>
      <c r="BP609" s="1">
        <v>-5.3697264000000001E-2</v>
      </c>
      <c r="BQ609" s="1">
        <v>-0.32929229700000001</v>
      </c>
      <c r="BR609" s="1">
        <v>5.9002235700000003E-2</v>
      </c>
      <c r="BS609" s="1">
        <v>0.90078909350000003</v>
      </c>
      <c r="BT609" s="1">
        <v>5.3697264299999999E-2</v>
      </c>
      <c r="BU609" s="1">
        <v>0.32929229700000001</v>
      </c>
      <c r="BV609" s="1">
        <v>5.9002235700000003E-2</v>
      </c>
      <c r="BW609" t="s">
        <v>7226</v>
      </c>
      <c r="BX609" t="s">
        <v>1111</v>
      </c>
      <c r="BY609" t="s">
        <v>1063</v>
      </c>
      <c r="BZ609" t="s">
        <v>1111</v>
      </c>
      <c r="CA609">
        <v>525</v>
      </c>
      <c r="CB609">
        <v>151</v>
      </c>
      <c r="CC609">
        <v>30</v>
      </c>
      <c r="CD609">
        <v>15</v>
      </c>
      <c r="CE609">
        <v>2017</v>
      </c>
      <c r="CF609">
        <v>607</v>
      </c>
      <c r="CG609">
        <v>0.27800000000000002</v>
      </c>
      <c r="CH609">
        <v>0.371</v>
      </c>
      <c r="CI609">
        <v>0.505</v>
      </c>
      <c r="CJ609">
        <v>230</v>
      </c>
      <c r="CK609">
        <v>0.379</v>
      </c>
      <c r="CL609">
        <v>93</v>
      </c>
      <c r="CM609">
        <v>33</v>
      </c>
      <c r="CN609" t="s">
        <v>249</v>
      </c>
      <c r="CO609">
        <v>24</v>
      </c>
      <c r="CP609" t="s">
        <v>1111</v>
      </c>
      <c r="CQ609">
        <v>246</v>
      </c>
      <c r="CR609">
        <v>77</v>
      </c>
      <c r="CS609">
        <v>11</v>
      </c>
      <c r="CT609">
        <v>2</v>
      </c>
      <c r="CU609">
        <v>2016</v>
      </c>
      <c r="CV609">
        <v>281</v>
      </c>
      <c r="CW609">
        <v>0.25600000000000001</v>
      </c>
      <c r="CX609">
        <v>0.34499999999999997</v>
      </c>
      <c r="CY609">
        <v>0.44700000000000001</v>
      </c>
      <c r="CZ609">
        <v>98</v>
      </c>
      <c r="DA609">
        <v>0.34699999999999998</v>
      </c>
      <c r="DB609">
        <v>41</v>
      </c>
      <c r="DC609">
        <v>10</v>
      </c>
      <c r="DD609" t="s">
        <v>249</v>
      </c>
      <c r="DE609">
        <v>23</v>
      </c>
      <c r="DF609" t="s">
        <v>1111</v>
      </c>
      <c r="DG609">
        <v>160</v>
      </c>
      <c r="DH609">
        <v>52</v>
      </c>
      <c r="DI609">
        <v>8</v>
      </c>
      <c r="DJ609">
        <v>4</v>
      </c>
      <c r="DK609">
        <v>2015</v>
      </c>
      <c r="DL609">
        <v>187</v>
      </c>
      <c r="DM609">
        <v>0.23799999999999999</v>
      </c>
      <c r="DN609">
        <v>0.33700000000000002</v>
      </c>
      <c r="DO609">
        <v>0.43099999999999999</v>
      </c>
      <c r="DP609">
        <v>63</v>
      </c>
      <c r="DQ609">
        <v>0.33800000000000002</v>
      </c>
      <c r="DR609">
        <v>29</v>
      </c>
      <c r="DS609">
        <v>7</v>
      </c>
      <c r="DT609" t="s">
        <v>249</v>
      </c>
      <c r="DU609">
        <v>22</v>
      </c>
      <c r="DV609" s="36" t="s">
        <v>3225</v>
      </c>
    </row>
    <row r="610" spans="1:126" x14ac:dyDescent="0.3">
      <c r="A610">
        <v>609</v>
      </c>
      <c r="B610" t="s">
        <v>6846</v>
      </c>
      <c r="C610" t="s">
        <v>6632</v>
      </c>
      <c r="D610" t="s">
        <v>339</v>
      </c>
      <c r="E610">
        <v>623993</v>
      </c>
      <c r="F610" t="s">
        <v>249</v>
      </c>
      <c r="I610" t="s">
        <v>1061</v>
      </c>
      <c r="J610">
        <v>21</v>
      </c>
      <c r="K610" t="s">
        <v>2892</v>
      </c>
      <c r="L610">
        <v>76</v>
      </c>
      <c r="M610">
        <v>79</v>
      </c>
      <c r="N610">
        <v>61</v>
      </c>
      <c r="O610">
        <v>137</v>
      </c>
      <c r="P610">
        <v>86</v>
      </c>
      <c r="Q610">
        <v>115</v>
      </c>
      <c r="R610">
        <v>84</v>
      </c>
      <c r="S610">
        <v>84</v>
      </c>
      <c r="T610">
        <v>139</v>
      </c>
      <c r="U610">
        <v>146</v>
      </c>
      <c r="V610">
        <v>51</v>
      </c>
      <c r="W610">
        <v>90</v>
      </c>
      <c r="X610">
        <v>23</v>
      </c>
      <c r="Y610">
        <v>157</v>
      </c>
      <c r="Z610">
        <v>2</v>
      </c>
      <c r="AA610">
        <v>2</v>
      </c>
      <c r="AB610" s="1">
        <v>0.21299999999999999</v>
      </c>
      <c r="AC610" s="1">
        <v>0.26900000000000002</v>
      </c>
      <c r="AD610" s="1">
        <v>0.33400000000000002</v>
      </c>
      <c r="AE610" s="1">
        <v>0.26700000000000002</v>
      </c>
      <c r="AF610" s="36">
        <v>11</v>
      </c>
      <c r="AG610" s="36">
        <v>10</v>
      </c>
      <c r="AH610" s="8">
        <v>2</v>
      </c>
      <c r="AI610" s="36">
        <v>-10</v>
      </c>
      <c r="AJ610" s="38">
        <v>526</v>
      </c>
      <c r="AK610" s="38">
        <v>189</v>
      </c>
      <c r="AL610" s="1">
        <v>0.21</v>
      </c>
      <c r="AM610" s="1">
        <v>0.38333333330000002</v>
      </c>
      <c r="AN610" s="1">
        <v>0.1572445952</v>
      </c>
      <c r="AO610" s="1">
        <v>3.4200361200000001E-2</v>
      </c>
      <c r="AP610" s="1">
        <v>6.8621613299999995E-2</v>
      </c>
      <c r="AQ610" s="1">
        <v>0.25013319010000001</v>
      </c>
      <c r="AR610" s="1">
        <v>0.12882137420000001</v>
      </c>
      <c r="AS610" s="1">
        <v>0.12111655490000001</v>
      </c>
      <c r="AT610" s="1">
        <v>5.6423527199999997E-2</v>
      </c>
      <c r="AU610" s="1">
        <v>6.5775979999999996E-3</v>
      </c>
      <c r="AV610" s="1">
        <v>1.3478986300000001E-2</v>
      </c>
      <c r="AW610" s="1">
        <v>0.26673152770000003</v>
      </c>
      <c r="AX610" s="1">
        <v>-0.65492958000000001</v>
      </c>
      <c r="AY610" s="1">
        <v>-1.530252239</v>
      </c>
      <c r="AZ610" s="1">
        <v>-0.63669927199999998</v>
      </c>
      <c r="BA610" s="1">
        <v>0.39272504530000002</v>
      </c>
      <c r="BB610" s="1">
        <v>-0.44997924099999997</v>
      </c>
      <c r="BC610" s="1">
        <v>0.81006503050000001</v>
      </c>
      <c r="BD610" s="1">
        <v>-0.93687475600000003</v>
      </c>
      <c r="BE610" s="1">
        <v>-0.52580181199999998</v>
      </c>
      <c r="BF610" s="1">
        <v>1.6841519279999999</v>
      </c>
      <c r="BG610" s="1">
        <v>0.62639013809999999</v>
      </c>
      <c r="BH610" s="1">
        <v>-1.086000393</v>
      </c>
      <c r="BI610" s="1">
        <v>-1.0465388550000001</v>
      </c>
      <c r="BJ610">
        <v>2</v>
      </c>
      <c r="BK610">
        <v>2</v>
      </c>
      <c r="BL610" t="s">
        <v>759</v>
      </c>
      <c r="BM610" t="s">
        <v>760</v>
      </c>
      <c r="BN610" s="36" t="s">
        <v>780</v>
      </c>
      <c r="BO610" s="1">
        <v>-7.3111811999999998E-2</v>
      </c>
      <c r="BP610" s="1">
        <v>0.80351888299999996</v>
      </c>
      <c r="BQ610" s="1">
        <v>-0.425760845</v>
      </c>
      <c r="BR610" s="1">
        <v>0.32678256589999999</v>
      </c>
      <c r="BS610" s="1">
        <v>7.3111811999999998E-2</v>
      </c>
      <c r="BT610" s="1">
        <v>0.80351888299999996</v>
      </c>
      <c r="BU610" s="1">
        <v>0.42576084510000001</v>
      </c>
      <c r="BV610" s="1">
        <v>0.32678256589999999</v>
      </c>
      <c r="BW610" t="s">
        <v>2469</v>
      </c>
      <c r="BX610" t="s">
        <v>1377</v>
      </c>
      <c r="BY610" t="s">
        <v>1373</v>
      </c>
      <c r="BZ610" t="s">
        <v>1377</v>
      </c>
      <c r="CA610">
        <v>30</v>
      </c>
      <c r="CB610">
        <v>13</v>
      </c>
      <c r="CC610">
        <v>0</v>
      </c>
      <c r="CD610">
        <v>0</v>
      </c>
      <c r="CE610">
        <v>2017</v>
      </c>
      <c r="CF610">
        <v>31</v>
      </c>
      <c r="CG610">
        <v>0.26700000000000002</v>
      </c>
      <c r="CH610">
        <v>0.25800000000000001</v>
      </c>
      <c r="CI610">
        <v>0.36699999999999999</v>
      </c>
      <c r="CJ610">
        <v>8</v>
      </c>
      <c r="CK610">
        <v>0.26500000000000001</v>
      </c>
      <c r="CL610">
        <v>4</v>
      </c>
      <c r="CM610">
        <v>0</v>
      </c>
      <c r="CN610" t="s">
        <v>249</v>
      </c>
      <c r="CO610">
        <v>22</v>
      </c>
      <c r="DV610" s="36" t="s">
        <v>6633</v>
      </c>
    </row>
    <row r="611" spans="1:126" x14ac:dyDescent="0.3">
      <c r="A611">
        <v>610</v>
      </c>
      <c r="B611" t="s">
        <v>7049</v>
      </c>
      <c r="C611" t="s">
        <v>3026</v>
      </c>
      <c r="D611" t="s">
        <v>95</v>
      </c>
      <c r="E611">
        <v>596143</v>
      </c>
      <c r="F611" t="s">
        <v>265</v>
      </c>
      <c r="I611" t="s">
        <v>1061</v>
      </c>
      <c r="J611">
        <v>2</v>
      </c>
      <c r="K611" t="s">
        <v>2871</v>
      </c>
      <c r="L611">
        <v>154</v>
      </c>
      <c r="M611">
        <v>86</v>
      </c>
      <c r="N611">
        <v>66</v>
      </c>
      <c r="O611">
        <v>133</v>
      </c>
      <c r="P611">
        <v>92</v>
      </c>
      <c r="Q611">
        <v>102</v>
      </c>
      <c r="R611">
        <v>107</v>
      </c>
      <c r="S611">
        <v>63</v>
      </c>
      <c r="T611">
        <v>77</v>
      </c>
      <c r="U611">
        <v>130</v>
      </c>
      <c r="V611">
        <v>49</v>
      </c>
      <c r="W611">
        <v>88</v>
      </c>
      <c r="X611">
        <v>25</v>
      </c>
      <c r="Y611">
        <v>170</v>
      </c>
      <c r="Z611">
        <v>2</v>
      </c>
      <c r="AA611">
        <v>3</v>
      </c>
      <c r="AB611" s="1">
        <v>0.218</v>
      </c>
      <c r="AC611" s="1">
        <v>0.27600000000000002</v>
      </c>
      <c r="AD611" s="1">
        <v>0.309</v>
      </c>
      <c r="AE611" s="1">
        <v>0.26300000000000001</v>
      </c>
      <c r="AF611" s="36">
        <v>11</v>
      </c>
      <c r="AG611" s="36">
        <v>14</v>
      </c>
      <c r="AH611" s="8">
        <v>2</v>
      </c>
      <c r="AI611" s="36">
        <v>-6</v>
      </c>
      <c r="AJ611" s="38">
        <v>445</v>
      </c>
      <c r="AK611" s="38">
        <v>59</v>
      </c>
      <c r="AL611" s="1">
        <v>0.42499999999999999</v>
      </c>
      <c r="AM611" s="1">
        <v>0.41666666670000002</v>
      </c>
      <c r="AN611" s="1">
        <v>0.17011594620000001</v>
      </c>
      <c r="AO611" s="1">
        <v>3.3072955000000001E-2</v>
      </c>
      <c r="AP611" s="1">
        <v>7.2716381699999999E-2</v>
      </c>
      <c r="AQ611" s="1">
        <v>0.22220079810000001</v>
      </c>
      <c r="AR611" s="1">
        <v>0.16402781390000001</v>
      </c>
      <c r="AS611" s="1">
        <v>9.0902707499999999E-2</v>
      </c>
      <c r="AT611" s="1">
        <v>3.115215E-2</v>
      </c>
      <c r="AU611" s="1">
        <v>5.8565064999999998E-3</v>
      </c>
      <c r="AV611" s="1">
        <v>1.28970083E-2</v>
      </c>
      <c r="AW611" s="1">
        <v>0.26289509220000001</v>
      </c>
      <c r="AX611" s="1">
        <v>1.4605237116000001</v>
      </c>
      <c r="AY611" s="1">
        <v>-1.027631717</v>
      </c>
      <c r="AZ611" s="1">
        <v>-0.55537014600000001</v>
      </c>
      <c r="BA611" s="1">
        <v>0.3451364401</v>
      </c>
      <c r="BB611" s="1">
        <v>-0.278013866</v>
      </c>
      <c r="BC611" s="1">
        <v>0.1176391687</v>
      </c>
      <c r="BD611" s="1">
        <v>0.40588779120000001</v>
      </c>
      <c r="BE611" s="1">
        <v>-1.227374615</v>
      </c>
      <c r="BF611" s="1">
        <v>-1.0025171369999999</v>
      </c>
      <c r="BG611" s="1">
        <v>0.40941896970000002</v>
      </c>
      <c r="BH611" s="1">
        <v>-1.135183016</v>
      </c>
      <c r="BI611" s="1">
        <v>-1.1782546460000001</v>
      </c>
      <c r="BJ611">
        <v>2</v>
      </c>
      <c r="BK611">
        <v>1</v>
      </c>
      <c r="BL611" t="s">
        <v>761</v>
      </c>
      <c r="BM611" t="s">
        <v>759</v>
      </c>
      <c r="BN611" s="36" t="s">
        <v>787</v>
      </c>
      <c r="BO611" s="1">
        <v>-0.88820316600000004</v>
      </c>
      <c r="BP611" s="1">
        <v>0.32992314039999998</v>
      </c>
      <c r="BQ611" s="1">
        <v>4.5663544700000003E-2</v>
      </c>
      <c r="BR611" s="1">
        <v>0.162982718</v>
      </c>
      <c r="BS611" s="1">
        <v>0.8882031655</v>
      </c>
      <c r="BT611" s="1">
        <v>0.32992314039999998</v>
      </c>
      <c r="BU611" s="1">
        <v>4.5663544700000003E-2</v>
      </c>
      <c r="BV611" s="1">
        <v>0.162982718</v>
      </c>
      <c r="BW611" t="s">
        <v>2457</v>
      </c>
      <c r="BX611" t="s">
        <v>1107</v>
      </c>
      <c r="BY611" t="s">
        <v>1063</v>
      </c>
      <c r="BZ611" t="s">
        <v>1107</v>
      </c>
      <c r="CA611">
        <v>49</v>
      </c>
      <c r="CB611">
        <v>29</v>
      </c>
      <c r="CC611">
        <v>0</v>
      </c>
      <c r="CD611">
        <v>1</v>
      </c>
      <c r="CE611">
        <v>2017</v>
      </c>
      <c r="CF611">
        <v>53</v>
      </c>
      <c r="CG611">
        <v>0.16300000000000001</v>
      </c>
      <c r="CH611">
        <v>0.22600000000000001</v>
      </c>
      <c r="CI611">
        <v>0.16300000000000001</v>
      </c>
      <c r="CJ611">
        <v>10</v>
      </c>
      <c r="CK611">
        <v>0.19</v>
      </c>
      <c r="CL611">
        <v>2</v>
      </c>
      <c r="CM611">
        <v>-1</v>
      </c>
      <c r="CN611" t="s">
        <v>265</v>
      </c>
      <c r="CO611">
        <v>24</v>
      </c>
      <c r="CP611" t="s">
        <v>1107</v>
      </c>
      <c r="CQ611">
        <v>180</v>
      </c>
      <c r="CR611">
        <v>66</v>
      </c>
      <c r="CS611">
        <v>4</v>
      </c>
      <c r="CT611">
        <v>4</v>
      </c>
      <c r="CU611">
        <v>2016</v>
      </c>
      <c r="CV611">
        <v>197</v>
      </c>
      <c r="CW611">
        <v>0.24399999999999999</v>
      </c>
      <c r="CX611">
        <v>0.29499999999999998</v>
      </c>
      <c r="CY611">
        <v>0.35599999999999998</v>
      </c>
      <c r="CZ611">
        <v>56</v>
      </c>
      <c r="DA611">
        <v>0.28399999999999997</v>
      </c>
      <c r="DB611">
        <v>16</v>
      </c>
      <c r="DC611">
        <v>5</v>
      </c>
      <c r="DD611" t="s">
        <v>257</v>
      </c>
      <c r="DE611">
        <v>23</v>
      </c>
      <c r="DF611" t="s">
        <v>1111</v>
      </c>
      <c r="DG611">
        <v>97</v>
      </c>
      <c r="DH611">
        <v>36</v>
      </c>
      <c r="DI611">
        <v>0</v>
      </c>
      <c r="DJ611">
        <v>0</v>
      </c>
      <c r="DK611">
        <v>2015</v>
      </c>
      <c r="DL611">
        <v>105</v>
      </c>
      <c r="DM611">
        <v>0.19600000000000001</v>
      </c>
      <c r="DN611">
        <v>0.24</v>
      </c>
      <c r="DO611">
        <v>0.216</v>
      </c>
      <c r="DP611">
        <v>22</v>
      </c>
      <c r="DQ611">
        <v>0.21</v>
      </c>
      <c r="DR611">
        <v>4</v>
      </c>
      <c r="DS611">
        <v>-1</v>
      </c>
      <c r="DT611" t="s">
        <v>265</v>
      </c>
      <c r="DU611">
        <v>22</v>
      </c>
      <c r="DV611" s="36" t="s">
        <v>3241</v>
      </c>
    </row>
    <row r="612" spans="1:126" x14ac:dyDescent="0.3">
      <c r="A612">
        <v>611</v>
      </c>
      <c r="B612" t="s">
        <v>674</v>
      </c>
      <c r="C612" t="s">
        <v>211</v>
      </c>
      <c r="D612" t="s">
        <v>34</v>
      </c>
      <c r="E612">
        <v>459431</v>
      </c>
      <c r="F612" t="s">
        <v>249</v>
      </c>
      <c r="I612" t="s">
        <v>1103</v>
      </c>
      <c r="J612">
        <v>12</v>
      </c>
      <c r="K612" t="s">
        <v>702</v>
      </c>
      <c r="L612">
        <v>76</v>
      </c>
      <c r="M612">
        <v>107</v>
      </c>
      <c r="N612">
        <v>125</v>
      </c>
      <c r="O612">
        <v>28</v>
      </c>
      <c r="P612">
        <v>103</v>
      </c>
      <c r="Q612">
        <v>114</v>
      </c>
      <c r="R612">
        <v>86</v>
      </c>
      <c r="S612">
        <v>127</v>
      </c>
      <c r="T612">
        <v>110</v>
      </c>
      <c r="U612">
        <v>111</v>
      </c>
      <c r="V612">
        <v>139</v>
      </c>
      <c r="W612">
        <v>103</v>
      </c>
      <c r="X612">
        <v>31</v>
      </c>
      <c r="Y612">
        <v>323</v>
      </c>
      <c r="Z612">
        <v>12</v>
      </c>
      <c r="AA612">
        <v>2</v>
      </c>
      <c r="AB612" s="1">
        <v>0.22600000000000001</v>
      </c>
      <c r="AC612" s="1">
        <v>0.29399999999999998</v>
      </c>
      <c r="AD612" s="1">
        <v>0.40799999999999997</v>
      </c>
      <c r="AE612" s="1">
        <v>0.30599999999999999</v>
      </c>
      <c r="AF612" s="36">
        <v>28</v>
      </c>
      <c r="AG612" s="36">
        <v>26</v>
      </c>
      <c r="AH612" s="8">
        <v>8</v>
      </c>
      <c r="AI612" s="36">
        <v>-8</v>
      </c>
      <c r="AJ612" s="38">
        <v>272</v>
      </c>
      <c r="AK612" s="38">
        <v>97</v>
      </c>
      <c r="AL612" s="1">
        <v>0.21</v>
      </c>
      <c r="AM612" s="1">
        <v>0.51666666670000005</v>
      </c>
      <c r="AN612" s="1">
        <v>0.32324710000000001</v>
      </c>
      <c r="AO612" s="1">
        <v>7.0856343999999996E-3</v>
      </c>
      <c r="AP612" s="1">
        <v>8.1607790499999999E-2</v>
      </c>
      <c r="AQ612" s="1">
        <v>0.2470358725</v>
      </c>
      <c r="AR612" s="1">
        <v>0.13160147759999999</v>
      </c>
      <c r="AS612" s="1">
        <v>0.18206608199999999</v>
      </c>
      <c r="AT612" s="1">
        <v>4.4458868700000001E-2</v>
      </c>
      <c r="AU612" s="1">
        <v>4.9861065000000003E-3</v>
      </c>
      <c r="AV612" s="1">
        <v>3.6545907099999997E-2</v>
      </c>
      <c r="AW612" s="1">
        <v>0.3058924448</v>
      </c>
      <c r="AX612" s="1">
        <v>-0.65492958000000001</v>
      </c>
      <c r="AY612" s="1">
        <v>0.48022984680000003</v>
      </c>
      <c r="AZ612" s="1">
        <v>0.41220683079999998</v>
      </c>
      <c r="BA612" s="1">
        <v>-0.75180649499999996</v>
      </c>
      <c r="BB612" s="1">
        <v>9.5392956799999998E-2</v>
      </c>
      <c r="BC612" s="1">
        <v>0.73328453760000001</v>
      </c>
      <c r="BD612" s="1">
        <v>-0.83084248599999999</v>
      </c>
      <c r="BE612" s="1">
        <v>0.8894608692</v>
      </c>
      <c r="BF612" s="1">
        <v>0.41215644140000002</v>
      </c>
      <c r="BG612" s="1">
        <v>0.14752194800000001</v>
      </c>
      <c r="BH612" s="1">
        <v>0.86337185620000001</v>
      </c>
      <c r="BI612" s="1">
        <v>0.29796728109999998</v>
      </c>
      <c r="BJ612">
        <v>1</v>
      </c>
      <c r="BK612">
        <v>1</v>
      </c>
      <c r="BL612" t="s">
        <v>763</v>
      </c>
      <c r="BM612" t="s">
        <v>6729</v>
      </c>
      <c r="BN612" s="36" t="s">
        <v>6730</v>
      </c>
      <c r="BO612" s="1">
        <v>0.94965198979999998</v>
      </c>
      <c r="BP612" s="1">
        <v>6.5652850700000001E-2</v>
      </c>
      <c r="BQ612" s="1">
        <v>0.1049585911</v>
      </c>
      <c r="BR612" s="1">
        <v>0.15678081660000001</v>
      </c>
      <c r="BS612" s="1">
        <v>0.94965198979999998</v>
      </c>
      <c r="BT612" s="1">
        <v>6.5652850700000001E-2</v>
      </c>
      <c r="BU612" s="1">
        <v>0.1049585911</v>
      </c>
      <c r="BV612" s="1">
        <v>0.15678081660000001</v>
      </c>
      <c r="BW612" t="s">
        <v>6593</v>
      </c>
      <c r="BX612" t="s">
        <v>1386</v>
      </c>
      <c r="BY612" t="s">
        <v>1373</v>
      </c>
      <c r="BZ612" t="s">
        <v>1386</v>
      </c>
      <c r="CA612">
        <v>218</v>
      </c>
      <c r="CB612">
        <v>73</v>
      </c>
      <c r="CC612">
        <v>6</v>
      </c>
      <c r="CD612">
        <v>0</v>
      </c>
      <c r="CE612">
        <v>2017</v>
      </c>
      <c r="CF612">
        <v>234</v>
      </c>
      <c r="CG612">
        <v>0.20200000000000001</v>
      </c>
      <c r="CH612">
        <v>0.25600000000000001</v>
      </c>
      <c r="CI612">
        <v>0.34399999999999997</v>
      </c>
      <c r="CJ612">
        <v>62</v>
      </c>
      <c r="CK612">
        <v>0.26400000000000001</v>
      </c>
      <c r="CL612">
        <v>14</v>
      </c>
      <c r="CM612">
        <v>2</v>
      </c>
      <c r="CN612" t="s">
        <v>249</v>
      </c>
      <c r="CO612">
        <v>30</v>
      </c>
      <c r="CP612" t="s">
        <v>1386</v>
      </c>
      <c r="CQ612">
        <v>490</v>
      </c>
      <c r="CR612">
        <v>140</v>
      </c>
      <c r="CS612">
        <v>24</v>
      </c>
      <c r="CT612">
        <v>1</v>
      </c>
      <c r="CU612">
        <v>2016</v>
      </c>
      <c r="CV612">
        <v>558</v>
      </c>
      <c r="CW612">
        <v>0.253</v>
      </c>
      <c r="CX612">
        <v>0.33800000000000002</v>
      </c>
      <c r="CY612">
        <v>0.47799999999999998</v>
      </c>
      <c r="CZ612">
        <v>196</v>
      </c>
      <c r="DA612">
        <v>0.35099999999999998</v>
      </c>
      <c r="DB612">
        <v>67</v>
      </c>
      <c r="DC612">
        <v>18</v>
      </c>
      <c r="DD612" t="s">
        <v>249</v>
      </c>
      <c r="DE612">
        <v>29</v>
      </c>
      <c r="DF612" t="s">
        <v>1386</v>
      </c>
      <c r="DG612">
        <v>31</v>
      </c>
      <c r="DH612">
        <v>9</v>
      </c>
      <c r="DI612">
        <v>0</v>
      </c>
      <c r="DJ612">
        <v>0</v>
      </c>
      <c r="DK612">
        <v>2015</v>
      </c>
      <c r="DL612">
        <v>36</v>
      </c>
      <c r="DM612">
        <v>0.19400000000000001</v>
      </c>
      <c r="DN612">
        <v>0.30599999999999999</v>
      </c>
      <c r="DO612">
        <v>0.19400000000000001</v>
      </c>
      <c r="DP612">
        <v>9</v>
      </c>
      <c r="DQ612">
        <v>0.25</v>
      </c>
      <c r="DR612">
        <v>3</v>
      </c>
      <c r="DS612">
        <v>0</v>
      </c>
      <c r="DT612" t="s">
        <v>249</v>
      </c>
      <c r="DU612">
        <v>28</v>
      </c>
      <c r="DV612" s="36" t="s">
        <v>1443</v>
      </c>
    </row>
    <row r="613" spans="1:126" x14ac:dyDescent="0.3">
      <c r="A613">
        <v>612</v>
      </c>
      <c r="B613" t="s">
        <v>675</v>
      </c>
      <c r="C613" t="s">
        <v>212</v>
      </c>
      <c r="D613" t="s">
        <v>178</v>
      </c>
      <c r="E613">
        <v>502582</v>
      </c>
      <c r="F613" t="s">
        <v>249</v>
      </c>
      <c r="I613" t="s">
        <v>1103</v>
      </c>
      <c r="J613">
        <v>4</v>
      </c>
      <c r="K613" t="s">
        <v>808</v>
      </c>
      <c r="L613">
        <v>76</v>
      </c>
      <c r="M613">
        <v>107</v>
      </c>
      <c r="N613">
        <v>35</v>
      </c>
      <c r="O613">
        <v>72</v>
      </c>
      <c r="P613">
        <v>96</v>
      </c>
      <c r="Q613">
        <v>100</v>
      </c>
      <c r="R613">
        <v>107</v>
      </c>
      <c r="S613">
        <v>70</v>
      </c>
      <c r="T613">
        <v>87</v>
      </c>
      <c r="U613">
        <v>133</v>
      </c>
      <c r="V613">
        <v>53</v>
      </c>
      <c r="W613">
        <v>93</v>
      </c>
      <c r="X613">
        <v>31</v>
      </c>
      <c r="Y613">
        <v>89</v>
      </c>
      <c r="Z613">
        <v>1</v>
      </c>
      <c r="AA613">
        <v>1</v>
      </c>
      <c r="AB613" s="1">
        <v>0.22600000000000001</v>
      </c>
      <c r="AC613" s="1">
        <v>0.29199999999999998</v>
      </c>
      <c r="AD613" s="1">
        <v>0.32700000000000001</v>
      </c>
      <c r="AE613" s="1">
        <v>0.27700000000000002</v>
      </c>
      <c r="AF613" s="36">
        <v>9</v>
      </c>
      <c r="AG613" s="36">
        <v>8</v>
      </c>
      <c r="AH613" s="8">
        <v>1</v>
      </c>
      <c r="AI613" s="36">
        <v>-5</v>
      </c>
      <c r="AJ613" s="38">
        <v>718</v>
      </c>
      <c r="AK613" s="38">
        <v>271</v>
      </c>
      <c r="AL613" s="1">
        <v>0.21</v>
      </c>
      <c r="AM613" s="1">
        <v>0.51666666670000005</v>
      </c>
      <c r="AN613" s="1">
        <v>8.9428218300000001E-2</v>
      </c>
      <c r="AO613" s="1">
        <v>1.7842822899999999E-2</v>
      </c>
      <c r="AP613" s="1">
        <v>7.6427086699999994E-2</v>
      </c>
      <c r="AQ613" s="1">
        <v>0.21720283839999999</v>
      </c>
      <c r="AR613" s="1">
        <v>0.16414670070000001</v>
      </c>
      <c r="AS613" s="1">
        <v>0.1003578911</v>
      </c>
      <c r="AT613" s="1">
        <v>3.5165453100000001E-2</v>
      </c>
      <c r="AU613" s="1">
        <v>5.9710774999999997E-3</v>
      </c>
      <c r="AV613" s="1">
        <v>1.3946851200000001E-2</v>
      </c>
      <c r="AW613" s="1">
        <v>0.27718812030000001</v>
      </c>
      <c r="AX613" s="1">
        <v>-0.65492958000000001</v>
      </c>
      <c r="AY613" s="1">
        <v>0.48022984680000003</v>
      </c>
      <c r="AZ613" s="1">
        <v>-1.0652049240000001</v>
      </c>
      <c r="BA613" s="1">
        <v>-0.297738063</v>
      </c>
      <c r="BB613" s="1">
        <v>-0.122177757</v>
      </c>
      <c r="BC613" s="1">
        <v>-6.257009E-3</v>
      </c>
      <c r="BD613" s="1">
        <v>0.41042209740000002</v>
      </c>
      <c r="BE613" s="1">
        <v>-1.007822977</v>
      </c>
      <c r="BF613" s="1">
        <v>-0.57585192799999996</v>
      </c>
      <c r="BG613" s="1">
        <v>0.4438925427</v>
      </c>
      <c r="BH613" s="1">
        <v>-1.0464613970000001</v>
      </c>
      <c r="BI613" s="1">
        <v>-0.68753416499999997</v>
      </c>
      <c r="BJ613">
        <v>3</v>
      </c>
      <c r="BK613">
        <v>1</v>
      </c>
      <c r="BL613" t="s">
        <v>761</v>
      </c>
      <c r="BM613" t="s">
        <v>762</v>
      </c>
      <c r="BN613" s="36" t="s">
        <v>788</v>
      </c>
      <c r="BO613" s="1">
        <v>-0.69215833999999998</v>
      </c>
      <c r="BP613" s="1">
        <v>0.29147926790000001</v>
      </c>
      <c r="BQ613" s="1">
        <v>0.56295640589999996</v>
      </c>
      <c r="BR613" s="1">
        <v>-0.213646111</v>
      </c>
      <c r="BS613" s="1">
        <v>0.69215833989999997</v>
      </c>
      <c r="BT613" s="1">
        <v>0.29147926790000001</v>
      </c>
      <c r="BU613" s="1">
        <v>0.56295640589999996</v>
      </c>
      <c r="BV613" s="1">
        <v>0.2136461107</v>
      </c>
      <c r="BW613" t="s">
        <v>2883</v>
      </c>
      <c r="BX613" t="s">
        <v>1400</v>
      </c>
      <c r="BY613" t="s">
        <v>1373</v>
      </c>
      <c r="CP613" t="s">
        <v>1400</v>
      </c>
      <c r="CQ613">
        <v>63</v>
      </c>
      <c r="CR613">
        <v>26</v>
      </c>
      <c r="CS613">
        <v>0</v>
      </c>
      <c r="CT613">
        <v>0</v>
      </c>
      <c r="CU613">
        <v>2016</v>
      </c>
      <c r="CV613">
        <v>74</v>
      </c>
      <c r="CW613">
        <v>0.23799999999999999</v>
      </c>
      <c r="CX613">
        <v>0.34200000000000003</v>
      </c>
      <c r="CY613">
        <v>0.317</v>
      </c>
      <c r="CZ613">
        <v>22</v>
      </c>
      <c r="DA613">
        <v>0.30299999999999999</v>
      </c>
      <c r="DB613">
        <v>11</v>
      </c>
      <c r="DC613">
        <v>0</v>
      </c>
      <c r="DD613" t="s">
        <v>249</v>
      </c>
      <c r="DE613">
        <v>29</v>
      </c>
      <c r="DF613" t="s">
        <v>1111</v>
      </c>
      <c r="DG613">
        <v>122</v>
      </c>
      <c r="DH613">
        <v>69</v>
      </c>
      <c r="DI613">
        <v>1</v>
      </c>
      <c r="DJ613">
        <v>1</v>
      </c>
      <c r="DK613">
        <v>2015</v>
      </c>
      <c r="DL613">
        <v>143</v>
      </c>
      <c r="DM613">
        <v>0.221</v>
      </c>
      <c r="DN613">
        <v>0.29899999999999999</v>
      </c>
      <c r="DO613">
        <v>0.311</v>
      </c>
      <c r="DP613">
        <v>38</v>
      </c>
      <c r="DQ613">
        <v>0.26700000000000002</v>
      </c>
      <c r="DR613">
        <v>10</v>
      </c>
      <c r="DS613">
        <v>1</v>
      </c>
      <c r="DT613" t="s">
        <v>249</v>
      </c>
      <c r="DU613">
        <v>28</v>
      </c>
      <c r="DV613" s="36" t="s">
        <v>1234</v>
      </c>
    </row>
    <row r="614" spans="1:126" x14ac:dyDescent="0.3">
      <c r="A614">
        <v>613</v>
      </c>
      <c r="B614" t="s">
        <v>4078</v>
      </c>
      <c r="C614" t="s">
        <v>4079</v>
      </c>
      <c r="D614" t="s">
        <v>68</v>
      </c>
      <c r="E614">
        <v>594988</v>
      </c>
      <c r="F614" t="s">
        <v>249</v>
      </c>
      <c r="I614" t="s">
        <v>1103</v>
      </c>
      <c r="J614">
        <v>9</v>
      </c>
      <c r="K614" t="s">
        <v>702</v>
      </c>
      <c r="L614">
        <v>76</v>
      </c>
      <c r="M614">
        <v>93</v>
      </c>
      <c r="N614">
        <v>160</v>
      </c>
      <c r="O614">
        <v>71</v>
      </c>
      <c r="P614">
        <v>92</v>
      </c>
      <c r="Q614">
        <v>102</v>
      </c>
      <c r="R614">
        <v>87</v>
      </c>
      <c r="S614">
        <v>146</v>
      </c>
      <c r="T614">
        <v>110</v>
      </c>
      <c r="U614">
        <v>103</v>
      </c>
      <c r="V614">
        <v>169</v>
      </c>
      <c r="W614">
        <v>109</v>
      </c>
      <c r="X614">
        <v>27</v>
      </c>
      <c r="Y614">
        <v>412</v>
      </c>
      <c r="Z614">
        <v>18</v>
      </c>
      <c r="AA614">
        <v>4</v>
      </c>
      <c r="AB614" s="1">
        <v>0.23699999999999999</v>
      </c>
      <c r="AC614" s="1">
        <v>0.307</v>
      </c>
      <c r="AD614" s="1">
        <v>0.44600000000000001</v>
      </c>
      <c r="AE614" s="1">
        <v>0.32500000000000001</v>
      </c>
      <c r="AF614" s="36">
        <v>42</v>
      </c>
      <c r="AG614" s="36">
        <v>38</v>
      </c>
      <c r="AH614" s="8">
        <v>14</v>
      </c>
      <c r="AI614" s="36">
        <v>-2</v>
      </c>
      <c r="AJ614" s="38">
        <v>169</v>
      </c>
      <c r="AK614" s="38">
        <v>53</v>
      </c>
      <c r="AL614" s="1">
        <v>0.21</v>
      </c>
      <c r="AM614" s="1">
        <v>0.45</v>
      </c>
      <c r="AN614" s="1">
        <v>0.41241015669999997</v>
      </c>
      <c r="AO614" s="1">
        <v>1.77136775E-2</v>
      </c>
      <c r="AP614" s="1">
        <v>7.2620500099999999E-2</v>
      </c>
      <c r="AQ614" s="1">
        <v>0.2213208613</v>
      </c>
      <c r="AR614" s="1">
        <v>0.13329531650000001</v>
      </c>
      <c r="AS614" s="1">
        <v>0.20942003880000001</v>
      </c>
      <c r="AT614" s="1">
        <v>4.4837495599999999E-2</v>
      </c>
      <c r="AU614" s="1">
        <v>4.6316511999999997E-3</v>
      </c>
      <c r="AV614" s="1">
        <v>4.4598725300000003E-2</v>
      </c>
      <c r="AW614" s="1">
        <v>0.32542077359999999</v>
      </c>
      <c r="AX614" s="1">
        <v>-0.65492958000000001</v>
      </c>
      <c r="AY614" s="1">
        <v>-0.52501119600000001</v>
      </c>
      <c r="AZ614" s="1">
        <v>0.97559395800000004</v>
      </c>
      <c r="BA614" s="1">
        <v>-0.30318937899999998</v>
      </c>
      <c r="BB614" s="1">
        <v>-0.282040544</v>
      </c>
      <c r="BC614" s="1">
        <v>9.5826105100000003E-2</v>
      </c>
      <c r="BD614" s="1">
        <v>-0.766240001</v>
      </c>
      <c r="BE614" s="1">
        <v>1.5246263261999999</v>
      </c>
      <c r="BF614" s="1">
        <v>0.45240929800000002</v>
      </c>
      <c r="BG614" s="1">
        <v>4.0868946199999999E-2</v>
      </c>
      <c r="BH614" s="1">
        <v>1.5439109003</v>
      </c>
      <c r="BI614" s="1">
        <v>0.9684305876</v>
      </c>
      <c r="BJ614">
        <v>1</v>
      </c>
      <c r="BK614">
        <v>1</v>
      </c>
      <c r="BL614" t="s">
        <v>763</v>
      </c>
      <c r="BM614" t="s">
        <v>760</v>
      </c>
      <c r="BN614" s="36" t="s">
        <v>776</v>
      </c>
      <c r="BO614" s="1">
        <v>0.89608476250000002</v>
      </c>
      <c r="BP614" s="1">
        <v>-0.10065779699999999</v>
      </c>
      <c r="BQ614" s="1">
        <v>-0.394113133</v>
      </c>
      <c r="BR614" s="1">
        <v>-1.465093E-2</v>
      </c>
      <c r="BS614" s="1">
        <v>0.89608476250000002</v>
      </c>
      <c r="BT614" s="1">
        <v>0.1006577973</v>
      </c>
      <c r="BU614" s="1">
        <v>0.394113133</v>
      </c>
      <c r="BV614" s="1">
        <v>1.46509303E-2</v>
      </c>
      <c r="BW614" t="s">
        <v>4573</v>
      </c>
      <c r="BX614" t="s">
        <v>1093</v>
      </c>
      <c r="BY614" t="s">
        <v>1063</v>
      </c>
      <c r="BZ614" t="s">
        <v>1093</v>
      </c>
      <c r="CA614">
        <v>473</v>
      </c>
      <c r="CB614">
        <v>141</v>
      </c>
      <c r="CC614">
        <v>30</v>
      </c>
      <c r="CD614">
        <v>5</v>
      </c>
      <c r="CE614">
        <v>2017</v>
      </c>
      <c r="CF614">
        <v>531</v>
      </c>
      <c r="CG614">
        <v>0.23300000000000001</v>
      </c>
      <c r="CH614">
        <v>0.307</v>
      </c>
      <c r="CI614">
        <v>0.48399999999999999</v>
      </c>
      <c r="CJ614">
        <v>179</v>
      </c>
      <c r="CK614">
        <v>0.33700000000000002</v>
      </c>
      <c r="CL614">
        <v>56</v>
      </c>
      <c r="CM614">
        <v>19</v>
      </c>
      <c r="CN614" t="s">
        <v>249</v>
      </c>
      <c r="CO614">
        <v>26</v>
      </c>
      <c r="CP614" t="s">
        <v>1093</v>
      </c>
      <c r="CQ614">
        <v>257</v>
      </c>
      <c r="CR614">
        <v>82</v>
      </c>
      <c r="CS614">
        <v>9</v>
      </c>
      <c r="CT614">
        <v>2</v>
      </c>
      <c r="CU614">
        <v>2016</v>
      </c>
      <c r="CV614">
        <v>282</v>
      </c>
      <c r="CW614">
        <v>0.26500000000000001</v>
      </c>
      <c r="CX614">
        <v>0.33</v>
      </c>
      <c r="CY614">
        <v>0.432</v>
      </c>
      <c r="CZ614">
        <v>94</v>
      </c>
      <c r="DA614">
        <v>0.33400000000000002</v>
      </c>
      <c r="DB614">
        <v>36</v>
      </c>
      <c r="DC614">
        <v>11</v>
      </c>
      <c r="DD614" t="s">
        <v>249</v>
      </c>
      <c r="DE614">
        <v>25</v>
      </c>
      <c r="DF614" t="s">
        <v>1567</v>
      </c>
      <c r="DG614">
        <v>36</v>
      </c>
      <c r="DH614">
        <v>19</v>
      </c>
      <c r="DI614">
        <v>3</v>
      </c>
      <c r="DJ614">
        <v>2</v>
      </c>
      <c r="DK614">
        <v>2015</v>
      </c>
      <c r="DL614">
        <v>40</v>
      </c>
      <c r="DM614">
        <v>0.25</v>
      </c>
      <c r="DN614">
        <v>0.32500000000000001</v>
      </c>
      <c r="DO614">
        <v>0.5</v>
      </c>
      <c r="DP614">
        <v>14</v>
      </c>
      <c r="DQ614">
        <v>0.35399999999999998</v>
      </c>
      <c r="DR614">
        <v>13</v>
      </c>
      <c r="DS614">
        <v>2</v>
      </c>
      <c r="DT614" t="s">
        <v>249</v>
      </c>
      <c r="DU614">
        <v>24</v>
      </c>
      <c r="DV614" s="36" t="s">
        <v>4080</v>
      </c>
    </row>
    <row r="615" spans="1:126" x14ac:dyDescent="0.3">
      <c r="A615">
        <v>614</v>
      </c>
      <c r="B615" t="s">
        <v>7050</v>
      </c>
      <c r="C615" t="s">
        <v>5096</v>
      </c>
      <c r="D615" t="s">
        <v>38</v>
      </c>
      <c r="E615">
        <v>572114</v>
      </c>
      <c r="F615" t="s">
        <v>253</v>
      </c>
      <c r="I615" t="s">
        <v>1103</v>
      </c>
      <c r="J615">
        <v>8</v>
      </c>
      <c r="K615" t="s">
        <v>813</v>
      </c>
      <c r="L615">
        <v>96</v>
      </c>
      <c r="M615">
        <v>103</v>
      </c>
      <c r="N615">
        <v>73</v>
      </c>
      <c r="O615">
        <v>39</v>
      </c>
      <c r="P615">
        <v>133</v>
      </c>
      <c r="Q615">
        <v>135</v>
      </c>
      <c r="R615">
        <v>49</v>
      </c>
      <c r="S615">
        <v>191</v>
      </c>
      <c r="T615">
        <v>95</v>
      </c>
      <c r="U615">
        <v>173</v>
      </c>
      <c r="V615">
        <v>229</v>
      </c>
      <c r="W615">
        <v>109</v>
      </c>
      <c r="X615">
        <v>30</v>
      </c>
      <c r="Y615">
        <v>189</v>
      </c>
      <c r="Z615">
        <v>11</v>
      </c>
      <c r="AA615">
        <v>1</v>
      </c>
      <c r="AB615" s="1">
        <v>0.19400000000000001</v>
      </c>
      <c r="AC615" s="1">
        <v>0.29499999999999998</v>
      </c>
      <c r="AD615" s="1">
        <v>0.46899999999999997</v>
      </c>
      <c r="AE615" s="1">
        <v>0.32500000000000001</v>
      </c>
      <c r="AF615" s="36">
        <v>25</v>
      </c>
      <c r="AG615" s="36">
        <v>25</v>
      </c>
      <c r="AH615" s="8">
        <v>5</v>
      </c>
      <c r="AI615" s="36">
        <v>2</v>
      </c>
      <c r="AJ615" s="38">
        <v>285</v>
      </c>
      <c r="AK615" s="38">
        <v>34</v>
      </c>
      <c r="AL615" s="1">
        <v>0.26500000000000001</v>
      </c>
      <c r="AM615" s="1">
        <v>0.5</v>
      </c>
      <c r="AN615" s="1">
        <v>0.18878147570000001</v>
      </c>
      <c r="AO615" s="1">
        <v>9.7997390999999996E-3</v>
      </c>
      <c r="AP615" s="1">
        <v>0.1057519292</v>
      </c>
      <c r="AQ615" s="1">
        <v>0.2928996257</v>
      </c>
      <c r="AR615" s="1">
        <v>7.4539882900000007E-2</v>
      </c>
      <c r="AS615" s="1">
        <v>0.27498196339999997</v>
      </c>
      <c r="AT615" s="1">
        <v>3.8604133200000001E-2</v>
      </c>
      <c r="AU615" s="1">
        <v>7.7770523000000001E-3</v>
      </c>
      <c r="AV615" s="1">
        <v>6.02847595E-2</v>
      </c>
      <c r="AW615" s="1">
        <v>0.32522008679999997</v>
      </c>
      <c r="AX615" s="1">
        <v>-0.11376711</v>
      </c>
      <c r="AY615" s="1">
        <v>0.22891958609999999</v>
      </c>
      <c r="AZ615" s="1">
        <v>-0.43742983099999999</v>
      </c>
      <c r="BA615" s="1">
        <v>-0.63724224200000001</v>
      </c>
      <c r="BB615" s="1">
        <v>1.109358944</v>
      </c>
      <c r="BC615" s="1">
        <v>1.8702172030999999</v>
      </c>
      <c r="BD615" s="1">
        <v>-3.0071537720000001</v>
      </c>
      <c r="BE615" s="1">
        <v>3.0469899850000002</v>
      </c>
      <c r="BF615" s="1">
        <v>-0.210276465</v>
      </c>
      <c r="BG615" s="1">
        <v>0.9872972029</v>
      </c>
      <c r="BH615" s="1">
        <v>2.8695286551999999</v>
      </c>
      <c r="BI615" s="1">
        <v>0.96154043680000001</v>
      </c>
      <c r="BJ615">
        <v>1</v>
      </c>
      <c r="BK615">
        <v>1</v>
      </c>
      <c r="BL615" t="s">
        <v>763</v>
      </c>
      <c r="BM615" t="s">
        <v>759</v>
      </c>
      <c r="BN615" s="36" t="s">
        <v>775</v>
      </c>
      <c r="BO615" s="1">
        <v>0.89167589989999996</v>
      </c>
      <c r="BP615" s="1">
        <v>0.28818552980000001</v>
      </c>
      <c r="BQ615" s="1">
        <v>0.1731624786</v>
      </c>
      <c r="BR615" s="1">
        <v>0.20796567229999999</v>
      </c>
      <c r="BS615" s="1">
        <v>0.89167589989999996</v>
      </c>
      <c r="BT615" s="1">
        <v>0.28818552980000001</v>
      </c>
      <c r="BU615" s="1">
        <v>0.1731624786</v>
      </c>
      <c r="BV615" s="1">
        <v>0.20796567229999999</v>
      </c>
      <c r="BW615" t="s">
        <v>6916</v>
      </c>
      <c r="BX615" t="s">
        <v>1402</v>
      </c>
      <c r="BY615" t="s">
        <v>1373</v>
      </c>
      <c r="BZ615" t="s">
        <v>1107</v>
      </c>
      <c r="CA615">
        <v>165</v>
      </c>
      <c r="CB615">
        <v>53</v>
      </c>
      <c r="CC615">
        <v>14</v>
      </c>
      <c r="CD615">
        <v>0</v>
      </c>
      <c r="CE615">
        <v>2017</v>
      </c>
      <c r="CF615">
        <v>197</v>
      </c>
      <c r="CG615">
        <v>0.158</v>
      </c>
      <c r="CH615">
        <v>0.28399999999999997</v>
      </c>
      <c r="CI615">
        <v>0.42399999999999999</v>
      </c>
      <c r="CJ615">
        <v>60</v>
      </c>
      <c r="CK615">
        <v>0.307</v>
      </c>
      <c r="CL615">
        <v>21</v>
      </c>
      <c r="CM615">
        <v>4</v>
      </c>
      <c r="CN615" t="s">
        <v>253</v>
      </c>
      <c r="CO615">
        <v>29</v>
      </c>
      <c r="CP615" t="s">
        <v>1107</v>
      </c>
      <c r="CQ615">
        <v>276</v>
      </c>
      <c r="CR615">
        <v>89</v>
      </c>
      <c r="CS615">
        <v>20</v>
      </c>
      <c r="CT615">
        <v>1</v>
      </c>
      <c r="CU615">
        <v>2016</v>
      </c>
      <c r="CV615">
        <v>330</v>
      </c>
      <c r="CW615">
        <v>0.217</v>
      </c>
      <c r="CX615">
        <v>0.33600000000000002</v>
      </c>
      <c r="CY615">
        <v>0.53300000000000003</v>
      </c>
      <c r="CZ615">
        <v>121</v>
      </c>
      <c r="DA615">
        <v>0.36699999999999999</v>
      </c>
      <c r="DB615">
        <v>56</v>
      </c>
      <c r="DC615">
        <v>12</v>
      </c>
      <c r="DD615" t="s">
        <v>265</v>
      </c>
      <c r="DE615">
        <v>28</v>
      </c>
      <c r="DV615" s="36" t="s">
        <v>5097</v>
      </c>
    </row>
    <row r="616" spans="1:126" x14ac:dyDescent="0.3">
      <c r="A616">
        <v>615</v>
      </c>
      <c r="B616" t="s">
        <v>2786</v>
      </c>
      <c r="C616" t="s">
        <v>2533</v>
      </c>
      <c r="D616" t="s">
        <v>234</v>
      </c>
      <c r="E616">
        <v>570731</v>
      </c>
      <c r="F616" t="s">
        <v>265</v>
      </c>
      <c r="I616" t="s">
        <v>1065</v>
      </c>
      <c r="J616">
        <v>27</v>
      </c>
      <c r="K616" t="s">
        <v>803</v>
      </c>
      <c r="L616">
        <v>154</v>
      </c>
      <c r="M616">
        <v>89</v>
      </c>
      <c r="N616">
        <v>233</v>
      </c>
      <c r="O616">
        <v>33</v>
      </c>
      <c r="P616">
        <v>59</v>
      </c>
      <c r="Q616">
        <v>92</v>
      </c>
      <c r="R616">
        <v>103</v>
      </c>
      <c r="S616">
        <v>137</v>
      </c>
      <c r="T616">
        <v>144</v>
      </c>
      <c r="U616">
        <v>32</v>
      </c>
      <c r="V616">
        <v>154</v>
      </c>
      <c r="W616">
        <v>111</v>
      </c>
      <c r="X616">
        <v>26</v>
      </c>
      <c r="Y616">
        <v>600</v>
      </c>
      <c r="Z616">
        <v>24</v>
      </c>
      <c r="AA616">
        <v>2</v>
      </c>
      <c r="AB616" s="1">
        <v>0.26500000000000001</v>
      </c>
      <c r="AC616" s="1">
        <v>0.307</v>
      </c>
      <c r="AD616" s="1">
        <v>0.46200000000000002</v>
      </c>
      <c r="AE616" s="1">
        <v>0.32900000000000001</v>
      </c>
      <c r="AF616" s="36">
        <v>55</v>
      </c>
      <c r="AG616" s="36">
        <v>63</v>
      </c>
      <c r="AH616" s="8">
        <v>23</v>
      </c>
      <c r="AI616" s="36">
        <v>19</v>
      </c>
      <c r="AJ616" s="38">
        <v>35</v>
      </c>
      <c r="AK616" s="38">
        <v>6</v>
      </c>
      <c r="AL616" s="1">
        <v>0.42499999999999999</v>
      </c>
      <c r="AM616" s="1">
        <v>0.43333333330000001</v>
      </c>
      <c r="AN616" s="1">
        <v>0.60024452049999999</v>
      </c>
      <c r="AO616" s="1">
        <v>8.3101262999999998E-3</v>
      </c>
      <c r="AP616" s="1">
        <v>4.6934338200000002E-2</v>
      </c>
      <c r="AQ616" s="1">
        <v>0.200226505</v>
      </c>
      <c r="AR616" s="1">
        <v>0.15749471100000001</v>
      </c>
      <c r="AS616" s="1">
        <v>0.19692703</v>
      </c>
      <c r="AT616" s="1">
        <v>5.8333929600000001E-2</v>
      </c>
      <c r="AU616" s="1">
        <v>1.4483103000000001E-3</v>
      </c>
      <c r="AV616" s="1">
        <v>4.0674199199999997E-2</v>
      </c>
      <c r="AW616" s="1">
        <v>0.32934111789999998</v>
      </c>
      <c r="AX616" s="1">
        <v>1.4605237116000001</v>
      </c>
      <c r="AY616" s="1">
        <v>-0.77632145699999999</v>
      </c>
      <c r="AZ616" s="1">
        <v>2.1624471968000001</v>
      </c>
      <c r="BA616" s="1">
        <v>-0.70011983899999997</v>
      </c>
      <c r="BB616" s="1">
        <v>-1.3607658949999999</v>
      </c>
      <c r="BC616" s="1">
        <v>-0.42708929099999998</v>
      </c>
      <c r="BD616" s="1">
        <v>0.15671730010000001</v>
      </c>
      <c r="BE616" s="1">
        <v>1.2345356568999999</v>
      </c>
      <c r="BF616" s="1">
        <v>1.8872520204000001</v>
      </c>
      <c r="BG616" s="1">
        <v>-0.91697514599999996</v>
      </c>
      <c r="BH616" s="1">
        <v>1.2122514484</v>
      </c>
      <c r="BI616" s="1">
        <v>1.1030272071</v>
      </c>
      <c r="BJ616">
        <v>1</v>
      </c>
      <c r="BK616">
        <v>3</v>
      </c>
      <c r="BL616" t="s">
        <v>760</v>
      </c>
      <c r="BM616" t="s">
        <v>764</v>
      </c>
      <c r="BN616" s="36" t="s">
        <v>797</v>
      </c>
      <c r="BO616" s="1">
        <v>0.31414998929999999</v>
      </c>
      <c r="BP616" s="1">
        <v>-0.49073851400000001</v>
      </c>
      <c r="BQ616" s="1">
        <v>-0.72598878899999997</v>
      </c>
      <c r="BR616" s="1">
        <v>0.28875286189999999</v>
      </c>
      <c r="BS616" s="1">
        <v>0.31414998929999999</v>
      </c>
      <c r="BT616" s="1">
        <v>0.49073851390000001</v>
      </c>
      <c r="BU616" s="1">
        <v>0.72598878860000005</v>
      </c>
      <c r="BV616" s="1">
        <v>0.28875286189999999</v>
      </c>
      <c r="BW616" t="s">
        <v>6979</v>
      </c>
      <c r="BX616" t="s">
        <v>1377</v>
      </c>
      <c r="BY616" t="s">
        <v>1373</v>
      </c>
      <c r="BZ616" t="s">
        <v>1377</v>
      </c>
      <c r="CA616">
        <v>622</v>
      </c>
      <c r="CB616">
        <v>160</v>
      </c>
      <c r="CC616">
        <v>32</v>
      </c>
      <c r="CD616">
        <v>1</v>
      </c>
      <c r="CE616">
        <v>2017</v>
      </c>
      <c r="CF616">
        <v>675</v>
      </c>
      <c r="CG616">
        <v>0.29299999999999998</v>
      </c>
      <c r="CH616">
        <v>0.33800000000000002</v>
      </c>
      <c r="CI616">
        <v>0.503</v>
      </c>
      <c r="CJ616">
        <v>243</v>
      </c>
      <c r="CK616">
        <v>0.36</v>
      </c>
      <c r="CL616">
        <v>82</v>
      </c>
      <c r="CM616">
        <v>35</v>
      </c>
      <c r="CN616" t="s">
        <v>265</v>
      </c>
      <c r="CO616">
        <v>25</v>
      </c>
      <c r="CP616" t="s">
        <v>1377</v>
      </c>
      <c r="CQ616">
        <v>615</v>
      </c>
      <c r="CR616">
        <v>162</v>
      </c>
      <c r="CS616">
        <v>25</v>
      </c>
      <c r="CT616">
        <v>1</v>
      </c>
      <c r="CU616">
        <v>2016</v>
      </c>
      <c r="CV616">
        <v>647</v>
      </c>
      <c r="CW616">
        <v>0.26700000000000002</v>
      </c>
      <c r="CX616">
        <v>0.29799999999999999</v>
      </c>
      <c r="CY616">
        <v>0.45400000000000001</v>
      </c>
      <c r="CZ616">
        <v>209</v>
      </c>
      <c r="DA616">
        <v>0.32200000000000001</v>
      </c>
      <c r="DB616">
        <v>54</v>
      </c>
      <c r="DC616">
        <v>24</v>
      </c>
      <c r="DD616" t="s">
        <v>265</v>
      </c>
      <c r="DE616">
        <v>24</v>
      </c>
      <c r="DF616" t="s">
        <v>1377</v>
      </c>
      <c r="DG616">
        <v>305</v>
      </c>
      <c r="DH616">
        <v>86</v>
      </c>
      <c r="DI616">
        <v>15</v>
      </c>
      <c r="DJ616">
        <v>2</v>
      </c>
      <c r="DK616">
        <v>2015</v>
      </c>
      <c r="DL616">
        <v>321</v>
      </c>
      <c r="DM616">
        <v>0.27900000000000003</v>
      </c>
      <c r="DN616">
        <v>0.30599999999999999</v>
      </c>
      <c r="DO616">
        <v>0.48199999999999998</v>
      </c>
      <c r="DP616">
        <v>108</v>
      </c>
      <c r="DQ616">
        <v>0.33500000000000002</v>
      </c>
      <c r="DR616">
        <v>39</v>
      </c>
      <c r="DS616">
        <v>14</v>
      </c>
      <c r="DT616" t="s">
        <v>265</v>
      </c>
      <c r="DU616">
        <v>23</v>
      </c>
      <c r="DV616" s="36" t="s">
        <v>2747</v>
      </c>
    </row>
    <row r="617" spans="1:126" x14ac:dyDescent="0.3">
      <c r="A617">
        <v>616</v>
      </c>
      <c r="B617" t="s">
        <v>5637</v>
      </c>
      <c r="C617" t="s">
        <v>4081</v>
      </c>
      <c r="D617" t="s">
        <v>29</v>
      </c>
      <c r="E617">
        <v>656941</v>
      </c>
      <c r="F617" t="s">
        <v>249</v>
      </c>
      <c r="I617" t="s">
        <v>1103</v>
      </c>
      <c r="J617">
        <v>12</v>
      </c>
      <c r="K617" t="s">
        <v>2870</v>
      </c>
      <c r="L617">
        <v>76</v>
      </c>
      <c r="M617">
        <v>86</v>
      </c>
      <c r="N617">
        <v>140</v>
      </c>
      <c r="O617">
        <v>51</v>
      </c>
      <c r="P617">
        <v>153</v>
      </c>
      <c r="Q617">
        <v>122</v>
      </c>
      <c r="R617">
        <v>72</v>
      </c>
      <c r="S617">
        <v>160</v>
      </c>
      <c r="T617">
        <v>94</v>
      </c>
      <c r="U617">
        <v>74</v>
      </c>
      <c r="V617">
        <v>195</v>
      </c>
      <c r="W617">
        <v>113</v>
      </c>
      <c r="X617">
        <v>25</v>
      </c>
      <c r="Y617">
        <v>362</v>
      </c>
      <c r="Z617">
        <v>19</v>
      </c>
      <c r="AA617">
        <v>3</v>
      </c>
      <c r="AB617" s="1">
        <v>0.218</v>
      </c>
      <c r="AC617" s="1">
        <v>0.32100000000000001</v>
      </c>
      <c r="AD617" s="1">
        <v>0.44800000000000001</v>
      </c>
      <c r="AE617" s="1">
        <v>0.33400000000000002</v>
      </c>
      <c r="AF617" s="36">
        <v>42</v>
      </c>
      <c r="AG617" s="36">
        <v>39</v>
      </c>
      <c r="AH617" s="8">
        <v>11</v>
      </c>
      <c r="AI617" s="36">
        <v>1</v>
      </c>
      <c r="AJ617" s="38">
        <v>161</v>
      </c>
      <c r="AK617" s="38">
        <v>49</v>
      </c>
      <c r="AL617" s="1">
        <v>0.21</v>
      </c>
      <c r="AM617" s="1">
        <v>0.41666666670000002</v>
      </c>
      <c r="AN617" s="1">
        <v>0.36180561880000001</v>
      </c>
      <c r="AO617" s="1">
        <v>1.27605958E-2</v>
      </c>
      <c r="AP617" s="1">
        <v>0.1217312438</v>
      </c>
      <c r="AQ617" s="1">
        <v>0.2647024301</v>
      </c>
      <c r="AR617" s="1">
        <v>0.1110715519</v>
      </c>
      <c r="AS617" s="1">
        <v>0.2302027713</v>
      </c>
      <c r="AT617" s="1">
        <v>3.8135982200000001E-2</v>
      </c>
      <c r="AU617" s="1">
        <v>3.3483032E-3</v>
      </c>
      <c r="AV617" s="1">
        <v>5.1391595800000002E-2</v>
      </c>
      <c r="AW617" s="1">
        <v>0.33438213480000001</v>
      </c>
      <c r="AX617" s="1">
        <v>-0.65492958000000001</v>
      </c>
      <c r="AY617" s="1">
        <v>-1.027631717</v>
      </c>
      <c r="AZ617" s="1">
        <v>0.6558433092</v>
      </c>
      <c r="BA617" s="1">
        <v>-0.51226241400000005</v>
      </c>
      <c r="BB617" s="1">
        <v>1.7804320216</v>
      </c>
      <c r="BC617" s="1">
        <v>1.1712270305000001</v>
      </c>
      <c r="BD617" s="1">
        <v>-1.613847397</v>
      </c>
      <c r="BE617" s="1">
        <v>2.0072063746</v>
      </c>
      <c r="BF617" s="1">
        <v>-0.26004688199999998</v>
      </c>
      <c r="BG617" s="1">
        <v>-0.345281118</v>
      </c>
      <c r="BH617" s="1">
        <v>2.1179724888</v>
      </c>
      <c r="BI617" s="1">
        <v>1.2760997139000001</v>
      </c>
      <c r="BJ617">
        <v>1</v>
      </c>
      <c r="BK617">
        <v>1</v>
      </c>
      <c r="BL617" t="s">
        <v>763</v>
      </c>
      <c r="BM617" t="s">
        <v>6729</v>
      </c>
      <c r="BN617" s="36" t="s">
        <v>6730</v>
      </c>
      <c r="BO617" s="1">
        <v>0.97049341879999995</v>
      </c>
      <c r="BP617" s="1">
        <v>6.5756044499999999E-2</v>
      </c>
      <c r="BQ617" s="1">
        <v>-2.1319443E-2</v>
      </c>
      <c r="BR617" s="1">
        <v>7.2781283700000005E-2</v>
      </c>
      <c r="BS617" s="1">
        <v>0.97049341879999995</v>
      </c>
      <c r="BT617" s="1">
        <v>6.5756044499999999E-2</v>
      </c>
      <c r="BU617" s="1">
        <v>2.1319442899999999E-2</v>
      </c>
      <c r="BV617" s="1">
        <v>7.2781283700000005E-2</v>
      </c>
      <c r="BW617" t="s">
        <v>2458</v>
      </c>
      <c r="BX617" t="s">
        <v>1070</v>
      </c>
      <c r="BY617" t="s">
        <v>1063</v>
      </c>
      <c r="BZ617" t="s">
        <v>1070</v>
      </c>
      <c r="CA617">
        <v>422</v>
      </c>
      <c r="CB617">
        <v>129</v>
      </c>
      <c r="CC617">
        <v>30</v>
      </c>
      <c r="CD617">
        <v>1</v>
      </c>
      <c r="CE617">
        <v>2017</v>
      </c>
      <c r="CF617">
        <v>486</v>
      </c>
      <c r="CG617">
        <v>0.21099999999999999</v>
      </c>
      <c r="CH617">
        <v>0.315</v>
      </c>
      <c r="CI617">
        <v>0.46700000000000003</v>
      </c>
      <c r="CJ617">
        <v>164</v>
      </c>
      <c r="CK617">
        <v>0.33700000000000002</v>
      </c>
      <c r="CL617">
        <v>53</v>
      </c>
      <c r="CM617">
        <v>15</v>
      </c>
      <c r="CN617" t="s">
        <v>249</v>
      </c>
      <c r="CO617">
        <v>24</v>
      </c>
      <c r="CP617" t="s">
        <v>1070</v>
      </c>
      <c r="CQ617">
        <v>4</v>
      </c>
      <c r="CR617">
        <v>2</v>
      </c>
      <c r="CS617">
        <v>0</v>
      </c>
      <c r="CT617">
        <v>0</v>
      </c>
      <c r="CU617">
        <v>2016</v>
      </c>
      <c r="CV617">
        <v>5</v>
      </c>
      <c r="CW617">
        <v>0</v>
      </c>
      <c r="CX617">
        <v>0.2</v>
      </c>
      <c r="CY617">
        <v>0</v>
      </c>
      <c r="CZ617">
        <v>1</v>
      </c>
      <c r="DA617">
        <v>0.14399999999999999</v>
      </c>
      <c r="DB617">
        <v>0</v>
      </c>
      <c r="DC617">
        <v>0</v>
      </c>
      <c r="DD617" t="s">
        <v>249</v>
      </c>
      <c r="DE617">
        <v>23</v>
      </c>
      <c r="DF617" t="s">
        <v>1070</v>
      </c>
      <c r="DG617">
        <v>232</v>
      </c>
      <c r="DH617">
        <v>69</v>
      </c>
      <c r="DI617">
        <v>16</v>
      </c>
      <c r="DJ617">
        <v>3</v>
      </c>
      <c r="DK617">
        <v>2015</v>
      </c>
      <c r="DL617">
        <v>273</v>
      </c>
      <c r="DM617">
        <v>0.246</v>
      </c>
      <c r="DN617">
        <v>0.35499999999999998</v>
      </c>
      <c r="DO617">
        <v>0.48699999999999999</v>
      </c>
      <c r="DP617">
        <v>100</v>
      </c>
      <c r="DQ617">
        <v>0.36499999999999999</v>
      </c>
      <c r="DR617">
        <v>49</v>
      </c>
      <c r="DS617">
        <v>14</v>
      </c>
      <c r="DT617" t="s">
        <v>249</v>
      </c>
      <c r="DU617">
        <v>22</v>
      </c>
      <c r="DV617" s="36" t="s">
        <v>4082</v>
      </c>
    </row>
    <row r="618" spans="1:126" x14ac:dyDescent="0.3">
      <c r="A618">
        <v>617</v>
      </c>
      <c r="B618" t="s">
        <v>3092</v>
      </c>
      <c r="C618" t="s">
        <v>2964</v>
      </c>
      <c r="D618" t="s">
        <v>384</v>
      </c>
      <c r="E618">
        <v>489305</v>
      </c>
      <c r="F618" t="s">
        <v>250</v>
      </c>
      <c r="I618" t="s">
        <v>1065</v>
      </c>
      <c r="J618">
        <v>34</v>
      </c>
      <c r="K618" t="s">
        <v>817</v>
      </c>
      <c r="L618">
        <v>67</v>
      </c>
      <c r="M618">
        <v>103</v>
      </c>
      <c r="N618">
        <v>38</v>
      </c>
      <c r="O618">
        <v>101</v>
      </c>
      <c r="P618">
        <v>74</v>
      </c>
      <c r="Q618">
        <v>111</v>
      </c>
      <c r="R618">
        <v>105</v>
      </c>
      <c r="S618">
        <v>76</v>
      </c>
      <c r="T618">
        <v>93</v>
      </c>
      <c r="U618">
        <v>66</v>
      </c>
      <c r="V618">
        <v>72</v>
      </c>
      <c r="W618">
        <v>93</v>
      </c>
      <c r="X618">
        <v>30</v>
      </c>
      <c r="Y618">
        <v>97</v>
      </c>
      <c r="Z618">
        <v>2</v>
      </c>
      <c r="AA618">
        <v>1</v>
      </c>
      <c r="AB618" s="1">
        <v>0.22600000000000001</v>
      </c>
      <c r="AC618" s="1">
        <v>0.28199999999999997</v>
      </c>
      <c r="AD618" s="1">
        <v>0.33500000000000002</v>
      </c>
      <c r="AE618" s="1">
        <v>0.27600000000000002</v>
      </c>
      <c r="AF618" s="36">
        <v>9</v>
      </c>
      <c r="AG618" s="36">
        <v>8</v>
      </c>
      <c r="AH618" s="8">
        <v>2</v>
      </c>
      <c r="AI618" s="36">
        <v>-5</v>
      </c>
      <c r="AJ618" s="38">
        <v>717</v>
      </c>
      <c r="AK618" s="38">
        <v>82</v>
      </c>
      <c r="AL618" s="1">
        <v>0.185</v>
      </c>
      <c r="AM618" s="1">
        <v>0.5</v>
      </c>
      <c r="AN618" s="1">
        <v>9.7038868299999997E-2</v>
      </c>
      <c r="AO618" s="1">
        <v>2.51196528E-2</v>
      </c>
      <c r="AP618" s="1">
        <v>5.8807120099999999E-2</v>
      </c>
      <c r="AQ618" s="1">
        <v>0.24032037389999999</v>
      </c>
      <c r="AR618" s="1">
        <v>0.16071132329999999</v>
      </c>
      <c r="AS618" s="1">
        <v>0.1093716371</v>
      </c>
      <c r="AT618" s="1">
        <v>3.7683744900000003E-2</v>
      </c>
      <c r="AU618" s="1">
        <v>2.9671224000000001E-3</v>
      </c>
      <c r="AV618" s="1">
        <v>1.8963483699999999E-2</v>
      </c>
      <c r="AW618" s="1">
        <v>0.27565734530000002</v>
      </c>
      <c r="AX618" s="1">
        <v>-0.90091252099999997</v>
      </c>
      <c r="AY618" s="1">
        <v>0.22891958609999999</v>
      </c>
      <c r="AZ618" s="1">
        <v>-1.017116149</v>
      </c>
      <c r="BA618" s="1">
        <v>9.4220077999999999E-3</v>
      </c>
      <c r="BB618" s="1">
        <v>-0.86215225200000001</v>
      </c>
      <c r="BC618" s="1">
        <v>0.56681168749999999</v>
      </c>
      <c r="BD618" s="1">
        <v>0.27939788329999998</v>
      </c>
      <c r="BE618" s="1">
        <v>-0.79852162900000001</v>
      </c>
      <c r="BF618" s="1">
        <v>-0.30812545899999999</v>
      </c>
      <c r="BG618" s="1">
        <v>-0.45997566499999998</v>
      </c>
      <c r="BH618" s="1">
        <v>-0.62250865899999996</v>
      </c>
      <c r="BI618" s="1">
        <v>-0.740090044</v>
      </c>
      <c r="BJ618">
        <v>3</v>
      </c>
      <c r="BK618">
        <v>3</v>
      </c>
      <c r="BL618" t="s">
        <v>762</v>
      </c>
      <c r="BM618" t="s">
        <v>759</v>
      </c>
      <c r="BN618" s="36" t="s">
        <v>800</v>
      </c>
      <c r="BO618" s="1">
        <v>-0.43495825900000001</v>
      </c>
      <c r="BP618" s="1">
        <v>0.45670776079999997</v>
      </c>
      <c r="BQ618" s="1">
        <v>0.55610385610000002</v>
      </c>
      <c r="BR618" s="1">
        <v>-4.3234603000000003E-2</v>
      </c>
      <c r="BS618" s="1">
        <v>0.43495825939999999</v>
      </c>
      <c r="BT618" s="1">
        <v>0.45670776079999997</v>
      </c>
      <c r="BU618" s="1">
        <v>0.55610385610000002</v>
      </c>
      <c r="BV618" s="1">
        <v>4.3234602800000001E-2</v>
      </c>
      <c r="BW618" t="s">
        <v>2887</v>
      </c>
      <c r="BX618" t="s">
        <v>1062</v>
      </c>
      <c r="BY618" t="s">
        <v>1063</v>
      </c>
      <c r="CP618" t="s">
        <v>1062</v>
      </c>
      <c r="CQ618">
        <v>62</v>
      </c>
      <c r="CR618">
        <v>24</v>
      </c>
      <c r="CS618">
        <v>1</v>
      </c>
      <c r="CT618">
        <v>0</v>
      </c>
      <c r="CU618">
        <v>2016</v>
      </c>
      <c r="CV618">
        <v>69</v>
      </c>
      <c r="CW618">
        <v>0.21</v>
      </c>
      <c r="CX618">
        <v>0.28999999999999998</v>
      </c>
      <c r="CY618">
        <v>0.30599999999999999</v>
      </c>
      <c r="CZ618">
        <v>19</v>
      </c>
      <c r="DA618">
        <v>0.27300000000000002</v>
      </c>
      <c r="DB618">
        <v>7</v>
      </c>
      <c r="DC618">
        <v>0</v>
      </c>
      <c r="DD618" t="s">
        <v>250</v>
      </c>
      <c r="DE618">
        <v>28</v>
      </c>
      <c r="DF618" t="s">
        <v>1100</v>
      </c>
      <c r="DG618">
        <v>42</v>
      </c>
      <c r="DH618">
        <v>17</v>
      </c>
      <c r="DI618">
        <v>0</v>
      </c>
      <c r="DJ618">
        <v>1</v>
      </c>
      <c r="DK618">
        <v>2015</v>
      </c>
      <c r="DL618">
        <v>43</v>
      </c>
      <c r="DM618">
        <v>0.26200000000000001</v>
      </c>
      <c r="DN618">
        <v>0.27900000000000003</v>
      </c>
      <c r="DO618">
        <v>0.31</v>
      </c>
      <c r="DP618">
        <v>11</v>
      </c>
      <c r="DQ618">
        <v>0.26300000000000001</v>
      </c>
      <c r="DR618">
        <v>5</v>
      </c>
      <c r="DS618">
        <v>1</v>
      </c>
      <c r="DT618" t="s">
        <v>250</v>
      </c>
      <c r="DU618">
        <v>27</v>
      </c>
      <c r="DV618" s="36" t="s">
        <v>3192</v>
      </c>
    </row>
    <row r="619" spans="1:126" x14ac:dyDescent="0.3">
      <c r="A619">
        <v>618</v>
      </c>
      <c r="B619" t="s">
        <v>4083</v>
      </c>
      <c r="C619" t="s">
        <v>390</v>
      </c>
      <c r="D619" t="s">
        <v>131</v>
      </c>
      <c r="E619">
        <v>608369</v>
      </c>
      <c r="F619" t="s">
        <v>257</v>
      </c>
      <c r="I619" t="s">
        <v>1103</v>
      </c>
      <c r="J619">
        <v>27</v>
      </c>
      <c r="K619" t="s">
        <v>2897</v>
      </c>
      <c r="L619">
        <v>172</v>
      </c>
      <c r="M619">
        <v>83</v>
      </c>
      <c r="N619">
        <v>236</v>
      </c>
      <c r="O619">
        <v>60</v>
      </c>
      <c r="P619">
        <v>121</v>
      </c>
      <c r="Q619">
        <v>86</v>
      </c>
      <c r="R619">
        <v>114</v>
      </c>
      <c r="S619">
        <v>123</v>
      </c>
      <c r="T619">
        <v>145</v>
      </c>
      <c r="U619">
        <v>96</v>
      </c>
      <c r="V619">
        <v>115</v>
      </c>
      <c r="W619">
        <v>119</v>
      </c>
      <c r="X619">
        <v>24</v>
      </c>
      <c r="Y619">
        <v>610</v>
      </c>
      <c r="Z619">
        <v>18</v>
      </c>
      <c r="AA619">
        <v>6</v>
      </c>
      <c r="AB619" s="1">
        <v>0.28000000000000003</v>
      </c>
      <c r="AC619" s="1">
        <v>0.35199999999999998</v>
      </c>
      <c r="AD619" s="1">
        <v>0.45700000000000002</v>
      </c>
      <c r="AE619" s="1">
        <v>0.35399999999999998</v>
      </c>
      <c r="AF619" s="36">
        <v>72</v>
      </c>
      <c r="AG619" s="36">
        <v>83</v>
      </c>
      <c r="AH619" s="8">
        <v>24</v>
      </c>
      <c r="AI619" s="36">
        <v>34</v>
      </c>
      <c r="AJ619" s="38">
        <v>9</v>
      </c>
      <c r="AK619" s="38">
        <v>1</v>
      </c>
      <c r="AL619" s="1">
        <v>0.47499999999999998</v>
      </c>
      <c r="AM619" s="1">
        <v>0.4</v>
      </c>
      <c r="AN619" s="1">
        <v>0.60970950989999995</v>
      </c>
      <c r="AO619" s="1">
        <v>1.48421262E-2</v>
      </c>
      <c r="AP619" s="1">
        <v>9.6063071599999994E-2</v>
      </c>
      <c r="AQ619" s="1">
        <v>0.18651767150000001</v>
      </c>
      <c r="AR619" s="1">
        <v>0.17555585909999999</v>
      </c>
      <c r="AS619" s="1">
        <v>0.17743064</v>
      </c>
      <c r="AT619" s="1">
        <v>5.8754670600000003E-2</v>
      </c>
      <c r="AU619" s="1">
        <v>4.3062967999999997E-3</v>
      </c>
      <c r="AV619" s="1">
        <v>3.0332139399999999E-2</v>
      </c>
      <c r="AW619" s="1">
        <v>0.3536439817</v>
      </c>
      <c r="AX619" s="1">
        <v>1.9524895933999999</v>
      </c>
      <c r="AY619" s="1">
        <v>-1.278941978</v>
      </c>
      <c r="AZ619" s="1">
        <v>2.2222528313000001</v>
      </c>
      <c r="BA619" s="1">
        <v>-0.42439956499999998</v>
      </c>
      <c r="BB619" s="1">
        <v>0.7024621714</v>
      </c>
      <c r="BC619" s="1">
        <v>-0.76692237399999996</v>
      </c>
      <c r="BD619" s="1">
        <v>0.84556381140000003</v>
      </c>
      <c r="BE619" s="1">
        <v>0.78182479019999995</v>
      </c>
      <c r="BF619" s="1">
        <v>1.9319821472000001</v>
      </c>
      <c r="BG619" s="1">
        <v>-5.7027835999999998E-2</v>
      </c>
      <c r="BH619" s="1">
        <v>0.3382499115</v>
      </c>
      <c r="BI619" s="1">
        <v>1.9374139373999999</v>
      </c>
      <c r="BJ619">
        <v>4</v>
      </c>
      <c r="BK619">
        <v>3</v>
      </c>
      <c r="BL619" t="s">
        <v>760</v>
      </c>
      <c r="BM619" t="s">
        <v>764</v>
      </c>
      <c r="BN619" s="36" t="s">
        <v>797</v>
      </c>
      <c r="BO619" s="1">
        <v>6.7178413699999995E-2</v>
      </c>
      <c r="BP619" s="1">
        <v>-0.52786438499999999</v>
      </c>
      <c r="BQ619" s="1">
        <v>-0.80337007299999996</v>
      </c>
      <c r="BR619" s="1">
        <v>0.15426248009999999</v>
      </c>
      <c r="BS619" s="1">
        <v>6.7178413699999995E-2</v>
      </c>
      <c r="BT619" s="1">
        <v>0.52786438499999999</v>
      </c>
      <c r="BU619" s="1">
        <v>0.80337007329999999</v>
      </c>
      <c r="BV619" s="1">
        <v>0.15426248009999999</v>
      </c>
      <c r="BW619" t="s">
        <v>6292</v>
      </c>
      <c r="BX619" t="s">
        <v>1567</v>
      </c>
      <c r="BY619" t="s">
        <v>1063</v>
      </c>
      <c r="BZ619" t="s">
        <v>1567</v>
      </c>
      <c r="CA619">
        <v>539</v>
      </c>
      <c r="CB619">
        <v>145</v>
      </c>
      <c r="CC619">
        <v>22</v>
      </c>
      <c r="CD619">
        <v>4</v>
      </c>
      <c r="CE619">
        <v>2017</v>
      </c>
      <c r="CF619">
        <v>613</v>
      </c>
      <c r="CG619">
        <v>0.29499999999999998</v>
      </c>
      <c r="CH619">
        <v>0.375</v>
      </c>
      <c r="CI619">
        <v>0.47899999999999998</v>
      </c>
      <c r="CJ619">
        <v>229</v>
      </c>
      <c r="CK619">
        <v>0.373</v>
      </c>
      <c r="CL619">
        <v>88</v>
      </c>
      <c r="CM619">
        <v>29</v>
      </c>
      <c r="CN619" t="s">
        <v>257</v>
      </c>
      <c r="CO619">
        <v>23</v>
      </c>
      <c r="CP619" t="s">
        <v>1567</v>
      </c>
      <c r="CQ619">
        <v>627</v>
      </c>
      <c r="CR619">
        <v>157</v>
      </c>
      <c r="CS619">
        <v>26</v>
      </c>
      <c r="CT619">
        <v>3</v>
      </c>
      <c r="CU619">
        <v>2016</v>
      </c>
      <c r="CV619">
        <v>687</v>
      </c>
      <c r="CW619">
        <v>0.308</v>
      </c>
      <c r="CX619">
        <v>0.36499999999999999</v>
      </c>
      <c r="CY619">
        <v>0.51200000000000001</v>
      </c>
      <c r="CZ619">
        <v>260</v>
      </c>
      <c r="DA619">
        <v>0.378</v>
      </c>
      <c r="DB619">
        <v>100</v>
      </c>
      <c r="DC619">
        <v>34</v>
      </c>
      <c r="DD619" t="s">
        <v>257</v>
      </c>
      <c r="DE619">
        <v>22</v>
      </c>
      <c r="DF619" t="s">
        <v>1567</v>
      </c>
      <c r="DG619">
        <v>98</v>
      </c>
      <c r="DH619">
        <v>27</v>
      </c>
      <c r="DI619">
        <v>4</v>
      </c>
      <c r="DJ619">
        <v>2</v>
      </c>
      <c r="DK619">
        <v>2015</v>
      </c>
      <c r="DL619">
        <v>113</v>
      </c>
      <c r="DM619">
        <v>0.33700000000000002</v>
      </c>
      <c r="DN619">
        <v>0.42499999999999999</v>
      </c>
      <c r="DO619">
        <v>0.56100000000000005</v>
      </c>
      <c r="DP619">
        <v>48</v>
      </c>
      <c r="DQ619">
        <v>0.42599999999999999</v>
      </c>
      <c r="DR619">
        <v>48</v>
      </c>
      <c r="DS619">
        <v>7</v>
      </c>
      <c r="DT619" t="s">
        <v>257</v>
      </c>
      <c r="DU619">
        <v>21</v>
      </c>
      <c r="DV619" s="36" t="s">
        <v>4084</v>
      </c>
    </row>
    <row r="620" spans="1:126" x14ac:dyDescent="0.3">
      <c r="A620">
        <v>619</v>
      </c>
      <c r="B620" t="s">
        <v>676</v>
      </c>
      <c r="C620" t="s">
        <v>390</v>
      </c>
      <c r="D620" t="s">
        <v>29</v>
      </c>
      <c r="E620">
        <v>572122</v>
      </c>
      <c r="F620" t="s">
        <v>253</v>
      </c>
      <c r="I620" t="s">
        <v>1103</v>
      </c>
      <c r="J620">
        <v>7</v>
      </c>
      <c r="K620" t="s">
        <v>702</v>
      </c>
      <c r="L620">
        <v>96</v>
      </c>
      <c r="M620">
        <v>103</v>
      </c>
      <c r="N620">
        <v>208</v>
      </c>
      <c r="O620">
        <v>38</v>
      </c>
      <c r="P620">
        <v>101</v>
      </c>
      <c r="Q620">
        <v>75</v>
      </c>
      <c r="R620">
        <v>94</v>
      </c>
      <c r="S620">
        <v>149</v>
      </c>
      <c r="T620">
        <v>132</v>
      </c>
      <c r="U620">
        <v>52</v>
      </c>
      <c r="V620">
        <v>173</v>
      </c>
      <c r="W620">
        <v>115</v>
      </c>
      <c r="X620">
        <v>30</v>
      </c>
      <c r="Y620">
        <v>536</v>
      </c>
      <c r="Z620">
        <v>24</v>
      </c>
      <c r="AA620">
        <v>3</v>
      </c>
      <c r="AB620" s="1">
        <v>0.25700000000000001</v>
      </c>
      <c r="AC620" s="1">
        <v>0.32200000000000001</v>
      </c>
      <c r="AD620" s="1">
        <v>0.47199999999999998</v>
      </c>
      <c r="AE620" s="1">
        <v>0.34100000000000003</v>
      </c>
      <c r="AF620" s="36">
        <v>58</v>
      </c>
      <c r="AG620" s="36">
        <v>58</v>
      </c>
      <c r="AH620" s="8">
        <v>20</v>
      </c>
      <c r="AI620" s="36">
        <v>14</v>
      </c>
      <c r="AJ620" s="38">
        <v>45</v>
      </c>
      <c r="AK620" s="38">
        <v>8</v>
      </c>
      <c r="AL620" s="1">
        <v>0.26500000000000001</v>
      </c>
      <c r="AM620" s="1">
        <v>0.5</v>
      </c>
      <c r="AN620" s="1">
        <v>0.53558824630000001</v>
      </c>
      <c r="AO620" s="1">
        <v>9.4184239999999999E-3</v>
      </c>
      <c r="AP620" s="1">
        <v>7.9849832900000001E-2</v>
      </c>
      <c r="AQ620" s="1">
        <v>0.16334509650000001</v>
      </c>
      <c r="AR620" s="1">
        <v>0.14363736529999999</v>
      </c>
      <c r="AS620" s="1">
        <v>0.2142673396</v>
      </c>
      <c r="AT620" s="1">
        <v>5.3552051199999999E-2</v>
      </c>
      <c r="AU620" s="1">
        <v>2.3280954999999998E-3</v>
      </c>
      <c r="AV620" s="1">
        <v>4.5482737799999999E-2</v>
      </c>
      <c r="AW620" s="1">
        <v>0.34109459920000001</v>
      </c>
      <c r="AX620" s="1">
        <v>-0.11376711</v>
      </c>
      <c r="AY620" s="1">
        <v>0.22891958609999999</v>
      </c>
      <c r="AZ620" s="1">
        <v>1.7539090203000001</v>
      </c>
      <c r="BA620" s="1">
        <v>-0.65333781800000001</v>
      </c>
      <c r="BB620" s="1">
        <v>2.1565130799999999E-2</v>
      </c>
      <c r="BC620" s="1">
        <v>-1.3413554620000001</v>
      </c>
      <c r="BD620" s="1">
        <v>-0.371797512</v>
      </c>
      <c r="BE620" s="1">
        <v>1.6371818172999999</v>
      </c>
      <c r="BF620" s="1">
        <v>1.3788774859999999</v>
      </c>
      <c r="BG620" s="1">
        <v>-0.65225419699999998</v>
      </c>
      <c r="BH620" s="1">
        <v>1.6186182847999999</v>
      </c>
      <c r="BI620" s="1">
        <v>1.5065577910000001</v>
      </c>
      <c r="BJ620">
        <v>1</v>
      </c>
      <c r="BK620">
        <v>1</v>
      </c>
      <c r="BL620" t="s">
        <v>763</v>
      </c>
      <c r="BM620" t="s">
        <v>764</v>
      </c>
      <c r="BN620" s="36" t="s">
        <v>774</v>
      </c>
      <c r="BO620" s="1">
        <v>0.65055800929999996</v>
      </c>
      <c r="BP620" s="1">
        <v>-0.58989855700000005</v>
      </c>
      <c r="BQ620" s="1">
        <v>-0.45769321200000002</v>
      </c>
      <c r="BR620" s="1">
        <v>-2.7877006999999999E-2</v>
      </c>
      <c r="BS620" s="1">
        <v>0.65055800929999996</v>
      </c>
      <c r="BT620" s="1">
        <v>0.58989855749999998</v>
      </c>
      <c r="BU620" s="1">
        <v>0.45769321229999999</v>
      </c>
      <c r="BV620" s="1">
        <v>2.7877007200000001E-2</v>
      </c>
      <c r="BW620" t="s">
        <v>7257</v>
      </c>
      <c r="BX620" t="s">
        <v>1397</v>
      </c>
      <c r="BY620" t="s">
        <v>1373</v>
      </c>
      <c r="BZ620" t="s">
        <v>1397</v>
      </c>
      <c r="CA620">
        <v>578</v>
      </c>
      <c r="CB620">
        <v>154</v>
      </c>
      <c r="CC620">
        <v>27</v>
      </c>
      <c r="CD620">
        <v>2</v>
      </c>
      <c r="CE620">
        <v>2017</v>
      </c>
      <c r="CF620">
        <v>650</v>
      </c>
      <c r="CG620">
        <v>0.249</v>
      </c>
      <c r="CH620">
        <v>0.32300000000000001</v>
      </c>
      <c r="CI620">
        <v>0.45</v>
      </c>
      <c r="CJ620">
        <v>218</v>
      </c>
      <c r="CK620">
        <v>0.33500000000000002</v>
      </c>
      <c r="CL620">
        <v>62</v>
      </c>
      <c r="CM620">
        <v>22</v>
      </c>
      <c r="CN620" t="s">
        <v>253</v>
      </c>
      <c r="CO620">
        <v>29</v>
      </c>
      <c r="CP620" t="s">
        <v>1397</v>
      </c>
      <c r="CQ620">
        <v>597</v>
      </c>
      <c r="CR620">
        <v>158</v>
      </c>
      <c r="CS620">
        <v>30</v>
      </c>
      <c r="CT620">
        <v>3</v>
      </c>
      <c r="CU620">
        <v>2016</v>
      </c>
      <c r="CV620">
        <v>676</v>
      </c>
      <c r="CW620">
        <v>0.27800000000000002</v>
      </c>
      <c r="CX620">
        <v>0.35899999999999999</v>
      </c>
      <c r="CY620">
        <v>0.499</v>
      </c>
      <c r="CZ620">
        <v>251</v>
      </c>
      <c r="DA620">
        <v>0.371</v>
      </c>
      <c r="DB620">
        <v>92</v>
      </c>
      <c r="DC620">
        <v>31</v>
      </c>
      <c r="DD620" t="s">
        <v>253</v>
      </c>
      <c r="DE620">
        <v>28</v>
      </c>
      <c r="DF620" t="s">
        <v>1397</v>
      </c>
      <c r="DG620">
        <v>623</v>
      </c>
      <c r="DH620">
        <v>161</v>
      </c>
      <c r="DI620">
        <v>26</v>
      </c>
      <c r="DJ620">
        <v>6</v>
      </c>
      <c r="DK620">
        <v>2015</v>
      </c>
      <c r="DL620">
        <v>686</v>
      </c>
      <c r="DM620">
        <v>0.26600000000000001</v>
      </c>
      <c r="DN620">
        <v>0.32800000000000001</v>
      </c>
      <c r="DO620">
        <v>0.45100000000000001</v>
      </c>
      <c r="DP620">
        <v>232</v>
      </c>
      <c r="DQ620">
        <v>0.33800000000000002</v>
      </c>
      <c r="DR620">
        <v>66</v>
      </c>
      <c r="DS620">
        <v>25</v>
      </c>
      <c r="DT620" t="s">
        <v>253</v>
      </c>
      <c r="DU620">
        <v>27</v>
      </c>
      <c r="DV620" s="36" t="s">
        <v>1506</v>
      </c>
    </row>
    <row r="621" spans="1:126" x14ac:dyDescent="0.3">
      <c r="A621">
        <v>620</v>
      </c>
      <c r="B621" t="s">
        <v>7339</v>
      </c>
      <c r="C621" t="s">
        <v>4868</v>
      </c>
      <c r="D621" t="s">
        <v>486</v>
      </c>
      <c r="E621">
        <v>574847</v>
      </c>
      <c r="F621" t="s">
        <v>253</v>
      </c>
      <c r="I621" t="s">
        <v>1065</v>
      </c>
      <c r="J621">
        <v>19</v>
      </c>
      <c r="K621" t="s">
        <v>817</v>
      </c>
      <c r="L621">
        <v>96</v>
      </c>
      <c r="M621">
        <v>100</v>
      </c>
      <c r="N621">
        <v>44</v>
      </c>
      <c r="O621">
        <v>89</v>
      </c>
      <c r="P621">
        <v>75</v>
      </c>
      <c r="Q621">
        <v>115</v>
      </c>
      <c r="R621">
        <v>96</v>
      </c>
      <c r="S621">
        <v>90</v>
      </c>
      <c r="T621">
        <v>95</v>
      </c>
      <c r="U621">
        <v>145</v>
      </c>
      <c r="V621">
        <v>85</v>
      </c>
      <c r="W621">
        <v>93</v>
      </c>
      <c r="X621">
        <v>29</v>
      </c>
      <c r="Y621">
        <v>113</v>
      </c>
      <c r="Z621">
        <v>3</v>
      </c>
      <c r="AA621">
        <v>1</v>
      </c>
      <c r="AB621" s="1">
        <v>0.221</v>
      </c>
      <c r="AC621" s="1">
        <v>0.27500000000000002</v>
      </c>
      <c r="AD621" s="1">
        <v>0.35</v>
      </c>
      <c r="AE621" s="1">
        <v>0.27500000000000002</v>
      </c>
      <c r="AF621" s="36">
        <v>10</v>
      </c>
      <c r="AG621" s="36">
        <v>9</v>
      </c>
      <c r="AH621" s="8">
        <v>2</v>
      </c>
      <c r="AI621" s="36">
        <v>-6</v>
      </c>
      <c r="AJ621" s="38">
        <v>560</v>
      </c>
      <c r="AK621" s="38">
        <v>59</v>
      </c>
      <c r="AL621" s="1">
        <v>0.26500000000000001</v>
      </c>
      <c r="AM621" s="1">
        <v>0.4833333333</v>
      </c>
      <c r="AN621" s="1">
        <v>0.113048384</v>
      </c>
      <c r="AO621" s="1">
        <v>2.2074658699999999E-2</v>
      </c>
      <c r="AP621" s="1">
        <v>5.9772140100000003E-2</v>
      </c>
      <c r="AQ621" s="1">
        <v>0.24912548549999999</v>
      </c>
      <c r="AR621" s="1">
        <v>0.1476752486</v>
      </c>
      <c r="AS621" s="1">
        <v>0.1293026988</v>
      </c>
      <c r="AT621" s="1">
        <v>3.8377661100000002E-2</v>
      </c>
      <c r="AU621" s="1">
        <v>6.5211705000000003E-3</v>
      </c>
      <c r="AV621" s="1">
        <v>2.2283852699999999E-2</v>
      </c>
      <c r="AW621" s="1">
        <v>0.27530486160000001</v>
      </c>
      <c r="AX621" s="1">
        <v>-0.11376711</v>
      </c>
      <c r="AY621" s="1">
        <v>-2.2390674999999999E-2</v>
      </c>
      <c r="AZ621" s="1">
        <v>-0.91595816399999996</v>
      </c>
      <c r="BA621" s="1">
        <v>-0.11910932</v>
      </c>
      <c r="BB621" s="1">
        <v>-0.82162492099999995</v>
      </c>
      <c r="BC621" s="1">
        <v>0.78508468909999995</v>
      </c>
      <c r="BD621" s="1">
        <v>-0.21779391100000001</v>
      </c>
      <c r="BE621" s="1">
        <v>-0.33571758000000002</v>
      </c>
      <c r="BF621" s="1">
        <v>-0.234353332</v>
      </c>
      <c r="BG621" s="1">
        <v>0.60941152509999996</v>
      </c>
      <c r="BH621" s="1">
        <v>-0.34190618099999998</v>
      </c>
      <c r="BI621" s="1">
        <v>-0.75219181700000004</v>
      </c>
      <c r="BJ621">
        <v>2</v>
      </c>
      <c r="BK621">
        <v>2</v>
      </c>
      <c r="BL621" t="s">
        <v>759</v>
      </c>
      <c r="BM621" t="s">
        <v>761</v>
      </c>
      <c r="BN621" s="36" t="s">
        <v>779</v>
      </c>
      <c r="BO621" s="1">
        <v>-0.349295038</v>
      </c>
      <c r="BP621" s="1">
        <v>0.78845564089999998</v>
      </c>
      <c r="BQ621" s="1">
        <v>0.32580800519999997</v>
      </c>
      <c r="BR621" s="1">
        <v>0.23592548960000001</v>
      </c>
      <c r="BS621" s="1">
        <v>0.34929503830000003</v>
      </c>
      <c r="BT621" s="1">
        <v>0.78845564089999998</v>
      </c>
      <c r="BU621" s="1">
        <v>0.32580800519999997</v>
      </c>
      <c r="BV621" s="1">
        <v>0.23592548960000001</v>
      </c>
      <c r="BW621" t="s">
        <v>2880</v>
      </c>
      <c r="BX621" t="s">
        <v>1567</v>
      </c>
      <c r="BY621" t="s">
        <v>1063</v>
      </c>
      <c r="BZ621" t="s">
        <v>1567</v>
      </c>
      <c r="CA621">
        <v>20</v>
      </c>
      <c r="CB621">
        <v>13</v>
      </c>
      <c r="CC621">
        <v>0</v>
      </c>
      <c r="CD621">
        <v>0</v>
      </c>
      <c r="CE621">
        <v>2017</v>
      </c>
      <c r="CF621">
        <v>20</v>
      </c>
      <c r="CG621">
        <v>0.2</v>
      </c>
      <c r="CH621">
        <v>0.2</v>
      </c>
      <c r="CI621">
        <v>0.3</v>
      </c>
      <c r="CJ621">
        <v>4</v>
      </c>
      <c r="CK621">
        <v>0.214</v>
      </c>
      <c r="CL621">
        <v>1</v>
      </c>
      <c r="CM621">
        <v>0</v>
      </c>
      <c r="CN621" t="s">
        <v>250</v>
      </c>
      <c r="CO621">
        <v>28</v>
      </c>
      <c r="CP621" t="s">
        <v>1567</v>
      </c>
      <c r="CQ621">
        <v>73</v>
      </c>
      <c r="CR621">
        <v>40</v>
      </c>
      <c r="CS621">
        <v>2</v>
      </c>
      <c r="CT621">
        <v>0</v>
      </c>
      <c r="CU621">
        <v>2016</v>
      </c>
      <c r="CV621">
        <v>83</v>
      </c>
      <c r="CW621">
        <v>0.23300000000000001</v>
      </c>
      <c r="CX621">
        <v>0.30099999999999999</v>
      </c>
      <c r="CY621">
        <v>0.37</v>
      </c>
      <c r="CZ621">
        <v>25</v>
      </c>
      <c r="DA621">
        <v>0.29599999999999999</v>
      </c>
      <c r="DB621">
        <v>11</v>
      </c>
      <c r="DC621">
        <v>2</v>
      </c>
      <c r="DD621" t="s">
        <v>249</v>
      </c>
      <c r="DE621">
        <v>27</v>
      </c>
      <c r="DV621" s="36" t="s">
        <v>4869</v>
      </c>
    </row>
    <row r="622" spans="1:126" x14ac:dyDescent="0.3">
      <c r="A622">
        <v>621</v>
      </c>
      <c r="B622" t="s">
        <v>6847</v>
      </c>
      <c r="C622" t="s">
        <v>912</v>
      </c>
      <c r="D622" t="s">
        <v>913</v>
      </c>
      <c r="E622">
        <v>516416</v>
      </c>
      <c r="F622" t="s">
        <v>257</v>
      </c>
      <c r="I622" t="s">
        <v>1065</v>
      </c>
      <c r="J622">
        <v>3</v>
      </c>
      <c r="K622" t="s">
        <v>801</v>
      </c>
      <c r="L622">
        <v>172</v>
      </c>
      <c r="M622">
        <v>96</v>
      </c>
      <c r="N622">
        <v>220</v>
      </c>
      <c r="O622">
        <v>288</v>
      </c>
      <c r="P622">
        <v>49</v>
      </c>
      <c r="Q622">
        <v>69</v>
      </c>
      <c r="R622">
        <v>132</v>
      </c>
      <c r="S622">
        <v>95</v>
      </c>
      <c r="T622">
        <v>120</v>
      </c>
      <c r="U622">
        <v>155</v>
      </c>
      <c r="V622">
        <v>82</v>
      </c>
      <c r="W622">
        <v>108</v>
      </c>
      <c r="X622">
        <v>28</v>
      </c>
      <c r="Y622">
        <v>569</v>
      </c>
      <c r="Z622">
        <v>12</v>
      </c>
      <c r="AA622">
        <v>22</v>
      </c>
      <c r="AB622" s="1">
        <v>0.28299999999999997</v>
      </c>
      <c r="AC622" s="1">
        <v>0.31900000000000001</v>
      </c>
      <c r="AD622" s="1">
        <v>0.41899999999999998</v>
      </c>
      <c r="AE622" s="1">
        <v>0.32200000000000001</v>
      </c>
      <c r="AF622" s="36">
        <v>49</v>
      </c>
      <c r="AG622" s="36">
        <v>56</v>
      </c>
      <c r="AH622" s="8">
        <v>26</v>
      </c>
      <c r="AI622" s="36">
        <v>14</v>
      </c>
      <c r="AJ622" s="38">
        <v>56</v>
      </c>
      <c r="AK622" s="38">
        <v>9</v>
      </c>
      <c r="AL622" s="1">
        <v>0.47499999999999998</v>
      </c>
      <c r="AM622" s="1">
        <v>0.46666666670000001</v>
      </c>
      <c r="AN622" s="1">
        <v>0.56887721000000002</v>
      </c>
      <c r="AO622" s="1">
        <v>7.1766459500000004E-2</v>
      </c>
      <c r="AP622" s="1">
        <v>3.92354434E-2</v>
      </c>
      <c r="AQ622" s="1">
        <v>0.14964722489999999</v>
      </c>
      <c r="AR622" s="1">
        <v>0.20171058140000001</v>
      </c>
      <c r="AS622" s="1">
        <v>0.13586479870000001</v>
      </c>
      <c r="AT622" s="1">
        <v>4.88208714E-2</v>
      </c>
      <c r="AU622" s="1">
        <v>6.9826065999999999E-3</v>
      </c>
      <c r="AV622" s="1">
        <v>2.1526718800000001E-2</v>
      </c>
      <c r="AW622" s="1">
        <v>0.32179777199999998</v>
      </c>
      <c r="AX622" s="1">
        <v>1.9524895933999999</v>
      </c>
      <c r="AY622" s="1">
        <v>-0.27370093499999998</v>
      </c>
      <c r="AZ622" s="1">
        <v>1.9642492027</v>
      </c>
      <c r="BA622" s="1">
        <v>1.9784162692</v>
      </c>
      <c r="BB622" s="1">
        <v>-1.684091467</v>
      </c>
      <c r="BC622" s="1">
        <v>-1.6809168080000001</v>
      </c>
      <c r="BD622" s="1">
        <v>1.8430967013999999</v>
      </c>
      <c r="BE622" s="1">
        <v>-0.18334404300000001</v>
      </c>
      <c r="BF622" s="1">
        <v>0.87589285409999995</v>
      </c>
      <c r="BG622" s="1">
        <v>0.74825428599999999</v>
      </c>
      <c r="BH622" s="1">
        <v>-0.40589113599999999</v>
      </c>
      <c r="BI622" s="1">
        <v>0.84404259670000004</v>
      </c>
      <c r="BJ622">
        <v>4</v>
      </c>
      <c r="BK622">
        <v>1</v>
      </c>
      <c r="BL622" t="s">
        <v>761</v>
      </c>
      <c r="BM622" t="s">
        <v>760</v>
      </c>
      <c r="BN622" s="36" t="s">
        <v>773</v>
      </c>
      <c r="BO622" s="1">
        <v>-0.664465309</v>
      </c>
      <c r="BP622" s="1">
        <v>-0.30210763800000001</v>
      </c>
      <c r="BQ622" s="1">
        <v>-0.62162835900000002</v>
      </c>
      <c r="BR622" s="1">
        <v>-0.170074898</v>
      </c>
      <c r="BS622" s="1">
        <v>0.66446530879999999</v>
      </c>
      <c r="BT622" s="1">
        <v>0.3021076378</v>
      </c>
      <c r="BU622" s="1">
        <v>0.62162835930000004</v>
      </c>
      <c r="BV622" s="1">
        <v>0.170074898</v>
      </c>
      <c r="BW622" t="s">
        <v>7244</v>
      </c>
      <c r="BX622" t="s">
        <v>1397</v>
      </c>
      <c r="BY622" t="s">
        <v>1373</v>
      </c>
      <c r="BZ622" t="s">
        <v>1397</v>
      </c>
      <c r="CA622">
        <v>524</v>
      </c>
      <c r="CB622">
        <v>125</v>
      </c>
      <c r="CC622">
        <v>11</v>
      </c>
      <c r="CD622">
        <v>22</v>
      </c>
      <c r="CE622">
        <v>2017</v>
      </c>
      <c r="CF622">
        <v>565</v>
      </c>
      <c r="CG622">
        <v>0.3</v>
      </c>
      <c r="CH622">
        <v>0.34899999999999998</v>
      </c>
      <c r="CI622">
        <v>0.42699999999999999</v>
      </c>
      <c r="CJ622">
        <v>193</v>
      </c>
      <c r="CK622">
        <v>0.34200000000000003</v>
      </c>
      <c r="CL622">
        <v>61</v>
      </c>
      <c r="CM622">
        <v>28</v>
      </c>
      <c r="CN622" t="s">
        <v>257</v>
      </c>
      <c r="CO622">
        <v>27</v>
      </c>
      <c r="CP622" t="s">
        <v>1116</v>
      </c>
      <c r="CQ622">
        <v>637</v>
      </c>
      <c r="CR622">
        <v>153</v>
      </c>
      <c r="CS622">
        <v>20</v>
      </c>
      <c r="CT622">
        <v>33</v>
      </c>
      <c r="CU622">
        <v>2016</v>
      </c>
      <c r="CV622">
        <v>694</v>
      </c>
      <c r="CW622">
        <v>0.31900000000000001</v>
      </c>
      <c r="CX622">
        <v>0.36799999999999999</v>
      </c>
      <c r="CY622">
        <v>0.499</v>
      </c>
      <c r="CZ622">
        <v>259</v>
      </c>
      <c r="DA622">
        <v>0.374</v>
      </c>
      <c r="DB622">
        <v>96</v>
      </c>
      <c r="DC622">
        <v>43</v>
      </c>
      <c r="DD622" t="s">
        <v>265</v>
      </c>
      <c r="DE622">
        <v>26</v>
      </c>
      <c r="DF622" t="s">
        <v>1111</v>
      </c>
      <c r="DG622">
        <v>560</v>
      </c>
      <c r="DH622">
        <v>142</v>
      </c>
      <c r="DI622">
        <v>6</v>
      </c>
      <c r="DJ622">
        <v>25</v>
      </c>
      <c r="DK622">
        <v>2015</v>
      </c>
      <c r="DL622">
        <v>584</v>
      </c>
      <c r="DM622">
        <v>0.25700000000000001</v>
      </c>
      <c r="DN622">
        <v>0.28100000000000003</v>
      </c>
      <c r="DO622">
        <v>0.33600000000000002</v>
      </c>
      <c r="DP622">
        <v>159</v>
      </c>
      <c r="DQ622">
        <v>0.27100000000000002</v>
      </c>
      <c r="DR622">
        <v>27</v>
      </c>
      <c r="DS622">
        <v>18</v>
      </c>
      <c r="DT622" t="s">
        <v>257</v>
      </c>
      <c r="DU622">
        <v>25</v>
      </c>
      <c r="DV622" s="36" t="s">
        <v>1112</v>
      </c>
    </row>
    <row r="623" spans="1:126" x14ac:dyDescent="0.3">
      <c r="A623">
        <v>622</v>
      </c>
      <c r="B623" t="s">
        <v>7051</v>
      </c>
      <c r="C623" t="s">
        <v>4857</v>
      </c>
      <c r="D623" t="s">
        <v>400</v>
      </c>
      <c r="E623">
        <v>592731</v>
      </c>
      <c r="F623" t="s">
        <v>253</v>
      </c>
      <c r="I623" t="s">
        <v>1065</v>
      </c>
      <c r="J623">
        <v>24</v>
      </c>
      <c r="K623" t="s">
        <v>785</v>
      </c>
      <c r="L623">
        <v>96</v>
      </c>
      <c r="M623">
        <v>96</v>
      </c>
      <c r="N623">
        <v>46</v>
      </c>
      <c r="O623">
        <v>122</v>
      </c>
      <c r="P623">
        <v>65</v>
      </c>
      <c r="Q623">
        <v>124</v>
      </c>
      <c r="R623">
        <v>103</v>
      </c>
      <c r="S623">
        <v>89</v>
      </c>
      <c r="T623">
        <v>98</v>
      </c>
      <c r="U623">
        <v>82</v>
      </c>
      <c r="V623">
        <v>91</v>
      </c>
      <c r="W623">
        <v>93</v>
      </c>
      <c r="X623">
        <v>28</v>
      </c>
      <c r="Y623">
        <v>119</v>
      </c>
      <c r="Z623">
        <v>3</v>
      </c>
      <c r="AA623">
        <v>2</v>
      </c>
      <c r="AB623" s="1">
        <v>0.23</v>
      </c>
      <c r="AC623" s="1">
        <v>0.27200000000000002</v>
      </c>
      <c r="AD623" s="1">
        <v>0.35799999999999998</v>
      </c>
      <c r="AE623" s="1">
        <v>0.27600000000000002</v>
      </c>
      <c r="AF623" s="36">
        <v>10</v>
      </c>
      <c r="AG623" s="36">
        <v>10</v>
      </c>
      <c r="AH623" s="8">
        <v>3</v>
      </c>
      <c r="AI623" s="36">
        <v>-5</v>
      </c>
      <c r="AJ623" s="38">
        <v>516</v>
      </c>
      <c r="AK623" s="38">
        <v>57</v>
      </c>
      <c r="AL623" s="1">
        <v>0.26500000000000001</v>
      </c>
      <c r="AM623" s="1">
        <v>0.46666666670000001</v>
      </c>
      <c r="AN623" s="1">
        <v>0.1189245994</v>
      </c>
      <c r="AO623" s="1">
        <v>3.0374437899999999E-2</v>
      </c>
      <c r="AP623" s="1">
        <v>5.1175260399999999E-2</v>
      </c>
      <c r="AQ623" s="1">
        <v>0.26863174940000001</v>
      </c>
      <c r="AR623" s="1">
        <v>0.1578972132</v>
      </c>
      <c r="AS623" s="1">
        <v>0.12744010219999999</v>
      </c>
      <c r="AT623" s="1">
        <v>3.9708881600000002E-2</v>
      </c>
      <c r="AU623" s="1">
        <v>3.7082306000000001E-3</v>
      </c>
      <c r="AV623" s="1">
        <v>2.38367196E-2</v>
      </c>
      <c r="AW623" s="1">
        <v>0.27591431760000001</v>
      </c>
      <c r="AX623" s="1">
        <v>-0.11376711</v>
      </c>
      <c r="AY623" s="1">
        <v>-0.27370093499999998</v>
      </c>
      <c r="AZ623" s="1">
        <v>-0.87882861499999998</v>
      </c>
      <c r="BA623" s="1">
        <v>0.23123015390000001</v>
      </c>
      <c r="BB623" s="1">
        <v>-1.1826625930000001</v>
      </c>
      <c r="BC623" s="1">
        <v>1.2686323064</v>
      </c>
      <c r="BD623" s="1">
        <v>0.1720686079</v>
      </c>
      <c r="BE623" s="1">
        <v>-0.378967522</v>
      </c>
      <c r="BF623" s="1">
        <v>-9.2827647999999999E-2</v>
      </c>
      <c r="BG623" s="1">
        <v>-0.23698160600000001</v>
      </c>
      <c r="BH623" s="1">
        <v>-0.21067429600000001</v>
      </c>
      <c r="BI623" s="1">
        <v>-0.73126745000000004</v>
      </c>
      <c r="BJ623">
        <v>2</v>
      </c>
      <c r="BK623">
        <v>2</v>
      </c>
      <c r="BL623" t="s">
        <v>759</v>
      </c>
      <c r="BM623" t="s">
        <v>6729</v>
      </c>
      <c r="BN623" s="36" t="s">
        <v>6767</v>
      </c>
      <c r="BO623" s="1">
        <v>-0.31152843000000002</v>
      </c>
      <c r="BP623" s="1">
        <v>0.70881189609999995</v>
      </c>
      <c r="BQ623" s="1">
        <v>0.24338452839999999</v>
      </c>
      <c r="BR623" s="1">
        <v>0.32068991140000003</v>
      </c>
      <c r="BS623" s="1">
        <v>0.3115284297</v>
      </c>
      <c r="BT623" s="1">
        <v>0.70881189609999995</v>
      </c>
      <c r="BU623" s="1">
        <v>0.24338452839999999</v>
      </c>
      <c r="BV623" s="1">
        <v>0.32068991140000003</v>
      </c>
      <c r="BW623" t="s">
        <v>2891</v>
      </c>
      <c r="BX623" t="s">
        <v>1394</v>
      </c>
      <c r="BY623" t="s">
        <v>1373</v>
      </c>
      <c r="BZ623" t="s">
        <v>1394</v>
      </c>
      <c r="CA623">
        <v>9</v>
      </c>
      <c r="CB623">
        <v>8</v>
      </c>
      <c r="CC623">
        <v>0</v>
      </c>
      <c r="CD623">
        <v>0</v>
      </c>
      <c r="CE623">
        <v>2017</v>
      </c>
      <c r="CF623">
        <v>9</v>
      </c>
      <c r="CG623">
        <v>0.111</v>
      </c>
      <c r="CH623">
        <v>0.111</v>
      </c>
      <c r="CI623">
        <v>0.222</v>
      </c>
      <c r="CJ623">
        <v>1</v>
      </c>
      <c r="CK623">
        <v>0.13800000000000001</v>
      </c>
      <c r="CL623">
        <v>0</v>
      </c>
      <c r="CM623">
        <v>0</v>
      </c>
      <c r="CN623" t="s">
        <v>253</v>
      </c>
      <c r="CO623">
        <v>27</v>
      </c>
      <c r="CP623" t="s">
        <v>1093</v>
      </c>
      <c r="CQ623">
        <v>51</v>
      </c>
      <c r="CR623">
        <v>24</v>
      </c>
      <c r="CS623">
        <v>2</v>
      </c>
      <c r="CT623">
        <v>1</v>
      </c>
      <c r="CU623">
        <v>2016</v>
      </c>
      <c r="CV623">
        <v>54</v>
      </c>
      <c r="CW623">
        <v>0.314</v>
      </c>
      <c r="CX623">
        <v>0.34</v>
      </c>
      <c r="CY623">
        <v>0.47099999999999997</v>
      </c>
      <c r="CZ623">
        <v>19</v>
      </c>
      <c r="DA623">
        <v>0.34499999999999997</v>
      </c>
      <c r="DB623">
        <v>14</v>
      </c>
      <c r="DC623">
        <v>3</v>
      </c>
      <c r="DD623" t="s">
        <v>249</v>
      </c>
      <c r="DE623">
        <v>26</v>
      </c>
      <c r="DV623" s="36" t="s">
        <v>4858</v>
      </c>
    </row>
    <row r="624" spans="1:126" x14ac:dyDescent="0.3">
      <c r="A624">
        <v>623</v>
      </c>
      <c r="B624" t="s">
        <v>4085</v>
      </c>
      <c r="C624" t="s">
        <v>2742</v>
      </c>
      <c r="D624" t="s">
        <v>314</v>
      </c>
      <c r="E624">
        <v>543760</v>
      </c>
      <c r="F624" t="s">
        <v>257</v>
      </c>
      <c r="I624" t="s">
        <v>1065</v>
      </c>
      <c r="J624">
        <v>30</v>
      </c>
      <c r="K624" t="s">
        <v>809</v>
      </c>
      <c r="L624">
        <v>172</v>
      </c>
      <c r="M624">
        <v>93</v>
      </c>
      <c r="N624">
        <v>167</v>
      </c>
      <c r="O624">
        <v>164</v>
      </c>
      <c r="P624">
        <v>105</v>
      </c>
      <c r="Q624">
        <v>96</v>
      </c>
      <c r="R624">
        <v>93</v>
      </c>
      <c r="S624">
        <v>124</v>
      </c>
      <c r="T624">
        <v>123</v>
      </c>
      <c r="U624">
        <v>139</v>
      </c>
      <c r="V624">
        <v>126</v>
      </c>
      <c r="W624">
        <v>106</v>
      </c>
      <c r="X624">
        <v>27</v>
      </c>
      <c r="Y624">
        <v>431</v>
      </c>
      <c r="Z624">
        <v>14</v>
      </c>
      <c r="AA624">
        <v>9</v>
      </c>
      <c r="AB624" s="1">
        <v>0.24099999999999999</v>
      </c>
      <c r="AC624" s="1">
        <v>0.30599999999999999</v>
      </c>
      <c r="AD624" s="1">
        <v>0.42</v>
      </c>
      <c r="AE624" s="1">
        <v>0.316</v>
      </c>
      <c r="AF624" s="36">
        <v>38</v>
      </c>
      <c r="AG624" s="36">
        <v>46</v>
      </c>
      <c r="AH624" s="8">
        <v>13</v>
      </c>
      <c r="AI624" s="36">
        <v>8</v>
      </c>
      <c r="AJ624" s="38">
        <v>100</v>
      </c>
      <c r="AK624" s="38">
        <v>24</v>
      </c>
      <c r="AL624" s="1">
        <v>0.47499999999999998</v>
      </c>
      <c r="AM624" s="1">
        <v>0.45</v>
      </c>
      <c r="AN624" s="1">
        <v>0.43091702139999999</v>
      </c>
      <c r="AO624" s="1">
        <v>4.0800721999999998E-2</v>
      </c>
      <c r="AP624" s="1">
        <v>8.3539211299999999E-2</v>
      </c>
      <c r="AQ624" s="1">
        <v>0.2082111891</v>
      </c>
      <c r="AR624" s="1">
        <v>0.1433031344</v>
      </c>
      <c r="AS624" s="1">
        <v>0.17866250310000001</v>
      </c>
      <c r="AT624" s="1">
        <v>4.97231609E-2</v>
      </c>
      <c r="AU624" s="1">
        <v>6.2334060000000004E-3</v>
      </c>
      <c r="AV624" s="1">
        <v>3.3191944199999997E-2</v>
      </c>
      <c r="AW624" s="1">
        <v>0.3155127164</v>
      </c>
      <c r="AX624" s="1">
        <v>1.9524895933999999</v>
      </c>
      <c r="AY624" s="1">
        <v>-0.52501119600000001</v>
      </c>
      <c r="AZ624" s="1">
        <v>1.0925317318000001</v>
      </c>
      <c r="BA624" s="1">
        <v>0.67133087970000005</v>
      </c>
      <c r="BB624" s="1">
        <v>0.17650560039999999</v>
      </c>
      <c r="BC624" s="1">
        <v>-0.229154156</v>
      </c>
      <c r="BD624" s="1">
        <v>-0.38454497300000001</v>
      </c>
      <c r="BE624" s="1">
        <v>0.8104289496</v>
      </c>
      <c r="BF624" s="1">
        <v>0.97181771269999995</v>
      </c>
      <c r="BG624" s="1">
        <v>0.52282527170000004</v>
      </c>
      <c r="BH624" s="1">
        <v>0.57993036769999995</v>
      </c>
      <c r="BI624" s="1">
        <v>0.62825868429999998</v>
      </c>
      <c r="BJ624">
        <v>4</v>
      </c>
      <c r="BK624">
        <v>3</v>
      </c>
      <c r="BL624" t="s">
        <v>760</v>
      </c>
      <c r="BM624" t="s">
        <v>6729</v>
      </c>
      <c r="BN624" s="36" t="s">
        <v>6845</v>
      </c>
      <c r="BO624" s="1">
        <v>1.0118612E-3</v>
      </c>
      <c r="BP624" s="1">
        <v>-0.111325064</v>
      </c>
      <c r="BQ624" s="1">
        <v>-0.786482287</v>
      </c>
      <c r="BR624" s="1">
        <v>0.40828560879999998</v>
      </c>
      <c r="BS624" s="1">
        <v>1.0118612E-3</v>
      </c>
      <c r="BT624" s="1">
        <v>0.111325064</v>
      </c>
      <c r="BU624" s="1">
        <v>0.78648228679999999</v>
      </c>
      <c r="BV624" s="1">
        <v>0.40828560879999998</v>
      </c>
      <c r="BW624" t="s">
        <v>6533</v>
      </c>
      <c r="BX624" t="s">
        <v>1392</v>
      </c>
      <c r="BY624" t="s">
        <v>1373</v>
      </c>
      <c r="BZ624" t="s">
        <v>1392</v>
      </c>
      <c r="CA624">
        <v>342</v>
      </c>
      <c r="CB624">
        <v>85</v>
      </c>
      <c r="CC624">
        <v>10</v>
      </c>
      <c r="CD624">
        <v>12</v>
      </c>
      <c r="CE624">
        <v>2017</v>
      </c>
      <c r="CF624">
        <v>386</v>
      </c>
      <c r="CG624">
        <v>0.249</v>
      </c>
      <c r="CH624">
        <v>0.32500000000000001</v>
      </c>
      <c r="CI624">
        <v>0.39800000000000002</v>
      </c>
      <c r="CJ624">
        <v>123</v>
      </c>
      <c r="CK624">
        <v>0.31900000000000001</v>
      </c>
      <c r="CL624">
        <v>37</v>
      </c>
      <c r="CM624">
        <v>14</v>
      </c>
      <c r="CN624" t="s">
        <v>257</v>
      </c>
      <c r="CO624">
        <v>26</v>
      </c>
      <c r="CP624" t="s">
        <v>1392</v>
      </c>
      <c r="CQ624">
        <v>568</v>
      </c>
      <c r="CR624">
        <v>159</v>
      </c>
      <c r="CS624">
        <v>27</v>
      </c>
      <c r="CT624">
        <v>10</v>
      </c>
      <c r="CU624">
        <v>2016</v>
      </c>
      <c r="CV624">
        <v>621</v>
      </c>
      <c r="CW624">
        <v>0.23799999999999999</v>
      </c>
      <c r="CX624">
        <v>0.3</v>
      </c>
      <c r="CY624">
        <v>0.435</v>
      </c>
      <c r="CZ624">
        <v>197</v>
      </c>
      <c r="DA624">
        <v>0.317</v>
      </c>
      <c r="DB624">
        <v>49</v>
      </c>
      <c r="DC624">
        <v>21</v>
      </c>
      <c r="DD624" t="s">
        <v>257</v>
      </c>
      <c r="DE624">
        <v>25</v>
      </c>
      <c r="DF624" t="s">
        <v>1392</v>
      </c>
      <c r="DG624">
        <v>556</v>
      </c>
      <c r="DH624">
        <v>155</v>
      </c>
      <c r="DI624">
        <v>15</v>
      </c>
      <c r="DJ624">
        <v>11</v>
      </c>
      <c r="DK624">
        <v>2015</v>
      </c>
      <c r="DL624">
        <v>601</v>
      </c>
      <c r="DM624">
        <v>0.25700000000000001</v>
      </c>
      <c r="DN624">
        <v>0.31</v>
      </c>
      <c r="DO624">
        <v>0.40500000000000003</v>
      </c>
      <c r="DP624">
        <v>188</v>
      </c>
      <c r="DQ624">
        <v>0.313</v>
      </c>
      <c r="DR624">
        <v>46</v>
      </c>
      <c r="DS624">
        <v>17</v>
      </c>
      <c r="DT624" t="s">
        <v>257</v>
      </c>
      <c r="DU624">
        <v>24</v>
      </c>
      <c r="DV624" s="36" t="s">
        <v>2743</v>
      </c>
    </row>
    <row r="625" spans="1:126" x14ac:dyDescent="0.3">
      <c r="A625">
        <v>624</v>
      </c>
      <c r="B625" t="s">
        <v>4086</v>
      </c>
      <c r="C625" t="s">
        <v>4087</v>
      </c>
      <c r="D625" t="s">
        <v>310</v>
      </c>
      <c r="E625">
        <v>600474</v>
      </c>
      <c r="F625" t="s">
        <v>255</v>
      </c>
      <c r="I625" t="s">
        <v>1065</v>
      </c>
      <c r="J625">
        <v>12</v>
      </c>
      <c r="K625" t="s">
        <v>2890</v>
      </c>
      <c r="L625">
        <v>90</v>
      </c>
      <c r="M625">
        <v>83</v>
      </c>
      <c r="N625">
        <v>63</v>
      </c>
      <c r="O625">
        <v>18</v>
      </c>
      <c r="P625">
        <v>118</v>
      </c>
      <c r="Q625">
        <v>101</v>
      </c>
      <c r="R625">
        <v>96</v>
      </c>
      <c r="S625">
        <v>100</v>
      </c>
      <c r="T625">
        <v>117</v>
      </c>
      <c r="U625">
        <v>33</v>
      </c>
      <c r="V625">
        <v>91</v>
      </c>
      <c r="W625">
        <v>101</v>
      </c>
      <c r="X625">
        <v>24</v>
      </c>
      <c r="Y625">
        <v>162</v>
      </c>
      <c r="Z625">
        <v>4</v>
      </c>
      <c r="AA625">
        <v>0</v>
      </c>
      <c r="AB625" s="1">
        <v>0.224</v>
      </c>
      <c r="AC625" s="1">
        <v>0.309</v>
      </c>
      <c r="AD625" s="1">
        <v>0.36799999999999999</v>
      </c>
      <c r="AE625" s="1">
        <v>0.30199999999999999</v>
      </c>
      <c r="AF625" s="36">
        <v>17</v>
      </c>
      <c r="AG625" s="36">
        <v>17</v>
      </c>
      <c r="AH625" s="8">
        <v>3</v>
      </c>
      <c r="AI625" s="36">
        <v>-3</v>
      </c>
      <c r="AJ625" s="38">
        <v>390</v>
      </c>
      <c r="AK625" s="38">
        <v>51</v>
      </c>
      <c r="AL625" s="1">
        <v>0.25</v>
      </c>
      <c r="AM625" s="1">
        <v>0.4</v>
      </c>
      <c r="AN625" s="1">
        <v>0.16225484800000001</v>
      </c>
      <c r="AO625" s="1">
        <v>4.5031914000000003E-3</v>
      </c>
      <c r="AP625" s="1">
        <v>9.3785246899999994E-2</v>
      </c>
      <c r="AQ625" s="1">
        <v>0.21940219080000001</v>
      </c>
      <c r="AR625" s="1">
        <v>0.1476459581</v>
      </c>
      <c r="AS625" s="1">
        <v>0.14363589739999999</v>
      </c>
      <c r="AT625" s="1">
        <v>4.7651025899999998E-2</v>
      </c>
      <c r="AU625" s="1">
        <v>1.4700659999999999E-3</v>
      </c>
      <c r="AV625" s="1">
        <v>2.3886819699999999E-2</v>
      </c>
      <c r="AW625" s="1">
        <v>0.30162598400000001</v>
      </c>
      <c r="AX625" s="1">
        <v>-0.26135687499999999</v>
      </c>
      <c r="AY625" s="1">
        <v>-1.278941978</v>
      </c>
      <c r="AZ625" s="1">
        <v>-0.60504140799999995</v>
      </c>
      <c r="BA625" s="1">
        <v>-0.86081321799999999</v>
      </c>
      <c r="BB625" s="1">
        <v>0.60680182309999997</v>
      </c>
      <c r="BC625" s="1">
        <v>4.8263510199999998E-2</v>
      </c>
      <c r="BD625" s="1">
        <v>-0.21891104</v>
      </c>
      <c r="BE625" s="1">
        <v>-2.89726E-3</v>
      </c>
      <c r="BF625" s="1">
        <v>0.75152338289999998</v>
      </c>
      <c r="BG625" s="1">
        <v>-0.91042902800000003</v>
      </c>
      <c r="BH625" s="1">
        <v>-0.20644036399999999</v>
      </c>
      <c r="BI625" s="1">
        <v>0.1514874983</v>
      </c>
      <c r="BJ625">
        <v>1</v>
      </c>
      <c r="BK625">
        <v>1</v>
      </c>
      <c r="BL625" t="s">
        <v>763</v>
      </c>
      <c r="BM625" t="s">
        <v>6729</v>
      </c>
      <c r="BN625" s="36" t="s">
        <v>6730</v>
      </c>
      <c r="BO625" s="1">
        <v>0.57269798260000004</v>
      </c>
      <c r="BP625" s="1">
        <v>-5.2968831000000001E-2</v>
      </c>
      <c r="BQ625" s="1">
        <v>-0.40267935999999999</v>
      </c>
      <c r="BR625" s="1">
        <v>0.42401047539999998</v>
      </c>
      <c r="BS625" s="1">
        <v>0.57269798260000004</v>
      </c>
      <c r="BT625" s="1">
        <v>5.2968831100000002E-2</v>
      </c>
      <c r="BU625" s="1">
        <v>0.40267936040000002</v>
      </c>
      <c r="BV625" s="1">
        <v>0.42401047539999998</v>
      </c>
      <c r="BW625" t="s">
        <v>2809</v>
      </c>
      <c r="BX625" t="s">
        <v>1085</v>
      </c>
      <c r="BY625" t="s">
        <v>1063</v>
      </c>
      <c r="BZ625" t="s">
        <v>1085</v>
      </c>
      <c r="CA625">
        <v>29</v>
      </c>
      <c r="CB625">
        <v>17</v>
      </c>
      <c r="CC625">
        <v>0</v>
      </c>
      <c r="CD625">
        <v>0</v>
      </c>
      <c r="CE625">
        <v>2017</v>
      </c>
      <c r="CF625">
        <v>31</v>
      </c>
      <c r="CG625">
        <v>0.17199999999999999</v>
      </c>
      <c r="CH625">
        <v>0.22600000000000001</v>
      </c>
      <c r="CI625">
        <v>0.20699999999999999</v>
      </c>
      <c r="CJ625">
        <v>6</v>
      </c>
      <c r="CK625">
        <v>0.20300000000000001</v>
      </c>
      <c r="CL625">
        <v>1</v>
      </c>
      <c r="CM625">
        <v>-1</v>
      </c>
      <c r="CN625" t="s">
        <v>255</v>
      </c>
      <c r="CO625">
        <v>23</v>
      </c>
      <c r="CP625" t="s">
        <v>1085</v>
      </c>
      <c r="CQ625">
        <v>28</v>
      </c>
      <c r="CR625">
        <v>16</v>
      </c>
      <c r="CS625">
        <v>2</v>
      </c>
      <c r="CT625">
        <v>0</v>
      </c>
      <c r="CU625">
        <v>2016</v>
      </c>
      <c r="CV625">
        <v>34</v>
      </c>
      <c r="CW625">
        <v>0.32100000000000001</v>
      </c>
      <c r="CX625">
        <v>0.441</v>
      </c>
      <c r="CY625">
        <v>0.60699999999999998</v>
      </c>
      <c r="CZ625">
        <v>15</v>
      </c>
      <c r="DA625">
        <v>0.44800000000000001</v>
      </c>
      <c r="DB625">
        <v>27</v>
      </c>
      <c r="DC625">
        <v>2</v>
      </c>
      <c r="DD625" t="s">
        <v>255</v>
      </c>
      <c r="DE625">
        <v>22</v>
      </c>
      <c r="DF625" t="s">
        <v>1085</v>
      </c>
      <c r="DG625">
        <v>4</v>
      </c>
      <c r="DH625">
        <v>2</v>
      </c>
      <c r="DI625">
        <v>0</v>
      </c>
      <c r="DJ625">
        <v>0</v>
      </c>
      <c r="DK625">
        <v>2015</v>
      </c>
      <c r="DL625">
        <v>4</v>
      </c>
      <c r="DM625">
        <v>0.25</v>
      </c>
      <c r="DN625">
        <v>0.25</v>
      </c>
      <c r="DO625">
        <v>0.5</v>
      </c>
      <c r="DP625">
        <v>1</v>
      </c>
      <c r="DQ625">
        <v>0.31</v>
      </c>
      <c r="DR625">
        <v>2</v>
      </c>
      <c r="DS625">
        <v>0</v>
      </c>
      <c r="DT625" t="s">
        <v>255</v>
      </c>
      <c r="DU625">
        <v>21</v>
      </c>
      <c r="DV625" s="36" t="s">
        <v>4088</v>
      </c>
    </row>
    <row r="626" spans="1:126" x14ac:dyDescent="0.3">
      <c r="A626">
        <v>625</v>
      </c>
      <c r="B626" t="s">
        <v>7052</v>
      </c>
      <c r="C626" t="s">
        <v>4089</v>
      </c>
      <c r="D626" t="s">
        <v>4090</v>
      </c>
      <c r="E626">
        <v>572128</v>
      </c>
      <c r="F626" t="s">
        <v>250</v>
      </c>
      <c r="I626" t="s">
        <v>1065</v>
      </c>
      <c r="J626">
        <v>8</v>
      </c>
      <c r="K626" t="s">
        <v>781</v>
      </c>
      <c r="L626">
        <v>67</v>
      </c>
      <c r="M626">
        <v>93</v>
      </c>
      <c r="N626">
        <v>47</v>
      </c>
      <c r="O626">
        <v>36</v>
      </c>
      <c r="P626">
        <v>107</v>
      </c>
      <c r="Q626">
        <v>122</v>
      </c>
      <c r="R626">
        <v>84</v>
      </c>
      <c r="S626">
        <v>109</v>
      </c>
      <c r="T626">
        <v>129</v>
      </c>
      <c r="U626">
        <v>74</v>
      </c>
      <c r="V626">
        <v>103</v>
      </c>
      <c r="W626">
        <v>100</v>
      </c>
      <c r="X626">
        <v>27</v>
      </c>
      <c r="Y626">
        <v>120</v>
      </c>
      <c r="Z626">
        <v>3</v>
      </c>
      <c r="AA626">
        <v>1</v>
      </c>
      <c r="AB626" s="1">
        <v>0.222</v>
      </c>
      <c r="AC626" s="1">
        <v>0.29599999999999999</v>
      </c>
      <c r="AD626" s="1">
        <v>0.379</v>
      </c>
      <c r="AE626" s="1">
        <v>0.29699999999999999</v>
      </c>
      <c r="AF626" s="36">
        <v>14</v>
      </c>
      <c r="AG626" s="36">
        <v>12</v>
      </c>
      <c r="AH626" s="8">
        <v>2</v>
      </c>
      <c r="AI626" s="36">
        <v>-4</v>
      </c>
      <c r="AJ626" s="38">
        <v>649</v>
      </c>
      <c r="AK626" s="38">
        <v>67</v>
      </c>
      <c r="AL626" s="1">
        <v>0.185</v>
      </c>
      <c r="AM626" s="1">
        <v>0.45</v>
      </c>
      <c r="AN626" s="1">
        <v>0.1203229985</v>
      </c>
      <c r="AO626" s="1">
        <v>9.0223794000000006E-3</v>
      </c>
      <c r="AP626" s="1">
        <v>8.5243772300000006E-2</v>
      </c>
      <c r="AQ626" s="1">
        <v>0.26617994610000001</v>
      </c>
      <c r="AR626" s="1">
        <v>0.12922958549999999</v>
      </c>
      <c r="AS626" s="1">
        <v>0.15720411209999999</v>
      </c>
      <c r="AT626" s="1">
        <v>5.2337581299999998E-2</v>
      </c>
      <c r="AU626" s="1">
        <v>3.3076167E-3</v>
      </c>
      <c r="AV626" s="1">
        <v>2.7022483699999999E-2</v>
      </c>
      <c r="AW626" s="1">
        <v>0.29740121190000002</v>
      </c>
      <c r="AX626" s="1">
        <v>-0.90091252099999997</v>
      </c>
      <c r="AY626" s="1">
        <v>-0.52501119600000001</v>
      </c>
      <c r="AZ626" s="1">
        <v>-0.86999266799999997</v>
      </c>
      <c r="BA626" s="1">
        <v>-0.67005513900000002</v>
      </c>
      <c r="BB626" s="1">
        <v>0.248090964</v>
      </c>
      <c r="BC626" s="1">
        <v>1.2078536929000001</v>
      </c>
      <c r="BD626" s="1">
        <v>-0.921305704</v>
      </c>
      <c r="BE626" s="1">
        <v>0.3121599478</v>
      </c>
      <c r="BF626" s="1">
        <v>1.2497638748</v>
      </c>
      <c r="BG626" s="1">
        <v>-0.35752340199999999</v>
      </c>
      <c r="BH626" s="1">
        <v>5.8552803899999999E-2</v>
      </c>
      <c r="BI626" s="1">
        <v>6.4390044E-3</v>
      </c>
      <c r="BJ626">
        <v>1</v>
      </c>
      <c r="BK626">
        <v>1</v>
      </c>
      <c r="BL626" t="s">
        <v>763</v>
      </c>
      <c r="BM626" t="s">
        <v>759</v>
      </c>
      <c r="BN626" s="36" t="s">
        <v>775</v>
      </c>
      <c r="BO626" s="1">
        <v>0.70397017419999997</v>
      </c>
      <c r="BP626" s="1">
        <v>0.46835798810000001</v>
      </c>
      <c r="BQ626" s="1">
        <v>-1.4711102E-2</v>
      </c>
      <c r="BR626" s="1">
        <v>0.41626382639999998</v>
      </c>
      <c r="BS626" s="1">
        <v>0.70397017419999997</v>
      </c>
      <c r="BT626" s="1">
        <v>0.46835798810000001</v>
      </c>
      <c r="BU626" s="1">
        <v>1.4711102E-2</v>
      </c>
      <c r="BV626" s="1">
        <v>0.41626382639999998</v>
      </c>
      <c r="BW626" t="s">
        <v>2874</v>
      </c>
      <c r="BX626" t="s">
        <v>1402</v>
      </c>
      <c r="BY626" t="s">
        <v>1373</v>
      </c>
      <c r="CP626" t="s">
        <v>1402</v>
      </c>
      <c r="CQ626">
        <v>48</v>
      </c>
      <c r="CR626">
        <v>20</v>
      </c>
      <c r="CS626">
        <v>1</v>
      </c>
      <c r="CT626">
        <v>0</v>
      </c>
      <c r="CU626">
        <v>2016</v>
      </c>
      <c r="CV626">
        <v>54</v>
      </c>
      <c r="CW626">
        <v>0.25</v>
      </c>
      <c r="CX626">
        <v>0.315</v>
      </c>
      <c r="CY626">
        <v>0.438</v>
      </c>
      <c r="CZ626">
        <v>17</v>
      </c>
      <c r="DA626">
        <v>0.32400000000000001</v>
      </c>
      <c r="DB626">
        <v>11</v>
      </c>
      <c r="DC626">
        <v>1</v>
      </c>
      <c r="DD626" t="s">
        <v>250</v>
      </c>
      <c r="DE626">
        <v>25</v>
      </c>
      <c r="DF626" t="s">
        <v>1402</v>
      </c>
      <c r="DG626">
        <v>74</v>
      </c>
      <c r="DH626">
        <v>31</v>
      </c>
      <c r="DI626">
        <v>4</v>
      </c>
      <c r="DJ626">
        <v>0</v>
      </c>
      <c r="DK626">
        <v>2015</v>
      </c>
      <c r="DL626">
        <v>88</v>
      </c>
      <c r="DM626">
        <v>0.189</v>
      </c>
      <c r="DN626">
        <v>0.307</v>
      </c>
      <c r="DO626">
        <v>0.39200000000000002</v>
      </c>
      <c r="DP626">
        <v>27</v>
      </c>
      <c r="DQ626">
        <v>0.31</v>
      </c>
      <c r="DR626">
        <v>13</v>
      </c>
      <c r="DS626">
        <v>1</v>
      </c>
      <c r="DT626" t="s">
        <v>250</v>
      </c>
      <c r="DU626">
        <v>24</v>
      </c>
      <c r="DV626" s="36" t="s">
        <v>4091</v>
      </c>
    </row>
    <row r="627" spans="1:126" x14ac:dyDescent="0.3">
      <c r="A627">
        <v>626</v>
      </c>
      <c r="B627" t="s">
        <v>5638</v>
      </c>
      <c r="C627" t="s">
        <v>1818</v>
      </c>
      <c r="D627" t="s">
        <v>128</v>
      </c>
      <c r="E627">
        <v>543768</v>
      </c>
      <c r="F627" t="s">
        <v>253</v>
      </c>
      <c r="I627" t="s">
        <v>1103</v>
      </c>
      <c r="J627">
        <v>9</v>
      </c>
      <c r="K627" t="s">
        <v>809</v>
      </c>
      <c r="L627">
        <v>96</v>
      </c>
      <c r="M627">
        <v>96</v>
      </c>
      <c r="N627">
        <v>201</v>
      </c>
      <c r="O627">
        <v>112</v>
      </c>
      <c r="P627">
        <v>89</v>
      </c>
      <c r="Q627">
        <v>103</v>
      </c>
      <c r="R627">
        <v>84</v>
      </c>
      <c r="S627">
        <v>158</v>
      </c>
      <c r="T627">
        <v>151</v>
      </c>
      <c r="U627">
        <v>63</v>
      </c>
      <c r="V627">
        <v>180</v>
      </c>
      <c r="W627">
        <v>113</v>
      </c>
      <c r="X627">
        <v>28</v>
      </c>
      <c r="Y627">
        <v>518</v>
      </c>
      <c r="Z627">
        <v>25</v>
      </c>
      <c r="AA627">
        <v>6</v>
      </c>
      <c r="AB627" s="1">
        <v>0.252</v>
      </c>
      <c r="AC627" s="1">
        <v>0.307</v>
      </c>
      <c r="AD627" s="1">
        <v>0.47899999999999998</v>
      </c>
      <c r="AE627" s="1">
        <v>0.33500000000000002</v>
      </c>
      <c r="AF627" s="36">
        <v>54</v>
      </c>
      <c r="AG627" s="36">
        <v>54</v>
      </c>
      <c r="AH627" s="8">
        <v>21</v>
      </c>
      <c r="AI627" s="36">
        <v>11</v>
      </c>
      <c r="AJ627" s="38">
        <v>62</v>
      </c>
      <c r="AK627" s="38">
        <v>12</v>
      </c>
      <c r="AL627" s="1">
        <v>0.26500000000000001</v>
      </c>
      <c r="AM627" s="1">
        <v>0.46666666670000001</v>
      </c>
      <c r="AN627" s="1">
        <v>0.51844075369999998</v>
      </c>
      <c r="AO627" s="1">
        <v>2.7971407600000001E-2</v>
      </c>
      <c r="AP627" s="1">
        <v>7.0853507400000001E-2</v>
      </c>
      <c r="AQ627" s="1">
        <v>0.22485030589999999</v>
      </c>
      <c r="AR627" s="1">
        <v>0.12912134650000001</v>
      </c>
      <c r="AS627" s="1">
        <v>0.2277716481</v>
      </c>
      <c r="AT627" s="1">
        <v>6.1291248899999998E-2</v>
      </c>
      <c r="AU627" s="1">
        <v>2.8438120999999998E-3</v>
      </c>
      <c r="AV627" s="1">
        <v>4.7312517700000001E-2</v>
      </c>
      <c r="AW627" s="1">
        <v>0.33529162600000001</v>
      </c>
      <c r="AX627" s="1">
        <v>-0.11376711</v>
      </c>
      <c r="AY627" s="1">
        <v>-0.27370093499999998</v>
      </c>
      <c r="AZ627" s="1">
        <v>1.6455605972</v>
      </c>
      <c r="BA627" s="1">
        <v>0.12979656780000001</v>
      </c>
      <c r="BB627" s="1">
        <v>-0.35624781100000003</v>
      </c>
      <c r="BC627" s="1">
        <v>0.1833187456</v>
      </c>
      <c r="BD627" s="1">
        <v>-0.92543390299999995</v>
      </c>
      <c r="BE627" s="1">
        <v>1.9507551082000001</v>
      </c>
      <c r="BF627" s="1">
        <v>2.2016527094999998</v>
      </c>
      <c r="BG627" s="1">
        <v>-0.497078823</v>
      </c>
      <c r="BH627" s="1">
        <v>1.7732519413000001</v>
      </c>
      <c r="BI627" s="1">
        <v>1.3073251466</v>
      </c>
      <c r="BJ627">
        <v>1</v>
      </c>
      <c r="BK627">
        <v>1</v>
      </c>
      <c r="BL627" t="s">
        <v>763</v>
      </c>
      <c r="BM627" t="s">
        <v>760</v>
      </c>
      <c r="BN627" s="36" t="s">
        <v>776</v>
      </c>
      <c r="BO627" s="1">
        <v>0.78127311659999998</v>
      </c>
      <c r="BP627" s="1">
        <v>-0.18013891000000001</v>
      </c>
      <c r="BQ627" s="1">
        <v>-0.53849413199999996</v>
      </c>
      <c r="BR627" s="1">
        <v>0.17402527670000001</v>
      </c>
      <c r="BS627" s="1">
        <v>0.78127311659999998</v>
      </c>
      <c r="BT627" s="1">
        <v>0.1801389099</v>
      </c>
      <c r="BU627" s="1">
        <v>0.53849413160000004</v>
      </c>
      <c r="BV627" s="1">
        <v>0.17402527670000001</v>
      </c>
      <c r="BW627" t="s">
        <v>6939</v>
      </c>
      <c r="BX627" t="s">
        <v>1111</v>
      </c>
      <c r="BY627" t="s">
        <v>1063</v>
      </c>
      <c r="BZ627" t="s">
        <v>1111</v>
      </c>
      <c r="CA627">
        <v>538</v>
      </c>
      <c r="CB627">
        <v>144</v>
      </c>
      <c r="CC627">
        <v>31</v>
      </c>
      <c r="CD627">
        <v>10</v>
      </c>
      <c r="CE627">
        <v>2017</v>
      </c>
      <c r="CF627">
        <v>606</v>
      </c>
      <c r="CG627">
        <v>0.27300000000000002</v>
      </c>
      <c r="CH627">
        <v>0.34899999999999998</v>
      </c>
      <c r="CI627">
        <v>0.51300000000000001</v>
      </c>
      <c r="CJ627">
        <v>223</v>
      </c>
      <c r="CK627">
        <v>0.36799999999999999</v>
      </c>
      <c r="CL627">
        <v>84</v>
      </c>
      <c r="CM627">
        <v>32</v>
      </c>
      <c r="CN627" t="s">
        <v>253</v>
      </c>
      <c r="CO627">
        <v>27</v>
      </c>
      <c r="CP627" t="s">
        <v>1394</v>
      </c>
      <c r="CQ627">
        <v>480</v>
      </c>
      <c r="CR627">
        <v>145</v>
      </c>
      <c r="CS627">
        <v>16</v>
      </c>
      <c r="CT627">
        <v>5</v>
      </c>
      <c r="CU627">
        <v>2016</v>
      </c>
      <c r="CV627">
        <v>530</v>
      </c>
      <c r="CW627">
        <v>0.24199999999999999</v>
      </c>
      <c r="CX627">
        <v>0.30599999999999999</v>
      </c>
      <c r="CY627">
        <v>0.42099999999999999</v>
      </c>
      <c r="CZ627">
        <v>167</v>
      </c>
      <c r="DA627">
        <v>0.316</v>
      </c>
      <c r="DB627">
        <v>44</v>
      </c>
      <c r="DC627">
        <v>16</v>
      </c>
      <c r="DD627" t="s">
        <v>253</v>
      </c>
      <c r="DE627">
        <v>26</v>
      </c>
      <c r="DF627" t="s">
        <v>1394</v>
      </c>
      <c r="DG627">
        <v>226</v>
      </c>
      <c r="DH627">
        <v>65</v>
      </c>
      <c r="DI627">
        <v>13</v>
      </c>
      <c r="DJ627">
        <v>0</v>
      </c>
      <c r="DK627">
        <v>2015</v>
      </c>
      <c r="DL627">
        <v>248</v>
      </c>
      <c r="DM627">
        <v>0.27</v>
      </c>
      <c r="DN627">
        <v>0.32700000000000001</v>
      </c>
      <c r="DO627">
        <v>0.48699999999999999</v>
      </c>
      <c r="DP627">
        <v>86</v>
      </c>
      <c r="DQ627">
        <v>0.34799999999999998</v>
      </c>
      <c r="DR627">
        <v>39</v>
      </c>
      <c r="DS627">
        <v>11</v>
      </c>
      <c r="DT627" t="s">
        <v>250</v>
      </c>
      <c r="DU627">
        <v>25</v>
      </c>
      <c r="DV627" s="36" t="s">
        <v>4092</v>
      </c>
    </row>
    <row r="628" spans="1:126" x14ac:dyDescent="0.3">
      <c r="A628">
        <v>627</v>
      </c>
      <c r="B628" t="s">
        <v>4093</v>
      </c>
      <c r="C628" t="s">
        <v>214</v>
      </c>
      <c r="D628" t="s">
        <v>83</v>
      </c>
      <c r="E628">
        <v>543776</v>
      </c>
      <c r="F628" t="s">
        <v>249</v>
      </c>
      <c r="I628" t="s">
        <v>1103</v>
      </c>
      <c r="J628">
        <v>5</v>
      </c>
      <c r="K628" t="s">
        <v>817</v>
      </c>
      <c r="L628">
        <v>76</v>
      </c>
      <c r="M628">
        <v>107</v>
      </c>
      <c r="N628">
        <v>40</v>
      </c>
      <c r="O628">
        <v>124</v>
      </c>
      <c r="P628">
        <v>82</v>
      </c>
      <c r="Q628">
        <v>64</v>
      </c>
      <c r="R628">
        <v>113</v>
      </c>
      <c r="S628">
        <v>68</v>
      </c>
      <c r="T628">
        <v>73</v>
      </c>
      <c r="U628">
        <v>149</v>
      </c>
      <c r="V628">
        <v>59</v>
      </c>
      <c r="W628">
        <v>91</v>
      </c>
      <c r="X628">
        <v>31</v>
      </c>
      <c r="Y628">
        <v>103</v>
      </c>
      <c r="Z628">
        <v>2</v>
      </c>
      <c r="AA628">
        <v>2</v>
      </c>
      <c r="AB628" s="1">
        <v>0.23100000000000001</v>
      </c>
      <c r="AC628" s="1">
        <v>0.28199999999999997</v>
      </c>
      <c r="AD628" s="1">
        <v>0.32900000000000001</v>
      </c>
      <c r="AE628" s="1">
        <v>0.27200000000000002</v>
      </c>
      <c r="AF628" s="36">
        <v>9</v>
      </c>
      <c r="AG628" s="36">
        <v>8</v>
      </c>
      <c r="AH628" s="8">
        <v>2</v>
      </c>
      <c r="AI628" s="36">
        <v>-6</v>
      </c>
      <c r="AJ628" s="38">
        <v>715</v>
      </c>
      <c r="AK628" s="38">
        <v>270</v>
      </c>
      <c r="AL628" s="1">
        <v>0.21</v>
      </c>
      <c r="AM628" s="1">
        <v>0.51666666670000005</v>
      </c>
      <c r="AN628" s="1">
        <v>0.1026639234</v>
      </c>
      <c r="AO628" s="1">
        <v>3.0930368E-2</v>
      </c>
      <c r="AP628" s="1">
        <v>6.5196440199999997E-2</v>
      </c>
      <c r="AQ628" s="1">
        <v>0.14015304679999999</v>
      </c>
      <c r="AR628" s="1">
        <v>0.17387031289999999</v>
      </c>
      <c r="AS628" s="1">
        <v>9.8302801499999995E-2</v>
      </c>
      <c r="AT628" s="1">
        <v>2.9692076899999999E-2</v>
      </c>
      <c r="AU628" s="1">
        <v>6.7094303999999999E-3</v>
      </c>
      <c r="AV628" s="1">
        <v>1.5438912000000001E-2</v>
      </c>
      <c r="AW628" s="1">
        <v>0.27176259209999998</v>
      </c>
      <c r="AX628" s="1">
        <v>-0.65492958000000001</v>
      </c>
      <c r="AY628" s="1">
        <v>0.48022984680000003</v>
      </c>
      <c r="AZ628" s="1">
        <v>-0.98157358500000003</v>
      </c>
      <c r="BA628" s="1">
        <v>0.25469635159999998</v>
      </c>
      <c r="BB628" s="1">
        <v>-0.59382405100000002</v>
      </c>
      <c r="BC628" s="1">
        <v>-1.9162713179999999</v>
      </c>
      <c r="BD628" s="1">
        <v>0.78127760909999999</v>
      </c>
      <c r="BE628" s="1">
        <v>-1.0555426530000001</v>
      </c>
      <c r="BF628" s="1">
        <v>-1.157741489</v>
      </c>
      <c r="BG628" s="1">
        <v>0.66605757350000006</v>
      </c>
      <c r="BH628" s="1">
        <v>-0.92036819700000005</v>
      </c>
      <c r="BI628" s="1">
        <v>-0.87380804599999995</v>
      </c>
      <c r="BJ628">
        <v>3</v>
      </c>
      <c r="BK628">
        <v>1</v>
      </c>
      <c r="BL628" t="s">
        <v>761</v>
      </c>
      <c r="BM628" t="s">
        <v>6724</v>
      </c>
      <c r="BN628" s="36" t="s">
        <v>6996</v>
      </c>
      <c r="BO628" s="1">
        <v>-0.79885517900000003</v>
      </c>
      <c r="BP628" s="1">
        <v>-0.124581703</v>
      </c>
      <c r="BQ628" s="1">
        <v>0.19303033999999999</v>
      </c>
      <c r="BR628" s="1">
        <v>-0.51993678200000004</v>
      </c>
      <c r="BS628" s="1">
        <v>0.79885517900000003</v>
      </c>
      <c r="BT628" s="1">
        <v>0.12458170289999999</v>
      </c>
      <c r="BU628" s="1">
        <v>0.19303033999999999</v>
      </c>
      <c r="BV628" s="1">
        <v>0.51993678249999997</v>
      </c>
      <c r="BW628" t="s">
        <v>2883</v>
      </c>
      <c r="BX628" t="s">
        <v>1390</v>
      </c>
      <c r="BY628" t="s">
        <v>1373</v>
      </c>
      <c r="CP628" t="s">
        <v>1390</v>
      </c>
      <c r="CQ628">
        <v>224</v>
      </c>
      <c r="CR628">
        <v>81</v>
      </c>
      <c r="CS628">
        <v>4</v>
      </c>
      <c r="CT628">
        <v>3</v>
      </c>
      <c r="CU628">
        <v>2016</v>
      </c>
      <c r="CV628">
        <v>241</v>
      </c>
      <c r="CW628">
        <v>0.20499999999999999</v>
      </c>
      <c r="CX628">
        <v>0.248</v>
      </c>
      <c r="CY628">
        <v>0.29899999999999999</v>
      </c>
      <c r="CZ628">
        <v>58</v>
      </c>
      <c r="DA628">
        <v>0.24099999999999999</v>
      </c>
      <c r="DB628">
        <v>10</v>
      </c>
      <c r="DC628">
        <v>2</v>
      </c>
      <c r="DD628" t="s">
        <v>249</v>
      </c>
      <c r="DE628">
        <v>29</v>
      </c>
      <c r="DF628" t="s">
        <v>1390</v>
      </c>
      <c r="DG628">
        <v>143</v>
      </c>
      <c r="DH628">
        <v>79</v>
      </c>
      <c r="DI628">
        <v>0</v>
      </c>
      <c r="DJ628">
        <v>7</v>
      </c>
      <c r="DK628">
        <v>2015</v>
      </c>
      <c r="DL628">
        <v>165</v>
      </c>
      <c r="DM628">
        <v>0.26600000000000001</v>
      </c>
      <c r="DN628">
        <v>0.34</v>
      </c>
      <c r="DO628">
        <v>0.35</v>
      </c>
      <c r="DP628">
        <v>51</v>
      </c>
      <c r="DQ628">
        <v>0.30599999999999999</v>
      </c>
      <c r="DR628">
        <v>19</v>
      </c>
      <c r="DS628">
        <v>5</v>
      </c>
      <c r="DT628" t="s">
        <v>249</v>
      </c>
      <c r="DU628">
        <v>28</v>
      </c>
      <c r="DV628" s="36" t="s">
        <v>4094</v>
      </c>
    </row>
    <row r="629" spans="1:126" x14ac:dyDescent="0.3">
      <c r="A629">
        <v>628</v>
      </c>
      <c r="B629" t="s">
        <v>6848</v>
      </c>
      <c r="C629" t="s">
        <v>6281</v>
      </c>
      <c r="D629" t="s">
        <v>6282</v>
      </c>
      <c r="E629">
        <v>642423</v>
      </c>
      <c r="F629" t="s">
        <v>249</v>
      </c>
      <c r="I629" t="s">
        <v>1103</v>
      </c>
      <c r="J629">
        <v>5</v>
      </c>
      <c r="K629" t="s">
        <v>2903</v>
      </c>
      <c r="L629">
        <v>76</v>
      </c>
      <c r="M629">
        <v>72</v>
      </c>
      <c r="N629">
        <v>87</v>
      </c>
      <c r="O629">
        <v>158</v>
      </c>
      <c r="P629">
        <v>99</v>
      </c>
      <c r="Q629">
        <v>97</v>
      </c>
      <c r="R629">
        <v>141</v>
      </c>
      <c r="S629">
        <v>58</v>
      </c>
      <c r="T629">
        <v>66</v>
      </c>
      <c r="U629">
        <v>64</v>
      </c>
      <c r="V629">
        <v>51</v>
      </c>
      <c r="W629">
        <v>102</v>
      </c>
      <c r="X629">
        <v>21</v>
      </c>
      <c r="Y629">
        <v>224</v>
      </c>
      <c r="Z629">
        <v>3</v>
      </c>
      <c r="AA629">
        <v>6</v>
      </c>
      <c r="AB629" s="1">
        <v>0.26</v>
      </c>
      <c r="AC629" s="1">
        <v>0.32400000000000001</v>
      </c>
      <c r="AD629" s="1">
        <v>0.34399999999999997</v>
      </c>
      <c r="AE629" s="1">
        <v>0.30199999999999999</v>
      </c>
      <c r="AF629" s="36">
        <v>22</v>
      </c>
      <c r="AG629" s="36">
        <v>20</v>
      </c>
      <c r="AH629" s="8">
        <v>8</v>
      </c>
      <c r="AI629" s="36">
        <v>-6</v>
      </c>
      <c r="AJ629" s="38">
        <v>347</v>
      </c>
      <c r="AK629" s="38">
        <v>128</v>
      </c>
      <c r="AL629" s="1">
        <v>0.21</v>
      </c>
      <c r="AM629" s="1">
        <v>0.35</v>
      </c>
      <c r="AN629" s="1">
        <v>0.2243316652</v>
      </c>
      <c r="AO629" s="1">
        <v>3.9396528399999999E-2</v>
      </c>
      <c r="AP629" s="1">
        <v>7.8228984799999998E-2</v>
      </c>
      <c r="AQ629" s="1">
        <v>0.21165999599999999</v>
      </c>
      <c r="AR629" s="1">
        <v>0.21599956240000001</v>
      </c>
      <c r="AS629" s="1">
        <v>8.3420317699999996E-2</v>
      </c>
      <c r="AT629" s="1">
        <v>2.6939279100000001E-2</v>
      </c>
      <c r="AU629" s="1">
        <v>2.8855991E-3</v>
      </c>
      <c r="AV629" s="1">
        <v>1.3430619899999999E-2</v>
      </c>
      <c r="AW629" s="1">
        <v>0.30209044029999998</v>
      </c>
      <c r="AX629" s="1">
        <v>-0.65492958000000001</v>
      </c>
      <c r="AY629" s="1">
        <v>-2.0328727600000001</v>
      </c>
      <c r="AZ629" s="1">
        <v>-0.21280183</v>
      </c>
      <c r="BA629" s="1">
        <v>0.61205888900000005</v>
      </c>
      <c r="BB629" s="1">
        <v>-4.6504590999999998E-2</v>
      </c>
      <c r="BC629" s="1">
        <v>-0.14366047100000001</v>
      </c>
      <c r="BD629" s="1">
        <v>2.3880739440999998</v>
      </c>
      <c r="BE629" s="1">
        <v>-1.4011175069999999</v>
      </c>
      <c r="BF629" s="1">
        <v>-1.450398933</v>
      </c>
      <c r="BG629" s="1">
        <v>-0.48450542699999999</v>
      </c>
      <c r="BH629" s="1">
        <v>-1.09008781</v>
      </c>
      <c r="BI629" s="1">
        <v>0.16743360700000001</v>
      </c>
      <c r="BJ629">
        <v>2</v>
      </c>
      <c r="BK629">
        <v>1</v>
      </c>
      <c r="BL629" t="s">
        <v>761</v>
      </c>
      <c r="BM629" t="s">
        <v>6724</v>
      </c>
      <c r="BN629" s="36" t="s">
        <v>6996</v>
      </c>
      <c r="BO629" s="1">
        <v>-0.68954178899999996</v>
      </c>
      <c r="BP629" s="1">
        <v>-2.4196489000000002E-2</v>
      </c>
      <c r="BQ629" s="1">
        <v>-0.20918592499999999</v>
      </c>
      <c r="BR629" s="1">
        <v>-0.48281056700000002</v>
      </c>
      <c r="BS629" s="1">
        <v>0.68954178909999997</v>
      </c>
      <c r="BT629" s="1">
        <v>2.4196488499999998E-2</v>
      </c>
      <c r="BU629" s="1">
        <v>0.20918592550000001</v>
      </c>
      <c r="BV629" s="1">
        <v>0.48281056709999998</v>
      </c>
      <c r="BW629" t="s">
        <v>6383</v>
      </c>
      <c r="BX629" t="s">
        <v>1062</v>
      </c>
      <c r="BY629" t="s">
        <v>1063</v>
      </c>
      <c r="BZ629" t="s">
        <v>2539</v>
      </c>
      <c r="CA629">
        <v>60</v>
      </c>
      <c r="CB629">
        <v>22</v>
      </c>
      <c r="CC629">
        <v>0</v>
      </c>
      <c r="CD629">
        <v>2</v>
      </c>
      <c r="CE629">
        <v>2017</v>
      </c>
      <c r="CF629">
        <v>64</v>
      </c>
      <c r="CG629">
        <v>0.317</v>
      </c>
      <c r="CH629">
        <v>0.35899999999999999</v>
      </c>
      <c r="CI629">
        <v>0.317</v>
      </c>
      <c r="CJ629">
        <v>20</v>
      </c>
      <c r="CK629">
        <v>0.312</v>
      </c>
      <c r="CL629">
        <v>11</v>
      </c>
      <c r="CM629">
        <v>3</v>
      </c>
      <c r="CN629" t="s">
        <v>249</v>
      </c>
      <c r="CO629">
        <v>21</v>
      </c>
      <c r="DV629" s="36" t="s">
        <v>6380</v>
      </c>
    </row>
    <row r="630" spans="1:126" x14ac:dyDescent="0.3">
      <c r="A630">
        <v>629</v>
      </c>
      <c r="B630" t="s">
        <v>914</v>
      </c>
      <c r="C630" t="s">
        <v>915</v>
      </c>
      <c r="D630" t="s">
        <v>916</v>
      </c>
      <c r="E630">
        <v>592743</v>
      </c>
      <c r="F630" t="s">
        <v>257</v>
      </c>
      <c r="I630" t="s">
        <v>1065</v>
      </c>
      <c r="J630">
        <v>25</v>
      </c>
      <c r="K630" t="s">
        <v>822</v>
      </c>
      <c r="L630">
        <v>172</v>
      </c>
      <c r="M630">
        <v>96</v>
      </c>
      <c r="N630">
        <v>215</v>
      </c>
      <c r="O630">
        <v>157</v>
      </c>
      <c r="P630">
        <v>67</v>
      </c>
      <c r="Q630">
        <v>48</v>
      </c>
      <c r="R630">
        <v>128</v>
      </c>
      <c r="S630">
        <v>82</v>
      </c>
      <c r="T630">
        <v>130</v>
      </c>
      <c r="U630">
        <v>89</v>
      </c>
      <c r="V630">
        <v>64</v>
      </c>
      <c r="W630">
        <v>105</v>
      </c>
      <c r="X630">
        <v>28</v>
      </c>
      <c r="Y630">
        <v>555</v>
      </c>
      <c r="Z630">
        <v>9</v>
      </c>
      <c r="AA630">
        <v>12</v>
      </c>
      <c r="AB630" s="1">
        <v>0.27600000000000002</v>
      </c>
      <c r="AC630" s="1">
        <v>0.315</v>
      </c>
      <c r="AD630" s="1">
        <v>0.39500000000000002</v>
      </c>
      <c r="AE630" s="1">
        <v>0.311</v>
      </c>
      <c r="AF630" s="36">
        <v>43</v>
      </c>
      <c r="AG630" s="36">
        <v>48</v>
      </c>
      <c r="AH630" s="8">
        <v>19</v>
      </c>
      <c r="AI630" s="36">
        <v>8</v>
      </c>
      <c r="AJ630" s="38">
        <v>86</v>
      </c>
      <c r="AK630" s="38">
        <v>18</v>
      </c>
      <c r="AL630" s="1">
        <v>0.47499999999999998</v>
      </c>
      <c r="AM630" s="1">
        <v>0.46666666670000001</v>
      </c>
      <c r="AN630" s="1">
        <v>0.55540838920000002</v>
      </c>
      <c r="AO630" s="1">
        <v>3.9073962099999998E-2</v>
      </c>
      <c r="AP630" s="1">
        <v>5.2780287100000003E-2</v>
      </c>
      <c r="AQ630" s="1">
        <v>0.10451558800000001</v>
      </c>
      <c r="AR630" s="1">
        <v>0.19607996950000001</v>
      </c>
      <c r="AS630" s="1">
        <v>0.11859494750000001</v>
      </c>
      <c r="AT630" s="1">
        <v>5.2609909400000002E-2</v>
      </c>
      <c r="AU630" s="1">
        <v>4.0216317999999997E-3</v>
      </c>
      <c r="AV630" s="1">
        <v>1.6866819500000001E-2</v>
      </c>
      <c r="AW630" s="1">
        <v>0.31139340399999998</v>
      </c>
      <c r="AX630" s="1">
        <v>1.9524895933999999</v>
      </c>
      <c r="AY630" s="1">
        <v>-0.27370093499999998</v>
      </c>
      <c r="AZ630" s="1">
        <v>1.879144895</v>
      </c>
      <c r="BA630" s="1">
        <v>0.59844313989999998</v>
      </c>
      <c r="BB630" s="1">
        <v>-1.1152573109999999</v>
      </c>
      <c r="BC630" s="1">
        <v>-2.7997007840000001</v>
      </c>
      <c r="BD630" s="1">
        <v>1.628346933</v>
      </c>
      <c r="BE630" s="1">
        <v>-0.58435414200000002</v>
      </c>
      <c r="BF630" s="1">
        <v>1.2787158222999999</v>
      </c>
      <c r="BG630" s="1">
        <v>-0.14268146200000001</v>
      </c>
      <c r="BH630" s="1">
        <v>-0.79969655299999998</v>
      </c>
      <c r="BI630" s="1">
        <v>0.48683092239999998</v>
      </c>
      <c r="BJ630">
        <v>4</v>
      </c>
      <c r="BK630">
        <v>3</v>
      </c>
      <c r="BL630" t="s">
        <v>760</v>
      </c>
      <c r="BM630" t="s">
        <v>761</v>
      </c>
      <c r="BN630" s="36" t="s">
        <v>795</v>
      </c>
      <c r="BO630" s="1">
        <v>-0.57347362199999996</v>
      </c>
      <c r="BP630" s="1">
        <v>-0.54676800599999997</v>
      </c>
      <c r="BQ630" s="1">
        <v>-0.59206430499999996</v>
      </c>
      <c r="BR630" s="1">
        <v>-8.0063037000000004E-2</v>
      </c>
      <c r="BS630" s="1">
        <v>0.57347362239999999</v>
      </c>
      <c r="BT630" s="1">
        <v>0.5467680063</v>
      </c>
      <c r="BU630" s="1">
        <v>0.59206430470000004</v>
      </c>
      <c r="BV630" s="1">
        <v>8.0063037000000004E-2</v>
      </c>
      <c r="BW630" t="s">
        <v>7244</v>
      </c>
      <c r="BX630" t="s">
        <v>1384</v>
      </c>
      <c r="BY630" t="s">
        <v>1373</v>
      </c>
      <c r="BZ630" t="s">
        <v>1384</v>
      </c>
      <c r="CA630">
        <v>589</v>
      </c>
      <c r="CB630">
        <v>158</v>
      </c>
      <c r="CC630">
        <v>14</v>
      </c>
      <c r="CD630">
        <v>19</v>
      </c>
      <c r="CE630">
        <v>2017</v>
      </c>
      <c r="CF630">
        <v>647</v>
      </c>
      <c r="CG630">
        <v>0.27800000000000002</v>
      </c>
      <c r="CH630">
        <v>0.33100000000000002</v>
      </c>
      <c r="CI630">
        <v>0.42099999999999999</v>
      </c>
      <c r="CJ630">
        <v>213</v>
      </c>
      <c r="CK630">
        <v>0.32900000000000001</v>
      </c>
      <c r="CL630">
        <v>58</v>
      </c>
      <c r="CM630">
        <v>27</v>
      </c>
      <c r="CN630" t="s">
        <v>257</v>
      </c>
      <c r="CO630">
        <v>27</v>
      </c>
      <c r="CP630" t="s">
        <v>1384</v>
      </c>
      <c r="CQ630">
        <v>448</v>
      </c>
      <c r="CR630">
        <v>124</v>
      </c>
      <c r="CS630">
        <v>4</v>
      </c>
      <c r="CT630">
        <v>10</v>
      </c>
      <c r="CU630">
        <v>2016</v>
      </c>
      <c r="CV630">
        <v>483</v>
      </c>
      <c r="CW630">
        <v>0.28100000000000003</v>
      </c>
      <c r="CX630">
        <v>0.32400000000000001</v>
      </c>
      <c r="CY630">
        <v>0.36599999999999999</v>
      </c>
      <c r="CZ630">
        <v>148</v>
      </c>
      <c r="DA630">
        <v>0.307</v>
      </c>
      <c r="DB630">
        <v>37</v>
      </c>
      <c r="DC630">
        <v>15</v>
      </c>
      <c r="DD630" t="s">
        <v>257</v>
      </c>
      <c r="DE630">
        <v>26</v>
      </c>
      <c r="DF630" t="s">
        <v>1101</v>
      </c>
      <c r="DG630">
        <v>535</v>
      </c>
      <c r="DH630">
        <v>147</v>
      </c>
      <c r="DI630">
        <v>4</v>
      </c>
      <c r="DJ630">
        <v>5</v>
      </c>
      <c r="DK630">
        <v>2015</v>
      </c>
      <c r="DL630">
        <v>583</v>
      </c>
      <c r="DM630">
        <v>0.26500000000000001</v>
      </c>
      <c r="DN630">
        <v>0.32100000000000001</v>
      </c>
      <c r="DO630">
        <v>0.33800000000000002</v>
      </c>
      <c r="DP630">
        <v>174</v>
      </c>
      <c r="DQ630">
        <v>0.29799999999999999</v>
      </c>
      <c r="DR630">
        <v>38</v>
      </c>
      <c r="DS630">
        <v>13</v>
      </c>
      <c r="DT630" t="s">
        <v>257</v>
      </c>
      <c r="DU630">
        <v>25</v>
      </c>
      <c r="DV630" s="36" t="s">
        <v>1102</v>
      </c>
    </row>
    <row r="631" spans="1:126" x14ac:dyDescent="0.3">
      <c r="A631">
        <v>630</v>
      </c>
      <c r="B631" t="s">
        <v>6849</v>
      </c>
      <c r="C631" t="s">
        <v>6659</v>
      </c>
      <c r="D631" t="s">
        <v>6660</v>
      </c>
      <c r="E631">
        <v>642082</v>
      </c>
      <c r="F631" t="s">
        <v>255</v>
      </c>
      <c r="I631" t="s">
        <v>1103</v>
      </c>
      <c r="J631">
        <v>9</v>
      </c>
      <c r="K631" t="s">
        <v>3066</v>
      </c>
      <c r="L631">
        <v>90</v>
      </c>
      <c r="M631">
        <v>79</v>
      </c>
      <c r="N631">
        <v>69</v>
      </c>
      <c r="O631">
        <v>22</v>
      </c>
      <c r="P631">
        <v>125</v>
      </c>
      <c r="Q631">
        <v>106</v>
      </c>
      <c r="R631">
        <v>98</v>
      </c>
      <c r="S631">
        <v>125</v>
      </c>
      <c r="T631">
        <v>129</v>
      </c>
      <c r="U631">
        <v>23</v>
      </c>
      <c r="V631">
        <v>121</v>
      </c>
      <c r="W631">
        <v>112</v>
      </c>
      <c r="X631">
        <v>23</v>
      </c>
      <c r="Y631">
        <v>178</v>
      </c>
      <c r="Z631">
        <v>6</v>
      </c>
      <c r="AA631">
        <v>1</v>
      </c>
      <c r="AB631" s="1">
        <v>0.23899999999999999</v>
      </c>
      <c r="AC631" s="1">
        <v>0.33400000000000002</v>
      </c>
      <c r="AD631" s="1">
        <v>0.41899999999999998</v>
      </c>
      <c r="AE631" s="1">
        <v>0.33200000000000002</v>
      </c>
      <c r="AF631" s="36">
        <v>26</v>
      </c>
      <c r="AG631" s="36">
        <v>26</v>
      </c>
      <c r="AH631" s="8">
        <v>5</v>
      </c>
      <c r="AI631" s="36">
        <v>2</v>
      </c>
      <c r="AJ631" s="38">
        <v>271</v>
      </c>
      <c r="AK631" s="38">
        <v>23</v>
      </c>
      <c r="AL631" s="1">
        <v>0.25</v>
      </c>
      <c r="AM631" s="1">
        <v>0.38333333330000002</v>
      </c>
      <c r="AN631" s="1">
        <v>0.17805695830000001</v>
      </c>
      <c r="AO631" s="1">
        <v>5.5666123E-3</v>
      </c>
      <c r="AP631" s="1">
        <v>9.9083176100000003E-2</v>
      </c>
      <c r="AQ631" s="1">
        <v>0.2303821076</v>
      </c>
      <c r="AR631" s="1">
        <v>0.14970552710000001</v>
      </c>
      <c r="AS631" s="1">
        <v>0.1794570268</v>
      </c>
      <c r="AT631" s="1">
        <v>5.25082043E-2</v>
      </c>
      <c r="AU631" s="1">
        <v>1.0297195000000001E-3</v>
      </c>
      <c r="AV631" s="1">
        <v>3.1942435300000002E-2</v>
      </c>
      <c r="AW631" s="1">
        <v>0.33201389520000002</v>
      </c>
      <c r="AX631" s="1">
        <v>-0.26135687499999999</v>
      </c>
      <c r="AY631" s="1">
        <v>-1.530252239</v>
      </c>
      <c r="AZ631" s="1">
        <v>-0.50519393899999998</v>
      </c>
      <c r="BA631" s="1">
        <v>-0.81592547900000001</v>
      </c>
      <c r="BB631" s="1">
        <v>0.82929557259999997</v>
      </c>
      <c r="BC631" s="1">
        <v>0.32044851810000002</v>
      </c>
      <c r="BD631" s="1">
        <v>-0.14035972699999999</v>
      </c>
      <c r="BE631" s="1">
        <v>0.82887797949999997</v>
      </c>
      <c r="BF631" s="1">
        <v>1.2679032656</v>
      </c>
      <c r="BG631" s="1">
        <v>-1.0429260849999999</v>
      </c>
      <c r="BH631" s="1">
        <v>0.47433509109999999</v>
      </c>
      <c r="BI631" s="1">
        <v>1.1947912847</v>
      </c>
      <c r="BJ631">
        <v>1</v>
      </c>
      <c r="BK631">
        <v>1</v>
      </c>
      <c r="BL631" t="s">
        <v>763</v>
      </c>
      <c r="BM631" t="s">
        <v>760</v>
      </c>
      <c r="BN631" s="36" t="s">
        <v>776</v>
      </c>
      <c r="BO631" s="1">
        <v>0.74583299300000006</v>
      </c>
      <c r="BP631" s="1">
        <v>-0.121330043</v>
      </c>
      <c r="BQ631" s="1">
        <v>-0.43694239200000001</v>
      </c>
      <c r="BR631" s="1">
        <v>0.27239802369999999</v>
      </c>
      <c r="BS631" s="1">
        <v>0.74583299300000006</v>
      </c>
      <c r="BT631" s="1">
        <v>0.12133004310000001</v>
      </c>
      <c r="BU631" s="1">
        <v>0.43694239219999997</v>
      </c>
      <c r="BV631" s="1">
        <v>0.27239802369999999</v>
      </c>
      <c r="BW631" t="s">
        <v>2468</v>
      </c>
      <c r="BX631" t="s">
        <v>1377</v>
      </c>
      <c r="BY631" t="s">
        <v>1373</v>
      </c>
      <c r="BZ631" t="s">
        <v>1377</v>
      </c>
      <c r="CA631">
        <v>18</v>
      </c>
      <c r="CB631">
        <v>10</v>
      </c>
      <c r="CC631">
        <v>2</v>
      </c>
      <c r="CD631">
        <v>0</v>
      </c>
      <c r="CE631">
        <v>2017</v>
      </c>
      <c r="CF631">
        <v>22</v>
      </c>
      <c r="CG631">
        <v>0.33300000000000002</v>
      </c>
      <c r="CH631">
        <v>0.45500000000000002</v>
      </c>
      <c r="CI631">
        <v>0.77800000000000002</v>
      </c>
      <c r="CJ631">
        <v>11</v>
      </c>
      <c r="CK631">
        <v>0.504</v>
      </c>
      <c r="CL631">
        <v>31</v>
      </c>
      <c r="CM631">
        <v>2</v>
      </c>
      <c r="CN631" t="s">
        <v>255</v>
      </c>
      <c r="CO631">
        <v>22</v>
      </c>
      <c r="DV631" s="36" t="s">
        <v>6661</v>
      </c>
    </row>
    <row r="632" spans="1:126" x14ac:dyDescent="0.3">
      <c r="A632">
        <v>631</v>
      </c>
      <c r="B632" t="s">
        <v>6850</v>
      </c>
      <c r="C632" t="s">
        <v>6377</v>
      </c>
      <c r="D632" t="s">
        <v>141</v>
      </c>
      <c r="E632">
        <v>596103</v>
      </c>
      <c r="F632" t="s">
        <v>249</v>
      </c>
      <c r="I632" t="s">
        <v>1065</v>
      </c>
      <c r="J632">
        <v>37</v>
      </c>
      <c r="K632" t="s">
        <v>6352</v>
      </c>
      <c r="L632">
        <v>76</v>
      </c>
      <c r="M632">
        <v>86</v>
      </c>
      <c r="N632">
        <v>86</v>
      </c>
      <c r="O632">
        <v>62</v>
      </c>
      <c r="P632">
        <v>86</v>
      </c>
      <c r="Q632">
        <v>100</v>
      </c>
      <c r="R632">
        <v>126</v>
      </c>
      <c r="S632">
        <v>85</v>
      </c>
      <c r="T632">
        <v>77</v>
      </c>
      <c r="U632">
        <v>136</v>
      </c>
      <c r="V632">
        <v>82</v>
      </c>
      <c r="W632">
        <v>104</v>
      </c>
      <c r="X632">
        <v>25</v>
      </c>
      <c r="Y632">
        <v>221</v>
      </c>
      <c r="Z632">
        <v>5</v>
      </c>
      <c r="AA632">
        <v>2</v>
      </c>
      <c r="AB632" s="1">
        <v>0.254</v>
      </c>
      <c r="AC632" s="1">
        <v>0.316</v>
      </c>
      <c r="AD632" s="1">
        <v>0.375</v>
      </c>
      <c r="AE632" s="1">
        <v>0.308</v>
      </c>
      <c r="AF632" s="36">
        <v>23</v>
      </c>
      <c r="AG632" s="36">
        <v>21</v>
      </c>
      <c r="AH632" s="8">
        <v>7</v>
      </c>
      <c r="AI632" s="36">
        <v>-5</v>
      </c>
      <c r="AJ632" s="38">
        <v>334</v>
      </c>
      <c r="AK632" s="38">
        <v>120</v>
      </c>
      <c r="AL632" s="1">
        <v>0.21</v>
      </c>
      <c r="AM632" s="1">
        <v>0.41666666670000002</v>
      </c>
      <c r="AN632" s="1">
        <v>0.22100551900000001</v>
      </c>
      <c r="AO632" s="1">
        <v>1.53899191E-2</v>
      </c>
      <c r="AP632" s="1">
        <v>6.8312719300000005E-2</v>
      </c>
      <c r="AQ632" s="1">
        <v>0.21807025969999999</v>
      </c>
      <c r="AR632" s="1">
        <v>0.1925165844</v>
      </c>
      <c r="AS632" s="1">
        <v>0.1216273422</v>
      </c>
      <c r="AT632" s="1">
        <v>3.1291590899999999E-2</v>
      </c>
      <c r="AU632" s="1">
        <v>6.1312414999999997E-3</v>
      </c>
      <c r="AV632" s="1">
        <v>2.1580575000000001E-2</v>
      </c>
      <c r="AW632" s="1">
        <v>0.30785036989999998</v>
      </c>
      <c r="AX632" s="1">
        <v>-0.65492958000000001</v>
      </c>
      <c r="AY632" s="1">
        <v>-1.027631717</v>
      </c>
      <c r="AZ632" s="1">
        <v>-0.233818471</v>
      </c>
      <c r="BA632" s="1">
        <v>-0.40127684400000002</v>
      </c>
      <c r="BB632" s="1">
        <v>-0.46295166799999998</v>
      </c>
      <c r="BC632" s="1">
        <v>1.5245803699999999E-2</v>
      </c>
      <c r="BD632" s="1">
        <v>1.4924405439999999</v>
      </c>
      <c r="BE632" s="1">
        <v>-0.51394120700000001</v>
      </c>
      <c r="BF632" s="1">
        <v>-0.98769279600000004</v>
      </c>
      <c r="BG632" s="1">
        <v>0.49208473089999999</v>
      </c>
      <c r="BH632" s="1">
        <v>-0.40133977900000001</v>
      </c>
      <c r="BI632" s="1">
        <v>0.36518844280000001</v>
      </c>
      <c r="BJ632">
        <v>2</v>
      </c>
      <c r="BK632">
        <v>4</v>
      </c>
      <c r="BL632" t="s">
        <v>6724</v>
      </c>
      <c r="BM632" t="s">
        <v>761</v>
      </c>
      <c r="BN632" s="36" t="s">
        <v>7293</v>
      </c>
      <c r="BO632" s="1">
        <v>-0.54125128499999997</v>
      </c>
      <c r="BP632" s="1">
        <v>1.04006775E-2</v>
      </c>
      <c r="BQ632" s="1">
        <v>-0.22384826099999999</v>
      </c>
      <c r="BR632" s="1">
        <v>-0.58401267199999995</v>
      </c>
      <c r="BS632" s="1">
        <v>0.54125128519999999</v>
      </c>
      <c r="BT632" s="1">
        <v>1.04006775E-2</v>
      </c>
      <c r="BU632" s="1">
        <v>0.22384826120000001</v>
      </c>
      <c r="BV632" s="1">
        <v>0.58401267239999999</v>
      </c>
      <c r="BW632" t="s">
        <v>2467</v>
      </c>
      <c r="BX632" t="s">
        <v>1104</v>
      </c>
      <c r="BY632" t="s">
        <v>1063</v>
      </c>
      <c r="BZ632" t="s">
        <v>1104</v>
      </c>
      <c r="CA632">
        <v>117</v>
      </c>
      <c r="CB632">
        <v>34</v>
      </c>
      <c r="CC632">
        <v>3</v>
      </c>
      <c r="CD632">
        <v>0</v>
      </c>
      <c r="CE632">
        <v>2017</v>
      </c>
      <c r="CF632">
        <v>127</v>
      </c>
      <c r="CG632">
        <v>0.28199999999999997</v>
      </c>
      <c r="CH632">
        <v>0.33900000000000002</v>
      </c>
      <c r="CI632">
        <v>0.40200000000000002</v>
      </c>
      <c r="CJ632">
        <v>42</v>
      </c>
      <c r="CK632">
        <v>0.32900000000000001</v>
      </c>
      <c r="CL632">
        <v>20</v>
      </c>
      <c r="CM632">
        <v>5</v>
      </c>
      <c r="CN632" t="s">
        <v>249</v>
      </c>
      <c r="CO632">
        <v>24</v>
      </c>
      <c r="DV632" s="36" t="s">
        <v>6378</v>
      </c>
    </row>
    <row r="633" spans="1:126" x14ac:dyDescent="0.3">
      <c r="A633">
        <v>632</v>
      </c>
      <c r="B633" t="s">
        <v>6851</v>
      </c>
      <c r="C633" t="s">
        <v>216</v>
      </c>
      <c r="D633" t="s">
        <v>3351</v>
      </c>
      <c r="E633">
        <v>642086</v>
      </c>
      <c r="F633" t="s">
        <v>250</v>
      </c>
      <c r="I633" t="s">
        <v>1103</v>
      </c>
      <c r="J633">
        <v>8</v>
      </c>
      <c r="K633" t="s">
        <v>2905</v>
      </c>
      <c r="L633">
        <v>67</v>
      </c>
      <c r="M633">
        <v>76</v>
      </c>
      <c r="N633">
        <v>88</v>
      </c>
      <c r="O633">
        <v>69</v>
      </c>
      <c r="P633">
        <v>118</v>
      </c>
      <c r="Q633">
        <v>112</v>
      </c>
      <c r="R633">
        <v>75</v>
      </c>
      <c r="S633">
        <v>130</v>
      </c>
      <c r="T633">
        <v>110</v>
      </c>
      <c r="U633">
        <v>46</v>
      </c>
      <c r="V633">
        <v>148</v>
      </c>
      <c r="W633">
        <v>101</v>
      </c>
      <c r="X633">
        <v>22</v>
      </c>
      <c r="Y633">
        <v>226</v>
      </c>
      <c r="Z633">
        <v>9</v>
      </c>
      <c r="AA633">
        <v>2</v>
      </c>
      <c r="AB633" s="1">
        <v>0.21</v>
      </c>
      <c r="AC633" s="1">
        <v>0.28899999999999998</v>
      </c>
      <c r="AD633" s="1">
        <v>0.39700000000000002</v>
      </c>
      <c r="AE633" s="1">
        <v>0.3</v>
      </c>
      <c r="AF633" s="36">
        <v>21</v>
      </c>
      <c r="AG633" s="36">
        <v>19</v>
      </c>
      <c r="AH633" s="8">
        <v>5</v>
      </c>
      <c r="AI633" s="36">
        <v>-7</v>
      </c>
      <c r="AJ633" s="38">
        <v>366</v>
      </c>
      <c r="AK633" s="38">
        <v>44</v>
      </c>
      <c r="AL633" s="1">
        <v>0.185</v>
      </c>
      <c r="AM633" s="1">
        <v>0.36666666669999998</v>
      </c>
      <c r="AN633" s="1">
        <v>0.2258203453</v>
      </c>
      <c r="AO633" s="1">
        <v>1.70951045E-2</v>
      </c>
      <c r="AP633" s="1">
        <v>9.3281853299999995E-2</v>
      </c>
      <c r="AQ633" s="1">
        <v>0.24345441209999999</v>
      </c>
      <c r="AR633" s="1">
        <v>0.1155099659</v>
      </c>
      <c r="AS633" s="1">
        <v>0.1867635429</v>
      </c>
      <c r="AT633" s="1">
        <v>4.4517541000000001E-2</v>
      </c>
      <c r="AU633" s="1">
        <v>2.0796063E-3</v>
      </c>
      <c r="AV633" s="1">
        <v>3.9023874399999998E-2</v>
      </c>
      <c r="AW633" s="1">
        <v>0.29982668509999999</v>
      </c>
      <c r="AX633" s="1">
        <v>-0.90091252099999997</v>
      </c>
      <c r="AY633" s="1">
        <v>-1.7815624999999999</v>
      </c>
      <c r="AZ633" s="1">
        <v>-0.20339543199999999</v>
      </c>
      <c r="BA633" s="1">
        <v>-0.32929977799999999</v>
      </c>
      <c r="BB633" s="1">
        <v>0.58566112100000001</v>
      </c>
      <c r="BC633" s="1">
        <v>0.64450246010000001</v>
      </c>
      <c r="BD633" s="1">
        <v>-1.444567682</v>
      </c>
      <c r="BE633" s="1">
        <v>0.99853704170000002</v>
      </c>
      <c r="BF633" s="1">
        <v>0.41839405340000002</v>
      </c>
      <c r="BG633" s="1">
        <v>-0.72702277299999996</v>
      </c>
      <c r="BH633" s="1">
        <v>1.0727834506</v>
      </c>
      <c r="BI633" s="1">
        <v>8.9712426100000006E-2</v>
      </c>
      <c r="BJ633">
        <v>1</v>
      </c>
      <c r="BK633">
        <v>1</v>
      </c>
      <c r="BL633" t="s">
        <v>763</v>
      </c>
      <c r="BM633" t="s">
        <v>759</v>
      </c>
      <c r="BN633" s="36" t="s">
        <v>775</v>
      </c>
      <c r="BO633" s="1">
        <v>0.89533814980000004</v>
      </c>
      <c r="BP633" s="1">
        <v>0.25950660450000002</v>
      </c>
      <c r="BQ633" s="1">
        <v>-0.241287584</v>
      </c>
      <c r="BR633" s="1">
        <v>0.20899847399999999</v>
      </c>
      <c r="BS633" s="1">
        <v>0.89533814980000004</v>
      </c>
      <c r="BT633" s="1">
        <v>0.25950660450000002</v>
      </c>
      <c r="BU633" s="1">
        <v>0.2412875844</v>
      </c>
      <c r="BV633" s="1">
        <v>0.20899847399999999</v>
      </c>
      <c r="BW633" t="s">
        <v>6383</v>
      </c>
      <c r="BX633" t="s">
        <v>1089</v>
      </c>
      <c r="BY633" t="s">
        <v>1063</v>
      </c>
      <c r="BZ633" t="s">
        <v>1089</v>
      </c>
      <c r="CA633">
        <v>167</v>
      </c>
      <c r="CB633">
        <v>49</v>
      </c>
      <c r="CC633">
        <v>9</v>
      </c>
      <c r="CD633">
        <v>0</v>
      </c>
      <c r="CE633">
        <v>2017</v>
      </c>
      <c r="CF633">
        <v>183</v>
      </c>
      <c r="CG633">
        <v>0.19800000000000001</v>
      </c>
      <c r="CH633">
        <v>0.26200000000000001</v>
      </c>
      <c r="CI633">
        <v>0.39500000000000002</v>
      </c>
      <c r="CJ633">
        <v>52</v>
      </c>
      <c r="CK633">
        <v>0.28399999999999997</v>
      </c>
      <c r="CL633">
        <v>15</v>
      </c>
      <c r="CM633">
        <v>3</v>
      </c>
      <c r="CN633" t="s">
        <v>250</v>
      </c>
      <c r="CO633">
        <v>22</v>
      </c>
      <c r="DV633" s="36" t="s">
        <v>6572</v>
      </c>
    </row>
    <row r="634" spans="1:126" x14ac:dyDescent="0.3">
      <c r="A634">
        <v>633</v>
      </c>
      <c r="B634" t="s">
        <v>6852</v>
      </c>
      <c r="C634" t="s">
        <v>216</v>
      </c>
      <c r="D634" t="s">
        <v>6614</v>
      </c>
      <c r="E634">
        <v>596105</v>
      </c>
      <c r="F634" t="s">
        <v>249</v>
      </c>
      <c r="I634" t="s">
        <v>1103</v>
      </c>
      <c r="J634">
        <v>3</v>
      </c>
      <c r="K634" t="s">
        <v>2871</v>
      </c>
      <c r="L634">
        <v>76</v>
      </c>
      <c r="M634">
        <v>86</v>
      </c>
      <c r="N634">
        <v>67</v>
      </c>
      <c r="O634">
        <v>179</v>
      </c>
      <c r="P634">
        <v>84</v>
      </c>
      <c r="Q634">
        <v>110</v>
      </c>
      <c r="R634">
        <v>124</v>
      </c>
      <c r="S634">
        <v>87</v>
      </c>
      <c r="T634">
        <v>111</v>
      </c>
      <c r="U634">
        <v>75</v>
      </c>
      <c r="V634">
        <v>70</v>
      </c>
      <c r="W634">
        <v>105</v>
      </c>
      <c r="X634">
        <v>25</v>
      </c>
      <c r="Y634">
        <v>174</v>
      </c>
      <c r="Z634">
        <v>3</v>
      </c>
      <c r="AA634">
        <v>4</v>
      </c>
      <c r="AB634" s="1">
        <v>0.25700000000000001</v>
      </c>
      <c r="AC634" s="1">
        <v>0.32300000000000001</v>
      </c>
      <c r="AD634" s="1">
        <v>0.38200000000000001</v>
      </c>
      <c r="AE634" s="1">
        <v>0.313</v>
      </c>
      <c r="AF634" s="36">
        <v>21</v>
      </c>
      <c r="AG634" s="36">
        <v>19</v>
      </c>
      <c r="AH634" s="8">
        <v>5</v>
      </c>
      <c r="AI634" s="36">
        <v>-3</v>
      </c>
      <c r="AJ634" s="38">
        <v>360</v>
      </c>
      <c r="AK634" s="38">
        <v>134</v>
      </c>
      <c r="AL634" s="1">
        <v>0.21</v>
      </c>
      <c r="AM634" s="1">
        <v>0.41666666670000002</v>
      </c>
      <c r="AN634" s="1">
        <v>0.1735680419</v>
      </c>
      <c r="AO634" s="1">
        <v>4.4677477E-2</v>
      </c>
      <c r="AP634" s="1">
        <v>6.6508115199999995E-2</v>
      </c>
      <c r="AQ634" s="1">
        <v>0.23964319009999999</v>
      </c>
      <c r="AR634" s="1">
        <v>0.190947388</v>
      </c>
      <c r="AS634" s="1">
        <v>0.12513060300000001</v>
      </c>
      <c r="AT634" s="1">
        <v>4.5096054400000002E-2</v>
      </c>
      <c r="AU634" s="1">
        <v>3.3756007000000001E-3</v>
      </c>
      <c r="AV634" s="1">
        <v>1.8439148299999999E-2</v>
      </c>
      <c r="AW634" s="1">
        <v>0.31312205040000002</v>
      </c>
      <c r="AX634" s="1">
        <v>-0.65492958000000001</v>
      </c>
      <c r="AY634" s="1">
        <v>-1.027631717</v>
      </c>
      <c r="AZ634" s="1">
        <v>-0.53355767899999995</v>
      </c>
      <c r="BA634" s="1">
        <v>0.83497141460000002</v>
      </c>
      <c r="BB634" s="1">
        <v>-0.53873847100000005</v>
      </c>
      <c r="BC634" s="1">
        <v>0.55002474140000002</v>
      </c>
      <c r="BD634" s="1">
        <v>1.4325918863</v>
      </c>
      <c r="BE634" s="1">
        <v>-0.432594649</v>
      </c>
      <c r="BF634" s="1">
        <v>0.47989738869999998</v>
      </c>
      <c r="BG634" s="1">
        <v>-0.33706750800000002</v>
      </c>
      <c r="BH634" s="1">
        <v>-0.66681995000000005</v>
      </c>
      <c r="BI634" s="1">
        <v>0.54618029160000003</v>
      </c>
      <c r="BJ634">
        <v>2</v>
      </c>
      <c r="BK634">
        <v>1</v>
      </c>
      <c r="BL634" t="s">
        <v>761</v>
      </c>
      <c r="BM634" t="s">
        <v>760</v>
      </c>
      <c r="BN634" s="36" t="s">
        <v>773</v>
      </c>
      <c r="BO634" s="1">
        <v>-0.49554067099999999</v>
      </c>
      <c r="BP634" s="1">
        <v>0.27424310940000002</v>
      </c>
      <c r="BQ634" s="1">
        <v>-0.45166962599999999</v>
      </c>
      <c r="BR634" s="1">
        <v>-0.25904393599999997</v>
      </c>
      <c r="BS634" s="1">
        <v>0.4955406712</v>
      </c>
      <c r="BT634" s="1">
        <v>0.27424310940000002</v>
      </c>
      <c r="BU634" s="1">
        <v>0.4516696255</v>
      </c>
      <c r="BV634" s="1">
        <v>0.25904393590000002</v>
      </c>
      <c r="BW634" t="s">
        <v>2467</v>
      </c>
      <c r="BX634" t="s">
        <v>1386</v>
      </c>
      <c r="BY634" t="s">
        <v>1373</v>
      </c>
      <c r="BZ634" t="s">
        <v>1386</v>
      </c>
      <c r="CA634">
        <v>27</v>
      </c>
      <c r="CB634">
        <v>12</v>
      </c>
      <c r="CC634">
        <v>0</v>
      </c>
      <c r="CD634">
        <v>1</v>
      </c>
      <c r="CE634">
        <v>2017</v>
      </c>
      <c r="CF634">
        <v>29</v>
      </c>
      <c r="CG634">
        <v>0.37</v>
      </c>
      <c r="CH634">
        <v>0.41399999999999998</v>
      </c>
      <c r="CI634">
        <v>0.44400000000000001</v>
      </c>
      <c r="CJ634">
        <v>11</v>
      </c>
      <c r="CK634">
        <v>0.38400000000000001</v>
      </c>
      <c r="CL634">
        <v>14</v>
      </c>
      <c r="CM634">
        <v>1</v>
      </c>
      <c r="CN634" t="s">
        <v>249</v>
      </c>
      <c r="CO634">
        <v>24</v>
      </c>
      <c r="DV634" s="36" t="s">
        <v>6615</v>
      </c>
    </row>
    <row r="635" spans="1:126" x14ac:dyDescent="0.3">
      <c r="A635">
        <v>634</v>
      </c>
      <c r="B635" t="s">
        <v>5639</v>
      </c>
      <c r="C635" t="s">
        <v>216</v>
      </c>
      <c r="D635" t="s">
        <v>5190</v>
      </c>
      <c r="E635">
        <v>607345</v>
      </c>
      <c r="F635" t="s">
        <v>255</v>
      </c>
      <c r="I635" t="s">
        <v>1065</v>
      </c>
      <c r="J635">
        <v>13</v>
      </c>
      <c r="K635" t="s">
        <v>6543</v>
      </c>
      <c r="L635">
        <v>90</v>
      </c>
      <c r="M635">
        <v>100</v>
      </c>
      <c r="N635">
        <v>98</v>
      </c>
      <c r="O635">
        <v>8</v>
      </c>
      <c r="P635">
        <v>51</v>
      </c>
      <c r="Q635">
        <v>86</v>
      </c>
      <c r="R635">
        <v>122</v>
      </c>
      <c r="S635">
        <v>74</v>
      </c>
      <c r="T635">
        <v>108</v>
      </c>
      <c r="U635">
        <v>9</v>
      </c>
      <c r="V635">
        <v>69</v>
      </c>
      <c r="W635">
        <v>96</v>
      </c>
      <c r="X635">
        <v>29</v>
      </c>
      <c r="Y635">
        <v>253</v>
      </c>
      <c r="Z635">
        <v>5</v>
      </c>
      <c r="AA635">
        <v>0</v>
      </c>
      <c r="AB635" s="1">
        <v>0.254</v>
      </c>
      <c r="AC635" s="1">
        <v>0.28999999999999998</v>
      </c>
      <c r="AD635" s="1">
        <v>0.36</v>
      </c>
      <c r="AE635" s="1">
        <v>0.28599999999999998</v>
      </c>
      <c r="AF635" s="36">
        <v>19</v>
      </c>
      <c r="AG635" s="36">
        <v>19</v>
      </c>
      <c r="AH635" s="8">
        <v>5</v>
      </c>
      <c r="AI635" s="36">
        <v>-9</v>
      </c>
      <c r="AJ635" s="38">
        <v>362</v>
      </c>
      <c r="AK635" s="38">
        <v>45</v>
      </c>
      <c r="AL635" s="1">
        <v>0.25</v>
      </c>
      <c r="AM635" s="1">
        <v>0.4833333333</v>
      </c>
      <c r="AN635" s="1">
        <v>0.25341610920000002</v>
      </c>
      <c r="AO635" s="1">
        <v>2.0746312E-3</v>
      </c>
      <c r="AP635" s="1">
        <v>4.0615314999999999E-2</v>
      </c>
      <c r="AQ635" s="1">
        <v>0.1861961556</v>
      </c>
      <c r="AR635" s="1">
        <v>0.1876256952</v>
      </c>
      <c r="AS635" s="1">
        <v>0.1066408767</v>
      </c>
      <c r="AT635" s="1">
        <v>4.3853716799999998E-2</v>
      </c>
      <c r="AU635" s="1">
        <v>3.9625119999999998E-4</v>
      </c>
      <c r="AV635" s="1">
        <v>1.8172115900000001E-2</v>
      </c>
      <c r="AW635" s="1">
        <v>0.28593635109999999</v>
      </c>
      <c r="AX635" s="1">
        <v>-0.26135687499999999</v>
      </c>
      <c r="AY635" s="1">
        <v>-2.2390674999999999E-2</v>
      </c>
      <c r="AZ635" s="1">
        <v>-2.9028393E-2</v>
      </c>
      <c r="BA635" s="1">
        <v>-0.96332443700000003</v>
      </c>
      <c r="BB635" s="1">
        <v>-1.626141882</v>
      </c>
      <c r="BC635" s="1">
        <v>-0.77489254299999999</v>
      </c>
      <c r="BD635" s="1">
        <v>1.3059035659</v>
      </c>
      <c r="BE635" s="1">
        <v>-0.86193054099999999</v>
      </c>
      <c r="BF635" s="1">
        <v>0.3478210887</v>
      </c>
      <c r="BG635" s="1">
        <v>-1.2335320729999999</v>
      </c>
      <c r="BH635" s="1">
        <v>-0.68938670099999999</v>
      </c>
      <c r="BI635" s="1">
        <v>-0.387182415</v>
      </c>
      <c r="BJ635">
        <v>4</v>
      </c>
      <c r="BK635">
        <v>2</v>
      </c>
      <c r="BL635" t="s">
        <v>764</v>
      </c>
      <c r="BM635" t="s">
        <v>761</v>
      </c>
      <c r="BN635" s="36" t="s">
        <v>789</v>
      </c>
      <c r="BO635" s="1">
        <v>-0.52736570500000002</v>
      </c>
      <c r="BP635" s="1">
        <v>-0.62865422400000004</v>
      </c>
      <c r="BQ635" s="1">
        <v>-0.26335346500000001</v>
      </c>
      <c r="BR635" s="1">
        <v>-3.1612799999999998E-3</v>
      </c>
      <c r="BS635" s="1">
        <v>0.52736570490000001</v>
      </c>
      <c r="BT635" s="1">
        <v>0.62865422370000001</v>
      </c>
      <c r="BU635" s="1">
        <v>0.26335346510000002</v>
      </c>
      <c r="BV635" s="1">
        <v>3.1612798999999998E-3</v>
      </c>
      <c r="BW635" t="s">
        <v>2868</v>
      </c>
      <c r="BX635" t="s">
        <v>1390</v>
      </c>
      <c r="BY635" t="s">
        <v>1373</v>
      </c>
      <c r="BZ635" t="s">
        <v>1390</v>
      </c>
      <c r="CA635">
        <v>276</v>
      </c>
      <c r="CB635">
        <v>87</v>
      </c>
      <c r="CC635">
        <v>4</v>
      </c>
      <c r="CD635">
        <v>0</v>
      </c>
      <c r="CE635">
        <v>2017</v>
      </c>
      <c r="CF635">
        <v>293</v>
      </c>
      <c r="CG635">
        <v>0.28299999999999997</v>
      </c>
      <c r="CH635">
        <v>0.309</v>
      </c>
      <c r="CI635">
        <v>0.38800000000000001</v>
      </c>
      <c r="CJ635">
        <v>89</v>
      </c>
      <c r="CK635">
        <v>0.30299999999999999</v>
      </c>
      <c r="CL635">
        <v>26</v>
      </c>
      <c r="CM635">
        <v>8</v>
      </c>
      <c r="CN635" t="s">
        <v>255</v>
      </c>
      <c r="CO635">
        <v>29</v>
      </c>
      <c r="CP635" t="s">
        <v>1390</v>
      </c>
      <c r="CQ635">
        <v>16</v>
      </c>
      <c r="CR635">
        <v>7</v>
      </c>
      <c r="CS635">
        <v>0</v>
      </c>
      <c r="CT635">
        <v>0</v>
      </c>
      <c r="CU635">
        <v>2016</v>
      </c>
      <c r="CV635">
        <v>16</v>
      </c>
      <c r="CW635">
        <v>0.125</v>
      </c>
      <c r="CX635">
        <v>0.125</v>
      </c>
      <c r="CY635">
        <v>0.125</v>
      </c>
      <c r="CZ635">
        <v>2</v>
      </c>
      <c r="DA635">
        <v>0.113</v>
      </c>
      <c r="DB635">
        <v>0</v>
      </c>
      <c r="DC635">
        <v>-1</v>
      </c>
      <c r="DD635" t="s">
        <v>255</v>
      </c>
      <c r="DE635">
        <v>28</v>
      </c>
      <c r="DV635" s="36" t="s">
        <v>5191</v>
      </c>
    </row>
    <row r="636" spans="1:126" x14ac:dyDescent="0.3">
      <c r="A636">
        <v>635</v>
      </c>
      <c r="B636" t="s">
        <v>5640</v>
      </c>
      <c r="C636" t="s">
        <v>216</v>
      </c>
      <c r="D636" t="s">
        <v>4593</v>
      </c>
      <c r="E636">
        <v>605480</v>
      </c>
      <c r="F636" t="s">
        <v>249</v>
      </c>
      <c r="I636" t="s">
        <v>1103</v>
      </c>
      <c r="J636">
        <v>2</v>
      </c>
      <c r="K636" t="s">
        <v>6599</v>
      </c>
      <c r="L636">
        <v>76</v>
      </c>
      <c r="M636">
        <v>83</v>
      </c>
      <c r="N636">
        <v>121</v>
      </c>
      <c r="O636">
        <v>387</v>
      </c>
      <c r="P636">
        <v>106</v>
      </c>
      <c r="Q636">
        <v>99</v>
      </c>
      <c r="R636">
        <v>116</v>
      </c>
      <c r="S636">
        <v>78</v>
      </c>
      <c r="T636">
        <v>84</v>
      </c>
      <c r="U636">
        <v>286</v>
      </c>
      <c r="V636">
        <v>50</v>
      </c>
      <c r="W636">
        <v>100</v>
      </c>
      <c r="X636">
        <v>24</v>
      </c>
      <c r="Y636">
        <v>313</v>
      </c>
      <c r="Z636">
        <v>4</v>
      </c>
      <c r="AA636">
        <v>18</v>
      </c>
      <c r="AB636" s="1">
        <v>0.24299999999999999</v>
      </c>
      <c r="AC636" s="1">
        <v>0.309</v>
      </c>
      <c r="AD636" s="1">
        <v>0.35499999999999998</v>
      </c>
      <c r="AE636" s="1">
        <v>0.29599999999999999</v>
      </c>
      <c r="AF636" s="36">
        <v>25</v>
      </c>
      <c r="AG636" s="36">
        <v>23</v>
      </c>
      <c r="AH636" s="8">
        <v>11</v>
      </c>
      <c r="AI636" s="36">
        <v>-11</v>
      </c>
      <c r="AJ636" s="38">
        <v>315</v>
      </c>
      <c r="AK636" s="38">
        <v>110</v>
      </c>
      <c r="AL636" s="1">
        <v>0.21</v>
      </c>
      <c r="AM636" s="1">
        <v>0.4</v>
      </c>
      <c r="AN636" s="1">
        <v>0.31303362559999998</v>
      </c>
      <c r="AO636" s="1">
        <v>9.6369687100000004E-2</v>
      </c>
      <c r="AP636" s="1">
        <v>8.3873448500000003E-2</v>
      </c>
      <c r="AQ636" s="1">
        <v>0.2153029816</v>
      </c>
      <c r="AR636" s="1">
        <v>0.17808332539999999</v>
      </c>
      <c r="AS636" s="1">
        <v>0.111994862</v>
      </c>
      <c r="AT636" s="1">
        <v>3.4154360100000003E-2</v>
      </c>
      <c r="AU636" s="1">
        <v>1.28406662E-2</v>
      </c>
      <c r="AV636" s="1">
        <v>1.31066767E-2</v>
      </c>
      <c r="AW636" s="1">
        <v>0.29638722179999999</v>
      </c>
      <c r="AX636" s="1">
        <v>-0.65492958000000001</v>
      </c>
      <c r="AY636" s="1">
        <v>-1.278941978</v>
      </c>
      <c r="AZ636" s="1">
        <v>0.34767180689999999</v>
      </c>
      <c r="BA636" s="1">
        <v>3.016935675</v>
      </c>
      <c r="BB636" s="1">
        <v>0.1905423507</v>
      </c>
      <c r="BC636" s="1">
        <v>-5.3353224999999997E-2</v>
      </c>
      <c r="BD636" s="1">
        <v>0.94196058370000002</v>
      </c>
      <c r="BE636" s="1">
        <v>-0.73760971399999997</v>
      </c>
      <c r="BF636" s="1">
        <v>-0.68334399000000001</v>
      </c>
      <c r="BG636" s="1">
        <v>2.5109017513</v>
      </c>
      <c r="BH636" s="1">
        <v>-1.1174640650000001</v>
      </c>
      <c r="BI636" s="1">
        <v>-2.8374173999999999E-2</v>
      </c>
      <c r="BJ636">
        <v>2</v>
      </c>
      <c r="BK636">
        <v>1</v>
      </c>
      <c r="BL636" t="s">
        <v>761</v>
      </c>
      <c r="BM636" t="s">
        <v>759</v>
      </c>
      <c r="BN636" s="36" t="s">
        <v>787</v>
      </c>
      <c r="BO636" s="1">
        <v>-0.59742952500000002</v>
      </c>
      <c r="BP636" s="1">
        <v>0.56625960360000005</v>
      </c>
      <c r="BQ636" s="1">
        <v>-0.25856214100000002</v>
      </c>
      <c r="BR636" s="1">
        <v>-0.48168773199999998</v>
      </c>
      <c r="BS636" s="1">
        <v>0.5974295248</v>
      </c>
      <c r="BT636" s="1">
        <v>0.56625960360000005</v>
      </c>
      <c r="BU636" s="1">
        <v>0.25856214129999999</v>
      </c>
      <c r="BV636" s="1">
        <v>0.4816877316</v>
      </c>
      <c r="BW636" t="s">
        <v>2467</v>
      </c>
      <c r="BX636" t="s">
        <v>1402</v>
      </c>
      <c r="BY636" t="s">
        <v>1373</v>
      </c>
      <c r="BZ636" t="s">
        <v>1402</v>
      </c>
      <c r="CA636">
        <v>256</v>
      </c>
      <c r="CB636">
        <v>81</v>
      </c>
      <c r="CC636">
        <v>2</v>
      </c>
      <c r="CD636">
        <v>16</v>
      </c>
      <c r="CE636">
        <v>2017</v>
      </c>
      <c r="CF636">
        <v>282</v>
      </c>
      <c r="CG636">
        <v>0.27</v>
      </c>
      <c r="CH636">
        <v>0.32900000000000001</v>
      </c>
      <c r="CI636">
        <v>0.35499999999999998</v>
      </c>
      <c r="CJ636">
        <v>86</v>
      </c>
      <c r="CK636">
        <v>0.30499999999999999</v>
      </c>
      <c r="CL636">
        <v>26</v>
      </c>
      <c r="CM636">
        <v>10</v>
      </c>
      <c r="CN636" t="s">
        <v>249</v>
      </c>
      <c r="CO636">
        <v>24</v>
      </c>
      <c r="CP636" t="s">
        <v>1101</v>
      </c>
      <c r="CQ636">
        <v>189</v>
      </c>
      <c r="CR636">
        <v>72</v>
      </c>
      <c r="CS636">
        <v>3</v>
      </c>
      <c r="CT636">
        <v>16</v>
      </c>
      <c r="CU636">
        <v>2016</v>
      </c>
      <c r="CV636">
        <v>215</v>
      </c>
      <c r="CW636">
        <v>0.23799999999999999</v>
      </c>
      <c r="CX636">
        <v>0.316</v>
      </c>
      <c r="CY636">
        <v>0.36499999999999999</v>
      </c>
      <c r="CZ636">
        <v>65</v>
      </c>
      <c r="DA636">
        <v>0.3</v>
      </c>
      <c r="DB636">
        <v>21</v>
      </c>
      <c r="DC636">
        <v>9</v>
      </c>
      <c r="DD636" t="s">
        <v>249</v>
      </c>
      <c r="DE636">
        <v>23</v>
      </c>
      <c r="DV636" s="36" t="s">
        <v>4843</v>
      </c>
    </row>
    <row r="637" spans="1:126" x14ac:dyDescent="0.3">
      <c r="A637">
        <v>636</v>
      </c>
      <c r="B637" t="s">
        <v>677</v>
      </c>
      <c r="C637" t="s">
        <v>216</v>
      </c>
      <c r="D637" t="s">
        <v>215</v>
      </c>
      <c r="E637">
        <v>452234</v>
      </c>
      <c r="F637" t="s">
        <v>249</v>
      </c>
      <c r="I637" t="s">
        <v>1103</v>
      </c>
      <c r="J637">
        <v>14</v>
      </c>
      <c r="K637" t="s">
        <v>792</v>
      </c>
      <c r="L637">
        <v>76</v>
      </c>
      <c r="M637">
        <v>120</v>
      </c>
      <c r="N637">
        <v>135</v>
      </c>
      <c r="O637">
        <v>37</v>
      </c>
      <c r="P637">
        <v>140</v>
      </c>
      <c r="Q637">
        <v>94</v>
      </c>
      <c r="R637">
        <v>99</v>
      </c>
      <c r="S637">
        <v>110</v>
      </c>
      <c r="T637">
        <v>89</v>
      </c>
      <c r="U637">
        <v>44</v>
      </c>
      <c r="V637">
        <v>124</v>
      </c>
      <c r="W637">
        <v>108</v>
      </c>
      <c r="X637">
        <v>35</v>
      </c>
      <c r="Y637">
        <v>348</v>
      </c>
      <c r="Z637">
        <v>11</v>
      </c>
      <c r="AA637">
        <v>2</v>
      </c>
      <c r="AB637" s="1">
        <v>0.23499999999999999</v>
      </c>
      <c r="AC637" s="1">
        <v>0.32700000000000001</v>
      </c>
      <c r="AD637" s="1">
        <v>0.39400000000000002</v>
      </c>
      <c r="AE637" s="1">
        <v>0.32100000000000001</v>
      </c>
      <c r="AF637" s="36">
        <v>35</v>
      </c>
      <c r="AG637" s="36">
        <v>33</v>
      </c>
      <c r="AH637" s="8">
        <v>9</v>
      </c>
      <c r="AI637" s="36">
        <v>-3</v>
      </c>
      <c r="AJ637" s="38">
        <v>211</v>
      </c>
      <c r="AK637" s="38">
        <v>70</v>
      </c>
      <c r="AL637" s="1">
        <v>0.21</v>
      </c>
      <c r="AM637" s="1">
        <v>0.58333333330000003</v>
      </c>
      <c r="AN637" s="1">
        <v>0.34796644630000001</v>
      </c>
      <c r="AO637" s="1">
        <v>9.3080118E-3</v>
      </c>
      <c r="AP637" s="1">
        <v>0.1107301441</v>
      </c>
      <c r="AQ637" s="1">
        <v>0.20545063429999999</v>
      </c>
      <c r="AR637" s="1">
        <v>0.15204710939999999</v>
      </c>
      <c r="AS637" s="1">
        <v>0.15877298710000001</v>
      </c>
      <c r="AT637" s="1">
        <v>3.6278426000000003E-2</v>
      </c>
      <c r="AU637" s="1">
        <v>1.9966686999999999E-3</v>
      </c>
      <c r="AV637" s="1">
        <v>3.2739208200000001E-2</v>
      </c>
      <c r="AW637" s="1">
        <v>0.32073446370000003</v>
      </c>
      <c r="AX637" s="1">
        <v>-0.65492958000000001</v>
      </c>
      <c r="AY637" s="1">
        <v>1.4854708896</v>
      </c>
      <c r="AZ637" s="1">
        <v>0.56839889070000005</v>
      </c>
      <c r="BA637" s="1">
        <v>-0.65799839299999996</v>
      </c>
      <c r="BB637" s="1">
        <v>1.3184258585999999</v>
      </c>
      <c r="BC637" s="1">
        <v>-0.29758651800000002</v>
      </c>
      <c r="BD637" s="1">
        <v>-5.1052513000000001E-2</v>
      </c>
      <c r="BE637" s="1">
        <v>0.34858960150000001</v>
      </c>
      <c r="BF637" s="1">
        <v>-0.45752874900000001</v>
      </c>
      <c r="BG637" s="1">
        <v>-0.751978119</v>
      </c>
      <c r="BH637" s="1">
        <v>0.5416699143</v>
      </c>
      <c r="BI637" s="1">
        <v>0.8075361834</v>
      </c>
      <c r="BJ637">
        <v>1</v>
      </c>
      <c r="BK637">
        <v>2</v>
      </c>
      <c r="BL637" t="s">
        <v>764</v>
      </c>
      <c r="BM637" t="s">
        <v>763</v>
      </c>
      <c r="BN637" s="36" t="s">
        <v>791</v>
      </c>
      <c r="BO637" s="1">
        <v>0.5365798437</v>
      </c>
      <c r="BP637" s="1">
        <v>-0.61672476600000004</v>
      </c>
      <c r="BQ637" s="1">
        <v>0.48873215580000001</v>
      </c>
      <c r="BR637" s="1">
        <v>-0.25604187099999998</v>
      </c>
      <c r="BS637" s="1">
        <v>0.5365798437</v>
      </c>
      <c r="BT637" s="1">
        <v>0.61672476590000003</v>
      </c>
      <c r="BU637" s="1">
        <v>0.48873215580000001</v>
      </c>
      <c r="BV637" s="1">
        <v>0.25604187109999998</v>
      </c>
      <c r="BW637" t="s">
        <v>2923</v>
      </c>
      <c r="BX637" t="s">
        <v>1377</v>
      </c>
      <c r="BY637" t="s">
        <v>1373</v>
      </c>
      <c r="BZ637" t="s">
        <v>1377</v>
      </c>
      <c r="CA637">
        <v>330</v>
      </c>
      <c r="CB637">
        <v>111</v>
      </c>
      <c r="CC637">
        <v>13</v>
      </c>
      <c r="CD637">
        <v>2</v>
      </c>
      <c r="CE637">
        <v>2017</v>
      </c>
      <c r="CF637">
        <v>373</v>
      </c>
      <c r="CG637">
        <v>0.25800000000000001</v>
      </c>
      <c r="CH637">
        <v>0.34</v>
      </c>
      <c r="CI637">
        <v>0.433</v>
      </c>
      <c r="CJ637">
        <v>127</v>
      </c>
      <c r="CK637">
        <v>0.34100000000000003</v>
      </c>
      <c r="CL637">
        <v>46</v>
      </c>
      <c r="CM637">
        <v>12</v>
      </c>
      <c r="CN637" t="s">
        <v>249</v>
      </c>
      <c r="CO637">
        <v>34</v>
      </c>
      <c r="CP637" t="s">
        <v>1397</v>
      </c>
      <c r="CQ637">
        <v>378</v>
      </c>
      <c r="CR637">
        <v>137</v>
      </c>
      <c r="CS637">
        <v>16</v>
      </c>
      <c r="CT637">
        <v>0</v>
      </c>
      <c r="CU637">
        <v>2016</v>
      </c>
      <c r="CV637">
        <v>438</v>
      </c>
      <c r="CW637">
        <v>0.249</v>
      </c>
      <c r="CX637">
        <v>0.34200000000000003</v>
      </c>
      <c r="CY637">
        <v>0.41499999999999998</v>
      </c>
      <c r="CZ637">
        <v>147</v>
      </c>
      <c r="DA637">
        <v>0.33600000000000002</v>
      </c>
      <c r="DB637">
        <v>49</v>
      </c>
      <c r="DC637">
        <v>15</v>
      </c>
      <c r="DD637" t="s">
        <v>249</v>
      </c>
      <c r="DE637">
        <v>33</v>
      </c>
      <c r="DF637" t="s">
        <v>1397</v>
      </c>
      <c r="DG637">
        <v>395</v>
      </c>
      <c r="DH637">
        <v>136</v>
      </c>
      <c r="DI637">
        <v>12</v>
      </c>
      <c r="DJ637">
        <v>0</v>
      </c>
      <c r="DK637">
        <v>2015</v>
      </c>
      <c r="DL637">
        <v>452</v>
      </c>
      <c r="DM637">
        <v>0.248</v>
      </c>
      <c r="DN637">
        <v>0.33</v>
      </c>
      <c r="DO637">
        <v>0.443</v>
      </c>
      <c r="DP637">
        <v>151</v>
      </c>
      <c r="DQ637">
        <v>0.33500000000000002</v>
      </c>
      <c r="DR637">
        <v>49</v>
      </c>
      <c r="DS637">
        <v>11</v>
      </c>
      <c r="DT637" t="s">
        <v>249</v>
      </c>
      <c r="DU637">
        <v>32</v>
      </c>
      <c r="DV637" s="36" t="s">
        <v>1432</v>
      </c>
    </row>
    <row r="638" spans="1:126" x14ac:dyDescent="0.3">
      <c r="A638">
        <v>637</v>
      </c>
      <c r="B638" t="s">
        <v>6853</v>
      </c>
      <c r="C638" t="s">
        <v>216</v>
      </c>
      <c r="D638" t="s">
        <v>67</v>
      </c>
      <c r="E638">
        <v>642094</v>
      </c>
      <c r="F638" t="s">
        <v>257</v>
      </c>
      <c r="I638" t="s">
        <v>1065</v>
      </c>
      <c r="J638">
        <v>6</v>
      </c>
      <c r="K638" t="s">
        <v>808</v>
      </c>
      <c r="L638">
        <v>172</v>
      </c>
      <c r="M638">
        <v>89</v>
      </c>
      <c r="N638">
        <v>51</v>
      </c>
      <c r="O638">
        <v>91</v>
      </c>
      <c r="P638">
        <v>93</v>
      </c>
      <c r="Q638">
        <v>109</v>
      </c>
      <c r="R638">
        <v>98</v>
      </c>
      <c r="S638">
        <v>85</v>
      </c>
      <c r="T638">
        <v>115</v>
      </c>
      <c r="U638">
        <v>101</v>
      </c>
      <c r="V638">
        <v>56</v>
      </c>
      <c r="W638">
        <v>94</v>
      </c>
      <c r="X638">
        <v>26</v>
      </c>
      <c r="Y638">
        <v>133</v>
      </c>
      <c r="Z638">
        <v>2</v>
      </c>
      <c r="AA638">
        <v>2</v>
      </c>
      <c r="AB638" s="1">
        <v>0.215</v>
      </c>
      <c r="AC638" s="1">
        <v>0.28999999999999998</v>
      </c>
      <c r="AD638" s="1">
        <v>0.33700000000000002</v>
      </c>
      <c r="AE638" s="1">
        <v>0.28000000000000003</v>
      </c>
      <c r="AF638" s="36">
        <v>12</v>
      </c>
      <c r="AG638" s="36">
        <v>12</v>
      </c>
      <c r="AH638" s="8">
        <v>2</v>
      </c>
      <c r="AI638" s="36">
        <v>-2</v>
      </c>
      <c r="AJ638" s="38">
        <v>481</v>
      </c>
      <c r="AK638" s="38">
        <v>72</v>
      </c>
      <c r="AL638" s="1">
        <v>0.47499999999999998</v>
      </c>
      <c r="AM638" s="1">
        <v>0.43333333330000001</v>
      </c>
      <c r="AN638" s="1">
        <v>0.13269031140000001</v>
      </c>
      <c r="AO638" s="1">
        <v>2.2554356599999999E-2</v>
      </c>
      <c r="AP638" s="1">
        <v>7.3812596899999999E-2</v>
      </c>
      <c r="AQ638" s="1">
        <v>0.23761119019999999</v>
      </c>
      <c r="AR638" s="1">
        <v>0.15104002690000001</v>
      </c>
      <c r="AS638" s="1">
        <v>0.12217247420000001</v>
      </c>
      <c r="AT638" s="1">
        <v>4.6568411699999999E-2</v>
      </c>
      <c r="AU638" s="1">
        <v>4.5526139000000004E-3</v>
      </c>
      <c r="AV638" s="1">
        <v>1.4868227899999999E-2</v>
      </c>
      <c r="AW638" s="1">
        <v>0.27985140520000001</v>
      </c>
      <c r="AX638" s="1">
        <v>1.9524895933999999</v>
      </c>
      <c r="AY638" s="1">
        <v>-0.77632145699999999</v>
      </c>
      <c r="AZ638" s="1">
        <v>-0.79184836599999997</v>
      </c>
      <c r="BA638" s="1">
        <v>-9.8860936999999996E-2</v>
      </c>
      <c r="BB638" s="1">
        <v>-0.231976817</v>
      </c>
      <c r="BC638" s="1">
        <v>0.49965278330000001</v>
      </c>
      <c r="BD638" s="1">
        <v>-8.9462324999999995E-2</v>
      </c>
      <c r="BE638" s="1">
        <v>-0.501283111</v>
      </c>
      <c r="BF638" s="1">
        <v>0.63642771259999997</v>
      </c>
      <c r="BG638" s="1">
        <v>1.7087186899999999E-2</v>
      </c>
      <c r="BH638" s="1">
        <v>-0.96859638100000001</v>
      </c>
      <c r="BI638" s="1">
        <v>-0.59609598799999997</v>
      </c>
      <c r="BJ638">
        <v>4</v>
      </c>
      <c r="BK638">
        <v>1</v>
      </c>
      <c r="BL638" t="s">
        <v>761</v>
      </c>
      <c r="BM638" t="s">
        <v>6729</v>
      </c>
      <c r="BN638" s="36" t="s">
        <v>6744</v>
      </c>
      <c r="BO638" s="1">
        <v>-0.65712625800000002</v>
      </c>
      <c r="BP638" s="1">
        <v>0.31701705920000001</v>
      </c>
      <c r="BQ638" s="1">
        <v>-0.14510739</v>
      </c>
      <c r="BR638" s="1">
        <v>0.64244293460000002</v>
      </c>
      <c r="BS638" s="1">
        <v>0.65712625790000001</v>
      </c>
      <c r="BT638" s="1">
        <v>0.31701705920000001</v>
      </c>
      <c r="BU638" s="1">
        <v>0.14510739040000001</v>
      </c>
      <c r="BV638" s="1">
        <v>0.64244293460000002</v>
      </c>
      <c r="BW638" t="s">
        <v>2815</v>
      </c>
      <c r="BX638" t="s">
        <v>1397</v>
      </c>
      <c r="BY638" t="s">
        <v>1373</v>
      </c>
      <c r="BZ638" t="s">
        <v>1397</v>
      </c>
      <c r="CA638">
        <v>16</v>
      </c>
      <c r="CB638">
        <v>10</v>
      </c>
      <c r="CC638">
        <v>0</v>
      </c>
      <c r="CD638">
        <v>0</v>
      </c>
      <c r="CE638">
        <v>2017</v>
      </c>
      <c r="CF638">
        <v>19</v>
      </c>
      <c r="CG638">
        <v>0.188</v>
      </c>
      <c r="CH638">
        <v>0.26300000000000001</v>
      </c>
      <c r="CI638">
        <v>0.25</v>
      </c>
      <c r="CJ638">
        <v>5</v>
      </c>
      <c r="CK638">
        <v>0.23699999999999999</v>
      </c>
      <c r="CL638">
        <v>2</v>
      </c>
      <c r="CM638">
        <v>0</v>
      </c>
      <c r="CN638" t="s">
        <v>257</v>
      </c>
      <c r="CO638">
        <v>25</v>
      </c>
      <c r="DV638" s="36" t="s">
        <v>6587</v>
      </c>
    </row>
    <row r="639" spans="1:126" x14ac:dyDescent="0.3">
      <c r="A639">
        <v>638</v>
      </c>
      <c r="B639" t="s">
        <v>678</v>
      </c>
      <c r="C639" t="s">
        <v>287</v>
      </c>
      <c r="D639" t="s">
        <v>63</v>
      </c>
      <c r="E639">
        <v>475253</v>
      </c>
      <c r="F639" t="s">
        <v>250</v>
      </c>
      <c r="I639" t="s">
        <v>1061</v>
      </c>
      <c r="J639">
        <v>7</v>
      </c>
      <c r="K639" t="s">
        <v>769</v>
      </c>
      <c r="L639">
        <v>67</v>
      </c>
      <c r="M639">
        <v>107</v>
      </c>
      <c r="N639">
        <v>172</v>
      </c>
      <c r="O639">
        <v>23</v>
      </c>
      <c r="P639">
        <v>128</v>
      </c>
      <c r="Q639">
        <v>107</v>
      </c>
      <c r="R639">
        <v>78</v>
      </c>
      <c r="S639">
        <v>169</v>
      </c>
      <c r="T639">
        <v>106</v>
      </c>
      <c r="U639">
        <v>43</v>
      </c>
      <c r="V639">
        <v>218</v>
      </c>
      <c r="W639">
        <v>115</v>
      </c>
      <c r="X639">
        <v>31</v>
      </c>
      <c r="Y639">
        <v>444</v>
      </c>
      <c r="Z639">
        <v>26</v>
      </c>
      <c r="AA639">
        <v>1</v>
      </c>
      <c r="AB639" s="1">
        <v>0.23899999999999999</v>
      </c>
      <c r="AC639" s="1">
        <v>0.316</v>
      </c>
      <c r="AD639" s="1">
        <v>0.48099999999999998</v>
      </c>
      <c r="AE639" s="1">
        <v>0.34100000000000003</v>
      </c>
      <c r="AF639" s="36">
        <v>52</v>
      </c>
      <c r="AG639" s="36">
        <v>47</v>
      </c>
      <c r="AH639" s="8">
        <v>16</v>
      </c>
      <c r="AI639" s="36">
        <v>5</v>
      </c>
      <c r="AJ639" s="38">
        <v>95</v>
      </c>
      <c r="AK639" s="38">
        <v>15</v>
      </c>
      <c r="AL639" s="1">
        <v>0.185</v>
      </c>
      <c r="AM639" s="1">
        <v>0.51666666670000005</v>
      </c>
      <c r="AN639" s="1">
        <v>0.44438121349999998</v>
      </c>
      <c r="AO639" s="1">
        <v>5.6433467999999999E-3</v>
      </c>
      <c r="AP639" s="1">
        <v>0.1013663076</v>
      </c>
      <c r="AQ639" s="1">
        <v>0.23238881689999999</v>
      </c>
      <c r="AR639" s="1">
        <v>0.11992143180000001</v>
      </c>
      <c r="AS639" s="1">
        <v>0.24237921549999999</v>
      </c>
      <c r="AT639" s="1">
        <v>4.3197144299999997E-2</v>
      </c>
      <c r="AU639" s="1">
        <v>1.9176548E-3</v>
      </c>
      <c r="AV639" s="1">
        <v>5.7397330599999997E-2</v>
      </c>
      <c r="AW639" s="1">
        <v>0.3413722314</v>
      </c>
      <c r="AX639" s="1">
        <v>-0.90091252099999997</v>
      </c>
      <c r="AY639" s="1">
        <v>0.48022984680000003</v>
      </c>
      <c r="AZ639" s="1">
        <v>1.1776067925</v>
      </c>
      <c r="BA639" s="1">
        <v>-0.812686464</v>
      </c>
      <c r="BB639" s="1">
        <v>0.92517878949999999</v>
      </c>
      <c r="BC639" s="1">
        <v>0.37019353989999998</v>
      </c>
      <c r="BD639" s="1">
        <v>-1.2763157599999999</v>
      </c>
      <c r="BE639" s="1">
        <v>2.2899463379</v>
      </c>
      <c r="BF639" s="1">
        <v>0.27801907329999997</v>
      </c>
      <c r="BG639" s="1">
        <v>-0.77575280700000004</v>
      </c>
      <c r="BH639" s="1">
        <v>2.6255136944999999</v>
      </c>
      <c r="BI639" s="1">
        <v>1.5160896975</v>
      </c>
      <c r="BJ639">
        <v>1</v>
      </c>
      <c r="BK639">
        <v>1</v>
      </c>
      <c r="BL639" t="s">
        <v>763</v>
      </c>
      <c r="BM639" t="s">
        <v>764</v>
      </c>
      <c r="BN639" s="36" t="s">
        <v>774</v>
      </c>
      <c r="BO639" s="1">
        <v>0.96634508730000002</v>
      </c>
      <c r="BP639" s="1">
        <v>-0.24624674299999999</v>
      </c>
      <c r="BQ639" s="1">
        <v>-9.1827939999999993E-3</v>
      </c>
      <c r="BR639" s="1">
        <v>7.2756384999999998E-3</v>
      </c>
      <c r="BS639" s="1">
        <v>0.96634508730000002</v>
      </c>
      <c r="BT639" s="1">
        <v>0.24624674260000001</v>
      </c>
      <c r="BU639" s="1">
        <v>9.1827934999999996E-3</v>
      </c>
      <c r="BV639" s="1">
        <v>7.2756384999999998E-3</v>
      </c>
      <c r="BW639" t="s">
        <v>7270</v>
      </c>
      <c r="BX639" t="s">
        <v>1386</v>
      </c>
      <c r="BY639" t="s">
        <v>1373</v>
      </c>
      <c r="BZ639" t="s">
        <v>1386</v>
      </c>
      <c r="CA639">
        <v>560</v>
      </c>
      <c r="CB639">
        <v>158</v>
      </c>
      <c r="CC639">
        <v>38</v>
      </c>
      <c r="CD639">
        <v>0</v>
      </c>
      <c r="CE639">
        <v>2017</v>
      </c>
      <c r="CF639">
        <v>637</v>
      </c>
      <c r="CG639">
        <v>0.27</v>
      </c>
      <c r="CH639">
        <v>0.35499999999999998</v>
      </c>
      <c r="CI639">
        <v>0.52900000000000003</v>
      </c>
      <c r="CJ639">
        <v>240</v>
      </c>
      <c r="CK639">
        <v>0.377</v>
      </c>
      <c r="CL639">
        <v>94</v>
      </c>
      <c r="CM639">
        <v>30</v>
      </c>
      <c r="CN639" t="s">
        <v>250</v>
      </c>
      <c r="CO639">
        <v>30</v>
      </c>
      <c r="CP639" t="s">
        <v>1386</v>
      </c>
      <c r="CQ639">
        <v>299</v>
      </c>
      <c r="CR639">
        <v>126</v>
      </c>
      <c r="CS639">
        <v>14</v>
      </c>
      <c r="CT639">
        <v>1</v>
      </c>
      <c r="CU639">
        <v>2016</v>
      </c>
      <c r="CV639">
        <v>341</v>
      </c>
      <c r="CW639">
        <v>0.217</v>
      </c>
      <c r="CX639">
        <v>0.314</v>
      </c>
      <c r="CY639">
        <v>0.39100000000000001</v>
      </c>
      <c r="CZ639">
        <v>107</v>
      </c>
      <c r="DA639">
        <v>0.313</v>
      </c>
      <c r="DB639">
        <v>32</v>
      </c>
      <c r="DC639">
        <v>7</v>
      </c>
      <c r="DD639" t="s">
        <v>250</v>
      </c>
      <c r="DE639">
        <v>29</v>
      </c>
      <c r="DF639" t="s">
        <v>1386</v>
      </c>
      <c r="DG639">
        <v>296</v>
      </c>
      <c r="DH639">
        <v>132</v>
      </c>
      <c r="DI639">
        <v>18</v>
      </c>
      <c r="DJ639">
        <v>0</v>
      </c>
      <c r="DK639">
        <v>2015</v>
      </c>
      <c r="DL639">
        <v>328</v>
      </c>
      <c r="DM639">
        <v>0.22600000000000001</v>
      </c>
      <c r="DN639">
        <v>0.29899999999999999</v>
      </c>
      <c r="DO639">
        <v>0.47</v>
      </c>
      <c r="DP639">
        <v>108</v>
      </c>
      <c r="DQ639">
        <v>0.32800000000000001</v>
      </c>
      <c r="DR639">
        <v>37</v>
      </c>
      <c r="DS639">
        <v>12</v>
      </c>
      <c r="DT639" t="s">
        <v>250</v>
      </c>
      <c r="DU639">
        <v>28</v>
      </c>
      <c r="DV639" s="36" t="s">
        <v>1544</v>
      </c>
    </row>
    <row r="640" spans="1:126" x14ac:dyDescent="0.3">
      <c r="A640">
        <v>639</v>
      </c>
      <c r="B640" t="s">
        <v>3093</v>
      </c>
      <c r="C640" t="s">
        <v>2984</v>
      </c>
      <c r="D640" t="s">
        <v>424</v>
      </c>
      <c r="E640">
        <v>519295</v>
      </c>
      <c r="F640" t="s">
        <v>249</v>
      </c>
      <c r="I640" t="s">
        <v>1065</v>
      </c>
      <c r="J640">
        <v>37</v>
      </c>
      <c r="K640" t="s">
        <v>808</v>
      </c>
      <c r="L640">
        <v>76</v>
      </c>
      <c r="M640">
        <v>100</v>
      </c>
      <c r="N640">
        <v>54</v>
      </c>
      <c r="O640">
        <v>49</v>
      </c>
      <c r="P640">
        <v>76</v>
      </c>
      <c r="Q640">
        <v>88</v>
      </c>
      <c r="R640">
        <v>107</v>
      </c>
      <c r="S640">
        <v>89</v>
      </c>
      <c r="T640">
        <v>74</v>
      </c>
      <c r="U640">
        <v>137</v>
      </c>
      <c r="V640">
        <v>91</v>
      </c>
      <c r="W640">
        <v>95</v>
      </c>
      <c r="X640">
        <v>29</v>
      </c>
      <c r="Y640">
        <v>140</v>
      </c>
      <c r="Z640">
        <v>3</v>
      </c>
      <c r="AA640">
        <v>1</v>
      </c>
      <c r="AB640" s="1">
        <v>0.22700000000000001</v>
      </c>
      <c r="AC640" s="1">
        <v>0.28599999999999998</v>
      </c>
      <c r="AD640" s="1">
        <v>0.35499999999999998</v>
      </c>
      <c r="AE640" s="1">
        <v>0.28399999999999997</v>
      </c>
      <c r="AF640" s="36">
        <v>13</v>
      </c>
      <c r="AG640" s="36">
        <v>12</v>
      </c>
      <c r="AH640" s="8">
        <v>3</v>
      </c>
      <c r="AI640" s="36">
        <v>-7</v>
      </c>
      <c r="AJ640" s="38">
        <v>487</v>
      </c>
      <c r="AK640" s="38">
        <v>177</v>
      </c>
      <c r="AL640" s="1">
        <v>0.21</v>
      </c>
      <c r="AM640" s="1">
        <v>0.4833333333</v>
      </c>
      <c r="AN640" s="1">
        <v>0.13951831049999999</v>
      </c>
      <c r="AO640" s="1">
        <v>1.23034253E-2</v>
      </c>
      <c r="AP640" s="1">
        <v>6.0223915900000001E-2</v>
      </c>
      <c r="AQ640" s="1">
        <v>0.19040279360000001</v>
      </c>
      <c r="AR640" s="1">
        <v>0.16342412370000001</v>
      </c>
      <c r="AS640" s="1">
        <v>0.1279729091</v>
      </c>
      <c r="AT640" s="1">
        <v>3.0091941800000001E-2</v>
      </c>
      <c r="AU640" s="1">
        <v>6.1422129000000001E-3</v>
      </c>
      <c r="AV640" s="1">
        <v>2.3922421100000001E-2</v>
      </c>
      <c r="AW640" s="1">
        <v>0.283796353</v>
      </c>
      <c r="AX640" s="1">
        <v>-0.65492958000000001</v>
      </c>
      <c r="AY640" s="1">
        <v>-2.2390674999999999E-2</v>
      </c>
      <c r="AZ640" s="1">
        <v>-0.74870486000000003</v>
      </c>
      <c r="BA640" s="1">
        <v>-0.531559899</v>
      </c>
      <c r="BB640" s="1">
        <v>-0.80265198199999999</v>
      </c>
      <c r="BC640" s="1">
        <v>-0.670612718</v>
      </c>
      <c r="BD640" s="1">
        <v>0.38286323719999998</v>
      </c>
      <c r="BE640" s="1">
        <v>-0.36659561800000001</v>
      </c>
      <c r="BF640" s="1">
        <v>-1.11523076</v>
      </c>
      <c r="BG640" s="1">
        <v>0.49538596000000001</v>
      </c>
      <c r="BH640" s="1">
        <v>-0.20343170899999999</v>
      </c>
      <c r="BI640" s="1">
        <v>-0.46065466199999999</v>
      </c>
      <c r="BJ640">
        <v>3</v>
      </c>
      <c r="BK640">
        <v>4</v>
      </c>
      <c r="BL640" t="s">
        <v>6724</v>
      </c>
      <c r="BM640" t="s">
        <v>761</v>
      </c>
      <c r="BN640" s="36" t="s">
        <v>7293</v>
      </c>
      <c r="BO640" s="1">
        <v>-0.53227197400000004</v>
      </c>
      <c r="BP640" s="1">
        <v>1.5826158699999999E-2</v>
      </c>
      <c r="BQ640" s="1">
        <v>0.32856616700000002</v>
      </c>
      <c r="BR640" s="1">
        <v>-0.57982457899999995</v>
      </c>
      <c r="BS640" s="1">
        <v>0.5322719736</v>
      </c>
      <c r="BT640" s="1">
        <v>1.5826158699999999E-2</v>
      </c>
      <c r="BU640" s="1">
        <v>0.32856616700000002</v>
      </c>
      <c r="BV640" s="1">
        <v>0.57982457899999995</v>
      </c>
      <c r="BW640" t="s">
        <v>2931</v>
      </c>
      <c r="BX640" t="s">
        <v>1392</v>
      </c>
      <c r="BY640" t="s">
        <v>1373</v>
      </c>
      <c r="BZ640" t="s">
        <v>1392</v>
      </c>
      <c r="CA640">
        <v>27</v>
      </c>
      <c r="CB640">
        <v>16</v>
      </c>
      <c r="CC640">
        <v>0</v>
      </c>
      <c r="CD640">
        <v>0</v>
      </c>
      <c r="CE640">
        <v>2017</v>
      </c>
      <c r="CF640">
        <v>29</v>
      </c>
      <c r="CG640">
        <v>0.25900000000000001</v>
      </c>
      <c r="CH640">
        <v>0.31</v>
      </c>
      <c r="CI640">
        <v>0.29599999999999999</v>
      </c>
      <c r="CJ640">
        <v>8</v>
      </c>
      <c r="CK640">
        <v>0.28000000000000003</v>
      </c>
      <c r="CL640">
        <v>4</v>
      </c>
      <c r="CM640">
        <v>0</v>
      </c>
      <c r="CN640" t="s">
        <v>249</v>
      </c>
      <c r="CO640">
        <v>28</v>
      </c>
      <c r="CP640" t="s">
        <v>1392</v>
      </c>
      <c r="CQ640">
        <v>290</v>
      </c>
      <c r="CR640">
        <v>99</v>
      </c>
      <c r="CS640">
        <v>7</v>
      </c>
      <c r="CT640">
        <v>1</v>
      </c>
      <c r="CU640">
        <v>2016</v>
      </c>
      <c r="CV640">
        <v>319</v>
      </c>
      <c r="CW640">
        <v>0.23799999999999999</v>
      </c>
      <c r="CX640">
        <v>0.29899999999999999</v>
      </c>
      <c r="CY640">
        <v>0.34499999999999997</v>
      </c>
      <c r="CZ640">
        <v>92</v>
      </c>
      <c r="DA640">
        <v>0.28799999999999998</v>
      </c>
      <c r="DB640">
        <v>23</v>
      </c>
      <c r="DC640">
        <v>5</v>
      </c>
      <c r="DD640" t="s">
        <v>249</v>
      </c>
      <c r="DE640">
        <v>27</v>
      </c>
      <c r="DF640" t="s">
        <v>1392</v>
      </c>
      <c r="DG640">
        <v>166</v>
      </c>
      <c r="DH640">
        <v>76</v>
      </c>
      <c r="DI640">
        <v>6</v>
      </c>
      <c r="DJ640">
        <v>1</v>
      </c>
      <c r="DK640">
        <v>2015</v>
      </c>
      <c r="DL640">
        <v>192</v>
      </c>
      <c r="DM640">
        <v>0.193</v>
      </c>
      <c r="DN640">
        <v>0.28100000000000003</v>
      </c>
      <c r="DO640">
        <v>0.36699999999999999</v>
      </c>
      <c r="DP640">
        <v>55</v>
      </c>
      <c r="DQ640">
        <v>0.28499999999999998</v>
      </c>
      <c r="DR640">
        <v>16</v>
      </c>
      <c r="DS640">
        <v>3</v>
      </c>
      <c r="DT640" t="s">
        <v>249</v>
      </c>
      <c r="DU640">
        <v>26</v>
      </c>
      <c r="DV640" s="36" t="s">
        <v>3210</v>
      </c>
    </row>
    <row r="641" spans="1:126" x14ac:dyDescent="0.3">
      <c r="A641">
        <v>640</v>
      </c>
      <c r="B641" t="s">
        <v>5641</v>
      </c>
      <c r="C641" t="s">
        <v>218</v>
      </c>
      <c r="D641" t="s">
        <v>18</v>
      </c>
      <c r="E641">
        <v>474319</v>
      </c>
      <c r="F641" t="s">
        <v>253</v>
      </c>
      <c r="I641" t="s">
        <v>1065</v>
      </c>
      <c r="J641">
        <v>8</v>
      </c>
      <c r="K641" t="s">
        <v>813</v>
      </c>
      <c r="L641">
        <v>96</v>
      </c>
      <c r="M641">
        <v>107</v>
      </c>
      <c r="N641">
        <v>34</v>
      </c>
      <c r="O641">
        <v>83</v>
      </c>
      <c r="P641">
        <v>69</v>
      </c>
      <c r="Q641">
        <v>114</v>
      </c>
      <c r="R641">
        <v>76</v>
      </c>
      <c r="S641">
        <v>146</v>
      </c>
      <c r="T641">
        <v>129</v>
      </c>
      <c r="U641">
        <v>168</v>
      </c>
      <c r="V641">
        <v>162</v>
      </c>
      <c r="W641">
        <v>102</v>
      </c>
      <c r="X641">
        <v>31</v>
      </c>
      <c r="Y641">
        <v>88</v>
      </c>
      <c r="Z641">
        <v>4</v>
      </c>
      <c r="AA641">
        <v>1</v>
      </c>
      <c r="AB641" s="1">
        <v>0.22700000000000001</v>
      </c>
      <c r="AC641" s="1">
        <v>0.27300000000000002</v>
      </c>
      <c r="AD641" s="1">
        <v>0.436</v>
      </c>
      <c r="AE641" s="1">
        <v>0.30199999999999999</v>
      </c>
      <c r="AF641" s="36">
        <v>12</v>
      </c>
      <c r="AG641" s="36">
        <v>12</v>
      </c>
      <c r="AH641" s="8">
        <v>3</v>
      </c>
      <c r="AI641" s="36">
        <v>-1</v>
      </c>
      <c r="AJ641" s="38">
        <v>656</v>
      </c>
      <c r="AK641" s="38">
        <v>70</v>
      </c>
      <c r="AL641" s="1">
        <v>0.26500000000000001</v>
      </c>
      <c r="AM641" s="1">
        <v>0.51666666670000005</v>
      </c>
      <c r="AN641" s="1">
        <v>8.8468075300000004E-2</v>
      </c>
      <c r="AO641" s="1">
        <v>2.0749685100000002E-2</v>
      </c>
      <c r="AP641" s="1">
        <v>5.4945776100000003E-2</v>
      </c>
      <c r="AQ641" s="1">
        <v>0.2470240813</v>
      </c>
      <c r="AR641" s="1">
        <v>0.1169374026</v>
      </c>
      <c r="AS641" s="1">
        <v>0.2093917522</v>
      </c>
      <c r="AT641" s="1">
        <v>5.2446491800000002E-2</v>
      </c>
      <c r="AU641" s="1">
        <v>7.5404989000000004E-3</v>
      </c>
      <c r="AV641" s="1">
        <v>4.2600739399999997E-2</v>
      </c>
      <c r="AW641" s="1">
        <v>0.30212309729999998</v>
      </c>
      <c r="AX641" s="1">
        <v>-0.11376711</v>
      </c>
      <c r="AY641" s="1">
        <v>0.48022984680000003</v>
      </c>
      <c r="AZ641" s="1">
        <v>-1.0712717</v>
      </c>
      <c r="BA641" s="1">
        <v>-0.17503737899999999</v>
      </c>
      <c r="BB641" s="1">
        <v>-1.02431465</v>
      </c>
      <c r="BC641" s="1">
        <v>0.73299224190000001</v>
      </c>
      <c r="BD641" s="1">
        <v>-1.3901256950000001</v>
      </c>
      <c r="BE641" s="1">
        <v>1.5239695033</v>
      </c>
      <c r="BF641" s="1">
        <v>1.2613424458</v>
      </c>
      <c r="BG641" s="1">
        <v>0.91612001440000002</v>
      </c>
      <c r="BH641" s="1">
        <v>1.3750622554</v>
      </c>
      <c r="BI641" s="1">
        <v>0.168554817</v>
      </c>
      <c r="BJ641">
        <v>1</v>
      </c>
      <c r="BK641">
        <v>1</v>
      </c>
      <c r="BL641" t="s">
        <v>763</v>
      </c>
      <c r="BM641" t="s">
        <v>759</v>
      </c>
      <c r="BN641" s="36" t="s">
        <v>775</v>
      </c>
      <c r="BO641" s="1">
        <v>0.66658712509999996</v>
      </c>
      <c r="BP641" s="1">
        <v>0.45268750730000001</v>
      </c>
      <c r="BQ641" s="1">
        <v>-4.7166001999999999E-2</v>
      </c>
      <c r="BR641" s="1">
        <v>0.36955925480000001</v>
      </c>
      <c r="BS641" s="1">
        <v>0.66658712509999996</v>
      </c>
      <c r="BT641" s="1">
        <v>0.45268750730000001</v>
      </c>
      <c r="BU641" s="1">
        <v>4.7166002200000001E-2</v>
      </c>
      <c r="BV641" s="1">
        <v>0.36955925480000001</v>
      </c>
      <c r="BW641" t="s">
        <v>2883</v>
      </c>
      <c r="BX641" t="s">
        <v>1101</v>
      </c>
      <c r="BY641" t="s">
        <v>1063</v>
      </c>
      <c r="CP641" t="s">
        <v>1101</v>
      </c>
      <c r="CQ641">
        <v>46</v>
      </c>
      <c r="CR641">
        <v>37</v>
      </c>
      <c r="CS641">
        <v>4</v>
      </c>
      <c r="CT641">
        <v>0</v>
      </c>
      <c r="CU641">
        <v>2016</v>
      </c>
      <c r="CV641">
        <v>47</v>
      </c>
      <c r="CW641">
        <v>0.23899999999999999</v>
      </c>
      <c r="CX641">
        <v>0.255</v>
      </c>
      <c r="CY641">
        <v>0.65200000000000002</v>
      </c>
      <c r="CZ641">
        <v>17</v>
      </c>
      <c r="DA641">
        <v>0.36599999999999999</v>
      </c>
      <c r="DB641">
        <v>16</v>
      </c>
      <c r="DC641">
        <v>3</v>
      </c>
      <c r="DD641" t="s">
        <v>253</v>
      </c>
      <c r="DE641">
        <v>29</v>
      </c>
      <c r="DV641" s="36" t="s">
        <v>5069</v>
      </c>
    </row>
    <row r="642" spans="1:126" x14ac:dyDescent="0.3">
      <c r="A642">
        <v>641</v>
      </c>
      <c r="B642" t="s">
        <v>3094</v>
      </c>
      <c r="C642" t="s">
        <v>471</v>
      </c>
      <c r="D642" t="s">
        <v>47</v>
      </c>
      <c r="E642">
        <v>519299</v>
      </c>
      <c r="F642" t="s">
        <v>265</v>
      </c>
      <c r="G642" t="s">
        <v>257</v>
      </c>
      <c r="I642" t="s">
        <v>1103</v>
      </c>
      <c r="J642">
        <v>1</v>
      </c>
      <c r="K642" t="s">
        <v>825</v>
      </c>
      <c r="L642">
        <v>154</v>
      </c>
      <c r="M642">
        <v>107</v>
      </c>
      <c r="N642">
        <v>87</v>
      </c>
      <c r="O642">
        <v>75</v>
      </c>
      <c r="P642">
        <v>116</v>
      </c>
      <c r="Q642">
        <v>67</v>
      </c>
      <c r="R642">
        <v>127</v>
      </c>
      <c r="S642">
        <v>53</v>
      </c>
      <c r="T642">
        <v>84</v>
      </c>
      <c r="U642">
        <v>86</v>
      </c>
      <c r="V642">
        <v>34</v>
      </c>
      <c r="W642">
        <v>100</v>
      </c>
      <c r="X642">
        <v>31</v>
      </c>
      <c r="Y642">
        <v>226</v>
      </c>
      <c r="Z642">
        <v>2</v>
      </c>
      <c r="AA642">
        <v>3</v>
      </c>
      <c r="AB642" s="1">
        <v>0.25</v>
      </c>
      <c r="AC642" s="1">
        <v>0.32300000000000001</v>
      </c>
      <c r="AD642" s="1">
        <v>0.32600000000000001</v>
      </c>
      <c r="AE642" s="1">
        <v>0.29599999999999999</v>
      </c>
      <c r="AF642" s="36">
        <v>20</v>
      </c>
      <c r="AG642" s="36">
        <v>22</v>
      </c>
      <c r="AH642" s="8">
        <v>5</v>
      </c>
      <c r="AI642" s="36">
        <v>0</v>
      </c>
      <c r="AJ642" s="38">
        <v>327</v>
      </c>
      <c r="AK642" s="38">
        <v>42</v>
      </c>
      <c r="AL642" s="1">
        <v>0.42499999999999999</v>
      </c>
      <c r="AM642" s="1">
        <v>0.51666666670000005</v>
      </c>
      <c r="AN642" s="1">
        <v>0.22572128529999999</v>
      </c>
      <c r="AO642" s="1">
        <v>1.86404007E-2</v>
      </c>
      <c r="AP642" s="1">
        <v>9.1877344900000005E-2</v>
      </c>
      <c r="AQ642" s="1">
        <v>0.1447301329</v>
      </c>
      <c r="AR642" s="1">
        <v>0.19547405009999999</v>
      </c>
      <c r="AS642" s="1">
        <v>7.5789317499999995E-2</v>
      </c>
      <c r="AT642" s="1">
        <v>3.42558663E-2</v>
      </c>
      <c r="AU642" s="1">
        <v>3.8863419000000001E-3</v>
      </c>
      <c r="AV642" s="1">
        <v>8.9844534E-3</v>
      </c>
      <c r="AW642" s="1">
        <v>0.2960503854</v>
      </c>
      <c r="AX642" s="1">
        <v>1.4605237116000001</v>
      </c>
      <c r="AY642" s="1">
        <v>0.48022984680000003</v>
      </c>
      <c r="AZ642" s="1">
        <v>-0.20402135399999999</v>
      </c>
      <c r="BA642" s="1">
        <v>-0.26407174700000002</v>
      </c>
      <c r="BB642" s="1">
        <v>0.52667687809999997</v>
      </c>
      <c r="BC642" s="1">
        <v>-1.802808325</v>
      </c>
      <c r="BD642" s="1">
        <v>1.6052373552999999</v>
      </c>
      <c r="BE642" s="1">
        <v>-1.5783111670000001</v>
      </c>
      <c r="BF642" s="1">
        <v>-0.67255258900000003</v>
      </c>
      <c r="BG642" s="1">
        <v>-0.183389199</v>
      </c>
      <c r="BH642" s="1">
        <v>-1.4658307930000001</v>
      </c>
      <c r="BI642" s="1">
        <v>-3.9938727E-2</v>
      </c>
      <c r="BJ642">
        <v>3</v>
      </c>
      <c r="BK642">
        <v>1</v>
      </c>
      <c r="BL642" t="s">
        <v>761</v>
      </c>
      <c r="BM642" t="s">
        <v>764</v>
      </c>
      <c r="BN642" s="36" t="s">
        <v>772</v>
      </c>
      <c r="BO642" s="1">
        <v>-0.84001744300000003</v>
      </c>
      <c r="BP642" s="1">
        <v>-0.47298416799999998</v>
      </c>
      <c r="BQ642" s="1">
        <v>7.4889691999999994E-2</v>
      </c>
      <c r="BR642" s="1">
        <v>-0.142134806</v>
      </c>
      <c r="BS642" s="1">
        <v>0.84001744339999995</v>
      </c>
      <c r="BT642" s="1">
        <v>0.4729841682</v>
      </c>
      <c r="BU642" s="1">
        <v>7.4889691999999994E-2</v>
      </c>
      <c r="BV642" s="1">
        <v>0.14213480649999999</v>
      </c>
      <c r="BW642" t="s">
        <v>4815</v>
      </c>
      <c r="BX642" t="s">
        <v>1111</v>
      </c>
      <c r="BY642" t="s">
        <v>1063</v>
      </c>
      <c r="BZ642" t="s">
        <v>1111</v>
      </c>
      <c r="CA642">
        <v>249</v>
      </c>
      <c r="CB642">
        <v>94</v>
      </c>
      <c r="CC642">
        <v>3</v>
      </c>
      <c r="CD642">
        <v>3</v>
      </c>
      <c r="CE642">
        <v>2017</v>
      </c>
      <c r="CF642">
        <v>299</v>
      </c>
      <c r="CG642">
        <v>0.27300000000000002</v>
      </c>
      <c r="CH642">
        <v>0.39300000000000002</v>
      </c>
      <c r="CI642">
        <v>0.378</v>
      </c>
      <c r="CJ642">
        <v>106</v>
      </c>
      <c r="CK642">
        <v>0.35299999999999998</v>
      </c>
      <c r="CL642">
        <v>46</v>
      </c>
      <c r="CM642">
        <v>8</v>
      </c>
      <c r="CN642" t="s">
        <v>265</v>
      </c>
      <c r="CO642">
        <v>31</v>
      </c>
      <c r="DF642" t="s">
        <v>1392</v>
      </c>
      <c r="DG642">
        <v>372</v>
      </c>
      <c r="DH642">
        <v>120</v>
      </c>
      <c r="DI642">
        <v>1</v>
      </c>
      <c r="DJ642">
        <v>6</v>
      </c>
      <c r="DK642">
        <v>2015</v>
      </c>
      <c r="DL642">
        <v>401</v>
      </c>
      <c r="DM642">
        <v>0.247</v>
      </c>
      <c r="DN642">
        <v>0.29399999999999998</v>
      </c>
      <c r="DO642">
        <v>0.30399999999999999</v>
      </c>
      <c r="DP642">
        <v>108</v>
      </c>
      <c r="DQ642">
        <v>0.26900000000000002</v>
      </c>
      <c r="DR642">
        <v>21</v>
      </c>
      <c r="DS642">
        <v>7</v>
      </c>
      <c r="DT642" t="s">
        <v>265</v>
      </c>
      <c r="DU642">
        <v>29</v>
      </c>
      <c r="DV642" s="36" t="s">
        <v>1405</v>
      </c>
    </row>
    <row r="643" spans="1:126" x14ac:dyDescent="0.3">
      <c r="A643">
        <v>642</v>
      </c>
      <c r="B643" t="s">
        <v>5642</v>
      </c>
      <c r="C643" t="s">
        <v>917</v>
      </c>
      <c r="D643" t="s">
        <v>918</v>
      </c>
      <c r="E643">
        <v>456781</v>
      </c>
      <c r="F643" t="s">
        <v>265</v>
      </c>
      <c r="I643" t="s">
        <v>1065</v>
      </c>
      <c r="J643">
        <v>6</v>
      </c>
      <c r="K643" t="s">
        <v>808</v>
      </c>
      <c r="L643">
        <v>154</v>
      </c>
      <c r="M643">
        <v>103</v>
      </c>
      <c r="N643">
        <v>35</v>
      </c>
      <c r="O643">
        <v>60</v>
      </c>
      <c r="P643">
        <v>61</v>
      </c>
      <c r="Q643">
        <v>93</v>
      </c>
      <c r="R643">
        <v>101</v>
      </c>
      <c r="S643">
        <v>78</v>
      </c>
      <c r="T643">
        <v>98</v>
      </c>
      <c r="U643">
        <v>113</v>
      </c>
      <c r="V643">
        <v>68</v>
      </c>
      <c r="W643">
        <v>89</v>
      </c>
      <c r="X643">
        <v>30</v>
      </c>
      <c r="Y643">
        <v>90</v>
      </c>
      <c r="Z643">
        <v>2</v>
      </c>
      <c r="AA643">
        <v>1</v>
      </c>
      <c r="AB643" s="1">
        <v>0.223</v>
      </c>
      <c r="AC643" s="1">
        <v>0.26600000000000001</v>
      </c>
      <c r="AD643" s="1">
        <v>0.33400000000000002</v>
      </c>
      <c r="AE643" s="1">
        <v>0.26500000000000001</v>
      </c>
      <c r="AF643" s="36">
        <v>7</v>
      </c>
      <c r="AG643" s="36">
        <v>7</v>
      </c>
      <c r="AH643" s="8">
        <v>1</v>
      </c>
      <c r="AI643" s="36">
        <v>-3</v>
      </c>
      <c r="AJ643" s="38">
        <v>736</v>
      </c>
      <c r="AK643" s="38">
        <v>85</v>
      </c>
      <c r="AL643" s="1">
        <v>0.42499999999999999</v>
      </c>
      <c r="AM643" s="1">
        <v>0.5</v>
      </c>
      <c r="AN643" s="1">
        <v>8.9902691100000001E-2</v>
      </c>
      <c r="AO643" s="1">
        <v>1.4932088200000001E-2</v>
      </c>
      <c r="AP643" s="1">
        <v>4.8213216599999997E-2</v>
      </c>
      <c r="AQ643" s="1">
        <v>0.2032802407</v>
      </c>
      <c r="AR643" s="1">
        <v>0.15515398950000001</v>
      </c>
      <c r="AS643" s="1">
        <v>0.1116883269</v>
      </c>
      <c r="AT643" s="1">
        <v>3.9898239299999999E-2</v>
      </c>
      <c r="AU643" s="1">
        <v>5.1007492E-3</v>
      </c>
      <c r="AV643" s="1">
        <v>1.7993865599999999E-2</v>
      </c>
      <c r="AW643" s="1">
        <v>0.26486526110000003</v>
      </c>
      <c r="AX643" s="1">
        <v>1.4605237116000001</v>
      </c>
      <c r="AY643" s="1">
        <v>0.22891958609999999</v>
      </c>
      <c r="AZ643" s="1">
        <v>-1.062206913</v>
      </c>
      <c r="BA643" s="1">
        <v>-0.42060220599999998</v>
      </c>
      <c r="BB643" s="1">
        <v>-1.3070576570000001</v>
      </c>
      <c r="BC643" s="1">
        <v>-0.351389165</v>
      </c>
      <c r="BD643" s="1">
        <v>6.7442916300000003E-2</v>
      </c>
      <c r="BE643" s="1">
        <v>-0.74472753400000002</v>
      </c>
      <c r="BF643" s="1">
        <v>-7.2696520000000001E-2</v>
      </c>
      <c r="BG643" s="1">
        <v>0.18201710169999999</v>
      </c>
      <c r="BH643" s="1">
        <v>-0.70445053700000004</v>
      </c>
      <c r="BI643" s="1">
        <v>-1.1106131180000001</v>
      </c>
      <c r="BJ643">
        <v>4</v>
      </c>
      <c r="BK643">
        <v>1</v>
      </c>
      <c r="BL643" t="s">
        <v>761</v>
      </c>
      <c r="BM643" t="s">
        <v>6729</v>
      </c>
      <c r="BN643" s="36" t="s">
        <v>6744</v>
      </c>
      <c r="BO643" s="1">
        <v>-0.85553997800000003</v>
      </c>
      <c r="BP643" s="1">
        <v>9.6592512899999997E-2</v>
      </c>
      <c r="BQ643" s="1">
        <v>0.1157961334</v>
      </c>
      <c r="BR643" s="1">
        <v>0.41385007219999997</v>
      </c>
      <c r="BS643" s="1">
        <v>0.85553997820000005</v>
      </c>
      <c r="BT643" s="1">
        <v>9.6592512899999997E-2</v>
      </c>
      <c r="BU643" s="1">
        <v>0.1157961334</v>
      </c>
      <c r="BV643" s="1">
        <v>0.41385007219999997</v>
      </c>
      <c r="BW643" t="s">
        <v>2887</v>
      </c>
      <c r="BX643" t="s">
        <v>1383</v>
      </c>
      <c r="BY643" t="s">
        <v>1373</v>
      </c>
      <c r="CP643" t="s">
        <v>1383</v>
      </c>
      <c r="CQ643">
        <v>22</v>
      </c>
      <c r="CR643">
        <v>9</v>
      </c>
      <c r="CS643">
        <v>1</v>
      </c>
      <c r="CT643">
        <v>0</v>
      </c>
      <c r="CU643">
        <v>2016</v>
      </c>
      <c r="CV643">
        <v>23</v>
      </c>
      <c r="CW643">
        <v>0.22700000000000001</v>
      </c>
      <c r="CX643">
        <v>0.26100000000000001</v>
      </c>
      <c r="CY643">
        <v>0.45500000000000002</v>
      </c>
      <c r="CZ643">
        <v>7</v>
      </c>
      <c r="DA643">
        <v>0.30199999999999999</v>
      </c>
      <c r="DB643">
        <v>5</v>
      </c>
      <c r="DC643">
        <v>1</v>
      </c>
      <c r="DD643" t="s">
        <v>265</v>
      </c>
      <c r="DE643">
        <v>28</v>
      </c>
      <c r="DF643" t="s">
        <v>1062</v>
      </c>
      <c r="DG643">
        <v>90</v>
      </c>
      <c r="DH643">
        <v>55</v>
      </c>
      <c r="DI643">
        <v>0</v>
      </c>
      <c r="DJ643">
        <v>0</v>
      </c>
      <c r="DK643">
        <v>2015</v>
      </c>
      <c r="DL643">
        <v>94</v>
      </c>
      <c r="DM643">
        <v>0.189</v>
      </c>
      <c r="DN643">
        <v>0.215</v>
      </c>
      <c r="DO643">
        <v>0.24399999999999999</v>
      </c>
      <c r="DP643">
        <v>19</v>
      </c>
      <c r="DQ643">
        <v>0.20399999999999999</v>
      </c>
      <c r="DR643">
        <v>3</v>
      </c>
      <c r="DS643">
        <v>-1</v>
      </c>
      <c r="DT643" t="s">
        <v>253</v>
      </c>
      <c r="DU643">
        <v>27</v>
      </c>
      <c r="DV643" s="36" t="s">
        <v>1340</v>
      </c>
    </row>
    <row r="644" spans="1:126" x14ac:dyDescent="0.3">
      <c r="A644">
        <v>643</v>
      </c>
      <c r="B644" t="s">
        <v>7340</v>
      </c>
      <c r="C644" t="s">
        <v>3016</v>
      </c>
      <c r="D644" t="s">
        <v>3017</v>
      </c>
      <c r="E644">
        <v>500208</v>
      </c>
      <c r="F644" t="s">
        <v>257</v>
      </c>
      <c r="G644" t="s">
        <v>265</v>
      </c>
      <c r="H644" t="s">
        <v>253</v>
      </c>
      <c r="I644" t="s">
        <v>1061</v>
      </c>
      <c r="J644">
        <v>15</v>
      </c>
      <c r="K644" t="s">
        <v>702</v>
      </c>
      <c r="L644">
        <v>172</v>
      </c>
      <c r="M644">
        <v>103</v>
      </c>
      <c r="N644">
        <v>182</v>
      </c>
      <c r="O644">
        <v>43</v>
      </c>
      <c r="P644">
        <v>75</v>
      </c>
      <c r="Q644">
        <v>60</v>
      </c>
      <c r="R644">
        <v>110</v>
      </c>
      <c r="S644">
        <v>118</v>
      </c>
      <c r="T644">
        <v>124</v>
      </c>
      <c r="U644">
        <v>62</v>
      </c>
      <c r="V644">
        <v>129</v>
      </c>
      <c r="W644">
        <v>109</v>
      </c>
      <c r="X644">
        <v>30</v>
      </c>
      <c r="Y644">
        <v>470</v>
      </c>
      <c r="Z644">
        <v>16</v>
      </c>
      <c r="AA644">
        <v>3</v>
      </c>
      <c r="AB644" s="1">
        <v>0.26500000000000001</v>
      </c>
      <c r="AC644" s="1">
        <v>0.313</v>
      </c>
      <c r="AD644" s="1">
        <v>0.435</v>
      </c>
      <c r="AE644" s="1">
        <v>0.32400000000000001</v>
      </c>
      <c r="AF644" s="36">
        <v>45</v>
      </c>
      <c r="AG644" s="36">
        <v>49</v>
      </c>
      <c r="AH644" s="8">
        <v>17</v>
      </c>
      <c r="AI644" s="36">
        <v>13</v>
      </c>
      <c r="AJ644" s="38">
        <v>82</v>
      </c>
      <c r="AK644" s="38">
        <v>15</v>
      </c>
      <c r="AL644" s="1">
        <v>0.47499999999999998</v>
      </c>
      <c r="AM644" s="1">
        <v>0.5</v>
      </c>
      <c r="AN644" s="1">
        <v>0.46992107100000002</v>
      </c>
      <c r="AO644" s="1">
        <v>1.0781172800000001E-2</v>
      </c>
      <c r="AP644" s="1">
        <v>5.9889912300000001E-2</v>
      </c>
      <c r="AQ644" s="1">
        <v>0.1310677113</v>
      </c>
      <c r="AR644" s="1">
        <v>0.1690695207</v>
      </c>
      <c r="AS644" s="1">
        <v>0.1701186244</v>
      </c>
      <c r="AT644" s="1">
        <v>5.0264846500000002E-2</v>
      </c>
      <c r="AU644" s="1">
        <v>2.7872918000000002E-3</v>
      </c>
      <c r="AV644" s="1">
        <v>3.3981579800000002E-2</v>
      </c>
      <c r="AW644" s="1">
        <v>0.32408929050000002</v>
      </c>
      <c r="AX644" s="1">
        <v>1.9524895933999999</v>
      </c>
      <c r="AY644" s="1">
        <v>0.22891958609999999</v>
      </c>
      <c r="AZ644" s="1">
        <v>1.3389833477999999</v>
      </c>
      <c r="BA644" s="1">
        <v>-0.59581524299999999</v>
      </c>
      <c r="BB644" s="1">
        <v>-0.81667891599999998</v>
      </c>
      <c r="BC644" s="1">
        <v>-2.1414908860000001</v>
      </c>
      <c r="BD644" s="1">
        <v>0.59817690479999996</v>
      </c>
      <c r="BE644" s="1">
        <v>0.61203802920000006</v>
      </c>
      <c r="BF644" s="1">
        <v>1.0294057772</v>
      </c>
      <c r="BG644" s="1">
        <v>-0.51408538699999995</v>
      </c>
      <c r="BH644" s="1">
        <v>0.64666202390000005</v>
      </c>
      <c r="BI644" s="1">
        <v>0.92271697009999998</v>
      </c>
      <c r="BJ644">
        <v>4</v>
      </c>
      <c r="BK644">
        <v>2</v>
      </c>
      <c r="BL644" t="s">
        <v>764</v>
      </c>
      <c r="BM644" t="s">
        <v>760</v>
      </c>
      <c r="BN644" s="36" t="s">
        <v>778</v>
      </c>
      <c r="BO644" s="1">
        <v>-0.11500062699999999</v>
      </c>
      <c r="BP644" s="1">
        <v>-0.79457602800000005</v>
      </c>
      <c r="BQ644" s="1">
        <v>-0.54585621200000001</v>
      </c>
      <c r="BR644" s="1">
        <v>9.9577176899999995E-2</v>
      </c>
      <c r="BS644" s="1">
        <v>0.1150006271</v>
      </c>
      <c r="BT644" s="1">
        <v>0.79457602780000003</v>
      </c>
      <c r="BU644" s="1">
        <v>0.54585621200000001</v>
      </c>
      <c r="BV644" s="1">
        <v>9.9577176899999995E-2</v>
      </c>
      <c r="BW644" t="s">
        <v>7341</v>
      </c>
      <c r="BX644" t="s">
        <v>1386</v>
      </c>
      <c r="BY644" t="s">
        <v>1373</v>
      </c>
      <c r="BZ644" t="s">
        <v>1107</v>
      </c>
      <c r="CA644">
        <v>466</v>
      </c>
      <c r="CB644">
        <v>128</v>
      </c>
      <c r="CC644">
        <v>18</v>
      </c>
      <c r="CD644">
        <v>3</v>
      </c>
      <c r="CE644">
        <v>2017</v>
      </c>
      <c r="CF644">
        <v>512</v>
      </c>
      <c r="CG644">
        <v>0.255</v>
      </c>
      <c r="CH644">
        <v>0.314</v>
      </c>
      <c r="CI644">
        <v>0.41599999999999998</v>
      </c>
      <c r="CJ644">
        <v>164</v>
      </c>
      <c r="CK644">
        <v>0.31900000000000001</v>
      </c>
      <c r="CL644">
        <v>45</v>
      </c>
      <c r="CM644">
        <v>16</v>
      </c>
      <c r="CN644" t="s">
        <v>265</v>
      </c>
      <c r="CO644">
        <v>29</v>
      </c>
      <c r="CP644" t="s">
        <v>1107</v>
      </c>
      <c r="CQ644">
        <v>405</v>
      </c>
      <c r="CR644">
        <v>109</v>
      </c>
      <c r="CS644">
        <v>15</v>
      </c>
      <c r="CT644">
        <v>1</v>
      </c>
      <c r="CU644">
        <v>2016</v>
      </c>
      <c r="CV644">
        <v>443</v>
      </c>
      <c r="CW644">
        <v>0.28599999999999998</v>
      </c>
      <c r="CX644">
        <v>0.34100000000000003</v>
      </c>
      <c r="CY644">
        <v>0.46700000000000003</v>
      </c>
      <c r="CZ644">
        <v>155</v>
      </c>
      <c r="DA644">
        <v>0.35</v>
      </c>
      <c r="DB644">
        <v>57</v>
      </c>
      <c r="DC644">
        <v>20</v>
      </c>
      <c r="DD644" t="s">
        <v>253</v>
      </c>
      <c r="DE644">
        <v>28</v>
      </c>
      <c r="DF644" t="s">
        <v>1107</v>
      </c>
      <c r="DG644">
        <v>526</v>
      </c>
      <c r="DH644">
        <v>152</v>
      </c>
      <c r="DI644">
        <v>14</v>
      </c>
      <c r="DJ644">
        <v>1</v>
      </c>
      <c r="DK644">
        <v>2015</v>
      </c>
      <c r="DL644">
        <v>571</v>
      </c>
      <c r="DM644">
        <v>0.27</v>
      </c>
      <c r="DN644">
        <v>0.32</v>
      </c>
      <c r="DO644">
        <v>0.42799999999999999</v>
      </c>
      <c r="DP644">
        <v>185</v>
      </c>
      <c r="DQ644">
        <v>0.32500000000000001</v>
      </c>
      <c r="DR644">
        <v>51</v>
      </c>
      <c r="DS644">
        <v>18</v>
      </c>
      <c r="DT644" t="s">
        <v>253</v>
      </c>
      <c r="DU644">
        <v>27</v>
      </c>
      <c r="DV644" s="36" t="s">
        <v>3166</v>
      </c>
    </row>
    <row r="645" spans="1:126" x14ac:dyDescent="0.3">
      <c r="A645">
        <v>644</v>
      </c>
      <c r="B645" t="s">
        <v>3095</v>
      </c>
      <c r="C645" t="s">
        <v>3010</v>
      </c>
      <c r="D645" t="s">
        <v>284</v>
      </c>
      <c r="E645">
        <v>624585</v>
      </c>
      <c r="F645" t="s">
        <v>249</v>
      </c>
      <c r="I645" t="s">
        <v>1065</v>
      </c>
      <c r="J645">
        <v>8</v>
      </c>
      <c r="K645" t="s">
        <v>802</v>
      </c>
      <c r="L645">
        <v>76</v>
      </c>
      <c r="M645">
        <v>89</v>
      </c>
      <c r="N645">
        <v>78</v>
      </c>
      <c r="O645">
        <v>47</v>
      </c>
      <c r="P645">
        <v>117</v>
      </c>
      <c r="Q645">
        <v>118</v>
      </c>
      <c r="R645">
        <v>92</v>
      </c>
      <c r="S645">
        <v>107</v>
      </c>
      <c r="T645">
        <v>107</v>
      </c>
      <c r="U645">
        <v>56</v>
      </c>
      <c r="V645">
        <v>107</v>
      </c>
      <c r="W645">
        <v>101</v>
      </c>
      <c r="X645">
        <v>26</v>
      </c>
      <c r="Y645">
        <v>203</v>
      </c>
      <c r="Z645">
        <v>6</v>
      </c>
      <c r="AA645">
        <v>1</v>
      </c>
      <c r="AB645" s="1">
        <v>0.219</v>
      </c>
      <c r="AC645" s="1">
        <v>0.30099999999999999</v>
      </c>
      <c r="AD645" s="1">
        <v>0.373</v>
      </c>
      <c r="AE645" s="1">
        <v>0.29899999999999999</v>
      </c>
      <c r="AF645" s="36">
        <v>19</v>
      </c>
      <c r="AG645" s="36">
        <v>18</v>
      </c>
      <c r="AH645" s="8">
        <v>4</v>
      </c>
      <c r="AI645" s="36">
        <v>-6</v>
      </c>
      <c r="AJ645" s="38">
        <v>384</v>
      </c>
      <c r="AK645" s="38">
        <v>144</v>
      </c>
      <c r="AL645" s="1">
        <v>0.21</v>
      </c>
      <c r="AM645" s="1">
        <v>0.43333333330000001</v>
      </c>
      <c r="AN645" s="1">
        <v>0.20250933239999999</v>
      </c>
      <c r="AO645" s="1">
        <v>1.1598502300000001E-2</v>
      </c>
      <c r="AP645" s="1">
        <v>9.3011439299999998E-2</v>
      </c>
      <c r="AQ645" s="1">
        <v>0.25741158409999998</v>
      </c>
      <c r="AR645" s="1">
        <v>0.1411797357</v>
      </c>
      <c r="AS645" s="1">
        <v>0.1535066299</v>
      </c>
      <c r="AT645" s="1">
        <v>4.3243559500000001E-2</v>
      </c>
      <c r="AU645" s="1">
        <v>2.4962481E-3</v>
      </c>
      <c r="AV645" s="1">
        <v>2.8041184600000001E-2</v>
      </c>
      <c r="AW645" s="1">
        <v>0.2990446819</v>
      </c>
      <c r="AX645" s="1">
        <v>-0.65492958000000001</v>
      </c>
      <c r="AY645" s="1">
        <v>-0.77632145699999999</v>
      </c>
      <c r="AZ645" s="1">
        <v>-0.35068877399999998</v>
      </c>
      <c r="BA645" s="1">
        <v>-0.56131519100000005</v>
      </c>
      <c r="BB645" s="1">
        <v>0.57430471640000003</v>
      </c>
      <c r="BC645" s="1">
        <v>0.99049169159999995</v>
      </c>
      <c r="BD645" s="1">
        <v>-0.46553073299999997</v>
      </c>
      <c r="BE645" s="1">
        <v>0.22630352070000001</v>
      </c>
      <c r="BF645" s="1">
        <v>0.2829536024</v>
      </c>
      <c r="BG645" s="1">
        <v>-0.60165830399999998</v>
      </c>
      <c r="BH645" s="1">
        <v>0.1446426354</v>
      </c>
      <c r="BI645" s="1">
        <v>6.2864023500000005E-2</v>
      </c>
      <c r="BJ645">
        <v>1</v>
      </c>
      <c r="BK645">
        <v>1</v>
      </c>
      <c r="BL645" t="s">
        <v>763</v>
      </c>
      <c r="BM645" t="s">
        <v>759</v>
      </c>
      <c r="BN645" s="36" t="s">
        <v>775</v>
      </c>
      <c r="BO645" s="1">
        <v>0.8031417515</v>
      </c>
      <c r="BP645" s="1">
        <v>0.3360791118</v>
      </c>
      <c r="BQ645" s="1">
        <v>5.3659417299999998E-2</v>
      </c>
      <c r="BR645" s="1">
        <v>0.30506595590000002</v>
      </c>
      <c r="BS645" s="1">
        <v>0.8031417515</v>
      </c>
      <c r="BT645" s="1">
        <v>0.3360791118</v>
      </c>
      <c r="BU645" s="1">
        <v>5.3659417299999998E-2</v>
      </c>
      <c r="BV645" s="1">
        <v>0.30506595590000002</v>
      </c>
      <c r="BW645" t="s">
        <v>4816</v>
      </c>
      <c r="BX645" t="s">
        <v>1388</v>
      </c>
      <c r="BY645" t="s">
        <v>1373</v>
      </c>
      <c r="BZ645" t="s">
        <v>1388</v>
      </c>
      <c r="CA645">
        <v>97</v>
      </c>
      <c r="CB645">
        <v>35</v>
      </c>
      <c r="CC645">
        <v>2</v>
      </c>
      <c r="CD645">
        <v>0</v>
      </c>
      <c r="CE645">
        <v>2017</v>
      </c>
      <c r="CF645">
        <v>110</v>
      </c>
      <c r="CG645">
        <v>0.14399999999999999</v>
      </c>
      <c r="CH645">
        <v>0.245</v>
      </c>
      <c r="CI645">
        <v>0.25800000000000001</v>
      </c>
      <c r="CJ645">
        <v>26</v>
      </c>
      <c r="CK645">
        <v>0.23400000000000001</v>
      </c>
      <c r="CL645">
        <v>5</v>
      </c>
      <c r="CM645">
        <v>-2</v>
      </c>
      <c r="CN645" t="s">
        <v>249</v>
      </c>
      <c r="CO645">
        <v>25</v>
      </c>
      <c r="CP645" t="s">
        <v>1070</v>
      </c>
      <c r="CQ645">
        <v>227</v>
      </c>
      <c r="CR645">
        <v>86</v>
      </c>
      <c r="CS645">
        <v>12</v>
      </c>
      <c r="CT645">
        <v>0</v>
      </c>
      <c r="CU645">
        <v>2016</v>
      </c>
      <c r="CV645">
        <v>264</v>
      </c>
      <c r="CW645">
        <v>0.23799999999999999</v>
      </c>
      <c r="CX645">
        <v>0.33300000000000002</v>
      </c>
      <c r="CY645">
        <v>0.436</v>
      </c>
      <c r="CZ645">
        <v>89</v>
      </c>
      <c r="DA645">
        <v>0.33600000000000002</v>
      </c>
      <c r="DB645">
        <v>35</v>
      </c>
      <c r="DC645">
        <v>8</v>
      </c>
      <c r="DD645" t="s">
        <v>249</v>
      </c>
      <c r="DE645">
        <v>24</v>
      </c>
      <c r="DF645" t="s">
        <v>1070</v>
      </c>
      <c r="DG645">
        <v>366</v>
      </c>
      <c r="DH645">
        <v>101</v>
      </c>
      <c r="DI645">
        <v>10</v>
      </c>
      <c r="DJ645">
        <v>3</v>
      </c>
      <c r="DK645">
        <v>2015</v>
      </c>
      <c r="DL645">
        <v>404</v>
      </c>
      <c r="DM645">
        <v>0.26200000000000001</v>
      </c>
      <c r="DN645">
        <v>0.32400000000000001</v>
      </c>
      <c r="DO645">
        <v>0.39900000000000002</v>
      </c>
      <c r="DP645">
        <v>129</v>
      </c>
      <c r="DQ645">
        <v>0.31900000000000001</v>
      </c>
      <c r="DR645">
        <v>38</v>
      </c>
      <c r="DS645">
        <v>12</v>
      </c>
      <c r="DT645" t="s">
        <v>249</v>
      </c>
      <c r="DU645">
        <v>23</v>
      </c>
      <c r="DV645" s="36" t="s">
        <v>3126</v>
      </c>
    </row>
    <row r="646" spans="1:126" x14ac:dyDescent="0.3">
      <c r="A646">
        <v>645</v>
      </c>
      <c r="B646" t="s">
        <v>679</v>
      </c>
      <c r="C646" t="s">
        <v>411</v>
      </c>
      <c r="D646" t="s">
        <v>410</v>
      </c>
      <c r="E646">
        <v>434567</v>
      </c>
      <c r="F646" t="s">
        <v>255</v>
      </c>
      <c r="I646" t="s">
        <v>1065</v>
      </c>
      <c r="J646">
        <v>32</v>
      </c>
      <c r="K646" t="s">
        <v>831</v>
      </c>
      <c r="L646">
        <v>90</v>
      </c>
      <c r="M646">
        <v>120</v>
      </c>
      <c r="N646">
        <v>30</v>
      </c>
      <c r="O646">
        <v>1</v>
      </c>
      <c r="P646">
        <v>122</v>
      </c>
      <c r="Q646">
        <v>112</v>
      </c>
      <c r="R646">
        <v>89</v>
      </c>
      <c r="S646">
        <v>103</v>
      </c>
      <c r="T646">
        <v>68</v>
      </c>
      <c r="U646">
        <v>15</v>
      </c>
      <c r="V646">
        <v>130</v>
      </c>
      <c r="W646">
        <v>96</v>
      </c>
      <c r="X646">
        <v>35</v>
      </c>
      <c r="Y646">
        <v>78</v>
      </c>
      <c r="Z646">
        <v>3</v>
      </c>
      <c r="AA646">
        <v>0</v>
      </c>
      <c r="AB646" s="1">
        <v>0.20799999999999999</v>
      </c>
      <c r="AC646" s="1">
        <v>0.28699999999999998</v>
      </c>
      <c r="AD646" s="1">
        <v>0.35599999999999998</v>
      </c>
      <c r="AE646" s="1">
        <v>0.28599999999999998</v>
      </c>
      <c r="AF646" s="36">
        <v>9</v>
      </c>
      <c r="AG646" s="36">
        <v>9</v>
      </c>
      <c r="AH646" s="8">
        <v>1</v>
      </c>
      <c r="AI646" s="36">
        <v>-3</v>
      </c>
      <c r="AJ646" s="38">
        <v>559</v>
      </c>
      <c r="AK646" s="38">
        <v>92</v>
      </c>
      <c r="AL646" s="1">
        <v>0.25</v>
      </c>
      <c r="AM646" s="1">
        <v>0.58333333330000003</v>
      </c>
      <c r="AN646" s="1">
        <v>7.7988173699999996E-2</v>
      </c>
      <c r="AO646" s="1">
        <v>2.7786640000000001E-4</v>
      </c>
      <c r="AP646" s="1">
        <v>9.6923084000000007E-2</v>
      </c>
      <c r="AQ646" s="1">
        <v>0.24310972049999999</v>
      </c>
      <c r="AR646" s="1">
        <v>0.13636846850000001</v>
      </c>
      <c r="AS646" s="1">
        <v>0.14843609190000001</v>
      </c>
      <c r="AT646" s="1">
        <v>2.7695747199999999E-2</v>
      </c>
      <c r="AU646" s="1">
        <v>6.6190930000000002E-4</v>
      </c>
      <c r="AV646" s="1">
        <v>3.4127465000000003E-2</v>
      </c>
      <c r="AW646" s="1">
        <v>0.28555618240000002</v>
      </c>
      <c r="AX646" s="1">
        <v>-0.26135687499999999</v>
      </c>
      <c r="AY646" s="1">
        <v>1.4854708896</v>
      </c>
      <c r="AZ646" s="1">
        <v>-1.1374901740000001</v>
      </c>
      <c r="BA646" s="1">
        <v>-1.0391671339999999</v>
      </c>
      <c r="BB646" s="1">
        <v>0.73857956390000001</v>
      </c>
      <c r="BC646" s="1">
        <v>0.63595777819999999</v>
      </c>
      <c r="BD646" s="1">
        <v>-0.64903094800000005</v>
      </c>
      <c r="BE646" s="1">
        <v>0.10856441</v>
      </c>
      <c r="BF646" s="1">
        <v>-1.36997675</v>
      </c>
      <c r="BG646" s="1">
        <v>-1.153597478</v>
      </c>
      <c r="BH646" s="1">
        <v>0.65899069929999998</v>
      </c>
      <c r="BI646" s="1">
        <v>-0.40023469099999998</v>
      </c>
      <c r="BJ646">
        <v>3</v>
      </c>
      <c r="BK646">
        <v>3</v>
      </c>
      <c r="BL646" t="s">
        <v>762</v>
      </c>
      <c r="BM646" t="s">
        <v>763</v>
      </c>
      <c r="BN646" s="36" t="s">
        <v>799</v>
      </c>
      <c r="BO646" s="1">
        <v>0.39070106300000002</v>
      </c>
      <c r="BP646" s="1">
        <v>-0.124378326</v>
      </c>
      <c r="BQ646" s="1">
        <v>0.9031910661</v>
      </c>
      <c r="BR646" s="1">
        <v>0.1127869101</v>
      </c>
      <c r="BS646" s="1">
        <v>0.39070106300000002</v>
      </c>
      <c r="BT646" s="1">
        <v>0.1243783265</v>
      </c>
      <c r="BU646" s="1">
        <v>0.9031910661</v>
      </c>
      <c r="BV646" s="1">
        <v>0.1127869101</v>
      </c>
      <c r="BW646" t="s">
        <v>2924</v>
      </c>
      <c r="BX646" t="s">
        <v>1390</v>
      </c>
      <c r="BY646" t="s">
        <v>1373</v>
      </c>
      <c r="BZ646" t="s">
        <v>1390</v>
      </c>
      <c r="CA646">
        <v>42</v>
      </c>
      <c r="CB646">
        <v>13</v>
      </c>
      <c r="CC646">
        <v>3</v>
      </c>
      <c r="CD646">
        <v>0</v>
      </c>
      <c r="CE646">
        <v>2017</v>
      </c>
      <c r="CF646">
        <v>48</v>
      </c>
      <c r="CG646">
        <v>0.19</v>
      </c>
      <c r="CH646">
        <v>0.27100000000000002</v>
      </c>
      <c r="CI646">
        <v>0.40500000000000003</v>
      </c>
      <c r="CJ646">
        <v>14</v>
      </c>
      <c r="CK646">
        <v>0.29099999999999998</v>
      </c>
      <c r="CL646">
        <v>7</v>
      </c>
      <c r="CM646">
        <v>1</v>
      </c>
      <c r="CN646" t="s">
        <v>255</v>
      </c>
      <c r="CO646">
        <v>34</v>
      </c>
      <c r="CP646" t="s">
        <v>1384</v>
      </c>
      <c r="CQ646">
        <v>78</v>
      </c>
      <c r="CR646">
        <v>26</v>
      </c>
      <c r="CS646">
        <v>4</v>
      </c>
      <c r="CT646">
        <v>0</v>
      </c>
      <c r="CU646">
        <v>2016</v>
      </c>
      <c r="CV646">
        <v>86</v>
      </c>
      <c r="CW646">
        <v>0.26900000000000002</v>
      </c>
      <c r="CX646">
        <v>0.32100000000000001</v>
      </c>
      <c r="CY646">
        <v>0.48699999999999999</v>
      </c>
      <c r="CZ646">
        <v>29</v>
      </c>
      <c r="DA646">
        <v>0.33900000000000002</v>
      </c>
      <c r="DB646">
        <v>18</v>
      </c>
      <c r="DC646">
        <v>3</v>
      </c>
      <c r="DD646" t="s">
        <v>255</v>
      </c>
      <c r="DE646">
        <v>33</v>
      </c>
      <c r="DF646" t="s">
        <v>1390</v>
      </c>
      <c r="DG646">
        <v>187</v>
      </c>
      <c r="DH646">
        <v>78</v>
      </c>
      <c r="DI646">
        <v>9</v>
      </c>
      <c r="DJ646">
        <v>0</v>
      </c>
      <c r="DK646">
        <v>2015</v>
      </c>
      <c r="DL646">
        <v>210</v>
      </c>
      <c r="DM646">
        <v>0.219</v>
      </c>
      <c r="DN646">
        <v>0.30099999999999999</v>
      </c>
      <c r="DO646">
        <v>0.40600000000000003</v>
      </c>
      <c r="DP646">
        <v>65</v>
      </c>
      <c r="DQ646">
        <v>0.309</v>
      </c>
      <c r="DR646">
        <v>22</v>
      </c>
      <c r="DS646">
        <v>4</v>
      </c>
      <c r="DT646" t="s">
        <v>255</v>
      </c>
      <c r="DU646">
        <v>32</v>
      </c>
      <c r="DV646" s="36" t="s">
        <v>1480</v>
      </c>
    </row>
    <row r="647" spans="1:126" x14ac:dyDescent="0.3">
      <c r="A647">
        <v>646</v>
      </c>
      <c r="B647" t="s">
        <v>3096</v>
      </c>
      <c r="C647" t="s">
        <v>2974</v>
      </c>
      <c r="D647" t="s">
        <v>274</v>
      </c>
      <c r="E647">
        <v>519306</v>
      </c>
      <c r="F647" t="s">
        <v>249</v>
      </c>
      <c r="I647" t="s">
        <v>1065</v>
      </c>
      <c r="J647">
        <v>8</v>
      </c>
      <c r="K647" t="s">
        <v>790</v>
      </c>
      <c r="L647">
        <v>76</v>
      </c>
      <c r="M647">
        <v>100</v>
      </c>
      <c r="N647">
        <v>186</v>
      </c>
      <c r="O647">
        <v>166</v>
      </c>
      <c r="P647">
        <v>117</v>
      </c>
      <c r="Q647">
        <v>131</v>
      </c>
      <c r="R647">
        <v>78</v>
      </c>
      <c r="S647">
        <v>151</v>
      </c>
      <c r="T647">
        <v>103</v>
      </c>
      <c r="U647">
        <v>75</v>
      </c>
      <c r="V647">
        <v>186</v>
      </c>
      <c r="W647">
        <v>109</v>
      </c>
      <c r="X647">
        <v>29</v>
      </c>
      <c r="Y647">
        <v>479</v>
      </c>
      <c r="Z647">
        <v>24</v>
      </c>
      <c r="AA647">
        <v>10</v>
      </c>
      <c r="AB647" s="1">
        <v>0.22800000000000001</v>
      </c>
      <c r="AC647" s="1">
        <v>0.30499999999999999</v>
      </c>
      <c r="AD647" s="1">
        <v>0.44600000000000001</v>
      </c>
      <c r="AE647" s="1">
        <v>0.32400000000000001</v>
      </c>
      <c r="AF647" s="36">
        <v>45</v>
      </c>
      <c r="AG647" s="36">
        <v>42</v>
      </c>
      <c r="AH647" s="8">
        <v>16</v>
      </c>
      <c r="AI647" s="36">
        <v>-3</v>
      </c>
      <c r="AJ647" s="38">
        <v>150</v>
      </c>
      <c r="AK647" s="38">
        <v>45</v>
      </c>
      <c r="AL647" s="1">
        <v>0.21</v>
      </c>
      <c r="AM647" s="1">
        <v>0.4833333333</v>
      </c>
      <c r="AN647" s="1">
        <v>0.47891898840000002</v>
      </c>
      <c r="AO647" s="1">
        <v>4.1250344299999998E-2</v>
      </c>
      <c r="AP647" s="1">
        <v>9.2740994899999998E-2</v>
      </c>
      <c r="AQ647" s="1">
        <v>0.28536467090000001</v>
      </c>
      <c r="AR647" s="1">
        <v>0.1203943119</v>
      </c>
      <c r="AS647" s="1">
        <v>0.2172526464</v>
      </c>
      <c r="AT647" s="1">
        <v>4.1760166699999997E-2</v>
      </c>
      <c r="AU647" s="1">
        <v>3.3601798999999999E-3</v>
      </c>
      <c r="AV647" s="1">
        <v>4.9100458700000002E-2</v>
      </c>
      <c r="AW647" s="1">
        <v>0.32399472169999999</v>
      </c>
      <c r="AX647" s="1">
        <v>-0.65492958000000001</v>
      </c>
      <c r="AY647" s="1">
        <v>-2.2390674999999999E-2</v>
      </c>
      <c r="AZ647" s="1">
        <v>1.3958377342999999</v>
      </c>
      <c r="BA647" s="1">
        <v>0.69030974889999996</v>
      </c>
      <c r="BB647" s="1">
        <v>0.56294703769999999</v>
      </c>
      <c r="BC647" s="1">
        <v>1.6834305651999999</v>
      </c>
      <c r="BD647" s="1">
        <v>-1.2582802609999999</v>
      </c>
      <c r="BE647" s="1">
        <v>1.7065013576000001</v>
      </c>
      <c r="BF647" s="1">
        <v>0.12525006550000001</v>
      </c>
      <c r="BG647" s="1">
        <v>-0.34170753300000001</v>
      </c>
      <c r="BH647" s="1">
        <v>1.9243498053000001</v>
      </c>
      <c r="BI647" s="1">
        <v>0.91947015330000004</v>
      </c>
      <c r="BJ647">
        <v>1</v>
      </c>
      <c r="BK647">
        <v>1</v>
      </c>
      <c r="BL647" t="s">
        <v>763</v>
      </c>
      <c r="BM647" t="s">
        <v>759</v>
      </c>
      <c r="BN647" s="36" t="s">
        <v>775</v>
      </c>
      <c r="BO647" s="1">
        <v>0.96493801130000001</v>
      </c>
      <c r="BP647" s="1">
        <v>0.16949412850000001</v>
      </c>
      <c r="BQ647" s="1">
        <v>-1.1488287999999999E-2</v>
      </c>
      <c r="BR647" s="1">
        <v>4.6838927699999998E-2</v>
      </c>
      <c r="BS647" s="1">
        <v>0.96493801130000001</v>
      </c>
      <c r="BT647" s="1">
        <v>0.16949412850000001</v>
      </c>
      <c r="BU647" s="1">
        <v>1.14882878E-2</v>
      </c>
      <c r="BV647" s="1">
        <v>4.6838927699999998E-2</v>
      </c>
      <c r="BW647" t="s">
        <v>5240</v>
      </c>
      <c r="BX647" t="s">
        <v>1402</v>
      </c>
      <c r="BY647" t="s">
        <v>1373</v>
      </c>
      <c r="BZ647" t="s">
        <v>1402</v>
      </c>
      <c r="CA647">
        <v>523</v>
      </c>
      <c r="CB647">
        <v>148</v>
      </c>
      <c r="CC647">
        <v>30</v>
      </c>
      <c r="CD647">
        <v>16</v>
      </c>
      <c r="CE647">
        <v>2017</v>
      </c>
      <c r="CF647">
        <v>617</v>
      </c>
      <c r="CG647">
        <v>0.23899999999999999</v>
      </c>
      <c r="CH647">
        <v>0.35099999999999998</v>
      </c>
      <c r="CI647">
        <v>0.45900000000000002</v>
      </c>
      <c r="CJ647">
        <v>218</v>
      </c>
      <c r="CK647">
        <v>0.35399999999999998</v>
      </c>
      <c r="CL647">
        <v>73</v>
      </c>
      <c r="CM647">
        <v>25</v>
      </c>
      <c r="CN647" t="s">
        <v>249</v>
      </c>
      <c r="CO647">
        <v>28</v>
      </c>
      <c r="CP647" t="s">
        <v>1402</v>
      </c>
      <c r="CQ647">
        <v>430</v>
      </c>
      <c r="CR647">
        <v>120</v>
      </c>
      <c r="CS647">
        <v>17</v>
      </c>
      <c r="CT647">
        <v>7</v>
      </c>
      <c r="CU647">
        <v>2016</v>
      </c>
      <c r="CV647">
        <v>468</v>
      </c>
      <c r="CW647">
        <v>0.247</v>
      </c>
      <c r="CX647">
        <v>0.30299999999999999</v>
      </c>
      <c r="CY647">
        <v>0.40899999999999997</v>
      </c>
      <c r="CZ647">
        <v>146</v>
      </c>
      <c r="DA647">
        <v>0.311</v>
      </c>
      <c r="DB647">
        <v>39</v>
      </c>
      <c r="DC647">
        <v>15</v>
      </c>
      <c r="DD647" t="s">
        <v>249</v>
      </c>
      <c r="DE647">
        <v>27</v>
      </c>
      <c r="DF647" t="s">
        <v>1402</v>
      </c>
      <c r="DG647">
        <v>373</v>
      </c>
      <c r="DH647">
        <v>110</v>
      </c>
      <c r="DI647">
        <v>16</v>
      </c>
      <c r="DJ647">
        <v>12</v>
      </c>
      <c r="DK647">
        <v>2015</v>
      </c>
      <c r="DL647">
        <v>426</v>
      </c>
      <c r="DM647">
        <v>0.22500000000000001</v>
      </c>
      <c r="DN647">
        <v>0.318</v>
      </c>
      <c r="DO647">
        <v>0.39900000000000002</v>
      </c>
      <c r="DP647">
        <v>135</v>
      </c>
      <c r="DQ647">
        <v>0.317</v>
      </c>
      <c r="DR647">
        <v>39</v>
      </c>
      <c r="DS647">
        <v>14</v>
      </c>
      <c r="DT647" t="s">
        <v>249</v>
      </c>
      <c r="DU647">
        <v>26</v>
      </c>
      <c r="DV647" s="36" t="s">
        <v>3151</v>
      </c>
    </row>
    <row r="648" spans="1:126" x14ac:dyDescent="0.3">
      <c r="A648">
        <v>647</v>
      </c>
      <c r="B648" t="s">
        <v>680</v>
      </c>
      <c r="C648" t="s">
        <v>220</v>
      </c>
      <c r="D648" t="s">
        <v>219</v>
      </c>
      <c r="E648">
        <v>452655</v>
      </c>
      <c r="F648" t="s">
        <v>249</v>
      </c>
      <c r="I648" t="s">
        <v>1103</v>
      </c>
      <c r="J648">
        <v>17</v>
      </c>
      <c r="K648" t="s">
        <v>3865</v>
      </c>
      <c r="L648">
        <v>76</v>
      </c>
      <c r="M648">
        <v>117</v>
      </c>
      <c r="N648">
        <v>173</v>
      </c>
      <c r="O648">
        <v>143</v>
      </c>
      <c r="P648">
        <v>113</v>
      </c>
      <c r="Q648">
        <v>62</v>
      </c>
      <c r="R648">
        <v>117</v>
      </c>
      <c r="S648">
        <v>92</v>
      </c>
      <c r="T648">
        <v>99</v>
      </c>
      <c r="U648">
        <v>107</v>
      </c>
      <c r="V648">
        <v>90</v>
      </c>
      <c r="W648">
        <v>107</v>
      </c>
      <c r="X648">
        <v>34</v>
      </c>
      <c r="Y648">
        <v>445</v>
      </c>
      <c r="Z648">
        <v>11</v>
      </c>
      <c r="AA648">
        <v>10</v>
      </c>
      <c r="AB648" s="1">
        <v>0.25900000000000001</v>
      </c>
      <c r="AC648" s="1">
        <v>0.32600000000000001</v>
      </c>
      <c r="AD648" s="1">
        <v>0.39200000000000002</v>
      </c>
      <c r="AE648" s="1">
        <v>0.318</v>
      </c>
      <c r="AF648" s="36">
        <v>40</v>
      </c>
      <c r="AG648" s="36">
        <v>37</v>
      </c>
      <c r="AH648" s="8">
        <v>14</v>
      </c>
      <c r="AI648" s="36">
        <v>-5</v>
      </c>
      <c r="AJ648" s="38">
        <v>176</v>
      </c>
      <c r="AK648" s="38">
        <v>55</v>
      </c>
      <c r="AL648" s="1">
        <v>0.21</v>
      </c>
      <c r="AM648" s="1">
        <v>0.56666666669999999</v>
      </c>
      <c r="AN648" s="1">
        <v>0.4451643548</v>
      </c>
      <c r="AO648" s="1">
        <v>3.5672207099999999E-2</v>
      </c>
      <c r="AP648" s="1">
        <v>8.9894913000000007E-2</v>
      </c>
      <c r="AQ648" s="1">
        <v>0.13543730809999999</v>
      </c>
      <c r="AR648" s="1">
        <v>0.1798741529</v>
      </c>
      <c r="AS648" s="1">
        <v>0.1329635582</v>
      </c>
      <c r="AT648" s="1">
        <v>4.0328805199999998E-2</v>
      </c>
      <c r="AU648" s="1">
        <v>4.8017407000000003E-3</v>
      </c>
      <c r="AV648" s="1">
        <v>2.3751791899999999E-2</v>
      </c>
      <c r="AW648" s="1">
        <v>0.3181591272</v>
      </c>
      <c r="AX648" s="1">
        <v>-0.65492958000000001</v>
      </c>
      <c r="AY648" s="1">
        <v>1.2341606289</v>
      </c>
      <c r="AZ648" s="1">
        <v>1.1825551620000001</v>
      </c>
      <c r="BA648" s="1">
        <v>0.45485268750000002</v>
      </c>
      <c r="BB648" s="1">
        <v>0.44342195299999998</v>
      </c>
      <c r="BC648" s="1">
        <v>-2.0331714170000001</v>
      </c>
      <c r="BD648" s="1">
        <v>1.0102621803</v>
      </c>
      <c r="BE648" s="1">
        <v>-0.25071154499999998</v>
      </c>
      <c r="BF648" s="1">
        <v>-2.6921878E-2</v>
      </c>
      <c r="BG648" s="1">
        <v>9.2047621100000004E-2</v>
      </c>
      <c r="BH648" s="1">
        <v>-0.21785147999999999</v>
      </c>
      <c r="BI648" s="1">
        <v>0.7191175259</v>
      </c>
      <c r="BJ648">
        <v>3</v>
      </c>
      <c r="BK648">
        <v>2</v>
      </c>
      <c r="BL648" t="s">
        <v>764</v>
      </c>
      <c r="BM648" t="s">
        <v>6724</v>
      </c>
      <c r="BN648" s="36" t="s">
        <v>6748</v>
      </c>
      <c r="BO648" s="1">
        <v>-0.24743827299999999</v>
      </c>
      <c r="BP648" s="1">
        <v>-0.71551951999999996</v>
      </c>
      <c r="BQ648" s="1">
        <v>-0.110901159</v>
      </c>
      <c r="BR648" s="1">
        <v>-0.613265477</v>
      </c>
      <c r="BS648" s="1">
        <v>0.24743827309999999</v>
      </c>
      <c r="BT648" s="1">
        <v>0.71551951970000005</v>
      </c>
      <c r="BU648" s="1">
        <v>0.11090115909999999</v>
      </c>
      <c r="BV648" s="1">
        <v>0.61326547649999996</v>
      </c>
      <c r="BW648" t="s">
        <v>4059</v>
      </c>
      <c r="BX648" t="s">
        <v>1402</v>
      </c>
      <c r="BY648" t="s">
        <v>1373</v>
      </c>
      <c r="BZ648" t="s">
        <v>1104</v>
      </c>
      <c r="CA648">
        <v>497</v>
      </c>
      <c r="CB648">
        <v>129</v>
      </c>
      <c r="CC648">
        <v>12</v>
      </c>
      <c r="CD648">
        <v>12</v>
      </c>
      <c r="CE648">
        <v>2017</v>
      </c>
      <c r="CF648">
        <v>542</v>
      </c>
      <c r="CG648">
        <v>0.27200000000000002</v>
      </c>
      <c r="CH648">
        <v>0.32900000000000001</v>
      </c>
      <c r="CI648">
        <v>0.42699999999999999</v>
      </c>
      <c r="CJ648">
        <v>179</v>
      </c>
      <c r="CK648">
        <v>0.33</v>
      </c>
      <c r="CL648">
        <v>52</v>
      </c>
      <c r="CM648">
        <v>20</v>
      </c>
      <c r="CN648" t="s">
        <v>249</v>
      </c>
      <c r="CO648">
        <v>33</v>
      </c>
      <c r="CP648" t="s">
        <v>1104</v>
      </c>
      <c r="CQ648">
        <v>572</v>
      </c>
      <c r="CR648">
        <v>143</v>
      </c>
      <c r="CS648">
        <v>11</v>
      </c>
      <c r="CT648">
        <v>12</v>
      </c>
      <c r="CU648">
        <v>2016</v>
      </c>
      <c r="CV648">
        <v>637</v>
      </c>
      <c r="CW648">
        <v>0.26600000000000001</v>
      </c>
      <c r="CX648">
        <v>0.33100000000000002</v>
      </c>
      <c r="CY648">
        <v>0.38100000000000001</v>
      </c>
      <c r="CZ648">
        <v>201</v>
      </c>
      <c r="DA648">
        <v>0.315</v>
      </c>
      <c r="DB648">
        <v>49</v>
      </c>
      <c r="DC648">
        <v>19</v>
      </c>
      <c r="DD648" t="s">
        <v>249</v>
      </c>
      <c r="DE648">
        <v>32</v>
      </c>
      <c r="DF648" t="s">
        <v>1085</v>
      </c>
      <c r="DG648">
        <v>246</v>
      </c>
      <c r="DH648">
        <v>61</v>
      </c>
      <c r="DI648">
        <v>5</v>
      </c>
      <c r="DJ648">
        <v>11</v>
      </c>
      <c r="DK648">
        <v>2015</v>
      </c>
      <c r="DL648">
        <v>275</v>
      </c>
      <c r="DM648">
        <v>0.30099999999999999</v>
      </c>
      <c r="DN648">
        <v>0.36499999999999999</v>
      </c>
      <c r="DO648">
        <v>0.43099999999999999</v>
      </c>
      <c r="DP648">
        <v>96</v>
      </c>
      <c r="DQ648">
        <v>0.35</v>
      </c>
      <c r="DR648">
        <v>42</v>
      </c>
      <c r="DS648">
        <v>13</v>
      </c>
      <c r="DT648" t="s">
        <v>249</v>
      </c>
      <c r="DU648">
        <v>31</v>
      </c>
      <c r="DV648" s="36" t="s">
        <v>1444</v>
      </c>
    </row>
    <row r="649" spans="1:126" x14ac:dyDescent="0.3">
      <c r="A649">
        <v>648</v>
      </c>
      <c r="B649" t="s">
        <v>7053</v>
      </c>
      <c r="C649" t="s">
        <v>2978</v>
      </c>
      <c r="D649" t="s">
        <v>1858</v>
      </c>
      <c r="E649">
        <v>605486</v>
      </c>
      <c r="F649" t="s">
        <v>253</v>
      </c>
      <c r="G649" t="s">
        <v>249</v>
      </c>
      <c r="I649" t="s">
        <v>1103</v>
      </c>
      <c r="J649">
        <v>3</v>
      </c>
      <c r="K649" t="s">
        <v>822</v>
      </c>
      <c r="L649">
        <v>96</v>
      </c>
      <c r="M649">
        <v>93</v>
      </c>
      <c r="N649">
        <v>151</v>
      </c>
      <c r="O649">
        <v>143</v>
      </c>
      <c r="P649">
        <v>88</v>
      </c>
      <c r="Q649">
        <v>105</v>
      </c>
      <c r="R649">
        <v>114</v>
      </c>
      <c r="S649">
        <v>94</v>
      </c>
      <c r="T649">
        <v>97</v>
      </c>
      <c r="U649">
        <v>150</v>
      </c>
      <c r="V649">
        <v>86</v>
      </c>
      <c r="W649">
        <v>102</v>
      </c>
      <c r="X649">
        <v>27</v>
      </c>
      <c r="Y649">
        <v>389</v>
      </c>
      <c r="Z649">
        <v>9</v>
      </c>
      <c r="AA649">
        <v>8</v>
      </c>
      <c r="AB649" s="1">
        <v>0.248</v>
      </c>
      <c r="AC649" s="1">
        <v>0.30599999999999999</v>
      </c>
      <c r="AD649" s="1">
        <v>0.38200000000000001</v>
      </c>
      <c r="AE649" s="1">
        <v>0.30299999999999999</v>
      </c>
      <c r="AF649" s="36">
        <v>31</v>
      </c>
      <c r="AG649" s="36">
        <v>31</v>
      </c>
      <c r="AH649" s="8">
        <v>11</v>
      </c>
      <c r="AI649" s="36">
        <v>-4</v>
      </c>
      <c r="AJ649" s="38">
        <v>224</v>
      </c>
      <c r="AK649" s="38">
        <v>29</v>
      </c>
      <c r="AL649" s="1">
        <v>0.26500000000000001</v>
      </c>
      <c r="AM649" s="1">
        <v>0.45</v>
      </c>
      <c r="AN649" s="1">
        <v>0.38933647529999998</v>
      </c>
      <c r="AO649" s="1">
        <v>3.5479843300000001E-2</v>
      </c>
      <c r="AP649" s="1">
        <v>6.9522646699999996E-2</v>
      </c>
      <c r="AQ649" s="1">
        <v>0.2281808873</v>
      </c>
      <c r="AR649" s="1">
        <v>0.1743289656</v>
      </c>
      <c r="AS649" s="1">
        <v>0.13451778719999999</v>
      </c>
      <c r="AT649" s="1">
        <v>3.9237362800000002E-2</v>
      </c>
      <c r="AU649" s="1">
        <v>6.7643599E-3</v>
      </c>
      <c r="AV649" s="1">
        <v>2.2511890100000001E-2</v>
      </c>
      <c r="AW649" s="1">
        <v>0.30280968689999999</v>
      </c>
      <c r="AX649" s="1">
        <v>-0.11376711</v>
      </c>
      <c r="AY649" s="1">
        <v>-0.52501119600000001</v>
      </c>
      <c r="AZ649" s="1">
        <v>0.8298002229</v>
      </c>
      <c r="BA649" s="1">
        <v>0.44673287839999998</v>
      </c>
      <c r="BB649" s="1">
        <v>-0.412139115</v>
      </c>
      <c r="BC649" s="1">
        <v>0.26588169659999999</v>
      </c>
      <c r="BD649" s="1">
        <v>0.79877047940000001</v>
      </c>
      <c r="BE649" s="1">
        <v>-0.21462197399999999</v>
      </c>
      <c r="BF649" s="1">
        <v>-0.142956103</v>
      </c>
      <c r="BG649" s="1">
        <v>0.68258544219999995</v>
      </c>
      <c r="BH649" s="1">
        <v>-0.32263487200000002</v>
      </c>
      <c r="BI649" s="1">
        <v>0.1921274</v>
      </c>
      <c r="BJ649">
        <v>2</v>
      </c>
      <c r="BK649">
        <v>1</v>
      </c>
      <c r="BL649" t="s">
        <v>761</v>
      </c>
      <c r="BM649" t="s">
        <v>760</v>
      </c>
      <c r="BN649" s="36" t="s">
        <v>773</v>
      </c>
      <c r="BO649" s="1">
        <v>-0.59814987100000006</v>
      </c>
      <c r="BP649" s="1">
        <v>0.21216827360000001</v>
      </c>
      <c r="BQ649" s="1">
        <v>-0.56994875300000003</v>
      </c>
      <c r="BR649" s="1">
        <v>-0.42324262499999998</v>
      </c>
      <c r="BS649" s="1">
        <v>0.59814987080000004</v>
      </c>
      <c r="BT649" s="1">
        <v>0.21216827360000001</v>
      </c>
      <c r="BU649" s="1">
        <v>0.56994875280000001</v>
      </c>
      <c r="BV649" s="1">
        <v>0.42324262470000001</v>
      </c>
      <c r="BW649" t="s">
        <v>6927</v>
      </c>
      <c r="BX649" t="s">
        <v>1107</v>
      </c>
      <c r="BY649" t="s">
        <v>1063</v>
      </c>
      <c r="BZ649" t="s">
        <v>1107</v>
      </c>
      <c r="CA649">
        <v>444</v>
      </c>
      <c r="CB649">
        <v>129</v>
      </c>
      <c r="CC649">
        <v>13</v>
      </c>
      <c r="CD649">
        <v>11</v>
      </c>
      <c r="CE649">
        <v>2017</v>
      </c>
      <c r="CF649">
        <v>486</v>
      </c>
      <c r="CG649">
        <v>0.26400000000000001</v>
      </c>
      <c r="CH649">
        <v>0.32200000000000001</v>
      </c>
      <c r="CI649">
        <v>0.40100000000000002</v>
      </c>
      <c r="CJ649">
        <v>155</v>
      </c>
      <c r="CK649">
        <v>0.318</v>
      </c>
      <c r="CL649">
        <v>43</v>
      </c>
      <c r="CM649">
        <v>17</v>
      </c>
      <c r="CN649" t="s">
        <v>253</v>
      </c>
      <c r="CO649">
        <v>26</v>
      </c>
      <c r="CP649" t="s">
        <v>1107</v>
      </c>
      <c r="CQ649">
        <v>48</v>
      </c>
      <c r="CR649">
        <v>14</v>
      </c>
      <c r="CS649">
        <v>1</v>
      </c>
      <c r="CT649">
        <v>1</v>
      </c>
      <c r="CU649">
        <v>2016</v>
      </c>
      <c r="CV649">
        <v>53</v>
      </c>
      <c r="CW649">
        <v>0.22900000000000001</v>
      </c>
      <c r="CX649">
        <v>0.30199999999999999</v>
      </c>
      <c r="CY649">
        <v>0.35399999999999998</v>
      </c>
      <c r="CZ649">
        <v>16</v>
      </c>
      <c r="DA649">
        <v>0.29399999999999998</v>
      </c>
      <c r="DB649">
        <v>8</v>
      </c>
      <c r="DC649">
        <v>1</v>
      </c>
      <c r="DD649" t="s">
        <v>265</v>
      </c>
      <c r="DE649">
        <v>25</v>
      </c>
      <c r="DF649" t="s">
        <v>1107</v>
      </c>
      <c r="DG649">
        <v>303</v>
      </c>
      <c r="DH649">
        <v>108</v>
      </c>
      <c r="DI649">
        <v>4</v>
      </c>
      <c r="DJ649">
        <v>9</v>
      </c>
      <c r="DK649">
        <v>2015</v>
      </c>
      <c r="DL649">
        <v>344</v>
      </c>
      <c r="DM649">
        <v>0.27100000000000002</v>
      </c>
      <c r="DN649">
        <v>0.33300000000000002</v>
      </c>
      <c r="DO649">
        <v>0.39900000000000002</v>
      </c>
      <c r="DP649">
        <v>109</v>
      </c>
      <c r="DQ649">
        <v>0.316</v>
      </c>
      <c r="DR649">
        <v>33</v>
      </c>
      <c r="DS649">
        <v>10</v>
      </c>
      <c r="DT649" t="s">
        <v>265</v>
      </c>
      <c r="DU649">
        <v>24</v>
      </c>
      <c r="DV649" s="36" t="s">
        <v>3170</v>
      </c>
    </row>
    <row r="650" spans="1:126" x14ac:dyDescent="0.3">
      <c r="A650">
        <v>649</v>
      </c>
      <c r="B650" t="s">
        <v>3097</v>
      </c>
      <c r="C650" t="s">
        <v>2954</v>
      </c>
      <c r="D650" t="s">
        <v>341</v>
      </c>
      <c r="E650">
        <v>543807</v>
      </c>
      <c r="F650" t="s">
        <v>249</v>
      </c>
      <c r="I650" t="s">
        <v>1065</v>
      </c>
      <c r="J650">
        <v>9</v>
      </c>
      <c r="K650" t="s">
        <v>803</v>
      </c>
      <c r="L650">
        <v>76</v>
      </c>
      <c r="M650">
        <v>96</v>
      </c>
      <c r="N650">
        <v>217</v>
      </c>
      <c r="O650">
        <v>84</v>
      </c>
      <c r="P650">
        <v>106</v>
      </c>
      <c r="Q650">
        <v>96</v>
      </c>
      <c r="R650">
        <v>99</v>
      </c>
      <c r="S650">
        <v>152</v>
      </c>
      <c r="T650">
        <v>115</v>
      </c>
      <c r="U650">
        <v>87</v>
      </c>
      <c r="V650">
        <v>179</v>
      </c>
      <c r="W650">
        <v>118</v>
      </c>
      <c r="X650">
        <v>28</v>
      </c>
      <c r="Y650">
        <v>560</v>
      </c>
      <c r="Z650">
        <v>26</v>
      </c>
      <c r="AA650">
        <v>8</v>
      </c>
      <c r="AB650" s="1">
        <v>0.26100000000000001</v>
      </c>
      <c r="AC650" s="1">
        <v>0.33300000000000002</v>
      </c>
      <c r="AD650" s="1">
        <v>0.48</v>
      </c>
      <c r="AE650" s="1">
        <v>0.35</v>
      </c>
      <c r="AF650" s="36">
        <v>66</v>
      </c>
      <c r="AG650" s="36">
        <v>61</v>
      </c>
      <c r="AH650" s="8">
        <v>25</v>
      </c>
      <c r="AI650" s="36">
        <v>11</v>
      </c>
      <c r="AJ650" s="38">
        <v>39</v>
      </c>
      <c r="AK650" s="38">
        <v>10</v>
      </c>
      <c r="AL650" s="1">
        <v>0.21</v>
      </c>
      <c r="AM650" s="1">
        <v>0.46666666670000001</v>
      </c>
      <c r="AN650" s="1">
        <v>0.55958886149999998</v>
      </c>
      <c r="AO650" s="1">
        <v>2.08419993E-2</v>
      </c>
      <c r="AP650" s="1">
        <v>8.4238529000000006E-2</v>
      </c>
      <c r="AQ650" s="1">
        <v>0.2092405219</v>
      </c>
      <c r="AR650" s="1">
        <v>0.15148190010000001</v>
      </c>
      <c r="AS650" s="1">
        <v>0.21821459300000001</v>
      </c>
      <c r="AT650" s="1">
        <v>4.6491469299999998E-2</v>
      </c>
      <c r="AU650" s="1">
        <v>3.9067386000000001E-3</v>
      </c>
      <c r="AV650" s="1">
        <v>4.7236076299999999E-2</v>
      </c>
      <c r="AW650" s="1">
        <v>0.34991018810000002</v>
      </c>
      <c r="AX650" s="1">
        <v>-0.65492958000000001</v>
      </c>
      <c r="AY650" s="1">
        <v>-0.27370093499999998</v>
      </c>
      <c r="AZ650" s="1">
        <v>1.9055596941999999</v>
      </c>
      <c r="BA650" s="1">
        <v>-0.17114073199999999</v>
      </c>
      <c r="BB650" s="1">
        <v>0.20587440339999999</v>
      </c>
      <c r="BC650" s="1">
        <v>-0.20363766599999999</v>
      </c>
      <c r="BD650" s="1">
        <v>-7.2609415999999996E-2</v>
      </c>
      <c r="BE650" s="1">
        <v>1.7288379898999999</v>
      </c>
      <c r="BF650" s="1">
        <v>0.62824775249999998</v>
      </c>
      <c r="BG650" s="1">
        <v>-0.17725197300000001</v>
      </c>
      <c r="BH650" s="1">
        <v>1.7667919213000001</v>
      </c>
      <c r="BI650" s="1">
        <v>1.8092221373999999</v>
      </c>
      <c r="BJ650">
        <v>1</v>
      </c>
      <c r="BK650">
        <v>1</v>
      </c>
      <c r="BL650" t="s">
        <v>763</v>
      </c>
      <c r="BM650" t="s">
        <v>760</v>
      </c>
      <c r="BN650" s="36" t="s">
        <v>776</v>
      </c>
      <c r="BO650" s="1">
        <v>0.79272515769999996</v>
      </c>
      <c r="BP650" s="1">
        <v>-0.38070942800000002</v>
      </c>
      <c r="BQ650" s="1">
        <v>-0.43515717799999998</v>
      </c>
      <c r="BR650" s="1">
        <v>-0.165883688</v>
      </c>
      <c r="BS650" s="1">
        <v>0.79272515769999996</v>
      </c>
      <c r="BT650" s="1">
        <v>0.38070942749999998</v>
      </c>
      <c r="BU650" s="1">
        <v>0.43515717840000001</v>
      </c>
      <c r="BV650" s="1">
        <v>0.1658836876</v>
      </c>
      <c r="BW650" t="s">
        <v>6961</v>
      </c>
      <c r="BX650" t="s">
        <v>1554</v>
      </c>
      <c r="BY650" t="s">
        <v>1373</v>
      </c>
      <c r="BZ650" t="s">
        <v>1554</v>
      </c>
      <c r="CA650">
        <v>548</v>
      </c>
      <c r="CB650">
        <v>140</v>
      </c>
      <c r="CC650">
        <v>34</v>
      </c>
      <c r="CD650">
        <v>5</v>
      </c>
      <c r="CE650">
        <v>2017</v>
      </c>
      <c r="CF650">
        <v>627</v>
      </c>
      <c r="CG650">
        <v>0.28299999999999997</v>
      </c>
      <c r="CH650">
        <v>0.36699999999999999</v>
      </c>
      <c r="CI650">
        <v>0.52200000000000002</v>
      </c>
      <c r="CJ650">
        <v>239</v>
      </c>
      <c r="CK650">
        <v>0.38200000000000001</v>
      </c>
      <c r="CL650">
        <v>98</v>
      </c>
      <c r="CM650">
        <v>34</v>
      </c>
      <c r="CN650" t="s">
        <v>249</v>
      </c>
      <c r="CO650">
        <v>27</v>
      </c>
      <c r="CP650" t="s">
        <v>1554</v>
      </c>
      <c r="CQ650">
        <v>644</v>
      </c>
      <c r="CR650">
        <v>162</v>
      </c>
      <c r="CS650">
        <v>29</v>
      </c>
      <c r="CT650">
        <v>9</v>
      </c>
      <c r="CU650">
        <v>2016</v>
      </c>
      <c r="CV650">
        <v>744</v>
      </c>
      <c r="CW650">
        <v>0.26100000000000001</v>
      </c>
      <c r="CX650">
        <v>0.35899999999999999</v>
      </c>
      <c r="CY650">
        <v>0.45700000000000002</v>
      </c>
      <c r="CZ650">
        <v>266</v>
      </c>
      <c r="DA650">
        <v>0.35799999999999998</v>
      </c>
      <c r="DB650">
        <v>86</v>
      </c>
      <c r="DC650">
        <v>30</v>
      </c>
      <c r="DD650" t="s">
        <v>249</v>
      </c>
      <c r="DE650">
        <v>26</v>
      </c>
      <c r="DF650" t="s">
        <v>1554</v>
      </c>
      <c r="DG650">
        <v>388</v>
      </c>
      <c r="DH650">
        <v>102</v>
      </c>
      <c r="DI650">
        <v>16</v>
      </c>
      <c r="DJ650">
        <v>16</v>
      </c>
      <c r="DK650">
        <v>2015</v>
      </c>
      <c r="DL650">
        <v>451</v>
      </c>
      <c r="DM650">
        <v>0.27600000000000002</v>
      </c>
      <c r="DN650">
        <v>0.36699999999999999</v>
      </c>
      <c r="DO650">
        <v>0.45900000000000002</v>
      </c>
      <c r="DP650">
        <v>163</v>
      </c>
      <c r="DQ650">
        <v>0.36099999999999999</v>
      </c>
      <c r="DR650">
        <v>65</v>
      </c>
      <c r="DS650">
        <v>21</v>
      </c>
      <c r="DT650" t="s">
        <v>249</v>
      </c>
      <c r="DU650">
        <v>25</v>
      </c>
      <c r="DV650" s="36" t="s">
        <v>3207</v>
      </c>
    </row>
    <row r="651" spans="1:126" x14ac:dyDescent="0.3">
      <c r="A651">
        <v>650</v>
      </c>
      <c r="B651" t="s">
        <v>5643</v>
      </c>
      <c r="C651" t="s">
        <v>5052</v>
      </c>
      <c r="D651" t="s">
        <v>947</v>
      </c>
      <c r="E651">
        <v>607732</v>
      </c>
      <c r="F651" t="s">
        <v>255</v>
      </c>
      <c r="I651" t="s">
        <v>1065</v>
      </c>
      <c r="J651">
        <v>6</v>
      </c>
      <c r="K651" t="s">
        <v>808</v>
      </c>
      <c r="L651">
        <v>90</v>
      </c>
      <c r="M651">
        <v>96</v>
      </c>
      <c r="N651">
        <v>45</v>
      </c>
      <c r="O651">
        <v>51</v>
      </c>
      <c r="P651">
        <v>72</v>
      </c>
      <c r="Q651">
        <v>104</v>
      </c>
      <c r="R651">
        <v>105</v>
      </c>
      <c r="S651">
        <v>80</v>
      </c>
      <c r="T651">
        <v>109</v>
      </c>
      <c r="U651">
        <v>49</v>
      </c>
      <c r="V651">
        <v>73</v>
      </c>
      <c r="W651">
        <v>93</v>
      </c>
      <c r="X651">
        <v>28</v>
      </c>
      <c r="Y651">
        <v>116</v>
      </c>
      <c r="Z651">
        <v>2</v>
      </c>
      <c r="AA651">
        <v>1</v>
      </c>
      <c r="AB651" s="1">
        <v>0.23200000000000001</v>
      </c>
      <c r="AC651" s="1">
        <v>0.27900000000000003</v>
      </c>
      <c r="AD651" s="1">
        <v>0.34699999999999998</v>
      </c>
      <c r="AE651" s="1">
        <v>0.27600000000000002</v>
      </c>
      <c r="AF651" s="36">
        <v>10</v>
      </c>
      <c r="AG651" s="36">
        <v>10</v>
      </c>
      <c r="AH651" s="8">
        <v>2</v>
      </c>
      <c r="AI651" s="36">
        <v>-5</v>
      </c>
      <c r="AJ651" s="38">
        <v>521</v>
      </c>
      <c r="AK651" s="38">
        <v>81</v>
      </c>
      <c r="AL651" s="1">
        <v>0.25</v>
      </c>
      <c r="AM651" s="1">
        <v>0.46666666670000001</v>
      </c>
      <c r="AN651" s="1">
        <v>0.1163840522</v>
      </c>
      <c r="AO651" s="1">
        <v>1.2637858199999999E-2</v>
      </c>
      <c r="AP651" s="1">
        <v>5.6941312100000002E-2</v>
      </c>
      <c r="AQ651" s="1">
        <v>0.22582362889999999</v>
      </c>
      <c r="AR651" s="1">
        <v>0.16048185679999999</v>
      </c>
      <c r="AS651" s="1">
        <v>0.11502053919999999</v>
      </c>
      <c r="AT651" s="1">
        <v>4.4267726799999997E-2</v>
      </c>
      <c r="AU651" s="1">
        <v>2.2052486000000001E-3</v>
      </c>
      <c r="AV651" s="1">
        <v>1.9243703099999999E-2</v>
      </c>
      <c r="AW651" s="1">
        <v>0.27614323959999998</v>
      </c>
      <c r="AX651" s="1">
        <v>-0.26135687499999999</v>
      </c>
      <c r="AY651" s="1">
        <v>-0.27370093499999998</v>
      </c>
      <c r="AZ651" s="1">
        <v>-0.89488135800000002</v>
      </c>
      <c r="BA651" s="1">
        <v>-0.51744325400000002</v>
      </c>
      <c r="BB651" s="1">
        <v>-0.94050939700000002</v>
      </c>
      <c r="BC651" s="1">
        <v>0.20744679099999999</v>
      </c>
      <c r="BD651" s="1">
        <v>0.27064610059999999</v>
      </c>
      <c r="BE651" s="1">
        <v>-0.66735276300000002</v>
      </c>
      <c r="BF651" s="1">
        <v>0.39183561970000003</v>
      </c>
      <c r="BG651" s="1">
        <v>-0.68921793600000003</v>
      </c>
      <c r="BH651" s="1">
        <v>-0.59882748200000002</v>
      </c>
      <c r="BI651" s="1">
        <v>-0.72340790300000002</v>
      </c>
      <c r="BJ651">
        <v>4</v>
      </c>
      <c r="BK651">
        <v>1</v>
      </c>
      <c r="BL651" t="s">
        <v>761</v>
      </c>
      <c r="BM651" t="s">
        <v>6729</v>
      </c>
      <c r="BN651" s="36" t="s">
        <v>6744</v>
      </c>
      <c r="BO651" s="1">
        <v>-0.54549808499999997</v>
      </c>
      <c r="BP651" s="1">
        <v>0.21321954930000001</v>
      </c>
      <c r="BQ651" s="1">
        <v>3.9632762799999999E-2</v>
      </c>
      <c r="BR651" s="1">
        <v>0.47961870290000003</v>
      </c>
      <c r="BS651" s="1">
        <v>0.54549808509999997</v>
      </c>
      <c r="BT651" s="1">
        <v>0.21321954930000001</v>
      </c>
      <c r="BU651" s="1">
        <v>3.9632762799999999E-2</v>
      </c>
      <c r="BV651" s="1">
        <v>0.47961870290000003</v>
      </c>
      <c r="BW651" t="s">
        <v>2872</v>
      </c>
      <c r="BX651" t="s">
        <v>1106</v>
      </c>
      <c r="BY651" t="s">
        <v>1063</v>
      </c>
      <c r="BZ651" t="s">
        <v>1106</v>
      </c>
      <c r="CA651">
        <v>14</v>
      </c>
      <c r="CB651">
        <v>5</v>
      </c>
      <c r="CC651">
        <v>0</v>
      </c>
      <c r="CD651">
        <v>0</v>
      </c>
      <c r="CE651">
        <v>2017</v>
      </c>
      <c r="CF651">
        <v>16</v>
      </c>
      <c r="CG651">
        <v>0.35699999999999998</v>
      </c>
      <c r="CH651">
        <v>0.438</v>
      </c>
      <c r="CI651">
        <v>0.5</v>
      </c>
      <c r="CJ651">
        <v>7</v>
      </c>
      <c r="CK651">
        <v>0.41399999999999998</v>
      </c>
      <c r="CL651">
        <v>12</v>
      </c>
      <c r="CM651">
        <v>1</v>
      </c>
      <c r="CN651" t="s">
        <v>255</v>
      </c>
      <c r="CO651">
        <v>27</v>
      </c>
      <c r="CP651" t="s">
        <v>1106</v>
      </c>
      <c r="CQ651">
        <v>15</v>
      </c>
      <c r="CR651">
        <v>5</v>
      </c>
      <c r="CS651">
        <v>0</v>
      </c>
      <c r="CT651">
        <v>1</v>
      </c>
      <c r="CU651">
        <v>2016</v>
      </c>
      <c r="CV651">
        <v>15</v>
      </c>
      <c r="CW651">
        <v>0.4</v>
      </c>
      <c r="CX651">
        <v>0.4</v>
      </c>
      <c r="CY651">
        <v>0.46700000000000003</v>
      </c>
      <c r="CZ651">
        <v>6</v>
      </c>
      <c r="DA651">
        <v>0.38300000000000001</v>
      </c>
      <c r="DB651">
        <v>9</v>
      </c>
      <c r="DC651">
        <v>1</v>
      </c>
      <c r="DD651" t="s">
        <v>255</v>
      </c>
      <c r="DE651">
        <v>26</v>
      </c>
      <c r="DV651" s="36" t="s">
        <v>5053</v>
      </c>
    </row>
    <row r="652" spans="1:126" x14ac:dyDescent="0.3">
      <c r="A652">
        <v>651</v>
      </c>
      <c r="B652" t="s">
        <v>7342</v>
      </c>
      <c r="C652" t="s">
        <v>222</v>
      </c>
      <c r="D652" t="s">
        <v>7279</v>
      </c>
      <c r="E652">
        <v>519317</v>
      </c>
      <c r="F652" t="s">
        <v>249</v>
      </c>
      <c r="I652" t="s">
        <v>1065</v>
      </c>
      <c r="J652">
        <v>9</v>
      </c>
      <c r="K652" t="s">
        <v>702</v>
      </c>
      <c r="L652">
        <v>76</v>
      </c>
      <c r="M652">
        <v>96</v>
      </c>
      <c r="N652">
        <v>214</v>
      </c>
      <c r="O652">
        <v>40</v>
      </c>
      <c r="P652">
        <v>111</v>
      </c>
      <c r="Q652">
        <v>114</v>
      </c>
      <c r="R652">
        <v>70</v>
      </c>
      <c r="S652">
        <v>220</v>
      </c>
      <c r="T652">
        <v>120</v>
      </c>
      <c r="U652">
        <v>40</v>
      </c>
      <c r="V652">
        <v>295</v>
      </c>
      <c r="W652">
        <v>125</v>
      </c>
      <c r="X652">
        <v>28</v>
      </c>
      <c r="Y652">
        <v>552</v>
      </c>
      <c r="Z652">
        <v>43</v>
      </c>
      <c r="AA652">
        <v>3</v>
      </c>
      <c r="AB652" s="1">
        <v>0.253</v>
      </c>
      <c r="AC652" s="1">
        <v>0.32200000000000001</v>
      </c>
      <c r="AD652" s="1">
        <v>0.56899999999999995</v>
      </c>
      <c r="AE652" s="1">
        <v>0.372</v>
      </c>
      <c r="AF652" s="36">
        <v>82</v>
      </c>
      <c r="AG652" s="36">
        <v>76</v>
      </c>
      <c r="AH652" s="8">
        <v>29</v>
      </c>
      <c r="AI652" s="36">
        <v>23</v>
      </c>
      <c r="AJ652" s="38">
        <v>15</v>
      </c>
      <c r="AK652" s="38">
        <v>4</v>
      </c>
      <c r="AL652" s="1">
        <v>0.21</v>
      </c>
      <c r="AM652" s="1">
        <v>0.46666666670000001</v>
      </c>
      <c r="AN652" s="1">
        <v>0.55235668289999995</v>
      </c>
      <c r="AO652" s="1">
        <v>9.8432220000000004E-3</v>
      </c>
      <c r="AP652" s="1">
        <v>8.8416683400000001E-2</v>
      </c>
      <c r="AQ652" s="1">
        <v>0.24790329929999999</v>
      </c>
      <c r="AR652" s="1">
        <v>0.10811781249999999</v>
      </c>
      <c r="AS652" s="1">
        <v>0.31632633650000003</v>
      </c>
      <c r="AT652" s="1">
        <v>4.87012998E-2</v>
      </c>
      <c r="AU652" s="1">
        <v>1.8193627E-3</v>
      </c>
      <c r="AV652" s="1">
        <v>7.7738326999999996E-2</v>
      </c>
      <c r="AW652" s="1">
        <v>0.37237638169999998</v>
      </c>
      <c r="AX652" s="1">
        <v>-0.65492958000000001</v>
      </c>
      <c r="AY652" s="1">
        <v>-0.27370093499999998</v>
      </c>
      <c r="AZ652" s="1">
        <v>1.859862334</v>
      </c>
      <c r="BA652" s="1">
        <v>-0.63540680100000002</v>
      </c>
      <c r="BB652" s="1">
        <v>0.38134168600000001</v>
      </c>
      <c r="BC652" s="1">
        <v>0.75478748659999995</v>
      </c>
      <c r="BD652" s="1">
        <v>-1.726502091</v>
      </c>
      <c r="BE652" s="1">
        <v>4.0070162732999997</v>
      </c>
      <c r="BF652" s="1">
        <v>0.8631808621</v>
      </c>
      <c r="BG652" s="1">
        <v>-0.80532820400000005</v>
      </c>
      <c r="BH652" s="1">
        <v>4.3445196319999999</v>
      </c>
      <c r="BI652" s="1">
        <v>2.5805507319999998</v>
      </c>
      <c r="BJ652">
        <v>1</v>
      </c>
      <c r="BK652">
        <v>1</v>
      </c>
      <c r="BL652" t="s">
        <v>763</v>
      </c>
      <c r="BM652" t="s">
        <v>760</v>
      </c>
      <c r="BN652" s="36" t="s">
        <v>776</v>
      </c>
      <c r="BO652" s="1">
        <v>0.9506917654</v>
      </c>
      <c r="BP652" s="1">
        <v>-0.177665819</v>
      </c>
      <c r="BQ652" s="1">
        <v>-0.196722287</v>
      </c>
      <c r="BR652" s="1">
        <v>5.8060310499999997E-2</v>
      </c>
      <c r="BS652" s="1">
        <v>0.9506917654</v>
      </c>
      <c r="BT652" s="1">
        <v>0.17766581889999999</v>
      </c>
      <c r="BU652" s="1">
        <v>0.1967222874</v>
      </c>
      <c r="BV652" s="1">
        <v>5.8060310499999997E-2</v>
      </c>
      <c r="BW652" t="s">
        <v>6917</v>
      </c>
      <c r="BX652" t="s">
        <v>1383</v>
      </c>
      <c r="BY652" t="s">
        <v>1373</v>
      </c>
      <c r="BZ652" t="s">
        <v>1062</v>
      </c>
      <c r="CA652">
        <v>597</v>
      </c>
      <c r="CB652">
        <v>159</v>
      </c>
      <c r="CC652">
        <v>59</v>
      </c>
      <c r="CD652">
        <v>2</v>
      </c>
      <c r="CE652">
        <v>2017</v>
      </c>
      <c r="CF652">
        <v>692</v>
      </c>
      <c r="CG652">
        <v>0.28100000000000003</v>
      </c>
      <c r="CH652">
        <v>0.376</v>
      </c>
      <c r="CI652">
        <v>0.63100000000000001</v>
      </c>
      <c r="CJ652">
        <v>290</v>
      </c>
      <c r="CK652">
        <v>0.42</v>
      </c>
      <c r="CL652">
        <v>147</v>
      </c>
      <c r="CM652">
        <v>47</v>
      </c>
      <c r="CN652" t="s">
        <v>249</v>
      </c>
      <c r="CO652">
        <v>27</v>
      </c>
      <c r="CP652" t="s">
        <v>1062</v>
      </c>
      <c r="CQ652">
        <v>413</v>
      </c>
      <c r="CR652">
        <v>119</v>
      </c>
      <c r="CS652">
        <v>27</v>
      </c>
      <c r="CT652">
        <v>0</v>
      </c>
      <c r="CU652">
        <v>2016</v>
      </c>
      <c r="CV652">
        <v>469</v>
      </c>
      <c r="CW652">
        <v>0.24</v>
      </c>
      <c r="CX652">
        <v>0.32600000000000001</v>
      </c>
      <c r="CY652">
        <v>0.48899999999999999</v>
      </c>
      <c r="CZ652">
        <v>164</v>
      </c>
      <c r="DA652">
        <v>0.34899999999999998</v>
      </c>
      <c r="DB652">
        <v>59</v>
      </c>
      <c r="DC652">
        <v>18</v>
      </c>
      <c r="DD652" t="s">
        <v>249</v>
      </c>
      <c r="DE652">
        <v>26</v>
      </c>
      <c r="DF652" t="s">
        <v>1062</v>
      </c>
      <c r="DG652">
        <v>279</v>
      </c>
      <c r="DH652">
        <v>74</v>
      </c>
      <c r="DI652">
        <v>27</v>
      </c>
      <c r="DJ652">
        <v>4</v>
      </c>
      <c r="DK652">
        <v>2015</v>
      </c>
      <c r="DL652">
        <v>318</v>
      </c>
      <c r="DM652">
        <v>0.26500000000000001</v>
      </c>
      <c r="DN652">
        <v>0.34599999999999997</v>
      </c>
      <c r="DO652">
        <v>0.60599999999999998</v>
      </c>
      <c r="DP652">
        <v>126</v>
      </c>
      <c r="DQ652">
        <v>0.39500000000000002</v>
      </c>
      <c r="DR652">
        <v>72</v>
      </c>
      <c r="DS652">
        <v>21</v>
      </c>
      <c r="DT652" t="s">
        <v>249</v>
      </c>
      <c r="DU652">
        <v>25</v>
      </c>
      <c r="DV652" s="36" t="s">
        <v>1139</v>
      </c>
    </row>
    <row r="653" spans="1:126" x14ac:dyDescent="0.3">
      <c r="A653">
        <v>652</v>
      </c>
      <c r="B653" t="s">
        <v>6854</v>
      </c>
      <c r="C653" t="s">
        <v>2532</v>
      </c>
      <c r="D653" t="s">
        <v>893</v>
      </c>
      <c r="E653">
        <v>595426</v>
      </c>
      <c r="F653" t="s">
        <v>250</v>
      </c>
      <c r="I653" t="s">
        <v>1103</v>
      </c>
      <c r="J653">
        <v>22</v>
      </c>
      <c r="K653" t="s">
        <v>781</v>
      </c>
      <c r="L653">
        <v>67</v>
      </c>
      <c r="M653">
        <v>96</v>
      </c>
      <c r="N653">
        <v>47</v>
      </c>
      <c r="O653">
        <v>72</v>
      </c>
      <c r="P653">
        <v>115</v>
      </c>
      <c r="Q653">
        <v>119</v>
      </c>
      <c r="R653">
        <v>72</v>
      </c>
      <c r="S653">
        <v>103</v>
      </c>
      <c r="T653">
        <v>84</v>
      </c>
      <c r="U653">
        <v>245</v>
      </c>
      <c r="V653">
        <v>96</v>
      </c>
      <c r="W653">
        <v>90</v>
      </c>
      <c r="X653">
        <v>28</v>
      </c>
      <c r="Y653">
        <v>122</v>
      </c>
      <c r="Z653">
        <v>3</v>
      </c>
      <c r="AA653">
        <v>1</v>
      </c>
      <c r="AB653" s="1">
        <v>0.189</v>
      </c>
      <c r="AC653" s="1">
        <v>0.26700000000000002</v>
      </c>
      <c r="AD653" s="1">
        <v>0.33700000000000002</v>
      </c>
      <c r="AE653" s="1">
        <v>0.26800000000000002</v>
      </c>
      <c r="AF653" s="36">
        <v>9</v>
      </c>
      <c r="AG653" s="36">
        <v>9</v>
      </c>
      <c r="AH653" s="8">
        <v>1</v>
      </c>
      <c r="AI653" s="36">
        <v>-8</v>
      </c>
      <c r="AJ653" s="38">
        <v>568</v>
      </c>
      <c r="AK653" s="38">
        <v>60</v>
      </c>
      <c r="AL653" s="1">
        <v>0.185</v>
      </c>
      <c r="AM653" s="1">
        <v>0.46666666670000001</v>
      </c>
      <c r="AN653" s="1">
        <v>0.1223197058</v>
      </c>
      <c r="AO653" s="1">
        <v>1.7933661100000001E-2</v>
      </c>
      <c r="AP653" s="1">
        <v>9.1264702500000003E-2</v>
      </c>
      <c r="AQ653" s="1">
        <v>0.25842916580000003</v>
      </c>
      <c r="AR653" s="1">
        <v>0.11084077420000001</v>
      </c>
      <c r="AS653" s="1">
        <v>0.14802611809999999</v>
      </c>
      <c r="AT653" s="1">
        <v>3.4287265099999999E-2</v>
      </c>
      <c r="AU653" s="1">
        <v>1.10114593E-2</v>
      </c>
      <c r="AV653" s="1">
        <v>2.5229283700000001E-2</v>
      </c>
      <c r="AW653" s="1">
        <v>0.2682078631</v>
      </c>
      <c r="AX653" s="1">
        <v>-0.90091252099999997</v>
      </c>
      <c r="AY653" s="1">
        <v>-0.27370093499999998</v>
      </c>
      <c r="AZ653" s="1">
        <v>-0.85737624099999998</v>
      </c>
      <c r="BA653" s="1">
        <v>-0.29390371999999998</v>
      </c>
      <c r="BB653" s="1">
        <v>0.50094812479999995</v>
      </c>
      <c r="BC653" s="1">
        <v>1.0157168816</v>
      </c>
      <c r="BD653" s="1">
        <v>-1.6226491890000001</v>
      </c>
      <c r="BE653" s="1">
        <v>9.9044718599999998E-2</v>
      </c>
      <c r="BF653" s="1">
        <v>-0.66921449499999996</v>
      </c>
      <c r="BG653" s="1">
        <v>1.9605067207</v>
      </c>
      <c r="BH653" s="1">
        <v>-9.2989499000000003E-2</v>
      </c>
      <c r="BI653" s="1">
        <v>-0.99585204400000005</v>
      </c>
      <c r="BJ653">
        <v>2</v>
      </c>
      <c r="BK653">
        <v>2</v>
      </c>
      <c r="BL653" t="s">
        <v>759</v>
      </c>
      <c r="BM653" t="s">
        <v>762</v>
      </c>
      <c r="BN653" s="36" t="s">
        <v>782</v>
      </c>
      <c r="BO653" s="1">
        <v>0.25367641499999999</v>
      </c>
      <c r="BP653" s="1">
        <v>0.85843977989999998</v>
      </c>
      <c r="BQ653" s="1">
        <v>0.32371258040000001</v>
      </c>
      <c r="BR653" s="1">
        <v>5.3554901000000002E-2</v>
      </c>
      <c r="BS653" s="1">
        <v>0.25367641499999999</v>
      </c>
      <c r="BT653" s="1">
        <v>0.85843977989999998</v>
      </c>
      <c r="BU653" s="1">
        <v>0.32371258040000001</v>
      </c>
      <c r="BV653" s="1">
        <v>5.3554901000000002E-2</v>
      </c>
      <c r="BW653" t="s">
        <v>2891</v>
      </c>
      <c r="BX653" t="s">
        <v>1081</v>
      </c>
      <c r="BY653" t="s">
        <v>1063</v>
      </c>
      <c r="BZ653" t="s">
        <v>1081</v>
      </c>
      <c r="CA653">
        <v>78</v>
      </c>
      <c r="CB653">
        <v>51</v>
      </c>
      <c r="CC653">
        <v>2</v>
      </c>
      <c r="CD653">
        <v>0</v>
      </c>
      <c r="CE653">
        <v>2017</v>
      </c>
      <c r="CF653">
        <v>90</v>
      </c>
      <c r="CG653">
        <v>0.16700000000000001</v>
      </c>
      <c r="CH653">
        <v>0.27800000000000002</v>
      </c>
      <c r="CI653">
        <v>0.29499999999999998</v>
      </c>
      <c r="CJ653">
        <v>24</v>
      </c>
      <c r="CK653">
        <v>0.26400000000000001</v>
      </c>
      <c r="CL653">
        <v>7</v>
      </c>
      <c r="CM653">
        <v>-1</v>
      </c>
      <c r="CN653" t="s">
        <v>250</v>
      </c>
      <c r="CO653">
        <v>27</v>
      </c>
      <c r="DV653" s="36" t="s">
        <v>6578</v>
      </c>
    </row>
    <row r="654" spans="1:126" x14ac:dyDescent="0.3">
      <c r="A654">
        <v>653</v>
      </c>
      <c r="B654" t="s">
        <v>2787</v>
      </c>
      <c r="C654" t="s">
        <v>2532</v>
      </c>
      <c r="D654" t="s">
        <v>2001</v>
      </c>
      <c r="E654">
        <v>545358</v>
      </c>
      <c r="F654" t="s">
        <v>255</v>
      </c>
      <c r="I654" t="s">
        <v>1065</v>
      </c>
      <c r="J654">
        <v>12</v>
      </c>
      <c r="K654" t="s">
        <v>708</v>
      </c>
      <c r="L654">
        <v>90</v>
      </c>
      <c r="M654">
        <v>93</v>
      </c>
      <c r="N654">
        <v>47</v>
      </c>
      <c r="O654">
        <v>12</v>
      </c>
      <c r="P654">
        <v>109</v>
      </c>
      <c r="Q654">
        <v>105</v>
      </c>
      <c r="R654">
        <v>87</v>
      </c>
      <c r="S654">
        <v>98</v>
      </c>
      <c r="T654">
        <v>92</v>
      </c>
      <c r="U654">
        <v>53</v>
      </c>
      <c r="V654">
        <v>107</v>
      </c>
      <c r="W654">
        <v>94</v>
      </c>
      <c r="X654">
        <v>27</v>
      </c>
      <c r="Y654">
        <v>120</v>
      </c>
      <c r="Z654">
        <v>3</v>
      </c>
      <c r="AA654">
        <v>0</v>
      </c>
      <c r="AB654" s="1">
        <v>0.21</v>
      </c>
      <c r="AC654" s="1">
        <v>0.27900000000000003</v>
      </c>
      <c r="AD654" s="1">
        <v>0.35099999999999998</v>
      </c>
      <c r="AE654" s="1">
        <v>0.27900000000000003</v>
      </c>
      <c r="AF654" s="36">
        <v>11</v>
      </c>
      <c r="AG654" s="36">
        <v>11</v>
      </c>
      <c r="AH654" s="8">
        <v>1</v>
      </c>
      <c r="AI654" s="36">
        <v>-5</v>
      </c>
      <c r="AJ654" s="38">
        <v>504</v>
      </c>
      <c r="AK654" s="38">
        <v>74</v>
      </c>
      <c r="AL654" s="1">
        <v>0.25</v>
      </c>
      <c r="AM654" s="1">
        <v>0.45</v>
      </c>
      <c r="AN654" s="1">
        <v>0.1203232732</v>
      </c>
      <c r="AO654" s="1">
        <v>3.0389554E-3</v>
      </c>
      <c r="AP654" s="1">
        <v>8.61260477E-2</v>
      </c>
      <c r="AQ654" s="1">
        <v>0.22801120820000001</v>
      </c>
      <c r="AR654" s="1">
        <v>0.13274760190000001</v>
      </c>
      <c r="AS654" s="1">
        <v>0.141156174</v>
      </c>
      <c r="AT654" s="1">
        <v>3.7394233899999997E-2</v>
      </c>
      <c r="AU654" s="1">
        <v>2.3614870999999998E-3</v>
      </c>
      <c r="AV654" s="1">
        <v>2.8097928899999999E-2</v>
      </c>
      <c r="AW654" s="1">
        <v>0.27867349450000001</v>
      </c>
      <c r="AX654" s="1">
        <v>-0.26135687499999999</v>
      </c>
      <c r="AY654" s="1">
        <v>-0.52501119600000001</v>
      </c>
      <c r="AZ654" s="1">
        <v>-0.86999093199999999</v>
      </c>
      <c r="BA654" s="1">
        <v>-0.92261963999999996</v>
      </c>
      <c r="BB654" s="1">
        <v>0.28514331920000002</v>
      </c>
      <c r="BC654" s="1">
        <v>0.26167546229999999</v>
      </c>
      <c r="BD654" s="1">
        <v>-0.78712966299999998</v>
      </c>
      <c r="BE654" s="1">
        <v>-6.0477033999999999E-2</v>
      </c>
      <c r="BF654" s="1">
        <v>-0.33890416699999998</v>
      </c>
      <c r="BG654" s="1">
        <v>-0.642206897</v>
      </c>
      <c r="BH654" s="1">
        <v>0.14943806160000001</v>
      </c>
      <c r="BI654" s="1">
        <v>-0.63653702599999995</v>
      </c>
      <c r="BJ654">
        <v>1</v>
      </c>
      <c r="BK654">
        <v>1</v>
      </c>
      <c r="BL654" t="s">
        <v>763</v>
      </c>
      <c r="BM654" t="s">
        <v>6729</v>
      </c>
      <c r="BN654" s="36" t="s">
        <v>6730</v>
      </c>
      <c r="BO654" s="1">
        <v>0.66682799280000005</v>
      </c>
      <c r="BP654" s="1">
        <v>0.25743018229999998</v>
      </c>
      <c r="BQ654" s="1">
        <v>0.43091242439999999</v>
      </c>
      <c r="BR654" s="1">
        <v>0.48966840950000001</v>
      </c>
      <c r="BS654" s="1">
        <v>0.66682799280000005</v>
      </c>
      <c r="BT654" s="1">
        <v>0.25743018229999998</v>
      </c>
      <c r="BU654" s="1">
        <v>0.43091242439999999</v>
      </c>
      <c r="BV654" s="1">
        <v>0.48966840950000001</v>
      </c>
      <c r="BW654" t="s">
        <v>2874</v>
      </c>
      <c r="BX654" t="s">
        <v>1554</v>
      </c>
      <c r="BY654" t="s">
        <v>1373</v>
      </c>
      <c r="BZ654" t="s">
        <v>1554</v>
      </c>
      <c r="CA654">
        <v>24</v>
      </c>
      <c r="CB654">
        <v>14</v>
      </c>
      <c r="CC654">
        <v>2</v>
      </c>
      <c r="CD654">
        <v>0</v>
      </c>
      <c r="CE654">
        <v>2017</v>
      </c>
      <c r="CF654">
        <v>31</v>
      </c>
      <c r="CG654">
        <v>0.16700000000000001</v>
      </c>
      <c r="CH654">
        <v>0.32300000000000001</v>
      </c>
      <c r="CI654">
        <v>0.45800000000000002</v>
      </c>
      <c r="CJ654">
        <v>10</v>
      </c>
      <c r="CK654">
        <v>0.33400000000000002</v>
      </c>
      <c r="CL654">
        <v>9</v>
      </c>
      <c r="CM654">
        <v>1</v>
      </c>
      <c r="CN654" t="s">
        <v>255</v>
      </c>
      <c r="CO654">
        <v>26</v>
      </c>
      <c r="CP654" t="s">
        <v>1554</v>
      </c>
      <c r="CQ654">
        <v>13</v>
      </c>
      <c r="CR654">
        <v>9</v>
      </c>
      <c r="CS654">
        <v>0</v>
      </c>
      <c r="CT654">
        <v>0</v>
      </c>
      <c r="CU654">
        <v>2016</v>
      </c>
      <c r="CV654">
        <v>13</v>
      </c>
      <c r="CW654">
        <v>7.6999999999999999E-2</v>
      </c>
      <c r="CX654">
        <v>7.6999999999999999E-2</v>
      </c>
      <c r="CY654">
        <v>7.6999999999999999E-2</v>
      </c>
      <c r="CZ654">
        <v>1</v>
      </c>
      <c r="DA654">
        <v>6.9000000000000006E-2</v>
      </c>
      <c r="DB654">
        <v>0</v>
      </c>
      <c r="DC654">
        <v>-1</v>
      </c>
      <c r="DD654" t="s">
        <v>255</v>
      </c>
      <c r="DE654">
        <v>25</v>
      </c>
      <c r="DF654" t="s">
        <v>1554</v>
      </c>
      <c r="DG654">
        <v>15</v>
      </c>
      <c r="DH654">
        <v>11</v>
      </c>
      <c r="DI654">
        <v>1</v>
      </c>
      <c r="DJ654">
        <v>0</v>
      </c>
      <c r="DK654">
        <v>2015</v>
      </c>
      <c r="DL654">
        <v>17</v>
      </c>
      <c r="DM654">
        <v>0.4</v>
      </c>
      <c r="DN654">
        <v>0.438</v>
      </c>
      <c r="DO654">
        <v>0.6</v>
      </c>
      <c r="DP654">
        <v>7</v>
      </c>
      <c r="DQ654">
        <v>0.42199999999999999</v>
      </c>
      <c r="DR654">
        <v>14</v>
      </c>
      <c r="DS654">
        <v>2</v>
      </c>
      <c r="DT654" t="s">
        <v>255</v>
      </c>
      <c r="DU654">
        <v>24</v>
      </c>
      <c r="DV654" s="36" t="s">
        <v>2735</v>
      </c>
    </row>
    <row r="655" spans="1:126" x14ac:dyDescent="0.3">
      <c r="A655">
        <v>654</v>
      </c>
      <c r="B655" t="s">
        <v>6855</v>
      </c>
      <c r="C655" t="s">
        <v>6430</v>
      </c>
      <c r="D655" t="s">
        <v>40</v>
      </c>
      <c r="E655">
        <v>664057</v>
      </c>
      <c r="F655" t="s">
        <v>249</v>
      </c>
      <c r="I655" t="s">
        <v>1103</v>
      </c>
      <c r="J655">
        <v>24</v>
      </c>
      <c r="K655" t="s">
        <v>2892</v>
      </c>
      <c r="L655">
        <v>76</v>
      </c>
      <c r="M655">
        <v>79</v>
      </c>
      <c r="N655">
        <v>56</v>
      </c>
      <c r="O655">
        <v>160</v>
      </c>
      <c r="P655">
        <v>137</v>
      </c>
      <c r="Q655">
        <v>124</v>
      </c>
      <c r="R655">
        <v>75</v>
      </c>
      <c r="S655">
        <v>75</v>
      </c>
      <c r="T655">
        <v>104</v>
      </c>
      <c r="U655">
        <v>130</v>
      </c>
      <c r="V655">
        <v>48</v>
      </c>
      <c r="W655">
        <v>87</v>
      </c>
      <c r="X655">
        <v>23</v>
      </c>
      <c r="Y655">
        <v>144</v>
      </c>
      <c r="Z655">
        <v>2</v>
      </c>
      <c r="AA655">
        <v>3</v>
      </c>
      <c r="AB655" s="1">
        <v>0.183</v>
      </c>
      <c r="AC655" s="1">
        <v>0.27500000000000002</v>
      </c>
      <c r="AD655" s="1">
        <v>0.29099999999999998</v>
      </c>
      <c r="AE655" s="1">
        <v>0.25900000000000001</v>
      </c>
      <c r="AF655" s="36">
        <v>9</v>
      </c>
      <c r="AG655" s="36">
        <v>8</v>
      </c>
      <c r="AH655" s="8">
        <v>0</v>
      </c>
      <c r="AI655" s="36">
        <v>-10</v>
      </c>
      <c r="AJ655" s="38">
        <v>569</v>
      </c>
      <c r="AK655" s="38">
        <v>208</v>
      </c>
      <c r="AL655" s="1">
        <v>0.21</v>
      </c>
      <c r="AM655" s="1">
        <v>0.38333333330000002</v>
      </c>
      <c r="AN655" s="1">
        <v>0.14427677219999999</v>
      </c>
      <c r="AO655" s="1">
        <v>3.9928839000000001E-2</v>
      </c>
      <c r="AP655" s="1">
        <v>0.1090640893</v>
      </c>
      <c r="AQ655" s="1">
        <v>0.26922841269999997</v>
      </c>
      <c r="AR655" s="1">
        <v>0.114676388</v>
      </c>
      <c r="AS655" s="1">
        <v>0.1083912033</v>
      </c>
      <c r="AT655" s="1">
        <v>4.2369332599999997E-2</v>
      </c>
      <c r="AU655" s="1">
        <v>5.8441824999999996E-3</v>
      </c>
      <c r="AV655" s="1">
        <v>1.2632207600000001E-2</v>
      </c>
      <c r="AW655" s="1">
        <v>0.25868297639999999</v>
      </c>
      <c r="AX655" s="1">
        <v>-0.65492958000000001</v>
      </c>
      <c r="AY655" s="1">
        <v>-1.530252239</v>
      </c>
      <c r="AZ655" s="1">
        <v>-0.71863796700000004</v>
      </c>
      <c r="BA655" s="1">
        <v>0.63452808979999997</v>
      </c>
      <c r="BB655" s="1">
        <v>1.2484576170999999</v>
      </c>
      <c r="BC655" s="1">
        <v>1.2834232019</v>
      </c>
      <c r="BD655" s="1">
        <v>-1.476360084</v>
      </c>
      <c r="BE655" s="1">
        <v>-0.82128753600000004</v>
      </c>
      <c r="BF655" s="1">
        <v>0.1900121571</v>
      </c>
      <c r="BG655" s="1">
        <v>0.40571077059999999</v>
      </c>
      <c r="BH655" s="1">
        <v>-1.1575611779999999</v>
      </c>
      <c r="BI655" s="1">
        <v>-1.32286861</v>
      </c>
      <c r="BJ655">
        <v>2</v>
      </c>
      <c r="BK655">
        <v>2</v>
      </c>
      <c r="BL655" t="s">
        <v>759</v>
      </c>
      <c r="BM655" t="s">
        <v>6729</v>
      </c>
      <c r="BN655" s="36" t="s">
        <v>6767</v>
      </c>
      <c r="BO655" s="1">
        <v>2.75146782E-2</v>
      </c>
      <c r="BP655" s="1">
        <v>0.8785849295</v>
      </c>
      <c r="BQ655" s="1">
        <v>7.8275412000000003E-2</v>
      </c>
      <c r="BR655" s="1">
        <v>0.2202846809</v>
      </c>
      <c r="BS655" s="1">
        <v>2.75146782E-2</v>
      </c>
      <c r="BT655" s="1">
        <v>0.8785849295</v>
      </c>
      <c r="BU655" s="1">
        <v>7.8275412000000003E-2</v>
      </c>
      <c r="BV655" s="1">
        <v>0.2202846809</v>
      </c>
      <c r="BW655" t="s">
        <v>2816</v>
      </c>
      <c r="BX655" t="s">
        <v>1085</v>
      </c>
      <c r="BY655" t="s">
        <v>1063</v>
      </c>
      <c r="BZ655" t="s">
        <v>1085</v>
      </c>
      <c r="CA655">
        <v>57</v>
      </c>
      <c r="CB655">
        <v>37</v>
      </c>
      <c r="CC655">
        <v>0</v>
      </c>
      <c r="CD655">
        <v>1</v>
      </c>
      <c r="CE655">
        <v>2017</v>
      </c>
      <c r="CF655">
        <v>66</v>
      </c>
      <c r="CG655">
        <v>0.158</v>
      </c>
      <c r="CH655">
        <v>0.25</v>
      </c>
      <c r="CI655">
        <v>0.193</v>
      </c>
      <c r="CJ655">
        <v>14</v>
      </c>
      <c r="CK655">
        <v>0.20899999999999999</v>
      </c>
      <c r="CL655">
        <v>3</v>
      </c>
      <c r="CM655">
        <v>-1</v>
      </c>
      <c r="CN655" t="s">
        <v>249</v>
      </c>
      <c r="CO655">
        <v>23</v>
      </c>
      <c r="DV655" s="36" t="s">
        <v>6431</v>
      </c>
    </row>
    <row r="656" spans="1:126" x14ac:dyDescent="0.3">
      <c r="A656">
        <v>655</v>
      </c>
      <c r="B656" t="s">
        <v>681</v>
      </c>
      <c r="C656" t="s">
        <v>389</v>
      </c>
      <c r="D656" t="s">
        <v>58</v>
      </c>
      <c r="E656">
        <v>455755</v>
      </c>
      <c r="F656" t="s">
        <v>255</v>
      </c>
      <c r="I656" t="s">
        <v>1065</v>
      </c>
      <c r="J656">
        <v>31</v>
      </c>
      <c r="K656" t="s">
        <v>810</v>
      </c>
      <c r="L656">
        <v>90</v>
      </c>
      <c r="M656">
        <v>124</v>
      </c>
      <c r="N656">
        <v>43</v>
      </c>
      <c r="O656">
        <v>6</v>
      </c>
      <c r="P656">
        <v>114</v>
      </c>
      <c r="Q656">
        <v>86</v>
      </c>
      <c r="R656">
        <v>109</v>
      </c>
      <c r="S656">
        <v>48</v>
      </c>
      <c r="T656">
        <v>58</v>
      </c>
      <c r="U656">
        <v>56</v>
      </c>
      <c r="V656">
        <v>43</v>
      </c>
      <c r="W656">
        <v>88</v>
      </c>
      <c r="X656">
        <v>36</v>
      </c>
      <c r="Y656">
        <v>112</v>
      </c>
      <c r="Z656">
        <v>1</v>
      </c>
      <c r="AA656">
        <v>0</v>
      </c>
      <c r="AB656" s="1">
        <v>0.21199999999999999</v>
      </c>
      <c r="AC656" s="1">
        <v>0.28699999999999998</v>
      </c>
      <c r="AD656" s="1">
        <v>0.28100000000000003</v>
      </c>
      <c r="AE656" s="1">
        <v>0.26200000000000001</v>
      </c>
      <c r="AF656" s="36">
        <v>8</v>
      </c>
      <c r="AG656" s="36">
        <v>8</v>
      </c>
      <c r="AH656" s="8">
        <v>0</v>
      </c>
      <c r="AI656" s="36">
        <v>-7</v>
      </c>
      <c r="AJ656" s="38">
        <v>572</v>
      </c>
      <c r="AK656" s="38">
        <v>97</v>
      </c>
      <c r="AL656" s="1">
        <v>0.25</v>
      </c>
      <c r="AM656" s="1">
        <v>0.6</v>
      </c>
      <c r="AN656" s="1">
        <v>0.1120139399</v>
      </c>
      <c r="AO656" s="1">
        <v>1.4358400999999999E-3</v>
      </c>
      <c r="AP656" s="1">
        <v>9.0381095699999997E-2</v>
      </c>
      <c r="AQ656" s="1">
        <v>0.1866347565</v>
      </c>
      <c r="AR656" s="1">
        <v>0.16783498929999999</v>
      </c>
      <c r="AS656" s="1">
        <v>6.8453677899999996E-2</v>
      </c>
      <c r="AT656" s="1">
        <v>2.3501895799999999E-2</v>
      </c>
      <c r="AU656" s="1">
        <v>2.5176688000000001E-3</v>
      </c>
      <c r="AV656" s="1">
        <v>1.12654282E-2</v>
      </c>
      <c r="AW656" s="1">
        <v>0.26215957439999998</v>
      </c>
      <c r="AX656" s="1">
        <v>-0.26135687499999999</v>
      </c>
      <c r="AY656" s="1">
        <v>1.7367811502999999</v>
      </c>
      <c r="AZ656" s="1">
        <v>-0.92249442000000004</v>
      </c>
      <c r="BA656" s="1">
        <v>-0.99028825700000001</v>
      </c>
      <c r="BB656" s="1">
        <v>0.46383985779999998</v>
      </c>
      <c r="BC656" s="1">
        <v>-0.76401991199999997</v>
      </c>
      <c r="BD656" s="1">
        <v>0.55109226450000004</v>
      </c>
      <c r="BE656" s="1">
        <v>-1.748646484</v>
      </c>
      <c r="BF656" s="1">
        <v>-1.8158365380000001</v>
      </c>
      <c r="BG656" s="1">
        <v>-0.59521296599999995</v>
      </c>
      <c r="BH656" s="1">
        <v>-1.2730669219999999</v>
      </c>
      <c r="BI656" s="1">
        <v>-1.2035070720000001</v>
      </c>
      <c r="BJ656">
        <v>3</v>
      </c>
      <c r="BK656">
        <v>3</v>
      </c>
      <c r="BL656" t="s">
        <v>762</v>
      </c>
      <c r="BM656" t="s">
        <v>761</v>
      </c>
      <c r="BN656" s="36" t="s">
        <v>783</v>
      </c>
      <c r="BO656" s="1">
        <v>-0.55176175699999996</v>
      </c>
      <c r="BP656" s="1">
        <v>-0.27140591800000002</v>
      </c>
      <c r="BQ656" s="1">
        <v>0.75739705869999996</v>
      </c>
      <c r="BR656" s="1">
        <v>-0.17848215000000001</v>
      </c>
      <c r="BS656" s="1">
        <v>0.55176175679999995</v>
      </c>
      <c r="BT656" s="1">
        <v>0.2714059184</v>
      </c>
      <c r="BU656" s="1">
        <v>0.75739705869999996</v>
      </c>
      <c r="BV656" s="1">
        <v>0.1784821496</v>
      </c>
      <c r="BW656" t="s">
        <v>2464</v>
      </c>
      <c r="BX656" t="s">
        <v>1106</v>
      </c>
      <c r="BY656" t="s">
        <v>1063</v>
      </c>
      <c r="BZ656" t="s">
        <v>1106</v>
      </c>
      <c r="CA656">
        <v>131</v>
      </c>
      <c r="CB656">
        <v>51</v>
      </c>
      <c r="CC656">
        <v>0</v>
      </c>
      <c r="CD656">
        <v>0</v>
      </c>
      <c r="CE656">
        <v>2017</v>
      </c>
      <c r="CF656">
        <v>144</v>
      </c>
      <c r="CG656">
        <v>0.183</v>
      </c>
      <c r="CH656">
        <v>0.24099999999999999</v>
      </c>
      <c r="CI656">
        <v>0.221</v>
      </c>
      <c r="CJ656">
        <v>30</v>
      </c>
      <c r="CK656">
        <v>0.21199999999999999</v>
      </c>
      <c r="CL656">
        <v>4</v>
      </c>
      <c r="CM656">
        <v>-2</v>
      </c>
      <c r="CN656" t="s">
        <v>255</v>
      </c>
      <c r="CO656">
        <v>35</v>
      </c>
      <c r="CP656" t="s">
        <v>1106</v>
      </c>
      <c r="CQ656">
        <v>98</v>
      </c>
      <c r="CR656">
        <v>34</v>
      </c>
      <c r="CS656">
        <v>1</v>
      </c>
      <c r="CT656">
        <v>0</v>
      </c>
      <c r="CU656">
        <v>2016</v>
      </c>
      <c r="CV656">
        <v>113</v>
      </c>
      <c r="CW656">
        <v>0.214</v>
      </c>
      <c r="CX656">
        <v>0.31900000000000001</v>
      </c>
      <c r="CY656">
        <v>0.28599999999999998</v>
      </c>
      <c r="CZ656">
        <v>32</v>
      </c>
      <c r="DA656">
        <v>0.28499999999999998</v>
      </c>
      <c r="DB656">
        <v>11</v>
      </c>
      <c r="DC656">
        <v>0</v>
      </c>
      <c r="DD656" t="s">
        <v>255</v>
      </c>
      <c r="DE656">
        <v>34</v>
      </c>
      <c r="DF656" t="s">
        <v>1106</v>
      </c>
      <c r="DG656">
        <v>159</v>
      </c>
      <c r="DH656">
        <v>58</v>
      </c>
      <c r="DI656">
        <v>0</v>
      </c>
      <c r="DJ656">
        <v>0</v>
      </c>
      <c r="DK656">
        <v>2015</v>
      </c>
      <c r="DL656">
        <v>172</v>
      </c>
      <c r="DM656">
        <v>0.28899999999999998</v>
      </c>
      <c r="DN656">
        <v>0.32</v>
      </c>
      <c r="DO656">
        <v>0.34</v>
      </c>
      <c r="DP656">
        <v>50</v>
      </c>
      <c r="DQ656">
        <v>0.28999999999999998</v>
      </c>
      <c r="DR656">
        <v>16</v>
      </c>
      <c r="DS656">
        <v>3</v>
      </c>
      <c r="DT656" t="s">
        <v>255</v>
      </c>
      <c r="DU656">
        <v>33</v>
      </c>
      <c r="DV656" s="36" t="s">
        <v>1491</v>
      </c>
    </row>
    <row r="657" spans="1:126" x14ac:dyDescent="0.3">
      <c r="A657">
        <v>656</v>
      </c>
      <c r="B657" t="s">
        <v>5644</v>
      </c>
      <c r="C657" t="s">
        <v>4582</v>
      </c>
      <c r="D657" t="s">
        <v>77</v>
      </c>
      <c r="E657">
        <v>596115</v>
      </c>
      <c r="F657" t="s">
        <v>257</v>
      </c>
      <c r="I657" t="s">
        <v>1065</v>
      </c>
      <c r="J657">
        <v>9</v>
      </c>
      <c r="K657" t="s">
        <v>2901</v>
      </c>
      <c r="L657">
        <v>172</v>
      </c>
      <c r="M657">
        <v>86</v>
      </c>
      <c r="N657">
        <v>188</v>
      </c>
      <c r="O657">
        <v>151</v>
      </c>
      <c r="P657">
        <v>116</v>
      </c>
      <c r="Q657">
        <v>130</v>
      </c>
      <c r="R657">
        <v>66</v>
      </c>
      <c r="S657">
        <v>172</v>
      </c>
      <c r="T657">
        <v>156</v>
      </c>
      <c r="U657">
        <v>179</v>
      </c>
      <c r="V657">
        <v>179</v>
      </c>
      <c r="W657">
        <v>113</v>
      </c>
      <c r="X657">
        <v>25</v>
      </c>
      <c r="Y657">
        <v>485</v>
      </c>
      <c r="Z657">
        <v>23</v>
      </c>
      <c r="AA657">
        <v>8</v>
      </c>
      <c r="AB657" s="1">
        <v>0.23200000000000001</v>
      </c>
      <c r="AC657" s="1">
        <v>0.308</v>
      </c>
      <c r="AD657" s="1">
        <v>0.47899999999999998</v>
      </c>
      <c r="AE657" s="1">
        <v>0.33600000000000002</v>
      </c>
      <c r="AF657" s="36">
        <v>52</v>
      </c>
      <c r="AG657" s="36">
        <v>57</v>
      </c>
      <c r="AH657" s="8">
        <v>18</v>
      </c>
      <c r="AI657" s="36">
        <v>18</v>
      </c>
      <c r="AJ657" s="38">
        <v>47</v>
      </c>
      <c r="AK657" s="38">
        <v>6</v>
      </c>
      <c r="AL657" s="1">
        <v>0.47499999999999998</v>
      </c>
      <c r="AM657" s="1">
        <v>0.41666666670000002</v>
      </c>
      <c r="AN657" s="1">
        <v>0.48470464639999999</v>
      </c>
      <c r="AO657" s="1">
        <v>3.7621904999999997E-2</v>
      </c>
      <c r="AP657" s="1">
        <v>9.1891132900000005E-2</v>
      </c>
      <c r="AQ657" s="1">
        <v>0.2835841033</v>
      </c>
      <c r="AR657" s="1">
        <v>0.10161692429999999</v>
      </c>
      <c r="AS657" s="1">
        <v>0.24676903589999999</v>
      </c>
      <c r="AT657" s="1">
        <v>6.3172848099999998E-2</v>
      </c>
      <c r="AU657" s="1">
        <v>8.0251582999999998E-3</v>
      </c>
      <c r="AV657" s="1">
        <v>4.7034920000000001E-2</v>
      </c>
      <c r="AW657" s="1">
        <v>0.33554913130000003</v>
      </c>
      <c r="AX657" s="1">
        <v>1.9524895933999999</v>
      </c>
      <c r="AY657" s="1">
        <v>-1.027631717</v>
      </c>
      <c r="AZ657" s="1">
        <v>1.4323950857000001</v>
      </c>
      <c r="BA657" s="1">
        <v>0.53715079389999998</v>
      </c>
      <c r="BB657" s="1">
        <v>0.52725592470000004</v>
      </c>
      <c r="BC657" s="1">
        <v>1.6392914510000001</v>
      </c>
      <c r="BD657" s="1">
        <v>-1.974443924</v>
      </c>
      <c r="BE657" s="1">
        <v>2.3918790219999999</v>
      </c>
      <c r="BF657" s="1">
        <v>2.4016906573000001</v>
      </c>
      <c r="BG657" s="1">
        <v>1.0619504869</v>
      </c>
      <c r="BH657" s="1">
        <v>1.7497923154999999</v>
      </c>
      <c r="BI657" s="1">
        <v>1.3161660364000001</v>
      </c>
      <c r="BJ657">
        <v>1</v>
      </c>
      <c r="BK657">
        <v>1</v>
      </c>
      <c r="BL657" t="s">
        <v>763</v>
      </c>
      <c r="BM657" t="s">
        <v>760</v>
      </c>
      <c r="BN657" s="36" t="s">
        <v>776</v>
      </c>
      <c r="BO657" s="1">
        <v>0.63212844260000001</v>
      </c>
      <c r="BP657" s="1">
        <v>0.28732264880000002</v>
      </c>
      <c r="BQ657" s="1">
        <v>-0.49407790400000001</v>
      </c>
      <c r="BR657" s="1">
        <v>0.48081631450000001</v>
      </c>
      <c r="BS657" s="1">
        <v>0.63212844260000001</v>
      </c>
      <c r="BT657" s="1">
        <v>0.28732264880000002</v>
      </c>
      <c r="BU657" s="1">
        <v>0.49407790410000002</v>
      </c>
      <c r="BV657" s="1">
        <v>0.48081631450000001</v>
      </c>
      <c r="BW657" t="s">
        <v>6911</v>
      </c>
      <c r="BX657" t="s">
        <v>1074</v>
      </c>
      <c r="BY657" t="s">
        <v>1063</v>
      </c>
      <c r="BZ657" t="s">
        <v>1074</v>
      </c>
      <c r="CA657">
        <v>503</v>
      </c>
      <c r="CB657">
        <v>145</v>
      </c>
      <c r="CC657">
        <v>24</v>
      </c>
      <c r="CD657">
        <v>7</v>
      </c>
      <c r="CE657">
        <v>2017</v>
      </c>
      <c r="CF657">
        <v>555</v>
      </c>
      <c r="CG657">
        <v>0.23899999999999999</v>
      </c>
      <c r="CH657">
        <v>0.308</v>
      </c>
      <c r="CI657">
        <v>0.45700000000000002</v>
      </c>
      <c r="CJ657">
        <v>183</v>
      </c>
      <c r="CK657">
        <v>0.32900000000000001</v>
      </c>
      <c r="CL657">
        <v>53</v>
      </c>
      <c r="CM657">
        <v>20</v>
      </c>
      <c r="CN657" t="s">
        <v>257</v>
      </c>
      <c r="CO657">
        <v>24</v>
      </c>
      <c r="CP657" t="s">
        <v>1074</v>
      </c>
      <c r="CQ657">
        <v>372</v>
      </c>
      <c r="CR657">
        <v>97</v>
      </c>
      <c r="CS657">
        <v>27</v>
      </c>
      <c r="CT657">
        <v>8</v>
      </c>
      <c r="CU657">
        <v>2016</v>
      </c>
      <c r="CV657">
        <v>415</v>
      </c>
      <c r="CW657">
        <v>0.27200000000000002</v>
      </c>
      <c r="CX657">
        <v>0.34100000000000003</v>
      </c>
      <c r="CY657">
        <v>0.56699999999999995</v>
      </c>
      <c r="CZ657">
        <v>158</v>
      </c>
      <c r="DA657">
        <v>0.38100000000000001</v>
      </c>
      <c r="DB657">
        <v>74</v>
      </c>
      <c r="DC657">
        <v>25</v>
      </c>
      <c r="DD657" t="s">
        <v>257</v>
      </c>
      <c r="DE657">
        <v>23</v>
      </c>
      <c r="DV657" s="36" t="s">
        <v>4798</v>
      </c>
    </row>
    <row r="658" spans="1:126" x14ac:dyDescent="0.3">
      <c r="A658">
        <v>657</v>
      </c>
      <c r="B658" t="s">
        <v>682</v>
      </c>
      <c r="C658" t="s">
        <v>224</v>
      </c>
      <c r="D658" t="s">
        <v>223</v>
      </c>
      <c r="E658">
        <v>453211</v>
      </c>
      <c r="F658" t="s">
        <v>249</v>
      </c>
      <c r="I658" t="s">
        <v>1065</v>
      </c>
      <c r="J658">
        <v>34</v>
      </c>
      <c r="K658" t="s">
        <v>786</v>
      </c>
      <c r="L658">
        <v>76</v>
      </c>
      <c r="M658">
        <v>113</v>
      </c>
      <c r="N658">
        <v>32</v>
      </c>
      <c r="O658">
        <v>270</v>
      </c>
      <c r="P658">
        <v>119</v>
      </c>
      <c r="Q658">
        <v>136</v>
      </c>
      <c r="R658">
        <v>90</v>
      </c>
      <c r="S658">
        <v>92</v>
      </c>
      <c r="T658">
        <v>59</v>
      </c>
      <c r="U658">
        <v>98</v>
      </c>
      <c r="V658">
        <v>102</v>
      </c>
      <c r="W658">
        <v>92</v>
      </c>
      <c r="X658">
        <v>33</v>
      </c>
      <c r="Y658">
        <v>81</v>
      </c>
      <c r="Z658">
        <v>2</v>
      </c>
      <c r="AA658">
        <v>3</v>
      </c>
      <c r="AB658" s="1">
        <v>0.19600000000000001</v>
      </c>
      <c r="AC658" s="1">
        <v>0.28000000000000003</v>
      </c>
      <c r="AD658" s="1">
        <v>0.32800000000000001</v>
      </c>
      <c r="AE658" s="1">
        <v>0.27300000000000002</v>
      </c>
      <c r="AF658" s="36">
        <v>8</v>
      </c>
      <c r="AG658" s="36">
        <v>7</v>
      </c>
      <c r="AH658" s="8">
        <v>2</v>
      </c>
      <c r="AI658" s="36">
        <v>-5</v>
      </c>
      <c r="AJ658" s="38">
        <v>592</v>
      </c>
      <c r="AK658" s="38">
        <v>219</v>
      </c>
      <c r="AL658" s="1">
        <v>0.21</v>
      </c>
      <c r="AM658" s="1">
        <v>0.55000000000000004</v>
      </c>
      <c r="AN658" s="1">
        <v>8.1364936600000007E-2</v>
      </c>
      <c r="AO658" s="1">
        <v>6.7292271299999998E-2</v>
      </c>
      <c r="AP658" s="1">
        <v>9.4284852000000002E-2</v>
      </c>
      <c r="AQ658" s="1">
        <v>0.29642991689999998</v>
      </c>
      <c r="AR658" s="1">
        <v>0.13787054239999999</v>
      </c>
      <c r="AS658" s="1">
        <v>0.13165634609999999</v>
      </c>
      <c r="AT658" s="1">
        <v>2.3951944499999999E-2</v>
      </c>
      <c r="AU658" s="1">
        <v>4.3932433000000003E-3</v>
      </c>
      <c r="AV658" s="1">
        <v>2.6868708799999998E-2</v>
      </c>
      <c r="AW658" s="1">
        <v>0.27342335130000001</v>
      </c>
      <c r="AX658" s="1">
        <v>-0.65492958000000001</v>
      </c>
      <c r="AY658" s="1">
        <v>0.98285036820000005</v>
      </c>
      <c r="AZ658" s="1">
        <v>-1.116153706</v>
      </c>
      <c r="BA658" s="1">
        <v>1.7895576616</v>
      </c>
      <c r="BB658" s="1">
        <v>0.62778341800000004</v>
      </c>
      <c r="BC658" s="1">
        <v>1.9577308306000001</v>
      </c>
      <c r="BD658" s="1">
        <v>-0.59174232199999999</v>
      </c>
      <c r="BE658" s="1">
        <v>-0.28106532400000001</v>
      </c>
      <c r="BF658" s="1">
        <v>-1.7679906270000001</v>
      </c>
      <c r="BG658" s="1">
        <v>-3.0866273E-2</v>
      </c>
      <c r="BH658" s="1">
        <v>4.5557376099999998E-2</v>
      </c>
      <c r="BI658" s="1">
        <v>-0.81678943900000001</v>
      </c>
      <c r="BJ658">
        <v>3</v>
      </c>
      <c r="BK658">
        <v>3</v>
      </c>
      <c r="BL658" t="s">
        <v>762</v>
      </c>
      <c r="BM658" t="s">
        <v>759</v>
      </c>
      <c r="BN658" s="36" t="s">
        <v>800</v>
      </c>
      <c r="BO658" s="1">
        <v>-2.8808842000000001E-2</v>
      </c>
      <c r="BP658" s="1">
        <v>0.60135259090000004</v>
      </c>
      <c r="BQ658" s="1">
        <v>0.7676884182</v>
      </c>
      <c r="BR658" s="1">
        <v>-0.101625693</v>
      </c>
      <c r="BS658" s="1">
        <v>2.8808842000000001E-2</v>
      </c>
      <c r="BT658" s="1">
        <v>0.60135259090000004</v>
      </c>
      <c r="BU658" s="1">
        <v>0.7676884182</v>
      </c>
      <c r="BV658" s="1">
        <v>0.101625693</v>
      </c>
      <c r="BW658" t="s">
        <v>2878</v>
      </c>
      <c r="BX658" t="s">
        <v>1104</v>
      </c>
      <c r="BY658" t="s">
        <v>1063</v>
      </c>
      <c r="BZ658" t="s">
        <v>1104</v>
      </c>
      <c r="CA658">
        <v>22</v>
      </c>
      <c r="CB658">
        <v>10</v>
      </c>
      <c r="CC658">
        <v>0</v>
      </c>
      <c r="CD658">
        <v>0</v>
      </c>
      <c r="CE658">
        <v>2017</v>
      </c>
      <c r="CF658">
        <v>24</v>
      </c>
      <c r="CG658">
        <v>9.0999999999999998E-2</v>
      </c>
      <c r="CH658">
        <v>0.16700000000000001</v>
      </c>
      <c r="CI658">
        <v>9.0999999999999998E-2</v>
      </c>
      <c r="CJ658">
        <v>3</v>
      </c>
      <c r="CK658">
        <v>0.13500000000000001</v>
      </c>
      <c r="CL658">
        <v>0</v>
      </c>
      <c r="CM658">
        <v>-1</v>
      </c>
      <c r="CN658" t="s">
        <v>249</v>
      </c>
      <c r="CO658">
        <v>32</v>
      </c>
      <c r="CP658" t="s">
        <v>1377</v>
      </c>
      <c r="CQ658">
        <v>80</v>
      </c>
      <c r="CR658">
        <v>59</v>
      </c>
      <c r="CS658">
        <v>3</v>
      </c>
      <c r="CT658">
        <v>9</v>
      </c>
      <c r="CU658">
        <v>2016</v>
      </c>
      <c r="CV658">
        <v>94</v>
      </c>
      <c r="CW658">
        <v>0.22500000000000001</v>
      </c>
      <c r="CX658">
        <v>0.33</v>
      </c>
      <c r="CY658">
        <v>0.33800000000000002</v>
      </c>
      <c r="CZ658">
        <v>29</v>
      </c>
      <c r="DA658">
        <v>0.30599999999999999</v>
      </c>
      <c r="DB658">
        <v>13</v>
      </c>
      <c r="DC658">
        <v>5</v>
      </c>
      <c r="DD658" t="s">
        <v>249</v>
      </c>
      <c r="DE658">
        <v>31</v>
      </c>
      <c r="DF658" t="s">
        <v>1375</v>
      </c>
      <c r="DG658">
        <v>123</v>
      </c>
      <c r="DH658">
        <v>78</v>
      </c>
      <c r="DI658">
        <v>5</v>
      </c>
      <c r="DJ658">
        <v>5</v>
      </c>
      <c r="DK658">
        <v>2015</v>
      </c>
      <c r="DL658">
        <v>140</v>
      </c>
      <c r="DM658">
        <v>0.19500000000000001</v>
      </c>
      <c r="DN658">
        <v>0.28299999999999997</v>
      </c>
      <c r="DO658">
        <v>0.38200000000000001</v>
      </c>
      <c r="DP658">
        <v>40</v>
      </c>
      <c r="DQ658">
        <v>0.28799999999999998</v>
      </c>
      <c r="DR658">
        <v>13</v>
      </c>
      <c r="DS658">
        <v>3</v>
      </c>
      <c r="DT658" t="s">
        <v>249</v>
      </c>
      <c r="DU658">
        <v>30</v>
      </c>
      <c r="DV658" s="36" t="s">
        <v>1193</v>
      </c>
    </row>
    <row r="659" spans="1:126" x14ac:dyDescent="0.3">
      <c r="A659">
        <v>658</v>
      </c>
      <c r="B659" t="s">
        <v>5645</v>
      </c>
      <c r="C659" t="s">
        <v>3021</v>
      </c>
      <c r="D659" t="s">
        <v>3022</v>
      </c>
      <c r="E659">
        <v>553993</v>
      </c>
      <c r="F659" t="s">
        <v>253</v>
      </c>
      <c r="I659" t="s">
        <v>1065</v>
      </c>
      <c r="J659">
        <v>9</v>
      </c>
      <c r="K659" t="s">
        <v>702</v>
      </c>
      <c r="L659">
        <v>96</v>
      </c>
      <c r="M659">
        <v>89</v>
      </c>
      <c r="N659">
        <v>213</v>
      </c>
      <c r="O659">
        <v>62</v>
      </c>
      <c r="P659">
        <v>128</v>
      </c>
      <c r="Q659">
        <v>102</v>
      </c>
      <c r="R659">
        <v>95</v>
      </c>
      <c r="S659">
        <v>133</v>
      </c>
      <c r="T659">
        <v>119</v>
      </c>
      <c r="U659">
        <v>93</v>
      </c>
      <c r="V659">
        <v>144</v>
      </c>
      <c r="W659">
        <v>113</v>
      </c>
      <c r="X659">
        <v>26</v>
      </c>
      <c r="Y659">
        <v>551</v>
      </c>
      <c r="Z659">
        <v>21</v>
      </c>
      <c r="AA659">
        <v>6</v>
      </c>
      <c r="AB659" s="1">
        <v>0.25</v>
      </c>
      <c r="AC659" s="1">
        <v>0.33100000000000002</v>
      </c>
      <c r="AD659" s="1">
        <v>0.441</v>
      </c>
      <c r="AE659" s="1">
        <v>0.33600000000000002</v>
      </c>
      <c r="AF659" s="36">
        <v>57</v>
      </c>
      <c r="AG659" s="36">
        <v>57</v>
      </c>
      <c r="AH659" s="8">
        <v>18</v>
      </c>
      <c r="AI659" s="36">
        <v>12</v>
      </c>
      <c r="AJ659" s="38">
        <v>51</v>
      </c>
      <c r="AK659" s="38">
        <v>10</v>
      </c>
      <c r="AL659" s="1">
        <v>0.26500000000000001</v>
      </c>
      <c r="AM659" s="1">
        <v>0.43333333330000001</v>
      </c>
      <c r="AN659" s="1">
        <v>0.55053708810000002</v>
      </c>
      <c r="AO659" s="1">
        <v>1.5411213999999999E-2</v>
      </c>
      <c r="AP659" s="1">
        <v>0.1011848727</v>
      </c>
      <c r="AQ659" s="1">
        <v>0.22111264429999999</v>
      </c>
      <c r="AR659" s="1">
        <v>0.14513228289999999</v>
      </c>
      <c r="AS659" s="1">
        <v>0.19130928059999999</v>
      </c>
      <c r="AT659" s="1">
        <v>4.8275136000000003E-2</v>
      </c>
      <c r="AU659" s="1">
        <v>4.1680077999999999E-3</v>
      </c>
      <c r="AV659" s="1">
        <v>3.7815257800000002E-2</v>
      </c>
      <c r="AW659" s="1">
        <v>0.33644895650000001</v>
      </c>
      <c r="AX659" s="1">
        <v>-0.11376711</v>
      </c>
      <c r="AY659" s="1">
        <v>-0.77632145699999999</v>
      </c>
      <c r="AZ659" s="1">
        <v>1.8483650131</v>
      </c>
      <c r="BA659" s="1">
        <v>-0.400377969</v>
      </c>
      <c r="BB659" s="1">
        <v>0.91755918489999999</v>
      </c>
      <c r="BC659" s="1">
        <v>9.0664540500000002E-2</v>
      </c>
      <c r="BD659" s="1">
        <v>-0.31478182199999999</v>
      </c>
      <c r="BE659" s="1">
        <v>1.1040901631</v>
      </c>
      <c r="BF659" s="1">
        <v>0.81787422430000001</v>
      </c>
      <c r="BG659" s="1">
        <v>-9.8637973000000004E-2</v>
      </c>
      <c r="BH659" s="1">
        <v>0.970643951</v>
      </c>
      <c r="BI659" s="1">
        <v>1.3470596064</v>
      </c>
      <c r="BJ659">
        <v>1</v>
      </c>
      <c r="BK659">
        <v>1</v>
      </c>
      <c r="BL659" t="s">
        <v>763</v>
      </c>
      <c r="BM659" t="s">
        <v>760</v>
      </c>
      <c r="BN659" s="36" t="s">
        <v>776</v>
      </c>
      <c r="BO659" s="1">
        <v>0.76253574749999997</v>
      </c>
      <c r="BP659" s="1">
        <v>-0.30827245399999997</v>
      </c>
      <c r="BQ659" s="1">
        <v>-0.53143929700000003</v>
      </c>
      <c r="BR659" s="1">
        <v>-5.3305510000000002E-3</v>
      </c>
      <c r="BS659" s="1">
        <v>0.76253574749999997</v>
      </c>
      <c r="BT659" s="1">
        <v>0.30827245399999997</v>
      </c>
      <c r="BU659" s="1">
        <v>0.53143929690000002</v>
      </c>
      <c r="BV659" s="1">
        <v>5.3305508000000001E-3</v>
      </c>
      <c r="BW659" t="s">
        <v>4580</v>
      </c>
      <c r="BX659" t="s">
        <v>1093</v>
      </c>
      <c r="BY659" t="s">
        <v>1063</v>
      </c>
      <c r="BZ659" t="s">
        <v>1093</v>
      </c>
      <c r="CA659">
        <v>534</v>
      </c>
      <c r="CB659">
        <v>156</v>
      </c>
      <c r="CC659">
        <v>26</v>
      </c>
      <c r="CD659">
        <v>4</v>
      </c>
      <c r="CE659">
        <v>2017</v>
      </c>
      <c r="CF659">
        <v>632</v>
      </c>
      <c r="CG659">
        <v>0.26</v>
      </c>
      <c r="CH659">
        <v>0.36699999999999999</v>
      </c>
      <c r="CI659">
        <v>0.46100000000000002</v>
      </c>
      <c r="CJ659">
        <v>229</v>
      </c>
      <c r="CK659">
        <v>0.36299999999999999</v>
      </c>
      <c r="CL659">
        <v>82</v>
      </c>
      <c r="CM659">
        <v>25</v>
      </c>
      <c r="CN659" t="s">
        <v>253</v>
      </c>
      <c r="CO659">
        <v>25</v>
      </c>
      <c r="CP659" t="s">
        <v>1093</v>
      </c>
      <c r="CQ659">
        <v>565</v>
      </c>
      <c r="CR659">
        <v>159</v>
      </c>
      <c r="CS659">
        <v>21</v>
      </c>
      <c r="CT659">
        <v>11</v>
      </c>
      <c r="CU659">
        <v>2016</v>
      </c>
      <c r="CV659">
        <v>627</v>
      </c>
      <c r="CW659">
        <v>0.248</v>
      </c>
      <c r="CX659">
        <v>0.317</v>
      </c>
      <c r="CY659">
        <v>0.41099999999999998</v>
      </c>
      <c r="CZ659">
        <v>201</v>
      </c>
      <c r="DA659">
        <v>0.32</v>
      </c>
      <c r="DB659">
        <v>51</v>
      </c>
      <c r="DC659">
        <v>21</v>
      </c>
      <c r="DD659" t="s">
        <v>253</v>
      </c>
      <c r="DE659">
        <v>24</v>
      </c>
      <c r="DF659" t="s">
        <v>1093</v>
      </c>
      <c r="DG659">
        <v>372</v>
      </c>
      <c r="DH659">
        <v>97</v>
      </c>
      <c r="DI659">
        <v>13</v>
      </c>
      <c r="DJ659">
        <v>4</v>
      </c>
      <c r="DK659">
        <v>2015</v>
      </c>
      <c r="DL659">
        <v>398</v>
      </c>
      <c r="DM659">
        <v>0.28000000000000003</v>
      </c>
      <c r="DN659">
        <v>0.315</v>
      </c>
      <c r="DO659">
        <v>0.44600000000000001</v>
      </c>
      <c r="DP659">
        <v>130</v>
      </c>
      <c r="DQ659">
        <v>0.32500000000000001</v>
      </c>
      <c r="DR659">
        <v>41</v>
      </c>
      <c r="DS659">
        <v>16</v>
      </c>
      <c r="DT659" t="s">
        <v>257</v>
      </c>
      <c r="DU659">
        <v>23</v>
      </c>
      <c r="DV659" s="36" t="s">
        <v>3196</v>
      </c>
    </row>
    <row r="660" spans="1:126" x14ac:dyDescent="0.3">
      <c r="A660">
        <v>659</v>
      </c>
      <c r="B660" t="s">
        <v>2788</v>
      </c>
      <c r="C660" t="s">
        <v>2740</v>
      </c>
      <c r="D660" t="s">
        <v>103</v>
      </c>
      <c r="E660">
        <v>491696</v>
      </c>
      <c r="F660" t="s">
        <v>255</v>
      </c>
      <c r="I660" t="s">
        <v>1065</v>
      </c>
      <c r="J660">
        <v>16</v>
      </c>
      <c r="K660" t="s">
        <v>808</v>
      </c>
      <c r="L660">
        <v>90</v>
      </c>
      <c r="M660">
        <v>103</v>
      </c>
      <c r="N660">
        <v>69</v>
      </c>
      <c r="O660">
        <v>47</v>
      </c>
      <c r="P660">
        <v>61</v>
      </c>
      <c r="Q660">
        <v>92</v>
      </c>
      <c r="R660">
        <v>102</v>
      </c>
      <c r="S660">
        <v>89</v>
      </c>
      <c r="T660">
        <v>88</v>
      </c>
      <c r="U660">
        <v>24</v>
      </c>
      <c r="V660">
        <v>99</v>
      </c>
      <c r="W660">
        <v>91</v>
      </c>
      <c r="X660">
        <v>30</v>
      </c>
      <c r="Y660">
        <v>178</v>
      </c>
      <c r="Z660">
        <v>5</v>
      </c>
      <c r="AA660">
        <v>1</v>
      </c>
      <c r="AB660" s="1">
        <v>0.22500000000000001</v>
      </c>
      <c r="AC660" s="1">
        <v>0.26700000000000002</v>
      </c>
      <c r="AD660" s="1">
        <v>0.35199999999999998</v>
      </c>
      <c r="AE660" s="1">
        <v>0.26900000000000002</v>
      </c>
      <c r="AF660" s="36">
        <v>12</v>
      </c>
      <c r="AG660" s="36">
        <v>12</v>
      </c>
      <c r="AH660" s="8">
        <v>3</v>
      </c>
      <c r="AI660" s="36">
        <v>-10</v>
      </c>
      <c r="AJ660" s="38">
        <v>471</v>
      </c>
      <c r="AK660" s="38">
        <v>64</v>
      </c>
      <c r="AL660" s="1">
        <v>0.25</v>
      </c>
      <c r="AM660" s="1">
        <v>0.5</v>
      </c>
      <c r="AN660" s="1">
        <v>0.1780836153</v>
      </c>
      <c r="AO660" s="1">
        <v>1.17201636E-2</v>
      </c>
      <c r="AP660" s="1">
        <v>4.8401687399999997E-2</v>
      </c>
      <c r="AQ660" s="1">
        <v>0.19986443400000001</v>
      </c>
      <c r="AR660" s="1">
        <v>0.15663061280000001</v>
      </c>
      <c r="AS660" s="1">
        <v>0.1276177242</v>
      </c>
      <c r="AT660" s="1">
        <v>3.5688644899999997E-2</v>
      </c>
      <c r="AU660" s="1">
        <v>1.0793166000000001E-3</v>
      </c>
      <c r="AV660" s="1">
        <v>2.59704571E-2</v>
      </c>
      <c r="AW660" s="1">
        <v>0.2693976153</v>
      </c>
      <c r="AX660" s="1">
        <v>-0.26135687499999999</v>
      </c>
      <c r="AY660" s="1">
        <v>0.22891958609999999</v>
      </c>
      <c r="AZ660" s="1">
        <v>-0.50502550400000001</v>
      </c>
      <c r="BA660" s="1">
        <v>-0.55617978300000004</v>
      </c>
      <c r="BB660" s="1">
        <v>-1.2991425679999999</v>
      </c>
      <c r="BC660" s="1">
        <v>-0.43606479599999998</v>
      </c>
      <c r="BD660" s="1">
        <v>0.1237608676</v>
      </c>
      <c r="BE660" s="1">
        <v>-0.37484309700000001</v>
      </c>
      <c r="BF660" s="1">
        <v>-0.52022997800000004</v>
      </c>
      <c r="BG660" s="1">
        <v>-1.02800267</v>
      </c>
      <c r="BH660" s="1">
        <v>-3.0353359E-2</v>
      </c>
      <c r="BI660" s="1">
        <v>-0.95500445300000003</v>
      </c>
      <c r="BJ660">
        <v>3</v>
      </c>
      <c r="BK660">
        <v>2</v>
      </c>
      <c r="BL660" t="s">
        <v>764</v>
      </c>
      <c r="BM660" t="s">
        <v>762</v>
      </c>
      <c r="BN660" s="36" t="s">
        <v>793</v>
      </c>
      <c r="BO660" s="1">
        <v>-0.29305365799999999</v>
      </c>
      <c r="BP660" s="1">
        <v>-0.45430943499999998</v>
      </c>
      <c r="BQ660" s="1">
        <v>0.38272763840000001</v>
      </c>
      <c r="BR660" s="1">
        <v>0.1477170408</v>
      </c>
      <c r="BS660" s="1">
        <v>0.29305365839999997</v>
      </c>
      <c r="BT660" s="1">
        <v>0.45430943509999999</v>
      </c>
      <c r="BU660" s="1">
        <v>0.38272763840000001</v>
      </c>
      <c r="BV660" s="1">
        <v>0.1477170408</v>
      </c>
      <c r="BW660" t="s">
        <v>2893</v>
      </c>
      <c r="BX660" t="s">
        <v>1402</v>
      </c>
      <c r="BY660" t="s">
        <v>1373</v>
      </c>
      <c r="BZ660" t="s">
        <v>1402</v>
      </c>
      <c r="CA660">
        <v>176</v>
      </c>
      <c r="CB660">
        <v>63</v>
      </c>
      <c r="CC660">
        <v>7</v>
      </c>
      <c r="CD660">
        <v>2</v>
      </c>
      <c r="CE660">
        <v>2017</v>
      </c>
      <c r="CF660">
        <v>192</v>
      </c>
      <c r="CG660">
        <v>0.25600000000000001</v>
      </c>
      <c r="CH660">
        <v>0.28899999999999998</v>
      </c>
      <c r="CI660">
        <v>0.40899999999999997</v>
      </c>
      <c r="CJ660">
        <v>57</v>
      </c>
      <c r="CK660">
        <v>0.29799999999999999</v>
      </c>
      <c r="CL660">
        <v>19</v>
      </c>
      <c r="CM660">
        <v>7</v>
      </c>
      <c r="CN660" t="s">
        <v>255</v>
      </c>
      <c r="CO660">
        <v>29</v>
      </c>
      <c r="CP660" t="s">
        <v>1397</v>
      </c>
      <c r="CQ660">
        <v>25</v>
      </c>
      <c r="CR660">
        <v>9</v>
      </c>
      <c r="CS660">
        <v>1</v>
      </c>
      <c r="CT660">
        <v>0</v>
      </c>
      <c r="CU660">
        <v>2016</v>
      </c>
      <c r="CV660">
        <v>29</v>
      </c>
      <c r="CW660">
        <v>0.48</v>
      </c>
      <c r="CX660">
        <v>0.55200000000000005</v>
      </c>
      <c r="CY660">
        <v>0.68</v>
      </c>
      <c r="CZ660">
        <v>15</v>
      </c>
      <c r="DA660">
        <v>0.53300000000000003</v>
      </c>
      <c r="DB660">
        <v>46</v>
      </c>
      <c r="DC660">
        <v>3</v>
      </c>
      <c r="DD660" t="s">
        <v>255</v>
      </c>
      <c r="DE660">
        <v>28</v>
      </c>
      <c r="DF660" t="s">
        <v>1397</v>
      </c>
      <c r="DG660">
        <v>127</v>
      </c>
      <c r="DH660">
        <v>52</v>
      </c>
      <c r="DI660">
        <v>1</v>
      </c>
      <c r="DJ660">
        <v>0</v>
      </c>
      <c r="DK660">
        <v>2015</v>
      </c>
      <c r="DL660">
        <v>142</v>
      </c>
      <c r="DM660">
        <v>0.157</v>
      </c>
      <c r="DN660">
        <v>0.19500000000000001</v>
      </c>
      <c r="DO660">
        <v>0.22800000000000001</v>
      </c>
      <c r="DP660">
        <v>25</v>
      </c>
      <c r="DQ660">
        <v>0.17899999999999999</v>
      </c>
      <c r="DR660">
        <v>2</v>
      </c>
      <c r="DS660">
        <v>-2</v>
      </c>
      <c r="DT660" t="s">
        <v>255</v>
      </c>
      <c r="DU660">
        <v>27</v>
      </c>
      <c r="DV660" s="36" t="s">
        <v>2741</v>
      </c>
    </row>
    <row r="661" spans="1:126" x14ac:dyDescent="0.3">
      <c r="A661">
        <v>660</v>
      </c>
      <c r="B661" t="s">
        <v>3098</v>
      </c>
      <c r="C661" t="s">
        <v>2972</v>
      </c>
      <c r="D661" t="s">
        <v>40</v>
      </c>
      <c r="E661">
        <v>572180</v>
      </c>
      <c r="F661" t="s">
        <v>255</v>
      </c>
      <c r="I661" t="s">
        <v>1065</v>
      </c>
      <c r="J661">
        <v>24</v>
      </c>
      <c r="K661" t="s">
        <v>781</v>
      </c>
      <c r="L661">
        <v>90</v>
      </c>
      <c r="M661">
        <v>96</v>
      </c>
      <c r="N661">
        <v>41</v>
      </c>
      <c r="O661">
        <v>10</v>
      </c>
      <c r="P661">
        <v>84</v>
      </c>
      <c r="Q661">
        <v>117</v>
      </c>
      <c r="R661">
        <v>87</v>
      </c>
      <c r="S661">
        <v>93</v>
      </c>
      <c r="T661">
        <v>106</v>
      </c>
      <c r="U661">
        <v>111</v>
      </c>
      <c r="V661">
        <v>88</v>
      </c>
      <c r="W661">
        <v>91</v>
      </c>
      <c r="X661">
        <v>28</v>
      </c>
      <c r="Y661">
        <v>106</v>
      </c>
      <c r="Z661">
        <v>2</v>
      </c>
      <c r="AA661">
        <v>0</v>
      </c>
      <c r="AB661" s="1">
        <v>0.21099999999999999</v>
      </c>
      <c r="AC661" s="1">
        <v>0.26700000000000002</v>
      </c>
      <c r="AD661" s="1">
        <v>0.34499999999999997</v>
      </c>
      <c r="AE661" s="1">
        <v>0.27</v>
      </c>
      <c r="AF661" s="36">
        <v>9</v>
      </c>
      <c r="AG661" s="36">
        <v>9</v>
      </c>
      <c r="AH661" s="8">
        <v>1</v>
      </c>
      <c r="AI661" s="36">
        <v>-6</v>
      </c>
      <c r="AJ661" s="38">
        <v>562</v>
      </c>
      <c r="AK661" s="38">
        <v>94</v>
      </c>
      <c r="AL661" s="1">
        <v>0.25</v>
      </c>
      <c r="AM661" s="1">
        <v>0.46666666670000001</v>
      </c>
      <c r="AN661" s="1">
        <v>0.105592889</v>
      </c>
      <c r="AO661" s="1">
        <v>2.4448035999999999E-3</v>
      </c>
      <c r="AP661" s="1">
        <v>6.6670204799999994E-2</v>
      </c>
      <c r="AQ661" s="1">
        <v>0.25497602860000002</v>
      </c>
      <c r="AR661" s="1">
        <v>0.1332962728</v>
      </c>
      <c r="AS661" s="1">
        <v>0.13369479470000001</v>
      </c>
      <c r="AT661" s="1">
        <v>4.2850268699999999E-2</v>
      </c>
      <c r="AU661" s="1">
        <v>4.9978653999999999E-3</v>
      </c>
      <c r="AV661" s="1">
        <v>2.3224419E-2</v>
      </c>
      <c r="AW661" s="1">
        <v>0.26951909590000001</v>
      </c>
      <c r="AX661" s="1">
        <v>-0.26135687499999999</v>
      </c>
      <c r="AY661" s="1">
        <v>-0.27370093499999998</v>
      </c>
      <c r="AZ661" s="1">
        <v>-0.96306657500000004</v>
      </c>
      <c r="BA661" s="1">
        <v>-0.94769920399999996</v>
      </c>
      <c r="BB661" s="1">
        <v>-0.53193130200000005</v>
      </c>
      <c r="BC661" s="1">
        <v>0.93011585210000003</v>
      </c>
      <c r="BD661" s="1">
        <v>-0.76620352899999999</v>
      </c>
      <c r="BE661" s="1">
        <v>-0.23373205699999999</v>
      </c>
      <c r="BF661" s="1">
        <v>0.2411417837</v>
      </c>
      <c r="BG661" s="1">
        <v>0.15106011159999999</v>
      </c>
      <c r="BH661" s="1">
        <v>-0.26241946199999999</v>
      </c>
      <c r="BI661" s="1">
        <v>-0.95083367900000004</v>
      </c>
      <c r="BJ661">
        <v>2</v>
      </c>
      <c r="BK661">
        <v>2</v>
      </c>
      <c r="BL661" t="s">
        <v>759</v>
      </c>
      <c r="BM661" t="s">
        <v>6729</v>
      </c>
      <c r="BN661" s="36" t="s">
        <v>6767</v>
      </c>
      <c r="BO661" s="1">
        <v>0.1681827937</v>
      </c>
      <c r="BP661" s="1">
        <v>0.69790133460000003</v>
      </c>
      <c r="BQ661" s="1">
        <v>0.27069957719999999</v>
      </c>
      <c r="BR661" s="1">
        <v>0.57652942880000002</v>
      </c>
      <c r="BS661" s="1">
        <v>0.1681827937</v>
      </c>
      <c r="BT661" s="1">
        <v>0.69790133460000003</v>
      </c>
      <c r="BU661" s="1">
        <v>0.27069957719999999</v>
      </c>
      <c r="BV661" s="1">
        <v>0.57652942880000002</v>
      </c>
      <c r="BW661" t="s">
        <v>2872</v>
      </c>
      <c r="BX661" t="s">
        <v>1111</v>
      </c>
      <c r="BY661" t="s">
        <v>1063</v>
      </c>
      <c r="BZ661" t="s">
        <v>1111</v>
      </c>
      <c r="CA661">
        <v>12</v>
      </c>
      <c r="CB661">
        <v>8</v>
      </c>
      <c r="CC661">
        <v>0</v>
      </c>
      <c r="CD661">
        <v>0</v>
      </c>
      <c r="CE661">
        <v>2017</v>
      </c>
      <c r="CF661">
        <v>12</v>
      </c>
      <c r="CG661">
        <v>8.3000000000000004E-2</v>
      </c>
      <c r="CH661">
        <v>8.3000000000000004E-2</v>
      </c>
      <c r="CI661">
        <v>8.3000000000000004E-2</v>
      </c>
      <c r="CJ661">
        <v>1</v>
      </c>
      <c r="CK661">
        <v>7.4999999999999997E-2</v>
      </c>
      <c r="CL661">
        <v>0</v>
      </c>
      <c r="CM661">
        <v>-1</v>
      </c>
      <c r="CN661" t="s">
        <v>255</v>
      </c>
      <c r="CO661">
        <v>27</v>
      </c>
      <c r="CP661" t="s">
        <v>1111</v>
      </c>
      <c r="CQ661">
        <v>17</v>
      </c>
      <c r="CR661">
        <v>9</v>
      </c>
      <c r="CS661">
        <v>1</v>
      </c>
      <c r="CT661">
        <v>0</v>
      </c>
      <c r="CU661">
        <v>2016</v>
      </c>
      <c r="CV661">
        <v>19</v>
      </c>
      <c r="CW661">
        <v>0.23499999999999999</v>
      </c>
      <c r="CX661">
        <v>0.316</v>
      </c>
      <c r="CY661">
        <v>0.47099999999999997</v>
      </c>
      <c r="CZ661">
        <v>6</v>
      </c>
      <c r="DA661">
        <v>0.33800000000000002</v>
      </c>
      <c r="DB661">
        <v>7</v>
      </c>
      <c r="DC661">
        <v>1</v>
      </c>
      <c r="DD661" t="s">
        <v>255</v>
      </c>
      <c r="DE661">
        <v>26</v>
      </c>
      <c r="DF661" t="s">
        <v>1104</v>
      </c>
      <c r="DG661">
        <v>133</v>
      </c>
      <c r="DH661">
        <v>52</v>
      </c>
      <c r="DI661">
        <v>3</v>
      </c>
      <c r="DJ661">
        <v>0</v>
      </c>
      <c r="DK661">
        <v>2015</v>
      </c>
      <c r="DL661">
        <v>148</v>
      </c>
      <c r="DM661">
        <v>0.218</v>
      </c>
      <c r="DN661">
        <v>0.29699999999999999</v>
      </c>
      <c r="DO661">
        <v>0.36799999999999999</v>
      </c>
      <c r="DP661">
        <v>44</v>
      </c>
      <c r="DQ661">
        <v>0.29599999999999999</v>
      </c>
      <c r="DR661">
        <v>15</v>
      </c>
      <c r="DS661">
        <v>2</v>
      </c>
      <c r="DT661" t="s">
        <v>255</v>
      </c>
      <c r="DU661">
        <v>25</v>
      </c>
      <c r="DV661" s="36" t="s">
        <v>3156</v>
      </c>
    </row>
    <row r="662" spans="1:126" x14ac:dyDescent="0.3">
      <c r="A662">
        <v>661</v>
      </c>
      <c r="B662" t="s">
        <v>683</v>
      </c>
      <c r="C662" t="s">
        <v>226</v>
      </c>
      <c r="D662" t="s">
        <v>225</v>
      </c>
      <c r="E662">
        <v>400085</v>
      </c>
      <c r="F662" t="s">
        <v>249</v>
      </c>
      <c r="I662" t="s">
        <v>1103</v>
      </c>
      <c r="J662">
        <v>33</v>
      </c>
      <c r="K662" t="s">
        <v>818</v>
      </c>
      <c r="L662">
        <v>76</v>
      </c>
      <c r="M662">
        <v>151</v>
      </c>
      <c r="N662">
        <v>47</v>
      </c>
      <c r="O662">
        <v>112</v>
      </c>
      <c r="P662">
        <v>193</v>
      </c>
      <c r="Q662">
        <v>66</v>
      </c>
      <c r="R662">
        <v>130</v>
      </c>
      <c r="S662">
        <v>34</v>
      </c>
      <c r="T662">
        <v>28</v>
      </c>
      <c r="U662">
        <v>8</v>
      </c>
      <c r="V662">
        <v>39</v>
      </c>
      <c r="W662">
        <v>100</v>
      </c>
      <c r="X662">
        <v>44</v>
      </c>
      <c r="Y662">
        <v>120</v>
      </c>
      <c r="Z662">
        <v>1</v>
      </c>
      <c r="AA662">
        <v>3</v>
      </c>
      <c r="AB662" s="1">
        <v>0.23</v>
      </c>
      <c r="AC662" s="1">
        <v>0.34599999999999997</v>
      </c>
      <c r="AD662" s="1">
        <v>0.27800000000000002</v>
      </c>
      <c r="AE662" s="1">
        <v>0.29799999999999999</v>
      </c>
      <c r="AF662" s="36">
        <v>14</v>
      </c>
      <c r="AG662" s="36">
        <v>13</v>
      </c>
      <c r="AH662" s="8">
        <v>2</v>
      </c>
      <c r="AI662" s="36">
        <v>-4</v>
      </c>
      <c r="AJ662" s="38">
        <v>464</v>
      </c>
      <c r="AK662" s="38">
        <v>172</v>
      </c>
      <c r="AL662" s="1">
        <v>0.21</v>
      </c>
      <c r="AM662" s="1">
        <v>0.73333333329999995</v>
      </c>
      <c r="AN662" s="1">
        <v>0.1203087679</v>
      </c>
      <c r="AO662" s="1">
        <v>2.7923156899999999E-2</v>
      </c>
      <c r="AP662" s="1">
        <v>0.1529717682</v>
      </c>
      <c r="AQ662" s="1">
        <v>0.1430092875</v>
      </c>
      <c r="AR662" s="1">
        <v>0.19890050510000001</v>
      </c>
      <c r="AS662" s="1">
        <v>4.8426672400000002E-2</v>
      </c>
      <c r="AT662" s="1">
        <v>1.14953231E-2</v>
      </c>
      <c r="AU662" s="1">
        <v>3.4264709999999999E-4</v>
      </c>
      <c r="AV662" s="1">
        <v>1.03920321E-2</v>
      </c>
      <c r="AW662" s="1">
        <v>0.2978608224</v>
      </c>
      <c r="AX662" s="1">
        <v>-0.65492958000000001</v>
      </c>
      <c r="AY662" s="1">
        <v>3.7472632359000002</v>
      </c>
      <c r="AZ662" s="1">
        <v>-0.87008258599999999</v>
      </c>
      <c r="BA662" s="1">
        <v>0.127759872</v>
      </c>
      <c r="BB662" s="1">
        <v>3.0924203916000002</v>
      </c>
      <c r="BC662" s="1">
        <v>-1.845466966</v>
      </c>
      <c r="BD662" s="1">
        <v>1.7359212744999999</v>
      </c>
      <c r="BE662" s="1">
        <v>-2.2136783680000001</v>
      </c>
      <c r="BF662" s="1">
        <v>-3.0922880359999998</v>
      </c>
      <c r="BG662" s="1">
        <v>-1.2496611630000001</v>
      </c>
      <c r="BH662" s="1">
        <v>-1.346877125</v>
      </c>
      <c r="BI662" s="1">
        <v>2.22187454E-2</v>
      </c>
      <c r="BJ662">
        <v>3</v>
      </c>
      <c r="BK662">
        <v>3</v>
      </c>
      <c r="BL662" t="s">
        <v>762</v>
      </c>
      <c r="BM662" t="s">
        <v>764</v>
      </c>
      <c r="BN662" s="36" t="s">
        <v>784</v>
      </c>
      <c r="BO662" s="1">
        <v>-0.372747734</v>
      </c>
      <c r="BP662" s="1">
        <v>-0.41599578500000001</v>
      </c>
      <c r="BQ662" s="1">
        <v>0.69734783769999997</v>
      </c>
      <c r="BR662" s="1">
        <v>-0.38667507600000001</v>
      </c>
      <c r="BS662" s="1">
        <v>0.37274773379999998</v>
      </c>
      <c r="BT662" s="1">
        <v>0.4159957849</v>
      </c>
      <c r="BU662" s="1">
        <v>0.69734783769999997</v>
      </c>
      <c r="BV662" s="1">
        <v>0.38667507600000001</v>
      </c>
      <c r="BW662" t="s">
        <v>2924</v>
      </c>
      <c r="BX662" t="s">
        <v>1062</v>
      </c>
      <c r="BY662" t="s">
        <v>1063</v>
      </c>
      <c r="BZ662" t="s">
        <v>1062</v>
      </c>
      <c r="CA662">
        <v>196</v>
      </c>
      <c r="CB662">
        <v>136</v>
      </c>
      <c r="CC662">
        <v>3</v>
      </c>
      <c r="CD662">
        <v>1</v>
      </c>
      <c r="CE662">
        <v>2017</v>
      </c>
      <c r="CF662">
        <v>215</v>
      </c>
      <c r="CG662">
        <v>0.255</v>
      </c>
      <c r="CH662">
        <v>0.318</v>
      </c>
      <c r="CI662">
        <v>0.33200000000000002</v>
      </c>
      <c r="CJ662">
        <v>63</v>
      </c>
      <c r="CK662">
        <v>0.29399999999999998</v>
      </c>
      <c r="CL662">
        <v>19</v>
      </c>
      <c r="CM662">
        <v>4</v>
      </c>
      <c r="CN662" t="s">
        <v>249</v>
      </c>
      <c r="CO662">
        <v>43</v>
      </c>
      <c r="CP662" t="s">
        <v>1062</v>
      </c>
      <c r="CQ662">
        <v>327</v>
      </c>
      <c r="CR662">
        <v>143</v>
      </c>
      <c r="CS662">
        <v>1</v>
      </c>
      <c r="CT662">
        <v>10</v>
      </c>
      <c r="CU662">
        <v>2016</v>
      </c>
      <c r="CV662">
        <v>365</v>
      </c>
      <c r="CW662">
        <v>0.29099999999999998</v>
      </c>
      <c r="CX662">
        <v>0.35399999999999998</v>
      </c>
      <c r="CY662">
        <v>0.376</v>
      </c>
      <c r="CZ662">
        <v>119</v>
      </c>
      <c r="DA662">
        <v>0.32500000000000001</v>
      </c>
      <c r="DB662">
        <v>39</v>
      </c>
      <c r="DC662">
        <v>13</v>
      </c>
      <c r="DD662" t="s">
        <v>249</v>
      </c>
      <c r="DE662">
        <v>42</v>
      </c>
      <c r="DF662" t="s">
        <v>1062</v>
      </c>
      <c r="DG662">
        <v>398</v>
      </c>
      <c r="DH662">
        <v>153</v>
      </c>
      <c r="DI662">
        <v>1</v>
      </c>
      <c r="DJ662">
        <v>11</v>
      </c>
      <c r="DK662">
        <v>2015</v>
      </c>
      <c r="DL662">
        <v>438</v>
      </c>
      <c r="DM662">
        <v>0.22900000000000001</v>
      </c>
      <c r="DN662">
        <v>0.28199999999999997</v>
      </c>
      <c r="DO662">
        <v>0.27900000000000003</v>
      </c>
      <c r="DP662">
        <v>111</v>
      </c>
      <c r="DQ662">
        <v>0.253</v>
      </c>
      <c r="DR662">
        <v>17</v>
      </c>
      <c r="DS662">
        <v>5</v>
      </c>
      <c r="DT662" t="s">
        <v>249</v>
      </c>
      <c r="DU662">
        <v>41</v>
      </c>
      <c r="DV662" s="36" t="s">
        <v>1445</v>
      </c>
    </row>
    <row r="663" spans="1:126" x14ac:dyDescent="0.3">
      <c r="A663">
        <v>662</v>
      </c>
      <c r="B663" t="s">
        <v>684</v>
      </c>
      <c r="C663" t="s">
        <v>226</v>
      </c>
      <c r="D663" t="s">
        <v>463</v>
      </c>
      <c r="E663">
        <v>435559</v>
      </c>
      <c r="F663" t="s">
        <v>255</v>
      </c>
      <c r="I663" t="s">
        <v>1065</v>
      </c>
      <c r="J663">
        <v>17</v>
      </c>
      <c r="K663" t="s">
        <v>831</v>
      </c>
      <c r="L663">
        <v>90</v>
      </c>
      <c r="M663">
        <v>117</v>
      </c>
      <c r="N663">
        <v>97</v>
      </c>
      <c r="O663">
        <v>6</v>
      </c>
      <c r="P663">
        <v>79</v>
      </c>
      <c r="Q663">
        <v>66</v>
      </c>
      <c r="R663">
        <v>113</v>
      </c>
      <c r="S663">
        <v>97</v>
      </c>
      <c r="T663">
        <v>86</v>
      </c>
      <c r="U663">
        <v>17</v>
      </c>
      <c r="V663">
        <v>114</v>
      </c>
      <c r="W663">
        <v>103</v>
      </c>
      <c r="X663">
        <v>34</v>
      </c>
      <c r="Y663">
        <v>251</v>
      </c>
      <c r="Z663">
        <v>8</v>
      </c>
      <c r="AA663">
        <v>0</v>
      </c>
      <c r="AB663" s="1">
        <v>0.248</v>
      </c>
      <c r="AC663" s="1">
        <v>0.307</v>
      </c>
      <c r="AD663" s="1">
        <v>0.38700000000000001</v>
      </c>
      <c r="AE663" s="1">
        <v>0.30499999999999999</v>
      </c>
      <c r="AF663" s="36">
        <v>24</v>
      </c>
      <c r="AG663" s="36">
        <v>24</v>
      </c>
      <c r="AH663" s="8">
        <v>7</v>
      </c>
      <c r="AI663" s="36">
        <v>-4</v>
      </c>
      <c r="AJ663" s="38">
        <v>301</v>
      </c>
      <c r="AK663" s="38">
        <v>29</v>
      </c>
      <c r="AL663" s="1">
        <v>0.25</v>
      </c>
      <c r="AM663" s="1">
        <v>0.56666666669999999</v>
      </c>
      <c r="AN663" s="1">
        <v>0.25061947379999999</v>
      </c>
      <c r="AO663" s="1">
        <v>1.5244452E-3</v>
      </c>
      <c r="AP663" s="1">
        <v>6.2500267999999998E-2</v>
      </c>
      <c r="AQ663" s="1">
        <v>0.14419788529999999</v>
      </c>
      <c r="AR663" s="1">
        <v>0.17382094179999999</v>
      </c>
      <c r="AS663" s="1">
        <v>0.1391242878</v>
      </c>
      <c r="AT663" s="1">
        <v>3.4989728300000002E-2</v>
      </c>
      <c r="AU663" s="1">
        <v>7.5133299999999997E-4</v>
      </c>
      <c r="AV663" s="1">
        <v>2.9972852599999999E-2</v>
      </c>
      <c r="AW663" s="1">
        <v>0.3052645819</v>
      </c>
      <c r="AX663" s="1">
        <v>-0.26135687499999999</v>
      </c>
      <c r="AY663" s="1">
        <v>1.2341606289</v>
      </c>
      <c r="AZ663" s="1">
        <v>-4.6699259E-2</v>
      </c>
      <c r="BA663" s="1">
        <v>-0.98654816999999995</v>
      </c>
      <c r="BB663" s="1">
        <v>-0.70705347399999996</v>
      </c>
      <c r="BC663" s="1">
        <v>-1.816002398</v>
      </c>
      <c r="BD663" s="1">
        <v>0.77939461030000001</v>
      </c>
      <c r="BE663" s="1">
        <v>-0.107657921</v>
      </c>
      <c r="BF663" s="1">
        <v>-0.59453371200000005</v>
      </c>
      <c r="BG663" s="1">
        <v>-1.1266905490000001</v>
      </c>
      <c r="BH663" s="1">
        <v>0.30788678739999997</v>
      </c>
      <c r="BI663" s="1">
        <v>0.27641095640000002</v>
      </c>
      <c r="BJ663">
        <v>3</v>
      </c>
      <c r="BK663">
        <v>2</v>
      </c>
      <c r="BL663" t="s">
        <v>764</v>
      </c>
      <c r="BM663" t="s">
        <v>6724</v>
      </c>
      <c r="BN663" s="36" t="s">
        <v>6748</v>
      </c>
      <c r="BO663" s="1">
        <v>-5.2221047E-2</v>
      </c>
      <c r="BP663" s="1">
        <v>-0.91528254200000003</v>
      </c>
      <c r="BQ663" s="1">
        <v>0.1524743069</v>
      </c>
      <c r="BR663" s="1">
        <v>-0.271718978</v>
      </c>
      <c r="BS663" s="1">
        <v>5.2221047200000002E-2</v>
      </c>
      <c r="BT663" s="1">
        <v>0.91528254220000005</v>
      </c>
      <c r="BU663" s="1">
        <v>0.1524743069</v>
      </c>
      <c r="BV663" s="1">
        <v>0.27171897830000002</v>
      </c>
      <c r="BW663" t="s">
        <v>5220</v>
      </c>
      <c r="BX663" t="s">
        <v>1101</v>
      </c>
      <c r="BY663" t="s">
        <v>1063</v>
      </c>
      <c r="BZ663" t="s">
        <v>1101</v>
      </c>
      <c r="CA663">
        <v>276</v>
      </c>
      <c r="CB663">
        <v>81</v>
      </c>
      <c r="CC663">
        <v>19</v>
      </c>
      <c r="CD663">
        <v>0</v>
      </c>
      <c r="CE663">
        <v>2017</v>
      </c>
      <c r="CF663">
        <v>309</v>
      </c>
      <c r="CG663">
        <v>0.28299999999999997</v>
      </c>
      <c r="CH663">
        <v>0.35099999999999998</v>
      </c>
      <c r="CI663">
        <v>0.53600000000000003</v>
      </c>
      <c r="CJ663">
        <v>117</v>
      </c>
      <c r="CK663">
        <v>0.377</v>
      </c>
      <c r="CL663">
        <v>59</v>
      </c>
      <c r="CM663">
        <v>16</v>
      </c>
      <c r="CN663" t="s">
        <v>255</v>
      </c>
      <c r="CO663">
        <v>33</v>
      </c>
      <c r="CP663" t="s">
        <v>1400</v>
      </c>
      <c r="CQ663">
        <v>345</v>
      </c>
      <c r="CR663">
        <v>106</v>
      </c>
      <c r="CS663">
        <v>8</v>
      </c>
      <c r="CT663">
        <v>0</v>
      </c>
      <c r="CU663">
        <v>2016</v>
      </c>
      <c r="CV663">
        <v>373</v>
      </c>
      <c r="CW663">
        <v>0.25800000000000001</v>
      </c>
      <c r="CX663">
        <v>0.30099999999999999</v>
      </c>
      <c r="CY663">
        <v>0.40300000000000002</v>
      </c>
      <c r="CZ663">
        <v>114</v>
      </c>
      <c r="DA663">
        <v>0.30599999999999999</v>
      </c>
      <c r="DB663">
        <v>31</v>
      </c>
      <c r="DC663">
        <v>10</v>
      </c>
      <c r="DD663" t="s">
        <v>255</v>
      </c>
      <c r="DE663">
        <v>32</v>
      </c>
      <c r="DF663" t="s">
        <v>1400</v>
      </c>
      <c r="DG663">
        <v>433</v>
      </c>
      <c r="DH663">
        <v>131</v>
      </c>
      <c r="DI663">
        <v>5</v>
      </c>
      <c r="DJ663">
        <v>0</v>
      </c>
      <c r="DK663">
        <v>2015</v>
      </c>
      <c r="DL663">
        <v>479</v>
      </c>
      <c r="DM663">
        <v>0.24</v>
      </c>
      <c r="DN663">
        <v>0.29599999999999999</v>
      </c>
      <c r="DO663">
        <v>0.314</v>
      </c>
      <c r="DP663">
        <v>131</v>
      </c>
      <c r="DQ663">
        <v>0.27300000000000002</v>
      </c>
      <c r="DR663">
        <v>24</v>
      </c>
      <c r="DS663">
        <v>6</v>
      </c>
      <c r="DT663" t="s">
        <v>255</v>
      </c>
      <c r="DU663">
        <v>31</v>
      </c>
      <c r="DV663" s="36" t="s">
        <v>1270</v>
      </c>
    </row>
    <row r="664" spans="1:126" x14ac:dyDescent="0.3">
      <c r="A664">
        <v>663</v>
      </c>
      <c r="B664" t="s">
        <v>5646</v>
      </c>
      <c r="C664" t="s">
        <v>4583</v>
      </c>
      <c r="D664" t="s">
        <v>4584</v>
      </c>
      <c r="E664">
        <v>621020</v>
      </c>
      <c r="F664" t="s">
        <v>257</v>
      </c>
      <c r="I664" t="s">
        <v>1065</v>
      </c>
      <c r="J664">
        <v>25</v>
      </c>
      <c r="K664" t="s">
        <v>2906</v>
      </c>
      <c r="L664">
        <v>172</v>
      </c>
      <c r="M664">
        <v>83</v>
      </c>
      <c r="N664">
        <v>182</v>
      </c>
      <c r="O664">
        <v>79</v>
      </c>
      <c r="P664">
        <v>140</v>
      </c>
      <c r="Q664">
        <v>93</v>
      </c>
      <c r="R664">
        <v>102</v>
      </c>
      <c r="S664">
        <v>86</v>
      </c>
      <c r="T664">
        <v>130</v>
      </c>
      <c r="U664">
        <v>120</v>
      </c>
      <c r="V664">
        <v>58</v>
      </c>
      <c r="W664">
        <v>104</v>
      </c>
      <c r="X664">
        <v>24</v>
      </c>
      <c r="Y664">
        <v>468</v>
      </c>
      <c r="Z664">
        <v>7</v>
      </c>
      <c r="AA664">
        <v>6</v>
      </c>
      <c r="AB664" s="1">
        <v>0.24099999999999999</v>
      </c>
      <c r="AC664" s="1">
        <v>0.32400000000000001</v>
      </c>
      <c r="AD664" s="1">
        <v>0.36499999999999999</v>
      </c>
      <c r="AE664" s="1">
        <v>0.309</v>
      </c>
      <c r="AF664" s="36">
        <v>37</v>
      </c>
      <c r="AG664" s="36">
        <v>41</v>
      </c>
      <c r="AH664" s="8">
        <v>10</v>
      </c>
      <c r="AI664" s="36">
        <v>5</v>
      </c>
      <c r="AJ664" s="38">
        <v>153</v>
      </c>
      <c r="AK664" s="38">
        <v>25</v>
      </c>
      <c r="AL664" s="1">
        <v>0.47499999999999998</v>
      </c>
      <c r="AM664" s="1">
        <v>0.4</v>
      </c>
      <c r="AN664" s="1">
        <v>0.46830675529999999</v>
      </c>
      <c r="AO664" s="1">
        <v>1.9706460799999999E-2</v>
      </c>
      <c r="AP664" s="1">
        <v>0.1114524318</v>
      </c>
      <c r="AQ664" s="1">
        <v>0.2029056028</v>
      </c>
      <c r="AR664" s="1">
        <v>0.15654650019999999</v>
      </c>
      <c r="AS664" s="1">
        <v>0.12307831969999999</v>
      </c>
      <c r="AT664" s="1">
        <v>5.2867431899999998E-2</v>
      </c>
      <c r="AU664" s="1">
        <v>5.4099648E-3</v>
      </c>
      <c r="AV664" s="1">
        <v>1.51691932E-2</v>
      </c>
      <c r="AW664" s="1">
        <v>0.30872471629999998</v>
      </c>
      <c r="AX664" s="1">
        <v>1.9524895933999999</v>
      </c>
      <c r="AY664" s="1">
        <v>-1.278941978</v>
      </c>
      <c r="AZ664" s="1">
        <v>1.3287831066</v>
      </c>
      <c r="BA664" s="1">
        <v>-0.219072607</v>
      </c>
      <c r="BB664" s="1">
        <v>1.348759311</v>
      </c>
      <c r="BC664" s="1">
        <v>-0.36067619499999998</v>
      </c>
      <c r="BD664" s="1">
        <v>0.1205528397</v>
      </c>
      <c r="BE664" s="1">
        <v>-0.48024916099999998</v>
      </c>
      <c r="BF664" s="1">
        <v>1.3060937336</v>
      </c>
      <c r="BG664" s="1">
        <v>0.2750578253</v>
      </c>
      <c r="BH664" s="1">
        <v>-0.94316197800000001</v>
      </c>
      <c r="BI664" s="1">
        <v>0.39520725289999997</v>
      </c>
      <c r="BJ664">
        <v>4</v>
      </c>
      <c r="BK664">
        <v>3</v>
      </c>
      <c r="BL664" t="s">
        <v>760</v>
      </c>
      <c r="BM664" t="s">
        <v>761</v>
      </c>
      <c r="BN664" s="36" t="s">
        <v>795</v>
      </c>
      <c r="BO664" s="1">
        <v>-0.379846026</v>
      </c>
      <c r="BP664" s="1">
        <v>-0.19214204300000001</v>
      </c>
      <c r="BQ664" s="1">
        <v>-0.64174091099999997</v>
      </c>
      <c r="BR664" s="1">
        <v>0.33481984190000003</v>
      </c>
      <c r="BS664" s="1">
        <v>0.37984602639999998</v>
      </c>
      <c r="BT664" s="1">
        <v>0.19214204339999999</v>
      </c>
      <c r="BU664" s="1">
        <v>0.64174091060000005</v>
      </c>
      <c r="BV664" s="1">
        <v>0.33481984190000003</v>
      </c>
      <c r="BW664" t="s">
        <v>6300</v>
      </c>
      <c r="BX664" t="s">
        <v>1101</v>
      </c>
      <c r="BY664" t="s">
        <v>1063</v>
      </c>
      <c r="BZ664" t="s">
        <v>1101</v>
      </c>
      <c r="CA664">
        <v>488</v>
      </c>
      <c r="CB664">
        <v>144</v>
      </c>
      <c r="CC664">
        <v>6</v>
      </c>
      <c r="CD664">
        <v>3</v>
      </c>
      <c r="CE664">
        <v>2017</v>
      </c>
      <c r="CF664">
        <v>551</v>
      </c>
      <c r="CG664">
        <v>0.23200000000000001</v>
      </c>
      <c r="CH664">
        <v>0.312</v>
      </c>
      <c r="CI664">
        <v>0.32400000000000001</v>
      </c>
      <c r="CJ664">
        <v>160</v>
      </c>
      <c r="CK664">
        <v>0.28999999999999998</v>
      </c>
      <c r="CL664">
        <v>33</v>
      </c>
      <c r="CM664">
        <v>8</v>
      </c>
      <c r="CN664" t="s">
        <v>257</v>
      </c>
      <c r="CO664">
        <v>23</v>
      </c>
      <c r="CP664" t="s">
        <v>1101</v>
      </c>
      <c r="CQ664">
        <v>129</v>
      </c>
      <c r="CR664">
        <v>38</v>
      </c>
      <c r="CS664">
        <v>3</v>
      </c>
      <c r="CT664">
        <v>3</v>
      </c>
      <c r="CU664">
        <v>2016</v>
      </c>
      <c r="CV664">
        <v>145</v>
      </c>
      <c r="CW664">
        <v>0.30199999999999999</v>
      </c>
      <c r="CX664">
        <v>0.36099999999999999</v>
      </c>
      <c r="CY664">
        <v>0.442</v>
      </c>
      <c r="CZ664">
        <v>51</v>
      </c>
      <c r="DA664">
        <v>0.34899999999999998</v>
      </c>
      <c r="DB664">
        <v>28</v>
      </c>
      <c r="DC664">
        <v>7</v>
      </c>
      <c r="DD664" t="s">
        <v>257</v>
      </c>
      <c r="DE664">
        <v>22</v>
      </c>
      <c r="DV664" s="36" t="s">
        <v>4809</v>
      </c>
    </row>
    <row r="665" spans="1:126" x14ac:dyDescent="0.3">
      <c r="A665">
        <v>664</v>
      </c>
      <c r="B665" t="s">
        <v>6856</v>
      </c>
      <c r="C665" t="s">
        <v>4095</v>
      </c>
      <c r="D665" t="s">
        <v>89</v>
      </c>
      <c r="E665">
        <v>596119</v>
      </c>
      <c r="F665" t="s">
        <v>255</v>
      </c>
      <c r="I665" t="s">
        <v>1061</v>
      </c>
      <c r="J665">
        <v>2</v>
      </c>
      <c r="K665" t="s">
        <v>808</v>
      </c>
      <c r="L665">
        <v>90</v>
      </c>
      <c r="M665">
        <v>89</v>
      </c>
      <c r="N665">
        <v>55</v>
      </c>
      <c r="O665">
        <v>38</v>
      </c>
      <c r="P665">
        <v>101</v>
      </c>
      <c r="Q665">
        <v>107</v>
      </c>
      <c r="R665">
        <v>110</v>
      </c>
      <c r="S665">
        <v>85</v>
      </c>
      <c r="T665">
        <v>97</v>
      </c>
      <c r="U665">
        <v>161</v>
      </c>
      <c r="V665">
        <v>57</v>
      </c>
      <c r="W665">
        <v>97</v>
      </c>
      <c r="X665">
        <v>26</v>
      </c>
      <c r="Y665">
        <v>141</v>
      </c>
      <c r="Z665">
        <v>2</v>
      </c>
      <c r="AA665">
        <v>1</v>
      </c>
      <c r="AB665" s="1">
        <v>0.224</v>
      </c>
      <c r="AC665" s="1">
        <v>0.3</v>
      </c>
      <c r="AD665" s="1">
        <v>0.34599999999999997</v>
      </c>
      <c r="AE665" s="1">
        <v>0.28899999999999998</v>
      </c>
      <c r="AF665" s="36">
        <v>14</v>
      </c>
      <c r="AG665" s="36">
        <v>14</v>
      </c>
      <c r="AH665" s="8">
        <v>3</v>
      </c>
      <c r="AI665" s="36">
        <v>-5</v>
      </c>
      <c r="AJ665" s="38">
        <v>449</v>
      </c>
      <c r="AK665" s="38">
        <v>60</v>
      </c>
      <c r="AL665" s="1">
        <v>0.25</v>
      </c>
      <c r="AM665" s="1">
        <v>0.43333333330000001</v>
      </c>
      <c r="AN665" s="1">
        <v>0.14110528089999999</v>
      </c>
      <c r="AO665" s="1">
        <v>9.5262854000000008E-3</v>
      </c>
      <c r="AP665" s="1">
        <v>8.0272879800000002E-2</v>
      </c>
      <c r="AQ665" s="1">
        <v>0.23164281640000001</v>
      </c>
      <c r="AR665" s="1">
        <v>0.1692055479</v>
      </c>
      <c r="AS665" s="1">
        <v>0.12222376240000001</v>
      </c>
      <c r="AT665" s="1">
        <v>3.9277541200000002E-2</v>
      </c>
      <c r="AU665" s="1">
        <v>7.2253774E-3</v>
      </c>
      <c r="AV665" s="1">
        <v>1.49917629E-2</v>
      </c>
      <c r="AW665" s="1">
        <v>0.28854872149999999</v>
      </c>
      <c r="AX665" s="1">
        <v>-0.26135687499999999</v>
      </c>
      <c r="AY665" s="1">
        <v>-0.77632145699999999</v>
      </c>
      <c r="AZ665" s="1">
        <v>-0.73867740400000004</v>
      </c>
      <c r="BA665" s="1">
        <v>-0.64878491199999999</v>
      </c>
      <c r="BB665" s="1">
        <v>3.9331562399999999E-2</v>
      </c>
      <c r="BC665" s="1">
        <v>0.3517006708</v>
      </c>
      <c r="BD665" s="1">
        <v>0.60336493940000002</v>
      </c>
      <c r="BE665" s="1">
        <v>-0.50009218600000005</v>
      </c>
      <c r="BF665" s="1">
        <v>-0.138684629</v>
      </c>
      <c r="BG665" s="1">
        <v>0.82130224019999998</v>
      </c>
      <c r="BH665" s="1">
        <v>-0.95815651300000004</v>
      </c>
      <c r="BI665" s="1">
        <v>-0.29749227700000003</v>
      </c>
      <c r="BJ665">
        <v>2</v>
      </c>
      <c r="BK665">
        <v>1</v>
      </c>
      <c r="BL665" t="s">
        <v>761</v>
      </c>
      <c r="BM665" t="s">
        <v>759</v>
      </c>
      <c r="BN665" s="36" t="s">
        <v>787</v>
      </c>
      <c r="BO665" s="1">
        <v>-0.63039985399999998</v>
      </c>
      <c r="BP665" s="1">
        <v>0.55513706350000003</v>
      </c>
      <c r="BQ665" s="1">
        <v>-3.9382166000000003E-2</v>
      </c>
      <c r="BR665" s="1">
        <v>-9.8856940000000004E-3</v>
      </c>
      <c r="BS665" s="1">
        <v>0.63039985359999995</v>
      </c>
      <c r="BT665" s="1">
        <v>0.55513706350000003</v>
      </c>
      <c r="BU665" s="1">
        <v>3.9382165900000002E-2</v>
      </c>
      <c r="BV665" s="1">
        <v>9.8856941999999996E-3</v>
      </c>
      <c r="BW665" t="s">
        <v>2813</v>
      </c>
      <c r="BX665" t="s">
        <v>1394</v>
      </c>
      <c r="BY665" t="s">
        <v>1373</v>
      </c>
      <c r="BZ665" t="s">
        <v>1394</v>
      </c>
      <c r="CA665">
        <v>5</v>
      </c>
      <c r="CB665">
        <v>6</v>
      </c>
      <c r="CC665">
        <v>0</v>
      </c>
      <c r="CD665">
        <v>0</v>
      </c>
      <c r="CE665">
        <v>2017</v>
      </c>
      <c r="CF665">
        <v>7</v>
      </c>
      <c r="CG665">
        <v>0.2</v>
      </c>
      <c r="CH665">
        <v>0.42899999999999999</v>
      </c>
      <c r="CI665">
        <v>0.2</v>
      </c>
      <c r="CJ665">
        <v>2</v>
      </c>
      <c r="CK665">
        <v>0.33400000000000002</v>
      </c>
      <c r="CL665">
        <v>3</v>
      </c>
      <c r="CM665">
        <v>0</v>
      </c>
      <c r="CN665" t="s">
        <v>255</v>
      </c>
      <c r="CO665">
        <v>25</v>
      </c>
      <c r="CP665" t="s">
        <v>1394</v>
      </c>
      <c r="CQ665">
        <v>62</v>
      </c>
      <c r="CR665">
        <v>19</v>
      </c>
      <c r="CS665">
        <v>0</v>
      </c>
      <c r="CT665">
        <v>0</v>
      </c>
      <c r="CU665">
        <v>2016</v>
      </c>
      <c r="CV665">
        <v>74</v>
      </c>
      <c r="CW665">
        <v>0.25800000000000001</v>
      </c>
      <c r="CX665">
        <v>0.36499999999999999</v>
      </c>
      <c r="CY665">
        <v>0.35499999999999998</v>
      </c>
      <c r="CZ665">
        <v>24</v>
      </c>
      <c r="DA665">
        <v>0.32800000000000001</v>
      </c>
      <c r="DB665">
        <v>14</v>
      </c>
      <c r="DC665">
        <v>1</v>
      </c>
      <c r="DD665" t="s">
        <v>249</v>
      </c>
      <c r="DE665">
        <v>24</v>
      </c>
      <c r="DF665" t="s">
        <v>1394</v>
      </c>
      <c r="DG665">
        <v>288</v>
      </c>
      <c r="DH665">
        <v>84</v>
      </c>
      <c r="DI665">
        <v>5</v>
      </c>
      <c r="DJ665">
        <v>4</v>
      </c>
      <c r="DK665">
        <v>2015</v>
      </c>
      <c r="DL665">
        <v>309</v>
      </c>
      <c r="DM665">
        <v>0.27400000000000002</v>
      </c>
      <c r="DN665">
        <v>0.31900000000000001</v>
      </c>
      <c r="DO665">
        <v>0.39200000000000002</v>
      </c>
      <c r="DP665">
        <v>97</v>
      </c>
      <c r="DQ665">
        <v>0.312</v>
      </c>
      <c r="DR665">
        <v>30</v>
      </c>
      <c r="DS665">
        <v>11</v>
      </c>
      <c r="DT665" t="s">
        <v>255</v>
      </c>
      <c r="DU665">
        <v>23</v>
      </c>
      <c r="DV665" s="36" t="s">
        <v>4096</v>
      </c>
    </row>
    <row r="666" spans="1:126" x14ac:dyDescent="0.3">
      <c r="A666">
        <v>665</v>
      </c>
      <c r="B666" t="s">
        <v>3099</v>
      </c>
      <c r="C666" t="s">
        <v>3001</v>
      </c>
      <c r="D666" t="s">
        <v>14</v>
      </c>
      <c r="E666">
        <v>519333</v>
      </c>
      <c r="F666" t="s">
        <v>249</v>
      </c>
      <c r="I666" t="s">
        <v>1065</v>
      </c>
      <c r="J666">
        <v>29</v>
      </c>
      <c r="K666" t="s">
        <v>828</v>
      </c>
      <c r="L666">
        <v>76</v>
      </c>
      <c r="M666">
        <v>96</v>
      </c>
      <c r="N666">
        <v>93</v>
      </c>
      <c r="O666">
        <v>48</v>
      </c>
      <c r="P666">
        <v>94</v>
      </c>
      <c r="Q666">
        <v>94</v>
      </c>
      <c r="R666">
        <v>101</v>
      </c>
      <c r="S666">
        <v>96</v>
      </c>
      <c r="T666">
        <v>117</v>
      </c>
      <c r="U666">
        <v>131</v>
      </c>
      <c r="V666">
        <v>80</v>
      </c>
      <c r="W666">
        <v>100</v>
      </c>
      <c r="X666">
        <v>28</v>
      </c>
      <c r="Y666">
        <v>241</v>
      </c>
      <c r="Z666">
        <v>5</v>
      </c>
      <c r="AA666">
        <v>2</v>
      </c>
      <c r="AB666" s="1">
        <v>0.23699999999999999</v>
      </c>
      <c r="AC666" s="1">
        <v>0.3</v>
      </c>
      <c r="AD666" s="1">
        <v>0.375</v>
      </c>
      <c r="AE666" s="1">
        <v>0.29799999999999999</v>
      </c>
      <c r="AF666" s="36">
        <v>21</v>
      </c>
      <c r="AG666" s="36">
        <v>20</v>
      </c>
      <c r="AH666" s="8">
        <v>6</v>
      </c>
      <c r="AI666" s="36">
        <v>-8</v>
      </c>
      <c r="AJ666" s="38">
        <v>349</v>
      </c>
      <c r="AK666" s="38">
        <v>130</v>
      </c>
      <c r="AL666" s="1">
        <v>0.21</v>
      </c>
      <c r="AM666" s="1">
        <v>0.46666666670000001</v>
      </c>
      <c r="AN666" s="1">
        <v>0.24109094789999999</v>
      </c>
      <c r="AO666" s="1">
        <v>1.19292376E-2</v>
      </c>
      <c r="AP666" s="1">
        <v>7.4605669700000002E-2</v>
      </c>
      <c r="AQ666" s="1">
        <v>0.20480244280000001</v>
      </c>
      <c r="AR666" s="1">
        <v>0.1553989851</v>
      </c>
      <c r="AS666" s="1">
        <v>0.1374049745</v>
      </c>
      <c r="AT666" s="1">
        <v>4.7663606400000003E-2</v>
      </c>
      <c r="AU666" s="1">
        <v>5.8917941000000001E-3</v>
      </c>
      <c r="AV666" s="1">
        <v>2.11940527E-2</v>
      </c>
      <c r="AW666" s="1">
        <v>0.29766620849999997</v>
      </c>
      <c r="AX666" s="1">
        <v>-0.65492958000000001</v>
      </c>
      <c r="AY666" s="1">
        <v>-0.27370093499999998</v>
      </c>
      <c r="AZ666" s="1">
        <v>-0.10690635599999999</v>
      </c>
      <c r="BA666" s="1">
        <v>-0.54735462400000001</v>
      </c>
      <c r="BB666" s="1">
        <v>-0.19867064500000001</v>
      </c>
      <c r="BC666" s="1">
        <v>-0.313654763</v>
      </c>
      <c r="BD666" s="1">
        <v>7.6786971800000006E-2</v>
      </c>
      <c r="BE666" s="1">
        <v>-0.14758078899999999</v>
      </c>
      <c r="BF666" s="1">
        <v>0.75286085030000005</v>
      </c>
      <c r="BG666" s="1">
        <v>0.4200367431</v>
      </c>
      <c r="BH666" s="1">
        <v>-0.43400455799999998</v>
      </c>
      <c r="BI666" s="1">
        <v>1.55370951E-2</v>
      </c>
      <c r="BJ666">
        <v>2</v>
      </c>
      <c r="BK666">
        <v>3</v>
      </c>
      <c r="BL666" t="s">
        <v>760</v>
      </c>
      <c r="BM666" t="s">
        <v>6724</v>
      </c>
      <c r="BN666" s="36" t="s">
        <v>6738</v>
      </c>
      <c r="BO666" s="1">
        <v>2.0457045699999999E-2</v>
      </c>
      <c r="BP666" s="1">
        <v>7.7982142500000004E-2</v>
      </c>
      <c r="BQ666" s="1">
        <v>-0.73447935099999995</v>
      </c>
      <c r="BR666" s="1">
        <v>-8.5837612999999993E-2</v>
      </c>
      <c r="BS666" s="1">
        <v>2.0457045699999999E-2</v>
      </c>
      <c r="BT666" s="1">
        <v>7.7982142500000004E-2</v>
      </c>
      <c r="BU666" s="1">
        <v>0.73447935119999996</v>
      </c>
      <c r="BV666" s="1">
        <v>8.5837612800000004E-2</v>
      </c>
      <c r="BW666" t="s">
        <v>2891</v>
      </c>
      <c r="BX666" t="s">
        <v>1107</v>
      </c>
      <c r="BY666" t="s">
        <v>1063</v>
      </c>
      <c r="BZ666" t="s">
        <v>1107</v>
      </c>
      <c r="CA666">
        <v>195</v>
      </c>
      <c r="CB666">
        <v>119</v>
      </c>
      <c r="CC666">
        <v>3</v>
      </c>
      <c r="CD666">
        <v>0</v>
      </c>
      <c r="CE666">
        <v>2017</v>
      </c>
      <c r="CF666">
        <v>237</v>
      </c>
      <c r="CG666">
        <v>0.22600000000000001</v>
      </c>
      <c r="CH666">
        <v>0.35</v>
      </c>
      <c r="CI666">
        <v>0.35399999999999998</v>
      </c>
      <c r="CJ666">
        <v>76</v>
      </c>
      <c r="CK666">
        <v>0.31900000000000001</v>
      </c>
      <c r="CL666">
        <v>27</v>
      </c>
      <c r="CM666">
        <v>3</v>
      </c>
      <c r="CN666" t="s">
        <v>249</v>
      </c>
      <c r="CO666">
        <v>27</v>
      </c>
      <c r="CP666" t="s">
        <v>1070</v>
      </c>
      <c r="CQ666">
        <v>185</v>
      </c>
      <c r="CR666">
        <v>107</v>
      </c>
      <c r="CS666">
        <v>5</v>
      </c>
      <c r="CT666">
        <v>2</v>
      </c>
      <c r="CU666">
        <v>2016</v>
      </c>
      <c r="CV666">
        <v>200</v>
      </c>
      <c r="CW666">
        <v>0.25900000000000001</v>
      </c>
      <c r="CX666">
        <v>0.312</v>
      </c>
      <c r="CY666">
        <v>0.4</v>
      </c>
      <c r="CZ666">
        <v>62</v>
      </c>
      <c r="DA666">
        <v>0.311</v>
      </c>
      <c r="DB666">
        <v>22</v>
      </c>
      <c r="DC666">
        <v>7</v>
      </c>
      <c r="DD666" t="s">
        <v>249</v>
      </c>
      <c r="DE666">
        <v>26</v>
      </c>
      <c r="DF666" t="s">
        <v>1070</v>
      </c>
      <c r="DG666">
        <v>72</v>
      </c>
      <c r="DH666">
        <v>47</v>
      </c>
      <c r="DI666">
        <v>1</v>
      </c>
      <c r="DJ666">
        <v>2</v>
      </c>
      <c r="DK666">
        <v>2015</v>
      </c>
      <c r="DL666">
        <v>80</v>
      </c>
      <c r="DM666">
        <v>0.222</v>
      </c>
      <c r="DN666">
        <v>0.27800000000000002</v>
      </c>
      <c r="DO666">
        <v>0.33300000000000002</v>
      </c>
      <c r="DP666">
        <v>21</v>
      </c>
      <c r="DQ666">
        <v>0.26800000000000002</v>
      </c>
      <c r="DR666">
        <v>7</v>
      </c>
      <c r="DS666">
        <v>1</v>
      </c>
      <c r="DT666" t="s">
        <v>249</v>
      </c>
      <c r="DU666">
        <v>25</v>
      </c>
      <c r="DV666" s="36" t="s">
        <v>3146</v>
      </c>
    </row>
    <row r="667" spans="1:126" x14ac:dyDescent="0.3">
      <c r="A667">
        <v>666</v>
      </c>
      <c r="B667" t="s">
        <v>6857</v>
      </c>
      <c r="C667" t="s">
        <v>6446</v>
      </c>
      <c r="D667" t="s">
        <v>128</v>
      </c>
      <c r="E667">
        <v>607369</v>
      </c>
      <c r="F667" t="s">
        <v>249</v>
      </c>
      <c r="I667" t="s">
        <v>1065</v>
      </c>
      <c r="J667">
        <v>22</v>
      </c>
      <c r="K667" t="s">
        <v>785</v>
      </c>
      <c r="L667">
        <v>76</v>
      </c>
      <c r="M667">
        <v>100</v>
      </c>
      <c r="N667">
        <v>41</v>
      </c>
      <c r="O667">
        <v>90</v>
      </c>
      <c r="P667">
        <v>91</v>
      </c>
      <c r="Q667">
        <v>142</v>
      </c>
      <c r="R667">
        <v>75</v>
      </c>
      <c r="S667">
        <v>91</v>
      </c>
      <c r="T667">
        <v>93</v>
      </c>
      <c r="U667">
        <v>113</v>
      </c>
      <c r="V667">
        <v>82</v>
      </c>
      <c r="W667">
        <v>86</v>
      </c>
      <c r="X667">
        <v>29</v>
      </c>
      <c r="Y667">
        <v>107</v>
      </c>
      <c r="Z667">
        <v>2</v>
      </c>
      <c r="AA667">
        <v>1</v>
      </c>
      <c r="AB667" s="1">
        <v>0.18099999999999999</v>
      </c>
      <c r="AC667" s="1">
        <v>0.25900000000000001</v>
      </c>
      <c r="AD667" s="1">
        <v>0.312</v>
      </c>
      <c r="AE667" s="1">
        <v>0.25600000000000001</v>
      </c>
      <c r="AF667" s="36">
        <v>7</v>
      </c>
      <c r="AG667" s="36">
        <v>7</v>
      </c>
      <c r="AH667" s="8">
        <v>0</v>
      </c>
      <c r="AI667" s="36">
        <v>-8</v>
      </c>
      <c r="AJ667" s="38">
        <v>599</v>
      </c>
      <c r="AK667" s="38">
        <v>223</v>
      </c>
      <c r="AL667" s="1">
        <v>0.21</v>
      </c>
      <c r="AM667" s="1">
        <v>0.4833333333</v>
      </c>
      <c r="AN667" s="1">
        <v>0.1069332762</v>
      </c>
      <c r="AO667" s="1">
        <v>2.2468354900000001E-2</v>
      </c>
      <c r="AP667" s="1">
        <v>7.2066903299999999E-2</v>
      </c>
      <c r="AQ667" s="1">
        <v>0.3077865098</v>
      </c>
      <c r="AR667" s="1">
        <v>0.11497594210000001</v>
      </c>
      <c r="AS667" s="1">
        <v>0.13019184410000001</v>
      </c>
      <c r="AT667" s="1">
        <v>3.7790226699999999E-2</v>
      </c>
      <c r="AU667" s="1">
        <v>5.0986607000000003E-3</v>
      </c>
      <c r="AV667" s="1">
        <v>2.1626137899999998E-2</v>
      </c>
      <c r="AW667" s="1">
        <v>0.25617871120000002</v>
      </c>
      <c r="AX667" s="1">
        <v>-0.65492958000000001</v>
      </c>
      <c r="AY667" s="1">
        <v>-2.2390674999999999E-2</v>
      </c>
      <c r="AZ667" s="1">
        <v>-0.95459718299999996</v>
      </c>
      <c r="BA667" s="1">
        <v>-0.10249113</v>
      </c>
      <c r="BB667" s="1">
        <v>-0.305289596</v>
      </c>
      <c r="BC667" s="1">
        <v>2.2392533958</v>
      </c>
      <c r="BD667" s="1">
        <v>-1.464935184</v>
      </c>
      <c r="BE667" s="1">
        <v>-0.31507141300000002</v>
      </c>
      <c r="BF667" s="1">
        <v>-0.296805084</v>
      </c>
      <c r="BG667" s="1">
        <v>0.18138868380000001</v>
      </c>
      <c r="BH667" s="1">
        <v>-0.397489286</v>
      </c>
      <c r="BI667" s="1">
        <v>-1.4088471869999999</v>
      </c>
      <c r="BJ667">
        <v>2</v>
      </c>
      <c r="BK667">
        <v>2</v>
      </c>
      <c r="BL667" t="s">
        <v>759</v>
      </c>
      <c r="BM667" t="s">
        <v>762</v>
      </c>
      <c r="BN667" s="36" t="s">
        <v>782</v>
      </c>
      <c r="BO667" s="1">
        <v>0.17684262440000001</v>
      </c>
      <c r="BP667" s="1">
        <v>0.79808231880000002</v>
      </c>
      <c r="BQ667" s="1">
        <v>0.45233042919999999</v>
      </c>
      <c r="BR667" s="1">
        <v>0.33350485619999998</v>
      </c>
      <c r="BS667" s="1">
        <v>0.17684262440000001</v>
      </c>
      <c r="BT667" s="1">
        <v>0.79808231880000002</v>
      </c>
      <c r="BU667" s="1">
        <v>0.45233042919999999</v>
      </c>
      <c r="BV667" s="1">
        <v>0.33350485619999998</v>
      </c>
      <c r="BW667" t="s">
        <v>6496</v>
      </c>
      <c r="BX667" t="s">
        <v>1089</v>
      </c>
      <c r="BY667" t="s">
        <v>1063</v>
      </c>
      <c r="BZ667" t="s">
        <v>1089</v>
      </c>
      <c r="CA667">
        <v>52</v>
      </c>
      <c r="CB667">
        <v>26</v>
      </c>
      <c r="CC667">
        <v>1</v>
      </c>
      <c r="CD667">
        <v>0</v>
      </c>
      <c r="CE667">
        <v>2017</v>
      </c>
      <c r="CF667">
        <v>59</v>
      </c>
      <c r="CG667">
        <v>0.17299999999999999</v>
      </c>
      <c r="CH667">
        <v>0.27100000000000002</v>
      </c>
      <c r="CI667">
        <v>0.26900000000000002</v>
      </c>
      <c r="CJ667">
        <v>15</v>
      </c>
      <c r="CK667">
        <v>0.253</v>
      </c>
      <c r="CL667">
        <v>5</v>
      </c>
      <c r="CM667">
        <v>-1</v>
      </c>
      <c r="CN667" t="s">
        <v>249</v>
      </c>
      <c r="CO667">
        <v>28</v>
      </c>
      <c r="DV667" s="36" t="s">
        <v>6447</v>
      </c>
    </row>
    <row r="668" spans="1:126" x14ac:dyDescent="0.3">
      <c r="A668">
        <v>667</v>
      </c>
      <c r="B668" t="s">
        <v>5647</v>
      </c>
      <c r="C668" t="s">
        <v>4595</v>
      </c>
      <c r="D668" t="s">
        <v>4596</v>
      </c>
      <c r="E668">
        <v>606132</v>
      </c>
      <c r="F668" t="s">
        <v>249</v>
      </c>
      <c r="I668" t="s">
        <v>1103</v>
      </c>
      <c r="J668">
        <v>25</v>
      </c>
      <c r="K668" t="s">
        <v>2900</v>
      </c>
      <c r="L668">
        <v>76</v>
      </c>
      <c r="M668">
        <v>83</v>
      </c>
      <c r="N668">
        <v>101</v>
      </c>
      <c r="O668">
        <v>251</v>
      </c>
      <c r="P668">
        <v>80</v>
      </c>
      <c r="Q668">
        <v>98</v>
      </c>
      <c r="R668">
        <v>115</v>
      </c>
      <c r="S668">
        <v>86</v>
      </c>
      <c r="T668">
        <v>125</v>
      </c>
      <c r="U668">
        <v>162</v>
      </c>
      <c r="V668">
        <v>58</v>
      </c>
      <c r="W668">
        <v>102</v>
      </c>
      <c r="X668">
        <v>24</v>
      </c>
      <c r="Y668">
        <v>260</v>
      </c>
      <c r="Z668">
        <v>4</v>
      </c>
      <c r="AA668">
        <v>8</v>
      </c>
      <c r="AB668" s="1">
        <v>0.254</v>
      </c>
      <c r="AC668" s="1">
        <v>0.308</v>
      </c>
      <c r="AD668" s="1">
        <v>0.377</v>
      </c>
      <c r="AE668" s="1">
        <v>0.30299999999999999</v>
      </c>
      <c r="AF668" s="36">
        <v>24</v>
      </c>
      <c r="AG668" s="36">
        <v>22</v>
      </c>
      <c r="AH668" s="8">
        <v>9</v>
      </c>
      <c r="AI668" s="36">
        <v>-7</v>
      </c>
      <c r="AJ668" s="38">
        <v>325</v>
      </c>
      <c r="AK668" s="38">
        <v>114</v>
      </c>
      <c r="AL668" s="1">
        <v>0.21</v>
      </c>
      <c r="AM668" s="1">
        <v>0.4</v>
      </c>
      <c r="AN668" s="1">
        <v>0.25953615619999998</v>
      </c>
      <c r="AO668" s="1">
        <v>6.2408273600000001E-2</v>
      </c>
      <c r="AP668" s="1">
        <v>6.3614169100000006E-2</v>
      </c>
      <c r="AQ668" s="1">
        <v>0.2135874129</v>
      </c>
      <c r="AR668" s="1">
        <v>0.1762825059</v>
      </c>
      <c r="AS668" s="1">
        <v>0.1232737741</v>
      </c>
      <c r="AT668" s="1">
        <v>5.0597734200000001E-2</v>
      </c>
      <c r="AU668" s="1">
        <v>7.2848872000000004E-3</v>
      </c>
      <c r="AV668" s="1">
        <v>1.5301776499999999E-2</v>
      </c>
      <c r="AW668" s="1">
        <v>0.3026917777</v>
      </c>
      <c r="AX668" s="1">
        <v>-0.65492958000000001</v>
      </c>
      <c r="AY668" s="1">
        <v>-1.278941978</v>
      </c>
      <c r="AZ668" s="1">
        <v>9.6418339000000006E-3</v>
      </c>
      <c r="BA668" s="1">
        <v>1.5834007104000001</v>
      </c>
      <c r="BB668" s="1">
        <v>-0.66027368099999995</v>
      </c>
      <c r="BC668" s="1">
        <v>-9.5881060000000004E-2</v>
      </c>
      <c r="BD668" s="1">
        <v>0.87327789170000003</v>
      </c>
      <c r="BE668" s="1">
        <v>-0.47571066299999998</v>
      </c>
      <c r="BF668" s="1">
        <v>1.0647959788000001</v>
      </c>
      <c r="BG668" s="1">
        <v>0.83920831760000003</v>
      </c>
      <c r="BH668" s="1">
        <v>-0.931957441</v>
      </c>
      <c r="BI668" s="1">
        <v>0.18807924039999999</v>
      </c>
      <c r="BJ668">
        <v>2</v>
      </c>
      <c r="BK668">
        <v>3</v>
      </c>
      <c r="BL668" t="s">
        <v>760</v>
      </c>
      <c r="BM668" t="s">
        <v>761</v>
      </c>
      <c r="BN668" s="36" t="s">
        <v>795</v>
      </c>
      <c r="BO668" s="1">
        <v>-0.50371753699999999</v>
      </c>
      <c r="BP668" s="1">
        <v>0.42676899099999999</v>
      </c>
      <c r="BQ668" s="1">
        <v>-0.66298042899999998</v>
      </c>
      <c r="BR668" s="1">
        <v>-0.25496806599999999</v>
      </c>
      <c r="BS668" s="1">
        <v>0.50371753669999997</v>
      </c>
      <c r="BT668" s="1">
        <v>0.42676899099999999</v>
      </c>
      <c r="BU668" s="1">
        <v>0.66298042950000002</v>
      </c>
      <c r="BV668" s="1">
        <v>0.25496806579999998</v>
      </c>
      <c r="BW668" t="s">
        <v>2467</v>
      </c>
      <c r="BX668" t="s">
        <v>1074</v>
      </c>
      <c r="BY668" t="s">
        <v>1063</v>
      </c>
      <c r="BZ668" t="s">
        <v>1074</v>
      </c>
      <c r="CA668">
        <v>160</v>
      </c>
      <c r="CB668">
        <v>70</v>
      </c>
      <c r="CC668">
        <v>2</v>
      </c>
      <c r="CD668">
        <v>5</v>
      </c>
      <c r="CE668">
        <v>2017</v>
      </c>
      <c r="CF668">
        <v>171</v>
      </c>
      <c r="CG668">
        <v>0.28799999999999998</v>
      </c>
      <c r="CH668">
        <v>0.32900000000000001</v>
      </c>
      <c r="CI668">
        <v>0.42499999999999999</v>
      </c>
      <c r="CJ668">
        <v>56</v>
      </c>
      <c r="CK668">
        <v>0.32800000000000001</v>
      </c>
      <c r="CL668">
        <v>25</v>
      </c>
      <c r="CM668">
        <v>7</v>
      </c>
      <c r="CN668" t="s">
        <v>249</v>
      </c>
      <c r="CO668">
        <v>23</v>
      </c>
      <c r="CP668" t="s">
        <v>1074</v>
      </c>
      <c r="CQ668">
        <v>38</v>
      </c>
      <c r="CR668">
        <v>22</v>
      </c>
      <c r="CS668">
        <v>0</v>
      </c>
      <c r="CT668">
        <v>3</v>
      </c>
      <c r="CU668">
        <v>2016</v>
      </c>
      <c r="CV668">
        <v>41</v>
      </c>
      <c r="CW668">
        <v>0.26300000000000001</v>
      </c>
      <c r="CX668">
        <v>0.29299999999999998</v>
      </c>
      <c r="CY668">
        <v>0.26300000000000001</v>
      </c>
      <c r="CZ668">
        <v>10</v>
      </c>
      <c r="DA668">
        <v>0.255</v>
      </c>
      <c r="DB668">
        <v>4</v>
      </c>
      <c r="DC668">
        <v>2</v>
      </c>
      <c r="DD668" t="s">
        <v>249</v>
      </c>
      <c r="DE668">
        <v>22</v>
      </c>
      <c r="DV668" s="36" t="s">
        <v>4875</v>
      </c>
    </row>
    <row r="669" spans="1:126" x14ac:dyDescent="0.3">
      <c r="A669">
        <v>668</v>
      </c>
      <c r="B669" t="s">
        <v>6858</v>
      </c>
      <c r="C669" t="s">
        <v>6424</v>
      </c>
      <c r="D669" t="s">
        <v>221</v>
      </c>
      <c r="E669">
        <v>643565</v>
      </c>
      <c r="F669" t="s">
        <v>249</v>
      </c>
      <c r="I669" t="s">
        <v>1103</v>
      </c>
      <c r="J669">
        <v>22</v>
      </c>
      <c r="K669" t="s">
        <v>781</v>
      </c>
      <c r="L669">
        <v>76</v>
      </c>
      <c r="M669">
        <v>93</v>
      </c>
      <c r="N669">
        <v>46</v>
      </c>
      <c r="O669">
        <v>83</v>
      </c>
      <c r="P669">
        <v>123</v>
      </c>
      <c r="Q669">
        <v>122</v>
      </c>
      <c r="R669">
        <v>91</v>
      </c>
      <c r="S669">
        <v>84</v>
      </c>
      <c r="T669">
        <v>69</v>
      </c>
      <c r="U669">
        <v>317</v>
      </c>
      <c r="V669">
        <v>59</v>
      </c>
      <c r="W669">
        <v>92</v>
      </c>
      <c r="X669">
        <v>27</v>
      </c>
      <c r="Y669">
        <v>120</v>
      </c>
      <c r="Z669">
        <v>2</v>
      </c>
      <c r="AA669">
        <v>2</v>
      </c>
      <c r="AB669" s="1">
        <v>0.2</v>
      </c>
      <c r="AC669" s="1">
        <v>0.28599999999999998</v>
      </c>
      <c r="AD669" s="1">
        <v>0.32100000000000001</v>
      </c>
      <c r="AE669" s="1">
        <v>0.27400000000000002</v>
      </c>
      <c r="AF669" s="36">
        <v>10</v>
      </c>
      <c r="AG669" s="36">
        <v>9</v>
      </c>
      <c r="AH669" s="8">
        <v>1</v>
      </c>
      <c r="AI669" s="36">
        <v>-7</v>
      </c>
      <c r="AJ669" s="38">
        <v>546</v>
      </c>
      <c r="AK669" s="38">
        <v>199</v>
      </c>
      <c r="AL669" s="1">
        <v>0.21</v>
      </c>
      <c r="AM669" s="1">
        <v>0.45</v>
      </c>
      <c r="AN669" s="1">
        <v>0.1198469531</v>
      </c>
      <c r="AO669" s="1">
        <v>2.07012107E-2</v>
      </c>
      <c r="AP669" s="1">
        <v>9.7679515600000003E-2</v>
      </c>
      <c r="AQ669" s="1">
        <v>0.26620835520000002</v>
      </c>
      <c r="AR669" s="1">
        <v>0.13917211509999999</v>
      </c>
      <c r="AS669" s="1">
        <v>0.1209934188</v>
      </c>
      <c r="AT669" s="1">
        <v>2.81426995E-2</v>
      </c>
      <c r="AU669" s="1">
        <v>1.42655448E-2</v>
      </c>
      <c r="AV669" s="1">
        <v>1.5547699599999999E-2</v>
      </c>
      <c r="AW669" s="1">
        <v>0.2744265803</v>
      </c>
      <c r="AX669" s="1">
        <v>-0.65492958000000001</v>
      </c>
      <c r="AY669" s="1">
        <v>-0.52501119600000001</v>
      </c>
      <c r="AZ669" s="1">
        <v>-0.87300061600000001</v>
      </c>
      <c r="BA669" s="1">
        <v>-0.17708351999999999</v>
      </c>
      <c r="BB669" s="1">
        <v>0.77034693919999997</v>
      </c>
      <c r="BC669" s="1">
        <v>1.2085579358</v>
      </c>
      <c r="BD669" s="1">
        <v>-0.54210074799999997</v>
      </c>
      <c r="BE669" s="1">
        <v>-0.52866106099999999</v>
      </c>
      <c r="BF669" s="1">
        <v>-1.32246003</v>
      </c>
      <c r="BG669" s="1">
        <v>2.9396373274999998</v>
      </c>
      <c r="BH669" s="1">
        <v>-0.91117461399999999</v>
      </c>
      <c r="BI669" s="1">
        <v>-0.78234572300000005</v>
      </c>
      <c r="BJ669">
        <v>2</v>
      </c>
      <c r="BK669">
        <v>2</v>
      </c>
      <c r="BL669" t="s">
        <v>759</v>
      </c>
      <c r="BM669" t="s">
        <v>762</v>
      </c>
      <c r="BN669" s="36" t="s">
        <v>782</v>
      </c>
      <c r="BO669" s="1">
        <v>-0.23531788100000001</v>
      </c>
      <c r="BP669" s="1">
        <v>0.83158149550000005</v>
      </c>
      <c r="BQ669" s="1">
        <v>0.3086330524</v>
      </c>
      <c r="BR669" s="1">
        <v>-0.12789769000000001</v>
      </c>
      <c r="BS669" s="1">
        <v>0.2353178813</v>
      </c>
      <c r="BT669" s="1">
        <v>0.83158149550000005</v>
      </c>
      <c r="BU669" s="1">
        <v>0.3086330524</v>
      </c>
      <c r="BV669" s="1">
        <v>0.1278976899</v>
      </c>
      <c r="BW669" t="s">
        <v>2869</v>
      </c>
      <c r="BX669" t="s">
        <v>1074</v>
      </c>
      <c r="BY669" t="s">
        <v>1063</v>
      </c>
      <c r="BZ669" t="s">
        <v>1074</v>
      </c>
      <c r="CA669">
        <v>27</v>
      </c>
      <c r="CB669">
        <v>31</v>
      </c>
      <c r="CC669">
        <v>0</v>
      </c>
      <c r="CD669">
        <v>1</v>
      </c>
      <c r="CE669">
        <v>2017</v>
      </c>
      <c r="CF669">
        <v>32</v>
      </c>
      <c r="CG669">
        <v>0.222</v>
      </c>
      <c r="CH669">
        <v>0.34399999999999997</v>
      </c>
      <c r="CI669">
        <v>0.29599999999999999</v>
      </c>
      <c r="CJ669">
        <v>10</v>
      </c>
      <c r="CK669">
        <v>0.30199999999999999</v>
      </c>
      <c r="CL669">
        <v>6</v>
      </c>
      <c r="CM669">
        <v>0</v>
      </c>
      <c r="CN669" t="s">
        <v>249</v>
      </c>
      <c r="CO669">
        <v>26</v>
      </c>
      <c r="DV669" s="36" t="s">
        <v>6425</v>
      </c>
    </row>
    <row r="670" spans="1:126" x14ac:dyDescent="0.3">
      <c r="A670">
        <v>669</v>
      </c>
      <c r="B670" t="s">
        <v>7343</v>
      </c>
      <c r="C670" t="s">
        <v>227</v>
      </c>
      <c r="D670" t="s">
        <v>58</v>
      </c>
      <c r="E670">
        <v>621035</v>
      </c>
      <c r="F670" t="s">
        <v>265</v>
      </c>
      <c r="G670" t="s">
        <v>249</v>
      </c>
      <c r="I670" t="s">
        <v>1065</v>
      </c>
      <c r="J670">
        <v>25</v>
      </c>
      <c r="K670" t="s">
        <v>809</v>
      </c>
      <c r="L670">
        <v>154</v>
      </c>
      <c r="M670">
        <v>93</v>
      </c>
      <c r="N670">
        <v>172</v>
      </c>
      <c r="O670">
        <v>175</v>
      </c>
      <c r="P670">
        <v>96</v>
      </c>
      <c r="Q670">
        <v>107</v>
      </c>
      <c r="R670">
        <v>104</v>
      </c>
      <c r="S670">
        <v>118</v>
      </c>
      <c r="T670">
        <v>121</v>
      </c>
      <c r="U670">
        <v>185</v>
      </c>
      <c r="V670">
        <v>112</v>
      </c>
      <c r="W670">
        <v>108</v>
      </c>
      <c r="X670">
        <v>27</v>
      </c>
      <c r="Y670">
        <v>444</v>
      </c>
      <c r="Z670">
        <v>13</v>
      </c>
      <c r="AA670">
        <v>10</v>
      </c>
      <c r="AB670" s="1">
        <v>0.254</v>
      </c>
      <c r="AC670" s="1">
        <v>0.314</v>
      </c>
      <c r="AD670" s="1">
        <v>0.42299999999999999</v>
      </c>
      <c r="AE670" s="1">
        <v>0.32100000000000001</v>
      </c>
      <c r="AF670" s="36">
        <v>42</v>
      </c>
      <c r="AG670" s="36">
        <v>38</v>
      </c>
      <c r="AH670" s="8">
        <v>16</v>
      </c>
      <c r="AI670" s="36">
        <v>-4</v>
      </c>
      <c r="AJ670" s="38">
        <v>168</v>
      </c>
      <c r="AK670" s="38">
        <v>20</v>
      </c>
      <c r="AL670" s="1">
        <v>0.42499999999999999</v>
      </c>
      <c r="AM670" s="1">
        <v>0.45</v>
      </c>
      <c r="AN670" s="1">
        <v>0.44351527959999998</v>
      </c>
      <c r="AO670" s="1">
        <v>4.3550486999999999E-2</v>
      </c>
      <c r="AP670" s="1">
        <v>7.6527674300000001E-2</v>
      </c>
      <c r="AQ670" s="1">
        <v>0.23187176940000001</v>
      </c>
      <c r="AR670" s="1">
        <v>0.1594404646</v>
      </c>
      <c r="AS670" s="1">
        <v>0.1693246618</v>
      </c>
      <c r="AT670" s="1">
        <v>4.8936912899999997E-2</v>
      </c>
      <c r="AU670" s="1">
        <v>8.2972437999999996E-3</v>
      </c>
      <c r="AV670" s="1">
        <v>2.9580321999999999E-2</v>
      </c>
      <c r="AW670" s="1">
        <v>0.32147677460000001</v>
      </c>
      <c r="AX670" s="1">
        <v>1.4605237116000001</v>
      </c>
      <c r="AY670" s="1">
        <v>-0.52501119600000001</v>
      </c>
      <c r="AZ670" s="1">
        <v>1.1721352890000001</v>
      </c>
      <c r="BA670" s="1">
        <v>0.78740037750000003</v>
      </c>
      <c r="BB670" s="1">
        <v>-0.11795344200000001</v>
      </c>
      <c r="BC670" s="1">
        <v>0.35737626750000001</v>
      </c>
      <c r="BD670" s="1">
        <v>0.23092772989999999</v>
      </c>
      <c r="BE670" s="1">
        <v>0.59360202699999998</v>
      </c>
      <c r="BF670" s="1">
        <v>0.88822953729999998</v>
      </c>
      <c r="BG670" s="1">
        <v>1.1438190532000001</v>
      </c>
      <c r="BH670" s="1">
        <v>0.27471425249999998</v>
      </c>
      <c r="BI670" s="1">
        <v>0.83302183590000001</v>
      </c>
      <c r="BJ670">
        <v>4</v>
      </c>
      <c r="BK670">
        <v>3</v>
      </c>
      <c r="BL670" t="s">
        <v>760</v>
      </c>
      <c r="BM670" t="s">
        <v>761</v>
      </c>
      <c r="BN670" s="36" t="s">
        <v>795</v>
      </c>
      <c r="BO670" s="1">
        <v>-0.26434530000000001</v>
      </c>
      <c r="BP670" s="1">
        <v>0.1661563995</v>
      </c>
      <c r="BQ670" s="1">
        <v>-0.879614754</v>
      </c>
      <c r="BR670" s="1">
        <v>0.21015102690000001</v>
      </c>
      <c r="BS670" s="1">
        <v>0.2643452999</v>
      </c>
      <c r="BT670" s="1">
        <v>0.1661563995</v>
      </c>
      <c r="BU670" s="1">
        <v>0.87961475389999999</v>
      </c>
      <c r="BV670" s="1">
        <v>0.21015102690000001</v>
      </c>
      <c r="BW670" t="s">
        <v>6580</v>
      </c>
      <c r="BX670" t="s">
        <v>1567</v>
      </c>
      <c r="BY670" t="s">
        <v>1063</v>
      </c>
      <c r="BZ670" t="s">
        <v>1567</v>
      </c>
      <c r="CA670">
        <v>514</v>
      </c>
      <c r="CB670">
        <v>140</v>
      </c>
      <c r="CC670">
        <v>21</v>
      </c>
      <c r="CD670">
        <v>17</v>
      </c>
      <c r="CE670">
        <v>2017</v>
      </c>
      <c r="CF670">
        <v>568</v>
      </c>
      <c r="CG670">
        <v>0.28799999999999998</v>
      </c>
      <c r="CH670">
        <v>0.35399999999999998</v>
      </c>
      <c r="CI670">
        <v>0.496</v>
      </c>
      <c r="CJ670">
        <v>208</v>
      </c>
      <c r="CK670">
        <v>0.36699999999999999</v>
      </c>
      <c r="CL670">
        <v>79</v>
      </c>
      <c r="CM670">
        <v>31</v>
      </c>
      <c r="CN670" t="s">
        <v>249</v>
      </c>
      <c r="CO670">
        <v>26</v>
      </c>
      <c r="CP670" t="s">
        <v>1567</v>
      </c>
      <c r="CQ670">
        <v>61</v>
      </c>
      <c r="CR670">
        <v>36</v>
      </c>
      <c r="CS670">
        <v>1</v>
      </c>
      <c r="CT670">
        <v>0</v>
      </c>
      <c r="CU670">
        <v>2016</v>
      </c>
      <c r="CV670">
        <v>65</v>
      </c>
      <c r="CW670">
        <v>0.21299999999999999</v>
      </c>
      <c r="CX670">
        <v>0.26200000000000001</v>
      </c>
      <c r="CY670">
        <v>0.36099999999999999</v>
      </c>
      <c r="CZ670">
        <v>18</v>
      </c>
      <c r="DA670">
        <v>0.27100000000000002</v>
      </c>
      <c r="DB670">
        <v>7</v>
      </c>
      <c r="DC670">
        <v>1</v>
      </c>
      <c r="DD670" t="s">
        <v>253</v>
      </c>
      <c r="DE670">
        <v>25</v>
      </c>
      <c r="DF670" t="s">
        <v>1397</v>
      </c>
      <c r="DG670">
        <v>94</v>
      </c>
      <c r="DH670">
        <v>37</v>
      </c>
      <c r="DI670">
        <v>0</v>
      </c>
      <c r="DJ670">
        <v>3</v>
      </c>
      <c r="DK670">
        <v>2015</v>
      </c>
      <c r="DL670">
        <v>102</v>
      </c>
      <c r="DM670">
        <v>0.17</v>
      </c>
      <c r="DN670">
        <v>0.22</v>
      </c>
      <c r="DO670">
        <v>0.223</v>
      </c>
      <c r="DP670">
        <v>20</v>
      </c>
      <c r="DQ670">
        <v>0.2</v>
      </c>
      <c r="DR670">
        <v>3</v>
      </c>
      <c r="DS670">
        <v>-1</v>
      </c>
      <c r="DT670" t="s">
        <v>257</v>
      </c>
      <c r="DU670">
        <v>24</v>
      </c>
      <c r="DV670" s="36" t="s">
        <v>3197</v>
      </c>
    </row>
    <row r="671" spans="1:126" x14ac:dyDescent="0.3">
      <c r="A671">
        <v>670</v>
      </c>
      <c r="B671" t="s">
        <v>685</v>
      </c>
      <c r="C671" t="s">
        <v>227</v>
      </c>
      <c r="D671" t="s">
        <v>34</v>
      </c>
      <c r="E671">
        <v>572191</v>
      </c>
      <c r="F671" t="s">
        <v>249</v>
      </c>
      <c r="I671" t="s">
        <v>1065</v>
      </c>
      <c r="J671">
        <v>20</v>
      </c>
      <c r="K671" t="s">
        <v>820</v>
      </c>
      <c r="L671">
        <v>76</v>
      </c>
      <c r="M671">
        <v>93</v>
      </c>
      <c r="N671">
        <v>141</v>
      </c>
      <c r="O671">
        <v>282</v>
      </c>
      <c r="P671">
        <v>82</v>
      </c>
      <c r="Q671">
        <v>128</v>
      </c>
      <c r="R671">
        <v>96</v>
      </c>
      <c r="S671">
        <v>114</v>
      </c>
      <c r="T671">
        <v>108</v>
      </c>
      <c r="U671">
        <v>103</v>
      </c>
      <c r="V671">
        <v>123</v>
      </c>
      <c r="W671">
        <v>100</v>
      </c>
      <c r="X671">
        <v>27</v>
      </c>
      <c r="Y671">
        <v>364</v>
      </c>
      <c r="Z671">
        <v>12</v>
      </c>
      <c r="AA671">
        <v>12</v>
      </c>
      <c r="AB671" s="1">
        <v>0.23200000000000001</v>
      </c>
      <c r="AC671" s="1">
        <v>0.28499999999999998</v>
      </c>
      <c r="AD671" s="1">
        <v>0.39600000000000002</v>
      </c>
      <c r="AE671" s="1">
        <v>0.29599999999999999</v>
      </c>
      <c r="AF671" s="36">
        <v>27</v>
      </c>
      <c r="AG671" s="36">
        <v>25</v>
      </c>
      <c r="AH671" s="8">
        <v>12</v>
      </c>
      <c r="AI671" s="36">
        <v>-12</v>
      </c>
      <c r="AJ671" s="38">
        <v>286</v>
      </c>
      <c r="AK671" s="38">
        <v>100</v>
      </c>
      <c r="AL671" s="1">
        <v>0.21</v>
      </c>
      <c r="AM671" s="1">
        <v>0.45</v>
      </c>
      <c r="AN671" s="1">
        <v>0.36444012580000001</v>
      </c>
      <c r="AO671" s="1">
        <v>7.0245459800000007E-2</v>
      </c>
      <c r="AP671" s="1">
        <v>6.4941822499999996E-2</v>
      </c>
      <c r="AQ671" s="1">
        <v>0.27848656399999999</v>
      </c>
      <c r="AR671" s="1">
        <v>0.14667925670000001</v>
      </c>
      <c r="AS671" s="1">
        <v>0.1640513297</v>
      </c>
      <c r="AT671" s="1">
        <v>4.36511464E-2</v>
      </c>
      <c r="AU671" s="1">
        <v>4.6146117E-3</v>
      </c>
      <c r="AV671" s="1">
        <v>3.2394510799999998E-2</v>
      </c>
      <c r="AW671" s="1">
        <v>0.2962715031</v>
      </c>
      <c r="AX671" s="1">
        <v>-0.65492958000000001</v>
      </c>
      <c r="AY671" s="1">
        <v>-0.52501119600000001</v>
      </c>
      <c r="AZ671" s="1">
        <v>0.67248974719999999</v>
      </c>
      <c r="BA671" s="1">
        <v>1.9142138109</v>
      </c>
      <c r="BB671" s="1">
        <v>-0.60451706800000005</v>
      </c>
      <c r="BC671" s="1">
        <v>1.5129267605000001</v>
      </c>
      <c r="BD671" s="1">
        <v>-0.25578073000000001</v>
      </c>
      <c r="BE671" s="1">
        <v>0.47115398749999998</v>
      </c>
      <c r="BF671" s="1">
        <v>0.32628527750000003</v>
      </c>
      <c r="BG671" s="1">
        <v>3.5741863899999997E-2</v>
      </c>
      <c r="BH671" s="1">
        <v>0.51253973019999999</v>
      </c>
      <c r="BI671" s="1">
        <v>-3.2347128000000003E-2</v>
      </c>
      <c r="BJ671">
        <v>2</v>
      </c>
      <c r="BK671">
        <v>2</v>
      </c>
      <c r="BL671" t="s">
        <v>759</v>
      </c>
      <c r="BM671" t="s">
        <v>763</v>
      </c>
      <c r="BN671" s="36" t="s">
        <v>794</v>
      </c>
      <c r="BO671" s="1">
        <v>0.3131352335</v>
      </c>
      <c r="BP671" s="1">
        <v>0.78248230389999995</v>
      </c>
      <c r="BQ671" s="1">
        <v>-0.23974888</v>
      </c>
      <c r="BR671" s="1">
        <v>-6.1540926000000003E-2</v>
      </c>
      <c r="BS671" s="1">
        <v>0.3131352335</v>
      </c>
      <c r="BT671" s="1">
        <v>0.78248230389999995</v>
      </c>
      <c r="BU671" s="1">
        <v>0.23974888050000001</v>
      </c>
      <c r="BV671" s="1">
        <v>6.1540925500000003E-2</v>
      </c>
      <c r="BW671" t="s">
        <v>4573</v>
      </c>
      <c r="BX671" t="s">
        <v>1085</v>
      </c>
      <c r="BY671" t="s">
        <v>1063</v>
      </c>
      <c r="BZ671" t="s">
        <v>1085</v>
      </c>
      <c r="CA671">
        <v>399</v>
      </c>
      <c r="CB671">
        <v>118</v>
      </c>
      <c r="CC671">
        <v>19</v>
      </c>
      <c r="CD671">
        <v>17</v>
      </c>
      <c r="CE671">
        <v>2017</v>
      </c>
      <c r="CF671">
        <v>432</v>
      </c>
      <c r="CG671">
        <v>0.27100000000000002</v>
      </c>
      <c r="CH671">
        <v>0.32</v>
      </c>
      <c r="CI671">
        <v>0.48599999999999999</v>
      </c>
      <c r="CJ671">
        <v>149</v>
      </c>
      <c r="CK671">
        <v>0.34399999999999997</v>
      </c>
      <c r="CL671">
        <v>53</v>
      </c>
      <c r="CM671">
        <v>22</v>
      </c>
      <c r="CN671" t="s">
        <v>249</v>
      </c>
      <c r="CO671">
        <v>26</v>
      </c>
      <c r="CP671" t="s">
        <v>1085</v>
      </c>
      <c r="CQ671">
        <v>221</v>
      </c>
      <c r="CR671">
        <v>76</v>
      </c>
      <c r="CS671">
        <v>7</v>
      </c>
      <c r="CT671">
        <v>14</v>
      </c>
      <c r="CU671">
        <v>2016</v>
      </c>
      <c r="CV671">
        <v>237</v>
      </c>
      <c r="CW671">
        <v>0.23100000000000001</v>
      </c>
      <c r="CX671">
        <v>0.27800000000000002</v>
      </c>
      <c r="CY671">
        <v>0.376</v>
      </c>
      <c r="CZ671">
        <v>68</v>
      </c>
      <c r="DA671">
        <v>0.28599999999999998</v>
      </c>
      <c r="DB671">
        <v>18</v>
      </c>
      <c r="DC671">
        <v>8</v>
      </c>
      <c r="DD671" t="s">
        <v>249</v>
      </c>
      <c r="DE671">
        <v>25</v>
      </c>
      <c r="DF671" t="s">
        <v>1085</v>
      </c>
      <c r="DG671">
        <v>472</v>
      </c>
      <c r="DH671">
        <v>138</v>
      </c>
      <c r="DI671">
        <v>14</v>
      </c>
      <c r="DJ671">
        <v>16</v>
      </c>
      <c r="DK671">
        <v>2015</v>
      </c>
      <c r="DL671">
        <v>511</v>
      </c>
      <c r="DM671">
        <v>0.22900000000000001</v>
      </c>
      <c r="DN671">
        <v>0.28199999999999997</v>
      </c>
      <c r="DO671">
        <v>0.35799999999999998</v>
      </c>
      <c r="DP671">
        <v>144</v>
      </c>
      <c r="DQ671">
        <v>0.28199999999999997</v>
      </c>
      <c r="DR671">
        <v>29</v>
      </c>
      <c r="DS671">
        <v>15</v>
      </c>
      <c r="DT671" t="s">
        <v>249</v>
      </c>
      <c r="DU671">
        <v>24</v>
      </c>
      <c r="DV671" s="36" t="s">
        <v>3149</v>
      </c>
    </row>
    <row r="672" spans="1:126" x14ac:dyDescent="0.3">
      <c r="A672">
        <v>671</v>
      </c>
      <c r="B672" t="s">
        <v>686</v>
      </c>
      <c r="C672" t="s">
        <v>407</v>
      </c>
      <c r="D672" t="s">
        <v>155</v>
      </c>
      <c r="E672">
        <v>407893</v>
      </c>
      <c r="F672" t="s">
        <v>250</v>
      </c>
      <c r="I672" t="s">
        <v>1061</v>
      </c>
      <c r="J672">
        <v>32</v>
      </c>
      <c r="K672" t="s">
        <v>832</v>
      </c>
      <c r="L672">
        <v>67</v>
      </c>
      <c r="M672">
        <v>131</v>
      </c>
      <c r="N672">
        <v>41</v>
      </c>
      <c r="O672">
        <v>50</v>
      </c>
      <c r="P672">
        <v>191</v>
      </c>
      <c r="Q672">
        <v>94</v>
      </c>
      <c r="R672">
        <v>84</v>
      </c>
      <c r="S672">
        <v>134</v>
      </c>
      <c r="T672">
        <v>64</v>
      </c>
      <c r="U672">
        <v>8</v>
      </c>
      <c r="V672">
        <v>169</v>
      </c>
      <c r="W672">
        <v>111</v>
      </c>
      <c r="X672">
        <v>38</v>
      </c>
      <c r="Y672">
        <v>106</v>
      </c>
      <c r="Z672">
        <v>5</v>
      </c>
      <c r="AA672">
        <v>1</v>
      </c>
      <c r="AB672" s="1">
        <v>0.21299999999999999</v>
      </c>
      <c r="AC672" s="1">
        <v>0.33700000000000002</v>
      </c>
      <c r="AD672" s="1">
        <v>0.40500000000000003</v>
      </c>
      <c r="AE672" s="1">
        <v>0.33100000000000002</v>
      </c>
      <c r="AF672" s="36">
        <v>19</v>
      </c>
      <c r="AG672" s="36">
        <v>17</v>
      </c>
      <c r="AH672" s="8">
        <v>3</v>
      </c>
      <c r="AI672" s="36">
        <v>0</v>
      </c>
      <c r="AJ672" s="38">
        <v>634</v>
      </c>
      <c r="AK672" s="38">
        <v>65</v>
      </c>
      <c r="AL672" s="1">
        <v>0.185</v>
      </c>
      <c r="AM672" s="1">
        <v>0.63333333329999997</v>
      </c>
      <c r="AN672" s="1">
        <v>0.1062786763</v>
      </c>
      <c r="AO672" s="1">
        <v>1.24733108E-2</v>
      </c>
      <c r="AP672" s="1">
        <v>0.1516350025</v>
      </c>
      <c r="AQ672" s="1">
        <v>0.20479854550000001</v>
      </c>
      <c r="AR672" s="1">
        <v>0.12818792239999999</v>
      </c>
      <c r="AS672" s="1">
        <v>0.192180561</v>
      </c>
      <c r="AT672" s="1">
        <v>2.5995578299999999E-2</v>
      </c>
      <c r="AU672" s="1">
        <v>3.6520919999999998E-4</v>
      </c>
      <c r="AV672" s="1">
        <v>4.4423629499999999E-2</v>
      </c>
      <c r="AW672" s="1">
        <v>0.33090754579999998</v>
      </c>
      <c r="AX672" s="1">
        <v>-0.90091252099999997</v>
      </c>
      <c r="AY672" s="1">
        <v>2.2394016717</v>
      </c>
      <c r="AZ672" s="1">
        <v>-0.95873334799999999</v>
      </c>
      <c r="BA672" s="1">
        <v>-0.52438891399999998</v>
      </c>
      <c r="BB672" s="1">
        <v>3.0362810938</v>
      </c>
      <c r="BC672" s="1">
        <v>-0.31375137600000003</v>
      </c>
      <c r="BD672" s="1">
        <v>-0.96103440799999995</v>
      </c>
      <c r="BE672" s="1">
        <v>1.1243215035</v>
      </c>
      <c r="BF672" s="1">
        <v>-1.5507263389999999</v>
      </c>
      <c r="BG672" s="1">
        <v>-1.242872371</v>
      </c>
      <c r="BH672" s="1">
        <v>1.5291136573999999</v>
      </c>
      <c r="BI672" s="1">
        <v>1.1568071503999999</v>
      </c>
      <c r="BJ672">
        <v>3</v>
      </c>
      <c r="BK672">
        <v>3</v>
      </c>
      <c r="BL672" t="s">
        <v>762</v>
      </c>
      <c r="BM672" t="s">
        <v>763</v>
      </c>
      <c r="BN672" s="36" t="s">
        <v>799</v>
      </c>
      <c r="BO672" s="1">
        <v>0.61243578040000002</v>
      </c>
      <c r="BP672" s="1">
        <v>-0.309154975</v>
      </c>
      <c r="BQ672" s="1">
        <v>0.66528939499999995</v>
      </c>
      <c r="BR672" s="1">
        <v>-0.16640424400000001</v>
      </c>
      <c r="BS672" s="1">
        <v>0.61243578040000002</v>
      </c>
      <c r="BT672" s="1">
        <v>0.30915497510000001</v>
      </c>
      <c r="BU672" s="1">
        <v>0.66528939499999995</v>
      </c>
      <c r="BV672" s="1">
        <v>0.1664042439</v>
      </c>
      <c r="BW672" t="s">
        <v>2464</v>
      </c>
      <c r="BX672" t="s">
        <v>1383</v>
      </c>
      <c r="BY672" t="s">
        <v>1373</v>
      </c>
      <c r="CP672" t="s">
        <v>1383</v>
      </c>
      <c r="CQ672">
        <v>387</v>
      </c>
      <c r="CR672">
        <v>116</v>
      </c>
      <c r="CS672">
        <v>15</v>
      </c>
      <c r="CT672">
        <v>2</v>
      </c>
      <c r="CU672">
        <v>2016</v>
      </c>
      <c r="CV672">
        <v>438</v>
      </c>
      <c r="CW672">
        <v>0.20399999999999999</v>
      </c>
      <c r="CX672">
        <v>0.29199999999999998</v>
      </c>
      <c r="CY672">
        <v>0.36199999999999999</v>
      </c>
      <c r="CZ672">
        <v>128</v>
      </c>
      <c r="DA672">
        <v>0.29099999999999998</v>
      </c>
      <c r="DB672">
        <v>29</v>
      </c>
      <c r="DC672">
        <v>6</v>
      </c>
      <c r="DD672" t="s">
        <v>250</v>
      </c>
      <c r="DE672">
        <v>36</v>
      </c>
      <c r="DF672" t="s">
        <v>1383</v>
      </c>
      <c r="DG672">
        <v>392</v>
      </c>
      <c r="DH672">
        <v>111</v>
      </c>
      <c r="DI672">
        <v>31</v>
      </c>
      <c r="DJ672">
        <v>2</v>
      </c>
      <c r="DK672">
        <v>2015</v>
      </c>
      <c r="DL672">
        <v>462</v>
      </c>
      <c r="DM672">
        <v>0.255</v>
      </c>
      <c r="DN672">
        <v>0.35699999999999998</v>
      </c>
      <c r="DO672">
        <v>0.54800000000000004</v>
      </c>
      <c r="DP672">
        <v>177</v>
      </c>
      <c r="DQ672">
        <v>0.38300000000000001</v>
      </c>
      <c r="DR672">
        <v>81</v>
      </c>
      <c r="DS672">
        <v>22</v>
      </c>
      <c r="DT672" t="s">
        <v>250</v>
      </c>
      <c r="DU672">
        <v>35</v>
      </c>
      <c r="DV672" s="36" t="s">
        <v>1541</v>
      </c>
    </row>
    <row r="673" spans="1:126" x14ac:dyDescent="0.3">
      <c r="A673">
        <v>672</v>
      </c>
      <c r="B673" t="s">
        <v>6859</v>
      </c>
      <c r="C673" t="s">
        <v>300</v>
      </c>
      <c r="D673" t="s">
        <v>328</v>
      </c>
      <c r="E673">
        <v>514913</v>
      </c>
      <c r="F673" t="s">
        <v>257</v>
      </c>
      <c r="I673" t="s">
        <v>1065</v>
      </c>
      <c r="J673">
        <v>6</v>
      </c>
      <c r="K673" t="s">
        <v>808</v>
      </c>
      <c r="L673">
        <v>172</v>
      </c>
      <c r="M673">
        <v>96</v>
      </c>
      <c r="N673">
        <v>68</v>
      </c>
      <c r="O673">
        <v>47</v>
      </c>
      <c r="P673">
        <v>78</v>
      </c>
      <c r="Q673">
        <v>81</v>
      </c>
      <c r="R673">
        <v>112</v>
      </c>
      <c r="S673">
        <v>64</v>
      </c>
      <c r="T673">
        <v>124</v>
      </c>
      <c r="U673">
        <v>43</v>
      </c>
      <c r="V673">
        <v>37</v>
      </c>
      <c r="W673">
        <v>94</v>
      </c>
      <c r="X673">
        <v>28</v>
      </c>
      <c r="Y673">
        <v>175</v>
      </c>
      <c r="Z673">
        <v>2</v>
      </c>
      <c r="AA673">
        <v>1</v>
      </c>
      <c r="AB673" s="1">
        <v>0.23899999999999999</v>
      </c>
      <c r="AC673" s="1">
        <v>0.29199999999999998</v>
      </c>
      <c r="AD673" s="1">
        <v>0.33100000000000002</v>
      </c>
      <c r="AE673" s="1">
        <v>0.27800000000000002</v>
      </c>
      <c r="AF673" s="36">
        <v>14</v>
      </c>
      <c r="AG673" s="36">
        <v>14</v>
      </c>
      <c r="AH673" s="8">
        <v>3</v>
      </c>
      <c r="AI673" s="36">
        <v>-3</v>
      </c>
      <c r="AJ673" s="38">
        <v>440</v>
      </c>
      <c r="AK673" s="38">
        <v>68</v>
      </c>
      <c r="AL673" s="1">
        <v>0.47499999999999998</v>
      </c>
      <c r="AM673" s="1">
        <v>0.46666666670000001</v>
      </c>
      <c r="AN673" s="1">
        <v>0.174736425</v>
      </c>
      <c r="AO673" s="1">
        <v>1.1802639E-2</v>
      </c>
      <c r="AP673" s="1">
        <v>6.18065925E-2</v>
      </c>
      <c r="AQ673" s="1">
        <v>0.17577612419999999</v>
      </c>
      <c r="AR673" s="1">
        <v>0.1716077573</v>
      </c>
      <c r="AS673" s="1">
        <v>9.1902388000000002E-2</v>
      </c>
      <c r="AT673" s="1">
        <v>5.0248780899999998E-2</v>
      </c>
      <c r="AU673" s="1">
        <v>1.9442764999999999E-3</v>
      </c>
      <c r="AV673" s="1">
        <v>9.6405410000000007E-3</v>
      </c>
      <c r="AW673" s="1">
        <v>0.27825841150000002</v>
      </c>
      <c r="AX673" s="1">
        <v>1.9524895933999999</v>
      </c>
      <c r="AY673" s="1">
        <v>-0.27370093499999998</v>
      </c>
      <c r="AZ673" s="1">
        <v>-0.52617511400000005</v>
      </c>
      <c r="BA673" s="1">
        <v>-0.55269843900000004</v>
      </c>
      <c r="BB673" s="1">
        <v>-0.736185321</v>
      </c>
      <c r="BC673" s="1">
        <v>-1.0331983570000001</v>
      </c>
      <c r="BD673" s="1">
        <v>0.69498445129999997</v>
      </c>
      <c r="BE673" s="1">
        <v>-1.204161794</v>
      </c>
      <c r="BF673" s="1">
        <v>1.0276978026000001</v>
      </c>
      <c r="BG673" s="1">
        <v>-0.76774253999999997</v>
      </c>
      <c r="BH673" s="1">
        <v>-1.4103852050000001</v>
      </c>
      <c r="BI673" s="1">
        <v>-0.65078800999999997</v>
      </c>
      <c r="BJ673">
        <v>4</v>
      </c>
      <c r="BK673">
        <v>1</v>
      </c>
      <c r="BL673" t="s">
        <v>761</v>
      </c>
      <c r="BM673" t="s">
        <v>6729</v>
      </c>
      <c r="BN673" s="36" t="s">
        <v>6744</v>
      </c>
      <c r="BO673" s="1">
        <v>-0.82559288799999997</v>
      </c>
      <c r="BP673" s="1">
        <v>-0.30821747399999999</v>
      </c>
      <c r="BQ673" s="1">
        <v>-0.25553532899999998</v>
      </c>
      <c r="BR673" s="1">
        <v>0.38456733729999998</v>
      </c>
      <c r="BS673" s="1">
        <v>0.82559288770000006</v>
      </c>
      <c r="BT673" s="1">
        <v>0.30821747370000002</v>
      </c>
      <c r="BU673" s="1">
        <v>0.25553532849999999</v>
      </c>
      <c r="BV673" s="1">
        <v>0.38456733729999998</v>
      </c>
      <c r="BW673" t="s">
        <v>2872</v>
      </c>
      <c r="BX673" t="s">
        <v>1377</v>
      </c>
      <c r="BY673" t="s">
        <v>1373</v>
      </c>
      <c r="BZ673" t="s">
        <v>1377</v>
      </c>
      <c r="CA673">
        <v>113</v>
      </c>
      <c r="CB673">
        <v>41</v>
      </c>
      <c r="CC673">
        <v>0</v>
      </c>
      <c r="CD673">
        <v>0</v>
      </c>
      <c r="CE673">
        <v>2017</v>
      </c>
      <c r="CF673">
        <v>124</v>
      </c>
      <c r="CG673">
        <v>0.23</v>
      </c>
      <c r="CH673">
        <v>0.29299999999999998</v>
      </c>
      <c r="CI673">
        <v>0.28299999999999997</v>
      </c>
      <c r="CJ673">
        <v>33</v>
      </c>
      <c r="CK673">
        <v>0.26400000000000001</v>
      </c>
      <c r="CL673">
        <v>9</v>
      </c>
      <c r="CM673">
        <v>1</v>
      </c>
      <c r="CN673" t="s">
        <v>257</v>
      </c>
      <c r="CO673">
        <v>27</v>
      </c>
      <c r="CP673" t="s">
        <v>1104</v>
      </c>
      <c r="CQ673">
        <v>66</v>
      </c>
      <c r="CR673">
        <v>36</v>
      </c>
      <c r="CS673">
        <v>0</v>
      </c>
      <c r="CT673">
        <v>0</v>
      </c>
      <c r="CU673">
        <v>2016</v>
      </c>
      <c r="CV673">
        <v>78</v>
      </c>
      <c r="CW673">
        <v>0.16700000000000001</v>
      </c>
      <c r="CX673">
        <v>0.247</v>
      </c>
      <c r="CY673">
        <v>0.24199999999999999</v>
      </c>
      <c r="CZ673">
        <v>17</v>
      </c>
      <c r="DA673">
        <v>0.223</v>
      </c>
      <c r="DB673">
        <v>4</v>
      </c>
      <c r="DC673">
        <v>-1</v>
      </c>
      <c r="DD673" t="s">
        <v>253</v>
      </c>
      <c r="DE673">
        <v>26</v>
      </c>
      <c r="DF673" t="s">
        <v>1089</v>
      </c>
      <c r="DG673">
        <v>360</v>
      </c>
      <c r="DH673">
        <v>116</v>
      </c>
      <c r="DI673">
        <v>3</v>
      </c>
      <c r="DJ673">
        <v>2</v>
      </c>
      <c r="DK673">
        <v>2015</v>
      </c>
      <c r="DL673">
        <v>407</v>
      </c>
      <c r="DM673">
        <v>0.26100000000000001</v>
      </c>
      <c r="DN673">
        <v>0.33800000000000002</v>
      </c>
      <c r="DO673">
        <v>0.35</v>
      </c>
      <c r="DP673">
        <v>127</v>
      </c>
      <c r="DQ673">
        <v>0.311</v>
      </c>
      <c r="DR673">
        <v>35</v>
      </c>
      <c r="DS673">
        <v>7</v>
      </c>
      <c r="DT673" t="s">
        <v>257</v>
      </c>
      <c r="DU673">
        <v>25</v>
      </c>
      <c r="DV673" s="36" t="s">
        <v>1090</v>
      </c>
    </row>
    <row r="674" spans="1:126" x14ac:dyDescent="0.3">
      <c r="A674">
        <v>673</v>
      </c>
      <c r="B674" t="s">
        <v>7344</v>
      </c>
      <c r="C674" t="s">
        <v>2979</v>
      </c>
      <c r="D674" t="s">
        <v>2980</v>
      </c>
      <c r="E674">
        <v>542513</v>
      </c>
      <c r="F674" t="s">
        <v>255</v>
      </c>
      <c r="G674" t="s">
        <v>250</v>
      </c>
      <c r="I674" t="s">
        <v>1061</v>
      </c>
      <c r="J674">
        <v>19</v>
      </c>
      <c r="K674" t="s">
        <v>808</v>
      </c>
      <c r="L674">
        <v>90</v>
      </c>
      <c r="M674">
        <v>89</v>
      </c>
      <c r="N674">
        <v>62</v>
      </c>
      <c r="O674">
        <v>63</v>
      </c>
      <c r="P674">
        <v>75</v>
      </c>
      <c r="Q674">
        <v>90</v>
      </c>
      <c r="R674">
        <v>97</v>
      </c>
      <c r="S674">
        <v>81</v>
      </c>
      <c r="T674">
        <v>93</v>
      </c>
      <c r="U674">
        <v>276</v>
      </c>
      <c r="V674">
        <v>58</v>
      </c>
      <c r="W674">
        <v>92</v>
      </c>
      <c r="X674">
        <v>26</v>
      </c>
      <c r="Y674">
        <v>160</v>
      </c>
      <c r="Z674">
        <v>2</v>
      </c>
      <c r="AA674">
        <v>1</v>
      </c>
      <c r="AB674" s="1">
        <v>0.222</v>
      </c>
      <c r="AC674" s="1">
        <v>0.27700000000000002</v>
      </c>
      <c r="AD674" s="1">
        <v>0.33900000000000002</v>
      </c>
      <c r="AE674" s="1">
        <v>0.27300000000000002</v>
      </c>
      <c r="AF674" s="36">
        <v>12</v>
      </c>
      <c r="AG674" s="36">
        <v>11</v>
      </c>
      <c r="AH674" s="8">
        <v>2</v>
      </c>
      <c r="AI674" s="36">
        <v>-9</v>
      </c>
      <c r="AJ674" s="38">
        <v>502</v>
      </c>
      <c r="AK674" s="38">
        <v>68</v>
      </c>
      <c r="AL674" s="1">
        <v>0.25</v>
      </c>
      <c r="AM674" s="1">
        <v>0.43333333330000001</v>
      </c>
      <c r="AN674" s="1">
        <v>0.160137377</v>
      </c>
      <c r="AO674" s="1">
        <v>1.5720249700000001E-2</v>
      </c>
      <c r="AP674" s="1">
        <v>5.9647228199999999E-2</v>
      </c>
      <c r="AQ674" s="1">
        <v>0.1951082116</v>
      </c>
      <c r="AR674" s="1">
        <v>0.14811643269999999</v>
      </c>
      <c r="AS674" s="1">
        <v>0.1166397106</v>
      </c>
      <c r="AT674" s="1">
        <v>3.7838945899999997E-2</v>
      </c>
      <c r="AU674" s="1">
        <v>1.2421408700000001E-2</v>
      </c>
      <c r="AV674" s="1">
        <v>1.52170047E-2</v>
      </c>
      <c r="AW674" s="1">
        <v>0.27330453100000002</v>
      </c>
      <c r="AX674" s="1">
        <v>-0.26135687499999999</v>
      </c>
      <c r="AY674" s="1">
        <v>-0.77632145699999999</v>
      </c>
      <c r="AZ674" s="1">
        <v>-0.618420894</v>
      </c>
      <c r="BA674" s="1">
        <v>-0.38733335600000002</v>
      </c>
      <c r="BB674" s="1">
        <v>-0.82687076800000003</v>
      </c>
      <c r="BC674" s="1">
        <v>-0.55396846099999997</v>
      </c>
      <c r="BD674" s="1">
        <v>-0.20096728599999999</v>
      </c>
      <c r="BE674" s="1">
        <v>-0.62975521300000004</v>
      </c>
      <c r="BF674" s="1">
        <v>-0.29162561300000001</v>
      </c>
      <c r="BG674" s="1">
        <v>2.3847502174000001</v>
      </c>
      <c r="BH674" s="1">
        <v>-0.93912145199999997</v>
      </c>
      <c r="BI674" s="1">
        <v>-0.82086887799999997</v>
      </c>
      <c r="BJ674">
        <v>2</v>
      </c>
      <c r="BK674">
        <v>2</v>
      </c>
      <c r="BL674" t="s">
        <v>759</v>
      </c>
      <c r="BM674" t="s">
        <v>761</v>
      </c>
      <c r="BN674" s="36" t="s">
        <v>779</v>
      </c>
      <c r="BO674" s="1">
        <v>-0.60133612999999997</v>
      </c>
      <c r="BP674" s="1">
        <v>0.61403085359999998</v>
      </c>
      <c r="BQ674" s="1">
        <v>-0.26421535000000002</v>
      </c>
      <c r="BR674" s="1">
        <v>-0.13323526399999999</v>
      </c>
      <c r="BS674" s="1">
        <v>0.60133613029999999</v>
      </c>
      <c r="BT674" s="1">
        <v>0.61403085359999998</v>
      </c>
      <c r="BU674" s="1">
        <v>0.26421534990000001</v>
      </c>
      <c r="BV674" s="1">
        <v>0.1332352638</v>
      </c>
      <c r="BW674" t="s">
        <v>2813</v>
      </c>
      <c r="BX674" t="s">
        <v>1062</v>
      </c>
      <c r="BY674" t="s">
        <v>1063</v>
      </c>
      <c r="BZ674" t="s">
        <v>1062</v>
      </c>
      <c r="CA674">
        <v>104</v>
      </c>
      <c r="CB674">
        <v>48</v>
      </c>
      <c r="CC674">
        <v>0</v>
      </c>
      <c r="CD674">
        <v>0</v>
      </c>
      <c r="CE674">
        <v>2017</v>
      </c>
      <c r="CF674">
        <v>111</v>
      </c>
      <c r="CG674">
        <v>0.24</v>
      </c>
      <c r="CH674">
        <v>0.27900000000000003</v>
      </c>
      <c r="CI674">
        <v>0.34599999999999997</v>
      </c>
      <c r="CJ674">
        <v>31</v>
      </c>
      <c r="CK674">
        <v>0.27600000000000002</v>
      </c>
      <c r="CL674">
        <v>10</v>
      </c>
      <c r="CM674">
        <v>1</v>
      </c>
      <c r="CN674" t="s">
        <v>250</v>
      </c>
      <c r="CO674">
        <v>26</v>
      </c>
      <c r="CP674" t="s">
        <v>1062</v>
      </c>
      <c r="CQ674">
        <v>13</v>
      </c>
      <c r="CR674">
        <v>10</v>
      </c>
      <c r="CS674">
        <v>1</v>
      </c>
      <c r="CT674">
        <v>0</v>
      </c>
      <c r="CU674">
        <v>2016</v>
      </c>
      <c r="CV674">
        <v>13</v>
      </c>
      <c r="CW674">
        <v>0.308</v>
      </c>
      <c r="CX674">
        <v>0.308</v>
      </c>
      <c r="CY674">
        <v>0.53800000000000003</v>
      </c>
      <c r="CZ674">
        <v>5</v>
      </c>
      <c r="DA674">
        <v>0.35799999999999998</v>
      </c>
      <c r="DB674">
        <v>6</v>
      </c>
      <c r="DC674">
        <v>1</v>
      </c>
      <c r="DD674" t="s">
        <v>255</v>
      </c>
      <c r="DE674">
        <v>25</v>
      </c>
      <c r="DF674" t="s">
        <v>1062</v>
      </c>
      <c r="DG674">
        <v>38</v>
      </c>
      <c r="DH674">
        <v>23</v>
      </c>
      <c r="DI674">
        <v>0</v>
      </c>
      <c r="DJ674">
        <v>0</v>
      </c>
      <c r="DK674">
        <v>2015</v>
      </c>
      <c r="DL674">
        <v>41</v>
      </c>
      <c r="DM674">
        <v>0.158</v>
      </c>
      <c r="DN674">
        <v>0.22</v>
      </c>
      <c r="DO674">
        <v>0.158</v>
      </c>
      <c r="DP674">
        <v>8</v>
      </c>
      <c r="DQ674">
        <v>0.186</v>
      </c>
      <c r="DR674">
        <v>1</v>
      </c>
      <c r="DS674">
        <v>-1</v>
      </c>
      <c r="DT674" t="s">
        <v>255</v>
      </c>
      <c r="DU674">
        <v>24</v>
      </c>
      <c r="DV674" s="36" t="s">
        <v>3233</v>
      </c>
    </row>
    <row r="675" spans="1:126" x14ac:dyDescent="0.3">
      <c r="A675">
        <v>674</v>
      </c>
      <c r="B675" t="s">
        <v>6860</v>
      </c>
      <c r="C675" t="s">
        <v>6277</v>
      </c>
      <c r="D675" t="s">
        <v>47</v>
      </c>
      <c r="E675">
        <v>519346</v>
      </c>
      <c r="F675" t="s">
        <v>250</v>
      </c>
      <c r="G675" t="s">
        <v>249</v>
      </c>
      <c r="I675" t="s">
        <v>1103</v>
      </c>
      <c r="J675">
        <v>10</v>
      </c>
      <c r="K675" t="s">
        <v>702</v>
      </c>
      <c r="L675">
        <v>67</v>
      </c>
      <c r="M675">
        <v>107</v>
      </c>
      <c r="N675">
        <v>135</v>
      </c>
      <c r="O675">
        <v>61</v>
      </c>
      <c r="P675">
        <v>142</v>
      </c>
      <c r="Q675">
        <v>126</v>
      </c>
      <c r="R675">
        <v>75</v>
      </c>
      <c r="S675">
        <v>170</v>
      </c>
      <c r="T675">
        <v>104</v>
      </c>
      <c r="U675">
        <v>125</v>
      </c>
      <c r="V675">
        <v>204</v>
      </c>
      <c r="W675">
        <v>116</v>
      </c>
      <c r="X675">
        <v>31</v>
      </c>
      <c r="Y675">
        <v>349</v>
      </c>
      <c r="Z675">
        <v>19</v>
      </c>
      <c r="AA675">
        <v>3</v>
      </c>
      <c r="AB675" s="1">
        <v>0.23100000000000001</v>
      </c>
      <c r="AC675" s="1">
        <v>0.32600000000000001</v>
      </c>
      <c r="AD675" s="1">
        <v>0.47599999999999998</v>
      </c>
      <c r="AE675" s="1">
        <v>0.34599999999999997</v>
      </c>
      <c r="AF675" s="36">
        <v>47</v>
      </c>
      <c r="AG675" s="36">
        <v>42</v>
      </c>
      <c r="AH675" s="8">
        <v>12</v>
      </c>
      <c r="AI675" s="36">
        <v>5</v>
      </c>
      <c r="AJ675" s="38">
        <v>147</v>
      </c>
      <c r="AK675" s="38">
        <v>22</v>
      </c>
      <c r="AL675" s="1">
        <v>0.185</v>
      </c>
      <c r="AM675" s="1">
        <v>0.51666666670000005</v>
      </c>
      <c r="AN675" s="1">
        <v>0.34898799740000003</v>
      </c>
      <c r="AO675" s="1">
        <v>1.50997227E-2</v>
      </c>
      <c r="AP675" s="1">
        <v>0.11232734329999999</v>
      </c>
      <c r="AQ675" s="1">
        <v>0.27358855450000003</v>
      </c>
      <c r="AR675" s="1">
        <v>0.1144986095</v>
      </c>
      <c r="AS675" s="1">
        <v>0.24450338160000001</v>
      </c>
      <c r="AT675" s="1">
        <v>4.2069110299999997E-2</v>
      </c>
      <c r="AU675" s="1">
        <v>5.6144795999999997E-3</v>
      </c>
      <c r="AV675" s="1">
        <v>5.3730858899999998E-2</v>
      </c>
      <c r="AW675" s="1">
        <v>0.34556308800000002</v>
      </c>
      <c r="AX675" s="1">
        <v>-0.90091252099999997</v>
      </c>
      <c r="AY675" s="1">
        <v>0.48022984680000003</v>
      </c>
      <c r="AZ675" s="1">
        <v>0.57485367990000003</v>
      </c>
      <c r="BA675" s="1">
        <v>-0.41352623700000002</v>
      </c>
      <c r="BB675" s="1">
        <v>1.385502411</v>
      </c>
      <c r="BC675" s="1">
        <v>1.3915082871</v>
      </c>
      <c r="BD675" s="1">
        <v>-1.483140498</v>
      </c>
      <c r="BE675" s="1">
        <v>2.3392699857000001</v>
      </c>
      <c r="BF675" s="1">
        <v>0.15809470140000001</v>
      </c>
      <c r="BG675" s="1">
        <v>0.33659484639999998</v>
      </c>
      <c r="BH675" s="1">
        <v>2.315662272</v>
      </c>
      <c r="BI675" s="1">
        <v>1.6599737731999999</v>
      </c>
      <c r="BJ675">
        <v>1</v>
      </c>
      <c r="BK675">
        <v>1</v>
      </c>
      <c r="BL675" t="s">
        <v>763</v>
      </c>
      <c r="BM675" t="s">
        <v>762</v>
      </c>
      <c r="BN675" s="36" t="s">
        <v>777</v>
      </c>
      <c r="BO675" s="1">
        <v>0.98672188350000001</v>
      </c>
      <c r="BP675" s="1">
        <v>6.3877826400000004E-2</v>
      </c>
      <c r="BQ675" s="1">
        <v>0.1124679737</v>
      </c>
      <c r="BR675" s="1">
        <v>1.9868808200000001E-2</v>
      </c>
      <c r="BS675" s="1">
        <v>0.98672188350000001</v>
      </c>
      <c r="BT675" s="1">
        <v>6.3877826400000004E-2</v>
      </c>
      <c r="BU675" s="1">
        <v>0.1124679737</v>
      </c>
      <c r="BV675" s="1">
        <v>1.9868808200000001E-2</v>
      </c>
      <c r="BW675" t="s">
        <v>6955</v>
      </c>
      <c r="BX675" t="s">
        <v>1111</v>
      </c>
      <c r="BY675" t="s">
        <v>1063</v>
      </c>
      <c r="BZ675" t="s">
        <v>1111</v>
      </c>
      <c r="CA675">
        <v>469</v>
      </c>
      <c r="CB675">
        <v>138</v>
      </c>
      <c r="CC675">
        <v>31</v>
      </c>
      <c r="CD675">
        <v>4</v>
      </c>
      <c r="CE675">
        <v>2017</v>
      </c>
      <c r="CF675">
        <v>551</v>
      </c>
      <c r="CG675">
        <v>0.247</v>
      </c>
      <c r="CH675">
        <v>0.35899999999999999</v>
      </c>
      <c r="CI675">
        <v>0.51800000000000002</v>
      </c>
      <c r="CJ675">
        <v>208</v>
      </c>
      <c r="CK675">
        <v>0.377</v>
      </c>
      <c r="CL675">
        <v>86</v>
      </c>
      <c r="CM675">
        <v>22</v>
      </c>
      <c r="CN675" t="s">
        <v>250</v>
      </c>
      <c r="CO675">
        <v>30</v>
      </c>
      <c r="DV675" s="36" t="s">
        <v>6568</v>
      </c>
    </row>
    <row r="676" spans="1:126" x14ac:dyDescent="0.3">
      <c r="A676">
        <v>675</v>
      </c>
      <c r="B676" t="s">
        <v>2799</v>
      </c>
      <c r="C676" t="s">
        <v>484</v>
      </c>
      <c r="D676" t="s">
        <v>129</v>
      </c>
      <c r="E676">
        <v>489365</v>
      </c>
      <c r="F676" t="s">
        <v>255</v>
      </c>
      <c r="I676" t="s">
        <v>1103</v>
      </c>
      <c r="J676">
        <v>31</v>
      </c>
      <c r="K676" t="s">
        <v>708</v>
      </c>
      <c r="L676">
        <v>90</v>
      </c>
      <c r="M676">
        <v>107</v>
      </c>
      <c r="N676">
        <v>33</v>
      </c>
      <c r="O676">
        <v>7</v>
      </c>
      <c r="P676">
        <v>105</v>
      </c>
      <c r="Q676">
        <v>101</v>
      </c>
      <c r="R676">
        <v>94</v>
      </c>
      <c r="S676">
        <v>65</v>
      </c>
      <c r="T676">
        <v>79</v>
      </c>
      <c r="U676">
        <v>22</v>
      </c>
      <c r="V676">
        <v>62</v>
      </c>
      <c r="W676">
        <v>86</v>
      </c>
      <c r="X676">
        <v>31</v>
      </c>
      <c r="Y676">
        <v>84</v>
      </c>
      <c r="Z676">
        <v>1</v>
      </c>
      <c r="AA676">
        <v>0</v>
      </c>
      <c r="AB676" s="1">
        <v>0.2</v>
      </c>
      <c r="AC676" s="1">
        <v>0.26900000000000002</v>
      </c>
      <c r="AD676" s="1">
        <v>0.29399999999999998</v>
      </c>
      <c r="AE676" s="1">
        <v>0.255</v>
      </c>
      <c r="AF676" s="36">
        <v>6</v>
      </c>
      <c r="AG676" s="36">
        <v>6</v>
      </c>
      <c r="AH676" s="8">
        <v>0</v>
      </c>
      <c r="AI676" s="36">
        <v>-6</v>
      </c>
      <c r="AJ676" s="38">
        <v>757</v>
      </c>
      <c r="AK676" s="38">
        <v>124</v>
      </c>
      <c r="AL676" s="1">
        <v>0.25</v>
      </c>
      <c r="AM676" s="1">
        <v>0.51666666670000005</v>
      </c>
      <c r="AN676" s="1">
        <v>8.3949203799999997E-2</v>
      </c>
      <c r="AO676" s="1">
        <v>1.8507357999999999E-3</v>
      </c>
      <c r="AP676" s="1">
        <v>8.3648257599999998E-2</v>
      </c>
      <c r="AQ676" s="1">
        <v>0.22001726429999999</v>
      </c>
      <c r="AR676" s="1">
        <v>0.1447756687</v>
      </c>
      <c r="AS676" s="1">
        <v>9.3193124799999999E-2</v>
      </c>
      <c r="AT676" s="1">
        <v>3.21500059E-2</v>
      </c>
      <c r="AU676" s="1">
        <v>9.8483500000000009E-4</v>
      </c>
      <c r="AV676" s="1">
        <v>1.6256193200000001E-2</v>
      </c>
      <c r="AW676" s="1">
        <v>0.25477137760000002</v>
      </c>
      <c r="AX676" s="1">
        <v>-0.26135687499999999</v>
      </c>
      <c r="AY676" s="1">
        <v>0.48022984680000003</v>
      </c>
      <c r="AZ676" s="1">
        <v>-1.0998247139999999</v>
      </c>
      <c r="BA676" s="1">
        <v>-0.97277521899999997</v>
      </c>
      <c r="BB676" s="1">
        <v>0.18108514880000001</v>
      </c>
      <c r="BC676" s="1">
        <v>6.3510783400000007E-2</v>
      </c>
      <c r="BD676" s="1">
        <v>-0.32838297799999999</v>
      </c>
      <c r="BE676" s="1">
        <v>-1.174190574</v>
      </c>
      <c r="BF676" s="1">
        <v>-0.89643235300000002</v>
      </c>
      <c r="BG676" s="1">
        <v>-1.056431498</v>
      </c>
      <c r="BH676" s="1">
        <v>-0.85130023300000002</v>
      </c>
      <c r="BI676" s="1">
        <v>-1.4571649710000001</v>
      </c>
      <c r="BJ676">
        <v>3</v>
      </c>
      <c r="BK676">
        <v>3</v>
      </c>
      <c r="BL676" t="s">
        <v>762</v>
      </c>
      <c r="BM676" t="s">
        <v>761</v>
      </c>
      <c r="BN676" s="36" t="s">
        <v>783</v>
      </c>
      <c r="BO676" s="1">
        <v>-0.32965157299999998</v>
      </c>
      <c r="BP676" s="1">
        <v>1.51714338E-2</v>
      </c>
      <c r="BQ676" s="1">
        <v>0.89562667230000004</v>
      </c>
      <c r="BR676" s="1">
        <v>0.2327752478</v>
      </c>
      <c r="BS676" s="1">
        <v>0.32965157319999999</v>
      </c>
      <c r="BT676" s="1">
        <v>1.51714338E-2</v>
      </c>
      <c r="BU676" s="1">
        <v>0.89562667230000004</v>
      </c>
      <c r="BV676" s="1">
        <v>0.2327752478</v>
      </c>
      <c r="BW676" t="s">
        <v>2883</v>
      </c>
      <c r="BX676" t="s">
        <v>1386</v>
      </c>
      <c r="BY676" t="s">
        <v>1373</v>
      </c>
      <c r="CP676" t="s">
        <v>1386</v>
      </c>
      <c r="CQ676">
        <v>118</v>
      </c>
      <c r="CR676">
        <v>50</v>
      </c>
      <c r="CS676">
        <v>1</v>
      </c>
      <c r="CT676">
        <v>0</v>
      </c>
      <c r="CU676">
        <v>2016</v>
      </c>
      <c r="CV676">
        <v>136</v>
      </c>
      <c r="CW676">
        <v>0.16900000000000001</v>
      </c>
      <c r="CX676">
        <v>0.254</v>
      </c>
      <c r="CY676">
        <v>0.22</v>
      </c>
      <c r="CZ676">
        <v>30</v>
      </c>
      <c r="DA676">
        <v>0.222</v>
      </c>
      <c r="DB676">
        <v>5</v>
      </c>
      <c r="DC676">
        <v>-2</v>
      </c>
      <c r="DD676" t="s">
        <v>255</v>
      </c>
      <c r="DE676">
        <v>29</v>
      </c>
      <c r="DF676" t="s">
        <v>1386</v>
      </c>
      <c r="DG676">
        <v>49</v>
      </c>
      <c r="DH676">
        <v>18</v>
      </c>
      <c r="DI676">
        <v>0</v>
      </c>
      <c r="DJ676">
        <v>0</v>
      </c>
      <c r="DK676">
        <v>2015</v>
      </c>
      <c r="DL676">
        <v>52</v>
      </c>
      <c r="DM676">
        <v>0.20399999999999999</v>
      </c>
      <c r="DN676">
        <v>0.25</v>
      </c>
      <c r="DO676">
        <v>0.245</v>
      </c>
      <c r="DP676">
        <v>12</v>
      </c>
      <c r="DQ676">
        <v>0.22800000000000001</v>
      </c>
      <c r="DR676">
        <v>3</v>
      </c>
      <c r="DS676">
        <v>0</v>
      </c>
      <c r="DT676" t="s">
        <v>255</v>
      </c>
      <c r="DU676">
        <v>28</v>
      </c>
      <c r="DV676" s="36" t="s">
        <v>1276</v>
      </c>
    </row>
    <row r="677" spans="1:126" x14ac:dyDescent="0.3">
      <c r="A677">
        <v>676</v>
      </c>
      <c r="B677" t="s">
        <v>4098</v>
      </c>
      <c r="C677" t="s">
        <v>919</v>
      </c>
      <c r="D677" t="s">
        <v>4099</v>
      </c>
      <c r="E677">
        <v>572204</v>
      </c>
      <c r="F677" t="s">
        <v>249</v>
      </c>
      <c r="I677" t="s">
        <v>1065</v>
      </c>
      <c r="J677">
        <v>8</v>
      </c>
      <c r="K677" t="s">
        <v>811</v>
      </c>
      <c r="L677">
        <v>76</v>
      </c>
      <c r="M677">
        <v>93</v>
      </c>
      <c r="N677">
        <v>64</v>
      </c>
      <c r="O677">
        <v>114</v>
      </c>
      <c r="P677">
        <v>112</v>
      </c>
      <c r="Q677">
        <v>112</v>
      </c>
      <c r="R677">
        <v>85</v>
      </c>
      <c r="S677">
        <v>130</v>
      </c>
      <c r="T677">
        <v>110</v>
      </c>
      <c r="U677">
        <v>158</v>
      </c>
      <c r="V677">
        <v>130</v>
      </c>
      <c r="W677">
        <v>103</v>
      </c>
      <c r="X677">
        <v>27</v>
      </c>
      <c r="Y677">
        <v>166</v>
      </c>
      <c r="Z677">
        <v>6</v>
      </c>
      <c r="AA677">
        <v>2</v>
      </c>
      <c r="AB677" s="1">
        <v>0.217</v>
      </c>
      <c r="AC677" s="1">
        <v>0.29599999999999999</v>
      </c>
      <c r="AD677" s="1">
        <v>0.40400000000000003</v>
      </c>
      <c r="AE677" s="1">
        <v>0.30599999999999999</v>
      </c>
      <c r="AF677" s="36">
        <v>19</v>
      </c>
      <c r="AG677" s="36">
        <v>17</v>
      </c>
      <c r="AH677" s="8">
        <v>4</v>
      </c>
      <c r="AI677" s="36">
        <v>-4</v>
      </c>
      <c r="AJ677" s="38">
        <v>398</v>
      </c>
      <c r="AK677" s="38">
        <v>149</v>
      </c>
      <c r="AL677" s="1">
        <v>0.21</v>
      </c>
      <c r="AM677" s="1">
        <v>0.45</v>
      </c>
      <c r="AN677" s="1">
        <v>0.1657949997</v>
      </c>
      <c r="AO677" s="1">
        <v>2.84554365E-2</v>
      </c>
      <c r="AP677" s="1">
        <v>8.9198642100000003E-2</v>
      </c>
      <c r="AQ677" s="1">
        <v>0.24250318009999999</v>
      </c>
      <c r="AR677" s="1">
        <v>0.12965836319999999</v>
      </c>
      <c r="AS677" s="1">
        <v>0.18717793790000001</v>
      </c>
      <c r="AT677" s="1">
        <v>4.4726795799999997E-2</v>
      </c>
      <c r="AU677" s="1">
        <v>7.1138605000000002E-3</v>
      </c>
      <c r="AV677" s="1">
        <v>3.4190581999999997E-2</v>
      </c>
      <c r="AW677" s="1">
        <v>0.30583746989999999</v>
      </c>
      <c r="AX677" s="1">
        <v>-0.65492958000000001</v>
      </c>
      <c r="AY677" s="1">
        <v>-0.52501119600000001</v>
      </c>
      <c r="AZ677" s="1">
        <v>-0.58267254800000001</v>
      </c>
      <c r="BA677" s="1">
        <v>0.15022776439999999</v>
      </c>
      <c r="BB677" s="1">
        <v>0.41418110759999999</v>
      </c>
      <c r="BC677" s="1">
        <v>0.62092203779999999</v>
      </c>
      <c r="BD677" s="1">
        <v>-0.90495225700000004</v>
      </c>
      <c r="BE677" s="1">
        <v>1.0081593937</v>
      </c>
      <c r="BF677" s="1">
        <v>0.44064049999999999</v>
      </c>
      <c r="BG677" s="1">
        <v>0.78774762170000001</v>
      </c>
      <c r="BH677" s="1">
        <v>0.66432468060000005</v>
      </c>
      <c r="BI677" s="1">
        <v>0.2960798369</v>
      </c>
      <c r="BJ677">
        <v>1</v>
      </c>
      <c r="BK677">
        <v>1</v>
      </c>
      <c r="BL677" t="s">
        <v>763</v>
      </c>
      <c r="BM677" t="s">
        <v>759</v>
      </c>
      <c r="BN677" s="36" t="s">
        <v>775</v>
      </c>
      <c r="BO677" s="1">
        <v>0.76703992210000005</v>
      </c>
      <c r="BP677" s="1">
        <v>0.60687503819999999</v>
      </c>
      <c r="BQ677" s="1">
        <v>-9.6553050000000001E-2</v>
      </c>
      <c r="BR677" s="1">
        <v>8.8197457399999998E-2</v>
      </c>
      <c r="BS677" s="1">
        <v>0.76703992210000005</v>
      </c>
      <c r="BT677" s="1">
        <v>0.60687503819999999</v>
      </c>
      <c r="BU677" s="1">
        <v>9.6553050200000004E-2</v>
      </c>
      <c r="BV677" s="1">
        <v>8.8197457399999998E-2</v>
      </c>
      <c r="BW677" t="s">
        <v>2882</v>
      </c>
      <c r="BX677" t="s">
        <v>1567</v>
      </c>
      <c r="BY677" t="s">
        <v>1063</v>
      </c>
      <c r="BZ677" t="s">
        <v>1567</v>
      </c>
      <c r="CA677">
        <v>49</v>
      </c>
      <c r="CB677">
        <v>27</v>
      </c>
      <c r="CC677">
        <v>1</v>
      </c>
      <c r="CD677">
        <v>0</v>
      </c>
      <c r="CE677">
        <v>2017</v>
      </c>
      <c r="CF677">
        <v>55</v>
      </c>
      <c r="CG677">
        <v>0.122</v>
      </c>
      <c r="CH677">
        <v>0.218</v>
      </c>
      <c r="CI677">
        <v>0.26500000000000001</v>
      </c>
      <c r="CJ677">
        <v>12</v>
      </c>
      <c r="CK677">
        <v>0.22</v>
      </c>
      <c r="CL677">
        <v>3</v>
      </c>
      <c r="CM677">
        <v>-1</v>
      </c>
      <c r="CN677" t="s">
        <v>249</v>
      </c>
      <c r="CO677">
        <v>26</v>
      </c>
      <c r="CP677" t="s">
        <v>1567</v>
      </c>
      <c r="CQ677">
        <v>236</v>
      </c>
      <c r="CR677">
        <v>80</v>
      </c>
      <c r="CS677">
        <v>13</v>
      </c>
      <c r="CT677">
        <v>5</v>
      </c>
      <c r="CU677">
        <v>2016</v>
      </c>
      <c r="CV677">
        <v>262</v>
      </c>
      <c r="CW677">
        <v>0.22500000000000001</v>
      </c>
      <c r="CX677">
        <v>0.30199999999999999</v>
      </c>
      <c r="CY677">
        <v>0.436</v>
      </c>
      <c r="CZ677">
        <v>84</v>
      </c>
      <c r="DA677">
        <v>0.32</v>
      </c>
      <c r="DB677">
        <v>29</v>
      </c>
      <c r="DC677">
        <v>9</v>
      </c>
      <c r="DD677" t="s">
        <v>249</v>
      </c>
      <c r="DE677">
        <v>25</v>
      </c>
      <c r="DF677" t="s">
        <v>1390</v>
      </c>
      <c r="DG677">
        <v>122</v>
      </c>
      <c r="DH677">
        <v>44</v>
      </c>
      <c r="DI677">
        <v>5</v>
      </c>
      <c r="DJ677">
        <v>1</v>
      </c>
      <c r="DK677">
        <v>2015</v>
      </c>
      <c r="DL677">
        <v>135</v>
      </c>
      <c r="DM677">
        <v>0.29499999999999998</v>
      </c>
      <c r="DN677">
        <v>0.36299999999999999</v>
      </c>
      <c r="DO677">
        <v>0.53300000000000003</v>
      </c>
      <c r="DP677">
        <v>52</v>
      </c>
      <c r="DQ677">
        <v>0.38300000000000001</v>
      </c>
      <c r="DR677">
        <v>37</v>
      </c>
      <c r="DS677">
        <v>6</v>
      </c>
      <c r="DT677" t="s">
        <v>249</v>
      </c>
      <c r="DU677">
        <v>24</v>
      </c>
      <c r="DV677" s="36" t="s">
        <v>4100</v>
      </c>
    </row>
    <row r="678" spans="1:126" x14ac:dyDescent="0.3">
      <c r="A678">
        <v>677</v>
      </c>
      <c r="B678" t="s">
        <v>5648</v>
      </c>
      <c r="C678" t="s">
        <v>4594</v>
      </c>
      <c r="D678" t="s">
        <v>24</v>
      </c>
      <c r="E678">
        <v>605508</v>
      </c>
      <c r="F678" t="s">
        <v>249</v>
      </c>
      <c r="I678" t="s">
        <v>1103</v>
      </c>
      <c r="J678">
        <v>21</v>
      </c>
      <c r="K678" t="s">
        <v>2871</v>
      </c>
      <c r="L678">
        <v>76</v>
      </c>
      <c r="M678">
        <v>86</v>
      </c>
      <c r="N678">
        <v>54</v>
      </c>
      <c r="O678">
        <v>131</v>
      </c>
      <c r="P678">
        <v>102</v>
      </c>
      <c r="Q678">
        <v>101</v>
      </c>
      <c r="R678">
        <v>106</v>
      </c>
      <c r="S678">
        <v>89</v>
      </c>
      <c r="T678">
        <v>99</v>
      </c>
      <c r="U678">
        <v>119</v>
      </c>
      <c r="V678">
        <v>82</v>
      </c>
      <c r="W678">
        <v>100</v>
      </c>
      <c r="X678">
        <v>25</v>
      </c>
      <c r="Y678">
        <v>139</v>
      </c>
      <c r="Z678">
        <v>3</v>
      </c>
      <c r="AA678">
        <v>3</v>
      </c>
      <c r="AB678" s="1">
        <v>0.23699999999999999</v>
      </c>
      <c r="AC678" s="1">
        <v>0.30399999999999999</v>
      </c>
      <c r="AD678" s="1">
        <v>0.36499999999999999</v>
      </c>
      <c r="AE678" s="1">
        <v>0.29699999999999999</v>
      </c>
      <c r="AF678" s="36">
        <v>15</v>
      </c>
      <c r="AG678" s="36">
        <v>14</v>
      </c>
      <c r="AH678" s="8">
        <v>3</v>
      </c>
      <c r="AI678" s="36">
        <v>-5</v>
      </c>
      <c r="AJ678" s="38">
        <v>642</v>
      </c>
      <c r="AK678" s="38">
        <v>240</v>
      </c>
      <c r="AL678" s="1">
        <v>0.21</v>
      </c>
      <c r="AM678" s="1">
        <v>0.41666666670000002</v>
      </c>
      <c r="AN678" s="1">
        <v>0.13852942660000001</v>
      </c>
      <c r="AO678" s="1">
        <v>3.2584470999999997E-2</v>
      </c>
      <c r="AP678" s="1">
        <v>8.10448691E-2</v>
      </c>
      <c r="AQ678" s="1">
        <v>0.218778537</v>
      </c>
      <c r="AR678" s="1">
        <v>0.16223009930000001</v>
      </c>
      <c r="AS678" s="1">
        <v>0.12821189199999999</v>
      </c>
      <c r="AT678" s="1">
        <v>4.0249730099999999E-2</v>
      </c>
      <c r="AU678" s="1">
        <v>5.3303697000000004E-3</v>
      </c>
      <c r="AV678" s="1">
        <v>2.1509902899999999E-2</v>
      </c>
      <c r="AW678" s="1">
        <v>0.29696751840000002</v>
      </c>
      <c r="AX678" s="1">
        <v>-0.65492958000000001</v>
      </c>
      <c r="AY678" s="1">
        <v>-1.027631717</v>
      </c>
      <c r="AZ678" s="1">
        <v>-0.75495323800000003</v>
      </c>
      <c r="BA678" s="1">
        <v>0.3245171905</v>
      </c>
      <c r="BB678" s="1">
        <v>7.1752303500000003E-2</v>
      </c>
      <c r="BC678" s="1">
        <v>3.2803536600000002E-2</v>
      </c>
      <c r="BD678" s="1">
        <v>0.33732352249999997</v>
      </c>
      <c r="BE678" s="1">
        <v>-0.36104637699999997</v>
      </c>
      <c r="BF678" s="1">
        <v>-3.5328571000000003E-2</v>
      </c>
      <c r="BG678" s="1">
        <v>0.25110822869999999</v>
      </c>
      <c r="BH678" s="1">
        <v>-0.40731223999999999</v>
      </c>
      <c r="BI678" s="1">
        <v>-8.4509319999999995E-3</v>
      </c>
      <c r="BJ678">
        <v>2</v>
      </c>
      <c r="BK678">
        <v>2</v>
      </c>
      <c r="BL678" t="s">
        <v>759</v>
      </c>
      <c r="BM678" t="s">
        <v>760</v>
      </c>
      <c r="BN678" s="36" t="s">
        <v>780</v>
      </c>
      <c r="BO678" s="1">
        <v>-0.28961410799999998</v>
      </c>
      <c r="BP678" s="1">
        <v>0.68667394900000001</v>
      </c>
      <c r="BQ678" s="1">
        <v>-0.33740668000000001</v>
      </c>
      <c r="BR678" s="1">
        <v>-0.31393199599999999</v>
      </c>
      <c r="BS678" s="1">
        <v>0.28961410840000001</v>
      </c>
      <c r="BT678" s="1">
        <v>0.68667394900000001</v>
      </c>
      <c r="BU678" s="1">
        <v>0.33740668029999998</v>
      </c>
      <c r="BV678" s="1">
        <v>0.31393199599999999</v>
      </c>
      <c r="BW678" t="s">
        <v>2463</v>
      </c>
      <c r="BX678" t="s">
        <v>1390</v>
      </c>
      <c r="BY678" t="s">
        <v>1373</v>
      </c>
      <c r="CP678" t="s">
        <v>1390</v>
      </c>
      <c r="CQ678">
        <v>2</v>
      </c>
      <c r="CR678">
        <v>1</v>
      </c>
      <c r="CS678">
        <v>0</v>
      </c>
      <c r="CT678">
        <v>0</v>
      </c>
      <c r="CU678">
        <v>2016</v>
      </c>
      <c r="CV678">
        <v>2</v>
      </c>
      <c r="CW678">
        <v>0.5</v>
      </c>
      <c r="CX678">
        <v>0.5</v>
      </c>
      <c r="CY678">
        <v>0.5</v>
      </c>
      <c r="CZ678">
        <v>1</v>
      </c>
      <c r="DA678">
        <v>0.45</v>
      </c>
      <c r="DB678">
        <v>4</v>
      </c>
      <c r="DC678">
        <v>0</v>
      </c>
      <c r="DD678" t="s">
        <v>249</v>
      </c>
      <c r="DE678">
        <v>23</v>
      </c>
      <c r="DV678" s="36" t="s">
        <v>5147</v>
      </c>
    </row>
    <row r="679" spans="1:126" x14ac:dyDescent="0.3">
      <c r="A679">
        <v>678</v>
      </c>
      <c r="B679" t="s">
        <v>5649</v>
      </c>
      <c r="C679" t="s">
        <v>4838</v>
      </c>
      <c r="D679" t="s">
        <v>40</v>
      </c>
      <c r="E679">
        <v>592808</v>
      </c>
      <c r="F679" t="s">
        <v>249</v>
      </c>
      <c r="I679" t="s">
        <v>1103</v>
      </c>
      <c r="J679">
        <v>27</v>
      </c>
      <c r="K679" t="s">
        <v>7228</v>
      </c>
      <c r="L679">
        <v>76</v>
      </c>
      <c r="M679">
        <v>86</v>
      </c>
      <c r="N679">
        <v>81</v>
      </c>
      <c r="O679">
        <v>52</v>
      </c>
      <c r="P679">
        <v>81</v>
      </c>
      <c r="Q679">
        <v>92</v>
      </c>
      <c r="R679">
        <v>116</v>
      </c>
      <c r="S679">
        <v>103</v>
      </c>
      <c r="T679">
        <v>109</v>
      </c>
      <c r="U679">
        <v>94</v>
      </c>
      <c r="V679">
        <v>105</v>
      </c>
      <c r="W679">
        <v>106</v>
      </c>
      <c r="X679">
        <v>25</v>
      </c>
      <c r="Y679">
        <v>210</v>
      </c>
      <c r="Z679">
        <v>6</v>
      </c>
      <c r="AA679">
        <v>2</v>
      </c>
      <c r="AB679" s="1">
        <v>0.25800000000000001</v>
      </c>
      <c r="AC679" s="1">
        <v>0.313</v>
      </c>
      <c r="AD679" s="1">
        <v>0.40699999999999997</v>
      </c>
      <c r="AE679" s="1">
        <v>0.315</v>
      </c>
      <c r="AF679" s="36">
        <v>24</v>
      </c>
      <c r="AG679" s="36">
        <v>22</v>
      </c>
      <c r="AH679" s="8">
        <v>7</v>
      </c>
      <c r="AI679" s="36">
        <v>-3</v>
      </c>
      <c r="AJ679" s="38">
        <v>323</v>
      </c>
      <c r="AK679" s="38">
        <v>113</v>
      </c>
      <c r="AL679" s="1">
        <v>0.21</v>
      </c>
      <c r="AM679" s="1">
        <v>0.41666666670000002</v>
      </c>
      <c r="AN679" s="1">
        <v>0.20956151140000001</v>
      </c>
      <c r="AO679" s="1">
        <v>1.30640177E-2</v>
      </c>
      <c r="AP679" s="1">
        <v>6.4572622400000002E-2</v>
      </c>
      <c r="AQ679" s="1">
        <v>0.1996826327</v>
      </c>
      <c r="AR679" s="1">
        <v>0.17720137799999999</v>
      </c>
      <c r="AS679" s="1">
        <v>0.1487822858</v>
      </c>
      <c r="AT679" s="1">
        <v>4.4059734599999997E-2</v>
      </c>
      <c r="AU679" s="1">
        <v>4.2278361999999996E-3</v>
      </c>
      <c r="AV679" s="1">
        <v>2.7583536299999999E-2</v>
      </c>
      <c r="AW679" s="1">
        <v>0.31527094109999998</v>
      </c>
      <c r="AX679" s="1">
        <v>-0.65492958000000001</v>
      </c>
      <c r="AY679" s="1">
        <v>-1.027631717</v>
      </c>
      <c r="AZ679" s="1">
        <v>-0.306128762</v>
      </c>
      <c r="BA679" s="1">
        <v>-0.49945476300000002</v>
      </c>
      <c r="BB679" s="1">
        <v>-0.62002212899999998</v>
      </c>
      <c r="BC679" s="1">
        <v>-0.44057153300000002</v>
      </c>
      <c r="BD679" s="1">
        <v>0.90832338530000001</v>
      </c>
      <c r="BE679" s="1">
        <v>0.1166031159</v>
      </c>
      <c r="BF679" s="1">
        <v>0.369723409</v>
      </c>
      <c r="BG679" s="1">
        <v>-8.0636051E-2</v>
      </c>
      <c r="BH679" s="1">
        <v>0.1059670395</v>
      </c>
      <c r="BI679" s="1">
        <v>0.61995784799999998</v>
      </c>
      <c r="BJ679">
        <v>1</v>
      </c>
      <c r="BK679">
        <v>3</v>
      </c>
      <c r="BL679" t="s">
        <v>760</v>
      </c>
      <c r="BM679" t="s">
        <v>764</v>
      </c>
      <c r="BN679" s="36" t="s">
        <v>797</v>
      </c>
      <c r="BO679" s="1">
        <v>0.12440399150000001</v>
      </c>
      <c r="BP679" s="1">
        <v>-0.27983160299999998</v>
      </c>
      <c r="BQ679" s="1">
        <v>-0.76992768300000003</v>
      </c>
      <c r="BR679" s="1">
        <v>-0.25251478900000002</v>
      </c>
      <c r="BS679" s="1">
        <v>0.12440399150000001</v>
      </c>
      <c r="BT679" s="1">
        <v>0.27983160350000003</v>
      </c>
      <c r="BU679" s="1">
        <v>0.76992768320000005</v>
      </c>
      <c r="BV679" s="1">
        <v>0.25251478910000003</v>
      </c>
      <c r="BW679" t="s">
        <v>3866</v>
      </c>
      <c r="BX679" t="s">
        <v>1567</v>
      </c>
      <c r="BY679" t="s">
        <v>1063</v>
      </c>
      <c r="BZ679" t="s">
        <v>1567</v>
      </c>
      <c r="CA679">
        <v>96</v>
      </c>
      <c r="CB679">
        <v>31</v>
      </c>
      <c r="CC679">
        <v>5</v>
      </c>
      <c r="CD679">
        <v>0</v>
      </c>
      <c r="CE679">
        <v>2017</v>
      </c>
      <c r="CF679">
        <v>102</v>
      </c>
      <c r="CG679">
        <v>0.27100000000000002</v>
      </c>
      <c r="CH679">
        <v>0.314</v>
      </c>
      <c r="CI679">
        <v>0.45800000000000002</v>
      </c>
      <c r="CJ679">
        <v>34</v>
      </c>
      <c r="CK679">
        <v>0.33400000000000002</v>
      </c>
      <c r="CL679">
        <v>19</v>
      </c>
      <c r="CM679">
        <v>5</v>
      </c>
      <c r="CN679" t="s">
        <v>249</v>
      </c>
      <c r="CO679">
        <v>25</v>
      </c>
      <c r="CP679" t="s">
        <v>1567</v>
      </c>
      <c r="CQ679">
        <v>105</v>
      </c>
      <c r="CR679">
        <v>48</v>
      </c>
      <c r="CS679">
        <v>3</v>
      </c>
      <c r="CT679">
        <v>1</v>
      </c>
      <c r="CU679">
        <v>2016</v>
      </c>
      <c r="CV679">
        <v>115</v>
      </c>
      <c r="CW679">
        <v>0.314</v>
      </c>
      <c r="CX679">
        <v>0.36499999999999999</v>
      </c>
      <c r="CY679">
        <v>0.505</v>
      </c>
      <c r="CZ679">
        <v>43</v>
      </c>
      <c r="DA679">
        <v>0.375</v>
      </c>
      <c r="DB679">
        <v>31</v>
      </c>
      <c r="DC679">
        <v>6</v>
      </c>
      <c r="DD679" t="s">
        <v>249</v>
      </c>
      <c r="DE679">
        <v>24</v>
      </c>
      <c r="DV679" s="36" t="s">
        <v>4839</v>
      </c>
    </row>
    <row r="680" spans="1:126" x14ac:dyDescent="0.3">
      <c r="A680">
        <v>679</v>
      </c>
      <c r="B680" t="s">
        <v>5650</v>
      </c>
      <c r="C680" t="s">
        <v>2980</v>
      </c>
      <c r="D680" t="s">
        <v>4101</v>
      </c>
      <c r="E680">
        <v>630111</v>
      </c>
      <c r="F680" t="s">
        <v>249</v>
      </c>
      <c r="I680" t="s">
        <v>1065</v>
      </c>
      <c r="J680">
        <v>9</v>
      </c>
      <c r="K680" t="s">
        <v>702</v>
      </c>
      <c r="L680">
        <v>76</v>
      </c>
      <c r="M680">
        <v>93</v>
      </c>
      <c r="N680">
        <v>130</v>
      </c>
      <c r="O680">
        <v>44</v>
      </c>
      <c r="P680">
        <v>69</v>
      </c>
      <c r="Q680">
        <v>108</v>
      </c>
      <c r="R680">
        <v>102</v>
      </c>
      <c r="S680">
        <v>124</v>
      </c>
      <c r="T680">
        <v>117</v>
      </c>
      <c r="U680">
        <v>88</v>
      </c>
      <c r="V680">
        <v>137</v>
      </c>
      <c r="W680">
        <v>104</v>
      </c>
      <c r="X680">
        <v>27</v>
      </c>
      <c r="Y680">
        <v>336</v>
      </c>
      <c r="Z680">
        <v>12</v>
      </c>
      <c r="AA680">
        <v>2</v>
      </c>
      <c r="AB680" s="1">
        <v>0.247</v>
      </c>
      <c r="AC680" s="1">
        <v>0.29299999999999998</v>
      </c>
      <c r="AD680" s="1">
        <v>0.42499999999999999</v>
      </c>
      <c r="AE680" s="1">
        <v>0.31</v>
      </c>
      <c r="AF680" s="36">
        <v>31</v>
      </c>
      <c r="AG680" s="36">
        <v>28</v>
      </c>
      <c r="AH680" s="8">
        <v>11</v>
      </c>
      <c r="AI680" s="36">
        <v>-7</v>
      </c>
      <c r="AJ680" s="38">
        <v>251</v>
      </c>
      <c r="AK680" s="38">
        <v>88</v>
      </c>
      <c r="AL680" s="1">
        <v>0.21</v>
      </c>
      <c r="AM680" s="1">
        <v>0.45</v>
      </c>
      <c r="AN680" s="1">
        <v>0.33585456299999999</v>
      </c>
      <c r="AO680" s="1">
        <v>1.09875105E-2</v>
      </c>
      <c r="AP680" s="1">
        <v>5.4892337200000002E-2</v>
      </c>
      <c r="AQ680" s="1">
        <v>0.2345567999</v>
      </c>
      <c r="AR680" s="1">
        <v>0.1570508112</v>
      </c>
      <c r="AS680" s="1">
        <v>0.1781103893</v>
      </c>
      <c r="AT680" s="1">
        <v>4.7478365799999998E-2</v>
      </c>
      <c r="AU680" s="1">
        <v>3.9654408E-3</v>
      </c>
      <c r="AV680" s="1">
        <v>3.6190208299999999E-2</v>
      </c>
      <c r="AW680" s="1">
        <v>0.31041275159999998</v>
      </c>
      <c r="AX680" s="1">
        <v>-0.65492958000000001</v>
      </c>
      <c r="AY680" s="1">
        <v>-0.52501119600000001</v>
      </c>
      <c r="AZ680" s="1">
        <v>0.49186854930000001</v>
      </c>
      <c r="BA680" s="1">
        <v>-0.58710558400000001</v>
      </c>
      <c r="BB680" s="1">
        <v>-1.0265588889999999</v>
      </c>
      <c r="BC680" s="1">
        <v>0.42393642970000001</v>
      </c>
      <c r="BD680" s="1">
        <v>0.13978709910000001</v>
      </c>
      <c r="BE680" s="1">
        <v>0.79760873369999996</v>
      </c>
      <c r="BF680" s="1">
        <v>0.73316741669999996</v>
      </c>
      <c r="BG680" s="1">
        <v>-0.159588918</v>
      </c>
      <c r="BH680" s="1">
        <v>0.83331195229999999</v>
      </c>
      <c r="BI680" s="1">
        <v>0.45316232560000003</v>
      </c>
      <c r="BJ680">
        <v>1</v>
      </c>
      <c r="BK680">
        <v>1</v>
      </c>
      <c r="BL680" t="s">
        <v>763</v>
      </c>
      <c r="BM680" t="s">
        <v>760</v>
      </c>
      <c r="BN680" s="36" t="s">
        <v>776</v>
      </c>
      <c r="BO680" s="1">
        <v>0.69322855110000003</v>
      </c>
      <c r="BP680" s="1">
        <v>-7.5965190000000002E-2</v>
      </c>
      <c r="BQ680" s="1">
        <v>-0.53774244400000004</v>
      </c>
      <c r="BR680" s="1">
        <v>9.3940117300000001E-2</v>
      </c>
      <c r="BS680" s="1">
        <v>0.69322855110000003</v>
      </c>
      <c r="BT680" s="1">
        <v>7.5965189799999999E-2</v>
      </c>
      <c r="BU680" s="1">
        <v>0.53774244390000003</v>
      </c>
      <c r="BV680" s="1">
        <v>9.3940117300000001E-2</v>
      </c>
      <c r="BW680" t="s">
        <v>6583</v>
      </c>
      <c r="BX680" t="s">
        <v>1116</v>
      </c>
      <c r="BY680" t="s">
        <v>1063</v>
      </c>
      <c r="BZ680" t="s">
        <v>1116</v>
      </c>
      <c r="CA680">
        <v>166</v>
      </c>
      <c r="CB680">
        <v>47</v>
      </c>
      <c r="CC680">
        <v>8</v>
      </c>
      <c r="CD680">
        <v>0</v>
      </c>
      <c r="CE680">
        <v>2017</v>
      </c>
      <c r="CF680">
        <v>180</v>
      </c>
      <c r="CG680">
        <v>0.24099999999999999</v>
      </c>
      <c r="CH680">
        <v>0.29399999999999998</v>
      </c>
      <c r="CI680">
        <v>0.46400000000000002</v>
      </c>
      <c r="CJ680">
        <v>58</v>
      </c>
      <c r="CK680">
        <v>0.32300000000000001</v>
      </c>
      <c r="CL680">
        <v>24</v>
      </c>
      <c r="CM680">
        <v>6</v>
      </c>
      <c r="CN680" t="s">
        <v>249</v>
      </c>
      <c r="CO680">
        <v>26</v>
      </c>
      <c r="CP680" t="s">
        <v>1116</v>
      </c>
      <c r="CQ680">
        <v>530</v>
      </c>
      <c r="CR680">
        <v>140</v>
      </c>
      <c r="CS680">
        <v>31</v>
      </c>
      <c r="CT680">
        <v>2</v>
      </c>
      <c r="CU680">
        <v>2016</v>
      </c>
      <c r="CV680">
        <v>563</v>
      </c>
      <c r="CW680">
        <v>0.27200000000000002</v>
      </c>
      <c r="CX680">
        <v>0.313</v>
      </c>
      <c r="CY680">
        <v>0.50800000000000001</v>
      </c>
      <c r="CZ680">
        <v>196</v>
      </c>
      <c r="DA680">
        <v>0.34799999999999998</v>
      </c>
      <c r="DB680">
        <v>65</v>
      </c>
      <c r="DC680">
        <v>26</v>
      </c>
      <c r="DD680" t="s">
        <v>249</v>
      </c>
      <c r="DE680">
        <v>25</v>
      </c>
      <c r="DF680" t="s">
        <v>1116</v>
      </c>
      <c r="DG680">
        <v>406</v>
      </c>
      <c r="DH680">
        <v>118</v>
      </c>
      <c r="DI680">
        <v>9</v>
      </c>
      <c r="DJ680">
        <v>5</v>
      </c>
      <c r="DK680">
        <v>2015</v>
      </c>
      <c r="DL680">
        <v>426</v>
      </c>
      <c r="DM680">
        <v>0.27300000000000002</v>
      </c>
      <c r="DN680">
        <v>0.30499999999999999</v>
      </c>
      <c r="DO680">
        <v>0.40100000000000002</v>
      </c>
      <c r="DP680">
        <v>132</v>
      </c>
      <c r="DQ680">
        <v>0.309</v>
      </c>
      <c r="DR680">
        <v>35</v>
      </c>
      <c r="DS680">
        <v>14</v>
      </c>
      <c r="DT680" t="s">
        <v>249</v>
      </c>
      <c r="DU680">
        <v>24</v>
      </c>
      <c r="DV680" s="36" t="s">
        <v>4102</v>
      </c>
    </row>
    <row r="681" spans="1:126" x14ac:dyDescent="0.3">
      <c r="A681">
        <v>680</v>
      </c>
      <c r="B681" t="s">
        <v>7345</v>
      </c>
      <c r="C681" t="s">
        <v>4103</v>
      </c>
      <c r="D681" t="s">
        <v>4104</v>
      </c>
      <c r="E681">
        <v>605509</v>
      </c>
      <c r="F681" t="s">
        <v>265</v>
      </c>
      <c r="G681" t="s">
        <v>253</v>
      </c>
      <c r="I681" t="s">
        <v>1065</v>
      </c>
      <c r="J681">
        <v>5</v>
      </c>
      <c r="K681" t="s">
        <v>827</v>
      </c>
      <c r="L681">
        <v>154</v>
      </c>
      <c r="M681">
        <v>93</v>
      </c>
      <c r="N681">
        <v>96</v>
      </c>
      <c r="O681">
        <v>183</v>
      </c>
      <c r="P681">
        <v>79</v>
      </c>
      <c r="Q681">
        <v>91</v>
      </c>
      <c r="R681">
        <v>135</v>
      </c>
      <c r="S681">
        <v>58</v>
      </c>
      <c r="T681">
        <v>71</v>
      </c>
      <c r="U681">
        <v>147</v>
      </c>
      <c r="V681">
        <v>40</v>
      </c>
      <c r="W681">
        <v>97</v>
      </c>
      <c r="X681">
        <v>27</v>
      </c>
      <c r="Y681">
        <v>247</v>
      </c>
      <c r="Z681">
        <v>3</v>
      </c>
      <c r="AA681">
        <v>7</v>
      </c>
      <c r="AB681" s="1">
        <v>0.255</v>
      </c>
      <c r="AC681" s="1">
        <v>0.30499999999999999</v>
      </c>
      <c r="AD681" s="1">
        <v>0.33800000000000002</v>
      </c>
      <c r="AE681" s="1">
        <v>0.28699999999999998</v>
      </c>
      <c r="AF681" s="36">
        <v>19</v>
      </c>
      <c r="AG681" s="36">
        <v>20</v>
      </c>
      <c r="AH681" s="8">
        <v>7</v>
      </c>
      <c r="AI681" s="36">
        <v>-7</v>
      </c>
      <c r="AJ681" s="38">
        <v>351</v>
      </c>
      <c r="AK681" s="38">
        <v>43</v>
      </c>
      <c r="AL681" s="1">
        <v>0.42499999999999999</v>
      </c>
      <c r="AM681" s="1">
        <v>0.45</v>
      </c>
      <c r="AN681" s="1">
        <v>0.24674142160000001</v>
      </c>
      <c r="AO681" s="1">
        <v>4.5612522199999998E-2</v>
      </c>
      <c r="AP681" s="1">
        <v>6.2819066199999996E-2</v>
      </c>
      <c r="AQ681" s="1">
        <v>0.1984478294</v>
      </c>
      <c r="AR681" s="1">
        <v>0.2077945014</v>
      </c>
      <c r="AS681" s="1">
        <v>8.3049874499999995E-2</v>
      </c>
      <c r="AT681" s="1">
        <v>2.8722758000000001E-2</v>
      </c>
      <c r="AU681" s="1">
        <v>6.6097335000000002E-3</v>
      </c>
      <c r="AV681" s="1">
        <v>1.0550411900000001E-2</v>
      </c>
      <c r="AW681" s="1">
        <v>0.28727489940000001</v>
      </c>
      <c r="AX681" s="1">
        <v>1.4605237116000001</v>
      </c>
      <c r="AY681" s="1">
        <v>-0.52501119600000001</v>
      </c>
      <c r="AZ681" s="1">
        <v>-7.1203182000000004E-2</v>
      </c>
      <c r="BA681" s="1">
        <v>0.87444032220000001</v>
      </c>
      <c r="BB681" s="1">
        <v>-0.69366510800000003</v>
      </c>
      <c r="BC681" s="1">
        <v>-0.47118150399999997</v>
      </c>
      <c r="BD681" s="1">
        <v>2.0751354957000001</v>
      </c>
      <c r="BE681" s="1">
        <v>-1.4097192860000001</v>
      </c>
      <c r="BF681" s="1">
        <v>-1.2607924230000001</v>
      </c>
      <c r="BG681" s="1">
        <v>0.63605949129999995</v>
      </c>
      <c r="BH681" s="1">
        <v>-1.3334925390000001</v>
      </c>
      <c r="BI681" s="1">
        <v>-0.34122622899999999</v>
      </c>
      <c r="BJ681">
        <v>2</v>
      </c>
      <c r="BK681">
        <v>1</v>
      </c>
      <c r="BL681" t="s">
        <v>761</v>
      </c>
      <c r="BM681" t="s">
        <v>6724</v>
      </c>
      <c r="BN681" s="36" t="s">
        <v>6996</v>
      </c>
      <c r="BO681" s="1">
        <v>-0.96934875200000004</v>
      </c>
      <c r="BP681" s="1">
        <v>-2.1655329000000001E-2</v>
      </c>
      <c r="BQ681" s="1">
        <v>-4.6161615000000003E-2</v>
      </c>
      <c r="BR681" s="1">
        <v>-0.17127926700000001</v>
      </c>
      <c r="BS681" s="1">
        <v>0.96934875170000001</v>
      </c>
      <c r="BT681" s="1">
        <v>2.1655328500000001E-2</v>
      </c>
      <c r="BU681" s="1">
        <v>4.6161614900000002E-2</v>
      </c>
      <c r="BV681" s="1">
        <v>0.1712792668</v>
      </c>
      <c r="BW681" t="s">
        <v>2882</v>
      </c>
      <c r="BX681" t="s">
        <v>1104</v>
      </c>
      <c r="BY681" t="s">
        <v>1063</v>
      </c>
      <c r="BZ681" t="s">
        <v>1104</v>
      </c>
      <c r="CA681">
        <v>194</v>
      </c>
      <c r="CB681">
        <v>104</v>
      </c>
      <c r="CC681">
        <v>1</v>
      </c>
      <c r="CD681">
        <v>9</v>
      </c>
      <c r="CE681">
        <v>2017</v>
      </c>
      <c r="CF681">
        <v>222</v>
      </c>
      <c r="CG681">
        <v>0.25800000000000001</v>
      </c>
      <c r="CH681">
        <v>0.33200000000000002</v>
      </c>
      <c r="CI681">
        <v>0.314</v>
      </c>
      <c r="CJ681">
        <v>65</v>
      </c>
      <c r="CK681">
        <v>0.29399999999999998</v>
      </c>
      <c r="CL681">
        <v>19</v>
      </c>
      <c r="CM681">
        <v>7</v>
      </c>
      <c r="CN681" t="s">
        <v>253</v>
      </c>
      <c r="CO681">
        <v>27</v>
      </c>
      <c r="CP681" t="s">
        <v>1104</v>
      </c>
      <c r="CQ681">
        <v>106</v>
      </c>
      <c r="CR681">
        <v>52</v>
      </c>
      <c r="CS681">
        <v>0</v>
      </c>
      <c r="CT681">
        <v>5</v>
      </c>
      <c r="CU681">
        <v>2016</v>
      </c>
      <c r="CV681">
        <v>120</v>
      </c>
      <c r="CW681">
        <v>0.29199999999999998</v>
      </c>
      <c r="CX681">
        <v>0.37</v>
      </c>
      <c r="CY681">
        <v>0.33</v>
      </c>
      <c r="CZ681">
        <v>39</v>
      </c>
      <c r="DA681">
        <v>0.32200000000000001</v>
      </c>
      <c r="DB681">
        <v>18</v>
      </c>
      <c r="DC681">
        <v>4</v>
      </c>
      <c r="DD681" t="s">
        <v>265</v>
      </c>
      <c r="DE681">
        <v>26</v>
      </c>
      <c r="DF681" t="s">
        <v>1104</v>
      </c>
      <c r="DG681">
        <v>178</v>
      </c>
      <c r="DH681">
        <v>54</v>
      </c>
      <c r="DI681">
        <v>2</v>
      </c>
      <c r="DJ681">
        <v>5</v>
      </c>
      <c r="DK681">
        <v>2015</v>
      </c>
      <c r="DL681">
        <v>193</v>
      </c>
      <c r="DM681">
        <v>0.30299999999999999</v>
      </c>
      <c r="DN681">
        <v>0.35799999999999998</v>
      </c>
      <c r="DO681">
        <v>0.40400000000000003</v>
      </c>
      <c r="DP681">
        <v>66</v>
      </c>
      <c r="DQ681">
        <v>0.34</v>
      </c>
      <c r="DR681">
        <v>30</v>
      </c>
      <c r="DS681">
        <v>8</v>
      </c>
      <c r="DT681" t="s">
        <v>265</v>
      </c>
      <c r="DU681">
        <v>25</v>
      </c>
      <c r="DV681" s="36" t="s">
        <v>4105</v>
      </c>
    </row>
    <row r="682" spans="1:126" x14ac:dyDescent="0.3">
      <c r="A682">
        <v>681</v>
      </c>
      <c r="B682" t="s">
        <v>6861</v>
      </c>
      <c r="C682" t="s">
        <v>6484</v>
      </c>
      <c r="D682" t="s">
        <v>95</v>
      </c>
      <c r="E682">
        <v>620443</v>
      </c>
      <c r="F682" t="s">
        <v>255</v>
      </c>
      <c r="I682" t="s">
        <v>1065</v>
      </c>
      <c r="J682">
        <v>24</v>
      </c>
      <c r="K682" t="s">
        <v>2871</v>
      </c>
      <c r="L682">
        <v>90</v>
      </c>
      <c r="M682">
        <v>72</v>
      </c>
      <c r="N682">
        <v>71</v>
      </c>
      <c r="O682">
        <v>9</v>
      </c>
      <c r="P682">
        <v>138</v>
      </c>
      <c r="Q682">
        <v>102</v>
      </c>
      <c r="R682">
        <v>78</v>
      </c>
      <c r="S682">
        <v>65</v>
      </c>
      <c r="T682">
        <v>96</v>
      </c>
      <c r="U682">
        <v>171</v>
      </c>
      <c r="V682">
        <v>35</v>
      </c>
      <c r="W682">
        <v>86</v>
      </c>
      <c r="X682">
        <v>21</v>
      </c>
      <c r="Y682">
        <v>183</v>
      </c>
      <c r="Z682">
        <v>2</v>
      </c>
      <c r="AA682">
        <v>0</v>
      </c>
      <c r="AB682" s="1">
        <v>0.185</v>
      </c>
      <c r="AC682" s="1">
        <v>0.27700000000000002</v>
      </c>
      <c r="AD682" s="1">
        <v>0.27900000000000003</v>
      </c>
      <c r="AE682" s="1">
        <v>0.25700000000000001</v>
      </c>
      <c r="AF682" s="36">
        <v>10</v>
      </c>
      <c r="AG682" s="36">
        <v>10</v>
      </c>
      <c r="AH682" s="8">
        <v>0</v>
      </c>
      <c r="AI682" s="36">
        <v>-12</v>
      </c>
      <c r="AJ682" s="38">
        <v>514</v>
      </c>
      <c r="AK682" s="38">
        <v>78</v>
      </c>
      <c r="AL682" s="1">
        <v>0.25</v>
      </c>
      <c r="AM682" s="1">
        <v>0.35</v>
      </c>
      <c r="AN682" s="1">
        <v>0.1827042186</v>
      </c>
      <c r="AO682" s="1">
        <v>2.1856380000000002E-3</v>
      </c>
      <c r="AP682" s="1">
        <v>0.10984002869999999</v>
      </c>
      <c r="AQ682" s="1">
        <v>0.2220772191</v>
      </c>
      <c r="AR682" s="1">
        <v>0.11997035960000001</v>
      </c>
      <c r="AS682" s="1">
        <v>9.4107632799999993E-2</v>
      </c>
      <c r="AT682" s="1">
        <v>3.8761176600000002E-2</v>
      </c>
      <c r="AU682" s="1">
        <v>7.6719012999999997E-3</v>
      </c>
      <c r="AV682" s="1">
        <v>9.3241955999999997E-3</v>
      </c>
      <c r="AW682" s="1">
        <v>0.2565532875</v>
      </c>
      <c r="AX682" s="1">
        <v>-0.26135687499999999</v>
      </c>
      <c r="AY682" s="1">
        <v>-2.0328727600000001</v>
      </c>
      <c r="AZ682" s="1">
        <v>-0.475829685</v>
      </c>
      <c r="BA682" s="1">
        <v>-0.95863876100000001</v>
      </c>
      <c r="BB682" s="1">
        <v>1.2810442467000001</v>
      </c>
      <c r="BC682" s="1">
        <v>0.1145757253</v>
      </c>
      <c r="BD682" s="1">
        <v>-1.274449671</v>
      </c>
      <c r="BE682" s="1">
        <v>-1.1529554799999999</v>
      </c>
      <c r="BF682" s="1">
        <v>-0.19358075999999999</v>
      </c>
      <c r="BG682" s="1">
        <v>0.95565803199999999</v>
      </c>
      <c r="BH682" s="1">
        <v>-1.437119375</v>
      </c>
      <c r="BI682" s="1">
        <v>-1.3959869140000001</v>
      </c>
      <c r="BJ682">
        <v>2</v>
      </c>
      <c r="BK682">
        <v>2</v>
      </c>
      <c r="BL682" t="s">
        <v>759</v>
      </c>
      <c r="BM682" t="s">
        <v>6729</v>
      </c>
      <c r="BN682" s="36" t="s">
        <v>6767</v>
      </c>
      <c r="BO682" s="1">
        <v>-0.13059520899999999</v>
      </c>
      <c r="BP682" s="1">
        <v>0.68774850399999998</v>
      </c>
      <c r="BQ682" s="1">
        <v>-0.126139482</v>
      </c>
      <c r="BR682" s="1">
        <v>0.2481345797</v>
      </c>
      <c r="BS682" s="1">
        <v>0.1305952091</v>
      </c>
      <c r="BT682" s="1">
        <v>0.68774850399999998</v>
      </c>
      <c r="BU682" s="1">
        <v>0.12613948159999999</v>
      </c>
      <c r="BV682" s="1">
        <v>0.2481345797</v>
      </c>
      <c r="BW682" t="s">
        <v>2816</v>
      </c>
      <c r="BX682" t="s">
        <v>1107</v>
      </c>
      <c r="BY682" t="s">
        <v>1063</v>
      </c>
      <c r="BZ682" t="s">
        <v>1107</v>
      </c>
      <c r="CA682">
        <v>123</v>
      </c>
      <c r="CB682">
        <v>56</v>
      </c>
      <c r="CC682">
        <v>0</v>
      </c>
      <c r="CD682">
        <v>0</v>
      </c>
      <c r="CE682">
        <v>2017</v>
      </c>
      <c r="CF682">
        <v>139</v>
      </c>
      <c r="CG682">
        <v>0.16300000000000001</v>
      </c>
      <c r="CH682">
        <v>0.24299999999999999</v>
      </c>
      <c r="CI682">
        <v>0.20300000000000001</v>
      </c>
      <c r="CJ682">
        <v>29</v>
      </c>
      <c r="CK682">
        <v>0.20899999999999999</v>
      </c>
      <c r="CL682">
        <v>4</v>
      </c>
      <c r="CM682">
        <v>-3</v>
      </c>
      <c r="CN682" t="s">
        <v>255</v>
      </c>
      <c r="CO682">
        <v>21</v>
      </c>
      <c r="DV682" s="36" t="s">
        <v>6485</v>
      </c>
    </row>
    <row r="683" spans="1:126" x14ac:dyDescent="0.3">
      <c r="A683">
        <v>682</v>
      </c>
      <c r="B683" t="s">
        <v>7346</v>
      </c>
      <c r="C683" t="s">
        <v>229</v>
      </c>
      <c r="D683" t="s">
        <v>285</v>
      </c>
      <c r="E683">
        <v>593527</v>
      </c>
      <c r="F683" t="s">
        <v>257</v>
      </c>
      <c r="G683" t="s">
        <v>265</v>
      </c>
      <c r="I683" t="s">
        <v>1061</v>
      </c>
      <c r="J683">
        <v>3</v>
      </c>
      <c r="K683" t="s">
        <v>2871</v>
      </c>
      <c r="L683">
        <v>172</v>
      </c>
      <c r="M683">
        <v>86</v>
      </c>
      <c r="N683">
        <v>68</v>
      </c>
      <c r="O683">
        <v>125</v>
      </c>
      <c r="P683">
        <v>85</v>
      </c>
      <c r="Q683">
        <v>84</v>
      </c>
      <c r="R683">
        <v>116</v>
      </c>
      <c r="S683">
        <v>59</v>
      </c>
      <c r="T683">
        <v>105</v>
      </c>
      <c r="U683">
        <v>68</v>
      </c>
      <c r="V683">
        <v>36</v>
      </c>
      <c r="W683">
        <v>94</v>
      </c>
      <c r="X683">
        <v>25</v>
      </c>
      <c r="Y683">
        <v>176</v>
      </c>
      <c r="Z683">
        <v>2</v>
      </c>
      <c r="AA683">
        <v>3</v>
      </c>
      <c r="AB683" s="1">
        <v>0.23699999999999999</v>
      </c>
      <c r="AC683" s="1">
        <v>0.29599999999999999</v>
      </c>
      <c r="AD683" s="1">
        <v>0.32200000000000001</v>
      </c>
      <c r="AE683" s="1">
        <v>0.27900000000000003</v>
      </c>
      <c r="AF683" s="36">
        <v>14</v>
      </c>
      <c r="AG683" s="36">
        <v>14</v>
      </c>
      <c r="AH683" s="8">
        <v>3</v>
      </c>
      <c r="AI683" s="36">
        <v>-3</v>
      </c>
      <c r="AJ683" s="38">
        <v>439</v>
      </c>
      <c r="AK683" s="38">
        <v>67</v>
      </c>
      <c r="AL683" s="1">
        <v>0.47499999999999998</v>
      </c>
      <c r="AM683" s="1">
        <v>0.41666666670000002</v>
      </c>
      <c r="AN683" s="1">
        <v>0.17555482589999999</v>
      </c>
      <c r="AO683" s="1">
        <v>3.1216821700000001E-2</v>
      </c>
      <c r="AP683" s="1">
        <v>6.7646518500000002E-2</v>
      </c>
      <c r="AQ683" s="1">
        <v>0.18275692139999999</v>
      </c>
      <c r="AR683" s="1">
        <v>0.177598124</v>
      </c>
      <c r="AS683" s="1">
        <v>8.5032604999999997E-2</v>
      </c>
      <c r="AT683" s="1">
        <v>4.2702025800000001E-2</v>
      </c>
      <c r="AU683" s="1">
        <v>3.0589839999999998E-3</v>
      </c>
      <c r="AV683" s="1">
        <v>9.4703489999999994E-3</v>
      </c>
      <c r="AW683" s="1">
        <v>0.27892965980000001</v>
      </c>
      <c r="AX683" s="1">
        <v>1.9524895933999999</v>
      </c>
      <c r="AY683" s="1">
        <v>-1.027631717</v>
      </c>
      <c r="AZ683" s="1">
        <v>-0.52100395300000002</v>
      </c>
      <c r="BA683" s="1">
        <v>0.26678776040000002</v>
      </c>
      <c r="BB683" s="1">
        <v>-0.49092967799999998</v>
      </c>
      <c r="BC683" s="1">
        <v>-0.86014892799999998</v>
      </c>
      <c r="BD683" s="1">
        <v>0.92345515199999995</v>
      </c>
      <c r="BE683" s="1">
        <v>-1.3636798080000001</v>
      </c>
      <c r="BF683" s="1">
        <v>0.22538167179999999</v>
      </c>
      <c r="BG683" s="1">
        <v>-0.43233517999999999</v>
      </c>
      <c r="BH683" s="1">
        <v>-1.4247680279999999</v>
      </c>
      <c r="BI683" s="1">
        <v>-0.62774214100000003</v>
      </c>
      <c r="BJ683">
        <v>4</v>
      </c>
      <c r="BK683">
        <v>1</v>
      </c>
      <c r="BL683" t="s">
        <v>761</v>
      </c>
      <c r="BM683" t="s">
        <v>760</v>
      </c>
      <c r="BN683" s="36" t="s">
        <v>773</v>
      </c>
      <c r="BO683" s="1">
        <v>-0.91380794499999995</v>
      </c>
      <c r="BP683" s="1">
        <v>-0.102776573</v>
      </c>
      <c r="BQ683" s="1">
        <v>-0.26912398799999998</v>
      </c>
      <c r="BR683" s="1">
        <v>0.2161007938</v>
      </c>
      <c r="BS683" s="1">
        <v>0.9138079455</v>
      </c>
      <c r="BT683" s="1">
        <v>0.1027765726</v>
      </c>
      <c r="BU683" s="1">
        <v>0.26912398840000001</v>
      </c>
      <c r="BV683" s="1">
        <v>0.2161007938</v>
      </c>
      <c r="BW683" t="s">
        <v>2469</v>
      </c>
      <c r="BX683" t="s">
        <v>1388</v>
      </c>
      <c r="BY683" t="s">
        <v>1373</v>
      </c>
      <c r="BZ683" t="s">
        <v>1388</v>
      </c>
      <c r="CA683">
        <v>74</v>
      </c>
      <c r="CB683">
        <v>33</v>
      </c>
      <c r="CC683">
        <v>0</v>
      </c>
      <c r="CD683">
        <v>1</v>
      </c>
      <c r="CE683">
        <v>2017</v>
      </c>
      <c r="CF683">
        <v>79</v>
      </c>
      <c r="CG683">
        <v>0.24299999999999999</v>
      </c>
      <c r="CH683">
        <v>0.29099999999999998</v>
      </c>
      <c r="CI683">
        <v>0.28399999999999997</v>
      </c>
      <c r="CJ683">
        <v>21</v>
      </c>
      <c r="CK683">
        <v>0.26400000000000001</v>
      </c>
      <c r="CL683">
        <v>7</v>
      </c>
      <c r="CM683">
        <v>1</v>
      </c>
      <c r="CN683" t="s">
        <v>265</v>
      </c>
      <c r="CO683">
        <v>24</v>
      </c>
      <c r="DV683" s="36" t="s">
        <v>6703</v>
      </c>
    </row>
    <row r="684" spans="1:126" x14ac:dyDescent="0.3">
      <c r="A684">
        <v>683</v>
      </c>
      <c r="B684" t="s">
        <v>7347</v>
      </c>
      <c r="C684" t="s">
        <v>4106</v>
      </c>
      <c r="D684" t="s">
        <v>1925</v>
      </c>
      <c r="E684">
        <v>591720</v>
      </c>
      <c r="F684" t="s">
        <v>257</v>
      </c>
      <c r="G684" t="s">
        <v>265</v>
      </c>
      <c r="H684" t="s">
        <v>253</v>
      </c>
      <c r="I684" t="s">
        <v>1065</v>
      </c>
      <c r="J684">
        <v>3</v>
      </c>
      <c r="K684" t="s">
        <v>2903</v>
      </c>
      <c r="L684">
        <v>172</v>
      </c>
      <c r="M684">
        <v>86</v>
      </c>
      <c r="N684">
        <v>137</v>
      </c>
      <c r="O684">
        <v>84</v>
      </c>
      <c r="P684">
        <v>65</v>
      </c>
      <c r="Q684">
        <v>70</v>
      </c>
      <c r="R684">
        <v>129</v>
      </c>
      <c r="S684">
        <v>67</v>
      </c>
      <c r="T684">
        <v>105</v>
      </c>
      <c r="U684">
        <v>162</v>
      </c>
      <c r="V684">
        <v>39</v>
      </c>
      <c r="W684">
        <v>98</v>
      </c>
      <c r="X684">
        <v>25</v>
      </c>
      <c r="Y684">
        <v>353</v>
      </c>
      <c r="Z684">
        <v>4</v>
      </c>
      <c r="AA684">
        <v>4</v>
      </c>
      <c r="AB684" s="1">
        <v>0.26200000000000001</v>
      </c>
      <c r="AC684" s="1">
        <v>0.3</v>
      </c>
      <c r="AD684" s="1">
        <v>0.35899999999999999</v>
      </c>
      <c r="AE684" s="1">
        <v>0.28999999999999998</v>
      </c>
      <c r="AF684" s="36">
        <v>25</v>
      </c>
      <c r="AG684" s="36">
        <v>29</v>
      </c>
      <c r="AH684" s="8">
        <v>9</v>
      </c>
      <c r="AI684" s="36">
        <v>-3</v>
      </c>
      <c r="AJ684" s="38">
        <v>246</v>
      </c>
      <c r="AK684" s="38">
        <v>42</v>
      </c>
      <c r="AL684" s="1">
        <v>0.47499999999999998</v>
      </c>
      <c r="AM684" s="1">
        <v>0.41666666670000002</v>
      </c>
      <c r="AN684" s="1">
        <v>0.35257662290000003</v>
      </c>
      <c r="AO684" s="1">
        <v>2.08064011E-2</v>
      </c>
      <c r="AP684" s="1">
        <v>5.1879989299999998E-2</v>
      </c>
      <c r="AQ684" s="1">
        <v>0.151926855</v>
      </c>
      <c r="AR684" s="1">
        <v>0.19735857070000001</v>
      </c>
      <c r="AS684" s="1">
        <v>9.6683479399999994E-2</v>
      </c>
      <c r="AT684" s="1">
        <v>4.2771991799999999E-2</v>
      </c>
      <c r="AU684" s="1">
        <v>7.2833726999999996E-3</v>
      </c>
      <c r="AV684" s="1">
        <v>1.03831571E-2</v>
      </c>
      <c r="AW684" s="1">
        <v>0.29012149030000001</v>
      </c>
      <c r="AX684" s="1">
        <v>1.9524895933999999</v>
      </c>
      <c r="AY684" s="1">
        <v>-1.027631717</v>
      </c>
      <c r="AZ684" s="1">
        <v>0.59752882659999995</v>
      </c>
      <c r="BA684" s="1">
        <v>-0.172643359</v>
      </c>
      <c r="BB684" s="1">
        <v>-1.1530665440000001</v>
      </c>
      <c r="BC684" s="1">
        <v>-1.6244062560000001</v>
      </c>
      <c r="BD684" s="1">
        <v>1.6771123822</v>
      </c>
      <c r="BE684" s="1">
        <v>-1.0931437020000001</v>
      </c>
      <c r="BF684" s="1">
        <v>0.2328199537</v>
      </c>
      <c r="BG684" s="1">
        <v>0.83875260500000004</v>
      </c>
      <c r="BH684" s="1">
        <v>-1.347627146</v>
      </c>
      <c r="BI684" s="1">
        <v>-0.24349463199999999</v>
      </c>
      <c r="BJ684">
        <v>4</v>
      </c>
      <c r="BK684">
        <v>1</v>
      </c>
      <c r="BL684" t="s">
        <v>761</v>
      </c>
      <c r="BM684" t="s">
        <v>760</v>
      </c>
      <c r="BN684" s="36" t="s">
        <v>773</v>
      </c>
      <c r="BO684" s="1">
        <v>-0.83856755599999999</v>
      </c>
      <c r="BP684" s="1">
        <v>-0.238539005</v>
      </c>
      <c r="BQ684" s="1">
        <v>-0.47380751399999999</v>
      </c>
      <c r="BR684" s="1">
        <v>-2.641231E-3</v>
      </c>
      <c r="BS684" s="1">
        <v>0.83856755579999998</v>
      </c>
      <c r="BT684" s="1">
        <v>0.2385390053</v>
      </c>
      <c r="BU684" s="1">
        <v>0.47380751380000002</v>
      </c>
      <c r="BV684" s="1">
        <v>2.641231E-3</v>
      </c>
      <c r="BW684" t="s">
        <v>2458</v>
      </c>
      <c r="BX684" t="s">
        <v>1383</v>
      </c>
      <c r="BY684" t="s">
        <v>1373</v>
      </c>
      <c r="BZ684" t="s">
        <v>1383</v>
      </c>
      <c r="CA684">
        <v>315</v>
      </c>
      <c r="CB684">
        <v>108</v>
      </c>
      <c r="CC684">
        <v>3</v>
      </c>
      <c r="CD684">
        <v>2</v>
      </c>
      <c r="CE684">
        <v>2017</v>
      </c>
      <c r="CF684">
        <v>336</v>
      </c>
      <c r="CG684">
        <v>0.29199999999999998</v>
      </c>
      <c r="CH684">
        <v>0.314</v>
      </c>
      <c r="CI684">
        <v>0.375</v>
      </c>
      <c r="CJ684">
        <v>100</v>
      </c>
      <c r="CK684">
        <v>0.29899999999999999</v>
      </c>
      <c r="CL684">
        <v>27</v>
      </c>
      <c r="CM684">
        <v>11</v>
      </c>
      <c r="CN684" t="s">
        <v>265</v>
      </c>
      <c r="CO684">
        <v>24</v>
      </c>
      <c r="CP684" t="s">
        <v>1383</v>
      </c>
      <c r="CQ684">
        <v>155</v>
      </c>
      <c r="CR684">
        <v>72</v>
      </c>
      <c r="CS684">
        <v>1</v>
      </c>
      <c r="CT684">
        <v>2</v>
      </c>
      <c r="CU684">
        <v>2016</v>
      </c>
      <c r="CV684">
        <v>168</v>
      </c>
      <c r="CW684">
        <v>0.25800000000000001</v>
      </c>
      <c r="CX684">
        <v>0.30499999999999999</v>
      </c>
      <c r="CY684">
        <v>0.374</v>
      </c>
      <c r="CZ684">
        <v>50</v>
      </c>
      <c r="DA684">
        <v>0.29799999999999999</v>
      </c>
      <c r="DB684">
        <v>17</v>
      </c>
      <c r="DC684">
        <v>4</v>
      </c>
      <c r="DD684" t="s">
        <v>253</v>
      </c>
      <c r="DE684">
        <v>23</v>
      </c>
      <c r="DF684" t="s">
        <v>1567</v>
      </c>
      <c r="DG684">
        <v>6</v>
      </c>
      <c r="DH684">
        <v>8</v>
      </c>
      <c r="DI684">
        <v>0</v>
      </c>
      <c r="DJ684">
        <v>0</v>
      </c>
      <c r="DK684">
        <v>2015</v>
      </c>
      <c r="DL684">
        <v>8</v>
      </c>
      <c r="DM684">
        <v>0.33300000000000002</v>
      </c>
      <c r="DN684">
        <v>0.42899999999999999</v>
      </c>
      <c r="DO684">
        <v>0.5</v>
      </c>
      <c r="DP684">
        <v>3</v>
      </c>
      <c r="DQ684">
        <v>0.35799999999999998</v>
      </c>
      <c r="DR684">
        <v>5</v>
      </c>
      <c r="DS684">
        <v>0</v>
      </c>
      <c r="DT684" t="s">
        <v>265</v>
      </c>
      <c r="DU684">
        <v>22</v>
      </c>
      <c r="DV684" s="36" t="s">
        <v>4107</v>
      </c>
    </row>
    <row r="685" spans="1:126" x14ac:dyDescent="0.3">
      <c r="A685">
        <v>684</v>
      </c>
      <c r="B685" t="s">
        <v>4108</v>
      </c>
      <c r="C685" t="s">
        <v>128</v>
      </c>
      <c r="D685" t="s">
        <v>4109</v>
      </c>
      <c r="E685">
        <v>581527</v>
      </c>
      <c r="F685" t="s">
        <v>265</v>
      </c>
      <c r="I685" t="s">
        <v>1065</v>
      </c>
      <c r="J685">
        <v>25</v>
      </c>
      <c r="K685" t="s">
        <v>823</v>
      </c>
      <c r="L685">
        <v>154</v>
      </c>
      <c r="M685">
        <v>93</v>
      </c>
      <c r="N685">
        <v>113</v>
      </c>
      <c r="O685">
        <v>99</v>
      </c>
      <c r="P685">
        <v>61</v>
      </c>
      <c r="Q685">
        <v>88</v>
      </c>
      <c r="R685">
        <v>117</v>
      </c>
      <c r="S685">
        <v>95</v>
      </c>
      <c r="T685">
        <v>145</v>
      </c>
      <c r="U685">
        <v>49</v>
      </c>
      <c r="V685">
        <v>79</v>
      </c>
      <c r="W685">
        <v>103</v>
      </c>
      <c r="X685">
        <v>27</v>
      </c>
      <c r="Y685">
        <v>293</v>
      </c>
      <c r="Z685">
        <v>6</v>
      </c>
      <c r="AA685">
        <v>4</v>
      </c>
      <c r="AB685" s="1">
        <v>0.26400000000000001</v>
      </c>
      <c r="AC685" s="1">
        <v>0.30399999999999999</v>
      </c>
      <c r="AD685" s="1">
        <v>0.4</v>
      </c>
      <c r="AE685" s="1">
        <v>0.307</v>
      </c>
      <c r="AF685" s="36">
        <v>27</v>
      </c>
      <c r="AG685" s="36">
        <v>30</v>
      </c>
      <c r="AH685" s="8">
        <v>10</v>
      </c>
      <c r="AI685" s="36">
        <v>3</v>
      </c>
      <c r="AJ685" s="38">
        <v>228</v>
      </c>
      <c r="AK685" s="38">
        <v>34</v>
      </c>
      <c r="AL685" s="1">
        <v>0.42499999999999999</v>
      </c>
      <c r="AM685" s="1">
        <v>0.45</v>
      </c>
      <c r="AN685" s="1">
        <v>0.292690493</v>
      </c>
      <c r="AO685" s="1">
        <v>2.45256168E-2</v>
      </c>
      <c r="AP685" s="1">
        <v>4.8346242400000003E-2</v>
      </c>
      <c r="AQ685" s="1">
        <v>0.19101059200000001</v>
      </c>
      <c r="AR685" s="1">
        <v>0.1791893423</v>
      </c>
      <c r="AS685" s="1">
        <v>0.1364250313</v>
      </c>
      <c r="AT685" s="1">
        <v>5.88138551E-2</v>
      </c>
      <c r="AU685" s="1">
        <v>2.1951515E-3</v>
      </c>
      <c r="AV685" s="1">
        <v>2.07491276E-2</v>
      </c>
      <c r="AW685" s="1">
        <v>0.30690906969999998</v>
      </c>
      <c r="AX685" s="1">
        <v>1.4605237116000001</v>
      </c>
      <c r="AY685" s="1">
        <v>-0.52501119600000001</v>
      </c>
      <c r="AZ685" s="1">
        <v>0.21913136080000001</v>
      </c>
      <c r="BA685" s="1">
        <v>-1.565267E-2</v>
      </c>
      <c r="BB685" s="1">
        <v>-1.3014710540000001</v>
      </c>
      <c r="BC685" s="1">
        <v>-0.65554579099999999</v>
      </c>
      <c r="BD685" s="1">
        <v>0.98414372000000006</v>
      </c>
      <c r="BE685" s="1">
        <v>-0.17033530599999999</v>
      </c>
      <c r="BF685" s="1">
        <v>1.9382742166</v>
      </c>
      <c r="BG685" s="1">
        <v>-0.69225606699999997</v>
      </c>
      <c r="BH685" s="1">
        <v>-0.47160491999999998</v>
      </c>
      <c r="BI685" s="1">
        <v>0.3328709178</v>
      </c>
      <c r="BJ685">
        <v>4</v>
      </c>
      <c r="BK685">
        <v>3</v>
      </c>
      <c r="BL685" t="s">
        <v>760</v>
      </c>
      <c r="BM685" t="s">
        <v>761</v>
      </c>
      <c r="BN685" s="36" t="s">
        <v>795</v>
      </c>
      <c r="BO685" s="1">
        <v>-0.47495527799999998</v>
      </c>
      <c r="BP685" s="1">
        <v>-0.36114476699999998</v>
      </c>
      <c r="BQ685" s="1">
        <v>-0.68606402</v>
      </c>
      <c r="BR685" s="1">
        <v>0.33667298039999999</v>
      </c>
      <c r="BS685" s="1">
        <v>0.4749552782</v>
      </c>
      <c r="BT685" s="1">
        <v>0.36114476690000002</v>
      </c>
      <c r="BU685" s="1">
        <v>0.6860640201</v>
      </c>
      <c r="BV685" s="1">
        <v>0.33667298039999999</v>
      </c>
      <c r="BW685" t="s">
        <v>6583</v>
      </c>
      <c r="BX685" t="s">
        <v>1386</v>
      </c>
      <c r="BY685" t="s">
        <v>1373</v>
      </c>
      <c r="BZ685" t="s">
        <v>1386</v>
      </c>
      <c r="CA685">
        <v>185</v>
      </c>
      <c r="CB685">
        <v>50</v>
      </c>
      <c r="CC685">
        <v>5</v>
      </c>
      <c r="CD685">
        <v>4</v>
      </c>
      <c r="CE685">
        <v>2017</v>
      </c>
      <c r="CF685">
        <v>197</v>
      </c>
      <c r="CG685">
        <v>0.25900000000000001</v>
      </c>
      <c r="CH685">
        <v>0.29099999999999998</v>
      </c>
      <c r="CI685">
        <v>0.438</v>
      </c>
      <c r="CJ685">
        <v>61</v>
      </c>
      <c r="CK685">
        <v>0.31</v>
      </c>
      <c r="CL685">
        <v>22</v>
      </c>
      <c r="CM685">
        <v>7</v>
      </c>
      <c r="CN685" t="s">
        <v>265</v>
      </c>
      <c r="CO685">
        <v>26</v>
      </c>
      <c r="CP685" t="s">
        <v>1386</v>
      </c>
      <c r="CQ685">
        <v>410</v>
      </c>
      <c r="CR685">
        <v>101</v>
      </c>
      <c r="CS685">
        <v>11</v>
      </c>
      <c r="CT685">
        <v>4</v>
      </c>
      <c r="CU685">
        <v>2016</v>
      </c>
      <c r="CV685">
        <v>432</v>
      </c>
      <c r="CW685">
        <v>0.3</v>
      </c>
      <c r="CX685">
        <v>0.33200000000000002</v>
      </c>
      <c r="CY685">
        <v>0.45400000000000001</v>
      </c>
      <c r="CZ685">
        <v>147</v>
      </c>
      <c r="DA685">
        <v>0.34</v>
      </c>
      <c r="DB685">
        <v>50</v>
      </c>
      <c r="DC685">
        <v>19</v>
      </c>
      <c r="DD685" t="s">
        <v>265</v>
      </c>
      <c r="DE685">
        <v>25</v>
      </c>
      <c r="DF685" t="s">
        <v>1386</v>
      </c>
      <c r="DG685">
        <v>217</v>
      </c>
      <c r="DH685">
        <v>62</v>
      </c>
      <c r="DI685">
        <v>8</v>
      </c>
      <c r="DJ685">
        <v>3</v>
      </c>
      <c r="DK685">
        <v>2015</v>
      </c>
      <c r="DL685">
        <v>238</v>
      </c>
      <c r="DM685">
        <v>0.30399999999999999</v>
      </c>
      <c r="DN685">
        <v>0.36099999999999999</v>
      </c>
      <c r="DO685">
        <v>0.498</v>
      </c>
      <c r="DP685">
        <v>88</v>
      </c>
      <c r="DQ685">
        <v>0.371</v>
      </c>
      <c r="DR685">
        <v>47</v>
      </c>
      <c r="DS685">
        <v>13</v>
      </c>
      <c r="DT685" t="s">
        <v>265</v>
      </c>
      <c r="DU685">
        <v>24</v>
      </c>
      <c r="DV685" s="36" t="s">
        <v>4110</v>
      </c>
    </row>
    <row r="686" spans="1:126" x14ac:dyDescent="0.3">
      <c r="A686">
        <v>685</v>
      </c>
      <c r="B686" t="s">
        <v>6862</v>
      </c>
      <c r="C686" t="s">
        <v>128</v>
      </c>
      <c r="D686" t="s">
        <v>112</v>
      </c>
      <c r="E686">
        <v>607752</v>
      </c>
      <c r="F686" t="s">
        <v>250</v>
      </c>
      <c r="I686" t="s">
        <v>1065</v>
      </c>
      <c r="J686">
        <v>28</v>
      </c>
      <c r="K686" t="s">
        <v>2884</v>
      </c>
      <c r="L686">
        <v>67</v>
      </c>
      <c r="M686">
        <v>83</v>
      </c>
      <c r="N686">
        <v>77</v>
      </c>
      <c r="O686">
        <v>141</v>
      </c>
      <c r="P686">
        <v>100</v>
      </c>
      <c r="Q686">
        <v>109</v>
      </c>
      <c r="R686">
        <v>107</v>
      </c>
      <c r="S686">
        <v>83</v>
      </c>
      <c r="T686">
        <v>140</v>
      </c>
      <c r="U686">
        <v>59</v>
      </c>
      <c r="V686">
        <v>52</v>
      </c>
      <c r="W686">
        <v>101</v>
      </c>
      <c r="X686">
        <v>24</v>
      </c>
      <c r="Y686">
        <v>199</v>
      </c>
      <c r="Z686">
        <v>3</v>
      </c>
      <c r="AA686">
        <v>4</v>
      </c>
      <c r="AB686" s="1">
        <v>0.24099999999999999</v>
      </c>
      <c r="AC686" s="1">
        <v>0.312</v>
      </c>
      <c r="AD686" s="1">
        <v>0.36</v>
      </c>
      <c r="AE686" s="1">
        <v>0.3</v>
      </c>
      <c r="AF686" s="36">
        <v>20</v>
      </c>
      <c r="AG686" s="36">
        <v>18</v>
      </c>
      <c r="AH686" s="8">
        <v>5</v>
      </c>
      <c r="AI686" s="36">
        <v>-6</v>
      </c>
      <c r="AJ686" s="38">
        <v>387</v>
      </c>
      <c r="AK686" s="38">
        <v>46</v>
      </c>
      <c r="AL686" s="1">
        <v>0.185</v>
      </c>
      <c r="AM686" s="1">
        <v>0.4</v>
      </c>
      <c r="AN686" s="1">
        <v>0.19936557060000001</v>
      </c>
      <c r="AO686" s="1">
        <v>3.5204653099999997E-2</v>
      </c>
      <c r="AP686" s="1">
        <v>7.8985446900000006E-2</v>
      </c>
      <c r="AQ686" s="1">
        <v>0.23732388669999999</v>
      </c>
      <c r="AR686" s="1">
        <v>0.16414081659999999</v>
      </c>
      <c r="AS686" s="1">
        <v>0.11864010849999999</v>
      </c>
      <c r="AT686" s="1">
        <v>5.6999635299999997E-2</v>
      </c>
      <c r="AU686" s="1">
        <v>2.6626988000000001E-3</v>
      </c>
      <c r="AV686" s="1">
        <v>1.3789253600000001E-2</v>
      </c>
      <c r="AW686" s="1">
        <v>0.30043334020000001</v>
      </c>
      <c r="AX686" s="1">
        <v>-0.90091252099999997</v>
      </c>
      <c r="AY686" s="1">
        <v>-1.278941978</v>
      </c>
      <c r="AZ686" s="1">
        <v>-0.37055299800000002</v>
      </c>
      <c r="BA686" s="1">
        <v>0.43511690549999998</v>
      </c>
      <c r="BB686" s="1">
        <v>-1.4735933999999999E-2</v>
      </c>
      <c r="BC686" s="1">
        <v>0.49253071469999998</v>
      </c>
      <c r="BD686" s="1">
        <v>0.41019767930000001</v>
      </c>
      <c r="BE686" s="1">
        <v>-0.58330549300000001</v>
      </c>
      <c r="BF686" s="1">
        <v>1.7453995527999999</v>
      </c>
      <c r="BG686" s="1">
        <v>-0.55157449999999997</v>
      </c>
      <c r="BH686" s="1">
        <v>-1.0597798810000001</v>
      </c>
      <c r="BI686" s="1">
        <v>0.11054063</v>
      </c>
      <c r="BJ686">
        <v>2</v>
      </c>
      <c r="BK686">
        <v>3</v>
      </c>
      <c r="BL686" t="s">
        <v>760</v>
      </c>
      <c r="BM686" t="s">
        <v>759</v>
      </c>
      <c r="BN686" s="36" t="s">
        <v>798</v>
      </c>
      <c r="BO686" s="1">
        <v>-0.11050616000000001</v>
      </c>
      <c r="BP686" s="1">
        <v>0.37609081319999998</v>
      </c>
      <c r="BQ686" s="1">
        <v>-0.64076190399999999</v>
      </c>
      <c r="BR686" s="1">
        <v>0.13252013400000001</v>
      </c>
      <c r="BS686" s="1">
        <v>0.1105061604</v>
      </c>
      <c r="BT686" s="1">
        <v>0.37609081319999998</v>
      </c>
      <c r="BU686" s="1">
        <v>0.64076190420000001</v>
      </c>
      <c r="BV686" s="1">
        <v>0.13252013400000001</v>
      </c>
      <c r="BW686" t="s">
        <v>2467</v>
      </c>
      <c r="BX686" t="s">
        <v>1394</v>
      </c>
      <c r="BY686" t="s">
        <v>1373</v>
      </c>
      <c r="BZ686" t="s">
        <v>1394</v>
      </c>
      <c r="CA686">
        <v>76</v>
      </c>
      <c r="CB686">
        <v>33</v>
      </c>
      <c r="CC686">
        <v>0</v>
      </c>
      <c r="CD686">
        <v>1</v>
      </c>
      <c r="CE686">
        <v>2017</v>
      </c>
      <c r="CF686">
        <v>83</v>
      </c>
      <c r="CG686">
        <v>0.26300000000000001</v>
      </c>
      <c r="CH686">
        <v>0.32500000000000001</v>
      </c>
      <c r="CI686">
        <v>0.34200000000000003</v>
      </c>
      <c r="CJ686">
        <v>25</v>
      </c>
      <c r="CK686">
        <v>0.30299999999999999</v>
      </c>
      <c r="CL686">
        <v>11</v>
      </c>
      <c r="CM686">
        <v>2</v>
      </c>
      <c r="CN686" t="s">
        <v>250</v>
      </c>
      <c r="CO686">
        <v>23</v>
      </c>
      <c r="DV686" s="36" t="s">
        <v>6712</v>
      </c>
    </row>
    <row r="687" spans="1:126" x14ac:dyDescent="0.3">
      <c r="A687">
        <v>686</v>
      </c>
      <c r="B687" t="s">
        <v>687</v>
      </c>
      <c r="C687" t="s">
        <v>231</v>
      </c>
      <c r="D687" t="s">
        <v>221</v>
      </c>
      <c r="E687">
        <v>545361</v>
      </c>
      <c r="F687" t="s">
        <v>249</v>
      </c>
      <c r="I687" t="s">
        <v>1065</v>
      </c>
      <c r="J687">
        <v>9</v>
      </c>
      <c r="K687" t="s">
        <v>790</v>
      </c>
      <c r="L687">
        <v>76</v>
      </c>
      <c r="M687">
        <v>89</v>
      </c>
      <c r="N687">
        <v>221</v>
      </c>
      <c r="O687">
        <v>189</v>
      </c>
      <c r="P687">
        <v>185</v>
      </c>
      <c r="Q687">
        <v>89</v>
      </c>
      <c r="R687">
        <v>105</v>
      </c>
      <c r="S687">
        <v>170</v>
      </c>
      <c r="T687">
        <v>117</v>
      </c>
      <c r="U687">
        <v>153</v>
      </c>
      <c r="V687">
        <v>180</v>
      </c>
      <c r="W687">
        <v>134</v>
      </c>
      <c r="X687">
        <v>26</v>
      </c>
      <c r="Y687">
        <v>569</v>
      </c>
      <c r="Z687">
        <v>27</v>
      </c>
      <c r="AA687">
        <v>17</v>
      </c>
      <c r="AB687" s="1">
        <v>0.28299999999999997</v>
      </c>
      <c r="AC687" s="1">
        <v>0.39600000000000002</v>
      </c>
      <c r="AD687" s="1">
        <v>0.52800000000000002</v>
      </c>
      <c r="AE687" s="1">
        <v>0.39900000000000002</v>
      </c>
      <c r="AF687" s="36">
        <v>107</v>
      </c>
      <c r="AG687" s="36">
        <v>99</v>
      </c>
      <c r="AH687" s="8">
        <v>33</v>
      </c>
      <c r="AI687" s="36">
        <v>39</v>
      </c>
      <c r="AJ687" s="38">
        <v>1</v>
      </c>
      <c r="AK687" s="38">
        <v>1</v>
      </c>
      <c r="AL687" s="1">
        <v>0.21</v>
      </c>
      <c r="AM687" s="1">
        <v>0.43333333330000001</v>
      </c>
      <c r="AN687" s="1">
        <v>0.56898046700000005</v>
      </c>
      <c r="AO687" s="1">
        <v>4.6933318100000003E-2</v>
      </c>
      <c r="AP687" s="1">
        <v>0.14688822800000001</v>
      </c>
      <c r="AQ687" s="1">
        <v>0.19314619729999999</v>
      </c>
      <c r="AR687" s="1">
        <v>0.16131609180000001</v>
      </c>
      <c r="AS687" s="1">
        <v>0.2447750679</v>
      </c>
      <c r="AT687" s="1">
        <v>4.7559731000000001E-2</v>
      </c>
      <c r="AU687" s="1">
        <v>6.8789892000000004E-3</v>
      </c>
      <c r="AV687" s="1">
        <v>4.7375195500000002E-2</v>
      </c>
      <c r="AW687" s="1">
        <v>0.39869219010000001</v>
      </c>
      <c r="AX687" s="1">
        <v>-0.65492958000000001</v>
      </c>
      <c r="AY687" s="1">
        <v>-0.77632145699999999</v>
      </c>
      <c r="AZ687" s="1">
        <v>1.9649016443</v>
      </c>
      <c r="BA687" s="1">
        <v>0.93019204010000001</v>
      </c>
      <c r="BB687" s="1">
        <v>2.8369338343999999</v>
      </c>
      <c r="BC687" s="1">
        <v>-0.60260552199999995</v>
      </c>
      <c r="BD687" s="1">
        <v>0.30246356419999998</v>
      </c>
      <c r="BE687" s="1">
        <v>2.3455786071000002</v>
      </c>
      <c r="BF687" s="1">
        <v>0.74181756720000003</v>
      </c>
      <c r="BG687" s="1">
        <v>0.71707658210000003</v>
      </c>
      <c r="BH687" s="1">
        <v>1.7785488061000001</v>
      </c>
      <c r="BI687" s="1">
        <v>3.4840476012999999</v>
      </c>
      <c r="BJ687">
        <v>1</v>
      </c>
      <c r="BK687">
        <v>1</v>
      </c>
      <c r="BL687" t="s">
        <v>763</v>
      </c>
      <c r="BM687" t="s">
        <v>760</v>
      </c>
      <c r="BN687" s="36" t="s">
        <v>776</v>
      </c>
      <c r="BO687" s="1">
        <v>0.7111505119</v>
      </c>
      <c r="BP687" s="1">
        <v>-0.30075444000000001</v>
      </c>
      <c r="BQ687" s="1">
        <v>-0.41894473399999999</v>
      </c>
      <c r="BR687" s="1">
        <v>-0.35996414599999998</v>
      </c>
      <c r="BS687" s="1">
        <v>0.7111505119</v>
      </c>
      <c r="BT687" s="1">
        <v>0.30075443969999999</v>
      </c>
      <c r="BU687" s="1">
        <v>0.41894473430000001</v>
      </c>
      <c r="BV687" s="1">
        <v>0.3599641455</v>
      </c>
      <c r="BW687" t="s">
        <v>3969</v>
      </c>
      <c r="BX687" t="s">
        <v>1384</v>
      </c>
      <c r="BY687" t="s">
        <v>1373</v>
      </c>
      <c r="BZ687" t="s">
        <v>1384</v>
      </c>
      <c r="CA687">
        <v>402</v>
      </c>
      <c r="CB687">
        <v>114</v>
      </c>
      <c r="CC687">
        <v>33</v>
      </c>
      <c r="CD687">
        <v>22</v>
      </c>
      <c r="CE687">
        <v>2017</v>
      </c>
      <c r="CF687">
        <v>507</v>
      </c>
      <c r="CG687">
        <v>0.30599999999999999</v>
      </c>
      <c r="CH687">
        <v>0.442</v>
      </c>
      <c r="CI687">
        <v>0.629</v>
      </c>
      <c r="CJ687">
        <v>229</v>
      </c>
      <c r="CK687">
        <v>0.45100000000000001</v>
      </c>
      <c r="CL687">
        <v>156</v>
      </c>
      <c r="CM687">
        <v>38</v>
      </c>
      <c r="CN687" t="s">
        <v>249</v>
      </c>
      <c r="CO687">
        <v>25</v>
      </c>
      <c r="CP687" t="s">
        <v>1384</v>
      </c>
      <c r="CQ687">
        <v>549</v>
      </c>
      <c r="CR687">
        <v>159</v>
      </c>
      <c r="CS687">
        <v>29</v>
      </c>
      <c r="CT687">
        <v>30</v>
      </c>
      <c r="CU687">
        <v>2016</v>
      </c>
      <c r="CV687">
        <v>681</v>
      </c>
      <c r="CW687">
        <v>0.315</v>
      </c>
      <c r="CX687">
        <v>0.441</v>
      </c>
      <c r="CY687">
        <v>0.55000000000000004</v>
      </c>
      <c r="CZ687">
        <v>292</v>
      </c>
      <c r="DA687">
        <v>0.42899999999999999</v>
      </c>
      <c r="DB687">
        <v>157</v>
      </c>
      <c r="DC687">
        <v>49</v>
      </c>
      <c r="DD687" t="s">
        <v>249</v>
      </c>
      <c r="DE687">
        <v>24</v>
      </c>
      <c r="DF687" t="s">
        <v>1384</v>
      </c>
      <c r="DG687">
        <v>575</v>
      </c>
      <c r="DH687">
        <v>159</v>
      </c>
      <c r="DI687">
        <v>41</v>
      </c>
      <c r="DJ687">
        <v>11</v>
      </c>
      <c r="DK687">
        <v>2015</v>
      </c>
      <c r="DL687">
        <v>682</v>
      </c>
      <c r="DM687">
        <v>0.29899999999999999</v>
      </c>
      <c r="DN687">
        <v>0.40200000000000002</v>
      </c>
      <c r="DO687">
        <v>0.59</v>
      </c>
      <c r="DP687">
        <v>286</v>
      </c>
      <c r="DQ687">
        <v>0.42</v>
      </c>
      <c r="DR687">
        <v>146</v>
      </c>
      <c r="DS687">
        <v>41</v>
      </c>
      <c r="DT687" t="s">
        <v>249</v>
      </c>
      <c r="DU687">
        <v>23</v>
      </c>
      <c r="DV687" s="36" t="s">
        <v>1411</v>
      </c>
    </row>
    <row r="688" spans="1:126" x14ac:dyDescent="0.3">
      <c r="A688">
        <v>687</v>
      </c>
      <c r="B688" t="s">
        <v>4111</v>
      </c>
      <c r="C688" t="s">
        <v>502</v>
      </c>
      <c r="D688" t="s">
        <v>155</v>
      </c>
      <c r="E688">
        <v>444432</v>
      </c>
      <c r="F688" t="s">
        <v>249</v>
      </c>
      <c r="I688" t="s">
        <v>1065</v>
      </c>
      <c r="J688">
        <v>7</v>
      </c>
      <c r="K688" t="s">
        <v>702</v>
      </c>
      <c r="L688">
        <v>76</v>
      </c>
      <c r="M688">
        <v>110</v>
      </c>
      <c r="N688">
        <v>182</v>
      </c>
      <c r="O688">
        <v>35</v>
      </c>
      <c r="P688">
        <v>96</v>
      </c>
      <c r="Q688">
        <v>108</v>
      </c>
      <c r="R688">
        <v>83</v>
      </c>
      <c r="S688">
        <v>158</v>
      </c>
      <c r="T688">
        <v>98</v>
      </c>
      <c r="U688">
        <v>43</v>
      </c>
      <c r="V688">
        <v>212</v>
      </c>
      <c r="W688">
        <v>109</v>
      </c>
      <c r="X688">
        <v>32</v>
      </c>
      <c r="Y688">
        <v>471</v>
      </c>
      <c r="Z688">
        <v>26</v>
      </c>
      <c r="AA688">
        <v>2</v>
      </c>
      <c r="AB688" s="1">
        <v>0.23499999999999999</v>
      </c>
      <c r="AC688" s="1">
        <v>0.29399999999999998</v>
      </c>
      <c r="AD688" s="1">
        <v>0.46300000000000002</v>
      </c>
      <c r="AE688" s="1">
        <v>0.32300000000000001</v>
      </c>
      <c r="AF688" s="36">
        <v>44</v>
      </c>
      <c r="AG688" s="36">
        <v>41</v>
      </c>
      <c r="AH688" s="8">
        <v>16</v>
      </c>
      <c r="AI688" s="36">
        <v>-3</v>
      </c>
      <c r="AJ688" s="38">
        <v>154</v>
      </c>
      <c r="AK688" s="38">
        <v>46</v>
      </c>
      <c r="AL688" s="1">
        <v>0.21</v>
      </c>
      <c r="AM688" s="1">
        <v>0.53333333329999999</v>
      </c>
      <c r="AN688" s="1">
        <v>0.4707776548</v>
      </c>
      <c r="AO688" s="1">
        <v>8.6251712000000001E-3</v>
      </c>
      <c r="AP688" s="1">
        <v>7.5967151900000002E-2</v>
      </c>
      <c r="AQ688" s="1">
        <v>0.23436478629999999</v>
      </c>
      <c r="AR688" s="1">
        <v>0.1274061131</v>
      </c>
      <c r="AS688" s="1">
        <v>0.22776624039999999</v>
      </c>
      <c r="AT688" s="1">
        <v>3.96902399E-2</v>
      </c>
      <c r="AU688" s="1">
        <v>1.9270558000000001E-3</v>
      </c>
      <c r="AV688" s="1">
        <v>5.5765509200000001E-2</v>
      </c>
      <c r="AW688" s="1">
        <v>0.32339162960000001</v>
      </c>
      <c r="AX688" s="1">
        <v>-0.65492958000000001</v>
      </c>
      <c r="AY688" s="1">
        <v>0.73154010749999998</v>
      </c>
      <c r="AZ688" s="1">
        <v>1.3443957720999999</v>
      </c>
      <c r="BA688" s="1">
        <v>-0.68682157399999999</v>
      </c>
      <c r="BB688" s="1">
        <v>-0.14149334599999999</v>
      </c>
      <c r="BC688" s="1">
        <v>0.41917653760000001</v>
      </c>
      <c r="BD688" s="1">
        <v>-0.99085236600000004</v>
      </c>
      <c r="BE688" s="1">
        <v>1.9506295395</v>
      </c>
      <c r="BF688" s="1">
        <v>-9.4809504000000003E-2</v>
      </c>
      <c r="BG688" s="1">
        <v>-0.77292412600000004</v>
      </c>
      <c r="BH688" s="1">
        <v>2.4876093971</v>
      </c>
      <c r="BI688" s="1">
        <v>0.89876428080000004</v>
      </c>
      <c r="BJ688">
        <v>1</v>
      </c>
      <c r="BK688">
        <v>1</v>
      </c>
      <c r="BL688" t="s">
        <v>763</v>
      </c>
      <c r="BM688" t="s">
        <v>764</v>
      </c>
      <c r="BN688" s="36" t="s">
        <v>774</v>
      </c>
      <c r="BO688" s="1">
        <v>0.92857316680000002</v>
      </c>
      <c r="BP688" s="1">
        <v>-0.27873745300000002</v>
      </c>
      <c r="BQ688" s="1">
        <v>1.8504472599999999E-2</v>
      </c>
      <c r="BR688" s="1">
        <v>1.6190804199999999E-2</v>
      </c>
      <c r="BS688" s="1">
        <v>0.92857316680000002</v>
      </c>
      <c r="BT688" s="1">
        <v>0.2787374527</v>
      </c>
      <c r="BU688" s="1">
        <v>1.8504472599999999E-2</v>
      </c>
      <c r="BV688" s="1">
        <v>1.6190804199999999E-2</v>
      </c>
      <c r="BW688" t="s">
        <v>5237</v>
      </c>
      <c r="BX688" t="s">
        <v>1377</v>
      </c>
      <c r="BY688" t="s">
        <v>1373</v>
      </c>
      <c r="BZ688" t="s">
        <v>1377</v>
      </c>
      <c r="CA688">
        <v>559</v>
      </c>
      <c r="CB688">
        <v>146</v>
      </c>
      <c r="CC688">
        <v>23</v>
      </c>
      <c r="CD688">
        <v>1</v>
      </c>
      <c r="CE688">
        <v>2017</v>
      </c>
      <c r="CF688">
        <v>603</v>
      </c>
      <c r="CG688">
        <v>0.23400000000000001</v>
      </c>
      <c r="CH688">
        <v>0.28899999999999998</v>
      </c>
      <c r="CI688">
        <v>0.39700000000000002</v>
      </c>
      <c r="CJ688">
        <v>181</v>
      </c>
      <c r="CK688">
        <v>0.29899999999999999</v>
      </c>
      <c r="CL688">
        <v>39</v>
      </c>
      <c r="CM688">
        <v>16</v>
      </c>
      <c r="CN688" t="s">
        <v>249</v>
      </c>
      <c r="CO688">
        <v>31</v>
      </c>
      <c r="CP688" t="s">
        <v>1377</v>
      </c>
      <c r="CQ688">
        <v>613</v>
      </c>
      <c r="CR688">
        <v>159</v>
      </c>
      <c r="CS688">
        <v>47</v>
      </c>
      <c r="CT688">
        <v>2</v>
      </c>
      <c r="CU688">
        <v>2016</v>
      </c>
      <c r="CV688">
        <v>667</v>
      </c>
      <c r="CW688">
        <v>0.25600000000000001</v>
      </c>
      <c r="CX688">
        <v>0.316</v>
      </c>
      <c r="CY688">
        <v>0.53300000000000003</v>
      </c>
      <c r="CZ688">
        <v>239</v>
      </c>
      <c r="DA688">
        <v>0.35899999999999999</v>
      </c>
      <c r="DB688">
        <v>81</v>
      </c>
      <c r="DC688">
        <v>33</v>
      </c>
      <c r="DD688" t="s">
        <v>249</v>
      </c>
      <c r="DE688">
        <v>30</v>
      </c>
      <c r="DF688" t="s">
        <v>1397</v>
      </c>
      <c r="DG688">
        <v>508</v>
      </c>
      <c r="DH688">
        <v>142</v>
      </c>
      <c r="DI688">
        <v>22</v>
      </c>
      <c r="DJ688">
        <v>0</v>
      </c>
      <c r="DK688">
        <v>2015</v>
      </c>
      <c r="DL688">
        <v>545</v>
      </c>
      <c r="DM688">
        <v>0.26200000000000001</v>
      </c>
      <c r="DN688">
        <v>0.31</v>
      </c>
      <c r="DO688">
        <v>0.44900000000000001</v>
      </c>
      <c r="DP688">
        <v>179</v>
      </c>
      <c r="DQ688">
        <v>0.32800000000000001</v>
      </c>
      <c r="DR688">
        <v>51</v>
      </c>
      <c r="DS688">
        <v>18</v>
      </c>
      <c r="DT688" t="s">
        <v>249</v>
      </c>
      <c r="DU688">
        <v>29</v>
      </c>
      <c r="DV688" s="36" t="s">
        <v>1425</v>
      </c>
    </row>
    <row r="689" spans="1:126" x14ac:dyDescent="0.3">
      <c r="A689">
        <v>688</v>
      </c>
      <c r="B689" t="s">
        <v>4112</v>
      </c>
      <c r="C689" t="s">
        <v>2976</v>
      </c>
      <c r="D689" t="s">
        <v>2596</v>
      </c>
      <c r="E689">
        <v>605512</v>
      </c>
      <c r="F689" t="s">
        <v>249</v>
      </c>
      <c r="I689" t="s">
        <v>1103</v>
      </c>
      <c r="J689">
        <v>12</v>
      </c>
      <c r="K689" t="s">
        <v>813</v>
      </c>
      <c r="L689">
        <v>76</v>
      </c>
      <c r="M689">
        <v>93</v>
      </c>
      <c r="N689">
        <v>48</v>
      </c>
      <c r="O689">
        <v>24</v>
      </c>
      <c r="P689">
        <v>83</v>
      </c>
      <c r="Q689">
        <v>105</v>
      </c>
      <c r="R689">
        <v>79</v>
      </c>
      <c r="S689">
        <v>119</v>
      </c>
      <c r="T689">
        <v>134</v>
      </c>
      <c r="U689">
        <v>81</v>
      </c>
      <c r="V689">
        <v>121</v>
      </c>
      <c r="W689">
        <v>98</v>
      </c>
      <c r="X689">
        <v>27</v>
      </c>
      <c r="Y689">
        <v>124</v>
      </c>
      <c r="Z689">
        <v>4</v>
      </c>
      <c r="AA689">
        <v>1</v>
      </c>
      <c r="AB689" s="1">
        <v>0.219</v>
      </c>
      <c r="AC689" s="1">
        <v>0.27800000000000002</v>
      </c>
      <c r="AD689" s="1">
        <v>0.38900000000000001</v>
      </c>
      <c r="AE689" s="1">
        <v>0.29099999999999998</v>
      </c>
      <c r="AF689" s="36">
        <v>13</v>
      </c>
      <c r="AG689" s="36">
        <v>12</v>
      </c>
      <c r="AH689" s="8">
        <v>2</v>
      </c>
      <c r="AI689" s="36">
        <v>-5</v>
      </c>
      <c r="AJ689" s="38">
        <v>657</v>
      </c>
      <c r="AK689" s="38">
        <v>246</v>
      </c>
      <c r="AL689" s="1">
        <v>0.21</v>
      </c>
      <c r="AM689" s="1">
        <v>0.45</v>
      </c>
      <c r="AN689" s="1">
        <v>0.1239536134</v>
      </c>
      <c r="AO689" s="1">
        <v>5.9332172999999998E-3</v>
      </c>
      <c r="AP689" s="1">
        <v>6.6078152799999998E-2</v>
      </c>
      <c r="AQ689" s="1">
        <v>0.22884769890000001</v>
      </c>
      <c r="AR689" s="1">
        <v>0.1210942424</v>
      </c>
      <c r="AS689" s="1">
        <v>0.17056513170000001</v>
      </c>
      <c r="AT689" s="1">
        <v>5.4439382000000001E-2</v>
      </c>
      <c r="AU689" s="1">
        <v>3.6551896999999999E-3</v>
      </c>
      <c r="AV689" s="1">
        <v>3.1754358599999997E-2</v>
      </c>
      <c r="AW689" s="1">
        <v>0.29084670740000002</v>
      </c>
      <c r="AX689" s="1">
        <v>-0.65492958000000001</v>
      </c>
      <c r="AY689" s="1">
        <v>-0.52501119600000001</v>
      </c>
      <c r="AZ689" s="1">
        <v>-0.84705220699999995</v>
      </c>
      <c r="BA689" s="1">
        <v>-0.80045082400000001</v>
      </c>
      <c r="BB689" s="1">
        <v>-0.556795331</v>
      </c>
      <c r="BC689" s="1">
        <v>0.2824115224</v>
      </c>
      <c r="BD689" s="1">
        <v>-1.2315851330000001</v>
      </c>
      <c r="BE689" s="1">
        <v>0.62240603579999998</v>
      </c>
      <c r="BF689" s="1">
        <v>1.4732120374</v>
      </c>
      <c r="BG689" s="1">
        <v>-0.25294122200000002</v>
      </c>
      <c r="BH689" s="1">
        <v>0.45844083879999997</v>
      </c>
      <c r="BI689" s="1">
        <v>-0.218595858</v>
      </c>
      <c r="BJ689">
        <v>1</v>
      </c>
      <c r="BK689">
        <v>1</v>
      </c>
      <c r="BL689" t="s">
        <v>763</v>
      </c>
      <c r="BM689" t="s">
        <v>6729</v>
      </c>
      <c r="BN689" s="36" t="s">
        <v>6730</v>
      </c>
      <c r="BO689" s="1">
        <v>0.73548447090000002</v>
      </c>
      <c r="BP689" s="1">
        <v>0.29203701069999999</v>
      </c>
      <c r="BQ689" s="1">
        <v>-0.27711095200000002</v>
      </c>
      <c r="BR689" s="1">
        <v>0.46076520259999998</v>
      </c>
      <c r="BS689" s="1">
        <v>0.73548447090000002</v>
      </c>
      <c r="BT689" s="1">
        <v>0.29203701069999999</v>
      </c>
      <c r="BU689" s="1">
        <v>0.27711095149999998</v>
      </c>
      <c r="BV689" s="1">
        <v>0.46076520259999998</v>
      </c>
      <c r="BW689" t="s">
        <v>2874</v>
      </c>
      <c r="BX689" t="s">
        <v>1101</v>
      </c>
      <c r="BY689" t="s">
        <v>1063</v>
      </c>
      <c r="CP689" t="s">
        <v>1554</v>
      </c>
      <c r="CQ689">
        <v>134</v>
      </c>
      <c r="CR689">
        <v>48</v>
      </c>
      <c r="CS689">
        <v>4</v>
      </c>
      <c r="CT689">
        <v>0</v>
      </c>
      <c r="CU689">
        <v>2016</v>
      </c>
      <c r="CV689">
        <v>144</v>
      </c>
      <c r="CW689">
        <v>0.16400000000000001</v>
      </c>
      <c r="CX689">
        <v>0.222</v>
      </c>
      <c r="CY689">
        <v>0.32800000000000001</v>
      </c>
      <c r="CZ689">
        <v>35</v>
      </c>
      <c r="DA689">
        <v>0.24099999999999999</v>
      </c>
      <c r="DB689">
        <v>7</v>
      </c>
      <c r="DC689">
        <v>-1</v>
      </c>
      <c r="DD689" t="s">
        <v>249</v>
      </c>
      <c r="DE689">
        <v>25</v>
      </c>
      <c r="DF689" t="s">
        <v>1554</v>
      </c>
      <c r="DG689">
        <v>300</v>
      </c>
      <c r="DH689">
        <v>98</v>
      </c>
      <c r="DI689">
        <v>13</v>
      </c>
      <c r="DJ689">
        <v>0</v>
      </c>
      <c r="DK689">
        <v>2015</v>
      </c>
      <c r="DL689">
        <v>323</v>
      </c>
      <c r="DM689">
        <v>0.24299999999999999</v>
      </c>
      <c r="DN689">
        <v>0.29699999999999999</v>
      </c>
      <c r="DO689">
        <v>0.437</v>
      </c>
      <c r="DP689">
        <v>102</v>
      </c>
      <c r="DQ689">
        <v>0.317</v>
      </c>
      <c r="DR689">
        <v>32</v>
      </c>
      <c r="DS689">
        <v>9</v>
      </c>
      <c r="DT689" t="s">
        <v>249</v>
      </c>
      <c r="DU689">
        <v>24</v>
      </c>
      <c r="DV689" s="36" t="s">
        <v>4113</v>
      </c>
    </row>
    <row r="690" spans="1:126" x14ac:dyDescent="0.3">
      <c r="A690">
        <v>689</v>
      </c>
      <c r="B690" t="s">
        <v>688</v>
      </c>
      <c r="C690" t="s">
        <v>303</v>
      </c>
      <c r="D690" t="s">
        <v>256</v>
      </c>
      <c r="E690">
        <v>453064</v>
      </c>
      <c r="F690" t="s">
        <v>257</v>
      </c>
      <c r="I690" t="s">
        <v>1065</v>
      </c>
      <c r="J690">
        <v>13</v>
      </c>
      <c r="K690" t="s">
        <v>702</v>
      </c>
      <c r="L690">
        <v>172</v>
      </c>
      <c r="M690">
        <v>113</v>
      </c>
      <c r="N690">
        <v>132</v>
      </c>
      <c r="O690">
        <v>32</v>
      </c>
      <c r="P690">
        <v>88</v>
      </c>
      <c r="Q690">
        <v>84</v>
      </c>
      <c r="R690">
        <v>113</v>
      </c>
      <c r="S690">
        <v>99</v>
      </c>
      <c r="T690">
        <v>83</v>
      </c>
      <c r="U690">
        <v>17</v>
      </c>
      <c r="V690">
        <v>121</v>
      </c>
      <c r="W690">
        <v>102</v>
      </c>
      <c r="X690">
        <v>33</v>
      </c>
      <c r="Y690">
        <v>341</v>
      </c>
      <c r="Z690">
        <v>11</v>
      </c>
      <c r="AA690">
        <v>2</v>
      </c>
      <c r="AB690" s="1">
        <v>0.247</v>
      </c>
      <c r="AC690" s="1">
        <v>0.30299999999999999</v>
      </c>
      <c r="AD690" s="1">
        <v>0.38900000000000001</v>
      </c>
      <c r="AE690" s="1">
        <v>0.30399999999999999</v>
      </c>
      <c r="AF690" s="36">
        <v>29</v>
      </c>
      <c r="AG690" s="36">
        <v>33</v>
      </c>
      <c r="AH690" s="8">
        <v>9</v>
      </c>
      <c r="AI690" s="36">
        <v>2</v>
      </c>
      <c r="AJ690" s="38">
        <v>208</v>
      </c>
      <c r="AK690" s="38">
        <v>35</v>
      </c>
      <c r="AL690" s="1">
        <v>0.47499999999999998</v>
      </c>
      <c r="AM690" s="1">
        <v>0.55000000000000004</v>
      </c>
      <c r="AN690" s="1">
        <v>0.34065798390000002</v>
      </c>
      <c r="AO690" s="1">
        <v>7.8649345999999998E-3</v>
      </c>
      <c r="AP690" s="1">
        <v>6.9649986499999997E-2</v>
      </c>
      <c r="AQ690" s="1">
        <v>0.18290431209999999</v>
      </c>
      <c r="AR690" s="1">
        <v>0.17308361920000001</v>
      </c>
      <c r="AS690" s="1">
        <v>0.14247478250000001</v>
      </c>
      <c r="AT690" s="1">
        <v>3.3881973000000003E-2</v>
      </c>
      <c r="AU690" s="1">
        <v>7.7610329999999999E-4</v>
      </c>
      <c r="AV690" s="1">
        <v>3.1876944800000001E-2</v>
      </c>
      <c r="AW690" s="1">
        <v>0.30433094989999998</v>
      </c>
      <c r="AX690" s="1">
        <v>1.9524895933999999</v>
      </c>
      <c r="AY690" s="1">
        <v>0.98285036820000005</v>
      </c>
      <c r="AZ690" s="1">
        <v>0.52221952250000003</v>
      </c>
      <c r="BA690" s="1">
        <v>-0.71891169200000005</v>
      </c>
      <c r="BB690" s="1">
        <v>-0.40679131000000002</v>
      </c>
      <c r="BC690" s="1">
        <v>-0.85649520800000001</v>
      </c>
      <c r="BD690" s="1">
        <v>0.75127336030000003</v>
      </c>
      <c r="BE690" s="1">
        <v>-2.9858628000000002E-2</v>
      </c>
      <c r="BF690" s="1">
        <v>-0.71230220399999999</v>
      </c>
      <c r="BG690" s="1">
        <v>-1.119237332</v>
      </c>
      <c r="BH690" s="1">
        <v>0.46880052820000001</v>
      </c>
      <c r="BI690" s="1">
        <v>0.2443567012</v>
      </c>
      <c r="BJ690">
        <v>3</v>
      </c>
      <c r="BK690">
        <v>2</v>
      </c>
      <c r="BL690" t="s">
        <v>764</v>
      </c>
      <c r="BM690" t="s">
        <v>761</v>
      </c>
      <c r="BN690" s="36" t="s">
        <v>789</v>
      </c>
      <c r="BO690" s="1">
        <v>-0.33189182099999998</v>
      </c>
      <c r="BP690" s="1">
        <v>-0.87149550799999997</v>
      </c>
      <c r="BQ690" s="1">
        <v>0.17104333159999999</v>
      </c>
      <c r="BR690" s="1">
        <v>0.15570258100000001</v>
      </c>
      <c r="BS690" s="1">
        <v>0.33189182099999998</v>
      </c>
      <c r="BT690" s="1">
        <v>0.87149550789999997</v>
      </c>
      <c r="BU690" s="1">
        <v>0.17104333159999999</v>
      </c>
      <c r="BV690" s="1">
        <v>0.15570258100000001</v>
      </c>
      <c r="BW690" t="s">
        <v>6959</v>
      </c>
      <c r="BX690" t="s">
        <v>1386</v>
      </c>
      <c r="BY690" t="s">
        <v>1373</v>
      </c>
      <c r="BZ690" t="s">
        <v>1386</v>
      </c>
      <c r="CA690">
        <v>241</v>
      </c>
      <c r="CB690">
        <v>66</v>
      </c>
      <c r="CC690">
        <v>7</v>
      </c>
      <c r="CD690">
        <v>0</v>
      </c>
      <c r="CE690">
        <v>2017</v>
      </c>
      <c r="CF690">
        <v>260</v>
      </c>
      <c r="CG690">
        <v>0.249</v>
      </c>
      <c r="CH690">
        <v>0.3</v>
      </c>
      <c r="CI690">
        <v>0.378</v>
      </c>
      <c r="CJ690">
        <v>78</v>
      </c>
      <c r="CK690">
        <v>0.29899999999999999</v>
      </c>
      <c r="CL690">
        <v>23</v>
      </c>
      <c r="CM690">
        <v>5</v>
      </c>
      <c r="CN690" t="s">
        <v>257</v>
      </c>
      <c r="CO690">
        <v>32</v>
      </c>
      <c r="CP690" t="s">
        <v>1386</v>
      </c>
      <c r="CQ690">
        <v>492</v>
      </c>
      <c r="CR690">
        <v>131</v>
      </c>
      <c r="CS690">
        <v>24</v>
      </c>
      <c r="CT690">
        <v>1</v>
      </c>
      <c r="CU690">
        <v>2016</v>
      </c>
      <c r="CV690">
        <v>544</v>
      </c>
      <c r="CW690">
        <v>0.254</v>
      </c>
      <c r="CX690">
        <v>0.318</v>
      </c>
      <c r="CY690">
        <v>0.443</v>
      </c>
      <c r="CZ690">
        <v>180</v>
      </c>
      <c r="DA690">
        <v>0.33</v>
      </c>
      <c r="DB690">
        <v>52</v>
      </c>
      <c r="DC690">
        <v>19</v>
      </c>
      <c r="DD690" t="s">
        <v>257</v>
      </c>
      <c r="DE690">
        <v>31</v>
      </c>
      <c r="DF690" t="s">
        <v>1386</v>
      </c>
      <c r="DG690">
        <v>486</v>
      </c>
      <c r="DH690">
        <v>128</v>
      </c>
      <c r="DI690">
        <v>17</v>
      </c>
      <c r="DJ690">
        <v>1</v>
      </c>
      <c r="DK690">
        <v>2015</v>
      </c>
      <c r="DL690">
        <v>534</v>
      </c>
      <c r="DM690">
        <v>0.28000000000000003</v>
      </c>
      <c r="DN690">
        <v>0.33700000000000002</v>
      </c>
      <c r="DO690">
        <v>0.44</v>
      </c>
      <c r="DP690">
        <v>181</v>
      </c>
      <c r="DQ690">
        <v>0.33900000000000002</v>
      </c>
      <c r="DR690">
        <v>57</v>
      </c>
      <c r="DS690">
        <v>22</v>
      </c>
      <c r="DT690" t="s">
        <v>257</v>
      </c>
      <c r="DU690">
        <v>30</v>
      </c>
      <c r="DV690" s="36" t="s">
        <v>1077</v>
      </c>
    </row>
    <row r="691" spans="1:126" x14ac:dyDescent="0.3">
      <c r="A691">
        <v>690</v>
      </c>
      <c r="B691" t="s">
        <v>3100</v>
      </c>
      <c r="C691" t="s">
        <v>316</v>
      </c>
      <c r="D691" t="s">
        <v>63</v>
      </c>
      <c r="E691">
        <v>457759</v>
      </c>
      <c r="F691" t="s">
        <v>253</v>
      </c>
      <c r="I691" t="s">
        <v>1065</v>
      </c>
      <c r="J691">
        <v>14</v>
      </c>
      <c r="K691" t="s">
        <v>803</v>
      </c>
      <c r="L691">
        <v>96</v>
      </c>
      <c r="M691">
        <v>113</v>
      </c>
      <c r="N691">
        <v>191</v>
      </c>
      <c r="O691">
        <v>75</v>
      </c>
      <c r="P691">
        <v>111</v>
      </c>
      <c r="Q691">
        <v>68</v>
      </c>
      <c r="R691">
        <v>113</v>
      </c>
      <c r="S691">
        <v>132</v>
      </c>
      <c r="T691">
        <v>113</v>
      </c>
      <c r="U691">
        <v>41</v>
      </c>
      <c r="V691">
        <v>150</v>
      </c>
      <c r="W691">
        <v>120</v>
      </c>
      <c r="X691">
        <v>33</v>
      </c>
      <c r="Y691">
        <v>492</v>
      </c>
      <c r="Z691">
        <v>19</v>
      </c>
      <c r="AA691">
        <v>5</v>
      </c>
      <c r="AB691" s="1">
        <v>0.27600000000000002</v>
      </c>
      <c r="AC691" s="1">
        <v>0.35199999999999998</v>
      </c>
      <c r="AD691" s="1">
        <v>0.46600000000000003</v>
      </c>
      <c r="AE691" s="1">
        <v>0.35599999999999998</v>
      </c>
      <c r="AF691" s="36">
        <v>65</v>
      </c>
      <c r="AG691" s="36">
        <v>65</v>
      </c>
      <c r="AH691" s="8">
        <v>21</v>
      </c>
      <c r="AI691" s="36">
        <v>21</v>
      </c>
      <c r="AJ691" s="38">
        <v>31</v>
      </c>
      <c r="AK691" s="38">
        <v>6</v>
      </c>
      <c r="AL691" s="1">
        <v>0.26500000000000001</v>
      </c>
      <c r="AM691" s="1">
        <v>0.55000000000000004</v>
      </c>
      <c r="AN691" s="1">
        <v>0.49234723889999998</v>
      </c>
      <c r="AO691" s="1">
        <v>1.8795077899999998E-2</v>
      </c>
      <c r="AP691" s="1">
        <v>8.8428296300000001E-2</v>
      </c>
      <c r="AQ691" s="1">
        <v>0.1467967392</v>
      </c>
      <c r="AR691" s="1">
        <v>0.17407153349999999</v>
      </c>
      <c r="AS691" s="1">
        <v>0.1900617865</v>
      </c>
      <c r="AT691" s="1">
        <v>4.59965086E-2</v>
      </c>
      <c r="AU691" s="1">
        <v>1.8344603000000001E-3</v>
      </c>
      <c r="AV691" s="1">
        <v>3.9571349499999998E-2</v>
      </c>
      <c r="AW691" s="1">
        <v>0.35590984329999997</v>
      </c>
      <c r="AX691" s="1">
        <v>-0.11376711</v>
      </c>
      <c r="AY691" s="1">
        <v>0.98285036820000005</v>
      </c>
      <c r="AZ691" s="1">
        <v>1.4806856937999999</v>
      </c>
      <c r="BA691" s="1">
        <v>-0.25754271400000001</v>
      </c>
      <c r="BB691" s="1">
        <v>0.3818293848</v>
      </c>
      <c r="BC691" s="1">
        <v>-1.751578496</v>
      </c>
      <c r="BD691" s="1">
        <v>0.78895210140000005</v>
      </c>
      <c r="BE691" s="1">
        <v>1.0751230511000001</v>
      </c>
      <c r="BF691" s="1">
        <v>0.57562712969999996</v>
      </c>
      <c r="BG691" s="1">
        <v>-0.80078542799999997</v>
      </c>
      <c r="BH691" s="1">
        <v>1.1190502522000001</v>
      </c>
      <c r="BI691" s="1">
        <v>2.0152074362999999</v>
      </c>
      <c r="BJ691">
        <v>1</v>
      </c>
      <c r="BK691">
        <v>2</v>
      </c>
      <c r="BL691" t="s">
        <v>764</v>
      </c>
      <c r="BM691" t="s">
        <v>763</v>
      </c>
      <c r="BN691" s="36" t="s">
        <v>791</v>
      </c>
      <c r="BO691" s="1">
        <v>0.35755618859999999</v>
      </c>
      <c r="BP691" s="1">
        <v>-0.84098342100000001</v>
      </c>
      <c r="BQ691" s="1">
        <v>-0.272262014</v>
      </c>
      <c r="BR691" s="1">
        <v>-0.28933525100000002</v>
      </c>
      <c r="BS691" s="1">
        <v>0.35755618859999999</v>
      </c>
      <c r="BT691" s="1">
        <v>0.84098342130000003</v>
      </c>
      <c r="BU691" s="1">
        <v>0.27226201439999997</v>
      </c>
      <c r="BV691" s="1">
        <v>0.28933525119999998</v>
      </c>
      <c r="BW691" t="s">
        <v>6938</v>
      </c>
      <c r="BX691" t="s">
        <v>1567</v>
      </c>
      <c r="BY691" t="s">
        <v>1063</v>
      </c>
      <c r="BZ691" t="s">
        <v>1567</v>
      </c>
      <c r="CA691">
        <v>457</v>
      </c>
      <c r="CB691">
        <v>130</v>
      </c>
      <c r="CC691">
        <v>21</v>
      </c>
      <c r="CD691">
        <v>7</v>
      </c>
      <c r="CE691">
        <v>2017</v>
      </c>
      <c r="CF691">
        <v>543</v>
      </c>
      <c r="CG691">
        <v>0.32200000000000001</v>
      </c>
      <c r="CH691">
        <v>0.41499999999999998</v>
      </c>
      <c r="CI691">
        <v>0.53</v>
      </c>
      <c r="CJ691">
        <v>222</v>
      </c>
      <c r="CK691">
        <v>0.40899999999999997</v>
      </c>
      <c r="CL691">
        <v>114</v>
      </c>
      <c r="CM691">
        <v>31</v>
      </c>
      <c r="CN691" t="s">
        <v>253</v>
      </c>
      <c r="CO691">
        <v>32</v>
      </c>
      <c r="CP691" t="s">
        <v>1567</v>
      </c>
      <c r="CQ691">
        <v>556</v>
      </c>
      <c r="CR691">
        <v>151</v>
      </c>
      <c r="CS691">
        <v>27</v>
      </c>
      <c r="CT691">
        <v>4</v>
      </c>
      <c r="CU691">
        <v>2016</v>
      </c>
      <c r="CV691">
        <v>622</v>
      </c>
      <c r="CW691">
        <v>0.27500000000000002</v>
      </c>
      <c r="CX691">
        <v>0.33900000000000002</v>
      </c>
      <c r="CY691">
        <v>0.49299999999999999</v>
      </c>
      <c r="CZ691">
        <v>222</v>
      </c>
      <c r="DA691">
        <v>0.35599999999999998</v>
      </c>
      <c r="DB691">
        <v>75</v>
      </c>
      <c r="DC691">
        <v>28</v>
      </c>
      <c r="DD691" t="s">
        <v>253</v>
      </c>
      <c r="DE691">
        <v>31</v>
      </c>
      <c r="DF691" t="s">
        <v>1567</v>
      </c>
      <c r="DG691">
        <v>385</v>
      </c>
      <c r="DH691">
        <v>126</v>
      </c>
      <c r="DI691">
        <v>16</v>
      </c>
      <c r="DJ691">
        <v>5</v>
      </c>
      <c r="DK691">
        <v>2015</v>
      </c>
      <c r="DL691">
        <v>439</v>
      </c>
      <c r="DM691">
        <v>0.29399999999999998</v>
      </c>
      <c r="DN691">
        <v>0.37</v>
      </c>
      <c r="DO691">
        <v>0.49099999999999999</v>
      </c>
      <c r="DP691">
        <v>164</v>
      </c>
      <c r="DQ691">
        <v>0.373</v>
      </c>
      <c r="DR691">
        <v>71</v>
      </c>
      <c r="DS691">
        <v>21</v>
      </c>
      <c r="DT691" t="s">
        <v>253</v>
      </c>
      <c r="DU691">
        <v>30</v>
      </c>
      <c r="DV691" s="36" t="s">
        <v>1337</v>
      </c>
    </row>
    <row r="692" spans="1:126" x14ac:dyDescent="0.3">
      <c r="A692">
        <v>691</v>
      </c>
      <c r="B692" t="s">
        <v>6863</v>
      </c>
      <c r="C692" t="s">
        <v>316</v>
      </c>
      <c r="D692" t="s">
        <v>6488</v>
      </c>
      <c r="E692">
        <v>642156</v>
      </c>
      <c r="F692" t="s">
        <v>255</v>
      </c>
      <c r="I692" t="s">
        <v>1065</v>
      </c>
      <c r="J692">
        <v>44</v>
      </c>
      <c r="K692" t="s">
        <v>6490</v>
      </c>
      <c r="L692">
        <v>90</v>
      </c>
      <c r="M692">
        <v>89</v>
      </c>
      <c r="N692">
        <v>50</v>
      </c>
      <c r="O692">
        <v>10</v>
      </c>
      <c r="P692">
        <v>99</v>
      </c>
      <c r="Q692">
        <v>112</v>
      </c>
      <c r="R692">
        <v>61</v>
      </c>
      <c r="S692">
        <v>101</v>
      </c>
      <c r="T692">
        <v>115</v>
      </c>
      <c r="U692">
        <v>47</v>
      </c>
      <c r="V692">
        <v>101</v>
      </c>
      <c r="W692">
        <v>84</v>
      </c>
      <c r="X692">
        <v>26</v>
      </c>
      <c r="Y692">
        <v>128</v>
      </c>
      <c r="Z692">
        <v>3</v>
      </c>
      <c r="AA692">
        <v>0</v>
      </c>
      <c r="AB692" s="1">
        <v>0.17699999999999999</v>
      </c>
      <c r="AC692" s="1">
        <v>0.24199999999999999</v>
      </c>
      <c r="AD692" s="1">
        <v>0.32200000000000001</v>
      </c>
      <c r="AE692" s="1">
        <v>0.248</v>
      </c>
      <c r="AF692" s="36">
        <v>7</v>
      </c>
      <c r="AG692" s="36">
        <v>7</v>
      </c>
      <c r="AH692" s="8">
        <v>0</v>
      </c>
      <c r="AI692" s="36">
        <v>-10</v>
      </c>
      <c r="AJ692" s="38">
        <v>589</v>
      </c>
      <c r="AK692" s="38">
        <v>101</v>
      </c>
      <c r="AL692" s="1">
        <v>0.25</v>
      </c>
      <c r="AM692" s="1">
        <v>0.43333333330000001</v>
      </c>
      <c r="AN692" s="1">
        <v>0.12777760790000001</v>
      </c>
      <c r="AO692" s="1">
        <v>2.5983242E-3</v>
      </c>
      <c r="AP692" s="1">
        <v>7.8150007899999999E-2</v>
      </c>
      <c r="AQ692" s="1">
        <v>0.24372218170000001</v>
      </c>
      <c r="AR692" s="1">
        <v>9.3415970700000003E-2</v>
      </c>
      <c r="AS692" s="1">
        <v>0.14477967650000001</v>
      </c>
      <c r="AT692" s="1">
        <v>4.65341529E-2</v>
      </c>
      <c r="AU692" s="1">
        <v>2.1217645000000001E-3</v>
      </c>
      <c r="AV692" s="1">
        <v>2.6591568400000001E-2</v>
      </c>
      <c r="AW692" s="1">
        <v>0.2484789033</v>
      </c>
      <c r="AX692" s="1">
        <v>-0.26135687499999999</v>
      </c>
      <c r="AY692" s="1">
        <v>-0.77632145699999999</v>
      </c>
      <c r="AZ692" s="1">
        <v>-0.82288985299999995</v>
      </c>
      <c r="BA692" s="1">
        <v>-0.94121899200000003</v>
      </c>
      <c r="BB692" s="1">
        <v>-4.9821335000000001E-2</v>
      </c>
      <c r="BC692" s="1">
        <v>0.65114029470000001</v>
      </c>
      <c r="BD692" s="1">
        <v>-2.2872257180000002</v>
      </c>
      <c r="BE692" s="1">
        <v>2.3661563900000002E-2</v>
      </c>
      <c r="BF692" s="1">
        <v>0.63278556770000005</v>
      </c>
      <c r="BG692" s="1">
        <v>-0.71433769599999997</v>
      </c>
      <c r="BH692" s="1">
        <v>2.2136400899999999E-2</v>
      </c>
      <c r="BI692" s="1">
        <v>-1.673203588</v>
      </c>
      <c r="BJ692">
        <v>4</v>
      </c>
      <c r="BK692">
        <v>4</v>
      </c>
      <c r="BL692" t="s">
        <v>6729</v>
      </c>
      <c r="BM692" t="s">
        <v>763</v>
      </c>
      <c r="BN692" s="36" t="s">
        <v>6761</v>
      </c>
      <c r="BO692" s="1">
        <v>0.56451598800000002</v>
      </c>
      <c r="BP692" s="1">
        <v>0.49661357620000002</v>
      </c>
      <c r="BQ692" s="1">
        <v>9.2141954400000003E-2</v>
      </c>
      <c r="BR692" s="1">
        <v>0.63699730040000002</v>
      </c>
      <c r="BS692" s="1">
        <v>0.56451598800000002</v>
      </c>
      <c r="BT692" s="1">
        <v>0.49661357620000002</v>
      </c>
      <c r="BU692" s="1">
        <v>9.2141954400000003E-2</v>
      </c>
      <c r="BV692" s="1">
        <v>0.63699730040000002</v>
      </c>
      <c r="BW692" t="s">
        <v>2815</v>
      </c>
      <c r="BX692" t="s">
        <v>1093</v>
      </c>
      <c r="BY692" t="s">
        <v>1063</v>
      </c>
      <c r="BZ692" t="s">
        <v>1093</v>
      </c>
      <c r="CA692">
        <v>82</v>
      </c>
      <c r="CB692">
        <v>37</v>
      </c>
      <c r="CC692">
        <v>2</v>
      </c>
      <c r="CD692">
        <v>0</v>
      </c>
      <c r="CE692">
        <v>2017</v>
      </c>
      <c r="CF692">
        <v>89</v>
      </c>
      <c r="CG692">
        <v>0.13400000000000001</v>
      </c>
      <c r="CH692">
        <v>0.182</v>
      </c>
      <c r="CI692">
        <v>0.24399999999999999</v>
      </c>
      <c r="CJ692">
        <v>17</v>
      </c>
      <c r="CK692">
        <v>0.187</v>
      </c>
      <c r="CL692">
        <v>2</v>
      </c>
      <c r="CM692">
        <v>-2</v>
      </c>
      <c r="CN692" t="s">
        <v>255</v>
      </c>
      <c r="CO692">
        <v>25</v>
      </c>
      <c r="DV692" s="36" t="s">
        <v>6489</v>
      </c>
    </row>
    <row r="693" spans="1:126" x14ac:dyDescent="0.3">
      <c r="A693">
        <v>692</v>
      </c>
      <c r="B693" t="s">
        <v>7054</v>
      </c>
      <c r="C693" t="s">
        <v>316</v>
      </c>
      <c r="D693" t="s">
        <v>4114</v>
      </c>
      <c r="E693">
        <v>607208</v>
      </c>
      <c r="F693" t="s">
        <v>257</v>
      </c>
      <c r="I693" t="s">
        <v>1065</v>
      </c>
      <c r="J693">
        <v>3</v>
      </c>
      <c r="K693" t="s">
        <v>2873</v>
      </c>
      <c r="L693">
        <v>172</v>
      </c>
      <c r="M693">
        <v>83</v>
      </c>
      <c r="N693">
        <v>180</v>
      </c>
      <c r="O693">
        <v>689</v>
      </c>
      <c r="P693">
        <v>73</v>
      </c>
      <c r="Q693">
        <v>82</v>
      </c>
      <c r="R693">
        <v>126</v>
      </c>
      <c r="S693">
        <v>102</v>
      </c>
      <c r="T693">
        <v>106</v>
      </c>
      <c r="U693">
        <v>280</v>
      </c>
      <c r="V693">
        <v>85</v>
      </c>
      <c r="W693">
        <v>110</v>
      </c>
      <c r="X693">
        <v>24</v>
      </c>
      <c r="Y693">
        <v>465</v>
      </c>
      <c r="Z693">
        <v>10</v>
      </c>
      <c r="AA693">
        <v>41</v>
      </c>
      <c r="AB693" s="1">
        <v>0.27700000000000002</v>
      </c>
      <c r="AC693" s="1">
        <v>0.32300000000000001</v>
      </c>
      <c r="AD693" s="1">
        <v>0.42299999999999999</v>
      </c>
      <c r="AE693" s="1">
        <v>0.32600000000000001</v>
      </c>
      <c r="AF693" s="36">
        <v>45</v>
      </c>
      <c r="AG693" s="36">
        <v>49</v>
      </c>
      <c r="AH693" s="8">
        <v>29</v>
      </c>
      <c r="AI693" s="36">
        <v>13</v>
      </c>
      <c r="AJ693" s="38">
        <v>77</v>
      </c>
      <c r="AK693" s="38">
        <v>13</v>
      </c>
      <c r="AL693" s="1">
        <v>0.47499999999999998</v>
      </c>
      <c r="AM693" s="1">
        <v>0.4</v>
      </c>
      <c r="AN693" s="1">
        <v>0.46472983610000002</v>
      </c>
      <c r="AO693" s="1">
        <v>0.1715406686</v>
      </c>
      <c r="AP693" s="1">
        <v>5.7923065500000002E-2</v>
      </c>
      <c r="AQ693" s="1">
        <v>0.17924001040000001</v>
      </c>
      <c r="AR693" s="1">
        <v>0.19389099230000001</v>
      </c>
      <c r="AS693" s="1">
        <v>0.14644758829999999</v>
      </c>
      <c r="AT693" s="1">
        <v>4.3073710500000001E-2</v>
      </c>
      <c r="AU693" s="1">
        <v>1.2584025400000001E-2</v>
      </c>
      <c r="AV693" s="1">
        <v>2.2364024199999999E-2</v>
      </c>
      <c r="AW693" s="1">
        <v>0.32576725960000003</v>
      </c>
      <c r="AX693" s="1">
        <v>1.9524895933999999</v>
      </c>
      <c r="AY693" s="1">
        <v>-1.278941978</v>
      </c>
      <c r="AZ693" s="1">
        <v>1.3061819278</v>
      </c>
      <c r="BA693" s="1">
        <v>6.1899552629999999</v>
      </c>
      <c r="BB693" s="1">
        <v>-0.89927932700000002</v>
      </c>
      <c r="BC693" s="1">
        <v>-0.94733086600000005</v>
      </c>
      <c r="BD693" s="1">
        <v>1.5448600295999999</v>
      </c>
      <c r="BE693" s="1">
        <v>6.2390876499999998E-2</v>
      </c>
      <c r="BF693" s="1">
        <v>0.26489649370000001</v>
      </c>
      <c r="BG693" s="1">
        <v>2.4336803946000001</v>
      </c>
      <c r="BH693" s="1">
        <v>-0.33513093799999999</v>
      </c>
      <c r="BI693" s="1">
        <v>0.98032644130000002</v>
      </c>
      <c r="BJ693">
        <v>2</v>
      </c>
      <c r="BK693">
        <v>1</v>
      </c>
      <c r="BL693" t="s">
        <v>761</v>
      </c>
      <c r="BM693" t="s">
        <v>760</v>
      </c>
      <c r="BN693" s="36" t="s">
        <v>773</v>
      </c>
      <c r="BO693" s="1">
        <v>-0.67314547700000005</v>
      </c>
      <c r="BP693" s="1">
        <v>0.29074887729999999</v>
      </c>
      <c r="BQ693" s="1">
        <v>-0.49934514699999999</v>
      </c>
      <c r="BR693" s="1">
        <v>-0.31706899599999999</v>
      </c>
      <c r="BS693" s="1">
        <v>0.67314547670000002</v>
      </c>
      <c r="BT693" s="1">
        <v>0.29074887729999999</v>
      </c>
      <c r="BU693" s="1">
        <v>0.49934514720000001</v>
      </c>
      <c r="BV693" s="1">
        <v>0.3170689961</v>
      </c>
      <c r="BW693" t="s">
        <v>7218</v>
      </c>
      <c r="BX693" t="s">
        <v>1085</v>
      </c>
      <c r="BY693" t="s">
        <v>1063</v>
      </c>
      <c r="BZ693" t="s">
        <v>1085</v>
      </c>
      <c r="CA693">
        <v>412</v>
      </c>
      <c r="CB693">
        <v>98</v>
      </c>
      <c r="CC693">
        <v>11</v>
      </c>
      <c r="CD693">
        <v>46</v>
      </c>
      <c r="CE693">
        <v>2017</v>
      </c>
      <c r="CF693">
        <v>447</v>
      </c>
      <c r="CG693">
        <v>0.28399999999999997</v>
      </c>
      <c r="CH693">
        <v>0.33800000000000002</v>
      </c>
      <c r="CI693">
        <v>0.45100000000000001</v>
      </c>
      <c r="CJ693">
        <v>154</v>
      </c>
      <c r="CK693">
        <v>0.34399999999999997</v>
      </c>
      <c r="CL693">
        <v>53</v>
      </c>
      <c r="CM693">
        <v>32</v>
      </c>
      <c r="CN693" t="s">
        <v>257</v>
      </c>
      <c r="CO693">
        <v>24</v>
      </c>
      <c r="CP693" t="s">
        <v>1085</v>
      </c>
      <c r="CQ693">
        <v>307</v>
      </c>
      <c r="CR693">
        <v>73</v>
      </c>
      <c r="CS693">
        <v>13</v>
      </c>
      <c r="CT693">
        <v>33</v>
      </c>
      <c r="CU693">
        <v>2016</v>
      </c>
      <c r="CV693">
        <v>324</v>
      </c>
      <c r="CW693">
        <v>0.34200000000000003</v>
      </c>
      <c r="CX693">
        <v>0.37</v>
      </c>
      <c r="CY693">
        <v>0.56699999999999995</v>
      </c>
      <c r="CZ693">
        <v>129</v>
      </c>
      <c r="DA693">
        <v>0.39800000000000002</v>
      </c>
      <c r="DB693">
        <v>74</v>
      </c>
      <c r="DC693">
        <v>30</v>
      </c>
      <c r="DD693" t="s">
        <v>249</v>
      </c>
      <c r="DE693">
        <v>23</v>
      </c>
      <c r="DF693" t="s">
        <v>1085</v>
      </c>
      <c r="DG693">
        <v>40</v>
      </c>
      <c r="DH693">
        <v>27</v>
      </c>
      <c r="DI693">
        <v>1</v>
      </c>
      <c r="DJ693">
        <v>2</v>
      </c>
      <c r="DK693">
        <v>2015</v>
      </c>
      <c r="DL693">
        <v>44</v>
      </c>
      <c r="DM693">
        <v>0.22500000000000001</v>
      </c>
      <c r="DN693">
        <v>0.29499999999999998</v>
      </c>
      <c r="DO693">
        <v>0.32500000000000001</v>
      </c>
      <c r="DP693">
        <v>12</v>
      </c>
      <c r="DQ693">
        <v>0.28100000000000003</v>
      </c>
      <c r="DR693">
        <v>6</v>
      </c>
      <c r="DS693">
        <v>1</v>
      </c>
      <c r="DT693" t="s">
        <v>265</v>
      </c>
      <c r="DU693">
        <v>22</v>
      </c>
      <c r="DV693" s="36" t="s">
        <v>4115</v>
      </c>
    </row>
    <row r="694" spans="1:126" x14ac:dyDescent="0.3">
      <c r="A694">
        <v>693</v>
      </c>
      <c r="B694" t="s">
        <v>689</v>
      </c>
      <c r="C694" t="s">
        <v>233</v>
      </c>
      <c r="D694" t="s">
        <v>232</v>
      </c>
      <c r="E694">
        <v>425834</v>
      </c>
      <c r="F694" t="s">
        <v>249</v>
      </c>
      <c r="I694" t="s">
        <v>1065</v>
      </c>
      <c r="J694">
        <v>34</v>
      </c>
      <c r="K694" t="s">
        <v>6720</v>
      </c>
      <c r="L694">
        <v>76</v>
      </c>
      <c r="M694">
        <v>113</v>
      </c>
      <c r="N694">
        <v>78</v>
      </c>
      <c r="O694">
        <v>330</v>
      </c>
      <c r="P694">
        <v>96</v>
      </c>
      <c r="Q694">
        <v>119</v>
      </c>
      <c r="R694">
        <v>98</v>
      </c>
      <c r="S694">
        <v>107</v>
      </c>
      <c r="T694">
        <v>72</v>
      </c>
      <c r="U694">
        <v>121</v>
      </c>
      <c r="V694">
        <v>126</v>
      </c>
      <c r="W694">
        <v>98</v>
      </c>
      <c r="X694">
        <v>33</v>
      </c>
      <c r="Y694">
        <v>201</v>
      </c>
      <c r="Z694">
        <v>7</v>
      </c>
      <c r="AA694">
        <v>8</v>
      </c>
      <c r="AB694" s="1">
        <v>0.22500000000000001</v>
      </c>
      <c r="AC694" s="1">
        <v>0.28499999999999998</v>
      </c>
      <c r="AD694" s="1">
        <v>0.379</v>
      </c>
      <c r="AE694" s="1">
        <v>0.28999999999999998</v>
      </c>
      <c r="AF694" s="36">
        <v>17</v>
      </c>
      <c r="AG694" s="36">
        <v>16</v>
      </c>
      <c r="AH694" s="8">
        <v>7</v>
      </c>
      <c r="AI694" s="36">
        <v>-8</v>
      </c>
      <c r="AJ694" s="38">
        <v>635</v>
      </c>
      <c r="AK694" s="38">
        <v>235</v>
      </c>
      <c r="AL694" s="1">
        <v>0.21</v>
      </c>
      <c r="AM694" s="1">
        <v>0.55000000000000004</v>
      </c>
      <c r="AN694" s="1">
        <v>0.20058969269999999</v>
      </c>
      <c r="AO694" s="1">
        <v>8.2128869500000007E-2</v>
      </c>
      <c r="AP694" s="1">
        <v>7.6186115499999998E-2</v>
      </c>
      <c r="AQ694" s="1">
        <v>0.25908828140000001</v>
      </c>
      <c r="AR694" s="1">
        <v>0.1505171142</v>
      </c>
      <c r="AS694" s="1">
        <v>0.1537433715</v>
      </c>
      <c r="AT694" s="1">
        <v>2.9350258399999999E-2</v>
      </c>
      <c r="AU694" s="1">
        <v>5.4487679999999997E-3</v>
      </c>
      <c r="AV694" s="1">
        <v>3.3157315700000002E-2</v>
      </c>
      <c r="AW694" s="1">
        <v>0.2904889578</v>
      </c>
      <c r="AX694" s="1">
        <v>-0.65492958000000001</v>
      </c>
      <c r="AY694" s="1">
        <v>0.98285036820000005</v>
      </c>
      <c r="AZ694" s="1">
        <v>-0.36281824000000001</v>
      </c>
      <c r="BA694" s="1">
        <v>2.4158208280000002</v>
      </c>
      <c r="BB694" s="1">
        <v>-0.13229766900000001</v>
      </c>
      <c r="BC694" s="1">
        <v>1.032055929</v>
      </c>
      <c r="BD694" s="1">
        <v>-0.109406051</v>
      </c>
      <c r="BE694" s="1">
        <v>0.23180071820000001</v>
      </c>
      <c r="BF694" s="1">
        <v>-1.1940811499999999</v>
      </c>
      <c r="BG694" s="1">
        <v>0.28673343969999998</v>
      </c>
      <c r="BH694" s="1">
        <v>0.57700393969999997</v>
      </c>
      <c r="BI694" s="1">
        <v>-0.230878422</v>
      </c>
      <c r="BJ694">
        <v>3</v>
      </c>
      <c r="BK694">
        <v>3</v>
      </c>
      <c r="BL694" t="s">
        <v>762</v>
      </c>
      <c r="BM694" t="s">
        <v>759</v>
      </c>
      <c r="BN694" s="36" t="s">
        <v>800</v>
      </c>
      <c r="BO694" s="1">
        <v>-5.5581938999999997E-2</v>
      </c>
      <c r="BP694" s="1">
        <v>0.58615588279999997</v>
      </c>
      <c r="BQ694" s="1">
        <v>0.59803505990000005</v>
      </c>
      <c r="BR694" s="1">
        <v>-0.37440874600000001</v>
      </c>
      <c r="BS694" s="1">
        <v>5.5581939300000001E-2</v>
      </c>
      <c r="BT694" s="1">
        <v>0.58615588279999997</v>
      </c>
      <c r="BU694" s="1">
        <v>0.59803505990000005</v>
      </c>
      <c r="BV694" s="1">
        <v>0.37440874639999999</v>
      </c>
      <c r="BW694" t="s">
        <v>6993</v>
      </c>
      <c r="BX694" t="s">
        <v>1386</v>
      </c>
      <c r="BY694" t="s">
        <v>1373</v>
      </c>
      <c r="CP694" t="s">
        <v>1386</v>
      </c>
      <c r="CQ694">
        <v>492</v>
      </c>
      <c r="CR694">
        <v>149</v>
      </c>
      <c r="CS694">
        <v>20</v>
      </c>
      <c r="CT694">
        <v>27</v>
      </c>
      <c r="CU694">
        <v>2016</v>
      </c>
      <c r="CV694">
        <v>538</v>
      </c>
      <c r="CW694">
        <v>0.23799999999999999</v>
      </c>
      <c r="CX694">
        <v>0.29099999999999998</v>
      </c>
      <c r="CY694">
        <v>0.40200000000000002</v>
      </c>
      <c r="CZ694">
        <v>162</v>
      </c>
      <c r="DA694">
        <v>0.3</v>
      </c>
      <c r="DB694">
        <v>37</v>
      </c>
      <c r="DC694">
        <v>22</v>
      </c>
      <c r="DD694" t="s">
        <v>249</v>
      </c>
      <c r="DE694">
        <v>31</v>
      </c>
      <c r="DF694" t="s">
        <v>1107</v>
      </c>
      <c r="DG694">
        <v>205</v>
      </c>
      <c r="DH694">
        <v>87</v>
      </c>
      <c r="DI694">
        <v>5</v>
      </c>
      <c r="DJ694">
        <v>9</v>
      </c>
      <c r="DK694">
        <v>2015</v>
      </c>
      <c r="DL694">
        <v>228</v>
      </c>
      <c r="DM694">
        <v>0.25900000000000001</v>
      </c>
      <c r="DN694">
        <v>0.32700000000000001</v>
      </c>
      <c r="DO694">
        <v>0.42899999999999999</v>
      </c>
      <c r="DP694">
        <v>75</v>
      </c>
      <c r="DQ694">
        <v>0.32800000000000001</v>
      </c>
      <c r="DR694">
        <v>29</v>
      </c>
      <c r="DS694">
        <v>8</v>
      </c>
      <c r="DT694" t="s">
        <v>249</v>
      </c>
      <c r="DU694">
        <v>30</v>
      </c>
      <c r="DV694" s="36" t="s">
        <v>1433</v>
      </c>
    </row>
    <row r="695" spans="1:126" x14ac:dyDescent="0.3">
      <c r="A695">
        <v>694</v>
      </c>
      <c r="B695" t="s">
        <v>690</v>
      </c>
      <c r="C695" t="s">
        <v>233</v>
      </c>
      <c r="D695" t="s">
        <v>63</v>
      </c>
      <c r="E695">
        <v>457708</v>
      </c>
      <c r="F695" t="s">
        <v>249</v>
      </c>
      <c r="I695" t="s">
        <v>1065</v>
      </c>
      <c r="J695">
        <v>9</v>
      </c>
      <c r="K695" t="s">
        <v>790</v>
      </c>
      <c r="L695">
        <v>76</v>
      </c>
      <c r="M695">
        <v>103</v>
      </c>
      <c r="N695">
        <v>200</v>
      </c>
      <c r="O695">
        <v>174</v>
      </c>
      <c r="P695">
        <v>113</v>
      </c>
      <c r="Q695">
        <v>118</v>
      </c>
      <c r="R695">
        <v>76</v>
      </c>
      <c r="S695">
        <v>172</v>
      </c>
      <c r="T695">
        <v>137</v>
      </c>
      <c r="U695">
        <v>57</v>
      </c>
      <c r="V695">
        <v>206</v>
      </c>
      <c r="W695">
        <v>115</v>
      </c>
      <c r="X695">
        <v>30</v>
      </c>
      <c r="Y695">
        <v>517</v>
      </c>
      <c r="Z695">
        <v>28</v>
      </c>
      <c r="AA695">
        <v>10</v>
      </c>
      <c r="AB695" s="1">
        <v>0.24199999999999999</v>
      </c>
      <c r="AC695" s="1">
        <v>0.313</v>
      </c>
      <c r="AD695" s="1">
        <v>0.48899999999999999</v>
      </c>
      <c r="AE695" s="1">
        <v>0.34200000000000003</v>
      </c>
      <c r="AF695" s="36">
        <v>58</v>
      </c>
      <c r="AG695" s="36">
        <v>53</v>
      </c>
      <c r="AH695" s="8">
        <v>22</v>
      </c>
      <c r="AI695" s="36">
        <v>6</v>
      </c>
      <c r="AJ695" s="38">
        <v>66</v>
      </c>
      <c r="AK695" s="38">
        <v>17</v>
      </c>
      <c r="AL695" s="1">
        <v>0.21</v>
      </c>
      <c r="AM695" s="1">
        <v>0.5</v>
      </c>
      <c r="AN695" s="1">
        <v>0.51671638710000001</v>
      </c>
      <c r="AO695" s="1">
        <v>4.3282616900000001E-2</v>
      </c>
      <c r="AP695" s="1">
        <v>8.9798489300000006E-2</v>
      </c>
      <c r="AQ695" s="1">
        <v>0.25695312850000002</v>
      </c>
      <c r="AR695" s="1">
        <v>0.1162193752</v>
      </c>
      <c r="AS695" s="1">
        <v>0.24663266889999999</v>
      </c>
      <c r="AT695" s="1">
        <v>5.5569376900000002E-2</v>
      </c>
      <c r="AU695" s="1">
        <v>2.5633180000000002E-3</v>
      </c>
      <c r="AV695" s="1">
        <v>5.4145336500000002E-2</v>
      </c>
      <c r="AW695" s="1">
        <v>0.34173093380000003</v>
      </c>
      <c r="AX695" s="1">
        <v>-0.65492958000000001</v>
      </c>
      <c r="AY695" s="1">
        <v>0.22891958609999999</v>
      </c>
      <c r="AZ695" s="1">
        <v>1.6346649866</v>
      </c>
      <c r="BA695" s="1">
        <v>0.77609339509999997</v>
      </c>
      <c r="BB695" s="1">
        <v>0.43937250700000002</v>
      </c>
      <c r="BC695" s="1">
        <v>0.97912687470000004</v>
      </c>
      <c r="BD695" s="1">
        <v>-1.4175110360000001</v>
      </c>
      <c r="BE695" s="1">
        <v>2.3887125493000001</v>
      </c>
      <c r="BF695" s="1">
        <v>1.5933448810999999</v>
      </c>
      <c r="BG695" s="1">
        <v>-0.58147747100000002</v>
      </c>
      <c r="BH695" s="1">
        <v>2.3506895378000001</v>
      </c>
      <c r="BI695" s="1">
        <v>1.5284049742000001</v>
      </c>
      <c r="BJ695">
        <v>1</v>
      </c>
      <c r="BK695">
        <v>1</v>
      </c>
      <c r="BL695" t="s">
        <v>763</v>
      </c>
      <c r="BM695" t="s">
        <v>760</v>
      </c>
      <c r="BN695" s="36" t="s">
        <v>776</v>
      </c>
      <c r="BO695" s="1">
        <v>0.94906753070000005</v>
      </c>
      <c r="BP695" s="1">
        <v>-3.6287674999999998E-2</v>
      </c>
      <c r="BQ695" s="1">
        <v>-0.24297460500000001</v>
      </c>
      <c r="BR695" s="1">
        <v>8.2083536100000007E-2</v>
      </c>
      <c r="BS695" s="1">
        <v>0.94906753070000005</v>
      </c>
      <c r="BT695" s="1">
        <v>3.62876746E-2</v>
      </c>
      <c r="BU695" s="1">
        <v>0.2429746049</v>
      </c>
      <c r="BV695" s="1">
        <v>8.2083536100000007E-2</v>
      </c>
      <c r="BW695" t="s">
        <v>4828</v>
      </c>
      <c r="BX695" t="s">
        <v>1384</v>
      </c>
      <c r="BY695" t="s">
        <v>1373</v>
      </c>
      <c r="BZ695" t="s">
        <v>1384</v>
      </c>
      <c r="CA695">
        <v>557</v>
      </c>
      <c r="CB695">
        <v>152</v>
      </c>
      <c r="CC695">
        <v>35</v>
      </c>
      <c r="CD695">
        <v>14</v>
      </c>
      <c r="CE695">
        <v>2017</v>
      </c>
      <c r="CF695">
        <v>635</v>
      </c>
      <c r="CG695">
        <v>0.27300000000000002</v>
      </c>
      <c r="CH695">
        <v>0.36099999999999999</v>
      </c>
      <c r="CI695">
        <v>0.54</v>
      </c>
      <c r="CJ695">
        <v>244</v>
      </c>
      <c r="CK695">
        <v>0.38400000000000001</v>
      </c>
      <c r="CL695">
        <v>101</v>
      </c>
      <c r="CM695">
        <v>37</v>
      </c>
      <c r="CN695" t="s">
        <v>249</v>
      </c>
      <c r="CO695">
        <v>29</v>
      </c>
      <c r="CP695" t="s">
        <v>1381</v>
      </c>
      <c r="CQ695">
        <v>570</v>
      </c>
      <c r="CR695">
        <v>153</v>
      </c>
      <c r="CS695">
        <v>31</v>
      </c>
      <c r="CT695">
        <v>9</v>
      </c>
      <c r="CU695">
        <v>2016</v>
      </c>
      <c r="CV695">
        <v>626</v>
      </c>
      <c r="CW695">
        <v>0.246</v>
      </c>
      <c r="CX695">
        <v>0.31</v>
      </c>
      <c r="CY695">
        <v>0.46500000000000002</v>
      </c>
      <c r="CZ695">
        <v>208</v>
      </c>
      <c r="DA695">
        <v>0.33300000000000002</v>
      </c>
      <c r="DB695">
        <v>59</v>
      </c>
      <c r="DC695">
        <v>25</v>
      </c>
      <c r="DD695" t="s">
        <v>249</v>
      </c>
      <c r="DE695">
        <v>28</v>
      </c>
      <c r="DF695" t="s">
        <v>1107</v>
      </c>
      <c r="DG695">
        <v>542</v>
      </c>
      <c r="DH695">
        <v>150</v>
      </c>
      <c r="DI695">
        <v>26</v>
      </c>
      <c r="DJ695">
        <v>19</v>
      </c>
      <c r="DK695">
        <v>2015</v>
      </c>
      <c r="DL695">
        <v>619</v>
      </c>
      <c r="DM695">
        <v>0.251</v>
      </c>
      <c r="DN695">
        <v>0.33600000000000002</v>
      </c>
      <c r="DO695">
        <v>0.45400000000000001</v>
      </c>
      <c r="DP695">
        <v>212</v>
      </c>
      <c r="DQ695">
        <v>0.34300000000000003</v>
      </c>
      <c r="DR695">
        <v>66</v>
      </c>
      <c r="DS695">
        <v>28</v>
      </c>
      <c r="DT695" t="s">
        <v>249</v>
      </c>
      <c r="DU695">
        <v>27</v>
      </c>
      <c r="DV695" s="36" t="s">
        <v>1142</v>
      </c>
    </row>
    <row r="696" spans="1:126" x14ac:dyDescent="0.3">
      <c r="A696">
        <v>695</v>
      </c>
      <c r="B696" t="s">
        <v>6864</v>
      </c>
      <c r="C696" t="s">
        <v>4287</v>
      </c>
      <c r="D696" t="s">
        <v>1744</v>
      </c>
      <c r="E696">
        <v>620446</v>
      </c>
      <c r="F696" t="s">
        <v>257</v>
      </c>
      <c r="I696" t="s">
        <v>1061</v>
      </c>
      <c r="J696">
        <v>46</v>
      </c>
      <c r="K696" t="s">
        <v>2892</v>
      </c>
      <c r="L696">
        <v>172</v>
      </c>
      <c r="M696">
        <v>76</v>
      </c>
      <c r="N696">
        <v>74</v>
      </c>
      <c r="O696">
        <v>154</v>
      </c>
      <c r="P696">
        <v>118</v>
      </c>
      <c r="Q696">
        <v>121</v>
      </c>
      <c r="R696">
        <v>85</v>
      </c>
      <c r="S696">
        <v>86</v>
      </c>
      <c r="T696">
        <v>138</v>
      </c>
      <c r="U696">
        <v>79</v>
      </c>
      <c r="V696">
        <v>54</v>
      </c>
      <c r="W696">
        <v>94</v>
      </c>
      <c r="X696">
        <v>22</v>
      </c>
      <c r="Y696">
        <v>190</v>
      </c>
      <c r="Z696">
        <v>3</v>
      </c>
      <c r="AA696">
        <v>3</v>
      </c>
      <c r="AB696" s="1">
        <v>0.20799999999999999</v>
      </c>
      <c r="AC696" s="1">
        <v>0.28799999999999998</v>
      </c>
      <c r="AD696" s="1">
        <v>0.33200000000000002</v>
      </c>
      <c r="AE696" s="1">
        <v>0.27800000000000002</v>
      </c>
      <c r="AF696" s="36">
        <v>14</v>
      </c>
      <c r="AG696" s="36">
        <v>15</v>
      </c>
      <c r="AH696" s="8">
        <v>2</v>
      </c>
      <c r="AI696" s="36">
        <v>-4</v>
      </c>
      <c r="AJ696" s="38">
        <v>427</v>
      </c>
      <c r="AK696" s="38">
        <v>65</v>
      </c>
      <c r="AL696" s="1">
        <v>0.47499999999999998</v>
      </c>
      <c r="AM696" s="1">
        <v>0.36666666669999998</v>
      </c>
      <c r="AN696" s="1">
        <v>0.18992628240000001</v>
      </c>
      <c r="AO696" s="1">
        <v>3.84381024E-2</v>
      </c>
      <c r="AP696" s="1">
        <v>9.3633550199999999E-2</v>
      </c>
      <c r="AQ696" s="1">
        <v>0.26401045670000001</v>
      </c>
      <c r="AR696" s="1">
        <v>0.1303709975</v>
      </c>
      <c r="AS696" s="1">
        <v>0.1238826799</v>
      </c>
      <c r="AT696" s="1">
        <v>5.6173035400000002E-2</v>
      </c>
      <c r="AU696" s="1">
        <v>3.5496729000000001E-3</v>
      </c>
      <c r="AV696" s="1">
        <v>1.41668848E-2</v>
      </c>
      <c r="AW696" s="1">
        <v>0.27818997379999999</v>
      </c>
      <c r="AX696" s="1">
        <v>1.9524895933999999</v>
      </c>
      <c r="AY696" s="1">
        <v>-1.7815624999999999</v>
      </c>
      <c r="AZ696" s="1">
        <v>-0.43019623600000001</v>
      </c>
      <c r="BA696" s="1">
        <v>0.57160305580000004</v>
      </c>
      <c r="BB696" s="1">
        <v>0.6004311135</v>
      </c>
      <c r="BC696" s="1">
        <v>1.1540734602</v>
      </c>
      <c r="BD696" s="1">
        <v>-0.87777260999999995</v>
      </c>
      <c r="BE696" s="1">
        <v>-0.46157172299999999</v>
      </c>
      <c r="BF696" s="1">
        <v>1.6575214615</v>
      </c>
      <c r="BG696" s="1">
        <v>-0.28469046399999998</v>
      </c>
      <c r="BH696" s="1">
        <v>-1.027866484</v>
      </c>
      <c r="BI696" s="1">
        <v>-0.65313767300000003</v>
      </c>
      <c r="BJ696">
        <v>4</v>
      </c>
      <c r="BK696">
        <v>4</v>
      </c>
      <c r="BL696" t="s">
        <v>6729</v>
      </c>
      <c r="BM696" t="s">
        <v>759</v>
      </c>
      <c r="BN696" s="36" t="s">
        <v>6764</v>
      </c>
      <c r="BO696" s="1">
        <v>-0.25612430200000003</v>
      </c>
      <c r="BP696" s="1">
        <v>0.50155319730000003</v>
      </c>
      <c r="BQ696" s="1">
        <v>-0.336819655</v>
      </c>
      <c r="BR696" s="1">
        <v>0.66583998529999999</v>
      </c>
      <c r="BS696" s="1">
        <v>0.25612430159999999</v>
      </c>
      <c r="BT696" s="1">
        <v>0.50155319730000003</v>
      </c>
      <c r="BU696" s="1">
        <v>0.3368196551</v>
      </c>
      <c r="BV696" s="1">
        <v>0.66583998529999999</v>
      </c>
      <c r="BW696" t="s">
        <v>2816</v>
      </c>
      <c r="BX696" t="s">
        <v>1386</v>
      </c>
      <c r="BY696" t="s">
        <v>1373</v>
      </c>
      <c r="BZ696" t="s">
        <v>1386</v>
      </c>
      <c r="CA696">
        <v>68</v>
      </c>
      <c r="CB696">
        <v>21</v>
      </c>
      <c r="CC696">
        <v>1</v>
      </c>
      <c r="CD696">
        <v>1</v>
      </c>
      <c r="CE696">
        <v>2017</v>
      </c>
      <c r="CF696">
        <v>75</v>
      </c>
      <c r="CG696">
        <v>0.20599999999999999</v>
      </c>
      <c r="CH696">
        <v>0.27</v>
      </c>
      <c r="CI696">
        <v>0.309</v>
      </c>
      <c r="CJ696">
        <v>19</v>
      </c>
      <c r="CK696">
        <v>0.25800000000000001</v>
      </c>
      <c r="CL696">
        <v>6</v>
      </c>
      <c r="CM696">
        <v>0</v>
      </c>
      <c r="CN696" t="s">
        <v>257</v>
      </c>
      <c r="CO696">
        <v>21</v>
      </c>
      <c r="DV696" s="36" t="s">
        <v>6584</v>
      </c>
    </row>
    <row r="697" spans="1:126" x14ac:dyDescent="0.3">
      <c r="A697">
        <v>696</v>
      </c>
      <c r="B697" t="s">
        <v>921</v>
      </c>
      <c r="C697" t="s">
        <v>391</v>
      </c>
      <c r="D697" t="s">
        <v>189</v>
      </c>
      <c r="E697">
        <v>346874</v>
      </c>
      <c r="F697" t="s">
        <v>253</v>
      </c>
      <c r="I697" t="s">
        <v>1065</v>
      </c>
      <c r="J697">
        <v>33</v>
      </c>
      <c r="K697" t="s">
        <v>771</v>
      </c>
      <c r="L697">
        <v>96</v>
      </c>
      <c r="M697">
        <v>131</v>
      </c>
      <c r="N697">
        <v>29</v>
      </c>
      <c r="O697">
        <v>37</v>
      </c>
      <c r="P697">
        <v>128</v>
      </c>
      <c r="Q697">
        <v>91</v>
      </c>
      <c r="R697">
        <v>101</v>
      </c>
      <c r="S697">
        <v>86</v>
      </c>
      <c r="T697">
        <v>59</v>
      </c>
      <c r="U697">
        <v>9</v>
      </c>
      <c r="V697">
        <v>106</v>
      </c>
      <c r="W697">
        <v>97</v>
      </c>
      <c r="X697">
        <v>38</v>
      </c>
      <c r="Y697">
        <v>74</v>
      </c>
      <c r="Z697">
        <v>2</v>
      </c>
      <c r="AA697">
        <v>0</v>
      </c>
      <c r="AB697" s="1">
        <v>0.214</v>
      </c>
      <c r="AC697" s="1">
        <v>0.29899999999999999</v>
      </c>
      <c r="AD697" s="1">
        <v>0.33700000000000002</v>
      </c>
      <c r="AE697" s="1">
        <v>0.28699999999999998</v>
      </c>
      <c r="AF697" s="36">
        <v>9</v>
      </c>
      <c r="AG697" s="36">
        <v>9</v>
      </c>
      <c r="AH697" s="8">
        <v>1</v>
      </c>
      <c r="AI697" s="36">
        <v>-2</v>
      </c>
      <c r="AJ697" s="38">
        <v>701</v>
      </c>
      <c r="AK697" s="38">
        <v>76</v>
      </c>
      <c r="AL697" s="1">
        <v>0.26500000000000001</v>
      </c>
      <c r="AM697" s="1">
        <v>0.63333333329999997</v>
      </c>
      <c r="AN697" s="1">
        <v>7.4168562100000002E-2</v>
      </c>
      <c r="AO697" s="1">
        <v>9.0980767000000008E-3</v>
      </c>
      <c r="AP697" s="1">
        <v>0.10174315909999999</v>
      </c>
      <c r="AQ697" s="1">
        <v>0.1973889865</v>
      </c>
      <c r="AR697" s="1">
        <v>0.15499788</v>
      </c>
      <c r="AS697" s="1">
        <v>0.1229743608</v>
      </c>
      <c r="AT697" s="1">
        <v>2.3872258399999999E-2</v>
      </c>
      <c r="AU697" s="1">
        <v>4.0850700000000001E-4</v>
      </c>
      <c r="AV697" s="1">
        <v>2.7953366699999999E-2</v>
      </c>
      <c r="AW697" s="1">
        <v>0.28715394579999998</v>
      </c>
      <c r="AX697" s="1">
        <v>-0.11376711</v>
      </c>
      <c r="AY697" s="1">
        <v>2.2394016717</v>
      </c>
      <c r="AZ697" s="1">
        <v>-1.1616248339999999</v>
      </c>
      <c r="BA697" s="1">
        <v>-0.66685990299999998</v>
      </c>
      <c r="BB697" s="1">
        <v>0.94100518349999995</v>
      </c>
      <c r="BC697" s="1">
        <v>-0.49742953299999998</v>
      </c>
      <c r="BD697" s="1">
        <v>6.1488948500000001E-2</v>
      </c>
      <c r="BE697" s="1">
        <v>-0.48266311000000001</v>
      </c>
      <c r="BF697" s="1">
        <v>-1.7764622720000001</v>
      </c>
      <c r="BG697" s="1">
        <v>-1.2298444019999999</v>
      </c>
      <c r="BH697" s="1">
        <v>0.13722118820000001</v>
      </c>
      <c r="BI697" s="1">
        <v>-0.34537891199999998</v>
      </c>
      <c r="BJ697">
        <v>3</v>
      </c>
      <c r="BK697">
        <v>3</v>
      </c>
      <c r="BL697" t="s">
        <v>762</v>
      </c>
      <c r="BM697" t="s">
        <v>764</v>
      </c>
      <c r="BN697" s="36" t="s">
        <v>784</v>
      </c>
      <c r="BO697" s="1">
        <v>-3.7019014000000003E-2</v>
      </c>
      <c r="BP697" s="1">
        <v>-0.39062713100000002</v>
      </c>
      <c r="BQ697" s="1">
        <v>0.90656058719999999</v>
      </c>
      <c r="BR697" s="1">
        <v>-0.130106629</v>
      </c>
      <c r="BS697" s="1">
        <v>3.7019014500000003E-2</v>
      </c>
      <c r="BT697" s="1">
        <v>0.39062713119999998</v>
      </c>
      <c r="BU697" s="1">
        <v>0.90656058719999999</v>
      </c>
      <c r="BV697" s="1">
        <v>0.1301066286</v>
      </c>
      <c r="BW697" t="s">
        <v>2464</v>
      </c>
      <c r="BX697" t="s">
        <v>1372</v>
      </c>
      <c r="BY697" t="s">
        <v>1373</v>
      </c>
      <c r="CP697" t="s">
        <v>1372</v>
      </c>
      <c r="CQ697">
        <v>238</v>
      </c>
      <c r="CR697">
        <v>73</v>
      </c>
      <c r="CS697">
        <v>7</v>
      </c>
      <c r="CT697">
        <v>0</v>
      </c>
      <c r="CU697">
        <v>2016</v>
      </c>
      <c r="CV697">
        <v>259</v>
      </c>
      <c r="CW697">
        <v>0.20599999999999999</v>
      </c>
      <c r="CX697">
        <v>0.25900000000000001</v>
      </c>
      <c r="CY697">
        <v>0.33200000000000002</v>
      </c>
      <c r="CZ697">
        <v>68</v>
      </c>
      <c r="DA697">
        <v>0.26100000000000001</v>
      </c>
      <c r="DB697">
        <v>14</v>
      </c>
      <c r="DC697">
        <v>2</v>
      </c>
      <c r="DD697" t="s">
        <v>253</v>
      </c>
      <c r="DE697">
        <v>36</v>
      </c>
      <c r="DF697" t="s">
        <v>1089</v>
      </c>
      <c r="DG697">
        <v>360</v>
      </c>
      <c r="DH697">
        <v>119</v>
      </c>
      <c r="DI697">
        <v>14</v>
      </c>
      <c r="DJ697">
        <v>2</v>
      </c>
      <c r="DK697">
        <v>2015</v>
      </c>
      <c r="DL697">
        <v>397</v>
      </c>
      <c r="DM697">
        <v>0.253</v>
      </c>
      <c r="DN697">
        <v>0.32</v>
      </c>
      <c r="DO697">
        <v>0.41699999999999998</v>
      </c>
      <c r="DP697">
        <v>128</v>
      </c>
      <c r="DQ697">
        <v>0.32300000000000001</v>
      </c>
      <c r="DR697">
        <v>40</v>
      </c>
      <c r="DS697">
        <v>12</v>
      </c>
      <c r="DT697" t="s">
        <v>253</v>
      </c>
      <c r="DU697">
        <v>35</v>
      </c>
      <c r="DV697" s="36" t="s">
        <v>1321</v>
      </c>
    </row>
    <row r="698" spans="1:126" x14ac:dyDescent="0.3">
      <c r="A698">
        <v>697</v>
      </c>
      <c r="B698" t="s">
        <v>4116</v>
      </c>
      <c r="C698" t="s">
        <v>4117</v>
      </c>
      <c r="D698" t="s">
        <v>4118</v>
      </c>
      <c r="E698">
        <v>570482</v>
      </c>
      <c r="F698" t="s">
        <v>253</v>
      </c>
      <c r="I698" t="s">
        <v>1065</v>
      </c>
      <c r="J698">
        <v>3</v>
      </c>
      <c r="K698" t="s">
        <v>6543</v>
      </c>
      <c r="L698">
        <v>96</v>
      </c>
      <c r="M698">
        <v>89</v>
      </c>
      <c r="N698">
        <v>75</v>
      </c>
      <c r="O698">
        <v>13</v>
      </c>
      <c r="P698">
        <v>79</v>
      </c>
      <c r="Q698">
        <v>87</v>
      </c>
      <c r="R698">
        <v>104</v>
      </c>
      <c r="S698">
        <v>67</v>
      </c>
      <c r="T698">
        <v>98</v>
      </c>
      <c r="U698">
        <v>58</v>
      </c>
      <c r="V698">
        <v>58</v>
      </c>
      <c r="W698">
        <v>89</v>
      </c>
      <c r="X698">
        <v>26</v>
      </c>
      <c r="Y698">
        <v>194</v>
      </c>
      <c r="Z698">
        <v>3</v>
      </c>
      <c r="AA698">
        <v>1</v>
      </c>
      <c r="AB698" s="1">
        <v>0.224</v>
      </c>
      <c r="AC698" s="1">
        <v>0.27300000000000002</v>
      </c>
      <c r="AD698" s="1">
        <v>0.32</v>
      </c>
      <c r="AE698" s="1">
        <v>0.26500000000000001</v>
      </c>
      <c r="AF698" s="36">
        <v>12</v>
      </c>
      <c r="AG698" s="36">
        <v>12</v>
      </c>
      <c r="AH698" s="8">
        <v>2</v>
      </c>
      <c r="AI698" s="36">
        <v>-9</v>
      </c>
      <c r="AJ698" s="38">
        <v>466</v>
      </c>
      <c r="AK698" s="38">
        <v>54</v>
      </c>
      <c r="AL698" s="1">
        <v>0.26500000000000001</v>
      </c>
      <c r="AM698" s="1">
        <v>0.43333333330000001</v>
      </c>
      <c r="AN698" s="1">
        <v>0.1936387561</v>
      </c>
      <c r="AO698" s="1">
        <v>3.2639252000000001E-3</v>
      </c>
      <c r="AP698" s="1">
        <v>6.2448258800000003E-2</v>
      </c>
      <c r="AQ698" s="1">
        <v>0.1888249706</v>
      </c>
      <c r="AR698" s="1">
        <v>0.16023249310000001</v>
      </c>
      <c r="AS698" s="1">
        <v>9.6535325599999999E-2</v>
      </c>
      <c r="AT698" s="1">
        <v>3.9839751499999999E-2</v>
      </c>
      <c r="AU698" s="1">
        <v>2.6300463000000001E-3</v>
      </c>
      <c r="AV698" s="1">
        <v>1.52357906E-2</v>
      </c>
      <c r="AW698" s="1">
        <v>0.2650849851</v>
      </c>
      <c r="AX698" s="1">
        <v>-0.11376711</v>
      </c>
      <c r="AY698" s="1">
        <v>-0.77632145699999999</v>
      </c>
      <c r="AZ698" s="1">
        <v>-0.40673854100000001</v>
      </c>
      <c r="BA698" s="1">
        <v>-0.91312350799999997</v>
      </c>
      <c r="BB698" s="1">
        <v>-0.70923767100000001</v>
      </c>
      <c r="BC698" s="1">
        <v>-0.70972592599999995</v>
      </c>
      <c r="BD698" s="1">
        <v>0.26113544919999998</v>
      </c>
      <c r="BE698" s="1">
        <v>-1.096583869</v>
      </c>
      <c r="BF698" s="1">
        <v>-7.8914517000000003E-2</v>
      </c>
      <c r="BG698" s="1">
        <v>-0.56139939500000002</v>
      </c>
      <c r="BH698" s="1">
        <v>-0.93753386999999999</v>
      </c>
      <c r="BI698" s="1">
        <v>-1.1030693659999999</v>
      </c>
      <c r="BJ698">
        <v>4</v>
      </c>
      <c r="BK698">
        <v>1</v>
      </c>
      <c r="BL698" t="s">
        <v>761</v>
      </c>
      <c r="BM698" t="s">
        <v>760</v>
      </c>
      <c r="BN698" s="36" t="s">
        <v>773</v>
      </c>
      <c r="BO698" s="1">
        <v>-0.86554725799999999</v>
      </c>
      <c r="BP698" s="1">
        <v>-0.20617000399999999</v>
      </c>
      <c r="BQ698" s="1">
        <v>-0.28347778899999998</v>
      </c>
      <c r="BR698" s="1">
        <v>0.22755999369999999</v>
      </c>
      <c r="BS698" s="1">
        <v>0.86554725799999999</v>
      </c>
      <c r="BT698" s="1">
        <v>0.20617000429999999</v>
      </c>
      <c r="BU698" s="1">
        <v>0.28347778940000001</v>
      </c>
      <c r="BV698" s="1">
        <v>0.22755999369999999</v>
      </c>
      <c r="BW698" t="s">
        <v>2808</v>
      </c>
      <c r="BX698" t="s">
        <v>1372</v>
      </c>
      <c r="BY698" t="s">
        <v>1373</v>
      </c>
      <c r="BZ698" t="s">
        <v>1372</v>
      </c>
      <c r="CA698">
        <v>156</v>
      </c>
      <c r="CB698">
        <v>67</v>
      </c>
      <c r="CC698">
        <v>1</v>
      </c>
      <c r="CD698">
        <v>0</v>
      </c>
      <c r="CE698">
        <v>2017</v>
      </c>
      <c r="CF698">
        <v>165</v>
      </c>
      <c r="CG698">
        <v>0.224</v>
      </c>
      <c r="CH698">
        <v>0.26200000000000001</v>
      </c>
      <c r="CI698">
        <v>0.28799999999999998</v>
      </c>
      <c r="CJ698">
        <v>41</v>
      </c>
      <c r="CK698">
        <v>0.247</v>
      </c>
      <c r="CL698">
        <v>8</v>
      </c>
      <c r="CM698">
        <v>1</v>
      </c>
      <c r="CN698" t="s">
        <v>253</v>
      </c>
      <c r="CO698">
        <v>25</v>
      </c>
      <c r="DF698" t="s">
        <v>1372</v>
      </c>
      <c r="DG698">
        <v>267</v>
      </c>
      <c r="DH698">
        <v>81</v>
      </c>
      <c r="DI698">
        <v>6</v>
      </c>
      <c r="DJ698">
        <v>0</v>
      </c>
      <c r="DK698">
        <v>2015</v>
      </c>
      <c r="DL698">
        <v>288</v>
      </c>
      <c r="DM698">
        <v>0.22500000000000001</v>
      </c>
      <c r="DN698">
        <v>0.27900000000000003</v>
      </c>
      <c r="DO698">
        <v>0.33</v>
      </c>
      <c r="DP698">
        <v>78</v>
      </c>
      <c r="DQ698">
        <v>0.27100000000000002</v>
      </c>
      <c r="DR698">
        <v>17</v>
      </c>
      <c r="DS698">
        <v>3</v>
      </c>
      <c r="DT698" t="s">
        <v>253</v>
      </c>
      <c r="DU698">
        <v>23</v>
      </c>
      <c r="DV698" s="36" t="s">
        <v>4119</v>
      </c>
    </row>
    <row r="699" spans="1:126" x14ac:dyDescent="0.3">
      <c r="A699">
        <v>698</v>
      </c>
      <c r="B699" t="s">
        <v>691</v>
      </c>
      <c r="C699" t="s">
        <v>372</v>
      </c>
      <c r="D699" t="s">
        <v>371</v>
      </c>
      <c r="E699">
        <v>400284</v>
      </c>
      <c r="F699" t="s">
        <v>265</v>
      </c>
      <c r="I699" t="s">
        <v>1103</v>
      </c>
      <c r="J699">
        <v>33</v>
      </c>
      <c r="K699" t="s">
        <v>3047</v>
      </c>
      <c r="L699">
        <v>154</v>
      </c>
      <c r="M699">
        <v>134</v>
      </c>
      <c r="N699">
        <v>97</v>
      </c>
      <c r="O699">
        <v>79</v>
      </c>
      <c r="P699">
        <v>147</v>
      </c>
      <c r="Q699">
        <v>81</v>
      </c>
      <c r="R699">
        <v>100</v>
      </c>
      <c r="S699">
        <v>83</v>
      </c>
      <c r="T699">
        <v>75</v>
      </c>
      <c r="U699">
        <v>56</v>
      </c>
      <c r="V699">
        <v>88</v>
      </c>
      <c r="W699">
        <v>103</v>
      </c>
      <c r="X699">
        <v>39</v>
      </c>
      <c r="Y699">
        <v>251</v>
      </c>
      <c r="Z699">
        <v>6</v>
      </c>
      <c r="AA699">
        <v>3</v>
      </c>
      <c r="AB699" s="1">
        <v>0.224</v>
      </c>
      <c r="AC699" s="1">
        <v>0.32500000000000001</v>
      </c>
      <c r="AD699" s="1">
        <v>0.34300000000000003</v>
      </c>
      <c r="AE699" s="1">
        <v>0.30499999999999999</v>
      </c>
      <c r="AF699" s="36">
        <v>24</v>
      </c>
      <c r="AG699" s="36">
        <v>26</v>
      </c>
      <c r="AH699" s="8">
        <v>5</v>
      </c>
      <c r="AI699" s="36">
        <v>2</v>
      </c>
      <c r="AJ699" s="38">
        <v>277</v>
      </c>
      <c r="AK699" s="38">
        <v>38</v>
      </c>
      <c r="AL699" s="1">
        <v>0.42499999999999999</v>
      </c>
      <c r="AM699" s="1">
        <v>0.65</v>
      </c>
      <c r="AN699" s="1">
        <v>0.25121284599999999</v>
      </c>
      <c r="AO699" s="1">
        <v>1.96830398E-2</v>
      </c>
      <c r="AP699" s="1">
        <v>0.116950823</v>
      </c>
      <c r="AQ699" s="1">
        <v>0.1751402014</v>
      </c>
      <c r="AR699" s="1">
        <v>0.15392970459999999</v>
      </c>
      <c r="AS699" s="1">
        <v>0.11971960349999999</v>
      </c>
      <c r="AT699" s="1">
        <v>3.05185522E-2</v>
      </c>
      <c r="AU699" s="1">
        <v>2.5348553E-3</v>
      </c>
      <c r="AV699" s="1">
        <v>2.3272225099999998E-2</v>
      </c>
      <c r="AW699" s="1">
        <v>0.30468020089999998</v>
      </c>
      <c r="AX699" s="1">
        <v>1.4605237116000001</v>
      </c>
      <c r="AY699" s="1">
        <v>2.4907119324</v>
      </c>
      <c r="AZ699" s="1">
        <v>-4.2949967999999998E-2</v>
      </c>
      <c r="BA699" s="1">
        <v>-0.220061224</v>
      </c>
      <c r="BB699" s="1">
        <v>1.5796717388999999</v>
      </c>
      <c r="BC699" s="1">
        <v>-1.0489624689999999</v>
      </c>
      <c r="BD699" s="1">
        <v>2.0749074700000002E-2</v>
      </c>
      <c r="BE699" s="1">
        <v>-0.55823935899999999</v>
      </c>
      <c r="BF699" s="1">
        <v>-1.0698766479999999</v>
      </c>
      <c r="BG699" s="1">
        <v>-0.59004167500000004</v>
      </c>
      <c r="BH699" s="1">
        <v>-0.25837940199999998</v>
      </c>
      <c r="BI699" s="1">
        <v>0.25634748689999998</v>
      </c>
      <c r="BJ699">
        <v>3</v>
      </c>
      <c r="BK699">
        <v>3</v>
      </c>
      <c r="BL699" t="s">
        <v>762</v>
      </c>
      <c r="BM699" t="s">
        <v>764</v>
      </c>
      <c r="BN699" s="36" t="s">
        <v>784</v>
      </c>
      <c r="BO699" s="1">
        <v>-0.32313330699999998</v>
      </c>
      <c r="BP699" s="1">
        <v>-0.57875855499999995</v>
      </c>
      <c r="BQ699" s="1">
        <v>0.67526581090000004</v>
      </c>
      <c r="BR699" s="1">
        <v>-6.2387827E-2</v>
      </c>
      <c r="BS699" s="1">
        <v>0.32313330730000001</v>
      </c>
      <c r="BT699" s="1">
        <v>0.57875855470000004</v>
      </c>
      <c r="BU699" s="1">
        <v>0.67526581090000004</v>
      </c>
      <c r="BV699" s="1">
        <v>6.2387827299999997E-2</v>
      </c>
      <c r="BW699" t="s">
        <v>6399</v>
      </c>
      <c r="BX699" t="s">
        <v>1567</v>
      </c>
      <c r="BY699" t="s">
        <v>1063</v>
      </c>
      <c r="BZ699" t="s">
        <v>1567</v>
      </c>
      <c r="CA699">
        <v>309</v>
      </c>
      <c r="CB699">
        <v>127</v>
      </c>
      <c r="CC699">
        <v>8</v>
      </c>
      <c r="CD699">
        <v>6</v>
      </c>
      <c r="CE699">
        <v>2017</v>
      </c>
      <c r="CF699">
        <v>353</v>
      </c>
      <c r="CG699">
        <v>0.23599999999999999</v>
      </c>
      <c r="CH699">
        <v>0.32400000000000001</v>
      </c>
      <c r="CI699">
        <v>0.40500000000000003</v>
      </c>
      <c r="CJ699">
        <v>113</v>
      </c>
      <c r="CK699">
        <v>0.32100000000000001</v>
      </c>
      <c r="CL699">
        <v>36</v>
      </c>
      <c r="CM699">
        <v>9</v>
      </c>
      <c r="CN699" t="s">
        <v>265</v>
      </c>
      <c r="CO699">
        <v>38</v>
      </c>
      <c r="CP699" t="s">
        <v>1567</v>
      </c>
      <c r="CQ699">
        <v>512</v>
      </c>
      <c r="CR699">
        <v>138</v>
      </c>
      <c r="CS699">
        <v>14</v>
      </c>
      <c r="CT699">
        <v>2</v>
      </c>
      <c r="CU699">
        <v>2016</v>
      </c>
      <c r="CV699">
        <v>565</v>
      </c>
      <c r="CW699">
        <v>0.252</v>
      </c>
      <c r="CX699">
        <v>0.31900000000000001</v>
      </c>
      <c r="CY699">
        <v>0.39600000000000002</v>
      </c>
      <c r="CZ699">
        <v>179</v>
      </c>
      <c r="DA699">
        <v>0.316</v>
      </c>
      <c r="DB699">
        <v>46</v>
      </c>
      <c r="DC699">
        <v>16</v>
      </c>
      <c r="DD699" t="s">
        <v>265</v>
      </c>
      <c r="DE699">
        <v>37</v>
      </c>
      <c r="DF699" t="s">
        <v>1567</v>
      </c>
      <c r="DG699">
        <v>373</v>
      </c>
      <c r="DH699">
        <v>107</v>
      </c>
      <c r="DI699">
        <v>8</v>
      </c>
      <c r="DJ699">
        <v>4</v>
      </c>
      <c r="DK699">
        <v>2015</v>
      </c>
      <c r="DL699">
        <v>423</v>
      </c>
      <c r="DM699">
        <v>0.21199999999999999</v>
      </c>
      <c r="DN699">
        <v>0.28599999999999998</v>
      </c>
      <c r="DO699">
        <v>0.34300000000000003</v>
      </c>
      <c r="DP699">
        <v>119</v>
      </c>
      <c r="DQ699">
        <v>0.28000000000000003</v>
      </c>
      <c r="DR699">
        <v>25</v>
      </c>
      <c r="DS699">
        <v>5</v>
      </c>
      <c r="DT699" t="s">
        <v>265</v>
      </c>
      <c r="DU699">
        <v>36</v>
      </c>
      <c r="DV699" s="36" t="s">
        <v>1334</v>
      </c>
    </row>
    <row r="700" spans="1:126" x14ac:dyDescent="0.3">
      <c r="A700">
        <v>699</v>
      </c>
      <c r="B700" t="s">
        <v>6865</v>
      </c>
      <c r="C700" t="s">
        <v>513</v>
      </c>
      <c r="D700" t="s">
        <v>336</v>
      </c>
      <c r="E700">
        <v>642162</v>
      </c>
      <c r="F700" t="s">
        <v>257</v>
      </c>
      <c r="I700" t="s">
        <v>1065</v>
      </c>
      <c r="J700">
        <v>47</v>
      </c>
      <c r="K700" t="s">
        <v>2905</v>
      </c>
      <c r="L700">
        <v>172</v>
      </c>
      <c r="M700">
        <v>86</v>
      </c>
      <c r="N700">
        <v>94</v>
      </c>
      <c r="O700">
        <v>70</v>
      </c>
      <c r="P700">
        <v>68</v>
      </c>
      <c r="Q700">
        <v>110</v>
      </c>
      <c r="R700">
        <v>90</v>
      </c>
      <c r="S700">
        <v>131</v>
      </c>
      <c r="T700">
        <v>127</v>
      </c>
      <c r="U700">
        <v>55</v>
      </c>
      <c r="V700">
        <v>146</v>
      </c>
      <c r="W700">
        <v>101</v>
      </c>
      <c r="X700">
        <v>25</v>
      </c>
      <c r="Y700">
        <v>242</v>
      </c>
      <c r="Z700">
        <v>9</v>
      </c>
      <c r="AA700">
        <v>2</v>
      </c>
      <c r="AB700" s="1">
        <v>0.23499999999999999</v>
      </c>
      <c r="AC700" s="1">
        <v>0.27700000000000002</v>
      </c>
      <c r="AD700" s="1">
        <v>0.42399999999999999</v>
      </c>
      <c r="AE700" s="1">
        <v>0.29899999999999999</v>
      </c>
      <c r="AF700" s="36">
        <v>22</v>
      </c>
      <c r="AG700" s="36">
        <v>24</v>
      </c>
      <c r="AH700" s="8">
        <v>8</v>
      </c>
      <c r="AI700" s="36">
        <v>0</v>
      </c>
      <c r="AJ700" s="38">
        <v>309</v>
      </c>
      <c r="AK700" s="38">
        <v>46</v>
      </c>
      <c r="AL700" s="1">
        <v>0.47499999999999998</v>
      </c>
      <c r="AM700" s="1">
        <v>0.41666666670000002</v>
      </c>
      <c r="AN700" s="1">
        <v>0.242204382</v>
      </c>
      <c r="AO700" s="1">
        <v>1.73872336E-2</v>
      </c>
      <c r="AP700" s="1">
        <v>5.4218429700000001E-2</v>
      </c>
      <c r="AQ700" s="1">
        <v>0.2385245842</v>
      </c>
      <c r="AR700" s="1">
        <v>0.1377588941</v>
      </c>
      <c r="AS700" s="1">
        <v>0.188993772</v>
      </c>
      <c r="AT700" s="1">
        <v>5.1417707799999997E-2</v>
      </c>
      <c r="AU700" s="1">
        <v>2.4731135E-3</v>
      </c>
      <c r="AV700" s="1">
        <v>3.84064208E-2</v>
      </c>
      <c r="AW700" s="1">
        <v>0.29881882650000002</v>
      </c>
      <c r="AX700" s="1">
        <v>1.9524895933999999</v>
      </c>
      <c r="AY700" s="1">
        <v>-1.027631717</v>
      </c>
      <c r="AZ700" s="1">
        <v>-9.9870993000000005E-2</v>
      </c>
      <c r="BA700" s="1">
        <v>-0.31696880599999999</v>
      </c>
      <c r="BB700" s="1">
        <v>-1.0548605520000001</v>
      </c>
      <c r="BC700" s="1">
        <v>0.52229522750000001</v>
      </c>
      <c r="BD700" s="1">
        <v>-0.59600055399999996</v>
      </c>
      <c r="BE700" s="1">
        <v>1.0503234978</v>
      </c>
      <c r="BF700" s="1">
        <v>1.1519696098000001</v>
      </c>
      <c r="BG700" s="1">
        <v>-0.60861933199999996</v>
      </c>
      <c r="BH700" s="1">
        <v>1.0206027954000001</v>
      </c>
      <c r="BI700" s="1">
        <v>5.5109761799999997E-2</v>
      </c>
      <c r="BJ700">
        <v>4</v>
      </c>
      <c r="BK700">
        <v>4</v>
      </c>
      <c r="BL700" t="s">
        <v>6729</v>
      </c>
      <c r="BM700" t="s">
        <v>760</v>
      </c>
      <c r="BN700" s="36" t="s">
        <v>6805</v>
      </c>
      <c r="BO700" s="1">
        <v>0.28640865669999999</v>
      </c>
      <c r="BP700" s="1">
        <v>3.1310512700000001E-2</v>
      </c>
      <c r="BQ700" s="1">
        <v>-0.50415699000000003</v>
      </c>
      <c r="BR700" s="1">
        <v>0.75397091220000001</v>
      </c>
      <c r="BS700" s="1">
        <v>0.28640865669999999</v>
      </c>
      <c r="BT700" s="1">
        <v>3.1310512700000001E-2</v>
      </c>
      <c r="BU700" s="1">
        <v>0.50415698980000001</v>
      </c>
      <c r="BV700" s="1">
        <v>0.75397091220000001</v>
      </c>
      <c r="BW700" t="s">
        <v>2467</v>
      </c>
      <c r="BX700" t="s">
        <v>1074</v>
      </c>
      <c r="BY700" t="s">
        <v>1063</v>
      </c>
      <c r="BZ700" t="s">
        <v>1074</v>
      </c>
      <c r="CA700">
        <v>182</v>
      </c>
      <c r="CB700">
        <v>110</v>
      </c>
      <c r="CC700">
        <v>13</v>
      </c>
      <c r="CD700">
        <v>0</v>
      </c>
      <c r="CE700">
        <v>2017</v>
      </c>
      <c r="CF700">
        <v>195</v>
      </c>
      <c r="CG700">
        <v>0.25800000000000001</v>
      </c>
      <c r="CH700">
        <v>0.28399999999999997</v>
      </c>
      <c r="CI700">
        <v>0.53300000000000003</v>
      </c>
      <c r="CJ700">
        <v>65</v>
      </c>
      <c r="CK700">
        <v>0.33200000000000002</v>
      </c>
      <c r="CL700">
        <v>28</v>
      </c>
      <c r="CM700">
        <v>10</v>
      </c>
      <c r="CN700" t="s">
        <v>257</v>
      </c>
      <c r="CO700">
        <v>24</v>
      </c>
      <c r="CP700" t="s">
        <v>1074</v>
      </c>
      <c r="CQ700">
        <v>19</v>
      </c>
      <c r="CR700">
        <v>13</v>
      </c>
      <c r="CS700">
        <v>1</v>
      </c>
      <c r="CT700">
        <v>0</v>
      </c>
      <c r="CU700">
        <v>2016</v>
      </c>
      <c r="CV700">
        <v>19</v>
      </c>
      <c r="CW700">
        <v>0.26300000000000001</v>
      </c>
      <c r="CX700">
        <v>0.26300000000000001</v>
      </c>
      <c r="CY700">
        <v>0.47399999999999998</v>
      </c>
      <c r="CZ700">
        <v>6</v>
      </c>
      <c r="DA700">
        <v>0.31</v>
      </c>
      <c r="DB700">
        <v>5</v>
      </c>
      <c r="DC700">
        <v>1</v>
      </c>
      <c r="DD700" t="s">
        <v>253</v>
      </c>
      <c r="DE700">
        <v>23</v>
      </c>
      <c r="DV700" s="36" t="s">
        <v>5066</v>
      </c>
    </row>
    <row r="701" spans="1:126" x14ac:dyDescent="0.3">
      <c r="A701">
        <v>700</v>
      </c>
      <c r="B701" t="s">
        <v>922</v>
      </c>
      <c r="C701" t="s">
        <v>402</v>
      </c>
      <c r="D701" t="s">
        <v>95</v>
      </c>
      <c r="E701">
        <v>472528</v>
      </c>
      <c r="F701" t="s">
        <v>253</v>
      </c>
      <c r="G701" t="s">
        <v>250</v>
      </c>
      <c r="I701" t="s">
        <v>1103</v>
      </c>
      <c r="J701">
        <v>10</v>
      </c>
      <c r="K701" t="s">
        <v>769</v>
      </c>
      <c r="L701">
        <v>96</v>
      </c>
      <c r="M701">
        <v>110</v>
      </c>
      <c r="N701">
        <v>108</v>
      </c>
      <c r="O701">
        <v>12</v>
      </c>
      <c r="P701">
        <v>134</v>
      </c>
      <c r="Q701">
        <v>107</v>
      </c>
      <c r="R701">
        <v>77</v>
      </c>
      <c r="S701">
        <v>147</v>
      </c>
      <c r="T701">
        <v>94</v>
      </c>
      <c r="U701">
        <v>25</v>
      </c>
      <c r="V701">
        <v>183</v>
      </c>
      <c r="W701">
        <v>107</v>
      </c>
      <c r="X701">
        <v>32</v>
      </c>
      <c r="Y701">
        <v>280</v>
      </c>
      <c r="Z701">
        <v>13</v>
      </c>
      <c r="AA701">
        <v>1</v>
      </c>
      <c r="AB701" s="1">
        <v>0.218</v>
      </c>
      <c r="AC701" s="1">
        <v>0.30399999999999999</v>
      </c>
      <c r="AD701" s="1">
        <v>0.42899999999999999</v>
      </c>
      <c r="AE701" s="1">
        <v>0.318</v>
      </c>
      <c r="AF701" s="36">
        <v>30</v>
      </c>
      <c r="AG701" s="36">
        <v>31</v>
      </c>
      <c r="AH701" s="8">
        <v>7</v>
      </c>
      <c r="AI701" s="36">
        <v>1</v>
      </c>
      <c r="AJ701" s="38">
        <v>222</v>
      </c>
      <c r="AK701" s="38">
        <v>30</v>
      </c>
      <c r="AL701" s="1">
        <v>0.26500000000000001</v>
      </c>
      <c r="AM701" s="1">
        <v>0.53333333329999999</v>
      </c>
      <c r="AN701" s="1">
        <v>0.2797121005</v>
      </c>
      <c r="AO701" s="1">
        <v>2.9251924999999998E-3</v>
      </c>
      <c r="AP701" s="1">
        <v>0.1066757399</v>
      </c>
      <c r="AQ701" s="1">
        <v>0.23181696090000001</v>
      </c>
      <c r="AR701" s="1">
        <v>0.1178734067</v>
      </c>
      <c r="AS701" s="1">
        <v>0.21096054280000001</v>
      </c>
      <c r="AT701" s="1">
        <v>3.83103973E-2</v>
      </c>
      <c r="AU701" s="1">
        <v>1.1387941999999999E-3</v>
      </c>
      <c r="AV701" s="1">
        <v>4.81690912E-2</v>
      </c>
      <c r="AW701" s="1">
        <v>0.31765842389999999</v>
      </c>
      <c r="AX701" s="1">
        <v>-0.11376711</v>
      </c>
      <c r="AY701" s="1">
        <v>0.73154010749999998</v>
      </c>
      <c r="AZ701" s="1">
        <v>0.1371258809</v>
      </c>
      <c r="BA701" s="1">
        <v>-0.92742165200000004</v>
      </c>
      <c r="BB701" s="1">
        <v>1.1481556321999999</v>
      </c>
      <c r="BC701" s="1">
        <v>0.35601760049999998</v>
      </c>
      <c r="BD701" s="1">
        <v>-1.354426793</v>
      </c>
      <c r="BE701" s="1">
        <v>1.5603971992000001</v>
      </c>
      <c r="BF701" s="1">
        <v>-0.24150433499999999</v>
      </c>
      <c r="BG701" s="1">
        <v>-1.010106288</v>
      </c>
      <c r="BH701" s="1">
        <v>1.8456404770999999</v>
      </c>
      <c r="BI701" s="1">
        <v>0.70192695299999996</v>
      </c>
      <c r="BJ701">
        <v>1</v>
      </c>
      <c r="BK701">
        <v>1</v>
      </c>
      <c r="BL701" t="s">
        <v>763</v>
      </c>
      <c r="BM701" t="s">
        <v>762</v>
      </c>
      <c r="BN701" s="36" t="s">
        <v>777</v>
      </c>
      <c r="BO701" s="1">
        <v>0.91006374379999999</v>
      </c>
      <c r="BP701" s="1">
        <v>-0.238483057</v>
      </c>
      <c r="BQ701" s="1">
        <v>0.2768489522</v>
      </c>
      <c r="BR701" s="1">
        <v>0.15183883309999999</v>
      </c>
      <c r="BS701" s="1">
        <v>0.91006374379999999</v>
      </c>
      <c r="BT701" s="1">
        <v>0.23848305710000001</v>
      </c>
      <c r="BU701" s="1">
        <v>0.2768489522</v>
      </c>
      <c r="BV701" s="1">
        <v>0.15183883309999999</v>
      </c>
      <c r="BW701" t="s">
        <v>6976</v>
      </c>
      <c r="BX701" t="s">
        <v>1384</v>
      </c>
      <c r="BY701" t="s">
        <v>1373</v>
      </c>
      <c r="BZ701" t="s">
        <v>1384</v>
      </c>
      <c r="CA701">
        <v>347</v>
      </c>
      <c r="CB701">
        <v>117</v>
      </c>
      <c r="CC701">
        <v>22</v>
      </c>
      <c r="CD701">
        <v>0</v>
      </c>
      <c r="CE701">
        <v>2017</v>
      </c>
      <c r="CF701">
        <v>401</v>
      </c>
      <c r="CG701">
        <v>0.19900000000000001</v>
      </c>
      <c r="CH701">
        <v>0.29399999999999998</v>
      </c>
      <c r="CI701">
        <v>0.432</v>
      </c>
      <c r="CJ701">
        <v>126</v>
      </c>
      <c r="CK701">
        <v>0.313</v>
      </c>
      <c r="CL701">
        <v>36</v>
      </c>
      <c r="CM701">
        <v>10</v>
      </c>
      <c r="CN701" t="s">
        <v>253</v>
      </c>
      <c r="CO701">
        <v>31</v>
      </c>
      <c r="CP701" t="s">
        <v>1554</v>
      </c>
      <c r="CQ701">
        <v>292</v>
      </c>
      <c r="CR701">
        <v>90</v>
      </c>
      <c r="CS701">
        <v>13</v>
      </c>
      <c r="CT701">
        <v>1</v>
      </c>
      <c r="CU701">
        <v>2016</v>
      </c>
      <c r="CV701">
        <v>342</v>
      </c>
      <c r="CW701">
        <v>0.26</v>
      </c>
      <c r="CX701">
        <v>0.35699999999999998</v>
      </c>
      <c r="CY701">
        <v>0.45900000000000002</v>
      </c>
      <c r="CZ701">
        <v>121</v>
      </c>
      <c r="DA701">
        <v>0.35399999999999998</v>
      </c>
      <c r="DB701">
        <v>50</v>
      </c>
      <c r="DC701">
        <v>11</v>
      </c>
      <c r="DD701" t="s">
        <v>253</v>
      </c>
      <c r="DE701">
        <v>30</v>
      </c>
      <c r="DF701" t="s">
        <v>1554</v>
      </c>
      <c r="DG701">
        <v>434</v>
      </c>
      <c r="DH701">
        <v>132</v>
      </c>
      <c r="DI701">
        <v>25</v>
      </c>
      <c r="DJ701">
        <v>1</v>
      </c>
      <c r="DK701">
        <v>2015</v>
      </c>
      <c r="DL701">
        <v>493</v>
      </c>
      <c r="DM701">
        <v>0.224</v>
      </c>
      <c r="DN701">
        <v>0.31</v>
      </c>
      <c r="DO701">
        <v>0.438</v>
      </c>
      <c r="DP701">
        <v>160</v>
      </c>
      <c r="DQ701">
        <v>0.32500000000000001</v>
      </c>
      <c r="DR701">
        <v>46</v>
      </c>
      <c r="DS701">
        <v>14</v>
      </c>
      <c r="DT701" t="s">
        <v>253</v>
      </c>
      <c r="DU701">
        <v>29</v>
      </c>
      <c r="DV701" s="36" t="s">
        <v>1320</v>
      </c>
    </row>
    <row r="702" spans="1:126" x14ac:dyDescent="0.3">
      <c r="A702">
        <v>701</v>
      </c>
      <c r="B702" t="s">
        <v>7055</v>
      </c>
      <c r="C702" t="s">
        <v>445</v>
      </c>
      <c r="D702" t="s">
        <v>346</v>
      </c>
      <c r="E702">
        <v>502143</v>
      </c>
      <c r="F702" t="s">
        <v>250</v>
      </c>
      <c r="I702" t="s">
        <v>1065</v>
      </c>
      <c r="J702">
        <v>7</v>
      </c>
      <c r="K702" t="s">
        <v>769</v>
      </c>
      <c r="L702">
        <v>67</v>
      </c>
      <c r="M702">
        <v>113</v>
      </c>
      <c r="N702">
        <v>169</v>
      </c>
      <c r="O702">
        <v>28</v>
      </c>
      <c r="P702">
        <v>103</v>
      </c>
      <c r="Q702">
        <v>100</v>
      </c>
      <c r="R702">
        <v>106</v>
      </c>
      <c r="S702">
        <v>119</v>
      </c>
      <c r="T702">
        <v>95</v>
      </c>
      <c r="U702">
        <v>65</v>
      </c>
      <c r="V702">
        <v>139</v>
      </c>
      <c r="W702">
        <v>107</v>
      </c>
      <c r="X702">
        <v>33</v>
      </c>
      <c r="Y702">
        <v>436</v>
      </c>
      <c r="Z702">
        <v>16</v>
      </c>
      <c r="AA702">
        <v>2</v>
      </c>
      <c r="AB702" s="1">
        <v>0.25</v>
      </c>
      <c r="AC702" s="1">
        <v>0.312</v>
      </c>
      <c r="AD702" s="1">
        <v>0.42099999999999999</v>
      </c>
      <c r="AE702" s="1">
        <v>0.31900000000000001</v>
      </c>
      <c r="AF702" s="36">
        <v>40</v>
      </c>
      <c r="AG702" s="36">
        <v>36</v>
      </c>
      <c r="AH702" s="8">
        <v>14</v>
      </c>
      <c r="AI702" s="36">
        <v>-5</v>
      </c>
      <c r="AJ702" s="38">
        <v>181</v>
      </c>
      <c r="AK702" s="38">
        <v>26</v>
      </c>
      <c r="AL702" s="1">
        <v>0.185</v>
      </c>
      <c r="AM702" s="1">
        <v>0.55000000000000004</v>
      </c>
      <c r="AN702" s="1">
        <v>0.43555896230000002</v>
      </c>
      <c r="AO702" s="1">
        <v>6.8493740999999997E-3</v>
      </c>
      <c r="AP702" s="1">
        <v>8.1800489700000006E-2</v>
      </c>
      <c r="AQ702" s="1">
        <v>0.21693220029999999</v>
      </c>
      <c r="AR702" s="1">
        <v>0.162911585</v>
      </c>
      <c r="AS702" s="1">
        <v>0.17085142010000001</v>
      </c>
      <c r="AT702" s="1">
        <v>3.8746399500000001E-2</v>
      </c>
      <c r="AU702" s="1">
        <v>2.938698E-3</v>
      </c>
      <c r="AV702" s="1">
        <v>3.6635262799999999E-2</v>
      </c>
      <c r="AW702" s="1">
        <v>0.31920157469999999</v>
      </c>
      <c r="AX702" s="1">
        <v>-0.90091252099999997</v>
      </c>
      <c r="AY702" s="1">
        <v>0.98285036820000005</v>
      </c>
      <c r="AZ702" s="1">
        <v>1.1218623738</v>
      </c>
      <c r="BA702" s="1">
        <v>-0.76177920700000001</v>
      </c>
      <c r="BB702" s="1">
        <v>0.1034856212</v>
      </c>
      <c r="BC702" s="1">
        <v>-1.296595E-2</v>
      </c>
      <c r="BD702" s="1">
        <v>0.36331516990000001</v>
      </c>
      <c r="BE702" s="1">
        <v>0.62905372329999998</v>
      </c>
      <c r="BF702" s="1">
        <v>-0.19515175200000001</v>
      </c>
      <c r="BG702" s="1">
        <v>-0.46852835500000001</v>
      </c>
      <c r="BH702" s="1">
        <v>0.87092325550000005</v>
      </c>
      <c r="BI702" s="1">
        <v>0.75490772709999998</v>
      </c>
      <c r="BJ702">
        <v>1</v>
      </c>
      <c r="BK702">
        <v>1</v>
      </c>
      <c r="BL702" t="s">
        <v>763</v>
      </c>
      <c r="BM702" t="s">
        <v>764</v>
      </c>
      <c r="BN702" s="36" t="s">
        <v>774</v>
      </c>
      <c r="BO702" s="1">
        <v>0.6560554408</v>
      </c>
      <c r="BP702" s="1">
        <v>-0.62651902100000001</v>
      </c>
      <c r="BQ702" s="1">
        <v>0.14029971660000001</v>
      </c>
      <c r="BR702" s="1">
        <v>-0.29721812199999997</v>
      </c>
      <c r="BS702" s="1">
        <v>0.6560554408</v>
      </c>
      <c r="BT702" s="1">
        <v>0.62651902069999998</v>
      </c>
      <c r="BU702" s="1">
        <v>0.14029971660000001</v>
      </c>
      <c r="BV702" s="1">
        <v>0.29721812190000002</v>
      </c>
      <c r="BW702" t="s">
        <v>4059</v>
      </c>
      <c r="BX702" t="s">
        <v>1397</v>
      </c>
      <c r="BY702" t="s">
        <v>1373</v>
      </c>
      <c r="BZ702" t="s">
        <v>1397</v>
      </c>
      <c r="CA702">
        <v>450</v>
      </c>
      <c r="CB702">
        <v>130</v>
      </c>
      <c r="CC702">
        <v>15</v>
      </c>
      <c r="CD702">
        <v>2</v>
      </c>
      <c r="CE702">
        <v>2017</v>
      </c>
      <c r="CF702">
        <v>500</v>
      </c>
      <c r="CG702">
        <v>0.25600000000000001</v>
      </c>
      <c r="CH702">
        <v>0.314</v>
      </c>
      <c r="CI702">
        <v>0.41099999999999998</v>
      </c>
      <c r="CJ702">
        <v>158</v>
      </c>
      <c r="CK702">
        <v>0.316</v>
      </c>
      <c r="CL702">
        <v>42</v>
      </c>
      <c r="CM702">
        <v>16</v>
      </c>
      <c r="CN702" t="s">
        <v>250</v>
      </c>
      <c r="CO702">
        <v>32</v>
      </c>
      <c r="CP702" t="s">
        <v>1392</v>
      </c>
      <c r="CQ702">
        <v>471</v>
      </c>
      <c r="CR702">
        <v>130</v>
      </c>
      <c r="CS702">
        <v>17</v>
      </c>
      <c r="CT702">
        <v>1</v>
      </c>
      <c r="CU702">
        <v>2016</v>
      </c>
      <c r="CV702">
        <v>517</v>
      </c>
      <c r="CW702">
        <v>0.28699999999999998</v>
      </c>
      <c r="CX702">
        <v>0.34599999999999997</v>
      </c>
      <c r="CY702">
        <v>0.44600000000000001</v>
      </c>
      <c r="CZ702">
        <v>179</v>
      </c>
      <c r="DA702">
        <v>0.34699999999999998</v>
      </c>
      <c r="DB702">
        <v>61</v>
      </c>
      <c r="DC702">
        <v>21</v>
      </c>
      <c r="DD702" t="s">
        <v>253</v>
      </c>
      <c r="DE702">
        <v>31</v>
      </c>
      <c r="DF702" t="s">
        <v>1392</v>
      </c>
      <c r="DG702">
        <v>345</v>
      </c>
      <c r="DH702">
        <v>105</v>
      </c>
      <c r="DI702">
        <v>18</v>
      </c>
      <c r="DJ702">
        <v>2</v>
      </c>
      <c r="DK702">
        <v>2015</v>
      </c>
      <c r="DL702">
        <v>378</v>
      </c>
      <c r="DM702">
        <v>0.28999999999999998</v>
      </c>
      <c r="DN702">
        <v>0.34499999999999997</v>
      </c>
      <c r="DO702">
        <v>0.51900000000000002</v>
      </c>
      <c r="DP702">
        <v>139</v>
      </c>
      <c r="DQ702">
        <v>0.36799999999999999</v>
      </c>
      <c r="DR702">
        <v>62</v>
      </c>
      <c r="DS702">
        <v>21</v>
      </c>
      <c r="DT702" t="s">
        <v>253</v>
      </c>
      <c r="DU702">
        <v>30</v>
      </c>
      <c r="DV702" s="36" t="s">
        <v>1515</v>
      </c>
    </row>
    <row r="703" spans="1:126" x14ac:dyDescent="0.3">
      <c r="A703">
        <v>702</v>
      </c>
      <c r="B703" t="s">
        <v>6866</v>
      </c>
      <c r="C703" t="s">
        <v>6561</v>
      </c>
      <c r="D703" t="s">
        <v>6562</v>
      </c>
      <c r="E703">
        <v>591971</v>
      </c>
      <c r="F703" t="s">
        <v>265</v>
      </c>
      <c r="I703" t="s">
        <v>1061</v>
      </c>
      <c r="J703">
        <v>46</v>
      </c>
      <c r="K703" t="s">
        <v>2892</v>
      </c>
      <c r="L703">
        <v>154</v>
      </c>
      <c r="M703">
        <v>86</v>
      </c>
      <c r="N703">
        <v>36</v>
      </c>
      <c r="O703">
        <v>85</v>
      </c>
      <c r="P703">
        <v>136</v>
      </c>
      <c r="Q703">
        <v>117</v>
      </c>
      <c r="R703">
        <v>68</v>
      </c>
      <c r="S703">
        <v>55</v>
      </c>
      <c r="T703">
        <v>94</v>
      </c>
      <c r="U703">
        <v>35</v>
      </c>
      <c r="V703">
        <v>43</v>
      </c>
      <c r="W703">
        <v>79</v>
      </c>
      <c r="X703">
        <v>25</v>
      </c>
      <c r="Y703">
        <v>93</v>
      </c>
      <c r="Z703">
        <v>1</v>
      </c>
      <c r="AA703">
        <v>1</v>
      </c>
      <c r="AB703" s="1">
        <v>0.17199999999999999</v>
      </c>
      <c r="AC703" s="1">
        <v>0.254</v>
      </c>
      <c r="AD703" s="1">
        <v>0.251</v>
      </c>
      <c r="AE703" s="1">
        <v>0.23499999999999999</v>
      </c>
      <c r="AF703" s="36">
        <v>5</v>
      </c>
      <c r="AG703" s="36">
        <v>5</v>
      </c>
      <c r="AH703" s="8">
        <v>0</v>
      </c>
      <c r="AI703" s="36">
        <v>-6</v>
      </c>
      <c r="AJ703" s="38">
        <v>616</v>
      </c>
      <c r="AK703" s="38">
        <v>72</v>
      </c>
      <c r="AL703" s="1">
        <v>0.42499999999999999</v>
      </c>
      <c r="AM703" s="1">
        <v>0.41666666670000002</v>
      </c>
      <c r="AN703" s="1">
        <v>9.3480247599999997E-2</v>
      </c>
      <c r="AO703" s="1">
        <v>2.1177827900000001E-2</v>
      </c>
      <c r="AP703" s="1">
        <v>0.1078216518</v>
      </c>
      <c r="AQ703" s="1">
        <v>0.25423598600000002</v>
      </c>
      <c r="AR703" s="1">
        <v>0.10470655249999999</v>
      </c>
      <c r="AS703" s="1">
        <v>7.9432502899999993E-2</v>
      </c>
      <c r="AT703" s="1">
        <v>3.8113966300000003E-2</v>
      </c>
      <c r="AU703" s="1">
        <v>1.5880819E-3</v>
      </c>
      <c r="AV703" s="1">
        <v>1.14102188E-2</v>
      </c>
      <c r="AW703" s="1">
        <v>0.234546324</v>
      </c>
      <c r="AX703" s="1">
        <v>1.4605237116000001</v>
      </c>
      <c r="AY703" s="1">
        <v>-1.027631717</v>
      </c>
      <c r="AZ703" s="1">
        <v>-1.039601706</v>
      </c>
      <c r="BA703" s="1">
        <v>-0.15696517199999999</v>
      </c>
      <c r="BB703" s="1">
        <v>1.1962797602999999</v>
      </c>
      <c r="BC703" s="1">
        <v>0.91177067700000003</v>
      </c>
      <c r="BD703" s="1">
        <v>-1.8566064769999999</v>
      </c>
      <c r="BE703" s="1">
        <v>-1.4937155259999999</v>
      </c>
      <c r="BF703" s="1">
        <v>-0.26238745200000002</v>
      </c>
      <c r="BG703" s="1">
        <v>-0.87491889</v>
      </c>
      <c r="BH703" s="1">
        <v>-1.260830745</v>
      </c>
      <c r="BI703" s="1">
        <v>-2.1515488290000002</v>
      </c>
      <c r="BJ703">
        <v>4</v>
      </c>
      <c r="BK703">
        <v>4</v>
      </c>
      <c r="BL703" t="s">
        <v>6729</v>
      </c>
      <c r="BM703" t="s">
        <v>759</v>
      </c>
      <c r="BN703" s="36" t="s">
        <v>6764</v>
      </c>
      <c r="BO703" s="1">
        <v>-0.26278230499999999</v>
      </c>
      <c r="BP703" s="1">
        <v>0.49870286959999999</v>
      </c>
      <c r="BQ703" s="1">
        <v>0.33030985019999998</v>
      </c>
      <c r="BR703" s="1">
        <v>0.60450592820000004</v>
      </c>
      <c r="BS703" s="1">
        <v>0.26278230470000002</v>
      </c>
      <c r="BT703" s="1">
        <v>0.49870286959999999</v>
      </c>
      <c r="BU703" s="1">
        <v>0.33030985019999998</v>
      </c>
      <c r="BV703" s="1">
        <v>0.60450592820000004</v>
      </c>
      <c r="BW703" t="s">
        <v>2459</v>
      </c>
      <c r="BX703" t="s">
        <v>1100</v>
      </c>
      <c r="BY703" t="s">
        <v>1063</v>
      </c>
      <c r="BZ703" t="s">
        <v>2539</v>
      </c>
      <c r="CA703">
        <v>10</v>
      </c>
      <c r="CB703">
        <v>5</v>
      </c>
      <c r="CC703">
        <v>0</v>
      </c>
      <c r="CD703">
        <v>0</v>
      </c>
      <c r="CE703">
        <v>2017</v>
      </c>
      <c r="CF703">
        <v>11</v>
      </c>
      <c r="CG703">
        <v>0.1</v>
      </c>
      <c r="CH703">
        <v>0.182</v>
      </c>
      <c r="CI703">
        <v>0.1</v>
      </c>
      <c r="CJ703">
        <v>2</v>
      </c>
      <c r="CK703">
        <v>0.14699999999999999</v>
      </c>
      <c r="CL703">
        <v>0</v>
      </c>
      <c r="CM703">
        <v>-1</v>
      </c>
      <c r="CN703" t="s">
        <v>265</v>
      </c>
      <c r="CO703">
        <v>25</v>
      </c>
      <c r="DV703" s="36" t="s">
        <v>6563</v>
      </c>
    </row>
    <row r="704" spans="1:126" x14ac:dyDescent="0.3">
      <c r="A704">
        <v>703</v>
      </c>
      <c r="B704" t="s">
        <v>2800</v>
      </c>
      <c r="C704" t="s">
        <v>923</v>
      </c>
      <c r="D704" t="s">
        <v>68</v>
      </c>
      <c r="E704">
        <v>475100</v>
      </c>
      <c r="F704" t="s">
        <v>249</v>
      </c>
      <c r="I704" t="s">
        <v>1065</v>
      </c>
      <c r="J704">
        <v>34</v>
      </c>
      <c r="K704" t="s">
        <v>817</v>
      </c>
      <c r="L704">
        <v>76</v>
      </c>
      <c r="M704">
        <v>107</v>
      </c>
      <c r="N704">
        <v>43</v>
      </c>
      <c r="O704">
        <v>101</v>
      </c>
      <c r="P704">
        <v>95</v>
      </c>
      <c r="Q704">
        <v>110</v>
      </c>
      <c r="R704">
        <v>92</v>
      </c>
      <c r="S704">
        <v>93</v>
      </c>
      <c r="T704">
        <v>101</v>
      </c>
      <c r="U704">
        <v>50</v>
      </c>
      <c r="V704">
        <v>89</v>
      </c>
      <c r="W704">
        <v>95</v>
      </c>
      <c r="X704">
        <v>31</v>
      </c>
      <c r="Y704">
        <v>111</v>
      </c>
      <c r="Z704">
        <v>3</v>
      </c>
      <c r="AA704">
        <v>2</v>
      </c>
      <c r="AB704" s="1">
        <v>0.21099999999999999</v>
      </c>
      <c r="AC704" s="1">
        <v>0.28599999999999998</v>
      </c>
      <c r="AD704" s="1">
        <v>0.34499999999999997</v>
      </c>
      <c r="AE704" s="1">
        <v>0.28100000000000003</v>
      </c>
      <c r="AF704" s="36">
        <v>11</v>
      </c>
      <c r="AG704" s="36">
        <v>10</v>
      </c>
      <c r="AH704" s="8">
        <v>2</v>
      </c>
      <c r="AI704" s="36">
        <v>-5</v>
      </c>
      <c r="AJ704" s="38">
        <v>537</v>
      </c>
      <c r="AK704" s="38">
        <v>193</v>
      </c>
      <c r="AL704" s="1">
        <v>0.21</v>
      </c>
      <c r="AM704" s="1">
        <v>0.51666666670000005</v>
      </c>
      <c r="AN704" s="1">
        <v>0.1105683026</v>
      </c>
      <c r="AO704" s="1">
        <v>2.5106717000000001E-2</v>
      </c>
      <c r="AP704" s="1">
        <v>7.5347890700000003E-2</v>
      </c>
      <c r="AQ704" s="1">
        <v>0.23811537760000001</v>
      </c>
      <c r="AR704" s="1">
        <v>0.14165696959999999</v>
      </c>
      <c r="AS704" s="1">
        <v>0.13383670089999999</v>
      </c>
      <c r="AT704" s="1">
        <v>4.0952754199999997E-2</v>
      </c>
      <c r="AU704" s="1">
        <v>2.2685140000000001E-3</v>
      </c>
      <c r="AV704" s="1">
        <v>2.3518522600000001E-2</v>
      </c>
      <c r="AW704" s="1">
        <v>0.28130390240000003</v>
      </c>
      <c r="AX704" s="1">
        <v>-0.65492958000000001</v>
      </c>
      <c r="AY704" s="1">
        <v>0.48022984680000003</v>
      </c>
      <c r="AZ704" s="1">
        <v>-0.93162884700000004</v>
      </c>
      <c r="BA704" s="1">
        <v>8.8759790000000009E-3</v>
      </c>
      <c r="BB704" s="1">
        <v>-0.16750006200000001</v>
      </c>
      <c r="BC704" s="1">
        <v>0.51215126229999997</v>
      </c>
      <c r="BD704" s="1">
        <v>-0.44732917799999999</v>
      </c>
      <c r="BE704" s="1">
        <v>-0.230436961</v>
      </c>
      <c r="BF704" s="1">
        <v>3.94118361E-2</v>
      </c>
      <c r="BG704" s="1">
        <v>-0.67018182199999998</v>
      </c>
      <c r="BH704" s="1">
        <v>-0.237564937</v>
      </c>
      <c r="BI704" s="1">
        <v>-0.54622760800000003</v>
      </c>
      <c r="BJ704">
        <v>3</v>
      </c>
      <c r="BK704">
        <v>3</v>
      </c>
      <c r="BL704" t="s">
        <v>762</v>
      </c>
      <c r="BM704" t="s">
        <v>759</v>
      </c>
      <c r="BN704" s="36" t="s">
        <v>800</v>
      </c>
      <c r="BO704" s="1">
        <v>0.21010940019999999</v>
      </c>
      <c r="BP704" s="1">
        <v>0.41864552510000003</v>
      </c>
      <c r="BQ704" s="1">
        <v>0.74591526969999999</v>
      </c>
      <c r="BR704" s="1">
        <v>0.2241235016</v>
      </c>
      <c r="BS704" s="1">
        <v>0.21010940019999999</v>
      </c>
      <c r="BT704" s="1">
        <v>0.41864552510000003</v>
      </c>
      <c r="BU704" s="1">
        <v>0.74591526969999999</v>
      </c>
      <c r="BV704" s="1">
        <v>0.2241235016</v>
      </c>
      <c r="BW704" t="s">
        <v>2883</v>
      </c>
      <c r="BX704" t="s">
        <v>1567</v>
      </c>
      <c r="BY704" t="s">
        <v>1063</v>
      </c>
      <c r="BZ704" t="s">
        <v>1567</v>
      </c>
      <c r="CA704">
        <v>41</v>
      </c>
      <c r="CB704">
        <v>29</v>
      </c>
      <c r="CC704">
        <v>2</v>
      </c>
      <c r="CD704">
        <v>1</v>
      </c>
      <c r="CE704">
        <v>2017</v>
      </c>
      <c r="CF704">
        <v>48</v>
      </c>
      <c r="CG704">
        <v>0.122</v>
      </c>
      <c r="CH704">
        <v>0.25</v>
      </c>
      <c r="CI704">
        <v>0.29299999999999998</v>
      </c>
      <c r="CJ704">
        <v>12</v>
      </c>
      <c r="CK704">
        <v>0.25</v>
      </c>
      <c r="CL704">
        <v>4</v>
      </c>
      <c r="CM704">
        <v>0</v>
      </c>
      <c r="CN704" t="s">
        <v>249</v>
      </c>
      <c r="CO704">
        <v>30</v>
      </c>
      <c r="CP704" t="s">
        <v>1567</v>
      </c>
      <c r="CQ704">
        <v>102</v>
      </c>
      <c r="CR704">
        <v>52</v>
      </c>
      <c r="CS704">
        <v>1</v>
      </c>
      <c r="CT704">
        <v>1</v>
      </c>
      <c r="CU704">
        <v>2016</v>
      </c>
      <c r="CV704">
        <v>113</v>
      </c>
      <c r="CW704">
        <v>0.22500000000000001</v>
      </c>
      <c r="CX704">
        <v>0.29199999999999998</v>
      </c>
      <c r="CY704">
        <v>0.314</v>
      </c>
      <c r="CZ704">
        <v>31</v>
      </c>
      <c r="DA704">
        <v>0.27600000000000002</v>
      </c>
      <c r="DB704">
        <v>10</v>
      </c>
      <c r="DC704">
        <v>1</v>
      </c>
      <c r="DD704" t="s">
        <v>249</v>
      </c>
      <c r="DE704">
        <v>29</v>
      </c>
      <c r="DF704" t="s">
        <v>1567</v>
      </c>
      <c r="DG704">
        <v>222</v>
      </c>
      <c r="DH704">
        <v>96</v>
      </c>
      <c r="DI704">
        <v>6</v>
      </c>
      <c r="DJ704">
        <v>3</v>
      </c>
      <c r="DK704">
        <v>2015</v>
      </c>
      <c r="DL704">
        <v>253</v>
      </c>
      <c r="DM704">
        <v>0.23899999999999999</v>
      </c>
      <c r="DN704">
        <v>0.317</v>
      </c>
      <c r="DO704">
        <v>0.38300000000000001</v>
      </c>
      <c r="DP704">
        <v>78</v>
      </c>
      <c r="DQ704">
        <v>0.31</v>
      </c>
      <c r="DR704">
        <v>25</v>
      </c>
      <c r="DS704">
        <v>6</v>
      </c>
      <c r="DT704" t="s">
        <v>249</v>
      </c>
      <c r="DU704">
        <v>28</v>
      </c>
      <c r="DV704" s="36" t="s">
        <v>1246</v>
      </c>
    </row>
    <row r="705" spans="1:126" x14ac:dyDescent="0.3">
      <c r="A705">
        <v>704</v>
      </c>
      <c r="B705" t="s">
        <v>6867</v>
      </c>
      <c r="C705" t="s">
        <v>2011</v>
      </c>
      <c r="D705" t="s">
        <v>6549</v>
      </c>
      <c r="E705">
        <v>545121</v>
      </c>
      <c r="F705" t="s">
        <v>265</v>
      </c>
      <c r="I705" t="s">
        <v>1061</v>
      </c>
      <c r="J705">
        <v>6</v>
      </c>
      <c r="K705" t="s">
        <v>808</v>
      </c>
      <c r="L705">
        <v>154</v>
      </c>
      <c r="M705">
        <v>89</v>
      </c>
      <c r="N705">
        <v>53</v>
      </c>
      <c r="O705">
        <v>90</v>
      </c>
      <c r="P705">
        <v>84</v>
      </c>
      <c r="Q705">
        <v>96</v>
      </c>
      <c r="R705">
        <v>111</v>
      </c>
      <c r="S705">
        <v>76</v>
      </c>
      <c r="T705">
        <v>114</v>
      </c>
      <c r="U705">
        <v>100</v>
      </c>
      <c r="V705">
        <v>56</v>
      </c>
      <c r="W705">
        <v>96</v>
      </c>
      <c r="X705">
        <v>26</v>
      </c>
      <c r="Y705">
        <v>138</v>
      </c>
      <c r="Z705">
        <v>2</v>
      </c>
      <c r="AA705">
        <v>2</v>
      </c>
      <c r="AB705" s="1">
        <v>0.24099999999999999</v>
      </c>
      <c r="AC705" s="1">
        <v>0.29499999999999998</v>
      </c>
      <c r="AD705" s="1">
        <v>0.35</v>
      </c>
      <c r="AE705" s="1">
        <v>0.28699999999999998</v>
      </c>
      <c r="AF705" s="36">
        <v>13</v>
      </c>
      <c r="AG705" s="36">
        <v>13</v>
      </c>
      <c r="AH705" s="8">
        <v>3</v>
      </c>
      <c r="AI705" s="36">
        <v>-2</v>
      </c>
      <c r="AJ705" s="38">
        <v>457</v>
      </c>
      <c r="AK705" s="38">
        <v>54</v>
      </c>
      <c r="AL705" s="1">
        <v>0.42499999999999999</v>
      </c>
      <c r="AM705" s="1">
        <v>0.43333333330000001</v>
      </c>
      <c r="AN705" s="1">
        <v>0.1375620444</v>
      </c>
      <c r="AO705" s="1">
        <v>2.2439078000000001E-2</v>
      </c>
      <c r="AP705" s="1">
        <v>6.6269746199999993E-2</v>
      </c>
      <c r="AQ705" s="1">
        <v>0.2082260665</v>
      </c>
      <c r="AR705" s="1">
        <v>0.16989423989999999</v>
      </c>
      <c r="AS705" s="1">
        <v>0.1086524113</v>
      </c>
      <c r="AT705" s="1">
        <v>4.6182449899999999E-2</v>
      </c>
      <c r="AU705" s="1">
        <v>4.5148816000000003E-3</v>
      </c>
      <c r="AV705" s="1">
        <v>1.47449991E-2</v>
      </c>
      <c r="AW705" s="1">
        <v>0.2865319637</v>
      </c>
      <c r="AX705" s="1">
        <v>1.4605237116000001</v>
      </c>
      <c r="AY705" s="1">
        <v>-0.77632145699999999</v>
      </c>
      <c r="AZ705" s="1">
        <v>-0.76106575499999995</v>
      </c>
      <c r="BA705" s="1">
        <v>-0.103726927</v>
      </c>
      <c r="BB705" s="1">
        <v>-0.54874910300000002</v>
      </c>
      <c r="BC705" s="1">
        <v>-0.228785356</v>
      </c>
      <c r="BD705" s="1">
        <v>0.62963143509999997</v>
      </c>
      <c r="BE705" s="1">
        <v>-0.815222224</v>
      </c>
      <c r="BF705" s="1">
        <v>0.59539505650000002</v>
      </c>
      <c r="BG705" s="1">
        <v>5.7338001000000003E-3</v>
      </c>
      <c r="BH705" s="1">
        <v>-0.97901037400000002</v>
      </c>
      <c r="BI705" s="1">
        <v>-0.36673333200000002</v>
      </c>
      <c r="BJ705">
        <v>4</v>
      </c>
      <c r="BK705">
        <v>1</v>
      </c>
      <c r="BL705" t="s">
        <v>761</v>
      </c>
      <c r="BM705" t="s">
        <v>6729</v>
      </c>
      <c r="BN705" s="36" t="s">
        <v>6744</v>
      </c>
      <c r="BO705" s="1">
        <v>-0.86237774</v>
      </c>
      <c r="BP705" s="1">
        <v>6.3165981699999998E-2</v>
      </c>
      <c r="BQ705" s="1">
        <v>-0.30038115799999998</v>
      </c>
      <c r="BR705" s="1">
        <v>0.37446090580000002</v>
      </c>
      <c r="BS705" s="1">
        <v>0.86237774030000003</v>
      </c>
      <c r="BT705" s="1">
        <v>6.3165981699999998E-2</v>
      </c>
      <c r="BU705" s="1">
        <v>0.30038115840000001</v>
      </c>
      <c r="BV705" s="1">
        <v>0.37446090580000002</v>
      </c>
      <c r="BW705" t="s">
        <v>2808</v>
      </c>
      <c r="BX705" t="s">
        <v>1116</v>
      </c>
      <c r="BY705" t="s">
        <v>1063</v>
      </c>
      <c r="BZ705" t="s">
        <v>1116</v>
      </c>
      <c r="CA705">
        <v>13</v>
      </c>
      <c r="CB705">
        <v>12</v>
      </c>
      <c r="CC705">
        <v>0</v>
      </c>
      <c r="CD705">
        <v>0</v>
      </c>
      <c r="CE705">
        <v>2017</v>
      </c>
      <c r="CF705">
        <v>13</v>
      </c>
      <c r="CG705">
        <v>0.308</v>
      </c>
      <c r="CH705">
        <v>0.308</v>
      </c>
      <c r="CI705">
        <v>0.38500000000000001</v>
      </c>
      <c r="CJ705">
        <v>4</v>
      </c>
      <c r="CK705">
        <v>0.30299999999999999</v>
      </c>
      <c r="CL705">
        <v>4</v>
      </c>
      <c r="CM705">
        <v>1</v>
      </c>
      <c r="CN705" t="s">
        <v>265</v>
      </c>
      <c r="CO705">
        <v>25</v>
      </c>
      <c r="DV705" s="36" t="s">
        <v>6550</v>
      </c>
    </row>
    <row r="706" spans="1:126" x14ac:dyDescent="0.3">
      <c r="A706">
        <v>705</v>
      </c>
      <c r="B706" t="s">
        <v>3101</v>
      </c>
      <c r="C706" t="s">
        <v>2011</v>
      </c>
      <c r="D706" t="s">
        <v>2999</v>
      </c>
      <c r="E706">
        <v>573627</v>
      </c>
      <c r="F706" t="s">
        <v>250</v>
      </c>
      <c r="I706" t="s">
        <v>1061</v>
      </c>
      <c r="J706">
        <v>12</v>
      </c>
      <c r="K706" t="s">
        <v>702</v>
      </c>
      <c r="L706">
        <v>67</v>
      </c>
      <c r="M706">
        <v>93</v>
      </c>
      <c r="N706">
        <v>104</v>
      </c>
      <c r="O706">
        <v>38</v>
      </c>
      <c r="P706">
        <v>100</v>
      </c>
      <c r="Q706">
        <v>121</v>
      </c>
      <c r="R706">
        <v>92</v>
      </c>
      <c r="S706">
        <v>122</v>
      </c>
      <c r="T706">
        <v>113</v>
      </c>
      <c r="U706">
        <v>37</v>
      </c>
      <c r="V706">
        <v>137</v>
      </c>
      <c r="W706">
        <v>103</v>
      </c>
      <c r="X706">
        <v>27</v>
      </c>
      <c r="Y706">
        <v>269</v>
      </c>
      <c r="Z706">
        <v>10</v>
      </c>
      <c r="AA706">
        <v>1</v>
      </c>
      <c r="AB706" s="1">
        <v>0.23</v>
      </c>
      <c r="AC706" s="1">
        <v>0.29699999999999999</v>
      </c>
      <c r="AD706" s="1">
        <v>0.40500000000000003</v>
      </c>
      <c r="AE706" s="1">
        <v>0.30599999999999999</v>
      </c>
      <c r="AF706" s="36">
        <v>25</v>
      </c>
      <c r="AG706" s="36">
        <v>23</v>
      </c>
      <c r="AH706" s="8">
        <v>7</v>
      </c>
      <c r="AI706" s="36">
        <v>-7</v>
      </c>
      <c r="AJ706" s="38">
        <v>314</v>
      </c>
      <c r="AK706" s="38">
        <v>42</v>
      </c>
      <c r="AL706" s="1">
        <v>0.185</v>
      </c>
      <c r="AM706" s="1">
        <v>0.45</v>
      </c>
      <c r="AN706" s="1">
        <v>0.2692404202</v>
      </c>
      <c r="AO706" s="1">
        <v>9.5453037000000004E-3</v>
      </c>
      <c r="AP706" s="1">
        <v>7.9452779599999995E-2</v>
      </c>
      <c r="AQ706" s="1">
        <v>0.26411971049999999</v>
      </c>
      <c r="AR706" s="1">
        <v>0.1409492413</v>
      </c>
      <c r="AS706" s="1">
        <v>0.1750828243</v>
      </c>
      <c r="AT706" s="1">
        <v>4.56895893E-2</v>
      </c>
      <c r="AU706" s="1">
        <v>1.6671648999999999E-3</v>
      </c>
      <c r="AV706" s="1">
        <v>3.5959659599999999E-2</v>
      </c>
      <c r="AW706" s="1">
        <v>0.30626019850000002</v>
      </c>
      <c r="AX706" s="1">
        <v>-0.90091252099999997</v>
      </c>
      <c r="AY706" s="1">
        <v>-0.52501119600000001</v>
      </c>
      <c r="AZ706" s="1">
        <v>7.0959353399999994E-2</v>
      </c>
      <c r="BA706" s="1">
        <v>-0.64798213699999996</v>
      </c>
      <c r="BB706" s="1">
        <v>4.8903369999999998E-3</v>
      </c>
      <c r="BC706" s="1">
        <v>1.1567817917000001</v>
      </c>
      <c r="BD706" s="1">
        <v>-0.474321716</v>
      </c>
      <c r="BE706" s="1">
        <v>0.72730794570000001</v>
      </c>
      <c r="BF706" s="1">
        <v>0.54299770930000002</v>
      </c>
      <c r="BG706" s="1">
        <v>-0.85112339199999998</v>
      </c>
      <c r="BH706" s="1">
        <v>0.81382840960000002</v>
      </c>
      <c r="BI706" s="1">
        <v>0.31059331600000001</v>
      </c>
      <c r="BJ706">
        <v>1</v>
      </c>
      <c r="BK706">
        <v>1</v>
      </c>
      <c r="BL706" t="s">
        <v>763</v>
      </c>
      <c r="BM706" t="s">
        <v>6729</v>
      </c>
      <c r="BN706" s="36" t="s">
        <v>6730</v>
      </c>
      <c r="BO706" s="1">
        <v>0.92464305219999998</v>
      </c>
      <c r="BP706" s="1">
        <v>0.11171015870000001</v>
      </c>
      <c r="BQ706" s="1">
        <v>-6.1484735999999998E-2</v>
      </c>
      <c r="BR706" s="1">
        <v>0.2347294865</v>
      </c>
      <c r="BS706" s="1">
        <v>0.92464305219999998</v>
      </c>
      <c r="BT706" s="1">
        <v>0.11171015870000001</v>
      </c>
      <c r="BU706" s="1">
        <v>6.14847361E-2</v>
      </c>
      <c r="BV706" s="1">
        <v>0.2347294865</v>
      </c>
      <c r="BW706" t="s">
        <v>2806</v>
      </c>
      <c r="BX706" t="s">
        <v>1400</v>
      </c>
      <c r="BY706" t="s">
        <v>1373</v>
      </c>
      <c r="BZ706" t="s">
        <v>1400</v>
      </c>
      <c r="CA706">
        <v>241</v>
      </c>
      <c r="CB706">
        <v>78</v>
      </c>
      <c r="CC706">
        <v>11</v>
      </c>
      <c r="CD706">
        <v>0</v>
      </c>
      <c r="CE706">
        <v>2017</v>
      </c>
      <c r="CF706">
        <v>264</v>
      </c>
      <c r="CG706">
        <v>0.253</v>
      </c>
      <c r="CH706">
        <v>0.314</v>
      </c>
      <c r="CI706">
        <v>0.44400000000000001</v>
      </c>
      <c r="CJ706">
        <v>87</v>
      </c>
      <c r="CK706">
        <v>0.32900000000000001</v>
      </c>
      <c r="CL706">
        <v>32</v>
      </c>
      <c r="CM706">
        <v>10</v>
      </c>
      <c r="CN706" t="s">
        <v>250</v>
      </c>
      <c r="CO706">
        <v>26</v>
      </c>
      <c r="CP706" t="s">
        <v>1400</v>
      </c>
      <c r="CQ706">
        <v>152</v>
      </c>
      <c r="CR706">
        <v>47</v>
      </c>
      <c r="CS706">
        <v>10</v>
      </c>
      <c r="CT706">
        <v>0</v>
      </c>
      <c r="CU706">
        <v>2016</v>
      </c>
      <c r="CV706">
        <v>177</v>
      </c>
      <c r="CW706">
        <v>0.23</v>
      </c>
      <c r="CX706">
        <v>0.33300000000000002</v>
      </c>
      <c r="CY706">
        <v>0.5</v>
      </c>
      <c r="CZ706">
        <v>63</v>
      </c>
      <c r="DA706">
        <v>0.35599999999999998</v>
      </c>
      <c r="DB706">
        <v>34</v>
      </c>
      <c r="DC706">
        <v>6</v>
      </c>
      <c r="DD706" t="s">
        <v>250</v>
      </c>
      <c r="DE706">
        <v>25</v>
      </c>
      <c r="DF706" t="s">
        <v>1400</v>
      </c>
      <c r="DG706">
        <v>175</v>
      </c>
      <c r="DH706">
        <v>58</v>
      </c>
      <c r="DI706">
        <v>5</v>
      </c>
      <c r="DJ706">
        <v>0</v>
      </c>
      <c r="DK706">
        <v>2015</v>
      </c>
      <c r="DL706">
        <v>184</v>
      </c>
      <c r="DM706">
        <v>0.24</v>
      </c>
      <c r="DN706">
        <v>0.27700000000000002</v>
      </c>
      <c r="DO706">
        <v>0.34899999999999998</v>
      </c>
      <c r="DP706">
        <v>51</v>
      </c>
      <c r="DQ706">
        <v>0.27700000000000002</v>
      </c>
      <c r="DR706">
        <v>14</v>
      </c>
      <c r="DS706">
        <v>4</v>
      </c>
      <c r="DT706" t="s">
        <v>250</v>
      </c>
      <c r="DU706">
        <v>24</v>
      </c>
      <c r="DV706" s="36" t="s">
        <v>3248</v>
      </c>
    </row>
    <row r="707" spans="1:126" x14ac:dyDescent="0.3">
      <c r="A707">
        <v>706</v>
      </c>
      <c r="B707" t="s">
        <v>3102</v>
      </c>
      <c r="C707" t="s">
        <v>2986</v>
      </c>
      <c r="D707" t="s">
        <v>64</v>
      </c>
      <c r="E707">
        <v>543877</v>
      </c>
      <c r="F707" t="s">
        <v>255</v>
      </c>
      <c r="I707" t="s">
        <v>1065</v>
      </c>
      <c r="J707">
        <v>3</v>
      </c>
      <c r="K707" t="s">
        <v>828</v>
      </c>
      <c r="L707">
        <v>90</v>
      </c>
      <c r="M707">
        <v>93</v>
      </c>
      <c r="N707">
        <v>128</v>
      </c>
      <c r="O707">
        <v>80</v>
      </c>
      <c r="P707">
        <v>69</v>
      </c>
      <c r="Q707">
        <v>91</v>
      </c>
      <c r="R707">
        <v>120</v>
      </c>
      <c r="S707">
        <v>74</v>
      </c>
      <c r="T707">
        <v>113</v>
      </c>
      <c r="U707">
        <v>95</v>
      </c>
      <c r="V707">
        <v>56</v>
      </c>
      <c r="W707">
        <v>99</v>
      </c>
      <c r="X707">
        <v>27</v>
      </c>
      <c r="Y707">
        <v>331</v>
      </c>
      <c r="Z707">
        <v>5</v>
      </c>
      <c r="AA707">
        <v>4</v>
      </c>
      <c r="AB707" s="1">
        <v>0.253</v>
      </c>
      <c r="AC707" s="1">
        <v>0.30099999999999999</v>
      </c>
      <c r="AD707" s="1">
        <v>0.36099999999999999</v>
      </c>
      <c r="AE707" s="1">
        <v>0.29399999999999998</v>
      </c>
      <c r="AF707" s="36">
        <v>25</v>
      </c>
      <c r="AG707" s="36">
        <v>25</v>
      </c>
      <c r="AH707" s="8">
        <v>8</v>
      </c>
      <c r="AI707" s="36">
        <v>-10</v>
      </c>
      <c r="AJ707" s="38">
        <v>291</v>
      </c>
      <c r="AK707" s="38">
        <v>27</v>
      </c>
      <c r="AL707" s="1">
        <v>0.25</v>
      </c>
      <c r="AM707" s="1">
        <v>0.45</v>
      </c>
      <c r="AN707" s="1">
        <v>0.33094727280000003</v>
      </c>
      <c r="AO707" s="1">
        <v>2.0009361699999999E-2</v>
      </c>
      <c r="AP707" s="1">
        <v>5.4671529199999999E-2</v>
      </c>
      <c r="AQ707" s="1">
        <v>0.19730707219999999</v>
      </c>
      <c r="AR707" s="1">
        <v>0.1845710226</v>
      </c>
      <c r="AS707" s="1">
        <v>0.1070881551</v>
      </c>
      <c r="AT707" s="1">
        <v>4.6050135899999997E-2</v>
      </c>
      <c r="AU707" s="1">
        <v>4.2818798E-3</v>
      </c>
      <c r="AV707" s="1">
        <v>1.4737661900000001E-2</v>
      </c>
      <c r="AW707" s="1">
        <v>0.29398207389999997</v>
      </c>
      <c r="AX707" s="1">
        <v>-0.26135687499999999</v>
      </c>
      <c r="AY707" s="1">
        <v>-0.52501119600000001</v>
      </c>
      <c r="AZ707" s="1">
        <v>0.46086126630000002</v>
      </c>
      <c r="BA707" s="1">
        <v>-0.206286946</v>
      </c>
      <c r="BB707" s="1">
        <v>-1.0358320240000001</v>
      </c>
      <c r="BC707" s="1">
        <v>-0.499460136</v>
      </c>
      <c r="BD707" s="1">
        <v>1.1893993135000001</v>
      </c>
      <c r="BE707" s="1">
        <v>-0.85154462799999997</v>
      </c>
      <c r="BF707" s="1">
        <v>0.58132839359999999</v>
      </c>
      <c r="BG707" s="1">
        <v>-6.4374738000000001E-2</v>
      </c>
      <c r="BH707" s="1">
        <v>-0.97963043999999999</v>
      </c>
      <c r="BI707" s="1">
        <v>-0.110949772</v>
      </c>
      <c r="BJ707">
        <v>4</v>
      </c>
      <c r="BK707">
        <v>1</v>
      </c>
      <c r="BL707" t="s">
        <v>761</v>
      </c>
      <c r="BM707" t="s">
        <v>760</v>
      </c>
      <c r="BN707" s="36" t="s">
        <v>773</v>
      </c>
      <c r="BO707" s="1">
        <v>-0.69362444199999995</v>
      </c>
      <c r="BP707" s="1">
        <v>-0.24013932199999999</v>
      </c>
      <c r="BQ707" s="1">
        <v>-0.56385106200000001</v>
      </c>
      <c r="BR707" s="1">
        <v>-0.15527195599999999</v>
      </c>
      <c r="BS707" s="1">
        <v>0.69362444150000002</v>
      </c>
      <c r="BT707" s="1">
        <v>0.2401393221</v>
      </c>
      <c r="BU707" s="1">
        <v>0.56385106230000004</v>
      </c>
      <c r="BV707" s="1">
        <v>0.15527195569999999</v>
      </c>
      <c r="BW707" t="s">
        <v>2806</v>
      </c>
      <c r="BX707" t="s">
        <v>1394</v>
      </c>
      <c r="BY707" t="s">
        <v>1373</v>
      </c>
      <c r="BZ707" t="s">
        <v>1394</v>
      </c>
      <c r="CA707">
        <v>324</v>
      </c>
      <c r="CB707">
        <v>99</v>
      </c>
      <c r="CC707">
        <v>5</v>
      </c>
      <c r="CD707">
        <v>7</v>
      </c>
      <c r="CE707">
        <v>2017</v>
      </c>
      <c r="CF707">
        <v>345</v>
      </c>
      <c r="CG707">
        <v>0.28999999999999998</v>
      </c>
      <c r="CH707">
        <v>0.33</v>
      </c>
      <c r="CI707">
        <v>0.40400000000000003</v>
      </c>
      <c r="CJ707">
        <v>112</v>
      </c>
      <c r="CK707">
        <v>0.32400000000000001</v>
      </c>
      <c r="CL707">
        <v>37</v>
      </c>
      <c r="CM707">
        <v>13</v>
      </c>
      <c r="CN707" t="s">
        <v>255</v>
      </c>
      <c r="CO707">
        <v>26</v>
      </c>
      <c r="CP707" t="s">
        <v>1394</v>
      </c>
      <c r="CQ707">
        <v>172</v>
      </c>
      <c r="CR707">
        <v>57</v>
      </c>
      <c r="CS707">
        <v>1</v>
      </c>
      <c r="CT707">
        <v>0</v>
      </c>
      <c r="CU707">
        <v>2016</v>
      </c>
      <c r="CV707">
        <v>184</v>
      </c>
      <c r="CW707">
        <v>0.22700000000000001</v>
      </c>
      <c r="CX707">
        <v>0.27700000000000002</v>
      </c>
      <c r="CY707">
        <v>0.308</v>
      </c>
      <c r="CZ707">
        <v>49</v>
      </c>
      <c r="DA707">
        <v>0.26400000000000001</v>
      </c>
      <c r="DB707">
        <v>12</v>
      </c>
      <c r="DC707">
        <v>1</v>
      </c>
      <c r="DD707" t="s">
        <v>255</v>
      </c>
      <c r="DE707">
        <v>25</v>
      </c>
      <c r="DV707" s="36" t="s">
        <v>3229</v>
      </c>
    </row>
    <row r="708" spans="1:126" x14ac:dyDescent="0.3">
      <c r="A708">
        <v>707</v>
      </c>
      <c r="B708" t="s">
        <v>692</v>
      </c>
      <c r="C708" t="s">
        <v>236</v>
      </c>
      <c r="D708" t="s">
        <v>235</v>
      </c>
      <c r="E708">
        <v>461416</v>
      </c>
      <c r="F708" t="s">
        <v>249</v>
      </c>
      <c r="I708" t="s">
        <v>1103</v>
      </c>
      <c r="J708">
        <v>31</v>
      </c>
      <c r="K708" t="s">
        <v>875</v>
      </c>
      <c r="L708">
        <v>76</v>
      </c>
      <c r="M708">
        <v>120</v>
      </c>
      <c r="N708">
        <v>30</v>
      </c>
      <c r="O708">
        <v>239</v>
      </c>
      <c r="P708">
        <v>119</v>
      </c>
      <c r="Q708">
        <v>106</v>
      </c>
      <c r="R708">
        <v>108</v>
      </c>
      <c r="S708">
        <v>66</v>
      </c>
      <c r="T708">
        <v>64</v>
      </c>
      <c r="U708">
        <v>82</v>
      </c>
      <c r="V708">
        <v>65</v>
      </c>
      <c r="W708">
        <v>94</v>
      </c>
      <c r="X708">
        <v>35</v>
      </c>
      <c r="Y708">
        <v>76</v>
      </c>
      <c r="Z708">
        <v>1</v>
      </c>
      <c r="AA708">
        <v>2</v>
      </c>
      <c r="AB708" s="1">
        <v>0.218</v>
      </c>
      <c r="AC708" s="1">
        <v>0.29699999999999999</v>
      </c>
      <c r="AD708" s="1">
        <v>0.313</v>
      </c>
      <c r="AE708" s="1">
        <v>0.27800000000000002</v>
      </c>
      <c r="AF708" s="36">
        <v>8</v>
      </c>
      <c r="AG708" s="36">
        <v>7</v>
      </c>
      <c r="AH708" s="8">
        <v>2</v>
      </c>
      <c r="AI708" s="36">
        <v>-4</v>
      </c>
      <c r="AJ708" s="38">
        <v>739</v>
      </c>
      <c r="AK708" s="38">
        <v>277</v>
      </c>
      <c r="AL708" s="1">
        <v>0.21</v>
      </c>
      <c r="AM708" s="1">
        <v>0.58333333330000003</v>
      </c>
      <c r="AN708" s="1">
        <v>7.6181965500000004E-2</v>
      </c>
      <c r="AO708" s="1">
        <v>5.9619630299999997E-2</v>
      </c>
      <c r="AP708" s="1">
        <v>9.4356428500000006E-2</v>
      </c>
      <c r="AQ708" s="1">
        <v>0.23072520269999999</v>
      </c>
      <c r="AR708" s="1">
        <v>0.1653783922</v>
      </c>
      <c r="AS708" s="1">
        <v>9.4915057299999994E-2</v>
      </c>
      <c r="AT708" s="1">
        <v>2.5983837499999999E-2</v>
      </c>
      <c r="AU708" s="1">
        <v>3.6770516E-3</v>
      </c>
      <c r="AV708" s="1">
        <v>1.7059516600000001E-2</v>
      </c>
      <c r="AW708" s="1">
        <v>0.27820967089999998</v>
      </c>
      <c r="AX708" s="1">
        <v>-0.65492958000000001</v>
      </c>
      <c r="AY708" s="1">
        <v>1.4854708896</v>
      </c>
      <c r="AZ708" s="1">
        <v>-1.148902911</v>
      </c>
      <c r="BA708" s="1">
        <v>1.4656901328</v>
      </c>
      <c r="BB708" s="1">
        <v>0.63078937069999996</v>
      </c>
      <c r="BC708" s="1">
        <v>0.32895362410000001</v>
      </c>
      <c r="BD708" s="1">
        <v>0.45739842359999999</v>
      </c>
      <c r="BE708" s="1">
        <v>-1.1342068869999999</v>
      </c>
      <c r="BF708" s="1">
        <v>-1.5519745410000001</v>
      </c>
      <c r="BG708" s="1">
        <v>-0.24636313800000001</v>
      </c>
      <c r="BH708" s="1">
        <v>-0.78341182899999995</v>
      </c>
      <c r="BI708" s="1">
        <v>-0.65246141400000002</v>
      </c>
      <c r="BJ708">
        <v>3</v>
      </c>
      <c r="BK708">
        <v>3</v>
      </c>
      <c r="BL708" t="s">
        <v>762</v>
      </c>
      <c r="BM708" t="s">
        <v>761</v>
      </c>
      <c r="BN708" s="36" t="s">
        <v>783</v>
      </c>
      <c r="BO708" s="1">
        <v>-0.48017166500000003</v>
      </c>
      <c r="BP708" s="1">
        <v>0.20590525700000001</v>
      </c>
      <c r="BQ708" s="1">
        <v>0.76615827039999995</v>
      </c>
      <c r="BR708" s="1">
        <v>-0.32469008100000002</v>
      </c>
      <c r="BS708" s="1">
        <v>0.48017166509999998</v>
      </c>
      <c r="BT708" s="1">
        <v>0.20590525700000001</v>
      </c>
      <c r="BU708" s="1">
        <v>0.76615827039999995</v>
      </c>
      <c r="BV708" s="1">
        <v>0.32469008059999999</v>
      </c>
      <c r="BW708" t="s">
        <v>2902</v>
      </c>
      <c r="BX708" t="s">
        <v>1567</v>
      </c>
      <c r="BY708" t="s">
        <v>1063</v>
      </c>
      <c r="CP708" t="s">
        <v>1567</v>
      </c>
      <c r="CQ708">
        <v>18</v>
      </c>
      <c r="CR708">
        <v>12</v>
      </c>
      <c r="CS708">
        <v>0</v>
      </c>
      <c r="CT708">
        <v>0</v>
      </c>
      <c r="CU708">
        <v>2016</v>
      </c>
      <c r="CV708">
        <v>19</v>
      </c>
      <c r="CW708">
        <v>5.6000000000000001E-2</v>
      </c>
      <c r="CX708">
        <v>0.105</v>
      </c>
      <c r="CY708">
        <v>0.111</v>
      </c>
      <c r="CZ708">
        <v>2</v>
      </c>
      <c r="DA708">
        <v>0.105</v>
      </c>
      <c r="DB708">
        <v>0</v>
      </c>
      <c r="DC708">
        <v>-1</v>
      </c>
      <c r="DD708" t="s">
        <v>249</v>
      </c>
      <c r="DE708">
        <v>33</v>
      </c>
      <c r="DF708" t="s">
        <v>1375</v>
      </c>
      <c r="DG708">
        <v>349</v>
      </c>
      <c r="DH708">
        <v>135</v>
      </c>
      <c r="DI708">
        <v>6</v>
      </c>
      <c r="DJ708">
        <v>16</v>
      </c>
      <c r="DK708">
        <v>2015</v>
      </c>
      <c r="DL708">
        <v>390</v>
      </c>
      <c r="DM708">
        <v>0.24399999999999999</v>
      </c>
      <c r="DN708">
        <v>0.32</v>
      </c>
      <c r="DO708">
        <v>0.35</v>
      </c>
      <c r="DP708">
        <v>117</v>
      </c>
      <c r="DQ708">
        <v>0.30099999999999999</v>
      </c>
      <c r="DR708">
        <v>30</v>
      </c>
      <c r="DS708">
        <v>11</v>
      </c>
      <c r="DT708" t="s">
        <v>249</v>
      </c>
      <c r="DU708">
        <v>32</v>
      </c>
      <c r="DV708" s="36" t="s">
        <v>1196</v>
      </c>
    </row>
    <row r="709" spans="1:126" x14ac:dyDescent="0.3">
      <c r="A709">
        <v>708</v>
      </c>
      <c r="B709" t="s">
        <v>6868</v>
      </c>
      <c r="C709" t="s">
        <v>6414</v>
      </c>
      <c r="D709" t="s">
        <v>122</v>
      </c>
      <c r="E709">
        <v>657077</v>
      </c>
      <c r="F709" t="s">
        <v>249</v>
      </c>
      <c r="I709" t="s">
        <v>1103</v>
      </c>
      <c r="J709">
        <v>20</v>
      </c>
      <c r="K709" t="s">
        <v>2871</v>
      </c>
      <c r="L709">
        <v>76</v>
      </c>
      <c r="M709">
        <v>72</v>
      </c>
      <c r="N709">
        <v>58</v>
      </c>
      <c r="O709">
        <v>101</v>
      </c>
      <c r="P709">
        <v>126</v>
      </c>
      <c r="Q709">
        <v>108</v>
      </c>
      <c r="R709">
        <v>81</v>
      </c>
      <c r="S709">
        <v>91</v>
      </c>
      <c r="T709">
        <v>86</v>
      </c>
      <c r="U709">
        <v>170</v>
      </c>
      <c r="V709">
        <v>84</v>
      </c>
      <c r="W709">
        <v>93</v>
      </c>
      <c r="X709">
        <v>21</v>
      </c>
      <c r="Y709">
        <v>150</v>
      </c>
      <c r="Z709">
        <v>3</v>
      </c>
      <c r="AA709">
        <v>3</v>
      </c>
      <c r="AB709" s="1">
        <v>0.19900000000000001</v>
      </c>
      <c r="AC709" s="1">
        <v>0.28199999999999997</v>
      </c>
      <c r="AD709" s="1">
        <v>0.33</v>
      </c>
      <c r="AE709" s="1">
        <v>0.27500000000000002</v>
      </c>
      <c r="AF709" s="36">
        <v>12</v>
      </c>
      <c r="AG709" s="36">
        <v>11</v>
      </c>
      <c r="AH709" s="8">
        <v>1</v>
      </c>
      <c r="AI709" s="36">
        <v>-8</v>
      </c>
      <c r="AJ709" s="38">
        <v>501</v>
      </c>
      <c r="AK709" s="38">
        <v>182</v>
      </c>
      <c r="AL709" s="1">
        <v>0.21</v>
      </c>
      <c r="AM709" s="1">
        <v>0.35</v>
      </c>
      <c r="AN709" s="1">
        <v>0.1502617671</v>
      </c>
      <c r="AO709" s="1">
        <v>2.52519072E-2</v>
      </c>
      <c r="AP709" s="1">
        <v>9.9735751900000003E-2</v>
      </c>
      <c r="AQ709" s="1">
        <v>0.2349008239</v>
      </c>
      <c r="AR709" s="1">
        <v>0.1242038048</v>
      </c>
      <c r="AS709" s="1">
        <v>0.1307067888</v>
      </c>
      <c r="AT709" s="1">
        <v>3.50845147E-2</v>
      </c>
      <c r="AU709" s="1">
        <v>7.6383260999999996E-3</v>
      </c>
      <c r="AV709" s="1">
        <v>2.21988407E-2</v>
      </c>
      <c r="AW709" s="1">
        <v>0.2750849682</v>
      </c>
      <c r="AX709" s="1">
        <v>-0.65492958000000001</v>
      </c>
      <c r="AY709" s="1">
        <v>-2.0328727600000001</v>
      </c>
      <c r="AZ709" s="1">
        <v>-0.68082108200000002</v>
      </c>
      <c r="BA709" s="1">
        <v>1.5004556800000001E-2</v>
      </c>
      <c r="BB709" s="1">
        <v>0.85670138159999998</v>
      </c>
      <c r="BC709" s="1">
        <v>0.43246456210000001</v>
      </c>
      <c r="BD709" s="1">
        <v>-1.1129873990000001</v>
      </c>
      <c r="BE709" s="1">
        <v>-0.30311427299999999</v>
      </c>
      <c r="BF709" s="1">
        <v>-0.58445671799999999</v>
      </c>
      <c r="BG709" s="1">
        <v>0.9455555001</v>
      </c>
      <c r="BH709" s="1">
        <v>-0.34909049800000003</v>
      </c>
      <c r="BI709" s="1">
        <v>-0.75974138499999999</v>
      </c>
      <c r="BJ709">
        <v>2</v>
      </c>
      <c r="BK709">
        <v>2</v>
      </c>
      <c r="BL709" t="s">
        <v>759</v>
      </c>
      <c r="BM709" t="s">
        <v>763</v>
      </c>
      <c r="BN709" s="36" t="s">
        <v>794</v>
      </c>
      <c r="BO709" s="1">
        <v>0.21350807560000001</v>
      </c>
      <c r="BP709" s="1">
        <v>0.85336193540000005</v>
      </c>
      <c r="BQ709" s="1">
        <v>-0.130193737</v>
      </c>
      <c r="BR709" s="1">
        <v>4.7853904099999997E-2</v>
      </c>
      <c r="BS709" s="1">
        <v>0.21350807560000001</v>
      </c>
      <c r="BT709" s="1">
        <v>0.85336193540000005</v>
      </c>
      <c r="BU709" s="1">
        <v>0.13019373710000001</v>
      </c>
      <c r="BV709" s="1">
        <v>4.7853904099999997E-2</v>
      </c>
      <c r="BW709" t="s">
        <v>2816</v>
      </c>
      <c r="BX709" t="s">
        <v>1567</v>
      </c>
      <c r="BY709" t="s">
        <v>1063</v>
      </c>
      <c r="BZ709" t="s">
        <v>1567</v>
      </c>
      <c r="CA709">
        <v>23</v>
      </c>
      <c r="CB709">
        <v>15</v>
      </c>
      <c r="CC709">
        <v>1</v>
      </c>
      <c r="CD709">
        <v>0</v>
      </c>
      <c r="CE709">
        <v>2017</v>
      </c>
      <c r="CF709">
        <v>25</v>
      </c>
      <c r="CG709">
        <v>0.17399999999999999</v>
      </c>
      <c r="CH709">
        <v>0.24</v>
      </c>
      <c r="CI709">
        <v>0.30399999999999999</v>
      </c>
      <c r="CJ709">
        <v>6</v>
      </c>
      <c r="CK709">
        <v>0.24399999999999999</v>
      </c>
      <c r="CL709">
        <v>2</v>
      </c>
      <c r="CM709">
        <v>0</v>
      </c>
      <c r="CN709" t="s">
        <v>249</v>
      </c>
      <c r="CO709">
        <v>21</v>
      </c>
      <c r="DV709" s="36" t="s">
        <v>6415</v>
      </c>
    </row>
    <row r="710" spans="1:126" x14ac:dyDescent="0.3">
      <c r="A710">
        <v>709</v>
      </c>
      <c r="B710" t="s">
        <v>6869</v>
      </c>
      <c r="C710" t="s">
        <v>2079</v>
      </c>
      <c r="D710" t="s">
        <v>64</v>
      </c>
      <c r="E710">
        <v>570799</v>
      </c>
      <c r="F710" t="s">
        <v>253</v>
      </c>
      <c r="I710" t="s">
        <v>1065</v>
      </c>
      <c r="J710">
        <v>7</v>
      </c>
      <c r="K710" t="s">
        <v>816</v>
      </c>
      <c r="L710">
        <v>96</v>
      </c>
      <c r="M710">
        <v>89</v>
      </c>
      <c r="N710">
        <v>58</v>
      </c>
      <c r="O710">
        <v>22</v>
      </c>
      <c r="P710">
        <v>73</v>
      </c>
      <c r="Q710">
        <v>105</v>
      </c>
      <c r="R710">
        <v>112</v>
      </c>
      <c r="S710">
        <v>125</v>
      </c>
      <c r="T710">
        <v>87</v>
      </c>
      <c r="U710">
        <v>43</v>
      </c>
      <c r="V710">
        <v>162</v>
      </c>
      <c r="W710">
        <v>107</v>
      </c>
      <c r="X710">
        <v>26</v>
      </c>
      <c r="Y710">
        <v>149</v>
      </c>
      <c r="Z710">
        <v>6</v>
      </c>
      <c r="AA710">
        <v>1</v>
      </c>
      <c r="AB710" s="1">
        <v>0.25700000000000001</v>
      </c>
      <c r="AC710" s="1">
        <v>0.30199999999999999</v>
      </c>
      <c r="AD710" s="1">
        <v>0.437</v>
      </c>
      <c r="AE710" s="1">
        <v>0.31900000000000001</v>
      </c>
      <c r="AF710" s="36">
        <v>20</v>
      </c>
      <c r="AG710" s="36">
        <v>20</v>
      </c>
      <c r="AH710" s="8">
        <v>5</v>
      </c>
      <c r="AI710" s="36">
        <v>1</v>
      </c>
      <c r="AJ710" s="38">
        <v>343</v>
      </c>
      <c r="AK710" s="38">
        <v>44</v>
      </c>
      <c r="AL710" s="1">
        <v>0.26500000000000001</v>
      </c>
      <c r="AM710" s="1">
        <v>0.43333333330000001</v>
      </c>
      <c r="AN710" s="1">
        <v>0.14912674879999999</v>
      </c>
      <c r="AO710" s="1">
        <v>5.4832793999999999E-3</v>
      </c>
      <c r="AP710" s="1">
        <v>5.7677196200000003E-2</v>
      </c>
      <c r="AQ710" s="1">
        <v>0.22910604840000001</v>
      </c>
      <c r="AR710" s="1">
        <v>0.1714632012</v>
      </c>
      <c r="AS710" s="1">
        <v>0.1796905795</v>
      </c>
      <c r="AT710" s="1">
        <v>3.5331447299999999E-2</v>
      </c>
      <c r="AU710" s="1">
        <v>1.9193897000000001E-3</v>
      </c>
      <c r="AV710" s="1">
        <v>4.2657445199999998E-2</v>
      </c>
      <c r="AW710" s="1">
        <v>0.31886922620000002</v>
      </c>
      <c r="AX710" s="1">
        <v>-0.11376711</v>
      </c>
      <c r="AY710" s="1">
        <v>-0.77632145699999999</v>
      </c>
      <c r="AZ710" s="1">
        <v>-0.68799282699999997</v>
      </c>
      <c r="BA710" s="1">
        <v>-0.819443017</v>
      </c>
      <c r="BB710" s="1">
        <v>-0.909604945</v>
      </c>
      <c r="BC710" s="1">
        <v>0.28881583919999998</v>
      </c>
      <c r="BD710" s="1">
        <v>0.68947112440000002</v>
      </c>
      <c r="BE710" s="1">
        <v>0.83430112919999999</v>
      </c>
      <c r="BF710" s="1">
        <v>-0.55820462999999998</v>
      </c>
      <c r="BG710" s="1">
        <v>-0.77523080799999999</v>
      </c>
      <c r="BH710" s="1">
        <v>1.3798544359</v>
      </c>
      <c r="BI710" s="1">
        <v>0.74349725349999995</v>
      </c>
      <c r="BJ710">
        <v>1</v>
      </c>
      <c r="BK710">
        <v>1</v>
      </c>
      <c r="BL710" t="s">
        <v>763</v>
      </c>
      <c r="BM710" t="s">
        <v>764</v>
      </c>
      <c r="BN710" s="36" t="s">
        <v>774</v>
      </c>
      <c r="BO710" s="1">
        <v>0.68131032550000004</v>
      </c>
      <c r="BP710" s="1">
        <v>-0.31873958099999999</v>
      </c>
      <c r="BQ710" s="1">
        <v>-0.13013301399999999</v>
      </c>
      <c r="BR710" s="1">
        <v>6.0201007500000001E-2</v>
      </c>
      <c r="BS710" s="1">
        <v>0.68131032550000004</v>
      </c>
      <c r="BT710" s="1">
        <v>0.31873958130000002</v>
      </c>
      <c r="BU710" s="1">
        <v>0.1301330138</v>
      </c>
      <c r="BV710" s="1">
        <v>6.0201007500000001E-2</v>
      </c>
      <c r="BW710" t="s">
        <v>2808</v>
      </c>
      <c r="BX710" t="s">
        <v>1107</v>
      </c>
      <c r="BY710" t="s">
        <v>1063</v>
      </c>
      <c r="BZ710" t="s">
        <v>1107</v>
      </c>
      <c r="CA710">
        <v>32</v>
      </c>
      <c r="CB710">
        <v>12</v>
      </c>
      <c r="CC710">
        <v>4</v>
      </c>
      <c r="CD710">
        <v>0</v>
      </c>
      <c r="CE710">
        <v>2017</v>
      </c>
      <c r="CF710">
        <v>32</v>
      </c>
      <c r="CG710">
        <v>0.34399999999999997</v>
      </c>
      <c r="CH710">
        <v>0.34399999999999997</v>
      </c>
      <c r="CI710">
        <v>0.75</v>
      </c>
      <c r="CJ710">
        <v>14</v>
      </c>
      <c r="CK710">
        <v>0.45100000000000001</v>
      </c>
      <c r="CL710">
        <v>27</v>
      </c>
      <c r="CM710">
        <v>3</v>
      </c>
      <c r="CN710" t="s">
        <v>253</v>
      </c>
      <c r="CO710">
        <v>26</v>
      </c>
      <c r="DV710" s="36" t="s">
        <v>6509</v>
      </c>
    </row>
    <row r="711" spans="1:126" x14ac:dyDescent="0.3">
      <c r="A711">
        <v>710</v>
      </c>
      <c r="B711" t="s">
        <v>7056</v>
      </c>
      <c r="C711" t="s">
        <v>2528</v>
      </c>
      <c r="D711" t="s">
        <v>234</v>
      </c>
      <c r="E711">
        <v>542340</v>
      </c>
      <c r="F711" t="s">
        <v>265</v>
      </c>
      <c r="I711" t="s">
        <v>1061</v>
      </c>
      <c r="J711">
        <v>28</v>
      </c>
      <c r="K711" t="s">
        <v>801</v>
      </c>
      <c r="L711">
        <v>154</v>
      </c>
      <c r="M711">
        <v>89</v>
      </c>
      <c r="N711">
        <v>187</v>
      </c>
      <c r="O711">
        <v>428</v>
      </c>
      <c r="P711">
        <v>111</v>
      </c>
      <c r="Q711">
        <v>111</v>
      </c>
      <c r="R711">
        <v>103</v>
      </c>
      <c r="S711">
        <v>113</v>
      </c>
      <c r="T711">
        <v>131</v>
      </c>
      <c r="U711">
        <v>99</v>
      </c>
      <c r="V711">
        <v>102</v>
      </c>
      <c r="W711">
        <v>107</v>
      </c>
      <c r="X711">
        <v>26</v>
      </c>
      <c r="Y711">
        <v>481</v>
      </c>
      <c r="Z711">
        <v>13</v>
      </c>
      <c r="AA711">
        <v>28</v>
      </c>
      <c r="AB711" s="1">
        <v>0.248</v>
      </c>
      <c r="AC711" s="1">
        <v>0.317</v>
      </c>
      <c r="AD711" s="1">
        <v>0.41</v>
      </c>
      <c r="AE711" s="1">
        <v>0.318</v>
      </c>
      <c r="AF711" s="36">
        <v>42</v>
      </c>
      <c r="AG711" s="36">
        <v>47</v>
      </c>
      <c r="AH711" s="8">
        <v>20</v>
      </c>
      <c r="AI711" s="36">
        <v>10</v>
      </c>
      <c r="AJ711" s="38">
        <v>97</v>
      </c>
      <c r="AK711" s="38">
        <v>18</v>
      </c>
      <c r="AL711" s="1">
        <v>0.42499999999999999</v>
      </c>
      <c r="AM711" s="1">
        <v>0.43333333330000001</v>
      </c>
      <c r="AN711" s="1">
        <v>0.48141698129999999</v>
      </c>
      <c r="AO711" s="1">
        <v>0.10666449560000001</v>
      </c>
      <c r="AP711" s="1">
        <v>8.8272635200000005E-2</v>
      </c>
      <c r="AQ711" s="1">
        <v>0.24102777189999999</v>
      </c>
      <c r="AR711" s="1">
        <v>0.1576798073</v>
      </c>
      <c r="AS711" s="1">
        <v>0.16216422620000001</v>
      </c>
      <c r="AT711" s="1">
        <v>5.3103676599999997E-2</v>
      </c>
      <c r="AU711" s="1">
        <v>4.4532267E-3</v>
      </c>
      <c r="AV711" s="1">
        <v>2.68417554E-2</v>
      </c>
      <c r="AW711" s="1">
        <v>0.31823618770000001</v>
      </c>
      <c r="AX711" s="1">
        <v>1.4605237116000001</v>
      </c>
      <c r="AY711" s="1">
        <v>-0.77632145699999999</v>
      </c>
      <c r="AZ711" s="1">
        <v>1.4116215921999999</v>
      </c>
      <c r="BA711" s="1">
        <v>3.451486724</v>
      </c>
      <c r="BB711" s="1">
        <v>0.37529218650000001</v>
      </c>
      <c r="BC711" s="1">
        <v>0.58434762490000003</v>
      </c>
      <c r="BD711" s="1">
        <v>0.16377681350000001</v>
      </c>
      <c r="BE711" s="1">
        <v>0.42733499009999998</v>
      </c>
      <c r="BF711" s="1">
        <v>1.3312095535999999</v>
      </c>
      <c r="BG711" s="1">
        <v>-1.28177E-2</v>
      </c>
      <c r="BH711" s="1">
        <v>4.3279558500000002E-2</v>
      </c>
      <c r="BI711" s="1">
        <v>0.72176323320000002</v>
      </c>
      <c r="BJ711">
        <v>2</v>
      </c>
      <c r="BK711">
        <v>3</v>
      </c>
      <c r="BL711" t="s">
        <v>760</v>
      </c>
      <c r="BM711" t="s">
        <v>759</v>
      </c>
      <c r="BN711" s="36" t="s">
        <v>798</v>
      </c>
      <c r="BO711" s="1">
        <v>-0.33266972</v>
      </c>
      <c r="BP711" s="1">
        <v>0.33328587189999997</v>
      </c>
      <c r="BQ711" s="1">
        <v>-0.67063528800000005</v>
      </c>
      <c r="BR711" s="1">
        <v>4.2712159E-2</v>
      </c>
      <c r="BS711" s="1">
        <v>0.33266972</v>
      </c>
      <c r="BT711" s="1">
        <v>0.33328587189999997</v>
      </c>
      <c r="BU711" s="1">
        <v>0.67063528750000001</v>
      </c>
      <c r="BV711" s="1">
        <v>4.2712159E-2</v>
      </c>
      <c r="BW711" t="s">
        <v>7237</v>
      </c>
      <c r="BX711" t="s">
        <v>1111</v>
      </c>
      <c r="BY711" t="s">
        <v>1063</v>
      </c>
      <c r="BZ711" t="s">
        <v>1111</v>
      </c>
      <c r="CA711">
        <v>403</v>
      </c>
      <c r="CB711">
        <v>122</v>
      </c>
      <c r="CC711">
        <v>11</v>
      </c>
      <c r="CD711">
        <v>23</v>
      </c>
      <c r="CE711">
        <v>2017</v>
      </c>
      <c r="CF711">
        <v>436</v>
      </c>
      <c r="CG711">
        <v>0.24099999999999999</v>
      </c>
      <c r="CH711">
        <v>0.29299999999999998</v>
      </c>
      <c r="CI711">
        <v>0.372</v>
      </c>
      <c r="CJ711">
        <v>127</v>
      </c>
      <c r="CK711">
        <v>0.29199999999999998</v>
      </c>
      <c r="CL711">
        <v>29</v>
      </c>
      <c r="CM711">
        <v>16</v>
      </c>
      <c r="CN711" t="s">
        <v>265</v>
      </c>
      <c r="CO711">
        <v>26</v>
      </c>
      <c r="CP711" t="s">
        <v>1111</v>
      </c>
      <c r="CQ711">
        <v>589</v>
      </c>
      <c r="CR711">
        <v>156</v>
      </c>
      <c r="CS711">
        <v>19</v>
      </c>
      <c r="CT711">
        <v>62</v>
      </c>
      <c r="CU711">
        <v>2016</v>
      </c>
      <c r="CV711">
        <v>679</v>
      </c>
      <c r="CW711">
        <v>0.28499999999999998</v>
      </c>
      <c r="CX711">
        <v>0.36899999999999999</v>
      </c>
      <c r="CY711">
        <v>0.45700000000000002</v>
      </c>
      <c r="CZ711">
        <v>244</v>
      </c>
      <c r="DA711">
        <v>0.36</v>
      </c>
      <c r="DB711">
        <v>83</v>
      </c>
      <c r="DC711">
        <v>44</v>
      </c>
      <c r="DD711" t="s">
        <v>257</v>
      </c>
      <c r="DE711">
        <v>25</v>
      </c>
      <c r="DF711" t="s">
        <v>1554</v>
      </c>
      <c r="DG711">
        <v>116</v>
      </c>
      <c r="DH711">
        <v>53</v>
      </c>
      <c r="DI711">
        <v>2</v>
      </c>
      <c r="DJ711">
        <v>7</v>
      </c>
      <c r="DK711">
        <v>2015</v>
      </c>
      <c r="DL711">
        <v>128</v>
      </c>
      <c r="DM711">
        <v>0.28399999999999997</v>
      </c>
      <c r="DN711">
        <v>0.33900000000000002</v>
      </c>
      <c r="DO711">
        <v>0.41399999999999998</v>
      </c>
      <c r="DP711">
        <v>42</v>
      </c>
      <c r="DQ711">
        <v>0.32800000000000001</v>
      </c>
      <c r="DR711">
        <v>20</v>
      </c>
      <c r="DS711">
        <v>6</v>
      </c>
      <c r="DT711" t="s">
        <v>257</v>
      </c>
      <c r="DU711">
        <v>24</v>
      </c>
      <c r="DV711" s="36" t="s">
        <v>2707</v>
      </c>
    </row>
    <row r="712" spans="1:126" x14ac:dyDescent="0.3">
      <c r="A712">
        <v>711</v>
      </c>
      <c r="B712" t="s">
        <v>6870</v>
      </c>
      <c r="C712" t="s">
        <v>6326</v>
      </c>
      <c r="D712" t="s">
        <v>896</v>
      </c>
      <c r="E712">
        <v>572227</v>
      </c>
      <c r="F712" t="s">
        <v>257</v>
      </c>
      <c r="I712" t="s">
        <v>1065</v>
      </c>
      <c r="J712">
        <v>6</v>
      </c>
      <c r="K712" t="s">
        <v>817</v>
      </c>
      <c r="L712">
        <v>172</v>
      </c>
      <c r="M712">
        <v>93</v>
      </c>
      <c r="N712">
        <v>46</v>
      </c>
      <c r="O712">
        <v>97</v>
      </c>
      <c r="P712">
        <v>96</v>
      </c>
      <c r="Q712">
        <v>105</v>
      </c>
      <c r="R712">
        <v>101</v>
      </c>
      <c r="S712">
        <v>85</v>
      </c>
      <c r="T712">
        <v>98</v>
      </c>
      <c r="U712">
        <v>106</v>
      </c>
      <c r="V712">
        <v>62</v>
      </c>
      <c r="W712">
        <v>96</v>
      </c>
      <c r="X712">
        <v>27</v>
      </c>
      <c r="Y712">
        <v>119</v>
      </c>
      <c r="Z712">
        <v>2</v>
      </c>
      <c r="AA712">
        <v>2</v>
      </c>
      <c r="AB712" s="1">
        <v>0.21199999999999999</v>
      </c>
      <c r="AC712" s="1">
        <v>0.3</v>
      </c>
      <c r="AD712" s="1">
        <v>0.33400000000000002</v>
      </c>
      <c r="AE712" s="1">
        <v>0.28599999999999998</v>
      </c>
      <c r="AF712" s="36">
        <v>12</v>
      </c>
      <c r="AG712" s="36">
        <v>12</v>
      </c>
      <c r="AH712" s="8">
        <v>2</v>
      </c>
      <c r="AI712" s="36">
        <v>-1</v>
      </c>
      <c r="AJ712" s="38">
        <v>480</v>
      </c>
      <c r="AK712" s="38">
        <v>71</v>
      </c>
      <c r="AL712" s="1">
        <v>0.47499999999999998</v>
      </c>
      <c r="AM712" s="1">
        <v>0.45</v>
      </c>
      <c r="AN712" s="1">
        <v>0.1194836757</v>
      </c>
      <c r="AO712" s="1">
        <v>2.4073484999999999E-2</v>
      </c>
      <c r="AP712" s="1">
        <v>7.6294608400000005E-2</v>
      </c>
      <c r="AQ712" s="1">
        <v>0.22897876780000001</v>
      </c>
      <c r="AR712" s="1">
        <v>0.1553093307</v>
      </c>
      <c r="AS712" s="1">
        <v>0.12251044329999999</v>
      </c>
      <c r="AT712" s="1">
        <v>3.96875431E-2</v>
      </c>
      <c r="AU712" s="1">
        <v>4.7452496999999998E-3</v>
      </c>
      <c r="AV712" s="1">
        <v>1.6350798699999999E-2</v>
      </c>
      <c r="AW712" s="1">
        <v>0.28645035070000002</v>
      </c>
      <c r="AX712" s="1">
        <v>1.9524895933999999</v>
      </c>
      <c r="AY712" s="1">
        <v>-0.52501119600000001</v>
      </c>
      <c r="AZ712" s="1">
        <v>-0.87529602699999998</v>
      </c>
      <c r="BA712" s="1">
        <v>-3.4737467000000001E-2</v>
      </c>
      <c r="BB712" s="1">
        <v>-0.127741362</v>
      </c>
      <c r="BC712" s="1">
        <v>0.28566063720000001</v>
      </c>
      <c r="BD712" s="1">
        <v>7.3367582200000003E-2</v>
      </c>
      <c r="BE712" s="1">
        <v>-0.49343538599999998</v>
      </c>
      <c r="BF712" s="1">
        <v>-9.5096202000000005E-2</v>
      </c>
      <c r="BG712" s="1">
        <v>7.5049901200000005E-2</v>
      </c>
      <c r="BH712" s="1">
        <v>-0.84330517500000002</v>
      </c>
      <c r="BI712" s="1">
        <v>-0.36953533799999999</v>
      </c>
      <c r="BJ712">
        <v>4</v>
      </c>
      <c r="BK712">
        <v>1</v>
      </c>
      <c r="BL712" t="s">
        <v>761</v>
      </c>
      <c r="BM712" t="s">
        <v>6729</v>
      </c>
      <c r="BN712" s="36" t="s">
        <v>6744</v>
      </c>
      <c r="BO712" s="1">
        <v>-0.77551225499999998</v>
      </c>
      <c r="BP712" s="1">
        <v>0.2281683632</v>
      </c>
      <c r="BQ712" s="1">
        <v>3.20055406E-2</v>
      </c>
      <c r="BR712" s="1">
        <v>0.51528537320000001</v>
      </c>
      <c r="BS712" s="1">
        <v>0.77551225489999998</v>
      </c>
      <c r="BT712" s="1">
        <v>0.2281683632</v>
      </c>
      <c r="BU712" s="1">
        <v>3.20055406E-2</v>
      </c>
      <c r="BV712" s="1">
        <v>0.51528537320000001</v>
      </c>
      <c r="BW712" t="s">
        <v>2869</v>
      </c>
      <c r="BX712" t="s">
        <v>1093</v>
      </c>
      <c r="BY712" t="s">
        <v>1063</v>
      </c>
      <c r="BZ712" t="s">
        <v>1093</v>
      </c>
      <c r="CA712">
        <v>9</v>
      </c>
      <c r="CB712">
        <v>9</v>
      </c>
      <c r="CC712">
        <v>0</v>
      </c>
      <c r="CD712">
        <v>0</v>
      </c>
      <c r="CE712">
        <v>2017</v>
      </c>
      <c r="CF712">
        <v>12</v>
      </c>
      <c r="CG712">
        <v>0.111</v>
      </c>
      <c r="CH712">
        <v>0.33300000000000002</v>
      </c>
      <c r="CI712">
        <v>0.111</v>
      </c>
      <c r="CJ712">
        <v>3</v>
      </c>
      <c r="CK712">
        <v>0.26</v>
      </c>
      <c r="CL712">
        <v>2</v>
      </c>
      <c r="CM712">
        <v>0</v>
      </c>
      <c r="CN712" t="s">
        <v>257</v>
      </c>
      <c r="CO712">
        <v>26</v>
      </c>
      <c r="DV712" s="36" t="s">
        <v>6327</v>
      </c>
    </row>
    <row r="713" spans="1:126" x14ac:dyDescent="0.3">
      <c r="A713">
        <v>712</v>
      </c>
      <c r="B713" t="s">
        <v>5651</v>
      </c>
      <c r="C713" t="s">
        <v>4608</v>
      </c>
      <c r="D713" t="s">
        <v>283</v>
      </c>
      <c r="E713">
        <v>596129</v>
      </c>
      <c r="F713" t="s">
        <v>250</v>
      </c>
      <c r="I713" t="s">
        <v>1103</v>
      </c>
      <c r="J713">
        <v>22</v>
      </c>
      <c r="K713" t="s">
        <v>2892</v>
      </c>
      <c r="L713">
        <v>67</v>
      </c>
      <c r="M713">
        <v>86</v>
      </c>
      <c r="N713">
        <v>52</v>
      </c>
      <c r="O713">
        <v>118</v>
      </c>
      <c r="P713">
        <v>113</v>
      </c>
      <c r="Q713">
        <v>119</v>
      </c>
      <c r="R713">
        <v>87</v>
      </c>
      <c r="S713">
        <v>82</v>
      </c>
      <c r="T713">
        <v>96</v>
      </c>
      <c r="U713">
        <v>145</v>
      </c>
      <c r="V713">
        <v>65</v>
      </c>
      <c r="W713">
        <v>91</v>
      </c>
      <c r="X713">
        <v>25</v>
      </c>
      <c r="Y713">
        <v>135</v>
      </c>
      <c r="Z713">
        <v>2</v>
      </c>
      <c r="AA713">
        <v>2</v>
      </c>
      <c r="AB713" s="1">
        <v>0.2</v>
      </c>
      <c r="AC713" s="1">
        <v>0.27900000000000003</v>
      </c>
      <c r="AD713" s="1">
        <v>0.31900000000000001</v>
      </c>
      <c r="AE713" s="1">
        <v>0.26900000000000002</v>
      </c>
      <c r="AF713" s="36">
        <v>10</v>
      </c>
      <c r="AG713" s="36">
        <v>9</v>
      </c>
      <c r="AH713" s="8">
        <v>1</v>
      </c>
      <c r="AI713" s="36">
        <v>-8</v>
      </c>
      <c r="AJ713" s="38">
        <v>552</v>
      </c>
      <c r="AK713" s="38">
        <v>59</v>
      </c>
      <c r="AL713" s="1">
        <v>0.185</v>
      </c>
      <c r="AM713" s="1">
        <v>0.41666666670000002</v>
      </c>
      <c r="AN713" s="1">
        <v>0.1350999208</v>
      </c>
      <c r="AO713" s="1">
        <v>2.9355717199999999E-2</v>
      </c>
      <c r="AP713" s="1">
        <v>8.9651971600000005E-2</v>
      </c>
      <c r="AQ713" s="1">
        <v>0.25983365980000001</v>
      </c>
      <c r="AR713" s="1">
        <v>0.13270331430000001</v>
      </c>
      <c r="AS713" s="1">
        <v>0.1184588083</v>
      </c>
      <c r="AT713" s="1">
        <v>3.89886355E-2</v>
      </c>
      <c r="AU713" s="1">
        <v>6.5328840000000001E-3</v>
      </c>
      <c r="AV713" s="1">
        <v>1.7158389400000001E-2</v>
      </c>
      <c r="AW713" s="1">
        <v>0.26918958879999999</v>
      </c>
      <c r="AX713" s="1">
        <v>-0.90091252099999997</v>
      </c>
      <c r="AY713" s="1">
        <v>-1.027631717</v>
      </c>
      <c r="AZ713" s="1">
        <v>-0.77662296900000005</v>
      </c>
      <c r="BA713" s="1">
        <v>0.18822924160000001</v>
      </c>
      <c r="BB713" s="1">
        <v>0.43321929780000001</v>
      </c>
      <c r="BC713" s="1">
        <v>1.0505333753999999</v>
      </c>
      <c r="BD713" s="1">
        <v>-0.78881877700000003</v>
      </c>
      <c r="BE713" s="1">
        <v>-0.58751532500000003</v>
      </c>
      <c r="BF713" s="1">
        <v>-0.16939897700000001</v>
      </c>
      <c r="BG713" s="1">
        <v>0.61293604869999996</v>
      </c>
      <c r="BH713" s="1">
        <v>-0.77505614700000003</v>
      </c>
      <c r="BI713" s="1">
        <v>-0.96214659700000005</v>
      </c>
      <c r="BJ713">
        <v>2</v>
      </c>
      <c r="BK713">
        <v>2</v>
      </c>
      <c r="BL713" t="s">
        <v>759</v>
      </c>
      <c r="BM713" t="s">
        <v>762</v>
      </c>
      <c r="BN713" s="36" t="s">
        <v>782</v>
      </c>
      <c r="BO713" s="1">
        <v>8.7202728999999993E-3</v>
      </c>
      <c r="BP713" s="1">
        <v>0.94519107560000004</v>
      </c>
      <c r="BQ713" s="1">
        <v>0.1527763207</v>
      </c>
      <c r="BR713" s="1">
        <v>0.1021508535</v>
      </c>
      <c r="BS713" s="1">
        <v>8.7202728999999993E-3</v>
      </c>
      <c r="BT713" s="1">
        <v>0.94519107560000004</v>
      </c>
      <c r="BU713" s="1">
        <v>0.1527763207</v>
      </c>
      <c r="BV713" s="1">
        <v>0.1021508535</v>
      </c>
      <c r="BW713" t="s">
        <v>2468</v>
      </c>
      <c r="BX713" t="s">
        <v>1397</v>
      </c>
      <c r="BY713" t="s">
        <v>1373</v>
      </c>
      <c r="BZ713" t="s">
        <v>1397</v>
      </c>
      <c r="CA713">
        <v>28</v>
      </c>
      <c r="CB713">
        <v>16</v>
      </c>
      <c r="CC713">
        <v>0</v>
      </c>
      <c r="CD713">
        <v>0</v>
      </c>
      <c r="CE713">
        <v>2017</v>
      </c>
      <c r="CF713">
        <v>31</v>
      </c>
      <c r="CG713">
        <v>0.214</v>
      </c>
      <c r="CH713">
        <v>0.28999999999999998</v>
      </c>
      <c r="CI713">
        <v>0.25</v>
      </c>
      <c r="CJ713">
        <v>8</v>
      </c>
      <c r="CK713">
        <v>0.255</v>
      </c>
      <c r="CL713">
        <v>3</v>
      </c>
      <c r="CM713">
        <v>0</v>
      </c>
      <c r="CN713" t="s">
        <v>250</v>
      </c>
      <c r="CO713">
        <v>24</v>
      </c>
      <c r="CP713" t="s">
        <v>1397</v>
      </c>
      <c r="CQ713">
        <v>12</v>
      </c>
      <c r="CR713">
        <v>8</v>
      </c>
      <c r="CS713">
        <v>0</v>
      </c>
      <c r="CT713">
        <v>0</v>
      </c>
      <c r="CU713">
        <v>2016</v>
      </c>
      <c r="CV713">
        <v>13</v>
      </c>
      <c r="CW713">
        <v>8.3000000000000004E-2</v>
      </c>
      <c r="CX713">
        <v>0.154</v>
      </c>
      <c r="CY713">
        <v>8.3000000000000004E-2</v>
      </c>
      <c r="CZ713">
        <v>2</v>
      </c>
      <c r="DA713">
        <v>0.125</v>
      </c>
      <c r="DB713">
        <v>0</v>
      </c>
      <c r="DC713">
        <v>-1</v>
      </c>
      <c r="DD713" t="s">
        <v>250</v>
      </c>
      <c r="DE713">
        <v>23</v>
      </c>
      <c r="DV713" s="36" t="s">
        <v>5231</v>
      </c>
    </row>
    <row r="714" spans="1:126" x14ac:dyDescent="0.3">
      <c r="A714">
        <v>713</v>
      </c>
      <c r="B714" t="s">
        <v>4121</v>
      </c>
      <c r="C714" t="s">
        <v>924</v>
      </c>
      <c r="D714" t="s">
        <v>458</v>
      </c>
      <c r="E714">
        <v>519390</v>
      </c>
      <c r="F714" t="s">
        <v>255</v>
      </c>
      <c r="I714" t="s">
        <v>1103</v>
      </c>
      <c r="J714">
        <v>14</v>
      </c>
      <c r="K714" t="s">
        <v>769</v>
      </c>
      <c r="L714">
        <v>90</v>
      </c>
      <c r="M714">
        <v>113</v>
      </c>
      <c r="N714">
        <v>134</v>
      </c>
      <c r="O714">
        <v>0</v>
      </c>
      <c r="P714">
        <v>100</v>
      </c>
      <c r="Q714">
        <v>83</v>
      </c>
      <c r="R714">
        <v>100</v>
      </c>
      <c r="S714">
        <v>110</v>
      </c>
      <c r="T714">
        <v>99</v>
      </c>
      <c r="U714">
        <v>62</v>
      </c>
      <c r="V714">
        <v>123</v>
      </c>
      <c r="W714">
        <v>102</v>
      </c>
      <c r="X714">
        <v>33</v>
      </c>
      <c r="Y714">
        <v>346</v>
      </c>
      <c r="Z714">
        <v>11</v>
      </c>
      <c r="AA714">
        <v>0</v>
      </c>
      <c r="AB714" s="1">
        <v>0.23699999999999999</v>
      </c>
      <c r="AC714" s="1">
        <v>0.29899999999999999</v>
      </c>
      <c r="AD714" s="1">
        <v>0.39500000000000002</v>
      </c>
      <c r="AE714" s="1">
        <v>0.30399999999999999</v>
      </c>
      <c r="AF714" s="36">
        <v>29</v>
      </c>
      <c r="AG714" s="36">
        <v>29</v>
      </c>
      <c r="AH714" s="8">
        <v>8</v>
      </c>
      <c r="AI714" s="36">
        <v>-7</v>
      </c>
      <c r="AJ714" s="38">
        <v>241</v>
      </c>
      <c r="AK714" s="38">
        <v>17</v>
      </c>
      <c r="AL714" s="1">
        <v>0.25</v>
      </c>
      <c r="AM714" s="1">
        <v>0.55000000000000004</v>
      </c>
      <c r="AN714" s="1">
        <v>0.34561674399999998</v>
      </c>
      <c r="AO714" s="1">
        <v>1E-4</v>
      </c>
      <c r="AP714" s="1">
        <v>7.9271482700000007E-2</v>
      </c>
      <c r="AQ714" s="1">
        <v>0.18034430679999999</v>
      </c>
      <c r="AR714" s="1">
        <v>0.15394734309999999</v>
      </c>
      <c r="AS714" s="1">
        <v>0.15745595209999999</v>
      </c>
      <c r="AT714" s="1">
        <v>4.0126293200000003E-2</v>
      </c>
      <c r="AU714" s="1">
        <v>2.7801100000000001E-3</v>
      </c>
      <c r="AV714" s="1">
        <v>3.2399637699999997E-2</v>
      </c>
      <c r="AW714" s="1">
        <v>0.30392445959999997</v>
      </c>
      <c r="AX714" s="1">
        <v>-0.26135687499999999</v>
      </c>
      <c r="AY714" s="1">
        <v>0.98285036820000005</v>
      </c>
      <c r="AZ714" s="1">
        <v>0.55355202410000004</v>
      </c>
      <c r="BA714" s="1">
        <v>-1.0466749980000001</v>
      </c>
      <c r="BB714" s="1">
        <v>-2.7234719999999998E-3</v>
      </c>
      <c r="BC714" s="1">
        <v>-0.91995607599999996</v>
      </c>
      <c r="BD714" s="1">
        <v>2.1421801399999999E-2</v>
      </c>
      <c r="BE714" s="1">
        <v>0.31800773249999997</v>
      </c>
      <c r="BF714" s="1">
        <v>-4.8451484000000003E-2</v>
      </c>
      <c r="BG714" s="1">
        <v>-0.51624631799999998</v>
      </c>
      <c r="BH714" s="1">
        <v>0.51297300589999995</v>
      </c>
      <c r="BI714" s="1">
        <v>0.23040072950000001</v>
      </c>
      <c r="BJ714">
        <v>1</v>
      </c>
      <c r="BK714">
        <v>2</v>
      </c>
      <c r="BL714" t="s">
        <v>764</v>
      </c>
      <c r="BM714" t="s">
        <v>763</v>
      </c>
      <c r="BN714" s="36" t="s">
        <v>791</v>
      </c>
      <c r="BO714" s="1">
        <v>0.41031332069999998</v>
      </c>
      <c r="BP714" s="1">
        <v>-0.86113037999999997</v>
      </c>
      <c r="BQ714" s="1">
        <v>0.1260354072</v>
      </c>
      <c r="BR714" s="1">
        <v>-0.130796563</v>
      </c>
      <c r="BS714" s="1">
        <v>0.41031332069999998</v>
      </c>
      <c r="BT714" s="1">
        <v>0.86113037989999996</v>
      </c>
      <c r="BU714" s="1">
        <v>0.1260354072</v>
      </c>
      <c r="BV714" s="1">
        <v>0.13079656340000001</v>
      </c>
      <c r="BW714" t="s">
        <v>2921</v>
      </c>
      <c r="BX714" t="s">
        <v>1111</v>
      </c>
      <c r="BY714" t="s">
        <v>1063</v>
      </c>
      <c r="BZ714" t="s">
        <v>1111</v>
      </c>
      <c r="CA714">
        <v>279</v>
      </c>
      <c r="CB714">
        <v>99</v>
      </c>
      <c r="CC714">
        <v>12</v>
      </c>
      <c r="CD714">
        <v>0</v>
      </c>
      <c r="CE714">
        <v>2017</v>
      </c>
      <c r="CF714">
        <v>303</v>
      </c>
      <c r="CG714">
        <v>0.23300000000000001</v>
      </c>
      <c r="CH714">
        <v>0.28499999999999998</v>
      </c>
      <c r="CI714">
        <v>0.42299999999999999</v>
      </c>
      <c r="CJ714">
        <v>92</v>
      </c>
      <c r="CK714">
        <v>0.30399999999999999</v>
      </c>
      <c r="CL714">
        <v>27</v>
      </c>
      <c r="CM714">
        <v>7</v>
      </c>
      <c r="CN714" t="s">
        <v>255</v>
      </c>
      <c r="CO714">
        <v>32</v>
      </c>
      <c r="CP714" t="s">
        <v>1392</v>
      </c>
      <c r="CQ714">
        <v>490</v>
      </c>
      <c r="CR714">
        <v>137</v>
      </c>
      <c r="CS714">
        <v>14</v>
      </c>
      <c r="CT714">
        <v>0</v>
      </c>
      <c r="CU714">
        <v>2016</v>
      </c>
      <c r="CV714">
        <v>532</v>
      </c>
      <c r="CW714">
        <v>0.251</v>
      </c>
      <c r="CX714">
        <v>0.30499999999999999</v>
      </c>
      <c r="CY714">
        <v>0.40600000000000003</v>
      </c>
      <c r="CZ714">
        <v>165</v>
      </c>
      <c r="DA714">
        <v>0.31</v>
      </c>
      <c r="DB714">
        <v>41</v>
      </c>
      <c r="DC714">
        <v>13</v>
      </c>
      <c r="DD714" t="s">
        <v>255</v>
      </c>
      <c r="DE714">
        <v>31</v>
      </c>
      <c r="DF714" t="s">
        <v>1392</v>
      </c>
      <c r="DG714">
        <v>445</v>
      </c>
      <c r="DH714">
        <v>136</v>
      </c>
      <c r="DI714">
        <v>18</v>
      </c>
      <c r="DJ714">
        <v>0</v>
      </c>
      <c r="DK714">
        <v>2015</v>
      </c>
      <c r="DL714">
        <v>511</v>
      </c>
      <c r="DM714">
        <v>0.26100000000000001</v>
      </c>
      <c r="DN714">
        <v>0.34100000000000003</v>
      </c>
      <c r="DO714">
        <v>0.443</v>
      </c>
      <c r="DP714">
        <v>174</v>
      </c>
      <c r="DQ714">
        <v>0.34100000000000003</v>
      </c>
      <c r="DR714">
        <v>57</v>
      </c>
      <c r="DS714">
        <v>17</v>
      </c>
      <c r="DT714" t="s">
        <v>255</v>
      </c>
      <c r="DU714">
        <v>30</v>
      </c>
      <c r="DV714" s="36" t="s">
        <v>1501</v>
      </c>
    </row>
    <row r="715" spans="1:126" x14ac:dyDescent="0.3">
      <c r="A715">
        <v>714</v>
      </c>
      <c r="B715" t="s">
        <v>6871</v>
      </c>
      <c r="C715" t="s">
        <v>6573</v>
      </c>
      <c r="D715" t="s">
        <v>213</v>
      </c>
      <c r="E715">
        <v>572228</v>
      </c>
      <c r="F715" t="s">
        <v>250</v>
      </c>
      <c r="I715" t="s">
        <v>1065</v>
      </c>
      <c r="J715">
        <v>9</v>
      </c>
      <c r="K715" t="s">
        <v>2736</v>
      </c>
      <c r="L715">
        <v>67</v>
      </c>
      <c r="M715">
        <v>93</v>
      </c>
      <c r="N715">
        <v>72</v>
      </c>
      <c r="O715">
        <v>65</v>
      </c>
      <c r="P715">
        <v>81</v>
      </c>
      <c r="Q715">
        <v>107</v>
      </c>
      <c r="R715">
        <v>94</v>
      </c>
      <c r="S715">
        <v>115</v>
      </c>
      <c r="T715">
        <v>142</v>
      </c>
      <c r="U715">
        <v>47</v>
      </c>
      <c r="V715">
        <v>110</v>
      </c>
      <c r="W715">
        <v>104</v>
      </c>
      <c r="X715">
        <v>27</v>
      </c>
      <c r="Y715">
        <v>186</v>
      </c>
      <c r="Z715">
        <v>5</v>
      </c>
      <c r="AA715">
        <v>1</v>
      </c>
      <c r="AB715" s="1">
        <v>0.23699999999999999</v>
      </c>
      <c r="AC715" s="1">
        <v>0.30199999999999999</v>
      </c>
      <c r="AD715" s="1">
        <v>0.40300000000000002</v>
      </c>
      <c r="AE715" s="1">
        <v>0.309</v>
      </c>
      <c r="AF715" s="36">
        <v>21</v>
      </c>
      <c r="AG715" s="36">
        <v>19</v>
      </c>
      <c r="AH715" s="8">
        <v>5</v>
      </c>
      <c r="AI715" s="36">
        <v>-4</v>
      </c>
      <c r="AJ715" s="38">
        <v>376</v>
      </c>
      <c r="AK715" s="38">
        <v>45</v>
      </c>
      <c r="AL715" s="1">
        <v>0.185</v>
      </c>
      <c r="AM715" s="1">
        <v>0.45</v>
      </c>
      <c r="AN715" s="1">
        <v>0.18575712050000001</v>
      </c>
      <c r="AO715" s="1">
        <v>1.6115860900000001E-2</v>
      </c>
      <c r="AP715" s="1">
        <v>6.3870589800000002E-2</v>
      </c>
      <c r="AQ715" s="1">
        <v>0.23182560860000001</v>
      </c>
      <c r="AR715" s="1">
        <v>0.14367771239999999</v>
      </c>
      <c r="AS715" s="1">
        <v>0.16554633420000001</v>
      </c>
      <c r="AT715" s="1">
        <v>5.7738892399999998E-2</v>
      </c>
      <c r="AU715" s="1">
        <v>2.1040191E-3</v>
      </c>
      <c r="AV715" s="1">
        <v>2.88357601E-2</v>
      </c>
      <c r="AW715" s="1">
        <v>0.30859158850000001</v>
      </c>
      <c r="AX715" s="1">
        <v>-0.90091252099999997</v>
      </c>
      <c r="AY715" s="1">
        <v>-0.52501119600000001</v>
      </c>
      <c r="AZ715" s="1">
        <v>-0.45653957000000001</v>
      </c>
      <c r="BA715" s="1">
        <v>-0.37063433499999998</v>
      </c>
      <c r="BB715" s="1">
        <v>-0.64950494299999995</v>
      </c>
      <c r="BC715" s="1">
        <v>0.35623197150000002</v>
      </c>
      <c r="BD715" s="1">
        <v>-0.370258686</v>
      </c>
      <c r="BE715" s="1">
        <v>0.50586835240000005</v>
      </c>
      <c r="BF715" s="1">
        <v>1.8239919961</v>
      </c>
      <c r="BG715" s="1">
        <v>-0.71967714199999999</v>
      </c>
      <c r="BH715" s="1">
        <v>0.2117917547</v>
      </c>
      <c r="BI715" s="1">
        <v>0.39063659519999999</v>
      </c>
      <c r="BJ715">
        <v>1</v>
      </c>
      <c r="BK715">
        <v>1</v>
      </c>
      <c r="BL715" t="s">
        <v>763</v>
      </c>
      <c r="BM715" t="s">
        <v>760</v>
      </c>
      <c r="BN715" s="36" t="s">
        <v>776</v>
      </c>
      <c r="BO715" s="1">
        <v>0.65812471699999997</v>
      </c>
      <c r="BP715" s="1">
        <v>8.93700511E-2</v>
      </c>
      <c r="BQ715" s="1">
        <v>-0.49164512300000002</v>
      </c>
      <c r="BR715" s="1">
        <v>0.31153471579999997</v>
      </c>
      <c r="BS715" s="1">
        <v>0.65812471699999997</v>
      </c>
      <c r="BT715" s="1">
        <v>8.93700511E-2</v>
      </c>
      <c r="BU715" s="1">
        <v>0.49164512310000003</v>
      </c>
      <c r="BV715" s="1">
        <v>0.31153471579999997</v>
      </c>
      <c r="BW715" t="s">
        <v>2882</v>
      </c>
      <c r="BX715" t="s">
        <v>1100</v>
      </c>
      <c r="BY715" t="s">
        <v>1063</v>
      </c>
      <c r="BZ715" t="s">
        <v>2539</v>
      </c>
      <c r="CA715">
        <v>114</v>
      </c>
      <c r="CB715">
        <v>62</v>
      </c>
      <c r="CC715">
        <v>4</v>
      </c>
      <c r="CD715">
        <v>0</v>
      </c>
      <c r="CE715">
        <v>2017</v>
      </c>
      <c r="CF715">
        <v>124</v>
      </c>
      <c r="CG715">
        <v>0.246</v>
      </c>
      <c r="CH715">
        <v>0.30599999999999999</v>
      </c>
      <c r="CI715">
        <v>0.43</v>
      </c>
      <c r="CJ715">
        <v>40</v>
      </c>
      <c r="CK715">
        <v>0.32100000000000001</v>
      </c>
      <c r="CL715">
        <v>18</v>
      </c>
      <c r="CM715">
        <v>4</v>
      </c>
      <c r="CN715" t="s">
        <v>250</v>
      </c>
      <c r="CO715">
        <v>26</v>
      </c>
      <c r="DV715" s="36" t="s">
        <v>6574</v>
      </c>
    </row>
    <row r="716" spans="1:126" x14ac:dyDescent="0.3">
      <c r="A716">
        <v>715</v>
      </c>
      <c r="B716" t="s">
        <v>693</v>
      </c>
      <c r="C716" t="s">
        <v>343</v>
      </c>
      <c r="D716" t="s">
        <v>115</v>
      </c>
      <c r="E716">
        <v>458015</v>
      </c>
      <c r="F716" t="s">
        <v>250</v>
      </c>
      <c r="I716" t="s">
        <v>1103</v>
      </c>
      <c r="J716">
        <v>14</v>
      </c>
      <c r="K716" t="s">
        <v>4132</v>
      </c>
      <c r="L716">
        <v>67</v>
      </c>
      <c r="M716">
        <v>117</v>
      </c>
      <c r="N716">
        <v>226</v>
      </c>
      <c r="O716">
        <v>64</v>
      </c>
      <c r="P716">
        <v>217</v>
      </c>
      <c r="Q716">
        <v>72</v>
      </c>
      <c r="R716">
        <v>121</v>
      </c>
      <c r="S716">
        <v>140</v>
      </c>
      <c r="T716">
        <v>89</v>
      </c>
      <c r="U716">
        <v>36</v>
      </c>
      <c r="V716">
        <v>162</v>
      </c>
      <c r="W716">
        <v>134</v>
      </c>
      <c r="X716">
        <v>34</v>
      </c>
      <c r="Y716">
        <v>583</v>
      </c>
      <c r="Z716">
        <v>25</v>
      </c>
      <c r="AA716">
        <v>7</v>
      </c>
      <c r="AB716" s="1">
        <v>0.29099999999999998</v>
      </c>
      <c r="AC716" s="1">
        <v>0.41199999999999998</v>
      </c>
      <c r="AD716" s="1">
        <v>0.49199999999999999</v>
      </c>
      <c r="AE716" s="1">
        <v>0.39700000000000002</v>
      </c>
      <c r="AF716" s="36">
        <v>107</v>
      </c>
      <c r="AG716" s="36">
        <v>96</v>
      </c>
      <c r="AH716" s="8">
        <v>28</v>
      </c>
      <c r="AI716" s="36">
        <v>39</v>
      </c>
      <c r="AJ716" s="38">
        <v>2</v>
      </c>
      <c r="AK716" s="38">
        <v>1</v>
      </c>
      <c r="AL716" s="1">
        <v>0.185</v>
      </c>
      <c r="AM716" s="1">
        <v>0.56666666669999999</v>
      </c>
      <c r="AN716" s="1">
        <v>0.58293598170000005</v>
      </c>
      <c r="AO716" s="1">
        <v>1.6021402399999999E-2</v>
      </c>
      <c r="AP716" s="1">
        <v>0.17201268650000001</v>
      </c>
      <c r="AQ716" s="1">
        <v>0.1571079832</v>
      </c>
      <c r="AR716" s="1">
        <v>0.18604552129999999</v>
      </c>
      <c r="AS716" s="1">
        <v>0.20084245649999999</v>
      </c>
      <c r="AT716" s="1">
        <v>3.6196576100000002E-2</v>
      </c>
      <c r="AU716" s="1">
        <v>1.6088427000000001E-3</v>
      </c>
      <c r="AV716" s="1">
        <v>4.26762818E-2</v>
      </c>
      <c r="AW716" s="1">
        <v>0.39690926980000002</v>
      </c>
      <c r="AX716" s="1">
        <v>-0.90091252099999997</v>
      </c>
      <c r="AY716" s="1">
        <v>1.2341606289</v>
      </c>
      <c r="AZ716" s="1">
        <v>2.0530811843999999</v>
      </c>
      <c r="BA716" s="1">
        <v>-0.374621492</v>
      </c>
      <c r="BB716" s="1">
        <v>3.8920696875999998</v>
      </c>
      <c r="BC716" s="1">
        <v>-1.495969452</v>
      </c>
      <c r="BD716" s="1">
        <v>1.2456362324000001</v>
      </c>
      <c r="BE716" s="1">
        <v>1.3254528011</v>
      </c>
      <c r="BF716" s="1">
        <v>-0.466230435</v>
      </c>
      <c r="BG716" s="1">
        <v>-0.86867212900000002</v>
      </c>
      <c r="BH716" s="1">
        <v>1.3814462985</v>
      </c>
      <c r="BI716" s="1">
        <v>3.4228348533999999</v>
      </c>
      <c r="BJ716">
        <v>1</v>
      </c>
      <c r="BK716">
        <v>2</v>
      </c>
      <c r="BL716" t="s">
        <v>764</v>
      </c>
      <c r="BM716" t="s">
        <v>763</v>
      </c>
      <c r="BN716" s="36" t="s">
        <v>791</v>
      </c>
      <c r="BO716" s="1">
        <v>0.48052639009999998</v>
      </c>
      <c r="BP716" s="1">
        <v>-0.69879322399999999</v>
      </c>
      <c r="BQ716" s="1">
        <v>5.1720853900000002E-2</v>
      </c>
      <c r="BR716" s="1">
        <v>-0.42086684000000002</v>
      </c>
      <c r="BS716" s="1">
        <v>0.48052639009999998</v>
      </c>
      <c r="BT716" s="1">
        <v>0.69879322369999997</v>
      </c>
      <c r="BU716" s="1">
        <v>5.1720853900000002E-2</v>
      </c>
      <c r="BV716" s="1">
        <v>0.42086684000000002</v>
      </c>
      <c r="BW716" t="s">
        <v>6949</v>
      </c>
      <c r="BX716" t="s">
        <v>1093</v>
      </c>
      <c r="BY716" t="s">
        <v>1063</v>
      </c>
      <c r="BZ716" t="s">
        <v>1093</v>
      </c>
      <c r="CA716">
        <v>559</v>
      </c>
      <c r="CB716">
        <v>162</v>
      </c>
      <c r="CC716">
        <v>36</v>
      </c>
      <c r="CD716">
        <v>5</v>
      </c>
      <c r="CE716">
        <v>2017</v>
      </c>
      <c r="CF716">
        <v>707</v>
      </c>
      <c r="CG716">
        <v>0.32</v>
      </c>
      <c r="CH716">
        <v>0.45400000000000001</v>
      </c>
      <c r="CI716">
        <v>0.57799999999999996</v>
      </c>
      <c r="CJ716">
        <v>314</v>
      </c>
      <c r="CK716">
        <v>0.44400000000000001</v>
      </c>
      <c r="CL716">
        <v>182</v>
      </c>
      <c r="CM716">
        <v>42</v>
      </c>
      <c r="CN716" t="s">
        <v>250</v>
      </c>
      <c r="CO716">
        <v>33</v>
      </c>
      <c r="CP716" t="s">
        <v>1093</v>
      </c>
      <c r="CQ716">
        <v>556</v>
      </c>
      <c r="CR716">
        <v>158</v>
      </c>
      <c r="CS716">
        <v>29</v>
      </c>
      <c r="CT716">
        <v>8</v>
      </c>
      <c r="CU716">
        <v>2016</v>
      </c>
      <c r="CV716">
        <v>677</v>
      </c>
      <c r="CW716">
        <v>0.32600000000000001</v>
      </c>
      <c r="CX716">
        <v>0.434</v>
      </c>
      <c r="CY716">
        <v>0.55000000000000004</v>
      </c>
      <c r="CZ716">
        <v>288</v>
      </c>
      <c r="DA716">
        <v>0.42499999999999999</v>
      </c>
      <c r="DB716">
        <v>151</v>
      </c>
      <c r="DC716">
        <v>41</v>
      </c>
      <c r="DD716" t="s">
        <v>250</v>
      </c>
      <c r="DE716">
        <v>32</v>
      </c>
      <c r="DF716" t="s">
        <v>1093</v>
      </c>
      <c r="DG716">
        <v>545</v>
      </c>
      <c r="DH716">
        <v>158</v>
      </c>
      <c r="DI716">
        <v>29</v>
      </c>
      <c r="DJ716">
        <v>11</v>
      </c>
      <c r="DK716">
        <v>2015</v>
      </c>
      <c r="DL716">
        <v>695</v>
      </c>
      <c r="DM716">
        <v>0.314</v>
      </c>
      <c r="DN716">
        <v>0.45900000000000002</v>
      </c>
      <c r="DO716">
        <v>0.54100000000000004</v>
      </c>
      <c r="DP716">
        <v>304</v>
      </c>
      <c r="DQ716">
        <v>0.437</v>
      </c>
      <c r="DR716">
        <v>170</v>
      </c>
      <c r="DS716">
        <v>38</v>
      </c>
      <c r="DT716" t="s">
        <v>250</v>
      </c>
      <c r="DU716">
        <v>31</v>
      </c>
      <c r="DV716" s="36" t="s">
        <v>1356</v>
      </c>
    </row>
    <row r="717" spans="1:126" x14ac:dyDescent="0.3">
      <c r="A717">
        <v>716</v>
      </c>
      <c r="B717" t="s">
        <v>6872</v>
      </c>
      <c r="C717" t="s">
        <v>1704</v>
      </c>
      <c r="D717" t="s">
        <v>67</v>
      </c>
      <c r="E717">
        <v>642180</v>
      </c>
      <c r="F717" t="s">
        <v>265</v>
      </c>
      <c r="I717" t="s">
        <v>1103</v>
      </c>
      <c r="J717">
        <v>46</v>
      </c>
      <c r="K717" t="s">
        <v>2892</v>
      </c>
      <c r="L717">
        <v>154</v>
      </c>
      <c r="M717">
        <v>79</v>
      </c>
      <c r="N717">
        <v>51</v>
      </c>
      <c r="O717">
        <v>138</v>
      </c>
      <c r="P717">
        <v>148</v>
      </c>
      <c r="Q717">
        <v>129</v>
      </c>
      <c r="R717">
        <v>50</v>
      </c>
      <c r="S717">
        <v>72</v>
      </c>
      <c r="T717">
        <v>161</v>
      </c>
      <c r="U717">
        <v>26</v>
      </c>
      <c r="V717">
        <v>27</v>
      </c>
      <c r="W717">
        <v>82</v>
      </c>
      <c r="X717">
        <v>23</v>
      </c>
      <c r="Y717">
        <v>131</v>
      </c>
      <c r="Z717">
        <v>1</v>
      </c>
      <c r="AA717">
        <v>2</v>
      </c>
      <c r="AB717" s="1">
        <v>0.161</v>
      </c>
      <c r="AC717" s="1">
        <v>0.26</v>
      </c>
      <c r="AD717" s="1">
        <v>0.26400000000000001</v>
      </c>
      <c r="AE717" s="1">
        <v>0.24299999999999999</v>
      </c>
      <c r="AF717" s="36">
        <v>7</v>
      </c>
      <c r="AG717" s="36">
        <v>8</v>
      </c>
      <c r="AH717" s="8">
        <v>0</v>
      </c>
      <c r="AI717" s="36">
        <v>-7</v>
      </c>
      <c r="AJ717" s="38">
        <v>573</v>
      </c>
      <c r="AK717" s="38">
        <v>69</v>
      </c>
      <c r="AL717" s="1">
        <v>0.42499999999999999</v>
      </c>
      <c r="AM717" s="1">
        <v>0.38333333330000002</v>
      </c>
      <c r="AN717" s="1">
        <v>0.1314352969</v>
      </c>
      <c r="AO717" s="1">
        <v>3.428722E-2</v>
      </c>
      <c r="AP717" s="1">
        <v>0.117263178</v>
      </c>
      <c r="AQ717" s="1">
        <v>0.27995292160000002</v>
      </c>
      <c r="AR717" s="1">
        <v>7.6237615300000006E-2</v>
      </c>
      <c r="AS717" s="1">
        <v>0.10314071480000001</v>
      </c>
      <c r="AT717" s="1">
        <v>6.5239491100000005E-2</v>
      </c>
      <c r="AU717" s="1">
        <v>1.1750629E-3</v>
      </c>
      <c r="AV717" s="1">
        <v>7.1934284000000001E-3</v>
      </c>
      <c r="AW717" s="1">
        <v>0.24275497879999999</v>
      </c>
      <c r="AX717" s="1">
        <v>1.4605237116000001</v>
      </c>
      <c r="AY717" s="1">
        <v>-1.530252239</v>
      </c>
      <c r="AZ717" s="1">
        <v>-0.79977832000000004</v>
      </c>
      <c r="BA717" s="1">
        <v>0.39639141709999998</v>
      </c>
      <c r="BB717" s="1">
        <v>1.5927895138999999</v>
      </c>
      <c r="BC717" s="1">
        <v>1.5492768141</v>
      </c>
      <c r="BD717" s="1">
        <v>-2.9424027939999999</v>
      </c>
      <c r="BE717" s="1">
        <v>-0.94320514099999997</v>
      </c>
      <c r="BF717" s="1">
        <v>2.6214011096999998</v>
      </c>
      <c r="BG717" s="1">
        <v>-0.99919331300000003</v>
      </c>
      <c r="BH717" s="1">
        <v>-1.6171892839999999</v>
      </c>
      <c r="BI717" s="1">
        <v>-1.869722264</v>
      </c>
      <c r="BJ717">
        <v>4</v>
      </c>
      <c r="BK717">
        <v>4</v>
      </c>
      <c r="BL717" t="s">
        <v>6729</v>
      </c>
      <c r="BM717" t="s">
        <v>759</v>
      </c>
      <c r="BN717" s="36" t="s">
        <v>6764</v>
      </c>
      <c r="BO717" s="1">
        <v>3.18507892E-2</v>
      </c>
      <c r="BP717" s="1">
        <v>0.55328586940000002</v>
      </c>
      <c r="BQ717" s="1">
        <v>-8.2786216999999995E-2</v>
      </c>
      <c r="BR717" s="1">
        <v>0.70318310399999995</v>
      </c>
      <c r="BS717" s="1">
        <v>3.18507892E-2</v>
      </c>
      <c r="BT717" s="1">
        <v>0.55328586940000002</v>
      </c>
      <c r="BU717" s="1">
        <v>8.2786217199999998E-2</v>
      </c>
      <c r="BV717" s="1">
        <v>0.70318310399999995</v>
      </c>
      <c r="BW717" t="s">
        <v>2816</v>
      </c>
      <c r="BX717" t="s">
        <v>1383</v>
      </c>
      <c r="BY717" t="s">
        <v>1373</v>
      </c>
      <c r="BZ717" t="s">
        <v>1383</v>
      </c>
      <c r="CA717">
        <v>58</v>
      </c>
      <c r="CB717">
        <v>30</v>
      </c>
      <c r="CC717">
        <v>0</v>
      </c>
      <c r="CD717">
        <v>1</v>
      </c>
      <c r="CE717">
        <v>2017</v>
      </c>
      <c r="CF717">
        <v>63</v>
      </c>
      <c r="CG717">
        <v>0.155</v>
      </c>
      <c r="CH717">
        <v>0.222</v>
      </c>
      <c r="CI717">
        <v>0.224</v>
      </c>
      <c r="CJ717">
        <v>13</v>
      </c>
      <c r="CK717">
        <v>0.20699999999999999</v>
      </c>
      <c r="CL717">
        <v>2</v>
      </c>
      <c r="CM717">
        <v>-1</v>
      </c>
      <c r="CN717" t="s">
        <v>265</v>
      </c>
      <c r="CO717">
        <v>22</v>
      </c>
      <c r="DV717" s="36" t="s">
        <v>6705</v>
      </c>
    </row>
    <row r="718" spans="1:126" x14ac:dyDescent="0.3">
      <c r="A718">
        <v>717</v>
      </c>
      <c r="B718" t="s">
        <v>4653</v>
      </c>
      <c r="C718" t="s">
        <v>4122</v>
      </c>
      <c r="D718" t="s">
        <v>29</v>
      </c>
      <c r="E718">
        <v>592835</v>
      </c>
      <c r="F718" t="s">
        <v>249</v>
      </c>
      <c r="I718" t="s">
        <v>1103</v>
      </c>
      <c r="J718">
        <v>19</v>
      </c>
      <c r="K718" t="s">
        <v>808</v>
      </c>
      <c r="L718">
        <v>76</v>
      </c>
      <c r="M718">
        <v>89</v>
      </c>
      <c r="N718">
        <v>50</v>
      </c>
      <c r="O718">
        <v>54</v>
      </c>
      <c r="P718">
        <v>94</v>
      </c>
      <c r="Q718">
        <v>102</v>
      </c>
      <c r="R718">
        <v>104</v>
      </c>
      <c r="S718">
        <v>82</v>
      </c>
      <c r="T718">
        <v>102</v>
      </c>
      <c r="U718">
        <v>99</v>
      </c>
      <c r="V718">
        <v>72</v>
      </c>
      <c r="W718">
        <v>96</v>
      </c>
      <c r="X718">
        <v>26</v>
      </c>
      <c r="Y718">
        <v>128</v>
      </c>
      <c r="Z718">
        <v>2</v>
      </c>
      <c r="AA718">
        <v>2</v>
      </c>
      <c r="AB718" s="1">
        <v>0.23100000000000001</v>
      </c>
      <c r="AC718" s="1">
        <v>0.29199999999999998</v>
      </c>
      <c r="AD718" s="1">
        <v>0.34799999999999998</v>
      </c>
      <c r="AE718" s="1">
        <v>0.28499999999999998</v>
      </c>
      <c r="AF718" s="36">
        <v>12</v>
      </c>
      <c r="AG718" s="36">
        <v>11</v>
      </c>
      <c r="AH718" s="8">
        <v>2</v>
      </c>
      <c r="AI718" s="36">
        <v>-6</v>
      </c>
      <c r="AJ718" s="38">
        <v>664</v>
      </c>
      <c r="AK718" s="38">
        <v>249</v>
      </c>
      <c r="AL718" s="1">
        <v>0.21</v>
      </c>
      <c r="AM718" s="1">
        <v>0.43333333330000001</v>
      </c>
      <c r="AN718" s="1">
        <v>0.12789639999999999</v>
      </c>
      <c r="AO718" s="1">
        <v>1.3416685899999999E-2</v>
      </c>
      <c r="AP718" s="1">
        <v>7.46206217E-2</v>
      </c>
      <c r="AQ718" s="1">
        <v>0.22213522350000001</v>
      </c>
      <c r="AR718" s="1">
        <v>0.15923553209999999</v>
      </c>
      <c r="AS718" s="1">
        <v>0.11768756700000001</v>
      </c>
      <c r="AT718" s="1">
        <v>4.1539603899999999E-2</v>
      </c>
      <c r="AU718" s="1">
        <v>4.4366134E-3</v>
      </c>
      <c r="AV718" s="1">
        <v>1.8886101200000002E-2</v>
      </c>
      <c r="AW718" s="1">
        <v>0.2852309851</v>
      </c>
      <c r="AX718" s="1">
        <v>-0.65492958000000001</v>
      </c>
      <c r="AY718" s="1">
        <v>-0.77632145699999999</v>
      </c>
      <c r="AZ718" s="1">
        <v>-0.82213925200000004</v>
      </c>
      <c r="BA718" s="1">
        <v>-0.48456839499999999</v>
      </c>
      <c r="BB718" s="1">
        <v>-0.19804271400000001</v>
      </c>
      <c r="BC718" s="1">
        <v>0.1160136168</v>
      </c>
      <c r="BD718" s="1">
        <v>0.22311166839999999</v>
      </c>
      <c r="BE718" s="1">
        <v>-0.60542373400000005</v>
      </c>
      <c r="BF718" s="1">
        <v>0.1018014329</v>
      </c>
      <c r="BG718" s="1">
        <v>-1.7816517E-2</v>
      </c>
      <c r="BH718" s="1">
        <v>-0.62904821099999997</v>
      </c>
      <c r="BI718" s="1">
        <v>-0.41139964299999998</v>
      </c>
      <c r="BJ718">
        <v>2</v>
      </c>
      <c r="BK718">
        <v>2</v>
      </c>
      <c r="BL718" t="s">
        <v>759</v>
      </c>
      <c r="BM718" t="s">
        <v>761</v>
      </c>
      <c r="BN718" s="36" t="s">
        <v>779</v>
      </c>
      <c r="BO718" s="1">
        <v>-0.38856488500000003</v>
      </c>
      <c r="BP718" s="1">
        <v>0.62222253380000003</v>
      </c>
      <c r="BQ718" s="1">
        <v>-0.13967974799999999</v>
      </c>
      <c r="BR718" s="1">
        <v>7.0635219599999993E-2</v>
      </c>
      <c r="BS718" s="1">
        <v>0.3885648853</v>
      </c>
      <c r="BT718" s="1">
        <v>0.62222253380000003</v>
      </c>
      <c r="BU718" s="1">
        <v>0.1396797478</v>
      </c>
      <c r="BV718" s="1">
        <v>7.0635219599999993E-2</v>
      </c>
      <c r="BW718" t="s">
        <v>2813</v>
      </c>
      <c r="BX718" t="s">
        <v>1093</v>
      </c>
      <c r="BY718" t="s">
        <v>1063</v>
      </c>
      <c r="CP718" t="s">
        <v>1093</v>
      </c>
      <c r="CQ718">
        <v>22</v>
      </c>
      <c r="CR718">
        <v>15</v>
      </c>
      <c r="CS718">
        <v>0</v>
      </c>
      <c r="CT718">
        <v>0</v>
      </c>
      <c r="CU718">
        <v>2016</v>
      </c>
      <c r="CV718">
        <v>23</v>
      </c>
      <c r="CW718">
        <v>0.22700000000000001</v>
      </c>
      <c r="CX718">
        <v>0.26100000000000001</v>
      </c>
      <c r="CY718">
        <v>0.27300000000000002</v>
      </c>
      <c r="CZ718">
        <v>6</v>
      </c>
      <c r="DA718">
        <v>0.24199999999999999</v>
      </c>
      <c r="DB718">
        <v>2</v>
      </c>
      <c r="DC718">
        <v>0</v>
      </c>
      <c r="DD718" t="s">
        <v>249</v>
      </c>
      <c r="DE718">
        <v>24</v>
      </c>
      <c r="DV718" s="36" t="s">
        <v>4123</v>
      </c>
    </row>
    <row r="719" spans="1:126" x14ac:dyDescent="0.3">
      <c r="A719">
        <v>718</v>
      </c>
      <c r="B719" t="s">
        <v>7057</v>
      </c>
      <c r="C719" t="s">
        <v>496</v>
      </c>
      <c r="D719" t="s">
        <v>64</v>
      </c>
      <c r="E719">
        <v>572233</v>
      </c>
      <c r="F719" t="s">
        <v>250</v>
      </c>
      <c r="I719" t="s">
        <v>1065</v>
      </c>
      <c r="J719">
        <v>8</v>
      </c>
      <c r="K719" t="s">
        <v>811</v>
      </c>
      <c r="L719">
        <v>67</v>
      </c>
      <c r="M719">
        <v>93</v>
      </c>
      <c r="N719">
        <v>50</v>
      </c>
      <c r="O719">
        <v>105</v>
      </c>
      <c r="P719">
        <v>101</v>
      </c>
      <c r="Q719">
        <v>107</v>
      </c>
      <c r="R719">
        <v>98</v>
      </c>
      <c r="S719">
        <v>122</v>
      </c>
      <c r="T719">
        <v>104</v>
      </c>
      <c r="U719">
        <v>95</v>
      </c>
      <c r="V719">
        <v>125</v>
      </c>
      <c r="W719">
        <v>106</v>
      </c>
      <c r="X719">
        <v>27</v>
      </c>
      <c r="Y719">
        <v>130</v>
      </c>
      <c r="Z719">
        <v>4</v>
      </c>
      <c r="AA719">
        <v>2</v>
      </c>
      <c r="AB719" s="1">
        <v>0.23100000000000001</v>
      </c>
      <c r="AC719" s="1">
        <v>0.313</v>
      </c>
      <c r="AD719" s="1">
        <v>0.40600000000000003</v>
      </c>
      <c r="AE719" s="1">
        <v>0.316</v>
      </c>
      <c r="AF719" s="36">
        <v>18</v>
      </c>
      <c r="AG719" s="36">
        <v>16</v>
      </c>
      <c r="AH719" s="8">
        <v>4</v>
      </c>
      <c r="AI719" s="36">
        <v>-2</v>
      </c>
      <c r="AJ719" s="38">
        <v>417</v>
      </c>
      <c r="AK719" s="38">
        <v>50</v>
      </c>
      <c r="AL719" s="1">
        <v>0.185</v>
      </c>
      <c r="AM719" s="1">
        <v>0.45</v>
      </c>
      <c r="AN719" s="1">
        <v>0.1296703236</v>
      </c>
      <c r="AO719" s="1">
        <v>2.62035636E-2</v>
      </c>
      <c r="AP719" s="1">
        <v>7.9787193100000001E-2</v>
      </c>
      <c r="AQ719" s="1">
        <v>0.23282242919999999</v>
      </c>
      <c r="AR719" s="1">
        <v>0.15048727689999999</v>
      </c>
      <c r="AS719" s="1">
        <v>0.17556092619999999</v>
      </c>
      <c r="AT719" s="1">
        <v>4.2152516399999999E-2</v>
      </c>
      <c r="AU719" s="1">
        <v>4.2674410000000003E-3</v>
      </c>
      <c r="AV719" s="1">
        <v>3.2784093799999997E-2</v>
      </c>
      <c r="AW719" s="1">
        <v>0.31598066339999997</v>
      </c>
      <c r="AX719" s="1">
        <v>-0.90091252099999997</v>
      </c>
      <c r="AY719" s="1">
        <v>-0.52501119600000001</v>
      </c>
      <c r="AZ719" s="1">
        <v>-0.81093050899999997</v>
      </c>
      <c r="BA719" s="1">
        <v>5.5174637300000003E-2</v>
      </c>
      <c r="BB719" s="1">
        <v>1.89344878E-2</v>
      </c>
      <c r="BC719" s="1">
        <v>0.3809425078</v>
      </c>
      <c r="BD719" s="1">
        <v>-0.110544036</v>
      </c>
      <c r="BE719" s="1">
        <v>0.73840958720000005</v>
      </c>
      <c r="BF719" s="1">
        <v>0.16696183440000001</v>
      </c>
      <c r="BG719" s="1">
        <v>-6.8719273999999997E-2</v>
      </c>
      <c r="BH719" s="1">
        <v>0.54546317089999996</v>
      </c>
      <c r="BI719" s="1">
        <v>0.6443246413</v>
      </c>
      <c r="BJ719">
        <v>1</v>
      </c>
      <c r="BK719">
        <v>1</v>
      </c>
      <c r="BL719" t="s">
        <v>763</v>
      </c>
      <c r="BM719" t="s">
        <v>759</v>
      </c>
      <c r="BN719" s="36" t="s">
        <v>775</v>
      </c>
      <c r="BO719" s="1">
        <v>0.86485038700000005</v>
      </c>
      <c r="BP719" s="1">
        <v>0.3268875966</v>
      </c>
      <c r="BQ719" s="1">
        <v>-0.10588181100000001</v>
      </c>
      <c r="BR719" s="1">
        <v>-0.109331123</v>
      </c>
      <c r="BS719" s="1">
        <v>0.86485038700000005</v>
      </c>
      <c r="BT719" s="1">
        <v>0.3268875966</v>
      </c>
      <c r="BU719" s="1">
        <v>0.1058818109</v>
      </c>
      <c r="BV719" s="1">
        <v>0.1093311226</v>
      </c>
      <c r="BW719" t="s">
        <v>2882</v>
      </c>
      <c r="BX719" t="s">
        <v>1116</v>
      </c>
      <c r="BY719" t="s">
        <v>1063</v>
      </c>
      <c r="BZ719" t="s">
        <v>1116</v>
      </c>
      <c r="CA719">
        <v>12</v>
      </c>
      <c r="CB719">
        <v>11</v>
      </c>
      <c r="CC719">
        <v>2</v>
      </c>
      <c r="CD719">
        <v>0</v>
      </c>
      <c r="CE719">
        <v>2017</v>
      </c>
      <c r="CF719">
        <v>15</v>
      </c>
      <c r="CG719">
        <v>0.25</v>
      </c>
      <c r="CH719">
        <v>0.4</v>
      </c>
      <c r="CI719">
        <v>0.83299999999999996</v>
      </c>
      <c r="CJ719">
        <v>7</v>
      </c>
      <c r="CK719">
        <v>0.49099999999999999</v>
      </c>
      <c r="CL719">
        <v>22</v>
      </c>
      <c r="CM719">
        <v>1</v>
      </c>
      <c r="CN719" t="s">
        <v>250</v>
      </c>
      <c r="CO719">
        <v>26</v>
      </c>
      <c r="DF719" t="s">
        <v>1377</v>
      </c>
      <c r="DG719">
        <v>9</v>
      </c>
      <c r="DH719">
        <v>7</v>
      </c>
      <c r="DI719">
        <v>0</v>
      </c>
      <c r="DJ719">
        <v>0</v>
      </c>
      <c r="DK719">
        <v>2015</v>
      </c>
      <c r="DL719">
        <v>12</v>
      </c>
      <c r="DM719">
        <v>0.111</v>
      </c>
      <c r="DN719">
        <v>0.33300000000000002</v>
      </c>
      <c r="DO719">
        <v>0.111</v>
      </c>
      <c r="DP719">
        <v>3</v>
      </c>
      <c r="DQ719">
        <v>0.255</v>
      </c>
      <c r="DR719">
        <v>2</v>
      </c>
      <c r="DS719">
        <v>0</v>
      </c>
      <c r="DT719" t="s">
        <v>250</v>
      </c>
      <c r="DU719">
        <v>24</v>
      </c>
      <c r="DV719" s="36" t="s">
        <v>3250</v>
      </c>
    </row>
    <row r="720" spans="1:126" x14ac:dyDescent="0.3">
      <c r="A720">
        <v>719</v>
      </c>
      <c r="B720" t="s">
        <v>694</v>
      </c>
      <c r="C720" t="s">
        <v>496</v>
      </c>
      <c r="D720" t="s">
        <v>495</v>
      </c>
      <c r="E720">
        <v>435522</v>
      </c>
      <c r="F720" t="s">
        <v>265</v>
      </c>
      <c r="I720" t="s">
        <v>1061</v>
      </c>
      <c r="J720">
        <v>15</v>
      </c>
      <c r="K720" t="s">
        <v>803</v>
      </c>
      <c r="L720">
        <v>154</v>
      </c>
      <c r="M720">
        <v>110</v>
      </c>
      <c r="N720">
        <v>165</v>
      </c>
      <c r="O720">
        <v>41</v>
      </c>
      <c r="P720">
        <v>112</v>
      </c>
      <c r="Q720">
        <v>80</v>
      </c>
      <c r="R720">
        <v>112</v>
      </c>
      <c r="S720">
        <v>116</v>
      </c>
      <c r="T720">
        <v>92</v>
      </c>
      <c r="U720">
        <v>76</v>
      </c>
      <c r="V720">
        <v>135</v>
      </c>
      <c r="W720">
        <v>111</v>
      </c>
      <c r="X720">
        <v>32</v>
      </c>
      <c r="Y720">
        <v>425</v>
      </c>
      <c r="Z720">
        <v>15</v>
      </c>
      <c r="AA720">
        <v>3</v>
      </c>
      <c r="AB720" s="1">
        <v>0.25800000000000001</v>
      </c>
      <c r="AC720" s="1">
        <v>0.32600000000000001</v>
      </c>
      <c r="AD720" s="1">
        <v>0.42499999999999999</v>
      </c>
      <c r="AE720" s="1">
        <v>0.32900000000000001</v>
      </c>
      <c r="AF720" s="36">
        <v>44</v>
      </c>
      <c r="AG720" s="36">
        <v>48</v>
      </c>
      <c r="AH720" s="8">
        <v>14</v>
      </c>
      <c r="AI720" s="36">
        <v>13</v>
      </c>
      <c r="AJ720" s="38">
        <v>91</v>
      </c>
      <c r="AK720" s="38">
        <v>14</v>
      </c>
      <c r="AL720" s="1">
        <v>0.42499999999999999</v>
      </c>
      <c r="AM720" s="1">
        <v>0.53333333329999999</v>
      </c>
      <c r="AN720" s="1">
        <v>0.4250443069</v>
      </c>
      <c r="AO720" s="1">
        <v>1.02115644E-2</v>
      </c>
      <c r="AP720" s="1">
        <v>8.8582772800000001E-2</v>
      </c>
      <c r="AQ720" s="1">
        <v>0.174707945</v>
      </c>
      <c r="AR720" s="1">
        <v>0.1711759799</v>
      </c>
      <c r="AS720" s="1">
        <v>0.1667461304</v>
      </c>
      <c r="AT720" s="1">
        <v>3.7223920600000002E-2</v>
      </c>
      <c r="AU720" s="1">
        <v>3.4182787000000001E-3</v>
      </c>
      <c r="AV720" s="1">
        <v>3.5428551799999999E-2</v>
      </c>
      <c r="AW720" s="1">
        <v>0.32864222710000002</v>
      </c>
      <c r="AX720" s="1">
        <v>1.4605237116000001</v>
      </c>
      <c r="AY720" s="1">
        <v>0.73154010749999998</v>
      </c>
      <c r="AZ720" s="1">
        <v>1.0554243029999999</v>
      </c>
      <c r="BA720" s="1">
        <v>-0.61985880699999996</v>
      </c>
      <c r="BB720" s="1">
        <v>0.38831683500000003</v>
      </c>
      <c r="BC720" s="1">
        <v>-1.059677827</v>
      </c>
      <c r="BD720" s="1">
        <v>0.67851659559999999</v>
      </c>
      <c r="BE720" s="1">
        <v>0.53372790869999998</v>
      </c>
      <c r="BF720" s="1">
        <v>-0.35701062900000002</v>
      </c>
      <c r="BG720" s="1">
        <v>-0.32422600099999999</v>
      </c>
      <c r="BH720" s="1">
        <v>0.76894480119999997</v>
      </c>
      <c r="BI720" s="1">
        <v>1.0790322879000001</v>
      </c>
      <c r="BJ720">
        <v>1</v>
      </c>
      <c r="BK720">
        <v>2</v>
      </c>
      <c r="BL720" t="s">
        <v>764</v>
      </c>
      <c r="BM720" t="s">
        <v>760</v>
      </c>
      <c r="BN720" s="36" t="s">
        <v>778</v>
      </c>
      <c r="BO720" s="1">
        <v>-6.4410769999999999E-3</v>
      </c>
      <c r="BP720" s="1">
        <v>-0.95508370600000003</v>
      </c>
      <c r="BQ720" s="1">
        <v>-8.2172487000000002E-2</v>
      </c>
      <c r="BR720" s="1">
        <v>-6.1798463999999997E-2</v>
      </c>
      <c r="BS720" s="1">
        <v>6.4410767999999998E-3</v>
      </c>
      <c r="BT720" s="1">
        <v>0.95508370549999999</v>
      </c>
      <c r="BU720" s="1">
        <v>8.2172487000000002E-2</v>
      </c>
      <c r="BV720" s="1">
        <v>6.17984637E-2</v>
      </c>
      <c r="BW720" t="s">
        <v>6945</v>
      </c>
      <c r="BX720" t="s">
        <v>1111</v>
      </c>
      <c r="BY720" t="s">
        <v>1063</v>
      </c>
      <c r="BZ720" t="s">
        <v>1111</v>
      </c>
      <c r="CA720">
        <v>385</v>
      </c>
      <c r="CB720">
        <v>111</v>
      </c>
      <c r="CC720">
        <v>14</v>
      </c>
      <c r="CD720">
        <v>0</v>
      </c>
      <c r="CE720">
        <v>2017</v>
      </c>
      <c r="CF720">
        <v>448</v>
      </c>
      <c r="CG720">
        <v>0.26500000000000001</v>
      </c>
      <c r="CH720">
        <v>0.36199999999999999</v>
      </c>
      <c r="CI720">
        <v>0.439</v>
      </c>
      <c r="CJ720">
        <v>158</v>
      </c>
      <c r="CK720">
        <v>0.35299999999999998</v>
      </c>
      <c r="CL720">
        <v>59</v>
      </c>
      <c r="CM720">
        <v>15</v>
      </c>
      <c r="CN720" t="s">
        <v>265</v>
      </c>
      <c r="CO720">
        <v>31</v>
      </c>
      <c r="CP720" t="s">
        <v>1089</v>
      </c>
      <c r="CQ720">
        <v>412</v>
      </c>
      <c r="CR720">
        <v>113</v>
      </c>
      <c r="CS720">
        <v>23</v>
      </c>
      <c r="CT720">
        <v>3</v>
      </c>
      <c r="CU720">
        <v>2016</v>
      </c>
      <c r="CV720">
        <v>458</v>
      </c>
      <c r="CW720">
        <v>0.28199999999999997</v>
      </c>
      <c r="CX720">
        <v>0.34699999999999998</v>
      </c>
      <c r="CY720">
        <v>0.47599999999999998</v>
      </c>
      <c r="CZ720">
        <v>163</v>
      </c>
      <c r="DA720">
        <v>0.35599999999999998</v>
      </c>
      <c r="DB720">
        <v>62</v>
      </c>
      <c r="DC720">
        <v>21</v>
      </c>
      <c r="DD720" t="s">
        <v>265</v>
      </c>
      <c r="DE720">
        <v>30</v>
      </c>
      <c r="DF720" t="s">
        <v>1106</v>
      </c>
      <c r="DG720">
        <v>543</v>
      </c>
      <c r="DH720">
        <v>151</v>
      </c>
      <c r="DI720">
        <v>16</v>
      </c>
      <c r="DJ720">
        <v>4</v>
      </c>
      <c r="DK720">
        <v>2015</v>
      </c>
      <c r="DL720">
        <v>603</v>
      </c>
      <c r="DM720">
        <v>0.26900000000000002</v>
      </c>
      <c r="DN720">
        <v>0.32800000000000001</v>
      </c>
      <c r="DO720">
        <v>0.42699999999999999</v>
      </c>
      <c r="DP720">
        <v>199</v>
      </c>
      <c r="DQ720">
        <v>0.33</v>
      </c>
      <c r="DR720">
        <v>56</v>
      </c>
      <c r="DS720">
        <v>20</v>
      </c>
      <c r="DT720" t="s">
        <v>265</v>
      </c>
      <c r="DU720">
        <v>29</v>
      </c>
      <c r="DV720" s="36" t="s">
        <v>1326</v>
      </c>
    </row>
    <row r="721" spans="1:126" x14ac:dyDescent="0.3">
      <c r="A721">
        <v>720</v>
      </c>
      <c r="B721" t="s">
        <v>5652</v>
      </c>
      <c r="C721" t="s">
        <v>530</v>
      </c>
      <c r="D721" t="s">
        <v>55</v>
      </c>
      <c r="E721">
        <v>477165</v>
      </c>
      <c r="F721" t="s">
        <v>253</v>
      </c>
      <c r="I721" t="s">
        <v>1103</v>
      </c>
      <c r="J721">
        <v>32</v>
      </c>
      <c r="K721" t="s">
        <v>781</v>
      </c>
      <c r="L721">
        <v>96</v>
      </c>
      <c r="M721">
        <v>107</v>
      </c>
      <c r="N721">
        <v>40</v>
      </c>
      <c r="O721">
        <v>34</v>
      </c>
      <c r="P721">
        <v>112</v>
      </c>
      <c r="Q721">
        <v>126</v>
      </c>
      <c r="R721">
        <v>88</v>
      </c>
      <c r="S721">
        <v>100</v>
      </c>
      <c r="T721">
        <v>95</v>
      </c>
      <c r="U721">
        <v>31</v>
      </c>
      <c r="V721">
        <v>108</v>
      </c>
      <c r="W721">
        <v>99</v>
      </c>
      <c r="X721">
        <v>31</v>
      </c>
      <c r="Y721">
        <v>102</v>
      </c>
      <c r="Z721">
        <v>3</v>
      </c>
      <c r="AA721">
        <v>0</v>
      </c>
      <c r="AB721" s="1">
        <v>0.21199999999999999</v>
      </c>
      <c r="AC721" s="1">
        <v>0.29799999999999999</v>
      </c>
      <c r="AD721" s="1">
        <v>0.35499999999999998</v>
      </c>
      <c r="AE721" s="1">
        <v>0.29299999999999998</v>
      </c>
      <c r="AF721" s="36">
        <v>12</v>
      </c>
      <c r="AG721" s="36">
        <v>12</v>
      </c>
      <c r="AH721" s="8">
        <v>1</v>
      </c>
      <c r="AI721" s="36">
        <v>-2</v>
      </c>
      <c r="AJ721" s="38">
        <v>659</v>
      </c>
      <c r="AK721" s="38">
        <v>71</v>
      </c>
      <c r="AL721" s="1">
        <v>0.26500000000000001</v>
      </c>
      <c r="AM721" s="1">
        <v>0.51666666670000005</v>
      </c>
      <c r="AN721" s="1">
        <v>0.10218179030000001</v>
      </c>
      <c r="AO721" s="1">
        <v>8.3498674000000005E-3</v>
      </c>
      <c r="AP721" s="1">
        <v>8.8748021100000005E-2</v>
      </c>
      <c r="AQ721" s="1">
        <v>0.27458308619999999</v>
      </c>
      <c r="AR721" s="1">
        <v>0.13464529959999999</v>
      </c>
      <c r="AS721" s="1">
        <v>0.1432492457</v>
      </c>
      <c r="AT721" s="1">
        <v>3.86246113E-2</v>
      </c>
      <c r="AU721" s="1">
        <v>1.3876462E-3</v>
      </c>
      <c r="AV721" s="1">
        <v>2.8426744399999999E-2</v>
      </c>
      <c r="AW721" s="1">
        <v>0.29294353239999998</v>
      </c>
      <c r="AX721" s="1">
        <v>-0.11376711</v>
      </c>
      <c r="AY721" s="1">
        <v>0.48022984680000003</v>
      </c>
      <c r="AZ721" s="1">
        <v>-0.98461999899999997</v>
      </c>
      <c r="BA721" s="1">
        <v>-0.69844233899999997</v>
      </c>
      <c r="BB721" s="1">
        <v>0.39525666529999998</v>
      </c>
      <c r="BC721" s="1">
        <v>1.4161620809</v>
      </c>
      <c r="BD721" s="1">
        <v>-0.71475207200000002</v>
      </c>
      <c r="BE721" s="1">
        <v>-1.1875406E-2</v>
      </c>
      <c r="BF721" s="1">
        <v>-0.208099384</v>
      </c>
      <c r="BG721" s="1">
        <v>-0.93522853299999997</v>
      </c>
      <c r="BH721" s="1">
        <v>0.17722606939999999</v>
      </c>
      <c r="BI721" s="1">
        <v>-0.146605866</v>
      </c>
      <c r="BJ721">
        <v>3</v>
      </c>
      <c r="BK721">
        <v>3</v>
      </c>
      <c r="BL721" t="s">
        <v>762</v>
      </c>
      <c r="BM721" t="s">
        <v>763</v>
      </c>
      <c r="BN721" s="36" t="s">
        <v>799</v>
      </c>
      <c r="BO721" s="1">
        <v>0.4761117533</v>
      </c>
      <c r="BP721" s="1">
        <v>0.24186454590000001</v>
      </c>
      <c r="BQ721" s="1">
        <v>0.7068940708</v>
      </c>
      <c r="BR721" s="1">
        <v>0.42463180950000001</v>
      </c>
      <c r="BS721" s="1">
        <v>0.4761117533</v>
      </c>
      <c r="BT721" s="1">
        <v>0.24186454590000001</v>
      </c>
      <c r="BU721" s="1">
        <v>0.7068940708</v>
      </c>
      <c r="BV721" s="1">
        <v>0.42463180950000001</v>
      </c>
      <c r="BW721" t="s">
        <v>2883</v>
      </c>
      <c r="BX721" t="s">
        <v>1107</v>
      </c>
      <c r="BY721" t="s">
        <v>1063</v>
      </c>
      <c r="CP721" t="s">
        <v>1107</v>
      </c>
      <c r="CQ721">
        <v>217</v>
      </c>
      <c r="CR721">
        <v>119</v>
      </c>
      <c r="CS721">
        <v>6</v>
      </c>
      <c r="CT721">
        <v>0</v>
      </c>
      <c r="CU721">
        <v>2016</v>
      </c>
      <c r="CV721">
        <v>256</v>
      </c>
      <c r="CW721">
        <v>0.189</v>
      </c>
      <c r="CX721">
        <v>0.309</v>
      </c>
      <c r="CY721">
        <v>0.318</v>
      </c>
      <c r="CZ721">
        <v>74</v>
      </c>
      <c r="DA721">
        <v>0.28999999999999998</v>
      </c>
      <c r="DB721">
        <v>20</v>
      </c>
      <c r="DC721">
        <v>0</v>
      </c>
      <c r="DD721" t="s">
        <v>253</v>
      </c>
      <c r="DE721">
        <v>29</v>
      </c>
      <c r="DF721" t="s">
        <v>1107</v>
      </c>
      <c r="DG721">
        <v>96</v>
      </c>
      <c r="DH721">
        <v>64</v>
      </c>
      <c r="DI721">
        <v>5</v>
      </c>
      <c r="DJ721">
        <v>0</v>
      </c>
      <c r="DK721">
        <v>2015</v>
      </c>
      <c r="DL721">
        <v>107</v>
      </c>
      <c r="DM721">
        <v>0.30199999999999999</v>
      </c>
      <c r="DN721">
        <v>0.374</v>
      </c>
      <c r="DO721">
        <v>0.52100000000000002</v>
      </c>
      <c r="DP721">
        <v>41</v>
      </c>
      <c r="DQ721">
        <v>0.38600000000000001</v>
      </c>
      <c r="DR721">
        <v>33</v>
      </c>
      <c r="DS721">
        <v>6</v>
      </c>
      <c r="DT721" t="s">
        <v>250</v>
      </c>
      <c r="DU721">
        <v>28</v>
      </c>
      <c r="DV721" s="36" t="s">
        <v>1565</v>
      </c>
    </row>
    <row r="722" spans="1:126" x14ac:dyDescent="0.3">
      <c r="A722">
        <v>721</v>
      </c>
      <c r="B722" t="s">
        <v>6873</v>
      </c>
      <c r="C722" t="s">
        <v>6491</v>
      </c>
      <c r="D722" t="s">
        <v>139</v>
      </c>
      <c r="E722">
        <v>595453</v>
      </c>
      <c r="F722" t="s">
        <v>255</v>
      </c>
      <c r="I722" t="s">
        <v>1065</v>
      </c>
      <c r="J722">
        <v>24</v>
      </c>
      <c r="K722" t="s">
        <v>814</v>
      </c>
      <c r="L722">
        <v>90</v>
      </c>
      <c r="M722">
        <v>89</v>
      </c>
      <c r="N722">
        <v>43</v>
      </c>
      <c r="O722">
        <v>15</v>
      </c>
      <c r="P722">
        <v>88</v>
      </c>
      <c r="Q722">
        <v>116</v>
      </c>
      <c r="R722">
        <v>81</v>
      </c>
      <c r="S722">
        <v>81</v>
      </c>
      <c r="T722">
        <v>93</v>
      </c>
      <c r="U722">
        <v>71</v>
      </c>
      <c r="V722">
        <v>79</v>
      </c>
      <c r="W722">
        <v>85</v>
      </c>
      <c r="X722">
        <v>26</v>
      </c>
      <c r="Y722">
        <v>110</v>
      </c>
      <c r="Z722">
        <v>2</v>
      </c>
      <c r="AA722">
        <v>0</v>
      </c>
      <c r="AB722" s="1">
        <v>0.193</v>
      </c>
      <c r="AC722" s="1">
        <v>0.254</v>
      </c>
      <c r="AD722" s="1">
        <v>0.31</v>
      </c>
      <c r="AE722" s="1">
        <v>0.251</v>
      </c>
      <c r="AF722" s="36">
        <v>7</v>
      </c>
      <c r="AG722" s="36">
        <v>7</v>
      </c>
      <c r="AH722" s="8">
        <v>0</v>
      </c>
      <c r="AI722" s="36">
        <v>-8</v>
      </c>
      <c r="AJ722" s="38">
        <v>596</v>
      </c>
      <c r="AK722" s="38">
        <v>103</v>
      </c>
      <c r="AL722" s="1">
        <v>0.25</v>
      </c>
      <c r="AM722" s="1">
        <v>0.43333333330000001</v>
      </c>
      <c r="AN722" s="1">
        <v>0.1100662176</v>
      </c>
      <c r="AO722" s="1">
        <v>3.8022832000000001E-3</v>
      </c>
      <c r="AP722" s="1">
        <v>7.0125340800000005E-2</v>
      </c>
      <c r="AQ722" s="1">
        <v>0.2528162605</v>
      </c>
      <c r="AR722" s="1">
        <v>0.1247041431</v>
      </c>
      <c r="AS722" s="1">
        <v>0.1169703466</v>
      </c>
      <c r="AT722" s="1">
        <v>3.7886011400000003E-2</v>
      </c>
      <c r="AU722" s="1">
        <v>3.1812681000000002E-3</v>
      </c>
      <c r="AV722" s="1">
        <v>2.0779192200000001E-2</v>
      </c>
      <c r="AW722" s="1">
        <v>0.2513186161</v>
      </c>
      <c r="AX722" s="1">
        <v>-0.26135687499999999</v>
      </c>
      <c r="AY722" s="1">
        <v>-0.77632145699999999</v>
      </c>
      <c r="AZ722" s="1">
        <v>-0.93480132900000001</v>
      </c>
      <c r="BA722" s="1">
        <v>-0.89039904299999995</v>
      </c>
      <c r="BB722" s="1">
        <v>-0.386828159</v>
      </c>
      <c r="BC722" s="1">
        <v>0.87657660420000005</v>
      </c>
      <c r="BD722" s="1">
        <v>-1.0939046560000001</v>
      </c>
      <c r="BE722" s="1">
        <v>-0.62207776599999998</v>
      </c>
      <c r="BF722" s="1">
        <v>-0.28662195800000001</v>
      </c>
      <c r="BG722" s="1">
        <v>-0.39554076700000002</v>
      </c>
      <c r="BH722" s="1">
        <v>-0.46906418100000002</v>
      </c>
      <c r="BI722" s="1">
        <v>-1.5757081340000001</v>
      </c>
      <c r="BJ722">
        <v>2</v>
      </c>
      <c r="BK722">
        <v>2</v>
      </c>
      <c r="BL722" t="s">
        <v>759</v>
      </c>
      <c r="BM722" t="s">
        <v>6729</v>
      </c>
      <c r="BN722" s="36" t="s">
        <v>6767</v>
      </c>
      <c r="BO722" s="1">
        <v>0.1137856455</v>
      </c>
      <c r="BP722" s="1">
        <v>0.71354041909999999</v>
      </c>
      <c r="BQ722" s="1">
        <v>0.33266290320000003</v>
      </c>
      <c r="BR722" s="1">
        <v>0.59154627859999998</v>
      </c>
      <c r="BS722" s="1">
        <v>0.1137856455</v>
      </c>
      <c r="BT722" s="1">
        <v>0.71354041909999999</v>
      </c>
      <c r="BU722" s="1">
        <v>0.33266290320000003</v>
      </c>
      <c r="BV722" s="1">
        <v>0.59154627859999998</v>
      </c>
      <c r="BW722" t="s">
        <v>2815</v>
      </c>
      <c r="BX722" t="s">
        <v>1062</v>
      </c>
      <c r="BY722" t="s">
        <v>1063</v>
      </c>
      <c r="BZ722" t="s">
        <v>1093</v>
      </c>
      <c r="CA722">
        <v>11</v>
      </c>
      <c r="CB722">
        <v>6</v>
      </c>
      <c r="CC722">
        <v>0</v>
      </c>
      <c r="CD722">
        <v>0</v>
      </c>
      <c r="CE722">
        <v>2017</v>
      </c>
      <c r="CF722">
        <v>11</v>
      </c>
      <c r="CG722">
        <v>9.0999999999999998E-2</v>
      </c>
      <c r="CH722">
        <v>9.0999999999999998E-2</v>
      </c>
      <c r="CI722">
        <v>9.0999999999999998E-2</v>
      </c>
      <c r="CJ722">
        <v>1</v>
      </c>
      <c r="CK722">
        <v>8.2000000000000003E-2</v>
      </c>
      <c r="CL722">
        <v>0</v>
      </c>
      <c r="CM722">
        <v>-1</v>
      </c>
      <c r="CN722" t="s">
        <v>255</v>
      </c>
      <c r="CO722">
        <v>25</v>
      </c>
      <c r="DV722" s="36" t="s">
        <v>6492</v>
      </c>
    </row>
    <row r="723" spans="1:126" x14ac:dyDescent="0.3">
      <c r="A723">
        <v>722</v>
      </c>
      <c r="B723" t="s">
        <v>5653</v>
      </c>
      <c r="C723" t="s">
        <v>4605</v>
      </c>
      <c r="D723" t="s">
        <v>4311</v>
      </c>
      <c r="E723">
        <v>595023</v>
      </c>
      <c r="F723" t="s">
        <v>253</v>
      </c>
      <c r="I723" t="s">
        <v>1061</v>
      </c>
      <c r="J723">
        <v>34</v>
      </c>
      <c r="K723" t="s">
        <v>781</v>
      </c>
      <c r="L723">
        <v>96</v>
      </c>
      <c r="M723">
        <v>96</v>
      </c>
      <c r="N723">
        <v>36</v>
      </c>
      <c r="O723">
        <v>57</v>
      </c>
      <c r="P723">
        <v>153</v>
      </c>
      <c r="Q723">
        <v>125</v>
      </c>
      <c r="R723">
        <v>76</v>
      </c>
      <c r="S723">
        <v>86</v>
      </c>
      <c r="T723">
        <v>95</v>
      </c>
      <c r="U723">
        <v>73</v>
      </c>
      <c r="V723">
        <v>77</v>
      </c>
      <c r="W723">
        <v>94</v>
      </c>
      <c r="X723">
        <v>28</v>
      </c>
      <c r="Y723">
        <v>93</v>
      </c>
      <c r="Z723">
        <v>2</v>
      </c>
      <c r="AA723">
        <v>1</v>
      </c>
      <c r="AB723" s="1">
        <v>0.189</v>
      </c>
      <c r="AC723" s="1">
        <v>0.29599999999999999</v>
      </c>
      <c r="AD723" s="1">
        <v>0.312</v>
      </c>
      <c r="AE723" s="1">
        <v>0.27900000000000003</v>
      </c>
      <c r="AF723" s="36">
        <v>9</v>
      </c>
      <c r="AG723" s="36">
        <v>9</v>
      </c>
      <c r="AH723" s="8">
        <v>0</v>
      </c>
      <c r="AI723" s="36">
        <v>-3</v>
      </c>
      <c r="AJ723" s="38">
        <v>697</v>
      </c>
      <c r="AK723" s="38">
        <v>75</v>
      </c>
      <c r="AL723" s="1">
        <v>0.26500000000000001</v>
      </c>
      <c r="AM723" s="1">
        <v>0.46666666670000001</v>
      </c>
      <c r="AN723" s="1">
        <v>9.3256769000000003E-2</v>
      </c>
      <c r="AO723" s="1">
        <v>1.4136847399999999E-2</v>
      </c>
      <c r="AP723" s="1">
        <v>0.12118984870000001</v>
      </c>
      <c r="AQ723" s="1">
        <v>0.27146042380000002</v>
      </c>
      <c r="AR723" s="1">
        <v>0.11654251390000001</v>
      </c>
      <c r="AS723" s="1">
        <v>0.1231467129</v>
      </c>
      <c r="AT723" s="1">
        <v>3.85021532E-2</v>
      </c>
      <c r="AU723" s="1">
        <v>3.2735530999999998E-3</v>
      </c>
      <c r="AV723" s="1">
        <v>2.03304877E-2</v>
      </c>
      <c r="AW723" s="1">
        <v>0.27900308239999999</v>
      </c>
      <c r="AX723" s="1">
        <v>-0.11376711</v>
      </c>
      <c r="AY723" s="1">
        <v>-0.27370093499999998</v>
      </c>
      <c r="AZ723" s="1">
        <v>-1.0410137820000001</v>
      </c>
      <c r="BA723" s="1">
        <v>-0.45416987399999997</v>
      </c>
      <c r="BB723" s="1">
        <v>1.7576953952000001</v>
      </c>
      <c r="BC723" s="1">
        <v>1.3387533074</v>
      </c>
      <c r="BD723" s="1">
        <v>-1.405186628</v>
      </c>
      <c r="BE723" s="1">
        <v>-0.47866105399999997</v>
      </c>
      <c r="BF723" s="1">
        <v>-0.22111823799999999</v>
      </c>
      <c r="BG723" s="1">
        <v>-0.36777289200000002</v>
      </c>
      <c r="BH723" s="1">
        <v>-0.50698394199999997</v>
      </c>
      <c r="BI723" s="1">
        <v>-0.62522133300000005</v>
      </c>
      <c r="BJ723">
        <v>3</v>
      </c>
      <c r="BK723">
        <v>3</v>
      </c>
      <c r="BL723" t="s">
        <v>762</v>
      </c>
      <c r="BM723" t="s">
        <v>759</v>
      </c>
      <c r="BN723" s="36" t="s">
        <v>800</v>
      </c>
      <c r="BO723" s="1">
        <v>0.30315647639999999</v>
      </c>
      <c r="BP723" s="1">
        <v>0.51574608570000002</v>
      </c>
      <c r="BQ723" s="1">
        <v>0.55273963969999995</v>
      </c>
      <c r="BR723" s="1">
        <v>0.36246756810000003</v>
      </c>
      <c r="BS723" s="1">
        <v>0.30315647639999999</v>
      </c>
      <c r="BT723" s="1">
        <v>0.51574608570000002</v>
      </c>
      <c r="BU723" s="1">
        <v>0.55273963969999995</v>
      </c>
      <c r="BV723" s="1">
        <v>0.36246756810000003</v>
      </c>
      <c r="BW723" t="s">
        <v>2872</v>
      </c>
      <c r="BX723" t="s">
        <v>1111</v>
      </c>
      <c r="BY723" t="s">
        <v>1063</v>
      </c>
      <c r="CP723" t="s">
        <v>1111</v>
      </c>
      <c r="CQ723">
        <v>47</v>
      </c>
      <c r="CR723">
        <v>38</v>
      </c>
      <c r="CS723">
        <v>0</v>
      </c>
      <c r="CT723">
        <v>0</v>
      </c>
      <c r="CU723">
        <v>2016</v>
      </c>
      <c r="CV723">
        <v>63</v>
      </c>
      <c r="CW723">
        <v>8.5000000000000006E-2</v>
      </c>
      <c r="CX723">
        <v>0.317</v>
      </c>
      <c r="CY723">
        <v>0.106</v>
      </c>
      <c r="CZ723">
        <v>15</v>
      </c>
      <c r="DA723">
        <v>0.246</v>
      </c>
      <c r="DB723">
        <v>5</v>
      </c>
      <c r="DC723">
        <v>-2</v>
      </c>
      <c r="DD723" t="s">
        <v>253</v>
      </c>
      <c r="DE723">
        <v>26</v>
      </c>
      <c r="DV723" s="36" t="s">
        <v>5070</v>
      </c>
    </row>
    <row r="724" spans="1:126" x14ac:dyDescent="0.3">
      <c r="A724">
        <v>723</v>
      </c>
      <c r="B724" t="s">
        <v>5654</v>
      </c>
      <c r="C724" t="s">
        <v>2156</v>
      </c>
      <c r="D724" t="s">
        <v>896</v>
      </c>
      <c r="E724">
        <v>595025</v>
      </c>
      <c r="F724" t="s">
        <v>250</v>
      </c>
      <c r="I724" t="s">
        <v>1061</v>
      </c>
      <c r="J724">
        <v>22</v>
      </c>
      <c r="K724" t="s">
        <v>785</v>
      </c>
      <c r="L724">
        <v>67</v>
      </c>
      <c r="M724">
        <v>96</v>
      </c>
      <c r="N724">
        <v>40</v>
      </c>
      <c r="O724">
        <v>97</v>
      </c>
      <c r="P724">
        <v>67</v>
      </c>
      <c r="Q724">
        <v>118</v>
      </c>
      <c r="R724">
        <v>97</v>
      </c>
      <c r="S724">
        <v>85</v>
      </c>
      <c r="T724">
        <v>91</v>
      </c>
      <c r="U724">
        <v>109</v>
      </c>
      <c r="V724">
        <v>85</v>
      </c>
      <c r="W724">
        <v>90</v>
      </c>
      <c r="X724">
        <v>28</v>
      </c>
      <c r="Y724">
        <v>103</v>
      </c>
      <c r="Z724">
        <v>2</v>
      </c>
      <c r="AA724">
        <v>1</v>
      </c>
      <c r="AB724" s="1">
        <v>0.218</v>
      </c>
      <c r="AC724" s="1">
        <v>0.26400000000000001</v>
      </c>
      <c r="AD724" s="1">
        <v>0.34</v>
      </c>
      <c r="AE724" s="1">
        <v>0.26600000000000001</v>
      </c>
      <c r="AF724" s="36">
        <v>8</v>
      </c>
      <c r="AG724" s="36">
        <v>7</v>
      </c>
      <c r="AH724" s="8">
        <v>2</v>
      </c>
      <c r="AI724" s="36">
        <v>-7</v>
      </c>
      <c r="AJ724" s="38">
        <v>734</v>
      </c>
      <c r="AK724" s="38">
        <v>85</v>
      </c>
      <c r="AL724" s="1">
        <v>0.185</v>
      </c>
      <c r="AM724" s="1">
        <v>0.46666666670000001</v>
      </c>
      <c r="AN724" s="1">
        <v>0.1030778815</v>
      </c>
      <c r="AO724" s="1">
        <v>2.4134853800000002E-2</v>
      </c>
      <c r="AP724" s="1">
        <v>5.3152901500000002E-2</v>
      </c>
      <c r="AQ724" s="1">
        <v>0.25658928640000001</v>
      </c>
      <c r="AR724" s="1">
        <v>0.1486228211</v>
      </c>
      <c r="AS724" s="1">
        <v>0.1225175627</v>
      </c>
      <c r="AT724" s="1">
        <v>3.7076267900000001E-2</v>
      </c>
      <c r="AU724" s="1">
        <v>4.9174390999999996E-3</v>
      </c>
      <c r="AV724" s="1">
        <v>2.2352232E-2</v>
      </c>
      <c r="AW724" s="1">
        <v>0.26626813620000001</v>
      </c>
      <c r="AX724" s="1">
        <v>-0.90091252099999997</v>
      </c>
      <c r="AY724" s="1">
        <v>-0.27370093499999998</v>
      </c>
      <c r="AZ724" s="1">
        <v>-0.97895794199999997</v>
      </c>
      <c r="BA724" s="1">
        <v>-3.2147045999999999E-2</v>
      </c>
      <c r="BB724" s="1">
        <v>-1.099608863</v>
      </c>
      <c r="BC724" s="1">
        <v>0.97010746599999997</v>
      </c>
      <c r="BD724" s="1">
        <v>-0.18165379400000001</v>
      </c>
      <c r="BE724" s="1">
        <v>-0.49327007299999998</v>
      </c>
      <c r="BF724" s="1">
        <v>-0.37270799199999999</v>
      </c>
      <c r="BG724" s="1">
        <v>0.12686043180000001</v>
      </c>
      <c r="BH724" s="1">
        <v>-0.336127487</v>
      </c>
      <c r="BI724" s="1">
        <v>-1.0624484089999999</v>
      </c>
      <c r="BJ724">
        <v>2</v>
      </c>
      <c r="BK724">
        <v>2</v>
      </c>
      <c r="BL724" t="s">
        <v>759</v>
      </c>
      <c r="BM724" t="s">
        <v>762</v>
      </c>
      <c r="BN724" s="36" t="s">
        <v>782</v>
      </c>
      <c r="BO724" s="1">
        <v>-0.15132938700000001</v>
      </c>
      <c r="BP724" s="1">
        <v>0.82600065990000004</v>
      </c>
      <c r="BQ724" s="1">
        <v>0.3311562602</v>
      </c>
      <c r="BR724" s="1">
        <v>0.1096006258</v>
      </c>
      <c r="BS724" s="1">
        <v>0.1513293872</v>
      </c>
      <c r="BT724" s="1">
        <v>0.82600065990000004</v>
      </c>
      <c r="BU724" s="1">
        <v>0.3311562602</v>
      </c>
      <c r="BV724" s="1">
        <v>0.1096006258</v>
      </c>
      <c r="BW724" t="s">
        <v>2872</v>
      </c>
      <c r="BX724" t="s">
        <v>1567</v>
      </c>
      <c r="BY724" t="s">
        <v>1063</v>
      </c>
      <c r="CP724" t="s">
        <v>1567</v>
      </c>
      <c r="CQ724">
        <v>5</v>
      </c>
      <c r="CR724">
        <v>3</v>
      </c>
      <c r="CS724">
        <v>0</v>
      </c>
      <c r="CT724">
        <v>0</v>
      </c>
      <c r="CU724">
        <v>2016</v>
      </c>
      <c r="CV724">
        <v>5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 t="s">
        <v>250</v>
      </c>
      <c r="DE724">
        <v>26</v>
      </c>
      <c r="DF724" t="s">
        <v>1372</v>
      </c>
      <c r="DG724">
        <v>30</v>
      </c>
      <c r="DH724">
        <v>12</v>
      </c>
      <c r="DI724">
        <v>0</v>
      </c>
      <c r="DJ724">
        <v>0</v>
      </c>
      <c r="DK724">
        <v>2015</v>
      </c>
      <c r="DL724">
        <v>30</v>
      </c>
      <c r="DM724">
        <v>0.13300000000000001</v>
      </c>
      <c r="DN724">
        <v>0.13300000000000001</v>
      </c>
      <c r="DO724">
        <v>0.13300000000000001</v>
      </c>
      <c r="DP724">
        <v>4</v>
      </c>
      <c r="DQ724">
        <v>0.12</v>
      </c>
      <c r="DR724">
        <v>0</v>
      </c>
      <c r="DS724">
        <v>-1</v>
      </c>
      <c r="DT724" t="s">
        <v>249</v>
      </c>
      <c r="DU724">
        <v>25</v>
      </c>
      <c r="DV724" s="36" t="s">
        <v>2690</v>
      </c>
    </row>
    <row r="725" spans="1:126" x14ac:dyDescent="0.3">
      <c r="A725">
        <v>724</v>
      </c>
      <c r="B725" t="s">
        <v>6874</v>
      </c>
      <c r="C725" t="s">
        <v>6651</v>
      </c>
      <c r="D725" t="s">
        <v>88</v>
      </c>
      <c r="E725">
        <v>572241</v>
      </c>
      <c r="F725" t="s">
        <v>249</v>
      </c>
      <c r="I725" t="s">
        <v>1103</v>
      </c>
      <c r="J725">
        <v>22</v>
      </c>
      <c r="K725" t="s">
        <v>785</v>
      </c>
      <c r="L725">
        <v>76</v>
      </c>
      <c r="M725">
        <v>93</v>
      </c>
      <c r="N725">
        <v>39</v>
      </c>
      <c r="O725">
        <v>125</v>
      </c>
      <c r="P725">
        <v>99</v>
      </c>
      <c r="Q725">
        <v>131</v>
      </c>
      <c r="R725">
        <v>76</v>
      </c>
      <c r="S725">
        <v>89</v>
      </c>
      <c r="T725">
        <v>91</v>
      </c>
      <c r="U725">
        <v>180</v>
      </c>
      <c r="V725">
        <v>78</v>
      </c>
      <c r="W725">
        <v>86</v>
      </c>
      <c r="X725">
        <v>27</v>
      </c>
      <c r="Y725">
        <v>101</v>
      </c>
      <c r="Z725">
        <v>2</v>
      </c>
      <c r="AA725">
        <v>2</v>
      </c>
      <c r="AB725" s="1">
        <v>0.189</v>
      </c>
      <c r="AC725" s="1">
        <v>0.25900000000000001</v>
      </c>
      <c r="AD725" s="1">
        <v>0.317</v>
      </c>
      <c r="AE725" s="1">
        <v>0.25700000000000001</v>
      </c>
      <c r="AF725" s="36">
        <v>7</v>
      </c>
      <c r="AG725" s="36">
        <v>7</v>
      </c>
      <c r="AH725" s="8">
        <v>1</v>
      </c>
      <c r="AI725" s="36">
        <v>-7</v>
      </c>
      <c r="AJ725" s="38">
        <v>603</v>
      </c>
      <c r="AK725" s="38">
        <v>226</v>
      </c>
      <c r="AL725" s="1">
        <v>0.21</v>
      </c>
      <c r="AM725" s="1">
        <v>0.45</v>
      </c>
      <c r="AN725" s="1">
        <v>0.101485057</v>
      </c>
      <c r="AO725" s="1">
        <v>3.1158202499999999E-2</v>
      </c>
      <c r="AP725" s="1">
        <v>7.8434148800000006E-2</v>
      </c>
      <c r="AQ725" s="1">
        <v>0.28543774859999999</v>
      </c>
      <c r="AR725" s="1">
        <v>0.1165928578</v>
      </c>
      <c r="AS725" s="1">
        <v>0.1272677824</v>
      </c>
      <c r="AT725" s="1">
        <v>3.7082305400000001E-2</v>
      </c>
      <c r="AU725" s="1">
        <v>8.0732693999999994E-3</v>
      </c>
      <c r="AV725" s="1">
        <v>2.0486469199999999E-2</v>
      </c>
      <c r="AW725" s="1">
        <v>0.25660371859999997</v>
      </c>
      <c r="AX725" s="1">
        <v>-0.65492958000000001</v>
      </c>
      <c r="AY725" s="1">
        <v>-0.52501119600000001</v>
      </c>
      <c r="AZ725" s="1">
        <v>-0.98902238899999995</v>
      </c>
      <c r="BA725" s="1">
        <v>0.2643134023</v>
      </c>
      <c r="BB725" s="1">
        <v>-3.7888447999999998E-2</v>
      </c>
      <c r="BC725" s="1">
        <v>1.6852421136</v>
      </c>
      <c r="BD725" s="1">
        <v>-1.403266527</v>
      </c>
      <c r="BE725" s="1">
        <v>-0.38296882799999998</v>
      </c>
      <c r="BF725" s="1">
        <v>-0.37206613399999999</v>
      </c>
      <c r="BG725" s="1">
        <v>1.0764267913000001</v>
      </c>
      <c r="BH725" s="1">
        <v>-0.493802032</v>
      </c>
      <c r="BI725" s="1">
        <v>-1.394255469</v>
      </c>
      <c r="BJ725">
        <v>2</v>
      </c>
      <c r="BK725">
        <v>2</v>
      </c>
      <c r="BL725" t="s">
        <v>759</v>
      </c>
      <c r="BM725" t="s">
        <v>762</v>
      </c>
      <c r="BN725" s="36" t="s">
        <v>782</v>
      </c>
      <c r="BO725" s="1">
        <v>4.3334597000000002E-2</v>
      </c>
      <c r="BP725" s="1">
        <v>0.9263383073</v>
      </c>
      <c r="BQ725" s="1">
        <v>0.29994885580000002</v>
      </c>
      <c r="BR725" s="1">
        <v>0.2062018786</v>
      </c>
      <c r="BS725" s="1">
        <v>4.3334597000000002E-2</v>
      </c>
      <c r="BT725" s="1">
        <v>0.9263383073</v>
      </c>
      <c r="BU725" s="1">
        <v>0.29994885580000002</v>
      </c>
      <c r="BV725" s="1">
        <v>0.2062018786</v>
      </c>
      <c r="BW725" t="s">
        <v>2869</v>
      </c>
      <c r="BX725" t="s">
        <v>1377</v>
      </c>
      <c r="BY725" t="s">
        <v>1373</v>
      </c>
      <c r="BZ725" t="s">
        <v>1377</v>
      </c>
      <c r="CA725">
        <v>6</v>
      </c>
      <c r="CB725">
        <v>3</v>
      </c>
      <c r="CC725">
        <v>0</v>
      </c>
      <c r="CD725">
        <v>0</v>
      </c>
      <c r="CE725">
        <v>2017</v>
      </c>
      <c r="CF725">
        <v>6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 t="s">
        <v>249</v>
      </c>
      <c r="CO725">
        <v>26</v>
      </c>
      <c r="DV725" s="36" t="s">
        <v>6652</v>
      </c>
    </row>
    <row r="726" spans="1:126" x14ac:dyDescent="0.3">
      <c r="A726">
        <v>725</v>
      </c>
      <c r="B726" t="s">
        <v>695</v>
      </c>
      <c r="C726" t="s">
        <v>318</v>
      </c>
      <c r="D726" t="s">
        <v>476</v>
      </c>
      <c r="E726">
        <v>457789</v>
      </c>
      <c r="F726" t="s">
        <v>265</v>
      </c>
      <c r="I726" t="s">
        <v>1061</v>
      </c>
      <c r="J726">
        <v>4</v>
      </c>
      <c r="K726" t="s">
        <v>817</v>
      </c>
      <c r="L726">
        <v>154</v>
      </c>
      <c r="M726">
        <v>107</v>
      </c>
      <c r="N726">
        <v>33</v>
      </c>
      <c r="O726">
        <v>143</v>
      </c>
      <c r="P726">
        <v>74</v>
      </c>
      <c r="Q726">
        <v>99</v>
      </c>
      <c r="R726">
        <v>107</v>
      </c>
      <c r="S726">
        <v>63</v>
      </c>
      <c r="T726">
        <v>76</v>
      </c>
      <c r="U726">
        <v>163</v>
      </c>
      <c r="V726">
        <v>47</v>
      </c>
      <c r="W726">
        <v>87</v>
      </c>
      <c r="X726">
        <v>31</v>
      </c>
      <c r="Y726">
        <v>85</v>
      </c>
      <c r="Z726">
        <v>1</v>
      </c>
      <c r="AA726">
        <v>1</v>
      </c>
      <c r="AB726" s="1">
        <v>0.219</v>
      </c>
      <c r="AC726" s="1">
        <v>0.26800000000000002</v>
      </c>
      <c r="AD726" s="1">
        <v>0.31</v>
      </c>
      <c r="AE726" s="1">
        <v>0.25800000000000001</v>
      </c>
      <c r="AF726" s="36">
        <v>6</v>
      </c>
      <c r="AG726" s="36">
        <v>6</v>
      </c>
      <c r="AH726" s="8">
        <v>1</v>
      </c>
      <c r="AI726" s="36">
        <v>-3</v>
      </c>
      <c r="AJ726" s="38">
        <v>754</v>
      </c>
      <c r="AK726" s="38">
        <v>88</v>
      </c>
      <c r="AL726" s="1">
        <v>0.42499999999999999</v>
      </c>
      <c r="AM726" s="1">
        <v>0.51666666670000005</v>
      </c>
      <c r="AN726" s="1">
        <v>8.4971130800000003E-2</v>
      </c>
      <c r="AO726" s="1">
        <v>3.5658728799999997E-2</v>
      </c>
      <c r="AP726" s="1">
        <v>5.9045705699999999E-2</v>
      </c>
      <c r="AQ726" s="1">
        <v>0.2159934916</v>
      </c>
      <c r="AR726" s="1">
        <v>0.1634339172</v>
      </c>
      <c r="AS726" s="1">
        <v>9.0772744099999997E-2</v>
      </c>
      <c r="AT726" s="1">
        <v>3.06844319E-2</v>
      </c>
      <c r="AU726" s="1">
        <v>7.3300494999999997E-3</v>
      </c>
      <c r="AV726" s="1">
        <v>1.2352402700000001E-2</v>
      </c>
      <c r="AW726" s="1">
        <v>0.25757776500000001</v>
      </c>
      <c r="AX726" s="1">
        <v>1.4605237116000001</v>
      </c>
      <c r="AY726" s="1">
        <v>0.48022984680000003</v>
      </c>
      <c r="AZ726" s="1">
        <v>-1.0933675490000001</v>
      </c>
      <c r="BA726" s="1">
        <v>0.45428375679999999</v>
      </c>
      <c r="BB726" s="1">
        <v>-0.85213252500000003</v>
      </c>
      <c r="BC726" s="1">
        <v>-3.6235930999999999E-2</v>
      </c>
      <c r="BD726" s="1">
        <v>0.38323675930000001</v>
      </c>
      <c r="BE726" s="1">
        <v>-1.2303923969999999</v>
      </c>
      <c r="BF726" s="1">
        <v>-1.0522415270000001</v>
      </c>
      <c r="BG726" s="1">
        <v>0.85279734009999997</v>
      </c>
      <c r="BH726" s="1">
        <v>-1.181207329</v>
      </c>
      <c r="BI726" s="1">
        <v>-1.3608136770000001</v>
      </c>
      <c r="BJ726">
        <v>3</v>
      </c>
      <c r="BK726">
        <v>1</v>
      </c>
      <c r="BL726" t="s">
        <v>761</v>
      </c>
      <c r="BM726" t="s">
        <v>762</v>
      </c>
      <c r="BN726" s="36" t="s">
        <v>788</v>
      </c>
      <c r="BO726" s="1">
        <v>-0.89233547999999996</v>
      </c>
      <c r="BP726" s="1">
        <v>0.26993016149999999</v>
      </c>
      <c r="BQ726" s="1">
        <v>0.30853487359999998</v>
      </c>
      <c r="BR726" s="1">
        <v>9.3417098399999995E-2</v>
      </c>
      <c r="BS726" s="1">
        <v>0.89233548039999999</v>
      </c>
      <c r="BT726" s="1">
        <v>0.26993016149999999</v>
      </c>
      <c r="BU726" s="1">
        <v>0.30853487359999998</v>
      </c>
      <c r="BV726" s="1">
        <v>9.3417098399999995E-2</v>
      </c>
      <c r="BW726" t="s">
        <v>2883</v>
      </c>
      <c r="BX726" t="s">
        <v>1107</v>
      </c>
      <c r="BY726" t="s">
        <v>1063</v>
      </c>
      <c r="CP726" t="s">
        <v>1107</v>
      </c>
      <c r="CQ726">
        <v>50</v>
      </c>
      <c r="CR726">
        <v>17</v>
      </c>
      <c r="CS726">
        <v>0</v>
      </c>
      <c r="CT726">
        <v>1</v>
      </c>
      <c r="CU726">
        <v>2016</v>
      </c>
      <c r="CV726">
        <v>57</v>
      </c>
      <c r="CW726">
        <v>0.14000000000000001</v>
      </c>
      <c r="CX726">
        <v>0.20399999999999999</v>
      </c>
      <c r="CY726">
        <v>0.2</v>
      </c>
      <c r="CZ726">
        <v>10</v>
      </c>
      <c r="DA726">
        <v>0.17899999999999999</v>
      </c>
      <c r="DB726">
        <v>1</v>
      </c>
      <c r="DC726">
        <v>-1</v>
      </c>
      <c r="DD726" t="s">
        <v>265</v>
      </c>
      <c r="DE726">
        <v>29</v>
      </c>
      <c r="DF726" t="s">
        <v>1394</v>
      </c>
      <c r="DG726">
        <v>9</v>
      </c>
      <c r="DH726">
        <v>3</v>
      </c>
      <c r="DI726">
        <v>0</v>
      </c>
      <c r="DJ726">
        <v>0</v>
      </c>
      <c r="DK726">
        <v>2015</v>
      </c>
      <c r="DL726">
        <v>9</v>
      </c>
      <c r="DM726">
        <v>0.33300000000000002</v>
      </c>
      <c r="DN726">
        <v>0.33300000000000002</v>
      </c>
      <c r="DO726">
        <v>0.33300000000000002</v>
      </c>
      <c r="DP726">
        <v>3</v>
      </c>
      <c r="DQ726">
        <v>0.3</v>
      </c>
      <c r="DR726">
        <v>3</v>
      </c>
      <c r="DS726">
        <v>0</v>
      </c>
      <c r="DT726" t="s">
        <v>265</v>
      </c>
      <c r="DU726">
        <v>28</v>
      </c>
      <c r="DV726" s="36" t="s">
        <v>1529</v>
      </c>
    </row>
    <row r="727" spans="1:126" x14ac:dyDescent="0.3">
      <c r="A727">
        <v>726</v>
      </c>
      <c r="B727" t="s">
        <v>6875</v>
      </c>
      <c r="C727" t="s">
        <v>318</v>
      </c>
      <c r="D727" t="s">
        <v>317</v>
      </c>
      <c r="E727">
        <v>430001</v>
      </c>
      <c r="F727" t="s">
        <v>250</v>
      </c>
      <c r="I727" t="s">
        <v>1065</v>
      </c>
      <c r="J727">
        <v>32</v>
      </c>
      <c r="K727" t="s">
        <v>2721</v>
      </c>
      <c r="L727">
        <v>67</v>
      </c>
      <c r="M727">
        <v>120</v>
      </c>
      <c r="N727">
        <v>46</v>
      </c>
      <c r="O727">
        <v>130</v>
      </c>
      <c r="P727">
        <v>133</v>
      </c>
      <c r="Q727">
        <v>124</v>
      </c>
      <c r="R727">
        <v>89</v>
      </c>
      <c r="S727">
        <v>104</v>
      </c>
      <c r="T727">
        <v>78</v>
      </c>
      <c r="U727">
        <v>48</v>
      </c>
      <c r="V727">
        <v>113</v>
      </c>
      <c r="W727">
        <v>100</v>
      </c>
      <c r="X727">
        <v>35</v>
      </c>
      <c r="Y727">
        <v>118</v>
      </c>
      <c r="Z727">
        <v>4</v>
      </c>
      <c r="AA727">
        <v>2</v>
      </c>
      <c r="AB727" s="1">
        <v>0.20300000000000001</v>
      </c>
      <c r="AC727" s="1">
        <v>0.30499999999999999</v>
      </c>
      <c r="AD727" s="1">
        <v>0.35199999999999998</v>
      </c>
      <c r="AE727" s="1">
        <v>0.29599999999999999</v>
      </c>
      <c r="AF727" s="36">
        <v>13</v>
      </c>
      <c r="AG727" s="36">
        <v>12</v>
      </c>
      <c r="AH727" s="8">
        <v>2</v>
      </c>
      <c r="AI727" s="36">
        <v>-4</v>
      </c>
      <c r="AJ727" s="38">
        <v>478</v>
      </c>
      <c r="AK727" s="38">
        <v>53</v>
      </c>
      <c r="AL727" s="1">
        <v>0.185</v>
      </c>
      <c r="AM727" s="1">
        <v>0.58333333330000003</v>
      </c>
      <c r="AN727" s="1">
        <v>0.1181139284</v>
      </c>
      <c r="AO727" s="1">
        <v>3.2253623500000002E-2</v>
      </c>
      <c r="AP727" s="1">
        <v>0.10579650409999999</v>
      </c>
      <c r="AQ727" s="1">
        <v>0.26996821630000001</v>
      </c>
      <c r="AR727" s="1">
        <v>0.13582817659999999</v>
      </c>
      <c r="AS727" s="1">
        <v>0.14989484729999999</v>
      </c>
      <c r="AT727" s="1">
        <v>3.1687174999999998E-2</v>
      </c>
      <c r="AU727" s="1">
        <v>2.1796595000000002E-3</v>
      </c>
      <c r="AV727" s="1">
        <v>2.97474457E-2</v>
      </c>
      <c r="AW727" s="1">
        <v>0.29610345560000001</v>
      </c>
      <c r="AX727" s="1">
        <v>-0.90091252099999997</v>
      </c>
      <c r="AY727" s="1">
        <v>1.4854708896</v>
      </c>
      <c r="AZ727" s="1">
        <v>-0.88395093400000002</v>
      </c>
      <c r="BA727" s="1">
        <v>0.31055188960000002</v>
      </c>
      <c r="BB727" s="1">
        <v>1.1112309269</v>
      </c>
      <c r="BC727" s="1">
        <v>1.3017624528</v>
      </c>
      <c r="BD727" s="1">
        <v>-0.66963751199999999</v>
      </c>
      <c r="BE727" s="1">
        <v>0.14243706149999999</v>
      </c>
      <c r="BF727" s="1">
        <v>-0.94563716399999997</v>
      </c>
      <c r="BG727" s="1">
        <v>-0.69691751400000002</v>
      </c>
      <c r="BH727" s="1">
        <v>0.28883777599999999</v>
      </c>
      <c r="BI727" s="1">
        <v>-3.8116679000000001E-2</v>
      </c>
      <c r="BJ727">
        <v>3</v>
      </c>
      <c r="BK727">
        <v>3</v>
      </c>
      <c r="BL727" t="s">
        <v>762</v>
      </c>
      <c r="BM727" t="s">
        <v>763</v>
      </c>
      <c r="BN727" s="36" t="s">
        <v>799</v>
      </c>
      <c r="BO727" s="1">
        <v>0.39002658649999999</v>
      </c>
      <c r="BP727" s="1">
        <v>0.2113570068</v>
      </c>
      <c r="BQ727" s="1">
        <v>0.88273330530000005</v>
      </c>
      <c r="BR727" s="1">
        <v>-5.3401418999999999E-2</v>
      </c>
      <c r="BS727" s="1">
        <v>0.39002658649999999</v>
      </c>
      <c r="BT727" s="1">
        <v>0.2113570068</v>
      </c>
      <c r="BU727" s="1">
        <v>0.88273330530000005</v>
      </c>
      <c r="BV727" s="1">
        <v>5.3401418800000003E-2</v>
      </c>
      <c r="BW727" t="s">
        <v>2921</v>
      </c>
      <c r="BX727" t="s">
        <v>1402</v>
      </c>
      <c r="BY727" t="s">
        <v>1373</v>
      </c>
      <c r="BZ727" t="s">
        <v>1402</v>
      </c>
      <c r="CA727">
        <v>97</v>
      </c>
      <c r="CB727">
        <v>37</v>
      </c>
      <c r="CC727">
        <v>2</v>
      </c>
      <c r="CD727">
        <v>1</v>
      </c>
      <c r="CE727">
        <v>2017</v>
      </c>
      <c r="CF727">
        <v>112</v>
      </c>
      <c r="CG727">
        <v>0.216</v>
      </c>
      <c r="CH727">
        <v>0.32100000000000001</v>
      </c>
      <c r="CI727">
        <v>0.34</v>
      </c>
      <c r="CJ727">
        <v>34</v>
      </c>
      <c r="CK727">
        <v>0.30299999999999999</v>
      </c>
      <c r="CL727">
        <v>14</v>
      </c>
      <c r="CM727">
        <v>1</v>
      </c>
      <c r="CN727" t="s">
        <v>250</v>
      </c>
      <c r="CO727">
        <v>34</v>
      </c>
      <c r="CP727" t="s">
        <v>1116</v>
      </c>
      <c r="CQ727">
        <v>180</v>
      </c>
      <c r="CR727">
        <v>108</v>
      </c>
      <c r="CS727">
        <v>9</v>
      </c>
      <c r="CT727">
        <v>5</v>
      </c>
      <c r="CU727">
        <v>2016</v>
      </c>
      <c r="CV727">
        <v>205</v>
      </c>
      <c r="CW727">
        <v>0.23899999999999999</v>
      </c>
      <c r="CX727">
        <v>0.32700000000000001</v>
      </c>
      <c r="CY727">
        <v>0.45</v>
      </c>
      <c r="CZ727">
        <v>69</v>
      </c>
      <c r="DA727">
        <v>0.33800000000000002</v>
      </c>
      <c r="DB727">
        <v>31</v>
      </c>
      <c r="DC727">
        <v>8</v>
      </c>
      <c r="DD727" t="s">
        <v>249</v>
      </c>
      <c r="DE727">
        <v>33</v>
      </c>
      <c r="DF727" t="s">
        <v>1397</v>
      </c>
      <c r="DG727">
        <v>84</v>
      </c>
      <c r="DH727">
        <v>37</v>
      </c>
      <c r="DI727">
        <v>2</v>
      </c>
      <c r="DJ727">
        <v>0</v>
      </c>
      <c r="DK727">
        <v>2015</v>
      </c>
      <c r="DL727">
        <v>95</v>
      </c>
      <c r="DM727">
        <v>0.16700000000000001</v>
      </c>
      <c r="DN727">
        <v>0.26300000000000001</v>
      </c>
      <c r="DO727">
        <v>0.25</v>
      </c>
      <c r="DP727">
        <v>23</v>
      </c>
      <c r="DQ727">
        <v>0.24199999999999999</v>
      </c>
      <c r="DR727">
        <v>6</v>
      </c>
      <c r="DS727">
        <v>0</v>
      </c>
      <c r="DT727" t="s">
        <v>249</v>
      </c>
      <c r="DU727">
        <v>32</v>
      </c>
      <c r="DV727" s="36" t="s">
        <v>1325</v>
      </c>
    </row>
    <row r="728" spans="1:126" x14ac:dyDescent="0.3">
      <c r="A728">
        <v>727</v>
      </c>
      <c r="B728" t="s">
        <v>5655</v>
      </c>
      <c r="C728" t="s">
        <v>4630</v>
      </c>
      <c r="D728" t="s">
        <v>115</v>
      </c>
      <c r="E728">
        <v>621563</v>
      </c>
      <c r="F728" t="s">
        <v>265</v>
      </c>
      <c r="I728" t="s">
        <v>1103</v>
      </c>
      <c r="J728">
        <v>4</v>
      </c>
      <c r="K728" t="s">
        <v>817</v>
      </c>
      <c r="L728">
        <v>154</v>
      </c>
      <c r="M728">
        <v>96</v>
      </c>
      <c r="N728">
        <v>50</v>
      </c>
      <c r="O728">
        <v>130</v>
      </c>
      <c r="P728">
        <v>63</v>
      </c>
      <c r="Q728">
        <v>91</v>
      </c>
      <c r="R728">
        <v>123</v>
      </c>
      <c r="S728">
        <v>66</v>
      </c>
      <c r="T728">
        <v>75</v>
      </c>
      <c r="U728">
        <v>81</v>
      </c>
      <c r="V728">
        <v>60</v>
      </c>
      <c r="W728">
        <v>92</v>
      </c>
      <c r="X728">
        <v>28</v>
      </c>
      <c r="Y728">
        <v>129</v>
      </c>
      <c r="Z728">
        <v>2</v>
      </c>
      <c r="AA728">
        <v>2</v>
      </c>
      <c r="AB728" s="1">
        <v>0.24</v>
      </c>
      <c r="AC728" s="1">
        <v>0.28100000000000003</v>
      </c>
      <c r="AD728" s="1">
        <v>0.33500000000000002</v>
      </c>
      <c r="AE728" s="1">
        <v>0.27300000000000002</v>
      </c>
      <c r="AF728" s="36">
        <v>10</v>
      </c>
      <c r="AG728" s="36">
        <v>12</v>
      </c>
      <c r="AH728" s="8">
        <v>3</v>
      </c>
      <c r="AI728" s="36">
        <v>-3</v>
      </c>
      <c r="AJ728" s="38">
        <v>469</v>
      </c>
      <c r="AK728" s="38">
        <v>60</v>
      </c>
      <c r="AL728" s="1">
        <v>0.42499999999999999</v>
      </c>
      <c r="AM728" s="1">
        <v>0.46666666670000001</v>
      </c>
      <c r="AN728" s="1">
        <v>0.12865715359999999</v>
      </c>
      <c r="AO728" s="1">
        <v>3.23754214E-2</v>
      </c>
      <c r="AP728" s="1">
        <v>5.0275779E-2</v>
      </c>
      <c r="AQ728" s="1">
        <v>0.19776374360000001</v>
      </c>
      <c r="AR728" s="1">
        <v>0.18910114410000001</v>
      </c>
      <c r="AS728" s="1">
        <v>9.50449446E-2</v>
      </c>
      <c r="AT728" s="1">
        <v>3.0513572100000001E-2</v>
      </c>
      <c r="AU728" s="1">
        <v>3.6516483000000001E-3</v>
      </c>
      <c r="AV728" s="1">
        <v>1.5803005700000001E-2</v>
      </c>
      <c r="AW728" s="1">
        <v>0.27265921199999998</v>
      </c>
      <c r="AX728" s="1">
        <v>1.4605237116000001</v>
      </c>
      <c r="AY728" s="1">
        <v>-0.27370093499999998</v>
      </c>
      <c r="AZ728" s="1">
        <v>-0.81733234200000004</v>
      </c>
      <c r="BA728" s="1">
        <v>0.31569306089999999</v>
      </c>
      <c r="BB728" s="1">
        <v>-1.2204375380000001</v>
      </c>
      <c r="BC728" s="1">
        <v>-0.48813954900000001</v>
      </c>
      <c r="BD728" s="1">
        <v>1.3621767232999999</v>
      </c>
      <c r="BE728" s="1">
        <v>-1.1311908740000001</v>
      </c>
      <c r="BF728" s="1">
        <v>-1.0704060980000001</v>
      </c>
      <c r="BG728" s="1">
        <v>-0.25400679900000001</v>
      </c>
      <c r="BH728" s="1">
        <v>-0.88959884600000005</v>
      </c>
      <c r="BI728" s="1">
        <v>-0.84302452500000002</v>
      </c>
      <c r="BJ728">
        <v>3</v>
      </c>
      <c r="BK728">
        <v>1</v>
      </c>
      <c r="BL728" t="s">
        <v>761</v>
      </c>
      <c r="BM728" t="s">
        <v>762</v>
      </c>
      <c r="BN728" s="36" t="s">
        <v>788</v>
      </c>
      <c r="BO728" s="1">
        <v>-0.96974466100000001</v>
      </c>
      <c r="BP728" s="1">
        <v>-6.6531985000000002E-2</v>
      </c>
      <c r="BQ728" s="1">
        <v>7.93775798E-2</v>
      </c>
      <c r="BR728" s="1">
        <v>3.0408108600000001E-2</v>
      </c>
      <c r="BS728" s="1">
        <v>0.96974466120000002</v>
      </c>
      <c r="BT728" s="1">
        <v>6.6531984799999999E-2</v>
      </c>
      <c r="BU728" s="1">
        <v>7.93775798E-2</v>
      </c>
      <c r="BV728" s="1">
        <v>3.0408108600000001E-2</v>
      </c>
      <c r="BW728" t="s">
        <v>6929</v>
      </c>
      <c r="BX728" t="s">
        <v>1402</v>
      </c>
      <c r="BY728" t="s">
        <v>1373</v>
      </c>
      <c r="BZ728" t="s">
        <v>1392</v>
      </c>
      <c r="CA728">
        <v>13</v>
      </c>
      <c r="CB728">
        <v>8</v>
      </c>
      <c r="CC728">
        <v>1</v>
      </c>
      <c r="CD728">
        <v>0</v>
      </c>
      <c r="CE728">
        <v>2017</v>
      </c>
      <c r="CF728">
        <v>14</v>
      </c>
      <c r="CG728">
        <v>0.308</v>
      </c>
      <c r="CH728">
        <v>0.35699999999999998</v>
      </c>
      <c r="CI728">
        <v>0.61499999999999999</v>
      </c>
      <c r="CJ728">
        <v>6</v>
      </c>
      <c r="CK728">
        <v>0.40799999999999997</v>
      </c>
      <c r="CL728">
        <v>11</v>
      </c>
      <c r="CM728">
        <v>1</v>
      </c>
      <c r="CN728" t="s">
        <v>265</v>
      </c>
      <c r="CO728">
        <v>27</v>
      </c>
      <c r="CP728" t="s">
        <v>1392</v>
      </c>
      <c r="CQ728">
        <v>96</v>
      </c>
      <c r="CR728">
        <v>28</v>
      </c>
      <c r="CS728">
        <v>1</v>
      </c>
      <c r="CT728">
        <v>2</v>
      </c>
      <c r="CU728">
        <v>2016</v>
      </c>
      <c r="CV728">
        <v>104</v>
      </c>
      <c r="CW728">
        <v>0.26</v>
      </c>
      <c r="CX728">
        <v>0.29799999999999999</v>
      </c>
      <c r="CY728">
        <v>0.30199999999999999</v>
      </c>
      <c r="CZ728">
        <v>28</v>
      </c>
      <c r="DA728">
        <v>0.27100000000000002</v>
      </c>
      <c r="DB728">
        <v>9</v>
      </c>
      <c r="DC728">
        <v>3</v>
      </c>
      <c r="DD728" t="s">
        <v>265</v>
      </c>
      <c r="DE728">
        <v>26</v>
      </c>
      <c r="DV728" s="36" t="s">
        <v>5216</v>
      </c>
    </row>
    <row r="729" spans="1:126" x14ac:dyDescent="0.3">
      <c r="A729">
        <v>728</v>
      </c>
      <c r="B729" t="s">
        <v>696</v>
      </c>
      <c r="C729" t="s">
        <v>239</v>
      </c>
      <c r="D729" t="s">
        <v>238</v>
      </c>
      <c r="E729">
        <v>150029</v>
      </c>
      <c r="F729" t="s">
        <v>249</v>
      </c>
      <c r="I729" t="s">
        <v>1065</v>
      </c>
      <c r="J729">
        <v>32</v>
      </c>
      <c r="K729" t="s">
        <v>3047</v>
      </c>
      <c r="L729">
        <v>76</v>
      </c>
      <c r="M729">
        <v>134</v>
      </c>
      <c r="N729">
        <v>89</v>
      </c>
      <c r="O729">
        <v>54</v>
      </c>
      <c r="P729">
        <v>202</v>
      </c>
      <c r="Q729">
        <v>99</v>
      </c>
      <c r="R729">
        <v>91</v>
      </c>
      <c r="S729">
        <v>108</v>
      </c>
      <c r="T729">
        <v>64</v>
      </c>
      <c r="U729">
        <v>18</v>
      </c>
      <c r="V729">
        <v>130</v>
      </c>
      <c r="W729">
        <v>109</v>
      </c>
      <c r="X729">
        <v>39</v>
      </c>
      <c r="Y729">
        <v>228</v>
      </c>
      <c r="Z729">
        <v>8</v>
      </c>
      <c r="AA729">
        <v>2</v>
      </c>
      <c r="AB729" s="1">
        <v>0.215</v>
      </c>
      <c r="AC729" s="1">
        <v>0.34300000000000003</v>
      </c>
      <c r="AD729" s="1">
        <v>0.371</v>
      </c>
      <c r="AE729" s="1">
        <v>0.32400000000000001</v>
      </c>
      <c r="AF729" s="36">
        <v>28</v>
      </c>
      <c r="AG729" s="36">
        <v>26</v>
      </c>
      <c r="AH729" s="8">
        <v>5</v>
      </c>
      <c r="AI729" s="36">
        <v>-2</v>
      </c>
      <c r="AJ729" s="38">
        <v>278</v>
      </c>
      <c r="AK729" s="38">
        <v>99</v>
      </c>
      <c r="AL729" s="1">
        <v>0.21</v>
      </c>
      <c r="AM729" s="1">
        <v>0.65</v>
      </c>
      <c r="AN729" s="1">
        <v>0.22837961279999999</v>
      </c>
      <c r="AO729" s="1">
        <v>1.356631E-2</v>
      </c>
      <c r="AP729" s="1">
        <v>0.16032703070000001</v>
      </c>
      <c r="AQ729" s="1">
        <v>0.21451283390000001</v>
      </c>
      <c r="AR729" s="1">
        <v>0.13934955339999999</v>
      </c>
      <c r="AS729" s="1">
        <v>0.15552700629999999</v>
      </c>
      <c r="AT729" s="1">
        <v>2.5944181E-2</v>
      </c>
      <c r="AU729" s="1">
        <v>8.1093199999999999E-4</v>
      </c>
      <c r="AV729" s="1">
        <v>3.4102085999999997E-2</v>
      </c>
      <c r="AW729" s="1">
        <v>0.32363445419999998</v>
      </c>
      <c r="AX729" s="1">
        <v>-0.65492958000000001</v>
      </c>
      <c r="AY729" s="1">
        <v>2.4907119324</v>
      </c>
      <c r="AZ729" s="1">
        <v>-0.18722440300000001</v>
      </c>
      <c r="BA729" s="1">
        <v>-0.47825265700000003</v>
      </c>
      <c r="BB729" s="1">
        <v>3.4013146540000001</v>
      </c>
      <c r="BC729" s="1">
        <v>-7.2940474000000005E-2</v>
      </c>
      <c r="BD729" s="1">
        <v>-0.53533330800000001</v>
      </c>
      <c r="BE729" s="1">
        <v>0.27321714670000002</v>
      </c>
      <c r="BF729" s="1">
        <v>-1.556190529</v>
      </c>
      <c r="BG729" s="1">
        <v>-1.1087576429999999</v>
      </c>
      <c r="BH729" s="1">
        <v>0.65684593189999996</v>
      </c>
      <c r="BI729" s="1">
        <v>0.90710114109999995</v>
      </c>
      <c r="BJ729">
        <v>3</v>
      </c>
      <c r="BK729">
        <v>3</v>
      </c>
      <c r="BL729" t="s">
        <v>762</v>
      </c>
      <c r="BM729" t="s">
        <v>763</v>
      </c>
      <c r="BN729" s="36" t="s">
        <v>799</v>
      </c>
      <c r="BO729" s="1">
        <v>0.40800353569999998</v>
      </c>
      <c r="BP729" s="1">
        <v>-0.35434728599999998</v>
      </c>
      <c r="BQ729" s="1">
        <v>0.7532277771</v>
      </c>
      <c r="BR729" s="1">
        <v>-0.202879066</v>
      </c>
      <c r="BS729" s="1">
        <v>0.40800353569999998</v>
      </c>
      <c r="BT729" s="1">
        <v>0.35434728570000001</v>
      </c>
      <c r="BU729" s="1">
        <v>0.7532277771</v>
      </c>
      <c r="BV729" s="1">
        <v>0.202879066</v>
      </c>
      <c r="BW729" t="s">
        <v>2921</v>
      </c>
      <c r="BX729" t="s">
        <v>1085</v>
      </c>
      <c r="BY729" t="s">
        <v>1063</v>
      </c>
      <c r="BZ729" t="s">
        <v>1085</v>
      </c>
      <c r="CA729">
        <v>252</v>
      </c>
      <c r="CB729">
        <v>70</v>
      </c>
      <c r="CC729">
        <v>10</v>
      </c>
      <c r="CD729">
        <v>4</v>
      </c>
      <c r="CE729">
        <v>2017</v>
      </c>
      <c r="CF729">
        <v>289</v>
      </c>
      <c r="CG729">
        <v>0.22600000000000001</v>
      </c>
      <c r="CH729">
        <v>0.32200000000000001</v>
      </c>
      <c r="CI729">
        <v>0.39300000000000002</v>
      </c>
      <c r="CJ729">
        <v>92</v>
      </c>
      <c r="CK729">
        <v>0.318</v>
      </c>
      <c r="CL729">
        <v>30</v>
      </c>
      <c r="CM729">
        <v>7</v>
      </c>
      <c r="CN729" t="s">
        <v>249</v>
      </c>
      <c r="CO729">
        <v>38</v>
      </c>
      <c r="CP729" t="s">
        <v>1085</v>
      </c>
      <c r="CQ729">
        <v>525</v>
      </c>
      <c r="CR729">
        <v>143</v>
      </c>
      <c r="CS729">
        <v>21</v>
      </c>
      <c r="CT729">
        <v>5</v>
      </c>
      <c r="CU729">
        <v>2016</v>
      </c>
      <c r="CV729">
        <v>606</v>
      </c>
      <c r="CW729">
        <v>0.24399999999999999</v>
      </c>
      <c r="CX729">
        <v>0.33500000000000002</v>
      </c>
      <c r="CY729">
        <v>0.41699999999999998</v>
      </c>
      <c r="CZ729">
        <v>201</v>
      </c>
      <c r="DA729">
        <v>0.33200000000000002</v>
      </c>
      <c r="DB729">
        <v>57</v>
      </c>
      <c r="DC729">
        <v>19</v>
      </c>
      <c r="DD729" t="s">
        <v>249</v>
      </c>
      <c r="DE729">
        <v>37</v>
      </c>
      <c r="DF729" t="s">
        <v>1085</v>
      </c>
      <c r="DG729">
        <v>331</v>
      </c>
      <c r="DH729">
        <v>88</v>
      </c>
      <c r="DI729">
        <v>12</v>
      </c>
      <c r="DJ729">
        <v>0</v>
      </c>
      <c r="DK729">
        <v>2015</v>
      </c>
      <c r="DL729">
        <v>378</v>
      </c>
      <c r="DM729">
        <v>0.221</v>
      </c>
      <c r="DN729">
        <v>0.30199999999999999</v>
      </c>
      <c r="DO729">
        <v>0.38400000000000001</v>
      </c>
      <c r="DP729">
        <v>114</v>
      </c>
      <c r="DQ729">
        <v>0.30199999999999999</v>
      </c>
      <c r="DR729">
        <v>30</v>
      </c>
      <c r="DS729">
        <v>8</v>
      </c>
      <c r="DT729" t="s">
        <v>249</v>
      </c>
      <c r="DU729">
        <v>36</v>
      </c>
      <c r="DV729" s="36" t="s">
        <v>1182</v>
      </c>
    </row>
    <row r="730" spans="1:126" x14ac:dyDescent="0.3">
      <c r="A730">
        <v>729</v>
      </c>
      <c r="B730" t="s">
        <v>5656</v>
      </c>
      <c r="C730" t="s">
        <v>4787</v>
      </c>
      <c r="D730" t="s">
        <v>67</v>
      </c>
      <c r="E730">
        <v>643603</v>
      </c>
      <c r="F730" t="s">
        <v>250</v>
      </c>
      <c r="I730" t="s">
        <v>1065</v>
      </c>
      <c r="J730">
        <v>12</v>
      </c>
      <c r="K730" t="s">
        <v>813</v>
      </c>
      <c r="L730">
        <v>67</v>
      </c>
      <c r="M730">
        <v>93</v>
      </c>
      <c r="N730">
        <v>68</v>
      </c>
      <c r="O730">
        <v>56</v>
      </c>
      <c r="P730">
        <v>97</v>
      </c>
      <c r="Q730">
        <v>105</v>
      </c>
      <c r="R730">
        <v>86</v>
      </c>
      <c r="S730">
        <v>116</v>
      </c>
      <c r="T730">
        <v>140</v>
      </c>
      <c r="U730">
        <v>46</v>
      </c>
      <c r="V730">
        <v>110</v>
      </c>
      <c r="W730">
        <v>101</v>
      </c>
      <c r="X730">
        <v>27</v>
      </c>
      <c r="Y730">
        <v>175</v>
      </c>
      <c r="Z730">
        <v>5</v>
      </c>
      <c r="AA730">
        <v>1</v>
      </c>
      <c r="AB730" s="1">
        <v>0.22600000000000001</v>
      </c>
      <c r="AC730" s="1">
        <v>0.29399999999999998</v>
      </c>
      <c r="AD730" s="1">
        <v>0.39300000000000002</v>
      </c>
      <c r="AE730" s="1">
        <v>0.3</v>
      </c>
      <c r="AF730" s="36">
        <v>18</v>
      </c>
      <c r="AG730" s="36">
        <v>16</v>
      </c>
      <c r="AH730" s="8">
        <v>4</v>
      </c>
      <c r="AI730" s="36">
        <v>-5</v>
      </c>
      <c r="AJ730" s="38">
        <v>415</v>
      </c>
      <c r="AK730" s="38">
        <v>49</v>
      </c>
      <c r="AL730" s="1">
        <v>0.185</v>
      </c>
      <c r="AM730" s="1">
        <v>0.45</v>
      </c>
      <c r="AN730" s="1">
        <v>0.17504736609999999</v>
      </c>
      <c r="AO730" s="1">
        <v>1.39991135E-2</v>
      </c>
      <c r="AP730" s="1">
        <v>7.6902094000000004E-2</v>
      </c>
      <c r="AQ730" s="1">
        <v>0.2280695053</v>
      </c>
      <c r="AR730" s="1">
        <v>0.13223958650000001</v>
      </c>
      <c r="AS730" s="1">
        <v>0.16663865459999999</v>
      </c>
      <c r="AT730" s="1">
        <v>5.6697794599999997E-2</v>
      </c>
      <c r="AU730" s="1">
        <v>2.0763524999999998E-3</v>
      </c>
      <c r="AV730" s="1">
        <v>2.9090896000000002E-2</v>
      </c>
      <c r="AW730" s="1">
        <v>0.30024891619999999</v>
      </c>
      <c r="AX730" s="1">
        <v>-0.90091252099999997</v>
      </c>
      <c r="AY730" s="1">
        <v>-0.52501119600000001</v>
      </c>
      <c r="AZ730" s="1">
        <v>-0.52421039700000005</v>
      </c>
      <c r="BA730" s="1">
        <v>-0.45998371999999998</v>
      </c>
      <c r="BB730" s="1">
        <v>-0.102229178</v>
      </c>
      <c r="BC730" s="1">
        <v>0.26312060819999999</v>
      </c>
      <c r="BD730" s="1">
        <v>-0.80650521200000003</v>
      </c>
      <c r="BE730" s="1">
        <v>0.53123229350000001</v>
      </c>
      <c r="BF730" s="1">
        <v>1.7133100450000001</v>
      </c>
      <c r="BG730" s="1">
        <v>-0.72800182899999999</v>
      </c>
      <c r="BH730" s="1">
        <v>0.23335313730000001</v>
      </c>
      <c r="BI730" s="1">
        <v>0.10420882569999999</v>
      </c>
      <c r="BJ730">
        <v>1</v>
      </c>
      <c r="BK730">
        <v>1</v>
      </c>
      <c r="BL730" t="s">
        <v>763</v>
      </c>
      <c r="BM730" t="s">
        <v>6729</v>
      </c>
      <c r="BN730" s="36" t="s">
        <v>6730</v>
      </c>
      <c r="BO730" s="1">
        <v>0.76957356359999995</v>
      </c>
      <c r="BP730" s="1">
        <v>0.14071233229999999</v>
      </c>
      <c r="BQ730" s="1">
        <v>-0.35399013200000001</v>
      </c>
      <c r="BR730" s="1">
        <v>0.3577308844</v>
      </c>
      <c r="BS730" s="1">
        <v>0.76957356359999995</v>
      </c>
      <c r="BT730" s="1">
        <v>0.14071233229999999</v>
      </c>
      <c r="BU730" s="1">
        <v>0.35399013239999999</v>
      </c>
      <c r="BV730" s="1">
        <v>0.3577308844</v>
      </c>
      <c r="BW730" t="s">
        <v>2882</v>
      </c>
      <c r="BX730" t="s">
        <v>1554</v>
      </c>
      <c r="BY730" t="s">
        <v>1373</v>
      </c>
      <c r="BZ730" t="s">
        <v>1554</v>
      </c>
      <c r="CA730">
        <v>61</v>
      </c>
      <c r="CB730">
        <v>22</v>
      </c>
      <c r="CC730">
        <v>3</v>
      </c>
      <c r="CD730">
        <v>0</v>
      </c>
      <c r="CE730">
        <v>2017</v>
      </c>
      <c r="CF730">
        <v>67</v>
      </c>
      <c r="CG730">
        <v>0.27900000000000003</v>
      </c>
      <c r="CH730">
        <v>0.32800000000000001</v>
      </c>
      <c r="CI730">
        <v>0.52500000000000002</v>
      </c>
      <c r="CJ730">
        <v>24</v>
      </c>
      <c r="CK730">
        <v>0.36</v>
      </c>
      <c r="CL730">
        <v>19</v>
      </c>
      <c r="CM730">
        <v>3</v>
      </c>
      <c r="CN730" t="s">
        <v>250</v>
      </c>
      <c r="CO730">
        <v>26</v>
      </c>
      <c r="CP730" t="s">
        <v>1554</v>
      </c>
      <c r="CQ730">
        <v>249</v>
      </c>
      <c r="CR730">
        <v>86</v>
      </c>
      <c r="CS730">
        <v>8</v>
      </c>
      <c r="CT730">
        <v>1</v>
      </c>
      <c r="CU730">
        <v>2016</v>
      </c>
      <c r="CV730">
        <v>276</v>
      </c>
      <c r="CW730">
        <v>0.217</v>
      </c>
      <c r="CX730">
        <v>0.28599999999999998</v>
      </c>
      <c r="CY730">
        <v>0.378</v>
      </c>
      <c r="CZ730">
        <v>81</v>
      </c>
      <c r="DA730">
        <v>0.29199999999999998</v>
      </c>
      <c r="DB730">
        <v>22</v>
      </c>
      <c r="DC730">
        <v>4</v>
      </c>
      <c r="DD730" t="s">
        <v>250</v>
      </c>
      <c r="DE730">
        <v>25</v>
      </c>
      <c r="DV730" s="36" t="s">
        <v>5222</v>
      </c>
    </row>
    <row r="731" spans="1:126" x14ac:dyDescent="0.3">
      <c r="A731">
        <v>730</v>
      </c>
      <c r="B731" t="s">
        <v>697</v>
      </c>
      <c r="C731" t="s">
        <v>436</v>
      </c>
      <c r="D731" t="s">
        <v>14</v>
      </c>
      <c r="E731">
        <v>446308</v>
      </c>
      <c r="F731" t="s">
        <v>255</v>
      </c>
      <c r="I731" t="s">
        <v>1061</v>
      </c>
      <c r="J731">
        <v>14</v>
      </c>
      <c r="K731" t="s">
        <v>769</v>
      </c>
      <c r="L731">
        <v>90</v>
      </c>
      <c r="M731">
        <v>107</v>
      </c>
      <c r="N731">
        <v>152</v>
      </c>
      <c r="O731">
        <v>21</v>
      </c>
      <c r="P731">
        <v>100</v>
      </c>
      <c r="Q731">
        <v>93</v>
      </c>
      <c r="R731">
        <v>95</v>
      </c>
      <c r="S731">
        <v>110</v>
      </c>
      <c r="T731">
        <v>103</v>
      </c>
      <c r="U731">
        <v>30</v>
      </c>
      <c r="V731">
        <v>127</v>
      </c>
      <c r="W731">
        <v>101</v>
      </c>
      <c r="X731">
        <v>31</v>
      </c>
      <c r="Y731">
        <v>393</v>
      </c>
      <c r="Z731">
        <v>13</v>
      </c>
      <c r="AA731">
        <v>1</v>
      </c>
      <c r="AB731" s="1">
        <v>0.23200000000000001</v>
      </c>
      <c r="AC731" s="1">
        <v>0.29399999999999998</v>
      </c>
      <c r="AD731" s="1">
        <v>0.39</v>
      </c>
      <c r="AE731" s="1">
        <v>0.29899999999999999</v>
      </c>
      <c r="AF731" s="36">
        <v>30</v>
      </c>
      <c r="AG731" s="36">
        <v>36</v>
      </c>
      <c r="AH731" s="8">
        <v>9</v>
      </c>
      <c r="AI731" s="36">
        <v>-9</v>
      </c>
      <c r="AJ731" s="38">
        <v>182</v>
      </c>
      <c r="AK731" s="38">
        <v>15</v>
      </c>
      <c r="AL731" s="1">
        <v>0.25</v>
      </c>
      <c r="AM731" s="1">
        <v>0.51666666670000005</v>
      </c>
      <c r="AN731" s="1">
        <v>0.39321530939999999</v>
      </c>
      <c r="AO731" s="1">
        <v>5.3196993999999999E-3</v>
      </c>
      <c r="AP731" s="1">
        <v>7.9045020600000002E-2</v>
      </c>
      <c r="AQ731" s="1">
        <v>0.2011638402</v>
      </c>
      <c r="AR731" s="1">
        <v>0.1455462615</v>
      </c>
      <c r="AS731" s="1">
        <v>0.15821255440000001</v>
      </c>
      <c r="AT731" s="1">
        <v>4.1978774099999998E-2</v>
      </c>
      <c r="AU731" s="1">
        <v>1.356059E-3</v>
      </c>
      <c r="AV731" s="1">
        <v>3.3392643E-2</v>
      </c>
      <c r="AW731" s="1">
        <v>0.29939381869999998</v>
      </c>
      <c r="AX731" s="1">
        <v>-0.26135687499999999</v>
      </c>
      <c r="AY731" s="1">
        <v>0.48022984680000003</v>
      </c>
      <c r="AZ731" s="1">
        <v>0.85430908630000002</v>
      </c>
      <c r="BA731" s="1">
        <v>-0.826347842</v>
      </c>
      <c r="BB731" s="1">
        <v>-1.2234058000000001E-2</v>
      </c>
      <c r="BC731" s="1">
        <v>-0.40385336199999999</v>
      </c>
      <c r="BD731" s="1">
        <v>-0.29899281100000002</v>
      </c>
      <c r="BE731" s="1">
        <v>0.33557622069999998</v>
      </c>
      <c r="BF731" s="1">
        <v>0.14849081689999999</v>
      </c>
      <c r="BG731" s="1">
        <v>-0.94473289500000002</v>
      </c>
      <c r="BH731" s="1">
        <v>0.59689130830000003</v>
      </c>
      <c r="BI731" s="1">
        <v>7.4850885399999997E-2</v>
      </c>
      <c r="BJ731">
        <v>1</v>
      </c>
      <c r="BK731">
        <v>2</v>
      </c>
      <c r="BL731" t="s">
        <v>764</v>
      </c>
      <c r="BM731" t="s">
        <v>763</v>
      </c>
      <c r="BN731" s="36" t="s">
        <v>791</v>
      </c>
      <c r="BO731" s="1">
        <v>0.66810015700000003</v>
      </c>
      <c r="BP731" s="1">
        <v>-0.71791456600000003</v>
      </c>
      <c r="BQ731" s="1">
        <v>-1.5715021999999999E-2</v>
      </c>
      <c r="BR731" s="1">
        <v>6.1026200099999997E-2</v>
      </c>
      <c r="BS731" s="1">
        <v>0.66810015700000003</v>
      </c>
      <c r="BT731" s="1">
        <v>0.71791456629999995</v>
      </c>
      <c r="BU731" s="1">
        <v>1.5715022400000001E-2</v>
      </c>
      <c r="BV731" s="1">
        <v>6.1026200099999997E-2</v>
      </c>
      <c r="BW731" t="s">
        <v>7231</v>
      </c>
      <c r="BX731" t="s">
        <v>1085</v>
      </c>
      <c r="BY731" t="s">
        <v>1063</v>
      </c>
      <c r="BZ731" t="s">
        <v>1085</v>
      </c>
      <c r="CA731">
        <v>422</v>
      </c>
      <c r="CB731">
        <v>123</v>
      </c>
      <c r="CC731">
        <v>10</v>
      </c>
      <c r="CD731">
        <v>1</v>
      </c>
      <c r="CE731">
        <v>2017</v>
      </c>
      <c r="CF731">
        <v>465</v>
      </c>
      <c r="CG731">
        <v>0.22500000000000001</v>
      </c>
      <c r="CH731">
        <v>0.28799999999999998</v>
      </c>
      <c r="CI731">
        <v>0.34399999999999997</v>
      </c>
      <c r="CJ731">
        <v>131</v>
      </c>
      <c r="CK731">
        <v>0.28199999999999997</v>
      </c>
      <c r="CL731">
        <v>27</v>
      </c>
      <c r="CM731">
        <v>7</v>
      </c>
      <c r="CN731" t="s">
        <v>255</v>
      </c>
      <c r="CO731">
        <v>31</v>
      </c>
      <c r="CP731" t="s">
        <v>1377</v>
      </c>
      <c r="CQ731">
        <v>423</v>
      </c>
      <c r="CR731">
        <v>124</v>
      </c>
      <c r="CS731">
        <v>17</v>
      </c>
      <c r="CT731">
        <v>1</v>
      </c>
      <c r="CU731">
        <v>2016</v>
      </c>
      <c r="CV731">
        <v>464</v>
      </c>
      <c r="CW731">
        <v>0.24299999999999999</v>
      </c>
      <c r="CX731">
        <v>0.30199999999999999</v>
      </c>
      <c r="CY731">
        <v>0.40899999999999997</v>
      </c>
      <c r="CZ731">
        <v>144</v>
      </c>
      <c r="DA731">
        <v>0.31</v>
      </c>
      <c r="DB731">
        <v>38</v>
      </c>
      <c r="DC731">
        <v>14</v>
      </c>
      <c r="DD731" t="s">
        <v>255</v>
      </c>
      <c r="DE731">
        <v>30</v>
      </c>
      <c r="DF731" t="s">
        <v>1377</v>
      </c>
      <c r="DG731">
        <v>258</v>
      </c>
      <c r="DH731">
        <v>75</v>
      </c>
      <c r="DI731">
        <v>8</v>
      </c>
      <c r="DJ731">
        <v>0</v>
      </c>
      <c r="DK731">
        <v>2015</v>
      </c>
      <c r="DL731">
        <v>282</v>
      </c>
      <c r="DM731">
        <v>0.26700000000000002</v>
      </c>
      <c r="DN731">
        <v>0.31900000000000001</v>
      </c>
      <c r="DO731">
        <v>0.42199999999999999</v>
      </c>
      <c r="DP731">
        <v>91</v>
      </c>
      <c r="DQ731">
        <v>0.32300000000000001</v>
      </c>
      <c r="DR731">
        <v>32</v>
      </c>
      <c r="DS731">
        <v>7</v>
      </c>
      <c r="DT731" t="s">
        <v>255</v>
      </c>
      <c r="DU731">
        <v>29</v>
      </c>
      <c r="DV731" s="36" t="s">
        <v>1474</v>
      </c>
    </row>
    <row r="732" spans="1:126" x14ac:dyDescent="0.3">
      <c r="A732">
        <v>731</v>
      </c>
      <c r="B732" t="s">
        <v>3103</v>
      </c>
      <c r="C732" t="s">
        <v>2988</v>
      </c>
      <c r="D732" t="s">
        <v>92</v>
      </c>
      <c r="E732">
        <v>519421</v>
      </c>
      <c r="F732" t="s">
        <v>250</v>
      </c>
      <c r="I732" t="s">
        <v>1103</v>
      </c>
      <c r="J732">
        <v>22</v>
      </c>
      <c r="K732" t="s">
        <v>785</v>
      </c>
      <c r="L732">
        <v>67</v>
      </c>
      <c r="M732">
        <v>100</v>
      </c>
      <c r="N732">
        <v>36</v>
      </c>
      <c r="O732">
        <v>188</v>
      </c>
      <c r="P732">
        <v>94</v>
      </c>
      <c r="Q732">
        <v>119</v>
      </c>
      <c r="R732">
        <v>84</v>
      </c>
      <c r="S732">
        <v>103</v>
      </c>
      <c r="T732">
        <v>98</v>
      </c>
      <c r="U732">
        <v>93</v>
      </c>
      <c r="V732">
        <v>110</v>
      </c>
      <c r="W732">
        <v>93</v>
      </c>
      <c r="X732">
        <v>29</v>
      </c>
      <c r="Y732">
        <v>94</v>
      </c>
      <c r="Z732">
        <v>3</v>
      </c>
      <c r="AA732">
        <v>2</v>
      </c>
      <c r="AB732" s="1">
        <v>0.20899999999999999</v>
      </c>
      <c r="AC732" s="1">
        <v>0.27300000000000002</v>
      </c>
      <c r="AD732" s="1">
        <v>0.35799999999999998</v>
      </c>
      <c r="AE732" s="1">
        <v>0.27800000000000002</v>
      </c>
      <c r="AF732" s="36">
        <v>9</v>
      </c>
      <c r="AG732" s="36">
        <v>8</v>
      </c>
      <c r="AH732" s="8">
        <v>2</v>
      </c>
      <c r="AI732" s="36">
        <v>-5</v>
      </c>
      <c r="AJ732" s="38">
        <v>716</v>
      </c>
      <c r="AK732" s="38">
        <v>81</v>
      </c>
      <c r="AL732" s="1">
        <v>0.185</v>
      </c>
      <c r="AM732" s="1">
        <v>0.4833333333</v>
      </c>
      <c r="AN732" s="1">
        <v>9.3698749200000001E-2</v>
      </c>
      <c r="AO732" s="1">
        <v>4.6882321400000003E-2</v>
      </c>
      <c r="AP732" s="1">
        <v>7.4664710699999998E-2</v>
      </c>
      <c r="AQ732" s="1">
        <v>0.25842808649999999</v>
      </c>
      <c r="AR732" s="1">
        <v>0.1290184244</v>
      </c>
      <c r="AS732" s="1">
        <v>0.14851236540000001</v>
      </c>
      <c r="AT732" s="1">
        <v>3.9937169799999998E-2</v>
      </c>
      <c r="AU732" s="1">
        <v>4.1722564000000002E-3</v>
      </c>
      <c r="AV732" s="1">
        <v>2.8940526099999999E-2</v>
      </c>
      <c r="AW732" s="1">
        <v>0.27773174509999998</v>
      </c>
      <c r="AX732" s="1">
        <v>-0.90091252099999997</v>
      </c>
      <c r="AY732" s="1">
        <v>-2.2390674999999999E-2</v>
      </c>
      <c r="AZ732" s="1">
        <v>-1.0382210789999999</v>
      </c>
      <c r="BA732" s="1">
        <v>0.92803943489999996</v>
      </c>
      <c r="BB732" s="1">
        <v>-0.19619113799999999</v>
      </c>
      <c r="BC732" s="1">
        <v>1.0156901277999999</v>
      </c>
      <c r="BD732" s="1">
        <v>-0.92935932200000004</v>
      </c>
      <c r="BE732" s="1">
        <v>0.1103354994</v>
      </c>
      <c r="BF732" s="1">
        <v>-6.8557710999999993E-2</v>
      </c>
      <c r="BG732" s="1">
        <v>-9.7359623000000006E-2</v>
      </c>
      <c r="BH732" s="1">
        <v>0.2206454648</v>
      </c>
      <c r="BI732" s="1">
        <v>-0.66886997400000003</v>
      </c>
      <c r="BJ732">
        <v>2</v>
      </c>
      <c r="BK732">
        <v>2</v>
      </c>
      <c r="BL732" t="s">
        <v>759</v>
      </c>
      <c r="BM732" t="s">
        <v>762</v>
      </c>
      <c r="BN732" s="36" t="s">
        <v>782</v>
      </c>
      <c r="BO732" s="1">
        <v>0.3346797614</v>
      </c>
      <c r="BP732" s="1">
        <v>0.81700869769999995</v>
      </c>
      <c r="BQ732" s="1">
        <v>0.3786073734</v>
      </c>
      <c r="BR732" s="1">
        <v>9.5589580199999996E-2</v>
      </c>
      <c r="BS732" s="1">
        <v>0.3346797614</v>
      </c>
      <c r="BT732" s="1">
        <v>0.81700869769999995</v>
      </c>
      <c r="BU732" s="1">
        <v>0.3786073734</v>
      </c>
      <c r="BV732" s="1">
        <v>9.5589580199999996E-2</v>
      </c>
      <c r="BW732" t="s">
        <v>2888</v>
      </c>
      <c r="BX732" t="s">
        <v>1111</v>
      </c>
      <c r="BY732" t="s">
        <v>1063</v>
      </c>
      <c r="CP732" t="s">
        <v>1111</v>
      </c>
      <c r="CQ732">
        <v>24</v>
      </c>
      <c r="CR732">
        <v>26</v>
      </c>
      <c r="CS732">
        <v>1</v>
      </c>
      <c r="CT732">
        <v>1</v>
      </c>
      <c r="CU732">
        <v>2016</v>
      </c>
      <c r="CV732">
        <v>27</v>
      </c>
      <c r="CW732">
        <v>0.125</v>
      </c>
      <c r="CX732">
        <v>0.222</v>
      </c>
      <c r="CY732">
        <v>0.29199999999999998</v>
      </c>
      <c r="CZ732">
        <v>6</v>
      </c>
      <c r="DA732">
        <v>0.23100000000000001</v>
      </c>
      <c r="DB732">
        <v>2</v>
      </c>
      <c r="DC732">
        <v>0</v>
      </c>
      <c r="DD732" t="s">
        <v>250</v>
      </c>
      <c r="DE732">
        <v>27</v>
      </c>
      <c r="DV732" s="36" t="s">
        <v>3252</v>
      </c>
    </row>
    <row r="733" spans="1:126" x14ac:dyDescent="0.3">
      <c r="A733">
        <v>732</v>
      </c>
      <c r="B733" t="s">
        <v>4124</v>
      </c>
      <c r="C733" t="s">
        <v>2085</v>
      </c>
      <c r="D733" t="s">
        <v>4125</v>
      </c>
      <c r="E733">
        <v>592863</v>
      </c>
      <c r="F733" t="s">
        <v>249</v>
      </c>
      <c r="I733" t="s">
        <v>1103</v>
      </c>
      <c r="J733">
        <v>19</v>
      </c>
      <c r="K733" t="s">
        <v>808</v>
      </c>
      <c r="L733">
        <v>76</v>
      </c>
      <c r="M733">
        <v>89</v>
      </c>
      <c r="N733">
        <v>51</v>
      </c>
      <c r="O733">
        <v>184</v>
      </c>
      <c r="P733">
        <v>92</v>
      </c>
      <c r="Q733">
        <v>102</v>
      </c>
      <c r="R733">
        <v>97</v>
      </c>
      <c r="S733">
        <v>88</v>
      </c>
      <c r="T733">
        <v>105</v>
      </c>
      <c r="U733">
        <v>129</v>
      </c>
      <c r="V733">
        <v>78</v>
      </c>
      <c r="W733">
        <v>95</v>
      </c>
      <c r="X733">
        <v>26</v>
      </c>
      <c r="Y733">
        <v>131</v>
      </c>
      <c r="Z733">
        <v>3</v>
      </c>
      <c r="AA733">
        <v>3</v>
      </c>
      <c r="AB733" s="1">
        <v>0.22700000000000001</v>
      </c>
      <c r="AC733" s="1">
        <v>0.28699999999999998</v>
      </c>
      <c r="AD733" s="1">
        <v>0.35299999999999998</v>
      </c>
      <c r="AE733" s="1">
        <v>0.28299999999999997</v>
      </c>
      <c r="AF733" s="36">
        <v>12</v>
      </c>
      <c r="AG733" s="36">
        <v>11</v>
      </c>
      <c r="AH733" s="8">
        <v>3</v>
      </c>
      <c r="AI733" s="36">
        <v>-6</v>
      </c>
      <c r="AJ733" s="38">
        <v>498</v>
      </c>
      <c r="AK733" s="38">
        <v>179</v>
      </c>
      <c r="AL733" s="1">
        <v>0.21</v>
      </c>
      <c r="AM733" s="1">
        <v>0.43333333330000001</v>
      </c>
      <c r="AN733" s="1">
        <v>0.1307037714</v>
      </c>
      <c r="AO733" s="1">
        <v>4.5853511999999999E-2</v>
      </c>
      <c r="AP733" s="1">
        <v>7.3342376299999998E-2</v>
      </c>
      <c r="AQ733" s="1">
        <v>0.2219814474</v>
      </c>
      <c r="AR733" s="1">
        <v>0.1494610086</v>
      </c>
      <c r="AS733" s="1">
        <v>0.12605807050000001</v>
      </c>
      <c r="AT733" s="1">
        <v>4.2760735799999998E-2</v>
      </c>
      <c r="AU733" s="1">
        <v>5.8125184999999998E-3</v>
      </c>
      <c r="AV733" s="1">
        <v>2.0446617E-2</v>
      </c>
      <c r="AW733" s="1">
        <v>0.28329850559999997</v>
      </c>
      <c r="AX733" s="1">
        <v>-0.65492958000000001</v>
      </c>
      <c r="AY733" s="1">
        <v>-0.77632145699999999</v>
      </c>
      <c r="AZ733" s="1">
        <v>-0.80440054900000002</v>
      </c>
      <c r="BA733" s="1">
        <v>0.88461267239999997</v>
      </c>
      <c r="BB733" s="1">
        <v>-0.251724369</v>
      </c>
      <c r="BC733" s="1">
        <v>0.11220160680000001</v>
      </c>
      <c r="BD733" s="1">
        <v>-0.14968558500000001</v>
      </c>
      <c r="BE733" s="1">
        <v>-0.41105863100000001</v>
      </c>
      <c r="BF733" s="1">
        <v>0.2316232956</v>
      </c>
      <c r="BG733" s="1">
        <v>0.39618331150000002</v>
      </c>
      <c r="BH733" s="1">
        <v>-0.49716991799999999</v>
      </c>
      <c r="BI733" s="1">
        <v>-0.47774718599999999</v>
      </c>
      <c r="BJ733">
        <v>2</v>
      </c>
      <c r="BK733">
        <v>2</v>
      </c>
      <c r="BL733" t="s">
        <v>759</v>
      </c>
      <c r="BM733" t="s">
        <v>761</v>
      </c>
      <c r="BN733" s="36" t="s">
        <v>779</v>
      </c>
      <c r="BO733" s="1">
        <v>-0.33013649</v>
      </c>
      <c r="BP733" s="1">
        <v>0.87725307939999997</v>
      </c>
      <c r="BQ733" s="1">
        <v>-0.215572978</v>
      </c>
      <c r="BR733" s="1">
        <v>-0.117784294</v>
      </c>
      <c r="BS733" s="1">
        <v>0.33013649020000002</v>
      </c>
      <c r="BT733" s="1">
        <v>0.87725307939999997</v>
      </c>
      <c r="BU733" s="1">
        <v>0.215572978</v>
      </c>
      <c r="BV733" s="1">
        <v>0.11778429410000001</v>
      </c>
      <c r="BW733" t="s">
        <v>2813</v>
      </c>
      <c r="BX733" t="s">
        <v>1383</v>
      </c>
      <c r="BY733" t="s">
        <v>1373</v>
      </c>
      <c r="BZ733" t="s">
        <v>1383</v>
      </c>
      <c r="CA733">
        <v>16</v>
      </c>
      <c r="CB733">
        <v>5</v>
      </c>
      <c r="CC733">
        <v>0</v>
      </c>
      <c r="CD733">
        <v>2</v>
      </c>
      <c r="CE733">
        <v>2017</v>
      </c>
      <c r="CF733">
        <v>17</v>
      </c>
      <c r="CG733">
        <v>0.25</v>
      </c>
      <c r="CH733">
        <v>0.29399999999999998</v>
      </c>
      <c r="CI733">
        <v>0.25</v>
      </c>
      <c r="CJ733">
        <v>4</v>
      </c>
      <c r="CK733">
        <v>0.254</v>
      </c>
      <c r="CL733">
        <v>2</v>
      </c>
      <c r="CM733">
        <v>1</v>
      </c>
      <c r="CN733" t="s">
        <v>249</v>
      </c>
      <c r="CO733">
        <v>25</v>
      </c>
      <c r="DF733" t="s">
        <v>1383</v>
      </c>
      <c r="DG733">
        <v>21</v>
      </c>
      <c r="DH733">
        <v>8</v>
      </c>
      <c r="DI733">
        <v>1</v>
      </c>
      <c r="DJ733">
        <v>0</v>
      </c>
      <c r="DK733">
        <v>2015</v>
      </c>
      <c r="DL733">
        <v>22</v>
      </c>
      <c r="DM733">
        <v>0.28599999999999998</v>
      </c>
      <c r="DN733">
        <v>0.318</v>
      </c>
      <c r="DO733">
        <v>0.57099999999999995</v>
      </c>
      <c r="DP733">
        <v>8</v>
      </c>
      <c r="DQ733">
        <v>0.372</v>
      </c>
      <c r="DR733">
        <v>10</v>
      </c>
      <c r="DS733">
        <v>1</v>
      </c>
      <c r="DT733" t="s">
        <v>249</v>
      </c>
      <c r="DU733">
        <v>23</v>
      </c>
      <c r="DV733" s="36" t="s">
        <v>4126</v>
      </c>
    </row>
    <row r="734" spans="1:126" x14ac:dyDescent="0.3">
      <c r="A734">
        <v>733</v>
      </c>
      <c r="B734" t="s">
        <v>6876</v>
      </c>
      <c r="C734" t="s">
        <v>2085</v>
      </c>
      <c r="D734" t="s">
        <v>161</v>
      </c>
      <c r="E734">
        <v>608384</v>
      </c>
      <c r="F734" t="s">
        <v>249</v>
      </c>
      <c r="I734" t="s">
        <v>1103</v>
      </c>
      <c r="J734">
        <v>28</v>
      </c>
      <c r="K734" t="s">
        <v>6352</v>
      </c>
      <c r="L734">
        <v>76</v>
      </c>
      <c r="M734">
        <v>83</v>
      </c>
      <c r="N734">
        <v>140</v>
      </c>
      <c r="O734">
        <v>41</v>
      </c>
      <c r="P734">
        <v>78</v>
      </c>
      <c r="Q734">
        <v>116</v>
      </c>
      <c r="R734">
        <v>115</v>
      </c>
      <c r="S734">
        <v>107</v>
      </c>
      <c r="T734">
        <v>98</v>
      </c>
      <c r="U734">
        <v>213</v>
      </c>
      <c r="V734">
        <v>99</v>
      </c>
      <c r="W734">
        <v>106</v>
      </c>
      <c r="X734">
        <v>24</v>
      </c>
      <c r="Y734">
        <v>362</v>
      </c>
      <c r="Z734">
        <v>9</v>
      </c>
      <c r="AA734">
        <v>3</v>
      </c>
      <c r="AB734" s="1">
        <v>0.25600000000000001</v>
      </c>
      <c r="AC734" s="1">
        <v>0.313</v>
      </c>
      <c r="AD734" s="1">
        <v>0.40899999999999997</v>
      </c>
      <c r="AE734" s="1">
        <v>0.315</v>
      </c>
      <c r="AF734" s="36">
        <v>34</v>
      </c>
      <c r="AG734" s="36">
        <v>32</v>
      </c>
      <c r="AH734" s="8">
        <v>12</v>
      </c>
      <c r="AI734" s="36">
        <v>-5</v>
      </c>
      <c r="AJ734" s="38">
        <v>217</v>
      </c>
      <c r="AK734" s="38">
        <v>74</v>
      </c>
      <c r="AL734" s="1">
        <v>0.21</v>
      </c>
      <c r="AM734" s="1">
        <v>0.4</v>
      </c>
      <c r="AN734" s="1">
        <v>0.3620991811</v>
      </c>
      <c r="AO734" s="1">
        <v>1.01208214E-2</v>
      </c>
      <c r="AP734" s="1">
        <v>6.1634903499999998E-2</v>
      </c>
      <c r="AQ734" s="1">
        <v>0.25226061719999998</v>
      </c>
      <c r="AR734" s="1">
        <v>0.1766165935</v>
      </c>
      <c r="AS734" s="1">
        <v>0.15329682750000001</v>
      </c>
      <c r="AT734" s="1">
        <v>3.9630575000000001E-2</v>
      </c>
      <c r="AU734" s="1">
        <v>9.5609896E-3</v>
      </c>
      <c r="AV734" s="1">
        <v>2.6065052299999999E-2</v>
      </c>
      <c r="AW734" s="1">
        <v>0.31546754049999998</v>
      </c>
      <c r="AX734" s="1">
        <v>-0.65492958000000001</v>
      </c>
      <c r="AY734" s="1">
        <v>-1.278941978</v>
      </c>
      <c r="AZ734" s="1">
        <v>0.65769821650000004</v>
      </c>
      <c r="BA734" s="1">
        <v>-0.62368913500000001</v>
      </c>
      <c r="BB734" s="1">
        <v>-0.74339563500000005</v>
      </c>
      <c r="BC734" s="1">
        <v>0.86280256769999997</v>
      </c>
      <c r="BD734" s="1">
        <v>0.88601988789999997</v>
      </c>
      <c r="BE734" s="1">
        <v>0.22143186040000001</v>
      </c>
      <c r="BF734" s="1">
        <v>-0.101152642</v>
      </c>
      <c r="BG734" s="1">
        <v>1.5240709512999999</v>
      </c>
      <c r="BH734" s="1">
        <v>-2.2359170000000001E-2</v>
      </c>
      <c r="BI734" s="1">
        <v>0.62670766690000002</v>
      </c>
      <c r="BJ734">
        <v>2</v>
      </c>
      <c r="BK734">
        <v>3</v>
      </c>
      <c r="BL734" t="s">
        <v>760</v>
      </c>
      <c r="BM734" t="s">
        <v>759</v>
      </c>
      <c r="BN734" s="36" t="s">
        <v>798</v>
      </c>
      <c r="BO734" s="1">
        <v>3.1269827E-2</v>
      </c>
      <c r="BP734" s="1">
        <v>0.41645528170000001</v>
      </c>
      <c r="BQ734" s="1">
        <v>-0.65225166700000003</v>
      </c>
      <c r="BR734" s="1">
        <v>-0.254249477</v>
      </c>
      <c r="BS734" s="1">
        <v>3.1269827E-2</v>
      </c>
      <c r="BT734" s="1">
        <v>0.41645528170000001</v>
      </c>
      <c r="BU734" s="1">
        <v>0.6522516666</v>
      </c>
      <c r="BV734" s="1">
        <v>0.25424947689999999</v>
      </c>
      <c r="BW734" t="s">
        <v>2803</v>
      </c>
      <c r="BX734" t="s">
        <v>1081</v>
      </c>
      <c r="BY734" t="s">
        <v>1063</v>
      </c>
      <c r="BZ734" t="s">
        <v>1081</v>
      </c>
      <c r="CA734">
        <v>313</v>
      </c>
      <c r="CB734">
        <v>83</v>
      </c>
      <c r="CC734">
        <v>12</v>
      </c>
      <c r="CD734">
        <v>1</v>
      </c>
      <c r="CE734">
        <v>2017</v>
      </c>
      <c r="CF734">
        <v>343</v>
      </c>
      <c r="CG734">
        <v>0.28799999999999998</v>
      </c>
      <c r="CH734">
        <v>0.33800000000000002</v>
      </c>
      <c r="CI734">
        <v>0.47299999999999998</v>
      </c>
      <c r="CJ734">
        <v>120</v>
      </c>
      <c r="CK734">
        <v>0.35</v>
      </c>
      <c r="CL734">
        <v>48</v>
      </c>
      <c r="CM734">
        <v>16</v>
      </c>
      <c r="CN734" t="s">
        <v>249</v>
      </c>
      <c r="CO734">
        <v>23</v>
      </c>
      <c r="DV734" s="36" t="s">
        <v>6351</v>
      </c>
    </row>
    <row r="735" spans="1:126" x14ac:dyDescent="0.3">
      <c r="A735">
        <v>734</v>
      </c>
      <c r="B735" t="s">
        <v>4127</v>
      </c>
      <c r="C735" t="s">
        <v>4128</v>
      </c>
      <c r="D735" t="s">
        <v>4129</v>
      </c>
      <c r="E735">
        <v>607776</v>
      </c>
      <c r="F735" t="s">
        <v>249</v>
      </c>
      <c r="I735" t="s">
        <v>1065</v>
      </c>
      <c r="J735">
        <v>22</v>
      </c>
      <c r="K735" t="s">
        <v>785</v>
      </c>
      <c r="L735">
        <v>76</v>
      </c>
      <c r="M735">
        <v>93</v>
      </c>
      <c r="N735">
        <v>56</v>
      </c>
      <c r="O735">
        <v>93</v>
      </c>
      <c r="P735">
        <v>86</v>
      </c>
      <c r="Q735">
        <v>123</v>
      </c>
      <c r="R735">
        <v>93</v>
      </c>
      <c r="S735">
        <v>96</v>
      </c>
      <c r="T735">
        <v>80</v>
      </c>
      <c r="U735">
        <v>160</v>
      </c>
      <c r="V735">
        <v>96</v>
      </c>
      <c r="W735">
        <v>92</v>
      </c>
      <c r="X735">
        <v>27</v>
      </c>
      <c r="Y735">
        <v>143</v>
      </c>
      <c r="Z735">
        <v>4</v>
      </c>
      <c r="AA735">
        <v>2</v>
      </c>
      <c r="AB735" s="1">
        <v>0.20899999999999999</v>
      </c>
      <c r="AC735" s="1">
        <v>0.27100000000000002</v>
      </c>
      <c r="AD735" s="1">
        <v>0.34699999999999998</v>
      </c>
      <c r="AE735" s="1">
        <v>0.27300000000000002</v>
      </c>
      <c r="AF735" s="36">
        <v>11</v>
      </c>
      <c r="AG735" s="36">
        <v>10</v>
      </c>
      <c r="AH735" s="8">
        <v>2</v>
      </c>
      <c r="AI735" s="36">
        <v>-8</v>
      </c>
      <c r="AJ735" s="38">
        <v>517</v>
      </c>
      <c r="AK735" s="38">
        <v>184</v>
      </c>
      <c r="AL735" s="1">
        <v>0.21</v>
      </c>
      <c r="AM735" s="1">
        <v>0.45</v>
      </c>
      <c r="AN735" s="1">
        <v>0.14326057659999999</v>
      </c>
      <c r="AO735" s="1">
        <v>2.3082969200000001E-2</v>
      </c>
      <c r="AP735" s="1">
        <v>6.8358989600000003E-2</v>
      </c>
      <c r="AQ735" s="1">
        <v>0.26742330939999998</v>
      </c>
      <c r="AR735" s="1">
        <v>0.14196805430000001</v>
      </c>
      <c r="AS735" s="1">
        <v>0.1379203812</v>
      </c>
      <c r="AT735" s="1">
        <v>3.2454755699999997E-2</v>
      </c>
      <c r="AU735" s="1">
        <v>7.2055054999999998E-3</v>
      </c>
      <c r="AV735" s="1">
        <v>2.5191932300000001E-2</v>
      </c>
      <c r="AW735" s="1">
        <v>0.27294093660000002</v>
      </c>
      <c r="AX735" s="1">
        <v>-0.65492958000000001</v>
      </c>
      <c r="AY735" s="1">
        <v>-0.52501119600000001</v>
      </c>
      <c r="AZ735" s="1">
        <v>-0.725058918</v>
      </c>
      <c r="BA735" s="1">
        <v>-7.6547831999999996E-2</v>
      </c>
      <c r="BB735" s="1">
        <v>-0.46100848300000002</v>
      </c>
      <c r="BC735" s="1">
        <v>1.2386758625000001</v>
      </c>
      <c r="BD735" s="1">
        <v>-0.43546450799999997</v>
      </c>
      <c r="BE735" s="1">
        <v>-0.135612922</v>
      </c>
      <c r="BF735" s="1">
        <v>-0.864033571</v>
      </c>
      <c r="BG735" s="1">
        <v>0.81532293909999998</v>
      </c>
      <c r="BH735" s="1">
        <v>-9.6146045999999999E-2</v>
      </c>
      <c r="BI735" s="1">
        <v>-0.83335211200000003</v>
      </c>
      <c r="BJ735">
        <v>2</v>
      </c>
      <c r="BK735">
        <v>2</v>
      </c>
      <c r="BL735" t="s">
        <v>759</v>
      </c>
      <c r="BM735" t="s">
        <v>762</v>
      </c>
      <c r="BN735" s="36" t="s">
        <v>782</v>
      </c>
      <c r="BO735" s="1">
        <v>4.0440962400000002E-2</v>
      </c>
      <c r="BP735" s="1">
        <v>0.90615961990000005</v>
      </c>
      <c r="BQ735" s="1">
        <v>0.34297325220000002</v>
      </c>
      <c r="BR735" s="1">
        <v>5.6455585000000003E-2</v>
      </c>
      <c r="BS735" s="1">
        <v>4.0440962400000002E-2</v>
      </c>
      <c r="BT735" s="1">
        <v>0.90615961990000005</v>
      </c>
      <c r="BU735" s="1">
        <v>0.34297325220000002</v>
      </c>
      <c r="BV735" s="1">
        <v>5.6455585000000003E-2</v>
      </c>
      <c r="BW735" t="s">
        <v>2874</v>
      </c>
      <c r="BX735" t="s">
        <v>1104</v>
      </c>
      <c r="BY735" t="s">
        <v>1063</v>
      </c>
      <c r="BZ735" t="s">
        <v>1104</v>
      </c>
      <c r="CA735">
        <v>68</v>
      </c>
      <c r="CB735">
        <v>28</v>
      </c>
      <c r="CC735">
        <v>3</v>
      </c>
      <c r="CD735">
        <v>1</v>
      </c>
      <c r="CE735">
        <v>2017</v>
      </c>
      <c r="CF735">
        <v>73</v>
      </c>
      <c r="CG735">
        <v>0.23499999999999999</v>
      </c>
      <c r="CH735">
        <v>0.28799999999999998</v>
      </c>
      <c r="CI735">
        <v>0.39700000000000002</v>
      </c>
      <c r="CJ735">
        <v>22</v>
      </c>
      <c r="CK735">
        <v>0.29899999999999999</v>
      </c>
      <c r="CL735">
        <v>10</v>
      </c>
      <c r="CM735">
        <v>2</v>
      </c>
      <c r="CN735" t="s">
        <v>249</v>
      </c>
      <c r="CO735">
        <v>26</v>
      </c>
      <c r="DF735" t="s">
        <v>1104</v>
      </c>
      <c r="DG735">
        <v>32</v>
      </c>
      <c r="DH735">
        <v>10</v>
      </c>
      <c r="DI735">
        <v>0</v>
      </c>
      <c r="DJ735">
        <v>0</v>
      </c>
      <c r="DK735">
        <v>2015</v>
      </c>
      <c r="DL735">
        <v>34</v>
      </c>
      <c r="DM735">
        <v>0.219</v>
      </c>
      <c r="DN735">
        <v>0.23499999999999999</v>
      </c>
      <c r="DO735">
        <v>0.28100000000000003</v>
      </c>
      <c r="DP735">
        <v>8</v>
      </c>
      <c r="DQ735">
        <v>0.22700000000000001</v>
      </c>
      <c r="DR735">
        <v>2</v>
      </c>
      <c r="DS735">
        <v>0</v>
      </c>
      <c r="DT735" t="s">
        <v>249</v>
      </c>
      <c r="DU735">
        <v>24</v>
      </c>
      <c r="DV735" s="36" t="s">
        <v>4130</v>
      </c>
    </row>
    <row r="736" spans="1:126" x14ac:dyDescent="0.3">
      <c r="A736">
        <v>735</v>
      </c>
      <c r="B736" t="s">
        <v>698</v>
      </c>
      <c r="C736" t="s">
        <v>240</v>
      </c>
      <c r="D736" t="s">
        <v>7</v>
      </c>
      <c r="E736">
        <v>435064</v>
      </c>
      <c r="F736" t="s">
        <v>255</v>
      </c>
      <c r="I736" t="s">
        <v>1065</v>
      </c>
      <c r="J736">
        <v>31</v>
      </c>
      <c r="K736" t="s">
        <v>810</v>
      </c>
      <c r="L736">
        <v>90</v>
      </c>
      <c r="M736">
        <v>120</v>
      </c>
      <c r="N736">
        <v>36</v>
      </c>
      <c r="O736">
        <v>0</v>
      </c>
      <c r="P736">
        <v>95</v>
      </c>
      <c r="Q736">
        <v>112</v>
      </c>
      <c r="R736">
        <v>101</v>
      </c>
      <c r="S736">
        <v>72</v>
      </c>
      <c r="T736">
        <v>59</v>
      </c>
      <c r="U736">
        <v>10</v>
      </c>
      <c r="V736">
        <v>85</v>
      </c>
      <c r="W736">
        <v>86</v>
      </c>
      <c r="X736">
        <v>35</v>
      </c>
      <c r="Y736">
        <v>92</v>
      </c>
      <c r="Z736">
        <v>2</v>
      </c>
      <c r="AA736">
        <v>0</v>
      </c>
      <c r="AB736" s="1">
        <v>0.20699999999999999</v>
      </c>
      <c r="AC736" s="1">
        <v>0.26500000000000001</v>
      </c>
      <c r="AD736" s="1">
        <v>0.31</v>
      </c>
      <c r="AE736" s="1">
        <v>0.25600000000000001</v>
      </c>
      <c r="AF736" s="36">
        <v>7</v>
      </c>
      <c r="AG736" s="36">
        <v>7</v>
      </c>
      <c r="AH736" s="8">
        <v>1</v>
      </c>
      <c r="AI736" s="36">
        <v>-6</v>
      </c>
      <c r="AJ736" s="38">
        <v>750</v>
      </c>
      <c r="AK736" s="38">
        <v>122</v>
      </c>
      <c r="AL736" s="1">
        <v>0.25</v>
      </c>
      <c r="AM736" s="1">
        <v>0.58333333330000003</v>
      </c>
      <c r="AN736" s="1">
        <v>9.2283720200000002E-2</v>
      </c>
      <c r="AO736" s="1">
        <v>1E-4</v>
      </c>
      <c r="AP736" s="1">
        <v>7.5389113899999999E-2</v>
      </c>
      <c r="AQ736" s="1">
        <v>0.24404856089999999</v>
      </c>
      <c r="AR736" s="1">
        <v>0.15426413489999999</v>
      </c>
      <c r="AS736" s="1">
        <v>0.1032755574</v>
      </c>
      <c r="AT736" s="1">
        <v>2.3819735299999999E-2</v>
      </c>
      <c r="AU736" s="1">
        <v>4.308184E-4</v>
      </c>
      <c r="AV736" s="1">
        <v>2.2376771600000001E-2</v>
      </c>
      <c r="AW736" s="1">
        <v>0.25609040729999999</v>
      </c>
      <c r="AX736" s="1">
        <v>-0.26135687499999999</v>
      </c>
      <c r="AY736" s="1">
        <v>1.4854708896</v>
      </c>
      <c r="AZ736" s="1">
        <v>-1.0471621040000001</v>
      </c>
      <c r="BA736" s="1">
        <v>-1.0466749980000001</v>
      </c>
      <c r="BB736" s="1">
        <v>-0.165768837</v>
      </c>
      <c r="BC736" s="1">
        <v>0.65923102300000003</v>
      </c>
      <c r="BD736" s="1">
        <v>3.3504144200000002E-2</v>
      </c>
      <c r="BE736" s="1">
        <v>-0.94007406400000004</v>
      </c>
      <c r="BF736" s="1">
        <v>-1.782046145</v>
      </c>
      <c r="BG736" s="1">
        <v>-1.2231310470000001</v>
      </c>
      <c r="BH736" s="1">
        <v>-0.334053663</v>
      </c>
      <c r="BI736" s="1">
        <v>-1.4118789140000001</v>
      </c>
      <c r="BJ736">
        <v>3</v>
      </c>
      <c r="BK736">
        <v>3</v>
      </c>
      <c r="BL736" t="s">
        <v>762</v>
      </c>
      <c r="BM736" t="s">
        <v>761</v>
      </c>
      <c r="BN736" s="36" t="s">
        <v>783</v>
      </c>
      <c r="BO736" s="1">
        <v>-0.182085259</v>
      </c>
      <c r="BP736" s="1">
        <v>-6.7921784999999998E-2</v>
      </c>
      <c r="BQ736" s="1">
        <v>0.96484242919999996</v>
      </c>
      <c r="BR736" s="1">
        <v>7.9730077199999999E-2</v>
      </c>
      <c r="BS736" s="1">
        <v>0.18208525919999999</v>
      </c>
      <c r="BT736" s="1">
        <v>6.7921785100000007E-2</v>
      </c>
      <c r="BU736" s="1">
        <v>0.96484242919999996</v>
      </c>
      <c r="BV736" s="1">
        <v>7.9730077199999999E-2</v>
      </c>
      <c r="BW736" t="s">
        <v>2902</v>
      </c>
      <c r="BX736" t="s">
        <v>1402</v>
      </c>
      <c r="BY736" t="s">
        <v>1373</v>
      </c>
      <c r="CP736" t="s">
        <v>1402</v>
      </c>
      <c r="CQ736">
        <v>228</v>
      </c>
      <c r="CR736">
        <v>75</v>
      </c>
      <c r="CS736">
        <v>7</v>
      </c>
      <c r="CT736">
        <v>0</v>
      </c>
      <c r="CU736">
        <v>2016</v>
      </c>
      <c r="CV736">
        <v>251</v>
      </c>
      <c r="CW736">
        <v>0.23699999999999999</v>
      </c>
      <c r="CX736">
        <v>0.27</v>
      </c>
      <c r="CY736">
        <v>0.35499999999999998</v>
      </c>
      <c r="CZ736">
        <v>67</v>
      </c>
      <c r="DA736">
        <v>0.26600000000000001</v>
      </c>
      <c r="DB736">
        <v>14</v>
      </c>
      <c r="DC736">
        <v>6</v>
      </c>
      <c r="DD736" t="s">
        <v>255</v>
      </c>
      <c r="DE736">
        <v>33</v>
      </c>
      <c r="DF736" t="s">
        <v>1375</v>
      </c>
      <c r="DG736">
        <v>132</v>
      </c>
      <c r="DH736">
        <v>56</v>
      </c>
      <c r="DI736">
        <v>1</v>
      </c>
      <c r="DJ736">
        <v>0</v>
      </c>
      <c r="DK736">
        <v>2015</v>
      </c>
      <c r="DL736">
        <v>147</v>
      </c>
      <c r="DM736">
        <v>0.189</v>
      </c>
      <c r="DN736">
        <v>0.255</v>
      </c>
      <c r="DO736">
        <v>0.25</v>
      </c>
      <c r="DP736">
        <v>34</v>
      </c>
      <c r="DQ736">
        <v>0.23100000000000001</v>
      </c>
      <c r="DR736">
        <v>6</v>
      </c>
      <c r="DS736">
        <v>-1</v>
      </c>
      <c r="DT736" t="s">
        <v>255</v>
      </c>
      <c r="DU736">
        <v>32</v>
      </c>
      <c r="DV736" s="36" t="s">
        <v>1494</v>
      </c>
    </row>
    <row r="737" spans="1:126" s="36" customFormat="1" x14ac:dyDescent="0.3">
      <c r="A737" s="36">
        <v>736</v>
      </c>
      <c r="B737" s="36" t="s">
        <v>6877</v>
      </c>
      <c r="C737" s="36" t="s">
        <v>6280</v>
      </c>
      <c r="D737" s="36" t="s">
        <v>2052</v>
      </c>
      <c r="E737" s="36">
        <v>608385</v>
      </c>
      <c r="F737" s="36" t="s">
        <v>249</v>
      </c>
      <c r="I737" s="36" t="s">
        <v>1103</v>
      </c>
      <c r="J737" s="36">
        <v>27</v>
      </c>
      <c r="K737" s="36" t="s">
        <v>6354</v>
      </c>
      <c r="L737" s="36">
        <v>76</v>
      </c>
      <c r="M737" s="36">
        <v>83</v>
      </c>
      <c r="N737" s="36">
        <v>95</v>
      </c>
      <c r="O737" s="36">
        <v>84</v>
      </c>
      <c r="P737" s="36">
        <v>119</v>
      </c>
      <c r="Q737" s="36">
        <v>87</v>
      </c>
      <c r="R737" s="36">
        <v>116</v>
      </c>
      <c r="S737" s="36">
        <v>115</v>
      </c>
      <c r="T737" s="36">
        <v>112</v>
      </c>
      <c r="U737" s="36">
        <v>43</v>
      </c>
      <c r="V737" s="36">
        <v>122</v>
      </c>
      <c r="W737" s="36">
        <v>113</v>
      </c>
      <c r="X737" s="36">
        <v>24</v>
      </c>
      <c r="Y737" s="36">
        <v>244</v>
      </c>
      <c r="Z737" s="36">
        <v>8</v>
      </c>
      <c r="AA737" s="36">
        <v>3</v>
      </c>
      <c r="AB737" s="1">
        <v>0.26400000000000001</v>
      </c>
      <c r="AC737" s="1">
        <v>0.33700000000000002</v>
      </c>
      <c r="AD737" s="1">
        <v>0.43</v>
      </c>
      <c r="AE737" s="1">
        <v>0.33600000000000002</v>
      </c>
      <c r="AF737" s="36">
        <v>34</v>
      </c>
      <c r="AG737" s="36">
        <v>31</v>
      </c>
      <c r="AH737" s="8">
        <v>9</v>
      </c>
      <c r="AI737" s="36">
        <v>1</v>
      </c>
      <c r="AJ737" s="38">
        <v>225</v>
      </c>
      <c r="AK737" s="38">
        <v>79</v>
      </c>
      <c r="AL737" s="1">
        <v>0.21</v>
      </c>
      <c r="AM737" s="1">
        <v>0.4</v>
      </c>
      <c r="AN737" s="1">
        <v>0.24403903360000001</v>
      </c>
      <c r="AO737" s="1">
        <v>2.0966971500000001E-2</v>
      </c>
      <c r="AP737" s="1">
        <v>9.4434097100000003E-2</v>
      </c>
      <c r="AQ737" s="1">
        <v>0.1900054897</v>
      </c>
      <c r="AR737" s="1">
        <v>0.17792427199999999</v>
      </c>
      <c r="AS737" s="1">
        <v>0.16584383899999999</v>
      </c>
      <c r="AT737" s="1">
        <v>4.5420832299999998E-2</v>
      </c>
      <c r="AU737" s="1">
        <v>1.9395244999999999E-3</v>
      </c>
      <c r="AV737" s="1">
        <v>3.2090375300000001E-2</v>
      </c>
      <c r="AW737" s="1">
        <v>0.33633909169999998</v>
      </c>
      <c r="AX737" s="1">
        <v>-0.65492958000000001</v>
      </c>
      <c r="AY737" s="1">
        <v>-1.278941978</v>
      </c>
      <c r="AZ737" s="1">
        <v>-8.8278535000000005E-2</v>
      </c>
      <c r="BA737" s="1">
        <v>-0.16586556999999999</v>
      </c>
      <c r="BB737" s="1">
        <v>0.63405117099999997</v>
      </c>
      <c r="BC737" s="1">
        <v>-0.68046162399999999</v>
      </c>
      <c r="BD737" s="1">
        <v>0.93589433529999999</v>
      </c>
      <c r="BE737" s="1">
        <v>0.51277648340000004</v>
      </c>
      <c r="BF737" s="1">
        <v>0.51442541610000003</v>
      </c>
      <c r="BG737" s="1">
        <v>-0.76917238099999996</v>
      </c>
      <c r="BH737" s="1">
        <v>0.48683741380000001</v>
      </c>
      <c r="BI737" s="1">
        <v>1.3432876341</v>
      </c>
      <c r="BJ737" s="36">
        <v>1</v>
      </c>
      <c r="BK737" s="36">
        <v>3</v>
      </c>
      <c r="BL737" s="36" t="s">
        <v>760</v>
      </c>
      <c r="BM737" s="36" t="s">
        <v>764</v>
      </c>
      <c r="BN737" s="36" t="s">
        <v>797</v>
      </c>
      <c r="BO737" s="1">
        <v>0.46179260830000002</v>
      </c>
      <c r="BP737" s="1">
        <v>-0.46589206799999999</v>
      </c>
      <c r="BQ737" s="1">
        <v>-0.56960094299999997</v>
      </c>
      <c r="BR737" s="1">
        <v>-0.25680619500000001</v>
      </c>
      <c r="BS737" s="1">
        <v>0.46179260830000002</v>
      </c>
      <c r="BT737" s="1">
        <v>0.46589206799999999</v>
      </c>
      <c r="BU737" s="1">
        <v>0.56960094279999995</v>
      </c>
      <c r="BV737" s="1">
        <v>0.25680619519999998</v>
      </c>
      <c r="BW737" s="36" t="s">
        <v>2468</v>
      </c>
      <c r="BX737" s="36" t="s">
        <v>1093</v>
      </c>
      <c r="BY737" s="36" t="s">
        <v>1063</v>
      </c>
      <c r="BZ737" s="36" t="s">
        <v>1093</v>
      </c>
      <c r="CA737" s="36">
        <v>121</v>
      </c>
      <c r="CB737" s="36">
        <v>47</v>
      </c>
      <c r="CC737" s="36">
        <v>7</v>
      </c>
      <c r="CD737" s="36">
        <v>1</v>
      </c>
      <c r="CE737" s="36">
        <v>2017</v>
      </c>
      <c r="CF737" s="36">
        <v>137</v>
      </c>
      <c r="CG737" s="36">
        <v>0.29799999999999999</v>
      </c>
      <c r="CH737" s="36">
        <v>0.375</v>
      </c>
      <c r="CI737" s="36">
        <v>0.52900000000000003</v>
      </c>
      <c r="CJ737" s="36">
        <v>53</v>
      </c>
      <c r="CK737" s="36">
        <v>0.38600000000000001</v>
      </c>
      <c r="CL737" s="36">
        <v>38</v>
      </c>
      <c r="CM737" s="36">
        <v>7</v>
      </c>
      <c r="CN737" s="36" t="s">
        <v>249</v>
      </c>
      <c r="CO737" s="36">
        <v>23</v>
      </c>
      <c r="DV737" s="36" t="s">
        <v>6353</v>
      </c>
    </row>
    <row r="738" spans="1:126" s="36" customFormat="1" x14ac:dyDescent="0.3">
      <c r="A738" s="36">
        <v>737</v>
      </c>
      <c r="B738" s="36" t="s">
        <v>5657</v>
      </c>
      <c r="C738" s="36" t="s">
        <v>4624</v>
      </c>
      <c r="D738" s="36" t="s">
        <v>52</v>
      </c>
      <c r="E738" s="36">
        <v>547172</v>
      </c>
      <c r="F738" s="36" t="s">
        <v>255</v>
      </c>
      <c r="I738" s="36" t="s">
        <v>1103</v>
      </c>
      <c r="J738" s="36">
        <v>3</v>
      </c>
      <c r="K738" s="36" t="s">
        <v>2884</v>
      </c>
      <c r="L738" s="36">
        <v>90</v>
      </c>
      <c r="M738" s="36">
        <v>86</v>
      </c>
      <c r="N738" s="36">
        <v>110</v>
      </c>
      <c r="O738" s="36">
        <v>32</v>
      </c>
      <c r="P738" s="36">
        <v>127</v>
      </c>
      <c r="Q738" s="36">
        <v>99</v>
      </c>
      <c r="R738" s="36">
        <v>110</v>
      </c>
      <c r="S738" s="36">
        <v>70</v>
      </c>
      <c r="T738" s="36">
        <v>111</v>
      </c>
      <c r="U738" s="36">
        <v>104</v>
      </c>
      <c r="V738" s="36">
        <v>42</v>
      </c>
      <c r="W738" s="36">
        <v>100</v>
      </c>
      <c r="X738" s="36">
        <v>25</v>
      </c>
      <c r="Y738" s="36">
        <v>285</v>
      </c>
      <c r="Z738" s="36">
        <v>3</v>
      </c>
      <c r="AA738" s="36">
        <v>2</v>
      </c>
      <c r="AB738" s="1">
        <v>0.23599999999999999</v>
      </c>
      <c r="AC738" s="1">
        <v>0.317</v>
      </c>
      <c r="AD738" s="1">
        <v>0.33700000000000002</v>
      </c>
      <c r="AE738" s="1">
        <v>0.29599999999999999</v>
      </c>
      <c r="AF738" s="36">
        <v>23</v>
      </c>
      <c r="AG738" s="36">
        <v>23</v>
      </c>
      <c r="AH738" s="8">
        <v>5</v>
      </c>
      <c r="AI738" s="36">
        <v>-8</v>
      </c>
      <c r="AJ738" s="38">
        <v>311</v>
      </c>
      <c r="AK738" s="38">
        <v>34</v>
      </c>
      <c r="AL738" s="1">
        <v>0.25</v>
      </c>
      <c r="AM738" s="1">
        <v>0.41666666670000002</v>
      </c>
      <c r="AN738" s="1">
        <v>0.28490409570000003</v>
      </c>
      <c r="AO738" s="1">
        <v>7.9476327000000003E-3</v>
      </c>
      <c r="AP738" s="1">
        <v>0.1008446147</v>
      </c>
      <c r="AQ738" s="1">
        <v>0.21450063850000001</v>
      </c>
      <c r="AR738" s="1">
        <v>0.16862057499999999</v>
      </c>
      <c r="AS738" s="1">
        <v>0.1005368723</v>
      </c>
      <c r="AT738" s="1">
        <v>4.4978375199999997E-2</v>
      </c>
      <c r="AU738" s="1">
        <v>4.6808974E-3</v>
      </c>
      <c r="AV738" s="1">
        <v>1.1116824399999999E-2</v>
      </c>
      <c r="AW738" s="1">
        <v>0.29593724440000002</v>
      </c>
      <c r="AX738" s="1">
        <v>-0.26135687499999999</v>
      </c>
      <c r="AY738" s="1">
        <v>-1.027631717</v>
      </c>
      <c r="AZ738" s="1">
        <v>0.16993210540000001</v>
      </c>
      <c r="BA738" s="1">
        <v>-0.715420944</v>
      </c>
      <c r="BB738" s="1">
        <v>0.90326958749999997</v>
      </c>
      <c r="BC738" s="1">
        <v>-7.3242790000000002E-2</v>
      </c>
      <c r="BD738" s="1">
        <v>0.58105425789999998</v>
      </c>
      <c r="BE738" s="1">
        <v>-1.003666991</v>
      </c>
      <c r="BF738" s="1">
        <v>0.4673865935</v>
      </c>
      <c r="BG738" s="1">
        <v>5.5686764499999999E-2</v>
      </c>
      <c r="BH738" s="1">
        <v>-1.2856253369999999</v>
      </c>
      <c r="BI738" s="1">
        <v>-4.3823181000000003E-2</v>
      </c>
      <c r="BJ738" s="36">
        <v>4</v>
      </c>
      <c r="BK738" s="36">
        <v>1</v>
      </c>
      <c r="BL738" s="36" t="s">
        <v>761</v>
      </c>
      <c r="BM738" s="36" t="s">
        <v>760</v>
      </c>
      <c r="BN738" s="36" t="s">
        <v>773</v>
      </c>
      <c r="BO738" s="1">
        <v>-0.49573105499999998</v>
      </c>
      <c r="BP738" s="1">
        <v>-2.5505166999999999E-2</v>
      </c>
      <c r="BQ738" s="1">
        <v>-0.38445605599999999</v>
      </c>
      <c r="BR738" s="1">
        <v>-1.2002281E-2</v>
      </c>
      <c r="BS738" s="1">
        <v>0.49573105499999998</v>
      </c>
      <c r="BT738" s="1">
        <v>2.55051668E-2</v>
      </c>
      <c r="BU738" s="1">
        <v>0.38445605589999998</v>
      </c>
      <c r="BV738" s="1">
        <v>1.20022806E-2</v>
      </c>
      <c r="BW738" s="36" t="s">
        <v>2467</v>
      </c>
      <c r="BX738" s="36" t="s">
        <v>1074</v>
      </c>
      <c r="BY738" s="36" t="s">
        <v>1063</v>
      </c>
      <c r="BZ738" s="36" t="s">
        <v>1074</v>
      </c>
      <c r="CA738" s="36">
        <v>229</v>
      </c>
      <c r="CB738" s="36">
        <v>83</v>
      </c>
      <c r="CC738" s="36">
        <v>0</v>
      </c>
      <c r="CD738" s="36">
        <v>0</v>
      </c>
      <c r="CE738" s="36">
        <v>2017</v>
      </c>
      <c r="CF738" s="36">
        <v>266</v>
      </c>
      <c r="CG738" s="36">
        <v>0.24</v>
      </c>
      <c r="CH738" s="36">
        <v>0.34100000000000003</v>
      </c>
      <c r="CI738" s="36">
        <v>0.28399999999999997</v>
      </c>
      <c r="CJ738" s="36">
        <v>78</v>
      </c>
      <c r="CK738" s="36">
        <v>0.29399999999999998</v>
      </c>
      <c r="CL738" s="36">
        <v>22</v>
      </c>
      <c r="CM738" s="36">
        <v>3</v>
      </c>
      <c r="CN738" s="36" t="s">
        <v>255</v>
      </c>
      <c r="CO738" s="36">
        <v>25</v>
      </c>
      <c r="CP738" s="36" t="s">
        <v>1074</v>
      </c>
      <c r="CQ738" s="36">
        <v>205</v>
      </c>
      <c r="CR738" s="36">
        <v>71</v>
      </c>
      <c r="CS738" s="36">
        <v>3</v>
      </c>
      <c r="CT738" s="36">
        <v>4</v>
      </c>
      <c r="CU738" s="36">
        <v>2016</v>
      </c>
      <c r="CV738" s="36">
        <v>230</v>
      </c>
      <c r="CW738" s="36">
        <v>0.25900000000000001</v>
      </c>
      <c r="CX738" s="36">
        <v>0.32700000000000001</v>
      </c>
      <c r="CY738" s="36">
        <v>0.39500000000000002</v>
      </c>
      <c r="CZ738" s="36">
        <v>72</v>
      </c>
      <c r="DA738" s="36">
        <v>0.315</v>
      </c>
      <c r="DB738" s="36">
        <v>25</v>
      </c>
      <c r="DC738" s="36">
        <v>7</v>
      </c>
      <c r="DD738" s="36" t="s">
        <v>255</v>
      </c>
      <c r="DE738" s="36">
        <v>24</v>
      </c>
      <c r="DV738" s="36" t="s">
        <v>5049</v>
      </c>
    </row>
    <row r="739" spans="1:126" s="36" customFormat="1" x14ac:dyDescent="0.3">
      <c r="A739" s="36">
        <v>738</v>
      </c>
      <c r="B739" s="36" t="s">
        <v>2789</v>
      </c>
      <c r="C739" s="36" t="s">
        <v>2518</v>
      </c>
      <c r="D739" s="36" t="s">
        <v>2519</v>
      </c>
      <c r="E739" s="36">
        <v>543939</v>
      </c>
      <c r="F739" s="36" t="s">
        <v>265</v>
      </c>
      <c r="I739" s="36" t="s">
        <v>1103</v>
      </c>
      <c r="J739" s="36">
        <v>3</v>
      </c>
      <c r="K739" s="36" t="s">
        <v>827</v>
      </c>
      <c r="L739" s="36">
        <v>154</v>
      </c>
      <c r="M739" s="36">
        <v>93</v>
      </c>
      <c r="N739" s="36">
        <v>148</v>
      </c>
      <c r="O739" s="36">
        <v>141</v>
      </c>
      <c r="P739" s="36">
        <v>93</v>
      </c>
      <c r="Q739" s="36">
        <v>72</v>
      </c>
      <c r="R739" s="36">
        <v>121</v>
      </c>
      <c r="S739" s="36">
        <v>79</v>
      </c>
      <c r="T739" s="36">
        <v>107</v>
      </c>
      <c r="U739" s="36">
        <v>200</v>
      </c>
      <c r="V739" s="36">
        <v>50</v>
      </c>
      <c r="W739" s="36">
        <v>105</v>
      </c>
      <c r="X739" s="36">
        <v>27</v>
      </c>
      <c r="Y739" s="36">
        <v>383</v>
      </c>
      <c r="Z739" s="36">
        <v>5</v>
      </c>
      <c r="AA739" s="36">
        <v>8</v>
      </c>
      <c r="AB739" s="1">
        <v>0.25800000000000001</v>
      </c>
      <c r="AC739" s="1">
        <v>0.32800000000000001</v>
      </c>
      <c r="AD739" s="1">
        <v>0.371</v>
      </c>
      <c r="AE739" s="1">
        <v>0.312</v>
      </c>
      <c r="AF739" s="36">
        <v>34</v>
      </c>
      <c r="AG739" s="36">
        <v>40</v>
      </c>
      <c r="AH739" s="8">
        <v>11</v>
      </c>
      <c r="AI739" s="36">
        <v>6</v>
      </c>
      <c r="AJ739" s="38">
        <v>157</v>
      </c>
      <c r="AK739" s="38">
        <v>31</v>
      </c>
      <c r="AL739" s="1">
        <v>0.42499999999999999</v>
      </c>
      <c r="AM739" s="1">
        <v>0.45</v>
      </c>
      <c r="AN739" s="1">
        <v>0.38277505699999997</v>
      </c>
      <c r="AO739" s="1">
        <v>3.5122657699999997E-2</v>
      </c>
      <c r="AP739" s="1">
        <v>7.4060506700000001E-2</v>
      </c>
      <c r="AQ739" s="1">
        <v>0.1559744854</v>
      </c>
      <c r="AR739" s="1">
        <v>0.18507218210000001</v>
      </c>
      <c r="AS739" s="1">
        <v>0.1130440039</v>
      </c>
      <c r="AT739" s="1">
        <v>4.3395442700000002E-2</v>
      </c>
      <c r="AU739" s="1">
        <v>8.9927728999999994E-3</v>
      </c>
      <c r="AV739" s="1">
        <v>1.3042498200000001E-2</v>
      </c>
      <c r="AW739" s="1">
        <v>0.31238258499999999</v>
      </c>
      <c r="AX739" s="1">
        <v>1.4605237116000001</v>
      </c>
      <c r="AY739" s="1">
        <v>-0.52501119600000001</v>
      </c>
      <c r="AZ739" s="1">
        <v>0.78834113920000004</v>
      </c>
      <c r="BA739" s="1">
        <v>0.4316558244</v>
      </c>
      <c r="BB739" s="1">
        <v>-0.22156550699999999</v>
      </c>
      <c r="BC739" s="1">
        <v>-1.524068126</v>
      </c>
      <c r="BD739" s="1">
        <v>1.2085133813</v>
      </c>
      <c r="BE739" s="1">
        <v>-0.71324838700000004</v>
      </c>
      <c r="BF739" s="1">
        <v>0.29910072090000001</v>
      </c>
      <c r="BG739" s="1">
        <v>1.3530986974999999</v>
      </c>
      <c r="BH739" s="1">
        <v>-1.122887755</v>
      </c>
      <c r="BI739" s="1">
        <v>0.52079233290000004</v>
      </c>
      <c r="BJ739" s="36">
        <v>4</v>
      </c>
      <c r="BK739" s="36">
        <v>1</v>
      </c>
      <c r="BL739" s="36" t="s">
        <v>761</v>
      </c>
      <c r="BM739" s="36" t="s">
        <v>760</v>
      </c>
      <c r="BN739" s="36" t="s">
        <v>773</v>
      </c>
      <c r="BO739" s="1">
        <v>-0.79586752699999996</v>
      </c>
      <c r="BP739" s="1">
        <v>-0.22486430399999999</v>
      </c>
      <c r="BQ739" s="1">
        <v>-0.49838897500000001</v>
      </c>
      <c r="BR739" s="1">
        <v>-0.16607466200000001</v>
      </c>
      <c r="BS739" s="1">
        <v>0.7958675274</v>
      </c>
      <c r="BT739" s="1">
        <v>0.2248643038</v>
      </c>
      <c r="BU739" s="1">
        <v>0.49838897519999997</v>
      </c>
      <c r="BV739" s="1">
        <v>0.16607466209999999</v>
      </c>
      <c r="BW739" s="36" t="s">
        <v>6946</v>
      </c>
      <c r="BX739" s="36" t="s">
        <v>1100</v>
      </c>
      <c r="BY739" s="36" t="s">
        <v>1063</v>
      </c>
      <c r="BZ739" s="36" t="s">
        <v>2539</v>
      </c>
      <c r="CA739" s="36">
        <v>354</v>
      </c>
      <c r="CB739" s="36">
        <v>108</v>
      </c>
      <c r="CC739" s="36">
        <v>4</v>
      </c>
      <c r="CD739" s="36">
        <v>8</v>
      </c>
      <c r="CE739" s="36">
        <v>2017</v>
      </c>
      <c r="CF739" s="36">
        <v>411</v>
      </c>
      <c r="CG739" s="36">
        <v>0.28499999999999998</v>
      </c>
      <c r="CH739" s="36">
        <v>0.376</v>
      </c>
      <c r="CI739" s="36">
        <v>0.41199999999999998</v>
      </c>
      <c r="CJ739" s="36">
        <v>145</v>
      </c>
      <c r="CK739" s="36">
        <v>0.35199999999999998</v>
      </c>
      <c r="CL739" s="36">
        <v>56</v>
      </c>
      <c r="CM739" s="36">
        <v>15</v>
      </c>
      <c r="CN739" s="36" t="s">
        <v>265</v>
      </c>
      <c r="CO739" s="36">
        <v>26</v>
      </c>
      <c r="CP739" s="36" t="s">
        <v>2539</v>
      </c>
      <c r="CQ739" s="36">
        <v>313</v>
      </c>
      <c r="CR739" s="36">
        <v>121</v>
      </c>
      <c r="CS739" s="36">
        <v>5</v>
      </c>
      <c r="CT739" s="36">
        <v>7</v>
      </c>
      <c r="CU739" s="36">
        <v>2016</v>
      </c>
      <c r="CV739" s="36">
        <v>361</v>
      </c>
      <c r="CW739" s="36">
        <v>0.24</v>
      </c>
      <c r="CX739" s="36">
        <v>0.32700000000000001</v>
      </c>
      <c r="CY739" s="36">
        <v>0.35499999999999998</v>
      </c>
      <c r="CZ739" s="36">
        <v>111</v>
      </c>
      <c r="DA739" s="36">
        <v>0.307</v>
      </c>
      <c r="DB739" s="36">
        <v>31</v>
      </c>
      <c r="DC739" s="36">
        <v>7</v>
      </c>
      <c r="DD739" s="36" t="s">
        <v>265</v>
      </c>
      <c r="DE739" s="36">
        <v>25</v>
      </c>
      <c r="DF739" s="36" t="s">
        <v>1100</v>
      </c>
      <c r="DG739" s="36">
        <v>557</v>
      </c>
      <c r="DH739" s="36">
        <v>150</v>
      </c>
      <c r="DI739" s="36">
        <v>11</v>
      </c>
      <c r="DJ739" s="36">
        <v>15</v>
      </c>
      <c r="DK739" s="36">
        <v>2015</v>
      </c>
      <c r="DL739" s="36">
        <v>613</v>
      </c>
      <c r="DM739" s="36">
        <v>0.26200000000000001</v>
      </c>
      <c r="DN739" s="36">
        <v>0.32100000000000001</v>
      </c>
      <c r="DO739" s="36">
        <v>0.38600000000000001</v>
      </c>
      <c r="DP739" s="36">
        <v>192</v>
      </c>
      <c r="DQ739" s="36">
        <v>0.314</v>
      </c>
      <c r="DR739" s="36">
        <v>47</v>
      </c>
      <c r="DS739" s="36">
        <v>20</v>
      </c>
      <c r="DT739" s="36" t="s">
        <v>265</v>
      </c>
      <c r="DU739" s="36">
        <v>24</v>
      </c>
      <c r="DV739" s="36" t="s">
        <v>2703</v>
      </c>
    </row>
    <row r="740" spans="1:126" s="36" customFormat="1" x14ac:dyDescent="0.3">
      <c r="A740" s="36">
        <v>739</v>
      </c>
      <c r="B740" s="36" t="s">
        <v>5658</v>
      </c>
      <c r="C740" s="36" t="s">
        <v>347</v>
      </c>
      <c r="D740" s="36" t="s">
        <v>346</v>
      </c>
      <c r="E740" s="36">
        <v>519445</v>
      </c>
      <c r="F740" s="36" t="s">
        <v>265</v>
      </c>
      <c r="I740" s="36" t="s">
        <v>1065</v>
      </c>
      <c r="J740" s="36">
        <v>4</v>
      </c>
      <c r="K740" s="36" t="s">
        <v>817</v>
      </c>
      <c r="L740" s="36">
        <v>154</v>
      </c>
      <c r="M740" s="36">
        <v>110</v>
      </c>
      <c r="N740" s="36">
        <v>38</v>
      </c>
      <c r="O740" s="36">
        <v>104</v>
      </c>
      <c r="P740" s="36">
        <v>71</v>
      </c>
      <c r="Q740" s="36">
        <v>89</v>
      </c>
      <c r="R740" s="36">
        <v>107</v>
      </c>
      <c r="S740" s="36">
        <v>61</v>
      </c>
      <c r="T740" s="36">
        <v>93</v>
      </c>
      <c r="U740" s="36">
        <v>83</v>
      </c>
      <c r="V740" s="36">
        <v>46</v>
      </c>
      <c r="W740" s="36">
        <v>87</v>
      </c>
      <c r="X740" s="36">
        <v>32</v>
      </c>
      <c r="Y740" s="36">
        <v>98</v>
      </c>
      <c r="Z740" s="36">
        <v>1</v>
      </c>
      <c r="AA740" s="36">
        <v>1</v>
      </c>
      <c r="AB740" s="1">
        <v>0.222</v>
      </c>
      <c r="AC740" s="1">
        <v>0.26800000000000002</v>
      </c>
      <c r="AD740" s="1">
        <v>0.31</v>
      </c>
      <c r="AE740" s="1">
        <v>0.25900000000000001</v>
      </c>
      <c r="AF740" s="36">
        <v>7</v>
      </c>
      <c r="AG740" s="36">
        <v>7</v>
      </c>
      <c r="AH740" s="8">
        <v>1</v>
      </c>
      <c r="AI740" s="36">
        <v>-4</v>
      </c>
      <c r="AJ740" s="38">
        <v>741</v>
      </c>
      <c r="AK740" s="38">
        <v>87</v>
      </c>
      <c r="AL740" s="1">
        <v>0.42499999999999999</v>
      </c>
      <c r="AM740" s="1">
        <v>0.53333333329999999</v>
      </c>
      <c r="AN740" s="1">
        <v>9.8222057500000001E-2</v>
      </c>
      <c r="AO740" s="1">
        <v>2.5917650899999999E-2</v>
      </c>
      <c r="AP740" s="1">
        <v>5.6121197099999999E-2</v>
      </c>
      <c r="AQ740" s="1">
        <v>0.19271705580000001</v>
      </c>
      <c r="AR740" s="1">
        <v>0.16371351040000001</v>
      </c>
      <c r="AS740" s="1">
        <v>8.8368620600000003E-2</v>
      </c>
      <c r="AT740" s="1">
        <v>3.78016688E-2</v>
      </c>
      <c r="AU740" s="1">
        <v>3.7510134999999998E-3</v>
      </c>
      <c r="AV740" s="1">
        <v>1.2234942699999999E-2</v>
      </c>
      <c r="AW740" s="1">
        <v>0.2585089337</v>
      </c>
      <c r="AX740" s="1">
        <v>1.4605237116000001</v>
      </c>
      <c r="AY740" s="1">
        <v>0.73154010749999998</v>
      </c>
      <c r="AZ740" s="1">
        <v>-1.0096400299999999</v>
      </c>
      <c r="BA740" s="1">
        <v>4.3106063899999998E-2</v>
      </c>
      <c r="BB740" s="1">
        <v>-0.97495124499999997</v>
      </c>
      <c r="BC740" s="1">
        <v>-0.61324366200000002</v>
      </c>
      <c r="BD740" s="1">
        <v>0.3939003553</v>
      </c>
      <c r="BE740" s="1">
        <v>-1.286216724</v>
      </c>
      <c r="BF740" s="1">
        <v>-0.29558864699999998</v>
      </c>
      <c r="BG740" s="1">
        <v>-0.224108523</v>
      </c>
      <c r="BH740" s="1">
        <v>-1.1911338010000001</v>
      </c>
      <c r="BI740" s="1">
        <v>-1.3288439940000001</v>
      </c>
      <c r="BJ740" s="36">
        <v>3</v>
      </c>
      <c r="BK740" s="36">
        <v>1</v>
      </c>
      <c r="BL740" s="36" t="s">
        <v>761</v>
      </c>
      <c r="BM740" s="36" t="s">
        <v>762</v>
      </c>
      <c r="BN740" s="36" t="s">
        <v>788</v>
      </c>
      <c r="BO740" s="1">
        <v>-0.92994574100000005</v>
      </c>
      <c r="BP740" s="1">
        <v>-3.2041635999999998E-2</v>
      </c>
      <c r="BQ740" s="1">
        <v>0.25894150440000002</v>
      </c>
      <c r="BR740" s="1">
        <v>0.21394370330000001</v>
      </c>
      <c r="BS740" s="1">
        <v>0.92994574090000004</v>
      </c>
      <c r="BT740" s="1">
        <v>3.2041635999999998E-2</v>
      </c>
      <c r="BU740" s="1">
        <v>0.25894150440000002</v>
      </c>
      <c r="BV740" s="1">
        <v>0.21394370330000001</v>
      </c>
      <c r="BW740" s="36" t="s">
        <v>3874</v>
      </c>
      <c r="BX740" s="36" t="s">
        <v>1554</v>
      </c>
      <c r="BY740" s="36" t="s">
        <v>1373</v>
      </c>
      <c r="CP740" s="36" t="s">
        <v>1554</v>
      </c>
      <c r="CQ740" s="36">
        <v>39</v>
      </c>
      <c r="CR740" s="36">
        <v>16</v>
      </c>
      <c r="CS740" s="36">
        <v>0</v>
      </c>
      <c r="CT740" s="36">
        <v>0</v>
      </c>
      <c r="CU740" s="36">
        <v>2016</v>
      </c>
      <c r="CV740" s="36">
        <v>40</v>
      </c>
      <c r="CW740" s="36">
        <v>0.17899999999999999</v>
      </c>
      <c r="CX740" s="36">
        <v>0.2</v>
      </c>
      <c r="CY740" s="36">
        <v>0.23100000000000001</v>
      </c>
      <c r="CZ740" s="36">
        <v>8</v>
      </c>
      <c r="DA740" s="36">
        <v>0.193</v>
      </c>
      <c r="DB740" s="36">
        <v>1</v>
      </c>
      <c r="DC740" s="36">
        <v>-1</v>
      </c>
      <c r="DD740" s="36" t="s">
        <v>265</v>
      </c>
      <c r="DE740" s="36">
        <v>30</v>
      </c>
      <c r="DV740" s="36" t="s">
        <v>1534</v>
      </c>
    </row>
    <row r="741" spans="1:126" s="36" customFormat="1" x14ac:dyDescent="0.3">
      <c r="A741" s="36">
        <v>740</v>
      </c>
      <c r="B741" s="36" t="s">
        <v>699</v>
      </c>
      <c r="C741" s="36" t="s">
        <v>442</v>
      </c>
      <c r="D741" s="36" t="s">
        <v>88</v>
      </c>
      <c r="E741" s="36">
        <v>431151</v>
      </c>
      <c r="F741" s="36" t="s">
        <v>253</v>
      </c>
      <c r="I741" s="36" t="s">
        <v>1065</v>
      </c>
      <c r="J741" s="36">
        <v>32</v>
      </c>
      <c r="K741" s="36" t="s">
        <v>832</v>
      </c>
      <c r="L741" s="36">
        <v>96</v>
      </c>
      <c r="M741" s="36">
        <v>120</v>
      </c>
      <c r="N741" s="36">
        <v>36</v>
      </c>
      <c r="O741" s="36">
        <v>78</v>
      </c>
      <c r="P741" s="36">
        <v>160</v>
      </c>
      <c r="Q741" s="36">
        <v>113</v>
      </c>
      <c r="R741" s="36">
        <v>102</v>
      </c>
      <c r="S741" s="36">
        <v>97</v>
      </c>
      <c r="T741" s="36">
        <v>74</v>
      </c>
      <c r="U741" s="36">
        <v>20</v>
      </c>
      <c r="V741" s="36">
        <v>112</v>
      </c>
      <c r="W741" s="36">
        <v>105</v>
      </c>
      <c r="X741" s="36">
        <v>35</v>
      </c>
      <c r="Y741" s="36">
        <v>93</v>
      </c>
      <c r="Z741" s="36">
        <v>3</v>
      </c>
      <c r="AA741" s="36">
        <v>1</v>
      </c>
      <c r="AB741" s="1">
        <v>0.22600000000000001</v>
      </c>
      <c r="AC741" s="1">
        <v>0.32500000000000001</v>
      </c>
      <c r="AD741" s="1">
        <v>0.36499999999999999</v>
      </c>
      <c r="AE741" s="1">
        <v>0.311</v>
      </c>
      <c r="AF741" s="36">
        <v>14</v>
      </c>
      <c r="AG741" s="36">
        <v>14</v>
      </c>
      <c r="AH741" s="8">
        <v>2</v>
      </c>
      <c r="AI741" s="36">
        <v>0</v>
      </c>
      <c r="AJ741" s="38">
        <v>641</v>
      </c>
      <c r="AK741" s="38">
        <v>67</v>
      </c>
      <c r="AL741" s="1">
        <v>0.26500000000000001</v>
      </c>
      <c r="AM741" s="1">
        <v>0.58333333330000003</v>
      </c>
      <c r="AN741" s="1">
        <v>9.3369872800000003E-2</v>
      </c>
      <c r="AO741" s="1">
        <v>1.93705245E-2</v>
      </c>
      <c r="AP741" s="1">
        <v>0.1267985344</v>
      </c>
      <c r="AQ741" s="1">
        <v>0.24539293000000001</v>
      </c>
      <c r="AR741" s="1">
        <v>0.15600328599999999</v>
      </c>
      <c r="AS741" s="1">
        <v>0.1389866592</v>
      </c>
      <c r="AT741" s="1">
        <v>3.0178745900000001E-2</v>
      </c>
      <c r="AU741" s="1">
        <v>8.8994309999999995E-4</v>
      </c>
      <c r="AV741" s="1">
        <v>2.9508946800000001E-2</v>
      </c>
      <c r="AW741" s="1">
        <v>0.31146291320000002</v>
      </c>
      <c r="AX741" s="1">
        <v>-0.11376711</v>
      </c>
      <c r="AY741" s="1">
        <v>1.4854708896</v>
      </c>
      <c r="AZ741" s="1">
        <v>-1.040299122</v>
      </c>
      <c r="BA741" s="1">
        <v>-0.233252711</v>
      </c>
      <c r="BB741" s="1">
        <v>1.9932397910999999</v>
      </c>
      <c r="BC741" s="1">
        <v>0.69255706149999996</v>
      </c>
      <c r="BD741" s="1">
        <v>9.9834820099999999E-2</v>
      </c>
      <c r="BE741" s="1">
        <v>-0.11085369</v>
      </c>
      <c r="BF741" s="1">
        <v>-1.1060023809999999</v>
      </c>
      <c r="BG741" s="1">
        <v>-1.08498378</v>
      </c>
      <c r="BH741" s="1">
        <v>0.268682376</v>
      </c>
      <c r="BI741" s="1">
        <v>0.48921737370000001</v>
      </c>
      <c r="BJ741" s="36">
        <v>3</v>
      </c>
      <c r="BK741" s="36">
        <v>3</v>
      </c>
      <c r="BL741" s="36" t="s">
        <v>762</v>
      </c>
      <c r="BM741" s="36" t="s">
        <v>763</v>
      </c>
      <c r="BN741" s="36" t="s">
        <v>799</v>
      </c>
      <c r="BO741" s="1">
        <v>0.21425369999999999</v>
      </c>
      <c r="BP741" s="1">
        <v>-0.18665815699999999</v>
      </c>
      <c r="BQ741" s="1">
        <v>0.90602535719999999</v>
      </c>
      <c r="BR741" s="1">
        <v>-6.0075900000000002E-2</v>
      </c>
      <c r="BS741" s="1">
        <v>0.21425369999999999</v>
      </c>
      <c r="BT741" s="1">
        <v>0.18665815690000001</v>
      </c>
      <c r="BU741" s="1">
        <v>0.90602535719999999</v>
      </c>
      <c r="BV741" s="1">
        <v>6.0075899600000003E-2</v>
      </c>
      <c r="BW741" s="36" t="s">
        <v>2902</v>
      </c>
      <c r="BX741" s="36" t="s">
        <v>1089</v>
      </c>
      <c r="BY741" s="36" t="s">
        <v>1063</v>
      </c>
      <c r="CP741" s="36" t="s">
        <v>1089</v>
      </c>
      <c r="CQ741" s="36">
        <v>137</v>
      </c>
      <c r="CR741" s="36">
        <v>37</v>
      </c>
      <c r="CS741" s="36">
        <v>7</v>
      </c>
      <c r="CT741" s="36">
        <v>3</v>
      </c>
      <c r="CU741" s="36">
        <v>2016</v>
      </c>
      <c r="CV741" s="36">
        <v>163</v>
      </c>
      <c r="CW741" s="36">
        <v>0.22600000000000001</v>
      </c>
      <c r="CX741" s="36">
        <v>0.35</v>
      </c>
      <c r="CY741" s="36">
        <v>0.438</v>
      </c>
      <c r="CZ741" s="36">
        <v>57</v>
      </c>
      <c r="DA741" s="36">
        <v>0.34799999999999998</v>
      </c>
      <c r="DB741" s="36">
        <v>29</v>
      </c>
      <c r="DC741" s="36">
        <v>5</v>
      </c>
      <c r="DD741" s="36" t="s">
        <v>253</v>
      </c>
      <c r="DE741" s="36">
        <v>33</v>
      </c>
      <c r="DF741" s="36" t="s">
        <v>1089</v>
      </c>
      <c r="DG741" s="36">
        <v>152</v>
      </c>
      <c r="DH741" s="36">
        <v>38</v>
      </c>
      <c r="DI741" s="36">
        <v>5</v>
      </c>
      <c r="DJ741" s="36">
        <v>2</v>
      </c>
      <c r="DK741" s="36">
        <v>2015</v>
      </c>
      <c r="DL741" s="36">
        <v>174</v>
      </c>
      <c r="DM741" s="36">
        <v>0.28899999999999998</v>
      </c>
      <c r="DN741" s="36">
        <v>0.379</v>
      </c>
      <c r="DO741" s="36">
        <v>0.434</v>
      </c>
      <c r="DP741" s="36">
        <v>63</v>
      </c>
      <c r="DQ741" s="36">
        <v>0.36199999999999999</v>
      </c>
      <c r="DR741" s="36">
        <v>36</v>
      </c>
      <c r="DS741" s="36">
        <v>7</v>
      </c>
      <c r="DT741" s="36" t="s">
        <v>253</v>
      </c>
      <c r="DU741" s="36">
        <v>32</v>
      </c>
      <c r="DV741" s="36" t="s">
        <v>1303</v>
      </c>
    </row>
    <row r="742" spans="1:126" s="36" customFormat="1" x14ac:dyDescent="0.3">
      <c r="A742" s="36">
        <v>741</v>
      </c>
      <c r="B742" s="36" t="s">
        <v>2790</v>
      </c>
      <c r="C742" s="36" t="s">
        <v>2525</v>
      </c>
      <c r="D742" s="36" t="s">
        <v>64</v>
      </c>
      <c r="E742" s="36">
        <v>592885</v>
      </c>
      <c r="F742" s="36" t="s">
        <v>249</v>
      </c>
      <c r="I742" s="36" t="s">
        <v>1103</v>
      </c>
      <c r="J742" s="36">
        <v>27</v>
      </c>
      <c r="K742" s="36" t="s">
        <v>824</v>
      </c>
      <c r="L742" s="36">
        <v>76</v>
      </c>
      <c r="M742" s="36">
        <v>89</v>
      </c>
      <c r="N742" s="36">
        <v>244</v>
      </c>
      <c r="O742" s="36">
        <v>127</v>
      </c>
      <c r="P742" s="36">
        <v>132</v>
      </c>
      <c r="Q742" s="36">
        <v>88</v>
      </c>
      <c r="R742" s="36">
        <v>114</v>
      </c>
      <c r="S742" s="36">
        <v>111</v>
      </c>
      <c r="T742" s="36">
        <v>140</v>
      </c>
      <c r="U742" s="36">
        <v>89</v>
      </c>
      <c r="V742" s="36">
        <v>98</v>
      </c>
      <c r="W742" s="36">
        <v>117</v>
      </c>
      <c r="X742" s="36">
        <v>26</v>
      </c>
      <c r="Y742" s="36">
        <v>629</v>
      </c>
      <c r="Z742" s="36">
        <v>16</v>
      </c>
      <c r="AA742" s="36">
        <v>12</v>
      </c>
      <c r="AB742" s="1">
        <v>0.27400000000000002</v>
      </c>
      <c r="AC742" s="1">
        <v>0.35199999999999998</v>
      </c>
      <c r="AD742" s="1">
        <v>0.434</v>
      </c>
      <c r="AE742" s="1">
        <v>0.34599999999999997</v>
      </c>
      <c r="AF742" s="36">
        <v>69</v>
      </c>
      <c r="AG742" s="36">
        <v>63</v>
      </c>
      <c r="AH742" s="8">
        <v>25</v>
      </c>
      <c r="AI742" s="36">
        <v>10</v>
      </c>
      <c r="AJ742" s="38">
        <v>36</v>
      </c>
      <c r="AK742" s="38">
        <v>8</v>
      </c>
      <c r="AL742" s="1">
        <v>0.21</v>
      </c>
      <c r="AM742" s="1">
        <v>0.43333333330000001</v>
      </c>
      <c r="AN742" s="1">
        <v>0.62934369469999996</v>
      </c>
      <c r="AO742" s="1">
        <v>3.1673428500000003E-2</v>
      </c>
      <c r="AP742" s="1">
        <v>0.104660668</v>
      </c>
      <c r="AQ742" s="1">
        <v>0.19208937700000001</v>
      </c>
      <c r="AR742" s="1">
        <v>0.17504681559999999</v>
      </c>
      <c r="AS742" s="1">
        <v>0.16005045449999999</v>
      </c>
      <c r="AT742" s="1">
        <v>5.6880095200000001E-2</v>
      </c>
      <c r="AU742" s="1">
        <v>3.9801215000000003E-3</v>
      </c>
      <c r="AV742" s="1">
        <v>2.5769561699999999E-2</v>
      </c>
      <c r="AW742" s="1">
        <v>0.34633716329999997</v>
      </c>
      <c r="AX742" s="1">
        <v>-0.65492958000000001</v>
      </c>
      <c r="AY742" s="1">
        <v>-0.77632145699999999</v>
      </c>
      <c r="AZ742" s="1">
        <v>2.3463137079999998</v>
      </c>
      <c r="BA742" s="1">
        <v>0.2860614501</v>
      </c>
      <c r="BB742" s="1">
        <v>1.0635299435000001</v>
      </c>
      <c r="BC742" s="1">
        <v>-0.62880340999999995</v>
      </c>
      <c r="BD742" s="1">
        <v>0.82614905149999995</v>
      </c>
      <c r="BE742" s="1">
        <v>0.3782527027</v>
      </c>
      <c r="BF742" s="1">
        <v>1.7326909248</v>
      </c>
      <c r="BG742" s="1">
        <v>-0.15517162200000001</v>
      </c>
      <c r="BH742" s="1">
        <v>-4.7330915000000001E-2</v>
      </c>
      <c r="BI742" s="1">
        <v>1.6865499905000001</v>
      </c>
      <c r="BJ742" s="36">
        <v>1</v>
      </c>
      <c r="BK742" s="36">
        <v>3</v>
      </c>
      <c r="BL742" s="36" t="s">
        <v>760</v>
      </c>
      <c r="BM742" s="36" t="s">
        <v>764</v>
      </c>
      <c r="BN742" s="36" t="s">
        <v>797</v>
      </c>
      <c r="BO742" s="1">
        <v>0.28070308370000002</v>
      </c>
      <c r="BP742" s="1">
        <v>-0.45138995799999998</v>
      </c>
      <c r="BQ742" s="1">
        <v>-0.74291875100000004</v>
      </c>
      <c r="BR742" s="1">
        <v>-0.25906764799999998</v>
      </c>
      <c r="BS742" s="1">
        <v>0.28070308370000002</v>
      </c>
      <c r="BT742" s="1">
        <v>0.45138995770000001</v>
      </c>
      <c r="BU742" s="1">
        <v>0.74291875060000001</v>
      </c>
      <c r="BV742" s="1">
        <v>0.25906764809999999</v>
      </c>
      <c r="BW742" s="36" t="s">
        <v>6918</v>
      </c>
      <c r="BX742" s="36" t="s">
        <v>1062</v>
      </c>
      <c r="BY742" s="36" t="s">
        <v>1063</v>
      </c>
      <c r="BZ742" s="36" t="s">
        <v>1062</v>
      </c>
      <c r="CA742" s="36">
        <v>602</v>
      </c>
      <c r="CB742" s="36">
        <v>156</v>
      </c>
      <c r="CC742" s="36">
        <v>18</v>
      </c>
      <c r="CD742" s="36">
        <v>16</v>
      </c>
      <c r="CE742" s="36">
        <v>2017</v>
      </c>
      <c r="CF742" s="36">
        <v>694</v>
      </c>
      <c r="CG742" s="36">
        <v>0.28199999999999997</v>
      </c>
      <c r="CH742" s="36">
        <v>0.36899999999999999</v>
      </c>
      <c r="CI742" s="36">
        <v>0.439</v>
      </c>
      <c r="CJ742" s="36">
        <v>248</v>
      </c>
      <c r="CK742" s="36">
        <v>0.35699999999999998</v>
      </c>
      <c r="CL742" s="36">
        <v>81</v>
      </c>
      <c r="CM742" s="36">
        <v>31</v>
      </c>
      <c r="CN742" s="36" t="s">
        <v>249</v>
      </c>
      <c r="CO742" s="36">
        <v>25</v>
      </c>
      <c r="CP742" s="36" t="s">
        <v>1062</v>
      </c>
      <c r="CQ742" s="36">
        <v>578</v>
      </c>
      <c r="CR742" s="36">
        <v>155</v>
      </c>
      <c r="CS742" s="36">
        <v>21</v>
      </c>
      <c r="CT742" s="36">
        <v>9</v>
      </c>
      <c r="CU742" s="36">
        <v>2016</v>
      </c>
      <c r="CV742" s="36">
        <v>659</v>
      </c>
      <c r="CW742" s="36">
        <v>0.29799999999999999</v>
      </c>
      <c r="CX742" s="36">
        <v>0.376</v>
      </c>
      <c r="CY742" s="36">
        <v>0.48299999999999998</v>
      </c>
      <c r="CZ742" s="36">
        <v>247</v>
      </c>
      <c r="DA742" s="36">
        <v>0.374</v>
      </c>
      <c r="DB742" s="36">
        <v>94</v>
      </c>
      <c r="DC742" s="36">
        <v>32</v>
      </c>
      <c r="DD742" s="36" t="s">
        <v>249</v>
      </c>
      <c r="DE742" s="36">
        <v>24</v>
      </c>
      <c r="DF742" s="36" t="s">
        <v>1062</v>
      </c>
      <c r="DG742" s="36">
        <v>476</v>
      </c>
      <c r="DH742" s="36">
        <v>126</v>
      </c>
      <c r="DI742" s="36">
        <v>7</v>
      </c>
      <c r="DJ742" s="36">
        <v>16</v>
      </c>
      <c r="DK742" s="36">
        <v>2015</v>
      </c>
      <c r="DL742" s="36">
        <v>525</v>
      </c>
      <c r="DM742" s="36">
        <v>0.3</v>
      </c>
      <c r="DN742" s="36">
        <v>0.36599999999999999</v>
      </c>
      <c r="DO742" s="36">
        <v>0.41599999999999998</v>
      </c>
      <c r="DP742" s="36">
        <v>183</v>
      </c>
      <c r="DQ742" s="36">
        <v>0.34799999999999998</v>
      </c>
      <c r="DR742" s="36">
        <v>62</v>
      </c>
      <c r="DS742" s="36">
        <v>23</v>
      </c>
      <c r="DT742" s="36" t="s">
        <v>249</v>
      </c>
      <c r="DU742" s="36">
        <v>23</v>
      </c>
      <c r="DV742" s="36" t="s">
        <v>2642</v>
      </c>
    </row>
    <row r="743" spans="1:126" s="36" customFormat="1" x14ac:dyDescent="0.3">
      <c r="A743" s="36">
        <v>742</v>
      </c>
      <c r="B743" s="36" t="s">
        <v>5659</v>
      </c>
      <c r="C743" s="36" t="s">
        <v>3018</v>
      </c>
      <c r="D743" s="36" t="s">
        <v>380</v>
      </c>
      <c r="E743" s="36">
        <v>501255</v>
      </c>
      <c r="F743" s="36" t="s">
        <v>249</v>
      </c>
      <c r="I743" s="36" t="s">
        <v>1061</v>
      </c>
      <c r="J743" s="36">
        <v>2</v>
      </c>
      <c r="K743" s="36" t="s">
        <v>817</v>
      </c>
      <c r="L743" s="36">
        <v>76</v>
      </c>
      <c r="M743" s="36">
        <v>103</v>
      </c>
      <c r="N743" s="36">
        <v>37</v>
      </c>
      <c r="O743" s="36">
        <v>91</v>
      </c>
      <c r="P743" s="36">
        <v>60</v>
      </c>
      <c r="Q743" s="36">
        <v>102</v>
      </c>
      <c r="R743" s="36">
        <v>111</v>
      </c>
      <c r="S743" s="36">
        <v>71</v>
      </c>
      <c r="T743" s="36">
        <v>101</v>
      </c>
      <c r="U743" s="36">
        <v>113</v>
      </c>
      <c r="V743" s="36">
        <v>56</v>
      </c>
      <c r="W743" s="36">
        <v>91</v>
      </c>
      <c r="X743" s="36">
        <v>30</v>
      </c>
      <c r="Y743" s="36">
        <v>94</v>
      </c>
      <c r="Z743" s="36">
        <v>1</v>
      </c>
      <c r="AA743" s="36">
        <v>1</v>
      </c>
      <c r="AB743" s="1">
        <v>0.23499999999999999</v>
      </c>
      <c r="AC743" s="1">
        <v>0.27400000000000002</v>
      </c>
      <c r="AD743" s="1">
        <v>0.33700000000000002</v>
      </c>
      <c r="AE743" s="1">
        <v>0.27</v>
      </c>
      <c r="AF743" s="36">
        <v>8</v>
      </c>
      <c r="AG743" s="36">
        <v>8</v>
      </c>
      <c r="AH743" s="8">
        <v>2</v>
      </c>
      <c r="AI743" s="36">
        <v>-6</v>
      </c>
      <c r="AJ743" s="38">
        <v>731</v>
      </c>
      <c r="AK743" s="38">
        <v>275</v>
      </c>
      <c r="AL743" s="1">
        <v>0.21</v>
      </c>
      <c r="AM743" s="1">
        <v>0.5</v>
      </c>
      <c r="AN743" s="1">
        <v>9.4267287000000005E-2</v>
      </c>
      <c r="AO743" s="1">
        <v>2.2591562900000001E-2</v>
      </c>
      <c r="AP743" s="1">
        <v>4.7526807300000001E-2</v>
      </c>
      <c r="AQ743" s="1">
        <v>0.22076355950000001</v>
      </c>
      <c r="AR743" s="1">
        <v>0.17012185430000001</v>
      </c>
      <c r="AS743" s="1">
        <v>0.10217440110000001</v>
      </c>
      <c r="AT743" s="1">
        <v>4.1109875300000001E-2</v>
      </c>
      <c r="AU743" s="1">
        <v>5.0733927000000002E-3</v>
      </c>
      <c r="AV743" s="1">
        <v>1.4849617799999999E-2</v>
      </c>
      <c r="AW743" s="1">
        <v>0.27027190940000001</v>
      </c>
      <c r="AX743" s="1">
        <v>-0.65492958000000001</v>
      </c>
      <c r="AY743" s="1">
        <v>0.22891958609999999</v>
      </c>
      <c r="AZ743" s="1">
        <v>-1.034628707</v>
      </c>
      <c r="BA743" s="1">
        <v>-9.7290432999999996E-2</v>
      </c>
      <c r="BB743" s="1">
        <v>-1.3358843499999999</v>
      </c>
      <c r="BC743" s="1">
        <v>8.2010957199999998E-2</v>
      </c>
      <c r="BD743" s="1">
        <v>0.63831257860000001</v>
      </c>
      <c r="BE743" s="1">
        <v>-0.96564317799999999</v>
      </c>
      <c r="BF743" s="1">
        <v>5.6115814999999999E-2</v>
      </c>
      <c r="BG743" s="1">
        <v>0.17378571919999999</v>
      </c>
      <c r="BH743" s="1">
        <v>-0.97016911400000005</v>
      </c>
      <c r="BI743" s="1">
        <v>-0.92498743999999999</v>
      </c>
      <c r="BJ743" s="36">
        <v>2</v>
      </c>
      <c r="BK743" s="36">
        <v>1</v>
      </c>
      <c r="BL743" s="36" t="s">
        <v>761</v>
      </c>
      <c r="BM743" s="36" t="s">
        <v>759</v>
      </c>
      <c r="BN743" s="36" t="s">
        <v>787</v>
      </c>
      <c r="BO743" s="1">
        <v>-0.78211275999999996</v>
      </c>
      <c r="BP743" s="1">
        <v>0.33977619730000003</v>
      </c>
      <c r="BQ743" s="1">
        <v>0.1760682828</v>
      </c>
      <c r="BR743" s="1">
        <v>-5.1293763999999999E-2</v>
      </c>
      <c r="BS743" s="1">
        <v>0.78211275989999995</v>
      </c>
      <c r="BT743" s="1">
        <v>0.33977619730000003</v>
      </c>
      <c r="BU743" s="1">
        <v>0.1760682828</v>
      </c>
      <c r="BV743" s="1">
        <v>5.1293764200000001E-2</v>
      </c>
      <c r="BW743" s="36" t="s">
        <v>2887</v>
      </c>
      <c r="BX743" s="36" t="s">
        <v>1074</v>
      </c>
      <c r="BY743" s="36" t="s">
        <v>1063</v>
      </c>
      <c r="CP743" s="36" t="s">
        <v>1074</v>
      </c>
      <c r="CQ743" s="36">
        <v>5</v>
      </c>
      <c r="CR743" s="36">
        <v>3</v>
      </c>
      <c r="CS743" s="36">
        <v>0</v>
      </c>
      <c r="CT743" s="36">
        <v>0</v>
      </c>
      <c r="CU743" s="36">
        <v>2016</v>
      </c>
      <c r="CV743" s="36">
        <v>5</v>
      </c>
      <c r="CW743" s="36">
        <v>0</v>
      </c>
      <c r="CX743" s="36">
        <v>0</v>
      </c>
      <c r="CY743" s="36">
        <v>0</v>
      </c>
      <c r="CZ743" s="36">
        <v>0</v>
      </c>
      <c r="DA743" s="36">
        <v>0</v>
      </c>
      <c r="DB743" s="36">
        <v>0</v>
      </c>
      <c r="DC743" s="36">
        <v>0</v>
      </c>
      <c r="DD743" s="36" t="s">
        <v>249</v>
      </c>
      <c r="DE743" s="36">
        <v>28</v>
      </c>
      <c r="DF743" s="36" t="s">
        <v>1074</v>
      </c>
      <c r="DG743" s="36">
        <v>127</v>
      </c>
      <c r="DH743" s="36">
        <v>72</v>
      </c>
      <c r="DI743" s="36">
        <v>0</v>
      </c>
      <c r="DJ743" s="36">
        <v>1</v>
      </c>
      <c r="DK743" s="36">
        <v>2015</v>
      </c>
      <c r="DL743" s="36">
        <v>131</v>
      </c>
      <c r="DM743" s="36">
        <v>0.26</v>
      </c>
      <c r="DN743" s="36">
        <v>0.27700000000000002</v>
      </c>
      <c r="DO743" s="36">
        <v>0.33900000000000002</v>
      </c>
      <c r="DP743" s="36">
        <v>35</v>
      </c>
      <c r="DQ743" s="36">
        <v>0.26900000000000002</v>
      </c>
      <c r="DR743" s="36">
        <v>10</v>
      </c>
      <c r="DS743" s="36">
        <v>2</v>
      </c>
      <c r="DT743" s="36" t="s">
        <v>249</v>
      </c>
      <c r="DU743" s="36">
        <v>27</v>
      </c>
      <c r="DV743" s="36" t="s">
        <v>3169</v>
      </c>
    </row>
    <row r="744" spans="1:126" s="36" customFormat="1" x14ac:dyDescent="0.3">
      <c r="A744" s="36">
        <v>743</v>
      </c>
      <c r="B744" s="36" t="s">
        <v>700</v>
      </c>
      <c r="C744" s="36" t="s">
        <v>241</v>
      </c>
      <c r="D744" s="36" t="s">
        <v>58</v>
      </c>
      <c r="E744" s="36">
        <v>455759</v>
      </c>
      <c r="F744" s="36" t="s">
        <v>249</v>
      </c>
      <c r="I744" s="36" t="s">
        <v>1065</v>
      </c>
      <c r="J744" s="36">
        <v>32</v>
      </c>
      <c r="K744" s="36" t="s">
        <v>3047</v>
      </c>
      <c r="L744" s="36">
        <v>76</v>
      </c>
      <c r="M744" s="36">
        <v>117</v>
      </c>
      <c r="N744" s="36">
        <v>83</v>
      </c>
      <c r="O744" s="36">
        <v>91</v>
      </c>
      <c r="P744" s="36">
        <v>121</v>
      </c>
      <c r="Q744" s="36">
        <v>96</v>
      </c>
      <c r="R744" s="36">
        <v>97</v>
      </c>
      <c r="S744" s="36">
        <v>110</v>
      </c>
      <c r="T744" s="36">
        <v>101</v>
      </c>
      <c r="U744" s="36">
        <v>61</v>
      </c>
      <c r="V744" s="36">
        <v>119</v>
      </c>
      <c r="W744" s="36">
        <v>105</v>
      </c>
      <c r="X744" s="36">
        <v>34</v>
      </c>
      <c r="Y744" s="36">
        <v>214</v>
      </c>
      <c r="Z744" s="36">
        <v>7</v>
      </c>
      <c r="AA744" s="36">
        <v>3</v>
      </c>
      <c r="AB744" s="1">
        <v>0.23400000000000001</v>
      </c>
      <c r="AC744" s="1">
        <v>0.312</v>
      </c>
      <c r="AD744" s="1">
        <v>0.39100000000000001</v>
      </c>
      <c r="AE744" s="1">
        <v>0.311</v>
      </c>
      <c r="AF744" s="36">
        <v>23</v>
      </c>
      <c r="AG744" s="36">
        <v>21</v>
      </c>
      <c r="AH744" s="8">
        <v>6</v>
      </c>
      <c r="AI744" s="36">
        <v>-4</v>
      </c>
      <c r="AJ744" s="38">
        <v>329</v>
      </c>
      <c r="AK744" s="38">
        <v>116</v>
      </c>
      <c r="AL744" s="1">
        <v>0.21</v>
      </c>
      <c r="AM744" s="1">
        <v>0.56666666669999999</v>
      </c>
      <c r="AN744" s="1">
        <v>0.21402037809999999</v>
      </c>
      <c r="AO744" s="1">
        <v>2.2590264200000001E-2</v>
      </c>
      <c r="AP744" s="1">
        <v>9.6000291900000007E-2</v>
      </c>
      <c r="AQ744" s="1">
        <v>0.208330917</v>
      </c>
      <c r="AR744" s="1">
        <v>0.1481550354</v>
      </c>
      <c r="AS744" s="1">
        <v>0.15753250590000001</v>
      </c>
      <c r="AT744" s="1">
        <v>4.1168440000000001E-2</v>
      </c>
      <c r="AU744" s="1">
        <v>2.7314149E-3</v>
      </c>
      <c r="AV744" s="1">
        <v>3.1346472200000003E-2</v>
      </c>
      <c r="AW744" s="1">
        <v>0.31106919729999999</v>
      </c>
      <c r="AX744" s="1">
        <v>-0.65492958000000001</v>
      </c>
      <c r="AY744" s="1">
        <v>1.2341606289</v>
      </c>
      <c r="AZ744" s="1">
        <v>-0.27795489499999998</v>
      </c>
      <c r="BA744" s="1">
        <v>-9.7345251999999993E-2</v>
      </c>
      <c r="BB744" s="1">
        <v>0.69982565210000003</v>
      </c>
      <c r="BC744" s="1">
        <v>-0.22618617899999999</v>
      </c>
      <c r="BD744" s="1">
        <v>-0.19949499400000001</v>
      </c>
      <c r="BE744" s="1">
        <v>0.3197853296</v>
      </c>
      <c r="BF744" s="1">
        <v>6.23419843E-2</v>
      </c>
      <c r="BG744" s="1">
        <v>-0.53089832299999995</v>
      </c>
      <c r="BH744" s="1">
        <v>0.42397059370000001</v>
      </c>
      <c r="BI744" s="1">
        <v>0.47569998359999999</v>
      </c>
      <c r="BJ744" s="36">
        <v>3</v>
      </c>
      <c r="BK744" s="36">
        <v>3</v>
      </c>
      <c r="BL744" s="36" t="s">
        <v>762</v>
      </c>
      <c r="BM744" s="36" t="s">
        <v>763</v>
      </c>
      <c r="BN744" s="36" t="s">
        <v>799</v>
      </c>
      <c r="BO744" s="1">
        <v>0.58503534560000003</v>
      </c>
      <c r="BP744" s="1">
        <v>-0.43266734899999998</v>
      </c>
      <c r="BQ744" s="1">
        <v>0.59507310629999999</v>
      </c>
      <c r="BR744" s="1">
        <v>-0.21886844699999999</v>
      </c>
      <c r="BS744" s="1">
        <v>0.58503534560000003</v>
      </c>
      <c r="BT744" s="1">
        <v>0.43266734880000002</v>
      </c>
      <c r="BU744" s="1">
        <v>0.59507310629999999</v>
      </c>
      <c r="BV744" s="1">
        <v>0.21886844650000001</v>
      </c>
      <c r="BW744" s="36" t="s">
        <v>2921</v>
      </c>
      <c r="BX744" s="36" t="s">
        <v>1394</v>
      </c>
      <c r="BY744" s="36" t="s">
        <v>1373</v>
      </c>
      <c r="BZ744" s="36" t="s">
        <v>1394</v>
      </c>
      <c r="CA744" s="36">
        <v>243</v>
      </c>
      <c r="CB744" s="36">
        <v>90</v>
      </c>
      <c r="CC744" s="36">
        <v>7</v>
      </c>
      <c r="CD744" s="36">
        <v>3</v>
      </c>
      <c r="CE744" s="36">
        <v>2017</v>
      </c>
      <c r="CF744" s="36">
        <v>276</v>
      </c>
      <c r="CG744" s="36">
        <v>0.23499999999999999</v>
      </c>
      <c r="CH744" s="36">
        <v>0.32200000000000001</v>
      </c>
      <c r="CI744" s="36">
        <v>0.38700000000000001</v>
      </c>
      <c r="CJ744" s="36">
        <v>87</v>
      </c>
      <c r="CK744" s="36">
        <v>0.316</v>
      </c>
      <c r="CL744" s="36">
        <v>29</v>
      </c>
      <c r="CM744" s="36">
        <v>6</v>
      </c>
      <c r="CN744" s="36" t="s">
        <v>249</v>
      </c>
      <c r="CO744" s="36">
        <v>33</v>
      </c>
      <c r="CP744" s="36" t="s">
        <v>1394</v>
      </c>
      <c r="CQ744" s="36">
        <v>203</v>
      </c>
      <c r="CR744" s="36">
        <v>76</v>
      </c>
      <c r="CS744" s="36">
        <v>9</v>
      </c>
      <c r="CT744" s="36">
        <v>4</v>
      </c>
      <c r="CU744" s="36">
        <v>2016</v>
      </c>
      <c r="CV744" s="36">
        <v>227</v>
      </c>
      <c r="CW744" s="36">
        <v>0.27600000000000002</v>
      </c>
      <c r="CX744" s="36">
        <v>0.35199999999999998</v>
      </c>
      <c r="CY744" s="36">
        <v>0.498</v>
      </c>
      <c r="CZ744" s="36">
        <v>83</v>
      </c>
      <c r="DA744" s="36">
        <v>0.36699999999999999</v>
      </c>
      <c r="DB744" s="36">
        <v>44</v>
      </c>
      <c r="DC744" s="36">
        <v>10</v>
      </c>
      <c r="DD744" s="36" t="s">
        <v>249</v>
      </c>
      <c r="DE744" s="36">
        <v>32</v>
      </c>
      <c r="DF744" s="36" t="s">
        <v>1383</v>
      </c>
      <c r="DG744" s="36">
        <v>318</v>
      </c>
      <c r="DH744" s="36">
        <v>140</v>
      </c>
      <c r="DI744" s="36">
        <v>14</v>
      </c>
      <c r="DJ744" s="36">
        <v>3</v>
      </c>
      <c r="DK744" s="36">
        <v>2015</v>
      </c>
      <c r="DL744" s="36">
        <v>356</v>
      </c>
      <c r="DM744" s="36">
        <v>0.252</v>
      </c>
      <c r="DN744" s="36">
        <v>0.32</v>
      </c>
      <c r="DO744" s="36">
        <v>0.45300000000000001</v>
      </c>
      <c r="DP744" s="36">
        <v>118</v>
      </c>
      <c r="DQ744" s="36">
        <v>0.33100000000000002</v>
      </c>
      <c r="DR744" s="36">
        <v>41</v>
      </c>
      <c r="DS744" s="36">
        <v>13</v>
      </c>
      <c r="DT744" s="36" t="s">
        <v>249</v>
      </c>
      <c r="DU744" s="36">
        <v>31</v>
      </c>
      <c r="DV744" s="36" t="s">
        <v>1179</v>
      </c>
    </row>
    <row r="745" spans="1:126" s="36" customFormat="1" x14ac:dyDescent="0.3">
      <c r="A745" s="36">
        <v>744</v>
      </c>
      <c r="B745" s="36" t="s">
        <v>925</v>
      </c>
      <c r="C745" s="36" t="s">
        <v>241</v>
      </c>
      <c r="D745" s="36" t="s">
        <v>47</v>
      </c>
      <c r="E745" s="36">
        <v>458913</v>
      </c>
      <c r="F745" s="36" t="s">
        <v>249</v>
      </c>
      <c r="I745" s="36" t="s">
        <v>1061</v>
      </c>
      <c r="J745" s="36">
        <v>22</v>
      </c>
      <c r="K745" s="36" t="s">
        <v>707</v>
      </c>
      <c r="L745" s="36">
        <v>76</v>
      </c>
      <c r="M745" s="36">
        <v>113</v>
      </c>
      <c r="N745" s="36">
        <v>46</v>
      </c>
      <c r="O745" s="36">
        <v>434</v>
      </c>
      <c r="P745" s="36">
        <v>85</v>
      </c>
      <c r="Q745" s="36">
        <v>110</v>
      </c>
      <c r="R745" s="36">
        <v>93</v>
      </c>
      <c r="S745" s="36">
        <v>87</v>
      </c>
      <c r="T745" s="36">
        <v>81</v>
      </c>
      <c r="U745" s="36">
        <v>112</v>
      </c>
      <c r="V745" s="36">
        <v>86</v>
      </c>
      <c r="W745" s="36">
        <v>92</v>
      </c>
      <c r="X745" s="36">
        <v>33</v>
      </c>
      <c r="Y745" s="36">
        <v>118</v>
      </c>
      <c r="Z745" s="36">
        <v>3</v>
      </c>
      <c r="AA745" s="36">
        <v>6</v>
      </c>
      <c r="AB745" s="1">
        <v>0.20899999999999999</v>
      </c>
      <c r="AC745" s="1">
        <v>0.27900000000000003</v>
      </c>
      <c r="AD745" s="1">
        <v>0.33400000000000002</v>
      </c>
      <c r="AE745" s="1">
        <v>0.27400000000000002</v>
      </c>
      <c r="AF745" s="36">
        <v>10</v>
      </c>
      <c r="AG745" s="36">
        <v>9</v>
      </c>
      <c r="AH745" s="8">
        <v>4</v>
      </c>
      <c r="AI745" s="36">
        <v>-7</v>
      </c>
      <c r="AJ745" s="38">
        <v>555</v>
      </c>
      <c r="AK745" s="38">
        <v>203</v>
      </c>
      <c r="AL745" s="1">
        <v>0.21</v>
      </c>
      <c r="AM745" s="1">
        <v>0.55000000000000004</v>
      </c>
      <c r="AN745" s="1">
        <v>0.1175663507</v>
      </c>
      <c r="AO745" s="1">
        <v>0.1080629244</v>
      </c>
      <c r="AP745" s="1">
        <v>6.7537851999999995E-2</v>
      </c>
      <c r="AQ745" s="1">
        <v>0.2381433795</v>
      </c>
      <c r="AR745" s="1">
        <v>0.14252330220000001</v>
      </c>
      <c r="AS745" s="1">
        <v>0.12544350530000001</v>
      </c>
      <c r="AT745" s="1">
        <v>3.28858161E-2</v>
      </c>
      <c r="AU745" s="1">
        <v>5.0182832000000002E-3</v>
      </c>
      <c r="AV745" s="1">
        <v>2.26029136E-2</v>
      </c>
      <c r="AW745" s="1">
        <v>0.2736283719</v>
      </c>
      <c r="AX745" s="1">
        <v>-0.65492958000000001</v>
      </c>
      <c r="AY745" s="1">
        <v>0.98285036820000005</v>
      </c>
      <c r="AZ745" s="1">
        <v>-0.88741086800000002</v>
      </c>
      <c r="BA745" s="1">
        <v>3.5105153795000001</v>
      </c>
      <c r="BB745" s="1">
        <v>-0.49549327199999998</v>
      </c>
      <c r="BC745" s="1">
        <v>0.51284540950000002</v>
      </c>
      <c r="BD745" s="1">
        <v>-0.41428752699999999</v>
      </c>
      <c r="BE745" s="1">
        <v>-0.42532898200000002</v>
      </c>
      <c r="BF745" s="1">
        <v>-0.81820636199999996</v>
      </c>
      <c r="BG745" s="1">
        <v>0.1572036919</v>
      </c>
      <c r="BH745" s="1">
        <v>-0.31494253100000003</v>
      </c>
      <c r="BI745" s="1">
        <v>-0.80975049499999996</v>
      </c>
      <c r="BJ745" s="36">
        <v>2</v>
      </c>
      <c r="BK745" s="36">
        <v>2</v>
      </c>
      <c r="BL745" s="36" t="s">
        <v>759</v>
      </c>
      <c r="BM745" s="36" t="s">
        <v>762</v>
      </c>
      <c r="BN745" s="36" t="s">
        <v>782</v>
      </c>
      <c r="BO745" s="1">
        <v>-0.39470082899999998</v>
      </c>
      <c r="BP745" s="1">
        <v>0.62042323259999999</v>
      </c>
      <c r="BQ745" s="1">
        <v>0.4095632434</v>
      </c>
      <c r="BR745" s="1">
        <v>-0.300339737</v>
      </c>
      <c r="BS745" s="1">
        <v>0.39470082909999998</v>
      </c>
      <c r="BT745" s="1">
        <v>0.62042323259999999</v>
      </c>
      <c r="BU745" s="1">
        <v>0.4095632434</v>
      </c>
      <c r="BV745" s="1">
        <v>0.30033973739999997</v>
      </c>
      <c r="BW745" s="36" t="s">
        <v>2878</v>
      </c>
      <c r="BX745" s="36" t="s">
        <v>1384</v>
      </c>
      <c r="BY745" s="36" t="s">
        <v>1373</v>
      </c>
      <c r="BZ745" s="36" t="s">
        <v>1384</v>
      </c>
      <c r="CA745" s="36">
        <v>110</v>
      </c>
      <c r="CB745" s="36">
        <v>47</v>
      </c>
      <c r="CC745" s="36">
        <v>4</v>
      </c>
      <c r="CD745" s="36">
        <v>12</v>
      </c>
      <c r="CE745" s="36">
        <v>2017</v>
      </c>
      <c r="CF745" s="36">
        <v>125</v>
      </c>
      <c r="CG745" s="36">
        <v>0.26400000000000001</v>
      </c>
      <c r="CH745" s="36">
        <v>0.33600000000000002</v>
      </c>
      <c r="CI745" s="36">
        <v>0.41799999999999998</v>
      </c>
      <c r="CJ745" s="36">
        <v>41</v>
      </c>
      <c r="CK745" s="36">
        <v>0.32700000000000001</v>
      </c>
      <c r="CL745" s="36">
        <v>20</v>
      </c>
      <c r="CM745" s="36">
        <v>9</v>
      </c>
      <c r="CN745" s="36" t="s">
        <v>249</v>
      </c>
      <c r="CO745" s="36">
        <v>32</v>
      </c>
      <c r="CP745" s="36" t="s">
        <v>1383</v>
      </c>
      <c r="CQ745" s="36">
        <v>1</v>
      </c>
      <c r="CR745" s="36">
        <v>6</v>
      </c>
      <c r="CS745" s="36">
        <v>0</v>
      </c>
      <c r="CT745" s="36">
        <v>1</v>
      </c>
      <c r="CU745" s="36">
        <v>2016</v>
      </c>
      <c r="CV745" s="36">
        <v>1</v>
      </c>
      <c r="CW745" s="36">
        <v>0</v>
      </c>
      <c r="CX745" s="36">
        <v>0</v>
      </c>
      <c r="CY745" s="36">
        <v>0</v>
      </c>
      <c r="CZ745" s="36">
        <v>0</v>
      </c>
      <c r="DA745" s="36">
        <v>0</v>
      </c>
      <c r="DB745" s="36">
        <v>0</v>
      </c>
      <c r="DC745" s="36">
        <v>0</v>
      </c>
      <c r="DD745" s="36" t="s">
        <v>249</v>
      </c>
      <c r="DE745" s="36">
        <v>31</v>
      </c>
      <c r="DF745" s="36" t="s">
        <v>1089</v>
      </c>
      <c r="DG745" s="36">
        <v>85</v>
      </c>
      <c r="DH745" s="36">
        <v>53</v>
      </c>
      <c r="DI745" s="36">
        <v>0</v>
      </c>
      <c r="DJ745" s="36">
        <v>6</v>
      </c>
      <c r="DK745" s="36">
        <v>2015</v>
      </c>
      <c r="DL745" s="36">
        <v>94</v>
      </c>
      <c r="DM745" s="36">
        <v>0.153</v>
      </c>
      <c r="DN745" s="36">
        <v>0.217</v>
      </c>
      <c r="DO745" s="36">
        <v>0.247</v>
      </c>
      <c r="DP745" s="36">
        <v>19</v>
      </c>
      <c r="DQ745" s="36">
        <v>0.20699999999999999</v>
      </c>
      <c r="DR745" s="36">
        <v>3</v>
      </c>
      <c r="DS745" s="36">
        <v>1</v>
      </c>
      <c r="DT745" s="36" t="s">
        <v>249</v>
      </c>
      <c r="DU745" s="36">
        <v>30</v>
      </c>
      <c r="DV745" s="36" t="s">
        <v>1222</v>
      </c>
    </row>
    <row r="746" spans="1:126" s="36" customFormat="1" x14ac:dyDescent="0.3">
      <c r="A746" s="36">
        <v>745</v>
      </c>
      <c r="B746" s="36" t="s">
        <v>6878</v>
      </c>
      <c r="C746" s="36" t="s">
        <v>6434</v>
      </c>
      <c r="D746" s="36" t="s">
        <v>155</v>
      </c>
      <c r="E746" s="36">
        <v>657145</v>
      </c>
      <c r="F746" s="36" t="s">
        <v>249</v>
      </c>
      <c r="I746" s="36" t="s">
        <v>1065</v>
      </c>
      <c r="J746" s="36">
        <v>22</v>
      </c>
      <c r="K746" s="36" t="s">
        <v>2898</v>
      </c>
      <c r="L746" s="36">
        <v>76</v>
      </c>
      <c r="M746" s="36">
        <v>86</v>
      </c>
      <c r="N746" s="36">
        <v>44</v>
      </c>
      <c r="O746" s="36">
        <v>308</v>
      </c>
      <c r="P746" s="36">
        <v>151</v>
      </c>
      <c r="Q746" s="36">
        <v>123</v>
      </c>
      <c r="R746" s="36">
        <v>68</v>
      </c>
      <c r="S746" s="36">
        <v>92</v>
      </c>
      <c r="T746" s="36">
        <v>93</v>
      </c>
      <c r="U746" s="36">
        <v>182</v>
      </c>
      <c r="V746" s="36">
        <v>71</v>
      </c>
      <c r="W746" s="36">
        <v>91</v>
      </c>
      <c r="X746" s="36">
        <v>25</v>
      </c>
      <c r="Y746" s="36">
        <v>114</v>
      </c>
      <c r="Z746" s="36">
        <v>2</v>
      </c>
      <c r="AA746" s="36">
        <v>4</v>
      </c>
      <c r="AB746" s="1">
        <v>0.17399999999999999</v>
      </c>
      <c r="AC746" s="1">
        <v>0.28199999999999997</v>
      </c>
      <c r="AD746" s="1">
        <v>0.307</v>
      </c>
      <c r="AE746" s="1">
        <v>0.26900000000000002</v>
      </c>
      <c r="AF746" s="36">
        <v>9</v>
      </c>
      <c r="AG746" s="36">
        <v>8</v>
      </c>
      <c r="AH746" s="8">
        <v>1</v>
      </c>
      <c r="AI746" s="36">
        <v>-7</v>
      </c>
      <c r="AJ746" s="38">
        <v>571</v>
      </c>
      <c r="AK746" s="38">
        <v>209</v>
      </c>
      <c r="AL746" s="1">
        <v>0.21</v>
      </c>
      <c r="AM746" s="1">
        <v>0.41666666670000002</v>
      </c>
      <c r="AN746" s="1">
        <v>0.11386247870000001</v>
      </c>
      <c r="AO746" s="1">
        <v>7.6707467299999998E-2</v>
      </c>
      <c r="AP746" s="1">
        <v>0.1195685137</v>
      </c>
      <c r="AQ746" s="1">
        <v>0.26728102619999999</v>
      </c>
      <c r="AR746" s="1">
        <v>0.1042883117</v>
      </c>
      <c r="AS746" s="1">
        <v>0.1322255349</v>
      </c>
      <c r="AT746" s="1">
        <v>3.7591365299999999E-2</v>
      </c>
      <c r="AU746" s="1">
        <v>8.1840980000000008E-3</v>
      </c>
      <c r="AV746" s="1">
        <v>1.8659387100000001E-2</v>
      </c>
      <c r="AW746" s="1">
        <v>0.2690912701</v>
      </c>
      <c r="AX746" s="1">
        <v>-0.65492958000000001</v>
      </c>
      <c r="AY746" s="1">
        <v>-1.027631717</v>
      </c>
      <c r="AZ746" s="1">
        <v>-0.91081421299999998</v>
      </c>
      <c r="BA746" s="1">
        <v>2.1869796571000002</v>
      </c>
      <c r="BB746" s="1">
        <v>1.6896052241999999</v>
      </c>
      <c r="BC746" s="1">
        <v>1.2351487546</v>
      </c>
      <c r="BD746" s="1">
        <v>-1.8725580479999999</v>
      </c>
      <c r="BE746" s="1">
        <v>-0.26784862300000001</v>
      </c>
      <c r="BF746" s="1">
        <v>-0.31794658599999998</v>
      </c>
      <c r="BG746" s="1">
        <v>1.1097742922</v>
      </c>
      <c r="BH746" s="1">
        <v>-0.64820769499999997</v>
      </c>
      <c r="BI746" s="1">
        <v>-0.96552215900000005</v>
      </c>
      <c r="BJ746" s="36">
        <v>2</v>
      </c>
      <c r="BK746" s="36">
        <v>2</v>
      </c>
      <c r="BL746" s="36" t="s">
        <v>759</v>
      </c>
      <c r="BM746" s="36" t="s">
        <v>762</v>
      </c>
      <c r="BN746" s="36" t="s">
        <v>782</v>
      </c>
      <c r="BO746" s="1">
        <v>6.0380822200000003E-2</v>
      </c>
      <c r="BP746" s="1">
        <v>0.89912538129999997</v>
      </c>
      <c r="BQ746" s="1">
        <v>0.18678168719999999</v>
      </c>
      <c r="BR746" s="1">
        <v>6.4135737000000003E-3</v>
      </c>
      <c r="BS746" s="1">
        <v>6.0380822200000003E-2</v>
      </c>
      <c r="BT746" s="1">
        <v>0.89912538129999997</v>
      </c>
      <c r="BU746" s="1">
        <v>0.18678168719999999</v>
      </c>
      <c r="BV746" s="1">
        <v>6.4135737000000003E-3</v>
      </c>
      <c r="BW746" s="36" t="s">
        <v>2459</v>
      </c>
      <c r="BX746" s="36" t="s">
        <v>1070</v>
      </c>
      <c r="BY746" s="36" t="s">
        <v>1063</v>
      </c>
      <c r="BZ746" s="36" t="s">
        <v>1070</v>
      </c>
      <c r="CA746" s="36">
        <v>14</v>
      </c>
      <c r="CB746" s="36">
        <v>7</v>
      </c>
      <c r="CC746" s="36">
        <v>0</v>
      </c>
      <c r="CD746" s="36">
        <v>2</v>
      </c>
      <c r="CE746" s="36">
        <v>2017</v>
      </c>
      <c r="CF746" s="36">
        <v>18</v>
      </c>
      <c r="CG746" s="36">
        <v>0</v>
      </c>
      <c r="CH746" s="36">
        <v>0.222</v>
      </c>
      <c r="CI746" s="36">
        <v>0</v>
      </c>
      <c r="CJ746" s="36">
        <v>3</v>
      </c>
      <c r="CK746" s="36">
        <v>0.16</v>
      </c>
      <c r="CL746" s="36">
        <v>0</v>
      </c>
      <c r="CM746" s="36">
        <v>0</v>
      </c>
      <c r="CN746" s="36" t="s">
        <v>249</v>
      </c>
      <c r="CO746" s="36">
        <v>24</v>
      </c>
      <c r="DV746" s="36" t="s">
        <v>6435</v>
      </c>
    </row>
    <row r="747" spans="1:126" s="36" customFormat="1" x14ac:dyDescent="0.3">
      <c r="A747" s="36">
        <v>746</v>
      </c>
      <c r="B747" s="36" t="s">
        <v>6879</v>
      </c>
      <c r="C747" s="36" t="s">
        <v>6600</v>
      </c>
      <c r="D747" s="36" t="s">
        <v>36</v>
      </c>
      <c r="E747" s="36">
        <v>605548</v>
      </c>
      <c r="F747" s="36" t="s">
        <v>249</v>
      </c>
      <c r="I747" s="36" t="s">
        <v>1103</v>
      </c>
      <c r="J747" s="36">
        <v>21</v>
      </c>
      <c r="K747" s="36" t="s">
        <v>2900</v>
      </c>
      <c r="L747" s="36">
        <v>76</v>
      </c>
      <c r="M747" s="36">
        <v>86</v>
      </c>
      <c r="N747" s="36">
        <v>118</v>
      </c>
      <c r="O747" s="36">
        <v>461</v>
      </c>
      <c r="P747" s="36">
        <v>101</v>
      </c>
      <c r="Q747" s="36">
        <v>122</v>
      </c>
      <c r="R747" s="36">
        <v>94</v>
      </c>
      <c r="S747" s="36">
        <v>101</v>
      </c>
      <c r="T747" s="36">
        <v>117</v>
      </c>
      <c r="U747" s="36">
        <v>134</v>
      </c>
      <c r="V747" s="36">
        <v>87</v>
      </c>
      <c r="W747" s="36">
        <v>100</v>
      </c>
      <c r="X747" s="36">
        <v>25</v>
      </c>
      <c r="Y747" s="36">
        <v>304</v>
      </c>
      <c r="Z747" s="36">
        <v>7</v>
      </c>
      <c r="AA747" s="36">
        <v>15</v>
      </c>
      <c r="AB747" s="1">
        <v>0.22800000000000001</v>
      </c>
      <c r="AC747" s="1">
        <v>0.29799999999999999</v>
      </c>
      <c r="AD747" s="1">
        <v>0.373</v>
      </c>
      <c r="AE747" s="1">
        <v>0.29699999999999999</v>
      </c>
      <c r="AF747" s="36">
        <v>24</v>
      </c>
      <c r="AG747" s="36">
        <v>23</v>
      </c>
      <c r="AH747" s="8">
        <v>11</v>
      </c>
      <c r="AI747" s="36">
        <v>-10</v>
      </c>
      <c r="AJ747" s="38">
        <v>316</v>
      </c>
      <c r="AK747" s="38">
        <v>111</v>
      </c>
      <c r="AL747" s="1">
        <v>0.21</v>
      </c>
      <c r="AM747" s="1">
        <v>0.41666666670000002</v>
      </c>
      <c r="AN747" s="1">
        <v>0.3039254153</v>
      </c>
      <c r="AO747" s="1">
        <v>0.114814376</v>
      </c>
      <c r="AP747" s="1">
        <v>8.0481821800000006E-2</v>
      </c>
      <c r="AQ747" s="1">
        <v>0.26610168649999999</v>
      </c>
      <c r="AR747" s="1">
        <v>0.14480466089999999</v>
      </c>
      <c r="AS747" s="1">
        <v>0.14499824659999999</v>
      </c>
      <c r="AT747" s="1">
        <v>4.7448237900000002E-2</v>
      </c>
      <c r="AU747" s="1">
        <v>6.0325079000000002E-3</v>
      </c>
      <c r="AV747" s="1">
        <v>2.3013793300000002E-2</v>
      </c>
      <c r="AW747" s="1">
        <v>0.29662298440000001</v>
      </c>
      <c r="AX747" s="1">
        <v>-0.65492958000000001</v>
      </c>
      <c r="AY747" s="1">
        <v>-1.027631717</v>
      </c>
      <c r="AZ747" s="1">
        <v>0.29012052249999998</v>
      </c>
      <c r="BA747" s="1">
        <v>3.7954988654999999</v>
      </c>
      <c r="BB747" s="1">
        <v>4.8106367300000001E-2</v>
      </c>
      <c r="BC747" s="1">
        <v>1.2059136878000001</v>
      </c>
      <c r="BD747" s="1">
        <v>-0.32727722399999998</v>
      </c>
      <c r="BE747" s="1">
        <v>2.87368159E-2</v>
      </c>
      <c r="BF747" s="1">
        <v>0.72996443929999999</v>
      </c>
      <c r="BG747" s="1">
        <v>0.46237652460000001</v>
      </c>
      <c r="BH747" s="1">
        <v>-0.28021932500000002</v>
      </c>
      <c r="BI747" s="1">
        <v>-2.0279768E-2</v>
      </c>
      <c r="BJ747" s="36">
        <v>2</v>
      </c>
      <c r="BK747" s="36">
        <v>2</v>
      </c>
      <c r="BL747" s="36" t="s">
        <v>759</v>
      </c>
      <c r="BM747" s="36" t="s">
        <v>760</v>
      </c>
      <c r="BN747" s="36" t="s">
        <v>780</v>
      </c>
      <c r="BO747" s="1">
        <v>-0.133053803</v>
      </c>
      <c r="BP747" s="1">
        <v>0.8244074696</v>
      </c>
      <c r="BQ747" s="1">
        <v>-0.29758586999999997</v>
      </c>
      <c r="BR747" s="1">
        <v>-0.184432552</v>
      </c>
      <c r="BS747" s="1">
        <v>0.1330538027</v>
      </c>
      <c r="BT747" s="1">
        <v>0.8244074696</v>
      </c>
      <c r="BU747" s="1">
        <v>0.2975858696</v>
      </c>
      <c r="BV747" s="1">
        <v>0.18443255150000001</v>
      </c>
      <c r="BW747" s="36" t="s">
        <v>2467</v>
      </c>
      <c r="BX747" s="36" t="s">
        <v>1372</v>
      </c>
      <c r="BY747" s="36" t="s">
        <v>1373</v>
      </c>
      <c r="BZ747" s="36" t="s">
        <v>1372</v>
      </c>
      <c r="CA747" s="36">
        <v>299</v>
      </c>
      <c r="CB747" s="36">
        <v>101</v>
      </c>
      <c r="CC747" s="36">
        <v>8</v>
      </c>
      <c r="CD747" s="36">
        <v>18</v>
      </c>
      <c r="CE747" s="36">
        <v>2017</v>
      </c>
      <c r="CF747" s="36">
        <v>332</v>
      </c>
      <c r="CG747" s="36">
        <v>0.24099999999999999</v>
      </c>
      <c r="CH747" s="36">
        <v>0.307</v>
      </c>
      <c r="CI747" s="36">
        <v>0.38500000000000001</v>
      </c>
      <c r="CJ747" s="36">
        <v>101</v>
      </c>
      <c r="CK747" s="36">
        <v>0.30499999999999999</v>
      </c>
      <c r="CL747" s="36">
        <v>29</v>
      </c>
      <c r="CM747" s="36">
        <v>14</v>
      </c>
      <c r="CN747" s="36" t="s">
        <v>249</v>
      </c>
      <c r="CO747" s="36">
        <v>24</v>
      </c>
      <c r="DV747" s="36" t="s">
        <v>6601</v>
      </c>
    </row>
    <row r="748" spans="1:126" s="36" customFormat="1" x14ac:dyDescent="0.3">
      <c r="A748" s="36">
        <v>747</v>
      </c>
      <c r="B748" s="36" t="s">
        <v>4131</v>
      </c>
      <c r="C748" s="36" t="s">
        <v>355</v>
      </c>
      <c r="D748" s="36" t="s">
        <v>38</v>
      </c>
      <c r="E748" s="36">
        <v>475582</v>
      </c>
      <c r="F748" s="36" t="s">
        <v>250</v>
      </c>
      <c r="I748" s="36" t="s">
        <v>1065</v>
      </c>
      <c r="J748" s="36">
        <v>7</v>
      </c>
      <c r="K748" s="36" t="s">
        <v>702</v>
      </c>
      <c r="L748" s="36">
        <v>67</v>
      </c>
      <c r="M748" s="36">
        <v>113</v>
      </c>
      <c r="N748" s="36">
        <v>175</v>
      </c>
      <c r="O748" s="36">
        <v>51</v>
      </c>
      <c r="P748" s="36">
        <v>100</v>
      </c>
      <c r="Q748" s="36">
        <v>96</v>
      </c>
      <c r="R748" s="36">
        <v>89</v>
      </c>
      <c r="S748" s="36">
        <v>154</v>
      </c>
      <c r="T748" s="36">
        <v>113</v>
      </c>
      <c r="U748" s="36">
        <v>30</v>
      </c>
      <c r="V748" s="36">
        <v>192</v>
      </c>
      <c r="W748" s="36">
        <v>111</v>
      </c>
      <c r="X748" s="36">
        <v>33</v>
      </c>
      <c r="Y748" s="36">
        <v>452</v>
      </c>
      <c r="Z748" s="36">
        <v>23</v>
      </c>
      <c r="AA748" s="36">
        <v>3</v>
      </c>
      <c r="AB748" s="1">
        <v>0.247</v>
      </c>
      <c r="AC748" s="1">
        <v>0.307</v>
      </c>
      <c r="AD748" s="1">
        <v>0.46700000000000003</v>
      </c>
      <c r="AE748" s="1">
        <v>0.33100000000000002</v>
      </c>
      <c r="AF748" s="36">
        <v>47</v>
      </c>
      <c r="AG748" s="36">
        <v>42</v>
      </c>
      <c r="AH748" s="8">
        <v>18</v>
      </c>
      <c r="AI748" s="36">
        <v>0</v>
      </c>
      <c r="AJ748" s="38">
        <v>143</v>
      </c>
      <c r="AK748" s="38">
        <v>19</v>
      </c>
      <c r="AL748" s="1">
        <v>0.185</v>
      </c>
      <c r="AM748" s="1">
        <v>0.55000000000000004</v>
      </c>
      <c r="AN748" s="1">
        <v>0.45232509300000001</v>
      </c>
      <c r="AO748" s="1">
        <v>1.26914578E-2</v>
      </c>
      <c r="AP748" s="1">
        <v>7.9638913199999994E-2</v>
      </c>
      <c r="AQ748" s="1">
        <v>0.20920168789999999</v>
      </c>
      <c r="AR748" s="1">
        <v>0.13663982629999999</v>
      </c>
      <c r="AS748" s="1">
        <v>0.2207020388</v>
      </c>
      <c r="AT748" s="1">
        <v>4.6009436000000001E-2</v>
      </c>
      <c r="AU748" s="1">
        <v>1.3600362999999999E-3</v>
      </c>
      <c r="AV748" s="1">
        <v>5.0483051600000002E-2</v>
      </c>
      <c r="AW748" s="1">
        <v>0.3308523733</v>
      </c>
      <c r="AX748" s="1">
        <v>-0.90091252099999997</v>
      </c>
      <c r="AY748" s="1">
        <v>0.98285036820000005</v>
      </c>
      <c r="AZ748" s="1">
        <v>1.2278011178999999</v>
      </c>
      <c r="BA748" s="1">
        <v>-0.51518077600000001</v>
      </c>
      <c r="BB748" s="1">
        <v>1.27072734E-2</v>
      </c>
      <c r="BC748" s="1">
        <v>-0.20460033499999999</v>
      </c>
      <c r="BD748" s="1">
        <v>-0.63868144699999996</v>
      </c>
      <c r="BE748" s="1">
        <v>1.7865970806</v>
      </c>
      <c r="BF748" s="1">
        <v>0.57700148480000002</v>
      </c>
      <c r="BG748" s="1">
        <v>-0.94353616100000004</v>
      </c>
      <c r="BH748" s="1">
        <v>2.0411919418000002</v>
      </c>
      <c r="BI748" s="1">
        <v>1.1549129217</v>
      </c>
      <c r="BJ748" s="36">
        <v>1</v>
      </c>
      <c r="BK748" s="36">
        <v>1</v>
      </c>
      <c r="BL748" s="36" t="s">
        <v>763</v>
      </c>
      <c r="BM748" s="36" t="s">
        <v>764</v>
      </c>
      <c r="BN748" s="36" t="s">
        <v>774</v>
      </c>
      <c r="BO748" s="1">
        <v>0.87752316180000001</v>
      </c>
      <c r="BP748" s="1">
        <v>-0.424364254</v>
      </c>
      <c r="BQ748" s="1">
        <v>-6.5818707000000004E-2</v>
      </c>
      <c r="BR748" s="1">
        <v>-5.4952896000000001E-2</v>
      </c>
      <c r="BS748" s="1">
        <v>0.87752316180000001</v>
      </c>
      <c r="BT748" s="1">
        <v>0.424364254</v>
      </c>
      <c r="BU748" s="1">
        <v>6.5818707099999998E-2</v>
      </c>
      <c r="BV748" s="1">
        <v>5.4952896399999999E-2</v>
      </c>
      <c r="BW748" s="36" t="s">
        <v>6953</v>
      </c>
      <c r="BX748" s="36" t="s">
        <v>1085</v>
      </c>
      <c r="BY748" s="36" t="s">
        <v>1063</v>
      </c>
      <c r="BZ748" s="36" t="s">
        <v>1085</v>
      </c>
      <c r="CA748" s="36">
        <v>524</v>
      </c>
      <c r="CB748" s="36">
        <v>144</v>
      </c>
      <c r="CC748" s="36">
        <v>36</v>
      </c>
      <c r="CD748" s="36">
        <v>1</v>
      </c>
      <c r="CE748" s="36">
        <v>2017</v>
      </c>
      <c r="CF748" s="36">
        <v>576</v>
      </c>
      <c r="CG748" s="36">
        <v>0.30299999999999999</v>
      </c>
      <c r="CH748" s="36">
        <v>0.35799999999999998</v>
      </c>
      <c r="CI748" s="36">
        <v>0.57299999999999995</v>
      </c>
      <c r="CJ748" s="36">
        <v>226</v>
      </c>
      <c r="CK748" s="36">
        <v>0.39200000000000002</v>
      </c>
      <c r="CL748" s="36">
        <v>102</v>
      </c>
      <c r="CM748" s="36">
        <v>37</v>
      </c>
      <c r="CN748" s="36" t="s">
        <v>250</v>
      </c>
      <c r="CO748" s="36">
        <v>32</v>
      </c>
      <c r="CP748" s="36" t="s">
        <v>1085</v>
      </c>
      <c r="CQ748" s="36">
        <v>427</v>
      </c>
      <c r="CR748" s="36">
        <v>115</v>
      </c>
      <c r="CS748" s="36">
        <v>15</v>
      </c>
      <c r="CT748" s="36">
        <v>4</v>
      </c>
      <c r="CU748" s="36">
        <v>2016</v>
      </c>
      <c r="CV748" s="36">
        <v>467</v>
      </c>
      <c r="CW748" s="36">
        <v>0.218</v>
      </c>
      <c r="CX748" s="36">
        <v>0.27200000000000002</v>
      </c>
      <c r="CY748" s="36">
        <v>0.37</v>
      </c>
      <c r="CZ748" s="36">
        <v>131</v>
      </c>
      <c r="DA748" s="36">
        <v>0.28000000000000003</v>
      </c>
      <c r="DB748" s="36">
        <v>26</v>
      </c>
      <c r="DC748" s="36">
        <v>10</v>
      </c>
      <c r="DD748" s="36" t="s">
        <v>250</v>
      </c>
      <c r="DE748" s="36">
        <v>31</v>
      </c>
      <c r="DF748" s="36" t="s">
        <v>1085</v>
      </c>
      <c r="DG748" s="36">
        <v>346</v>
      </c>
      <c r="DH748" s="36">
        <v>95</v>
      </c>
      <c r="DI748" s="36">
        <v>16</v>
      </c>
      <c r="DJ748" s="36">
        <v>1</v>
      </c>
      <c r="DK748" s="36">
        <v>2015</v>
      </c>
      <c r="DL748" s="36">
        <v>390</v>
      </c>
      <c r="DM748" s="36">
        <v>0.249</v>
      </c>
      <c r="DN748" s="36">
        <v>0.308</v>
      </c>
      <c r="DO748" s="36">
        <v>0.46500000000000002</v>
      </c>
      <c r="DP748" s="36">
        <v>128</v>
      </c>
      <c r="DQ748" s="36">
        <v>0.32800000000000001</v>
      </c>
      <c r="DR748" s="36">
        <v>41</v>
      </c>
      <c r="DS748" s="36">
        <v>15</v>
      </c>
      <c r="DT748" s="36" t="s">
        <v>250</v>
      </c>
      <c r="DU748" s="36">
        <v>30</v>
      </c>
      <c r="DV748" s="36" t="s">
        <v>1305</v>
      </c>
    </row>
    <row r="749" spans="1:126" s="36" customFormat="1" x14ac:dyDescent="0.3">
      <c r="A749" s="36">
        <v>748</v>
      </c>
      <c r="B749" s="36" t="s">
        <v>3104</v>
      </c>
      <c r="C749" s="36" t="s">
        <v>501</v>
      </c>
      <c r="D749" s="36" t="s">
        <v>107</v>
      </c>
      <c r="E749" s="36">
        <v>450314</v>
      </c>
      <c r="F749" s="36" t="s">
        <v>265</v>
      </c>
      <c r="G749" s="36" t="s">
        <v>249</v>
      </c>
      <c r="I749" s="36" t="s">
        <v>1061</v>
      </c>
      <c r="J749" s="36">
        <v>16</v>
      </c>
      <c r="K749" s="36" t="s">
        <v>4132</v>
      </c>
      <c r="L749" s="36">
        <v>154</v>
      </c>
      <c r="M749" s="36">
        <v>124</v>
      </c>
      <c r="N749" s="36">
        <v>154</v>
      </c>
      <c r="O749" s="36">
        <v>41</v>
      </c>
      <c r="P749" s="36">
        <v>185</v>
      </c>
      <c r="Q749" s="36">
        <v>61</v>
      </c>
      <c r="R749" s="36">
        <v>111</v>
      </c>
      <c r="S749" s="36">
        <v>91</v>
      </c>
      <c r="T749" s="36">
        <v>80</v>
      </c>
      <c r="U749" s="36">
        <v>56</v>
      </c>
      <c r="V749" s="36">
        <v>94</v>
      </c>
      <c r="W749" s="36">
        <v>111</v>
      </c>
      <c r="X749" s="36">
        <v>36</v>
      </c>
      <c r="Y749" s="36">
        <v>397</v>
      </c>
      <c r="Z749" s="36">
        <v>10</v>
      </c>
      <c r="AA749" s="36">
        <v>4</v>
      </c>
      <c r="AB749" s="1">
        <v>0.246</v>
      </c>
      <c r="AC749" s="1">
        <v>0.35499999999999998</v>
      </c>
      <c r="AD749" s="1">
        <v>0.376</v>
      </c>
      <c r="AE749" s="1">
        <v>0.33100000000000002</v>
      </c>
      <c r="AF749" s="36">
        <v>43</v>
      </c>
      <c r="AG749" s="36">
        <v>46</v>
      </c>
      <c r="AH749" s="8">
        <v>11</v>
      </c>
      <c r="AI749" s="36">
        <v>13</v>
      </c>
      <c r="AJ749" s="38">
        <v>101</v>
      </c>
      <c r="AK749" s="38">
        <v>17</v>
      </c>
      <c r="AL749" s="1">
        <v>0.42499999999999999</v>
      </c>
      <c r="AM749" s="1">
        <v>0.6</v>
      </c>
      <c r="AN749" s="1">
        <v>0.3965643277</v>
      </c>
      <c r="AO749" s="1">
        <v>1.0153324199999999E-2</v>
      </c>
      <c r="AP749" s="1">
        <v>0.1470836468</v>
      </c>
      <c r="AQ749" s="1">
        <v>0.13333110109999999</v>
      </c>
      <c r="AR749" s="1">
        <v>0.170986157</v>
      </c>
      <c r="AS749" s="1">
        <v>0.13074608879999999</v>
      </c>
      <c r="AT749" s="1">
        <v>3.2377393300000001E-2</v>
      </c>
      <c r="AU749" s="1">
        <v>2.5339967E-3</v>
      </c>
      <c r="AV749" s="1">
        <v>2.4869319899999999E-2</v>
      </c>
      <c r="AW749" s="1">
        <v>0.33105710379999997</v>
      </c>
      <c r="AX749" s="1">
        <v>1.4605237116000001</v>
      </c>
      <c r="AY749" s="1">
        <v>1.7367811502999999</v>
      </c>
      <c r="AZ749" s="1">
        <v>0.87547024709999999</v>
      </c>
      <c r="BA749" s="1">
        <v>-0.622317169</v>
      </c>
      <c r="BB749" s="1">
        <v>2.8451407124000001</v>
      </c>
      <c r="BC749" s="1">
        <v>-2.0853829240000001</v>
      </c>
      <c r="BD749" s="1">
        <v>0.67127681019999996</v>
      </c>
      <c r="BE749" s="1">
        <v>-0.30220171699999998</v>
      </c>
      <c r="BF749" s="1">
        <v>-0.87225817299999997</v>
      </c>
      <c r="BG749" s="1">
        <v>-0.59030003900000005</v>
      </c>
      <c r="BH749" s="1">
        <v>-0.123409832</v>
      </c>
      <c r="BI749" s="1">
        <v>1.1619419043000001</v>
      </c>
      <c r="BJ749" s="36">
        <v>3</v>
      </c>
      <c r="BK749" s="36">
        <v>2</v>
      </c>
      <c r="BL749" s="36" t="s">
        <v>764</v>
      </c>
      <c r="BM749" s="36" t="s">
        <v>762</v>
      </c>
      <c r="BN749" s="36" t="s">
        <v>793</v>
      </c>
      <c r="BO749" s="1">
        <v>-0.164419862</v>
      </c>
      <c r="BP749" s="1">
        <v>-0.80444069699999998</v>
      </c>
      <c r="BQ749" s="1">
        <v>0.2953471111</v>
      </c>
      <c r="BR749" s="1">
        <v>-0.206704001</v>
      </c>
      <c r="BS749" s="1">
        <v>0.16441986250000001</v>
      </c>
      <c r="BT749" s="1">
        <v>0.80444069650000005</v>
      </c>
      <c r="BU749" s="1">
        <v>0.2953471111</v>
      </c>
      <c r="BV749" s="1">
        <v>0.20670400080000001</v>
      </c>
      <c r="BW749" s="36" t="s">
        <v>7348</v>
      </c>
      <c r="BX749" s="36" t="s">
        <v>1070</v>
      </c>
      <c r="BY749" s="36" t="s">
        <v>1063</v>
      </c>
      <c r="BZ749" s="36" t="s">
        <v>1070</v>
      </c>
      <c r="CA749" s="36">
        <v>435</v>
      </c>
      <c r="CB749" s="36">
        <v>128</v>
      </c>
      <c r="CC749" s="36">
        <v>12</v>
      </c>
      <c r="CD749" s="36">
        <v>2</v>
      </c>
      <c r="CE749" s="36">
        <v>2017</v>
      </c>
      <c r="CF749" s="36">
        <v>496</v>
      </c>
      <c r="CG749" s="36">
        <v>0.23200000000000001</v>
      </c>
      <c r="CH749" s="36">
        <v>0.318</v>
      </c>
      <c r="CI749" s="36">
        <v>0.375</v>
      </c>
      <c r="CJ749" s="36">
        <v>153</v>
      </c>
      <c r="CK749" s="36">
        <v>0.308</v>
      </c>
      <c r="CL749" s="36">
        <v>38</v>
      </c>
      <c r="CM749" s="36">
        <v>10</v>
      </c>
      <c r="CN749" s="36" t="s">
        <v>265</v>
      </c>
      <c r="CO749" s="36">
        <v>36</v>
      </c>
      <c r="CP749" s="36" t="s">
        <v>1070</v>
      </c>
      <c r="CQ749" s="36">
        <v>523</v>
      </c>
      <c r="CR749" s="36">
        <v>147</v>
      </c>
      <c r="CS749" s="36">
        <v>18</v>
      </c>
      <c r="CT749" s="36">
        <v>6</v>
      </c>
      <c r="CU749" s="36">
        <v>2016</v>
      </c>
      <c r="CV749" s="36">
        <v>631</v>
      </c>
      <c r="CW749" s="36">
        <v>0.27200000000000002</v>
      </c>
      <c r="CX749" s="36">
        <v>0.38600000000000001</v>
      </c>
      <c r="CY749" s="36">
        <v>0.44600000000000001</v>
      </c>
      <c r="CZ749" s="36">
        <v>231</v>
      </c>
      <c r="DA749" s="36">
        <v>0.36699999999999999</v>
      </c>
      <c r="DB749" s="36">
        <v>84</v>
      </c>
      <c r="DC749" s="36">
        <v>25</v>
      </c>
      <c r="DD749" s="36" t="s">
        <v>265</v>
      </c>
      <c r="DE749" s="36">
        <v>35</v>
      </c>
      <c r="DF749" s="36" t="s">
        <v>1388</v>
      </c>
      <c r="DG749" s="36">
        <v>467</v>
      </c>
      <c r="DH749" s="36">
        <v>126</v>
      </c>
      <c r="DI749" s="36">
        <v>13</v>
      </c>
      <c r="DJ749" s="36">
        <v>3</v>
      </c>
      <c r="DK749" s="36">
        <v>2015</v>
      </c>
      <c r="DL749" s="36">
        <v>535</v>
      </c>
      <c r="DM749" s="36">
        <v>0.27600000000000002</v>
      </c>
      <c r="DN749" s="36">
        <v>0.35899999999999999</v>
      </c>
      <c r="DO749" s="36">
        <v>0.45</v>
      </c>
      <c r="DP749" s="36">
        <v>189</v>
      </c>
      <c r="DQ749" s="36">
        <v>0.35399999999999998</v>
      </c>
      <c r="DR749" s="36">
        <v>67</v>
      </c>
      <c r="DS749" s="36">
        <v>19</v>
      </c>
      <c r="DT749" s="36" t="s">
        <v>265</v>
      </c>
      <c r="DU749" s="36">
        <v>34</v>
      </c>
      <c r="DV749" s="36" t="s">
        <v>1419</v>
      </c>
    </row>
    <row r="750" spans="1:126" s="36" customFormat="1" x14ac:dyDescent="0.3">
      <c r="A750" s="36">
        <v>749</v>
      </c>
      <c r="B750" s="36" t="s">
        <v>2791</v>
      </c>
      <c r="C750" s="36" t="s">
        <v>2526</v>
      </c>
      <c r="D750" s="36" t="s">
        <v>221</v>
      </c>
      <c r="E750" s="36">
        <v>572287</v>
      </c>
      <c r="F750" s="36" t="s">
        <v>255</v>
      </c>
      <c r="I750" s="36" t="s">
        <v>1065</v>
      </c>
      <c r="J750" s="36">
        <v>12</v>
      </c>
      <c r="K750" s="36" t="s">
        <v>769</v>
      </c>
      <c r="L750" s="36">
        <v>90</v>
      </c>
      <c r="M750" s="36">
        <v>93</v>
      </c>
      <c r="N750" s="36">
        <v>157</v>
      </c>
      <c r="O750" s="36">
        <v>14</v>
      </c>
      <c r="P750" s="36">
        <v>103</v>
      </c>
      <c r="Q750" s="36">
        <v>139</v>
      </c>
      <c r="R750" s="36">
        <v>68</v>
      </c>
      <c r="S750" s="36">
        <v>151</v>
      </c>
      <c r="T750" s="36">
        <v>121</v>
      </c>
      <c r="U750" s="36">
        <v>14</v>
      </c>
      <c r="V750" s="36">
        <v>180</v>
      </c>
      <c r="W750" s="36">
        <v>104</v>
      </c>
      <c r="X750" s="36">
        <v>27</v>
      </c>
      <c r="Y750" s="36">
        <v>405</v>
      </c>
      <c r="Z750" s="36">
        <v>19</v>
      </c>
      <c r="AA750" s="36">
        <v>1</v>
      </c>
      <c r="AB750" s="1">
        <v>0.21099999999999999</v>
      </c>
      <c r="AC750" s="1">
        <v>0.28799999999999998</v>
      </c>
      <c r="AD750" s="1">
        <v>0.42799999999999999</v>
      </c>
      <c r="AE750" s="1">
        <v>0.309</v>
      </c>
      <c r="AF750" s="36">
        <v>34</v>
      </c>
      <c r="AG750" s="36">
        <v>42</v>
      </c>
      <c r="AH750" s="8">
        <v>9</v>
      </c>
      <c r="AI750" s="36">
        <v>-6</v>
      </c>
      <c r="AJ750" s="38">
        <v>151</v>
      </c>
      <c r="AK750" s="38">
        <v>14</v>
      </c>
      <c r="AL750" s="1">
        <v>0.25</v>
      </c>
      <c r="AM750" s="1">
        <v>0.45</v>
      </c>
      <c r="AN750" s="1">
        <v>0.40466623550000003</v>
      </c>
      <c r="AO750" s="1">
        <v>3.5031637999999999E-3</v>
      </c>
      <c r="AP750" s="1">
        <v>8.1400054700000002E-2</v>
      </c>
      <c r="AQ750" s="1">
        <v>0.30252010029999998</v>
      </c>
      <c r="AR750" s="1">
        <v>0.1043418289</v>
      </c>
      <c r="AS750" s="1">
        <v>0.21767940420000001</v>
      </c>
      <c r="AT750" s="1">
        <v>4.89483525E-2</v>
      </c>
      <c r="AU750" s="1">
        <v>6.3669349999999998E-4</v>
      </c>
      <c r="AV750" s="1">
        <v>4.7374016499999998E-2</v>
      </c>
      <c r="AW750" s="1">
        <v>0.30871935560000002</v>
      </c>
      <c r="AX750" s="1">
        <v>-0.26135687499999999</v>
      </c>
      <c r="AY750" s="1">
        <v>-0.52501119600000001</v>
      </c>
      <c r="AZ750" s="1">
        <v>0.92666309250000001</v>
      </c>
      <c r="BA750" s="1">
        <v>-0.90302508000000004</v>
      </c>
      <c r="BB750" s="1">
        <v>8.6668807099999995E-2</v>
      </c>
      <c r="BC750" s="1">
        <v>2.1087025225999998</v>
      </c>
      <c r="BD750" s="1">
        <v>-1.8705169189999999</v>
      </c>
      <c r="BE750" s="1">
        <v>1.7164107765000001</v>
      </c>
      <c r="BF750" s="1">
        <v>0.8894457133</v>
      </c>
      <c r="BG750" s="1">
        <v>-1.1611847230000001</v>
      </c>
      <c r="BH750" s="1">
        <v>1.778449167</v>
      </c>
      <c r="BI750" s="1">
        <v>0.39502320489999998</v>
      </c>
      <c r="BJ750" s="36">
        <v>1</v>
      </c>
      <c r="BK750" s="36">
        <v>1</v>
      </c>
      <c r="BL750" s="36" t="s">
        <v>763</v>
      </c>
      <c r="BM750" s="36" t="s">
        <v>6729</v>
      </c>
      <c r="BN750" s="36" t="s">
        <v>6730</v>
      </c>
      <c r="BO750" s="1">
        <v>0.90861277669999996</v>
      </c>
      <c r="BP750" s="1">
        <v>0.1171624902</v>
      </c>
      <c r="BQ750" s="1">
        <v>-5.8276666999999997E-2</v>
      </c>
      <c r="BR750" s="1">
        <v>0.3749451969</v>
      </c>
      <c r="BS750" s="1">
        <v>0.90861277669999996</v>
      </c>
      <c r="BT750" s="1">
        <v>0.1171624902</v>
      </c>
      <c r="BU750" s="1">
        <v>5.8276667099999999E-2</v>
      </c>
      <c r="BV750" s="1">
        <v>0.3749451969</v>
      </c>
      <c r="BW750" s="36" t="s">
        <v>2805</v>
      </c>
      <c r="BX750" s="36" t="s">
        <v>1397</v>
      </c>
      <c r="BY750" s="36" t="s">
        <v>1373</v>
      </c>
      <c r="BZ750" s="36" t="s">
        <v>1397</v>
      </c>
      <c r="CA750" s="36">
        <v>387</v>
      </c>
      <c r="CB750" s="36">
        <v>124</v>
      </c>
      <c r="CC750" s="36">
        <v>25</v>
      </c>
      <c r="CD750" s="36">
        <v>1</v>
      </c>
      <c r="CE750" s="36">
        <v>2017</v>
      </c>
      <c r="CF750" s="36">
        <v>435</v>
      </c>
      <c r="CG750" s="36">
        <v>0.251</v>
      </c>
      <c r="CH750" s="36">
        <v>0.33100000000000002</v>
      </c>
      <c r="CI750" s="36">
        <v>0.50900000000000001</v>
      </c>
      <c r="CJ750" s="36">
        <v>156</v>
      </c>
      <c r="CK750" s="36">
        <v>0.35899999999999999</v>
      </c>
      <c r="CL750" s="36">
        <v>62</v>
      </c>
      <c r="CM750" s="36">
        <v>18</v>
      </c>
      <c r="CN750" s="36" t="s">
        <v>255</v>
      </c>
      <c r="CO750" s="36">
        <v>26</v>
      </c>
      <c r="CP750" s="36" t="s">
        <v>1397</v>
      </c>
      <c r="CQ750" s="36">
        <v>164</v>
      </c>
      <c r="CR750" s="36">
        <v>55</v>
      </c>
      <c r="CS750" s="36">
        <v>12</v>
      </c>
      <c r="CT750" s="36">
        <v>0</v>
      </c>
      <c r="CU750" s="36">
        <v>2016</v>
      </c>
      <c r="CV750" s="36">
        <v>192</v>
      </c>
      <c r="CW750" s="36">
        <v>0.20699999999999999</v>
      </c>
      <c r="CX750" s="36">
        <v>0.318</v>
      </c>
      <c r="CY750" s="36">
        <v>0.47</v>
      </c>
      <c r="CZ750" s="36">
        <v>65</v>
      </c>
      <c r="DA750" s="36">
        <v>0.34</v>
      </c>
      <c r="DB750" s="36">
        <v>30</v>
      </c>
      <c r="DC750" s="36">
        <v>5</v>
      </c>
      <c r="DD750" s="36" t="s">
        <v>255</v>
      </c>
      <c r="DE750" s="36">
        <v>25</v>
      </c>
      <c r="DF750" s="36" t="s">
        <v>1397</v>
      </c>
      <c r="DG750" s="36">
        <v>350</v>
      </c>
      <c r="DH750" s="36">
        <v>112</v>
      </c>
      <c r="DI750" s="36">
        <v>11</v>
      </c>
      <c r="DJ750" s="36">
        <v>0</v>
      </c>
      <c r="DK750" s="36">
        <v>2015</v>
      </c>
      <c r="DL750" s="36">
        <v>386</v>
      </c>
      <c r="DM750" s="36">
        <v>0.17399999999999999</v>
      </c>
      <c r="DN750" s="36">
        <v>0.23</v>
      </c>
      <c r="DO750" s="36">
        <v>0.3</v>
      </c>
      <c r="DP750" s="36">
        <v>89</v>
      </c>
      <c r="DQ750" s="36">
        <v>0.23100000000000001</v>
      </c>
      <c r="DR750" s="36">
        <v>11</v>
      </c>
      <c r="DS750" s="36">
        <v>-1</v>
      </c>
      <c r="DT750" s="36" t="s">
        <v>255</v>
      </c>
      <c r="DU750" s="36">
        <v>24</v>
      </c>
      <c r="DV750" s="36" t="s">
        <v>2734</v>
      </c>
    </row>
    <row r="751" spans="1:126" s="36" customFormat="1" x14ac:dyDescent="0.3">
      <c r="A751" s="36">
        <v>750</v>
      </c>
      <c r="B751" s="36" t="s">
        <v>2939</v>
      </c>
      <c r="C751" s="36" t="s">
        <v>385</v>
      </c>
      <c r="D751" s="36" t="s">
        <v>371</v>
      </c>
      <c r="E751" s="36">
        <v>488818</v>
      </c>
      <c r="F751" s="36" t="s">
        <v>257</v>
      </c>
      <c r="I751" s="36" t="s">
        <v>1065</v>
      </c>
      <c r="J751" s="36">
        <v>2</v>
      </c>
      <c r="K751" s="36" t="s">
        <v>707</v>
      </c>
      <c r="L751" s="36">
        <v>172</v>
      </c>
      <c r="M751" s="36">
        <v>107</v>
      </c>
      <c r="N751" s="36">
        <v>52</v>
      </c>
      <c r="O751" s="36">
        <v>242</v>
      </c>
      <c r="P751" s="36">
        <v>86</v>
      </c>
      <c r="Q751" s="36">
        <v>100</v>
      </c>
      <c r="R751" s="36">
        <v>108</v>
      </c>
      <c r="S751" s="36">
        <v>69</v>
      </c>
      <c r="T751" s="36">
        <v>97</v>
      </c>
      <c r="U751" s="36">
        <v>130</v>
      </c>
      <c r="V751" s="36">
        <v>43</v>
      </c>
      <c r="W751" s="36">
        <v>91</v>
      </c>
      <c r="X751" s="36">
        <v>31</v>
      </c>
      <c r="Y751" s="36">
        <v>135</v>
      </c>
      <c r="Z751" s="36">
        <v>2</v>
      </c>
      <c r="AA751" s="36">
        <v>4</v>
      </c>
      <c r="AB751" s="1">
        <v>0.223</v>
      </c>
      <c r="AC751" s="1">
        <v>0.28499999999999998</v>
      </c>
      <c r="AD751" s="1">
        <v>0.32100000000000001</v>
      </c>
      <c r="AE751" s="1">
        <v>0.27200000000000002</v>
      </c>
      <c r="AF751" s="36">
        <v>11</v>
      </c>
      <c r="AG751" s="36">
        <v>11</v>
      </c>
      <c r="AH751" s="8">
        <v>3</v>
      </c>
      <c r="AI751" s="36">
        <v>-3</v>
      </c>
      <c r="AJ751" s="38">
        <v>506</v>
      </c>
      <c r="AK751" s="38">
        <v>74</v>
      </c>
      <c r="AL751" s="1">
        <v>0.47499999999999998</v>
      </c>
      <c r="AM751" s="1">
        <v>0.51666666670000005</v>
      </c>
      <c r="AN751" s="1">
        <v>0.1354110717</v>
      </c>
      <c r="AO751" s="1">
        <v>6.01923184E-2</v>
      </c>
      <c r="AP751" s="1">
        <v>6.8549835599999998E-2</v>
      </c>
      <c r="AQ751" s="1">
        <v>0.2170326521</v>
      </c>
      <c r="AR751" s="1">
        <v>0.1652066156</v>
      </c>
      <c r="AS751" s="1">
        <v>9.8496585600000006E-2</v>
      </c>
      <c r="AT751" s="1">
        <v>3.9535589699999998E-2</v>
      </c>
      <c r="AU751" s="1">
        <v>5.8650661999999996E-3</v>
      </c>
      <c r="AV751" s="1">
        <v>1.1427082E-2</v>
      </c>
      <c r="AW751" s="1">
        <v>0.27193140539999999</v>
      </c>
      <c r="AX751" s="1">
        <v>1.9524895933999999</v>
      </c>
      <c r="AY751" s="1">
        <v>0.48022984680000003</v>
      </c>
      <c r="AZ751" s="1">
        <v>-0.77465692600000002</v>
      </c>
      <c r="BA751" s="1">
        <v>1.4898636947999999</v>
      </c>
      <c r="BB751" s="1">
        <v>-0.452993643</v>
      </c>
      <c r="BC751" s="1">
        <v>-1.0475816000000001E-2</v>
      </c>
      <c r="BD751" s="1">
        <v>0.45084691580000003</v>
      </c>
      <c r="BE751" s="1">
        <v>-1.0510429400000001</v>
      </c>
      <c r="BF751" s="1">
        <v>-0.111250788</v>
      </c>
      <c r="BG751" s="1">
        <v>0.41199452780000001</v>
      </c>
      <c r="BH751" s="1">
        <v>-1.2594056499999999</v>
      </c>
      <c r="BI751" s="1">
        <v>-0.86801220099999998</v>
      </c>
      <c r="BJ751" s="36">
        <v>2</v>
      </c>
      <c r="BK751" s="36">
        <v>1</v>
      </c>
      <c r="BL751" s="36" t="s">
        <v>761</v>
      </c>
      <c r="BM751" s="36" t="s">
        <v>759</v>
      </c>
      <c r="BN751" s="36" t="s">
        <v>787</v>
      </c>
      <c r="BO751" s="1">
        <v>-0.931312633</v>
      </c>
      <c r="BP751" s="1">
        <v>0.23318402360000001</v>
      </c>
      <c r="BQ751" s="1">
        <v>0.1472689526</v>
      </c>
      <c r="BR751" s="1">
        <v>0.14654833840000001</v>
      </c>
      <c r="BS751" s="1">
        <v>0.93131263310000001</v>
      </c>
      <c r="BT751" s="1">
        <v>0.23318402360000001</v>
      </c>
      <c r="BU751" s="1">
        <v>0.1472689526</v>
      </c>
      <c r="BV751" s="1">
        <v>0.14654833840000001</v>
      </c>
      <c r="BW751" s="36" t="s">
        <v>2883</v>
      </c>
      <c r="BX751" s="36" t="s">
        <v>1107</v>
      </c>
      <c r="BY751" s="36" t="s">
        <v>1063</v>
      </c>
      <c r="BZ751" s="36" t="s">
        <v>1107</v>
      </c>
      <c r="CA751" s="36">
        <v>58</v>
      </c>
      <c r="CB751" s="36">
        <v>35</v>
      </c>
      <c r="CC751" s="36">
        <v>1</v>
      </c>
      <c r="CD751" s="36">
        <v>5</v>
      </c>
      <c r="CE751" s="36">
        <v>2017</v>
      </c>
      <c r="CF751" s="36">
        <v>62</v>
      </c>
      <c r="CG751" s="36">
        <v>0.19</v>
      </c>
      <c r="CH751" s="36">
        <v>0.24199999999999999</v>
      </c>
      <c r="CI751" s="36">
        <v>0.27600000000000002</v>
      </c>
      <c r="CJ751" s="36">
        <v>15</v>
      </c>
      <c r="CK751" s="36">
        <v>0.23400000000000001</v>
      </c>
      <c r="CL751" s="36">
        <v>4</v>
      </c>
      <c r="CM751" s="36">
        <v>2</v>
      </c>
      <c r="CN751" s="36" t="s">
        <v>257</v>
      </c>
      <c r="CO751" s="36">
        <v>30</v>
      </c>
      <c r="CP751" s="36" t="s">
        <v>1101</v>
      </c>
      <c r="CQ751" s="36">
        <v>233</v>
      </c>
      <c r="CR751" s="36">
        <v>84</v>
      </c>
      <c r="CS751" s="36">
        <v>1</v>
      </c>
      <c r="CT751" s="36">
        <v>9</v>
      </c>
      <c r="CU751" s="36">
        <v>2016</v>
      </c>
      <c r="CV751" s="36">
        <v>262</v>
      </c>
      <c r="CW751" s="36">
        <v>0.245</v>
      </c>
      <c r="CX751" s="36">
        <v>0.317</v>
      </c>
      <c r="CY751" s="36">
        <v>0.33500000000000002</v>
      </c>
      <c r="CZ751" s="36">
        <v>77</v>
      </c>
      <c r="DA751" s="36">
        <v>0.29499999999999998</v>
      </c>
      <c r="DB751" s="36">
        <v>22</v>
      </c>
      <c r="DC751" s="36">
        <v>6</v>
      </c>
      <c r="DD751" s="36" t="s">
        <v>257</v>
      </c>
      <c r="DE751" s="36">
        <v>29</v>
      </c>
      <c r="DF751" s="36" t="s">
        <v>1081</v>
      </c>
      <c r="DG751" s="36">
        <v>17</v>
      </c>
      <c r="DH751" s="36">
        <v>11</v>
      </c>
      <c r="DI751" s="36">
        <v>0</v>
      </c>
      <c r="DJ751" s="36">
        <v>0</v>
      </c>
      <c r="DK751" s="36">
        <v>2015</v>
      </c>
      <c r="DL751" s="36">
        <v>18</v>
      </c>
      <c r="DM751" s="36">
        <v>0.17599999999999999</v>
      </c>
      <c r="DN751" s="36">
        <v>0.222</v>
      </c>
      <c r="DO751" s="36">
        <v>0.29399999999999998</v>
      </c>
      <c r="DP751" s="36">
        <v>4</v>
      </c>
      <c r="DQ751" s="36">
        <v>0.22700000000000001</v>
      </c>
      <c r="DR751" s="36">
        <v>2</v>
      </c>
      <c r="DS751" s="36">
        <v>0</v>
      </c>
      <c r="DT751" s="36" t="s">
        <v>257</v>
      </c>
      <c r="DU751" s="36">
        <v>28</v>
      </c>
      <c r="DV751" s="36" t="s">
        <v>1352</v>
      </c>
    </row>
    <row r="752" spans="1:126" s="36" customFormat="1" x14ac:dyDescent="0.3">
      <c r="A752" s="36">
        <v>751</v>
      </c>
      <c r="B752" s="36" t="s">
        <v>2792</v>
      </c>
      <c r="C752" s="36" t="s">
        <v>385</v>
      </c>
      <c r="D752" s="36" t="s">
        <v>128</v>
      </c>
      <c r="E752" s="36">
        <v>518595</v>
      </c>
      <c r="F752" s="36" t="s">
        <v>255</v>
      </c>
      <c r="I752" s="36" t="s">
        <v>1065</v>
      </c>
      <c r="J752" s="36">
        <v>14</v>
      </c>
      <c r="K752" s="36" t="s">
        <v>769</v>
      </c>
      <c r="L752" s="36">
        <v>90</v>
      </c>
      <c r="M752" s="36">
        <v>100</v>
      </c>
      <c r="N752" s="36">
        <v>121</v>
      </c>
      <c r="O752" s="36">
        <v>7</v>
      </c>
      <c r="P752" s="36">
        <v>71</v>
      </c>
      <c r="Q752" s="36">
        <v>84</v>
      </c>
      <c r="R752" s="36">
        <v>104</v>
      </c>
      <c r="S752" s="36">
        <v>109</v>
      </c>
      <c r="T752" s="36">
        <v>102</v>
      </c>
      <c r="U752" s="36">
        <v>44</v>
      </c>
      <c r="V752" s="36">
        <v>126</v>
      </c>
      <c r="W752" s="36">
        <v>101</v>
      </c>
      <c r="X752" s="36">
        <v>29</v>
      </c>
      <c r="Y752" s="36">
        <v>312</v>
      </c>
      <c r="Z752" s="36">
        <v>10</v>
      </c>
      <c r="AA752" s="36">
        <v>0</v>
      </c>
      <c r="AB752" s="1">
        <v>0.24299999999999999</v>
      </c>
      <c r="AC752" s="1">
        <v>0.28999999999999998</v>
      </c>
      <c r="AD752" s="1">
        <v>0.4</v>
      </c>
      <c r="AE752" s="1">
        <v>0.3</v>
      </c>
      <c r="AF752" s="36">
        <v>26</v>
      </c>
      <c r="AG752" s="36">
        <v>30</v>
      </c>
      <c r="AH752" s="8">
        <v>8</v>
      </c>
      <c r="AI752" s="36">
        <v>-7</v>
      </c>
      <c r="AJ752" s="38">
        <v>229</v>
      </c>
      <c r="AK752" s="38">
        <v>24</v>
      </c>
      <c r="AL752" s="1">
        <v>0.25</v>
      </c>
      <c r="AM752" s="1">
        <v>0.4833333333</v>
      </c>
      <c r="AN752" s="1">
        <v>0.31229454680000002</v>
      </c>
      <c r="AO752" s="1">
        <v>1.6547523000000001E-3</v>
      </c>
      <c r="AP752" s="1">
        <v>5.6379132399999997E-2</v>
      </c>
      <c r="AQ752" s="1">
        <v>0.18314400410000001</v>
      </c>
      <c r="AR752" s="1">
        <v>0.15986570659999999</v>
      </c>
      <c r="AS752" s="1">
        <v>0.15658480729999999</v>
      </c>
      <c r="AT752" s="1">
        <v>4.1516043500000002E-2</v>
      </c>
      <c r="AU752" s="1">
        <v>1.9665669999999998E-3</v>
      </c>
      <c r="AV752" s="1">
        <v>3.3181887E-2</v>
      </c>
      <c r="AW752" s="1">
        <v>0.29994342699999998</v>
      </c>
      <c r="AX752" s="1">
        <v>-0.26135687499999999</v>
      </c>
      <c r="AY752" s="1">
        <v>-2.2390674999999999E-2</v>
      </c>
      <c r="AZ752" s="1">
        <v>0.3430018514</v>
      </c>
      <c r="BA752" s="1">
        <v>-0.98104782099999999</v>
      </c>
      <c r="BB752" s="1">
        <v>-0.96411890099999997</v>
      </c>
      <c r="BC752" s="1">
        <v>-0.85055339900000004</v>
      </c>
      <c r="BD752" s="1">
        <v>0.247146326</v>
      </c>
      <c r="BE752" s="1">
        <v>0.29777954099999998</v>
      </c>
      <c r="BF752" s="1">
        <v>9.9296664899999998E-2</v>
      </c>
      <c r="BG752" s="1">
        <v>-0.76103548600000004</v>
      </c>
      <c r="BH752" s="1">
        <v>0.579080441</v>
      </c>
      <c r="BI752" s="1">
        <v>9.3720508999999994E-2</v>
      </c>
      <c r="BJ752" s="36">
        <v>1</v>
      </c>
      <c r="BK752" s="36">
        <v>2</v>
      </c>
      <c r="BL752" s="36" t="s">
        <v>764</v>
      </c>
      <c r="BM752" s="36" t="s">
        <v>763</v>
      </c>
      <c r="BN752" s="36" t="s">
        <v>791</v>
      </c>
      <c r="BO752" s="1">
        <v>0.37467374689999999</v>
      </c>
      <c r="BP752" s="1">
        <v>-0.76583473599999996</v>
      </c>
      <c r="BQ752" s="1">
        <v>-0.34978218100000003</v>
      </c>
      <c r="BR752" s="1">
        <v>-1.4030816999999999E-2</v>
      </c>
      <c r="BS752" s="1">
        <v>0.37467374689999999</v>
      </c>
      <c r="BT752" s="1">
        <v>0.76583473560000004</v>
      </c>
      <c r="BU752" s="1">
        <v>0.34978218100000003</v>
      </c>
      <c r="BV752" s="1">
        <v>1.40308168E-2</v>
      </c>
      <c r="BW752" s="36" t="s">
        <v>2811</v>
      </c>
      <c r="BX752" s="36" t="s">
        <v>1089</v>
      </c>
      <c r="BY752" s="36" t="s">
        <v>1063</v>
      </c>
      <c r="BZ752" s="36" t="s">
        <v>1089</v>
      </c>
      <c r="CA752" s="36">
        <v>348</v>
      </c>
      <c r="CB752" s="36">
        <v>112</v>
      </c>
      <c r="CC752" s="36">
        <v>16</v>
      </c>
      <c r="CD752" s="36">
        <v>0</v>
      </c>
      <c r="CE752" s="36">
        <v>2017</v>
      </c>
      <c r="CF752" s="36">
        <v>376</v>
      </c>
      <c r="CG752" s="36">
        <v>0.24399999999999999</v>
      </c>
      <c r="CH752" s="36">
        <v>0.29299999999999998</v>
      </c>
      <c r="CI752" s="36">
        <v>0.443</v>
      </c>
      <c r="CJ752" s="36">
        <v>118</v>
      </c>
      <c r="CK752" s="36">
        <v>0.315</v>
      </c>
      <c r="CL752" s="36">
        <v>35</v>
      </c>
      <c r="CM752" s="36">
        <v>12</v>
      </c>
      <c r="CN752" s="36" t="s">
        <v>255</v>
      </c>
      <c r="CO752" s="36">
        <v>28</v>
      </c>
      <c r="CP752" s="36" t="s">
        <v>1089</v>
      </c>
      <c r="CQ752" s="36">
        <v>251</v>
      </c>
      <c r="CR752" s="36">
        <v>75</v>
      </c>
      <c r="CS752" s="36">
        <v>4</v>
      </c>
      <c r="CT752" s="36">
        <v>0</v>
      </c>
      <c r="CU752" s="36">
        <v>2016</v>
      </c>
      <c r="CV752" s="36">
        <v>276</v>
      </c>
      <c r="CW752" s="36">
        <v>0.247</v>
      </c>
      <c r="CX752" s="36">
        <v>0.307</v>
      </c>
      <c r="CY752" s="36">
        <v>0.32300000000000001</v>
      </c>
      <c r="CZ752" s="36">
        <v>78</v>
      </c>
      <c r="DA752" s="36">
        <v>0.28399999999999997</v>
      </c>
      <c r="DB752" s="36">
        <v>20</v>
      </c>
      <c r="DC752" s="36">
        <v>4</v>
      </c>
      <c r="DD752" s="36" t="s">
        <v>255</v>
      </c>
      <c r="DE752" s="36">
        <v>27</v>
      </c>
      <c r="DF752" s="36" t="s">
        <v>1089</v>
      </c>
      <c r="DG752" s="36">
        <v>239</v>
      </c>
      <c r="DH752" s="36">
        <v>67</v>
      </c>
      <c r="DI752" s="36">
        <v>12</v>
      </c>
      <c r="DJ752" s="36">
        <v>0</v>
      </c>
      <c r="DK752" s="36">
        <v>2015</v>
      </c>
      <c r="DL752" s="36">
        <v>268</v>
      </c>
      <c r="DM752" s="36">
        <v>0.26800000000000002</v>
      </c>
      <c r="DN752" s="36">
        <v>0.34</v>
      </c>
      <c r="DO752" s="36">
        <v>0.48499999999999999</v>
      </c>
      <c r="DP752" s="36">
        <v>95</v>
      </c>
      <c r="DQ752" s="36">
        <v>0.35499999999999998</v>
      </c>
      <c r="DR752" s="36">
        <v>43</v>
      </c>
      <c r="DS752" s="36">
        <v>11</v>
      </c>
      <c r="DT752" s="36" t="s">
        <v>255</v>
      </c>
      <c r="DU752" s="36">
        <v>26</v>
      </c>
      <c r="DV752" s="36" t="s">
        <v>2944</v>
      </c>
    </row>
    <row r="753" spans="1:126" s="36" customFormat="1" x14ac:dyDescent="0.3">
      <c r="A753" s="36">
        <v>752</v>
      </c>
      <c r="B753" s="36" t="s">
        <v>2793</v>
      </c>
      <c r="C753" s="36" t="s">
        <v>2667</v>
      </c>
      <c r="D753" s="36" t="s">
        <v>14</v>
      </c>
      <c r="E753" s="36">
        <v>544925</v>
      </c>
      <c r="F753" s="36" t="s">
        <v>249</v>
      </c>
      <c r="I753" s="36" t="s">
        <v>1103</v>
      </c>
      <c r="J753" s="36">
        <v>34</v>
      </c>
      <c r="K753" s="36" t="s">
        <v>817</v>
      </c>
      <c r="L753" s="36">
        <v>76</v>
      </c>
      <c r="M753" s="36">
        <v>103</v>
      </c>
      <c r="N753" s="36">
        <v>38</v>
      </c>
      <c r="O753" s="36">
        <v>92</v>
      </c>
      <c r="P753" s="36">
        <v>87</v>
      </c>
      <c r="Q753" s="36">
        <v>105</v>
      </c>
      <c r="R753" s="36">
        <v>98</v>
      </c>
      <c r="S753" s="36">
        <v>107</v>
      </c>
      <c r="T753" s="36">
        <v>92</v>
      </c>
      <c r="U753" s="36">
        <v>109</v>
      </c>
      <c r="V753" s="36">
        <v>104</v>
      </c>
      <c r="W753" s="36">
        <v>97</v>
      </c>
      <c r="X753" s="36">
        <v>30</v>
      </c>
      <c r="Y753" s="36">
        <v>97</v>
      </c>
      <c r="Z753" s="36">
        <v>3</v>
      </c>
      <c r="AA753" s="36">
        <v>1</v>
      </c>
      <c r="AB753" s="1">
        <v>0.215</v>
      </c>
      <c r="AC753" s="1">
        <v>0.28499999999999998</v>
      </c>
      <c r="AD753" s="1">
        <v>0.36799999999999999</v>
      </c>
      <c r="AE753" s="1">
        <v>0.28699999999999998</v>
      </c>
      <c r="AF753" s="36">
        <v>10</v>
      </c>
      <c r="AG753" s="36">
        <v>10</v>
      </c>
      <c r="AH753" s="8">
        <v>2</v>
      </c>
      <c r="AI753" s="36">
        <v>-4</v>
      </c>
      <c r="AJ753" s="38">
        <v>539</v>
      </c>
      <c r="AK753" s="38">
        <v>195</v>
      </c>
      <c r="AL753" s="1">
        <v>0.21</v>
      </c>
      <c r="AM753" s="1">
        <v>0.5</v>
      </c>
      <c r="AN753" s="1">
        <v>9.7486611099999995E-2</v>
      </c>
      <c r="AO753" s="1">
        <v>2.2918764599999999E-2</v>
      </c>
      <c r="AP753" s="1">
        <v>6.9149988400000001E-2</v>
      </c>
      <c r="AQ753" s="1">
        <v>0.22774221319999999</v>
      </c>
      <c r="AR753" s="1">
        <v>0.15029052509999999</v>
      </c>
      <c r="AS753" s="1">
        <v>0.15313817139999999</v>
      </c>
      <c r="AT753" s="1">
        <v>3.7214493000000001E-2</v>
      </c>
      <c r="AU753" s="1">
        <v>4.8805248999999997E-3</v>
      </c>
      <c r="AV753" s="1">
        <v>2.7309436499999999E-2</v>
      </c>
      <c r="AW753" s="1">
        <v>0.28700062389999997</v>
      </c>
      <c r="AX753" s="1">
        <v>-0.65492958000000001</v>
      </c>
      <c r="AY753" s="1">
        <v>0.22891958609999999</v>
      </c>
      <c r="AZ753" s="1">
        <v>-1.0142870340000001</v>
      </c>
      <c r="BA753" s="1">
        <v>-8.3479021E-2</v>
      </c>
      <c r="BB753" s="1">
        <v>-0.42778940999999998</v>
      </c>
      <c r="BC753" s="1">
        <v>0.25500724969999999</v>
      </c>
      <c r="BD753" s="1">
        <v>-0.118048086</v>
      </c>
      <c r="BE753" s="1">
        <v>0.21774782710000001</v>
      </c>
      <c r="BF753" s="1">
        <v>-0.35801290600000002</v>
      </c>
      <c r="BG753" s="1">
        <v>0.11575322659999999</v>
      </c>
      <c r="BH753" s="1">
        <v>8.2803023399999995E-2</v>
      </c>
      <c r="BI753" s="1">
        <v>-0.35064289100000001</v>
      </c>
      <c r="BJ753" s="36">
        <v>3</v>
      </c>
      <c r="BK753" s="36">
        <v>3</v>
      </c>
      <c r="BL753" s="36" t="s">
        <v>762</v>
      </c>
      <c r="BM753" s="36" t="s">
        <v>759</v>
      </c>
      <c r="BN753" s="36" t="s">
        <v>800</v>
      </c>
      <c r="BO753" s="1">
        <v>0.2215802322</v>
      </c>
      <c r="BP753" s="1">
        <v>0.58041885879999999</v>
      </c>
      <c r="BQ753" s="1">
        <v>0.63275572859999996</v>
      </c>
      <c r="BR753" s="1">
        <v>-7.7230376000000003E-2</v>
      </c>
      <c r="BS753" s="1">
        <v>0.2215802322</v>
      </c>
      <c r="BT753" s="1">
        <v>0.58041885879999999</v>
      </c>
      <c r="BU753" s="1">
        <v>0.63275572859999996</v>
      </c>
      <c r="BV753" s="1">
        <v>7.72303763E-2</v>
      </c>
      <c r="BW753" s="36" t="s">
        <v>2887</v>
      </c>
      <c r="BX753" s="36" t="s">
        <v>1381</v>
      </c>
      <c r="BY753" s="36" t="s">
        <v>1373</v>
      </c>
      <c r="BZ753" s="36" t="s">
        <v>1381</v>
      </c>
      <c r="CA753" s="36">
        <v>7</v>
      </c>
      <c r="CB753" s="36">
        <v>4</v>
      </c>
      <c r="CC753" s="36">
        <v>0</v>
      </c>
      <c r="CD753" s="36">
        <v>0</v>
      </c>
      <c r="CE753" s="36">
        <v>2017</v>
      </c>
      <c r="CF753" s="36">
        <v>8</v>
      </c>
      <c r="CG753" s="36">
        <v>0.14299999999999999</v>
      </c>
      <c r="CH753" s="36">
        <v>0.25</v>
      </c>
      <c r="CI753" s="36">
        <v>0.14299999999999999</v>
      </c>
      <c r="CJ753" s="36">
        <v>2</v>
      </c>
      <c r="CK753" s="36">
        <v>0.20300000000000001</v>
      </c>
      <c r="CL753" s="36">
        <v>1</v>
      </c>
      <c r="CM753" s="36">
        <v>0</v>
      </c>
      <c r="CN753" s="36" t="s">
        <v>249</v>
      </c>
      <c r="CO753" s="36">
        <v>29</v>
      </c>
      <c r="CP753" s="36" t="s">
        <v>1085</v>
      </c>
      <c r="CQ753" s="36">
        <v>34</v>
      </c>
      <c r="CR753" s="36">
        <v>19</v>
      </c>
      <c r="CS753" s="36">
        <v>1</v>
      </c>
      <c r="CT753" s="36">
        <v>1</v>
      </c>
      <c r="CU753" s="36">
        <v>2016</v>
      </c>
      <c r="CV753" s="36">
        <v>39</v>
      </c>
      <c r="CW753" s="36">
        <v>0.17599999999999999</v>
      </c>
      <c r="CX753" s="36">
        <v>0.28199999999999997</v>
      </c>
      <c r="CY753" s="36">
        <v>0.29399999999999998</v>
      </c>
      <c r="CZ753" s="36">
        <v>10</v>
      </c>
      <c r="DA753" s="36">
        <v>0.26700000000000002</v>
      </c>
      <c r="DB753" s="36">
        <v>4</v>
      </c>
      <c r="DC753" s="36">
        <v>0</v>
      </c>
      <c r="DD753" s="36" t="s">
        <v>249</v>
      </c>
      <c r="DE753" s="36">
        <v>28</v>
      </c>
      <c r="DF753" s="36" t="s">
        <v>1085</v>
      </c>
      <c r="DG753" s="36">
        <v>99</v>
      </c>
      <c r="DH753" s="36">
        <v>55</v>
      </c>
      <c r="DI753" s="36">
        <v>5</v>
      </c>
      <c r="DJ753" s="36">
        <v>0</v>
      </c>
      <c r="DK753" s="36">
        <v>2015</v>
      </c>
      <c r="DL753" s="36">
        <v>110</v>
      </c>
      <c r="DM753" s="36">
        <v>0.253</v>
      </c>
      <c r="DN753" s="36">
        <v>0.315</v>
      </c>
      <c r="DO753" s="36">
        <v>0.48499999999999999</v>
      </c>
      <c r="DP753" s="36">
        <v>37</v>
      </c>
      <c r="DQ753" s="36">
        <v>0.33600000000000002</v>
      </c>
      <c r="DR753" s="36">
        <v>20</v>
      </c>
      <c r="DS753" s="36">
        <v>3</v>
      </c>
      <c r="DT753" s="36" t="s">
        <v>249</v>
      </c>
      <c r="DU753" s="36">
        <v>27</v>
      </c>
      <c r="DV753" s="36" t="s">
        <v>2668</v>
      </c>
    </row>
  </sheetData>
  <autoFilter ref="A1:DU753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3806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ColWidth="13.33203125" defaultRowHeight="14.4" x14ac:dyDescent="0.3"/>
  <cols>
    <col min="1" max="1" width="5" bestFit="1" customWidth="1"/>
    <col min="2" max="2" width="9.6640625" bestFit="1" customWidth="1"/>
    <col min="3" max="3" width="7.33203125" style="1" bestFit="1" customWidth="1"/>
    <col min="4" max="4" width="4.33203125" bestFit="1" customWidth="1"/>
    <col min="5" max="5" width="6.33203125" bestFit="1" customWidth="1"/>
    <col min="6" max="6" width="14.33203125" bestFit="1" customWidth="1"/>
    <col min="7" max="7" width="10.44140625" bestFit="1" customWidth="1"/>
    <col min="8" max="8" width="11.44140625" bestFit="1" customWidth="1"/>
  </cols>
  <sheetData>
    <row r="1" spans="1:9" x14ac:dyDescent="0.3">
      <c r="A1" s="9" t="s">
        <v>246</v>
      </c>
      <c r="B1" s="9" t="s">
        <v>248</v>
      </c>
      <c r="C1" s="2" t="s">
        <v>4</v>
      </c>
      <c r="D1" s="9" t="s">
        <v>724</v>
      </c>
      <c r="E1" s="9" t="s">
        <v>245</v>
      </c>
      <c r="F1" s="9" t="s">
        <v>6</v>
      </c>
      <c r="G1" s="9" t="s">
        <v>5</v>
      </c>
      <c r="H1" s="9" t="s">
        <v>0</v>
      </c>
    </row>
    <row r="2" spans="1:9" x14ac:dyDescent="0.3">
      <c r="A2" s="195">
        <v>1</v>
      </c>
      <c r="B2" s="195">
        <v>547989</v>
      </c>
      <c r="C2" s="195">
        <v>1</v>
      </c>
      <c r="D2" s="195">
        <v>1</v>
      </c>
      <c r="E2" s="195">
        <v>1</v>
      </c>
      <c r="F2" s="195" t="s">
        <v>8</v>
      </c>
      <c r="G2" s="195" t="s">
        <v>15</v>
      </c>
      <c r="H2" s="195">
        <v>1</v>
      </c>
      <c r="I2" t="str">
        <f>F2&amp;", "&amp;G2</f>
        <v>Abreu, Jose</v>
      </c>
    </row>
    <row r="3" spans="1:9" x14ac:dyDescent="0.3">
      <c r="A3" s="195">
        <v>2</v>
      </c>
      <c r="B3" s="195">
        <v>493316</v>
      </c>
      <c r="C3" s="195">
        <v>0.91052857220000005</v>
      </c>
      <c r="D3" s="195">
        <v>2</v>
      </c>
      <c r="E3" s="195">
        <v>1</v>
      </c>
      <c r="F3" s="195" t="s">
        <v>944</v>
      </c>
      <c r="G3" s="195" t="s">
        <v>945</v>
      </c>
      <c r="H3" s="195">
        <v>124</v>
      </c>
      <c r="I3" s="36" t="str">
        <f t="shared" ref="I3:I66" si="0">F3&amp;", "&amp;G3</f>
        <v>Cespedes, Yoenis</v>
      </c>
    </row>
    <row r="4" spans="1:9" x14ac:dyDescent="0.3">
      <c r="A4" s="195">
        <v>3</v>
      </c>
      <c r="B4" s="195">
        <v>542303</v>
      </c>
      <c r="C4" s="195">
        <v>0.90875317099999997</v>
      </c>
      <c r="D4" s="195">
        <v>3</v>
      </c>
      <c r="E4" s="195">
        <v>1</v>
      </c>
      <c r="F4" s="195" t="s">
        <v>2513</v>
      </c>
      <c r="G4" s="195" t="s">
        <v>2514</v>
      </c>
      <c r="H4" s="195">
        <v>483</v>
      </c>
      <c r="I4" s="36" t="str">
        <f t="shared" si="0"/>
        <v>Ozuna, Marcell</v>
      </c>
    </row>
    <row r="5" spans="1:9" x14ac:dyDescent="0.3">
      <c r="A5" s="195">
        <v>4</v>
      </c>
      <c r="B5" s="195">
        <v>446334</v>
      </c>
      <c r="C5" s="195">
        <v>0.90188400869999996</v>
      </c>
      <c r="D5" s="195">
        <v>4</v>
      </c>
      <c r="E5" s="195">
        <v>1</v>
      </c>
      <c r="F5" s="195" t="s">
        <v>420</v>
      </c>
      <c r="G5" s="195" t="s">
        <v>419</v>
      </c>
      <c r="H5" s="195">
        <v>387</v>
      </c>
      <c r="I5" s="36" t="str">
        <f t="shared" si="0"/>
        <v>Longoria, Evan</v>
      </c>
    </row>
    <row r="6" spans="1:9" x14ac:dyDescent="0.3">
      <c r="A6" s="195">
        <v>5</v>
      </c>
      <c r="B6" s="195">
        <v>430945</v>
      </c>
      <c r="C6" s="195">
        <v>0.89768618580000004</v>
      </c>
      <c r="D6" s="195">
        <v>5</v>
      </c>
      <c r="E6" s="195">
        <v>1</v>
      </c>
      <c r="F6" s="195" t="s">
        <v>149</v>
      </c>
      <c r="G6" s="195" t="s">
        <v>148</v>
      </c>
      <c r="H6" s="195">
        <v>343</v>
      </c>
      <c r="I6" s="36" t="str">
        <f t="shared" si="0"/>
        <v>Jones, Adam</v>
      </c>
    </row>
    <row r="7" spans="1:9" x14ac:dyDescent="0.3">
      <c r="A7" s="195">
        <v>6</v>
      </c>
      <c r="B7" s="195">
        <v>554429</v>
      </c>
      <c r="C7" s="195">
        <v>1</v>
      </c>
      <c r="D7" s="195">
        <v>1</v>
      </c>
      <c r="E7" s="195">
        <v>2</v>
      </c>
      <c r="F7" s="195" t="s">
        <v>535</v>
      </c>
      <c r="G7" s="195" t="s">
        <v>373</v>
      </c>
      <c r="H7" s="195">
        <v>2</v>
      </c>
      <c r="I7" s="36" t="str">
        <f t="shared" si="0"/>
        <v>Ackley, Dustin</v>
      </c>
    </row>
    <row r="8" spans="1:9" x14ac:dyDescent="0.3">
      <c r="A8" s="195">
        <v>7</v>
      </c>
      <c r="B8" s="195">
        <v>519295</v>
      </c>
      <c r="C8" s="195">
        <v>0.82316143720000001</v>
      </c>
      <c r="D8" s="195">
        <v>2</v>
      </c>
      <c r="E8" s="195">
        <v>2</v>
      </c>
      <c r="F8" s="195" t="s">
        <v>2984</v>
      </c>
      <c r="G8" s="195" t="s">
        <v>424</v>
      </c>
      <c r="H8" s="195">
        <v>639</v>
      </c>
      <c r="I8" s="36" t="str">
        <f t="shared" si="0"/>
        <v>Smolinski, Jake</v>
      </c>
    </row>
    <row r="9" spans="1:9" x14ac:dyDescent="0.3">
      <c r="A9" s="195">
        <v>8</v>
      </c>
      <c r="B9" s="195">
        <v>571757</v>
      </c>
      <c r="C9" s="195">
        <v>0.72882113530000003</v>
      </c>
      <c r="D9" s="195">
        <v>3</v>
      </c>
      <c r="E9" s="195">
        <v>2</v>
      </c>
      <c r="F9" s="195" t="s">
        <v>5100</v>
      </c>
      <c r="G9" s="195" t="s">
        <v>134</v>
      </c>
      <c r="H9" s="195">
        <v>293</v>
      </c>
      <c r="I9" s="36" t="str">
        <f t="shared" si="0"/>
        <v>Hazelbaker, Jeremy</v>
      </c>
    </row>
    <row r="10" spans="1:9" x14ac:dyDescent="0.3">
      <c r="A10" s="195">
        <v>9</v>
      </c>
      <c r="B10" s="195">
        <v>544925</v>
      </c>
      <c r="C10" s="195">
        <v>0.72862361809999998</v>
      </c>
      <c r="D10" s="195">
        <v>4</v>
      </c>
      <c r="E10" s="195">
        <v>2</v>
      </c>
      <c r="F10" s="195" t="s">
        <v>2667</v>
      </c>
      <c r="G10" s="195" t="s">
        <v>14</v>
      </c>
      <c r="H10" s="195">
        <v>752</v>
      </c>
      <c r="I10" s="36" t="str">
        <f t="shared" si="0"/>
        <v>den Dekker, Matt</v>
      </c>
    </row>
    <row r="11" spans="1:9" x14ac:dyDescent="0.3">
      <c r="A11" s="195">
        <v>10</v>
      </c>
      <c r="B11" s="195">
        <v>595386</v>
      </c>
      <c r="C11" s="195">
        <v>0.71976030199999996</v>
      </c>
      <c r="D11" s="195">
        <v>5</v>
      </c>
      <c r="E11" s="195">
        <v>2</v>
      </c>
      <c r="F11" s="195" t="s">
        <v>1871</v>
      </c>
      <c r="G11" s="195" t="s">
        <v>17</v>
      </c>
      <c r="H11" s="195">
        <v>576</v>
      </c>
      <c r="I11" s="36" t="str">
        <f t="shared" si="0"/>
        <v>Rogers, Jason</v>
      </c>
    </row>
    <row r="12" spans="1:9" x14ac:dyDescent="0.3">
      <c r="A12" s="195">
        <v>11</v>
      </c>
      <c r="B12" s="195">
        <v>542436</v>
      </c>
      <c r="C12" s="195">
        <v>1</v>
      </c>
      <c r="D12" s="195">
        <v>1</v>
      </c>
      <c r="E12" s="195">
        <v>3</v>
      </c>
      <c r="F12" s="195" t="s">
        <v>2957</v>
      </c>
      <c r="G12" s="195" t="s">
        <v>1936</v>
      </c>
      <c r="H12" s="195">
        <v>3</v>
      </c>
      <c r="I12" s="36" t="str">
        <f t="shared" si="0"/>
        <v>Adames, Cristhian</v>
      </c>
    </row>
    <row r="13" spans="1:9" x14ac:dyDescent="0.3">
      <c r="A13" s="195">
        <v>12</v>
      </c>
      <c r="B13" s="195">
        <v>643393</v>
      </c>
      <c r="C13" s="195">
        <v>0.94593693820000002</v>
      </c>
      <c r="D13" s="195">
        <v>2</v>
      </c>
      <c r="E13" s="195">
        <v>3</v>
      </c>
      <c r="F13" s="195" t="s">
        <v>154</v>
      </c>
      <c r="G13" s="195" t="s">
        <v>52</v>
      </c>
      <c r="H13" s="195">
        <v>356</v>
      </c>
      <c r="I13" s="36" t="str">
        <f t="shared" si="0"/>
        <v>Kemp, Tony</v>
      </c>
    </row>
    <row r="14" spans="1:9" x14ac:dyDescent="0.3">
      <c r="A14" s="195">
        <v>13</v>
      </c>
      <c r="B14" s="195">
        <v>543238</v>
      </c>
      <c r="C14" s="195">
        <v>0.86359429799999998</v>
      </c>
      <c r="D14" s="195">
        <v>3</v>
      </c>
      <c r="E14" s="195">
        <v>3</v>
      </c>
      <c r="F14" s="195" t="s">
        <v>880</v>
      </c>
      <c r="G14" s="195" t="s">
        <v>339</v>
      </c>
      <c r="H14" s="195">
        <v>268</v>
      </c>
      <c r="I14" s="36" t="str">
        <f t="shared" si="0"/>
        <v>Gose, Anthony</v>
      </c>
    </row>
    <row r="15" spans="1:9" x14ac:dyDescent="0.3">
      <c r="A15" s="195">
        <v>14</v>
      </c>
      <c r="B15" s="195">
        <v>542513</v>
      </c>
      <c r="C15" s="195">
        <v>0.85300694769999996</v>
      </c>
      <c r="D15" s="195">
        <v>4</v>
      </c>
      <c r="E15" s="195">
        <v>3</v>
      </c>
      <c r="F15" s="195" t="s">
        <v>2979</v>
      </c>
      <c r="G15" s="195" t="s">
        <v>2980</v>
      </c>
      <c r="H15" s="195">
        <v>673</v>
      </c>
      <c r="I15" s="36" t="str">
        <f t="shared" si="0"/>
        <v>Telis, Tomas</v>
      </c>
    </row>
    <row r="16" spans="1:9" x14ac:dyDescent="0.3">
      <c r="A16" s="195">
        <v>15</v>
      </c>
      <c r="B16" s="195">
        <v>596119</v>
      </c>
      <c r="C16" s="195">
        <v>0.84041163649999995</v>
      </c>
      <c r="D16" s="195">
        <v>5</v>
      </c>
      <c r="E16" s="195">
        <v>3</v>
      </c>
      <c r="F16" s="195" t="s">
        <v>4095</v>
      </c>
      <c r="G16" s="195" t="s">
        <v>89</v>
      </c>
      <c r="H16" s="195">
        <v>664</v>
      </c>
      <c r="I16" s="36" t="str">
        <f t="shared" si="0"/>
        <v>Swihart, Blake</v>
      </c>
    </row>
    <row r="17" spans="1:9" x14ac:dyDescent="0.3">
      <c r="A17" s="195">
        <v>16</v>
      </c>
      <c r="B17" s="195">
        <v>572669</v>
      </c>
      <c r="C17" s="195">
        <v>1</v>
      </c>
      <c r="D17" s="195">
        <v>1</v>
      </c>
      <c r="E17" s="195">
        <v>4</v>
      </c>
      <c r="F17" s="195" t="s">
        <v>504</v>
      </c>
      <c r="G17" s="195" t="s">
        <v>6390</v>
      </c>
      <c r="H17" s="195">
        <v>4</v>
      </c>
      <c r="I17" s="36" t="str">
        <f t="shared" si="0"/>
        <v>Adams, Lane</v>
      </c>
    </row>
    <row r="18" spans="1:9" x14ac:dyDescent="0.3">
      <c r="A18" s="195">
        <v>17</v>
      </c>
      <c r="B18" s="195">
        <v>547982</v>
      </c>
      <c r="C18" s="195">
        <v>0.89107223059999996</v>
      </c>
      <c r="D18" s="195">
        <v>2</v>
      </c>
      <c r="E18" s="195">
        <v>4</v>
      </c>
      <c r="F18" s="195" t="s">
        <v>159</v>
      </c>
      <c r="G18" s="195" t="s">
        <v>964</v>
      </c>
      <c r="H18" s="195">
        <v>408</v>
      </c>
      <c r="I18" s="36" t="str">
        <f t="shared" si="0"/>
        <v>Martin, Leonys</v>
      </c>
    </row>
    <row r="19" spans="1:9" x14ac:dyDescent="0.3">
      <c r="A19" s="195">
        <v>18</v>
      </c>
      <c r="B19" s="195">
        <v>640447</v>
      </c>
      <c r="C19" s="195">
        <v>0.88721726850000004</v>
      </c>
      <c r="D19" s="195">
        <v>3</v>
      </c>
      <c r="E19" s="195">
        <v>4</v>
      </c>
      <c r="F19" s="195" t="s">
        <v>2035</v>
      </c>
      <c r="G19" s="195" t="s">
        <v>2116</v>
      </c>
      <c r="H19" s="195">
        <v>200</v>
      </c>
      <c r="I19" s="36" t="str">
        <f t="shared" si="0"/>
        <v>Ervin, Phil</v>
      </c>
    </row>
    <row r="20" spans="1:9" x14ac:dyDescent="0.3">
      <c r="A20" s="195">
        <v>19</v>
      </c>
      <c r="B20" s="195">
        <v>605253</v>
      </c>
      <c r="C20" s="195">
        <v>0.8834849293</v>
      </c>
      <c r="D20" s="195">
        <v>4</v>
      </c>
      <c r="E20" s="195">
        <v>4</v>
      </c>
      <c r="F20" s="195" t="s">
        <v>2990</v>
      </c>
      <c r="G20" s="195" t="s">
        <v>2991</v>
      </c>
      <c r="H20" s="195">
        <v>267</v>
      </c>
      <c r="I20" s="36" t="str">
        <f t="shared" si="0"/>
        <v>Gore, Terrance</v>
      </c>
    </row>
    <row r="21" spans="1:9" x14ac:dyDescent="0.3">
      <c r="A21" s="195">
        <v>20</v>
      </c>
      <c r="B21" s="195">
        <v>458913</v>
      </c>
      <c r="C21" s="195">
        <v>0.85218132400000002</v>
      </c>
      <c r="D21" s="195">
        <v>5</v>
      </c>
      <c r="E21" s="195">
        <v>4</v>
      </c>
      <c r="F21" s="195" t="s">
        <v>241</v>
      </c>
      <c r="G21" s="195" t="s">
        <v>47</v>
      </c>
      <c r="H21" s="195">
        <v>744</v>
      </c>
      <c r="I21" s="36" t="str">
        <f t="shared" si="0"/>
        <v>Young, Eric</v>
      </c>
    </row>
    <row r="22" spans="1:9" x14ac:dyDescent="0.3">
      <c r="A22" s="195">
        <v>21</v>
      </c>
      <c r="B22" s="195">
        <v>571431</v>
      </c>
      <c r="C22" s="195">
        <v>1</v>
      </c>
      <c r="D22" s="195">
        <v>1</v>
      </c>
      <c r="E22" s="195">
        <v>5</v>
      </c>
      <c r="F22" s="195" t="s">
        <v>504</v>
      </c>
      <c r="G22" s="195" t="s">
        <v>14</v>
      </c>
      <c r="H22" s="195">
        <v>5</v>
      </c>
      <c r="I22" s="36" t="str">
        <f t="shared" si="0"/>
        <v>Adams, Matt</v>
      </c>
    </row>
    <row r="23" spans="1:9" x14ac:dyDescent="0.3">
      <c r="A23" s="195">
        <v>22</v>
      </c>
      <c r="B23" s="195">
        <v>630111</v>
      </c>
      <c r="C23" s="195">
        <v>0.92304440619999994</v>
      </c>
      <c r="D23" s="195">
        <v>2</v>
      </c>
      <c r="E23" s="195">
        <v>5</v>
      </c>
      <c r="F23" s="195" t="s">
        <v>2980</v>
      </c>
      <c r="G23" s="195" t="s">
        <v>4101</v>
      </c>
      <c r="H23" s="195">
        <v>679</v>
      </c>
      <c r="I23" s="36" t="str">
        <f t="shared" si="0"/>
        <v>Tomas, Yasmany</v>
      </c>
    </row>
    <row r="24" spans="1:9" x14ac:dyDescent="0.3">
      <c r="A24" s="195">
        <v>23</v>
      </c>
      <c r="B24" s="195">
        <v>592669</v>
      </c>
      <c r="C24" s="195">
        <v>0.88574432240000001</v>
      </c>
      <c r="D24" s="195">
        <v>3</v>
      </c>
      <c r="E24" s="195">
        <v>5</v>
      </c>
      <c r="F24" s="195" t="s">
        <v>6348</v>
      </c>
      <c r="G24" s="195" t="s">
        <v>140</v>
      </c>
      <c r="H24" s="195">
        <v>557</v>
      </c>
      <c r="I24" s="36" t="str">
        <f t="shared" si="0"/>
        <v>Renfroe, Hunter</v>
      </c>
    </row>
    <row r="25" spans="1:9" x14ac:dyDescent="0.3">
      <c r="A25" s="195">
        <v>24</v>
      </c>
      <c r="B25" s="195">
        <v>502110</v>
      </c>
      <c r="C25" s="195">
        <v>0.88566398759999998</v>
      </c>
      <c r="D25" s="195">
        <v>4</v>
      </c>
      <c r="E25" s="195">
        <v>5</v>
      </c>
      <c r="F25" s="195" t="s">
        <v>164</v>
      </c>
      <c r="G25" s="195" t="s">
        <v>165</v>
      </c>
      <c r="H25" s="195">
        <v>410</v>
      </c>
      <c r="I25" s="36" t="str">
        <f t="shared" si="0"/>
        <v>Martinez, J.D.</v>
      </c>
    </row>
    <row r="26" spans="1:9" x14ac:dyDescent="0.3">
      <c r="A26" s="195">
        <v>25</v>
      </c>
      <c r="B26" s="195">
        <v>521692</v>
      </c>
      <c r="C26" s="195">
        <v>0.87736891049999999</v>
      </c>
      <c r="D26" s="195">
        <v>5</v>
      </c>
      <c r="E26" s="195">
        <v>5</v>
      </c>
      <c r="F26" s="195" t="s">
        <v>481</v>
      </c>
      <c r="G26" s="195" t="s">
        <v>480</v>
      </c>
      <c r="H26" s="195">
        <v>510</v>
      </c>
      <c r="I26" s="36" t="str">
        <f t="shared" si="0"/>
        <v>Perez, Salvador</v>
      </c>
    </row>
    <row r="27" spans="1:9" x14ac:dyDescent="0.3">
      <c r="A27" s="195">
        <v>26</v>
      </c>
      <c r="B27" s="195">
        <v>451192</v>
      </c>
      <c r="C27" s="195">
        <v>1</v>
      </c>
      <c r="D27" s="195">
        <v>1</v>
      </c>
      <c r="E27" s="195">
        <v>6</v>
      </c>
      <c r="F27" s="195" t="s">
        <v>6640</v>
      </c>
      <c r="G27" s="195" t="s">
        <v>98</v>
      </c>
      <c r="H27" s="195">
        <v>6</v>
      </c>
      <c r="I27" s="36" t="str">
        <f t="shared" si="0"/>
        <v>Adduci, Jim</v>
      </c>
    </row>
    <row r="28" spans="1:9" x14ac:dyDescent="0.3">
      <c r="A28" s="195">
        <v>27</v>
      </c>
      <c r="B28" s="195">
        <v>502151</v>
      </c>
      <c r="C28" s="195">
        <v>0.86139480099999999</v>
      </c>
      <c r="D28" s="195">
        <v>2</v>
      </c>
      <c r="E28" s="195">
        <v>6</v>
      </c>
      <c r="F28" s="195" t="s">
        <v>6450</v>
      </c>
      <c r="G28" s="195" t="s">
        <v>139</v>
      </c>
      <c r="H28" s="195">
        <v>323</v>
      </c>
      <c r="I28" s="36" t="str">
        <f t="shared" si="0"/>
        <v>Huffman, Chad</v>
      </c>
    </row>
    <row r="29" spans="1:9" x14ac:dyDescent="0.3">
      <c r="A29" s="195">
        <v>28</v>
      </c>
      <c r="B29" s="195">
        <v>543094</v>
      </c>
      <c r="C29" s="195">
        <v>0.85903408739999998</v>
      </c>
      <c r="D29" s="195">
        <v>3</v>
      </c>
      <c r="E29" s="195">
        <v>6</v>
      </c>
      <c r="F29" s="195" t="s">
        <v>2515</v>
      </c>
      <c r="G29" s="195" t="s">
        <v>2516</v>
      </c>
      <c r="H29" s="195">
        <v>169</v>
      </c>
      <c r="I29" s="36" t="str">
        <f t="shared" si="0"/>
        <v>Decker, Jaff</v>
      </c>
    </row>
    <row r="30" spans="1:9" x14ac:dyDescent="0.3">
      <c r="A30" s="195">
        <v>29</v>
      </c>
      <c r="B30" s="195">
        <v>465753</v>
      </c>
      <c r="C30" s="195">
        <v>0.85855013690000004</v>
      </c>
      <c r="D30" s="195">
        <v>4</v>
      </c>
      <c r="E30" s="195">
        <v>6</v>
      </c>
      <c r="F30" s="195" t="s">
        <v>6334</v>
      </c>
      <c r="G30" s="195" t="s">
        <v>310</v>
      </c>
      <c r="H30" s="195">
        <v>216</v>
      </c>
      <c r="I30" s="36" t="str">
        <f t="shared" si="0"/>
        <v>Florimon Jr, Pedro</v>
      </c>
    </row>
    <row r="31" spans="1:9" x14ac:dyDescent="0.3">
      <c r="A31" s="195">
        <v>30</v>
      </c>
      <c r="B31" s="195">
        <v>506924</v>
      </c>
      <c r="C31" s="195">
        <v>0.85225062350000003</v>
      </c>
      <c r="D31" s="195">
        <v>5</v>
      </c>
      <c r="E31" s="195">
        <v>6</v>
      </c>
      <c r="F31" s="195" t="s">
        <v>5090</v>
      </c>
      <c r="G31" s="195" t="s">
        <v>458</v>
      </c>
      <c r="H31" s="195">
        <v>110</v>
      </c>
      <c r="I31" s="36" t="str">
        <f t="shared" si="0"/>
        <v>Cardullo, Stephen</v>
      </c>
    </row>
    <row r="32" spans="1:9" x14ac:dyDescent="0.3">
      <c r="A32" s="195">
        <v>31</v>
      </c>
      <c r="B32" s="195">
        <v>501303</v>
      </c>
      <c r="C32" s="195">
        <v>1</v>
      </c>
      <c r="D32" s="195">
        <v>1</v>
      </c>
      <c r="E32" s="195">
        <v>7</v>
      </c>
      <c r="F32" s="195" t="s">
        <v>2505</v>
      </c>
      <c r="G32" s="195" t="s">
        <v>2506</v>
      </c>
      <c r="H32" s="195">
        <v>7</v>
      </c>
      <c r="I32" s="36" t="str">
        <f t="shared" si="0"/>
        <v>Adrianza, Ehire</v>
      </c>
    </row>
    <row r="33" spans="1:9" x14ac:dyDescent="0.3">
      <c r="A33" s="195">
        <v>32</v>
      </c>
      <c r="B33" s="195">
        <v>623166</v>
      </c>
      <c r="C33" s="195">
        <v>0.90305486329999995</v>
      </c>
      <c r="D33" s="195">
        <v>2</v>
      </c>
      <c r="E33" s="195">
        <v>7</v>
      </c>
      <c r="F33" s="195" t="s">
        <v>175</v>
      </c>
      <c r="G33" s="195" t="s">
        <v>221</v>
      </c>
      <c r="H33" s="195">
        <v>434</v>
      </c>
      <c r="I33" s="36" t="str">
        <f t="shared" si="0"/>
        <v>Miller, Mike</v>
      </c>
    </row>
    <row r="34" spans="1:9" x14ac:dyDescent="0.3">
      <c r="A34" s="195">
        <v>33</v>
      </c>
      <c r="B34" s="195">
        <v>573135</v>
      </c>
      <c r="C34" s="195">
        <v>0.89516355619999999</v>
      </c>
      <c r="D34" s="195">
        <v>3</v>
      </c>
      <c r="E34" s="195">
        <v>7</v>
      </c>
      <c r="F34" s="195" t="s">
        <v>4071</v>
      </c>
      <c r="G34" s="195" t="s">
        <v>67</v>
      </c>
      <c r="H34" s="195">
        <v>597</v>
      </c>
      <c r="I34" s="36" t="str">
        <f t="shared" si="0"/>
        <v>Saladino, Tyler</v>
      </c>
    </row>
    <row r="35" spans="1:9" x14ac:dyDescent="0.3">
      <c r="A35" s="195">
        <v>34</v>
      </c>
      <c r="B35" s="195">
        <v>593527</v>
      </c>
      <c r="C35" s="195">
        <v>0.8865693227</v>
      </c>
      <c r="D35" s="195">
        <v>4</v>
      </c>
      <c r="E35" s="195">
        <v>7</v>
      </c>
      <c r="F35" s="195" t="s">
        <v>229</v>
      </c>
      <c r="G35" s="195" t="s">
        <v>285</v>
      </c>
      <c r="H35" s="195">
        <v>682</v>
      </c>
      <c r="I35" s="36" t="str">
        <f t="shared" si="0"/>
        <v>Torres, Ramon</v>
      </c>
    </row>
    <row r="36" spans="1:9" x14ac:dyDescent="0.3">
      <c r="A36" s="195">
        <v>35</v>
      </c>
      <c r="B36" s="195">
        <v>602922</v>
      </c>
      <c r="C36" s="195">
        <v>0.88624468270000001</v>
      </c>
      <c r="D36" s="195">
        <v>5</v>
      </c>
      <c r="E36" s="195">
        <v>7</v>
      </c>
      <c r="F36" s="195" t="s">
        <v>2475</v>
      </c>
      <c r="G36" s="195" t="s">
        <v>15</v>
      </c>
      <c r="H36" s="195">
        <v>582</v>
      </c>
      <c r="I36" s="36" t="str">
        <f t="shared" si="0"/>
        <v>Rondon, Jose</v>
      </c>
    </row>
    <row r="37" spans="1:9" x14ac:dyDescent="0.3">
      <c r="A37" s="195">
        <v>36</v>
      </c>
      <c r="B37" s="195">
        <v>542583</v>
      </c>
      <c r="C37" s="195">
        <v>1</v>
      </c>
      <c r="D37" s="195">
        <v>1</v>
      </c>
      <c r="E37" s="195">
        <v>8</v>
      </c>
      <c r="F37" s="195" t="s">
        <v>2962</v>
      </c>
      <c r="G37" s="195" t="s">
        <v>103</v>
      </c>
      <c r="H37" s="195">
        <v>8</v>
      </c>
      <c r="I37" s="36" t="str">
        <f t="shared" si="0"/>
        <v>Aguilar, Jesus</v>
      </c>
    </row>
    <row r="38" spans="1:9" x14ac:dyDescent="0.3">
      <c r="A38" s="195">
        <v>37</v>
      </c>
      <c r="B38" s="195">
        <v>630111</v>
      </c>
      <c r="C38" s="195">
        <v>0.89676502520000001</v>
      </c>
      <c r="D38" s="195">
        <v>2</v>
      </c>
      <c r="E38" s="195">
        <v>8</v>
      </c>
      <c r="F38" s="195" t="s">
        <v>2980</v>
      </c>
      <c r="G38" s="195" t="s">
        <v>4101</v>
      </c>
      <c r="H38" s="195">
        <v>679</v>
      </c>
      <c r="I38" s="36" t="str">
        <f t="shared" si="0"/>
        <v>Tomas, Yasmany</v>
      </c>
    </row>
    <row r="39" spans="1:9" x14ac:dyDescent="0.3">
      <c r="A39" s="195">
        <v>38</v>
      </c>
      <c r="B39" s="195">
        <v>592620</v>
      </c>
      <c r="C39" s="195">
        <v>0.85766010420000005</v>
      </c>
      <c r="D39" s="195">
        <v>3</v>
      </c>
      <c r="E39" s="195">
        <v>8</v>
      </c>
      <c r="F39" s="195" t="s">
        <v>1992</v>
      </c>
      <c r="G39" s="195" t="s">
        <v>3333</v>
      </c>
      <c r="H39" s="195">
        <v>489</v>
      </c>
      <c r="I39" s="36" t="str">
        <f t="shared" si="0"/>
        <v>Parker, Jarrett</v>
      </c>
    </row>
    <row r="40" spans="1:9" x14ac:dyDescent="0.3">
      <c r="A40" s="195">
        <v>39</v>
      </c>
      <c r="B40" s="195">
        <v>571431</v>
      </c>
      <c r="C40" s="195">
        <v>0.82844627380000002</v>
      </c>
      <c r="D40" s="195">
        <v>4</v>
      </c>
      <c r="E40" s="195">
        <v>8</v>
      </c>
      <c r="F40" s="195" t="s">
        <v>504</v>
      </c>
      <c r="G40" s="195" t="s">
        <v>14</v>
      </c>
      <c r="H40" s="195">
        <v>5</v>
      </c>
      <c r="I40" s="36" t="str">
        <f t="shared" si="0"/>
        <v>Adams, Matt</v>
      </c>
    </row>
    <row r="41" spans="1:9" x14ac:dyDescent="0.3">
      <c r="A41" s="195">
        <v>40</v>
      </c>
      <c r="B41" s="195">
        <v>592669</v>
      </c>
      <c r="C41" s="195">
        <v>0.80584308039999997</v>
      </c>
      <c r="D41" s="195">
        <v>5</v>
      </c>
      <c r="E41" s="195">
        <v>8</v>
      </c>
      <c r="F41" s="195" t="s">
        <v>6348</v>
      </c>
      <c r="G41" s="195" t="s">
        <v>140</v>
      </c>
      <c r="H41" s="195">
        <v>557</v>
      </c>
      <c r="I41" s="36" t="str">
        <f t="shared" si="0"/>
        <v>Renfroe, Hunter</v>
      </c>
    </row>
    <row r="42" spans="1:9" x14ac:dyDescent="0.3">
      <c r="A42" s="195">
        <v>41</v>
      </c>
      <c r="B42" s="195">
        <v>605113</v>
      </c>
      <c r="C42" s="195">
        <v>1</v>
      </c>
      <c r="D42" s="195">
        <v>1</v>
      </c>
      <c r="E42" s="195">
        <v>9</v>
      </c>
      <c r="F42" s="195" t="s">
        <v>2965</v>
      </c>
      <c r="G42" s="195" t="s">
        <v>161</v>
      </c>
      <c r="H42" s="195">
        <v>9</v>
      </c>
      <c r="I42" s="36" t="str">
        <f t="shared" si="0"/>
        <v>Ahmed, Nick</v>
      </c>
    </row>
    <row r="43" spans="1:9" x14ac:dyDescent="0.3">
      <c r="A43" s="195">
        <v>42</v>
      </c>
      <c r="B43" s="195">
        <v>573135</v>
      </c>
      <c r="C43" s="195">
        <v>0.90219787730000001</v>
      </c>
      <c r="D43" s="195">
        <v>2</v>
      </c>
      <c r="E43" s="195">
        <v>9</v>
      </c>
      <c r="F43" s="195" t="s">
        <v>4071</v>
      </c>
      <c r="G43" s="195" t="s">
        <v>67</v>
      </c>
      <c r="H43" s="195">
        <v>597</v>
      </c>
      <c r="I43" s="36" t="str">
        <f t="shared" si="0"/>
        <v>Saladino, Tyler</v>
      </c>
    </row>
    <row r="44" spans="1:9" x14ac:dyDescent="0.3">
      <c r="A44" s="195">
        <v>43</v>
      </c>
      <c r="B44" s="195">
        <v>623166</v>
      </c>
      <c r="C44" s="195">
        <v>0.89168693119999998</v>
      </c>
      <c r="D44" s="195">
        <v>3</v>
      </c>
      <c r="E44" s="195">
        <v>9</v>
      </c>
      <c r="F44" s="195" t="s">
        <v>175</v>
      </c>
      <c r="G44" s="195" t="s">
        <v>221</v>
      </c>
      <c r="H44" s="195">
        <v>434</v>
      </c>
      <c r="I44" s="36" t="str">
        <f t="shared" si="0"/>
        <v>Miller, Mike</v>
      </c>
    </row>
    <row r="45" spans="1:9" x14ac:dyDescent="0.3">
      <c r="A45" s="195">
        <v>44</v>
      </c>
      <c r="B45" s="195">
        <v>456781</v>
      </c>
      <c r="C45" s="195">
        <v>0.89072328489999997</v>
      </c>
      <c r="D45" s="195">
        <v>4</v>
      </c>
      <c r="E45" s="195">
        <v>9</v>
      </c>
      <c r="F45" s="195" t="s">
        <v>917</v>
      </c>
      <c r="G45" s="195" t="s">
        <v>918</v>
      </c>
      <c r="H45" s="195">
        <v>642</v>
      </c>
      <c r="I45" s="36" t="str">
        <f t="shared" si="0"/>
        <v>Solano, Donovan</v>
      </c>
    </row>
    <row r="46" spans="1:9" x14ac:dyDescent="0.3">
      <c r="A46" s="195">
        <v>45</v>
      </c>
      <c r="B46" s="195">
        <v>572365</v>
      </c>
      <c r="C46" s="195">
        <v>0.88015825979999995</v>
      </c>
      <c r="D46" s="195">
        <v>5</v>
      </c>
      <c r="E46" s="195">
        <v>9</v>
      </c>
      <c r="F46" s="195" t="s">
        <v>2749</v>
      </c>
      <c r="G46" s="195" t="s">
        <v>38</v>
      </c>
      <c r="H46" s="195">
        <v>254</v>
      </c>
      <c r="I46" s="36" t="str">
        <f t="shared" si="0"/>
        <v>Goins, Ryan</v>
      </c>
    </row>
    <row r="47" spans="1:9" x14ac:dyDescent="0.3">
      <c r="A47" s="195">
        <v>46</v>
      </c>
      <c r="B47" s="195">
        <v>593643</v>
      </c>
      <c r="C47" s="195">
        <v>1</v>
      </c>
      <c r="D47" s="195">
        <v>1</v>
      </c>
      <c r="E47" s="195">
        <v>10</v>
      </c>
      <c r="F47" s="195" t="s">
        <v>268</v>
      </c>
      <c r="G47" s="195" t="s">
        <v>3858</v>
      </c>
      <c r="H47" s="195">
        <v>10</v>
      </c>
      <c r="I47" s="36" t="str">
        <f t="shared" si="0"/>
        <v>Alberto, Hanser</v>
      </c>
    </row>
    <row r="48" spans="1:9" x14ac:dyDescent="0.3">
      <c r="A48" s="195">
        <v>47</v>
      </c>
      <c r="B48" s="195">
        <v>506560</v>
      </c>
      <c r="C48" s="195">
        <v>0.82442742749999998</v>
      </c>
      <c r="D48" s="195">
        <v>2</v>
      </c>
      <c r="E48" s="195">
        <v>10</v>
      </c>
      <c r="F48" s="195" t="s">
        <v>531</v>
      </c>
      <c r="G48" s="195" t="s">
        <v>439</v>
      </c>
      <c r="H48" s="195">
        <v>23</v>
      </c>
      <c r="I48" s="36" t="str">
        <f t="shared" si="0"/>
        <v>Amarista, Alexi</v>
      </c>
    </row>
    <row r="49" spans="1:9" x14ac:dyDescent="0.3">
      <c r="A49" s="195">
        <v>48</v>
      </c>
      <c r="B49" s="195">
        <v>642708</v>
      </c>
      <c r="C49" s="195">
        <v>0.798284137</v>
      </c>
      <c r="D49" s="195">
        <v>3</v>
      </c>
      <c r="E49" s="195">
        <v>10</v>
      </c>
      <c r="F49" s="195" t="s">
        <v>342</v>
      </c>
      <c r="G49" s="195" t="s">
        <v>6310</v>
      </c>
      <c r="H49" s="195">
        <v>585</v>
      </c>
      <c r="I49" s="36" t="str">
        <f t="shared" si="0"/>
        <v>Rosario, Amed</v>
      </c>
    </row>
    <row r="50" spans="1:9" x14ac:dyDescent="0.3">
      <c r="A50" s="195">
        <v>49</v>
      </c>
      <c r="B50" s="195">
        <v>502285</v>
      </c>
      <c r="C50" s="195">
        <v>0.79306158069999999</v>
      </c>
      <c r="D50" s="195">
        <v>4</v>
      </c>
      <c r="E50" s="195">
        <v>10</v>
      </c>
      <c r="F50" s="195" t="s">
        <v>4003</v>
      </c>
      <c r="G50" s="195" t="s">
        <v>67</v>
      </c>
      <c r="H50" s="195">
        <v>369</v>
      </c>
      <c r="I50" s="36" t="str">
        <f t="shared" si="0"/>
        <v>Ladendorf, Tyler</v>
      </c>
    </row>
    <row r="51" spans="1:9" x14ac:dyDescent="0.3">
      <c r="A51" s="195">
        <v>50</v>
      </c>
      <c r="B51" s="195">
        <v>573135</v>
      </c>
      <c r="C51" s="195">
        <v>0.79063059430000004</v>
      </c>
      <c r="D51" s="195">
        <v>5</v>
      </c>
      <c r="E51" s="195">
        <v>10</v>
      </c>
      <c r="F51" s="195" t="s">
        <v>4071</v>
      </c>
      <c r="G51" s="195" t="s">
        <v>67</v>
      </c>
      <c r="H51" s="195">
        <v>597</v>
      </c>
      <c r="I51" s="36" t="str">
        <f t="shared" si="0"/>
        <v>Saladino, Tyler</v>
      </c>
    </row>
    <row r="52" spans="1:9" x14ac:dyDescent="0.3">
      <c r="A52" s="195">
        <v>51</v>
      </c>
      <c r="B52" s="195">
        <v>645277</v>
      </c>
      <c r="C52" s="195">
        <v>1</v>
      </c>
      <c r="D52" s="195">
        <v>1</v>
      </c>
      <c r="E52" s="195">
        <v>11</v>
      </c>
      <c r="F52" s="195" t="s">
        <v>6534</v>
      </c>
      <c r="G52" s="195" t="s">
        <v>6535</v>
      </c>
      <c r="H52" s="195">
        <v>11</v>
      </c>
      <c r="I52" s="36" t="str">
        <f t="shared" si="0"/>
        <v>Albies, Ozzie</v>
      </c>
    </row>
    <row r="53" spans="1:9" x14ac:dyDescent="0.3">
      <c r="A53" s="195">
        <v>52</v>
      </c>
      <c r="B53" s="195">
        <v>622534</v>
      </c>
      <c r="C53" s="195">
        <v>0.81634208419999998</v>
      </c>
      <c r="D53" s="195">
        <v>2</v>
      </c>
      <c r="E53" s="195">
        <v>11</v>
      </c>
      <c r="F53" s="195" t="s">
        <v>6344</v>
      </c>
      <c r="G53" s="195" t="s">
        <v>4599</v>
      </c>
      <c r="H53" s="195">
        <v>399</v>
      </c>
      <c r="I53" s="36" t="str">
        <f t="shared" si="0"/>
        <v>Margot, Manuel</v>
      </c>
    </row>
    <row r="54" spans="1:9" x14ac:dyDescent="0.3">
      <c r="A54" s="195">
        <v>53</v>
      </c>
      <c r="B54" s="195">
        <v>543939</v>
      </c>
      <c r="C54" s="195">
        <v>0.79846635740000005</v>
      </c>
      <c r="D54" s="195">
        <v>3</v>
      </c>
      <c r="E54" s="195">
        <v>11</v>
      </c>
      <c r="F54" s="195" t="s">
        <v>2518</v>
      </c>
      <c r="G54" s="195" t="s">
        <v>2519</v>
      </c>
      <c r="H54" s="195">
        <v>738</v>
      </c>
      <c r="I54" s="36" t="str">
        <f t="shared" si="0"/>
        <v>Wong, Kolten</v>
      </c>
    </row>
    <row r="55" spans="1:9" x14ac:dyDescent="0.3">
      <c r="A55" s="195">
        <v>54</v>
      </c>
      <c r="B55" s="195">
        <v>624407</v>
      </c>
      <c r="C55" s="195">
        <v>0.79134658930000001</v>
      </c>
      <c r="D55" s="195">
        <v>4</v>
      </c>
      <c r="E55" s="195">
        <v>11</v>
      </c>
      <c r="F55" s="195" t="s">
        <v>6699</v>
      </c>
      <c r="G55" s="195" t="s">
        <v>6700</v>
      </c>
      <c r="H55" s="195">
        <v>379</v>
      </c>
      <c r="I55" s="36" t="str">
        <f t="shared" si="0"/>
        <v>Lin, Tzu-Wei</v>
      </c>
    </row>
    <row r="56" spans="1:9" x14ac:dyDescent="0.3">
      <c r="A56" s="195">
        <v>55</v>
      </c>
      <c r="B56" s="195">
        <v>514917</v>
      </c>
      <c r="C56" s="195">
        <v>0.78947814230000002</v>
      </c>
      <c r="D56" s="195">
        <v>5</v>
      </c>
      <c r="E56" s="195">
        <v>11</v>
      </c>
      <c r="F56" s="195" t="s">
        <v>286</v>
      </c>
      <c r="G56" s="195" t="s">
        <v>367</v>
      </c>
      <c r="H56" s="195">
        <v>300</v>
      </c>
      <c r="I56" s="36" t="str">
        <f t="shared" si="0"/>
        <v>Hernandez, Cesar</v>
      </c>
    </row>
    <row r="57" spans="1:9" x14ac:dyDescent="0.3">
      <c r="A57" s="195">
        <v>56</v>
      </c>
      <c r="B57" s="195">
        <v>570489</v>
      </c>
      <c r="C57" s="195">
        <v>1</v>
      </c>
      <c r="D57" s="195">
        <v>1</v>
      </c>
      <c r="E57" s="195">
        <v>12</v>
      </c>
      <c r="F57" s="195" t="s">
        <v>2966</v>
      </c>
      <c r="G57" s="195" t="s">
        <v>2967</v>
      </c>
      <c r="H57" s="195">
        <v>12</v>
      </c>
      <c r="I57" s="36" t="str">
        <f t="shared" si="0"/>
        <v>Alcantara, Arismendy</v>
      </c>
    </row>
    <row r="58" spans="1:9" x14ac:dyDescent="0.3">
      <c r="A58" s="195">
        <v>57</v>
      </c>
      <c r="B58" s="195">
        <v>593525</v>
      </c>
      <c r="C58" s="195">
        <v>0.97077860770000002</v>
      </c>
      <c r="D58" s="195">
        <v>2</v>
      </c>
      <c r="E58" s="195">
        <v>12</v>
      </c>
      <c r="F58" s="195" t="s">
        <v>3903</v>
      </c>
      <c r="G58" s="195" t="s">
        <v>3904</v>
      </c>
      <c r="H58" s="195">
        <v>103</v>
      </c>
      <c r="I58" s="36" t="str">
        <f t="shared" si="0"/>
        <v>Calixte, Orlando</v>
      </c>
    </row>
    <row r="59" spans="1:9" x14ac:dyDescent="0.3">
      <c r="A59" s="195">
        <v>58</v>
      </c>
      <c r="B59" s="195">
        <v>592444</v>
      </c>
      <c r="C59" s="195">
        <v>0.96141426590000001</v>
      </c>
      <c r="D59" s="195">
        <v>3</v>
      </c>
      <c r="E59" s="195">
        <v>12</v>
      </c>
      <c r="F59" s="195" t="s">
        <v>149</v>
      </c>
      <c r="G59" s="195" t="s">
        <v>5206</v>
      </c>
      <c r="H59" s="195">
        <v>344</v>
      </c>
      <c r="I59" s="36" t="str">
        <f t="shared" si="0"/>
        <v>Jones, JaCoby</v>
      </c>
    </row>
    <row r="60" spans="1:9" x14ac:dyDescent="0.3">
      <c r="A60" s="195">
        <v>59</v>
      </c>
      <c r="B60" s="195">
        <v>572241</v>
      </c>
      <c r="C60" s="195">
        <v>0.95247692080000002</v>
      </c>
      <c r="D60" s="195">
        <v>4</v>
      </c>
      <c r="E60" s="195">
        <v>12</v>
      </c>
      <c r="F60" s="195" t="s">
        <v>6651</v>
      </c>
      <c r="G60" s="195" t="s">
        <v>88</v>
      </c>
      <c r="H60" s="195">
        <v>724</v>
      </c>
      <c r="I60" s="36" t="str">
        <f t="shared" si="0"/>
        <v>Washington, David</v>
      </c>
    </row>
    <row r="61" spans="1:9" x14ac:dyDescent="0.3">
      <c r="A61" s="195">
        <v>60</v>
      </c>
      <c r="B61" s="195">
        <v>622210</v>
      </c>
      <c r="C61" s="195">
        <v>0.94877438189999996</v>
      </c>
      <c r="D61" s="195">
        <v>5</v>
      </c>
      <c r="E61" s="195">
        <v>12</v>
      </c>
      <c r="F61" s="195" t="s">
        <v>6653</v>
      </c>
      <c r="G61" s="195" t="s">
        <v>375</v>
      </c>
      <c r="H61" s="195">
        <v>491</v>
      </c>
      <c r="I61" s="36" t="str">
        <f t="shared" si="0"/>
        <v>Parmley, Ian</v>
      </c>
    </row>
    <row r="62" spans="1:9" x14ac:dyDescent="0.3">
      <c r="A62" s="195">
        <v>61</v>
      </c>
      <c r="B62" s="195">
        <v>595751</v>
      </c>
      <c r="C62" s="195">
        <v>1</v>
      </c>
      <c r="D62" s="195">
        <v>1</v>
      </c>
      <c r="E62" s="195">
        <v>13</v>
      </c>
      <c r="F62" s="195" t="s">
        <v>4601</v>
      </c>
      <c r="G62" s="195" t="s">
        <v>284</v>
      </c>
      <c r="H62" s="195">
        <v>13</v>
      </c>
      <c r="I62" s="36" t="str">
        <f t="shared" si="0"/>
        <v>Alfaro, Jorge</v>
      </c>
    </row>
    <row r="63" spans="1:9" x14ac:dyDescent="0.3">
      <c r="A63" s="195">
        <v>62</v>
      </c>
      <c r="B63" s="195">
        <v>600466</v>
      </c>
      <c r="C63" s="195">
        <v>0.83567097059999995</v>
      </c>
      <c r="D63" s="195">
        <v>2</v>
      </c>
      <c r="E63" s="195">
        <v>13</v>
      </c>
      <c r="F63" s="195" t="s">
        <v>6475</v>
      </c>
      <c r="G63" s="195" t="s">
        <v>6476</v>
      </c>
      <c r="H63" s="195">
        <v>546</v>
      </c>
      <c r="I63" s="36" t="str">
        <f t="shared" si="0"/>
        <v>Read, Raudy</v>
      </c>
    </row>
    <row r="64" spans="1:9" x14ac:dyDescent="0.3">
      <c r="A64" s="195">
        <v>63</v>
      </c>
      <c r="B64" s="195">
        <v>605170</v>
      </c>
      <c r="C64" s="195">
        <v>0.77713012729999997</v>
      </c>
      <c r="D64" s="195">
        <v>3</v>
      </c>
      <c r="E64" s="195">
        <v>13</v>
      </c>
      <c r="F64" s="195" t="s">
        <v>6468</v>
      </c>
      <c r="G64" s="195" t="s">
        <v>356</v>
      </c>
      <c r="H64" s="195">
        <v>109</v>
      </c>
      <c r="I64" s="36" t="str">
        <f t="shared" si="0"/>
        <v>Caratini, Victor</v>
      </c>
    </row>
    <row r="65" spans="1:9" x14ac:dyDescent="0.3">
      <c r="A65" s="195">
        <v>64</v>
      </c>
      <c r="B65" s="195">
        <v>621512</v>
      </c>
      <c r="C65" s="195">
        <v>0.7653411403</v>
      </c>
      <c r="D65" s="195">
        <v>4</v>
      </c>
      <c r="E65" s="195">
        <v>13</v>
      </c>
      <c r="F65" s="195" t="s">
        <v>6472</v>
      </c>
      <c r="G65" s="195" t="s">
        <v>2980</v>
      </c>
      <c r="H65" s="195">
        <v>466</v>
      </c>
      <c r="I65" s="36" t="str">
        <f t="shared" si="0"/>
        <v>Nido, Tomas</v>
      </c>
    </row>
    <row r="66" spans="1:9" x14ac:dyDescent="0.3">
      <c r="A66" s="195">
        <v>65</v>
      </c>
      <c r="B66" s="195">
        <v>623143</v>
      </c>
      <c r="C66" s="195">
        <v>0.75737865640000002</v>
      </c>
      <c r="D66" s="195">
        <v>5</v>
      </c>
      <c r="E66" s="195">
        <v>13</v>
      </c>
      <c r="F66" s="195" t="s">
        <v>41</v>
      </c>
      <c r="G66" s="195" t="s">
        <v>77</v>
      </c>
      <c r="H66" s="195">
        <v>83</v>
      </c>
      <c r="I66" s="36" t="str">
        <f t="shared" si="0"/>
        <v>Brown, Trevor</v>
      </c>
    </row>
    <row r="67" spans="1:9" x14ac:dyDescent="0.3">
      <c r="A67" s="195">
        <v>66</v>
      </c>
      <c r="B67" s="195">
        <v>546990</v>
      </c>
      <c r="C67" s="195">
        <v>1</v>
      </c>
      <c r="D67" s="195">
        <v>1</v>
      </c>
      <c r="E67" s="195">
        <v>14</v>
      </c>
      <c r="F67" s="195" t="s">
        <v>6638</v>
      </c>
      <c r="G67" s="195" t="s">
        <v>339</v>
      </c>
      <c r="H67" s="195">
        <v>14</v>
      </c>
      <c r="I67" s="36" t="str">
        <f t="shared" ref="I67:I130" si="1">F67&amp;", "&amp;G67</f>
        <v>Alford, Anthony</v>
      </c>
    </row>
    <row r="68" spans="1:9" x14ac:dyDescent="0.3">
      <c r="A68" s="195">
        <v>67</v>
      </c>
      <c r="B68" s="195">
        <v>669720</v>
      </c>
      <c r="C68" s="195">
        <v>0.94167711480000005</v>
      </c>
      <c r="D68" s="195">
        <v>2</v>
      </c>
      <c r="E68" s="195">
        <v>14</v>
      </c>
      <c r="F68" s="195" t="s">
        <v>6629</v>
      </c>
      <c r="G68" s="195" t="s">
        <v>141</v>
      </c>
      <c r="H68" s="195">
        <v>292</v>
      </c>
      <c r="I68" s="36" t="str">
        <f t="shared" si="1"/>
        <v>Hays, Austin</v>
      </c>
    </row>
    <row r="69" spans="1:9" x14ac:dyDescent="0.3">
      <c r="A69" s="195">
        <v>68</v>
      </c>
      <c r="B69" s="195">
        <v>623993</v>
      </c>
      <c r="C69" s="195">
        <v>0.90123878219999998</v>
      </c>
      <c r="D69" s="195">
        <v>3</v>
      </c>
      <c r="E69" s="195">
        <v>14</v>
      </c>
      <c r="F69" s="195" t="s">
        <v>6632</v>
      </c>
      <c r="G69" s="195" t="s">
        <v>339</v>
      </c>
      <c r="H69" s="195">
        <v>609</v>
      </c>
      <c r="I69" s="36" t="str">
        <f t="shared" si="1"/>
        <v>Santander, Anthony</v>
      </c>
    </row>
    <row r="70" spans="1:9" x14ac:dyDescent="0.3">
      <c r="A70" s="195">
        <v>69</v>
      </c>
      <c r="B70" s="195">
        <v>624507</v>
      </c>
      <c r="C70" s="195">
        <v>0.89984928190000002</v>
      </c>
      <c r="D70" s="195">
        <v>4</v>
      </c>
      <c r="E70" s="195">
        <v>14</v>
      </c>
      <c r="F70" s="195" t="s">
        <v>149</v>
      </c>
      <c r="G70" s="195" t="s">
        <v>6575</v>
      </c>
      <c r="H70" s="195">
        <v>345</v>
      </c>
      <c r="I70" s="36" t="str">
        <f t="shared" si="1"/>
        <v>Jones, Ryder</v>
      </c>
    </row>
    <row r="71" spans="1:9" x14ac:dyDescent="0.3">
      <c r="A71" s="195">
        <v>70</v>
      </c>
      <c r="B71" s="195">
        <v>641553</v>
      </c>
      <c r="C71" s="195">
        <v>0.88635728820000004</v>
      </c>
      <c r="D71" s="195">
        <v>5</v>
      </c>
      <c r="E71" s="195">
        <v>14</v>
      </c>
      <c r="F71" s="195" t="s">
        <v>6627</v>
      </c>
      <c r="G71" s="195" t="s">
        <v>148</v>
      </c>
      <c r="H71" s="195">
        <v>199</v>
      </c>
      <c r="I71" s="36" t="str">
        <f t="shared" si="1"/>
        <v>Engel, Adam</v>
      </c>
    </row>
    <row r="72" spans="1:9" x14ac:dyDescent="0.3">
      <c r="A72" s="195">
        <v>71</v>
      </c>
      <c r="B72" s="195">
        <v>656185</v>
      </c>
      <c r="C72" s="195">
        <v>1</v>
      </c>
      <c r="D72" s="195">
        <v>1</v>
      </c>
      <c r="E72" s="195">
        <v>15</v>
      </c>
      <c r="F72" s="195" t="s">
        <v>71</v>
      </c>
      <c r="G72" s="195" t="s">
        <v>118</v>
      </c>
      <c r="H72" s="195">
        <v>15</v>
      </c>
      <c r="I72" s="36" t="str">
        <f t="shared" si="1"/>
        <v>Allen, Greg</v>
      </c>
    </row>
    <row r="73" spans="1:9" x14ac:dyDescent="0.3">
      <c r="A73" s="195">
        <v>72</v>
      </c>
      <c r="B73" s="195">
        <v>657145</v>
      </c>
      <c r="C73" s="195">
        <v>0.88177005190000002</v>
      </c>
      <c r="D73" s="195">
        <v>2</v>
      </c>
      <c r="E73" s="195">
        <v>15</v>
      </c>
      <c r="F73" s="195" t="s">
        <v>6434</v>
      </c>
      <c r="G73" s="195" t="s">
        <v>155</v>
      </c>
      <c r="H73" s="195">
        <v>745</v>
      </c>
      <c r="I73" s="36" t="str">
        <f t="shared" si="1"/>
        <v>Zagunis, Mark</v>
      </c>
    </row>
    <row r="74" spans="1:9" x14ac:dyDescent="0.3">
      <c r="A74" s="195">
        <v>73</v>
      </c>
      <c r="B74" s="195">
        <v>570489</v>
      </c>
      <c r="C74" s="195">
        <v>0.88162731539999994</v>
      </c>
      <c r="D74" s="195">
        <v>3</v>
      </c>
      <c r="E74" s="195">
        <v>15</v>
      </c>
      <c r="F74" s="195" t="s">
        <v>2966</v>
      </c>
      <c r="G74" s="195" t="s">
        <v>2967</v>
      </c>
      <c r="H74" s="195">
        <v>12</v>
      </c>
      <c r="I74" s="36" t="str">
        <f t="shared" si="1"/>
        <v>Alcantara, Arismendy</v>
      </c>
    </row>
    <row r="75" spans="1:9" x14ac:dyDescent="0.3">
      <c r="A75" s="195">
        <v>74</v>
      </c>
      <c r="B75" s="195">
        <v>593525</v>
      </c>
      <c r="C75" s="195">
        <v>0.87485024680000001</v>
      </c>
      <c r="D75" s="195">
        <v>4</v>
      </c>
      <c r="E75" s="195">
        <v>15</v>
      </c>
      <c r="F75" s="195" t="s">
        <v>3903</v>
      </c>
      <c r="G75" s="195" t="s">
        <v>3904</v>
      </c>
      <c r="H75" s="195">
        <v>103</v>
      </c>
      <c r="I75" s="36" t="str">
        <f t="shared" si="1"/>
        <v>Calixte, Orlando</v>
      </c>
    </row>
    <row r="76" spans="1:9" x14ac:dyDescent="0.3">
      <c r="A76" s="195">
        <v>75</v>
      </c>
      <c r="B76" s="195">
        <v>622441</v>
      </c>
      <c r="C76" s="195">
        <v>0.87073664709999998</v>
      </c>
      <c r="D76" s="195">
        <v>5</v>
      </c>
      <c r="E76" s="195">
        <v>15</v>
      </c>
      <c r="F76" s="195" t="s">
        <v>16</v>
      </c>
      <c r="G76" s="195" t="s">
        <v>380</v>
      </c>
      <c r="H76" s="195">
        <v>49</v>
      </c>
      <c r="I76" s="36" t="str">
        <f t="shared" si="1"/>
        <v>Bautista, Rafael</v>
      </c>
    </row>
    <row r="77" spans="1:9" x14ac:dyDescent="0.3">
      <c r="A77" s="195">
        <v>76</v>
      </c>
      <c r="B77" s="195">
        <v>501659</v>
      </c>
      <c r="C77" s="195">
        <v>1</v>
      </c>
      <c r="D77" s="195">
        <v>1</v>
      </c>
      <c r="E77" s="195">
        <v>16</v>
      </c>
      <c r="F77" s="195" t="s">
        <v>10</v>
      </c>
      <c r="G77" s="195" t="s">
        <v>2722</v>
      </c>
      <c r="H77" s="195">
        <v>16</v>
      </c>
      <c r="I77" s="36" t="str">
        <f t="shared" si="1"/>
        <v>Almonte, Abraham</v>
      </c>
    </row>
    <row r="78" spans="1:9" x14ac:dyDescent="0.3">
      <c r="A78" s="195">
        <v>77</v>
      </c>
      <c r="B78" s="195">
        <v>542454</v>
      </c>
      <c r="C78" s="195">
        <v>0.94598489590000001</v>
      </c>
      <c r="D78" s="195">
        <v>2</v>
      </c>
      <c r="E78" s="195">
        <v>16</v>
      </c>
      <c r="F78" s="195" t="s">
        <v>291</v>
      </c>
      <c r="G78" s="195" t="s">
        <v>346</v>
      </c>
      <c r="H78" s="195">
        <v>607</v>
      </c>
      <c r="I78" s="36" t="str">
        <f t="shared" si="1"/>
        <v>Santana, Danny</v>
      </c>
    </row>
    <row r="79" spans="1:9" x14ac:dyDescent="0.3">
      <c r="A79" s="195">
        <v>78</v>
      </c>
      <c r="B79" s="195">
        <v>593647</v>
      </c>
      <c r="C79" s="195">
        <v>0.8480748226</v>
      </c>
      <c r="D79" s="195">
        <v>3</v>
      </c>
      <c r="E79" s="195">
        <v>16</v>
      </c>
      <c r="F79" s="195" t="s">
        <v>3882</v>
      </c>
      <c r="G79" s="195" t="s">
        <v>3883</v>
      </c>
      <c r="H79" s="195">
        <v>82</v>
      </c>
      <c r="I79" s="36" t="str">
        <f t="shared" si="1"/>
        <v>Brito, Socrates</v>
      </c>
    </row>
    <row r="80" spans="1:9" x14ac:dyDescent="0.3">
      <c r="A80" s="195">
        <v>79</v>
      </c>
      <c r="B80" s="195">
        <v>593700</v>
      </c>
      <c r="C80" s="195">
        <v>0.82921731040000002</v>
      </c>
      <c r="D80" s="195">
        <v>4</v>
      </c>
      <c r="E80" s="195">
        <v>16</v>
      </c>
      <c r="F80" s="195" t="s">
        <v>4606</v>
      </c>
      <c r="G80" s="195" t="s">
        <v>4607</v>
      </c>
      <c r="H80" s="195">
        <v>287</v>
      </c>
      <c r="I80" s="36" t="str">
        <f t="shared" si="1"/>
        <v>Hanson, Alen</v>
      </c>
    </row>
    <row r="81" spans="1:9" x14ac:dyDescent="0.3">
      <c r="A81" s="195">
        <v>80</v>
      </c>
      <c r="B81" s="195">
        <v>545338</v>
      </c>
      <c r="C81" s="195">
        <v>0.82180932539999996</v>
      </c>
      <c r="D81" s="195">
        <v>5</v>
      </c>
      <c r="E81" s="195">
        <v>16</v>
      </c>
      <c r="F81" s="195" t="s">
        <v>125</v>
      </c>
      <c r="G81" s="195" t="s">
        <v>161</v>
      </c>
      <c r="H81" s="195">
        <v>223</v>
      </c>
      <c r="I81" s="36" t="str">
        <f t="shared" si="1"/>
        <v>Franklin, Nick</v>
      </c>
    </row>
    <row r="82" spans="1:9" x14ac:dyDescent="0.3">
      <c r="A82" s="195">
        <v>81</v>
      </c>
      <c r="B82" s="195">
        <v>546991</v>
      </c>
      <c r="C82" s="195">
        <v>1</v>
      </c>
      <c r="D82" s="195">
        <v>1</v>
      </c>
      <c r="E82" s="195">
        <v>17</v>
      </c>
      <c r="F82" s="195" t="s">
        <v>4589</v>
      </c>
      <c r="G82" s="195" t="s">
        <v>405</v>
      </c>
      <c r="H82" s="195">
        <v>17</v>
      </c>
      <c r="I82" s="36" t="str">
        <f t="shared" si="1"/>
        <v>Almora, Albert</v>
      </c>
    </row>
    <row r="83" spans="1:9" x14ac:dyDescent="0.3">
      <c r="A83" s="195">
        <v>82</v>
      </c>
      <c r="B83" s="195">
        <v>596144</v>
      </c>
      <c r="C83" s="195">
        <v>0.9217637098</v>
      </c>
      <c r="D83" s="195">
        <v>2</v>
      </c>
      <c r="E83" s="195">
        <v>17</v>
      </c>
      <c r="F83" s="195" t="s">
        <v>3929</v>
      </c>
      <c r="G83" s="195" t="s">
        <v>3930</v>
      </c>
      <c r="H83" s="195">
        <v>156</v>
      </c>
      <c r="I83" s="36" t="str">
        <f t="shared" si="1"/>
        <v>Cuthbert, Cheslor</v>
      </c>
    </row>
    <row r="84" spans="1:9" x14ac:dyDescent="0.3">
      <c r="A84" s="195">
        <v>83</v>
      </c>
      <c r="B84" s="195">
        <v>592663</v>
      </c>
      <c r="C84" s="195">
        <v>0.87279818880000004</v>
      </c>
      <c r="D84" s="195">
        <v>3</v>
      </c>
      <c r="E84" s="195">
        <v>17</v>
      </c>
      <c r="F84" s="195" t="s">
        <v>3023</v>
      </c>
      <c r="G84" s="195" t="s">
        <v>3024</v>
      </c>
      <c r="H84" s="195">
        <v>547</v>
      </c>
      <c r="I84" s="36" t="str">
        <f t="shared" si="1"/>
        <v>Realmuto, J.T.</v>
      </c>
    </row>
    <row r="85" spans="1:9" x14ac:dyDescent="0.3">
      <c r="A85" s="195">
        <v>84</v>
      </c>
      <c r="B85" s="195">
        <v>546318</v>
      </c>
      <c r="C85" s="195">
        <v>0.86747741619999996</v>
      </c>
      <c r="D85" s="195">
        <v>4</v>
      </c>
      <c r="E85" s="195">
        <v>17</v>
      </c>
      <c r="F85" s="195" t="s">
        <v>362</v>
      </c>
      <c r="G85" s="195" t="s">
        <v>3982</v>
      </c>
      <c r="H85" s="195">
        <v>306</v>
      </c>
      <c r="I85" s="36" t="str">
        <f t="shared" si="1"/>
        <v>Herrera, Odubel</v>
      </c>
    </row>
    <row r="86" spans="1:9" x14ac:dyDescent="0.3">
      <c r="A86" s="195">
        <v>85</v>
      </c>
      <c r="B86" s="195">
        <v>543877</v>
      </c>
      <c r="C86" s="195">
        <v>0.82774674439999996</v>
      </c>
      <c r="D86" s="195">
        <v>5</v>
      </c>
      <c r="E86" s="195">
        <v>17</v>
      </c>
      <c r="F86" s="195" t="s">
        <v>2986</v>
      </c>
      <c r="G86" s="195" t="s">
        <v>64</v>
      </c>
      <c r="H86" s="195">
        <v>706</v>
      </c>
      <c r="I86" s="36" t="str">
        <f t="shared" si="1"/>
        <v>Vazquez, Christian</v>
      </c>
    </row>
    <row r="87" spans="1:9" x14ac:dyDescent="0.3">
      <c r="A87" s="195">
        <v>86</v>
      </c>
      <c r="B87" s="195">
        <v>475174</v>
      </c>
      <c r="C87" s="195">
        <v>1</v>
      </c>
      <c r="D87" s="195">
        <v>1</v>
      </c>
      <c r="E87" s="195">
        <v>18</v>
      </c>
      <c r="F87" s="195" t="s">
        <v>12</v>
      </c>
      <c r="G87" s="195" t="s">
        <v>11</v>
      </c>
      <c r="H87" s="195">
        <v>18</v>
      </c>
      <c r="I87" s="36" t="str">
        <f t="shared" si="1"/>
        <v>Alonso, Yonder</v>
      </c>
    </row>
    <row r="88" spans="1:9" x14ac:dyDescent="0.3">
      <c r="A88" s="195">
        <v>87</v>
      </c>
      <c r="B88" s="195">
        <v>457705</v>
      </c>
      <c r="C88" s="195">
        <v>0.92100704109999998</v>
      </c>
      <c r="D88" s="195">
        <v>2</v>
      </c>
      <c r="E88" s="195">
        <v>18</v>
      </c>
      <c r="F88" s="195" t="s">
        <v>172</v>
      </c>
      <c r="G88" s="195" t="s">
        <v>40</v>
      </c>
      <c r="H88" s="195">
        <v>424</v>
      </c>
      <c r="I88" s="36" t="str">
        <f t="shared" si="1"/>
        <v>McCutchen, Andrew</v>
      </c>
    </row>
    <row r="89" spans="1:9" x14ac:dyDescent="0.3">
      <c r="A89" s="195">
        <v>88</v>
      </c>
      <c r="B89" s="195">
        <v>471865</v>
      </c>
      <c r="C89" s="195">
        <v>0.89361573839999997</v>
      </c>
      <c r="D89" s="195">
        <v>3</v>
      </c>
      <c r="E89" s="195">
        <v>18</v>
      </c>
      <c r="F89" s="195" t="s">
        <v>121</v>
      </c>
      <c r="G89" s="195" t="s">
        <v>20</v>
      </c>
      <c r="H89" s="195">
        <v>260</v>
      </c>
      <c r="I89" s="36" t="str">
        <f t="shared" si="1"/>
        <v>Gonzalez, Carlos</v>
      </c>
    </row>
    <row r="90" spans="1:9" x14ac:dyDescent="0.3">
      <c r="A90" s="195">
        <v>89</v>
      </c>
      <c r="B90" s="195">
        <v>457759</v>
      </c>
      <c r="C90" s="195">
        <v>0.88323289419999995</v>
      </c>
      <c r="D90" s="195">
        <v>4</v>
      </c>
      <c r="E90" s="195">
        <v>18</v>
      </c>
      <c r="F90" s="195" t="s">
        <v>316</v>
      </c>
      <c r="G90" s="195" t="s">
        <v>63</v>
      </c>
      <c r="H90" s="195">
        <v>690</v>
      </c>
      <c r="I90" s="36" t="str">
        <f t="shared" si="1"/>
        <v>Turner, Justin</v>
      </c>
    </row>
    <row r="91" spans="1:9" x14ac:dyDescent="0.3">
      <c r="A91" s="195">
        <v>90</v>
      </c>
      <c r="B91" s="195">
        <v>467793</v>
      </c>
      <c r="C91" s="195">
        <v>0.85324662790000005</v>
      </c>
      <c r="D91" s="195">
        <v>5</v>
      </c>
      <c r="E91" s="195">
        <v>18</v>
      </c>
      <c r="F91" s="195" t="s">
        <v>291</v>
      </c>
      <c r="G91" s="195" t="s">
        <v>20</v>
      </c>
      <c r="H91" s="195">
        <v>606</v>
      </c>
      <c r="I91" s="36" t="str">
        <f t="shared" si="1"/>
        <v>Santana, Carlos</v>
      </c>
    </row>
    <row r="92" spans="1:9" x14ac:dyDescent="0.3">
      <c r="A92" s="195">
        <v>91</v>
      </c>
      <c r="B92" s="195">
        <v>571437</v>
      </c>
      <c r="C92" s="195">
        <v>1</v>
      </c>
      <c r="D92" s="195">
        <v>1</v>
      </c>
      <c r="E92" s="195">
        <v>19</v>
      </c>
      <c r="F92" s="195" t="s">
        <v>2959</v>
      </c>
      <c r="G92" s="195" t="s">
        <v>80</v>
      </c>
      <c r="H92" s="195">
        <v>19</v>
      </c>
      <c r="I92" s="36" t="str">
        <f t="shared" si="1"/>
        <v>Altherr, Aaron</v>
      </c>
    </row>
    <row r="93" spans="1:9" x14ac:dyDescent="0.3">
      <c r="A93" s="195">
        <v>92</v>
      </c>
      <c r="B93" s="195">
        <v>598265</v>
      </c>
      <c r="C93" s="195">
        <v>0.87994188829999997</v>
      </c>
      <c r="D93" s="195">
        <v>2</v>
      </c>
      <c r="E93" s="195">
        <v>19</v>
      </c>
      <c r="F93" s="195" t="s">
        <v>36</v>
      </c>
      <c r="G93" s="195" t="s">
        <v>2538</v>
      </c>
      <c r="H93" s="195">
        <v>74</v>
      </c>
      <c r="I93" s="36" t="str">
        <f t="shared" si="1"/>
        <v>Bradley, Jackie</v>
      </c>
    </row>
    <row r="94" spans="1:9" x14ac:dyDescent="0.3">
      <c r="A94" s="195">
        <v>93</v>
      </c>
      <c r="B94" s="195">
        <v>545341</v>
      </c>
      <c r="C94" s="195">
        <v>0.86927278910000005</v>
      </c>
      <c r="D94" s="195">
        <v>3</v>
      </c>
      <c r="E94" s="195">
        <v>19</v>
      </c>
      <c r="F94" s="195" t="s">
        <v>3008</v>
      </c>
      <c r="G94" s="195" t="s">
        <v>3009</v>
      </c>
      <c r="H94" s="195">
        <v>277</v>
      </c>
      <c r="I94" s="36" t="str">
        <f t="shared" si="1"/>
        <v>Grichuk, Randal</v>
      </c>
    </row>
    <row r="95" spans="1:9" x14ac:dyDescent="0.3">
      <c r="A95" s="195">
        <v>94</v>
      </c>
      <c r="B95" s="195">
        <v>640449</v>
      </c>
      <c r="C95" s="195">
        <v>0.8412791839</v>
      </c>
      <c r="D95" s="195">
        <v>4</v>
      </c>
      <c r="E95" s="195">
        <v>19</v>
      </c>
      <c r="F95" s="195" t="s">
        <v>111</v>
      </c>
      <c r="G95" s="195" t="s">
        <v>394</v>
      </c>
      <c r="H95" s="195">
        <v>225</v>
      </c>
      <c r="I95" s="36" t="str">
        <f t="shared" si="1"/>
        <v>Frazier, Clint</v>
      </c>
    </row>
    <row r="96" spans="1:9" x14ac:dyDescent="0.3">
      <c r="A96" s="195">
        <v>95</v>
      </c>
      <c r="B96" s="195">
        <v>572204</v>
      </c>
      <c r="C96" s="195">
        <v>0.80240922859999997</v>
      </c>
      <c r="D96" s="195">
        <v>5</v>
      </c>
      <c r="E96" s="195">
        <v>19</v>
      </c>
      <c r="F96" s="195" t="s">
        <v>919</v>
      </c>
      <c r="G96" s="195" t="s">
        <v>4099</v>
      </c>
      <c r="H96" s="195">
        <v>676</v>
      </c>
      <c r="I96" s="36" t="str">
        <f t="shared" si="1"/>
        <v>Thompson, Trayce</v>
      </c>
    </row>
    <row r="97" spans="1:9" x14ac:dyDescent="0.3">
      <c r="A97" s="195">
        <v>96</v>
      </c>
      <c r="B97" s="195">
        <v>514888</v>
      </c>
      <c r="C97" s="195">
        <v>1</v>
      </c>
      <c r="D97" s="195">
        <v>1</v>
      </c>
      <c r="E97" s="195">
        <v>20</v>
      </c>
      <c r="F97" s="195" t="s">
        <v>509</v>
      </c>
      <c r="G97" s="195" t="s">
        <v>15</v>
      </c>
      <c r="H97" s="195">
        <v>20</v>
      </c>
      <c r="I97" s="36" t="str">
        <f t="shared" si="1"/>
        <v>Altuve, Jose</v>
      </c>
    </row>
    <row r="98" spans="1:9" x14ac:dyDescent="0.3">
      <c r="A98" s="195">
        <v>97</v>
      </c>
      <c r="B98" s="195">
        <v>516416</v>
      </c>
      <c r="C98" s="195">
        <v>0.92109185380000003</v>
      </c>
      <c r="D98" s="195">
        <v>2</v>
      </c>
      <c r="E98" s="195">
        <v>20</v>
      </c>
      <c r="F98" s="195" t="s">
        <v>912</v>
      </c>
      <c r="G98" s="195" t="s">
        <v>913</v>
      </c>
      <c r="H98" s="195">
        <v>621</v>
      </c>
      <c r="I98" s="36" t="str">
        <f t="shared" si="1"/>
        <v>Segura, Jean</v>
      </c>
    </row>
    <row r="99" spans="1:9" x14ac:dyDescent="0.3">
      <c r="A99" s="195">
        <v>98</v>
      </c>
      <c r="B99" s="195">
        <v>462101</v>
      </c>
      <c r="C99" s="195">
        <v>0.91146673739999995</v>
      </c>
      <c r="D99" s="195">
        <v>3</v>
      </c>
      <c r="E99" s="195">
        <v>20</v>
      </c>
      <c r="F99" s="195" t="s">
        <v>414</v>
      </c>
      <c r="G99" s="195" t="s">
        <v>413</v>
      </c>
      <c r="H99" s="195">
        <v>27</v>
      </c>
      <c r="I99" s="36" t="str">
        <f t="shared" si="1"/>
        <v>Andrus, Elvis</v>
      </c>
    </row>
    <row r="100" spans="1:9" x14ac:dyDescent="0.3">
      <c r="A100" s="195">
        <v>99</v>
      </c>
      <c r="B100" s="195">
        <v>592743</v>
      </c>
      <c r="C100" s="195">
        <v>0.90436358299999997</v>
      </c>
      <c r="D100" s="195">
        <v>4</v>
      </c>
      <c r="E100" s="195">
        <v>20</v>
      </c>
      <c r="F100" s="195" t="s">
        <v>915</v>
      </c>
      <c r="G100" s="195" t="s">
        <v>916</v>
      </c>
      <c r="H100" s="195">
        <v>629</v>
      </c>
      <c r="I100" s="36" t="str">
        <f t="shared" si="1"/>
        <v>Simmons, Andrelton</v>
      </c>
    </row>
    <row r="101" spans="1:9" x14ac:dyDescent="0.3">
      <c r="A101" s="195">
        <v>100</v>
      </c>
      <c r="B101" s="195">
        <v>543281</v>
      </c>
      <c r="C101" s="195">
        <v>0.88305169859999999</v>
      </c>
      <c r="D101" s="195">
        <v>5</v>
      </c>
      <c r="E101" s="195">
        <v>20</v>
      </c>
      <c r="F101" s="195" t="s">
        <v>500</v>
      </c>
      <c r="G101" s="195" t="s">
        <v>129</v>
      </c>
      <c r="H101" s="195">
        <v>291</v>
      </c>
      <c r="I101" s="36" t="str">
        <f t="shared" si="1"/>
        <v>Harrison, Josh</v>
      </c>
    </row>
    <row r="102" spans="1:9" x14ac:dyDescent="0.3">
      <c r="A102" s="195">
        <v>101</v>
      </c>
      <c r="B102" s="195">
        <v>645848</v>
      </c>
      <c r="C102" s="195">
        <v>1</v>
      </c>
      <c r="D102" s="195">
        <v>1</v>
      </c>
      <c r="E102" s="195">
        <v>21</v>
      </c>
      <c r="F102" s="195" t="s">
        <v>368</v>
      </c>
      <c r="G102" s="195" t="s">
        <v>3863</v>
      </c>
      <c r="H102" s="195">
        <v>21</v>
      </c>
      <c r="I102" s="36" t="str">
        <f t="shared" si="1"/>
        <v>Alvarez, Dariel</v>
      </c>
    </row>
    <row r="103" spans="1:9" x14ac:dyDescent="0.3">
      <c r="A103" s="195">
        <v>102</v>
      </c>
      <c r="B103" s="195">
        <v>552662</v>
      </c>
      <c r="C103" s="195">
        <v>0.96228231809999998</v>
      </c>
      <c r="D103" s="195">
        <v>2</v>
      </c>
      <c r="E103" s="195">
        <v>21</v>
      </c>
      <c r="F103" s="195" t="s">
        <v>2030</v>
      </c>
      <c r="G103" s="195" t="s">
        <v>2958</v>
      </c>
      <c r="H103" s="195">
        <v>579</v>
      </c>
      <c r="I103" s="36" t="str">
        <f t="shared" si="1"/>
        <v>Romero, Stefen</v>
      </c>
    </row>
    <row r="104" spans="1:9" x14ac:dyDescent="0.3">
      <c r="A104" s="195">
        <v>103</v>
      </c>
      <c r="B104" s="195">
        <v>592274</v>
      </c>
      <c r="C104" s="195">
        <v>0.90579621889999995</v>
      </c>
      <c r="D104" s="195">
        <v>3</v>
      </c>
      <c r="E104" s="195">
        <v>21</v>
      </c>
      <c r="F104" s="195" t="s">
        <v>2165</v>
      </c>
      <c r="G104" s="195" t="s">
        <v>14</v>
      </c>
      <c r="H104" s="195">
        <v>189</v>
      </c>
      <c r="I104" s="36" t="str">
        <f t="shared" si="1"/>
        <v>Duffy, Matt</v>
      </c>
    </row>
    <row r="105" spans="1:9" x14ac:dyDescent="0.3">
      <c r="A105" s="195">
        <v>104</v>
      </c>
      <c r="B105" s="195">
        <v>503437</v>
      </c>
      <c r="C105" s="195">
        <v>0.88659022789999997</v>
      </c>
      <c r="D105" s="195">
        <v>4</v>
      </c>
      <c r="E105" s="195">
        <v>21</v>
      </c>
      <c r="F105" s="195" t="s">
        <v>5232</v>
      </c>
      <c r="G105" s="195" t="s">
        <v>331</v>
      </c>
      <c r="H105" s="195">
        <v>57</v>
      </c>
      <c r="I105" s="36" t="str">
        <f t="shared" si="1"/>
        <v>Beresford, James</v>
      </c>
    </row>
    <row r="106" spans="1:9" x14ac:dyDescent="0.3">
      <c r="A106" s="195">
        <v>105</v>
      </c>
      <c r="B106" s="195">
        <v>572019</v>
      </c>
      <c r="C106" s="195">
        <v>0.87926097089999999</v>
      </c>
      <c r="D106" s="195">
        <v>5</v>
      </c>
      <c r="E106" s="195">
        <v>21</v>
      </c>
      <c r="F106" s="195" t="s">
        <v>2982</v>
      </c>
      <c r="G106" s="195" t="s">
        <v>107</v>
      </c>
      <c r="H106" s="195">
        <v>494</v>
      </c>
      <c r="I106" s="36" t="str">
        <f t="shared" si="1"/>
        <v>Paulsen, Ben</v>
      </c>
    </row>
    <row r="107" spans="1:9" x14ac:dyDescent="0.3">
      <c r="A107" s="195">
        <v>106</v>
      </c>
      <c r="B107" s="195">
        <v>476883</v>
      </c>
      <c r="C107" s="195">
        <v>1</v>
      </c>
      <c r="D107" s="195">
        <v>1</v>
      </c>
      <c r="E107" s="195">
        <v>22</v>
      </c>
      <c r="F107" s="195" t="s">
        <v>368</v>
      </c>
      <c r="G107" s="195" t="s">
        <v>310</v>
      </c>
      <c r="H107" s="195">
        <v>22</v>
      </c>
      <c r="I107" s="36" t="str">
        <f t="shared" si="1"/>
        <v>Alvarez, Pedro</v>
      </c>
    </row>
    <row r="108" spans="1:9" x14ac:dyDescent="0.3">
      <c r="A108" s="195">
        <v>107</v>
      </c>
      <c r="B108" s="195">
        <v>458675</v>
      </c>
      <c r="C108" s="195">
        <v>0.88785497830000004</v>
      </c>
      <c r="D108" s="195">
        <v>2</v>
      </c>
      <c r="E108" s="195">
        <v>22</v>
      </c>
      <c r="F108" s="195" t="s">
        <v>196</v>
      </c>
      <c r="G108" s="195" t="s">
        <v>195</v>
      </c>
      <c r="H108" s="195">
        <v>545</v>
      </c>
      <c r="I108" s="36" t="str">
        <f t="shared" si="1"/>
        <v>Rasmus, Colby</v>
      </c>
    </row>
    <row r="109" spans="1:9" x14ac:dyDescent="0.3">
      <c r="A109" s="195">
        <v>108</v>
      </c>
      <c r="B109" s="195">
        <v>455139</v>
      </c>
      <c r="C109" s="195">
        <v>0.85271079949999995</v>
      </c>
      <c r="D109" s="195">
        <v>3</v>
      </c>
      <c r="E109" s="195">
        <v>22</v>
      </c>
      <c r="F109" s="195" t="s">
        <v>456</v>
      </c>
      <c r="G109" s="195" t="s">
        <v>204</v>
      </c>
      <c r="H109" s="195">
        <v>126</v>
      </c>
      <c r="I109" s="36" t="str">
        <f t="shared" si="1"/>
        <v>Chirinos, Robinson</v>
      </c>
    </row>
    <row r="110" spans="1:9" x14ac:dyDescent="0.3">
      <c r="A110" s="195">
        <v>109</v>
      </c>
      <c r="B110" s="195">
        <v>429667</v>
      </c>
      <c r="C110" s="195">
        <v>0.84581247559999995</v>
      </c>
      <c r="D110" s="195">
        <v>4</v>
      </c>
      <c r="E110" s="195">
        <v>22</v>
      </c>
      <c r="F110" s="195" t="s">
        <v>333</v>
      </c>
      <c r="G110" s="195" t="s">
        <v>38</v>
      </c>
      <c r="H110" s="195">
        <v>321</v>
      </c>
      <c r="I110" s="36" t="str">
        <f t="shared" si="1"/>
        <v>Howard, Ryan</v>
      </c>
    </row>
    <row r="111" spans="1:9" x14ac:dyDescent="0.3">
      <c r="A111" s="195">
        <v>110</v>
      </c>
      <c r="B111" s="195">
        <v>474892</v>
      </c>
      <c r="C111" s="195">
        <v>0.83923049510000003</v>
      </c>
      <c r="D111" s="195">
        <v>5</v>
      </c>
      <c r="E111" s="195">
        <v>22</v>
      </c>
      <c r="F111" s="195" t="s">
        <v>59</v>
      </c>
      <c r="G111" s="195" t="s">
        <v>58</v>
      </c>
      <c r="H111" s="195">
        <v>113</v>
      </c>
      <c r="I111" s="36" t="str">
        <f t="shared" si="1"/>
        <v>Carter, Chris</v>
      </c>
    </row>
    <row r="112" spans="1:9" x14ac:dyDescent="0.3">
      <c r="A112" s="195">
        <v>111</v>
      </c>
      <c r="B112" s="195">
        <v>506560</v>
      </c>
      <c r="C112" s="195">
        <v>1</v>
      </c>
      <c r="D112" s="195">
        <v>1</v>
      </c>
      <c r="E112" s="195">
        <v>23</v>
      </c>
      <c r="F112" s="195" t="s">
        <v>531</v>
      </c>
      <c r="G112" s="195" t="s">
        <v>439</v>
      </c>
      <c r="H112" s="195">
        <v>23</v>
      </c>
      <c r="I112" s="36" t="str">
        <f t="shared" si="1"/>
        <v>Amarista, Alexi</v>
      </c>
    </row>
    <row r="113" spans="1:9" x14ac:dyDescent="0.3">
      <c r="A113" s="195">
        <v>112</v>
      </c>
      <c r="B113" s="195">
        <v>501571</v>
      </c>
      <c r="C113" s="195">
        <v>0.86589245640000001</v>
      </c>
      <c r="D113" s="195">
        <v>2</v>
      </c>
      <c r="E113" s="195">
        <v>23</v>
      </c>
      <c r="F113" s="195" t="s">
        <v>2655</v>
      </c>
      <c r="G113" s="195" t="s">
        <v>189</v>
      </c>
      <c r="H113" s="195">
        <v>370</v>
      </c>
      <c r="I113" s="36" t="str">
        <f t="shared" si="1"/>
        <v>Lagares, Juan</v>
      </c>
    </row>
    <row r="114" spans="1:9" x14ac:dyDescent="0.3">
      <c r="A114" s="195">
        <v>113</v>
      </c>
      <c r="B114" s="195">
        <v>542993</v>
      </c>
      <c r="C114" s="195">
        <v>0.85882854590000002</v>
      </c>
      <c r="D114" s="195">
        <v>3</v>
      </c>
      <c r="E114" s="195">
        <v>23</v>
      </c>
      <c r="F114" s="195" t="s">
        <v>2274</v>
      </c>
      <c r="G114" s="195" t="s">
        <v>521</v>
      </c>
      <c r="H114" s="195">
        <v>89</v>
      </c>
      <c r="I114" s="36" t="str">
        <f t="shared" si="1"/>
        <v>Burns, Billy</v>
      </c>
    </row>
    <row r="115" spans="1:9" x14ac:dyDescent="0.3">
      <c r="A115" s="195">
        <v>114</v>
      </c>
      <c r="B115" s="195">
        <v>449181</v>
      </c>
      <c r="C115" s="195">
        <v>0.8586189555</v>
      </c>
      <c r="D115" s="195">
        <v>4</v>
      </c>
      <c r="E115" s="195">
        <v>23</v>
      </c>
      <c r="F115" s="195" t="s">
        <v>3904</v>
      </c>
      <c r="G115" s="195" t="s">
        <v>4039</v>
      </c>
      <c r="H115" s="195">
        <v>478</v>
      </c>
      <c r="I115" s="36" t="str">
        <f t="shared" si="1"/>
        <v>Orlando, Paulo</v>
      </c>
    </row>
    <row r="116" spans="1:9" x14ac:dyDescent="0.3">
      <c r="A116" s="195">
        <v>115</v>
      </c>
      <c r="B116" s="195">
        <v>519184</v>
      </c>
      <c r="C116" s="195">
        <v>0.84575253650000004</v>
      </c>
      <c r="D116" s="195">
        <v>5</v>
      </c>
      <c r="E116" s="195">
        <v>23</v>
      </c>
      <c r="F116" s="195" t="s">
        <v>200</v>
      </c>
      <c r="G116" s="195" t="s">
        <v>107</v>
      </c>
      <c r="H116" s="195">
        <v>558</v>
      </c>
      <c r="I116" s="36" t="str">
        <f t="shared" si="1"/>
        <v>Revere, Ben</v>
      </c>
    </row>
    <row r="117" spans="1:9" x14ac:dyDescent="0.3">
      <c r="A117" s="195">
        <v>116</v>
      </c>
      <c r="B117" s="195">
        <v>605119</v>
      </c>
      <c r="C117" s="195">
        <v>1</v>
      </c>
      <c r="D117" s="195">
        <v>1</v>
      </c>
      <c r="E117" s="195">
        <v>24</v>
      </c>
      <c r="F117" s="195" t="s">
        <v>13</v>
      </c>
      <c r="G117" s="195" t="s">
        <v>30</v>
      </c>
      <c r="H117" s="195">
        <v>24</v>
      </c>
      <c r="I117" s="36" t="str">
        <f t="shared" si="1"/>
        <v>Anderson, Brian</v>
      </c>
    </row>
    <row r="118" spans="1:9" x14ac:dyDescent="0.3">
      <c r="A118" s="195">
        <v>117</v>
      </c>
      <c r="B118" s="195">
        <v>608348</v>
      </c>
      <c r="C118" s="195">
        <v>0.82477092529999996</v>
      </c>
      <c r="D118" s="195">
        <v>2</v>
      </c>
      <c r="E118" s="195">
        <v>24</v>
      </c>
      <c r="F118" s="195" t="s">
        <v>448</v>
      </c>
      <c r="G118" s="195" t="s">
        <v>57</v>
      </c>
      <c r="H118" s="195">
        <v>352</v>
      </c>
      <c r="I118" s="36" t="str">
        <f t="shared" si="1"/>
        <v>Kelly, Carson</v>
      </c>
    </row>
    <row r="119" spans="1:9" x14ac:dyDescent="0.3">
      <c r="A119" s="195">
        <v>118</v>
      </c>
      <c r="B119" s="195">
        <v>571974</v>
      </c>
      <c r="C119" s="195">
        <v>0.79095496669999998</v>
      </c>
      <c r="D119" s="195">
        <v>3</v>
      </c>
      <c r="E119" s="195">
        <v>24</v>
      </c>
      <c r="F119" s="195" t="s">
        <v>181</v>
      </c>
      <c r="G119" s="195" t="s">
        <v>412</v>
      </c>
      <c r="H119" s="195">
        <v>454</v>
      </c>
      <c r="I119" s="36" t="str">
        <f t="shared" si="1"/>
        <v>Murphy, J.R.</v>
      </c>
    </row>
    <row r="120" spans="1:9" x14ac:dyDescent="0.3">
      <c r="A120" s="195">
        <v>119</v>
      </c>
      <c r="B120" s="195">
        <v>547172</v>
      </c>
      <c r="C120" s="195">
        <v>0.76598991390000004</v>
      </c>
      <c r="D120" s="195">
        <v>4</v>
      </c>
      <c r="E120" s="195">
        <v>24</v>
      </c>
      <c r="F120" s="195" t="s">
        <v>4624</v>
      </c>
      <c r="G120" s="195" t="s">
        <v>52</v>
      </c>
      <c r="H120" s="195">
        <v>737</v>
      </c>
      <c r="I120" s="36" t="str">
        <f t="shared" si="1"/>
        <v>Wolters, Tony</v>
      </c>
    </row>
    <row r="121" spans="1:9" x14ac:dyDescent="0.3">
      <c r="A121" s="195">
        <v>120</v>
      </c>
      <c r="B121" s="195">
        <v>592835</v>
      </c>
      <c r="C121" s="195">
        <v>0.76115580059999999</v>
      </c>
      <c r="D121" s="195">
        <v>5</v>
      </c>
      <c r="E121" s="195">
        <v>24</v>
      </c>
      <c r="F121" s="195" t="s">
        <v>4122</v>
      </c>
      <c r="G121" s="195" t="s">
        <v>29</v>
      </c>
      <c r="H121" s="195">
        <v>717</v>
      </c>
      <c r="I121" s="36" t="str">
        <f t="shared" si="1"/>
        <v>Waldrop, Kyle</v>
      </c>
    </row>
    <row r="122" spans="1:9" x14ac:dyDescent="0.3">
      <c r="A122" s="195">
        <v>121</v>
      </c>
      <c r="B122" s="195">
        <v>641313</v>
      </c>
      <c r="C122" s="195">
        <v>1</v>
      </c>
      <c r="D122" s="195">
        <v>1</v>
      </c>
      <c r="E122" s="195">
        <v>25</v>
      </c>
      <c r="F122" s="195" t="s">
        <v>13</v>
      </c>
      <c r="G122" s="195" t="s">
        <v>320</v>
      </c>
      <c r="H122" s="195">
        <v>25</v>
      </c>
      <c r="I122" s="36" t="str">
        <f t="shared" si="1"/>
        <v>Anderson, Tim</v>
      </c>
    </row>
    <row r="123" spans="1:9" x14ac:dyDescent="0.3">
      <c r="A123" s="195">
        <v>122</v>
      </c>
      <c r="B123" s="195">
        <v>572008</v>
      </c>
      <c r="C123" s="195">
        <v>0.92403610869999997</v>
      </c>
      <c r="D123" s="195">
        <v>2</v>
      </c>
      <c r="E123" s="195">
        <v>25</v>
      </c>
      <c r="F123" s="195" t="s">
        <v>1972</v>
      </c>
      <c r="G123" s="195" t="s">
        <v>58</v>
      </c>
      <c r="H123" s="195">
        <v>482</v>
      </c>
      <c r="I123" s="36" t="str">
        <f t="shared" si="1"/>
        <v>Owings, Chris</v>
      </c>
    </row>
    <row r="124" spans="1:9" x14ac:dyDescent="0.3">
      <c r="A124" s="195">
        <v>123</v>
      </c>
      <c r="B124" s="195">
        <v>621035</v>
      </c>
      <c r="C124" s="195">
        <v>0.88663018650000003</v>
      </c>
      <c r="D124" s="195">
        <v>3</v>
      </c>
      <c r="E124" s="195">
        <v>25</v>
      </c>
      <c r="F124" s="195" t="s">
        <v>227</v>
      </c>
      <c r="G124" s="195" t="s">
        <v>58</v>
      </c>
      <c r="H124" s="195">
        <v>669</v>
      </c>
      <c r="I124" s="36" t="str">
        <f t="shared" si="1"/>
        <v>Taylor, Chris</v>
      </c>
    </row>
    <row r="125" spans="1:9" x14ac:dyDescent="0.3">
      <c r="A125" s="195">
        <v>124</v>
      </c>
      <c r="B125" s="195">
        <v>520471</v>
      </c>
      <c r="C125" s="195">
        <v>0.83368865459999997</v>
      </c>
      <c r="D125" s="195">
        <v>4</v>
      </c>
      <c r="E125" s="195">
        <v>25</v>
      </c>
      <c r="F125" s="195" t="s">
        <v>877</v>
      </c>
      <c r="G125" s="195" t="s">
        <v>301</v>
      </c>
      <c r="H125" s="195">
        <v>236</v>
      </c>
      <c r="I125" s="36" t="str">
        <f t="shared" si="1"/>
        <v>Galvis, Freddy</v>
      </c>
    </row>
    <row r="126" spans="1:9" x14ac:dyDescent="0.3">
      <c r="A126" s="195">
        <v>125</v>
      </c>
      <c r="B126" s="195">
        <v>570560</v>
      </c>
      <c r="C126" s="195">
        <v>0.78939214960000004</v>
      </c>
      <c r="D126" s="195">
        <v>5</v>
      </c>
      <c r="E126" s="195">
        <v>25</v>
      </c>
      <c r="F126" s="195" t="s">
        <v>302</v>
      </c>
      <c r="G126" s="195" t="s">
        <v>20</v>
      </c>
      <c r="H126" s="195">
        <v>600</v>
      </c>
      <c r="I126" s="36" t="str">
        <f t="shared" si="1"/>
        <v>Sanchez, Carlos</v>
      </c>
    </row>
    <row r="127" spans="1:9" x14ac:dyDescent="0.3">
      <c r="A127" s="195">
        <v>126</v>
      </c>
      <c r="B127" s="195">
        <v>435180</v>
      </c>
      <c r="C127" s="195">
        <v>1</v>
      </c>
      <c r="D127" s="195">
        <v>1</v>
      </c>
      <c r="E127" s="195">
        <v>26</v>
      </c>
      <c r="F127" s="195" t="s">
        <v>5084</v>
      </c>
      <c r="G127" s="195" t="s">
        <v>464</v>
      </c>
      <c r="H127" s="195">
        <v>26</v>
      </c>
      <c r="I127" s="36" t="str">
        <f t="shared" si="1"/>
        <v>Andino, Robert</v>
      </c>
    </row>
    <row r="128" spans="1:9" x14ac:dyDescent="0.3">
      <c r="A128" s="195">
        <v>127</v>
      </c>
      <c r="B128" s="195">
        <v>502205</v>
      </c>
      <c r="C128" s="195">
        <v>0.90372204830000002</v>
      </c>
      <c r="D128" s="195">
        <v>2</v>
      </c>
      <c r="E128" s="195">
        <v>26</v>
      </c>
      <c r="F128" s="195" t="s">
        <v>409</v>
      </c>
      <c r="G128" s="195" t="s">
        <v>2187</v>
      </c>
      <c r="H128" s="195">
        <v>275</v>
      </c>
      <c r="I128" s="36" t="str">
        <f t="shared" si="1"/>
        <v>Green, Grant</v>
      </c>
    </row>
    <row r="129" spans="1:9" x14ac:dyDescent="0.3">
      <c r="A129" s="195">
        <v>128</v>
      </c>
      <c r="B129" s="195">
        <v>474443</v>
      </c>
      <c r="C129" s="195">
        <v>0.89725108580000001</v>
      </c>
      <c r="D129" s="195">
        <v>3</v>
      </c>
      <c r="E129" s="195">
        <v>26</v>
      </c>
      <c r="F129" s="195" t="s">
        <v>3932</v>
      </c>
      <c r="G129" s="195" t="s">
        <v>297</v>
      </c>
      <c r="H129" s="195">
        <v>166</v>
      </c>
      <c r="I129" s="36" t="str">
        <f t="shared" si="1"/>
        <v>De Jesus, Ivan</v>
      </c>
    </row>
    <row r="130" spans="1:9" x14ac:dyDescent="0.3">
      <c r="A130" s="195">
        <v>129</v>
      </c>
      <c r="B130" s="195">
        <v>621563</v>
      </c>
      <c r="C130" s="195">
        <v>0.8886161091</v>
      </c>
      <c r="D130" s="195">
        <v>4</v>
      </c>
      <c r="E130" s="195">
        <v>26</v>
      </c>
      <c r="F130" s="195" t="s">
        <v>4630</v>
      </c>
      <c r="G130" s="195" t="s">
        <v>115</v>
      </c>
      <c r="H130" s="195">
        <v>727</v>
      </c>
      <c r="I130" s="36" t="str">
        <f t="shared" si="1"/>
        <v>Wendle, Joey</v>
      </c>
    </row>
    <row r="131" spans="1:9" x14ac:dyDescent="0.3">
      <c r="A131" s="195">
        <v>130</v>
      </c>
      <c r="B131" s="195">
        <v>449107</v>
      </c>
      <c r="C131" s="195">
        <v>0.88063471439999996</v>
      </c>
      <c r="D131" s="195">
        <v>5</v>
      </c>
      <c r="E131" s="195">
        <v>26</v>
      </c>
      <c r="F131" s="195" t="s">
        <v>487</v>
      </c>
      <c r="G131" s="195" t="s">
        <v>221</v>
      </c>
      <c r="H131" s="195">
        <v>38</v>
      </c>
      <c r="I131" s="36" t="str">
        <f t="shared" ref="I131:I194" si="2">F131&amp;", "&amp;G131</f>
        <v>Aviles, Mike</v>
      </c>
    </row>
    <row r="132" spans="1:9" x14ac:dyDescent="0.3">
      <c r="A132" s="195">
        <v>131</v>
      </c>
      <c r="B132" s="195">
        <v>462101</v>
      </c>
      <c r="C132" s="195">
        <v>1</v>
      </c>
      <c r="D132" s="195">
        <v>1</v>
      </c>
      <c r="E132" s="195">
        <v>27</v>
      </c>
      <c r="F132" s="195" t="s">
        <v>414</v>
      </c>
      <c r="G132" s="195" t="s">
        <v>413</v>
      </c>
      <c r="H132" s="195">
        <v>27</v>
      </c>
      <c r="I132" s="36" t="str">
        <f t="shared" si="2"/>
        <v>Andrus, Elvis</v>
      </c>
    </row>
    <row r="133" spans="1:9" x14ac:dyDescent="0.3">
      <c r="A133" s="195">
        <v>132</v>
      </c>
      <c r="B133" s="195">
        <v>543281</v>
      </c>
      <c r="C133" s="195">
        <v>0.96788543019999995</v>
      </c>
      <c r="D133" s="195">
        <v>2</v>
      </c>
      <c r="E133" s="195">
        <v>27</v>
      </c>
      <c r="F133" s="195" t="s">
        <v>500</v>
      </c>
      <c r="G133" s="195" t="s">
        <v>129</v>
      </c>
      <c r="H133" s="195">
        <v>291</v>
      </c>
      <c r="I133" s="36" t="str">
        <f t="shared" si="2"/>
        <v>Harrison, Josh</v>
      </c>
    </row>
    <row r="134" spans="1:9" x14ac:dyDescent="0.3">
      <c r="A134" s="195">
        <v>133</v>
      </c>
      <c r="B134" s="195">
        <v>592743</v>
      </c>
      <c r="C134" s="195">
        <v>0.96225723829999998</v>
      </c>
      <c r="D134" s="195">
        <v>3</v>
      </c>
      <c r="E134" s="195">
        <v>27</v>
      </c>
      <c r="F134" s="195" t="s">
        <v>915</v>
      </c>
      <c r="G134" s="195" t="s">
        <v>916</v>
      </c>
      <c r="H134" s="195">
        <v>629</v>
      </c>
      <c r="I134" s="36" t="str">
        <f t="shared" si="2"/>
        <v>Simmons, Andrelton</v>
      </c>
    </row>
    <row r="135" spans="1:9" x14ac:dyDescent="0.3">
      <c r="A135" s="195">
        <v>134</v>
      </c>
      <c r="B135" s="195">
        <v>516416</v>
      </c>
      <c r="C135" s="195">
        <v>0.95923608240000002</v>
      </c>
      <c r="D135" s="195">
        <v>4</v>
      </c>
      <c r="E135" s="195">
        <v>27</v>
      </c>
      <c r="F135" s="195" t="s">
        <v>912</v>
      </c>
      <c r="G135" s="195" t="s">
        <v>913</v>
      </c>
      <c r="H135" s="195">
        <v>621</v>
      </c>
      <c r="I135" s="36" t="str">
        <f t="shared" si="2"/>
        <v>Segura, Jean</v>
      </c>
    </row>
    <row r="136" spans="1:9" x14ac:dyDescent="0.3">
      <c r="A136" s="195">
        <v>135</v>
      </c>
      <c r="B136" s="195">
        <v>593160</v>
      </c>
      <c r="C136" s="195">
        <v>0.93490675560000003</v>
      </c>
      <c r="D136" s="195">
        <v>5</v>
      </c>
      <c r="E136" s="195">
        <v>27</v>
      </c>
      <c r="F136" s="195" t="s">
        <v>5209</v>
      </c>
      <c r="G136" s="195" t="s">
        <v>5210</v>
      </c>
      <c r="H136" s="195">
        <v>430</v>
      </c>
      <c r="I136" s="36" t="str">
        <f t="shared" si="2"/>
        <v>Merrifield, Whit</v>
      </c>
    </row>
    <row r="137" spans="1:9" x14ac:dyDescent="0.3">
      <c r="A137" s="195">
        <v>136</v>
      </c>
      <c r="B137" s="195">
        <v>609280</v>
      </c>
      <c r="C137" s="195">
        <v>1</v>
      </c>
      <c r="D137" s="195">
        <v>1</v>
      </c>
      <c r="E137" s="195">
        <v>28</v>
      </c>
      <c r="F137" s="195" t="s">
        <v>6688</v>
      </c>
      <c r="G137" s="195" t="s">
        <v>258</v>
      </c>
      <c r="H137" s="195">
        <v>28</v>
      </c>
      <c r="I137" s="36" t="str">
        <f t="shared" si="2"/>
        <v>Andujar, Miguel</v>
      </c>
    </row>
    <row r="138" spans="1:9" x14ac:dyDescent="0.3">
      <c r="A138" s="195">
        <v>137</v>
      </c>
      <c r="B138" s="195">
        <v>600869</v>
      </c>
      <c r="C138" s="195">
        <v>0.86375658290000001</v>
      </c>
      <c r="D138" s="195">
        <v>2</v>
      </c>
      <c r="E138" s="195">
        <v>28</v>
      </c>
      <c r="F138" s="195" t="s">
        <v>4603</v>
      </c>
      <c r="G138" s="195" t="s">
        <v>4604</v>
      </c>
      <c r="H138" s="195">
        <v>106</v>
      </c>
      <c r="I138" s="36" t="str">
        <f t="shared" si="2"/>
        <v>Candelario, Jeimer</v>
      </c>
    </row>
    <row r="139" spans="1:9" x14ac:dyDescent="0.3">
      <c r="A139" s="195">
        <v>138</v>
      </c>
      <c r="B139" s="195">
        <v>621512</v>
      </c>
      <c r="C139" s="195">
        <v>0.84978200020000005</v>
      </c>
      <c r="D139" s="195">
        <v>3</v>
      </c>
      <c r="E139" s="195">
        <v>28</v>
      </c>
      <c r="F139" s="195" t="s">
        <v>6472</v>
      </c>
      <c r="G139" s="195" t="s">
        <v>2980</v>
      </c>
      <c r="H139" s="195">
        <v>466</v>
      </c>
      <c r="I139" s="36" t="str">
        <f t="shared" si="2"/>
        <v>Nido, Tomas</v>
      </c>
    </row>
    <row r="140" spans="1:9" x14ac:dyDescent="0.3">
      <c r="A140" s="195">
        <v>139</v>
      </c>
      <c r="B140" s="195">
        <v>646240</v>
      </c>
      <c r="C140" s="195">
        <v>0.84792545620000004</v>
      </c>
      <c r="D140" s="195">
        <v>4</v>
      </c>
      <c r="E140" s="195">
        <v>28</v>
      </c>
      <c r="F140" s="195" t="s">
        <v>6683</v>
      </c>
      <c r="G140" s="195" t="s">
        <v>380</v>
      </c>
      <c r="H140" s="195">
        <v>173</v>
      </c>
      <c r="I140" s="36" t="str">
        <f t="shared" si="2"/>
        <v>Devers, Rafael</v>
      </c>
    </row>
    <row r="141" spans="1:9" x14ac:dyDescent="0.3">
      <c r="A141" s="195">
        <v>140</v>
      </c>
      <c r="B141" s="195">
        <v>607752</v>
      </c>
      <c r="C141" s="195">
        <v>0.81907124450000002</v>
      </c>
      <c r="D141" s="195">
        <v>5</v>
      </c>
      <c r="E141" s="195">
        <v>28</v>
      </c>
      <c r="F141" s="195" t="s">
        <v>128</v>
      </c>
      <c r="G141" s="195" t="s">
        <v>112</v>
      </c>
      <c r="H141" s="195">
        <v>685</v>
      </c>
      <c r="I141" s="36" t="str">
        <f t="shared" si="2"/>
        <v>Travis, Sam</v>
      </c>
    </row>
    <row r="142" spans="1:9" x14ac:dyDescent="0.3">
      <c r="A142" s="195">
        <v>141</v>
      </c>
      <c r="B142" s="195">
        <v>493114</v>
      </c>
      <c r="C142" s="195">
        <v>1</v>
      </c>
      <c r="D142" s="195">
        <v>1</v>
      </c>
      <c r="E142" s="195">
        <v>29</v>
      </c>
      <c r="F142" s="195" t="s">
        <v>933</v>
      </c>
      <c r="G142" s="195" t="s">
        <v>934</v>
      </c>
      <c r="H142" s="195">
        <v>29</v>
      </c>
      <c r="I142" s="36" t="str">
        <f t="shared" si="2"/>
        <v>Aoki, Norichika</v>
      </c>
    </row>
    <row r="143" spans="1:9" x14ac:dyDescent="0.3">
      <c r="A143" s="195">
        <v>142</v>
      </c>
      <c r="B143" s="195">
        <v>435062</v>
      </c>
      <c r="C143" s="195">
        <v>0.93205956830000003</v>
      </c>
      <c r="D143" s="195">
        <v>2</v>
      </c>
      <c r="E143" s="195">
        <v>29</v>
      </c>
      <c r="F143" s="195" t="s">
        <v>432</v>
      </c>
      <c r="G143" s="195" t="s">
        <v>431</v>
      </c>
      <c r="H143" s="195">
        <v>357</v>
      </c>
      <c r="I143" s="36" t="str">
        <f t="shared" si="2"/>
        <v>Kendrick, Howie</v>
      </c>
    </row>
    <row r="144" spans="1:9" x14ac:dyDescent="0.3">
      <c r="A144" s="195">
        <v>143</v>
      </c>
      <c r="B144" s="195">
        <v>434636</v>
      </c>
      <c r="C144" s="195">
        <v>0.93068106719999999</v>
      </c>
      <c r="D144" s="195">
        <v>3</v>
      </c>
      <c r="E144" s="195">
        <v>29</v>
      </c>
      <c r="F144" s="195" t="s">
        <v>185</v>
      </c>
      <c r="G144" s="195" t="s">
        <v>184</v>
      </c>
      <c r="H144" s="195">
        <v>485</v>
      </c>
      <c r="I144" s="36" t="str">
        <f t="shared" si="2"/>
        <v>Pagan, Angel</v>
      </c>
    </row>
    <row r="145" spans="1:9" x14ac:dyDescent="0.3">
      <c r="A145" s="195">
        <v>144</v>
      </c>
      <c r="B145" s="195">
        <v>488862</v>
      </c>
      <c r="C145" s="195">
        <v>0.90514366329999996</v>
      </c>
      <c r="D145" s="195">
        <v>4</v>
      </c>
      <c r="E145" s="195">
        <v>29</v>
      </c>
      <c r="F145" s="195" t="s">
        <v>349</v>
      </c>
      <c r="G145" s="195" t="s">
        <v>377</v>
      </c>
      <c r="H145" s="195">
        <v>203</v>
      </c>
      <c r="I145" s="36" t="str">
        <f t="shared" si="2"/>
        <v>Escobar, Yunel</v>
      </c>
    </row>
    <row r="146" spans="1:9" x14ac:dyDescent="0.3">
      <c r="A146" s="195">
        <v>145</v>
      </c>
      <c r="B146" s="195">
        <v>452655</v>
      </c>
      <c r="C146" s="195">
        <v>0.90326634189999999</v>
      </c>
      <c r="D146" s="195">
        <v>5</v>
      </c>
      <c r="E146" s="195">
        <v>29</v>
      </c>
      <c r="F146" s="195" t="s">
        <v>220</v>
      </c>
      <c r="G146" s="195" t="s">
        <v>219</v>
      </c>
      <c r="H146" s="195">
        <v>647</v>
      </c>
      <c r="I146" s="36" t="str">
        <f t="shared" si="2"/>
        <v>Span, Denard</v>
      </c>
    </row>
    <row r="147" spans="1:9" x14ac:dyDescent="0.3">
      <c r="A147" s="195">
        <v>146</v>
      </c>
      <c r="B147" s="195">
        <v>606115</v>
      </c>
      <c r="C147" s="195">
        <v>1</v>
      </c>
      <c r="D147" s="195">
        <v>1</v>
      </c>
      <c r="E147" s="195">
        <v>30</v>
      </c>
      <c r="F147" s="195" t="s">
        <v>2529</v>
      </c>
      <c r="G147" s="195" t="s">
        <v>3904</v>
      </c>
      <c r="H147" s="195">
        <v>30</v>
      </c>
      <c r="I147" s="36" t="str">
        <f t="shared" si="2"/>
        <v>Arcia, Orlando</v>
      </c>
    </row>
    <row r="148" spans="1:9" x14ac:dyDescent="0.3">
      <c r="A148" s="195">
        <v>147</v>
      </c>
      <c r="B148" s="195">
        <v>606466</v>
      </c>
      <c r="C148" s="195">
        <v>0.86763913500000001</v>
      </c>
      <c r="D148" s="195">
        <v>2</v>
      </c>
      <c r="E148" s="195">
        <v>30</v>
      </c>
      <c r="F148" s="195" t="s">
        <v>461</v>
      </c>
      <c r="G148" s="195" t="s">
        <v>4025</v>
      </c>
      <c r="H148" s="195">
        <v>406</v>
      </c>
      <c r="I148" s="36" t="str">
        <f t="shared" si="2"/>
        <v>Marte, Ketel</v>
      </c>
    </row>
    <row r="149" spans="1:9" x14ac:dyDescent="0.3">
      <c r="A149" s="195">
        <v>148</v>
      </c>
      <c r="B149" s="195">
        <v>593428</v>
      </c>
      <c r="C149" s="195">
        <v>0.86654178400000004</v>
      </c>
      <c r="D149" s="195">
        <v>3</v>
      </c>
      <c r="E149" s="195">
        <v>30</v>
      </c>
      <c r="F149" s="195" t="s">
        <v>2536</v>
      </c>
      <c r="G149" s="195" t="s">
        <v>2537</v>
      </c>
      <c r="H149" s="195">
        <v>66</v>
      </c>
      <c r="I149" s="36" t="str">
        <f t="shared" si="2"/>
        <v>Bogaerts, Xander</v>
      </c>
    </row>
    <row r="150" spans="1:9" x14ac:dyDescent="0.3">
      <c r="A150" s="195">
        <v>149</v>
      </c>
      <c r="B150" s="195">
        <v>606299</v>
      </c>
      <c r="C150" s="195">
        <v>0.84397258740000003</v>
      </c>
      <c r="D150" s="195">
        <v>4</v>
      </c>
      <c r="E150" s="195">
        <v>30</v>
      </c>
      <c r="F150" s="195" t="s">
        <v>4047</v>
      </c>
      <c r="G150" s="195" t="s">
        <v>15</v>
      </c>
      <c r="H150" s="195">
        <v>505</v>
      </c>
      <c r="I150" s="36" t="str">
        <f t="shared" si="2"/>
        <v>Peraza, Jose</v>
      </c>
    </row>
    <row r="151" spans="1:9" x14ac:dyDescent="0.3">
      <c r="A151" s="195">
        <v>150</v>
      </c>
      <c r="B151" s="195">
        <v>596019</v>
      </c>
      <c r="C151" s="195">
        <v>0.83977784129999999</v>
      </c>
      <c r="D151" s="195">
        <v>5</v>
      </c>
      <c r="E151" s="195">
        <v>30</v>
      </c>
      <c r="F151" s="195" t="s">
        <v>4007</v>
      </c>
      <c r="G151" s="195" t="s">
        <v>108</v>
      </c>
      <c r="H151" s="195">
        <v>381</v>
      </c>
      <c r="I151" s="36" t="str">
        <f t="shared" si="2"/>
        <v>Lindor, Francisco</v>
      </c>
    </row>
    <row r="152" spans="1:9" x14ac:dyDescent="0.3">
      <c r="A152" s="195">
        <v>151</v>
      </c>
      <c r="B152" s="195">
        <v>542455</v>
      </c>
      <c r="C152" s="195">
        <v>1</v>
      </c>
      <c r="D152" s="195">
        <v>1</v>
      </c>
      <c r="E152" s="195">
        <v>31</v>
      </c>
      <c r="F152" s="195" t="s">
        <v>2529</v>
      </c>
      <c r="G152" s="195" t="s">
        <v>2530</v>
      </c>
      <c r="H152" s="195">
        <v>31</v>
      </c>
      <c r="I152" s="36" t="str">
        <f t="shared" si="2"/>
        <v>Arcia, Oswaldo</v>
      </c>
    </row>
    <row r="153" spans="1:9" x14ac:dyDescent="0.3">
      <c r="A153" s="195">
        <v>152</v>
      </c>
      <c r="B153" s="195">
        <v>518466</v>
      </c>
      <c r="C153" s="195">
        <v>0.89516086230000003</v>
      </c>
      <c r="D153" s="195">
        <v>2</v>
      </c>
      <c r="E153" s="195">
        <v>31</v>
      </c>
      <c r="F153" s="195" t="s">
        <v>4587</v>
      </c>
      <c r="G153" s="195" t="s">
        <v>4588</v>
      </c>
      <c r="H153" s="195">
        <v>65</v>
      </c>
      <c r="I153" s="36" t="str">
        <f t="shared" si="2"/>
        <v>Blash, Jabari</v>
      </c>
    </row>
    <row r="154" spans="1:9" x14ac:dyDescent="0.3">
      <c r="A154" s="195">
        <v>153</v>
      </c>
      <c r="B154" s="195">
        <v>623182</v>
      </c>
      <c r="C154" s="195">
        <v>0.89234875759999999</v>
      </c>
      <c r="D154" s="195">
        <v>3</v>
      </c>
      <c r="E154" s="195">
        <v>31</v>
      </c>
      <c r="F154" s="195" t="s">
        <v>4627</v>
      </c>
      <c r="G154" s="195" t="s">
        <v>3821</v>
      </c>
      <c r="H154" s="195">
        <v>363</v>
      </c>
      <c r="I154" s="36" t="str">
        <f t="shared" si="2"/>
        <v>Kivlehan, Patrick</v>
      </c>
    </row>
    <row r="155" spans="1:9" x14ac:dyDescent="0.3">
      <c r="A155" s="195">
        <v>154</v>
      </c>
      <c r="B155" s="195">
        <v>592122</v>
      </c>
      <c r="C155" s="195">
        <v>0.84941430979999999</v>
      </c>
      <c r="D155" s="195">
        <v>4</v>
      </c>
      <c r="E155" s="195">
        <v>31</v>
      </c>
      <c r="F155" s="195" t="s">
        <v>141</v>
      </c>
      <c r="G155" s="195" t="s">
        <v>67</v>
      </c>
      <c r="H155" s="195">
        <v>36</v>
      </c>
      <c r="I155" s="36" t="str">
        <f t="shared" si="2"/>
        <v>Austin, Tyler</v>
      </c>
    </row>
    <row r="156" spans="1:9" x14ac:dyDescent="0.3">
      <c r="A156" s="195">
        <v>155</v>
      </c>
      <c r="B156" s="195">
        <v>607776</v>
      </c>
      <c r="C156" s="195">
        <v>0.84659696470000001</v>
      </c>
      <c r="D156" s="195">
        <v>5</v>
      </c>
      <c r="E156" s="195">
        <v>31</v>
      </c>
      <c r="F156" s="195" t="s">
        <v>4128</v>
      </c>
      <c r="G156" s="195" t="s">
        <v>4129</v>
      </c>
      <c r="H156" s="195">
        <v>734</v>
      </c>
      <c r="I156" s="36" t="str">
        <f t="shared" si="2"/>
        <v>Williamson, Mac</v>
      </c>
    </row>
    <row r="157" spans="1:9" x14ac:dyDescent="0.3">
      <c r="A157" s="195">
        <v>156</v>
      </c>
      <c r="B157" s="195">
        <v>571448</v>
      </c>
      <c r="C157" s="195">
        <v>1</v>
      </c>
      <c r="D157" s="195">
        <v>1</v>
      </c>
      <c r="E157" s="195">
        <v>32</v>
      </c>
      <c r="F157" s="195" t="s">
        <v>2686</v>
      </c>
      <c r="G157" s="195" t="s">
        <v>198</v>
      </c>
      <c r="H157" s="195">
        <v>32</v>
      </c>
      <c r="I157" s="36" t="str">
        <f t="shared" si="2"/>
        <v>Arenado, Nolan</v>
      </c>
    </row>
    <row r="158" spans="1:9" x14ac:dyDescent="0.3">
      <c r="A158" s="195">
        <v>157</v>
      </c>
      <c r="B158" s="195">
        <v>519203</v>
      </c>
      <c r="C158" s="195">
        <v>0.94416997459999996</v>
      </c>
      <c r="D158" s="195">
        <v>2</v>
      </c>
      <c r="E158" s="195">
        <v>32</v>
      </c>
      <c r="F158" s="195" t="s">
        <v>340</v>
      </c>
      <c r="G158" s="195" t="s">
        <v>339</v>
      </c>
      <c r="H158" s="195">
        <v>567</v>
      </c>
      <c r="I158" s="36" t="str">
        <f t="shared" si="2"/>
        <v>Rizzo, Anthony</v>
      </c>
    </row>
    <row r="159" spans="1:9" x14ac:dyDescent="0.3">
      <c r="A159" s="195">
        <v>158</v>
      </c>
      <c r="B159" s="195">
        <v>596748</v>
      </c>
      <c r="C159" s="195">
        <v>0.91716773340000002</v>
      </c>
      <c r="D159" s="195">
        <v>3</v>
      </c>
      <c r="E159" s="195">
        <v>32</v>
      </c>
      <c r="F159" s="195" t="s">
        <v>2985</v>
      </c>
      <c r="G159" s="195" t="s">
        <v>1979</v>
      </c>
      <c r="H159" s="195">
        <v>221</v>
      </c>
      <c r="I159" s="36" t="str">
        <f t="shared" si="2"/>
        <v>Franco, Maikel</v>
      </c>
    </row>
    <row r="160" spans="1:9" x14ac:dyDescent="0.3">
      <c r="A160" s="195">
        <v>159</v>
      </c>
      <c r="B160" s="195">
        <v>572122</v>
      </c>
      <c r="C160" s="195">
        <v>0.90561280300000002</v>
      </c>
      <c r="D160" s="195">
        <v>4</v>
      </c>
      <c r="E160" s="195">
        <v>32</v>
      </c>
      <c r="F160" s="195" t="s">
        <v>390</v>
      </c>
      <c r="G160" s="195" t="s">
        <v>29</v>
      </c>
      <c r="H160" s="195">
        <v>619</v>
      </c>
      <c r="I160" s="36" t="str">
        <f t="shared" si="2"/>
        <v>Seager, Kyle</v>
      </c>
    </row>
    <row r="161" spans="1:9" x14ac:dyDescent="0.3">
      <c r="A161" s="195">
        <v>160</v>
      </c>
      <c r="B161" s="195">
        <v>518692</v>
      </c>
      <c r="C161" s="195">
        <v>0.90554691899999995</v>
      </c>
      <c r="D161" s="195">
        <v>5</v>
      </c>
      <c r="E161" s="195">
        <v>32</v>
      </c>
      <c r="F161" s="195" t="s">
        <v>418</v>
      </c>
      <c r="G161" s="195" t="s">
        <v>417</v>
      </c>
      <c r="H161" s="195">
        <v>227</v>
      </c>
      <c r="I161" s="36" t="str">
        <f t="shared" si="2"/>
        <v>Freeman, Freddie</v>
      </c>
    </row>
    <row r="162" spans="1:9" x14ac:dyDescent="0.3">
      <c r="A162" s="195">
        <v>161</v>
      </c>
      <c r="B162" s="195">
        <v>624414</v>
      </c>
      <c r="C162" s="195">
        <v>1</v>
      </c>
      <c r="D162" s="195">
        <v>1</v>
      </c>
      <c r="E162" s="195">
        <v>33</v>
      </c>
      <c r="F162" s="195" t="s">
        <v>5782</v>
      </c>
      <c r="G162" s="195" t="s">
        <v>64</v>
      </c>
      <c r="H162" s="195">
        <v>33</v>
      </c>
      <c r="I162" s="36" t="str">
        <f t="shared" si="2"/>
        <v>Arroyo, Christian</v>
      </c>
    </row>
    <row r="163" spans="1:9" x14ac:dyDescent="0.3">
      <c r="A163" s="195">
        <v>162</v>
      </c>
      <c r="B163" s="195">
        <v>642180</v>
      </c>
      <c r="C163" s="195">
        <v>0.88844776999999997</v>
      </c>
      <c r="D163" s="195">
        <v>2</v>
      </c>
      <c r="E163" s="195">
        <v>33</v>
      </c>
      <c r="F163" s="195" t="s">
        <v>1704</v>
      </c>
      <c r="G163" s="195" t="s">
        <v>67</v>
      </c>
      <c r="H163" s="195">
        <v>716</v>
      </c>
      <c r="I163" s="36" t="str">
        <f t="shared" si="2"/>
        <v>Wade, Tyler</v>
      </c>
    </row>
    <row r="164" spans="1:9" x14ac:dyDescent="0.3">
      <c r="A164" s="195">
        <v>163</v>
      </c>
      <c r="B164" s="195">
        <v>608348</v>
      </c>
      <c r="C164" s="195">
        <v>0.87860914759999997</v>
      </c>
      <c r="D164" s="195">
        <v>3</v>
      </c>
      <c r="E164" s="195">
        <v>33</v>
      </c>
      <c r="F164" s="195" t="s">
        <v>448</v>
      </c>
      <c r="G164" s="195" t="s">
        <v>57</v>
      </c>
      <c r="H164" s="195">
        <v>352</v>
      </c>
      <c r="I164" s="36" t="str">
        <f t="shared" si="2"/>
        <v>Kelly, Carson</v>
      </c>
    </row>
    <row r="165" spans="1:9" x14ac:dyDescent="0.3">
      <c r="A165" s="195">
        <v>164</v>
      </c>
      <c r="B165" s="195">
        <v>620446</v>
      </c>
      <c r="C165" s="195">
        <v>0.85414748480000002</v>
      </c>
      <c r="D165" s="195">
        <v>4</v>
      </c>
      <c r="E165" s="195">
        <v>33</v>
      </c>
      <c r="F165" s="195" t="s">
        <v>4287</v>
      </c>
      <c r="G165" s="195" t="s">
        <v>1744</v>
      </c>
      <c r="H165" s="195">
        <v>695</v>
      </c>
      <c r="I165" s="36" t="str">
        <f t="shared" si="2"/>
        <v>Urena, Richard</v>
      </c>
    </row>
    <row r="166" spans="1:9" x14ac:dyDescent="0.3">
      <c r="A166" s="195">
        <v>165</v>
      </c>
      <c r="B166" s="195">
        <v>669720</v>
      </c>
      <c r="C166" s="195">
        <v>0.84890720689999999</v>
      </c>
      <c r="D166" s="195">
        <v>5</v>
      </c>
      <c r="E166" s="195">
        <v>33</v>
      </c>
      <c r="F166" s="195" t="s">
        <v>6629</v>
      </c>
      <c r="G166" s="195" t="s">
        <v>141</v>
      </c>
      <c r="H166" s="195">
        <v>292</v>
      </c>
      <c r="I166" s="36" t="str">
        <f t="shared" si="2"/>
        <v>Hays, Austin</v>
      </c>
    </row>
    <row r="167" spans="1:9" x14ac:dyDescent="0.3">
      <c r="A167" s="195">
        <v>166</v>
      </c>
      <c r="B167" s="195">
        <v>605125</v>
      </c>
      <c r="C167" s="195">
        <v>1</v>
      </c>
      <c r="D167" s="195">
        <v>1</v>
      </c>
      <c r="E167" s="195">
        <v>34</v>
      </c>
      <c r="F167" s="195" t="s">
        <v>2504</v>
      </c>
      <c r="G167" s="195" t="s">
        <v>205</v>
      </c>
      <c r="H167" s="195">
        <v>34</v>
      </c>
      <c r="I167" s="36" t="str">
        <f t="shared" si="2"/>
        <v>Asche, Cody</v>
      </c>
    </row>
    <row r="168" spans="1:9" x14ac:dyDescent="0.3">
      <c r="A168" s="195">
        <v>167</v>
      </c>
      <c r="B168" s="195">
        <v>592192</v>
      </c>
      <c r="C168" s="195">
        <v>0.87667590790000005</v>
      </c>
      <c r="D168" s="195">
        <v>2</v>
      </c>
      <c r="E168" s="195">
        <v>34</v>
      </c>
      <c r="F168" s="195" t="s">
        <v>3906</v>
      </c>
      <c r="G168" s="195" t="s">
        <v>155</v>
      </c>
      <c r="H168" s="195">
        <v>107</v>
      </c>
      <c r="I168" s="36" t="str">
        <f t="shared" si="2"/>
        <v>Canha, Mark</v>
      </c>
    </row>
    <row r="169" spans="1:9" x14ac:dyDescent="0.3">
      <c r="A169" s="195">
        <v>168</v>
      </c>
      <c r="B169" s="195">
        <v>489138</v>
      </c>
      <c r="C169" s="195">
        <v>0.8727543176</v>
      </c>
      <c r="D169" s="195">
        <v>3</v>
      </c>
      <c r="E169" s="195">
        <v>34</v>
      </c>
      <c r="F169" s="195" t="s">
        <v>176</v>
      </c>
      <c r="G169" s="195" t="s">
        <v>67</v>
      </c>
      <c r="H169" s="195">
        <v>441</v>
      </c>
      <c r="I169" s="36" t="str">
        <f t="shared" si="2"/>
        <v>Moore, Tyler</v>
      </c>
    </row>
    <row r="170" spans="1:9" x14ac:dyDescent="0.3">
      <c r="A170" s="195">
        <v>169</v>
      </c>
      <c r="B170" s="195">
        <v>543308</v>
      </c>
      <c r="C170" s="195">
        <v>0.83581608299999999</v>
      </c>
      <c r="D170" s="195">
        <v>4</v>
      </c>
      <c r="E170" s="195">
        <v>34</v>
      </c>
      <c r="F170" s="195" t="s">
        <v>528</v>
      </c>
      <c r="G170" s="195" t="s">
        <v>169</v>
      </c>
      <c r="H170" s="195">
        <v>310</v>
      </c>
      <c r="I170" s="36" t="str">
        <f t="shared" si="2"/>
        <v>Hicks, John</v>
      </c>
    </row>
    <row r="171" spans="1:9" x14ac:dyDescent="0.3">
      <c r="A171" s="195">
        <v>170</v>
      </c>
      <c r="B171" s="195">
        <v>605512</v>
      </c>
      <c r="C171" s="195">
        <v>0.82438847839999996</v>
      </c>
      <c r="D171" s="195">
        <v>5</v>
      </c>
      <c r="E171" s="195">
        <v>34</v>
      </c>
      <c r="F171" s="195" t="s">
        <v>2976</v>
      </c>
      <c r="G171" s="195" t="s">
        <v>2596</v>
      </c>
      <c r="H171" s="195">
        <v>688</v>
      </c>
      <c r="I171" s="36" t="str">
        <f t="shared" si="2"/>
        <v>Tucker, Preston</v>
      </c>
    </row>
    <row r="172" spans="1:9" x14ac:dyDescent="0.3">
      <c r="A172" s="195">
        <v>171</v>
      </c>
      <c r="B172" s="195">
        <v>641319</v>
      </c>
      <c r="C172" s="195">
        <v>1</v>
      </c>
      <c r="D172" s="195">
        <v>1</v>
      </c>
      <c r="E172" s="195">
        <v>35</v>
      </c>
      <c r="F172" s="195" t="s">
        <v>6541</v>
      </c>
      <c r="G172" s="195" t="s">
        <v>20</v>
      </c>
      <c r="H172" s="195">
        <v>35</v>
      </c>
      <c r="I172" s="36" t="str">
        <f t="shared" si="2"/>
        <v>Asuaje, Carlos</v>
      </c>
    </row>
    <row r="173" spans="1:9" x14ac:dyDescent="0.3">
      <c r="A173" s="195">
        <v>172</v>
      </c>
      <c r="B173" s="195">
        <v>594824</v>
      </c>
      <c r="C173" s="195">
        <v>0.9398435248</v>
      </c>
      <c r="D173" s="195">
        <v>2</v>
      </c>
      <c r="E173" s="195">
        <v>35</v>
      </c>
      <c r="F173" s="195" t="s">
        <v>949</v>
      </c>
      <c r="G173" s="195" t="s">
        <v>118</v>
      </c>
      <c r="H173" s="195">
        <v>240</v>
      </c>
      <c r="I173" s="36" t="str">
        <f t="shared" si="2"/>
        <v>Garcia, Greg</v>
      </c>
    </row>
    <row r="174" spans="1:9" x14ac:dyDescent="0.3">
      <c r="A174" s="195">
        <v>173</v>
      </c>
      <c r="B174" s="195">
        <v>593523</v>
      </c>
      <c r="C174" s="195">
        <v>0.91820199469999997</v>
      </c>
      <c r="D174" s="195">
        <v>3</v>
      </c>
      <c r="E174" s="195">
        <v>35</v>
      </c>
      <c r="F174" s="195" t="s">
        <v>286</v>
      </c>
      <c r="G174" s="195" t="s">
        <v>281</v>
      </c>
      <c r="H174" s="195">
        <v>303</v>
      </c>
      <c r="I174" s="36" t="str">
        <f t="shared" si="2"/>
        <v>Hernandez, Marco</v>
      </c>
    </row>
    <row r="175" spans="1:9" x14ac:dyDescent="0.3">
      <c r="A175" s="195">
        <v>174</v>
      </c>
      <c r="B175" s="195">
        <v>553988</v>
      </c>
      <c r="C175" s="195">
        <v>0.90757606710000005</v>
      </c>
      <c r="D175" s="195">
        <v>4</v>
      </c>
      <c r="E175" s="195">
        <v>35</v>
      </c>
      <c r="F175" s="195" t="s">
        <v>897</v>
      </c>
      <c r="G175" s="195" t="s">
        <v>4010</v>
      </c>
      <c r="H175" s="195">
        <v>393</v>
      </c>
      <c r="I175" s="36" t="str">
        <f t="shared" si="2"/>
        <v>Machado, Dixon</v>
      </c>
    </row>
    <row r="176" spans="1:9" x14ac:dyDescent="0.3">
      <c r="A176" s="195">
        <v>175</v>
      </c>
      <c r="B176" s="195">
        <v>571788</v>
      </c>
      <c r="C176" s="195">
        <v>0.86220909229999998</v>
      </c>
      <c r="D176" s="195">
        <v>5</v>
      </c>
      <c r="E176" s="195">
        <v>35</v>
      </c>
      <c r="F176" s="195" t="s">
        <v>892</v>
      </c>
      <c r="G176" s="195" t="s">
        <v>893</v>
      </c>
      <c r="H176" s="195">
        <v>316</v>
      </c>
      <c r="I176" s="36" t="str">
        <f t="shared" si="2"/>
        <v>Holt, Brock</v>
      </c>
    </row>
    <row r="177" spans="1:9" x14ac:dyDescent="0.3">
      <c r="A177" s="195">
        <v>176</v>
      </c>
      <c r="B177" s="195">
        <v>592122</v>
      </c>
      <c r="C177" s="195">
        <v>1</v>
      </c>
      <c r="D177" s="195">
        <v>1</v>
      </c>
      <c r="E177" s="195">
        <v>36</v>
      </c>
      <c r="F177" s="195" t="s">
        <v>141</v>
      </c>
      <c r="G177" s="195" t="s">
        <v>67</v>
      </c>
      <c r="H177" s="195">
        <v>36</v>
      </c>
      <c r="I177" s="36" t="str">
        <f t="shared" si="2"/>
        <v>Austin, Tyler</v>
      </c>
    </row>
    <row r="178" spans="1:9" x14ac:dyDescent="0.3">
      <c r="A178" s="195">
        <v>177</v>
      </c>
      <c r="B178" s="195">
        <v>624585</v>
      </c>
      <c r="C178" s="195">
        <v>0.85613988389999995</v>
      </c>
      <c r="D178" s="195">
        <v>2</v>
      </c>
      <c r="E178" s="195">
        <v>36</v>
      </c>
      <c r="F178" s="195" t="s">
        <v>3010</v>
      </c>
      <c r="G178" s="195" t="s">
        <v>284</v>
      </c>
      <c r="H178" s="195">
        <v>644</v>
      </c>
      <c r="I178" s="36" t="str">
        <f t="shared" si="2"/>
        <v>Soler, Jorge</v>
      </c>
    </row>
    <row r="179" spans="1:9" x14ac:dyDescent="0.3">
      <c r="A179" s="195">
        <v>178</v>
      </c>
      <c r="B179" s="195">
        <v>542455</v>
      </c>
      <c r="C179" s="195">
        <v>0.84941430979999999</v>
      </c>
      <c r="D179" s="195">
        <v>3</v>
      </c>
      <c r="E179" s="195">
        <v>36</v>
      </c>
      <c r="F179" s="195" t="s">
        <v>2529</v>
      </c>
      <c r="G179" s="195" t="s">
        <v>2530</v>
      </c>
      <c r="H179" s="195">
        <v>31</v>
      </c>
      <c r="I179" s="36" t="str">
        <f t="shared" si="2"/>
        <v>Arcia, Oswaldo</v>
      </c>
    </row>
    <row r="180" spans="1:9" x14ac:dyDescent="0.3">
      <c r="A180" s="195">
        <v>179</v>
      </c>
      <c r="B180" s="195">
        <v>573627</v>
      </c>
      <c r="C180" s="195">
        <v>0.84521660700000001</v>
      </c>
      <c r="D180" s="195">
        <v>4</v>
      </c>
      <c r="E180" s="195">
        <v>36</v>
      </c>
      <c r="F180" s="195" t="s">
        <v>2011</v>
      </c>
      <c r="G180" s="195" t="s">
        <v>2999</v>
      </c>
      <c r="H180" s="195">
        <v>705</v>
      </c>
      <c r="I180" s="36" t="str">
        <f t="shared" si="2"/>
        <v>Vargas, Kennys</v>
      </c>
    </row>
    <row r="181" spans="1:9" x14ac:dyDescent="0.3">
      <c r="A181" s="195">
        <v>180</v>
      </c>
      <c r="B181" s="195">
        <v>608596</v>
      </c>
      <c r="C181" s="195">
        <v>0.81393730610000004</v>
      </c>
      <c r="D181" s="195">
        <v>5</v>
      </c>
      <c r="E181" s="195">
        <v>36</v>
      </c>
      <c r="F181" s="195" t="s">
        <v>181</v>
      </c>
      <c r="G181" s="195" t="s">
        <v>1792</v>
      </c>
      <c r="H181" s="195">
        <v>455</v>
      </c>
      <c r="I181" s="36" t="str">
        <f t="shared" si="2"/>
        <v>Murphy, Tom</v>
      </c>
    </row>
    <row r="182" spans="1:9" x14ac:dyDescent="0.3">
      <c r="A182" s="195">
        <v>181</v>
      </c>
      <c r="B182" s="195">
        <v>488671</v>
      </c>
      <c r="C182" s="195">
        <v>1</v>
      </c>
      <c r="D182" s="195">
        <v>1</v>
      </c>
      <c r="E182" s="195">
        <v>37</v>
      </c>
      <c r="F182" s="195" t="s">
        <v>278</v>
      </c>
      <c r="G182" s="195" t="s">
        <v>122</v>
      </c>
      <c r="H182" s="195">
        <v>37</v>
      </c>
      <c r="I182" s="36" t="str">
        <f t="shared" si="2"/>
        <v>Avila, Alex</v>
      </c>
    </row>
    <row r="183" spans="1:9" x14ac:dyDescent="0.3">
      <c r="A183" s="195">
        <v>182</v>
      </c>
      <c r="B183" s="195">
        <v>455104</v>
      </c>
      <c r="C183" s="195">
        <v>0.85263144059999996</v>
      </c>
      <c r="D183" s="195">
        <v>2</v>
      </c>
      <c r="E183" s="195">
        <v>37</v>
      </c>
      <c r="F183" s="195" t="s">
        <v>353</v>
      </c>
      <c r="G183" s="195" t="s">
        <v>58</v>
      </c>
      <c r="H183" s="195">
        <v>327</v>
      </c>
      <c r="I183" s="36" t="str">
        <f t="shared" si="2"/>
        <v>Iannetta, Chris</v>
      </c>
    </row>
    <row r="184" spans="1:9" x14ac:dyDescent="0.3">
      <c r="A184" s="195">
        <v>183</v>
      </c>
      <c r="B184" s="195">
        <v>460269</v>
      </c>
      <c r="C184" s="195">
        <v>0.8325018246</v>
      </c>
      <c r="D184" s="195">
        <v>3</v>
      </c>
      <c r="E184" s="195">
        <v>37</v>
      </c>
      <c r="F184" s="195" t="s">
        <v>399</v>
      </c>
      <c r="G184" s="195" t="s">
        <v>58</v>
      </c>
      <c r="H184" s="195">
        <v>252</v>
      </c>
      <c r="I184" s="36" t="str">
        <f t="shared" si="2"/>
        <v>Gimenez, Chris</v>
      </c>
    </row>
    <row r="185" spans="1:9" x14ac:dyDescent="0.3">
      <c r="A185" s="195">
        <v>184</v>
      </c>
      <c r="B185" s="195">
        <v>431145</v>
      </c>
      <c r="C185" s="195">
        <v>0.8297785218</v>
      </c>
      <c r="D185" s="195">
        <v>4</v>
      </c>
      <c r="E185" s="195">
        <v>37</v>
      </c>
      <c r="F185" s="195" t="s">
        <v>159</v>
      </c>
      <c r="G185" s="195" t="s">
        <v>282</v>
      </c>
      <c r="H185" s="195">
        <v>409</v>
      </c>
      <c r="I185" s="36" t="str">
        <f t="shared" si="2"/>
        <v>Martin, Russell</v>
      </c>
    </row>
    <row r="186" spans="1:9" x14ac:dyDescent="0.3">
      <c r="A186" s="195">
        <v>185</v>
      </c>
      <c r="B186" s="195">
        <v>457454</v>
      </c>
      <c r="C186" s="195">
        <v>0.82091406219999996</v>
      </c>
      <c r="D186" s="195">
        <v>5</v>
      </c>
      <c r="E186" s="195">
        <v>37</v>
      </c>
      <c r="F186" s="195" t="s">
        <v>6670</v>
      </c>
      <c r="G186" s="195" t="s">
        <v>96</v>
      </c>
      <c r="H186" s="195">
        <v>598</v>
      </c>
      <c r="I186" s="36" t="str">
        <f t="shared" si="2"/>
        <v>Saltalamacc, Jarrod</v>
      </c>
    </row>
    <row r="187" spans="1:9" x14ac:dyDescent="0.3">
      <c r="A187" s="195">
        <v>186</v>
      </c>
      <c r="B187" s="195">
        <v>449107</v>
      </c>
      <c r="C187" s="195">
        <v>1</v>
      </c>
      <c r="D187" s="195">
        <v>1</v>
      </c>
      <c r="E187" s="195">
        <v>38</v>
      </c>
      <c r="F187" s="195" t="s">
        <v>487</v>
      </c>
      <c r="G187" s="195" t="s">
        <v>221</v>
      </c>
      <c r="H187" s="195">
        <v>38</v>
      </c>
      <c r="I187" s="36" t="str">
        <f t="shared" si="2"/>
        <v>Aviles, Mike</v>
      </c>
    </row>
    <row r="188" spans="1:9" x14ac:dyDescent="0.3">
      <c r="A188" s="195">
        <v>187</v>
      </c>
      <c r="B188" s="195">
        <v>276519</v>
      </c>
      <c r="C188" s="195">
        <v>0.96037325669999996</v>
      </c>
      <c r="D188" s="195">
        <v>2</v>
      </c>
      <c r="E188" s="195">
        <v>38</v>
      </c>
      <c r="F188" s="195" t="s">
        <v>370</v>
      </c>
      <c r="G188" s="195" t="s">
        <v>369</v>
      </c>
      <c r="H188" s="195">
        <v>578</v>
      </c>
      <c r="I188" s="36" t="str">
        <f t="shared" si="2"/>
        <v>Rollins, Jimmy</v>
      </c>
    </row>
    <row r="189" spans="1:9" x14ac:dyDescent="0.3">
      <c r="A189" s="195">
        <v>188</v>
      </c>
      <c r="B189" s="195">
        <v>493128</v>
      </c>
      <c r="C189" s="195">
        <v>0.94688637019999999</v>
      </c>
      <c r="D189" s="195">
        <v>3</v>
      </c>
      <c r="E189" s="195">
        <v>38</v>
      </c>
      <c r="F189" s="195" t="s">
        <v>958</v>
      </c>
      <c r="G189" s="195" t="s">
        <v>959</v>
      </c>
      <c r="H189" s="195">
        <v>351</v>
      </c>
      <c r="I189" s="36" t="str">
        <f t="shared" si="2"/>
        <v>Kawasaki, Munenori</v>
      </c>
    </row>
    <row r="190" spans="1:9" x14ac:dyDescent="0.3">
      <c r="A190" s="195">
        <v>189</v>
      </c>
      <c r="B190" s="195">
        <v>431094</v>
      </c>
      <c r="C190" s="195">
        <v>0.93432064069999998</v>
      </c>
      <c r="D190" s="195">
        <v>4</v>
      </c>
      <c r="E190" s="195">
        <v>38</v>
      </c>
      <c r="F190" s="195" t="s">
        <v>275</v>
      </c>
      <c r="G190" s="195" t="s">
        <v>80</v>
      </c>
      <c r="H190" s="195">
        <v>312</v>
      </c>
      <c r="I190" s="36" t="str">
        <f t="shared" si="2"/>
        <v>Hill, Aaron</v>
      </c>
    </row>
    <row r="191" spans="1:9" x14ac:dyDescent="0.3">
      <c r="A191" s="195">
        <v>190</v>
      </c>
      <c r="B191" s="195">
        <v>430637</v>
      </c>
      <c r="C191" s="195">
        <v>0.90825037659999996</v>
      </c>
      <c r="D191" s="195">
        <v>5</v>
      </c>
      <c r="E191" s="195">
        <v>38</v>
      </c>
      <c r="F191" s="195" t="s">
        <v>147</v>
      </c>
      <c r="G191" s="195" t="s">
        <v>448</v>
      </c>
      <c r="H191" s="195">
        <v>341</v>
      </c>
      <c r="I191" s="36" t="str">
        <f t="shared" si="2"/>
        <v>Johnson, Kelly</v>
      </c>
    </row>
    <row r="192" spans="1:9" x14ac:dyDescent="0.3">
      <c r="A192" s="195">
        <v>191</v>
      </c>
      <c r="B192" s="195">
        <v>430947</v>
      </c>
      <c r="C192" s="195">
        <v>1</v>
      </c>
      <c r="D192" s="195">
        <v>1</v>
      </c>
      <c r="E192" s="195">
        <v>39</v>
      </c>
      <c r="F192" s="195" t="s">
        <v>273</v>
      </c>
      <c r="G192" s="195" t="s">
        <v>9</v>
      </c>
      <c r="H192" s="195">
        <v>39</v>
      </c>
      <c r="I192" s="36" t="str">
        <f t="shared" si="2"/>
        <v>Aybar, Erick</v>
      </c>
    </row>
    <row r="193" spans="1:9" x14ac:dyDescent="0.3">
      <c r="A193" s="195">
        <v>192</v>
      </c>
      <c r="B193" s="195">
        <v>446381</v>
      </c>
      <c r="C193" s="195">
        <v>0.97145510840000004</v>
      </c>
      <c r="D193" s="195">
        <v>2</v>
      </c>
      <c r="E193" s="195">
        <v>39</v>
      </c>
      <c r="F193" s="195" t="s">
        <v>478</v>
      </c>
      <c r="G193" s="195" t="s">
        <v>477</v>
      </c>
      <c r="H193" s="195">
        <v>45</v>
      </c>
      <c r="I193" s="36" t="str">
        <f t="shared" si="2"/>
        <v>Barney, Darwin</v>
      </c>
    </row>
    <row r="194" spans="1:9" x14ac:dyDescent="0.3">
      <c r="A194" s="195">
        <v>193</v>
      </c>
      <c r="B194" s="195">
        <v>493351</v>
      </c>
      <c r="C194" s="195">
        <v>0.93805342780000001</v>
      </c>
      <c r="D194" s="195">
        <v>3</v>
      </c>
      <c r="E194" s="195">
        <v>39</v>
      </c>
      <c r="F194" s="195" t="s">
        <v>194</v>
      </c>
      <c r="G194" s="195" t="s">
        <v>426</v>
      </c>
      <c r="H194" s="195">
        <v>541</v>
      </c>
      <c r="I194" s="36" t="str">
        <f t="shared" si="2"/>
        <v>Ramirez, Alexei</v>
      </c>
    </row>
    <row r="195" spans="1:9" x14ac:dyDescent="0.3">
      <c r="A195" s="195">
        <v>194</v>
      </c>
      <c r="B195" s="195">
        <v>408252</v>
      </c>
      <c r="C195" s="195">
        <v>0.92386680480000005</v>
      </c>
      <c r="D195" s="195">
        <v>4</v>
      </c>
      <c r="E195" s="195">
        <v>39</v>
      </c>
      <c r="F195" s="195" t="s">
        <v>298</v>
      </c>
      <c r="G195" s="195" t="s">
        <v>18</v>
      </c>
      <c r="H195" s="195">
        <v>518</v>
      </c>
      <c r="I195" s="36" t="str">
        <f t="shared" ref="I195:I258" si="3">F195&amp;", "&amp;G195</f>
        <v>Phillips, Brandon</v>
      </c>
    </row>
    <row r="196" spans="1:9" x14ac:dyDescent="0.3">
      <c r="A196" s="195">
        <v>195</v>
      </c>
      <c r="B196" s="195">
        <v>429666</v>
      </c>
      <c r="C196" s="195">
        <v>0.86811461879999996</v>
      </c>
      <c r="D196" s="195">
        <v>5</v>
      </c>
      <c r="E196" s="195">
        <v>39</v>
      </c>
      <c r="F196" s="195" t="s">
        <v>309</v>
      </c>
      <c r="G196" s="195" t="s">
        <v>308</v>
      </c>
      <c r="H196" s="195">
        <v>289</v>
      </c>
      <c r="I196" s="36" t="str">
        <f t="shared" si="3"/>
        <v>Hardy, J.J.</v>
      </c>
    </row>
    <row r="197" spans="1:9" x14ac:dyDescent="0.3">
      <c r="A197" s="195">
        <v>196</v>
      </c>
      <c r="B197" s="195">
        <v>664056</v>
      </c>
      <c r="C197" s="195">
        <v>1</v>
      </c>
      <c r="D197" s="195">
        <v>1</v>
      </c>
      <c r="E197" s="195">
        <v>40</v>
      </c>
      <c r="F197" s="195" t="s">
        <v>6397</v>
      </c>
      <c r="G197" s="195" t="s">
        <v>500</v>
      </c>
      <c r="H197" s="195">
        <v>40</v>
      </c>
      <c r="I197" s="36" t="str">
        <f t="shared" si="3"/>
        <v>Bader, Harrison</v>
      </c>
    </row>
    <row r="198" spans="1:9" x14ac:dyDescent="0.3">
      <c r="A198" s="195">
        <v>197</v>
      </c>
      <c r="B198" s="195">
        <v>621433</v>
      </c>
      <c r="C198" s="195">
        <v>0.92139469919999994</v>
      </c>
      <c r="D198" s="195">
        <v>2</v>
      </c>
      <c r="E198" s="195">
        <v>40</v>
      </c>
      <c r="F198" s="195" t="s">
        <v>298</v>
      </c>
      <c r="G198" s="195" t="s">
        <v>55</v>
      </c>
      <c r="H198" s="195">
        <v>519</v>
      </c>
      <c r="I198" s="36" t="str">
        <f t="shared" si="3"/>
        <v>Phillips, Brett</v>
      </c>
    </row>
    <row r="199" spans="1:9" x14ac:dyDescent="0.3">
      <c r="A199" s="195">
        <v>198</v>
      </c>
      <c r="B199" s="195">
        <v>640447</v>
      </c>
      <c r="C199" s="195">
        <v>0.84995904550000001</v>
      </c>
      <c r="D199" s="195">
        <v>3</v>
      </c>
      <c r="E199" s="195">
        <v>40</v>
      </c>
      <c r="F199" s="195" t="s">
        <v>2035</v>
      </c>
      <c r="G199" s="195" t="s">
        <v>2116</v>
      </c>
      <c r="H199" s="195">
        <v>200</v>
      </c>
      <c r="I199" s="36" t="str">
        <f t="shared" si="3"/>
        <v>Ervin, Phil</v>
      </c>
    </row>
    <row r="200" spans="1:9" x14ac:dyDescent="0.3">
      <c r="A200" s="195">
        <v>199</v>
      </c>
      <c r="B200" s="195">
        <v>605439</v>
      </c>
      <c r="C200" s="195">
        <v>0.75189350310000003</v>
      </c>
      <c r="D200" s="195">
        <v>4</v>
      </c>
      <c r="E200" s="195">
        <v>40</v>
      </c>
      <c r="F200" s="195" t="s">
        <v>146</v>
      </c>
      <c r="G200" s="195" t="s">
        <v>34</v>
      </c>
      <c r="H200" s="195">
        <v>551</v>
      </c>
      <c r="I200" s="36" t="str">
        <f t="shared" si="3"/>
        <v>Reed, Michael</v>
      </c>
    </row>
    <row r="201" spans="1:9" x14ac:dyDescent="0.3">
      <c r="A201" s="195">
        <v>200</v>
      </c>
      <c r="B201" s="195">
        <v>596105</v>
      </c>
      <c r="C201" s="195">
        <v>0.73139339069999998</v>
      </c>
      <c r="D201" s="195">
        <v>5</v>
      </c>
      <c r="E201" s="195">
        <v>40</v>
      </c>
      <c r="F201" s="195" t="s">
        <v>216</v>
      </c>
      <c r="G201" s="195" t="s">
        <v>6614</v>
      </c>
      <c r="H201" s="195">
        <v>633</v>
      </c>
      <c r="I201" s="36" t="str">
        <f t="shared" si="3"/>
        <v>Smith, Dwight</v>
      </c>
    </row>
    <row r="202" spans="1:9" x14ac:dyDescent="0.3">
      <c r="A202" s="195">
        <v>201</v>
      </c>
      <c r="B202" s="195">
        <v>595879</v>
      </c>
      <c r="C202" s="195">
        <v>1</v>
      </c>
      <c r="D202" s="195">
        <v>1</v>
      </c>
      <c r="E202" s="195">
        <v>41</v>
      </c>
      <c r="F202" s="195" t="s">
        <v>2973</v>
      </c>
      <c r="G202" s="195" t="s">
        <v>1937</v>
      </c>
      <c r="H202" s="195">
        <v>41</v>
      </c>
      <c r="I202" s="36" t="str">
        <f t="shared" si="3"/>
        <v>Baez, Javier</v>
      </c>
    </row>
    <row r="203" spans="1:9" x14ac:dyDescent="0.3">
      <c r="A203" s="195">
        <v>202</v>
      </c>
      <c r="B203" s="195">
        <v>657557</v>
      </c>
      <c r="C203" s="195">
        <v>0.88317133260000003</v>
      </c>
      <c r="D203" s="195">
        <v>2</v>
      </c>
      <c r="E203" s="195">
        <v>41</v>
      </c>
      <c r="F203" s="195" t="s">
        <v>6285</v>
      </c>
      <c r="G203" s="195" t="s">
        <v>277</v>
      </c>
      <c r="H203" s="195">
        <v>167</v>
      </c>
      <c r="I203" s="36" t="str">
        <f t="shared" si="3"/>
        <v>DeJong, Paul</v>
      </c>
    </row>
    <row r="204" spans="1:9" x14ac:dyDescent="0.3">
      <c r="A204" s="195">
        <v>203</v>
      </c>
      <c r="B204" s="195">
        <v>503556</v>
      </c>
      <c r="C204" s="195">
        <v>0.86116229720000004</v>
      </c>
      <c r="D204" s="195">
        <v>3</v>
      </c>
      <c r="E204" s="195">
        <v>41</v>
      </c>
      <c r="F204" s="195" t="s">
        <v>121</v>
      </c>
      <c r="G204" s="195" t="s">
        <v>878</v>
      </c>
      <c r="H204" s="195">
        <v>262</v>
      </c>
      <c r="I204" s="36" t="str">
        <f t="shared" si="3"/>
        <v>Gonzalez, Marwin</v>
      </c>
    </row>
    <row r="205" spans="1:9" x14ac:dyDescent="0.3">
      <c r="A205" s="195">
        <v>204</v>
      </c>
      <c r="B205" s="195">
        <v>571697</v>
      </c>
      <c r="C205" s="195">
        <v>0.82105727340000001</v>
      </c>
      <c r="D205" s="195">
        <v>4</v>
      </c>
      <c r="E205" s="195">
        <v>41</v>
      </c>
      <c r="F205" s="195" t="s">
        <v>2521</v>
      </c>
      <c r="G205" s="195" t="s">
        <v>2522</v>
      </c>
      <c r="H205" s="195">
        <v>247</v>
      </c>
      <c r="I205" s="36" t="str">
        <f t="shared" si="3"/>
        <v>Gennett, Scooter</v>
      </c>
    </row>
    <row r="206" spans="1:9" x14ac:dyDescent="0.3">
      <c r="A206" s="195">
        <v>205</v>
      </c>
      <c r="B206" s="195">
        <v>543760</v>
      </c>
      <c r="C206" s="195">
        <v>0.81514276360000004</v>
      </c>
      <c r="D206" s="195">
        <v>5</v>
      </c>
      <c r="E206" s="195">
        <v>41</v>
      </c>
      <c r="F206" s="195" t="s">
        <v>2742</v>
      </c>
      <c r="G206" s="195" t="s">
        <v>314</v>
      </c>
      <c r="H206" s="195">
        <v>623</v>
      </c>
      <c r="I206" s="36" t="str">
        <f t="shared" si="3"/>
        <v>Semien, Marcus</v>
      </c>
    </row>
    <row r="207" spans="1:9" x14ac:dyDescent="0.3">
      <c r="A207" s="195">
        <v>206</v>
      </c>
      <c r="B207" s="195">
        <v>542908</v>
      </c>
      <c r="C207" s="195">
        <v>1</v>
      </c>
      <c r="D207" s="195">
        <v>1</v>
      </c>
      <c r="E207" s="195">
        <v>42</v>
      </c>
      <c r="F207" s="195" t="s">
        <v>3868</v>
      </c>
      <c r="G207" s="195" t="s">
        <v>3869</v>
      </c>
      <c r="H207" s="195">
        <v>42</v>
      </c>
      <c r="I207" s="36" t="str">
        <f t="shared" si="3"/>
        <v>Bandy, Jett</v>
      </c>
    </row>
    <row r="208" spans="1:9" x14ac:dyDescent="0.3">
      <c r="A208" s="195">
        <v>207</v>
      </c>
      <c r="B208" s="195">
        <v>516949</v>
      </c>
      <c r="C208" s="195">
        <v>0.90712431380000003</v>
      </c>
      <c r="D208" s="195">
        <v>2</v>
      </c>
      <c r="E208" s="195">
        <v>42</v>
      </c>
      <c r="F208" s="195" t="s">
        <v>302</v>
      </c>
      <c r="G208" s="195" t="s">
        <v>332</v>
      </c>
      <c r="H208" s="195">
        <v>602</v>
      </c>
      <c r="I208" s="36" t="str">
        <f t="shared" si="3"/>
        <v>Sanchez, Hector</v>
      </c>
    </row>
    <row r="209" spans="1:9" x14ac:dyDescent="0.3">
      <c r="A209" s="195">
        <v>208</v>
      </c>
      <c r="B209" s="195">
        <v>543228</v>
      </c>
      <c r="C209" s="195">
        <v>0.87049145360000002</v>
      </c>
      <c r="D209" s="195">
        <v>3</v>
      </c>
      <c r="E209" s="195">
        <v>42</v>
      </c>
      <c r="F209" s="195" t="s">
        <v>119</v>
      </c>
      <c r="G209" s="195" t="s">
        <v>951</v>
      </c>
      <c r="H209" s="195">
        <v>256</v>
      </c>
      <c r="I209" s="36" t="str">
        <f t="shared" si="3"/>
        <v>Gomes, Yan</v>
      </c>
    </row>
    <row r="210" spans="1:9" x14ac:dyDescent="0.3">
      <c r="A210" s="195">
        <v>209</v>
      </c>
      <c r="B210" s="195">
        <v>571431</v>
      </c>
      <c r="C210" s="195">
        <v>0.84574331920000001</v>
      </c>
      <c r="D210" s="195">
        <v>4</v>
      </c>
      <c r="E210" s="195">
        <v>42</v>
      </c>
      <c r="F210" s="195" t="s">
        <v>504</v>
      </c>
      <c r="G210" s="195" t="s">
        <v>14</v>
      </c>
      <c r="H210" s="195">
        <v>5</v>
      </c>
      <c r="I210" s="36" t="str">
        <f t="shared" si="3"/>
        <v>Adams, Matt</v>
      </c>
    </row>
    <row r="211" spans="1:9" x14ac:dyDescent="0.3">
      <c r="A211" s="195">
        <v>210</v>
      </c>
      <c r="B211" s="195">
        <v>519237</v>
      </c>
      <c r="C211" s="195">
        <v>0.83856131970000003</v>
      </c>
      <c r="D211" s="195">
        <v>5</v>
      </c>
      <c r="E211" s="195">
        <v>42</v>
      </c>
      <c r="F211" s="195" t="s">
        <v>2677</v>
      </c>
      <c r="G211" s="195" t="s">
        <v>170</v>
      </c>
      <c r="H211" s="195">
        <v>593</v>
      </c>
      <c r="I211" s="36" t="str">
        <f t="shared" si="3"/>
        <v>Rupp, Cameron</v>
      </c>
    </row>
    <row r="212" spans="1:9" x14ac:dyDescent="0.3">
      <c r="A212" s="195">
        <v>211</v>
      </c>
      <c r="B212" s="195">
        <v>605131</v>
      </c>
      <c r="C212" s="195">
        <v>1</v>
      </c>
      <c r="D212" s="195">
        <v>1</v>
      </c>
      <c r="E212" s="195">
        <v>43</v>
      </c>
      <c r="F212" s="195" t="s">
        <v>864</v>
      </c>
      <c r="G212" s="195" t="s">
        <v>141</v>
      </c>
      <c r="H212" s="195">
        <v>43</v>
      </c>
      <c r="I212" s="36" t="str">
        <f t="shared" si="3"/>
        <v>Barnes, Austin</v>
      </c>
    </row>
    <row r="213" spans="1:9" x14ac:dyDescent="0.3">
      <c r="A213" s="195">
        <v>212</v>
      </c>
      <c r="B213" s="195">
        <v>608385</v>
      </c>
      <c r="C213" s="195">
        <v>0.85953970339999997</v>
      </c>
      <c r="D213" s="195">
        <v>2</v>
      </c>
      <c r="E213" s="195">
        <v>43</v>
      </c>
      <c r="F213" s="195" t="s">
        <v>6280</v>
      </c>
      <c r="G213" s="195" t="s">
        <v>2052</v>
      </c>
      <c r="H213" s="195">
        <v>736</v>
      </c>
      <c r="I213" s="36" t="str">
        <f t="shared" si="3"/>
        <v>Winker, Jesse</v>
      </c>
    </row>
    <row r="214" spans="1:9" x14ac:dyDescent="0.3">
      <c r="A214" s="195">
        <v>213</v>
      </c>
      <c r="B214" s="195">
        <v>600869</v>
      </c>
      <c r="C214" s="195">
        <v>0.77827898279999996</v>
      </c>
      <c r="D214" s="195">
        <v>3</v>
      </c>
      <c r="E214" s="195">
        <v>43</v>
      </c>
      <c r="F214" s="195" t="s">
        <v>4603</v>
      </c>
      <c r="G214" s="195" t="s">
        <v>4604</v>
      </c>
      <c r="H214" s="195">
        <v>106</v>
      </c>
      <c r="I214" s="36" t="str">
        <f t="shared" si="3"/>
        <v>Candelario, Jeimer</v>
      </c>
    </row>
    <row r="215" spans="1:9" x14ac:dyDescent="0.3">
      <c r="A215" s="195">
        <v>214</v>
      </c>
      <c r="B215" s="195">
        <v>571466</v>
      </c>
      <c r="C215" s="195">
        <v>0.77141719850000001</v>
      </c>
      <c r="D215" s="195">
        <v>4</v>
      </c>
      <c r="E215" s="195">
        <v>43</v>
      </c>
      <c r="F215" s="195" t="s">
        <v>2975</v>
      </c>
      <c r="G215" s="195" t="s">
        <v>2976</v>
      </c>
      <c r="H215" s="195">
        <v>46</v>
      </c>
      <c r="I215" s="36" t="str">
        <f t="shared" si="3"/>
        <v>Barnhart, Tucker</v>
      </c>
    </row>
    <row r="216" spans="1:9" x14ac:dyDescent="0.3">
      <c r="A216" s="195">
        <v>215</v>
      </c>
      <c r="B216" s="195">
        <v>605170</v>
      </c>
      <c r="C216" s="195">
        <v>0.76469839979999998</v>
      </c>
      <c r="D216" s="195">
        <v>5</v>
      </c>
      <c r="E216" s="195">
        <v>43</v>
      </c>
      <c r="F216" s="195" t="s">
        <v>6468</v>
      </c>
      <c r="G216" s="195" t="s">
        <v>356</v>
      </c>
      <c r="H216" s="195">
        <v>109</v>
      </c>
      <c r="I216" s="36" t="str">
        <f t="shared" si="3"/>
        <v>Caratini, Victor</v>
      </c>
    </row>
    <row r="217" spans="1:9" x14ac:dyDescent="0.3">
      <c r="A217" s="195">
        <v>216</v>
      </c>
      <c r="B217" s="195">
        <v>488681</v>
      </c>
      <c r="C217" s="195">
        <v>1</v>
      </c>
      <c r="D217" s="195">
        <v>1</v>
      </c>
      <c r="E217" s="195">
        <v>44</v>
      </c>
      <c r="F217" s="195" t="s">
        <v>864</v>
      </c>
      <c r="G217" s="195" t="s">
        <v>18</v>
      </c>
      <c r="H217" s="195">
        <v>44</v>
      </c>
      <c r="I217" s="36" t="str">
        <f t="shared" si="3"/>
        <v>Barnes, Brandon</v>
      </c>
    </row>
    <row r="218" spans="1:9" x14ac:dyDescent="0.3">
      <c r="A218" s="195">
        <v>217</v>
      </c>
      <c r="B218" s="195">
        <v>451089</v>
      </c>
      <c r="C218" s="195">
        <v>0.95172505200000002</v>
      </c>
      <c r="D218" s="195">
        <v>2</v>
      </c>
      <c r="E218" s="195">
        <v>44</v>
      </c>
      <c r="F218" s="195" t="s">
        <v>2753</v>
      </c>
      <c r="G218" s="195" t="s">
        <v>203</v>
      </c>
      <c r="H218" s="195">
        <v>514</v>
      </c>
      <c r="I218" s="36" t="str">
        <f t="shared" si="3"/>
        <v>Peterson, Shane</v>
      </c>
    </row>
    <row r="219" spans="1:9" x14ac:dyDescent="0.3">
      <c r="A219" s="195">
        <v>218</v>
      </c>
      <c r="B219" s="195">
        <v>502582</v>
      </c>
      <c r="C219" s="195">
        <v>0.93455897170000002</v>
      </c>
      <c r="D219" s="195">
        <v>3</v>
      </c>
      <c r="E219" s="195">
        <v>44</v>
      </c>
      <c r="F219" s="195" t="s">
        <v>212</v>
      </c>
      <c r="G219" s="195" t="s">
        <v>178</v>
      </c>
      <c r="H219" s="195">
        <v>612</v>
      </c>
      <c r="I219" s="36" t="str">
        <f t="shared" si="3"/>
        <v>Schafer, Logan</v>
      </c>
    </row>
    <row r="220" spans="1:9" x14ac:dyDescent="0.3">
      <c r="A220" s="195">
        <v>219</v>
      </c>
      <c r="B220" s="195">
        <v>502261</v>
      </c>
      <c r="C220" s="195">
        <v>0.89268365159999996</v>
      </c>
      <c r="D220" s="195">
        <v>4</v>
      </c>
      <c r="E220" s="195">
        <v>44</v>
      </c>
      <c r="F220" s="195" t="s">
        <v>117</v>
      </c>
      <c r="G220" s="195" t="s">
        <v>114</v>
      </c>
      <c r="H220" s="195">
        <v>251</v>
      </c>
      <c r="I220" s="36" t="str">
        <f t="shared" si="3"/>
        <v>Gillespie, Cole</v>
      </c>
    </row>
    <row r="221" spans="1:9" x14ac:dyDescent="0.3">
      <c r="A221" s="195">
        <v>220</v>
      </c>
      <c r="B221" s="195">
        <v>501255</v>
      </c>
      <c r="C221" s="195">
        <v>0.89039196819999999</v>
      </c>
      <c r="D221" s="195">
        <v>5</v>
      </c>
      <c r="E221" s="195">
        <v>44</v>
      </c>
      <c r="F221" s="195" t="s">
        <v>3018</v>
      </c>
      <c r="G221" s="195" t="s">
        <v>380</v>
      </c>
      <c r="H221" s="195">
        <v>742</v>
      </c>
      <c r="I221" s="36" t="str">
        <f t="shared" si="3"/>
        <v>Ynoa, Rafael</v>
      </c>
    </row>
    <row r="222" spans="1:9" x14ac:dyDescent="0.3">
      <c r="A222" s="195">
        <v>221</v>
      </c>
      <c r="B222" s="195">
        <v>446381</v>
      </c>
      <c r="C222" s="195">
        <v>1</v>
      </c>
      <c r="D222" s="195">
        <v>1</v>
      </c>
      <c r="E222" s="195">
        <v>45</v>
      </c>
      <c r="F222" s="195" t="s">
        <v>478</v>
      </c>
      <c r="G222" s="195" t="s">
        <v>477</v>
      </c>
      <c r="H222" s="195">
        <v>45</v>
      </c>
      <c r="I222" s="36" t="str">
        <f t="shared" si="3"/>
        <v>Barney, Darwin</v>
      </c>
    </row>
    <row r="223" spans="1:9" x14ac:dyDescent="0.3">
      <c r="A223" s="195">
        <v>222</v>
      </c>
      <c r="B223" s="195">
        <v>430947</v>
      </c>
      <c r="C223" s="195">
        <v>0.97145510840000004</v>
      </c>
      <c r="D223" s="195">
        <v>2</v>
      </c>
      <c r="E223" s="195">
        <v>45</v>
      </c>
      <c r="F223" s="195" t="s">
        <v>273</v>
      </c>
      <c r="G223" s="195" t="s">
        <v>9</v>
      </c>
      <c r="H223" s="195">
        <v>39</v>
      </c>
      <c r="I223" s="36" t="str">
        <f t="shared" si="3"/>
        <v>Aybar, Erick</v>
      </c>
    </row>
    <row r="224" spans="1:9" x14ac:dyDescent="0.3">
      <c r="A224" s="195">
        <v>223</v>
      </c>
      <c r="B224" s="195">
        <v>493351</v>
      </c>
      <c r="C224" s="195">
        <v>0.93352238259999998</v>
      </c>
      <c r="D224" s="195">
        <v>3</v>
      </c>
      <c r="E224" s="195">
        <v>45</v>
      </c>
      <c r="F224" s="195" t="s">
        <v>194</v>
      </c>
      <c r="G224" s="195" t="s">
        <v>426</v>
      </c>
      <c r="H224" s="195">
        <v>541</v>
      </c>
      <c r="I224" s="36" t="str">
        <f t="shared" si="3"/>
        <v>Ramirez, Alexei</v>
      </c>
    </row>
    <row r="225" spans="1:9" x14ac:dyDescent="0.3">
      <c r="A225" s="195">
        <v>224</v>
      </c>
      <c r="B225" s="195">
        <v>429666</v>
      </c>
      <c r="C225" s="195">
        <v>0.89444826720000004</v>
      </c>
      <c r="D225" s="195">
        <v>4</v>
      </c>
      <c r="E225" s="195">
        <v>45</v>
      </c>
      <c r="F225" s="195" t="s">
        <v>309</v>
      </c>
      <c r="G225" s="195" t="s">
        <v>308</v>
      </c>
      <c r="H225" s="195">
        <v>289</v>
      </c>
      <c r="I225" s="36" t="str">
        <f t="shared" si="3"/>
        <v>Hardy, J.J.</v>
      </c>
    </row>
    <row r="226" spans="1:9" x14ac:dyDescent="0.3">
      <c r="A226" s="195">
        <v>225</v>
      </c>
      <c r="B226" s="195">
        <v>408252</v>
      </c>
      <c r="C226" s="195">
        <v>0.88722168199999996</v>
      </c>
      <c r="D226" s="195">
        <v>5</v>
      </c>
      <c r="E226" s="195">
        <v>45</v>
      </c>
      <c r="F226" s="195" t="s">
        <v>298</v>
      </c>
      <c r="G226" s="195" t="s">
        <v>18</v>
      </c>
      <c r="H226" s="195">
        <v>518</v>
      </c>
      <c r="I226" s="36" t="str">
        <f t="shared" si="3"/>
        <v>Phillips, Brandon</v>
      </c>
    </row>
    <row r="227" spans="1:9" x14ac:dyDescent="0.3">
      <c r="A227" s="195">
        <v>226</v>
      </c>
      <c r="B227" s="195">
        <v>571466</v>
      </c>
      <c r="C227" s="195">
        <v>1</v>
      </c>
      <c r="D227" s="195">
        <v>1</v>
      </c>
      <c r="E227" s="195">
        <v>46</v>
      </c>
      <c r="F227" s="195" t="s">
        <v>2975</v>
      </c>
      <c r="G227" s="195" t="s">
        <v>2976</v>
      </c>
      <c r="H227" s="195">
        <v>46</v>
      </c>
      <c r="I227" s="36" t="str">
        <f t="shared" si="3"/>
        <v>Barnhart, Tucker</v>
      </c>
    </row>
    <row r="228" spans="1:9" x14ac:dyDescent="0.3">
      <c r="A228" s="195">
        <v>227</v>
      </c>
      <c r="B228" s="195">
        <v>592885</v>
      </c>
      <c r="C228" s="195">
        <v>0.88639645840000003</v>
      </c>
      <c r="D228" s="195">
        <v>2</v>
      </c>
      <c r="E228" s="195">
        <v>46</v>
      </c>
      <c r="F228" s="195" t="s">
        <v>2525</v>
      </c>
      <c r="G228" s="195" t="s">
        <v>64</v>
      </c>
      <c r="H228" s="195">
        <v>741</v>
      </c>
      <c r="I228" s="36" t="str">
        <f t="shared" si="3"/>
        <v>Yelich, Christian</v>
      </c>
    </row>
    <row r="229" spans="1:9" x14ac:dyDescent="0.3">
      <c r="A229" s="195">
        <v>228</v>
      </c>
      <c r="B229" s="195">
        <v>543685</v>
      </c>
      <c r="C229" s="195">
        <v>0.83377301829999995</v>
      </c>
      <c r="D229" s="195">
        <v>3</v>
      </c>
      <c r="E229" s="195">
        <v>46</v>
      </c>
      <c r="F229" s="195" t="s">
        <v>2517</v>
      </c>
      <c r="G229" s="195" t="s">
        <v>339</v>
      </c>
      <c r="H229" s="195">
        <v>556</v>
      </c>
      <c r="I229" s="36" t="str">
        <f t="shared" si="3"/>
        <v>Rendon, Anthony</v>
      </c>
    </row>
    <row r="230" spans="1:9" x14ac:dyDescent="0.3">
      <c r="A230" s="195">
        <v>229</v>
      </c>
      <c r="B230" s="195">
        <v>596144</v>
      </c>
      <c r="C230" s="195">
        <v>0.81503415229999998</v>
      </c>
      <c r="D230" s="195">
        <v>4</v>
      </c>
      <c r="E230" s="195">
        <v>46</v>
      </c>
      <c r="F230" s="195" t="s">
        <v>3929</v>
      </c>
      <c r="G230" s="195" t="s">
        <v>3930</v>
      </c>
      <c r="H230" s="195">
        <v>156</v>
      </c>
      <c r="I230" s="36" t="str">
        <f t="shared" si="3"/>
        <v>Cuthbert, Cheslor</v>
      </c>
    </row>
    <row r="231" spans="1:9" x14ac:dyDescent="0.3">
      <c r="A231" s="195">
        <v>230</v>
      </c>
      <c r="B231" s="195">
        <v>543257</v>
      </c>
      <c r="C231" s="195">
        <v>0.8128041949</v>
      </c>
      <c r="D231" s="195">
        <v>5</v>
      </c>
      <c r="E231" s="195">
        <v>46</v>
      </c>
      <c r="F231" s="195" t="s">
        <v>2531</v>
      </c>
      <c r="G231" s="195" t="s">
        <v>2306</v>
      </c>
      <c r="H231" s="195">
        <v>278</v>
      </c>
      <c r="I231" s="36" t="str">
        <f t="shared" si="3"/>
        <v>Grossman, Robbie</v>
      </c>
    </row>
    <row r="232" spans="1:9" x14ac:dyDescent="0.3">
      <c r="A232" s="195">
        <v>231</v>
      </c>
      <c r="B232" s="195">
        <v>620439</v>
      </c>
      <c r="C232" s="195">
        <v>1</v>
      </c>
      <c r="D232" s="195">
        <v>1</v>
      </c>
      <c r="E232" s="195">
        <v>47</v>
      </c>
      <c r="F232" s="195" t="s">
        <v>6585</v>
      </c>
      <c r="G232" s="195" t="s">
        <v>125</v>
      </c>
      <c r="H232" s="195">
        <v>47</v>
      </c>
      <c r="I232" s="36" t="str">
        <f t="shared" si="3"/>
        <v>Barreto, Franklin</v>
      </c>
    </row>
    <row r="233" spans="1:9" x14ac:dyDescent="0.3">
      <c r="A233" s="195">
        <v>232</v>
      </c>
      <c r="B233" s="195">
        <v>642708</v>
      </c>
      <c r="C233" s="195">
        <v>0.88395707379999999</v>
      </c>
      <c r="D233" s="195">
        <v>2</v>
      </c>
      <c r="E233" s="195">
        <v>47</v>
      </c>
      <c r="F233" s="195" t="s">
        <v>342</v>
      </c>
      <c r="G233" s="195" t="s">
        <v>6310</v>
      </c>
      <c r="H233" s="195">
        <v>585</v>
      </c>
      <c r="I233" s="36" t="str">
        <f t="shared" si="3"/>
        <v>Rosario, Amed</v>
      </c>
    </row>
    <row r="234" spans="1:9" x14ac:dyDescent="0.3">
      <c r="A234" s="195">
        <v>233</v>
      </c>
      <c r="B234" s="195">
        <v>641796</v>
      </c>
      <c r="C234" s="195">
        <v>0.87148232010000004</v>
      </c>
      <c r="D234" s="195">
        <v>3</v>
      </c>
      <c r="E234" s="195">
        <v>47</v>
      </c>
      <c r="F234" s="195" t="s">
        <v>6427</v>
      </c>
      <c r="G234" s="195" t="s">
        <v>320</v>
      </c>
      <c r="H234" s="195">
        <v>384</v>
      </c>
      <c r="I234" s="36" t="str">
        <f t="shared" si="3"/>
        <v>Locastro, Tim</v>
      </c>
    </row>
    <row r="235" spans="1:9" x14ac:dyDescent="0.3">
      <c r="A235" s="195">
        <v>234</v>
      </c>
      <c r="B235" s="195">
        <v>624507</v>
      </c>
      <c r="C235" s="195">
        <v>0.81707989079999999</v>
      </c>
      <c r="D235" s="195">
        <v>4</v>
      </c>
      <c r="E235" s="195">
        <v>47</v>
      </c>
      <c r="F235" s="195" t="s">
        <v>149</v>
      </c>
      <c r="G235" s="195" t="s">
        <v>6575</v>
      </c>
      <c r="H235" s="195">
        <v>345</v>
      </c>
      <c r="I235" s="36" t="str">
        <f t="shared" si="3"/>
        <v>Jones, Ryder</v>
      </c>
    </row>
    <row r="236" spans="1:9" x14ac:dyDescent="0.3">
      <c r="A236" s="195">
        <v>235</v>
      </c>
      <c r="B236" s="195">
        <v>614173</v>
      </c>
      <c r="C236" s="195">
        <v>0.81556939419999996</v>
      </c>
      <c r="D236" s="195">
        <v>5</v>
      </c>
      <c r="E236" s="195">
        <v>47</v>
      </c>
      <c r="F236" s="195" t="s">
        <v>6393</v>
      </c>
      <c r="G236" s="195" t="s">
        <v>6394</v>
      </c>
      <c r="H236" s="195">
        <v>141</v>
      </c>
      <c r="I236" s="36" t="str">
        <f t="shared" si="3"/>
        <v>Cordero, Franchy</v>
      </c>
    </row>
    <row r="237" spans="1:9" x14ac:dyDescent="0.3">
      <c r="A237" s="195">
        <v>236</v>
      </c>
      <c r="B237" s="195">
        <v>430832</v>
      </c>
      <c r="C237" s="195">
        <v>1</v>
      </c>
      <c r="D237" s="195">
        <v>1</v>
      </c>
      <c r="E237" s="195">
        <v>48</v>
      </c>
      <c r="F237" s="195" t="s">
        <v>16</v>
      </c>
      <c r="G237" s="195" t="s">
        <v>15</v>
      </c>
      <c r="H237" s="195">
        <v>48</v>
      </c>
      <c r="I237" s="36" t="str">
        <f t="shared" si="3"/>
        <v>Bautista, Jose</v>
      </c>
    </row>
    <row r="238" spans="1:9" x14ac:dyDescent="0.3">
      <c r="A238" s="195">
        <v>237</v>
      </c>
      <c r="B238" s="195">
        <v>434158</v>
      </c>
      <c r="C238" s="195">
        <v>0.98516967369999997</v>
      </c>
      <c r="D238" s="195">
        <v>2</v>
      </c>
      <c r="E238" s="195">
        <v>48</v>
      </c>
      <c r="F238" s="195" t="s">
        <v>124</v>
      </c>
      <c r="G238" s="195" t="s">
        <v>82</v>
      </c>
      <c r="H238" s="195">
        <v>272</v>
      </c>
      <c r="I238" s="36" t="str">
        <f t="shared" si="3"/>
        <v>Granderson, Curtis</v>
      </c>
    </row>
    <row r="239" spans="1:9" x14ac:dyDescent="0.3">
      <c r="A239" s="195">
        <v>238</v>
      </c>
      <c r="B239" s="195">
        <v>459964</v>
      </c>
      <c r="C239" s="195">
        <v>0.95107605360000003</v>
      </c>
      <c r="D239" s="195">
        <v>3</v>
      </c>
      <c r="E239" s="195">
        <v>48</v>
      </c>
      <c r="F239" s="195" t="s">
        <v>152</v>
      </c>
      <c r="G239" s="195" t="s">
        <v>151</v>
      </c>
      <c r="H239" s="195">
        <v>348</v>
      </c>
      <c r="I239" s="36" t="str">
        <f t="shared" si="3"/>
        <v>Joyce, Matthew</v>
      </c>
    </row>
    <row r="240" spans="1:9" x14ac:dyDescent="0.3">
      <c r="A240" s="195">
        <v>239</v>
      </c>
      <c r="B240" s="195">
        <v>431145</v>
      </c>
      <c r="C240" s="195">
        <v>0.92325087760000002</v>
      </c>
      <c r="D240" s="195">
        <v>4</v>
      </c>
      <c r="E240" s="195">
        <v>48</v>
      </c>
      <c r="F240" s="195" t="s">
        <v>159</v>
      </c>
      <c r="G240" s="195" t="s">
        <v>282</v>
      </c>
      <c r="H240" s="195">
        <v>409</v>
      </c>
      <c r="I240" s="36" t="str">
        <f t="shared" si="3"/>
        <v>Martin, Russell</v>
      </c>
    </row>
    <row r="241" spans="1:9" x14ac:dyDescent="0.3">
      <c r="A241" s="195">
        <v>240</v>
      </c>
      <c r="B241" s="195">
        <v>429665</v>
      </c>
      <c r="C241" s="195">
        <v>0.91742559509999999</v>
      </c>
      <c r="D241" s="195">
        <v>5</v>
      </c>
      <c r="E241" s="195">
        <v>48</v>
      </c>
      <c r="F241" s="195" t="s">
        <v>365</v>
      </c>
      <c r="G241" s="195" t="s">
        <v>364</v>
      </c>
      <c r="H241" s="195">
        <v>198</v>
      </c>
      <c r="I241" s="36" t="str">
        <f t="shared" si="3"/>
        <v>Encarnacion, Edwin</v>
      </c>
    </row>
    <row r="242" spans="1:9" x14ac:dyDescent="0.3">
      <c r="A242" s="195">
        <v>241</v>
      </c>
      <c r="B242" s="195">
        <v>622441</v>
      </c>
      <c r="C242" s="195">
        <v>1</v>
      </c>
      <c r="D242" s="195">
        <v>1</v>
      </c>
      <c r="E242" s="195">
        <v>49</v>
      </c>
      <c r="F242" s="195" t="s">
        <v>16</v>
      </c>
      <c r="G242" s="195" t="s">
        <v>380</v>
      </c>
      <c r="H242" s="195">
        <v>49</v>
      </c>
      <c r="I242" s="36" t="str">
        <f t="shared" si="3"/>
        <v>Bautista, Rafael</v>
      </c>
    </row>
    <row r="243" spans="1:9" x14ac:dyDescent="0.3">
      <c r="A243" s="195">
        <v>242</v>
      </c>
      <c r="B243" s="195">
        <v>596129</v>
      </c>
      <c r="C243" s="195">
        <v>0.93250663</v>
      </c>
      <c r="D243" s="195">
        <v>2</v>
      </c>
      <c r="E243" s="195">
        <v>49</v>
      </c>
      <c r="F243" s="195" t="s">
        <v>4608</v>
      </c>
      <c r="G243" s="195" t="s">
        <v>283</v>
      </c>
      <c r="H243" s="195">
        <v>712</v>
      </c>
      <c r="I243" s="36" t="str">
        <f t="shared" si="3"/>
        <v>Vogelbach, Dan</v>
      </c>
    </row>
    <row r="244" spans="1:9" x14ac:dyDescent="0.3">
      <c r="A244" s="195">
        <v>243</v>
      </c>
      <c r="B244" s="195">
        <v>593525</v>
      </c>
      <c r="C244" s="195">
        <v>0.92617108189999997</v>
      </c>
      <c r="D244" s="195">
        <v>3</v>
      </c>
      <c r="E244" s="195">
        <v>49</v>
      </c>
      <c r="F244" s="195" t="s">
        <v>3903</v>
      </c>
      <c r="G244" s="195" t="s">
        <v>3904</v>
      </c>
      <c r="H244" s="195">
        <v>103</v>
      </c>
      <c r="I244" s="36" t="str">
        <f t="shared" si="3"/>
        <v>Calixte, Orlando</v>
      </c>
    </row>
    <row r="245" spans="1:9" x14ac:dyDescent="0.3">
      <c r="A245" s="195">
        <v>244</v>
      </c>
      <c r="B245" s="195">
        <v>543094</v>
      </c>
      <c r="C245" s="195">
        <v>0.89848496720000004</v>
      </c>
      <c r="D245" s="195">
        <v>4</v>
      </c>
      <c r="E245" s="195">
        <v>49</v>
      </c>
      <c r="F245" s="195" t="s">
        <v>2515</v>
      </c>
      <c r="G245" s="195" t="s">
        <v>2516</v>
      </c>
      <c r="H245" s="195">
        <v>169</v>
      </c>
      <c r="I245" s="36" t="str">
        <f t="shared" si="3"/>
        <v>Decker, Jaff</v>
      </c>
    </row>
    <row r="246" spans="1:9" x14ac:dyDescent="0.3">
      <c r="A246" s="195">
        <v>245</v>
      </c>
      <c r="B246" s="195">
        <v>607297</v>
      </c>
      <c r="C246" s="195">
        <v>0.88524717740000003</v>
      </c>
      <c r="D246" s="195">
        <v>5</v>
      </c>
      <c r="E246" s="195">
        <v>49</v>
      </c>
      <c r="F246" s="195" t="s">
        <v>6442</v>
      </c>
      <c r="G246" s="195" t="s">
        <v>6443</v>
      </c>
      <c r="H246" s="195">
        <v>179</v>
      </c>
      <c r="I246" s="36" t="str">
        <f t="shared" si="3"/>
        <v>Dickson, O'Koyea</v>
      </c>
    </row>
    <row r="247" spans="1:9" x14ac:dyDescent="0.3">
      <c r="A247" s="195">
        <v>246</v>
      </c>
      <c r="B247" s="195">
        <v>493596</v>
      </c>
      <c r="C247" s="195">
        <v>1</v>
      </c>
      <c r="D247" s="195">
        <v>1</v>
      </c>
      <c r="E247" s="195">
        <v>50</v>
      </c>
      <c r="F247" s="195" t="s">
        <v>523</v>
      </c>
      <c r="G247" s="195" t="s">
        <v>123</v>
      </c>
      <c r="H247" s="195">
        <v>50</v>
      </c>
      <c r="I247" s="36" t="str">
        <f t="shared" si="3"/>
        <v>Beckham, Gordon</v>
      </c>
    </row>
    <row r="248" spans="1:9" x14ac:dyDescent="0.3">
      <c r="A248" s="195">
        <v>247</v>
      </c>
      <c r="B248" s="195">
        <v>457926</v>
      </c>
      <c r="C248" s="195">
        <v>0.87577497360000001</v>
      </c>
      <c r="D248" s="195">
        <v>2</v>
      </c>
      <c r="E248" s="195">
        <v>50</v>
      </c>
      <c r="F248" s="195" t="s">
        <v>423</v>
      </c>
      <c r="G248" s="195" t="s">
        <v>277</v>
      </c>
      <c r="H248" s="195">
        <v>333</v>
      </c>
      <c r="I248" s="36" t="str">
        <f t="shared" si="3"/>
        <v>Janish, Paul</v>
      </c>
    </row>
    <row r="249" spans="1:9" x14ac:dyDescent="0.3">
      <c r="A249" s="195">
        <v>248</v>
      </c>
      <c r="B249" s="195">
        <v>519445</v>
      </c>
      <c r="C249" s="195">
        <v>0.85756508399999998</v>
      </c>
      <c r="D249" s="195">
        <v>3</v>
      </c>
      <c r="E249" s="195">
        <v>50</v>
      </c>
      <c r="F249" s="195" t="s">
        <v>347</v>
      </c>
      <c r="G249" s="195" t="s">
        <v>346</v>
      </c>
      <c r="H249" s="195">
        <v>739</v>
      </c>
      <c r="I249" s="36" t="str">
        <f t="shared" si="3"/>
        <v>Worth, Danny</v>
      </c>
    </row>
    <row r="250" spans="1:9" x14ac:dyDescent="0.3">
      <c r="A250" s="195">
        <v>249</v>
      </c>
      <c r="B250" s="195">
        <v>463610</v>
      </c>
      <c r="C250" s="195">
        <v>0.85383273039999996</v>
      </c>
      <c r="D250" s="195">
        <v>4</v>
      </c>
      <c r="E250" s="195">
        <v>50</v>
      </c>
      <c r="F250" s="195" t="s">
        <v>2250</v>
      </c>
      <c r="G250" s="195" t="s">
        <v>3019</v>
      </c>
      <c r="H250" s="195">
        <v>515</v>
      </c>
      <c r="I250" s="36" t="str">
        <f t="shared" si="3"/>
        <v>Petit, Gregorio</v>
      </c>
    </row>
    <row r="251" spans="1:9" x14ac:dyDescent="0.3">
      <c r="A251" s="195">
        <v>250</v>
      </c>
      <c r="B251" s="195">
        <v>519082</v>
      </c>
      <c r="C251" s="195">
        <v>0.85112366959999997</v>
      </c>
      <c r="D251" s="195">
        <v>5</v>
      </c>
      <c r="E251" s="195">
        <v>50</v>
      </c>
      <c r="F251" s="195" t="s">
        <v>2511</v>
      </c>
      <c r="G251" s="195" t="s">
        <v>161</v>
      </c>
      <c r="H251" s="195">
        <v>469</v>
      </c>
      <c r="I251" s="36" t="str">
        <f t="shared" si="3"/>
        <v>Noonan, Nick</v>
      </c>
    </row>
    <row r="252" spans="1:9" x14ac:dyDescent="0.3">
      <c r="A252" s="195">
        <v>251</v>
      </c>
      <c r="B252" s="195">
        <v>542921</v>
      </c>
      <c r="C252" s="195">
        <v>1</v>
      </c>
      <c r="D252" s="195">
        <v>1</v>
      </c>
      <c r="E252" s="195">
        <v>51</v>
      </c>
      <c r="F252" s="195" t="s">
        <v>523</v>
      </c>
      <c r="G252" s="195" t="s">
        <v>320</v>
      </c>
      <c r="H252" s="195">
        <v>51</v>
      </c>
      <c r="I252" s="36" t="str">
        <f t="shared" si="3"/>
        <v>Beckham, Tim</v>
      </c>
    </row>
    <row r="253" spans="1:9" x14ac:dyDescent="0.3">
      <c r="A253" s="195">
        <v>252</v>
      </c>
      <c r="B253" s="195">
        <v>500871</v>
      </c>
      <c r="C253" s="195">
        <v>0.79145262689999996</v>
      </c>
      <c r="D253" s="195">
        <v>2</v>
      </c>
      <c r="E253" s="195">
        <v>51</v>
      </c>
      <c r="F253" s="195" t="s">
        <v>349</v>
      </c>
      <c r="G253" s="195" t="s">
        <v>348</v>
      </c>
      <c r="H253" s="195">
        <v>202</v>
      </c>
      <c r="I253" s="36" t="str">
        <f t="shared" si="3"/>
        <v>Escobar, Eduardo</v>
      </c>
    </row>
    <row r="254" spans="1:9" x14ac:dyDescent="0.3">
      <c r="A254" s="195">
        <v>253</v>
      </c>
      <c r="B254" s="195">
        <v>570560</v>
      </c>
      <c r="C254" s="195">
        <v>0.75830841000000004</v>
      </c>
      <c r="D254" s="195">
        <v>3</v>
      </c>
      <c r="E254" s="195">
        <v>51</v>
      </c>
      <c r="F254" s="195" t="s">
        <v>302</v>
      </c>
      <c r="G254" s="195" t="s">
        <v>20</v>
      </c>
      <c r="H254" s="195">
        <v>600</v>
      </c>
      <c r="I254" s="36" t="str">
        <f t="shared" si="3"/>
        <v>Sanchez, Carlos</v>
      </c>
    </row>
    <row r="255" spans="1:9" x14ac:dyDescent="0.3">
      <c r="A255" s="195">
        <v>254</v>
      </c>
      <c r="B255" s="195">
        <v>605113</v>
      </c>
      <c r="C255" s="195">
        <v>0.74551337650000005</v>
      </c>
      <c r="D255" s="195">
        <v>4</v>
      </c>
      <c r="E255" s="195">
        <v>51</v>
      </c>
      <c r="F255" s="195" t="s">
        <v>2965</v>
      </c>
      <c r="G255" s="195" t="s">
        <v>161</v>
      </c>
      <c r="H255" s="195">
        <v>9</v>
      </c>
      <c r="I255" s="36" t="str">
        <f t="shared" si="3"/>
        <v>Ahmed, Nick</v>
      </c>
    </row>
    <row r="256" spans="1:9" x14ac:dyDescent="0.3">
      <c r="A256" s="195">
        <v>255</v>
      </c>
      <c r="B256" s="195">
        <v>543510</v>
      </c>
      <c r="C256" s="195">
        <v>0.7329305103</v>
      </c>
      <c r="D256" s="195">
        <v>5</v>
      </c>
      <c r="E256" s="195">
        <v>51</v>
      </c>
      <c r="F256" s="195" t="s">
        <v>469</v>
      </c>
      <c r="G256" s="195" t="s">
        <v>331</v>
      </c>
      <c r="H256" s="195">
        <v>423</v>
      </c>
      <c r="I256" s="36" t="str">
        <f t="shared" si="3"/>
        <v>McCann, James</v>
      </c>
    </row>
    <row r="257" spans="1:9" x14ac:dyDescent="0.3">
      <c r="A257" s="195">
        <v>256</v>
      </c>
      <c r="B257" s="195">
        <v>641355</v>
      </c>
      <c r="C257" s="195">
        <v>1</v>
      </c>
      <c r="D257" s="195">
        <v>1</v>
      </c>
      <c r="E257" s="195">
        <v>52</v>
      </c>
      <c r="F257" s="195" t="s">
        <v>6274</v>
      </c>
      <c r="G257" s="195" t="s">
        <v>205</v>
      </c>
      <c r="H257" s="195">
        <v>52</v>
      </c>
      <c r="I257" s="36" t="str">
        <f t="shared" si="3"/>
        <v>Bellinger, Cody</v>
      </c>
    </row>
    <row r="258" spans="1:9" x14ac:dyDescent="0.3">
      <c r="A258" s="195">
        <v>257</v>
      </c>
      <c r="B258" s="195">
        <v>571976</v>
      </c>
      <c r="C258" s="195">
        <v>0.91473314770000003</v>
      </c>
      <c r="D258" s="195">
        <v>2</v>
      </c>
      <c r="E258" s="195">
        <v>52</v>
      </c>
      <c r="F258" s="195" t="s">
        <v>2203</v>
      </c>
      <c r="G258" s="195" t="s">
        <v>324</v>
      </c>
      <c r="H258" s="195">
        <v>456</v>
      </c>
      <c r="I258" s="36" t="str">
        <f t="shared" si="3"/>
        <v>Myers, Wil</v>
      </c>
    </row>
    <row r="259" spans="1:9" x14ac:dyDescent="0.3">
      <c r="A259" s="195">
        <v>258</v>
      </c>
      <c r="B259" s="195">
        <v>624424</v>
      </c>
      <c r="C259" s="195">
        <v>0.89759962439999996</v>
      </c>
      <c r="D259" s="195">
        <v>3</v>
      </c>
      <c r="E259" s="195">
        <v>52</v>
      </c>
      <c r="F259" s="195" t="s">
        <v>3918</v>
      </c>
      <c r="G259" s="195" t="s">
        <v>34</v>
      </c>
      <c r="H259" s="195">
        <v>137</v>
      </c>
      <c r="I259" s="36" t="str">
        <f t="shared" ref="I259:I322" si="4">F259&amp;", "&amp;G259</f>
        <v>Conforto, Michael</v>
      </c>
    </row>
    <row r="260" spans="1:9" x14ac:dyDescent="0.3">
      <c r="A260" s="195">
        <v>259</v>
      </c>
      <c r="B260" s="195">
        <v>571875</v>
      </c>
      <c r="C260" s="195">
        <v>0.89630069980000004</v>
      </c>
      <c r="D260" s="195">
        <v>4</v>
      </c>
      <c r="E260" s="195">
        <v>52</v>
      </c>
      <c r="F260" s="195" t="s">
        <v>3000</v>
      </c>
      <c r="G260" s="195" t="s">
        <v>424</v>
      </c>
      <c r="H260" s="195">
        <v>373</v>
      </c>
      <c r="I260" s="36" t="str">
        <f t="shared" si="4"/>
        <v>Lamb, Jake</v>
      </c>
    </row>
    <row r="261" spans="1:9" x14ac:dyDescent="0.3">
      <c r="A261" s="195">
        <v>260</v>
      </c>
      <c r="B261" s="195">
        <v>595885</v>
      </c>
      <c r="C261" s="195">
        <v>0.87739990590000005</v>
      </c>
      <c r="D261" s="195">
        <v>5</v>
      </c>
      <c r="E261" s="195">
        <v>52</v>
      </c>
      <c r="F261" s="195" t="s">
        <v>3877</v>
      </c>
      <c r="G261" s="195" t="s">
        <v>3020</v>
      </c>
      <c r="H261" s="195">
        <v>61</v>
      </c>
      <c r="I261" s="36" t="str">
        <f t="shared" si="4"/>
        <v>Bird, Gregory</v>
      </c>
    </row>
    <row r="262" spans="1:9" x14ac:dyDescent="0.3">
      <c r="A262" s="195">
        <v>261</v>
      </c>
      <c r="B262" s="195">
        <v>474832</v>
      </c>
      <c r="C262" s="195">
        <v>1</v>
      </c>
      <c r="D262" s="195">
        <v>1</v>
      </c>
      <c r="E262" s="195">
        <v>53</v>
      </c>
      <c r="F262" s="195" t="s">
        <v>19</v>
      </c>
      <c r="G262" s="195" t="s">
        <v>18</v>
      </c>
      <c r="H262" s="195">
        <v>53</v>
      </c>
      <c r="I262" s="36" t="str">
        <f t="shared" si="4"/>
        <v>Belt, Brandon</v>
      </c>
    </row>
    <row r="263" spans="1:9" x14ac:dyDescent="0.3">
      <c r="A263" s="195">
        <v>262</v>
      </c>
      <c r="B263" s="195">
        <v>571875</v>
      </c>
      <c r="C263" s="195">
        <v>0.89090906290000005</v>
      </c>
      <c r="D263" s="195">
        <v>2</v>
      </c>
      <c r="E263" s="195">
        <v>53</v>
      </c>
      <c r="F263" s="195" t="s">
        <v>3000</v>
      </c>
      <c r="G263" s="195" t="s">
        <v>424</v>
      </c>
      <c r="H263" s="195">
        <v>373</v>
      </c>
      <c r="I263" s="36" t="str">
        <f t="shared" si="4"/>
        <v>Lamb, Jake</v>
      </c>
    </row>
    <row r="264" spans="1:9" x14ac:dyDescent="0.3">
      <c r="A264" s="195">
        <v>263</v>
      </c>
      <c r="B264" s="195">
        <v>572761</v>
      </c>
      <c r="C264" s="195">
        <v>0.88660449050000001</v>
      </c>
      <c r="D264" s="195">
        <v>3</v>
      </c>
      <c r="E264" s="195">
        <v>53</v>
      </c>
      <c r="F264" s="195" t="s">
        <v>357</v>
      </c>
      <c r="G264" s="195" t="s">
        <v>14</v>
      </c>
      <c r="H264" s="195">
        <v>111</v>
      </c>
      <c r="I264" s="36" t="str">
        <f t="shared" si="4"/>
        <v>Carpenter, Matt</v>
      </c>
    </row>
    <row r="265" spans="1:9" x14ac:dyDescent="0.3">
      <c r="A265" s="195">
        <v>264</v>
      </c>
      <c r="B265" s="195">
        <v>572039</v>
      </c>
      <c r="C265" s="195">
        <v>0.8707127939</v>
      </c>
      <c r="D265" s="195">
        <v>4</v>
      </c>
      <c r="E265" s="195">
        <v>53</v>
      </c>
      <c r="F265" s="195" t="s">
        <v>4054</v>
      </c>
      <c r="G265" s="195" t="s">
        <v>458</v>
      </c>
      <c r="H265" s="195">
        <v>524</v>
      </c>
      <c r="I265" s="36" t="str">
        <f t="shared" si="4"/>
        <v>Piscotty, Stephen</v>
      </c>
    </row>
    <row r="266" spans="1:9" x14ac:dyDescent="0.3">
      <c r="A266" s="195">
        <v>265</v>
      </c>
      <c r="B266" s="195">
        <v>596146</v>
      </c>
      <c r="C266" s="195">
        <v>0.83595326179999996</v>
      </c>
      <c r="D266" s="195">
        <v>5</v>
      </c>
      <c r="E266" s="195">
        <v>53</v>
      </c>
      <c r="F266" s="195" t="s">
        <v>3997</v>
      </c>
      <c r="G266" s="195" t="s">
        <v>2001</v>
      </c>
      <c r="H266" s="195">
        <v>358</v>
      </c>
      <c r="I266" s="36" t="str">
        <f t="shared" si="4"/>
        <v>Kepler, Max</v>
      </c>
    </row>
    <row r="267" spans="1:9" x14ac:dyDescent="0.3">
      <c r="A267" s="195">
        <v>266</v>
      </c>
      <c r="B267" s="195">
        <v>136860</v>
      </c>
      <c r="C267" s="195">
        <v>1</v>
      </c>
      <c r="D267" s="195">
        <v>1</v>
      </c>
      <c r="E267" s="195">
        <v>54</v>
      </c>
      <c r="F267" s="195" t="s">
        <v>21</v>
      </c>
      <c r="G267" s="195" t="s">
        <v>20</v>
      </c>
      <c r="H267" s="195">
        <v>54</v>
      </c>
      <c r="I267" s="36" t="str">
        <f t="shared" si="4"/>
        <v>Beltran, Carlos</v>
      </c>
    </row>
    <row r="268" spans="1:9" x14ac:dyDescent="0.3">
      <c r="A268" s="195">
        <v>267</v>
      </c>
      <c r="B268" s="195">
        <v>452234</v>
      </c>
      <c r="C268" s="195">
        <v>0.93194752120000002</v>
      </c>
      <c r="D268" s="195">
        <v>2</v>
      </c>
      <c r="E268" s="195">
        <v>54</v>
      </c>
      <c r="F268" s="195" t="s">
        <v>216</v>
      </c>
      <c r="G268" s="195" t="s">
        <v>215</v>
      </c>
      <c r="H268" s="195">
        <v>636</v>
      </c>
      <c r="I268" s="36" t="str">
        <f t="shared" si="4"/>
        <v>Smith, Seth</v>
      </c>
    </row>
    <row r="269" spans="1:9" x14ac:dyDescent="0.3">
      <c r="A269" s="195">
        <v>268</v>
      </c>
      <c r="B269" s="195">
        <v>456665</v>
      </c>
      <c r="C269" s="195">
        <v>0.93132997120000005</v>
      </c>
      <c r="D269" s="195">
        <v>3</v>
      </c>
      <c r="E269" s="195">
        <v>54</v>
      </c>
      <c r="F269" s="195" t="s">
        <v>330</v>
      </c>
      <c r="G269" s="195" t="s">
        <v>274</v>
      </c>
      <c r="H269" s="195">
        <v>495</v>
      </c>
      <c r="I269" s="36" t="str">
        <f t="shared" si="4"/>
        <v>Pearce, Steven</v>
      </c>
    </row>
    <row r="270" spans="1:9" x14ac:dyDescent="0.3">
      <c r="A270" s="195">
        <v>269</v>
      </c>
      <c r="B270" s="195">
        <v>407812</v>
      </c>
      <c r="C270" s="195">
        <v>0.91801444990000003</v>
      </c>
      <c r="D270" s="195">
        <v>4</v>
      </c>
      <c r="E270" s="195">
        <v>54</v>
      </c>
      <c r="F270" s="195" t="s">
        <v>137</v>
      </c>
      <c r="G270" s="195" t="s">
        <v>14</v>
      </c>
      <c r="H270" s="195">
        <v>315</v>
      </c>
      <c r="I270" s="36" t="str">
        <f t="shared" si="4"/>
        <v>Holliday, Matt</v>
      </c>
    </row>
    <row r="271" spans="1:9" x14ac:dyDescent="0.3">
      <c r="A271" s="195">
        <v>270</v>
      </c>
      <c r="B271" s="195">
        <v>408236</v>
      </c>
      <c r="C271" s="195">
        <v>0.91056853419999995</v>
      </c>
      <c r="D271" s="195">
        <v>5</v>
      </c>
      <c r="E271" s="195">
        <v>54</v>
      </c>
      <c r="F271" s="195" t="s">
        <v>121</v>
      </c>
      <c r="G271" s="195" t="s">
        <v>306</v>
      </c>
      <c r="H271" s="195">
        <v>259</v>
      </c>
      <c r="I271" s="36" t="str">
        <f t="shared" si="4"/>
        <v>Gonzalez, Adrian</v>
      </c>
    </row>
    <row r="272" spans="1:9" x14ac:dyDescent="0.3">
      <c r="A272" s="195">
        <v>271</v>
      </c>
      <c r="B272" s="195">
        <v>134181</v>
      </c>
      <c r="C272" s="195">
        <v>1</v>
      </c>
      <c r="D272" s="195">
        <v>1</v>
      </c>
      <c r="E272" s="195">
        <v>55</v>
      </c>
      <c r="F272" s="195" t="s">
        <v>307</v>
      </c>
      <c r="G272" s="195" t="s">
        <v>306</v>
      </c>
      <c r="H272" s="195">
        <v>55</v>
      </c>
      <c r="I272" s="36" t="str">
        <f t="shared" si="4"/>
        <v>Beltre, Adrian</v>
      </c>
    </row>
    <row r="273" spans="1:9" x14ac:dyDescent="0.3">
      <c r="A273" s="195">
        <v>272</v>
      </c>
      <c r="B273" s="195">
        <v>408236</v>
      </c>
      <c r="C273" s="195">
        <v>0.91685000179999998</v>
      </c>
      <c r="D273" s="195">
        <v>2</v>
      </c>
      <c r="E273" s="195">
        <v>55</v>
      </c>
      <c r="F273" s="195" t="s">
        <v>121</v>
      </c>
      <c r="G273" s="195" t="s">
        <v>306</v>
      </c>
      <c r="H273" s="195">
        <v>259</v>
      </c>
      <c r="I273" s="36" t="str">
        <f t="shared" si="4"/>
        <v>Gonzalez, Adrian</v>
      </c>
    </row>
    <row r="274" spans="1:9" x14ac:dyDescent="0.3">
      <c r="A274" s="195">
        <v>273</v>
      </c>
      <c r="B274" s="195">
        <v>425902</v>
      </c>
      <c r="C274" s="195">
        <v>0.90843867570000003</v>
      </c>
      <c r="D274" s="195">
        <v>3</v>
      </c>
      <c r="E274" s="195">
        <v>55</v>
      </c>
      <c r="F274" s="195" t="s">
        <v>422</v>
      </c>
      <c r="G274" s="195" t="s">
        <v>421</v>
      </c>
      <c r="H274" s="195">
        <v>210</v>
      </c>
      <c r="I274" s="36" t="str">
        <f t="shared" si="4"/>
        <v>Fielder, Prince</v>
      </c>
    </row>
    <row r="275" spans="1:9" x14ac:dyDescent="0.3">
      <c r="A275" s="195">
        <v>274</v>
      </c>
      <c r="B275" s="195">
        <v>405395</v>
      </c>
      <c r="C275" s="195">
        <v>0.89524582330000002</v>
      </c>
      <c r="D275" s="195">
        <v>4</v>
      </c>
      <c r="E275" s="195">
        <v>55</v>
      </c>
      <c r="F275" s="195" t="s">
        <v>406</v>
      </c>
      <c r="G275" s="195" t="s">
        <v>405</v>
      </c>
      <c r="H275" s="195">
        <v>538</v>
      </c>
      <c r="I275" s="36" t="str">
        <f t="shared" si="4"/>
        <v>Pujols, Albert</v>
      </c>
    </row>
    <row r="276" spans="1:9" x14ac:dyDescent="0.3">
      <c r="A276" s="195">
        <v>275</v>
      </c>
      <c r="B276" s="195">
        <v>136860</v>
      </c>
      <c r="C276" s="195">
        <v>0.88919595200000001</v>
      </c>
      <c r="D276" s="195">
        <v>5</v>
      </c>
      <c r="E276" s="195">
        <v>55</v>
      </c>
      <c r="F276" s="195" t="s">
        <v>21</v>
      </c>
      <c r="G276" s="195" t="s">
        <v>20</v>
      </c>
      <c r="H276" s="195">
        <v>54</v>
      </c>
      <c r="I276" s="36" t="str">
        <f t="shared" si="4"/>
        <v>Beltran, Carlos</v>
      </c>
    </row>
    <row r="277" spans="1:9" x14ac:dyDescent="0.3">
      <c r="A277" s="195">
        <v>276</v>
      </c>
      <c r="B277" s="195">
        <v>643217</v>
      </c>
      <c r="C277" s="195">
        <v>1</v>
      </c>
      <c r="D277" s="195">
        <v>1</v>
      </c>
      <c r="E277" s="195">
        <v>56</v>
      </c>
      <c r="F277" s="195" t="s">
        <v>4619</v>
      </c>
      <c r="G277" s="195" t="s">
        <v>40</v>
      </c>
      <c r="H277" s="195">
        <v>56</v>
      </c>
      <c r="I277" s="36" t="str">
        <f t="shared" si="4"/>
        <v>Benintendi, Andrew</v>
      </c>
    </row>
    <row r="278" spans="1:9" x14ac:dyDescent="0.3">
      <c r="A278" s="195">
        <v>277</v>
      </c>
      <c r="B278" s="195">
        <v>592885</v>
      </c>
      <c r="C278" s="195">
        <v>0.91337795249999998</v>
      </c>
      <c r="D278" s="195">
        <v>2</v>
      </c>
      <c r="E278" s="195">
        <v>56</v>
      </c>
      <c r="F278" s="195" t="s">
        <v>2525</v>
      </c>
      <c r="G278" s="195" t="s">
        <v>64</v>
      </c>
      <c r="H278" s="195">
        <v>741</v>
      </c>
      <c r="I278" s="36" t="str">
        <f t="shared" si="4"/>
        <v>Yelich, Christian</v>
      </c>
    </row>
    <row r="279" spans="1:9" x14ac:dyDescent="0.3">
      <c r="A279" s="195">
        <v>278</v>
      </c>
      <c r="B279" s="195">
        <v>605141</v>
      </c>
      <c r="C279" s="195">
        <v>0.85651859659999996</v>
      </c>
      <c r="D279" s="195">
        <v>3</v>
      </c>
      <c r="E279" s="195">
        <v>56</v>
      </c>
      <c r="F279" s="195" t="s">
        <v>2952</v>
      </c>
      <c r="G279" s="195" t="s">
        <v>2953</v>
      </c>
      <c r="H279" s="195">
        <v>60</v>
      </c>
      <c r="I279" s="36" t="str">
        <f t="shared" si="4"/>
        <v>Betts, Mookie</v>
      </c>
    </row>
    <row r="280" spans="1:9" x14ac:dyDescent="0.3">
      <c r="A280" s="195">
        <v>279</v>
      </c>
      <c r="B280" s="195">
        <v>570256</v>
      </c>
      <c r="C280" s="195">
        <v>0.82210168920000004</v>
      </c>
      <c r="D280" s="195">
        <v>4</v>
      </c>
      <c r="E280" s="195">
        <v>56</v>
      </c>
      <c r="F280" s="195" t="s">
        <v>315</v>
      </c>
      <c r="G280" s="195" t="s">
        <v>3020</v>
      </c>
      <c r="H280" s="195">
        <v>527</v>
      </c>
      <c r="I280" s="36" t="str">
        <f t="shared" si="4"/>
        <v>Polanco, Gregory</v>
      </c>
    </row>
    <row r="281" spans="1:9" x14ac:dyDescent="0.3">
      <c r="A281" s="195">
        <v>280</v>
      </c>
      <c r="B281" s="195">
        <v>547180</v>
      </c>
      <c r="C281" s="195">
        <v>0.78909914680000004</v>
      </c>
      <c r="D281" s="195">
        <v>5</v>
      </c>
      <c r="E281" s="195">
        <v>56</v>
      </c>
      <c r="F281" s="195" t="s">
        <v>888</v>
      </c>
      <c r="G281" s="195" t="s">
        <v>889</v>
      </c>
      <c r="H281" s="195">
        <v>290</v>
      </c>
      <c r="I281" s="36" t="str">
        <f t="shared" si="4"/>
        <v>Harper, Bryce</v>
      </c>
    </row>
    <row r="282" spans="1:9" x14ac:dyDescent="0.3">
      <c r="A282" s="195">
        <v>281</v>
      </c>
      <c r="B282" s="195">
        <v>503437</v>
      </c>
      <c r="C282" s="195">
        <v>1</v>
      </c>
      <c r="D282" s="195">
        <v>1</v>
      </c>
      <c r="E282" s="195">
        <v>57</v>
      </c>
      <c r="F282" s="195" t="s">
        <v>5232</v>
      </c>
      <c r="G282" s="195" t="s">
        <v>331</v>
      </c>
      <c r="H282" s="195">
        <v>57</v>
      </c>
      <c r="I282" s="36" t="str">
        <f t="shared" si="4"/>
        <v>Beresford, James</v>
      </c>
    </row>
    <row r="283" spans="1:9" x14ac:dyDescent="0.3">
      <c r="A283" s="195">
        <v>282</v>
      </c>
      <c r="B283" s="195">
        <v>489305</v>
      </c>
      <c r="C283" s="195">
        <v>0.96739810230000001</v>
      </c>
      <c r="D283" s="195">
        <v>2</v>
      </c>
      <c r="E283" s="195">
        <v>57</v>
      </c>
      <c r="F283" s="195" t="s">
        <v>2964</v>
      </c>
      <c r="G283" s="195" t="s">
        <v>384</v>
      </c>
      <c r="H283" s="195">
        <v>617</v>
      </c>
      <c r="I283" s="36" t="str">
        <f t="shared" si="4"/>
        <v>Scruggs, Xavier</v>
      </c>
    </row>
    <row r="284" spans="1:9" x14ac:dyDescent="0.3">
      <c r="A284" s="195">
        <v>283</v>
      </c>
      <c r="B284" s="195">
        <v>552662</v>
      </c>
      <c r="C284" s="195">
        <v>0.94014329050000001</v>
      </c>
      <c r="D284" s="195">
        <v>3</v>
      </c>
      <c r="E284" s="195">
        <v>57</v>
      </c>
      <c r="F284" s="195" t="s">
        <v>2030</v>
      </c>
      <c r="G284" s="195" t="s">
        <v>2958</v>
      </c>
      <c r="H284" s="195">
        <v>579</v>
      </c>
      <c r="I284" s="36" t="str">
        <f t="shared" si="4"/>
        <v>Romero, Stefen</v>
      </c>
    </row>
    <row r="285" spans="1:9" x14ac:dyDescent="0.3">
      <c r="A285" s="195">
        <v>284</v>
      </c>
      <c r="B285" s="195">
        <v>451089</v>
      </c>
      <c r="C285" s="195">
        <v>0.89480716189999998</v>
      </c>
      <c r="D285" s="195">
        <v>4</v>
      </c>
      <c r="E285" s="195">
        <v>57</v>
      </c>
      <c r="F285" s="195" t="s">
        <v>2753</v>
      </c>
      <c r="G285" s="195" t="s">
        <v>203</v>
      </c>
      <c r="H285" s="195">
        <v>514</v>
      </c>
      <c r="I285" s="36" t="str">
        <f t="shared" si="4"/>
        <v>Peterson, Shane</v>
      </c>
    </row>
    <row r="286" spans="1:9" x14ac:dyDescent="0.3">
      <c r="A286" s="195">
        <v>285</v>
      </c>
      <c r="B286" s="195">
        <v>518490</v>
      </c>
      <c r="C286" s="195">
        <v>0.88809459940000002</v>
      </c>
      <c r="D286" s="195">
        <v>5</v>
      </c>
      <c r="E286" s="195">
        <v>57</v>
      </c>
      <c r="F286" s="195" t="s">
        <v>2987</v>
      </c>
      <c r="G286" s="195" t="s">
        <v>889</v>
      </c>
      <c r="H286" s="195">
        <v>79</v>
      </c>
      <c r="I286" s="36" t="str">
        <f t="shared" si="4"/>
        <v>Brentz, Bryce</v>
      </c>
    </row>
    <row r="287" spans="1:9" x14ac:dyDescent="0.3">
      <c r="A287" s="195">
        <v>286</v>
      </c>
      <c r="B287" s="195">
        <v>450641</v>
      </c>
      <c r="C287" s="195">
        <v>1</v>
      </c>
      <c r="D287" s="195">
        <v>1</v>
      </c>
      <c r="E287" s="195">
        <v>58</v>
      </c>
      <c r="F287" s="195" t="s">
        <v>936</v>
      </c>
      <c r="G287" s="195" t="s">
        <v>937</v>
      </c>
      <c r="H287" s="195">
        <v>58</v>
      </c>
      <c r="I287" s="36" t="str">
        <f t="shared" si="4"/>
        <v>Berry, Quintin</v>
      </c>
    </row>
    <row r="288" spans="1:9" x14ac:dyDescent="0.3">
      <c r="A288" s="195">
        <v>287</v>
      </c>
      <c r="B288" s="195">
        <v>518991</v>
      </c>
      <c r="C288" s="195">
        <v>0.94704449800000001</v>
      </c>
      <c r="D288" s="195">
        <v>2</v>
      </c>
      <c r="E288" s="195">
        <v>58</v>
      </c>
      <c r="F288" s="195" t="s">
        <v>167</v>
      </c>
      <c r="G288" s="195" t="s">
        <v>166</v>
      </c>
      <c r="H288" s="195">
        <v>414</v>
      </c>
      <c r="I288" s="36" t="str">
        <f t="shared" si="4"/>
        <v>Mastroianni, Darin</v>
      </c>
    </row>
    <row r="289" spans="1:9" x14ac:dyDescent="0.3">
      <c r="A289" s="195">
        <v>288</v>
      </c>
      <c r="B289" s="195">
        <v>453211</v>
      </c>
      <c r="C289" s="195">
        <v>0.93527951200000004</v>
      </c>
      <c r="D289" s="195">
        <v>3</v>
      </c>
      <c r="E289" s="195">
        <v>58</v>
      </c>
      <c r="F289" s="195" t="s">
        <v>224</v>
      </c>
      <c r="G289" s="195" t="s">
        <v>223</v>
      </c>
      <c r="H289" s="195">
        <v>657</v>
      </c>
      <c r="I289" s="36" t="str">
        <f t="shared" si="4"/>
        <v>Stubbs, Drew</v>
      </c>
    </row>
    <row r="290" spans="1:9" x14ac:dyDescent="0.3">
      <c r="A290" s="195">
        <v>289</v>
      </c>
      <c r="B290" s="195">
        <v>458913</v>
      </c>
      <c r="C290" s="195">
        <v>0.89248909160000001</v>
      </c>
      <c r="D290" s="195">
        <v>4</v>
      </c>
      <c r="E290" s="195">
        <v>58</v>
      </c>
      <c r="F290" s="195" t="s">
        <v>241</v>
      </c>
      <c r="G290" s="195" t="s">
        <v>47</v>
      </c>
      <c r="H290" s="195">
        <v>744</v>
      </c>
      <c r="I290" s="36" t="str">
        <f t="shared" si="4"/>
        <v>Young, Eric</v>
      </c>
    </row>
    <row r="291" spans="1:9" x14ac:dyDescent="0.3">
      <c r="A291" s="195">
        <v>290</v>
      </c>
      <c r="B291" s="195">
        <v>518577</v>
      </c>
      <c r="C291" s="195">
        <v>0.88735479760000002</v>
      </c>
      <c r="D291" s="195">
        <v>5</v>
      </c>
      <c r="E291" s="195">
        <v>58</v>
      </c>
      <c r="F291" s="195" t="s">
        <v>70</v>
      </c>
      <c r="G291" s="195" t="s">
        <v>69</v>
      </c>
      <c r="H291" s="195">
        <v>145</v>
      </c>
      <c r="I291" s="36" t="str">
        <f t="shared" si="4"/>
        <v>Cowgill, Collin</v>
      </c>
    </row>
    <row r="292" spans="1:9" x14ac:dyDescent="0.3">
      <c r="A292" s="195">
        <v>291</v>
      </c>
      <c r="B292" s="195">
        <v>542194</v>
      </c>
      <c r="C292" s="195">
        <v>1</v>
      </c>
      <c r="D292" s="195">
        <v>1</v>
      </c>
      <c r="E292" s="195">
        <v>59</v>
      </c>
      <c r="F292" s="195" t="s">
        <v>2512</v>
      </c>
      <c r="G292" s="195" t="s">
        <v>64</v>
      </c>
      <c r="H292" s="195">
        <v>59</v>
      </c>
      <c r="I292" s="36" t="str">
        <f t="shared" si="4"/>
        <v>Bethancourt, Christian</v>
      </c>
    </row>
    <row r="293" spans="1:9" x14ac:dyDescent="0.3">
      <c r="A293" s="195">
        <v>292</v>
      </c>
      <c r="B293" s="195">
        <v>571912</v>
      </c>
      <c r="C293" s="195">
        <v>0.89701429710000002</v>
      </c>
      <c r="D293" s="195">
        <v>2</v>
      </c>
      <c r="E293" s="195">
        <v>59</v>
      </c>
      <c r="F293" s="195" t="s">
        <v>4018</v>
      </c>
      <c r="G293" s="195" t="s">
        <v>213</v>
      </c>
      <c r="H293" s="195">
        <v>396</v>
      </c>
      <c r="I293" s="36" t="str">
        <f t="shared" si="4"/>
        <v>Maile, Luke</v>
      </c>
    </row>
    <row r="294" spans="1:9" x14ac:dyDescent="0.3">
      <c r="A294" s="195">
        <v>293</v>
      </c>
      <c r="B294" s="195">
        <v>571974</v>
      </c>
      <c r="C294" s="195">
        <v>0.87236142770000002</v>
      </c>
      <c r="D294" s="195">
        <v>3</v>
      </c>
      <c r="E294" s="195">
        <v>59</v>
      </c>
      <c r="F294" s="195" t="s">
        <v>181</v>
      </c>
      <c r="G294" s="195" t="s">
        <v>412</v>
      </c>
      <c r="H294" s="195">
        <v>454</v>
      </c>
      <c r="I294" s="36" t="str">
        <f t="shared" si="4"/>
        <v>Murphy, J.R.</v>
      </c>
    </row>
    <row r="295" spans="1:9" x14ac:dyDescent="0.3">
      <c r="A295" s="195">
        <v>294</v>
      </c>
      <c r="B295" s="195">
        <v>571679</v>
      </c>
      <c r="C295" s="195">
        <v>0.84979610940000005</v>
      </c>
      <c r="D295" s="195">
        <v>4</v>
      </c>
      <c r="E295" s="195">
        <v>59</v>
      </c>
      <c r="F295" s="195" t="s">
        <v>6494</v>
      </c>
      <c r="G295" s="195" t="s">
        <v>88</v>
      </c>
      <c r="H295" s="195">
        <v>230</v>
      </c>
      <c r="I295" s="36" t="str">
        <f t="shared" si="4"/>
        <v>Freitas, David</v>
      </c>
    </row>
    <row r="296" spans="1:9" x14ac:dyDescent="0.3">
      <c r="A296" s="195">
        <v>295</v>
      </c>
      <c r="B296" s="195">
        <v>592592</v>
      </c>
      <c r="C296" s="195">
        <v>0.84170854539999995</v>
      </c>
      <c r="D296" s="195">
        <v>5</v>
      </c>
      <c r="E296" s="195">
        <v>59</v>
      </c>
      <c r="F296" s="195" t="s">
        <v>5182</v>
      </c>
      <c r="G296" s="195" t="s">
        <v>55</v>
      </c>
      <c r="H296" s="195">
        <v>465</v>
      </c>
      <c r="I296" s="36" t="str">
        <f t="shared" si="4"/>
        <v>Nicholas, Brett</v>
      </c>
    </row>
    <row r="297" spans="1:9" x14ac:dyDescent="0.3">
      <c r="A297" s="195">
        <v>296</v>
      </c>
      <c r="B297" s="195">
        <v>605141</v>
      </c>
      <c r="C297" s="195">
        <v>1</v>
      </c>
      <c r="D297" s="195">
        <v>1</v>
      </c>
      <c r="E297" s="195">
        <v>60</v>
      </c>
      <c r="F297" s="195" t="s">
        <v>2952</v>
      </c>
      <c r="G297" s="195" t="s">
        <v>2953</v>
      </c>
      <c r="H297" s="195">
        <v>60</v>
      </c>
      <c r="I297" s="36" t="str">
        <f t="shared" si="4"/>
        <v>Betts, Mookie</v>
      </c>
    </row>
    <row r="298" spans="1:9" x14ac:dyDescent="0.3">
      <c r="A298" s="195">
        <v>297</v>
      </c>
      <c r="B298" s="195">
        <v>570256</v>
      </c>
      <c r="C298" s="195">
        <v>0.95080583269999996</v>
      </c>
      <c r="D298" s="195">
        <v>2</v>
      </c>
      <c r="E298" s="195">
        <v>60</v>
      </c>
      <c r="F298" s="195" t="s">
        <v>315</v>
      </c>
      <c r="G298" s="195" t="s">
        <v>3020</v>
      </c>
      <c r="H298" s="195">
        <v>527</v>
      </c>
      <c r="I298" s="36" t="str">
        <f t="shared" si="4"/>
        <v>Polanco, Gregory</v>
      </c>
    </row>
    <row r="299" spans="1:9" x14ac:dyDescent="0.3">
      <c r="A299" s="195">
        <v>298</v>
      </c>
      <c r="B299" s="195">
        <v>608070</v>
      </c>
      <c r="C299" s="195">
        <v>0.88686132539999996</v>
      </c>
      <c r="D299" s="195">
        <v>3</v>
      </c>
      <c r="E299" s="195">
        <v>60</v>
      </c>
      <c r="F299" s="195" t="s">
        <v>194</v>
      </c>
      <c r="G299" s="195" t="s">
        <v>15</v>
      </c>
      <c r="H299" s="195">
        <v>543</v>
      </c>
      <c r="I299" s="36" t="str">
        <f t="shared" si="4"/>
        <v>Ramirez, Jose</v>
      </c>
    </row>
    <row r="300" spans="1:9" x14ac:dyDescent="0.3">
      <c r="A300" s="195">
        <v>299</v>
      </c>
      <c r="B300" s="195">
        <v>518792</v>
      </c>
      <c r="C300" s="195">
        <v>0.86516463229999996</v>
      </c>
      <c r="D300" s="195">
        <v>4</v>
      </c>
      <c r="E300" s="195">
        <v>60</v>
      </c>
      <c r="F300" s="195" t="s">
        <v>135</v>
      </c>
      <c r="G300" s="195" t="s">
        <v>17</v>
      </c>
      <c r="H300" s="195">
        <v>308</v>
      </c>
      <c r="I300" s="36" t="str">
        <f t="shared" si="4"/>
        <v>Heyward, Jason</v>
      </c>
    </row>
    <row r="301" spans="1:9" x14ac:dyDescent="0.3">
      <c r="A301" s="195">
        <v>300</v>
      </c>
      <c r="B301" s="195">
        <v>643217</v>
      </c>
      <c r="C301" s="195">
        <v>0.85651859659999996</v>
      </c>
      <c r="D301" s="195">
        <v>5</v>
      </c>
      <c r="E301" s="195">
        <v>60</v>
      </c>
      <c r="F301" s="195" t="s">
        <v>4619</v>
      </c>
      <c r="G301" s="195" t="s">
        <v>40</v>
      </c>
      <c r="H301" s="195">
        <v>56</v>
      </c>
      <c r="I301" s="36" t="str">
        <f t="shared" si="4"/>
        <v>Benintendi, Andrew</v>
      </c>
    </row>
    <row r="302" spans="1:9" x14ac:dyDescent="0.3">
      <c r="A302" s="195">
        <v>301</v>
      </c>
      <c r="B302" s="195">
        <v>595885</v>
      </c>
      <c r="C302" s="195">
        <v>1</v>
      </c>
      <c r="D302" s="195">
        <v>1</v>
      </c>
      <c r="E302" s="195">
        <v>61</v>
      </c>
      <c r="F302" s="195" t="s">
        <v>3877</v>
      </c>
      <c r="G302" s="195" t="s">
        <v>3020</v>
      </c>
      <c r="H302" s="195">
        <v>61</v>
      </c>
      <c r="I302" s="36" t="str">
        <f t="shared" si="4"/>
        <v>Bird, Gregory</v>
      </c>
    </row>
    <row r="303" spans="1:9" x14ac:dyDescent="0.3">
      <c r="A303" s="195">
        <v>302</v>
      </c>
      <c r="B303" s="195">
        <v>642086</v>
      </c>
      <c r="C303" s="195">
        <v>0.95192369219999995</v>
      </c>
      <c r="D303" s="195">
        <v>2</v>
      </c>
      <c r="E303" s="195">
        <v>61</v>
      </c>
      <c r="F303" s="195" t="s">
        <v>216</v>
      </c>
      <c r="G303" s="195" t="s">
        <v>3351</v>
      </c>
      <c r="H303" s="195">
        <v>632</v>
      </c>
      <c r="I303" s="36" t="str">
        <f t="shared" si="4"/>
        <v>Smith, Dominic</v>
      </c>
    </row>
    <row r="304" spans="1:9" x14ac:dyDescent="0.3">
      <c r="A304" s="195">
        <v>303</v>
      </c>
      <c r="B304" s="195">
        <v>592626</v>
      </c>
      <c r="C304" s="195">
        <v>0.94052830350000005</v>
      </c>
      <c r="D304" s="195">
        <v>3</v>
      </c>
      <c r="E304" s="195">
        <v>61</v>
      </c>
      <c r="F304" s="195" t="s">
        <v>3011</v>
      </c>
      <c r="G304" s="195" t="s">
        <v>3012</v>
      </c>
      <c r="H304" s="195">
        <v>496</v>
      </c>
      <c r="I304" s="36" t="str">
        <f t="shared" si="4"/>
        <v>Pederson, Joc</v>
      </c>
    </row>
    <row r="305" spans="1:9" x14ac:dyDescent="0.3">
      <c r="A305" s="195">
        <v>304</v>
      </c>
      <c r="B305" s="195">
        <v>527043</v>
      </c>
      <c r="C305" s="195">
        <v>0.93828016189999996</v>
      </c>
      <c r="D305" s="195">
        <v>4</v>
      </c>
      <c r="E305" s="195">
        <v>61</v>
      </c>
      <c r="F305" s="195" t="s">
        <v>461</v>
      </c>
      <c r="G305" s="195" t="s">
        <v>4022</v>
      </c>
      <c r="H305" s="195">
        <v>405</v>
      </c>
      <c r="I305" s="36" t="str">
        <f t="shared" si="4"/>
        <v>Marte, Jefry</v>
      </c>
    </row>
    <row r="306" spans="1:9" x14ac:dyDescent="0.3">
      <c r="A306" s="195">
        <v>305</v>
      </c>
      <c r="B306" s="195">
        <v>606192</v>
      </c>
      <c r="C306" s="195">
        <v>0.91546273119999999</v>
      </c>
      <c r="D306" s="195">
        <v>5</v>
      </c>
      <c r="E306" s="195">
        <v>61</v>
      </c>
      <c r="F306" s="195" t="s">
        <v>286</v>
      </c>
      <c r="G306" s="195" t="s">
        <v>4786</v>
      </c>
      <c r="H306" s="195">
        <v>305</v>
      </c>
      <c r="I306" s="36" t="str">
        <f t="shared" si="4"/>
        <v>Hernandez, Teoscar</v>
      </c>
    </row>
    <row r="307" spans="1:9" x14ac:dyDescent="0.3">
      <c r="A307" s="195">
        <v>306</v>
      </c>
      <c r="B307" s="195">
        <v>453568</v>
      </c>
      <c r="C307" s="195">
        <v>1</v>
      </c>
      <c r="D307" s="195">
        <v>1</v>
      </c>
      <c r="E307" s="195">
        <v>62</v>
      </c>
      <c r="F307" s="195" t="s">
        <v>25</v>
      </c>
      <c r="G307" s="195" t="s">
        <v>24</v>
      </c>
      <c r="H307" s="195">
        <v>62</v>
      </c>
      <c r="I307" s="36" t="str">
        <f t="shared" si="4"/>
        <v>Blackmon, Charlie</v>
      </c>
    </row>
    <row r="308" spans="1:9" x14ac:dyDescent="0.3">
      <c r="A308" s="195">
        <v>307</v>
      </c>
      <c r="B308" s="195">
        <v>444482</v>
      </c>
      <c r="C308" s="195">
        <v>0.8278439165</v>
      </c>
      <c r="D308" s="195">
        <v>2</v>
      </c>
      <c r="E308" s="195">
        <v>62</v>
      </c>
      <c r="F308" s="195" t="s">
        <v>444</v>
      </c>
      <c r="G308" s="195" t="s">
        <v>88</v>
      </c>
      <c r="H308" s="195">
        <v>503</v>
      </c>
      <c r="I308" s="36" t="str">
        <f t="shared" si="4"/>
        <v>Peralta, David</v>
      </c>
    </row>
    <row r="309" spans="1:9" x14ac:dyDescent="0.3">
      <c r="A309" s="195">
        <v>308</v>
      </c>
      <c r="B309" s="195">
        <v>502210</v>
      </c>
      <c r="C309" s="195">
        <v>0.80075277540000001</v>
      </c>
      <c r="D309" s="195">
        <v>3</v>
      </c>
      <c r="E309" s="195">
        <v>62</v>
      </c>
      <c r="F309" s="195" t="s">
        <v>197</v>
      </c>
      <c r="G309" s="195" t="s">
        <v>129</v>
      </c>
      <c r="H309" s="195">
        <v>549</v>
      </c>
      <c r="I309" s="36" t="str">
        <f t="shared" si="4"/>
        <v>Reddick, Josh</v>
      </c>
    </row>
    <row r="310" spans="1:9" x14ac:dyDescent="0.3">
      <c r="A310" s="195">
        <v>309</v>
      </c>
      <c r="B310" s="195">
        <v>543333</v>
      </c>
      <c r="C310" s="195">
        <v>0.78727106430000005</v>
      </c>
      <c r="D310" s="195">
        <v>4</v>
      </c>
      <c r="E310" s="195">
        <v>62</v>
      </c>
      <c r="F310" s="195" t="s">
        <v>527</v>
      </c>
      <c r="G310" s="195" t="s">
        <v>47</v>
      </c>
      <c r="H310" s="195">
        <v>320</v>
      </c>
      <c r="I310" s="36" t="str">
        <f t="shared" si="4"/>
        <v>Hosmer, Eric</v>
      </c>
    </row>
    <row r="311" spans="1:9" x14ac:dyDescent="0.3">
      <c r="A311" s="195">
        <v>310</v>
      </c>
      <c r="B311" s="195">
        <v>518792</v>
      </c>
      <c r="C311" s="195">
        <v>0.78714134999999996</v>
      </c>
      <c r="D311" s="195">
        <v>5</v>
      </c>
      <c r="E311" s="195">
        <v>62</v>
      </c>
      <c r="F311" s="195" t="s">
        <v>135</v>
      </c>
      <c r="G311" s="195" t="s">
        <v>17</v>
      </c>
      <c r="H311" s="195">
        <v>308</v>
      </c>
      <c r="I311" s="36" t="str">
        <f t="shared" si="4"/>
        <v>Heyward, Jason</v>
      </c>
    </row>
    <row r="312" spans="1:9" x14ac:dyDescent="0.3">
      <c r="A312" s="195">
        <v>311</v>
      </c>
      <c r="B312" s="195">
        <v>433217</v>
      </c>
      <c r="C312" s="195">
        <v>1</v>
      </c>
      <c r="D312" s="195">
        <v>1</v>
      </c>
      <c r="E312" s="195">
        <v>63</v>
      </c>
      <c r="F312" s="195" t="s">
        <v>28</v>
      </c>
      <c r="G312" s="195" t="s">
        <v>228</v>
      </c>
      <c r="H312" s="195">
        <v>63</v>
      </c>
      <c r="I312" s="36" t="str">
        <f t="shared" si="4"/>
        <v>Blanco, Andres</v>
      </c>
    </row>
    <row r="313" spans="1:9" x14ac:dyDescent="0.3">
      <c r="A313" s="195">
        <v>312</v>
      </c>
      <c r="B313" s="195">
        <v>451705</v>
      </c>
      <c r="C313" s="195">
        <v>0.81849323409999997</v>
      </c>
      <c r="D313" s="195">
        <v>2</v>
      </c>
      <c r="E313" s="195">
        <v>63</v>
      </c>
      <c r="F313" s="195" t="s">
        <v>342</v>
      </c>
      <c r="G313" s="195" t="s">
        <v>268</v>
      </c>
      <c r="H313" s="195">
        <v>584</v>
      </c>
      <c r="I313" s="36" t="str">
        <f t="shared" si="4"/>
        <v>Rosario, Alberto</v>
      </c>
    </row>
    <row r="314" spans="1:9" x14ac:dyDescent="0.3">
      <c r="A314" s="195">
        <v>313</v>
      </c>
      <c r="B314" s="195">
        <v>460026</v>
      </c>
      <c r="C314" s="195">
        <v>0.79534021430000001</v>
      </c>
      <c r="D314" s="195">
        <v>3</v>
      </c>
      <c r="E314" s="195">
        <v>63</v>
      </c>
      <c r="F314" s="195" t="s">
        <v>397</v>
      </c>
      <c r="G314" s="195" t="s">
        <v>161</v>
      </c>
      <c r="H314" s="195">
        <v>324</v>
      </c>
      <c r="I314" s="36" t="str">
        <f t="shared" si="4"/>
        <v>Hundley, Nick</v>
      </c>
    </row>
    <row r="315" spans="1:9" x14ac:dyDescent="0.3">
      <c r="A315" s="195">
        <v>314</v>
      </c>
      <c r="B315" s="195">
        <v>425900</v>
      </c>
      <c r="C315" s="195">
        <v>0.77467162099999998</v>
      </c>
      <c r="D315" s="195">
        <v>4</v>
      </c>
      <c r="E315" s="195">
        <v>63</v>
      </c>
      <c r="F315" s="195" t="s">
        <v>262</v>
      </c>
      <c r="G315" s="195" t="s">
        <v>460</v>
      </c>
      <c r="H315" s="195">
        <v>461</v>
      </c>
      <c r="I315" s="36" t="str">
        <f t="shared" si="4"/>
        <v>Navarro, Dioner</v>
      </c>
    </row>
    <row r="316" spans="1:9" x14ac:dyDescent="0.3">
      <c r="A316" s="195">
        <v>315</v>
      </c>
      <c r="B316" s="195">
        <v>493343</v>
      </c>
      <c r="C316" s="195">
        <v>0.75863682789999998</v>
      </c>
      <c r="D316" s="195">
        <v>5</v>
      </c>
      <c r="E316" s="195">
        <v>63</v>
      </c>
      <c r="F316" s="195" t="s">
        <v>4036</v>
      </c>
      <c r="G316" s="195" t="s">
        <v>332</v>
      </c>
      <c r="H316" s="195">
        <v>476</v>
      </c>
      <c r="I316" s="36" t="str">
        <f t="shared" si="4"/>
        <v>Olivera, Hector</v>
      </c>
    </row>
    <row r="317" spans="1:9" x14ac:dyDescent="0.3">
      <c r="A317" s="195">
        <v>316</v>
      </c>
      <c r="B317" s="195">
        <v>453923</v>
      </c>
      <c r="C317" s="195">
        <v>1</v>
      </c>
      <c r="D317" s="195">
        <v>1</v>
      </c>
      <c r="E317" s="195">
        <v>64</v>
      </c>
      <c r="F317" s="195" t="s">
        <v>28</v>
      </c>
      <c r="G317" s="195" t="s">
        <v>27</v>
      </c>
      <c r="H317" s="195">
        <v>64</v>
      </c>
      <c r="I317" s="36" t="str">
        <f t="shared" si="4"/>
        <v>Blanco, Gregor</v>
      </c>
    </row>
    <row r="318" spans="1:9" x14ac:dyDescent="0.3">
      <c r="A318" s="195">
        <v>317</v>
      </c>
      <c r="B318" s="195">
        <v>453203</v>
      </c>
      <c r="C318" s="195">
        <v>0.9154971234</v>
      </c>
      <c r="D318" s="195">
        <v>2</v>
      </c>
      <c r="E318" s="195">
        <v>64</v>
      </c>
      <c r="F318" s="195" t="s">
        <v>204</v>
      </c>
      <c r="G318" s="195" t="s">
        <v>203</v>
      </c>
      <c r="H318" s="195">
        <v>572</v>
      </c>
      <c r="I318" s="36" t="str">
        <f t="shared" si="4"/>
        <v>Robinson, Shane</v>
      </c>
    </row>
    <row r="319" spans="1:9" x14ac:dyDescent="0.3">
      <c r="A319" s="195">
        <v>318</v>
      </c>
      <c r="B319" s="195">
        <v>456422</v>
      </c>
      <c r="C319" s="195">
        <v>0.90644703149999994</v>
      </c>
      <c r="D319" s="195">
        <v>3</v>
      </c>
      <c r="E319" s="195">
        <v>64</v>
      </c>
      <c r="F319" s="195" t="s">
        <v>35</v>
      </c>
      <c r="G319" s="195" t="s">
        <v>34</v>
      </c>
      <c r="H319" s="195">
        <v>73</v>
      </c>
      <c r="I319" s="36" t="str">
        <f t="shared" si="4"/>
        <v>Bourn, Michael</v>
      </c>
    </row>
    <row r="320" spans="1:9" x14ac:dyDescent="0.3">
      <c r="A320" s="195">
        <v>319</v>
      </c>
      <c r="B320" s="195">
        <v>461416</v>
      </c>
      <c r="C320" s="195">
        <v>0.86779967530000002</v>
      </c>
      <c r="D320" s="195">
        <v>4</v>
      </c>
      <c r="E320" s="195">
        <v>64</v>
      </c>
      <c r="F320" s="195" t="s">
        <v>236</v>
      </c>
      <c r="G320" s="195" t="s">
        <v>235</v>
      </c>
      <c r="H320" s="195">
        <v>707</v>
      </c>
      <c r="I320" s="36" t="str">
        <f t="shared" si="4"/>
        <v>Venable, Will</v>
      </c>
    </row>
    <row r="321" spans="1:9" x14ac:dyDescent="0.3">
      <c r="A321" s="195">
        <v>320</v>
      </c>
      <c r="B321" s="195">
        <v>408307</v>
      </c>
      <c r="C321" s="195">
        <v>0.84532196020000006</v>
      </c>
      <c r="D321" s="195">
        <v>5</v>
      </c>
      <c r="E321" s="195">
        <v>64</v>
      </c>
      <c r="F321" s="195" t="s">
        <v>74</v>
      </c>
      <c r="G321" s="195" t="s">
        <v>73</v>
      </c>
      <c r="H321" s="195">
        <v>148</v>
      </c>
      <c r="I321" s="36" t="str">
        <f t="shared" si="4"/>
        <v>Crawford, Carl</v>
      </c>
    </row>
    <row r="322" spans="1:9" x14ac:dyDescent="0.3">
      <c r="A322" s="195">
        <v>321</v>
      </c>
      <c r="B322" s="195">
        <v>518466</v>
      </c>
      <c r="C322" s="195">
        <v>1</v>
      </c>
      <c r="D322" s="195">
        <v>1</v>
      </c>
      <c r="E322" s="195">
        <v>65</v>
      </c>
      <c r="F322" s="195" t="s">
        <v>4587</v>
      </c>
      <c r="G322" s="195" t="s">
        <v>4588</v>
      </c>
      <c r="H322" s="195">
        <v>65</v>
      </c>
      <c r="I322" s="36" t="str">
        <f t="shared" si="4"/>
        <v>Blash, Jabari</v>
      </c>
    </row>
    <row r="323" spans="1:9" x14ac:dyDescent="0.3">
      <c r="A323" s="195">
        <v>322</v>
      </c>
      <c r="B323" s="195">
        <v>542455</v>
      </c>
      <c r="C323" s="195">
        <v>0.89516086230000003</v>
      </c>
      <c r="D323" s="195">
        <v>2</v>
      </c>
      <c r="E323" s="195">
        <v>65</v>
      </c>
      <c r="F323" s="195" t="s">
        <v>2529</v>
      </c>
      <c r="G323" s="195" t="s">
        <v>2530</v>
      </c>
      <c r="H323" s="195">
        <v>31</v>
      </c>
      <c r="I323" s="36" t="str">
        <f t="shared" ref="I323:I386" si="5">F323&amp;", "&amp;G323</f>
        <v>Arcia, Oswaldo</v>
      </c>
    </row>
    <row r="324" spans="1:9" x14ac:dyDescent="0.3">
      <c r="A324" s="195">
        <v>323</v>
      </c>
      <c r="B324" s="195">
        <v>543590</v>
      </c>
      <c r="C324" s="195">
        <v>0.87677684330000005</v>
      </c>
      <c r="D324" s="195">
        <v>3</v>
      </c>
      <c r="E324" s="195">
        <v>65</v>
      </c>
      <c r="F324" s="195" t="s">
        <v>905</v>
      </c>
      <c r="G324" s="195" t="s">
        <v>906</v>
      </c>
      <c r="H324" s="195">
        <v>467</v>
      </c>
      <c r="I324" s="36" t="str">
        <f t="shared" si="5"/>
        <v>Nieuwenhuis, Kirk</v>
      </c>
    </row>
    <row r="325" spans="1:9" x14ac:dyDescent="0.3">
      <c r="A325" s="195">
        <v>324</v>
      </c>
      <c r="B325" s="195">
        <v>607369</v>
      </c>
      <c r="C325" s="195">
        <v>0.86732403120000001</v>
      </c>
      <c r="D325" s="195">
        <v>4</v>
      </c>
      <c r="E325" s="195">
        <v>65</v>
      </c>
      <c r="F325" s="195" t="s">
        <v>6446</v>
      </c>
      <c r="G325" s="195" t="s">
        <v>128</v>
      </c>
      <c r="H325" s="195">
        <v>666</v>
      </c>
      <c r="I325" s="36" t="str">
        <f t="shared" si="5"/>
        <v>Taijeron, Travis</v>
      </c>
    </row>
    <row r="326" spans="1:9" x14ac:dyDescent="0.3">
      <c r="A326" s="195">
        <v>325</v>
      </c>
      <c r="B326" s="195">
        <v>457454</v>
      </c>
      <c r="C326" s="195">
        <v>0.84537732789999998</v>
      </c>
      <c r="D326" s="195">
        <v>5</v>
      </c>
      <c r="E326" s="195">
        <v>65</v>
      </c>
      <c r="F326" s="195" t="s">
        <v>6670</v>
      </c>
      <c r="G326" s="195" t="s">
        <v>96</v>
      </c>
      <c r="H326" s="195">
        <v>598</v>
      </c>
      <c r="I326" s="36" t="str">
        <f t="shared" si="5"/>
        <v>Saltalamacc, Jarrod</v>
      </c>
    </row>
    <row r="327" spans="1:9" x14ac:dyDescent="0.3">
      <c r="A327" s="195">
        <v>326</v>
      </c>
      <c r="B327" s="195">
        <v>593428</v>
      </c>
      <c r="C327" s="195">
        <v>1</v>
      </c>
      <c r="D327" s="195">
        <v>1</v>
      </c>
      <c r="E327" s="195">
        <v>66</v>
      </c>
      <c r="F327" s="195" t="s">
        <v>2536</v>
      </c>
      <c r="G327" s="195" t="s">
        <v>2537</v>
      </c>
      <c r="H327" s="195">
        <v>66</v>
      </c>
      <c r="I327" s="36" t="str">
        <f t="shared" si="5"/>
        <v>Bogaerts, Xander</v>
      </c>
    </row>
    <row r="328" spans="1:9" x14ac:dyDescent="0.3">
      <c r="A328" s="195">
        <v>327</v>
      </c>
      <c r="B328" s="195">
        <v>592743</v>
      </c>
      <c r="C328" s="195">
        <v>0.91761380979999996</v>
      </c>
      <c r="D328" s="195">
        <v>2</v>
      </c>
      <c r="E328" s="195">
        <v>66</v>
      </c>
      <c r="F328" s="195" t="s">
        <v>915</v>
      </c>
      <c r="G328" s="195" t="s">
        <v>916</v>
      </c>
      <c r="H328" s="195">
        <v>629</v>
      </c>
      <c r="I328" s="36" t="str">
        <f t="shared" si="5"/>
        <v>Simmons, Andrelton</v>
      </c>
    </row>
    <row r="329" spans="1:9" x14ac:dyDescent="0.3">
      <c r="A329" s="195">
        <v>328</v>
      </c>
      <c r="B329" s="195">
        <v>596019</v>
      </c>
      <c r="C329" s="195">
        <v>0.90114876170000002</v>
      </c>
      <c r="D329" s="195">
        <v>3</v>
      </c>
      <c r="E329" s="195">
        <v>66</v>
      </c>
      <c r="F329" s="195" t="s">
        <v>4007</v>
      </c>
      <c r="G329" s="195" t="s">
        <v>108</v>
      </c>
      <c r="H329" s="195">
        <v>381</v>
      </c>
      <c r="I329" s="36" t="str">
        <f t="shared" si="5"/>
        <v>Lindor, Francisco</v>
      </c>
    </row>
    <row r="330" spans="1:9" x14ac:dyDescent="0.3">
      <c r="A330" s="195">
        <v>329</v>
      </c>
      <c r="B330" s="195">
        <v>462101</v>
      </c>
      <c r="C330" s="195">
        <v>0.88596287039999999</v>
      </c>
      <c r="D330" s="195">
        <v>4</v>
      </c>
      <c r="E330" s="195">
        <v>66</v>
      </c>
      <c r="F330" s="195" t="s">
        <v>414</v>
      </c>
      <c r="G330" s="195" t="s">
        <v>413</v>
      </c>
      <c r="H330" s="195">
        <v>27</v>
      </c>
      <c r="I330" s="36" t="str">
        <f t="shared" si="5"/>
        <v>Andrus, Elvis</v>
      </c>
    </row>
    <row r="331" spans="1:9" x14ac:dyDescent="0.3">
      <c r="A331" s="195">
        <v>330</v>
      </c>
      <c r="B331" s="195">
        <v>578428</v>
      </c>
      <c r="C331" s="195">
        <v>0.88353329010000003</v>
      </c>
      <c r="D331" s="195">
        <v>5</v>
      </c>
      <c r="E331" s="195">
        <v>66</v>
      </c>
      <c r="F331" s="195" t="s">
        <v>956</v>
      </c>
      <c r="G331" s="195" t="s">
        <v>15</v>
      </c>
      <c r="H331" s="195">
        <v>328</v>
      </c>
      <c r="I331" s="36" t="str">
        <f t="shared" si="5"/>
        <v>Iglesias, Jose</v>
      </c>
    </row>
    <row r="332" spans="1:9" x14ac:dyDescent="0.3">
      <c r="A332" s="195">
        <v>331</v>
      </c>
      <c r="B332" s="195">
        <v>466988</v>
      </c>
      <c r="C332" s="195">
        <v>1</v>
      </c>
      <c r="D332" s="195">
        <v>1</v>
      </c>
      <c r="E332" s="195">
        <v>67</v>
      </c>
      <c r="F332" s="195" t="s">
        <v>468</v>
      </c>
      <c r="G332" s="195" t="s">
        <v>467</v>
      </c>
      <c r="H332" s="195">
        <v>67</v>
      </c>
      <c r="I332" s="36" t="str">
        <f t="shared" si="5"/>
        <v>Bonifacio, Emilio</v>
      </c>
    </row>
    <row r="333" spans="1:9" x14ac:dyDescent="0.3">
      <c r="A333" s="195">
        <v>332</v>
      </c>
      <c r="B333" s="195">
        <v>518577</v>
      </c>
      <c r="C333" s="195">
        <v>0.93987125859999998</v>
      </c>
      <c r="D333" s="195">
        <v>2</v>
      </c>
      <c r="E333" s="195">
        <v>67</v>
      </c>
      <c r="F333" s="195" t="s">
        <v>70</v>
      </c>
      <c r="G333" s="195" t="s">
        <v>69</v>
      </c>
      <c r="H333" s="195">
        <v>145</v>
      </c>
      <c r="I333" s="36" t="str">
        <f t="shared" si="5"/>
        <v>Cowgill, Collin</v>
      </c>
    </row>
    <row r="334" spans="1:9" x14ac:dyDescent="0.3">
      <c r="A334" s="195">
        <v>333</v>
      </c>
      <c r="B334" s="195">
        <v>518902</v>
      </c>
      <c r="C334" s="195">
        <v>0.90414095940000005</v>
      </c>
      <c r="D334" s="195">
        <v>3</v>
      </c>
      <c r="E334" s="195">
        <v>67</v>
      </c>
      <c r="F334" s="195" t="s">
        <v>263</v>
      </c>
      <c r="G334" s="195" t="s">
        <v>32</v>
      </c>
      <c r="H334" s="195">
        <v>365</v>
      </c>
      <c r="I334" s="36" t="str">
        <f t="shared" si="5"/>
        <v>Kozma, Peter</v>
      </c>
    </row>
    <row r="335" spans="1:9" x14ac:dyDescent="0.3">
      <c r="A335" s="195">
        <v>334</v>
      </c>
      <c r="B335" s="195">
        <v>502226</v>
      </c>
      <c r="C335" s="195">
        <v>0.8954365353</v>
      </c>
      <c r="D335" s="195">
        <v>4</v>
      </c>
      <c r="E335" s="195">
        <v>67</v>
      </c>
      <c r="F335" s="195" t="s">
        <v>116</v>
      </c>
      <c r="G335" s="195" t="s">
        <v>72</v>
      </c>
      <c r="H335" s="195">
        <v>248</v>
      </c>
      <c r="I335" s="36" t="str">
        <f t="shared" si="5"/>
        <v>Gentry, Craig</v>
      </c>
    </row>
    <row r="336" spans="1:9" x14ac:dyDescent="0.3">
      <c r="A336" s="195">
        <v>335</v>
      </c>
      <c r="B336" s="195">
        <v>425772</v>
      </c>
      <c r="C336" s="195">
        <v>0.87534921580000002</v>
      </c>
      <c r="D336" s="195">
        <v>5</v>
      </c>
      <c r="E336" s="195">
        <v>67</v>
      </c>
      <c r="F336" s="195" t="s">
        <v>361</v>
      </c>
      <c r="G336" s="195" t="s">
        <v>109</v>
      </c>
      <c r="H336" s="195">
        <v>415</v>
      </c>
      <c r="I336" s="36" t="str">
        <f t="shared" si="5"/>
        <v>Mathis, Jeff</v>
      </c>
    </row>
    <row r="337" spans="1:9" x14ac:dyDescent="0.3">
      <c r="A337" s="195">
        <v>336</v>
      </c>
      <c r="B337" s="195">
        <v>593528</v>
      </c>
      <c r="C337" s="195">
        <v>1</v>
      </c>
      <c r="D337" s="195">
        <v>1</v>
      </c>
      <c r="E337" s="195">
        <v>68</v>
      </c>
      <c r="F337" s="195" t="s">
        <v>468</v>
      </c>
      <c r="G337" s="195" t="s">
        <v>284</v>
      </c>
      <c r="H337" s="195">
        <v>68</v>
      </c>
      <c r="I337" s="36" t="str">
        <f t="shared" si="5"/>
        <v>Bonifacio, Jorge</v>
      </c>
    </row>
    <row r="338" spans="1:9" x14ac:dyDescent="0.3">
      <c r="A338" s="195">
        <v>337</v>
      </c>
      <c r="B338" s="195">
        <v>593934</v>
      </c>
      <c r="C338" s="195">
        <v>0.76202708610000003</v>
      </c>
      <c r="D338" s="195">
        <v>2</v>
      </c>
      <c r="E338" s="195">
        <v>68</v>
      </c>
      <c r="F338" s="195" t="s">
        <v>4075</v>
      </c>
      <c r="G338" s="195" t="s">
        <v>258</v>
      </c>
      <c r="H338" s="195">
        <v>605</v>
      </c>
      <c r="I338" s="36" t="str">
        <f t="shared" si="5"/>
        <v>Sano, Miguel</v>
      </c>
    </row>
    <row r="339" spans="1:9" x14ac:dyDescent="0.3">
      <c r="A339" s="195">
        <v>338</v>
      </c>
      <c r="B339" s="195">
        <v>573627</v>
      </c>
      <c r="C339" s="195">
        <v>0.75490075349999997</v>
      </c>
      <c r="D339" s="195">
        <v>3</v>
      </c>
      <c r="E339" s="195">
        <v>68</v>
      </c>
      <c r="F339" s="195" t="s">
        <v>2011</v>
      </c>
      <c r="G339" s="195" t="s">
        <v>2999</v>
      </c>
      <c r="H339" s="195">
        <v>705</v>
      </c>
      <c r="I339" s="36" t="str">
        <f t="shared" si="5"/>
        <v>Vargas, Kennys</v>
      </c>
    </row>
    <row r="340" spans="1:9" x14ac:dyDescent="0.3">
      <c r="A340" s="195">
        <v>339</v>
      </c>
      <c r="B340" s="195">
        <v>595751</v>
      </c>
      <c r="C340" s="195">
        <v>0.71595876000000003</v>
      </c>
      <c r="D340" s="195">
        <v>4</v>
      </c>
      <c r="E340" s="195">
        <v>68</v>
      </c>
      <c r="F340" s="195" t="s">
        <v>4601</v>
      </c>
      <c r="G340" s="195" t="s">
        <v>284</v>
      </c>
      <c r="H340" s="195">
        <v>13</v>
      </c>
      <c r="I340" s="36" t="str">
        <f t="shared" si="5"/>
        <v>Alfaro, Jorge</v>
      </c>
    </row>
    <row r="341" spans="1:9" x14ac:dyDescent="0.3">
      <c r="A341" s="195">
        <v>340</v>
      </c>
      <c r="B341" s="195">
        <v>570267</v>
      </c>
      <c r="C341" s="195">
        <v>0.71432130370000002</v>
      </c>
      <c r="D341" s="195">
        <v>5</v>
      </c>
      <c r="E341" s="195">
        <v>68</v>
      </c>
      <c r="F341" s="195" t="s">
        <v>291</v>
      </c>
      <c r="G341" s="195" t="s">
        <v>2963</v>
      </c>
      <c r="H341" s="195">
        <v>608</v>
      </c>
      <c r="I341" s="36" t="str">
        <f t="shared" si="5"/>
        <v>Santana, Domingo</v>
      </c>
    </row>
    <row r="342" spans="1:9" x14ac:dyDescent="0.3">
      <c r="A342" s="195">
        <v>341</v>
      </c>
      <c r="B342" s="195">
        <v>474865</v>
      </c>
      <c r="C342" s="195">
        <v>1</v>
      </c>
      <c r="D342" s="195">
        <v>1</v>
      </c>
      <c r="E342" s="195">
        <v>69</v>
      </c>
      <c r="F342" s="195" t="s">
        <v>5150</v>
      </c>
      <c r="G342" s="195" t="s">
        <v>31</v>
      </c>
      <c r="H342" s="195">
        <v>69</v>
      </c>
      <c r="I342" s="36" t="str">
        <f t="shared" si="5"/>
        <v>Borbon, Julio</v>
      </c>
    </row>
    <row r="343" spans="1:9" x14ac:dyDescent="0.3">
      <c r="A343" s="195">
        <v>342</v>
      </c>
      <c r="B343" s="195">
        <v>518953</v>
      </c>
      <c r="C343" s="195">
        <v>0.90954156330000002</v>
      </c>
      <c r="D343" s="195">
        <v>2</v>
      </c>
      <c r="E343" s="195">
        <v>69</v>
      </c>
      <c r="F343" s="195" t="s">
        <v>895</v>
      </c>
      <c r="G343" s="195" t="s">
        <v>88</v>
      </c>
      <c r="H343" s="195">
        <v>389</v>
      </c>
      <c r="I343" s="36" t="str">
        <f t="shared" si="5"/>
        <v>Lough, David</v>
      </c>
    </row>
    <row r="344" spans="1:9" x14ac:dyDescent="0.3">
      <c r="A344" s="195">
        <v>343</v>
      </c>
      <c r="B344" s="195">
        <v>499624</v>
      </c>
      <c r="C344" s="195">
        <v>0.90314686909999997</v>
      </c>
      <c r="D344" s="195">
        <v>3</v>
      </c>
      <c r="E344" s="195">
        <v>69</v>
      </c>
      <c r="F344" s="195" t="s">
        <v>2727</v>
      </c>
      <c r="G344" s="195" t="s">
        <v>58</v>
      </c>
      <c r="H344" s="195">
        <v>133</v>
      </c>
      <c r="I344" s="36" t="str">
        <f t="shared" si="5"/>
        <v>Colabello, Chris</v>
      </c>
    </row>
    <row r="345" spans="1:9" x14ac:dyDescent="0.3">
      <c r="A345" s="195">
        <v>344</v>
      </c>
      <c r="B345" s="195">
        <v>501888</v>
      </c>
      <c r="C345" s="195">
        <v>0.89934708839999999</v>
      </c>
      <c r="D345" s="195">
        <v>4</v>
      </c>
      <c r="E345" s="195">
        <v>69</v>
      </c>
      <c r="F345" s="195" t="s">
        <v>153</v>
      </c>
      <c r="G345" s="195" t="s">
        <v>38</v>
      </c>
      <c r="H345" s="195">
        <v>350</v>
      </c>
      <c r="I345" s="36" t="str">
        <f t="shared" si="5"/>
        <v>Kalish, Ryan</v>
      </c>
    </row>
    <row r="346" spans="1:9" x14ac:dyDescent="0.3">
      <c r="A346" s="195">
        <v>345</v>
      </c>
      <c r="B346" s="195">
        <v>425796</v>
      </c>
      <c r="C346" s="195">
        <v>0.89329818699999997</v>
      </c>
      <c r="D346" s="195">
        <v>5</v>
      </c>
      <c r="E346" s="195">
        <v>69</v>
      </c>
      <c r="F346" s="195" t="s">
        <v>110</v>
      </c>
      <c r="G346" s="195" t="s">
        <v>109</v>
      </c>
      <c r="H346" s="195">
        <v>222</v>
      </c>
      <c r="I346" s="36" t="str">
        <f t="shared" si="5"/>
        <v>Francoeur, Jeff</v>
      </c>
    </row>
    <row r="347" spans="1:9" x14ac:dyDescent="0.3">
      <c r="A347" s="195">
        <v>346</v>
      </c>
      <c r="B347" s="195">
        <v>607471</v>
      </c>
      <c r="C347" s="195">
        <v>1</v>
      </c>
      <c r="D347" s="195">
        <v>1</v>
      </c>
      <c r="E347" s="195">
        <v>70</v>
      </c>
      <c r="F347" s="195" t="s">
        <v>6546</v>
      </c>
      <c r="G347" s="195" t="s">
        <v>1884</v>
      </c>
      <c r="H347" s="195">
        <v>70</v>
      </c>
      <c r="I347" s="36" t="str">
        <f t="shared" si="5"/>
        <v>Bostick, Christopher</v>
      </c>
    </row>
    <row r="348" spans="1:9" x14ac:dyDescent="0.3">
      <c r="A348" s="195">
        <v>347</v>
      </c>
      <c r="B348" s="195">
        <v>608325</v>
      </c>
      <c r="C348" s="195">
        <v>0.9139899239</v>
      </c>
      <c r="D348" s="195">
        <v>2</v>
      </c>
      <c r="E348" s="195">
        <v>70</v>
      </c>
      <c r="F348" s="195" t="s">
        <v>2995</v>
      </c>
      <c r="G348" s="195" t="s">
        <v>2014</v>
      </c>
      <c r="H348" s="195">
        <v>120</v>
      </c>
      <c r="I348" s="36" t="str">
        <f t="shared" si="5"/>
        <v>Cecchini, Gavin</v>
      </c>
    </row>
    <row r="349" spans="1:9" x14ac:dyDescent="0.3">
      <c r="A349" s="195">
        <v>348</v>
      </c>
      <c r="B349" s="195">
        <v>545121</v>
      </c>
      <c r="C349" s="195">
        <v>0.90559868460000004</v>
      </c>
      <c r="D349" s="195">
        <v>3</v>
      </c>
      <c r="E349" s="195">
        <v>70</v>
      </c>
      <c r="F349" s="195" t="s">
        <v>2011</v>
      </c>
      <c r="G349" s="195" t="s">
        <v>6549</v>
      </c>
      <c r="H349" s="195">
        <v>704</v>
      </c>
      <c r="I349" s="36" t="str">
        <f t="shared" si="5"/>
        <v>Vargas, Ildemaro</v>
      </c>
    </row>
    <row r="350" spans="1:9" x14ac:dyDescent="0.3">
      <c r="A350" s="195">
        <v>349</v>
      </c>
      <c r="B350" s="195">
        <v>642094</v>
      </c>
      <c r="C350" s="195">
        <v>0.84921629919999997</v>
      </c>
      <c r="D350" s="195">
        <v>4</v>
      </c>
      <c r="E350" s="195">
        <v>70</v>
      </c>
      <c r="F350" s="195" t="s">
        <v>216</v>
      </c>
      <c r="G350" s="195" t="s">
        <v>67</v>
      </c>
      <c r="H350" s="195">
        <v>637</v>
      </c>
      <c r="I350" s="36" t="str">
        <f t="shared" si="5"/>
        <v>Smith, Tyler</v>
      </c>
    </row>
    <row r="351" spans="1:9" x14ac:dyDescent="0.3">
      <c r="A351" s="195">
        <v>350</v>
      </c>
      <c r="B351" s="195">
        <v>593527</v>
      </c>
      <c r="C351" s="195">
        <v>0.8475466868</v>
      </c>
      <c r="D351" s="195">
        <v>5</v>
      </c>
      <c r="E351" s="195">
        <v>70</v>
      </c>
      <c r="F351" s="195" t="s">
        <v>229</v>
      </c>
      <c r="G351" s="195" t="s">
        <v>285</v>
      </c>
      <c r="H351" s="195">
        <v>682</v>
      </c>
      <c r="I351" s="36" t="str">
        <f t="shared" si="5"/>
        <v>Torres, Ramon</v>
      </c>
    </row>
    <row r="352" spans="1:9" x14ac:dyDescent="0.3">
      <c r="A352" s="195">
        <v>351</v>
      </c>
      <c r="B352" s="195">
        <v>571506</v>
      </c>
      <c r="C352" s="195">
        <v>1</v>
      </c>
      <c r="D352" s="195">
        <v>1</v>
      </c>
      <c r="E352" s="195">
        <v>71</v>
      </c>
      <c r="F352" s="195" t="s">
        <v>2983</v>
      </c>
      <c r="G352" s="195" t="s">
        <v>63</v>
      </c>
      <c r="H352" s="195">
        <v>71</v>
      </c>
      <c r="I352" s="36" t="str">
        <f t="shared" si="5"/>
        <v>Bour, Justin</v>
      </c>
    </row>
    <row r="353" spans="1:9" x14ac:dyDescent="0.3">
      <c r="A353" s="195">
        <v>352</v>
      </c>
      <c r="B353" s="195">
        <v>493316</v>
      </c>
      <c r="C353" s="195">
        <v>0.90832400690000004</v>
      </c>
      <c r="D353" s="195">
        <v>2</v>
      </c>
      <c r="E353" s="195">
        <v>71</v>
      </c>
      <c r="F353" s="195" t="s">
        <v>944</v>
      </c>
      <c r="G353" s="195" t="s">
        <v>945</v>
      </c>
      <c r="H353" s="195">
        <v>124</v>
      </c>
      <c r="I353" s="36" t="str">
        <f t="shared" si="5"/>
        <v>Cespedes, Yoenis</v>
      </c>
    </row>
    <row r="354" spans="1:9" x14ac:dyDescent="0.3">
      <c r="A354" s="195">
        <v>353</v>
      </c>
      <c r="B354" s="195">
        <v>576397</v>
      </c>
      <c r="C354" s="195">
        <v>0.88331431329999999</v>
      </c>
      <c r="D354" s="195">
        <v>3</v>
      </c>
      <c r="E354" s="195">
        <v>71</v>
      </c>
      <c r="F354" s="195" t="s">
        <v>2523</v>
      </c>
      <c r="G354" s="195" t="s">
        <v>2524</v>
      </c>
      <c r="H354" s="195">
        <v>282</v>
      </c>
      <c r="I354" s="36" t="str">
        <f t="shared" si="5"/>
        <v>Gyorko, Jedd</v>
      </c>
    </row>
    <row r="355" spans="1:9" x14ac:dyDescent="0.3">
      <c r="A355" s="195">
        <v>354</v>
      </c>
      <c r="B355" s="195">
        <v>434670</v>
      </c>
      <c r="C355" s="195">
        <v>0.85575354479999999</v>
      </c>
      <c r="D355" s="195">
        <v>4</v>
      </c>
      <c r="E355" s="195">
        <v>71</v>
      </c>
      <c r="F355" s="195" t="s">
        <v>194</v>
      </c>
      <c r="G355" s="195" t="s">
        <v>425</v>
      </c>
      <c r="H355" s="195">
        <v>542</v>
      </c>
      <c r="I355" s="36" t="str">
        <f t="shared" si="5"/>
        <v>Ramirez, Hanley</v>
      </c>
    </row>
    <row r="356" spans="1:9" x14ac:dyDescent="0.3">
      <c r="A356" s="195">
        <v>355</v>
      </c>
      <c r="B356" s="195">
        <v>596142</v>
      </c>
      <c r="C356" s="195">
        <v>0.85287801770000005</v>
      </c>
      <c r="D356" s="195">
        <v>5</v>
      </c>
      <c r="E356" s="195">
        <v>71</v>
      </c>
      <c r="F356" s="195" t="s">
        <v>302</v>
      </c>
      <c r="G356" s="195" t="s">
        <v>2989</v>
      </c>
      <c r="H356" s="195">
        <v>601</v>
      </c>
      <c r="I356" s="36" t="str">
        <f t="shared" si="5"/>
        <v>Sanchez, Gary</v>
      </c>
    </row>
    <row r="357" spans="1:9" x14ac:dyDescent="0.3">
      <c r="A357" s="195">
        <v>356</v>
      </c>
      <c r="B357" s="195">
        <v>488721</v>
      </c>
      <c r="C357" s="195">
        <v>1</v>
      </c>
      <c r="D357" s="195">
        <v>1</v>
      </c>
      <c r="E357" s="195">
        <v>72</v>
      </c>
      <c r="F357" s="195" t="s">
        <v>33</v>
      </c>
      <c r="G357" s="195" t="s">
        <v>32</v>
      </c>
      <c r="H357" s="195">
        <v>72</v>
      </c>
      <c r="I357" s="36" t="str">
        <f t="shared" si="5"/>
        <v>Bourjos, Peter</v>
      </c>
    </row>
    <row r="358" spans="1:9" x14ac:dyDescent="0.3">
      <c r="A358" s="195">
        <v>357</v>
      </c>
      <c r="B358" s="195">
        <v>465753</v>
      </c>
      <c r="C358" s="195">
        <v>0.8812948169</v>
      </c>
      <c r="D358" s="195">
        <v>2</v>
      </c>
      <c r="E358" s="195">
        <v>72</v>
      </c>
      <c r="F358" s="195" t="s">
        <v>6334</v>
      </c>
      <c r="G358" s="195" t="s">
        <v>310</v>
      </c>
      <c r="H358" s="195">
        <v>216</v>
      </c>
      <c r="I358" s="36" t="str">
        <f t="shared" si="5"/>
        <v>Florimon Jr, Pedro</v>
      </c>
    </row>
    <row r="359" spans="1:9" x14ac:dyDescent="0.3">
      <c r="A359" s="195">
        <v>358</v>
      </c>
      <c r="B359" s="195">
        <v>519025</v>
      </c>
      <c r="C359" s="195">
        <v>0.85544360379999995</v>
      </c>
      <c r="D359" s="195">
        <v>3</v>
      </c>
      <c r="E359" s="195">
        <v>72</v>
      </c>
      <c r="F359" s="195" t="s">
        <v>6696</v>
      </c>
      <c r="G359" s="195" t="s">
        <v>235</v>
      </c>
      <c r="H359" s="195">
        <v>432</v>
      </c>
      <c r="I359" s="36" t="str">
        <f t="shared" si="5"/>
        <v>Middlebrook, Will</v>
      </c>
    </row>
    <row r="360" spans="1:9" x14ac:dyDescent="0.3">
      <c r="A360" s="195">
        <v>359</v>
      </c>
      <c r="B360" s="195">
        <v>506924</v>
      </c>
      <c r="C360" s="195">
        <v>0.84244754919999998</v>
      </c>
      <c r="D360" s="195">
        <v>4</v>
      </c>
      <c r="E360" s="195">
        <v>72</v>
      </c>
      <c r="F360" s="195" t="s">
        <v>5090</v>
      </c>
      <c r="G360" s="195" t="s">
        <v>458</v>
      </c>
      <c r="H360" s="195">
        <v>110</v>
      </c>
      <c r="I360" s="36" t="str">
        <f t="shared" si="5"/>
        <v>Cardullo, Stephen</v>
      </c>
    </row>
    <row r="361" spans="1:9" x14ac:dyDescent="0.3">
      <c r="A361" s="195">
        <v>360</v>
      </c>
      <c r="B361" s="195">
        <v>543094</v>
      </c>
      <c r="C361" s="195">
        <v>0.8413986443</v>
      </c>
      <c r="D361" s="195">
        <v>5</v>
      </c>
      <c r="E361" s="195">
        <v>72</v>
      </c>
      <c r="F361" s="195" t="s">
        <v>2515</v>
      </c>
      <c r="G361" s="195" t="s">
        <v>2516</v>
      </c>
      <c r="H361" s="195">
        <v>169</v>
      </c>
      <c r="I361" s="36" t="str">
        <f t="shared" si="5"/>
        <v>Decker, Jaff</v>
      </c>
    </row>
    <row r="362" spans="1:9" x14ac:dyDescent="0.3">
      <c r="A362" s="195">
        <v>361</v>
      </c>
      <c r="B362" s="195">
        <v>456422</v>
      </c>
      <c r="C362" s="195">
        <v>1</v>
      </c>
      <c r="D362" s="195">
        <v>1</v>
      </c>
      <c r="E362" s="195">
        <v>73</v>
      </c>
      <c r="F362" s="195" t="s">
        <v>35</v>
      </c>
      <c r="G362" s="195" t="s">
        <v>34</v>
      </c>
      <c r="H362" s="195">
        <v>73</v>
      </c>
      <c r="I362" s="36" t="str">
        <f t="shared" si="5"/>
        <v>Bourn, Michael</v>
      </c>
    </row>
    <row r="363" spans="1:9" x14ac:dyDescent="0.3">
      <c r="A363" s="195">
        <v>362</v>
      </c>
      <c r="B363" s="195">
        <v>453203</v>
      </c>
      <c r="C363" s="195">
        <v>0.96968414300000005</v>
      </c>
      <c r="D363" s="195">
        <v>2</v>
      </c>
      <c r="E363" s="195">
        <v>73</v>
      </c>
      <c r="F363" s="195" t="s">
        <v>204</v>
      </c>
      <c r="G363" s="195" t="s">
        <v>203</v>
      </c>
      <c r="H363" s="195">
        <v>572</v>
      </c>
      <c r="I363" s="36" t="str">
        <f t="shared" si="5"/>
        <v>Robinson, Shane</v>
      </c>
    </row>
    <row r="364" spans="1:9" x14ac:dyDescent="0.3">
      <c r="A364" s="195">
        <v>363</v>
      </c>
      <c r="B364" s="195">
        <v>408307</v>
      </c>
      <c r="C364" s="195">
        <v>0.94216205870000003</v>
      </c>
      <c r="D364" s="195">
        <v>3</v>
      </c>
      <c r="E364" s="195">
        <v>73</v>
      </c>
      <c r="F364" s="195" t="s">
        <v>74</v>
      </c>
      <c r="G364" s="195" t="s">
        <v>73</v>
      </c>
      <c r="H364" s="195">
        <v>148</v>
      </c>
      <c r="I364" s="36" t="str">
        <f t="shared" si="5"/>
        <v>Crawford, Carl</v>
      </c>
    </row>
    <row r="365" spans="1:9" x14ac:dyDescent="0.3">
      <c r="A365" s="195">
        <v>364</v>
      </c>
      <c r="B365" s="195">
        <v>461416</v>
      </c>
      <c r="C365" s="195">
        <v>0.93794466740000004</v>
      </c>
      <c r="D365" s="195">
        <v>4</v>
      </c>
      <c r="E365" s="195">
        <v>73</v>
      </c>
      <c r="F365" s="195" t="s">
        <v>236</v>
      </c>
      <c r="G365" s="195" t="s">
        <v>235</v>
      </c>
      <c r="H365" s="195">
        <v>707</v>
      </c>
      <c r="I365" s="36" t="str">
        <f t="shared" si="5"/>
        <v>Venable, Will</v>
      </c>
    </row>
    <row r="366" spans="1:9" x14ac:dyDescent="0.3">
      <c r="A366" s="195">
        <v>365</v>
      </c>
      <c r="B366" s="195">
        <v>453923</v>
      </c>
      <c r="C366" s="195">
        <v>0.90644703149999994</v>
      </c>
      <c r="D366" s="195">
        <v>5</v>
      </c>
      <c r="E366" s="195">
        <v>73</v>
      </c>
      <c r="F366" s="195" t="s">
        <v>28</v>
      </c>
      <c r="G366" s="195" t="s">
        <v>27</v>
      </c>
      <c r="H366" s="195">
        <v>64</v>
      </c>
      <c r="I366" s="36" t="str">
        <f t="shared" si="5"/>
        <v>Blanco, Gregor</v>
      </c>
    </row>
    <row r="367" spans="1:9" x14ac:dyDescent="0.3">
      <c r="A367" s="195">
        <v>366</v>
      </c>
      <c r="B367" s="195">
        <v>598265</v>
      </c>
      <c r="C367" s="195">
        <v>1</v>
      </c>
      <c r="D367" s="195">
        <v>1</v>
      </c>
      <c r="E367" s="195">
        <v>74</v>
      </c>
      <c r="F367" s="195" t="s">
        <v>36</v>
      </c>
      <c r="G367" s="195" t="s">
        <v>2538</v>
      </c>
      <c r="H367" s="195">
        <v>74</v>
      </c>
      <c r="I367" s="36" t="str">
        <f t="shared" si="5"/>
        <v>Bradley, Jackie</v>
      </c>
    </row>
    <row r="368" spans="1:9" x14ac:dyDescent="0.3">
      <c r="A368" s="195">
        <v>367</v>
      </c>
      <c r="B368" s="195">
        <v>571437</v>
      </c>
      <c r="C368" s="195">
        <v>0.87994188829999997</v>
      </c>
      <c r="D368" s="195">
        <v>2</v>
      </c>
      <c r="E368" s="195">
        <v>74</v>
      </c>
      <c r="F368" s="195" t="s">
        <v>2959</v>
      </c>
      <c r="G368" s="195" t="s">
        <v>80</v>
      </c>
      <c r="H368" s="195">
        <v>19</v>
      </c>
      <c r="I368" s="36" t="str">
        <f t="shared" si="5"/>
        <v>Altherr, Aaron</v>
      </c>
    </row>
    <row r="369" spans="1:9" x14ac:dyDescent="0.3">
      <c r="A369" s="195">
        <v>368</v>
      </c>
      <c r="B369" s="195">
        <v>592696</v>
      </c>
      <c r="C369" s="195">
        <v>0.87975690620000002</v>
      </c>
      <c r="D369" s="195">
        <v>3</v>
      </c>
      <c r="E369" s="195">
        <v>74</v>
      </c>
      <c r="F369" s="195" t="s">
        <v>342</v>
      </c>
      <c r="G369" s="195" t="s">
        <v>3280</v>
      </c>
      <c r="H369" s="195">
        <v>586</v>
      </c>
      <c r="I369" s="36" t="str">
        <f t="shared" si="5"/>
        <v>Rosario, Eddie</v>
      </c>
    </row>
    <row r="370" spans="1:9" x14ac:dyDescent="0.3">
      <c r="A370" s="195">
        <v>369</v>
      </c>
      <c r="B370" s="195">
        <v>594988</v>
      </c>
      <c r="C370" s="195">
        <v>0.87133444550000005</v>
      </c>
      <c r="D370" s="195">
        <v>4</v>
      </c>
      <c r="E370" s="195">
        <v>74</v>
      </c>
      <c r="F370" s="195" t="s">
        <v>4079</v>
      </c>
      <c r="G370" s="195" t="s">
        <v>68</v>
      </c>
      <c r="H370" s="195">
        <v>613</v>
      </c>
      <c r="I370" s="36" t="str">
        <f t="shared" si="5"/>
        <v>Schebler, Scott</v>
      </c>
    </row>
    <row r="371" spans="1:9" x14ac:dyDescent="0.3">
      <c r="A371" s="195">
        <v>370</v>
      </c>
      <c r="B371" s="195">
        <v>545341</v>
      </c>
      <c r="C371" s="195">
        <v>0.86928174430000005</v>
      </c>
      <c r="D371" s="195">
        <v>5</v>
      </c>
      <c r="E371" s="195">
        <v>74</v>
      </c>
      <c r="F371" s="195" t="s">
        <v>3008</v>
      </c>
      <c r="G371" s="195" t="s">
        <v>3009</v>
      </c>
      <c r="H371" s="195">
        <v>277</v>
      </c>
      <c r="I371" s="36" t="str">
        <f t="shared" si="5"/>
        <v>Grichuk, Randal</v>
      </c>
    </row>
    <row r="372" spans="1:9" x14ac:dyDescent="0.3">
      <c r="A372" s="195">
        <v>371</v>
      </c>
      <c r="B372" s="195">
        <v>488726</v>
      </c>
      <c r="C372" s="195">
        <v>1</v>
      </c>
      <c r="D372" s="195">
        <v>1</v>
      </c>
      <c r="E372" s="195">
        <v>75</v>
      </c>
      <c r="F372" s="195" t="s">
        <v>37</v>
      </c>
      <c r="G372" s="195" t="s">
        <v>34</v>
      </c>
      <c r="H372" s="195">
        <v>75</v>
      </c>
      <c r="I372" s="36" t="str">
        <f t="shared" si="5"/>
        <v>Brantley, Michael</v>
      </c>
    </row>
    <row r="373" spans="1:9" x14ac:dyDescent="0.3">
      <c r="A373" s="195">
        <v>372</v>
      </c>
      <c r="B373" s="195">
        <v>456715</v>
      </c>
      <c r="C373" s="195">
        <v>0.84755547200000003</v>
      </c>
      <c r="D373" s="195">
        <v>2</v>
      </c>
      <c r="E373" s="195">
        <v>75</v>
      </c>
      <c r="F373" s="195" t="s">
        <v>51</v>
      </c>
      <c r="G373" s="195" t="s">
        <v>50</v>
      </c>
      <c r="H373" s="195">
        <v>100</v>
      </c>
      <c r="I373" s="36" t="str">
        <f t="shared" si="5"/>
        <v>Cain, Lorenzo</v>
      </c>
    </row>
    <row r="374" spans="1:9" x14ac:dyDescent="0.3">
      <c r="A374" s="195">
        <v>373</v>
      </c>
      <c r="B374" s="195">
        <v>457763</v>
      </c>
      <c r="C374" s="195">
        <v>0.83987828360000005</v>
      </c>
      <c r="D374" s="195">
        <v>3</v>
      </c>
      <c r="E374" s="195">
        <v>75</v>
      </c>
      <c r="F374" s="195" t="s">
        <v>525</v>
      </c>
      <c r="G374" s="195" t="s">
        <v>524</v>
      </c>
      <c r="H374" s="195">
        <v>531</v>
      </c>
      <c r="I374" s="36" t="str">
        <f t="shared" si="5"/>
        <v>Posey, Buster</v>
      </c>
    </row>
    <row r="375" spans="1:9" x14ac:dyDescent="0.3">
      <c r="A375" s="195">
        <v>374</v>
      </c>
      <c r="B375" s="195">
        <v>456488</v>
      </c>
      <c r="C375" s="195">
        <v>0.8361633826</v>
      </c>
      <c r="D375" s="195">
        <v>4</v>
      </c>
      <c r="E375" s="195">
        <v>75</v>
      </c>
      <c r="F375" s="195" t="s">
        <v>438</v>
      </c>
      <c r="G375" s="195" t="s">
        <v>348</v>
      </c>
      <c r="H375" s="195">
        <v>471</v>
      </c>
      <c r="I375" s="36" t="str">
        <f t="shared" si="5"/>
        <v>Nunez, Eduardo</v>
      </c>
    </row>
    <row r="376" spans="1:9" x14ac:dyDescent="0.3">
      <c r="A376" s="195">
        <v>375</v>
      </c>
      <c r="B376" s="195">
        <v>502210</v>
      </c>
      <c r="C376" s="195">
        <v>0.83264767650000004</v>
      </c>
      <c r="D376" s="195">
        <v>5</v>
      </c>
      <c r="E376" s="195">
        <v>75</v>
      </c>
      <c r="F376" s="195" t="s">
        <v>197</v>
      </c>
      <c r="G376" s="195" t="s">
        <v>129</v>
      </c>
      <c r="H376" s="195">
        <v>549</v>
      </c>
      <c r="I376" s="36" t="str">
        <f t="shared" si="5"/>
        <v>Reddick, Josh</v>
      </c>
    </row>
    <row r="377" spans="1:9" x14ac:dyDescent="0.3">
      <c r="A377" s="195">
        <v>376</v>
      </c>
      <c r="B377" s="195">
        <v>542963</v>
      </c>
      <c r="C377" s="195">
        <v>1</v>
      </c>
      <c r="D377" s="195">
        <v>1</v>
      </c>
      <c r="E377" s="195">
        <v>76</v>
      </c>
      <c r="F377" s="195" t="s">
        <v>939</v>
      </c>
      <c r="G377" s="195" t="s">
        <v>486</v>
      </c>
      <c r="H377" s="195">
        <v>76</v>
      </c>
      <c r="I377" s="36" t="str">
        <f t="shared" si="5"/>
        <v>Brantly, Rob</v>
      </c>
    </row>
    <row r="378" spans="1:9" x14ac:dyDescent="0.3">
      <c r="A378" s="195">
        <v>377</v>
      </c>
      <c r="B378" s="195">
        <v>543148</v>
      </c>
      <c r="C378" s="195">
        <v>0.95170642400000005</v>
      </c>
      <c r="D378" s="195">
        <v>2</v>
      </c>
      <c r="E378" s="195">
        <v>76</v>
      </c>
      <c r="F378" s="195" t="s">
        <v>321</v>
      </c>
      <c r="G378" s="195" t="s">
        <v>320</v>
      </c>
      <c r="H378" s="195">
        <v>209</v>
      </c>
      <c r="I378" s="36" t="str">
        <f t="shared" si="5"/>
        <v>Federowicz, Tim</v>
      </c>
    </row>
    <row r="379" spans="1:9" x14ac:dyDescent="0.3">
      <c r="A379" s="195">
        <v>378</v>
      </c>
      <c r="B379" s="195">
        <v>506747</v>
      </c>
      <c r="C379" s="195">
        <v>0.90005758940000002</v>
      </c>
      <c r="D379" s="195">
        <v>3</v>
      </c>
      <c r="E379" s="195">
        <v>76</v>
      </c>
      <c r="F379" s="195" t="s">
        <v>352</v>
      </c>
      <c r="G379" s="195" t="s">
        <v>108</v>
      </c>
      <c r="H379" s="195">
        <v>499</v>
      </c>
      <c r="I379" s="36" t="str">
        <f t="shared" si="5"/>
        <v>Pena, Francisco</v>
      </c>
    </row>
    <row r="380" spans="1:9" x14ac:dyDescent="0.3">
      <c r="A380" s="195">
        <v>379</v>
      </c>
      <c r="B380" s="195">
        <v>607257</v>
      </c>
      <c r="C380" s="195">
        <v>0.89388045599999999</v>
      </c>
      <c r="D380" s="195">
        <v>4</v>
      </c>
      <c r="E380" s="195">
        <v>76</v>
      </c>
      <c r="F380" s="195" t="s">
        <v>296</v>
      </c>
      <c r="G380" s="195" t="s">
        <v>380</v>
      </c>
      <c r="H380" s="195">
        <v>388</v>
      </c>
      <c r="I380" s="36" t="str">
        <f t="shared" si="5"/>
        <v>Lopez, Rafael</v>
      </c>
    </row>
    <row r="381" spans="1:9" x14ac:dyDescent="0.3">
      <c r="A381" s="195">
        <v>380</v>
      </c>
      <c r="B381" s="195">
        <v>516949</v>
      </c>
      <c r="C381" s="195">
        <v>0.89071497850000003</v>
      </c>
      <c r="D381" s="195">
        <v>5</v>
      </c>
      <c r="E381" s="195">
        <v>76</v>
      </c>
      <c r="F381" s="195" t="s">
        <v>302</v>
      </c>
      <c r="G381" s="195" t="s">
        <v>332</v>
      </c>
      <c r="H381" s="195">
        <v>602</v>
      </c>
      <c r="I381" s="36" t="str">
        <f t="shared" si="5"/>
        <v>Sanchez, Hector</v>
      </c>
    </row>
    <row r="382" spans="1:9" x14ac:dyDescent="0.3">
      <c r="A382" s="195">
        <v>381</v>
      </c>
      <c r="B382" s="195">
        <v>460075</v>
      </c>
      <c r="C382" s="195">
        <v>1</v>
      </c>
      <c r="D382" s="195">
        <v>1</v>
      </c>
      <c r="E382" s="195">
        <v>77</v>
      </c>
      <c r="F382" s="195" t="s">
        <v>39</v>
      </c>
      <c r="G382" s="195" t="s">
        <v>38</v>
      </c>
      <c r="H382" s="195">
        <v>77</v>
      </c>
      <c r="I382" s="36" t="str">
        <f t="shared" si="5"/>
        <v>Braun, Ryan</v>
      </c>
    </row>
    <row r="383" spans="1:9" x14ac:dyDescent="0.3">
      <c r="A383" s="195">
        <v>382</v>
      </c>
      <c r="B383" s="195">
        <v>405395</v>
      </c>
      <c r="C383" s="195">
        <v>0.82635597270000005</v>
      </c>
      <c r="D383" s="195">
        <v>2</v>
      </c>
      <c r="E383" s="195">
        <v>77</v>
      </c>
      <c r="F383" s="195" t="s">
        <v>406</v>
      </c>
      <c r="G383" s="195" t="s">
        <v>405</v>
      </c>
      <c r="H383" s="195">
        <v>538</v>
      </c>
      <c r="I383" s="36" t="str">
        <f t="shared" si="5"/>
        <v>Pujols, Albert</v>
      </c>
    </row>
    <row r="384" spans="1:9" x14ac:dyDescent="0.3">
      <c r="A384" s="195">
        <v>383</v>
      </c>
      <c r="B384" s="195">
        <v>543305</v>
      </c>
      <c r="C384" s="195">
        <v>0.80449541940000002</v>
      </c>
      <c r="D384" s="195">
        <v>3</v>
      </c>
      <c r="E384" s="195">
        <v>77</v>
      </c>
      <c r="F384" s="195" t="s">
        <v>528</v>
      </c>
      <c r="G384" s="195" t="s">
        <v>80</v>
      </c>
      <c r="H384" s="195">
        <v>309</v>
      </c>
      <c r="I384" s="36" t="str">
        <f t="shared" si="5"/>
        <v>Hicks, Aaron</v>
      </c>
    </row>
    <row r="385" spans="1:9" x14ac:dyDescent="0.3">
      <c r="A385" s="195">
        <v>384</v>
      </c>
      <c r="B385" s="195">
        <v>434670</v>
      </c>
      <c r="C385" s="195">
        <v>0.75610007899999998</v>
      </c>
      <c r="D385" s="195">
        <v>4</v>
      </c>
      <c r="E385" s="195">
        <v>77</v>
      </c>
      <c r="F385" s="195" t="s">
        <v>194</v>
      </c>
      <c r="G385" s="195" t="s">
        <v>425</v>
      </c>
      <c r="H385" s="195">
        <v>542</v>
      </c>
      <c r="I385" s="36" t="str">
        <f t="shared" si="5"/>
        <v>Ramirez, Hanley</v>
      </c>
    </row>
    <row r="386" spans="1:9" x14ac:dyDescent="0.3">
      <c r="A386" s="195">
        <v>385</v>
      </c>
      <c r="B386" s="195">
        <v>502054</v>
      </c>
      <c r="C386" s="195">
        <v>0.75106689790000003</v>
      </c>
      <c r="D386" s="195">
        <v>5</v>
      </c>
      <c r="E386" s="195">
        <v>77</v>
      </c>
      <c r="F386" s="195" t="s">
        <v>2960</v>
      </c>
      <c r="G386" s="195" t="s">
        <v>529</v>
      </c>
      <c r="H386" s="195">
        <v>516</v>
      </c>
      <c r="I386" s="36" t="str">
        <f t="shared" si="5"/>
        <v>Pham, Thomas</v>
      </c>
    </row>
    <row r="387" spans="1:9" x14ac:dyDescent="0.3">
      <c r="A387" s="195">
        <v>386</v>
      </c>
      <c r="B387" s="195">
        <v>608324</v>
      </c>
      <c r="C387" s="195">
        <v>1</v>
      </c>
      <c r="D387" s="195">
        <v>1</v>
      </c>
      <c r="E387" s="195">
        <v>78</v>
      </c>
      <c r="F387" s="195" t="s">
        <v>4609</v>
      </c>
      <c r="G387" s="195" t="s">
        <v>122</v>
      </c>
      <c r="H387" s="195">
        <v>78</v>
      </c>
      <c r="I387" s="36" t="str">
        <f t="shared" ref="I387:I450" si="6">F387&amp;", "&amp;G387</f>
        <v>Bregman, Alex</v>
      </c>
    </row>
    <row r="388" spans="1:9" x14ac:dyDescent="0.3">
      <c r="A388" s="195">
        <v>387</v>
      </c>
      <c r="B388" s="195">
        <v>593871</v>
      </c>
      <c r="C388" s="195">
        <v>0.94420630949999995</v>
      </c>
      <c r="D388" s="195">
        <v>2</v>
      </c>
      <c r="E388" s="195">
        <v>78</v>
      </c>
      <c r="F388" s="195" t="s">
        <v>315</v>
      </c>
      <c r="G388" s="195" t="s">
        <v>284</v>
      </c>
      <c r="H388" s="195">
        <v>528</v>
      </c>
      <c r="I388" s="36" t="str">
        <f t="shared" si="6"/>
        <v>Polanco, Jorge</v>
      </c>
    </row>
    <row r="389" spans="1:9" x14ac:dyDescent="0.3">
      <c r="A389" s="195">
        <v>388</v>
      </c>
      <c r="B389" s="195">
        <v>608070</v>
      </c>
      <c r="C389" s="195">
        <v>0.92555924820000002</v>
      </c>
      <c r="D389" s="195">
        <v>3</v>
      </c>
      <c r="E389" s="195">
        <v>78</v>
      </c>
      <c r="F389" s="195" t="s">
        <v>194</v>
      </c>
      <c r="G389" s="195" t="s">
        <v>15</v>
      </c>
      <c r="H389" s="195">
        <v>543</v>
      </c>
      <c r="I389" s="36" t="str">
        <f t="shared" si="6"/>
        <v>Ramirez, Jose</v>
      </c>
    </row>
    <row r="390" spans="1:9" x14ac:dyDescent="0.3">
      <c r="A390" s="195">
        <v>389</v>
      </c>
      <c r="B390" s="195">
        <v>596019</v>
      </c>
      <c r="C390" s="195">
        <v>0.88633642700000004</v>
      </c>
      <c r="D390" s="195">
        <v>4</v>
      </c>
      <c r="E390" s="195">
        <v>78</v>
      </c>
      <c r="F390" s="195" t="s">
        <v>4007</v>
      </c>
      <c r="G390" s="195" t="s">
        <v>108</v>
      </c>
      <c r="H390" s="195">
        <v>381</v>
      </c>
      <c r="I390" s="36" t="str">
        <f t="shared" si="6"/>
        <v>Lindor, Francisco</v>
      </c>
    </row>
    <row r="391" spans="1:9" x14ac:dyDescent="0.3">
      <c r="A391" s="195">
        <v>390</v>
      </c>
      <c r="B391" s="195">
        <v>543760</v>
      </c>
      <c r="C391" s="195">
        <v>0.84235348350000006</v>
      </c>
      <c r="D391" s="195">
        <v>5</v>
      </c>
      <c r="E391" s="195">
        <v>78</v>
      </c>
      <c r="F391" s="195" t="s">
        <v>2742</v>
      </c>
      <c r="G391" s="195" t="s">
        <v>314</v>
      </c>
      <c r="H391" s="195">
        <v>623</v>
      </c>
      <c r="I391" s="36" t="str">
        <f t="shared" si="6"/>
        <v>Semien, Marcus</v>
      </c>
    </row>
    <row r="392" spans="1:9" x14ac:dyDescent="0.3">
      <c r="A392" s="195">
        <v>391</v>
      </c>
      <c r="B392" s="195">
        <v>518490</v>
      </c>
      <c r="C392" s="195">
        <v>1</v>
      </c>
      <c r="D392" s="195">
        <v>1</v>
      </c>
      <c r="E392" s="195">
        <v>79</v>
      </c>
      <c r="F392" s="195" t="s">
        <v>2987</v>
      </c>
      <c r="G392" s="195" t="s">
        <v>889</v>
      </c>
      <c r="H392" s="195">
        <v>79</v>
      </c>
      <c r="I392" s="36" t="str">
        <f t="shared" si="6"/>
        <v>Brentz, Bryce</v>
      </c>
    </row>
    <row r="393" spans="1:9" x14ac:dyDescent="0.3">
      <c r="A393" s="195">
        <v>392</v>
      </c>
      <c r="B393" s="195">
        <v>489305</v>
      </c>
      <c r="C393" s="195">
        <v>0.88896089639999998</v>
      </c>
      <c r="D393" s="195">
        <v>2</v>
      </c>
      <c r="E393" s="195">
        <v>79</v>
      </c>
      <c r="F393" s="195" t="s">
        <v>2964</v>
      </c>
      <c r="G393" s="195" t="s">
        <v>384</v>
      </c>
      <c r="H393" s="195">
        <v>617</v>
      </c>
      <c r="I393" s="36" t="str">
        <f t="shared" si="6"/>
        <v>Scruggs, Xavier</v>
      </c>
    </row>
    <row r="394" spans="1:9" x14ac:dyDescent="0.3">
      <c r="A394" s="195">
        <v>393</v>
      </c>
      <c r="B394" s="195">
        <v>503437</v>
      </c>
      <c r="C394" s="195">
        <v>0.88809459940000002</v>
      </c>
      <c r="D394" s="195">
        <v>3</v>
      </c>
      <c r="E394" s="195">
        <v>79</v>
      </c>
      <c r="F394" s="195" t="s">
        <v>5232</v>
      </c>
      <c r="G394" s="195" t="s">
        <v>331</v>
      </c>
      <c r="H394" s="195">
        <v>57</v>
      </c>
      <c r="I394" s="36" t="str">
        <f t="shared" si="6"/>
        <v>Beresford, James</v>
      </c>
    </row>
    <row r="395" spans="1:9" x14ac:dyDescent="0.3">
      <c r="A395" s="195">
        <v>394</v>
      </c>
      <c r="B395" s="195">
        <v>517370</v>
      </c>
      <c r="C395" s="195">
        <v>0.86474587970000005</v>
      </c>
      <c r="D395" s="195">
        <v>4</v>
      </c>
      <c r="E395" s="195">
        <v>79</v>
      </c>
      <c r="F395" s="195" t="s">
        <v>381</v>
      </c>
      <c r="G395" s="195" t="s">
        <v>369</v>
      </c>
      <c r="H395" s="195">
        <v>487</v>
      </c>
      <c r="I395" s="36" t="str">
        <f t="shared" si="6"/>
        <v>Paredes, Jimmy</v>
      </c>
    </row>
    <row r="396" spans="1:9" x14ac:dyDescent="0.3">
      <c r="A396" s="195">
        <v>395</v>
      </c>
      <c r="B396" s="195">
        <v>501255</v>
      </c>
      <c r="C396" s="195">
        <v>0.83907925930000005</v>
      </c>
      <c r="D396" s="195">
        <v>5</v>
      </c>
      <c r="E396" s="195">
        <v>79</v>
      </c>
      <c r="F396" s="195" t="s">
        <v>3018</v>
      </c>
      <c r="G396" s="195" t="s">
        <v>380</v>
      </c>
      <c r="H396" s="195">
        <v>742</v>
      </c>
      <c r="I396" s="36" t="str">
        <f t="shared" si="6"/>
        <v>Ynoa, Rafael</v>
      </c>
    </row>
    <row r="397" spans="1:9" x14ac:dyDescent="0.3">
      <c r="A397" s="195">
        <v>396</v>
      </c>
      <c r="B397" s="195">
        <v>458582</v>
      </c>
      <c r="C397" s="195">
        <v>1</v>
      </c>
      <c r="D397" s="195">
        <v>1</v>
      </c>
      <c r="E397" s="195">
        <v>80</v>
      </c>
      <c r="F397" s="195" t="s">
        <v>383</v>
      </c>
      <c r="G397" s="195" t="s">
        <v>382</v>
      </c>
      <c r="H397" s="195">
        <v>80</v>
      </c>
      <c r="I397" s="36" t="str">
        <f t="shared" si="6"/>
        <v>Brignac, Reid</v>
      </c>
    </row>
    <row r="398" spans="1:9" x14ac:dyDescent="0.3">
      <c r="A398" s="195">
        <v>397</v>
      </c>
      <c r="B398" s="195">
        <v>457574</v>
      </c>
      <c r="C398" s="195">
        <v>0.97036770080000001</v>
      </c>
      <c r="D398" s="195">
        <v>2</v>
      </c>
      <c r="E398" s="195">
        <v>80</v>
      </c>
      <c r="F398" s="195" t="s">
        <v>453</v>
      </c>
      <c r="G398" s="195" t="s">
        <v>42</v>
      </c>
      <c r="H398" s="195">
        <v>484</v>
      </c>
      <c r="I398" s="36" t="str">
        <f t="shared" si="6"/>
        <v>Pacheco, Jordan</v>
      </c>
    </row>
    <row r="399" spans="1:9" x14ac:dyDescent="0.3">
      <c r="A399" s="195">
        <v>398</v>
      </c>
      <c r="B399" s="195">
        <v>473724</v>
      </c>
      <c r="C399" s="195">
        <v>0.94860316840000003</v>
      </c>
      <c r="D399" s="195">
        <v>3</v>
      </c>
      <c r="E399" s="195">
        <v>80</v>
      </c>
      <c r="F399" s="195" t="s">
        <v>900</v>
      </c>
      <c r="G399" s="195" t="s">
        <v>14</v>
      </c>
      <c r="H399" s="195">
        <v>421</v>
      </c>
      <c r="I399" s="36" t="str">
        <f t="shared" si="6"/>
        <v>McBride, Matt</v>
      </c>
    </row>
    <row r="400" spans="1:9" x14ac:dyDescent="0.3">
      <c r="A400" s="195">
        <v>399</v>
      </c>
      <c r="B400" s="195">
        <v>451705</v>
      </c>
      <c r="C400" s="195">
        <v>0.89515679550000005</v>
      </c>
      <c r="D400" s="195">
        <v>4</v>
      </c>
      <c r="E400" s="195">
        <v>80</v>
      </c>
      <c r="F400" s="195" t="s">
        <v>342</v>
      </c>
      <c r="G400" s="195" t="s">
        <v>268</v>
      </c>
      <c r="H400" s="195">
        <v>584</v>
      </c>
      <c r="I400" s="36" t="str">
        <f t="shared" si="6"/>
        <v>Rosario, Alberto</v>
      </c>
    </row>
    <row r="401" spans="1:9" x14ac:dyDescent="0.3">
      <c r="A401" s="195">
        <v>400</v>
      </c>
      <c r="B401" s="195">
        <v>488810</v>
      </c>
      <c r="C401" s="195">
        <v>0.89000624269999995</v>
      </c>
      <c r="D401" s="195">
        <v>5</v>
      </c>
      <c r="E401" s="195">
        <v>80</v>
      </c>
      <c r="F401" s="195" t="s">
        <v>79</v>
      </c>
      <c r="G401" s="195" t="s">
        <v>52</v>
      </c>
      <c r="H401" s="195">
        <v>153</v>
      </c>
      <c r="I401" s="36" t="str">
        <f t="shared" si="6"/>
        <v>Cruz, Tony</v>
      </c>
    </row>
    <row r="402" spans="1:9" x14ac:dyDescent="0.3">
      <c r="A402" s="195">
        <v>401</v>
      </c>
      <c r="B402" s="195">
        <v>621446</v>
      </c>
      <c r="C402" s="195">
        <v>1</v>
      </c>
      <c r="D402" s="195">
        <v>1</v>
      </c>
      <c r="E402" s="195">
        <v>81</v>
      </c>
      <c r="F402" s="195" t="s">
        <v>6411</v>
      </c>
      <c r="G402" s="195" t="s">
        <v>482</v>
      </c>
      <c r="H402" s="195">
        <v>81</v>
      </c>
      <c r="I402" s="36" t="str">
        <f t="shared" si="6"/>
        <v>Brinson, Lewis</v>
      </c>
    </row>
    <row r="403" spans="1:9" x14ac:dyDescent="0.3">
      <c r="A403" s="195">
        <v>402</v>
      </c>
      <c r="B403" s="195">
        <v>595426</v>
      </c>
      <c r="C403" s="195">
        <v>0.91137425400000005</v>
      </c>
      <c r="D403" s="195">
        <v>2</v>
      </c>
      <c r="E403" s="195">
        <v>81</v>
      </c>
      <c r="F403" s="195" t="s">
        <v>2532</v>
      </c>
      <c r="G403" s="195" t="s">
        <v>893</v>
      </c>
      <c r="H403" s="195">
        <v>652</v>
      </c>
      <c r="I403" s="36" t="str">
        <f t="shared" si="6"/>
        <v>Stassi, Brock</v>
      </c>
    </row>
    <row r="404" spans="1:9" x14ac:dyDescent="0.3">
      <c r="A404" s="195">
        <v>403</v>
      </c>
      <c r="B404" s="195">
        <v>656669</v>
      </c>
      <c r="C404" s="195">
        <v>0.90598312690000005</v>
      </c>
      <c r="D404" s="195">
        <v>3</v>
      </c>
      <c r="E404" s="195">
        <v>81</v>
      </c>
      <c r="F404" s="195" t="s">
        <v>6404</v>
      </c>
      <c r="G404" s="195" t="s">
        <v>42</v>
      </c>
      <c r="H404" s="195">
        <v>392</v>
      </c>
      <c r="I404" s="36" t="str">
        <f t="shared" si="6"/>
        <v>Luplow, Jordan</v>
      </c>
    </row>
    <row r="405" spans="1:9" x14ac:dyDescent="0.3">
      <c r="A405" s="195">
        <v>404</v>
      </c>
      <c r="B405" s="195">
        <v>657077</v>
      </c>
      <c r="C405" s="195">
        <v>0.89633499490000001</v>
      </c>
      <c r="D405" s="195">
        <v>4</v>
      </c>
      <c r="E405" s="195">
        <v>81</v>
      </c>
      <c r="F405" s="195" t="s">
        <v>6414</v>
      </c>
      <c r="G405" s="195" t="s">
        <v>122</v>
      </c>
      <c r="H405" s="195">
        <v>708</v>
      </c>
      <c r="I405" s="36" t="str">
        <f t="shared" si="6"/>
        <v>Verdugo, Alex</v>
      </c>
    </row>
    <row r="406" spans="1:9" x14ac:dyDescent="0.3">
      <c r="A406" s="195">
        <v>405</v>
      </c>
      <c r="B406" s="195">
        <v>624507</v>
      </c>
      <c r="C406" s="195">
        <v>0.87105341670000003</v>
      </c>
      <c r="D406" s="195">
        <v>5</v>
      </c>
      <c r="E406" s="195">
        <v>81</v>
      </c>
      <c r="F406" s="195" t="s">
        <v>149</v>
      </c>
      <c r="G406" s="195" t="s">
        <v>6575</v>
      </c>
      <c r="H406" s="195">
        <v>345</v>
      </c>
      <c r="I406" s="36" t="str">
        <f t="shared" si="6"/>
        <v>Jones, Ryder</v>
      </c>
    </row>
    <row r="407" spans="1:9" x14ac:dyDescent="0.3">
      <c r="A407" s="195">
        <v>406</v>
      </c>
      <c r="B407" s="195">
        <v>593647</v>
      </c>
      <c r="C407" s="195">
        <v>1</v>
      </c>
      <c r="D407" s="195">
        <v>1</v>
      </c>
      <c r="E407" s="195">
        <v>82</v>
      </c>
      <c r="F407" s="195" t="s">
        <v>3882</v>
      </c>
      <c r="G407" s="195" t="s">
        <v>3883</v>
      </c>
      <c r="H407" s="195">
        <v>82</v>
      </c>
      <c r="I407" s="36" t="str">
        <f t="shared" si="6"/>
        <v>Brito, Socrates</v>
      </c>
    </row>
    <row r="408" spans="1:9" x14ac:dyDescent="0.3">
      <c r="A408" s="195">
        <v>407</v>
      </c>
      <c r="B408" s="195">
        <v>545338</v>
      </c>
      <c r="C408" s="195">
        <v>0.95329186050000003</v>
      </c>
      <c r="D408" s="195">
        <v>2</v>
      </c>
      <c r="E408" s="195">
        <v>82</v>
      </c>
      <c r="F408" s="195" t="s">
        <v>125</v>
      </c>
      <c r="G408" s="195" t="s">
        <v>161</v>
      </c>
      <c r="H408" s="195">
        <v>223</v>
      </c>
      <c r="I408" s="36" t="str">
        <f t="shared" si="6"/>
        <v>Franklin, Nick</v>
      </c>
    </row>
    <row r="409" spans="1:9" x14ac:dyDescent="0.3">
      <c r="A409" s="195">
        <v>408</v>
      </c>
      <c r="B409" s="195">
        <v>621439</v>
      </c>
      <c r="C409" s="195">
        <v>0.86442923549999995</v>
      </c>
      <c r="D409" s="195">
        <v>3</v>
      </c>
      <c r="E409" s="195">
        <v>82</v>
      </c>
      <c r="F409" s="195" t="s">
        <v>3898</v>
      </c>
      <c r="G409" s="195" t="s">
        <v>3899</v>
      </c>
      <c r="H409" s="195">
        <v>94</v>
      </c>
      <c r="I409" s="36" t="str">
        <f t="shared" si="6"/>
        <v>Buxton, Byron</v>
      </c>
    </row>
    <row r="410" spans="1:9" x14ac:dyDescent="0.3">
      <c r="A410" s="195">
        <v>409</v>
      </c>
      <c r="B410" s="195">
        <v>640449</v>
      </c>
      <c r="C410" s="195">
        <v>0.86221950999999997</v>
      </c>
      <c r="D410" s="195">
        <v>4</v>
      </c>
      <c r="E410" s="195">
        <v>82</v>
      </c>
      <c r="F410" s="195" t="s">
        <v>111</v>
      </c>
      <c r="G410" s="195" t="s">
        <v>394</v>
      </c>
      <c r="H410" s="195">
        <v>225</v>
      </c>
      <c r="I410" s="36" t="str">
        <f t="shared" si="6"/>
        <v>Frazier, Clint</v>
      </c>
    </row>
    <row r="411" spans="1:9" x14ac:dyDescent="0.3">
      <c r="A411" s="195">
        <v>410</v>
      </c>
      <c r="B411" s="195">
        <v>593700</v>
      </c>
      <c r="C411" s="195">
        <v>0.85644485020000005</v>
      </c>
      <c r="D411" s="195">
        <v>5</v>
      </c>
      <c r="E411" s="195">
        <v>82</v>
      </c>
      <c r="F411" s="195" t="s">
        <v>4606</v>
      </c>
      <c r="G411" s="195" t="s">
        <v>4607</v>
      </c>
      <c r="H411" s="195">
        <v>287</v>
      </c>
      <c r="I411" s="36" t="str">
        <f t="shared" si="6"/>
        <v>Hanson, Alen</v>
      </c>
    </row>
    <row r="412" spans="1:9" x14ac:dyDescent="0.3">
      <c r="A412" s="195">
        <v>411</v>
      </c>
      <c r="B412" s="195">
        <v>623143</v>
      </c>
      <c r="C412" s="195">
        <v>1</v>
      </c>
      <c r="D412" s="195">
        <v>1</v>
      </c>
      <c r="E412" s="195">
        <v>83</v>
      </c>
      <c r="F412" s="195" t="s">
        <v>41</v>
      </c>
      <c r="G412" s="195" t="s">
        <v>77</v>
      </c>
      <c r="H412" s="195">
        <v>83</v>
      </c>
      <c r="I412" s="36" t="str">
        <f t="shared" si="6"/>
        <v>Brown, Trevor</v>
      </c>
    </row>
    <row r="413" spans="1:9" x14ac:dyDescent="0.3">
      <c r="A413" s="195">
        <v>412</v>
      </c>
      <c r="B413" s="195">
        <v>621512</v>
      </c>
      <c r="C413" s="195">
        <v>0.81844786489999999</v>
      </c>
      <c r="D413" s="195">
        <v>2</v>
      </c>
      <c r="E413" s="195">
        <v>83</v>
      </c>
      <c r="F413" s="195" t="s">
        <v>6472</v>
      </c>
      <c r="G413" s="195" t="s">
        <v>2980</v>
      </c>
      <c r="H413" s="195">
        <v>466</v>
      </c>
      <c r="I413" s="36" t="str">
        <f t="shared" si="6"/>
        <v>Nido, Tomas</v>
      </c>
    </row>
    <row r="414" spans="1:9" x14ac:dyDescent="0.3">
      <c r="A414" s="195">
        <v>413</v>
      </c>
      <c r="B414" s="195">
        <v>571974</v>
      </c>
      <c r="C414" s="195">
        <v>0.81256153090000005</v>
      </c>
      <c r="D414" s="195">
        <v>3</v>
      </c>
      <c r="E414" s="195">
        <v>83</v>
      </c>
      <c r="F414" s="195" t="s">
        <v>181</v>
      </c>
      <c r="G414" s="195" t="s">
        <v>412</v>
      </c>
      <c r="H414" s="195">
        <v>454</v>
      </c>
      <c r="I414" s="36" t="str">
        <f t="shared" si="6"/>
        <v>Murphy, J.R.</v>
      </c>
    </row>
    <row r="415" spans="1:9" x14ac:dyDescent="0.3">
      <c r="A415" s="195">
        <v>414</v>
      </c>
      <c r="B415" s="195">
        <v>542194</v>
      </c>
      <c r="C415" s="195">
        <v>0.80810285130000004</v>
      </c>
      <c r="D415" s="195">
        <v>4</v>
      </c>
      <c r="E415" s="195">
        <v>83</v>
      </c>
      <c r="F415" s="195" t="s">
        <v>2512</v>
      </c>
      <c r="G415" s="195" t="s">
        <v>64</v>
      </c>
      <c r="H415" s="195">
        <v>59</v>
      </c>
      <c r="I415" s="36" t="str">
        <f t="shared" si="6"/>
        <v>Bethancourt, Christian</v>
      </c>
    </row>
    <row r="416" spans="1:9" x14ac:dyDescent="0.3">
      <c r="A416" s="195">
        <v>415</v>
      </c>
      <c r="B416" s="195">
        <v>605170</v>
      </c>
      <c r="C416" s="195">
        <v>0.80025627939999999</v>
      </c>
      <c r="D416" s="195">
        <v>5</v>
      </c>
      <c r="E416" s="195">
        <v>83</v>
      </c>
      <c r="F416" s="195" t="s">
        <v>6468</v>
      </c>
      <c r="G416" s="195" t="s">
        <v>356</v>
      </c>
      <c r="H416" s="195">
        <v>109</v>
      </c>
      <c r="I416" s="36" t="str">
        <f t="shared" si="6"/>
        <v>Caratini, Victor</v>
      </c>
    </row>
    <row r="417" spans="1:9" x14ac:dyDescent="0.3">
      <c r="A417" s="195">
        <v>416</v>
      </c>
      <c r="B417" s="195">
        <v>542979</v>
      </c>
      <c r="C417" s="195">
        <v>1</v>
      </c>
      <c r="D417" s="195">
        <v>1</v>
      </c>
      <c r="E417" s="195">
        <v>84</v>
      </c>
      <c r="F417" s="195" t="s">
        <v>2199</v>
      </c>
      <c r="G417" s="195" t="s">
        <v>3888</v>
      </c>
      <c r="H417" s="195">
        <v>84</v>
      </c>
      <c r="I417" s="36" t="str">
        <f t="shared" si="6"/>
        <v>Broxton, Keon</v>
      </c>
    </row>
    <row r="418" spans="1:9" x14ac:dyDescent="0.3">
      <c r="A418" s="195">
        <v>417</v>
      </c>
      <c r="B418" s="195">
        <v>545350</v>
      </c>
      <c r="C418" s="195">
        <v>0.93009298740000002</v>
      </c>
      <c r="D418" s="195">
        <v>2</v>
      </c>
      <c r="E418" s="195">
        <v>84</v>
      </c>
      <c r="F418" s="195" t="s">
        <v>2520</v>
      </c>
      <c r="G418" s="195" t="s">
        <v>424</v>
      </c>
      <c r="H418" s="195">
        <v>400</v>
      </c>
      <c r="I418" s="36" t="str">
        <f t="shared" si="6"/>
        <v>Marisnick, Jake</v>
      </c>
    </row>
    <row r="419" spans="1:9" x14ac:dyDescent="0.3">
      <c r="A419" s="195">
        <v>418</v>
      </c>
      <c r="B419" s="195">
        <v>572191</v>
      </c>
      <c r="C419" s="195">
        <v>0.91343195529999999</v>
      </c>
      <c r="D419" s="195">
        <v>3</v>
      </c>
      <c r="E419" s="195">
        <v>84</v>
      </c>
      <c r="F419" s="195" t="s">
        <v>227</v>
      </c>
      <c r="G419" s="195" t="s">
        <v>34</v>
      </c>
      <c r="H419" s="195">
        <v>670</v>
      </c>
      <c r="I419" s="36" t="str">
        <f t="shared" si="6"/>
        <v>Taylor, Michael</v>
      </c>
    </row>
    <row r="420" spans="1:9" x14ac:dyDescent="0.3">
      <c r="A420" s="195">
        <v>419</v>
      </c>
      <c r="B420" s="195">
        <v>519421</v>
      </c>
      <c r="C420" s="195">
        <v>0.81914823169999995</v>
      </c>
      <c r="D420" s="195">
        <v>4</v>
      </c>
      <c r="E420" s="195">
        <v>84</v>
      </c>
      <c r="F420" s="195" t="s">
        <v>2988</v>
      </c>
      <c r="G420" s="195" t="s">
        <v>92</v>
      </c>
      <c r="H420" s="195">
        <v>731</v>
      </c>
      <c r="I420" s="36" t="str">
        <f t="shared" si="6"/>
        <v>Wilkins, Andy</v>
      </c>
    </row>
    <row r="421" spans="1:9" x14ac:dyDescent="0.3">
      <c r="A421" s="195">
        <v>420</v>
      </c>
      <c r="B421" s="195">
        <v>605548</v>
      </c>
      <c r="C421" s="195">
        <v>0.81040676690000002</v>
      </c>
      <c r="D421" s="195">
        <v>5</v>
      </c>
      <c r="E421" s="195">
        <v>84</v>
      </c>
      <c r="F421" s="195" t="s">
        <v>6600</v>
      </c>
      <c r="G421" s="195" t="s">
        <v>36</v>
      </c>
      <c r="H421" s="195">
        <v>746</v>
      </c>
      <c r="I421" s="36" t="str">
        <f t="shared" si="6"/>
        <v>Zimmer, Bradley</v>
      </c>
    </row>
    <row r="422" spans="1:9" x14ac:dyDescent="0.3">
      <c r="A422" s="195">
        <v>421</v>
      </c>
      <c r="B422" s="195">
        <v>457803</v>
      </c>
      <c r="C422" s="195">
        <v>1</v>
      </c>
      <c r="D422" s="195">
        <v>1</v>
      </c>
      <c r="E422" s="195">
        <v>85</v>
      </c>
      <c r="F422" s="195" t="s">
        <v>44</v>
      </c>
      <c r="G422" s="195" t="s">
        <v>43</v>
      </c>
      <c r="H422" s="195">
        <v>85</v>
      </c>
      <c r="I422" s="36" t="str">
        <f t="shared" si="6"/>
        <v>Bruce, Jay</v>
      </c>
    </row>
    <row r="423" spans="1:9" x14ac:dyDescent="0.3">
      <c r="A423" s="195">
        <v>422</v>
      </c>
      <c r="B423" s="195">
        <v>501981</v>
      </c>
      <c r="C423" s="195">
        <v>0.94524691689999996</v>
      </c>
      <c r="D423" s="195">
        <v>2</v>
      </c>
      <c r="E423" s="195">
        <v>85</v>
      </c>
      <c r="F423" s="195" t="s">
        <v>85</v>
      </c>
      <c r="G423" s="195" t="s">
        <v>2644</v>
      </c>
      <c r="H423" s="195">
        <v>162</v>
      </c>
      <c r="I423" s="36" t="str">
        <f t="shared" si="6"/>
        <v>Davis, Khris</v>
      </c>
    </row>
    <row r="424" spans="1:9" x14ac:dyDescent="0.3">
      <c r="A424" s="195">
        <v>423</v>
      </c>
      <c r="B424" s="195">
        <v>519317</v>
      </c>
      <c r="C424" s="195">
        <v>0.93960263119999998</v>
      </c>
      <c r="D424" s="195">
        <v>3</v>
      </c>
      <c r="E424" s="195">
        <v>85</v>
      </c>
      <c r="F424" s="195" t="s">
        <v>222</v>
      </c>
      <c r="G424" s="195" t="s">
        <v>7279</v>
      </c>
      <c r="H424" s="195">
        <v>651</v>
      </c>
      <c r="I424" s="36" t="str">
        <f t="shared" si="6"/>
        <v>Stanton, Giancarlo</v>
      </c>
    </row>
    <row r="425" spans="1:9" x14ac:dyDescent="0.3">
      <c r="A425" s="195">
        <v>424</v>
      </c>
      <c r="B425" s="195">
        <v>489149</v>
      </c>
      <c r="C425" s="195">
        <v>0.93761490160000005</v>
      </c>
      <c r="D425" s="195">
        <v>4</v>
      </c>
      <c r="E425" s="195">
        <v>85</v>
      </c>
      <c r="F425" s="195" t="s">
        <v>179</v>
      </c>
      <c r="G425" s="195" t="s">
        <v>178</v>
      </c>
      <c r="H425" s="195">
        <v>446</v>
      </c>
      <c r="I425" s="36" t="str">
        <f t="shared" si="6"/>
        <v>Morrison, Logan</v>
      </c>
    </row>
    <row r="426" spans="1:9" x14ac:dyDescent="0.3">
      <c r="A426" s="195">
        <v>425</v>
      </c>
      <c r="B426" s="195">
        <v>594988</v>
      </c>
      <c r="C426" s="195">
        <v>0.93756321440000001</v>
      </c>
      <c r="D426" s="195">
        <v>5</v>
      </c>
      <c r="E426" s="195">
        <v>85</v>
      </c>
      <c r="F426" s="195" t="s">
        <v>4079</v>
      </c>
      <c r="G426" s="195" t="s">
        <v>68</v>
      </c>
      <c r="H426" s="195">
        <v>613</v>
      </c>
      <c r="I426" s="36" t="str">
        <f t="shared" si="6"/>
        <v>Schebler, Scott</v>
      </c>
    </row>
    <row r="427" spans="1:9" x14ac:dyDescent="0.3">
      <c r="A427" s="195">
        <v>426</v>
      </c>
      <c r="B427" s="195">
        <v>595144</v>
      </c>
      <c r="C427" s="195">
        <v>1</v>
      </c>
      <c r="D427" s="195">
        <v>1</v>
      </c>
      <c r="E427" s="195">
        <v>86</v>
      </c>
      <c r="F427" s="195" t="s">
        <v>6608</v>
      </c>
      <c r="G427" s="195" t="s">
        <v>6609</v>
      </c>
      <c r="H427" s="195">
        <v>86</v>
      </c>
      <c r="I427" s="36" t="str">
        <f t="shared" si="6"/>
        <v>Brugman, Jaycob</v>
      </c>
    </row>
    <row r="428" spans="1:9" x14ac:dyDescent="0.3">
      <c r="A428" s="195">
        <v>427</v>
      </c>
      <c r="B428" s="195">
        <v>621471</v>
      </c>
      <c r="C428" s="195">
        <v>0.8349137137</v>
      </c>
      <c r="D428" s="195">
        <v>2</v>
      </c>
      <c r="E428" s="195">
        <v>86</v>
      </c>
      <c r="F428" s="195" t="s">
        <v>6602</v>
      </c>
      <c r="G428" s="195" t="s">
        <v>6603</v>
      </c>
      <c r="H428" s="195">
        <v>532</v>
      </c>
      <c r="I428" s="36" t="str">
        <f t="shared" si="6"/>
        <v>Powell, Boog</v>
      </c>
    </row>
    <row r="429" spans="1:9" x14ac:dyDescent="0.3">
      <c r="A429" s="195">
        <v>428</v>
      </c>
      <c r="B429" s="195">
        <v>642423</v>
      </c>
      <c r="C429" s="195">
        <v>0.82512897149999997</v>
      </c>
      <c r="D429" s="195">
        <v>3</v>
      </c>
      <c r="E429" s="195">
        <v>86</v>
      </c>
      <c r="F429" s="195" t="s">
        <v>6281</v>
      </c>
      <c r="G429" s="195" t="s">
        <v>6282</v>
      </c>
      <c r="H429" s="195">
        <v>628</v>
      </c>
      <c r="I429" s="36" t="str">
        <f t="shared" si="6"/>
        <v>Sierra, Magneuris</v>
      </c>
    </row>
    <row r="430" spans="1:9" x14ac:dyDescent="0.3">
      <c r="A430" s="195">
        <v>429</v>
      </c>
      <c r="B430" s="195">
        <v>553882</v>
      </c>
      <c r="C430" s="195">
        <v>0.76881945610000002</v>
      </c>
      <c r="D430" s="195">
        <v>4</v>
      </c>
      <c r="E430" s="195">
        <v>86</v>
      </c>
      <c r="F430" s="195" t="s">
        <v>5176</v>
      </c>
      <c r="G430" s="195" t="s">
        <v>264</v>
      </c>
      <c r="H430" s="195">
        <v>459</v>
      </c>
      <c r="I430" s="36" t="str">
        <f t="shared" si="6"/>
        <v>Narvaez, Omar</v>
      </c>
    </row>
    <row r="431" spans="1:9" x14ac:dyDescent="0.3">
      <c r="A431" s="195">
        <v>430</v>
      </c>
      <c r="B431" s="195">
        <v>596103</v>
      </c>
      <c r="C431" s="195">
        <v>0.76032928109999998</v>
      </c>
      <c r="D431" s="195">
        <v>5</v>
      </c>
      <c r="E431" s="195">
        <v>86</v>
      </c>
      <c r="F431" s="195" t="s">
        <v>6377</v>
      </c>
      <c r="G431" s="195" t="s">
        <v>141</v>
      </c>
      <c r="H431" s="195">
        <v>631</v>
      </c>
      <c r="I431" s="36" t="str">
        <f t="shared" si="6"/>
        <v>Slater, Austin</v>
      </c>
    </row>
    <row r="432" spans="1:9" x14ac:dyDescent="0.3">
      <c r="A432" s="195">
        <v>431</v>
      </c>
      <c r="B432" s="195">
        <v>592178</v>
      </c>
      <c r="C432" s="195">
        <v>1</v>
      </c>
      <c r="D432" s="195">
        <v>1</v>
      </c>
      <c r="E432" s="195">
        <v>87</v>
      </c>
      <c r="F432" s="195" t="s">
        <v>3891</v>
      </c>
      <c r="G432" s="195" t="s">
        <v>1758</v>
      </c>
      <c r="H432" s="195">
        <v>87</v>
      </c>
      <c r="I432" s="36" t="str">
        <f t="shared" si="6"/>
        <v>Bryant, Kris</v>
      </c>
    </row>
    <row r="433" spans="1:9" x14ac:dyDescent="0.3">
      <c r="A433" s="195">
        <v>432</v>
      </c>
      <c r="B433" s="195">
        <v>553993</v>
      </c>
      <c r="C433" s="195">
        <v>0.96404278759999995</v>
      </c>
      <c r="D433" s="195">
        <v>2</v>
      </c>
      <c r="E433" s="195">
        <v>87</v>
      </c>
      <c r="F433" s="195" t="s">
        <v>3021</v>
      </c>
      <c r="G433" s="195" t="s">
        <v>3022</v>
      </c>
      <c r="H433" s="195">
        <v>658</v>
      </c>
      <c r="I433" s="36" t="str">
        <f t="shared" si="6"/>
        <v>Suarez, Eugenio</v>
      </c>
    </row>
    <row r="434" spans="1:9" x14ac:dyDescent="0.3">
      <c r="A434" s="195">
        <v>433</v>
      </c>
      <c r="B434" s="195">
        <v>608577</v>
      </c>
      <c r="C434" s="195">
        <v>0.92004434410000002</v>
      </c>
      <c r="D434" s="195">
        <v>3</v>
      </c>
      <c r="E434" s="195">
        <v>87</v>
      </c>
      <c r="F434" s="195" t="s">
        <v>4617</v>
      </c>
      <c r="G434" s="195" t="s">
        <v>4618</v>
      </c>
      <c r="H434" s="195">
        <v>420</v>
      </c>
      <c r="I434" s="36" t="str">
        <f t="shared" si="6"/>
        <v>Mazara, Nomar</v>
      </c>
    </row>
    <row r="435" spans="1:9" x14ac:dyDescent="0.3">
      <c r="A435" s="195">
        <v>434</v>
      </c>
      <c r="B435" s="195">
        <v>624424</v>
      </c>
      <c r="C435" s="195">
        <v>0.91754187700000001</v>
      </c>
      <c r="D435" s="195">
        <v>4</v>
      </c>
      <c r="E435" s="195">
        <v>87</v>
      </c>
      <c r="F435" s="195" t="s">
        <v>3918</v>
      </c>
      <c r="G435" s="195" t="s">
        <v>34</v>
      </c>
      <c r="H435" s="195">
        <v>137</v>
      </c>
      <c r="I435" s="36" t="str">
        <f t="shared" si="6"/>
        <v>Conforto, Michael</v>
      </c>
    </row>
    <row r="436" spans="1:9" x14ac:dyDescent="0.3">
      <c r="A436" s="195">
        <v>435</v>
      </c>
      <c r="B436" s="195">
        <v>572039</v>
      </c>
      <c r="C436" s="195">
        <v>0.91696301229999999</v>
      </c>
      <c r="D436" s="195">
        <v>5</v>
      </c>
      <c r="E436" s="195">
        <v>87</v>
      </c>
      <c r="F436" s="195" t="s">
        <v>4054</v>
      </c>
      <c r="G436" s="195" t="s">
        <v>458</v>
      </c>
      <c r="H436" s="195">
        <v>524</v>
      </c>
      <c r="I436" s="36" t="str">
        <f t="shared" si="6"/>
        <v>Piscotty, Stephen</v>
      </c>
    </row>
    <row r="437" spans="1:9" x14ac:dyDescent="0.3">
      <c r="A437" s="195">
        <v>436</v>
      </c>
      <c r="B437" s="195">
        <v>542992</v>
      </c>
      <c r="C437" s="195">
        <v>1</v>
      </c>
      <c r="D437" s="195">
        <v>1</v>
      </c>
      <c r="E437" s="195">
        <v>88</v>
      </c>
      <c r="F437" s="195" t="s">
        <v>2274</v>
      </c>
      <c r="G437" s="195" t="s">
        <v>92</v>
      </c>
      <c r="H437" s="195">
        <v>88</v>
      </c>
      <c r="I437" s="36" t="str">
        <f t="shared" si="6"/>
        <v>Burns, Andy</v>
      </c>
    </row>
    <row r="438" spans="1:9" x14ac:dyDescent="0.3">
      <c r="A438" s="195">
        <v>437</v>
      </c>
      <c r="B438" s="195">
        <v>518625</v>
      </c>
      <c r="C438" s="195">
        <v>0.77363350450000001</v>
      </c>
      <c r="D438" s="195">
        <v>2</v>
      </c>
      <c r="E438" s="195">
        <v>88</v>
      </c>
      <c r="F438" s="195" t="s">
        <v>517</v>
      </c>
      <c r="G438" s="195" t="s">
        <v>14</v>
      </c>
      <c r="H438" s="195">
        <v>182</v>
      </c>
      <c r="I438" s="36" t="str">
        <f t="shared" si="6"/>
        <v>Dominguez, Matt</v>
      </c>
    </row>
    <row r="439" spans="1:9" x14ac:dyDescent="0.3">
      <c r="A439" s="195">
        <v>438</v>
      </c>
      <c r="B439" s="195">
        <v>592680</v>
      </c>
      <c r="C439" s="195">
        <v>0.66539964839999999</v>
      </c>
      <c r="D439" s="195">
        <v>3</v>
      </c>
      <c r="E439" s="195">
        <v>88</v>
      </c>
      <c r="F439" s="195" t="s">
        <v>202</v>
      </c>
      <c r="G439" s="195" t="s">
        <v>4066</v>
      </c>
      <c r="H439" s="195">
        <v>566</v>
      </c>
      <c r="I439" s="36" t="str">
        <f t="shared" si="6"/>
        <v>Rivera, Yadiel</v>
      </c>
    </row>
    <row r="440" spans="1:9" x14ac:dyDescent="0.3">
      <c r="A440" s="195">
        <v>439</v>
      </c>
      <c r="B440" s="195">
        <v>592567</v>
      </c>
      <c r="C440" s="195">
        <v>0.66177402119999995</v>
      </c>
      <c r="D440" s="195">
        <v>4</v>
      </c>
      <c r="E440" s="195">
        <v>88</v>
      </c>
      <c r="F440" s="195" t="s">
        <v>4625</v>
      </c>
      <c r="G440" s="195" t="s">
        <v>4311</v>
      </c>
      <c r="H440" s="195">
        <v>443</v>
      </c>
      <c r="I440" s="36" t="str">
        <f t="shared" si="6"/>
        <v>Moran, Colin</v>
      </c>
    </row>
    <row r="441" spans="1:9" x14ac:dyDescent="0.3">
      <c r="A441" s="195">
        <v>440</v>
      </c>
      <c r="B441" s="195">
        <v>641531</v>
      </c>
      <c r="C441" s="195">
        <v>0.63070500780000005</v>
      </c>
      <c r="D441" s="195">
        <v>5</v>
      </c>
      <c r="E441" s="195">
        <v>88</v>
      </c>
      <c r="F441" s="195" t="s">
        <v>871</v>
      </c>
      <c r="G441" s="195" t="s">
        <v>140</v>
      </c>
      <c r="H441" s="195">
        <v>185</v>
      </c>
      <c r="I441" s="36" t="str">
        <f t="shared" si="6"/>
        <v>Dozier, Hunter</v>
      </c>
    </row>
    <row r="442" spans="1:9" x14ac:dyDescent="0.3">
      <c r="A442" s="195">
        <v>441</v>
      </c>
      <c r="B442" s="195">
        <v>542993</v>
      </c>
      <c r="C442" s="195">
        <v>1</v>
      </c>
      <c r="D442" s="195">
        <v>1</v>
      </c>
      <c r="E442" s="195">
        <v>89</v>
      </c>
      <c r="F442" s="195" t="s">
        <v>2274</v>
      </c>
      <c r="G442" s="195" t="s">
        <v>521</v>
      </c>
      <c r="H442" s="195">
        <v>89</v>
      </c>
      <c r="I442" s="36" t="str">
        <f t="shared" si="6"/>
        <v>Burns, Billy</v>
      </c>
    </row>
    <row r="443" spans="1:9" x14ac:dyDescent="0.3">
      <c r="A443" s="195">
        <v>442</v>
      </c>
      <c r="B443" s="195">
        <v>519184</v>
      </c>
      <c r="C443" s="195">
        <v>0.95159389220000001</v>
      </c>
      <c r="D443" s="195">
        <v>2</v>
      </c>
      <c r="E443" s="195">
        <v>89</v>
      </c>
      <c r="F443" s="195" t="s">
        <v>200</v>
      </c>
      <c r="G443" s="195" t="s">
        <v>107</v>
      </c>
      <c r="H443" s="195">
        <v>558</v>
      </c>
      <c r="I443" s="36" t="str">
        <f t="shared" si="6"/>
        <v>Revere, Ben</v>
      </c>
    </row>
    <row r="444" spans="1:9" x14ac:dyDescent="0.3">
      <c r="A444" s="195">
        <v>443</v>
      </c>
      <c r="B444" s="195">
        <v>543829</v>
      </c>
      <c r="C444" s="195">
        <v>0.88806420350000004</v>
      </c>
      <c r="D444" s="195">
        <v>3</v>
      </c>
      <c r="E444" s="195">
        <v>89</v>
      </c>
      <c r="F444" s="195" t="s">
        <v>123</v>
      </c>
      <c r="G444" s="195" t="s">
        <v>474</v>
      </c>
      <c r="H444" s="195">
        <v>266</v>
      </c>
      <c r="I444" s="36" t="str">
        <f t="shared" si="6"/>
        <v>Gordon, Dee</v>
      </c>
    </row>
    <row r="445" spans="1:9" x14ac:dyDescent="0.3">
      <c r="A445" s="195">
        <v>444</v>
      </c>
      <c r="B445" s="195">
        <v>501571</v>
      </c>
      <c r="C445" s="195">
        <v>0.87700214200000004</v>
      </c>
      <c r="D445" s="195">
        <v>4</v>
      </c>
      <c r="E445" s="195">
        <v>89</v>
      </c>
      <c r="F445" s="195" t="s">
        <v>2655</v>
      </c>
      <c r="G445" s="195" t="s">
        <v>189</v>
      </c>
      <c r="H445" s="195">
        <v>370</v>
      </c>
      <c r="I445" s="36" t="str">
        <f t="shared" si="6"/>
        <v>Lagares, Juan</v>
      </c>
    </row>
    <row r="446" spans="1:9" x14ac:dyDescent="0.3">
      <c r="A446" s="195">
        <v>445</v>
      </c>
      <c r="B446" s="195">
        <v>506560</v>
      </c>
      <c r="C446" s="195">
        <v>0.85882854590000002</v>
      </c>
      <c r="D446" s="195">
        <v>5</v>
      </c>
      <c r="E446" s="195">
        <v>89</v>
      </c>
      <c r="F446" s="195" t="s">
        <v>531</v>
      </c>
      <c r="G446" s="195" t="s">
        <v>439</v>
      </c>
      <c r="H446" s="195">
        <v>23</v>
      </c>
      <c r="I446" s="36" t="str">
        <f t="shared" si="6"/>
        <v>Amarista, Alexi</v>
      </c>
    </row>
    <row r="447" spans="1:9" x14ac:dyDescent="0.3">
      <c r="A447" s="195">
        <v>446</v>
      </c>
      <c r="B447" s="195">
        <v>502034</v>
      </c>
      <c r="C447" s="195">
        <v>1</v>
      </c>
      <c r="D447" s="195">
        <v>1</v>
      </c>
      <c r="E447" s="195">
        <v>90</v>
      </c>
      <c r="F447" s="195" t="s">
        <v>3894</v>
      </c>
      <c r="G447" s="195" t="s">
        <v>3895</v>
      </c>
      <c r="H447" s="195">
        <v>90</v>
      </c>
      <c r="I447" s="36" t="str">
        <f t="shared" si="6"/>
        <v>Burriss, Emmanuel</v>
      </c>
    </row>
    <row r="448" spans="1:9" x14ac:dyDescent="0.3">
      <c r="A448" s="195">
        <v>447</v>
      </c>
      <c r="B448" s="195">
        <v>457789</v>
      </c>
      <c r="C448" s="195">
        <v>0.9645347729</v>
      </c>
      <c r="D448" s="195">
        <v>2</v>
      </c>
      <c r="E448" s="195">
        <v>90</v>
      </c>
      <c r="F448" s="195" t="s">
        <v>318</v>
      </c>
      <c r="G448" s="195" t="s">
        <v>476</v>
      </c>
      <c r="H448" s="195">
        <v>725</v>
      </c>
      <c r="I448" s="36" t="str">
        <f t="shared" si="6"/>
        <v>Weeks, Jemile</v>
      </c>
    </row>
    <row r="449" spans="1:9" x14ac:dyDescent="0.3">
      <c r="A449" s="195">
        <v>448</v>
      </c>
      <c r="B449" s="195">
        <v>502285</v>
      </c>
      <c r="C449" s="195">
        <v>0.92023392270000004</v>
      </c>
      <c r="D449" s="195">
        <v>3</v>
      </c>
      <c r="E449" s="195">
        <v>90</v>
      </c>
      <c r="F449" s="195" t="s">
        <v>4003</v>
      </c>
      <c r="G449" s="195" t="s">
        <v>67</v>
      </c>
      <c r="H449" s="195">
        <v>369</v>
      </c>
      <c r="I449" s="36" t="str">
        <f t="shared" si="6"/>
        <v>Ladendorf, Tyler</v>
      </c>
    </row>
    <row r="450" spans="1:9" x14ac:dyDescent="0.3">
      <c r="A450" s="195">
        <v>449</v>
      </c>
      <c r="B450" s="195">
        <v>453895</v>
      </c>
      <c r="C450" s="195">
        <v>0.91163424839999996</v>
      </c>
      <c r="D450" s="195">
        <v>4</v>
      </c>
      <c r="E450" s="195">
        <v>90</v>
      </c>
      <c r="F450" s="195" t="s">
        <v>38</v>
      </c>
      <c r="G450" s="195" t="s">
        <v>466</v>
      </c>
      <c r="H450" s="195">
        <v>596</v>
      </c>
      <c r="I450" s="36" t="str">
        <f t="shared" si="6"/>
        <v>Ryan, Brendan</v>
      </c>
    </row>
    <row r="451" spans="1:9" x14ac:dyDescent="0.3">
      <c r="A451" s="195">
        <v>450</v>
      </c>
      <c r="B451" s="195">
        <v>502523</v>
      </c>
      <c r="C451" s="195">
        <v>0.91108889660000003</v>
      </c>
      <c r="D451" s="195">
        <v>5</v>
      </c>
      <c r="E451" s="195">
        <v>90</v>
      </c>
      <c r="F451" s="195" t="s">
        <v>2961</v>
      </c>
      <c r="G451" s="195" t="s">
        <v>1939</v>
      </c>
      <c r="H451" s="195">
        <v>473</v>
      </c>
      <c r="I451" s="36" t="str">
        <f t="shared" ref="I451:I514" si="7">F451&amp;", "&amp;G451</f>
        <v>O'Malley, Shawn</v>
      </c>
    </row>
    <row r="452" spans="1:9" x14ac:dyDescent="0.3">
      <c r="A452" s="195">
        <v>451</v>
      </c>
      <c r="B452" s="195">
        <v>502544</v>
      </c>
      <c r="C452" s="195">
        <v>1</v>
      </c>
      <c r="D452" s="195">
        <v>1</v>
      </c>
      <c r="E452" s="195">
        <v>91</v>
      </c>
      <c r="F452" s="195" t="s">
        <v>5144</v>
      </c>
      <c r="G452" s="195" t="s">
        <v>161</v>
      </c>
      <c r="H452" s="195">
        <v>91</v>
      </c>
      <c r="I452" s="36" t="str">
        <f t="shared" si="7"/>
        <v>Buss, Nick</v>
      </c>
    </row>
    <row r="453" spans="1:9" x14ac:dyDescent="0.3">
      <c r="A453" s="195">
        <v>452</v>
      </c>
      <c r="B453" s="195">
        <v>573088</v>
      </c>
      <c r="C453" s="195">
        <v>0.86582024300000004</v>
      </c>
      <c r="D453" s="195">
        <v>2</v>
      </c>
      <c r="E453" s="195">
        <v>91</v>
      </c>
      <c r="F453" s="195" t="s">
        <v>2193</v>
      </c>
      <c r="G453" s="195" t="s">
        <v>170</v>
      </c>
      <c r="H453" s="195">
        <v>512</v>
      </c>
      <c r="I453" s="36" t="str">
        <f t="shared" si="7"/>
        <v>Perkins, Cameron</v>
      </c>
    </row>
    <row r="454" spans="1:9" x14ac:dyDescent="0.3">
      <c r="A454" s="195">
        <v>453</v>
      </c>
      <c r="B454" s="195">
        <v>516809</v>
      </c>
      <c r="C454" s="195">
        <v>0.83660936370000005</v>
      </c>
      <c r="D454" s="195">
        <v>3</v>
      </c>
      <c r="E454" s="195">
        <v>91</v>
      </c>
      <c r="F454" s="195" t="s">
        <v>2507</v>
      </c>
      <c r="G454" s="195" t="s">
        <v>2508</v>
      </c>
      <c r="H454" s="195">
        <v>371</v>
      </c>
      <c r="I454" s="36" t="str">
        <f t="shared" si="7"/>
        <v>Lake, Junior</v>
      </c>
    </row>
    <row r="455" spans="1:9" x14ac:dyDescent="0.3">
      <c r="A455" s="195">
        <v>454</v>
      </c>
      <c r="B455" s="195">
        <v>543089</v>
      </c>
      <c r="C455" s="195">
        <v>0.83490492559999996</v>
      </c>
      <c r="D455" s="195">
        <v>4</v>
      </c>
      <c r="E455" s="195">
        <v>91</v>
      </c>
      <c r="F455" s="195" t="s">
        <v>85</v>
      </c>
      <c r="G455" s="195" t="s">
        <v>227</v>
      </c>
      <c r="H455" s="195">
        <v>164</v>
      </c>
      <c r="I455" s="36" t="str">
        <f t="shared" si="7"/>
        <v>Davis, Taylor</v>
      </c>
    </row>
    <row r="456" spans="1:9" x14ac:dyDescent="0.3">
      <c r="A456" s="195">
        <v>455</v>
      </c>
      <c r="B456" s="195">
        <v>605183</v>
      </c>
      <c r="C456" s="195">
        <v>0.8155965449</v>
      </c>
      <c r="D456" s="195">
        <v>5</v>
      </c>
      <c r="E456" s="195">
        <v>91</v>
      </c>
      <c r="F456" s="195" t="s">
        <v>5140</v>
      </c>
      <c r="G456" s="195" t="s">
        <v>17</v>
      </c>
      <c r="H456" s="195">
        <v>131</v>
      </c>
      <c r="I456" s="36" t="str">
        <f t="shared" si="7"/>
        <v>Coats, Jason</v>
      </c>
    </row>
    <row r="457" spans="1:9" x14ac:dyDescent="0.3">
      <c r="A457" s="195">
        <v>456</v>
      </c>
      <c r="B457" s="195">
        <v>460077</v>
      </c>
      <c r="C457" s="195">
        <v>1</v>
      </c>
      <c r="D457" s="195">
        <v>1</v>
      </c>
      <c r="E457" s="195">
        <v>92</v>
      </c>
      <c r="F457" s="195" t="s">
        <v>396</v>
      </c>
      <c r="G457" s="195" t="s">
        <v>223</v>
      </c>
      <c r="H457" s="195">
        <v>92</v>
      </c>
      <c r="I457" s="36" t="str">
        <f t="shared" si="7"/>
        <v>Butera, Drew</v>
      </c>
    </row>
    <row r="458" spans="1:9" x14ac:dyDescent="0.3">
      <c r="A458" s="195">
        <v>457</v>
      </c>
      <c r="B458" s="195">
        <v>435064</v>
      </c>
      <c r="C458" s="195">
        <v>0.95956755780000003</v>
      </c>
      <c r="D458" s="195">
        <v>2</v>
      </c>
      <c r="E458" s="195">
        <v>92</v>
      </c>
      <c r="F458" s="195" t="s">
        <v>240</v>
      </c>
      <c r="G458" s="195" t="s">
        <v>7</v>
      </c>
      <c r="H458" s="195">
        <v>735</v>
      </c>
      <c r="I458" s="36" t="str">
        <f t="shared" si="7"/>
        <v>Wilson, Bobby</v>
      </c>
    </row>
    <row r="459" spans="1:9" x14ac:dyDescent="0.3">
      <c r="A459" s="195">
        <v>458</v>
      </c>
      <c r="B459" s="195">
        <v>446192</v>
      </c>
      <c r="C459" s="195">
        <v>0.92351437739999998</v>
      </c>
      <c r="D459" s="195">
        <v>3</v>
      </c>
      <c r="E459" s="195">
        <v>92</v>
      </c>
      <c r="F459" s="195" t="s">
        <v>176</v>
      </c>
      <c r="G459" s="195" t="s">
        <v>148</v>
      </c>
      <c r="H459" s="195">
        <v>440</v>
      </c>
      <c r="I459" s="36" t="str">
        <f t="shared" si="7"/>
        <v>Moore, Adam</v>
      </c>
    </row>
    <row r="460" spans="1:9" x14ac:dyDescent="0.3">
      <c r="A460" s="195">
        <v>459</v>
      </c>
      <c r="B460" s="195">
        <v>425900</v>
      </c>
      <c r="C460" s="195">
        <v>0.914458196</v>
      </c>
      <c r="D460" s="195">
        <v>4</v>
      </c>
      <c r="E460" s="195">
        <v>92</v>
      </c>
      <c r="F460" s="195" t="s">
        <v>262</v>
      </c>
      <c r="G460" s="195" t="s">
        <v>460</v>
      </c>
      <c r="H460" s="195">
        <v>461</v>
      </c>
      <c r="I460" s="36" t="str">
        <f t="shared" si="7"/>
        <v>Navarro, Dioner</v>
      </c>
    </row>
    <row r="461" spans="1:9" x14ac:dyDescent="0.3">
      <c r="A461" s="195">
        <v>460</v>
      </c>
      <c r="B461" s="195">
        <v>456124</v>
      </c>
      <c r="C461" s="195">
        <v>0.90874685779999997</v>
      </c>
      <c r="D461" s="195">
        <v>5</v>
      </c>
      <c r="E461" s="195">
        <v>92</v>
      </c>
      <c r="F461" s="195" t="s">
        <v>404</v>
      </c>
      <c r="G461" s="195" t="s">
        <v>403</v>
      </c>
      <c r="H461" s="195">
        <v>366</v>
      </c>
      <c r="I461" s="36" t="str">
        <f t="shared" si="7"/>
        <v>Kratz, Erik</v>
      </c>
    </row>
    <row r="462" spans="1:9" x14ac:dyDescent="0.3">
      <c r="A462" s="195">
        <v>461</v>
      </c>
      <c r="B462" s="195">
        <v>456714</v>
      </c>
      <c r="C462" s="195">
        <v>1</v>
      </c>
      <c r="D462" s="195">
        <v>1</v>
      </c>
      <c r="E462" s="195">
        <v>93</v>
      </c>
      <c r="F462" s="195" t="s">
        <v>522</v>
      </c>
      <c r="G462" s="195" t="s">
        <v>521</v>
      </c>
      <c r="H462" s="195">
        <v>93</v>
      </c>
      <c r="I462" s="36" t="str">
        <f t="shared" si="7"/>
        <v>Butler, Billy</v>
      </c>
    </row>
    <row r="463" spans="1:9" x14ac:dyDescent="0.3">
      <c r="A463" s="195">
        <v>462</v>
      </c>
      <c r="B463" s="195">
        <v>425902</v>
      </c>
      <c r="C463" s="195">
        <v>0.90036017599999996</v>
      </c>
      <c r="D463" s="195">
        <v>2</v>
      </c>
      <c r="E463" s="195">
        <v>93</v>
      </c>
      <c r="F463" s="195" t="s">
        <v>422</v>
      </c>
      <c r="G463" s="195" t="s">
        <v>421</v>
      </c>
      <c r="H463" s="195">
        <v>210</v>
      </c>
      <c r="I463" s="36" t="str">
        <f t="shared" si="7"/>
        <v>Fielder, Prince</v>
      </c>
    </row>
    <row r="464" spans="1:9" x14ac:dyDescent="0.3">
      <c r="A464" s="195">
        <v>463</v>
      </c>
      <c r="B464" s="195">
        <v>425766</v>
      </c>
      <c r="C464" s="195">
        <v>0.89821883410000003</v>
      </c>
      <c r="D464" s="195">
        <v>3</v>
      </c>
      <c r="E464" s="195">
        <v>93</v>
      </c>
      <c r="F464" s="195" t="s">
        <v>378</v>
      </c>
      <c r="G464" s="195" t="s">
        <v>331</v>
      </c>
      <c r="H464" s="195">
        <v>386</v>
      </c>
      <c r="I464" s="36" t="str">
        <f t="shared" si="7"/>
        <v>Loney, James</v>
      </c>
    </row>
    <row r="465" spans="1:9" x14ac:dyDescent="0.3">
      <c r="A465" s="195">
        <v>464</v>
      </c>
      <c r="B465" s="195">
        <v>445988</v>
      </c>
      <c r="C465" s="195">
        <v>0.82266387919999995</v>
      </c>
      <c r="D465" s="195">
        <v>4</v>
      </c>
      <c r="E465" s="195">
        <v>93</v>
      </c>
      <c r="F465" s="195" t="s">
        <v>190</v>
      </c>
      <c r="G465" s="195" t="s">
        <v>159</v>
      </c>
      <c r="H465" s="195">
        <v>533</v>
      </c>
      <c r="I465" s="36" t="str">
        <f t="shared" si="7"/>
        <v>Prado, Martin</v>
      </c>
    </row>
    <row r="466" spans="1:9" x14ac:dyDescent="0.3">
      <c r="A466" s="195">
        <v>465</v>
      </c>
      <c r="B466" s="195">
        <v>519208</v>
      </c>
      <c r="C466" s="195">
        <v>0.81934666590000005</v>
      </c>
      <c r="D466" s="195">
        <v>5</v>
      </c>
      <c r="E466" s="195">
        <v>93</v>
      </c>
      <c r="F466" s="195" t="s">
        <v>204</v>
      </c>
      <c r="G466" s="195" t="s">
        <v>394</v>
      </c>
      <c r="H466" s="195">
        <v>570</v>
      </c>
      <c r="I466" s="36" t="str">
        <f t="shared" si="7"/>
        <v>Robinson, Clint</v>
      </c>
    </row>
    <row r="467" spans="1:9" x14ac:dyDescent="0.3">
      <c r="A467" s="195">
        <v>466</v>
      </c>
      <c r="B467" s="195">
        <v>621439</v>
      </c>
      <c r="C467" s="195">
        <v>1</v>
      </c>
      <c r="D467" s="195">
        <v>1</v>
      </c>
      <c r="E467" s="195">
        <v>94</v>
      </c>
      <c r="F467" s="195" t="s">
        <v>3898</v>
      </c>
      <c r="G467" s="195" t="s">
        <v>3899</v>
      </c>
      <c r="H467" s="195">
        <v>94</v>
      </c>
      <c r="I467" s="36" t="str">
        <f t="shared" si="7"/>
        <v>Buxton, Byron</v>
      </c>
    </row>
    <row r="468" spans="1:9" x14ac:dyDescent="0.3">
      <c r="A468" s="195">
        <v>467</v>
      </c>
      <c r="B468" s="195">
        <v>545338</v>
      </c>
      <c r="C468" s="195">
        <v>0.90053733889999998</v>
      </c>
      <c r="D468" s="195">
        <v>2</v>
      </c>
      <c r="E468" s="195">
        <v>94</v>
      </c>
      <c r="F468" s="195" t="s">
        <v>125</v>
      </c>
      <c r="G468" s="195" t="s">
        <v>161</v>
      </c>
      <c r="H468" s="195">
        <v>223</v>
      </c>
      <c r="I468" s="36" t="str">
        <f t="shared" si="7"/>
        <v>Franklin, Nick</v>
      </c>
    </row>
    <row r="469" spans="1:9" x14ac:dyDescent="0.3">
      <c r="A469" s="195">
        <v>468</v>
      </c>
      <c r="B469" s="195">
        <v>593700</v>
      </c>
      <c r="C469" s="195">
        <v>0.88487152390000001</v>
      </c>
      <c r="D469" s="195">
        <v>3</v>
      </c>
      <c r="E469" s="195">
        <v>94</v>
      </c>
      <c r="F469" s="195" t="s">
        <v>4606</v>
      </c>
      <c r="G469" s="195" t="s">
        <v>4607</v>
      </c>
      <c r="H469" s="195">
        <v>287</v>
      </c>
      <c r="I469" s="36" t="str">
        <f t="shared" si="7"/>
        <v>Hanson, Alen</v>
      </c>
    </row>
    <row r="470" spans="1:9" x14ac:dyDescent="0.3">
      <c r="A470" s="195">
        <v>469</v>
      </c>
      <c r="B470" s="195">
        <v>593647</v>
      </c>
      <c r="C470" s="195">
        <v>0.86442923549999995</v>
      </c>
      <c r="D470" s="195">
        <v>4</v>
      </c>
      <c r="E470" s="195">
        <v>94</v>
      </c>
      <c r="F470" s="195" t="s">
        <v>3882</v>
      </c>
      <c r="G470" s="195" t="s">
        <v>3883</v>
      </c>
      <c r="H470" s="195">
        <v>82</v>
      </c>
      <c r="I470" s="36" t="str">
        <f t="shared" si="7"/>
        <v>Brito, Socrates</v>
      </c>
    </row>
    <row r="471" spans="1:9" x14ac:dyDescent="0.3">
      <c r="A471" s="195">
        <v>470</v>
      </c>
      <c r="B471" s="195">
        <v>641553</v>
      </c>
      <c r="C471" s="195">
        <v>0.81085598390000002</v>
      </c>
      <c r="D471" s="195">
        <v>5</v>
      </c>
      <c r="E471" s="195">
        <v>94</v>
      </c>
      <c r="F471" s="195" t="s">
        <v>6627</v>
      </c>
      <c r="G471" s="195" t="s">
        <v>148</v>
      </c>
      <c r="H471" s="195">
        <v>199</v>
      </c>
      <c r="I471" s="36" t="str">
        <f t="shared" si="7"/>
        <v>Engel, Adam</v>
      </c>
    </row>
    <row r="472" spans="1:9" x14ac:dyDescent="0.3">
      <c r="A472" s="195">
        <v>471</v>
      </c>
      <c r="B472" s="195">
        <v>407781</v>
      </c>
      <c r="C472" s="195">
        <v>1</v>
      </c>
      <c r="D472" s="195">
        <v>1</v>
      </c>
      <c r="E472" s="195">
        <v>95</v>
      </c>
      <c r="F472" s="195" t="s">
        <v>46</v>
      </c>
      <c r="G472" s="195" t="s">
        <v>45</v>
      </c>
      <c r="H472" s="195">
        <v>95</v>
      </c>
      <c r="I472" s="36" t="str">
        <f t="shared" si="7"/>
        <v>Byrd, Marlon</v>
      </c>
    </row>
    <row r="473" spans="1:9" x14ac:dyDescent="0.3">
      <c r="A473" s="195">
        <v>472</v>
      </c>
      <c r="B473" s="195">
        <v>460099</v>
      </c>
      <c r="C473" s="195">
        <v>0.94256250959999999</v>
      </c>
      <c r="D473" s="195">
        <v>2</v>
      </c>
      <c r="E473" s="195">
        <v>95</v>
      </c>
      <c r="F473" s="195" t="s">
        <v>199</v>
      </c>
      <c r="G473" s="195" t="s">
        <v>198</v>
      </c>
      <c r="H473" s="195">
        <v>553</v>
      </c>
      <c r="I473" s="36" t="str">
        <f t="shared" si="7"/>
        <v>Reimold, Nolan</v>
      </c>
    </row>
    <row r="474" spans="1:9" x14ac:dyDescent="0.3">
      <c r="A474" s="195">
        <v>473</v>
      </c>
      <c r="B474" s="195">
        <v>346874</v>
      </c>
      <c r="C474" s="195">
        <v>0.94076320560000004</v>
      </c>
      <c r="D474" s="195">
        <v>3</v>
      </c>
      <c r="E474" s="195">
        <v>95</v>
      </c>
      <c r="F474" s="195" t="s">
        <v>391</v>
      </c>
      <c r="G474" s="195" t="s">
        <v>189</v>
      </c>
      <c r="H474" s="195">
        <v>696</v>
      </c>
      <c r="I474" s="36" t="str">
        <f t="shared" si="7"/>
        <v>Uribe, Juan</v>
      </c>
    </row>
    <row r="475" spans="1:9" x14ac:dyDescent="0.3">
      <c r="A475" s="195">
        <v>474</v>
      </c>
      <c r="B475" s="195">
        <v>434604</v>
      </c>
      <c r="C475" s="195">
        <v>0.94035123769999995</v>
      </c>
      <c r="D475" s="195">
        <v>4</v>
      </c>
      <c r="E475" s="195">
        <v>95</v>
      </c>
      <c r="F475" s="195" t="s">
        <v>392</v>
      </c>
      <c r="G475" s="195" t="s">
        <v>221</v>
      </c>
      <c r="H475" s="195">
        <v>447</v>
      </c>
      <c r="I475" s="36" t="str">
        <f t="shared" si="7"/>
        <v>Morse, Mike</v>
      </c>
    </row>
    <row r="476" spans="1:9" x14ac:dyDescent="0.3">
      <c r="A476" s="195">
        <v>475</v>
      </c>
      <c r="B476" s="195">
        <v>448605</v>
      </c>
      <c r="C476" s="195">
        <v>0.93781243110000001</v>
      </c>
      <c r="D476" s="195">
        <v>5</v>
      </c>
      <c r="E476" s="195">
        <v>95</v>
      </c>
      <c r="F476" s="195" t="s">
        <v>207</v>
      </c>
      <c r="G476" s="195" t="s">
        <v>63</v>
      </c>
      <c r="H476" s="195">
        <v>590</v>
      </c>
      <c r="I476" s="36" t="str">
        <f t="shared" si="7"/>
        <v>Ruggiano, Justin</v>
      </c>
    </row>
    <row r="477" spans="1:9" x14ac:dyDescent="0.3">
      <c r="A477" s="195">
        <v>476</v>
      </c>
      <c r="B477" s="195">
        <v>452678</v>
      </c>
      <c r="C477" s="195">
        <v>1</v>
      </c>
      <c r="D477" s="195">
        <v>1</v>
      </c>
      <c r="E477" s="195">
        <v>96</v>
      </c>
      <c r="F477" s="195" t="s">
        <v>49</v>
      </c>
      <c r="G477" s="195" t="s">
        <v>497</v>
      </c>
      <c r="H477" s="195">
        <v>96</v>
      </c>
      <c r="I477" s="36" t="str">
        <f t="shared" si="7"/>
        <v>Cabrera, Asdrubal</v>
      </c>
    </row>
    <row r="478" spans="1:9" x14ac:dyDescent="0.3">
      <c r="A478" s="195">
        <v>477</v>
      </c>
      <c r="B478" s="195">
        <v>500208</v>
      </c>
      <c r="C478" s="195">
        <v>0.96582716859999995</v>
      </c>
      <c r="D478" s="195">
        <v>2</v>
      </c>
      <c r="E478" s="195">
        <v>96</v>
      </c>
      <c r="F478" s="195" t="s">
        <v>3016</v>
      </c>
      <c r="G478" s="195" t="s">
        <v>3017</v>
      </c>
      <c r="H478" s="195">
        <v>643</v>
      </c>
      <c r="I478" s="36" t="str">
        <f t="shared" si="7"/>
        <v>Solarte, Yangervis</v>
      </c>
    </row>
    <row r="479" spans="1:9" x14ac:dyDescent="0.3">
      <c r="A479" s="195">
        <v>478</v>
      </c>
      <c r="B479" s="195">
        <v>544369</v>
      </c>
      <c r="C479" s="195">
        <v>0.89603930190000003</v>
      </c>
      <c r="D479" s="195">
        <v>3</v>
      </c>
      <c r="E479" s="195">
        <v>96</v>
      </c>
      <c r="F479" s="195" t="s">
        <v>885</v>
      </c>
      <c r="G479" s="195" t="s">
        <v>886</v>
      </c>
      <c r="H479" s="195">
        <v>276</v>
      </c>
      <c r="I479" s="36" t="str">
        <f t="shared" si="7"/>
        <v>Gregorius, Didi</v>
      </c>
    </row>
    <row r="480" spans="1:9" x14ac:dyDescent="0.3">
      <c r="A480" s="195">
        <v>479</v>
      </c>
      <c r="B480" s="195">
        <v>502517</v>
      </c>
      <c r="C480" s="195">
        <v>0.89061290100000001</v>
      </c>
      <c r="D480" s="195">
        <v>4</v>
      </c>
      <c r="E480" s="195">
        <v>96</v>
      </c>
      <c r="F480" s="195" t="s">
        <v>181</v>
      </c>
      <c r="G480" s="195" t="s">
        <v>182</v>
      </c>
      <c r="H480" s="195">
        <v>453</v>
      </c>
      <c r="I480" s="36" t="str">
        <f t="shared" si="7"/>
        <v>Murphy, Daniel</v>
      </c>
    </row>
    <row r="481" spans="1:9" x14ac:dyDescent="0.3">
      <c r="A481" s="195">
        <v>480</v>
      </c>
      <c r="B481" s="195">
        <v>649557</v>
      </c>
      <c r="C481" s="195">
        <v>0.87500106150000001</v>
      </c>
      <c r="D481" s="195">
        <v>5</v>
      </c>
      <c r="E481" s="195">
        <v>96</v>
      </c>
      <c r="F481" s="195" t="s">
        <v>90</v>
      </c>
      <c r="G481" s="195" t="s">
        <v>4585</v>
      </c>
      <c r="H481" s="195">
        <v>174</v>
      </c>
      <c r="I481" s="36" t="str">
        <f t="shared" si="7"/>
        <v>Diaz, Aledmys</v>
      </c>
    </row>
    <row r="482" spans="1:9" x14ac:dyDescent="0.3">
      <c r="A482" s="195">
        <v>481</v>
      </c>
      <c r="B482" s="195">
        <v>466320</v>
      </c>
      <c r="C482" s="195">
        <v>1</v>
      </c>
      <c r="D482" s="195">
        <v>1</v>
      </c>
      <c r="E482" s="195">
        <v>97</v>
      </c>
      <c r="F482" s="195" t="s">
        <v>49</v>
      </c>
      <c r="G482" s="195" t="s">
        <v>48</v>
      </c>
      <c r="H482" s="195">
        <v>97</v>
      </c>
      <c r="I482" s="36" t="str">
        <f t="shared" si="7"/>
        <v>Cabrera, Melky</v>
      </c>
    </row>
    <row r="483" spans="1:9" x14ac:dyDescent="0.3">
      <c r="A483" s="195">
        <v>482</v>
      </c>
      <c r="B483" s="195">
        <v>502210</v>
      </c>
      <c r="C483" s="195">
        <v>0.94985924889999995</v>
      </c>
      <c r="D483" s="195">
        <v>2</v>
      </c>
      <c r="E483" s="195">
        <v>97</v>
      </c>
      <c r="F483" s="195" t="s">
        <v>197</v>
      </c>
      <c r="G483" s="195" t="s">
        <v>129</v>
      </c>
      <c r="H483" s="195">
        <v>549</v>
      </c>
      <c r="I483" s="36" t="str">
        <f t="shared" si="7"/>
        <v>Reddick, Josh</v>
      </c>
    </row>
    <row r="484" spans="1:9" x14ac:dyDescent="0.3">
      <c r="A484" s="195">
        <v>483</v>
      </c>
      <c r="B484" s="195">
        <v>518960</v>
      </c>
      <c r="C484" s="195">
        <v>0.94623393349999996</v>
      </c>
      <c r="D484" s="195">
        <v>3</v>
      </c>
      <c r="E484" s="195">
        <v>97</v>
      </c>
      <c r="F484" s="195" t="s">
        <v>441</v>
      </c>
      <c r="G484" s="195" t="s">
        <v>234</v>
      </c>
      <c r="H484" s="195">
        <v>391</v>
      </c>
      <c r="I484" s="36" t="str">
        <f t="shared" si="7"/>
        <v>Lucroy, Jonathan</v>
      </c>
    </row>
    <row r="485" spans="1:9" x14ac:dyDescent="0.3">
      <c r="A485" s="195">
        <v>484</v>
      </c>
      <c r="B485" s="195">
        <v>493329</v>
      </c>
      <c r="C485" s="195">
        <v>0.93324671690000005</v>
      </c>
      <c r="D485" s="195">
        <v>4</v>
      </c>
      <c r="E485" s="195">
        <v>97</v>
      </c>
      <c r="F485" s="195" t="s">
        <v>5200</v>
      </c>
      <c r="G485" s="195" t="s">
        <v>5201</v>
      </c>
      <c r="H485" s="195">
        <v>279</v>
      </c>
      <c r="I485" s="36" t="str">
        <f t="shared" si="7"/>
        <v>Gurriel, Yulieski</v>
      </c>
    </row>
    <row r="486" spans="1:9" x14ac:dyDescent="0.3">
      <c r="A486" s="195">
        <v>485</v>
      </c>
      <c r="B486" s="195">
        <v>425877</v>
      </c>
      <c r="C486" s="195">
        <v>0.92992198640000001</v>
      </c>
      <c r="D486" s="195">
        <v>5</v>
      </c>
      <c r="E486" s="195">
        <v>97</v>
      </c>
      <c r="F486" s="195" t="s">
        <v>271</v>
      </c>
      <c r="G486" s="195" t="s">
        <v>270</v>
      </c>
      <c r="H486" s="195">
        <v>435</v>
      </c>
      <c r="I486" s="36" t="str">
        <f t="shared" si="7"/>
        <v>Molina, Yadier</v>
      </c>
    </row>
    <row r="487" spans="1:9" x14ac:dyDescent="0.3">
      <c r="A487" s="195">
        <v>486</v>
      </c>
      <c r="B487" s="195">
        <v>408234</v>
      </c>
      <c r="C487" s="195">
        <v>1</v>
      </c>
      <c r="D487" s="195">
        <v>1</v>
      </c>
      <c r="E487" s="195">
        <v>98</v>
      </c>
      <c r="F487" s="195" t="s">
        <v>49</v>
      </c>
      <c r="G487" s="195" t="s">
        <v>258</v>
      </c>
      <c r="H487" s="195">
        <v>98</v>
      </c>
      <c r="I487" s="36" t="str">
        <f t="shared" si="7"/>
        <v>Cabrera, Miguel</v>
      </c>
    </row>
    <row r="488" spans="1:9" x14ac:dyDescent="0.3">
      <c r="A488" s="195">
        <v>487</v>
      </c>
      <c r="B488" s="195">
        <v>458015</v>
      </c>
      <c r="C488" s="195">
        <v>0.94456605500000002</v>
      </c>
      <c r="D488" s="195">
        <v>2</v>
      </c>
      <c r="E488" s="195">
        <v>98</v>
      </c>
      <c r="F488" s="195" t="s">
        <v>343</v>
      </c>
      <c r="G488" s="195" t="s">
        <v>115</v>
      </c>
      <c r="H488" s="195">
        <v>715</v>
      </c>
      <c r="I488" s="36" t="str">
        <f t="shared" si="7"/>
        <v>Votto, Joey</v>
      </c>
    </row>
    <row r="489" spans="1:9" x14ac:dyDescent="0.3">
      <c r="A489" s="195">
        <v>488</v>
      </c>
      <c r="B489" s="195">
        <v>452234</v>
      </c>
      <c r="C489" s="195">
        <v>0.92220786219999995</v>
      </c>
      <c r="D489" s="195">
        <v>3</v>
      </c>
      <c r="E489" s="195">
        <v>98</v>
      </c>
      <c r="F489" s="195" t="s">
        <v>216</v>
      </c>
      <c r="G489" s="195" t="s">
        <v>215</v>
      </c>
      <c r="H489" s="195">
        <v>636</v>
      </c>
      <c r="I489" s="36" t="str">
        <f t="shared" si="7"/>
        <v>Smith, Seth</v>
      </c>
    </row>
    <row r="490" spans="1:9" x14ac:dyDescent="0.3">
      <c r="A490" s="195">
        <v>489</v>
      </c>
      <c r="B490" s="195">
        <v>452252</v>
      </c>
      <c r="C490" s="195">
        <v>0.91224378120000005</v>
      </c>
      <c r="D490" s="195">
        <v>4</v>
      </c>
      <c r="E490" s="195">
        <v>98</v>
      </c>
      <c r="F490" s="195" t="s">
        <v>395</v>
      </c>
      <c r="G490" s="195" t="s">
        <v>148</v>
      </c>
      <c r="H490" s="195">
        <v>380</v>
      </c>
      <c r="I490" s="36" t="str">
        <f t="shared" si="7"/>
        <v>Lind, Adam</v>
      </c>
    </row>
    <row r="491" spans="1:9" x14ac:dyDescent="0.3">
      <c r="A491" s="195">
        <v>490</v>
      </c>
      <c r="B491" s="195">
        <v>408236</v>
      </c>
      <c r="C491" s="195">
        <v>0.90457123159999997</v>
      </c>
      <c r="D491" s="195">
        <v>5</v>
      </c>
      <c r="E491" s="195">
        <v>98</v>
      </c>
      <c r="F491" s="195" t="s">
        <v>121</v>
      </c>
      <c r="G491" s="195" t="s">
        <v>306</v>
      </c>
      <c r="H491" s="195">
        <v>259</v>
      </c>
      <c r="I491" s="36" t="str">
        <f t="shared" si="7"/>
        <v>Gonzalez, Adrian</v>
      </c>
    </row>
    <row r="492" spans="1:9" x14ac:dyDescent="0.3">
      <c r="A492" s="195">
        <v>491</v>
      </c>
      <c r="B492" s="195">
        <v>541608</v>
      </c>
      <c r="C492" s="195">
        <v>1</v>
      </c>
      <c r="D492" s="195">
        <v>1</v>
      </c>
      <c r="E492" s="195">
        <v>99</v>
      </c>
      <c r="F492" s="195" t="s">
        <v>49</v>
      </c>
      <c r="G492" s="195" t="s">
        <v>285</v>
      </c>
      <c r="H492" s="195">
        <v>99</v>
      </c>
      <c r="I492" s="36" t="str">
        <f t="shared" si="7"/>
        <v>Cabrera, Ramon</v>
      </c>
    </row>
    <row r="493" spans="1:9" x14ac:dyDescent="0.3">
      <c r="A493" s="195">
        <v>492</v>
      </c>
      <c r="B493" s="195">
        <v>607345</v>
      </c>
      <c r="C493" s="195">
        <v>0.91564964100000001</v>
      </c>
      <c r="D493" s="195">
        <v>2</v>
      </c>
      <c r="E493" s="195">
        <v>99</v>
      </c>
      <c r="F493" s="195" t="s">
        <v>216</v>
      </c>
      <c r="G493" s="195" t="s">
        <v>5190</v>
      </c>
      <c r="H493" s="195">
        <v>634</v>
      </c>
      <c r="I493" s="36" t="str">
        <f t="shared" si="7"/>
        <v>Smith, Kevan</v>
      </c>
    </row>
    <row r="494" spans="1:9" x14ac:dyDescent="0.3">
      <c r="A494" s="195">
        <v>493</v>
      </c>
      <c r="B494" s="195">
        <v>607732</v>
      </c>
      <c r="C494" s="195">
        <v>0.84566400819999998</v>
      </c>
      <c r="D494" s="195">
        <v>3</v>
      </c>
      <c r="E494" s="195">
        <v>99</v>
      </c>
      <c r="F494" s="195" t="s">
        <v>5052</v>
      </c>
      <c r="G494" s="195" t="s">
        <v>947</v>
      </c>
      <c r="H494" s="195">
        <v>650</v>
      </c>
      <c r="I494" s="36" t="str">
        <f t="shared" si="7"/>
        <v>Stallings, Jacob</v>
      </c>
    </row>
    <row r="495" spans="1:9" x14ac:dyDescent="0.3">
      <c r="A495" s="195">
        <v>494</v>
      </c>
      <c r="B495" s="195">
        <v>444489</v>
      </c>
      <c r="C495" s="195">
        <v>0.81038615940000003</v>
      </c>
      <c r="D495" s="195">
        <v>4</v>
      </c>
      <c r="E495" s="195">
        <v>99</v>
      </c>
      <c r="F495" s="195" t="s">
        <v>5056</v>
      </c>
      <c r="G495" s="195" t="s">
        <v>4599</v>
      </c>
      <c r="H495" s="195">
        <v>521</v>
      </c>
      <c r="I495" s="36" t="str">
        <f t="shared" si="7"/>
        <v>Pina, Manuel</v>
      </c>
    </row>
    <row r="496" spans="1:9" x14ac:dyDescent="0.3">
      <c r="A496" s="195">
        <v>495</v>
      </c>
      <c r="B496" s="195">
        <v>592407</v>
      </c>
      <c r="C496" s="195">
        <v>0.77809048420000004</v>
      </c>
      <c r="D496" s="195">
        <v>5</v>
      </c>
      <c r="E496" s="195">
        <v>99</v>
      </c>
      <c r="F496" s="195" t="s">
        <v>954</v>
      </c>
      <c r="G496" s="195" t="s">
        <v>156</v>
      </c>
      <c r="H496" s="195">
        <v>314</v>
      </c>
      <c r="I496" s="36" t="str">
        <f t="shared" si="7"/>
        <v>Holaday, Bryan</v>
      </c>
    </row>
    <row r="497" spans="1:9" x14ac:dyDescent="0.3">
      <c r="A497" s="195">
        <v>496</v>
      </c>
      <c r="B497" s="195">
        <v>456715</v>
      </c>
      <c r="C497" s="195">
        <v>1</v>
      </c>
      <c r="D497" s="195">
        <v>1</v>
      </c>
      <c r="E497" s="195">
        <v>100</v>
      </c>
      <c r="F497" s="195" t="s">
        <v>51</v>
      </c>
      <c r="G497" s="195" t="s">
        <v>50</v>
      </c>
      <c r="H497" s="195">
        <v>100</v>
      </c>
      <c r="I497" s="36" t="str">
        <f t="shared" si="7"/>
        <v>Cain, Lorenzo</v>
      </c>
    </row>
    <row r="498" spans="1:9" x14ac:dyDescent="0.3">
      <c r="A498" s="195">
        <v>497</v>
      </c>
      <c r="B498" s="195">
        <v>456488</v>
      </c>
      <c r="C498" s="195">
        <v>0.88151433570000004</v>
      </c>
      <c r="D498" s="195">
        <v>2</v>
      </c>
      <c r="E498" s="195">
        <v>100</v>
      </c>
      <c r="F498" s="195" t="s">
        <v>438</v>
      </c>
      <c r="G498" s="195" t="s">
        <v>348</v>
      </c>
      <c r="H498" s="195">
        <v>471</v>
      </c>
      <c r="I498" s="36" t="str">
        <f t="shared" si="7"/>
        <v>Nunez, Eduardo</v>
      </c>
    </row>
    <row r="499" spans="1:9" x14ac:dyDescent="0.3">
      <c r="A499" s="195">
        <v>498</v>
      </c>
      <c r="B499" s="195">
        <v>453056</v>
      </c>
      <c r="C499" s="195">
        <v>0.86356588290000003</v>
      </c>
      <c r="D499" s="195">
        <v>3</v>
      </c>
      <c r="E499" s="195">
        <v>100</v>
      </c>
      <c r="F499" s="195" t="s">
        <v>100</v>
      </c>
      <c r="G499" s="195" t="s">
        <v>99</v>
      </c>
      <c r="H499" s="195">
        <v>196</v>
      </c>
      <c r="I499" s="36" t="str">
        <f t="shared" si="7"/>
        <v>Ellsbury, Jacoby</v>
      </c>
    </row>
    <row r="500" spans="1:9" x14ac:dyDescent="0.3">
      <c r="A500" s="195">
        <v>499</v>
      </c>
      <c r="B500" s="195">
        <v>516782</v>
      </c>
      <c r="C500" s="195">
        <v>0.85191519140000005</v>
      </c>
      <c r="D500" s="195">
        <v>4</v>
      </c>
      <c r="E500" s="195">
        <v>100</v>
      </c>
      <c r="F500" s="195" t="s">
        <v>461</v>
      </c>
      <c r="G500" s="195" t="s">
        <v>899</v>
      </c>
      <c r="H500" s="195">
        <v>407</v>
      </c>
      <c r="I500" s="36" t="str">
        <f t="shared" si="7"/>
        <v>Marte, Starling</v>
      </c>
    </row>
    <row r="501" spans="1:9" x14ac:dyDescent="0.3">
      <c r="A501" s="195">
        <v>500</v>
      </c>
      <c r="B501" s="195">
        <v>488726</v>
      </c>
      <c r="C501" s="195">
        <v>0.84755547200000003</v>
      </c>
      <c r="D501" s="195">
        <v>5</v>
      </c>
      <c r="E501" s="195">
        <v>100</v>
      </c>
      <c r="F501" s="195" t="s">
        <v>37</v>
      </c>
      <c r="G501" s="195" t="s">
        <v>34</v>
      </c>
      <c r="H501" s="195">
        <v>75</v>
      </c>
      <c r="I501" s="36" t="str">
        <f t="shared" si="7"/>
        <v>Brantley, Michael</v>
      </c>
    </row>
    <row r="502" spans="1:9" x14ac:dyDescent="0.3">
      <c r="A502" s="195">
        <v>501</v>
      </c>
      <c r="B502" s="195">
        <v>594777</v>
      </c>
      <c r="C502" s="195">
        <v>1</v>
      </c>
      <c r="D502" s="195">
        <v>1</v>
      </c>
      <c r="E502" s="195">
        <v>101</v>
      </c>
      <c r="F502" s="195" t="s">
        <v>941</v>
      </c>
      <c r="G502" s="195" t="s">
        <v>942</v>
      </c>
      <c r="H502" s="195">
        <v>101</v>
      </c>
      <c r="I502" s="36" t="str">
        <f t="shared" si="7"/>
        <v>Calhoun, Kole</v>
      </c>
    </row>
    <row r="503" spans="1:9" x14ac:dyDescent="0.3">
      <c r="A503" s="195">
        <v>502</v>
      </c>
      <c r="B503" s="195">
        <v>425783</v>
      </c>
      <c r="C503" s="195">
        <v>0.9127782861</v>
      </c>
      <c r="D503" s="195">
        <v>2</v>
      </c>
      <c r="E503" s="195">
        <v>101</v>
      </c>
      <c r="F503" s="195" t="s">
        <v>62</v>
      </c>
      <c r="G503" s="195" t="s">
        <v>61</v>
      </c>
      <c r="H503" s="195">
        <v>129</v>
      </c>
      <c r="I503" s="36" t="str">
        <f t="shared" si="7"/>
        <v>Choo, Shin-Soo</v>
      </c>
    </row>
    <row r="504" spans="1:9" x14ac:dyDescent="0.3">
      <c r="A504" s="195">
        <v>503</v>
      </c>
      <c r="B504" s="195">
        <v>458015</v>
      </c>
      <c r="C504" s="195">
        <v>0.88035410510000001</v>
      </c>
      <c r="D504" s="195">
        <v>3</v>
      </c>
      <c r="E504" s="195">
        <v>101</v>
      </c>
      <c r="F504" s="195" t="s">
        <v>343</v>
      </c>
      <c r="G504" s="195" t="s">
        <v>115</v>
      </c>
      <c r="H504" s="195">
        <v>715</v>
      </c>
      <c r="I504" s="36" t="str">
        <f t="shared" si="7"/>
        <v>Votto, Joey</v>
      </c>
    </row>
    <row r="505" spans="1:9" x14ac:dyDescent="0.3">
      <c r="A505" s="195">
        <v>504</v>
      </c>
      <c r="B505" s="195">
        <v>408234</v>
      </c>
      <c r="C505" s="195">
        <v>0.83163740490000004</v>
      </c>
      <c r="D505" s="195">
        <v>4</v>
      </c>
      <c r="E505" s="195">
        <v>101</v>
      </c>
      <c r="F505" s="195" t="s">
        <v>49</v>
      </c>
      <c r="G505" s="195" t="s">
        <v>258</v>
      </c>
      <c r="H505" s="195">
        <v>98</v>
      </c>
      <c r="I505" s="36" t="str">
        <f t="shared" si="7"/>
        <v>Cabrera, Miguel</v>
      </c>
    </row>
    <row r="506" spans="1:9" x14ac:dyDescent="0.3">
      <c r="A506" s="195">
        <v>505</v>
      </c>
      <c r="B506" s="195">
        <v>431145</v>
      </c>
      <c r="C506" s="195">
        <v>0.79834352880000004</v>
      </c>
      <c r="D506" s="195">
        <v>5</v>
      </c>
      <c r="E506" s="195">
        <v>101</v>
      </c>
      <c r="F506" s="195" t="s">
        <v>159</v>
      </c>
      <c r="G506" s="195" t="s">
        <v>282</v>
      </c>
      <c r="H506" s="195">
        <v>409</v>
      </c>
      <c r="I506" s="36" t="str">
        <f t="shared" si="7"/>
        <v>Martin, Russell</v>
      </c>
    </row>
    <row r="507" spans="1:9" x14ac:dyDescent="0.3">
      <c r="A507" s="195">
        <v>506</v>
      </c>
      <c r="B507" s="195">
        <v>641432</v>
      </c>
      <c r="C507" s="195">
        <v>1</v>
      </c>
      <c r="D507" s="195">
        <v>1</v>
      </c>
      <c r="E507" s="195">
        <v>102</v>
      </c>
      <c r="F507" s="195" t="s">
        <v>941</v>
      </c>
      <c r="G507" s="195" t="s">
        <v>259</v>
      </c>
      <c r="H507" s="195">
        <v>102</v>
      </c>
      <c r="I507" s="36" t="str">
        <f t="shared" si="7"/>
        <v>Calhoun, Willie</v>
      </c>
    </row>
    <row r="508" spans="1:9" x14ac:dyDescent="0.3">
      <c r="A508" s="195">
        <v>507</v>
      </c>
      <c r="B508" s="195">
        <v>642423</v>
      </c>
      <c r="C508" s="195">
        <v>0.91208687669999999</v>
      </c>
      <c r="D508" s="195">
        <v>2</v>
      </c>
      <c r="E508" s="195">
        <v>102</v>
      </c>
      <c r="F508" s="195" t="s">
        <v>6281</v>
      </c>
      <c r="G508" s="195" t="s">
        <v>6282</v>
      </c>
      <c r="H508" s="195">
        <v>628</v>
      </c>
      <c r="I508" s="36" t="str">
        <f t="shared" si="7"/>
        <v>Sierra, Magneuris</v>
      </c>
    </row>
    <row r="509" spans="1:9" x14ac:dyDescent="0.3">
      <c r="A509" s="195">
        <v>508</v>
      </c>
      <c r="B509" s="195">
        <v>596103</v>
      </c>
      <c r="C509" s="195">
        <v>0.82961912240000002</v>
      </c>
      <c r="D509" s="195">
        <v>3</v>
      </c>
      <c r="E509" s="195">
        <v>102</v>
      </c>
      <c r="F509" s="195" t="s">
        <v>6377</v>
      </c>
      <c r="G509" s="195" t="s">
        <v>141</v>
      </c>
      <c r="H509" s="195">
        <v>631</v>
      </c>
      <c r="I509" s="36" t="str">
        <f t="shared" si="7"/>
        <v>Slater, Austin</v>
      </c>
    </row>
    <row r="510" spans="1:9" x14ac:dyDescent="0.3">
      <c r="A510" s="195">
        <v>509</v>
      </c>
      <c r="B510" s="195">
        <v>621471</v>
      </c>
      <c r="C510" s="195">
        <v>0.80495698010000005</v>
      </c>
      <c r="D510" s="195">
        <v>4</v>
      </c>
      <c r="E510" s="195">
        <v>102</v>
      </c>
      <c r="F510" s="195" t="s">
        <v>6602</v>
      </c>
      <c r="G510" s="195" t="s">
        <v>6603</v>
      </c>
      <c r="H510" s="195">
        <v>532</v>
      </c>
      <c r="I510" s="36" t="str">
        <f t="shared" si="7"/>
        <v>Powell, Boog</v>
      </c>
    </row>
    <row r="511" spans="1:9" x14ac:dyDescent="0.3">
      <c r="A511" s="195">
        <v>510</v>
      </c>
      <c r="B511" s="195">
        <v>605508</v>
      </c>
      <c r="C511" s="195">
        <v>0.77112629460000004</v>
      </c>
      <c r="D511" s="195">
        <v>5</v>
      </c>
      <c r="E511" s="195">
        <v>102</v>
      </c>
      <c r="F511" s="195" t="s">
        <v>4594</v>
      </c>
      <c r="G511" s="195" t="s">
        <v>24</v>
      </c>
      <c r="H511" s="195">
        <v>677</v>
      </c>
      <c r="I511" s="36" t="str">
        <f t="shared" si="7"/>
        <v>Tilson, Charlie</v>
      </c>
    </row>
    <row r="512" spans="1:9" x14ac:dyDescent="0.3">
      <c r="A512" s="195">
        <v>511</v>
      </c>
      <c r="B512" s="195">
        <v>593525</v>
      </c>
      <c r="C512" s="195">
        <v>1</v>
      </c>
      <c r="D512" s="195">
        <v>1</v>
      </c>
      <c r="E512" s="195">
        <v>103</v>
      </c>
      <c r="F512" s="195" t="s">
        <v>3903</v>
      </c>
      <c r="G512" s="195" t="s">
        <v>3904</v>
      </c>
      <c r="H512" s="195">
        <v>103</v>
      </c>
      <c r="I512" s="36" t="str">
        <f t="shared" si="7"/>
        <v>Calixte, Orlando</v>
      </c>
    </row>
    <row r="513" spans="1:9" x14ac:dyDescent="0.3">
      <c r="A513" s="195">
        <v>512</v>
      </c>
      <c r="B513" s="195">
        <v>570489</v>
      </c>
      <c r="C513" s="195">
        <v>0.97077860770000002</v>
      </c>
      <c r="D513" s="195">
        <v>2</v>
      </c>
      <c r="E513" s="195">
        <v>103</v>
      </c>
      <c r="F513" s="195" t="s">
        <v>2966</v>
      </c>
      <c r="G513" s="195" t="s">
        <v>2967</v>
      </c>
      <c r="H513" s="195">
        <v>12</v>
      </c>
      <c r="I513" s="36" t="str">
        <f t="shared" si="7"/>
        <v>Alcantara, Arismendy</v>
      </c>
    </row>
    <row r="514" spans="1:9" x14ac:dyDescent="0.3">
      <c r="A514" s="195">
        <v>513</v>
      </c>
      <c r="B514" s="195">
        <v>572241</v>
      </c>
      <c r="C514" s="195">
        <v>0.96150069329999999</v>
      </c>
      <c r="D514" s="195">
        <v>3</v>
      </c>
      <c r="E514" s="195">
        <v>103</v>
      </c>
      <c r="F514" s="195" t="s">
        <v>6651</v>
      </c>
      <c r="G514" s="195" t="s">
        <v>88</v>
      </c>
      <c r="H514" s="195">
        <v>724</v>
      </c>
      <c r="I514" s="36" t="str">
        <f t="shared" si="7"/>
        <v>Washington, David</v>
      </c>
    </row>
    <row r="515" spans="1:9" x14ac:dyDescent="0.3">
      <c r="A515" s="195">
        <v>514</v>
      </c>
      <c r="B515" s="195">
        <v>594576</v>
      </c>
      <c r="C515" s="195">
        <v>0.94062766399999997</v>
      </c>
      <c r="D515" s="195">
        <v>4</v>
      </c>
      <c r="E515" s="195">
        <v>103</v>
      </c>
      <c r="F515" s="195" t="s">
        <v>3362</v>
      </c>
      <c r="G515" s="195" t="s">
        <v>947</v>
      </c>
      <c r="H515" s="195">
        <v>418</v>
      </c>
      <c r="I515" s="36" t="str">
        <f t="shared" ref="I515:I578" si="8">F515&amp;", "&amp;G515</f>
        <v>May, Jacob</v>
      </c>
    </row>
    <row r="516" spans="1:9" x14ac:dyDescent="0.3">
      <c r="A516" s="195">
        <v>515</v>
      </c>
      <c r="B516" s="195">
        <v>542642</v>
      </c>
      <c r="C516" s="195">
        <v>0.93812442370000004</v>
      </c>
      <c r="D516" s="195">
        <v>5</v>
      </c>
      <c r="E516" s="195">
        <v>103</v>
      </c>
      <c r="F516" s="195" t="s">
        <v>2077</v>
      </c>
      <c r="G516" s="195" t="s">
        <v>6636</v>
      </c>
      <c r="H516" s="195">
        <v>382</v>
      </c>
      <c r="I516" s="36" t="str">
        <f t="shared" si="8"/>
        <v>Liriano, Rymer</v>
      </c>
    </row>
    <row r="517" spans="1:9" x14ac:dyDescent="0.3">
      <c r="A517" s="195">
        <v>516</v>
      </c>
      <c r="B517" s="195">
        <v>622666</v>
      </c>
      <c r="C517" s="195">
        <v>1</v>
      </c>
      <c r="D517" s="195">
        <v>1</v>
      </c>
      <c r="E517" s="195">
        <v>104</v>
      </c>
      <c r="F517" s="195" t="s">
        <v>6503</v>
      </c>
      <c r="G517" s="195" t="s">
        <v>6504</v>
      </c>
      <c r="H517" s="195">
        <v>104</v>
      </c>
      <c r="I517" s="36" t="str">
        <f t="shared" si="8"/>
        <v>Camargo, Johan</v>
      </c>
    </row>
    <row r="518" spans="1:9" x14ac:dyDescent="0.3">
      <c r="A518" s="195">
        <v>517</v>
      </c>
      <c r="B518" s="195">
        <v>595375</v>
      </c>
      <c r="C518" s="195">
        <v>0.89216204519999998</v>
      </c>
      <c r="D518" s="195">
        <v>2</v>
      </c>
      <c r="E518" s="195">
        <v>104</v>
      </c>
      <c r="F518" s="195" t="s">
        <v>6314</v>
      </c>
      <c r="G518" s="195" t="s">
        <v>6315</v>
      </c>
      <c r="H518" s="195">
        <v>563</v>
      </c>
      <c r="I518" s="36" t="str">
        <f t="shared" si="8"/>
        <v>Riddle, JT</v>
      </c>
    </row>
    <row r="519" spans="1:9" x14ac:dyDescent="0.3">
      <c r="A519" s="195">
        <v>518</v>
      </c>
      <c r="B519" s="195">
        <v>581527</v>
      </c>
      <c r="C519" s="195">
        <v>0.88465177080000001</v>
      </c>
      <c r="D519" s="195">
        <v>3</v>
      </c>
      <c r="E519" s="195">
        <v>104</v>
      </c>
      <c r="F519" s="195" t="s">
        <v>128</v>
      </c>
      <c r="G519" s="195" t="s">
        <v>4109</v>
      </c>
      <c r="H519" s="195">
        <v>684</v>
      </c>
      <c r="I519" s="36" t="str">
        <f t="shared" si="8"/>
        <v>Travis, Devon</v>
      </c>
    </row>
    <row r="520" spans="1:9" x14ac:dyDescent="0.3">
      <c r="A520" s="195">
        <v>519</v>
      </c>
      <c r="B520" s="195">
        <v>592273</v>
      </c>
      <c r="C520" s="195">
        <v>0.81878372499999996</v>
      </c>
      <c r="D520" s="195">
        <v>4</v>
      </c>
      <c r="E520" s="195">
        <v>104</v>
      </c>
      <c r="F520" s="195" t="s">
        <v>3945</v>
      </c>
      <c r="G520" s="195" t="s">
        <v>18</v>
      </c>
      <c r="H520" s="195">
        <v>187</v>
      </c>
      <c r="I520" s="36" t="str">
        <f t="shared" si="8"/>
        <v>Drury, Brandon</v>
      </c>
    </row>
    <row r="521" spans="1:9" x14ac:dyDescent="0.3">
      <c r="A521" s="195">
        <v>520</v>
      </c>
      <c r="B521" s="195">
        <v>506703</v>
      </c>
      <c r="C521" s="195">
        <v>0.81681673119999998</v>
      </c>
      <c r="D521" s="195">
        <v>5</v>
      </c>
      <c r="E521" s="195">
        <v>104</v>
      </c>
      <c r="F521" s="195" t="s">
        <v>302</v>
      </c>
      <c r="G521" s="195" t="s">
        <v>306</v>
      </c>
      <c r="H521" s="195">
        <v>599</v>
      </c>
      <c r="I521" s="36" t="str">
        <f t="shared" si="8"/>
        <v>Sanchez, Adrian</v>
      </c>
    </row>
    <row r="522" spans="1:9" x14ac:dyDescent="0.3">
      <c r="A522" s="195">
        <v>521</v>
      </c>
      <c r="B522" s="195">
        <v>493472</v>
      </c>
      <c r="C522" s="195">
        <v>1</v>
      </c>
      <c r="D522" s="195">
        <v>1</v>
      </c>
      <c r="E522" s="195">
        <v>105</v>
      </c>
      <c r="F522" s="195" t="s">
        <v>2992</v>
      </c>
      <c r="G522" s="195" t="s">
        <v>47</v>
      </c>
      <c r="H522" s="195">
        <v>105</v>
      </c>
      <c r="I522" s="36" t="str">
        <f t="shared" si="8"/>
        <v>Campbell, Eric</v>
      </c>
    </row>
    <row r="523" spans="1:9" x14ac:dyDescent="0.3">
      <c r="A523" s="195">
        <v>522</v>
      </c>
      <c r="B523" s="195">
        <v>461416</v>
      </c>
      <c r="C523" s="195">
        <v>0.87892256089999998</v>
      </c>
      <c r="D523" s="195">
        <v>2</v>
      </c>
      <c r="E523" s="195">
        <v>105</v>
      </c>
      <c r="F523" s="195" t="s">
        <v>236</v>
      </c>
      <c r="G523" s="195" t="s">
        <v>235</v>
      </c>
      <c r="H523" s="195">
        <v>707</v>
      </c>
      <c r="I523" s="36" t="str">
        <f t="shared" si="8"/>
        <v>Venable, Will</v>
      </c>
    </row>
    <row r="524" spans="1:9" x14ac:dyDescent="0.3">
      <c r="A524" s="195">
        <v>523</v>
      </c>
      <c r="B524" s="195">
        <v>503351</v>
      </c>
      <c r="C524" s="195">
        <v>0.87451620399999996</v>
      </c>
      <c r="D524" s="195">
        <v>3</v>
      </c>
      <c r="E524" s="195">
        <v>105</v>
      </c>
      <c r="F524" s="195" t="s">
        <v>5093</v>
      </c>
      <c r="G524" s="195" t="s">
        <v>89</v>
      </c>
      <c r="H524" s="195">
        <v>372</v>
      </c>
      <c r="I524" s="36" t="str">
        <f t="shared" si="8"/>
        <v>Lalli, Blake</v>
      </c>
    </row>
    <row r="525" spans="1:9" x14ac:dyDescent="0.3">
      <c r="A525" s="195">
        <v>524</v>
      </c>
      <c r="B525" s="195">
        <v>518991</v>
      </c>
      <c r="C525" s="195">
        <v>0.86532323359999996</v>
      </c>
      <c r="D525" s="195">
        <v>4</v>
      </c>
      <c r="E525" s="195">
        <v>105</v>
      </c>
      <c r="F525" s="195" t="s">
        <v>167</v>
      </c>
      <c r="G525" s="195" t="s">
        <v>166</v>
      </c>
      <c r="H525" s="195">
        <v>414</v>
      </c>
      <c r="I525" s="36" t="str">
        <f t="shared" si="8"/>
        <v>Mastroianni, Darin</v>
      </c>
    </row>
    <row r="526" spans="1:9" x14ac:dyDescent="0.3">
      <c r="A526" s="195">
        <v>525</v>
      </c>
      <c r="B526" s="195">
        <v>434604</v>
      </c>
      <c r="C526" s="195">
        <v>0.84829590219999995</v>
      </c>
      <c r="D526" s="195">
        <v>5</v>
      </c>
      <c r="E526" s="195">
        <v>105</v>
      </c>
      <c r="F526" s="195" t="s">
        <v>392</v>
      </c>
      <c r="G526" s="195" t="s">
        <v>221</v>
      </c>
      <c r="H526" s="195">
        <v>447</v>
      </c>
      <c r="I526" s="36" t="str">
        <f t="shared" si="8"/>
        <v>Morse, Mike</v>
      </c>
    </row>
    <row r="527" spans="1:9" x14ac:dyDescent="0.3">
      <c r="A527" s="195">
        <v>526</v>
      </c>
      <c r="B527" s="195">
        <v>600869</v>
      </c>
      <c r="C527" s="195">
        <v>1</v>
      </c>
      <c r="D527" s="195">
        <v>1</v>
      </c>
      <c r="E527" s="195">
        <v>106</v>
      </c>
      <c r="F527" s="195" t="s">
        <v>4603</v>
      </c>
      <c r="G527" s="195" t="s">
        <v>4604</v>
      </c>
      <c r="H527" s="195">
        <v>106</v>
      </c>
      <c r="I527" s="36" t="str">
        <f t="shared" si="8"/>
        <v>Candelario, Jeimer</v>
      </c>
    </row>
    <row r="528" spans="1:9" x14ac:dyDescent="0.3">
      <c r="A528" s="195">
        <v>527</v>
      </c>
      <c r="B528" s="195">
        <v>605170</v>
      </c>
      <c r="C528" s="195">
        <v>0.96350178760000005</v>
      </c>
      <c r="D528" s="195">
        <v>2</v>
      </c>
      <c r="E528" s="195">
        <v>106</v>
      </c>
      <c r="F528" s="195" t="s">
        <v>6468</v>
      </c>
      <c r="G528" s="195" t="s">
        <v>356</v>
      </c>
      <c r="H528" s="195">
        <v>109</v>
      </c>
      <c r="I528" s="36" t="str">
        <f t="shared" si="8"/>
        <v>Caratini, Victor</v>
      </c>
    </row>
    <row r="529" spans="1:9" x14ac:dyDescent="0.3">
      <c r="A529" s="195">
        <v>528</v>
      </c>
      <c r="B529" s="195">
        <v>621512</v>
      </c>
      <c r="C529" s="195">
        <v>0.94744704719999995</v>
      </c>
      <c r="D529" s="195">
        <v>3</v>
      </c>
      <c r="E529" s="195">
        <v>106</v>
      </c>
      <c r="F529" s="195" t="s">
        <v>6472</v>
      </c>
      <c r="G529" s="195" t="s">
        <v>2980</v>
      </c>
      <c r="H529" s="195">
        <v>466</v>
      </c>
      <c r="I529" s="36" t="str">
        <f t="shared" si="8"/>
        <v>Nido, Tomas</v>
      </c>
    </row>
    <row r="530" spans="1:9" x14ac:dyDescent="0.3">
      <c r="A530" s="195">
        <v>529</v>
      </c>
      <c r="B530" s="195">
        <v>600474</v>
      </c>
      <c r="C530" s="195">
        <v>0.88930065820000004</v>
      </c>
      <c r="D530" s="195">
        <v>4</v>
      </c>
      <c r="E530" s="195">
        <v>106</v>
      </c>
      <c r="F530" s="195" t="s">
        <v>4087</v>
      </c>
      <c r="G530" s="195" t="s">
        <v>310</v>
      </c>
      <c r="H530" s="195">
        <v>624</v>
      </c>
      <c r="I530" s="36" t="str">
        <f t="shared" si="8"/>
        <v>Severino, Pedro</v>
      </c>
    </row>
    <row r="531" spans="1:9" x14ac:dyDescent="0.3">
      <c r="A531" s="195">
        <v>530</v>
      </c>
      <c r="B531" s="195">
        <v>642336</v>
      </c>
      <c r="C531" s="195">
        <v>0.87878671149999998</v>
      </c>
      <c r="D531" s="195">
        <v>5</v>
      </c>
      <c r="E531" s="195">
        <v>106</v>
      </c>
      <c r="F531" s="195" t="s">
        <v>1887</v>
      </c>
      <c r="G531" s="195" t="s">
        <v>108</v>
      </c>
      <c r="H531" s="195">
        <v>428</v>
      </c>
      <c r="I531" s="36" t="str">
        <f t="shared" si="8"/>
        <v>Mejia, Francisco</v>
      </c>
    </row>
    <row r="532" spans="1:9" x14ac:dyDescent="0.3">
      <c r="A532" s="195">
        <v>531</v>
      </c>
      <c r="B532" s="195">
        <v>592192</v>
      </c>
      <c r="C532" s="195">
        <v>1</v>
      </c>
      <c r="D532" s="195">
        <v>1</v>
      </c>
      <c r="E532" s="195">
        <v>107</v>
      </c>
      <c r="F532" s="195" t="s">
        <v>3906</v>
      </c>
      <c r="G532" s="195" t="s">
        <v>155</v>
      </c>
      <c r="H532" s="195">
        <v>107</v>
      </c>
      <c r="I532" s="36" t="str">
        <f t="shared" si="8"/>
        <v>Canha, Mark</v>
      </c>
    </row>
    <row r="533" spans="1:9" x14ac:dyDescent="0.3">
      <c r="A533" s="195">
        <v>532</v>
      </c>
      <c r="B533" s="195">
        <v>605125</v>
      </c>
      <c r="C533" s="195">
        <v>0.87667590790000005</v>
      </c>
      <c r="D533" s="195">
        <v>2</v>
      </c>
      <c r="E533" s="195">
        <v>107</v>
      </c>
      <c r="F533" s="195" t="s">
        <v>2504</v>
      </c>
      <c r="G533" s="195" t="s">
        <v>205</v>
      </c>
      <c r="H533" s="195">
        <v>34</v>
      </c>
      <c r="I533" s="36" t="str">
        <f t="shared" si="8"/>
        <v>Asche, Cody</v>
      </c>
    </row>
    <row r="534" spans="1:9" x14ac:dyDescent="0.3">
      <c r="A534" s="195">
        <v>533</v>
      </c>
      <c r="B534" s="195">
        <v>474319</v>
      </c>
      <c r="C534" s="195">
        <v>0.87239671870000002</v>
      </c>
      <c r="D534" s="195">
        <v>3</v>
      </c>
      <c r="E534" s="195">
        <v>107</v>
      </c>
      <c r="F534" s="195" t="s">
        <v>218</v>
      </c>
      <c r="G534" s="195" t="s">
        <v>18</v>
      </c>
      <c r="H534" s="195">
        <v>640</v>
      </c>
      <c r="I534" s="36" t="str">
        <f t="shared" si="8"/>
        <v>Snyder, Brandon</v>
      </c>
    </row>
    <row r="535" spans="1:9" x14ac:dyDescent="0.3">
      <c r="A535" s="195">
        <v>534</v>
      </c>
      <c r="B535" s="195">
        <v>476633</v>
      </c>
      <c r="C535" s="195">
        <v>0.86733952079999999</v>
      </c>
      <c r="D535" s="195">
        <v>4</v>
      </c>
      <c r="E535" s="195">
        <v>107</v>
      </c>
      <c r="F535" s="195" t="s">
        <v>358</v>
      </c>
      <c r="G535" s="195" t="s">
        <v>58</v>
      </c>
      <c r="H535" s="195">
        <v>490</v>
      </c>
      <c r="I535" s="36" t="str">
        <f t="shared" si="8"/>
        <v>Parmelee, Chris</v>
      </c>
    </row>
    <row r="536" spans="1:9" x14ac:dyDescent="0.3">
      <c r="A536" s="195">
        <v>535</v>
      </c>
      <c r="B536" s="195">
        <v>489138</v>
      </c>
      <c r="C536" s="195">
        <v>0.77239880930000004</v>
      </c>
      <c r="D536" s="195">
        <v>5</v>
      </c>
      <c r="E536" s="195">
        <v>107</v>
      </c>
      <c r="F536" s="195" t="s">
        <v>176</v>
      </c>
      <c r="G536" s="195" t="s">
        <v>67</v>
      </c>
      <c r="H536" s="195">
        <v>441</v>
      </c>
      <c r="I536" s="36" t="str">
        <f t="shared" si="8"/>
        <v>Moore, Tyler</v>
      </c>
    </row>
    <row r="537" spans="1:9" x14ac:dyDescent="0.3">
      <c r="A537" s="195">
        <v>536</v>
      </c>
      <c r="B537" s="195">
        <v>429664</v>
      </c>
      <c r="C537" s="195">
        <v>1</v>
      </c>
      <c r="D537" s="195">
        <v>1</v>
      </c>
      <c r="E537" s="195">
        <v>108</v>
      </c>
      <c r="F537" s="195" t="s">
        <v>462</v>
      </c>
      <c r="G537" s="195" t="s">
        <v>204</v>
      </c>
      <c r="H537" s="195">
        <v>108</v>
      </c>
      <c r="I537" s="36" t="str">
        <f t="shared" si="8"/>
        <v>Cano, Robinson</v>
      </c>
    </row>
    <row r="538" spans="1:9" x14ac:dyDescent="0.3">
      <c r="A538" s="195">
        <v>537</v>
      </c>
      <c r="B538" s="195">
        <v>435522</v>
      </c>
      <c r="C538" s="195">
        <v>0.95861103759999999</v>
      </c>
      <c r="D538" s="195">
        <v>2</v>
      </c>
      <c r="E538" s="195">
        <v>108</v>
      </c>
      <c r="F538" s="195" t="s">
        <v>496</v>
      </c>
      <c r="G538" s="195" t="s">
        <v>495</v>
      </c>
      <c r="H538" s="195">
        <v>719</v>
      </c>
      <c r="I538" s="36" t="str">
        <f t="shared" si="8"/>
        <v>Walker, Neil</v>
      </c>
    </row>
    <row r="539" spans="1:9" x14ac:dyDescent="0.3">
      <c r="A539" s="195">
        <v>538</v>
      </c>
      <c r="B539" s="195">
        <v>435079</v>
      </c>
      <c r="C539" s="195">
        <v>0.8764040192</v>
      </c>
      <c r="D539" s="195">
        <v>3</v>
      </c>
      <c r="E539" s="195">
        <v>108</v>
      </c>
      <c r="F539" s="195" t="s">
        <v>376</v>
      </c>
      <c r="G539" s="195" t="s">
        <v>375</v>
      </c>
      <c r="H539" s="195">
        <v>361</v>
      </c>
      <c r="I539" s="36" t="str">
        <f t="shared" si="8"/>
        <v>Kinsler, Ian</v>
      </c>
    </row>
    <row r="540" spans="1:9" x14ac:dyDescent="0.3">
      <c r="A540" s="195">
        <v>539</v>
      </c>
      <c r="B540" s="195">
        <v>435559</v>
      </c>
      <c r="C540" s="195">
        <v>0.87314956109999997</v>
      </c>
      <c r="D540" s="195">
        <v>4</v>
      </c>
      <c r="E540" s="195">
        <v>108</v>
      </c>
      <c r="F540" s="195" t="s">
        <v>226</v>
      </c>
      <c r="G540" s="195" t="s">
        <v>463</v>
      </c>
      <c r="H540" s="195">
        <v>662</v>
      </c>
      <c r="I540" s="36" t="str">
        <f t="shared" si="8"/>
        <v>Suzuki, Kurt</v>
      </c>
    </row>
    <row r="541" spans="1:9" x14ac:dyDescent="0.3">
      <c r="A541" s="195">
        <v>540</v>
      </c>
      <c r="B541" s="195">
        <v>452678</v>
      </c>
      <c r="C541" s="195">
        <v>0.85820081829999995</v>
      </c>
      <c r="D541" s="195">
        <v>5</v>
      </c>
      <c r="E541" s="195">
        <v>108</v>
      </c>
      <c r="F541" s="195" t="s">
        <v>49</v>
      </c>
      <c r="G541" s="195" t="s">
        <v>497</v>
      </c>
      <c r="H541" s="195">
        <v>96</v>
      </c>
      <c r="I541" s="36" t="str">
        <f t="shared" si="8"/>
        <v>Cabrera, Asdrubal</v>
      </c>
    </row>
    <row r="542" spans="1:9" x14ac:dyDescent="0.3">
      <c r="A542" s="195">
        <v>541</v>
      </c>
      <c r="B542" s="195">
        <v>605170</v>
      </c>
      <c r="C542" s="195">
        <v>1</v>
      </c>
      <c r="D542" s="195">
        <v>1</v>
      </c>
      <c r="E542" s="195">
        <v>109</v>
      </c>
      <c r="F542" s="195" t="s">
        <v>6468</v>
      </c>
      <c r="G542" s="195" t="s">
        <v>356</v>
      </c>
      <c r="H542" s="195">
        <v>109</v>
      </c>
      <c r="I542" s="36" t="str">
        <f t="shared" si="8"/>
        <v>Caratini, Victor</v>
      </c>
    </row>
    <row r="543" spans="1:9" x14ac:dyDescent="0.3">
      <c r="A543" s="195">
        <v>542</v>
      </c>
      <c r="B543" s="195">
        <v>600869</v>
      </c>
      <c r="C543" s="195">
        <v>0.96350178760000005</v>
      </c>
      <c r="D543" s="195">
        <v>2</v>
      </c>
      <c r="E543" s="195">
        <v>109</v>
      </c>
      <c r="F543" s="195" t="s">
        <v>4603</v>
      </c>
      <c r="G543" s="195" t="s">
        <v>4604</v>
      </c>
      <c r="H543" s="195">
        <v>106</v>
      </c>
      <c r="I543" s="36" t="str">
        <f t="shared" si="8"/>
        <v>Candelario, Jeimer</v>
      </c>
    </row>
    <row r="544" spans="1:9" x14ac:dyDescent="0.3">
      <c r="A544" s="195">
        <v>543</v>
      </c>
      <c r="B544" s="195">
        <v>621512</v>
      </c>
      <c r="C544" s="195">
        <v>0.95822097309999998</v>
      </c>
      <c r="D544" s="195">
        <v>3</v>
      </c>
      <c r="E544" s="195">
        <v>109</v>
      </c>
      <c r="F544" s="195" t="s">
        <v>6472</v>
      </c>
      <c r="G544" s="195" t="s">
        <v>2980</v>
      </c>
      <c r="H544" s="195">
        <v>466</v>
      </c>
      <c r="I544" s="36" t="str">
        <f t="shared" si="8"/>
        <v>Nido, Tomas</v>
      </c>
    </row>
    <row r="545" spans="1:9" x14ac:dyDescent="0.3">
      <c r="A545" s="195">
        <v>544</v>
      </c>
      <c r="B545" s="195">
        <v>600466</v>
      </c>
      <c r="C545" s="195">
        <v>0.92122138929999997</v>
      </c>
      <c r="D545" s="195">
        <v>4</v>
      </c>
      <c r="E545" s="195">
        <v>109</v>
      </c>
      <c r="F545" s="195" t="s">
        <v>6475</v>
      </c>
      <c r="G545" s="195" t="s">
        <v>6476</v>
      </c>
      <c r="H545" s="195">
        <v>546</v>
      </c>
      <c r="I545" s="36" t="str">
        <f t="shared" si="8"/>
        <v>Read, Raudy</v>
      </c>
    </row>
    <row r="546" spans="1:9" x14ac:dyDescent="0.3">
      <c r="A546" s="195">
        <v>545</v>
      </c>
      <c r="B546" s="195">
        <v>595943</v>
      </c>
      <c r="C546" s="195">
        <v>0.90398599160000004</v>
      </c>
      <c r="D546" s="195">
        <v>5</v>
      </c>
      <c r="E546" s="195">
        <v>109</v>
      </c>
      <c r="F546" s="195" t="s">
        <v>6515</v>
      </c>
      <c r="G546" s="195" t="s">
        <v>6516</v>
      </c>
      <c r="H546" s="195">
        <v>206</v>
      </c>
      <c r="I546" s="36" t="str">
        <f t="shared" si="8"/>
        <v>Evans, Phillip</v>
      </c>
    </row>
    <row r="547" spans="1:9" x14ac:dyDescent="0.3">
      <c r="A547" s="195">
        <v>546</v>
      </c>
      <c r="B547" s="195">
        <v>506924</v>
      </c>
      <c r="C547" s="195">
        <v>1</v>
      </c>
      <c r="D547" s="195">
        <v>1</v>
      </c>
      <c r="E547" s="195">
        <v>110</v>
      </c>
      <c r="F547" s="195" t="s">
        <v>5090</v>
      </c>
      <c r="G547" s="195" t="s">
        <v>458</v>
      </c>
      <c r="H547" s="195">
        <v>110</v>
      </c>
      <c r="I547" s="36" t="str">
        <f t="shared" si="8"/>
        <v>Cardullo, Stephen</v>
      </c>
    </row>
    <row r="548" spans="1:9" x14ac:dyDescent="0.3">
      <c r="A548" s="195">
        <v>547</v>
      </c>
      <c r="B548" s="195">
        <v>534606</v>
      </c>
      <c r="C548" s="195">
        <v>0.9203267356</v>
      </c>
      <c r="D548" s="195">
        <v>2</v>
      </c>
      <c r="E548" s="195">
        <v>110</v>
      </c>
      <c r="F548" s="195" t="s">
        <v>4001</v>
      </c>
      <c r="G548" s="195" t="s">
        <v>38</v>
      </c>
      <c r="H548" s="195">
        <v>368</v>
      </c>
      <c r="I548" s="36" t="str">
        <f t="shared" si="8"/>
        <v>LaMarre, Ryan</v>
      </c>
    </row>
    <row r="549" spans="1:9" x14ac:dyDescent="0.3">
      <c r="A549" s="195">
        <v>548</v>
      </c>
      <c r="B549" s="195">
        <v>543611</v>
      </c>
      <c r="C549" s="195">
        <v>0.91684902459999995</v>
      </c>
      <c r="D549" s="195">
        <v>3</v>
      </c>
      <c r="E549" s="195">
        <v>110</v>
      </c>
      <c r="F549" s="195" t="s">
        <v>289</v>
      </c>
      <c r="G549" s="195" t="s">
        <v>182</v>
      </c>
      <c r="H549" s="195">
        <v>480</v>
      </c>
      <c r="I549" s="36" t="str">
        <f t="shared" si="8"/>
        <v>Ortiz, Daniel</v>
      </c>
    </row>
    <row r="550" spans="1:9" x14ac:dyDescent="0.3">
      <c r="A550" s="195">
        <v>549</v>
      </c>
      <c r="B550" s="195">
        <v>502151</v>
      </c>
      <c r="C550" s="195">
        <v>0.91498608969999995</v>
      </c>
      <c r="D550" s="195">
        <v>4</v>
      </c>
      <c r="E550" s="195">
        <v>110</v>
      </c>
      <c r="F550" s="195" t="s">
        <v>6450</v>
      </c>
      <c r="G550" s="195" t="s">
        <v>139</v>
      </c>
      <c r="H550" s="195">
        <v>323</v>
      </c>
      <c r="I550" s="36" t="str">
        <f t="shared" si="8"/>
        <v>Huffman, Chad</v>
      </c>
    </row>
    <row r="551" spans="1:9" x14ac:dyDescent="0.3">
      <c r="A551" s="195">
        <v>550</v>
      </c>
      <c r="B551" s="195">
        <v>607297</v>
      </c>
      <c r="C551" s="195">
        <v>0.90858442699999997</v>
      </c>
      <c r="D551" s="195">
        <v>5</v>
      </c>
      <c r="E551" s="195">
        <v>110</v>
      </c>
      <c r="F551" s="195" t="s">
        <v>6442</v>
      </c>
      <c r="G551" s="195" t="s">
        <v>6443</v>
      </c>
      <c r="H551" s="195">
        <v>179</v>
      </c>
      <c r="I551" s="36" t="str">
        <f t="shared" si="8"/>
        <v>Dickson, O'Koyea</v>
      </c>
    </row>
    <row r="552" spans="1:9" x14ac:dyDescent="0.3">
      <c r="A552" s="195">
        <v>551</v>
      </c>
      <c r="B552" s="195">
        <v>572761</v>
      </c>
      <c r="C552" s="195">
        <v>1</v>
      </c>
      <c r="D552" s="195">
        <v>1</v>
      </c>
      <c r="E552" s="195">
        <v>111</v>
      </c>
      <c r="F552" s="195" t="s">
        <v>357</v>
      </c>
      <c r="G552" s="195" t="s">
        <v>14</v>
      </c>
      <c r="H552" s="195">
        <v>111</v>
      </c>
      <c r="I552" s="36" t="str">
        <f t="shared" si="8"/>
        <v>Carpenter, Matt</v>
      </c>
    </row>
    <row r="553" spans="1:9" x14ac:dyDescent="0.3">
      <c r="A553" s="195">
        <v>552</v>
      </c>
      <c r="B553" s="195">
        <v>467793</v>
      </c>
      <c r="C553" s="195">
        <v>0.94252185389999998</v>
      </c>
      <c r="D553" s="195">
        <v>2</v>
      </c>
      <c r="E553" s="195">
        <v>111</v>
      </c>
      <c r="F553" s="195" t="s">
        <v>291</v>
      </c>
      <c r="G553" s="195" t="s">
        <v>20</v>
      </c>
      <c r="H553" s="195">
        <v>606</v>
      </c>
      <c r="I553" s="36" t="str">
        <f t="shared" si="8"/>
        <v>Santana, Carlos</v>
      </c>
    </row>
    <row r="554" spans="1:9" x14ac:dyDescent="0.3">
      <c r="A554" s="195">
        <v>553</v>
      </c>
      <c r="B554" s="195">
        <v>459964</v>
      </c>
      <c r="C554" s="195">
        <v>0.89480393530000002</v>
      </c>
      <c r="D554" s="195">
        <v>3</v>
      </c>
      <c r="E554" s="195">
        <v>111</v>
      </c>
      <c r="F554" s="195" t="s">
        <v>152</v>
      </c>
      <c r="G554" s="195" t="s">
        <v>151</v>
      </c>
      <c r="H554" s="195">
        <v>348</v>
      </c>
      <c r="I554" s="36" t="str">
        <f t="shared" si="8"/>
        <v>Joyce, Matthew</v>
      </c>
    </row>
    <row r="555" spans="1:9" x14ac:dyDescent="0.3">
      <c r="A555" s="195">
        <v>554</v>
      </c>
      <c r="B555" s="195">
        <v>474832</v>
      </c>
      <c r="C555" s="195">
        <v>0.88660449050000001</v>
      </c>
      <c r="D555" s="195">
        <v>4</v>
      </c>
      <c r="E555" s="195">
        <v>111</v>
      </c>
      <c r="F555" s="195" t="s">
        <v>19</v>
      </c>
      <c r="G555" s="195" t="s">
        <v>18</v>
      </c>
      <c r="H555" s="195">
        <v>53</v>
      </c>
      <c r="I555" s="36" t="str">
        <f t="shared" si="8"/>
        <v>Belt, Brandon</v>
      </c>
    </row>
    <row r="556" spans="1:9" x14ac:dyDescent="0.3">
      <c r="A556" s="195">
        <v>555</v>
      </c>
      <c r="B556" s="195">
        <v>518626</v>
      </c>
      <c r="C556" s="195">
        <v>0.84520475159999997</v>
      </c>
      <c r="D556" s="195">
        <v>5</v>
      </c>
      <c r="E556" s="195">
        <v>111</v>
      </c>
      <c r="F556" s="195" t="s">
        <v>494</v>
      </c>
      <c r="G556" s="195" t="s">
        <v>129</v>
      </c>
      <c r="H556" s="195">
        <v>183</v>
      </c>
      <c r="I556" s="36" t="str">
        <f t="shared" si="8"/>
        <v>Donaldson, Josh</v>
      </c>
    </row>
    <row r="557" spans="1:9" x14ac:dyDescent="0.3">
      <c r="A557" s="195">
        <v>556</v>
      </c>
      <c r="B557" s="195">
        <v>485567</v>
      </c>
      <c r="C557" s="195">
        <v>1</v>
      </c>
      <c r="D557" s="195">
        <v>1</v>
      </c>
      <c r="E557" s="195">
        <v>112</v>
      </c>
      <c r="F557" s="195" t="s">
        <v>54</v>
      </c>
      <c r="G557" s="195" t="s">
        <v>53</v>
      </c>
      <c r="H557" s="195">
        <v>112</v>
      </c>
      <c r="I557" s="36" t="str">
        <f t="shared" si="8"/>
        <v>Carrera, Ezequiel</v>
      </c>
    </row>
    <row r="558" spans="1:9" x14ac:dyDescent="0.3">
      <c r="A558" s="195">
        <v>557</v>
      </c>
      <c r="B558" s="195">
        <v>435622</v>
      </c>
      <c r="C558" s="195">
        <v>0.87331857810000002</v>
      </c>
      <c r="D558" s="195">
        <v>2</v>
      </c>
      <c r="E558" s="195">
        <v>112</v>
      </c>
      <c r="F558" s="195" t="s">
        <v>144</v>
      </c>
      <c r="G558" s="195" t="s">
        <v>375</v>
      </c>
      <c r="H558" s="195">
        <v>172</v>
      </c>
      <c r="I558" s="36" t="str">
        <f t="shared" si="8"/>
        <v>Desmond, Ian</v>
      </c>
    </row>
    <row r="559" spans="1:9" x14ac:dyDescent="0.3">
      <c r="A559" s="195">
        <v>558</v>
      </c>
      <c r="B559" s="195">
        <v>502100</v>
      </c>
      <c r="C559" s="195">
        <v>0.86089229639999998</v>
      </c>
      <c r="D559" s="195">
        <v>3</v>
      </c>
      <c r="E559" s="195">
        <v>112</v>
      </c>
      <c r="F559" s="195" t="s">
        <v>191</v>
      </c>
      <c r="G559" s="195" t="s">
        <v>122</v>
      </c>
      <c r="H559" s="195">
        <v>534</v>
      </c>
      <c r="I559" s="36" t="str">
        <f t="shared" si="8"/>
        <v>Presley, Alex</v>
      </c>
    </row>
    <row r="560" spans="1:9" x14ac:dyDescent="0.3">
      <c r="A560" s="195">
        <v>559</v>
      </c>
      <c r="B560" s="195">
        <v>435062</v>
      </c>
      <c r="C560" s="195">
        <v>0.80925937680000004</v>
      </c>
      <c r="D560" s="195">
        <v>4</v>
      </c>
      <c r="E560" s="195">
        <v>112</v>
      </c>
      <c r="F560" s="195" t="s">
        <v>432</v>
      </c>
      <c r="G560" s="195" t="s">
        <v>431</v>
      </c>
      <c r="H560" s="195">
        <v>357</v>
      </c>
      <c r="I560" s="36" t="str">
        <f t="shared" si="8"/>
        <v>Kendrick, Howie</v>
      </c>
    </row>
    <row r="561" spans="1:9" x14ac:dyDescent="0.3">
      <c r="A561" s="195">
        <v>560</v>
      </c>
      <c r="B561" s="195">
        <v>457727</v>
      </c>
      <c r="C561" s="195">
        <v>0.77979871489999997</v>
      </c>
      <c r="D561" s="195">
        <v>5</v>
      </c>
      <c r="E561" s="195">
        <v>112</v>
      </c>
      <c r="F561" s="195" t="s">
        <v>171</v>
      </c>
      <c r="G561" s="195" t="s">
        <v>170</v>
      </c>
      <c r="H561" s="195">
        <v>419</v>
      </c>
      <c r="I561" s="36" t="str">
        <f t="shared" si="8"/>
        <v>Maybin, Cameron</v>
      </c>
    </row>
    <row r="562" spans="1:9" x14ac:dyDescent="0.3">
      <c r="A562" s="195">
        <v>561</v>
      </c>
      <c r="B562" s="195">
        <v>474892</v>
      </c>
      <c r="C562" s="195">
        <v>1</v>
      </c>
      <c r="D562" s="195">
        <v>1</v>
      </c>
      <c r="E562" s="195">
        <v>113</v>
      </c>
      <c r="F562" s="195" t="s">
        <v>59</v>
      </c>
      <c r="G562" s="195" t="s">
        <v>58</v>
      </c>
      <c r="H562" s="195">
        <v>113</v>
      </c>
      <c r="I562" s="36" t="str">
        <f t="shared" si="8"/>
        <v>Carter, Chris</v>
      </c>
    </row>
    <row r="563" spans="1:9" x14ac:dyDescent="0.3">
      <c r="A563" s="195">
        <v>562</v>
      </c>
      <c r="B563" s="195">
        <v>448801</v>
      </c>
      <c r="C563" s="195">
        <v>0.97964788989999996</v>
      </c>
      <c r="D563" s="195">
        <v>2</v>
      </c>
      <c r="E563" s="195">
        <v>113</v>
      </c>
      <c r="F563" s="195" t="s">
        <v>85</v>
      </c>
      <c r="G563" s="195" t="s">
        <v>58</v>
      </c>
      <c r="H563" s="195">
        <v>159</v>
      </c>
      <c r="I563" s="36" t="str">
        <f t="shared" si="8"/>
        <v>Davis, Chris</v>
      </c>
    </row>
    <row r="564" spans="1:9" x14ac:dyDescent="0.3">
      <c r="A564" s="195">
        <v>563</v>
      </c>
      <c r="B564" s="195">
        <v>461235</v>
      </c>
      <c r="C564" s="195">
        <v>0.96814016380000001</v>
      </c>
      <c r="D564" s="195">
        <v>3</v>
      </c>
      <c r="E564" s="195">
        <v>113</v>
      </c>
      <c r="F564" s="195" t="s">
        <v>180</v>
      </c>
      <c r="G564" s="195" t="s">
        <v>18</v>
      </c>
      <c r="H564" s="195">
        <v>448</v>
      </c>
      <c r="I564" s="36" t="str">
        <f t="shared" si="8"/>
        <v>Moss, Brandon</v>
      </c>
    </row>
    <row r="565" spans="1:9" x14ac:dyDescent="0.3">
      <c r="A565" s="195">
        <v>564</v>
      </c>
      <c r="B565" s="195">
        <v>519346</v>
      </c>
      <c r="C565" s="195">
        <v>0.94938233429999996</v>
      </c>
      <c r="D565" s="195">
        <v>4</v>
      </c>
      <c r="E565" s="195">
        <v>113</v>
      </c>
      <c r="F565" s="195" t="s">
        <v>6277</v>
      </c>
      <c r="G565" s="195" t="s">
        <v>47</v>
      </c>
      <c r="H565" s="195">
        <v>674</v>
      </c>
      <c r="I565" s="36" t="str">
        <f t="shared" si="8"/>
        <v>Thames, Eric</v>
      </c>
    </row>
    <row r="566" spans="1:9" x14ac:dyDescent="0.3">
      <c r="A566" s="195">
        <v>565</v>
      </c>
      <c r="B566" s="195">
        <v>458675</v>
      </c>
      <c r="C566" s="195">
        <v>0.92482089209999996</v>
      </c>
      <c r="D566" s="195">
        <v>5</v>
      </c>
      <c r="E566" s="195">
        <v>113</v>
      </c>
      <c r="F566" s="195" t="s">
        <v>196</v>
      </c>
      <c r="G566" s="195" t="s">
        <v>195</v>
      </c>
      <c r="H566" s="195">
        <v>545</v>
      </c>
      <c r="I566" s="36" t="str">
        <f t="shared" si="8"/>
        <v>Rasmus, Colby</v>
      </c>
    </row>
    <row r="567" spans="1:9" x14ac:dyDescent="0.3">
      <c r="A567" s="195">
        <v>566</v>
      </c>
      <c r="B567" s="195">
        <v>592200</v>
      </c>
      <c r="C567" s="195">
        <v>1</v>
      </c>
      <c r="D567" s="195">
        <v>1</v>
      </c>
      <c r="E567" s="195">
        <v>114</v>
      </c>
      <c r="F567" s="195" t="s">
        <v>2993</v>
      </c>
      <c r="G567" s="195" t="s">
        <v>2994</v>
      </c>
      <c r="H567" s="195">
        <v>114</v>
      </c>
      <c r="I567" s="36" t="str">
        <f t="shared" si="8"/>
        <v>Casali, Curt</v>
      </c>
    </row>
    <row r="568" spans="1:9" x14ac:dyDescent="0.3">
      <c r="A568" s="195">
        <v>567</v>
      </c>
      <c r="B568" s="195">
        <v>608596</v>
      </c>
      <c r="C568" s="195">
        <v>0.97108114720000005</v>
      </c>
      <c r="D568" s="195">
        <v>2</v>
      </c>
      <c r="E568" s="195">
        <v>114</v>
      </c>
      <c r="F568" s="195" t="s">
        <v>181</v>
      </c>
      <c r="G568" s="195" t="s">
        <v>1792</v>
      </c>
      <c r="H568" s="195">
        <v>455</v>
      </c>
      <c r="I568" s="36" t="str">
        <f t="shared" si="8"/>
        <v>Murphy, Tom</v>
      </c>
    </row>
    <row r="569" spans="1:9" x14ac:dyDescent="0.3">
      <c r="A569" s="195">
        <v>568</v>
      </c>
      <c r="B569" s="195">
        <v>474233</v>
      </c>
      <c r="C569" s="195">
        <v>0.94968145469999998</v>
      </c>
      <c r="D569" s="195">
        <v>3</v>
      </c>
      <c r="E569" s="195">
        <v>114</v>
      </c>
      <c r="F569" s="195" t="s">
        <v>338</v>
      </c>
      <c r="G569" s="195" t="s">
        <v>26</v>
      </c>
      <c r="H569" s="195">
        <v>138</v>
      </c>
      <c r="I569" s="36" t="str">
        <f t="shared" si="8"/>
        <v>Conger, Hank</v>
      </c>
    </row>
    <row r="570" spans="1:9" x14ac:dyDescent="0.3">
      <c r="A570" s="195">
        <v>569</v>
      </c>
      <c r="B570" s="195">
        <v>666560</v>
      </c>
      <c r="C570" s="195">
        <v>0.89029730620000003</v>
      </c>
      <c r="D570" s="195">
        <v>4</v>
      </c>
      <c r="E570" s="195">
        <v>114</v>
      </c>
      <c r="F570" s="195" t="s">
        <v>4636</v>
      </c>
      <c r="G570" s="195" t="s">
        <v>5226</v>
      </c>
      <c r="H570" s="195">
        <v>488</v>
      </c>
      <c r="I570" s="36" t="str">
        <f t="shared" si="8"/>
        <v>Park, Byung Ho</v>
      </c>
    </row>
    <row r="571" spans="1:9" x14ac:dyDescent="0.3">
      <c r="A571" s="195">
        <v>570</v>
      </c>
      <c r="B571" s="195">
        <v>542233</v>
      </c>
      <c r="C571" s="195">
        <v>0.88971921939999998</v>
      </c>
      <c r="D571" s="195">
        <v>5</v>
      </c>
      <c r="E571" s="195">
        <v>114</v>
      </c>
      <c r="F571" s="195" t="s">
        <v>481</v>
      </c>
      <c r="G571" s="195" t="s">
        <v>6665</v>
      </c>
      <c r="H571" s="195">
        <v>506</v>
      </c>
      <c r="I571" s="36" t="str">
        <f t="shared" si="8"/>
        <v>Perez, Audry</v>
      </c>
    </row>
    <row r="572" spans="1:9" x14ac:dyDescent="0.3">
      <c r="A572" s="195">
        <v>571</v>
      </c>
      <c r="B572" s="195">
        <v>592206</v>
      </c>
      <c r="C572" s="195">
        <v>1</v>
      </c>
      <c r="D572" s="195">
        <v>1</v>
      </c>
      <c r="E572" s="195">
        <v>115</v>
      </c>
      <c r="F572" s="195" t="s">
        <v>866</v>
      </c>
      <c r="G572" s="195" t="s">
        <v>161</v>
      </c>
      <c r="H572" s="195">
        <v>115</v>
      </c>
      <c r="I572" s="36" t="str">
        <f t="shared" si="8"/>
        <v>Castellanos, Nick</v>
      </c>
    </row>
    <row r="573" spans="1:9" x14ac:dyDescent="0.3">
      <c r="A573" s="195">
        <v>572</v>
      </c>
      <c r="B573" s="195">
        <v>592696</v>
      </c>
      <c r="C573" s="195">
        <v>0.91085984900000005</v>
      </c>
      <c r="D573" s="195">
        <v>2</v>
      </c>
      <c r="E573" s="195">
        <v>115</v>
      </c>
      <c r="F573" s="195" t="s">
        <v>342</v>
      </c>
      <c r="G573" s="195" t="s">
        <v>3280</v>
      </c>
      <c r="H573" s="195">
        <v>586</v>
      </c>
      <c r="I573" s="36" t="str">
        <f t="shared" si="8"/>
        <v>Rosario, Eddie</v>
      </c>
    </row>
    <row r="574" spans="1:9" x14ac:dyDescent="0.3">
      <c r="A574" s="195">
        <v>573</v>
      </c>
      <c r="B574" s="195">
        <v>598265</v>
      </c>
      <c r="C574" s="195">
        <v>0.86817339770000002</v>
      </c>
      <c r="D574" s="195">
        <v>3</v>
      </c>
      <c r="E574" s="195">
        <v>115</v>
      </c>
      <c r="F574" s="195" t="s">
        <v>36</v>
      </c>
      <c r="G574" s="195" t="s">
        <v>2538</v>
      </c>
      <c r="H574" s="195">
        <v>74</v>
      </c>
      <c r="I574" s="36" t="str">
        <f t="shared" si="8"/>
        <v>Bradley, Jackie</v>
      </c>
    </row>
    <row r="575" spans="1:9" x14ac:dyDescent="0.3">
      <c r="A575" s="195">
        <v>574</v>
      </c>
      <c r="B575" s="195">
        <v>591741</v>
      </c>
      <c r="C575" s="195">
        <v>0.84296452399999999</v>
      </c>
      <c r="D575" s="195">
        <v>4</v>
      </c>
      <c r="E575" s="195">
        <v>115</v>
      </c>
      <c r="F575" s="195" t="s">
        <v>4496</v>
      </c>
      <c r="G575" s="195" t="s">
        <v>15</v>
      </c>
      <c r="H575" s="195">
        <v>481</v>
      </c>
      <c r="I575" s="36" t="str">
        <f t="shared" si="8"/>
        <v>Osuna, Jose</v>
      </c>
    </row>
    <row r="576" spans="1:9" x14ac:dyDescent="0.3">
      <c r="A576" s="195">
        <v>575</v>
      </c>
      <c r="B576" s="195">
        <v>572816</v>
      </c>
      <c r="C576" s="195">
        <v>0.83356616780000004</v>
      </c>
      <c r="D576" s="195">
        <v>5</v>
      </c>
      <c r="E576" s="195">
        <v>115</v>
      </c>
      <c r="F576" s="195" t="s">
        <v>91</v>
      </c>
      <c r="G576" s="195" t="s">
        <v>131</v>
      </c>
      <c r="H576" s="195">
        <v>178</v>
      </c>
      <c r="I576" s="36" t="str">
        <f t="shared" si="8"/>
        <v>Dickerson, Corey</v>
      </c>
    </row>
    <row r="577" spans="1:9" x14ac:dyDescent="0.3">
      <c r="A577" s="195">
        <v>576</v>
      </c>
      <c r="B577" s="195">
        <v>456078</v>
      </c>
      <c r="C577" s="195">
        <v>1</v>
      </c>
      <c r="D577" s="195">
        <v>1</v>
      </c>
      <c r="E577" s="195">
        <v>116</v>
      </c>
      <c r="F577" s="195" t="s">
        <v>261</v>
      </c>
      <c r="G577" s="195" t="s">
        <v>491</v>
      </c>
      <c r="H577" s="195">
        <v>116</v>
      </c>
      <c r="I577" s="36" t="str">
        <f t="shared" si="8"/>
        <v>Castillo, Welington</v>
      </c>
    </row>
    <row r="578" spans="1:9" x14ac:dyDescent="0.3">
      <c r="A578" s="195">
        <v>577</v>
      </c>
      <c r="B578" s="195">
        <v>455117</v>
      </c>
      <c r="C578" s="195">
        <v>0.82240559739999997</v>
      </c>
      <c r="D578" s="195">
        <v>2</v>
      </c>
      <c r="E578" s="195">
        <v>116</v>
      </c>
      <c r="F578" s="195" t="s">
        <v>160</v>
      </c>
      <c r="G578" s="195" t="s">
        <v>159</v>
      </c>
      <c r="H578" s="195">
        <v>397</v>
      </c>
      <c r="I578" s="36" t="str">
        <f t="shared" si="8"/>
        <v>Maldonado, Martin</v>
      </c>
    </row>
    <row r="579" spans="1:9" x14ac:dyDescent="0.3">
      <c r="A579" s="195">
        <v>578</v>
      </c>
      <c r="B579" s="195">
        <v>461314</v>
      </c>
      <c r="C579" s="195">
        <v>0.80802653820000003</v>
      </c>
      <c r="D579" s="195">
        <v>3</v>
      </c>
      <c r="E579" s="195">
        <v>116</v>
      </c>
      <c r="F579" s="195" t="s">
        <v>154</v>
      </c>
      <c r="G579" s="195" t="s">
        <v>14</v>
      </c>
      <c r="H579" s="195">
        <v>355</v>
      </c>
      <c r="I579" s="36" t="str">
        <f t="shared" ref="I579:I642" si="9">F579&amp;", "&amp;G579</f>
        <v>Kemp, Matt</v>
      </c>
    </row>
    <row r="580" spans="1:9" x14ac:dyDescent="0.3">
      <c r="A580" s="195">
        <v>579</v>
      </c>
      <c r="B580" s="195">
        <v>430945</v>
      </c>
      <c r="C580" s="195">
        <v>0.80428055649999997</v>
      </c>
      <c r="D580" s="195">
        <v>4</v>
      </c>
      <c r="E580" s="195">
        <v>116</v>
      </c>
      <c r="F580" s="195" t="s">
        <v>149</v>
      </c>
      <c r="G580" s="195" t="s">
        <v>148</v>
      </c>
      <c r="H580" s="195">
        <v>343</v>
      </c>
      <c r="I580" s="36" t="str">
        <f t="shared" si="9"/>
        <v>Jones, Adam</v>
      </c>
    </row>
    <row r="581" spans="1:9" x14ac:dyDescent="0.3">
      <c r="A581" s="195">
        <v>580</v>
      </c>
      <c r="B581" s="195">
        <v>502143</v>
      </c>
      <c r="C581" s="195">
        <v>0.78391935280000002</v>
      </c>
      <c r="D581" s="195">
        <v>5</v>
      </c>
      <c r="E581" s="195">
        <v>116</v>
      </c>
      <c r="F581" s="195" t="s">
        <v>445</v>
      </c>
      <c r="G581" s="195" t="s">
        <v>346</v>
      </c>
      <c r="H581" s="195">
        <v>701</v>
      </c>
      <c r="I581" s="36" t="str">
        <f t="shared" si="9"/>
        <v>Valencia, Danny</v>
      </c>
    </row>
    <row r="582" spans="1:9" x14ac:dyDescent="0.3">
      <c r="A582" s="195">
        <v>581</v>
      </c>
      <c r="B582" s="195">
        <v>593495</v>
      </c>
      <c r="C582" s="195">
        <v>1</v>
      </c>
      <c r="D582" s="195">
        <v>1</v>
      </c>
      <c r="E582" s="195">
        <v>117</v>
      </c>
      <c r="F582" s="195" t="s">
        <v>252</v>
      </c>
      <c r="G582" s="195" t="s">
        <v>182</v>
      </c>
      <c r="H582" s="195">
        <v>117</v>
      </c>
      <c r="I582" s="36" t="str">
        <f t="shared" si="9"/>
        <v>Castro, Daniel</v>
      </c>
    </row>
    <row r="583" spans="1:9" x14ac:dyDescent="0.3">
      <c r="A583" s="195">
        <v>582</v>
      </c>
      <c r="B583" s="195">
        <v>553988</v>
      </c>
      <c r="C583" s="195">
        <v>0.95752996109999999</v>
      </c>
      <c r="D583" s="195">
        <v>2</v>
      </c>
      <c r="E583" s="195">
        <v>117</v>
      </c>
      <c r="F583" s="195" t="s">
        <v>897</v>
      </c>
      <c r="G583" s="195" t="s">
        <v>4010</v>
      </c>
      <c r="H583" s="195">
        <v>393</v>
      </c>
      <c r="I583" s="36" t="str">
        <f t="shared" si="9"/>
        <v>Machado, Dixon</v>
      </c>
    </row>
    <row r="584" spans="1:9" x14ac:dyDescent="0.3">
      <c r="A584" s="195">
        <v>583</v>
      </c>
      <c r="B584" s="195">
        <v>594694</v>
      </c>
      <c r="C584" s="195">
        <v>0.93893639719999999</v>
      </c>
      <c r="D584" s="195">
        <v>3</v>
      </c>
      <c r="E584" s="195">
        <v>117</v>
      </c>
      <c r="F584" s="195" t="s">
        <v>3942</v>
      </c>
      <c r="G584" s="195" t="s">
        <v>2235</v>
      </c>
      <c r="H584" s="195">
        <v>181</v>
      </c>
      <c r="I584" s="36" t="str">
        <f t="shared" si="9"/>
        <v>Difo, Wilmer</v>
      </c>
    </row>
    <row r="585" spans="1:9" x14ac:dyDescent="0.3">
      <c r="A585" s="195">
        <v>584</v>
      </c>
      <c r="B585" s="195">
        <v>621563</v>
      </c>
      <c r="C585" s="195">
        <v>0.91914024520000004</v>
      </c>
      <c r="D585" s="195">
        <v>4</v>
      </c>
      <c r="E585" s="195">
        <v>117</v>
      </c>
      <c r="F585" s="195" t="s">
        <v>4630</v>
      </c>
      <c r="G585" s="195" t="s">
        <v>115</v>
      </c>
      <c r="H585" s="195">
        <v>727</v>
      </c>
      <c r="I585" s="36" t="str">
        <f t="shared" si="9"/>
        <v>Wendle, Joey</v>
      </c>
    </row>
    <row r="586" spans="1:9" x14ac:dyDescent="0.3">
      <c r="A586" s="195">
        <v>585</v>
      </c>
      <c r="B586" s="195">
        <v>596143</v>
      </c>
      <c r="C586" s="195">
        <v>0.91762513059999995</v>
      </c>
      <c r="D586" s="195">
        <v>5</v>
      </c>
      <c r="E586" s="195">
        <v>117</v>
      </c>
      <c r="F586" s="195" t="s">
        <v>3026</v>
      </c>
      <c r="G586" s="195" t="s">
        <v>95</v>
      </c>
      <c r="H586" s="195">
        <v>610</v>
      </c>
      <c r="I586" s="36" t="str">
        <f t="shared" si="9"/>
        <v>Sardinas, Luis</v>
      </c>
    </row>
    <row r="587" spans="1:9" x14ac:dyDescent="0.3">
      <c r="A587" s="195">
        <v>586</v>
      </c>
      <c r="B587" s="195">
        <v>488771</v>
      </c>
      <c r="C587" s="195">
        <v>1</v>
      </c>
      <c r="D587" s="195">
        <v>1</v>
      </c>
      <c r="E587" s="195">
        <v>118</v>
      </c>
      <c r="F587" s="195" t="s">
        <v>252</v>
      </c>
      <c r="G587" s="195" t="s">
        <v>17</v>
      </c>
      <c r="H587" s="195">
        <v>118</v>
      </c>
      <c r="I587" s="36" t="str">
        <f t="shared" si="9"/>
        <v>Castro, Jason</v>
      </c>
    </row>
    <row r="588" spans="1:9" x14ac:dyDescent="0.3">
      <c r="A588" s="195">
        <v>587</v>
      </c>
      <c r="B588" s="195">
        <v>542233</v>
      </c>
      <c r="C588" s="195">
        <v>0.95812557949999999</v>
      </c>
      <c r="D588" s="195">
        <v>2</v>
      </c>
      <c r="E588" s="195">
        <v>118</v>
      </c>
      <c r="F588" s="195" t="s">
        <v>481</v>
      </c>
      <c r="G588" s="195" t="s">
        <v>6665</v>
      </c>
      <c r="H588" s="195">
        <v>506</v>
      </c>
      <c r="I588" s="36" t="str">
        <f t="shared" si="9"/>
        <v>Perez, Audry</v>
      </c>
    </row>
    <row r="589" spans="1:9" x14ac:dyDescent="0.3">
      <c r="A589" s="195">
        <v>588</v>
      </c>
      <c r="B589" s="195">
        <v>547379</v>
      </c>
      <c r="C589" s="195">
        <v>0.95812557949999999</v>
      </c>
      <c r="D589" s="195">
        <v>3</v>
      </c>
      <c r="E589" s="195">
        <v>118</v>
      </c>
      <c r="F589" s="195" t="s">
        <v>481</v>
      </c>
      <c r="G589" s="195" t="s">
        <v>2981</v>
      </c>
      <c r="H589" s="195">
        <v>509</v>
      </c>
      <c r="I589" s="36" t="str">
        <f t="shared" si="9"/>
        <v>Perez, Roberto</v>
      </c>
    </row>
    <row r="590" spans="1:9" x14ac:dyDescent="0.3">
      <c r="A590" s="195">
        <v>589</v>
      </c>
      <c r="B590" s="195">
        <v>572287</v>
      </c>
      <c r="C590" s="195">
        <v>0.84198045089999995</v>
      </c>
      <c r="D590" s="195">
        <v>4</v>
      </c>
      <c r="E590" s="195">
        <v>118</v>
      </c>
      <c r="F590" s="195" t="s">
        <v>2526</v>
      </c>
      <c r="G590" s="195" t="s">
        <v>221</v>
      </c>
      <c r="H590" s="195">
        <v>749</v>
      </c>
      <c r="I590" s="36" t="str">
        <f t="shared" si="9"/>
        <v>Zunino, Mike</v>
      </c>
    </row>
    <row r="591" spans="1:9" x14ac:dyDescent="0.3">
      <c r="A591" s="195">
        <v>590</v>
      </c>
      <c r="B591" s="195">
        <v>474233</v>
      </c>
      <c r="C591" s="195">
        <v>0.836770087</v>
      </c>
      <c r="D591" s="195">
        <v>5</v>
      </c>
      <c r="E591" s="195">
        <v>118</v>
      </c>
      <c r="F591" s="195" t="s">
        <v>338</v>
      </c>
      <c r="G591" s="195" t="s">
        <v>26</v>
      </c>
      <c r="H591" s="195">
        <v>138</v>
      </c>
      <c r="I591" s="36" t="str">
        <f t="shared" si="9"/>
        <v>Conger, Hank</v>
      </c>
    </row>
    <row r="592" spans="1:9" x14ac:dyDescent="0.3">
      <c r="A592" s="195">
        <v>591</v>
      </c>
      <c r="B592" s="195">
        <v>516770</v>
      </c>
      <c r="C592" s="195">
        <v>1</v>
      </c>
      <c r="D592" s="195">
        <v>1</v>
      </c>
      <c r="E592" s="195">
        <v>119</v>
      </c>
      <c r="F592" s="195" t="s">
        <v>252</v>
      </c>
      <c r="G592" s="195" t="s">
        <v>455</v>
      </c>
      <c r="H592" s="195">
        <v>119</v>
      </c>
      <c r="I592" s="36" t="str">
        <f t="shared" si="9"/>
        <v>Castro, Starlin</v>
      </c>
    </row>
    <row r="593" spans="1:9" x14ac:dyDescent="0.3">
      <c r="A593" s="195">
        <v>592</v>
      </c>
      <c r="B593" s="195">
        <v>544369</v>
      </c>
      <c r="C593" s="195">
        <v>0.94938311769999995</v>
      </c>
      <c r="D593" s="195">
        <v>2</v>
      </c>
      <c r="E593" s="195">
        <v>119</v>
      </c>
      <c r="F593" s="195" t="s">
        <v>885</v>
      </c>
      <c r="G593" s="195" t="s">
        <v>886</v>
      </c>
      <c r="H593" s="195">
        <v>276</v>
      </c>
      <c r="I593" s="36" t="str">
        <f t="shared" si="9"/>
        <v>Gregorius, Didi</v>
      </c>
    </row>
    <row r="594" spans="1:9" x14ac:dyDescent="0.3">
      <c r="A594" s="195">
        <v>593</v>
      </c>
      <c r="B594" s="195">
        <v>571697</v>
      </c>
      <c r="C594" s="195">
        <v>0.88444185210000004</v>
      </c>
      <c r="D594" s="195">
        <v>3</v>
      </c>
      <c r="E594" s="195">
        <v>119</v>
      </c>
      <c r="F594" s="195" t="s">
        <v>2521</v>
      </c>
      <c r="G594" s="195" t="s">
        <v>2522</v>
      </c>
      <c r="H594" s="195">
        <v>247</v>
      </c>
      <c r="I594" s="36" t="str">
        <f t="shared" si="9"/>
        <v>Gennett, Scooter</v>
      </c>
    </row>
    <row r="595" spans="1:9" x14ac:dyDescent="0.3">
      <c r="A595" s="195">
        <v>594</v>
      </c>
      <c r="B595" s="195">
        <v>649557</v>
      </c>
      <c r="C595" s="195">
        <v>0.85006436490000004</v>
      </c>
      <c r="D595" s="195">
        <v>4</v>
      </c>
      <c r="E595" s="195">
        <v>119</v>
      </c>
      <c r="F595" s="195" t="s">
        <v>90</v>
      </c>
      <c r="G595" s="195" t="s">
        <v>4585</v>
      </c>
      <c r="H595" s="195">
        <v>174</v>
      </c>
      <c r="I595" s="36" t="str">
        <f t="shared" si="9"/>
        <v>Diaz, Aledmys</v>
      </c>
    </row>
    <row r="596" spans="1:9" x14ac:dyDescent="0.3">
      <c r="A596" s="195">
        <v>595</v>
      </c>
      <c r="B596" s="195">
        <v>500208</v>
      </c>
      <c r="C596" s="195">
        <v>0.8330772582</v>
      </c>
      <c r="D596" s="195">
        <v>5</v>
      </c>
      <c r="E596" s="195">
        <v>119</v>
      </c>
      <c r="F596" s="195" t="s">
        <v>3016</v>
      </c>
      <c r="G596" s="195" t="s">
        <v>3017</v>
      </c>
      <c r="H596" s="195">
        <v>643</v>
      </c>
      <c r="I596" s="36" t="str">
        <f t="shared" si="9"/>
        <v>Solarte, Yangervis</v>
      </c>
    </row>
    <row r="597" spans="1:9" x14ac:dyDescent="0.3">
      <c r="A597" s="195">
        <v>596</v>
      </c>
      <c r="B597" s="195">
        <v>608325</v>
      </c>
      <c r="C597" s="195">
        <v>1</v>
      </c>
      <c r="D597" s="195">
        <v>1</v>
      </c>
      <c r="E597" s="195">
        <v>120</v>
      </c>
      <c r="F597" s="195" t="s">
        <v>2995</v>
      </c>
      <c r="G597" s="195" t="s">
        <v>2014</v>
      </c>
      <c r="H597" s="195">
        <v>120</v>
      </c>
      <c r="I597" s="36" t="str">
        <f t="shared" si="9"/>
        <v>Cecchini, Gavin</v>
      </c>
    </row>
    <row r="598" spans="1:9" x14ac:dyDescent="0.3">
      <c r="A598" s="195">
        <v>597</v>
      </c>
      <c r="B598" s="195">
        <v>642094</v>
      </c>
      <c r="C598" s="195">
        <v>0.94138773040000001</v>
      </c>
      <c r="D598" s="195">
        <v>2</v>
      </c>
      <c r="E598" s="195">
        <v>120</v>
      </c>
      <c r="F598" s="195" t="s">
        <v>216</v>
      </c>
      <c r="G598" s="195" t="s">
        <v>67</v>
      </c>
      <c r="H598" s="195">
        <v>637</v>
      </c>
      <c r="I598" s="36" t="str">
        <f t="shared" si="9"/>
        <v>Smith, Tyler</v>
      </c>
    </row>
    <row r="599" spans="1:9" x14ac:dyDescent="0.3">
      <c r="A599" s="195">
        <v>598</v>
      </c>
      <c r="B599" s="195">
        <v>595373</v>
      </c>
      <c r="C599" s="195">
        <v>0.93907644580000005</v>
      </c>
      <c r="D599" s="195">
        <v>3</v>
      </c>
      <c r="E599" s="195">
        <v>120</v>
      </c>
      <c r="F599" s="195" t="s">
        <v>6328</v>
      </c>
      <c r="G599" s="195" t="s">
        <v>83</v>
      </c>
      <c r="H599" s="195">
        <v>554</v>
      </c>
      <c r="I599" s="36" t="str">
        <f t="shared" si="9"/>
        <v>Reinheimer, Jack</v>
      </c>
    </row>
    <row r="600" spans="1:9" x14ac:dyDescent="0.3">
      <c r="A600" s="195">
        <v>599</v>
      </c>
      <c r="B600" s="195">
        <v>545121</v>
      </c>
      <c r="C600" s="195">
        <v>0.92857751720000004</v>
      </c>
      <c r="D600" s="195">
        <v>4</v>
      </c>
      <c r="E600" s="195">
        <v>120</v>
      </c>
      <c r="F600" s="195" t="s">
        <v>2011</v>
      </c>
      <c r="G600" s="195" t="s">
        <v>6549</v>
      </c>
      <c r="H600" s="195">
        <v>704</v>
      </c>
      <c r="I600" s="36" t="str">
        <f t="shared" si="9"/>
        <v>Vargas, Ildemaro</v>
      </c>
    </row>
    <row r="601" spans="1:9" x14ac:dyDescent="0.3">
      <c r="A601" s="195">
        <v>600</v>
      </c>
      <c r="B601" s="195">
        <v>607471</v>
      </c>
      <c r="C601" s="195">
        <v>0.9139899239</v>
      </c>
      <c r="D601" s="195">
        <v>5</v>
      </c>
      <c r="E601" s="195">
        <v>120</v>
      </c>
      <c r="F601" s="195" t="s">
        <v>6546</v>
      </c>
      <c r="G601" s="195" t="s">
        <v>1884</v>
      </c>
      <c r="H601" s="195">
        <v>70</v>
      </c>
      <c r="I601" s="36" t="str">
        <f t="shared" si="9"/>
        <v>Bostick, Christopher</v>
      </c>
    </row>
    <row r="602" spans="1:9" x14ac:dyDescent="0.3">
      <c r="A602" s="195">
        <v>601</v>
      </c>
      <c r="B602" s="195">
        <v>571553</v>
      </c>
      <c r="C602" s="195">
        <v>1</v>
      </c>
      <c r="D602" s="195">
        <v>1</v>
      </c>
      <c r="E602" s="195">
        <v>121</v>
      </c>
      <c r="F602" s="195" t="s">
        <v>3911</v>
      </c>
      <c r="G602" s="195" t="s">
        <v>3912</v>
      </c>
      <c r="H602" s="195">
        <v>121</v>
      </c>
      <c r="I602" s="36" t="str">
        <f t="shared" si="9"/>
        <v>Ceciliani, Darrell</v>
      </c>
    </row>
    <row r="603" spans="1:9" x14ac:dyDescent="0.3">
      <c r="A603" s="195">
        <v>602</v>
      </c>
      <c r="B603" s="195">
        <v>516809</v>
      </c>
      <c r="C603" s="195">
        <v>0.89506602449999995</v>
      </c>
      <c r="D603" s="195">
        <v>2</v>
      </c>
      <c r="E603" s="195">
        <v>121</v>
      </c>
      <c r="F603" s="195" t="s">
        <v>2507</v>
      </c>
      <c r="G603" s="195" t="s">
        <v>2508</v>
      </c>
      <c r="H603" s="195">
        <v>371</v>
      </c>
      <c r="I603" s="36" t="str">
        <f t="shared" si="9"/>
        <v>Lake, Junior</v>
      </c>
    </row>
    <row r="604" spans="1:9" x14ac:dyDescent="0.3">
      <c r="A604" s="195">
        <v>603</v>
      </c>
      <c r="B604" s="195">
        <v>607387</v>
      </c>
      <c r="C604" s="195">
        <v>0.87833404159999995</v>
      </c>
      <c r="D604" s="195">
        <v>3</v>
      </c>
      <c r="E604" s="195">
        <v>121</v>
      </c>
      <c r="F604" s="195" t="s">
        <v>3013</v>
      </c>
      <c r="G604" s="195" t="s">
        <v>38</v>
      </c>
      <c r="H604" s="195">
        <v>588</v>
      </c>
      <c r="I604" s="36" t="str">
        <f t="shared" si="9"/>
        <v>Rua, Ryan</v>
      </c>
    </row>
    <row r="605" spans="1:9" x14ac:dyDescent="0.3">
      <c r="A605" s="195">
        <v>604</v>
      </c>
      <c r="B605" s="195">
        <v>592419</v>
      </c>
      <c r="C605" s="195">
        <v>0.85879237220000004</v>
      </c>
      <c r="D605" s="195">
        <v>4</v>
      </c>
      <c r="E605" s="195">
        <v>121</v>
      </c>
      <c r="F605" s="195" t="s">
        <v>5148</v>
      </c>
      <c r="G605" s="195" t="s">
        <v>1933</v>
      </c>
      <c r="H605" s="195">
        <v>322</v>
      </c>
      <c r="I605" s="36" t="str">
        <f t="shared" si="9"/>
        <v>Hoying, Jared</v>
      </c>
    </row>
    <row r="606" spans="1:9" x14ac:dyDescent="0.3">
      <c r="A606" s="195">
        <v>605</v>
      </c>
      <c r="B606" s="195">
        <v>595025</v>
      </c>
      <c r="C606" s="195">
        <v>0.85441586160000005</v>
      </c>
      <c r="D606" s="195">
        <v>5</v>
      </c>
      <c r="E606" s="195">
        <v>121</v>
      </c>
      <c r="F606" s="195" t="s">
        <v>2156</v>
      </c>
      <c r="G606" s="195" t="s">
        <v>896</v>
      </c>
      <c r="H606" s="195">
        <v>723</v>
      </c>
      <c r="I606" s="36" t="str">
        <f t="shared" si="9"/>
        <v>Walters, Zach</v>
      </c>
    </row>
    <row r="607" spans="1:9" x14ac:dyDescent="0.3">
      <c r="A607" s="195">
        <v>606</v>
      </c>
      <c r="B607" s="195">
        <v>518542</v>
      </c>
      <c r="C607" s="195">
        <v>1</v>
      </c>
      <c r="D607" s="195">
        <v>1</v>
      </c>
      <c r="E607" s="195">
        <v>122</v>
      </c>
      <c r="F607" s="195" t="s">
        <v>2679</v>
      </c>
      <c r="G607" s="195" t="s">
        <v>189</v>
      </c>
      <c r="H607" s="195">
        <v>122</v>
      </c>
      <c r="I607" s="36" t="str">
        <f t="shared" si="9"/>
        <v>Centeno, Juan</v>
      </c>
    </row>
    <row r="608" spans="1:9" x14ac:dyDescent="0.3">
      <c r="A608" s="195">
        <v>607</v>
      </c>
      <c r="B608" s="195">
        <v>592407</v>
      </c>
      <c r="C608" s="195">
        <v>0.91806970759999995</v>
      </c>
      <c r="D608" s="195">
        <v>2</v>
      </c>
      <c r="E608" s="195">
        <v>122</v>
      </c>
      <c r="F608" s="195" t="s">
        <v>954</v>
      </c>
      <c r="G608" s="195" t="s">
        <v>156</v>
      </c>
      <c r="H608" s="195">
        <v>314</v>
      </c>
      <c r="I608" s="36" t="str">
        <f t="shared" si="9"/>
        <v>Holaday, Bryan</v>
      </c>
    </row>
    <row r="609" spans="1:9" x14ac:dyDescent="0.3">
      <c r="A609" s="195">
        <v>608</v>
      </c>
      <c r="B609" s="195">
        <v>607732</v>
      </c>
      <c r="C609" s="195">
        <v>0.87407385820000005</v>
      </c>
      <c r="D609" s="195">
        <v>3</v>
      </c>
      <c r="E609" s="195">
        <v>122</v>
      </c>
      <c r="F609" s="195" t="s">
        <v>5052</v>
      </c>
      <c r="G609" s="195" t="s">
        <v>947</v>
      </c>
      <c r="H609" s="195">
        <v>650</v>
      </c>
      <c r="I609" s="36" t="str">
        <f t="shared" si="9"/>
        <v>Stallings, Jacob</v>
      </c>
    </row>
    <row r="610" spans="1:9" x14ac:dyDescent="0.3">
      <c r="A610" s="195">
        <v>609</v>
      </c>
      <c r="B610" s="195">
        <v>571679</v>
      </c>
      <c r="C610" s="195">
        <v>0.83951172060000001</v>
      </c>
      <c r="D610" s="195">
        <v>4</v>
      </c>
      <c r="E610" s="195">
        <v>122</v>
      </c>
      <c r="F610" s="195" t="s">
        <v>6494</v>
      </c>
      <c r="G610" s="195" t="s">
        <v>88</v>
      </c>
      <c r="H610" s="195">
        <v>230</v>
      </c>
      <c r="I610" s="36" t="str">
        <f t="shared" si="9"/>
        <v>Freitas, David</v>
      </c>
    </row>
    <row r="611" spans="1:9" x14ac:dyDescent="0.3">
      <c r="A611" s="195">
        <v>610</v>
      </c>
      <c r="B611" s="195">
        <v>519222</v>
      </c>
      <c r="C611" s="195">
        <v>0.83906966660000004</v>
      </c>
      <c r="D611" s="195">
        <v>5</v>
      </c>
      <c r="E611" s="195">
        <v>122</v>
      </c>
      <c r="F611" s="195" t="s">
        <v>322</v>
      </c>
      <c r="G611" s="195" t="s">
        <v>141</v>
      </c>
      <c r="H611" s="195">
        <v>581</v>
      </c>
      <c r="I611" s="36" t="str">
        <f t="shared" si="9"/>
        <v>Romine, Austin</v>
      </c>
    </row>
    <row r="612" spans="1:9" x14ac:dyDescent="0.3">
      <c r="A612" s="195">
        <v>611</v>
      </c>
      <c r="B612" s="195">
        <v>465041</v>
      </c>
      <c r="C612" s="195">
        <v>1</v>
      </c>
      <c r="D612" s="195">
        <v>1</v>
      </c>
      <c r="E612" s="195">
        <v>123</v>
      </c>
      <c r="F612" s="195" t="s">
        <v>363</v>
      </c>
      <c r="G612" s="195" t="s">
        <v>108</v>
      </c>
      <c r="H612" s="195">
        <v>123</v>
      </c>
      <c r="I612" s="36" t="str">
        <f t="shared" si="9"/>
        <v>Cervelli, Francisco</v>
      </c>
    </row>
    <row r="613" spans="1:9" x14ac:dyDescent="0.3">
      <c r="A613" s="195">
        <v>612</v>
      </c>
      <c r="B613" s="195">
        <v>547957</v>
      </c>
      <c r="C613" s="195">
        <v>0.92321226690000002</v>
      </c>
      <c r="D613" s="195">
        <v>2</v>
      </c>
      <c r="E613" s="195">
        <v>123</v>
      </c>
      <c r="F613" s="195" t="s">
        <v>4614</v>
      </c>
      <c r="G613" s="195" t="s">
        <v>5116</v>
      </c>
      <c r="H613" s="195">
        <v>360</v>
      </c>
      <c r="I613" s="36" t="str">
        <f t="shared" si="9"/>
        <v>Kim, Hyun Soo</v>
      </c>
    </row>
    <row r="614" spans="1:9" x14ac:dyDescent="0.3">
      <c r="A614" s="195">
        <v>613</v>
      </c>
      <c r="B614" s="195">
        <v>445055</v>
      </c>
      <c r="C614" s="195">
        <v>0.87844533670000002</v>
      </c>
      <c r="D614" s="195">
        <v>3</v>
      </c>
      <c r="E614" s="195">
        <v>123</v>
      </c>
      <c r="F614" s="195" t="s">
        <v>43</v>
      </c>
      <c r="G614" s="195" t="s">
        <v>143</v>
      </c>
      <c r="H614" s="195">
        <v>336</v>
      </c>
      <c r="I614" s="36" t="str">
        <f t="shared" si="9"/>
        <v>Jay, Jon</v>
      </c>
    </row>
    <row r="615" spans="1:9" x14ac:dyDescent="0.3">
      <c r="A615" s="195">
        <v>614</v>
      </c>
      <c r="B615" s="195">
        <v>430910</v>
      </c>
      <c r="C615" s="195">
        <v>0.87107630700000005</v>
      </c>
      <c r="D615" s="195">
        <v>4</v>
      </c>
      <c r="E615" s="195">
        <v>123</v>
      </c>
      <c r="F615" s="195" t="s">
        <v>352</v>
      </c>
      <c r="G615" s="195" t="s">
        <v>454</v>
      </c>
      <c r="H615" s="195">
        <v>498</v>
      </c>
      <c r="I615" s="36" t="str">
        <f t="shared" si="9"/>
        <v>Pena, Brayan</v>
      </c>
    </row>
    <row r="616" spans="1:9" x14ac:dyDescent="0.3">
      <c r="A616" s="195">
        <v>615</v>
      </c>
      <c r="B616" s="195">
        <v>488862</v>
      </c>
      <c r="C616" s="195">
        <v>0.86765967129999999</v>
      </c>
      <c r="D616" s="195">
        <v>5</v>
      </c>
      <c r="E616" s="195">
        <v>123</v>
      </c>
      <c r="F616" s="195" t="s">
        <v>349</v>
      </c>
      <c r="G616" s="195" t="s">
        <v>377</v>
      </c>
      <c r="H616" s="195">
        <v>203</v>
      </c>
      <c r="I616" s="36" t="str">
        <f t="shared" si="9"/>
        <v>Escobar, Yunel</v>
      </c>
    </row>
    <row r="617" spans="1:9" x14ac:dyDescent="0.3">
      <c r="A617" s="195">
        <v>616</v>
      </c>
      <c r="B617" s="195">
        <v>493316</v>
      </c>
      <c r="C617" s="195">
        <v>1</v>
      </c>
      <c r="D617" s="195">
        <v>1</v>
      </c>
      <c r="E617" s="195">
        <v>124</v>
      </c>
      <c r="F617" s="195" t="s">
        <v>944</v>
      </c>
      <c r="G617" s="195" t="s">
        <v>945</v>
      </c>
      <c r="H617" s="195">
        <v>124</v>
      </c>
      <c r="I617" s="36" t="str">
        <f t="shared" si="9"/>
        <v>Cespedes, Yoenis</v>
      </c>
    </row>
    <row r="618" spans="1:9" x14ac:dyDescent="0.3">
      <c r="A618" s="195">
        <v>617</v>
      </c>
      <c r="B618" s="195">
        <v>430945</v>
      </c>
      <c r="C618" s="195">
        <v>0.94801364830000001</v>
      </c>
      <c r="D618" s="195">
        <v>2</v>
      </c>
      <c r="E618" s="195">
        <v>124</v>
      </c>
      <c r="F618" s="195" t="s">
        <v>149</v>
      </c>
      <c r="G618" s="195" t="s">
        <v>148</v>
      </c>
      <c r="H618" s="195">
        <v>343</v>
      </c>
      <c r="I618" s="36" t="str">
        <f t="shared" si="9"/>
        <v>Jones, Adam</v>
      </c>
    </row>
    <row r="619" spans="1:9" x14ac:dyDescent="0.3">
      <c r="A619" s="195">
        <v>618</v>
      </c>
      <c r="B619" s="195">
        <v>547989</v>
      </c>
      <c r="C619" s="195">
        <v>0.91052857220000005</v>
      </c>
      <c r="D619" s="195">
        <v>3</v>
      </c>
      <c r="E619" s="195">
        <v>124</v>
      </c>
      <c r="F619" s="195" t="s">
        <v>8</v>
      </c>
      <c r="G619" s="195" t="s">
        <v>15</v>
      </c>
      <c r="H619" s="195">
        <v>1</v>
      </c>
      <c r="I619" s="36" t="str">
        <f t="shared" si="9"/>
        <v>Abreu, Jose</v>
      </c>
    </row>
    <row r="620" spans="1:9" x14ac:dyDescent="0.3">
      <c r="A620" s="195">
        <v>619</v>
      </c>
      <c r="B620" s="195">
        <v>571506</v>
      </c>
      <c r="C620" s="195">
        <v>0.90832400690000004</v>
      </c>
      <c r="D620" s="195">
        <v>4</v>
      </c>
      <c r="E620" s="195">
        <v>124</v>
      </c>
      <c r="F620" s="195" t="s">
        <v>2983</v>
      </c>
      <c r="G620" s="195" t="s">
        <v>63</v>
      </c>
      <c r="H620" s="195">
        <v>71</v>
      </c>
      <c r="I620" s="36" t="str">
        <f t="shared" si="9"/>
        <v>Bour, Justin</v>
      </c>
    </row>
    <row r="621" spans="1:9" x14ac:dyDescent="0.3">
      <c r="A621" s="195">
        <v>620</v>
      </c>
      <c r="B621" s="195">
        <v>519058</v>
      </c>
      <c r="C621" s="195">
        <v>0.90118048399999995</v>
      </c>
      <c r="D621" s="195">
        <v>5</v>
      </c>
      <c r="E621" s="195">
        <v>124</v>
      </c>
      <c r="F621" s="195" t="s">
        <v>350</v>
      </c>
      <c r="G621" s="195" t="s">
        <v>221</v>
      </c>
      <c r="H621" s="195">
        <v>450</v>
      </c>
      <c r="I621" s="36" t="str">
        <f t="shared" si="9"/>
        <v>Moustakas, Mike</v>
      </c>
    </row>
    <row r="622" spans="1:9" x14ac:dyDescent="0.3">
      <c r="A622" s="195">
        <v>621</v>
      </c>
      <c r="B622" s="195">
        <v>656305</v>
      </c>
      <c r="C622" s="195">
        <v>1</v>
      </c>
      <c r="D622" s="195">
        <v>1</v>
      </c>
      <c r="E622" s="195">
        <v>125</v>
      </c>
      <c r="F622" s="195" t="s">
        <v>1895</v>
      </c>
      <c r="G622" s="195" t="s">
        <v>14</v>
      </c>
      <c r="H622" s="195">
        <v>125</v>
      </c>
      <c r="I622" s="36" t="str">
        <f t="shared" si="9"/>
        <v>Chapman, Matt</v>
      </c>
    </row>
    <row r="623" spans="1:9" x14ac:dyDescent="0.3">
      <c r="A623" s="195">
        <v>622</v>
      </c>
      <c r="B623" s="195">
        <v>605512</v>
      </c>
      <c r="C623" s="195">
        <v>0.89183479129999998</v>
      </c>
      <c r="D623" s="195">
        <v>2</v>
      </c>
      <c r="E623" s="195">
        <v>125</v>
      </c>
      <c r="F623" s="195" t="s">
        <v>2976</v>
      </c>
      <c r="G623" s="195" t="s">
        <v>2596</v>
      </c>
      <c r="H623" s="195">
        <v>688</v>
      </c>
      <c r="I623" s="36" t="str">
        <f t="shared" si="9"/>
        <v>Tucker, Preston</v>
      </c>
    </row>
    <row r="624" spans="1:9" x14ac:dyDescent="0.3">
      <c r="A624" s="195">
        <v>623</v>
      </c>
      <c r="B624" s="195">
        <v>606192</v>
      </c>
      <c r="C624" s="195">
        <v>0.87028833000000005</v>
      </c>
      <c r="D624" s="195">
        <v>3</v>
      </c>
      <c r="E624" s="195">
        <v>125</v>
      </c>
      <c r="F624" s="195" t="s">
        <v>286</v>
      </c>
      <c r="G624" s="195" t="s">
        <v>4786</v>
      </c>
      <c r="H624" s="195">
        <v>305</v>
      </c>
      <c r="I624" s="36" t="str">
        <f t="shared" si="9"/>
        <v>Hernandez, Teoscar</v>
      </c>
    </row>
    <row r="625" spans="1:9" x14ac:dyDescent="0.3">
      <c r="A625" s="195">
        <v>624</v>
      </c>
      <c r="B625" s="195">
        <v>643603</v>
      </c>
      <c r="C625" s="195">
        <v>0.85973850780000005</v>
      </c>
      <c r="D625" s="195">
        <v>4</v>
      </c>
      <c r="E625" s="195">
        <v>125</v>
      </c>
      <c r="F625" s="195" t="s">
        <v>4787</v>
      </c>
      <c r="G625" s="195" t="s">
        <v>67</v>
      </c>
      <c r="H625" s="195">
        <v>729</v>
      </c>
      <c r="I625" s="36" t="str">
        <f t="shared" si="9"/>
        <v>White, Tyler</v>
      </c>
    </row>
    <row r="626" spans="1:9" x14ac:dyDescent="0.3">
      <c r="A626" s="195">
        <v>625</v>
      </c>
      <c r="B626" s="195">
        <v>545341</v>
      </c>
      <c r="C626" s="195">
        <v>0.85758187720000001</v>
      </c>
      <c r="D626" s="195">
        <v>5</v>
      </c>
      <c r="E626" s="195">
        <v>125</v>
      </c>
      <c r="F626" s="195" t="s">
        <v>3008</v>
      </c>
      <c r="G626" s="195" t="s">
        <v>3009</v>
      </c>
      <c r="H626" s="195">
        <v>277</v>
      </c>
      <c r="I626" s="36" t="str">
        <f t="shared" si="9"/>
        <v>Grichuk, Randal</v>
      </c>
    </row>
    <row r="627" spans="1:9" x14ac:dyDescent="0.3">
      <c r="A627" s="195">
        <v>626</v>
      </c>
      <c r="B627" s="195">
        <v>455139</v>
      </c>
      <c r="C627" s="195">
        <v>1</v>
      </c>
      <c r="D627" s="195">
        <v>1</v>
      </c>
      <c r="E627" s="195">
        <v>126</v>
      </c>
      <c r="F627" s="195" t="s">
        <v>456</v>
      </c>
      <c r="G627" s="195" t="s">
        <v>204</v>
      </c>
      <c r="H627" s="195">
        <v>126</v>
      </c>
      <c r="I627" s="36" t="str">
        <f t="shared" si="9"/>
        <v>Chirinos, Robinson</v>
      </c>
    </row>
    <row r="628" spans="1:9" x14ac:dyDescent="0.3">
      <c r="A628" s="195">
        <v>627</v>
      </c>
      <c r="B628" s="195">
        <v>472528</v>
      </c>
      <c r="C628" s="195">
        <v>0.97711732019999997</v>
      </c>
      <c r="D628" s="195">
        <v>2</v>
      </c>
      <c r="E628" s="195">
        <v>126</v>
      </c>
      <c r="F628" s="195" t="s">
        <v>402</v>
      </c>
      <c r="G628" s="195" t="s">
        <v>95</v>
      </c>
      <c r="H628" s="195">
        <v>700</v>
      </c>
      <c r="I628" s="36" t="str">
        <f t="shared" si="9"/>
        <v>Valbuena, Luis</v>
      </c>
    </row>
    <row r="629" spans="1:9" x14ac:dyDescent="0.3">
      <c r="A629" s="195">
        <v>628</v>
      </c>
      <c r="B629" s="195">
        <v>446263</v>
      </c>
      <c r="C629" s="195">
        <v>0.92878800149999996</v>
      </c>
      <c r="D629" s="195">
        <v>3</v>
      </c>
      <c r="E629" s="195">
        <v>126</v>
      </c>
      <c r="F629" s="195" t="s">
        <v>94</v>
      </c>
      <c r="G629" s="195" t="s">
        <v>93</v>
      </c>
      <c r="H629" s="195">
        <v>188</v>
      </c>
      <c r="I629" s="36" t="str">
        <f t="shared" si="9"/>
        <v>Duda, Lucas</v>
      </c>
    </row>
    <row r="630" spans="1:9" x14ac:dyDescent="0.3">
      <c r="A630" s="195">
        <v>629</v>
      </c>
      <c r="B630" s="195">
        <v>448801</v>
      </c>
      <c r="C630" s="195">
        <v>0.90979114350000001</v>
      </c>
      <c r="D630" s="195">
        <v>4</v>
      </c>
      <c r="E630" s="195">
        <v>126</v>
      </c>
      <c r="F630" s="195" t="s">
        <v>85</v>
      </c>
      <c r="G630" s="195" t="s">
        <v>58</v>
      </c>
      <c r="H630" s="195">
        <v>159</v>
      </c>
      <c r="I630" s="36" t="str">
        <f t="shared" si="9"/>
        <v>Davis, Chris</v>
      </c>
    </row>
    <row r="631" spans="1:9" x14ac:dyDescent="0.3">
      <c r="A631" s="195">
        <v>630</v>
      </c>
      <c r="B631" s="195">
        <v>435063</v>
      </c>
      <c r="C631" s="195">
        <v>0.90355491570000002</v>
      </c>
      <c r="D631" s="195">
        <v>5</v>
      </c>
      <c r="E631" s="195">
        <v>126</v>
      </c>
      <c r="F631" s="195" t="s">
        <v>335</v>
      </c>
      <c r="G631" s="195" t="s">
        <v>221</v>
      </c>
      <c r="H631" s="195">
        <v>457</v>
      </c>
      <c r="I631" s="36" t="str">
        <f t="shared" si="9"/>
        <v>Napoli, Mike</v>
      </c>
    </row>
    <row r="632" spans="1:9" x14ac:dyDescent="0.3">
      <c r="A632" s="195">
        <v>631</v>
      </c>
      <c r="B632" s="195">
        <v>502082</v>
      </c>
      <c r="C632" s="195">
        <v>1</v>
      </c>
      <c r="D632" s="195">
        <v>1</v>
      </c>
      <c r="E632" s="195">
        <v>127</v>
      </c>
      <c r="F632" s="195" t="s">
        <v>387</v>
      </c>
      <c r="G632" s="195" t="s">
        <v>386</v>
      </c>
      <c r="H632" s="195">
        <v>127</v>
      </c>
      <c r="I632" s="36" t="str">
        <f t="shared" si="9"/>
        <v>Chisenhall, Lonnie</v>
      </c>
    </row>
    <row r="633" spans="1:9" x14ac:dyDescent="0.3">
      <c r="A633" s="195">
        <v>632</v>
      </c>
      <c r="B633" s="195">
        <v>467827</v>
      </c>
      <c r="C633" s="195">
        <v>0.90413475430000001</v>
      </c>
      <c r="D633" s="195">
        <v>2</v>
      </c>
      <c r="E633" s="195">
        <v>127</v>
      </c>
      <c r="F633" s="195" t="s">
        <v>187</v>
      </c>
      <c r="G633" s="195" t="s">
        <v>186</v>
      </c>
      <c r="H633" s="195">
        <v>492</v>
      </c>
      <c r="I633" s="36" t="str">
        <f t="shared" si="9"/>
        <v>Parra, Gerardo</v>
      </c>
    </row>
    <row r="634" spans="1:9" x14ac:dyDescent="0.3">
      <c r="A634" s="195">
        <v>633</v>
      </c>
      <c r="B634" s="195">
        <v>517369</v>
      </c>
      <c r="C634" s="195">
        <v>0.89957305870000004</v>
      </c>
      <c r="D634" s="195">
        <v>3</v>
      </c>
      <c r="E634" s="195">
        <v>127</v>
      </c>
      <c r="F634" s="195" t="s">
        <v>3004</v>
      </c>
      <c r="G634" s="195" t="s">
        <v>15</v>
      </c>
      <c r="H634" s="195">
        <v>523</v>
      </c>
      <c r="I634" s="36" t="str">
        <f t="shared" si="9"/>
        <v>Pirela, Jose</v>
      </c>
    </row>
    <row r="635" spans="1:9" x14ac:dyDescent="0.3">
      <c r="A635" s="195">
        <v>634</v>
      </c>
      <c r="B635" s="195">
        <v>592663</v>
      </c>
      <c r="C635" s="195">
        <v>0.82615553210000003</v>
      </c>
      <c r="D635" s="195">
        <v>4</v>
      </c>
      <c r="E635" s="195">
        <v>127</v>
      </c>
      <c r="F635" s="195" t="s">
        <v>3023</v>
      </c>
      <c r="G635" s="195" t="s">
        <v>3024</v>
      </c>
      <c r="H635" s="195">
        <v>547</v>
      </c>
      <c r="I635" s="36" t="str">
        <f t="shared" si="9"/>
        <v>Realmuto, J.T.</v>
      </c>
    </row>
    <row r="636" spans="1:9" x14ac:dyDescent="0.3">
      <c r="A636" s="195">
        <v>635</v>
      </c>
      <c r="B636" s="195">
        <v>546991</v>
      </c>
      <c r="C636" s="195">
        <v>0.79795591310000002</v>
      </c>
      <c r="D636" s="195">
        <v>5</v>
      </c>
      <c r="E636" s="195">
        <v>127</v>
      </c>
      <c r="F636" s="195" t="s">
        <v>4589</v>
      </c>
      <c r="G636" s="195" t="s">
        <v>405</v>
      </c>
      <c r="H636" s="195">
        <v>17</v>
      </c>
      <c r="I636" s="36" t="str">
        <f t="shared" si="9"/>
        <v>Almora, Albert</v>
      </c>
    </row>
    <row r="637" spans="1:9" x14ac:dyDescent="0.3">
      <c r="A637" s="195">
        <v>636</v>
      </c>
      <c r="B637" s="195">
        <v>596847</v>
      </c>
      <c r="C637" s="195">
        <v>1</v>
      </c>
      <c r="D637" s="195">
        <v>1</v>
      </c>
      <c r="E637" s="195">
        <v>128</v>
      </c>
      <c r="F637" s="195" t="s">
        <v>4637</v>
      </c>
      <c r="G637" s="195" t="s">
        <v>4638</v>
      </c>
      <c r="H637" s="195">
        <v>128</v>
      </c>
      <c r="I637" s="36" t="str">
        <f t="shared" si="9"/>
        <v>Choi, Ji-Man</v>
      </c>
    </row>
    <row r="638" spans="1:9" x14ac:dyDescent="0.3">
      <c r="A638" s="195">
        <v>637</v>
      </c>
      <c r="B638" s="195">
        <v>595885</v>
      </c>
      <c r="C638" s="195">
        <v>0.91026966200000003</v>
      </c>
      <c r="D638" s="195">
        <v>2</v>
      </c>
      <c r="E638" s="195">
        <v>128</v>
      </c>
      <c r="F638" s="195" t="s">
        <v>3877</v>
      </c>
      <c r="G638" s="195" t="s">
        <v>3020</v>
      </c>
      <c r="H638" s="195">
        <v>61</v>
      </c>
      <c r="I638" s="36" t="str">
        <f t="shared" si="9"/>
        <v>Bird, Gregory</v>
      </c>
    </row>
    <row r="639" spans="1:9" x14ac:dyDescent="0.3">
      <c r="A639" s="195">
        <v>638</v>
      </c>
      <c r="B639" s="195">
        <v>608336</v>
      </c>
      <c r="C639" s="195">
        <v>0.87675162890000002</v>
      </c>
      <c r="D639" s="195">
        <v>3</v>
      </c>
      <c r="E639" s="195">
        <v>128</v>
      </c>
      <c r="F639" s="195" t="s">
        <v>3960</v>
      </c>
      <c r="G639" s="195" t="s">
        <v>115</v>
      </c>
      <c r="H639" s="195">
        <v>235</v>
      </c>
      <c r="I639" s="36" t="str">
        <f t="shared" si="9"/>
        <v>Gallo, Joey</v>
      </c>
    </row>
    <row r="640" spans="1:9" x14ac:dyDescent="0.3">
      <c r="A640" s="195">
        <v>639</v>
      </c>
      <c r="B640" s="195">
        <v>519346</v>
      </c>
      <c r="C640" s="195">
        <v>0.86542776170000002</v>
      </c>
      <c r="D640" s="195">
        <v>4</v>
      </c>
      <c r="E640" s="195">
        <v>128</v>
      </c>
      <c r="F640" s="195" t="s">
        <v>6277</v>
      </c>
      <c r="G640" s="195" t="s">
        <v>47</v>
      </c>
      <c r="H640" s="195">
        <v>674</v>
      </c>
      <c r="I640" s="36" t="str">
        <f t="shared" si="9"/>
        <v>Thames, Eric</v>
      </c>
    </row>
    <row r="641" spans="1:9" x14ac:dyDescent="0.3">
      <c r="A641" s="195">
        <v>640</v>
      </c>
      <c r="B641" s="195">
        <v>572204</v>
      </c>
      <c r="C641" s="195">
        <v>0.86308434320000005</v>
      </c>
      <c r="D641" s="195">
        <v>5</v>
      </c>
      <c r="E641" s="195">
        <v>128</v>
      </c>
      <c r="F641" s="195" t="s">
        <v>919</v>
      </c>
      <c r="G641" s="195" t="s">
        <v>4099</v>
      </c>
      <c r="H641" s="195">
        <v>676</v>
      </c>
      <c r="I641" s="36" t="str">
        <f t="shared" si="9"/>
        <v>Thompson, Trayce</v>
      </c>
    </row>
    <row r="642" spans="1:9" x14ac:dyDescent="0.3">
      <c r="A642" s="195">
        <v>641</v>
      </c>
      <c r="B642" s="195">
        <v>425783</v>
      </c>
      <c r="C642" s="195">
        <v>1</v>
      </c>
      <c r="D642" s="195">
        <v>1</v>
      </c>
      <c r="E642" s="195">
        <v>129</v>
      </c>
      <c r="F642" s="195" t="s">
        <v>62</v>
      </c>
      <c r="G642" s="195" t="s">
        <v>61</v>
      </c>
      <c r="H642" s="195">
        <v>129</v>
      </c>
      <c r="I642" s="36" t="str">
        <f t="shared" si="9"/>
        <v>Choo, Shin-Soo</v>
      </c>
    </row>
    <row r="643" spans="1:9" x14ac:dyDescent="0.3">
      <c r="A643" s="195">
        <v>642</v>
      </c>
      <c r="B643" s="195">
        <v>594777</v>
      </c>
      <c r="C643" s="195">
        <v>0.9127782861</v>
      </c>
      <c r="D643" s="195">
        <v>2</v>
      </c>
      <c r="E643" s="195">
        <v>129</v>
      </c>
      <c r="F643" s="195" t="s">
        <v>941</v>
      </c>
      <c r="G643" s="195" t="s">
        <v>942</v>
      </c>
      <c r="H643" s="195">
        <v>101</v>
      </c>
      <c r="I643" s="36" t="str">
        <f t="shared" ref="I643:I706" si="10">F643&amp;", "&amp;G643</f>
        <v>Calhoun, Kole</v>
      </c>
    </row>
    <row r="644" spans="1:9" x14ac:dyDescent="0.3">
      <c r="A644" s="195">
        <v>643</v>
      </c>
      <c r="B644" s="195">
        <v>452234</v>
      </c>
      <c r="C644" s="195">
        <v>0.90296644969999995</v>
      </c>
      <c r="D644" s="195">
        <v>3</v>
      </c>
      <c r="E644" s="195">
        <v>129</v>
      </c>
      <c r="F644" s="195" t="s">
        <v>216</v>
      </c>
      <c r="G644" s="195" t="s">
        <v>215</v>
      </c>
      <c r="H644" s="195">
        <v>636</v>
      </c>
      <c r="I644" s="36" t="str">
        <f t="shared" si="10"/>
        <v>Smith, Seth</v>
      </c>
    </row>
    <row r="645" spans="1:9" x14ac:dyDescent="0.3">
      <c r="A645" s="195">
        <v>644</v>
      </c>
      <c r="B645" s="195">
        <v>407812</v>
      </c>
      <c r="C645" s="195">
        <v>0.89471231019999997</v>
      </c>
      <c r="D645" s="195">
        <v>4</v>
      </c>
      <c r="E645" s="195">
        <v>129</v>
      </c>
      <c r="F645" s="195" t="s">
        <v>137</v>
      </c>
      <c r="G645" s="195" t="s">
        <v>14</v>
      </c>
      <c r="H645" s="195">
        <v>315</v>
      </c>
      <c r="I645" s="36" t="str">
        <f t="shared" si="10"/>
        <v>Holliday, Matt</v>
      </c>
    </row>
    <row r="646" spans="1:9" x14ac:dyDescent="0.3">
      <c r="A646" s="195">
        <v>645</v>
      </c>
      <c r="B646" s="195">
        <v>150029</v>
      </c>
      <c r="C646" s="195">
        <v>0.88672197460000002</v>
      </c>
      <c r="D646" s="195">
        <v>5</v>
      </c>
      <c r="E646" s="195">
        <v>129</v>
      </c>
      <c r="F646" s="195" t="s">
        <v>239</v>
      </c>
      <c r="G646" s="195" t="s">
        <v>238</v>
      </c>
      <c r="H646" s="195">
        <v>728</v>
      </c>
      <c r="I646" s="36" t="str">
        <f t="shared" si="10"/>
        <v>Werth, Jayson</v>
      </c>
    </row>
    <row r="647" spans="1:9" x14ac:dyDescent="0.3">
      <c r="A647" s="195">
        <v>646</v>
      </c>
      <c r="B647" s="195">
        <v>502182</v>
      </c>
      <c r="C647" s="195">
        <v>1</v>
      </c>
      <c r="D647" s="195">
        <v>1</v>
      </c>
      <c r="E647" s="195">
        <v>130</v>
      </c>
      <c r="F647" s="195" t="s">
        <v>401</v>
      </c>
      <c r="G647" s="195" t="s">
        <v>400</v>
      </c>
      <c r="H647" s="195">
        <v>130</v>
      </c>
      <c r="I647" s="36" t="str">
        <f t="shared" si="10"/>
        <v>Clevenger, Steve</v>
      </c>
    </row>
    <row r="648" spans="1:9" x14ac:dyDescent="0.3">
      <c r="A648" s="195">
        <v>647</v>
      </c>
      <c r="B648" s="195">
        <v>493343</v>
      </c>
      <c r="C648" s="195">
        <v>0.91385650740000002</v>
      </c>
      <c r="D648" s="195">
        <v>2</v>
      </c>
      <c r="E648" s="195">
        <v>130</v>
      </c>
      <c r="F648" s="195" t="s">
        <v>4036</v>
      </c>
      <c r="G648" s="195" t="s">
        <v>332</v>
      </c>
      <c r="H648" s="195">
        <v>476</v>
      </c>
      <c r="I648" s="36" t="str">
        <f t="shared" si="10"/>
        <v>Olivera, Hector</v>
      </c>
    </row>
    <row r="649" spans="1:9" x14ac:dyDescent="0.3">
      <c r="A649" s="195">
        <v>648</v>
      </c>
      <c r="B649" s="195">
        <v>543706</v>
      </c>
      <c r="C649" s="195">
        <v>0.8985433987</v>
      </c>
      <c r="D649" s="195">
        <v>3</v>
      </c>
      <c r="E649" s="195">
        <v>130</v>
      </c>
      <c r="F649" s="195" t="s">
        <v>2039</v>
      </c>
      <c r="G649" s="195" t="s">
        <v>283</v>
      </c>
      <c r="H649" s="195">
        <v>568</v>
      </c>
      <c r="I649" s="36" t="str">
        <f t="shared" si="10"/>
        <v>Robertson, Dan</v>
      </c>
    </row>
    <row r="650" spans="1:9" x14ac:dyDescent="0.3">
      <c r="A650" s="195">
        <v>649</v>
      </c>
      <c r="B650" s="195">
        <v>425509</v>
      </c>
      <c r="C650" s="195">
        <v>0.88863481209999995</v>
      </c>
      <c r="D650" s="195">
        <v>4</v>
      </c>
      <c r="E650" s="195">
        <v>130</v>
      </c>
      <c r="F650" s="195" t="s">
        <v>444</v>
      </c>
      <c r="G650" s="195" t="s">
        <v>443</v>
      </c>
      <c r="H650" s="195">
        <v>504</v>
      </c>
      <c r="I650" s="36" t="str">
        <f t="shared" si="10"/>
        <v>Peralta, Jhonny</v>
      </c>
    </row>
    <row r="651" spans="1:9" x14ac:dyDescent="0.3">
      <c r="A651" s="195">
        <v>650</v>
      </c>
      <c r="B651" s="195">
        <v>455755</v>
      </c>
      <c r="C651" s="195">
        <v>0.88230080170000003</v>
      </c>
      <c r="D651" s="195">
        <v>5</v>
      </c>
      <c r="E651" s="195">
        <v>130</v>
      </c>
      <c r="F651" s="195" t="s">
        <v>389</v>
      </c>
      <c r="G651" s="195" t="s">
        <v>58</v>
      </c>
      <c r="H651" s="195">
        <v>655</v>
      </c>
      <c r="I651" s="36" t="str">
        <f t="shared" si="10"/>
        <v>Stewart, Chris</v>
      </c>
    </row>
    <row r="652" spans="1:9" x14ac:dyDescent="0.3">
      <c r="A652" s="195">
        <v>651</v>
      </c>
      <c r="B652" s="195">
        <v>605183</v>
      </c>
      <c r="C652" s="195">
        <v>1</v>
      </c>
      <c r="D652" s="195">
        <v>1</v>
      </c>
      <c r="E652" s="195">
        <v>131</v>
      </c>
      <c r="F652" s="195" t="s">
        <v>5140</v>
      </c>
      <c r="G652" s="195" t="s">
        <v>17</v>
      </c>
      <c r="H652" s="195">
        <v>131</v>
      </c>
      <c r="I652" s="36" t="str">
        <f t="shared" si="10"/>
        <v>Coats, Jason</v>
      </c>
    </row>
    <row r="653" spans="1:9" x14ac:dyDescent="0.3">
      <c r="A653" s="195">
        <v>652</v>
      </c>
      <c r="B653" s="195">
        <v>516809</v>
      </c>
      <c r="C653" s="195">
        <v>0.95294585600000004</v>
      </c>
      <c r="D653" s="195">
        <v>2</v>
      </c>
      <c r="E653" s="195">
        <v>131</v>
      </c>
      <c r="F653" s="195" t="s">
        <v>2507</v>
      </c>
      <c r="G653" s="195" t="s">
        <v>2508</v>
      </c>
      <c r="H653" s="195">
        <v>371</v>
      </c>
      <c r="I653" s="36" t="str">
        <f t="shared" si="10"/>
        <v>Lake, Junior</v>
      </c>
    </row>
    <row r="654" spans="1:9" x14ac:dyDescent="0.3">
      <c r="A654" s="195">
        <v>653</v>
      </c>
      <c r="B654" s="195">
        <v>592647</v>
      </c>
      <c r="C654" s="195">
        <v>0.8493527219</v>
      </c>
      <c r="D654" s="195">
        <v>3</v>
      </c>
      <c r="E654" s="195">
        <v>131</v>
      </c>
      <c r="F654" s="195" t="s">
        <v>3006</v>
      </c>
      <c r="G654" s="195" t="s">
        <v>3007</v>
      </c>
      <c r="H654" s="195">
        <v>530</v>
      </c>
      <c r="I654" s="36" t="str">
        <f t="shared" si="10"/>
        <v>Pompey, Dalton</v>
      </c>
    </row>
    <row r="655" spans="1:9" x14ac:dyDescent="0.3">
      <c r="A655" s="195">
        <v>654</v>
      </c>
      <c r="B655" s="195">
        <v>502544</v>
      </c>
      <c r="C655" s="195">
        <v>0.8155965449</v>
      </c>
      <c r="D655" s="195">
        <v>4</v>
      </c>
      <c r="E655" s="195">
        <v>131</v>
      </c>
      <c r="F655" s="195" t="s">
        <v>5144</v>
      </c>
      <c r="G655" s="195" t="s">
        <v>161</v>
      </c>
      <c r="H655" s="195">
        <v>91</v>
      </c>
      <c r="I655" s="36" t="str">
        <f t="shared" si="10"/>
        <v>Buss, Nick</v>
      </c>
    </row>
    <row r="656" spans="1:9" x14ac:dyDescent="0.3">
      <c r="A656" s="195">
        <v>655</v>
      </c>
      <c r="B656" s="195">
        <v>605125</v>
      </c>
      <c r="C656" s="195">
        <v>0.81461983660000004</v>
      </c>
      <c r="D656" s="195">
        <v>5</v>
      </c>
      <c r="E656" s="195">
        <v>131</v>
      </c>
      <c r="F656" s="195" t="s">
        <v>2504</v>
      </c>
      <c r="G656" s="195" t="s">
        <v>205</v>
      </c>
      <c r="H656" s="195">
        <v>34</v>
      </c>
      <c r="I656" s="36" t="str">
        <f t="shared" si="10"/>
        <v>Asche, Cody</v>
      </c>
    </row>
    <row r="657" spans="1:9" x14ac:dyDescent="0.3">
      <c r="A657" s="195">
        <v>656</v>
      </c>
      <c r="B657" s="195">
        <v>458085</v>
      </c>
      <c r="C657" s="195">
        <v>1</v>
      </c>
      <c r="D657" s="195">
        <v>1</v>
      </c>
      <c r="E657" s="195">
        <v>132</v>
      </c>
      <c r="F657" s="195" t="s">
        <v>66</v>
      </c>
      <c r="G657" s="195" t="s">
        <v>58</v>
      </c>
      <c r="H657" s="195">
        <v>132</v>
      </c>
      <c r="I657" s="36" t="str">
        <f t="shared" si="10"/>
        <v>Coghlan, Chris</v>
      </c>
    </row>
    <row r="658" spans="1:9" x14ac:dyDescent="0.3">
      <c r="A658" s="195">
        <v>657</v>
      </c>
      <c r="B658" s="195">
        <v>424825</v>
      </c>
      <c r="C658" s="195">
        <v>0.87162953320000003</v>
      </c>
      <c r="D658" s="195">
        <v>2</v>
      </c>
      <c r="E658" s="195">
        <v>132</v>
      </c>
      <c r="F658" s="195" t="s">
        <v>76</v>
      </c>
      <c r="G658" s="195" t="s">
        <v>75</v>
      </c>
      <c r="H658" s="195">
        <v>150</v>
      </c>
      <c r="I658" s="36" t="str">
        <f t="shared" si="10"/>
        <v>Crisp, Coco</v>
      </c>
    </row>
    <row r="659" spans="1:9" x14ac:dyDescent="0.3">
      <c r="A659" s="195">
        <v>658</v>
      </c>
      <c r="B659" s="195">
        <v>424325</v>
      </c>
      <c r="C659" s="195">
        <v>0.86206188530000005</v>
      </c>
      <c r="D659" s="195">
        <v>3</v>
      </c>
      <c r="E659" s="195">
        <v>132</v>
      </c>
      <c r="F659" s="195" t="s">
        <v>206</v>
      </c>
      <c r="G659" s="195" t="s">
        <v>210</v>
      </c>
      <c r="H659" s="195">
        <v>587</v>
      </c>
      <c r="I659" s="36" t="str">
        <f t="shared" si="10"/>
        <v>Ross, Dave</v>
      </c>
    </row>
    <row r="660" spans="1:9" x14ac:dyDescent="0.3">
      <c r="A660" s="195">
        <v>659</v>
      </c>
      <c r="B660" s="195">
        <v>121347</v>
      </c>
      <c r="C660" s="195">
        <v>0.85699348760000005</v>
      </c>
      <c r="D660" s="195">
        <v>4</v>
      </c>
      <c r="E660" s="195">
        <v>132</v>
      </c>
      <c r="F660" s="195" t="s">
        <v>267</v>
      </c>
      <c r="G660" s="195" t="s">
        <v>122</v>
      </c>
      <c r="H660" s="195">
        <v>574</v>
      </c>
      <c r="I660" s="36" t="str">
        <f t="shared" si="10"/>
        <v>Rodriguez, Alex</v>
      </c>
    </row>
    <row r="661" spans="1:9" x14ac:dyDescent="0.3">
      <c r="A661" s="195">
        <v>660</v>
      </c>
      <c r="B661" s="195">
        <v>430605</v>
      </c>
      <c r="C661" s="195">
        <v>0.83839936859999997</v>
      </c>
      <c r="D661" s="195">
        <v>5</v>
      </c>
      <c r="E661" s="195">
        <v>132</v>
      </c>
      <c r="F661" s="195" t="s">
        <v>192</v>
      </c>
      <c r="G661" s="195" t="s">
        <v>38</v>
      </c>
      <c r="H661" s="195">
        <v>540</v>
      </c>
      <c r="I661" s="36" t="str">
        <f t="shared" si="10"/>
        <v>Raburn, Ryan</v>
      </c>
    </row>
    <row r="662" spans="1:9" x14ac:dyDescent="0.3">
      <c r="A662" s="195">
        <v>661</v>
      </c>
      <c r="B662" s="195">
        <v>499624</v>
      </c>
      <c r="C662" s="195">
        <v>1</v>
      </c>
      <c r="D662" s="195">
        <v>1</v>
      </c>
      <c r="E662" s="195">
        <v>133</v>
      </c>
      <c r="F662" s="195" t="s">
        <v>2727</v>
      </c>
      <c r="G662" s="195" t="s">
        <v>58</v>
      </c>
      <c r="H662" s="195">
        <v>133</v>
      </c>
      <c r="I662" s="36" t="str">
        <f t="shared" si="10"/>
        <v>Colabello, Chris</v>
      </c>
    </row>
    <row r="663" spans="1:9" x14ac:dyDescent="0.3">
      <c r="A663" s="195">
        <v>662</v>
      </c>
      <c r="B663" s="195">
        <v>425796</v>
      </c>
      <c r="C663" s="195">
        <v>0.92515475390000002</v>
      </c>
      <c r="D663" s="195">
        <v>2</v>
      </c>
      <c r="E663" s="195">
        <v>133</v>
      </c>
      <c r="F663" s="195" t="s">
        <v>110</v>
      </c>
      <c r="G663" s="195" t="s">
        <v>109</v>
      </c>
      <c r="H663" s="195">
        <v>222</v>
      </c>
      <c r="I663" s="36" t="str">
        <f t="shared" si="10"/>
        <v>Francoeur, Jeff</v>
      </c>
    </row>
    <row r="664" spans="1:9" x14ac:dyDescent="0.3">
      <c r="A664" s="195">
        <v>663</v>
      </c>
      <c r="B664" s="195">
        <v>474865</v>
      </c>
      <c r="C664" s="195">
        <v>0.90314686909999997</v>
      </c>
      <c r="D664" s="195">
        <v>3</v>
      </c>
      <c r="E664" s="195">
        <v>133</v>
      </c>
      <c r="F664" s="195" t="s">
        <v>5150</v>
      </c>
      <c r="G664" s="195" t="s">
        <v>31</v>
      </c>
      <c r="H664" s="195">
        <v>69</v>
      </c>
      <c r="I664" s="36" t="str">
        <f t="shared" si="10"/>
        <v>Borbon, Julio</v>
      </c>
    </row>
    <row r="665" spans="1:9" x14ac:dyDescent="0.3">
      <c r="A665" s="195">
        <v>664</v>
      </c>
      <c r="B665" s="195">
        <v>493193</v>
      </c>
      <c r="C665" s="195">
        <v>0.83924039230000003</v>
      </c>
      <c r="D665" s="195">
        <v>4</v>
      </c>
      <c r="E665" s="195">
        <v>133</v>
      </c>
      <c r="F665" s="195" t="s">
        <v>157</v>
      </c>
      <c r="G665" s="195" t="s">
        <v>5223</v>
      </c>
      <c r="H665" s="195">
        <v>377</v>
      </c>
      <c r="I665" s="36" t="str">
        <f t="shared" si="10"/>
        <v>Lee, Dae-ho</v>
      </c>
    </row>
    <row r="666" spans="1:9" x14ac:dyDescent="0.3">
      <c r="A666" s="195">
        <v>665</v>
      </c>
      <c r="B666" s="195">
        <v>501888</v>
      </c>
      <c r="C666" s="195">
        <v>0.81408537179999996</v>
      </c>
      <c r="D666" s="195">
        <v>5</v>
      </c>
      <c r="E666" s="195">
        <v>133</v>
      </c>
      <c r="F666" s="195" t="s">
        <v>153</v>
      </c>
      <c r="G666" s="195" t="s">
        <v>38</v>
      </c>
      <c r="H666" s="195">
        <v>350</v>
      </c>
      <c r="I666" s="36" t="str">
        <f t="shared" si="10"/>
        <v>Kalish, Ryan</v>
      </c>
    </row>
    <row r="667" spans="1:9" x14ac:dyDescent="0.3">
      <c r="A667" s="195">
        <v>666</v>
      </c>
      <c r="B667" s="195">
        <v>543038</v>
      </c>
      <c r="C667" s="195">
        <v>1</v>
      </c>
      <c r="D667" s="195">
        <v>1</v>
      </c>
      <c r="E667" s="195">
        <v>134</v>
      </c>
      <c r="F667" s="195" t="s">
        <v>1875</v>
      </c>
      <c r="G667" s="195" t="s">
        <v>3915</v>
      </c>
      <c r="H667" s="195">
        <v>134</v>
      </c>
      <c r="I667" s="36" t="str">
        <f t="shared" si="10"/>
        <v>Coleman, Dusty</v>
      </c>
    </row>
    <row r="668" spans="1:9" x14ac:dyDescent="0.3">
      <c r="A668" s="195">
        <v>667</v>
      </c>
      <c r="B668" s="195">
        <v>605227</v>
      </c>
      <c r="C668" s="195">
        <v>0.86306977549999997</v>
      </c>
      <c r="D668" s="195">
        <v>2</v>
      </c>
      <c r="E668" s="195">
        <v>134</v>
      </c>
      <c r="F668" s="195" t="s">
        <v>3952</v>
      </c>
      <c r="G668" s="195" t="s">
        <v>227</v>
      </c>
      <c r="H668" s="195">
        <v>208</v>
      </c>
      <c r="I668" s="36" t="str">
        <f t="shared" si="10"/>
        <v>Featherston, Taylor</v>
      </c>
    </row>
    <row r="669" spans="1:9" x14ac:dyDescent="0.3">
      <c r="A669" s="195">
        <v>668</v>
      </c>
      <c r="B669" s="195">
        <v>489267</v>
      </c>
      <c r="C669" s="195">
        <v>0.84893860789999998</v>
      </c>
      <c r="D669" s="195">
        <v>3</v>
      </c>
      <c r="E669" s="195">
        <v>134</v>
      </c>
      <c r="F669" s="195" t="s">
        <v>450</v>
      </c>
      <c r="G669" s="195" t="s">
        <v>148</v>
      </c>
      <c r="H669" s="195">
        <v>583</v>
      </c>
      <c r="I669" s="36" t="str">
        <f t="shared" si="10"/>
        <v>Rosales, Adam</v>
      </c>
    </row>
    <row r="670" spans="1:9" x14ac:dyDescent="0.3">
      <c r="A670" s="195">
        <v>669</v>
      </c>
      <c r="B670" s="195">
        <v>446481</v>
      </c>
      <c r="C670" s="195">
        <v>0.83099250650000001</v>
      </c>
      <c r="D670" s="195">
        <v>4</v>
      </c>
      <c r="E670" s="195">
        <v>134</v>
      </c>
      <c r="F670" s="195" t="s">
        <v>267</v>
      </c>
      <c r="G670" s="195" t="s">
        <v>388</v>
      </c>
      <c r="H670" s="195">
        <v>575</v>
      </c>
      <c r="I670" s="36" t="str">
        <f t="shared" si="10"/>
        <v>Rodriguez, Sean</v>
      </c>
    </row>
    <row r="671" spans="1:9" x14ac:dyDescent="0.3">
      <c r="A671" s="195">
        <v>670</v>
      </c>
      <c r="B671" s="195">
        <v>475247</v>
      </c>
      <c r="C671" s="195">
        <v>0.79893239559999996</v>
      </c>
      <c r="D671" s="195">
        <v>5</v>
      </c>
      <c r="E671" s="195">
        <v>134</v>
      </c>
      <c r="F671" s="195" t="s">
        <v>876</v>
      </c>
      <c r="G671" s="195" t="s">
        <v>38</v>
      </c>
      <c r="H671" s="195">
        <v>213</v>
      </c>
      <c r="I671" s="36" t="str">
        <f t="shared" si="10"/>
        <v>Flaherty, Ryan</v>
      </c>
    </row>
    <row r="672" spans="1:9" x14ac:dyDescent="0.3">
      <c r="A672" s="195">
        <v>671</v>
      </c>
      <c r="B672" s="195">
        <v>607385</v>
      </c>
      <c r="C672" s="195">
        <v>1</v>
      </c>
      <c r="D672" s="195">
        <v>1</v>
      </c>
      <c r="E672" s="195">
        <v>135</v>
      </c>
      <c r="F672" s="195" t="s">
        <v>2076</v>
      </c>
      <c r="G672" s="195" t="s">
        <v>67</v>
      </c>
      <c r="H672" s="195">
        <v>135</v>
      </c>
      <c r="I672" s="36" t="str">
        <f t="shared" si="10"/>
        <v>Collins, Tyler</v>
      </c>
    </row>
    <row r="673" spans="1:9" x14ac:dyDescent="0.3">
      <c r="A673" s="195">
        <v>672</v>
      </c>
      <c r="B673" s="195">
        <v>570615</v>
      </c>
      <c r="C673" s="195">
        <v>0.95039542340000005</v>
      </c>
      <c r="D673" s="195">
        <v>2</v>
      </c>
      <c r="E673" s="195">
        <v>135</v>
      </c>
      <c r="F673" s="195" t="s">
        <v>2977</v>
      </c>
      <c r="G673" s="195" t="s">
        <v>274</v>
      </c>
      <c r="H673" s="195">
        <v>451</v>
      </c>
      <c r="I673" s="36" t="str">
        <f t="shared" si="10"/>
        <v>Moya, Steven</v>
      </c>
    </row>
    <row r="674" spans="1:9" x14ac:dyDescent="0.3">
      <c r="A674" s="195">
        <v>673</v>
      </c>
      <c r="B674" s="195">
        <v>614173</v>
      </c>
      <c r="C674" s="195">
        <v>0.88804618270000002</v>
      </c>
      <c r="D674" s="195">
        <v>3</v>
      </c>
      <c r="E674" s="195">
        <v>135</v>
      </c>
      <c r="F674" s="195" t="s">
        <v>6393</v>
      </c>
      <c r="G674" s="195" t="s">
        <v>6394</v>
      </c>
      <c r="H674" s="195">
        <v>141</v>
      </c>
      <c r="I674" s="36" t="str">
        <f t="shared" si="10"/>
        <v>Cordero, Franchy</v>
      </c>
    </row>
    <row r="675" spans="1:9" x14ac:dyDescent="0.3">
      <c r="A675" s="195">
        <v>674</v>
      </c>
      <c r="B675" s="195">
        <v>641598</v>
      </c>
      <c r="C675" s="195">
        <v>0.87084801970000003</v>
      </c>
      <c r="D675" s="195">
        <v>4</v>
      </c>
      <c r="E675" s="195">
        <v>135</v>
      </c>
      <c r="F675" s="195" t="s">
        <v>6668</v>
      </c>
      <c r="G675" s="195" t="s">
        <v>158</v>
      </c>
      <c r="H675" s="195">
        <v>245</v>
      </c>
      <c r="I675" s="36" t="str">
        <f t="shared" si="10"/>
        <v>Garver, Mitch</v>
      </c>
    </row>
    <row r="676" spans="1:9" x14ac:dyDescent="0.3">
      <c r="A676" s="195">
        <v>675</v>
      </c>
      <c r="B676" s="195">
        <v>519025</v>
      </c>
      <c r="C676" s="195">
        <v>0.86580239120000002</v>
      </c>
      <c r="D676" s="195">
        <v>5</v>
      </c>
      <c r="E676" s="195">
        <v>135</v>
      </c>
      <c r="F676" s="195" t="s">
        <v>6696</v>
      </c>
      <c r="G676" s="195" t="s">
        <v>235</v>
      </c>
      <c r="H676" s="195">
        <v>432</v>
      </c>
      <c r="I676" s="36" t="str">
        <f t="shared" si="10"/>
        <v>Middlebrook, Will</v>
      </c>
    </row>
    <row r="677" spans="1:9" x14ac:dyDescent="0.3">
      <c r="A677" s="195">
        <v>676</v>
      </c>
      <c r="B677" s="195">
        <v>518568</v>
      </c>
      <c r="C677" s="195">
        <v>1</v>
      </c>
      <c r="D677" s="195">
        <v>1</v>
      </c>
      <c r="E677" s="195">
        <v>136</v>
      </c>
      <c r="F677" s="195" t="s">
        <v>2025</v>
      </c>
      <c r="G677" s="195" t="s">
        <v>64</v>
      </c>
      <c r="H677" s="195">
        <v>136</v>
      </c>
      <c r="I677" s="36" t="str">
        <f t="shared" si="10"/>
        <v>Colon, Christian</v>
      </c>
    </row>
    <row r="678" spans="1:9" x14ac:dyDescent="0.3">
      <c r="A678" s="195">
        <v>677</v>
      </c>
      <c r="B678" s="195">
        <v>474443</v>
      </c>
      <c r="C678" s="195">
        <v>0.97574812119999998</v>
      </c>
      <c r="D678" s="195">
        <v>2</v>
      </c>
      <c r="E678" s="195">
        <v>136</v>
      </c>
      <c r="F678" s="195" t="s">
        <v>3932</v>
      </c>
      <c r="G678" s="195" t="s">
        <v>297</v>
      </c>
      <c r="H678" s="195">
        <v>166</v>
      </c>
      <c r="I678" s="36" t="str">
        <f t="shared" si="10"/>
        <v>De Jesus, Ivan</v>
      </c>
    </row>
    <row r="679" spans="1:9" x14ac:dyDescent="0.3">
      <c r="A679" s="195">
        <v>678</v>
      </c>
      <c r="B679" s="195">
        <v>571788</v>
      </c>
      <c r="C679" s="195">
        <v>0.94336124880000005</v>
      </c>
      <c r="D679" s="195">
        <v>3</v>
      </c>
      <c r="E679" s="195">
        <v>136</v>
      </c>
      <c r="F679" s="195" t="s">
        <v>892</v>
      </c>
      <c r="G679" s="195" t="s">
        <v>893</v>
      </c>
      <c r="H679" s="195">
        <v>316</v>
      </c>
      <c r="I679" s="36" t="str">
        <f t="shared" si="10"/>
        <v>Holt, Brock</v>
      </c>
    </row>
    <row r="680" spans="1:9" x14ac:dyDescent="0.3">
      <c r="A680" s="195">
        <v>679</v>
      </c>
      <c r="B680" s="195">
        <v>573113</v>
      </c>
      <c r="C680" s="195">
        <v>0.94121953599999997</v>
      </c>
      <c r="D680" s="195">
        <v>4</v>
      </c>
      <c r="E680" s="195">
        <v>136</v>
      </c>
      <c r="F680" s="195" t="s">
        <v>5081</v>
      </c>
      <c r="G680" s="195" t="s">
        <v>52</v>
      </c>
      <c r="H680" s="195">
        <v>555</v>
      </c>
      <c r="I680" s="36" t="str">
        <f t="shared" si="10"/>
        <v>Renda, Tony</v>
      </c>
    </row>
    <row r="681" spans="1:9" x14ac:dyDescent="0.3">
      <c r="A681" s="195">
        <v>680</v>
      </c>
      <c r="B681" s="195">
        <v>502205</v>
      </c>
      <c r="C681" s="195">
        <v>0.93027028450000004</v>
      </c>
      <c r="D681" s="195">
        <v>5</v>
      </c>
      <c r="E681" s="195">
        <v>136</v>
      </c>
      <c r="F681" s="195" t="s">
        <v>409</v>
      </c>
      <c r="G681" s="195" t="s">
        <v>2187</v>
      </c>
      <c r="H681" s="195">
        <v>275</v>
      </c>
      <c r="I681" s="36" t="str">
        <f t="shared" si="10"/>
        <v>Green, Grant</v>
      </c>
    </row>
    <row r="682" spans="1:9" x14ac:dyDescent="0.3">
      <c r="A682" s="195">
        <v>681</v>
      </c>
      <c r="B682" s="195">
        <v>624424</v>
      </c>
      <c r="C682" s="195">
        <v>1</v>
      </c>
      <c r="D682" s="195">
        <v>1</v>
      </c>
      <c r="E682" s="195">
        <v>137</v>
      </c>
      <c r="F682" s="195" t="s">
        <v>3918</v>
      </c>
      <c r="G682" s="195" t="s">
        <v>34</v>
      </c>
      <c r="H682" s="195">
        <v>137</v>
      </c>
      <c r="I682" s="36" t="str">
        <f t="shared" si="10"/>
        <v>Conforto, Michael</v>
      </c>
    </row>
    <row r="683" spans="1:9" x14ac:dyDescent="0.3">
      <c r="A683" s="195">
        <v>682</v>
      </c>
      <c r="B683" s="195">
        <v>575929</v>
      </c>
      <c r="C683" s="195">
        <v>0.94648052660000004</v>
      </c>
      <c r="D683" s="195">
        <v>2</v>
      </c>
      <c r="E683" s="195">
        <v>137</v>
      </c>
      <c r="F683" s="195" t="s">
        <v>1960</v>
      </c>
      <c r="G683" s="195" t="s">
        <v>4600</v>
      </c>
      <c r="H683" s="195">
        <v>139</v>
      </c>
      <c r="I683" s="36" t="str">
        <f t="shared" si="10"/>
        <v>Contreras, Willson</v>
      </c>
    </row>
    <row r="684" spans="1:9" x14ac:dyDescent="0.3">
      <c r="A684" s="195">
        <v>683</v>
      </c>
      <c r="B684" s="195">
        <v>592626</v>
      </c>
      <c r="C684" s="195">
        <v>0.93793726229999996</v>
      </c>
      <c r="D684" s="195">
        <v>3</v>
      </c>
      <c r="E684" s="195">
        <v>137</v>
      </c>
      <c r="F684" s="195" t="s">
        <v>3011</v>
      </c>
      <c r="G684" s="195" t="s">
        <v>3012</v>
      </c>
      <c r="H684" s="195">
        <v>496</v>
      </c>
      <c r="I684" s="36" t="str">
        <f t="shared" si="10"/>
        <v>Pederson, Joc</v>
      </c>
    </row>
    <row r="685" spans="1:9" x14ac:dyDescent="0.3">
      <c r="A685" s="195">
        <v>684</v>
      </c>
      <c r="B685" s="195">
        <v>570267</v>
      </c>
      <c r="C685" s="195">
        <v>0.93314348380000001</v>
      </c>
      <c r="D685" s="195">
        <v>4</v>
      </c>
      <c r="E685" s="195">
        <v>137</v>
      </c>
      <c r="F685" s="195" t="s">
        <v>291</v>
      </c>
      <c r="G685" s="195" t="s">
        <v>2963</v>
      </c>
      <c r="H685" s="195">
        <v>608</v>
      </c>
      <c r="I685" s="36" t="str">
        <f t="shared" si="10"/>
        <v>Santana, Domingo</v>
      </c>
    </row>
    <row r="686" spans="1:9" x14ac:dyDescent="0.3">
      <c r="A686" s="195">
        <v>685</v>
      </c>
      <c r="B686" s="195">
        <v>592178</v>
      </c>
      <c r="C686" s="195">
        <v>0.91754187700000001</v>
      </c>
      <c r="D686" s="195">
        <v>5</v>
      </c>
      <c r="E686" s="195">
        <v>137</v>
      </c>
      <c r="F686" s="195" t="s">
        <v>3891</v>
      </c>
      <c r="G686" s="195" t="s">
        <v>1758</v>
      </c>
      <c r="H686" s="195">
        <v>87</v>
      </c>
      <c r="I686" s="36" t="str">
        <f t="shared" si="10"/>
        <v>Bryant, Kris</v>
      </c>
    </row>
    <row r="687" spans="1:9" x14ac:dyDescent="0.3">
      <c r="A687" s="195">
        <v>686</v>
      </c>
      <c r="B687" s="195">
        <v>474233</v>
      </c>
      <c r="C687" s="195">
        <v>1</v>
      </c>
      <c r="D687" s="195">
        <v>1</v>
      </c>
      <c r="E687" s="195">
        <v>138</v>
      </c>
      <c r="F687" s="195" t="s">
        <v>338</v>
      </c>
      <c r="G687" s="195" t="s">
        <v>26</v>
      </c>
      <c r="H687" s="195">
        <v>138</v>
      </c>
      <c r="I687" s="36" t="str">
        <f t="shared" si="10"/>
        <v>Conger, Hank</v>
      </c>
    </row>
    <row r="688" spans="1:9" x14ac:dyDescent="0.3">
      <c r="A688" s="195">
        <v>687</v>
      </c>
      <c r="B688" s="195">
        <v>592200</v>
      </c>
      <c r="C688" s="195">
        <v>0.94968145469999998</v>
      </c>
      <c r="D688" s="195">
        <v>2</v>
      </c>
      <c r="E688" s="195">
        <v>138</v>
      </c>
      <c r="F688" s="195" t="s">
        <v>2993</v>
      </c>
      <c r="G688" s="195" t="s">
        <v>2994</v>
      </c>
      <c r="H688" s="195">
        <v>114</v>
      </c>
      <c r="I688" s="36" t="str">
        <f t="shared" si="10"/>
        <v>Casali, Curt</v>
      </c>
    </row>
    <row r="689" spans="1:9" x14ac:dyDescent="0.3">
      <c r="A689" s="195">
        <v>688</v>
      </c>
      <c r="B689" s="195">
        <v>477165</v>
      </c>
      <c r="C689" s="195">
        <v>0.92973425750000005</v>
      </c>
      <c r="D689" s="195">
        <v>3</v>
      </c>
      <c r="E689" s="195">
        <v>138</v>
      </c>
      <c r="F689" s="195" t="s">
        <v>530</v>
      </c>
      <c r="G689" s="195" t="s">
        <v>55</v>
      </c>
      <c r="H689" s="195">
        <v>720</v>
      </c>
      <c r="I689" s="36" t="str">
        <f t="shared" si="10"/>
        <v>Wallace, Brett</v>
      </c>
    </row>
    <row r="690" spans="1:9" x14ac:dyDescent="0.3">
      <c r="A690" s="195">
        <v>689</v>
      </c>
      <c r="B690" s="195">
        <v>543148</v>
      </c>
      <c r="C690" s="195">
        <v>0.92227278000000001</v>
      </c>
      <c r="D690" s="195">
        <v>4</v>
      </c>
      <c r="E690" s="195">
        <v>138</v>
      </c>
      <c r="F690" s="195" t="s">
        <v>321</v>
      </c>
      <c r="G690" s="195" t="s">
        <v>320</v>
      </c>
      <c r="H690" s="195">
        <v>209</v>
      </c>
      <c r="I690" s="36" t="str">
        <f t="shared" si="10"/>
        <v>Federowicz, Tim</v>
      </c>
    </row>
    <row r="691" spans="1:9" x14ac:dyDescent="0.3">
      <c r="A691" s="195">
        <v>690</v>
      </c>
      <c r="B691" s="195">
        <v>608596</v>
      </c>
      <c r="C691" s="195">
        <v>0.89437449030000005</v>
      </c>
      <c r="D691" s="195">
        <v>5</v>
      </c>
      <c r="E691" s="195">
        <v>138</v>
      </c>
      <c r="F691" s="195" t="s">
        <v>181</v>
      </c>
      <c r="G691" s="195" t="s">
        <v>1792</v>
      </c>
      <c r="H691" s="195">
        <v>455</v>
      </c>
      <c r="I691" s="36" t="str">
        <f t="shared" si="10"/>
        <v>Murphy, Tom</v>
      </c>
    </row>
    <row r="692" spans="1:9" x14ac:dyDescent="0.3">
      <c r="A692" s="195">
        <v>691</v>
      </c>
      <c r="B692" s="195">
        <v>575929</v>
      </c>
      <c r="C692" s="195">
        <v>1</v>
      </c>
      <c r="D692" s="195">
        <v>1</v>
      </c>
      <c r="E692" s="195">
        <v>139</v>
      </c>
      <c r="F692" s="195" t="s">
        <v>1960</v>
      </c>
      <c r="G692" s="195" t="s">
        <v>4600</v>
      </c>
      <c r="H692" s="195">
        <v>139</v>
      </c>
      <c r="I692" s="36" t="str">
        <f t="shared" si="10"/>
        <v>Contreras, Willson</v>
      </c>
    </row>
    <row r="693" spans="1:9" x14ac:dyDescent="0.3">
      <c r="A693" s="195">
        <v>692</v>
      </c>
      <c r="B693" s="195">
        <v>624424</v>
      </c>
      <c r="C693" s="195">
        <v>0.94648052660000004</v>
      </c>
      <c r="D693" s="195">
        <v>2</v>
      </c>
      <c r="E693" s="195">
        <v>139</v>
      </c>
      <c r="F693" s="195" t="s">
        <v>3918</v>
      </c>
      <c r="G693" s="195" t="s">
        <v>34</v>
      </c>
      <c r="H693" s="195">
        <v>137</v>
      </c>
      <c r="I693" s="36" t="str">
        <f t="shared" si="10"/>
        <v>Conforto, Michael</v>
      </c>
    </row>
    <row r="694" spans="1:9" x14ac:dyDescent="0.3">
      <c r="A694" s="195">
        <v>693</v>
      </c>
      <c r="B694" s="195">
        <v>596142</v>
      </c>
      <c r="C694" s="195">
        <v>0.93317903999999996</v>
      </c>
      <c r="D694" s="195">
        <v>3</v>
      </c>
      <c r="E694" s="195">
        <v>139</v>
      </c>
      <c r="F694" s="195" t="s">
        <v>302</v>
      </c>
      <c r="G694" s="195" t="s">
        <v>2989</v>
      </c>
      <c r="H694" s="195">
        <v>601</v>
      </c>
      <c r="I694" s="36" t="str">
        <f t="shared" si="10"/>
        <v>Sanchez, Gary</v>
      </c>
    </row>
    <row r="695" spans="1:9" x14ac:dyDescent="0.3">
      <c r="A695" s="195">
        <v>694</v>
      </c>
      <c r="B695" s="195">
        <v>553993</v>
      </c>
      <c r="C695" s="195">
        <v>0.91608341230000001</v>
      </c>
      <c r="D695" s="195">
        <v>4</v>
      </c>
      <c r="E695" s="195">
        <v>139</v>
      </c>
      <c r="F695" s="195" t="s">
        <v>3021</v>
      </c>
      <c r="G695" s="195" t="s">
        <v>3022</v>
      </c>
      <c r="H695" s="195">
        <v>658</v>
      </c>
      <c r="I695" s="36" t="str">
        <f t="shared" si="10"/>
        <v>Suarez, Eugenio</v>
      </c>
    </row>
    <row r="696" spans="1:9" x14ac:dyDescent="0.3">
      <c r="A696" s="195">
        <v>695</v>
      </c>
      <c r="B696" s="195">
        <v>592178</v>
      </c>
      <c r="C696" s="195">
        <v>0.91227492980000002</v>
      </c>
      <c r="D696" s="195">
        <v>5</v>
      </c>
      <c r="E696" s="195">
        <v>139</v>
      </c>
      <c r="F696" s="195" t="s">
        <v>3891</v>
      </c>
      <c r="G696" s="195" t="s">
        <v>1758</v>
      </c>
      <c r="H696" s="195">
        <v>87</v>
      </c>
      <c r="I696" s="36" t="str">
        <f t="shared" si="10"/>
        <v>Bryant, Kris</v>
      </c>
    </row>
    <row r="697" spans="1:9" x14ac:dyDescent="0.3">
      <c r="A697" s="195">
        <v>696</v>
      </c>
      <c r="B697" s="195">
        <v>643265</v>
      </c>
      <c r="C697" s="195">
        <v>1</v>
      </c>
      <c r="D697" s="195">
        <v>1</v>
      </c>
      <c r="E697" s="195">
        <v>140</v>
      </c>
      <c r="F697" s="195" t="s">
        <v>6713</v>
      </c>
      <c r="G697" s="195" t="s">
        <v>150</v>
      </c>
      <c r="H697" s="195">
        <v>140</v>
      </c>
      <c r="I697" s="36" t="str">
        <f t="shared" si="10"/>
        <v>Cooper, Garrett</v>
      </c>
    </row>
    <row r="698" spans="1:9" x14ac:dyDescent="0.3">
      <c r="A698" s="195">
        <v>697</v>
      </c>
      <c r="B698" s="195">
        <v>517369</v>
      </c>
      <c r="C698" s="195">
        <v>0.87335080249999997</v>
      </c>
      <c r="D698" s="195">
        <v>2</v>
      </c>
      <c r="E698" s="195">
        <v>140</v>
      </c>
      <c r="F698" s="195" t="s">
        <v>3004</v>
      </c>
      <c r="G698" s="195" t="s">
        <v>15</v>
      </c>
      <c r="H698" s="195">
        <v>523</v>
      </c>
      <c r="I698" s="36" t="str">
        <f t="shared" si="10"/>
        <v>Pirela, Jose</v>
      </c>
    </row>
    <row r="699" spans="1:9" x14ac:dyDescent="0.3">
      <c r="A699" s="195">
        <v>698</v>
      </c>
      <c r="B699" s="195">
        <v>519333</v>
      </c>
      <c r="C699" s="195">
        <v>0.84629326849999997</v>
      </c>
      <c r="D699" s="195">
        <v>3</v>
      </c>
      <c r="E699" s="195">
        <v>140</v>
      </c>
      <c r="F699" s="195" t="s">
        <v>3001</v>
      </c>
      <c r="G699" s="195" t="s">
        <v>14</v>
      </c>
      <c r="H699" s="195">
        <v>665</v>
      </c>
      <c r="I699" s="36" t="str">
        <f t="shared" si="10"/>
        <v>Szczur, Matt</v>
      </c>
    </row>
    <row r="700" spans="1:9" x14ac:dyDescent="0.3">
      <c r="A700" s="195">
        <v>699</v>
      </c>
      <c r="B700" s="195">
        <v>501659</v>
      </c>
      <c r="C700" s="195">
        <v>0.75301849939999999</v>
      </c>
      <c r="D700" s="195">
        <v>4</v>
      </c>
      <c r="E700" s="195">
        <v>140</v>
      </c>
      <c r="F700" s="195" t="s">
        <v>10</v>
      </c>
      <c r="G700" s="195" t="s">
        <v>2722</v>
      </c>
      <c r="H700" s="195">
        <v>16</v>
      </c>
      <c r="I700" s="36" t="str">
        <f t="shared" si="10"/>
        <v>Almonte, Abraham</v>
      </c>
    </row>
    <row r="701" spans="1:9" x14ac:dyDescent="0.3">
      <c r="A701" s="195">
        <v>700</v>
      </c>
      <c r="B701" s="195">
        <v>502082</v>
      </c>
      <c r="C701" s="195">
        <v>0.73450128790000002</v>
      </c>
      <c r="D701" s="195">
        <v>5</v>
      </c>
      <c r="E701" s="195">
        <v>140</v>
      </c>
      <c r="F701" s="195" t="s">
        <v>387</v>
      </c>
      <c r="G701" s="195" t="s">
        <v>386</v>
      </c>
      <c r="H701" s="195">
        <v>127</v>
      </c>
      <c r="I701" s="36" t="str">
        <f t="shared" si="10"/>
        <v>Chisenhall, Lonnie</v>
      </c>
    </row>
    <row r="702" spans="1:9" x14ac:dyDescent="0.3">
      <c r="A702" s="195">
        <v>701</v>
      </c>
      <c r="B702" s="195">
        <v>614173</v>
      </c>
      <c r="C702" s="195">
        <v>1</v>
      </c>
      <c r="D702" s="195">
        <v>1</v>
      </c>
      <c r="E702" s="195">
        <v>141</v>
      </c>
      <c r="F702" s="195" t="s">
        <v>6393</v>
      </c>
      <c r="G702" s="195" t="s">
        <v>6394</v>
      </c>
      <c r="H702" s="195">
        <v>141</v>
      </c>
      <c r="I702" s="36" t="str">
        <f t="shared" si="10"/>
        <v>Cordero, Franchy</v>
      </c>
    </row>
    <row r="703" spans="1:9" x14ac:dyDescent="0.3">
      <c r="A703" s="195">
        <v>702</v>
      </c>
      <c r="B703" s="195">
        <v>570615</v>
      </c>
      <c r="C703" s="195">
        <v>0.95275238939999995</v>
      </c>
      <c r="D703" s="195">
        <v>2</v>
      </c>
      <c r="E703" s="195">
        <v>141</v>
      </c>
      <c r="F703" s="195" t="s">
        <v>2977</v>
      </c>
      <c r="G703" s="195" t="s">
        <v>274</v>
      </c>
      <c r="H703" s="195">
        <v>451</v>
      </c>
      <c r="I703" s="36" t="str">
        <f t="shared" si="10"/>
        <v>Moya, Steven</v>
      </c>
    </row>
    <row r="704" spans="1:9" x14ac:dyDescent="0.3">
      <c r="A704" s="195">
        <v>703</v>
      </c>
      <c r="B704" s="195">
        <v>656669</v>
      </c>
      <c r="C704" s="195">
        <v>0.93376087220000004</v>
      </c>
      <c r="D704" s="195">
        <v>3</v>
      </c>
      <c r="E704" s="195">
        <v>141</v>
      </c>
      <c r="F704" s="195" t="s">
        <v>6404</v>
      </c>
      <c r="G704" s="195" t="s">
        <v>42</v>
      </c>
      <c r="H704" s="195">
        <v>392</v>
      </c>
      <c r="I704" s="36" t="str">
        <f t="shared" si="10"/>
        <v>Luplow, Jordan</v>
      </c>
    </row>
    <row r="705" spans="1:9" x14ac:dyDescent="0.3">
      <c r="A705" s="195">
        <v>704</v>
      </c>
      <c r="B705" s="195">
        <v>624507</v>
      </c>
      <c r="C705" s="195">
        <v>0.93125698219999997</v>
      </c>
      <c r="D705" s="195">
        <v>4</v>
      </c>
      <c r="E705" s="195">
        <v>141</v>
      </c>
      <c r="F705" s="195" t="s">
        <v>149</v>
      </c>
      <c r="G705" s="195" t="s">
        <v>6575</v>
      </c>
      <c r="H705" s="195">
        <v>345</v>
      </c>
      <c r="I705" s="36" t="str">
        <f t="shared" si="10"/>
        <v>Jones, Ryder</v>
      </c>
    </row>
    <row r="706" spans="1:9" x14ac:dyDescent="0.3">
      <c r="A706" s="195">
        <v>705</v>
      </c>
      <c r="B706" s="195">
        <v>591994</v>
      </c>
      <c r="C706" s="195">
        <v>0.91140467410000003</v>
      </c>
      <c r="D706" s="195">
        <v>5</v>
      </c>
      <c r="E706" s="195">
        <v>141</v>
      </c>
      <c r="F706" s="195" t="s">
        <v>949</v>
      </c>
      <c r="G706" s="195" t="s">
        <v>6619</v>
      </c>
      <c r="H706" s="195">
        <v>242</v>
      </c>
      <c r="I706" s="36" t="str">
        <f t="shared" si="10"/>
        <v>Garcia, Willy</v>
      </c>
    </row>
    <row r="707" spans="1:9" x14ac:dyDescent="0.3">
      <c r="A707" s="195">
        <v>706</v>
      </c>
      <c r="B707" s="195">
        <v>642707</v>
      </c>
      <c r="C707" s="195">
        <v>1</v>
      </c>
      <c r="D707" s="195">
        <v>1</v>
      </c>
      <c r="E707" s="195">
        <v>142</v>
      </c>
      <c r="F707" s="195" t="s">
        <v>6320</v>
      </c>
      <c r="G707" s="195" t="s">
        <v>71</v>
      </c>
      <c r="H707" s="195">
        <v>142</v>
      </c>
      <c r="I707" s="36" t="str">
        <f t="shared" ref="I707:I770" si="11">F707&amp;", "&amp;G707</f>
        <v>Cordoba, Allen</v>
      </c>
    </row>
    <row r="708" spans="1:9" x14ac:dyDescent="0.3">
      <c r="A708" s="195">
        <v>707</v>
      </c>
      <c r="B708" s="195">
        <v>624407</v>
      </c>
      <c r="C708" s="195">
        <v>0.89270115419999996</v>
      </c>
      <c r="D708" s="195">
        <v>2</v>
      </c>
      <c r="E708" s="195">
        <v>142</v>
      </c>
      <c r="F708" s="195" t="s">
        <v>6699</v>
      </c>
      <c r="G708" s="195" t="s">
        <v>6700</v>
      </c>
      <c r="H708" s="195">
        <v>379</v>
      </c>
      <c r="I708" s="36" t="str">
        <f t="shared" si="11"/>
        <v>Lin, Tzu-Wei</v>
      </c>
    </row>
    <row r="709" spans="1:9" x14ac:dyDescent="0.3">
      <c r="A709" s="195">
        <v>708</v>
      </c>
      <c r="B709" s="195">
        <v>595777</v>
      </c>
      <c r="C709" s="195">
        <v>0.88912788109999996</v>
      </c>
      <c r="D709" s="195">
        <v>3</v>
      </c>
      <c r="E709" s="195">
        <v>142</v>
      </c>
      <c r="F709" s="195" t="s">
        <v>4633</v>
      </c>
      <c r="G709" s="195" t="s">
        <v>4634</v>
      </c>
      <c r="H709" s="195">
        <v>535</v>
      </c>
      <c r="I709" s="36" t="str">
        <f t="shared" si="11"/>
        <v>Profar, Jurickson</v>
      </c>
    </row>
    <row r="710" spans="1:9" x14ac:dyDescent="0.3">
      <c r="A710" s="195">
        <v>709</v>
      </c>
      <c r="B710" s="195">
        <v>621002</v>
      </c>
      <c r="C710" s="195">
        <v>0.84448102690000004</v>
      </c>
      <c r="D710" s="195">
        <v>4</v>
      </c>
      <c r="E710" s="195">
        <v>142</v>
      </c>
      <c r="F710" s="195" t="s">
        <v>2039</v>
      </c>
      <c r="G710" s="195" t="s">
        <v>182</v>
      </c>
      <c r="H710" s="195">
        <v>569</v>
      </c>
      <c r="I710" s="36" t="str">
        <f t="shared" si="11"/>
        <v>Robertson, Daniel</v>
      </c>
    </row>
    <row r="711" spans="1:9" x14ac:dyDescent="0.3">
      <c r="A711" s="195">
        <v>710</v>
      </c>
      <c r="B711" s="195">
        <v>620439</v>
      </c>
      <c r="C711" s="195">
        <v>0.81254960860000003</v>
      </c>
      <c r="D711" s="195">
        <v>5</v>
      </c>
      <c r="E711" s="195">
        <v>142</v>
      </c>
      <c r="F711" s="195" t="s">
        <v>6585</v>
      </c>
      <c r="G711" s="195" t="s">
        <v>125</v>
      </c>
      <c r="H711" s="195">
        <v>47</v>
      </c>
      <c r="I711" s="36" t="str">
        <f t="shared" si="11"/>
        <v>Barreto, Franklin</v>
      </c>
    </row>
    <row r="712" spans="1:9" x14ac:dyDescent="0.3">
      <c r="A712" s="195">
        <v>711</v>
      </c>
      <c r="B712" s="195">
        <v>621043</v>
      </c>
      <c r="C712" s="195">
        <v>1</v>
      </c>
      <c r="D712" s="195">
        <v>1</v>
      </c>
      <c r="E712" s="195">
        <v>143</v>
      </c>
      <c r="F712" s="195" t="s">
        <v>3921</v>
      </c>
      <c r="G712" s="195" t="s">
        <v>20</v>
      </c>
      <c r="H712" s="195">
        <v>143</v>
      </c>
      <c r="I712" s="36" t="str">
        <f t="shared" si="11"/>
        <v>Correa, Carlos</v>
      </c>
    </row>
    <row r="713" spans="1:9" x14ac:dyDescent="0.3">
      <c r="A713" s="195">
        <v>712</v>
      </c>
      <c r="B713" s="195">
        <v>608369</v>
      </c>
      <c r="C713" s="195">
        <v>0.93740903959999999</v>
      </c>
      <c r="D713" s="195">
        <v>2</v>
      </c>
      <c r="E713" s="195">
        <v>143</v>
      </c>
      <c r="F713" s="195" t="s">
        <v>390</v>
      </c>
      <c r="G713" s="195" t="s">
        <v>131</v>
      </c>
      <c r="H713" s="195">
        <v>618</v>
      </c>
      <c r="I713" s="36" t="str">
        <f t="shared" si="11"/>
        <v>Seager, Corey</v>
      </c>
    </row>
    <row r="714" spans="1:9" x14ac:dyDescent="0.3">
      <c r="A714" s="195">
        <v>713</v>
      </c>
      <c r="B714" s="195">
        <v>596019</v>
      </c>
      <c r="C714" s="195">
        <v>0.85711320150000003</v>
      </c>
      <c r="D714" s="195">
        <v>3</v>
      </c>
      <c r="E714" s="195">
        <v>143</v>
      </c>
      <c r="F714" s="195" t="s">
        <v>4007</v>
      </c>
      <c r="G714" s="195" t="s">
        <v>108</v>
      </c>
      <c r="H714" s="195">
        <v>381</v>
      </c>
      <c r="I714" s="36" t="str">
        <f t="shared" si="11"/>
        <v>Lindor, Francisco</v>
      </c>
    </row>
    <row r="715" spans="1:9" x14ac:dyDescent="0.3">
      <c r="A715" s="195">
        <v>714</v>
      </c>
      <c r="B715" s="195">
        <v>608324</v>
      </c>
      <c r="C715" s="195">
        <v>0.83089558750000003</v>
      </c>
      <c r="D715" s="195">
        <v>4</v>
      </c>
      <c r="E715" s="195">
        <v>143</v>
      </c>
      <c r="F715" s="195" t="s">
        <v>4609</v>
      </c>
      <c r="G715" s="195" t="s">
        <v>122</v>
      </c>
      <c r="H715" s="195">
        <v>78</v>
      </c>
      <c r="I715" s="36" t="str">
        <f t="shared" si="11"/>
        <v>Bregman, Alex</v>
      </c>
    </row>
    <row r="716" spans="1:9" x14ac:dyDescent="0.3">
      <c r="A716" s="195">
        <v>715</v>
      </c>
      <c r="B716" s="195">
        <v>608070</v>
      </c>
      <c r="C716" s="195">
        <v>0.78339173200000001</v>
      </c>
      <c r="D716" s="195">
        <v>5</v>
      </c>
      <c r="E716" s="195">
        <v>143</v>
      </c>
      <c r="F716" s="195" t="s">
        <v>194</v>
      </c>
      <c r="G716" s="195" t="s">
        <v>15</v>
      </c>
      <c r="H716" s="195">
        <v>543</v>
      </c>
      <c r="I716" s="36" t="str">
        <f t="shared" si="11"/>
        <v>Ramirez, Jose</v>
      </c>
    </row>
    <row r="717" spans="1:9" x14ac:dyDescent="0.3">
      <c r="A717" s="195">
        <v>716</v>
      </c>
      <c r="B717" s="195">
        <v>592230</v>
      </c>
      <c r="C717" s="195">
        <v>1</v>
      </c>
      <c r="D717" s="195">
        <v>1</v>
      </c>
      <c r="E717" s="195">
        <v>144</v>
      </c>
      <c r="F717" s="195" t="s">
        <v>3923</v>
      </c>
      <c r="G717" s="195" t="s">
        <v>3924</v>
      </c>
      <c r="H717" s="195">
        <v>144</v>
      </c>
      <c r="I717" s="36" t="str">
        <f t="shared" si="11"/>
        <v>Cowart, Kaleb</v>
      </c>
    </row>
    <row r="718" spans="1:9" x14ac:dyDescent="0.3">
      <c r="A718" s="195">
        <v>717</v>
      </c>
      <c r="B718" s="195">
        <v>595373</v>
      </c>
      <c r="C718" s="195">
        <v>0.92146712019999999</v>
      </c>
      <c r="D718" s="195">
        <v>2</v>
      </c>
      <c r="E718" s="195">
        <v>144</v>
      </c>
      <c r="F718" s="195" t="s">
        <v>6328</v>
      </c>
      <c r="G718" s="195" t="s">
        <v>83</v>
      </c>
      <c r="H718" s="195">
        <v>554</v>
      </c>
      <c r="I718" s="36" t="str">
        <f t="shared" si="11"/>
        <v>Reinheimer, Jack</v>
      </c>
    </row>
    <row r="719" spans="1:9" x14ac:dyDescent="0.3">
      <c r="A719" s="195">
        <v>718</v>
      </c>
      <c r="B719" s="195">
        <v>620446</v>
      </c>
      <c r="C719" s="195">
        <v>0.91180679730000003</v>
      </c>
      <c r="D719" s="195">
        <v>3</v>
      </c>
      <c r="E719" s="195">
        <v>144</v>
      </c>
      <c r="F719" s="195" t="s">
        <v>4287</v>
      </c>
      <c r="G719" s="195" t="s">
        <v>1744</v>
      </c>
      <c r="H719" s="195">
        <v>695</v>
      </c>
      <c r="I719" s="36" t="str">
        <f t="shared" si="11"/>
        <v>Urena, Richard</v>
      </c>
    </row>
    <row r="720" spans="1:9" x14ac:dyDescent="0.3">
      <c r="A720" s="195">
        <v>719</v>
      </c>
      <c r="B720" s="195">
        <v>642094</v>
      </c>
      <c r="C720" s="195">
        <v>0.9030640526</v>
      </c>
      <c r="D720" s="195">
        <v>4</v>
      </c>
      <c r="E720" s="195">
        <v>144</v>
      </c>
      <c r="F720" s="195" t="s">
        <v>216</v>
      </c>
      <c r="G720" s="195" t="s">
        <v>67</v>
      </c>
      <c r="H720" s="195">
        <v>637</v>
      </c>
      <c r="I720" s="36" t="str">
        <f t="shared" si="11"/>
        <v>Smith, Tyler</v>
      </c>
    </row>
    <row r="721" spans="1:9" x14ac:dyDescent="0.3">
      <c r="A721" s="195">
        <v>720</v>
      </c>
      <c r="B721" s="195">
        <v>608325</v>
      </c>
      <c r="C721" s="195">
        <v>0.87018692949999998</v>
      </c>
      <c r="D721" s="195">
        <v>5</v>
      </c>
      <c r="E721" s="195">
        <v>144</v>
      </c>
      <c r="F721" s="195" t="s">
        <v>2995</v>
      </c>
      <c r="G721" s="195" t="s">
        <v>2014</v>
      </c>
      <c r="H721" s="195">
        <v>120</v>
      </c>
      <c r="I721" s="36" t="str">
        <f t="shared" si="11"/>
        <v>Cecchini, Gavin</v>
      </c>
    </row>
    <row r="722" spans="1:9" x14ac:dyDescent="0.3">
      <c r="A722" s="195">
        <v>721</v>
      </c>
      <c r="B722" s="195">
        <v>518577</v>
      </c>
      <c r="C722" s="195">
        <v>1</v>
      </c>
      <c r="D722" s="195">
        <v>1</v>
      </c>
      <c r="E722" s="195">
        <v>145</v>
      </c>
      <c r="F722" s="195" t="s">
        <v>70</v>
      </c>
      <c r="G722" s="195" t="s">
        <v>69</v>
      </c>
      <c r="H722" s="195">
        <v>145</v>
      </c>
      <c r="I722" s="36" t="str">
        <f t="shared" si="11"/>
        <v>Cowgill, Collin</v>
      </c>
    </row>
    <row r="723" spans="1:9" x14ac:dyDescent="0.3">
      <c r="A723" s="195">
        <v>722</v>
      </c>
      <c r="B723" s="195">
        <v>466988</v>
      </c>
      <c r="C723" s="195">
        <v>0.93987125859999998</v>
      </c>
      <c r="D723" s="195">
        <v>2</v>
      </c>
      <c r="E723" s="195">
        <v>145</v>
      </c>
      <c r="F723" s="195" t="s">
        <v>468</v>
      </c>
      <c r="G723" s="195" t="s">
        <v>467</v>
      </c>
      <c r="H723" s="195">
        <v>67</v>
      </c>
      <c r="I723" s="36" t="str">
        <f t="shared" si="11"/>
        <v>Bonifacio, Emilio</v>
      </c>
    </row>
    <row r="724" spans="1:9" x14ac:dyDescent="0.3">
      <c r="A724" s="195">
        <v>723</v>
      </c>
      <c r="B724" s="195">
        <v>457775</v>
      </c>
      <c r="C724" s="195">
        <v>0.91365942779999998</v>
      </c>
      <c r="D724" s="195">
        <v>3</v>
      </c>
      <c r="E724" s="195">
        <v>145</v>
      </c>
      <c r="F724" s="195" t="s">
        <v>145</v>
      </c>
      <c r="G724" s="195" t="s">
        <v>144</v>
      </c>
      <c r="H724" s="195">
        <v>337</v>
      </c>
      <c r="I724" s="36" t="str">
        <f t="shared" si="11"/>
        <v>Jennings, Desmond</v>
      </c>
    </row>
    <row r="725" spans="1:9" x14ac:dyDescent="0.3">
      <c r="A725" s="195">
        <v>724</v>
      </c>
      <c r="B725" s="195">
        <v>502226</v>
      </c>
      <c r="C725" s="195">
        <v>0.90738183750000001</v>
      </c>
      <c r="D725" s="195">
        <v>4</v>
      </c>
      <c r="E725" s="195">
        <v>145</v>
      </c>
      <c r="F725" s="195" t="s">
        <v>116</v>
      </c>
      <c r="G725" s="195" t="s">
        <v>72</v>
      </c>
      <c r="H725" s="195">
        <v>248</v>
      </c>
      <c r="I725" s="36" t="str">
        <f t="shared" si="11"/>
        <v>Gentry, Craig</v>
      </c>
    </row>
    <row r="726" spans="1:9" x14ac:dyDescent="0.3">
      <c r="A726" s="195">
        <v>725</v>
      </c>
      <c r="B726" s="195">
        <v>502151</v>
      </c>
      <c r="C726" s="195">
        <v>0.90067228799999999</v>
      </c>
      <c r="D726" s="195">
        <v>5</v>
      </c>
      <c r="E726" s="195">
        <v>145</v>
      </c>
      <c r="F726" s="195" t="s">
        <v>6450</v>
      </c>
      <c r="G726" s="195" t="s">
        <v>139</v>
      </c>
      <c r="H726" s="195">
        <v>323</v>
      </c>
      <c r="I726" s="36" t="str">
        <f t="shared" si="11"/>
        <v>Huffman, Chad</v>
      </c>
    </row>
    <row r="727" spans="1:9" x14ac:dyDescent="0.3">
      <c r="A727" s="195">
        <v>726</v>
      </c>
      <c r="B727" s="195">
        <v>446359</v>
      </c>
      <c r="C727" s="195">
        <v>1</v>
      </c>
      <c r="D727" s="195">
        <v>1</v>
      </c>
      <c r="E727" s="195">
        <v>146</v>
      </c>
      <c r="F727" s="195" t="s">
        <v>345</v>
      </c>
      <c r="G727" s="195" t="s">
        <v>344</v>
      </c>
      <c r="H727" s="195">
        <v>146</v>
      </c>
      <c r="I727" s="36" t="str">
        <f t="shared" si="11"/>
        <v>Cozart, Zack</v>
      </c>
    </row>
    <row r="728" spans="1:9" x14ac:dyDescent="0.3">
      <c r="A728" s="195">
        <v>727</v>
      </c>
      <c r="B728" s="195">
        <v>500208</v>
      </c>
      <c r="C728" s="195">
        <v>0.86976284859999997</v>
      </c>
      <c r="D728" s="195">
        <v>2</v>
      </c>
      <c r="E728" s="195">
        <v>146</v>
      </c>
      <c r="F728" s="195" t="s">
        <v>3016</v>
      </c>
      <c r="G728" s="195" t="s">
        <v>3017</v>
      </c>
      <c r="H728" s="195">
        <v>643</v>
      </c>
      <c r="I728" s="36" t="str">
        <f t="shared" si="11"/>
        <v>Solarte, Yangervis</v>
      </c>
    </row>
    <row r="729" spans="1:9" x14ac:dyDescent="0.3">
      <c r="A729" s="195">
        <v>728</v>
      </c>
      <c r="B729" s="195">
        <v>435522</v>
      </c>
      <c r="C729" s="195">
        <v>0.86117775890000003</v>
      </c>
      <c r="D729" s="195">
        <v>3</v>
      </c>
      <c r="E729" s="195">
        <v>146</v>
      </c>
      <c r="F729" s="195" t="s">
        <v>496</v>
      </c>
      <c r="G729" s="195" t="s">
        <v>495</v>
      </c>
      <c r="H729" s="195">
        <v>719</v>
      </c>
      <c r="I729" s="36" t="str">
        <f t="shared" si="11"/>
        <v>Walker, Neil</v>
      </c>
    </row>
    <row r="730" spans="1:9" x14ac:dyDescent="0.3">
      <c r="A730" s="195">
        <v>729</v>
      </c>
      <c r="B730" s="195">
        <v>452678</v>
      </c>
      <c r="C730" s="195">
        <v>0.82509239700000003</v>
      </c>
      <c r="D730" s="195">
        <v>4</v>
      </c>
      <c r="E730" s="195">
        <v>146</v>
      </c>
      <c r="F730" s="195" t="s">
        <v>49</v>
      </c>
      <c r="G730" s="195" t="s">
        <v>497</v>
      </c>
      <c r="H730" s="195">
        <v>96</v>
      </c>
      <c r="I730" s="36" t="str">
        <f t="shared" si="11"/>
        <v>Cabrera, Asdrubal</v>
      </c>
    </row>
    <row r="731" spans="1:9" x14ac:dyDescent="0.3">
      <c r="A731" s="195">
        <v>730</v>
      </c>
      <c r="B731" s="195">
        <v>429664</v>
      </c>
      <c r="C731" s="195">
        <v>0.81630710520000005</v>
      </c>
      <c r="D731" s="195">
        <v>5</v>
      </c>
      <c r="E731" s="195">
        <v>146</v>
      </c>
      <c r="F731" s="195" t="s">
        <v>462</v>
      </c>
      <c r="G731" s="195" t="s">
        <v>204</v>
      </c>
      <c r="H731" s="195">
        <v>108</v>
      </c>
      <c r="I731" s="36" t="str">
        <f t="shared" si="11"/>
        <v>Cano, Robinson</v>
      </c>
    </row>
    <row r="732" spans="1:9" x14ac:dyDescent="0.3">
      <c r="A732" s="195">
        <v>731</v>
      </c>
      <c r="B732" s="195">
        <v>543063</v>
      </c>
      <c r="C732" s="195">
        <v>1</v>
      </c>
      <c r="D732" s="195">
        <v>1</v>
      </c>
      <c r="E732" s="195">
        <v>147</v>
      </c>
      <c r="F732" s="195" t="s">
        <v>74</v>
      </c>
      <c r="G732" s="195" t="s">
        <v>18</v>
      </c>
      <c r="H732" s="195">
        <v>147</v>
      </c>
      <c r="I732" s="36" t="str">
        <f t="shared" si="11"/>
        <v>Crawford, Brandon</v>
      </c>
    </row>
    <row r="733" spans="1:9" x14ac:dyDescent="0.3">
      <c r="A733" s="195">
        <v>732</v>
      </c>
      <c r="B733" s="195">
        <v>474568</v>
      </c>
      <c r="C733" s="195">
        <v>0.85013170130000004</v>
      </c>
      <c r="D733" s="195">
        <v>2</v>
      </c>
      <c r="E733" s="195">
        <v>147</v>
      </c>
      <c r="F733" s="195" t="s">
        <v>901</v>
      </c>
      <c r="G733" s="195" t="s">
        <v>902</v>
      </c>
      <c r="H733" s="195">
        <v>429</v>
      </c>
      <c r="I733" s="36" t="str">
        <f t="shared" si="11"/>
        <v>Mercer, Jordy</v>
      </c>
    </row>
    <row r="734" spans="1:9" x14ac:dyDescent="0.3">
      <c r="A734" s="195">
        <v>733</v>
      </c>
      <c r="B734" s="195">
        <v>543401</v>
      </c>
      <c r="C734" s="195">
        <v>0.84455056589999999</v>
      </c>
      <c r="D734" s="195">
        <v>3</v>
      </c>
      <c r="E734" s="195">
        <v>147</v>
      </c>
      <c r="F734" s="195" t="s">
        <v>533</v>
      </c>
      <c r="G734" s="195" t="s">
        <v>17</v>
      </c>
      <c r="H734" s="195">
        <v>362</v>
      </c>
      <c r="I734" s="36" t="str">
        <f t="shared" si="11"/>
        <v>Kipnis, Jason</v>
      </c>
    </row>
    <row r="735" spans="1:9" x14ac:dyDescent="0.3">
      <c r="A735" s="195">
        <v>734</v>
      </c>
      <c r="B735" s="195">
        <v>500871</v>
      </c>
      <c r="C735" s="195">
        <v>0.83367325839999995</v>
      </c>
      <c r="D735" s="195">
        <v>4</v>
      </c>
      <c r="E735" s="195">
        <v>147</v>
      </c>
      <c r="F735" s="195" t="s">
        <v>349</v>
      </c>
      <c r="G735" s="195" t="s">
        <v>348</v>
      </c>
      <c r="H735" s="195">
        <v>202</v>
      </c>
      <c r="I735" s="36" t="str">
        <f t="shared" si="11"/>
        <v>Escobar, Eduardo</v>
      </c>
    </row>
    <row r="736" spans="1:9" x14ac:dyDescent="0.3">
      <c r="A736" s="195">
        <v>735</v>
      </c>
      <c r="B736" s="195">
        <v>500208</v>
      </c>
      <c r="C736" s="195">
        <v>0.81773782480000001</v>
      </c>
      <c r="D736" s="195">
        <v>5</v>
      </c>
      <c r="E736" s="195">
        <v>147</v>
      </c>
      <c r="F736" s="195" t="s">
        <v>3016</v>
      </c>
      <c r="G736" s="195" t="s">
        <v>3017</v>
      </c>
      <c r="H736" s="195">
        <v>643</v>
      </c>
      <c r="I736" s="36" t="str">
        <f t="shared" si="11"/>
        <v>Solarte, Yangervis</v>
      </c>
    </row>
    <row r="737" spans="1:9" x14ac:dyDescent="0.3">
      <c r="A737" s="195">
        <v>736</v>
      </c>
      <c r="B737" s="195">
        <v>408307</v>
      </c>
      <c r="C737" s="195">
        <v>1</v>
      </c>
      <c r="D737" s="195">
        <v>1</v>
      </c>
      <c r="E737" s="195">
        <v>148</v>
      </c>
      <c r="F737" s="195" t="s">
        <v>74</v>
      </c>
      <c r="G737" s="195" t="s">
        <v>73</v>
      </c>
      <c r="H737" s="195">
        <v>148</v>
      </c>
      <c r="I737" s="36" t="str">
        <f t="shared" si="11"/>
        <v>Crawford, Carl</v>
      </c>
    </row>
    <row r="738" spans="1:9" x14ac:dyDescent="0.3">
      <c r="A738" s="195">
        <v>737</v>
      </c>
      <c r="B738" s="195">
        <v>453203</v>
      </c>
      <c r="C738" s="195">
        <v>0.96947856990000003</v>
      </c>
      <c r="D738" s="195">
        <v>2</v>
      </c>
      <c r="E738" s="195">
        <v>148</v>
      </c>
      <c r="F738" s="195" t="s">
        <v>204</v>
      </c>
      <c r="G738" s="195" t="s">
        <v>203</v>
      </c>
      <c r="H738" s="195">
        <v>572</v>
      </c>
      <c r="I738" s="36" t="str">
        <f t="shared" si="11"/>
        <v>Robinson, Shane</v>
      </c>
    </row>
    <row r="739" spans="1:9" x14ac:dyDescent="0.3">
      <c r="A739" s="195">
        <v>738</v>
      </c>
      <c r="B739" s="195">
        <v>456422</v>
      </c>
      <c r="C739" s="195">
        <v>0.94216205870000003</v>
      </c>
      <c r="D739" s="195">
        <v>3</v>
      </c>
      <c r="E739" s="195">
        <v>148</v>
      </c>
      <c r="F739" s="195" t="s">
        <v>35</v>
      </c>
      <c r="G739" s="195" t="s">
        <v>34</v>
      </c>
      <c r="H739" s="195">
        <v>73</v>
      </c>
      <c r="I739" s="36" t="str">
        <f t="shared" si="11"/>
        <v>Bourn, Michael</v>
      </c>
    </row>
    <row r="740" spans="1:9" x14ac:dyDescent="0.3">
      <c r="A740" s="195">
        <v>739</v>
      </c>
      <c r="B740" s="195">
        <v>461416</v>
      </c>
      <c r="C740" s="195">
        <v>0.93618821720000001</v>
      </c>
      <c r="D740" s="195">
        <v>4</v>
      </c>
      <c r="E740" s="195">
        <v>148</v>
      </c>
      <c r="F740" s="195" t="s">
        <v>236</v>
      </c>
      <c r="G740" s="195" t="s">
        <v>235</v>
      </c>
      <c r="H740" s="195">
        <v>707</v>
      </c>
      <c r="I740" s="36" t="str">
        <f t="shared" si="11"/>
        <v>Venable, Will</v>
      </c>
    </row>
    <row r="741" spans="1:9" x14ac:dyDescent="0.3">
      <c r="A741" s="195">
        <v>740</v>
      </c>
      <c r="B741" s="195">
        <v>434636</v>
      </c>
      <c r="C741" s="195">
        <v>0.85262954170000005</v>
      </c>
      <c r="D741" s="195">
        <v>5</v>
      </c>
      <c r="E741" s="195">
        <v>148</v>
      </c>
      <c r="F741" s="195" t="s">
        <v>185</v>
      </c>
      <c r="G741" s="195" t="s">
        <v>184</v>
      </c>
      <c r="H741" s="195">
        <v>485</v>
      </c>
      <c r="I741" s="36" t="str">
        <f t="shared" si="11"/>
        <v>Pagan, Angel</v>
      </c>
    </row>
    <row r="742" spans="1:9" x14ac:dyDescent="0.3">
      <c r="A742" s="195">
        <v>741</v>
      </c>
      <c r="B742" s="195">
        <v>641487</v>
      </c>
      <c r="C742" s="195">
        <v>1</v>
      </c>
      <c r="D742" s="195">
        <v>1</v>
      </c>
      <c r="E742" s="195">
        <v>149</v>
      </c>
      <c r="F742" s="195" t="s">
        <v>74</v>
      </c>
      <c r="G742" s="195" t="s">
        <v>334</v>
      </c>
      <c r="H742" s="195">
        <v>149</v>
      </c>
      <c r="I742" s="36" t="str">
        <f t="shared" si="11"/>
        <v>Crawford, J.P.</v>
      </c>
    </row>
    <row r="743" spans="1:9" x14ac:dyDescent="0.3">
      <c r="A743" s="195">
        <v>742</v>
      </c>
      <c r="B743" s="195">
        <v>621002</v>
      </c>
      <c r="C743" s="195">
        <v>0.86702986199999998</v>
      </c>
      <c r="D743" s="195">
        <v>2</v>
      </c>
      <c r="E743" s="195">
        <v>149</v>
      </c>
      <c r="F743" s="195" t="s">
        <v>2039</v>
      </c>
      <c r="G743" s="195" t="s">
        <v>182</v>
      </c>
      <c r="H743" s="195">
        <v>569</v>
      </c>
      <c r="I743" s="36" t="str">
        <f t="shared" si="11"/>
        <v>Robertson, Daniel</v>
      </c>
    </row>
    <row r="744" spans="1:9" x14ac:dyDescent="0.3">
      <c r="A744" s="195">
        <v>743</v>
      </c>
      <c r="B744" s="195">
        <v>571970</v>
      </c>
      <c r="C744" s="195">
        <v>0.86357990959999997</v>
      </c>
      <c r="D744" s="195">
        <v>3</v>
      </c>
      <c r="E744" s="195">
        <v>149</v>
      </c>
      <c r="F744" s="195" t="s">
        <v>4030</v>
      </c>
      <c r="G744" s="195" t="s">
        <v>2001</v>
      </c>
      <c r="H744" s="195">
        <v>452</v>
      </c>
      <c r="I744" s="36" t="str">
        <f t="shared" si="11"/>
        <v>Muncy, Max</v>
      </c>
    </row>
    <row r="745" spans="1:9" x14ac:dyDescent="0.3">
      <c r="A745" s="195">
        <v>744</v>
      </c>
      <c r="B745" s="195">
        <v>660162</v>
      </c>
      <c r="C745" s="195">
        <v>0.84197898469999999</v>
      </c>
      <c r="D745" s="195">
        <v>4</v>
      </c>
      <c r="E745" s="195">
        <v>149</v>
      </c>
      <c r="F745" s="195" t="s">
        <v>4631</v>
      </c>
      <c r="G745" s="195" t="s">
        <v>4632</v>
      </c>
      <c r="H745" s="195">
        <v>436</v>
      </c>
      <c r="I745" s="36" t="str">
        <f t="shared" si="11"/>
        <v>Moncada, Yoan</v>
      </c>
    </row>
    <row r="746" spans="1:9" x14ac:dyDescent="0.3">
      <c r="A746" s="195">
        <v>745</v>
      </c>
      <c r="B746" s="195">
        <v>621559</v>
      </c>
      <c r="C746" s="195">
        <v>0.83881989950000002</v>
      </c>
      <c r="D746" s="195">
        <v>5</v>
      </c>
      <c r="E746" s="195">
        <v>149</v>
      </c>
      <c r="F746" s="195" t="s">
        <v>4925</v>
      </c>
      <c r="G746" s="195" t="s">
        <v>2001</v>
      </c>
      <c r="H746" s="195">
        <v>445</v>
      </c>
      <c r="I746" s="36" t="str">
        <f t="shared" si="11"/>
        <v>Moroff, Max</v>
      </c>
    </row>
    <row r="747" spans="1:9" x14ac:dyDescent="0.3">
      <c r="A747" s="195">
        <v>746</v>
      </c>
      <c r="B747" s="195">
        <v>424825</v>
      </c>
      <c r="C747" s="195">
        <v>1</v>
      </c>
      <c r="D747" s="195">
        <v>1</v>
      </c>
      <c r="E747" s="195">
        <v>150</v>
      </c>
      <c r="F747" s="195" t="s">
        <v>76</v>
      </c>
      <c r="G747" s="195" t="s">
        <v>75</v>
      </c>
      <c r="H747" s="195">
        <v>150</v>
      </c>
      <c r="I747" s="36" t="str">
        <f t="shared" si="11"/>
        <v>Crisp, Coco</v>
      </c>
    </row>
    <row r="748" spans="1:9" x14ac:dyDescent="0.3">
      <c r="A748" s="195">
        <v>747</v>
      </c>
      <c r="B748" s="195">
        <v>454560</v>
      </c>
      <c r="C748" s="195">
        <v>0.91800884709999997</v>
      </c>
      <c r="D748" s="195">
        <v>2</v>
      </c>
      <c r="E748" s="195">
        <v>150</v>
      </c>
      <c r="F748" s="195" t="s">
        <v>416</v>
      </c>
      <c r="G748" s="195" t="s">
        <v>269</v>
      </c>
      <c r="H748" s="195">
        <v>195</v>
      </c>
      <c r="I748" s="36" t="str">
        <f t="shared" si="11"/>
        <v>Ellis, A.J.</v>
      </c>
    </row>
    <row r="749" spans="1:9" x14ac:dyDescent="0.3">
      <c r="A749" s="195">
        <v>748</v>
      </c>
      <c r="B749" s="195">
        <v>434563</v>
      </c>
      <c r="C749" s="195">
        <v>0.91613828850000001</v>
      </c>
      <c r="D749" s="195">
        <v>3</v>
      </c>
      <c r="E749" s="195">
        <v>150</v>
      </c>
      <c r="F749" s="195" t="s">
        <v>329</v>
      </c>
      <c r="G749" s="195" t="s">
        <v>20</v>
      </c>
      <c r="H749" s="195">
        <v>591</v>
      </c>
      <c r="I749" s="36" t="str">
        <f t="shared" si="11"/>
        <v>Ruiz, Carlos</v>
      </c>
    </row>
    <row r="750" spans="1:9" x14ac:dyDescent="0.3">
      <c r="A750" s="195">
        <v>749</v>
      </c>
      <c r="B750" s="195">
        <v>150029</v>
      </c>
      <c r="C750" s="195">
        <v>0.875137316</v>
      </c>
      <c r="D750" s="195">
        <v>4</v>
      </c>
      <c r="E750" s="195">
        <v>150</v>
      </c>
      <c r="F750" s="195" t="s">
        <v>239</v>
      </c>
      <c r="G750" s="195" t="s">
        <v>238</v>
      </c>
      <c r="H750" s="195">
        <v>728</v>
      </c>
      <c r="I750" s="36" t="str">
        <f t="shared" si="11"/>
        <v>Werth, Jayson</v>
      </c>
    </row>
    <row r="751" spans="1:9" x14ac:dyDescent="0.3">
      <c r="A751" s="195">
        <v>750</v>
      </c>
      <c r="B751" s="195">
        <v>121347</v>
      </c>
      <c r="C751" s="195">
        <v>0.87372802699999996</v>
      </c>
      <c r="D751" s="195">
        <v>5</v>
      </c>
      <c r="E751" s="195">
        <v>150</v>
      </c>
      <c r="F751" s="195" t="s">
        <v>267</v>
      </c>
      <c r="G751" s="195" t="s">
        <v>122</v>
      </c>
      <c r="H751" s="195">
        <v>574</v>
      </c>
      <c r="I751" s="36" t="str">
        <f t="shared" si="11"/>
        <v>Rodriguez, Alex</v>
      </c>
    </row>
    <row r="752" spans="1:9" x14ac:dyDescent="0.3">
      <c r="A752" s="195">
        <v>751</v>
      </c>
      <c r="B752" s="195">
        <v>543068</v>
      </c>
      <c r="C752" s="195">
        <v>1</v>
      </c>
      <c r="D752" s="195">
        <v>1</v>
      </c>
      <c r="E752" s="195">
        <v>151</v>
      </c>
      <c r="F752" s="195" t="s">
        <v>2998</v>
      </c>
      <c r="G752" s="195" t="s">
        <v>2003</v>
      </c>
      <c r="H752" s="195">
        <v>151</v>
      </c>
      <c r="I752" s="36" t="str">
        <f t="shared" si="11"/>
        <v>Cron, C.J.</v>
      </c>
    </row>
    <row r="753" spans="1:9" x14ac:dyDescent="0.3">
      <c r="A753" s="195">
        <v>752</v>
      </c>
      <c r="B753" s="195">
        <v>547989</v>
      </c>
      <c r="C753" s="195">
        <v>0.88881157060000004</v>
      </c>
      <c r="D753" s="195">
        <v>2</v>
      </c>
      <c r="E753" s="195">
        <v>151</v>
      </c>
      <c r="F753" s="195" t="s">
        <v>8</v>
      </c>
      <c r="G753" s="195" t="s">
        <v>15</v>
      </c>
      <c r="H753" s="195">
        <v>1</v>
      </c>
      <c r="I753" s="36" t="str">
        <f t="shared" si="11"/>
        <v>Abreu, Jose</v>
      </c>
    </row>
    <row r="754" spans="1:9" x14ac:dyDescent="0.3">
      <c r="A754" s="195">
        <v>753</v>
      </c>
      <c r="B754" s="195">
        <v>630111</v>
      </c>
      <c r="C754" s="195">
        <v>0.88253405100000004</v>
      </c>
      <c r="D754" s="195">
        <v>3</v>
      </c>
      <c r="E754" s="195">
        <v>151</v>
      </c>
      <c r="F754" s="195" t="s">
        <v>2980</v>
      </c>
      <c r="G754" s="195" t="s">
        <v>4101</v>
      </c>
      <c r="H754" s="195">
        <v>679</v>
      </c>
      <c r="I754" s="36" t="str">
        <f t="shared" si="11"/>
        <v>Tomas, Yasmany</v>
      </c>
    </row>
    <row r="755" spans="1:9" x14ac:dyDescent="0.3">
      <c r="A755" s="195">
        <v>754</v>
      </c>
      <c r="B755" s="195">
        <v>521692</v>
      </c>
      <c r="C755" s="195">
        <v>0.86720020890000005</v>
      </c>
      <c r="D755" s="195">
        <v>4</v>
      </c>
      <c r="E755" s="195">
        <v>151</v>
      </c>
      <c r="F755" s="195" t="s">
        <v>481</v>
      </c>
      <c r="G755" s="195" t="s">
        <v>480</v>
      </c>
      <c r="H755" s="195">
        <v>510</v>
      </c>
      <c r="I755" s="36" t="str">
        <f t="shared" si="11"/>
        <v>Perez, Salvador</v>
      </c>
    </row>
    <row r="756" spans="1:9" x14ac:dyDescent="0.3">
      <c r="A756" s="195">
        <v>755</v>
      </c>
      <c r="B756" s="195">
        <v>641820</v>
      </c>
      <c r="C756" s="195">
        <v>0.82981969050000004</v>
      </c>
      <c r="D756" s="195">
        <v>5</v>
      </c>
      <c r="E756" s="195">
        <v>151</v>
      </c>
      <c r="F756" s="195" t="s">
        <v>6283</v>
      </c>
      <c r="G756" s="195" t="s">
        <v>6284</v>
      </c>
      <c r="H756" s="195">
        <v>398</v>
      </c>
      <c r="I756" s="36" t="str">
        <f t="shared" si="11"/>
        <v>Mancini, Trey</v>
      </c>
    </row>
    <row r="757" spans="1:9" x14ac:dyDescent="0.3">
      <c r="A757" s="195">
        <v>756</v>
      </c>
      <c r="B757" s="195">
        <v>443558</v>
      </c>
      <c r="C757" s="195">
        <v>1</v>
      </c>
      <c r="D757" s="195">
        <v>1</v>
      </c>
      <c r="E757" s="195">
        <v>152</v>
      </c>
      <c r="F757" s="195" t="s">
        <v>79</v>
      </c>
      <c r="G757" s="195" t="s">
        <v>78</v>
      </c>
      <c r="H757" s="195">
        <v>152</v>
      </c>
      <c r="I757" s="36" t="str">
        <f t="shared" si="11"/>
        <v>Cruz, Nelson</v>
      </c>
    </row>
    <row r="758" spans="1:9" x14ac:dyDescent="0.3">
      <c r="A758" s="195">
        <v>757</v>
      </c>
      <c r="B758" s="195">
        <v>434670</v>
      </c>
      <c r="C758" s="195">
        <v>0.95230979299999996</v>
      </c>
      <c r="D758" s="195">
        <v>2</v>
      </c>
      <c r="E758" s="195">
        <v>152</v>
      </c>
      <c r="F758" s="195" t="s">
        <v>194</v>
      </c>
      <c r="G758" s="195" t="s">
        <v>425</v>
      </c>
      <c r="H758" s="195">
        <v>542</v>
      </c>
      <c r="I758" s="36" t="str">
        <f t="shared" si="11"/>
        <v>Ramirez, Hanley</v>
      </c>
    </row>
    <row r="759" spans="1:9" x14ac:dyDescent="0.3">
      <c r="A759" s="195">
        <v>758</v>
      </c>
      <c r="B759" s="195">
        <v>435263</v>
      </c>
      <c r="C759" s="195">
        <v>0.95053969279999995</v>
      </c>
      <c r="D759" s="195">
        <v>3</v>
      </c>
      <c r="E759" s="195">
        <v>152</v>
      </c>
      <c r="F759" s="195" t="s">
        <v>469</v>
      </c>
      <c r="G759" s="195" t="s">
        <v>30</v>
      </c>
      <c r="H759" s="195">
        <v>422</v>
      </c>
      <c r="I759" s="36" t="str">
        <f t="shared" si="11"/>
        <v>McCann, Brian</v>
      </c>
    </row>
    <row r="760" spans="1:9" x14ac:dyDescent="0.3">
      <c r="A760" s="195">
        <v>759</v>
      </c>
      <c r="B760" s="195">
        <v>429665</v>
      </c>
      <c r="C760" s="195">
        <v>0.9457248291</v>
      </c>
      <c r="D760" s="195">
        <v>4</v>
      </c>
      <c r="E760" s="195">
        <v>152</v>
      </c>
      <c r="F760" s="195" t="s">
        <v>365</v>
      </c>
      <c r="G760" s="195" t="s">
        <v>364</v>
      </c>
      <c r="H760" s="195">
        <v>198</v>
      </c>
      <c r="I760" s="36" t="str">
        <f t="shared" si="11"/>
        <v>Encarnacion, Edwin</v>
      </c>
    </row>
    <row r="761" spans="1:9" x14ac:dyDescent="0.3">
      <c r="A761" s="195">
        <v>760</v>
      </c>
      <c r="B761" s="195">
        <v>456665</v>
      </c>
      <c r="C761" s="195">
        <v>0.91493244070000002</v>
      </c>
      <c r="D761" s="195">
        <v>5</v>
      </c>
      <c r="E761" s="195">
        <v>152</v>
      </c>
      <c r="F761" s="195" t="s">
        <v>330</v>
      </c>
      <c r="G761" s="195" t="s">
        <v>274</v>
      </c>
      <c r="H761" s="195">
        <v>495</v>
      </c>
      <c r="I761" s="36" t="str">
        <f t="shared" si="11"/>
        <v>Pearce, Steven</v>
      </c>
    </row>
    <row r="762" spans="1:9" x14ac:dyDescent="0.3">
      <c r="A762" s="195">
        <v>761</v>
      </c>
      <c r="B762" s="195">
        <v>488810</v>
      </c>
      <c r="C762" s="195">
        <v>1</v>
      </c>
      <c r="D762" s="195">
        <v>1</v>
      </c>
      <c r="E762" s="195">
        <v>153</v>
      </c>
      <c r="F762" s="195" t="s">
        <v>79</v>
      </c>
      <c r="G762" s="195" t="s">
        <v>52</v>
      </c>
      <c r="H762" s="195">
        <v>153</v>
      </c>
      <c r="I762" s="36" t="str">
        <f t="shared" si="11"/>
        <v>Cruz, Tony</v>
      </c>
    </row>
    <row r="763" spans="1:9" x14ac:dyDescent="0.3">
      <c r="A763" s="195">
        <v>762</v>
      </c>
      <c r="B763" s="195">
        <v>458582</v>
      </c>
      <c r="C763" s="195">
        <v>0.89000624269999995</v>
      </c>
      <c r="D763" s="195">
        <v>2</v>
      </c>
      <c r="E763" s="195">
        <v>153</v>
      </c>
      <c r="F763" s="195" t="s">
        <v>383</v>
      </c>
      <c r="G763" s="195" t="s">
        <v>382</v>
      </c>
      <c r="H763" s="195">
        <v>80</v>
      </c>
      <c r="I763" s="36" t="str">
        <f t="shared" si="11"/>
        <v>Brignac, Reid</v>
      </c>
    </row>
    <row r="764" spans="1:9" x14ac:dyDescent="0.3">
      <c r="A764" s="195">
        <v>763</v>
      </c>
      <c r="B764" s="195">
        <v>425772</v>
      </c>
      <c r="C764" s="195">
        <v>0.86813580209999996</v>
      </c>
      <c r="D764" s="195">
        <v>3</v>
      </c>
      <c r="E764" s="195">
        <v>153</v>
      </c>
      <c r="F764" s="195" t="s">
        <v>361</v>
      </c>
      <c r="G764" s="195" t="s">
        <v>109</v>
      </c>
      <c r="H764" s="195">
        <v>415</v>
      </c>
      <c r="I764" s="36" t="str">
        <f t="shared" si="11"/>
        <v>Mathis, Jeff</v>
      </c>
    </row>
    <row r="765" spans="1:9" x14ac:dyDescent="0.3">
      <c r="A765" s="195">
        <v>764</v>
      </c>
      <c r="B765" s="195">
        <v>451705</v>
      </c>
      <c r="C765" s="195">
        <v>0.85123352409999997</v>
      </c>
      <c r="D765" s="195">
        <v>4</v>
      </c>
      <c r="E765" s="195">
        <v>153</v>
      </c>
      <c r="F765" s="195" t="s">
        <v>342</v>
      </c>
      <c r="G765" s="195" t="s">
        <v>268</v>
      </c>
      <c r="H765" s="195">
        <v>584</v>
      </c>
      <c r="I765" s="36" t="str">
        <f t="shared" si="11"/>
        <v>Rosario, Alberto</v>
      </c>
    </row>
    <row r="766" spans="1:9" x14ac:dyDescent="0.3">
      <c r="A766" s="195">
        <v>765</v>
      </c>
      <c r="B766" s="195">
        <v>457574</v>
      </c>
      <c r="C766" s="195">
        <v>0.8355424212</v>
      </c>
      <c r="D766" s="195">
        <v>5</v>
      </c>
      <c r="E766" s="195">
        <v>153</v>
      </c>
      <c r="F766" s="195" t="s">
        <v>453</v>
      </c>
      <c r="G766" s="195" t="s">
        <v>42</v>
      </c>
      <c r="H766" s="195">
        <v>484</v>
      </c>
      <c r="I766" s="36" t="str">
        <f t="shared" si="11"/>
        <v>Pacheco, Jordan</v>
      </c>
    </row>
    <row r="767" spans="1:9" x14ac:dyDescent="0.3">
      <c r="A767" s="195">
        <v>766</v>
      </c>
      <c r="B767" s="195">
        <v>518586</v>
      </c>
      <c r="C767" s="195">
        <v>1</v>
      </c>
      <c r="D767" s="195">
        <v>1</v>
      </c>
      <c r="E767" s="195">
        <v>154</v>
      </c>
      <c r="F767" s="195" t="s">
        <v>867</v>
      </c>
      <c r="G767" s="195" t="s">
        <v>24</v>
      </c>
      <c r="H767" s="195">
        <v>154</v>
      </c>
      <c r="I767" s="36" t="str">
        <f t="shared" si="11"/>
        <v>Culberson, Charlie</v>
      </c>
    </row>
    <row r="768" spans="1:9" x14ac:dyDescent="0.3">
      <c r="A768" s="195">
        <v>767</v>
      </c>
      <c r="B768" s="195">
        <v>623166</v>
      </c>
      <c r="C768" s="195">
        <v>0.95948276899999996</v>
      </c>
      <c r="D768" s="195">
        <v>2</v>
      </c>
      <c r="E768" s="195">
        <v>154</v>
      </c>
      <c r="F768" s="195" t="s">
        <v>175</v>
      </c>
      <c r="G768" s="195" t="s">
        <v>221</v>
      </c>
      <c r="H768" s="195">
        <v>434</v>
      </c>
      <c r="I768" s="36" t="str">
        <f t="shared" si="11"/>
        <v>Miller, Mike</v>
      </c>
    </row>
    <row r="769" spans="1:9" x14ac:dyDescent="0.3">
      <c r="A769" s="195">
        <v>768</v>
      </c>
      <c r="B769" s="195">
        <v>594838</v>
      </c>
      <c r="C769" s="195">
        <v>0.95945951760000003</v>
      </c>
      <c r="D769" s="195">
        <v>3</v>
      </c>
      <c r="E769" s="195">
        <v>154</v>
      </c>
      <c r="F769" s="195" t="s">
        <v>2700</v>
      </c>
      <c r="G769" s="195" t="s">
        <v>2131</v>
      </c>
      <c r="H769" s="195">
        <v>270</v>
      </c>
      <c r="I769" s="36" t="str">
        <f t="shared" si="11"/>
        <v>Gosselin, Philip</v>
      </c>
    </row>
    <row r="770" spans="1:9" x14ac:dyDescent="0.3">
      <c r="A770" s="195">
        <v>769</v>
      </c>
      <c r="B770" s="195">
        <v>502205</v>
      </c>
      <c r="C770" s="195">
        <v>0.94729818870000004</v>
      </c>
      <c r="D770" s="195">
        <v>4</v>
      </c>
      <c r="E770" s="195">
        <v>154</v>
      </c>
      <c r="F770" s="195" t="s">
        <v>409</v>
      </c>
      <c r="G770" s="195" t="s">
        <v>2187</v>
      </c>
      <c r="H770" s="195">
        <v>275</v>
      </c>
      <c r="I770" s="36" t="str">
        <f t="shared" si="11"/>
        <v>Green, Grant</v>
      </c>
    </row>
    <row r="771" spans="1:9" x14ac:dyDescent="0.3">
      <c r="A771" s="195">
        <v>770</v>
      </c>
      <c r="B771" s="195">
        <v>621563</v>
      </c>
      <c r="C771" s="195">
        <v>0.93775213229999999</v>
      </c>
      <c r="D771" s="195">
        <v>5</v>
      </c>
      <c r="E771" s="195">
        <v>154</v>
      </c>
      <c r="F771" s="195" t="s">
        <v>4630</v>
      </c>
      <c r="G771" s="195" t="s">
        <v>115</v>
      </c>
      <c r="H771" s="195">
        <v>727</v>
      </c>
      <c r="I771" s="36" t="str">
        <f t="shared" ref="I771:I834" si="12">F771&amp;", "&amp;G771</f>
        <v>Wendle, Joey</v>
      </c>
    </row>
    <row r="772" spans="1:9" x14ac:dyDescent="0.3">
      <c r="A772" s="195">
        <v>771</v>
      </c>
      <c r="B772" s="195">
        <v>592239</v>
      </c>
      <c r="C772" s="195">
        <v>1</v>
      </c>
      <c r="D772" s="195">
        <v>1</v>
      </c>
      <c r="E772" s="195">
        <v>155</v>
      </c>
      <c r="F772" s="195" t="s">
        <v>81</v>
      </c>
      <c r="G772" s="195" t="s">
        <v>251</v>
      </c>
      <c r="H772" s="195">
        <v>155</v>
      </c>
      <c r="I772" s="36" t="str">
        <f t="shared" si="12"/>
        <v>Cunningham, Todd</v>
      </c>
    </row>
    <row r="773" spans="1:9" x14ac:dyDescent="0.3">
      <c r="A773" s="195">
        <v>772</v>
      </c>
      <c r="B773" s="195">
        <v>501255</v>
      </c>
      <c r="C773" s="195">
        <v>0.84487025729999998</v>
      </c>
      <c r="D773" s="195">
        <v>2</v>
      </c>
      <c r="E773" s="195">
        <v>155</v>
      </c>
      <c r="F773" s="195" t="s">
        <v>3018</v>
      </c>
      <c r="G773" s="195" t="s">
        <v>380</v>
      </c>
      <c r="H773" s="195">
        <v>742</v>
      </c>
      <c r="I773" s="36" t="str">
        <f t="shared" si="12"/>
        <v>Ynoa, Rafael</v>
      </c>
    </row>
    <row r="774" spans="1:9" x14ac:dyDescent="0.3">
      <c r="A774" s="195">
        <v>773</v>
      </c>
      <c r="B774" s="195">
        <v>607732</v>
      </c>
      <c r="C774" s="195">
        <v>0.82748684510000003</v>
      </c>
      <c r="D774" s="195">
        <v>3</v>
      </c>
      <c r="E774" s="195">
        <v>155</v>
      </c>
      <c r="F774" s="195" t="s">
        <v>5052</v>
      </c>
      <c r="G774" s="195" t="s">
        <v>947</v>
      </c>
      <c r="H774" s="195">
        <v>650</v>
      </c>
      <c r="I774" s="36" t="str">
        <f t="shared" si="12"/>
        <v>Stallings, Jacob</v>
      </c>
    </row>
    <row r="775" spans="1:9" x14ac:dyDescent="0.3">
      <c r="A775" s="195">
        <v>774</v>
      </c>
      <c r="B775" s="195">
        <v>492802</v>
      </c>
      <c r="C775" s="195">
        <v>0.79752911100000001</v>
      </c>
      <c r="D775" s="195">
        <v>4</v>
      </c>
      <c r="E775" s="195">
        <v>155</v>
      </c>
      <c r="F775" s="195" t="s">
        <v>5188</v>
      </c>
      <c r="G775" s="195" t="s">
        <v>189</v>
      </c>
      <c r="H775" s="195">
        <v>274</v>
      </c>
      <c r="I775" s="36" t="str">
        <f t="shared" si="12"/>
        <v>Graterol, Juan</v>
      </c>
    </row>
    <row r="776" spans="1:9" x14ac:dyDescent="0.3">
      <c r="A776" s="195">
        <v>775</v>
      </c>
      <c r="B776" s="195">
        <v>571657</v>
      </c>
      <c r="C776" s="195">
        <v>0.76060857250000002</v>
      </c>
      <c r="D776" s="195">
        <v>5</v>
      </c>
      <c r="E776" s="195">
        <v>155</v>
      </c>
      <c r="F776" s="195" t="s">
        <v>3310</v>
      </c>
      <c r="G776" s="195" t="s">
        <v>29</v>
      </c>
      <c r="H776" s="195">
        <v>207</v>
      </c>
      <c r="I776" s="36" t="str">
        <f t="shared" si="12"/>
        <v>Farmer, Kyle</v>
      </c>
    </row>
    <row r="777" spans="1:9" x14ac:dyDescent="0.3">
      <c r="A777" s="195">
        <v>776</v>
      </c>
      <c r="B777" s="195">
        <v>596144</v>
      </c>
      <c r="C777" s="195">
        <v>1</v>
      </c>
      <c r="D777" s="195">
        <v>1</v>
      </c>
      <c r="E777" s="195">
        <v>156</v>
      </c>
      <c r="F777" s="195" t="s">
        <v>3929</v>
      </c>
      <c r="G777" s="195" t="s">
        <v>3930</v>
      </c>
      <c r="H777" s="195">
        <v>156</v>
      </c>
      <c r="I777" s="36" t="str">
        <f t="shared" si="12"/>
        <v>Cuthbert, Cheslor</v>
      </c>
    </row>
    <row r="778" spans="1:9" x14ac:dyDescent="0.3">
      <c r="A778" s="195">
        <v>777</v>
      </c>
      <c r="B778" s="195">
        <v>546991</v>
      </c>
      <c r="C778" s="195">
        <v>0.9217637098</v>
      </c>
      <c r="D778" s="195">
        <v>2</v>
      </c>
      <c r="E778" s="195">
        <v>156</v>
      </c>
      <c r="F778" s="195" t="s">
        <v>4589</v>
      </c>
      <c r="G778" s="195" t="s">
        <v>405</v>
      </c>
      <c r="H778" s="195">
        <v>17</v>
      </c>
      <c r="I778" s="36" t="str">
        <f t="shared" si="12"/>
        <v>Almora, Albert</v>
      </c>
    </row>
    <row r="779" spans="1:9" x14ac:dyDescent="0.3">
      <c r="A779" s="195">
        <v>778</v>
      </c>
      <c r="B779" s="195">
        <v>605170</v>
      </c>
      <c r="C779" s="195">
        <v>0.81676036409999997</v>
      </c>
      <c r="D779" s="195">
        <v>3</v>
      </c>
      <c r="E779" s="195">
        <v>156</v>
      </c>
      <c r="F779" s="195" t="s">
        <v>6468</v>
      </c>
      <c r="G779" s="195" t="s">
        <v>356</v>
      </c>
      <c r="H779" s="195">
        <v>109</v>
      </c>
      <c r="I779" s="36" t="str">
        <f t="shared" si="12"/>
        <v>Caratini, Victor</v>
      </c>
    </row>
    <row r="780" spans="1:9" x14ac:dyDescent="0.3">
      <c r="A780" s="195">
        <v>779</v>
      </c>
      <c r="B780" s="195">
        <v>571466</v>
      </c>
      <c r="C780" s="195">
        <v>0.81503415229999998</v>
      </c>
      <c r="D780" s="195">
        <v>4</v>
      </c>
      <c r="E780" s="195">
        <v>156</v>
      </c>
      <c r="F780" s="195" t="s">
        <v>2975</v>
      </c>
      <c r="G780" s="195" t="s">
        <v>2976</v>
      </c>
      <c r="H780" s="195">
        <v>46</v>
      </c>
      <c r="I780" s="36" t="str">
        <f t="shared" si="12"/>
        <v>Barnhart, Tucker</v>
      </c>
    </row>
    <row r="781" spans="1:9" x14ac:dyDescent="0.3">
      <c r="A781" s="195">
        <v>780</v>
      </c>
      <c r="B781" s="195">
        <v>600869</v>
      </c>
      <c r="C781" s="195">
        <v>0.81337086059999997</v>
      </c>
      <c r="D781" s="195">
        <v>5</v>
      </c>
      <c r="E781" s="195">
        <v>156</v>
      </c>
      <c r="F781" s="195" t="s">
        <v>4603</v>
      </c>
      <c r="G781" s="195" t="s">
        <v>4604</v>
      </c>
      <c r="H781" s="195">
        <v>106</v>
      </c>
      <c r="I781" s="36" t="str">
        <f t="shared" si="12"/>
        <v>Candelario, Jeimer</v>
      </c>
    </row>
    <row r="782" spans="1:9" x14ac:dyDescent="0.3">
      <c r="A782" s="195">
        <v>781</v>
      </c>
      <c r="B782" s="195">
        <v>621311</v>
      </c>
      <c r="C782" s="195">
        <v>1</v>
      </c>
      <c r="D782" s="195">
        <v>1</v>
      </c>
      <c r="E782" s="195">
        <v>157</v>
      </c>
      <c r="F782" s="195" t="s">
        <v>4598</v>
      </c>
      <c r="G782" s="195" t="s">
        <v>88</v>
      </c>
      <c r="H782" s="195">
        <v>157</v>
      </c>
      <c r="I782" s="36" t="str">
        <f t="shared" si="12"/>
        <v>Dahl, David</v>
      </c>
    </row>
    <row r="783" spans="1:9" x14ac:dyDescent="0.3">
      <c r="A783" s="195">
        <v>782</v>
      </c>
      <c r="B783" s="195">
        <v>543238</v>
      </c>
      <c r="C783" s="195">
        <v>0.80578975480000004</v>
      </c>
      <c r="D783" s="195">
        <v>2</v>
      </c>
      <c r="E783" s="195">
        <v>157</v>
      </c>
      <c r="F783" s="195" t="s">
        <v>880</v>
      </c>
      <c r="G783" s="195" t="s">
        <v>339</v>
      </c>
      <c r="H783" s="195">
        <v>268</v>
      </c>
      <c r="I783" s="36" t="str">
        <f t="shared" si="12"/>
        <v>Gose, Anthony</v>
      </c>
    </row>
    <row r="784" spans="1:9" x14ac:dyDescent="0.3">
      <c r="A784" s="195">
        <v>783</v>
      </c>
      <c r="B784" s="195">
        <v>605508</v>
      </c>
      <c r="C784" s="195">
        <v>0.79945443869999999</v>
      </c>
      <c r="D784" s="195">
        <v>3</v>
      </c>
      <c r="E784" s="195">
        <v>157</v>
      </c>
      <c r="F784" s="195" t="s">
        <v>4594</v>
      </c>
      <c r="G784" s="195" t="s">
        <v>24</v>
      </c>
      <c r="H784" s="195">
        <v>677</v>
      </c>
      <c r="I784" s="36" t="str">
        <f t="shared" si="12"/>
        <v>Tilson, Charlie</v>
      </c>
    </row>
    <row r="785" spans="1:9" x14ac:dyDescent="0.3">
      <c r="A785" s="195">
        <v>784</v>
      </c>
      <c r="B785" s="195">
        <v>645302</v>
      </c>
      <c r="C785" s="195">
        <v>0.7991146764</v>
      </c>
      <c r="D785" s="195">
        <v>4</v>
      </c>
      <c r="E785" s="195">
        <v>157</v>
      </c>
      <c r="F785" s="195" t="s">
        <v>2476</v>
      </c>
      <c r="G785" s="195" t="s">
        <v>356</v>
      </c>
      <c r="H785" s="195">
        <v>573</v>
      </c>
      <c r="I785" s="36" t="str">
        <f t="shared" si="12"/>
        <v>Robles, Victor</v>
      </c>
    </row>
    <row r="786" spans="1:9" x14ac:dyDescent="0.3">
      <c r="A786" s="195">
        <v>785</v>
      </c>
      <c r="B786" s="195">
        <v>606132</v>
      </c>
      <c r="C786" s="195">
        <v>0.78587633199999996</v>
      </c>
      <c r="D786" s="195">
        <v>5</v>
      </c>
      <c r="E786" s="195">
        <v>157</v>
      </c>
      <c r="F786" s="195" t="s">
        <v>4595</v>
      </c>
      <c r="G786" s="195" t="s">
        <v>4596</v>
      </c>
      <c r="H786" s="195">
        <v>667</v>
      </c>
      <c r="I786" s="36" t="str">
        <f t="shared" si="12"/>
        <v>Tapia, Raimel</v>
      </c>
    </row>
    <row r="787" spans="1:9" x14ac:dyDescent="0.3">
      <c r="A787" s="195">
        <v>786</v>
      </c>
      <c r="B787" s="195">
        <v>571602</v>
      </c>
      <c r="C787" s="195">
        <v>1</v>
      </c>
      <c r="D787" s="195">
        <v>1</v>
      </c>
      <c r="E787" s="195">
        <v>158</v>
      </c>
      <c r="F787" s="195" t="s">
        <v>4628</v>
      </c>
      <c r="G787" s="195" t="s">
        <v>14</v>
      </c>
      <c r="H787" s="195">
        <v>158</v>
      </c>
      <c r="I787" s="36" t="str">
        <f t="shared" si="12"/>
        <v>Davidson, Matt</v>
      </c>
    </row>
    <row r="788" spans="1:9" x14ac:dyDescent="0.3">
      <c r="A788" s="195">
        <v>787</v>
      </c>
      <c r="B788" s="195">
        <v>516949</v>
      </c>
      <c r="C788" s="195">
        <v>0.91475893450000001</v>
      </c>
      <c r="D788" s="195">
        <v>2</v>
      </c>
      <c r="E788" s="195">
        <v>158</v>
      </c>
      <c r="F788" s="195" t="s">
        <v>302</v>
      </c>
      <c r="G788" s="195" t="s">
        <v>332</v>
      </c>
      <c r="H788" s="195">
        <v>602</v>
      </c>
      <c r="I788" s="36" t="str">
        <f t="shared" si="12"/>
        <v>Sanchez, Hector</v>
      </c>
    </row>
    <row r="789" spans="1:9" x14ac:dyDescent="0.3">
      <c r="A789" s="195">
        <v>788</v>
      </c>
      <c r="B789" s="195">
        <v>572287</v>
      </c>
      <c r="C789" s="195">
        <v>0.91361365019999996</v>
      </c>
      <c r="D789" s="195">
        <v>3</v>
      </c>
      <c r="E789" s="195">
        <v>158</v>
      </c>
      <c r="F789" s="195" t="s">
        <v>2526</v>
      </c>
      <c r="G789" s="195" t="s">
        <v>221</v>
      </c>
      <c r="H789" s="195">
        <v>749</v>
      </c>
      <c r="I789" s="36" t="str">
        <f t="shared" si="12"/>
        <v>Zunino, Mike</v>
      </c>
    </row>
    <row r="790" spans="1:9" x14ac:dyDescent="0.3">
      <c r="A790" s="195">
        <v>789</v>
      </c>
      <c r="B790" s="195">
        <v>519237</v>
      </c>
      <c r="C790" s="195">
        <v>0.88414383029999999</v>
      </c>
      <c r="D790" s="195">
        <v>4</v>
      </c>
      <c r="E790" s="195">
        <v>158</v>
      </c>
      <c r="F790" s="195" t="s">
        <v>2677</v>
      </c>
      <c r="G790" s="195" t="s">
        <v>170</v>
      </c>
      <c r="H790" s="195">
        <v>593</v>
      </c>
      <c r="I790" s="36" t="str">
        <f t="shared" si="12"/>
        <v>Rupp, Cameron</v>
      </c>
    </row>
    <row r="791" spans="1:9" x14ac:dyDescent="0.3">
      <c r="A791" s="195">
        <v>790</v>
      </c>
      <c r="B791" s="195">
        <v>592200</v>
      </c>
      <c r="C791" s="195">
        <v>0.8703504219</v>
      </c>
      <c r="D791" s="195">
        <v>5</v>
      </c>
      <c r="E791" s="195">
        <v>158</v>
      </c>
      <c r="F791" s="195" t="s">
        <v>2993</v>
      </c>
      <c r="G791" s="195" t="s">
        <v>2994</v>
      </c>
      <c r="H791" s="195">
        <v>114</v>
      </c>
      <c r="I791" s="36" t="str">
        <f t="shared" si="12"/>
        <v>Casali, Curt</v>
      </c>
    </row>
    <row r="792" spans="1:9" x14ac:dyDescent="0.3">
      <c r="A792" s="195">
        <v>791</v>
      </c>
      <c r="B792" s="195">
        <v>448801</v>
      </c>
      <c r="C792" s="195">
        <v>1</v>
      </c>
      <c r="D792" s="195">
        <v>1</v>
      </c>
      <c r="E792" s="195">
        <v>159</v>
      </c>
      <c r="F792" s="195" t="s">
        <v>85</v>
      </c>
      <c r="G792" s="195" t="s">
        <v>58</v>
      </c>
      <c r="H792" s="195">
        <v>159</v>
      </c>
      <c r="I792" s="36" t="str">
        <f t="shared" si="12"/>
        <v>Davis, Chris</v>
      </c>
    </row>
    <row r="793" spans="1:9" x14ac:dyDescent="0.3">
      <c r="A793" s="195">
        <v>792</v>
      </c>
      <c r="B793" s="195">
        <v>474892</v>
      </c>
      <c r="C793" s="195">
        <v>0.97964788989999996</v>
      </c>
      <c r="D793" s="195">
        <v>2</v>
      </c>
      <c r="E793" s="195">
        <v>159</v>
      </c>
      <c r="F793" s="195" t="s">
        <v>59</v>
      </c>
      <c r="G793" s="195" t="s">
        <v>58</v>
      </c>
      <c r="H793" s="195">
        <v>113</v>
      </c>
      <c r="I793" s="36" t="str">
        <f t="shared" si="12"/>
        <v>Carter, Chris</v>
      </c>
    </row>
    <row r="794" spans="1:9" x14ac:dyDescent="0.3">
      <c r="A794" s="195">
        <v>793</v>
      </c>
      <c r="B794" s="195">
        <v>461235</v>
      </c>
      <c r="C794" s="195">
        <v>0.96492361329999998</v>
      </c>
      <c r="D794" s="195">
        <v>3</v>
      </c>
      <c r="E794" s="195">
        <v>159</v>
      </c>
      <c r="F794" s="195" t="s">
        <v>180</v>
      </c>
      <c r="G794" s="195" t="s">
        <v>18</v>
      </c>
      <c r="H794" s="195">
        <v>448</v>
      </c>
      <c r="I794" s="36" t="str">
        <f t="shared" si="12"/>
        <v>Moss, Brandon</v>
      </c>
    </row>
    <row r="795" spans="1:9" x14ac:dyDescent="0.3">
      <c r="A795" s="195">
        <v>794</v>
      </c>
      <c r="B795" s="195">
        <v>519346</v>
      </c>
      <c r="C795" s="195">
        <v>0.95705431669999996</v>
      </c>
      <c r="D795" s="195">
        <v>4</v>
      </c>
      <c r="E795" s="195">
        <v>159</v>
      </c>
      <c r="F795" s="195" t="s">
        <v>6277</v>
      </c>
      <c r="G795" s="195" t="s">
        <v>47</v>
      </c>
      <c r="H795" s="195">
        <v>674</v>
      </c>
      <c r="I795" s="36" t="str">
        <f t="shared" si="12"/>
        <v>Thames, Eric</v>
      </c>
    </row>
    <row r="796" spans="1:9" x14ac:dyDescent="0.3">
      <c r="A796" s="195">
        <v>795</v>
      </c>
      <c r="B796" s="195">
        <v>472528</v>
      </c>
      <c r="C796" s="195">
        <v>0.94008716469999998</v>
      </c>
      <c r="D796" s="195">
        <v>5</v>
      </c>
      <c r="E796" s="195">
        <v>159</v>
      </c>
      <c r="F796" s="195" t="s">
        <v>402</v>
      </c>
      <c r="G796" s="195" t="s">
        <v>95</v>
      </c>
      <c r="H796" s="195">
        <v>700</v>
      </c>
      <c r="I796" s="36" t="str">
        <f t="shared" si="12"/>
        <v>Valbuena, Luis</v>
      </c>
    </row>
    <row r="797" spans="1:9" x14ac:dyDescent="0.3">
      <c r="A797" s="195">
        <v>796</v>
      </c>
      <c r="B797" s="195">
        <v>477195</v>
      </c>
      <c r="C797" s="195">
        <v>1</v>
      </c>
      <c r="D797" s="195">
        <v>1</v>
      </c>
      <c r="E797" s="195">
        <v>160</v>
      </c>
      <c r="F797" s="195" t="s">
        <v>85</v>
      </c>
      <c r="G797" s="195" t="s">
        <v>337</v>
      </c>
      <c r="H797" s="195">
        <v>160</v>
      </c>
      <c r="I797" s="36" t="str">
        <f t="shared" si="12"/>
        <v>Davis, Ike</v>
      </c>
    </row>
    <row r="798" spans="1:9" x14ac:dyDescent="0.3">
      <c r="A798" s="195">
        <v>797</v>
      </c>
      <c r="B798" s="195">
        <v>451705</v>
      </c>
      <c r="C798" s="195">
        <v>0.77655562550000001</v>
      </c>
      <c r="D798" s="195">
        <v>2</v>
      </c>
      <c r="E798" s="195">
        <v>160</v>
      </c>
      <c r="F798" s="195" t="s">
        <v>342</v>
      </c>
      <c r="G798" s="195" t="s">
        <v>268</v>
      </c>
      <c r="H798" s="195">
        <v>584</v>
      </c>
      <c r="I798" s="36" t="str">
        <f t="shared" si="12"/>
        <v>Rosario, Alberto</v>
      </c>
    </row>
    <row r="799" spans="1:9" x14ac:dyDescent="0.3">
      <c r="A799" s="195">
        <v>798</v>
      </c>
      <c r="B799" s="195">
        <v>433217</v>
      </c>
      <c r="C799" s="195">
        <v>0.74980431049999996</v>
      </c>
      <c r="D799" s="195">
        <v>3</v>
      </c>
      <c r="E799" s="195">
        <v>160</v>
      </c>
      <c r="F799" s="195" t="s">
        <v>28</v>
      </c>
      <c r="G799" s="195" t="s">
        <v>228</v>
      </c>
      <c r="H799" s="195">
        <v>63</v>
      </c>
      <c r="I799" s="36" t="str">
        <f t="shared" si="12"/>
        <v>Blanco, Andres</v>
      </c>
    </row>
    <row r="800" spans="1:9" x14ac:dyDescent="0.3">
      <c r="A800" s="195">
        <v>799</v>
      </c>
      <c r="B800" s="195">
        <v>592239</v>
      </c>
      <c r="C800" s="195">
        <v>0.74593031259999998</v>
      </c>
      <c r="D800" s="195">
        <v>4</v>
      </c>
      <c r="E800" s="195">
        <v>160</v>
      </c>
      <c r="F800" s="195" t="s">
        <v>81</v>
      </c>
      <c r="G800" s="195" t="s">
        <v>251</v>
      </c>
      <c r="H800" s="195">
        <v>155</v>
      </c>
      <c r="I800" s="36" t="str">
        <f t="shared" si="12"/>
        <v>Cunningham, Todd</v>
      </c>
    </row>
    <row r="801" spans="1:9" x14ac:dyDescent="0.3">
      <c r="A801" s="195">
        <v>800</v>
      </c>
      <c r="B801" s="195">
        <v>592407</v>
      </c>
      <c r="C801" s="195">
        <v>0.68931629409999995</v>
      </c>
      <c r="D801" s="195">
        <v>5</v>
      </c>
      <c r="E801" s="195">
        <v>160</v>
      </c>
      <c r="F801" s="195" t="s">
        <v>954</v>
      </c>
      <c r="G801" s="195" t="s">
        <v>156</v>
      </c>
      <c r="H801" s="195">
        <v>314</v>
      </c>
      <c r="I801" s="36" t="str">
        <f t="shared" si="12"/>
        <v>Holaday, Bryan</v>
      </c>
    </row>
    <row r="802" spans="1:9" x14ac:dyDescent="0.3">
      <c r="A802" s="195">
        <v>801</v>
      </c>
      <c r="B802" s="195">
        <v>605204</v>
      </c>
      <c r="C802" s="195">
        <v>1</v>
      </c>
      <c r="D802" s="195">
        <v>1</v>
      </c>
      <c r="E802" s="195">
        <v>161</v>
      </c>
      <c r="F802" s="195" t="s">
        <v>85</v>
      </c>
      <c r="G802" s="195" t="s">
        <v>165</v>
      </c>
      <c r="H802" s="195">
        <v>161</v>
      </c>
      <c r="I802" s="36" t="str">
        <f t="shared" si="12"/>
        <v>Davis, J.D.</v>
      </c>
    </row>
    <row r="803" spans="1:9" x14ac:dyDescent="0.3">
      <c r="A803" s="195">
        <v>802</v>
      </c>
      <c r="B803" s="195">
        <v>606192</v>
      </c>
      <c r="C803" s="195">
        <v>0.95743101890000004</v>
      </c>
      <c r="D803" s="195">
        <v>2</v>
      </c>
      <c r="E803" s="195">
        <v>161</v>
      </c>
      <c r="F803" s="195" t="s">
        <v>286</v>
      </c>
      <c r="G803" s="195" t="s">
        <v>4786</v>
      </c>
      <c r="H803" s="195">
        <v>305</v>
      </c>
      <c r="I803" s="36" t="str">
        <f t="shared" si="12"/>
        <v>Hernandez, Teoscar</v>
      </c>
    </row>
    <row r="804" spans="1:9" x14ac:dyDescent="0.3">
      <c r="A804" s="195">
        <v>803</v>
      </c>
      <c r="B804" s="195">
        <v>527043</v>
      </c>
      <c r="C804" s="195">
        <v>0.88232197990000005</v>
      </c>
      <c r="D804" s="195">
        <v>3</v>
      </c>
      <c r="E804" s="195">
        <v>161</v>
      </c>
      <c r="F804" s="195" t="s">
        <v>461</v>
      </c>
      <c r="G804" s="195" t="s">
        <v>4022</v>
      </c>
      <c r="H804" s="195">
        <v>405</v>
      </c>
      <c r="I804" s="36" t="str">
        <f t="shared" si="12"/>
        <v>Marte, Jefry</v>
      </c>
    </row>
    <row r="805" spans="1:9" x14ac:dyDescent="0.3">
      <c r="A805" s="195">
        <v>804</v>
      </c>
      <c r="B805" s="195">
        <v>642086</v>
      </c>
      <c r="C805" s="195">
        <v>0.87275038680000006</v>
      </c>
      <c r="D805" s="195">
        <v>4</v>
      </c>
      <c r="E805" s="195">
        <v>161</v>
      </c>
      <c r="F805" s="195" t="s">
        <v>216</v>
      </c>
      <c r="G805" s="195" t="s">
        <v>3351</v>
      </c>
      <c r="H805" s="195">
        <v>632</v>
      </c>
      <c r="I805" s="36" t="str">
        <f t="shared" si="12"/>
        <v>Smith, Dominic</v>
      </c>
    </row>
    <row r="806" spans="1:9" x14ac:dyDescent="0.3">
      <c r="A806" s="195">
        <v>805</v>
      </c>
      <c r="B806" s="195">
        <v>595885</v>
      </c>
      <c r="C806" s="195">
        <v>0.86484485479999995</v>
      </c>
      <c r="D806" s="195">
        <v>5</v>
      </c>
      <c r="E806" s="195">
        <v>161</v>
      </c>
      <c r="F806" s="195" t="s">
        <v>3877</v>
      </c>
      <c r="G806" s="195" t="s">
        <v>3020</v>
      </c>
      <c r="H806" s="195">
        <v>61</v>
      </c>
      <c r="I806" s="36" t="str">
        <f t="shared" si="12"/>
        <v>Bird, Gregory</v>
      </c>
    </row>
    <row r="807" spans="1:9" x14ac:dyDescent="0.3">
      <c r="A807" s="195">
        <v>806</v>
      </c>
      <c r="B807" s="195">
        <v>501981</v>
      </c>
      <c r="C807" s="195">
        <v>1</v>
      </c>
      <c r="D807" s="195">
        <v>1</v>
      </c>
      <c r="E807" s="195">
        <v>162</v>
      </c>
      <c r="F807" s="195" t="s">
        <v>85</v>
      </c>
      <c r="G807" s="195" t="s">
        <v>2644</v>
      </c>
      <c r="H807" s="195">
        <v>162</v>
      </c>
      <c r="I807" s="36" t="str">
        <f t="shared" si="12"/>
        <v>Davis, Khris</v>
      </c>
    </row>
    <row r="808" spans="1:9" x14ac:dyDescent="0.3">
      <c r="A808" s="195">
        <v>807</v>
      </c>
      <c r="B808" s="195">
        <v>519317</v>
      </c>
      <c r="C808" s="195">
        <v>0.98109639810000004</v>
      </c>
      <c r="D808" s="195">
        <v>2</v>
      </c>
      <c r="E808" s="195">
        <v>162</v>
      </c>
      <c r="F808" s="195" t="s">
        <v>222</v>
      </c>
      <c r="G808" s="195" t="s">
        <v>7279</v>
      </c>
      <c r="H808" s="195">
        <v>651</v>
      </c>
      <c r="I808" s="36" t="str">
        <f t="shared" si="12"/>
        <v>Stanton, Giancarlo</v>
      </c>
    </row>
    <row r="809" spans="1:9" x14ac:dyDescent="0.3">
      <c r="A809" s="195">
        <v>808</v>
      </c>
      <c r="B809" s="195">
        <v>475253</v>
      </c>
      <c r="C809" s="195">
        <v>0.9522966571</v>
      </c>
      <c r="D809" s="195">
        <v>3</v>
      </c>
      <c r="E809" s="195">
        <v>162</v>
      </c>
      <c r="F809" s="195" t="s">
        <v>287</v>
      </c>
      <c r="G809" s="195" t="s">
        <v>63</v>
      </c>
      <c r="H809" s="195">
        <v>638</v>
      </c>
      <c r="I809" s="36" t="str">
        <f t="shared" si="12"/>
        <v>Smoak, Justin</v>
      </c>
    </row>
    <row r="810" spans="1:9" x14ac:dyDescent="0.3">
      <c r="A810" s="195">
        <v>809</v>
      </c>
      <c r="B810" s="195">
        <v>444432</v>
      </c>
      <c r="C810" s="195">
        <v>0.95060190219999996</v>
      </c>
      <c r="D810" s="195">
        <v>4</v>
      </c>
      <c r="E810" s="195">
        <v>162</v>
      </c>
      <c r="F810" s="195" t="s">
        <v>502</v>
      </c>
      <c r="G810" s="195" t="s">
        <v>155</v>
      </c>
      <c r="H810" s="195">
        <v>687</v>
      </c>
      <c r="I810" s="36" t="str">
        <f t="shared" si="12"/>
        <v>Trumbo, Mark</v>
      </c>
    </row>
    <row r="811" spans="1:9" x14ac:dyDescent="0.3">
      <c r="A811" s="195">
        <v>810</v>
      </c>
      <c r="B811" s="195">
        <v>489149</v>
      </c>
      <c r="C811" s="195">
        <v>0.94655910060000004</v>
      </c>
      <c r="D811" s="195">
        <v>5</v>
      </c>
      <c r="E811" s="195">
        <v>162</v>
      </c>
      <c r="F811" s="195" t="s">
        <v>179</v>
      </c>
      <c r="G811" s="195" t="s">
        <v>178</v>
      </c>
      <c r="H811" s="195">
        <v>446</v>
      </c>
      <c r="I811" s="36" t="str">
        <f t="shared" si="12"/>
        <v>Morrison, Logan</v>
      </c>
    </row>
    <row r="812" spans="1:9" x14ac:dyDescent="0.3">
      <c r="A812" s="195">
        <v>811</v>
      </c>
      <c r="B812" s="195">
        <v>434658</v>
      </c>
      <c r="C812" s="195">
        <v>1</v>
      </c>
      <c r="D812" s="195">
        <v>1</v>
      </c>
      <c r="E812" s="195">
        <v>163</v>
      </c>
      <c r="F812" s="195" t="s">
        <v>85</v>
      </c>
      <c r="G812" s="195" t="s">
        <v>84</v>
      </c>
      <c r="H812" s="195">
        <v>163</v>
      </c>
      <c r="I812" s="36" t="str">
        <f t="shared" si="12"/>
        <v>Davis, Rajai</v>
      </c>
    </row>
    <row r="813" spans="1:9" x14ac:dyDescent="0.3">
      <c r="A813" s="195">
        <v>812</v>
      </c>
      <c r="B813" s="195">
        <v>458913</v>
      </c>
      <c r="C813" s="195">
        <v>0.91314118239999997</v>
      </c>
      <c r="D813" s="195">
        <v>2</v>
      </c>
      <c r="E813" s="195">
        <v>163</v>
      </c>
      <c r="F813" s="195" t="s">
        <v>241</v>
      </c>
      <c r="G813" s="195" t="s">
        <v>47</v>
      </c>
      <c r="H813" s="195">
        <v>744</v>
      </c>
      <c r="I813" s="36" t="str">
        <f t="shared" si="12"/>
        <v>Young, Eric</v>
      </c>
    </row>
    <row r="814" spans="1:9" x14ac:dyDescent="0.3">
      <c r="A814" s="195">
        <v>813</v>
      </c>
      <c r="B814" s="195">
        <v>502481</v>
      </c>
      <c r="C814" s="195">
        <v>0.87493736950000001</v>
      </c>
      <c r="D814" s="195">
        <v>3</v>
      </c>
      <c r="E814" s="195">
        <v>163</v>
      </c>
      <c r="F814" s="195" t="s">
        <v>97</v>
      </c>
      <c r="G814" s="195" t="s">
        <v>96</v>
      </c>
      <c r="H814" s="195">
        <v>192</v>
      </c>
      <c r="I814" s="36" t="str">
        <f t="shared" si="12"/>
        <v>Dyson, Jarrod</v>
      </c>
    </row>
    <row r="815" spans="1:9" x14ac:dyDescent="0.3">
      <c r="A815" s="195">
        <v>814</v>
      </c>
      <c r="B815" s="195">
        <v>457727</v>
      </c>
      <c r="C815" s="195">
        <v>0.84990825619999999</v>
      </c>
      <c r="D815" s="195">
        <v>4</v>
      </c>
      <c r="E815" s="195">
        <v>163</v>
      </c>
      <c r="F815" s="195" t="s">
        <v>171</v>
      </c>
      <c r="G815" s="195" t="s">
        <v>170</v>
      </c>
      <c r="H815" s="195">
        <v>419</v>
      </c>
      <c r="I815" s="36" t="str">
        <f t="shared" si="12"/>
        <v>Maybin, Cameron</v>
      </c>
    </row>
    <row r="816" spans="1:9" x14ac:dyDescent="0.3">
      <c r="A816" s="195">
        <v>815</v>
      </c>
      <c r="B816" s="195">
        <v>547982</v>
      </c>
      <c r="C816" s="195">
        <v>0.84657459660000001</v>
      </c>
      <c r="D816" s="195">
        <v>5</v>
      </c>
      <c r="E816" s="195">
        <v>163</v>
      </c>
      <c r="F816" s="195" t="s">
        <v>159</v>
      </c>
      <c r="G816" s="195" t="s">
        <v>964</v>
      </c>
      <c r="H816" s="195">
        <v>408</v>
      </c>
      <c r="I816" s="36" t="str">
        <f t="shared" si="12"/>
        <v>Martin, Leonys</v>
      </c>
    </row>
    <row r="817" spans="1:9" x14ac:dyDescent="0.3">
      <c r="A817" s="195">
        <v>816</v>
      </c>
      <c r="B817" s="195">
        <v>543089</v>
      </c>
      <c r="C817" s="195">
        <v>1</v>
      </c>
      <c r="D817" s="195">
        <v>1</v>
      </c>
      <c r="E817" s="195">
        <v>164</v>
      </c>
      <c r="F817" s="195" t="s">
        <v>85</v>
      </c>
      <c r="G817" s="195" t="s">
        <v>227</v>
      </c>
      <c r="H817" s="195">
        <v>164</v>
      </c>
      <c r="I817" s="36" t="str">
        <f t="shared" si="12"/>
        <v>Davis, Taylor</v>
      </c>
    </row>
    <row r="818" spans="1:9" x14ac:dyDescent="0.3">
      <c r="A818" s="195">
        <v>817</v>
      </c>
      <c r="B818" s="195">
        <v>622210</v>
      </c>
      <c r="C818" s="195">
        <v>0.95128003849999998</v>
      </c>
      <c r="D818" s="195">
        <v>2</v>
      </c>
      <c r="E818" s="195">
        <v>164</v>
      </c>
      <c r="F818" s="195" t="s">
        <v>6653</v>
      </c>
      <c r="G818" s="195" t="s">
        <v>375</v>
      </c>
      <c r="H818" s="195">
        <v>491</v>
      </c>
      <c r="I818" s="36" t="str">
        <f t="shared" si="12"/>
        <v>Parmley, Ian</v>
      </c>
    </row>
    <row r="819" spans="1:9" x14ac:dyDescent="0.3">
      <c r="A819" s="195">
        <v>818</v>
      </c>
      <c r="B819" s="195">
        <v>534606</v>
      </c>
      <c r="C819" s="195">
        <v>0.92784135720000005</v>
      </c>
      <c r="D819" s="195">
        <v>3</v>
      </c>
      <c r="E819" s="195">
        <v>164</v>
      </c>
      <c r="F819" s="195" t="s">
        <v>4001</v>
      </c>
      <c r="G819" s="195" t="s">
        <v>38</v>
      </c>
      <c r="H819" s="195">
        <v>368</v>
      </c>
      <c r="I819" s="36" t="str">
        <f t="shared" si="12"/>
        <v>LaMarre, Ryan</v>
      </c>
    </row>
    <row r="820" spans="1:9" x14ac:dyDescent="0.3">
      <c r="A820" s="195">
        <v>819</v>
      </c>
      <c r="B820" s="195">
        <v>570489</v>
      </c>
      <c r="C820" s="195">
        <v>0.92585714819999998</v>
      </c>
      <c r="D820" s="195">
        <v>4</v>
      </c>
      <c r="E820" s="195">
        <v>164</v>
      </c>
      <c r="F820" s="195" t="s">
        <v>2966</v>
      </c>
      <c r="G820" s="195" t="s">
        <v>2967</v>
      </c>
      <c r="H820" s="195">
        <v>12</v>
      </c>
      <c r="I820" s="36" t="str">
        <f t="shared" si="12"/>
        <v>Alcantara, Arismendy</v>
      </c>
    </row>
    <row r="821" spans="1:9" x14ac:dyDescent="0.3">
      <c r="A821" s="195">
        <v>820</v>
      </c>
      <c r="B821" s="195">
        <v>543611</v>
      </c>
      <c r="C821" s="195">
        <v>0.91124084579999998</v>
      </c>
      <c r="D821" s="195">
        <v>5</v>
      </c>
      <c r="E821" s="195">
        <v>164</v>
      </c>
      <c r="F821" s="195" t="s">
        <v>289</v>
      </c>
      <c r="G821" s="195" t="s">
        <v>182</v>
      </c>
      <c r="H821" s="195">
        <v>480</v>
      </c>
      <c r="I821" s="36" t="str">
        <f t="shared" si="12"/>
        <v>Ortiz, Daniel</v>
      </c>
    </row>
    <row r="822" spans="1:9" x14ac:dyDescent="0.3">
      <c r="A822" s="195">
        <v>821</v>
      </c>
      <c r="B822" s="195">
        <v>457477</v>
      </c>
      <c r="C822" s="195">
        <v>1</v>
      </c>
      <c r="D822" s="195">
        <v>1</v>
      </c>
      <c r="E822" s="195">
        <v>165</v>
      </c>
      <c r="F822" s="195" t="s">
        <v>87</v>
      </c>
      <c r="G822" s="195" t="s">
        <v>86</v>
      </c>
      <c r="H822" s="195">
        <v>165</v>
      </c>
      <c r="I822" s="36" t="str">
        <f t="shared" si="12"/>
        <v>De Aza, Alejandro</v>
      </c>
    </row>
    <row r="823" spans="1:9" x14ac:dyDescent="0.3">
      <c r="A823" s="195">
        <v>822</v>
      </c>
      <c r="B823" s="195">
        <v>502226</v>
      </c>
      <c r="C823" s="195">
        <v>0.96184509979999999</v>
      </c>
      <c r="D823" s="195">
        <v>2</v>
      </c>
      <c r="E823" s="195">
        <v>165</v>
      </c>
      <c r="F823" s="195" t="s">
        <v>116</v>
      </c>
      <c r="G823" s="195" t="s">
        <v>72</v>
      </c>
      <c r="H823" s="195">
        <v>248</v>
      </c>
      <c r="I823" s="36" t="str">
        <f t="shared" si="12"/>
        <v>Gentry, Craig</v>
      </c>
    </row>
    <row r="824" spans="1:9" x14ac:dyDescent="0.3">
      <c r="A824" s="195">
        <v>823</v>
      </c>
      <c r="B824" s="195">
        <v>430603</v>
      </c>
      <c r="C824" s="195">
        <v>0.90522563479999996</v>
      </c>
      <c r="D824" s="195">
        <v>3</v>
      </c>
      <c r="E824" s="195">
        <v>165</v>
      </c>
      <c r="F824" s="195" t="s">
        <v>448</v>
      </c>
      <c r="G824" s="195" t="s">
        <v>472</v>
      </c>
      <c r="H824" s="195">
        <v>353</v>
      </c>
      <c r="I824" s="36" t="str">
        <f t="shared" si="12"/>
        <v>Kelly, Don</v>
      </c>
    </row>
    <row r="825" spans="1:9" x14ac:dyDescent="0.3">
      <c r="A825" s="195">
        <v>824</v>
      </c>
      <c r="B825" s="195">
        <v>502151</v>
      </c>
      <c r="C825" s="195">
        <v>0.9008847271</v>
      </c>
      <c r="D825" s="195">
        <v>4</v>
      </c>
      <c r="E825" s="195">
        <v>165</v>
      </c>
      <c r="F825" s="195" t="s">
        <v>6450</v>
      </c>
      <c r="G825" s="195" t="s">
        <v>139</v>
      </c>
      <c r="H825" s="195">
        <v>323</v>
      </c>
      <c r="I825" s="36" t="str">
        <f t="shared" si="12"/>
        <v>Huffman, Chad</v>
      </c>
    </row>
    <row r="826" spans="1:9" x14ac:dyDescent="0.3">
      <c r="A826" s="195">
        <v>825</v>
      </c>
      <c r="B826" s="195">
        <v>518577</v>
      </c>
      <c r="C826" s="195">
        <v>0.89367533139999999</v>
      </c>
      <c r="D826" s="195">
        <v>5</v>
      </c>
      <c r="E826" s="195">
        <v>165</v>
      </c>
      <c r="F826" s="195" t="s">
        <v>70</v>
      </c>
      <c r="G826" s="195" t="s">
        <v>69</v>
      </c>
      <c r="H826" s="195">
        <v>145</v>
      </c>
      <c r="I826" s="36" t="str">
        <f t="shared" si="12"/>
        <v>Cowgill, Collin</v>
      </c>
    </row>
    <row r="827" spans="1:9" x14ac:dyDescent="0.3">
      <c r="A827" s="195">
        <v>826</v>
      </c>
      <c r="B827" s="195">
        <v>474443</v>
      </c>
      <c r="C827" s="195">
        <v>1</v>
      </c>
      <c r="D827" s="195">
        <v>1</v>
      </c>
      <c r="E827" s="195">
        <v>166</v>
      </c>
      <c r="F827" s="195" t="s">
        <v>3932</v>
      </c>
      <c r="G827" s="195" t="s">
        <v>297</v>
      </c>
      <c r="H827" s="195">
        <v>166</v>
      </c>
      <c r="I827" s="36" t="str">
        <f t="shared" si="12"/>
        <v>De Jesus, Ivan</v>
      </c>
    </row>
    <row r="828" spans="1:9" x14ac:dyDescent="0.3">
      <c r="A828" s="195">
        <v>827</v>
      </c>
      <c r="B828" s="195">
        <v>518568</v>
      </c>
      <c r="C828" s="195">
        <v>0.97574812119999998</v>
      </c>
      <c r="D828" s="195">
        <v>2</v>
      </c>
      <c r="E828" s="195">
        <v>166</v>
      </c>
      <c r="F828" s="195" t="s">
        <v>2025</v>
      </c>
      <c r="G828" s="195" t="s">
        <v>64</v>
      </c>
      <c r="H828" s="195">
        <v>136</v>
      </c>
      <c r="I828" s="36" t="str">
        <f t="shared" si="12"/>
        <v>Colon, Christian</v>
      </c>
    </row>
    <row r="829" spans="1:9" x14ac:dyDescent="0.3">
      <c r="A829" s="195">
        <v>828</v>
      </c>
      <c r="B829" s="195">
        <v>502205</v>
      </c>
      <c r="C829" s="195">
        <v>0.96225541059999997</v>
      </c>
      <c r="D829" s="195">
        <v>3</v>
      </c>
      <c r="E829" s="195">
        <v>166</v>
      </c>
      <c r="F829" s="195" t="s">
        <v>409</v>
      </c>
      <c r="G829" s="195" t="s">
        <v>2187</v>
      </c>
      <c r="H829" s="195">
        <v>275</v>
      </c>
      <c r="I829" s="36" t="str">
        <f t="shared" si="12"/>
        <v>Green, Grant</v>
      </c>
    </row>
    <row r="830" spans="1:9" x14ac:dyDescent="0.3">
      <c r="A830" s="195">
        <v>829</v>
      </c>
      <c r="B830" s="195">
        <v>463610</v>
      </c>
      <c r="C830" s="195">
        <v>0.93711847559999994</v>
      </c>
      <c r="D830" s="195">
        <v>4</v>
      </c>
      <c r="E830" s="195">
        <v>166</v>
      </c>
      <c r="F830" s="195" t="s">
        <v>2250</v>
      </c>
      <c r="G830" s="195" t="s">
        <v>3019</v>
      </c>
      <c r="H830" s="195">
        <v>515</v>
      </c>
      <c r="I830" s="36" t="str">
        <f t="shared" si="12"/>
        <v>Petit, Gregorio</v>
      </c>
    </row>
    <row r="831" spans="1:9" x14ac:dyDescent="0.3">
      <c r="A831" s="195">
        <v>830</v>
      </c>
      <c r="B831" s="195">
        <v>519445</v>
      </c>
      <c r="C831" s="195">
        <v>0.91950069270000001</v>
      </c>
      <c r="D831" s="195">
        <v>5</v>
      </c>
      <c r="E831" s="195">
        <v>166</v>
      </c>
      <c r="F831" s="195" t="s">
        <v>347</v>
      </c>
      <c r="G831" s="195" t="s">
        <v>346</v>
      </c>
      <c r="H831" s="195">
        <v>739</v>
      </c>
      <c r="I831" s="36" t="str">
        <f t="shared" si="12"/>
        <v>Worth, Danny</v>
      </c>
    </row>
    <row r="832" spans="1:9" x14ac:dyDescent="0.3">
      <c r="A832" s="195">
        <v>831</v>
      </c>
      <c r="B832" s="195">
        <v>657557</v>
      </c>
      <c r="C832" s="195">
        <v>1</v>
      </c>
      <c r="D832" s="195">
        <v>1</v>
      </c>
      <c r="E832" s="195">
        <v>167</v>
      </c>
      <c r="F832" s="195" t="s">
        <v>6285</v>
      </c>
      <c r="G832" s="195" t="s">
        <v>277</v>
      </c>
      <c r="H832" s="195">
        <v>167</v>
      </c>
      <c r="I832" s="36" t="str">
        <f t="shared" si="12"/>
        <v>DeJong, Paul</v>
      </c>
    </row>
    <row r="833" spans="1:9" x14ac:dyDescent="0.3">
      <c r="A833" s="195">
        <v>832</v>
      </c>
      <c r="B833" s="195">
        <v>642162</v>
      </c>
      <c r="C833" s="195">
        <v>0.89757892719999999</v>
      </c>
      <c r="D833" s="195">
        <v>2</v>
      </c>
      <c r="E833" s="195">
        <v>167</v>
      </c>
      <c r="F833" s="195" t="s">
        <v>513</v>
      </c>
      <c r="G833" s="195" t="s">
        <v>336</v>
      </c>
      <c r="H833" s="195">
        <v>699</v>
      </c>
      <c r="I833" s="36" t="str">
        <f t="shared" si="12"/>
        <v>Valaika, Pat</v>
      </c>
    </row>
    <row r="834" spans="1:9" x14ac:dyDescent="0.3">
      <c r="A834" s="195">
        <v>833</v>
      </c>
      <c r="B834" s="195">
        <v>570731</v>
      </c>
      <c r="C834" s="195">
        <v>0.88900586059999998</v>
      </c>
      <c r="D834" s="195">
        <v>3</v>
      </c>
      <c r="E834" s="195">
        <v>167</v>
      </c>
      <c r="F834" s="195" t="s">
        <v>2533</v>
      </c>
      <c r="G834" s="195" t="s">
        <v>234</v>
      </c>
      <c r="H834" s="195">
        <v>615</v>
      </c>
      <c r="I834" s="36" t="str">
        <f t="shared" si="12"/>
        <v>Schoop, Jonathan</v>
      </c>
    </row>
    <row r="835" spans="1:9" x14ac:dyDescent="0.3">
      <c r="A835" s="195">
        <v>834</v>
      </c>
      <c r="B835" s="195">
        <v>595879</v>
      </c>
      <c r="C835" s="195">
        <v>0.88317133260000003</v>
      </c>
      <c r="D835" s="195">
        <v>4</v>
      </c>
      <c r="E835" s="195">
        <v>167</v>
      </c>
      <c r="F835" s="195" t="s">
        <v>2973</v>
      </c>
      <c r="G835" s="195" t="s">
        <v>1937</v>
      </c>
      <c r="H835" s="195">
        <v>41</v>
      </c>
      <c r="I835" s="36" t="str">
        <f t="shared" ref="I835:I898" si="13">F835&amp;", "&amp;G835</f>
        <v>Baez, Javier</v>
      </c>
    </row>
    <row r="836" spans="1:9" x14ac:dyDescent="0.3">
      <c r="A836" s="195">
        <v>835</v>
      </c>
      <c r="B836" s="195">
        <v>503556</v>
      </c>
      <c r="C836" s="195">
        <v>0.85642416229999996</v>
      </c>
      <c r="D836" s="195">
        <v>5</v>
      </c>
      <c r="E836" s="195">
        <v>167</v>
      </c>
      <c r="F836" s="195" t="s">
        <v>121</v>
      </c>
      <c r="G836" s="195" t="s">
        <v>878</v>
      </c>
      <c r="H836" s="195">
        <v>262</v>
      </c>
      <c r="I836" s="36" t="str">
        <f t="shared" si="13"/>
        <v>Gonzalez, Marwin</v>
      </c>
    </row>
    <row r="837" spans="1:9" x14ac:dyDescent="0.3">
      <c r="A837" s="195">
        <v>836</v>
      </c>
      <c r="B837" s="195">
        <v>592261</v>
      </c>
      <c r="C837" s="195">
        <v>1</v>
      </c>
      <c r="D837" s="195">
        <v>1</v>
      </c>
      <c r="E837" s="195">
        <v>168</v>
      </c>
      <c r="F837" s="195" t="s">
        <v>3935</v>
      </c>
      <c r="G837" s="195" t="s">
        <v>3936</v>
      </c>
      <c r="H837" s="195">
        <v>168</v>
      </c>
      <c r="I837" s="36" t="str">
        <f t="shared" si="13"/>
        <v>DeShields, Delino</v>
      </c>
    </row>
    <row r="838" spans="1:9" x14ac:dyDescent="0.3">
      <c r="A838" s="195">
        <v>837</v>
      </c>
      <c r="B838" s="195">
        <v>605480</v>
      </c>
      <c r="C838" s="195">
        <v>0.92948200609999998</v>
      </c>
      <c r="D838" s="195">
        <v>2</v>
      </c>
      <c r="E838" s="195">
        <v>168</v>
      </c>
      <c r="F838" s="195" t="s">
        <v>216</v>
      </c>
      <c r="G838" s="195" t="s">
        <v>4593</v>
      </c>
      <c r="H838" s="195">
        <v>635</v>
      </c>
      <c r="I838" s="36" t="str">
        <f t="shared" si="13"/>
        <v>Smith, Mallex</v>
      </c>
    </row>
    <row r="839" spans="1:9" x14ac:dyDescent="0.3">
      <c r="A839" s="195">
        <v>838</v>
      </c>
      <c r="B839" s="195">
        <v>571740</v>
      </c>
      <c r="C839" s="195">
        <v>0.92827138620000005</v>
      </c>
      <c r="D839" s="195">
        <v>3</v>
      </c>
      <c r="E839" s="195">
        <v>168</v>
      </c>
      <c r="F839" s="195" t="s">
        <v>130</v>
      </c>
      <c r="G839" s="195" t="s">
        <v>521</v>
      </c>
      <c r="H839" s="195">
        <v>283</v>
      </c>
      <c r="I839" s="36" t="str">
        <f t="shared" si="13"/>
        <v>Hamilton, Billy</v>
      </c>
    </row>
    <row r="840" spans="1:9" x14ac:dyDescent="0.3">
      <c r="A840" s="195">
        <v>839</v>
      </c>
      <c r="B840" s="195">
        <v>608671</v>
      </c>
      <c r="C840" s="195">
        <v>0.88938773370000002</v>
      </c>
      <c r="D840" s="195">
        <v>4</v>
      </c>
      <c r="E840" s="195">
        <v>168</v>
      </c>
      <c r="F840" s="195" t="s">
        <v>3990</v>
      </c>
      <c r="G840" s="195" t="s">
        <v>128</v>
      </c>
      <c r="H840" s="195">
        <v>334</v>
      </c>
      <c r="I840" s="36" t="str">
        <f t="shared" si="13"/>
        <v>Jankowski, Travis</v>
      </c>
    </row>
    <row r="841" spans="1:9" x14ac:dyDescent="0.3">
      <c r="A841" s="195">
        <v>840</v>
      </c>
      <c r="B841" s="195">
        <v>605548</v>
      </c>
      <c r="C841" s="195">
        <v>0.81477078309999995</v>
      </c>
      <c r="D841" s="195">
        <v>5</v>
      </c>
      <c r="E841" s="195">
        <v>168</v>
      </c>
      <c r="F841" s="195" t="s">
        <v>6600</v>
      </c>
      <c r="G841" s="195" t="s">
        <v>36</v>
      </c>
      <c r="H841" s="195">
        <v>746</v>
      </c>
      <c r="I841" s="36" t="str">
        <f t="shared" si="13"/>
        <v>Zimmer, Bradley</v>
      </c>
    </row>
    <row r="842" spans="1:9" x14ac:dyDescent="0.3">
      <c r="A842" s="195">
        <v>841</v>
      </c>
      <c r="B842" s="195">
        <v>543094</v>
      </c>
      <c r="C842" s="195">
        <v>1</v>
      </c>
      <c r="D842" s="195">
        <v>1</v>
      </c>
      <c r="E842" s="195">
        <v>169</v>
      </c>
      <c r="F842" s="195" t="s">
        <v>2515</v>
      </c>
      <c r="G842" s="195" t="s">
        <v>2516</v>
      </c>
      <c r="H842" s="195">
        <v>169</v>
      </c>
      <c r="I842" s="36" t="str">
        <f t="shared" si="13"/>
        <v>Decker, Jaff</v>
      </c>
    </row>
    <row r="843" spans="1:9" x14ac:dyDescent="0.3">
      <c r="A843" s="195">
        <v>842</v>
      </c>
      <c r="B843" s="195">
        <v>607297</v>
      </c>
      <c r="C843" s="195">
        <v>0.94736953749999997</v>
      </c>
      <c r="D843" s="195">
        <v>2</v>
      </c>
      <c r="E843" s="195">
        <v>169</v>
      </c>
      <c r="F843" s="195" t="s">
        <v>6442</v>
      </c>
      <c r="G843" s="195" t="s">
        <v>6443</v>
      </c>
      <c r="H843" s="195">
        <v>179</v>
      </c>
      <c r="I843" s="36" t="str">
        <f t="shared" si="13"/>
        <v>Dickson, O'Koyea</v>
      </c>
    </row>
    <row r="844" spans="1:9" x14ac:dyDescent="0.3">
      <c r="A844" s="195">
        <v>843</v>
      </c>
      <c r="B844" s="195">
        <v>543611</v>
      </c>
      <c r="C844" s="195">
        <v>0.92785950620000002</v>
      </c>
      <c r="D844" s="195">
        <v>3</v>
      </c>
      <c r="E844" s="195">
        <v>169</v>
      </c>
      <c r="F844" s="195" t="s">
        <v>289</v>
      </c>
      <c r="G844" s="195" t="s">
        <v>182</v>
      </c>
      <c r="H844" s="195">
        <v>480</v>
      </c>
      <c r="I844" s="36" t="str">
        <f t="shared" si="13"/>
        <v>Ortiz, Daniel</v>
      </c>
    </row>
    <row r="845" spans="1:9" x14ac:dyDescent="0.3">
      <c r="A845" s="195">
        <v>844</v>
      </c>
      <c r="B845" s="195">
        <v>643565</v>
      </c>
      <c r="C845" s="195">
        <v>0.92539719649999996</v>
      </c>
      <c r="D845" s="195">
        <v>4</v>
      </c>
      <c r="E845" s="195">
        <v>169</v>
      </c>
      <c r="F845" s="195" t="s">
        <v>6424</v>
      </c>
      <c r="G845" s="195" t="s">
        <v>221</v>
      </c>
      <c r="H845" s="195">
        <v>668</v>
      </c>
      <c r="I845" s="36" t="str">
        <f t="shared" si="13"/>
        <v>Tauchman, Mike</v>
      </c>
    </row>
    <row r="846" spans="1:9" x14ac:dyDescent="0.3">
      <c r="A846" s="195">
        <v>845</v>
      </c>
      <c r="B846" s="195">
        <v>465753</v>
      </c>
      <c r="C846" s="195">
        <v>0.9218879526</v>
      </c>
      <c r="D846" s="195">
        <v>5</v>
      </c>
      <c r="E846" s="195">
        <v>169</v>
      </c>
      <c r="F846" s="195" t="s">
        <v>6334</v>
      </c>
      <c r="G846" s="195" t="s">
        <v>310</v>
      </c>
      <c r="H846" s="195">
        <v>216</v>
      </c>
      <c r="I846" s="36" t="str">
        <f t="shared" si="13"/>
        <v>Florimon Jr, Pedro</v>
      </c>
    </row>
    <row r="847" spans="1:9" x14ac:dyDescent="0.3">
      <c r="A847" s="195">
        <v>846</v>
      </c>
      <c r="B847" s="195">
        <v>547170</v>
      </c>
      <c r="C847" s="195">
        <v>1</v>
      </c>
      <c r="D847" s="195">
        <v>1</v>
      </c>
      <c r="E847" s="195">
        <v>170</v>
      </c>
      <c r="F847" s="195" t="s">
        <v>6278</v>
      </c>
      <c r="G847" s="195" t="s">
        <v>6279</v>
      </c>
      <c r="H847" s="195">
        <v>170</v>
      </c>
      <c r="I847" s="36" t="str">
        <f t="shared" si="13"/>
        <v>Delmonico, Nicky</v>
      </c>
    </row>
    <row r="848" spans="1:9" x14ac:dyDescent="0.3">
      <c r="A848" s="195">
        <v>847</v>
      </c>
      <c r="B848" s="195">
        <v>656555</v>
      </c>
      <c r="C848" s="195">
        <v>0.85433134050000004</v>
      </c>
      <c r="D848" s="195">
        <v>2</v>
      </c>
      <c r="E848" s="195">
        <v>170</v>
      </c>
      <c r="F848" s="195" t="s">
        <v>6275</v>
      </c>
      <c r="G848" s="195" t="s">
        <v>6276</v>
      </c>
      <c r="H848" s="195">
        <v>319</v>
      </c>
      <c r="I848" s="36" t="str">
        <f t="shared" si="13"/>
        <v>Hoskins, Rhys</v>
      </c>
    </row>
    <row r="849" spans="1:9" x14ac:dyDescent="0.3">
      <c r="A849" s="195">
        <v>848</v>
      </c>
      <c r="B849" s="195">
        <v>545361</v>
      </c>
      <c r="C849" s="195">
        <v>0.80361391729999998</v>
      </c>
      <c r="D849" s="195">
        <v>3</v>
      </c>
      <c r="E849" s="195">
        <v>170</v>
      </c>
      <c r="F849" s="195" t="s">
        <v>231</v>
      </c>
      <c r="G849" s="195" t="s">
        <v>221</v>
      </c>
      <c r="H849" s="195">
        <v>686</v>
      </c>
      <c r="I849" s="36" t="str">
        <f t="shared" si="13"/>
        <v>Trout, Mike</v>
      </c>
    </row>
    <row r="850" spans="1:9" x14ac:dyDescent="0.3">
      <c r="A850" s="195">
        <v>849</v>
      </c>
      <c r="B850" s="195">
        <v>608385</v>
      </c>
      <c r="C850" s="195">
        <v>0.79608747989999995</v>
      </c>
      <c r="D850" s="195">
        <v>4</v>
      </c>
      <c r="E850" s="195">
        <v>170</v>
      </c>
      <c r="F850" s="195" t="s">
        <v>6280</v>
      </c>
      <c r="G850" s="195" t="s">
        <v>2052</v>
      </c>
      <c r="H850" s="195">
        <v>736</v>
      </c>
      <c r="I850" s="36" t="str">
        <f t="shared" si="13"/>
        <v>Winker, Jesse</v>
      </c>
    </row>
    <row r="851" spans="1:9" x14ac:dyDescent="0.3">
      <c r="A851" s="195">
        <v>850</v>
      </c>
      <c r="B851" s="195">
        <v>547180</v>
      </c>
      <c r="C851" s="195">
        <v>0.79006035419999998</v>
      </c>
      <c r="D851" s="195">
        <v>5</v>
      </c>
      <c r="E851" s="195">
        <v>170</v>
      </c>
      <c r="F851" s="195" t="s">
        <v>888</v>
      </c>
      <c r="G851" s="195" t="s">
        <v>889</v>
      </c>
      <c r="H851" s="195">
        <v>290</v>
      </c>
      <c r="I851" s="36" t="str">
        <f t="shared" si="13"/>
        <v>Harper, Bryce</v>
      </c>
    </row>
    <row r="852" spans="1:9" x14ac:dyDescent="0.3">
      <c r="A852" s="195">
        <v>851</v>
      </c>
      <c r="B852" s="195">
        <v>518614</v>
      </c>
      <c r="C852" s="195">
        <v>1</v>
      </c>
      <c r="D852" s="195">
        <v>1</v>
      </c>
      <c r="E852" s="195">
        <v>171</v>
      </c>
      <c r="F852" s="195" t="s">
        <v>351</v>
      </c>
      <c r="G852" s="195" t="s">
        <v>182</v>
      </c>
      <c r="H852" s="195">
        <v>171</v>
      </c>
      <c r="I852" s="36" t="str">
        <f t="shared" si="13"/>
        <v>Descalso, Daniel</v>
      </c>
    </row>
    <row r="853" spans="1:9" x14ac:dyDescent="0.3">
      <c r="A853" s="195">
        <v>852</v>
      </c>
      <c r="B853" s="195">
        <v>595777</v>
      </c>
      <c r="C853" s="195">
        <v>0.81837617159999998</v>
      </c>
      <c r="D853" s="195">
        <v>2</v>
      </c>
      <c r="E853" s="195">
        <v>171</v>
      </c>
      <c r="F853" s="195" t="s">
        <v>4633</v>
      </c>
      <c r="G853" s="195" t="s">
        <v>4634</v>
      </c>
      <c r="H853" s="195">
        <v>535</v>
      </c>
      <c r="I853" s="36" t="str">
        <f t="shared" si="13"/>
        <v>Profar, Jurickson</v>
      </c>
    </row>
    <row r="854" spans="1:9" x14ac:dyDescent="0.3">
      <c r="A854" s="195">
        <v>853</v>
      </c>
      <c r="B854" s="195">
        <v>642707</v>
      </c>
      <c r="C854" s="195">
        <v>0.75823088540000005</v>
      </c>
      <c r="D854" s="195">
        <v>3</v>
      </c>
      <c r="E854" s="195">
        <v>171</v>
      </c>
      <c r="F854" s="195" t="s">
        <v>6320</v>
      </c>
      <c r="G854" s="195" t="s">
        <v>71</v>
      </c>
      <c r="H854" s="195">
        <v>142</v>
      </c>
      <c r="I854" s="36" t="str">
        <f t="shared" si="13"/>
        <v>Cordoba, Allen</v>
      </c>
    </row>
    <row r="855" spans="1:9" x14ac:dyDescent="0.3">
      <c r="A855" s="195">
        <v>854</v>
      </c>
      <c r="B855" s="195">
        <v>624407</v>
      </c>
      <c r="C855" s="195">
        <v>0.74023667250000003</v>
      </c>
      <c r="D855" s="195">
        <v>4</v>
      </c>
      <c r="E855" s="195">
        <v>171</v>
      </c>
      <c r="F855" s="195" t="s">
        <v>6699</v>
      </c>
      <c r="G855" s="195" t="s">
        <v>6700</v>
      </c>
      <c r="H855" s="195">
        <v>379</v>
      </c>
      <c r="I855" s="36" t="str">
        <f t="shared" si="13"/>
        <v>Lin, Tzu-Wei</v>
      </c>
    </row>
    <row r="856" spans="1:9" x14ac:dyDescent="0.3">
      <c r="A856" s="195">
        <v>855</v>
      </c>
      <c r="B856" s="195">
        <v>502034</v>
      </c>
      <c r="C856" s="195">
        <v>0.70258458479999997</v>
      </c>
      <c r="D856" s="195">
        <v>5</v>
      </c>
      <c r="E856" s="195">
        <v>171</v>
      </c>
      <c r="F856" s="195" t="s">
        <v>3894</v>
      </c>
      <c r="G856" s="195" t="s">
        <v>3895</v>
      </c>
      <c r="H856" s="195">
        <v>90</v>
      </c>
      <c r="I856" s="36" t="str">
        <f t="shared" si="13"/>
        <v>Burriss, Emmanuel</v>
      </c>
    </row>
    <row r="857" spans="1:9" x14ac:dyDescent="0.3">
      <c r="A857" s="195">
        <v>856</v>
      </c>
      <c r="B857" s="195">
        <v>435622</v>
      </c>
      <c r="C857" s="195">
        <v>1</v>
      </c>
      <c r="D857" s="195">
        <v>1</v>
      </c>
      <c r="E857" s="195">
        <v>172</v>
      </c>
      <c r="F857" s="195" t="s">
        <v>144</v>
      </c>
      <c r="G857" s="195" t="s">
        <v>375</v>
      </c>
      <c r="H857" s="195">
        <v>172</v>
      </c>
      <c r="I857" s="36" t="str">
        <f t="shared" si="13"/>
        <v>Desmond, Ian</v>
      </c>
    </row>
    <row r="858" spans="1:9" x14ac:dyDescent="0.3">
      <c r="A858" s="195">
        <v>857</v>
      </c>
      <c r="B858" s="195">
        <v>485567</v>
      </c>
      <c r="C858" s="195">
        <v>0.87331857810000002</v>
      </c>
      <c r="D858" s="195">
        <v>2</v>
      </c>
      <c r="E858" s="195">
        <v>172</v>
      </c>
      <c r="F858" s="195" t="s">
        <v>54</v>
      </c>
      <c r="G858" s="195" t="s">
        <v>53</v>
      </c>
      <c r="H858" s="195">
        <v>112</v>
      </c>
      <c r="I858" s="36" t="str">
        <f t="shared" si="13"/>
        <v>Carrera, Ezequiel</v>
      </c>
    </row>
    <row r="859" spans="1:9" x14ac:dyDescent="0.3">
      <c r="A859" s="195">
        <v>858</v>
      </c>
      <c r="B859" s="195">
        <v>547982</v>
      </c>
      <c r="C859" s="195">
        <v>0.75762816209999995</v>
      </c>
      <c r="D859" s="195">
        <v>3</v>
      </c>
      <c r="E859" s="195">
        <v>172</v>
      </c>
      <c r="F859" s="195" t="s">
        <v>159</v>
      </c>
      <c r="G859" s="195" t="s">
        <v>964</v>
      </c>
      <c r="H859" s="195">
        <v>408</v>
      </c>
      <c r="I859" s="36" t="str">
        <f t="shared" si="13"/>
        <v>Martin, Leonys</v>
      </c>
    </row>
    <row r="860" spans="1:9" x14ac:dyDescent="0.3">
      <c r="A860" s="195">
        <v>859</v>
      </c>
      <c r="B860" s="195">
        <v>516782</v>
      </c>
      <c r="C860" s="195">
        <v>0.7561043757</v>
      </c>
      <c r="D860" s="195">
        <v>4</v>
      </c>
      <c r="E860" s="195">
        <v>172</v>
      </c>
      <c r="F860" s="195" t="s">
        <v>461</v>
      </c>
      <c r="G860" s="195" t="s">
        <v>899</v>
      </c>
      <c r="H860" s="195">
        <v>407</v>
      </c>
      <c r="I860" s="36" t="str">
        <f t="shared" si="13"/>
        <v>Marte, Starling</v>
      </c>
    </row>
    <row r="861" spans="1:9" x14ac:dyDescent="0.3">
      <c r="A861" s="195">
        <v>860</v>
      </c>
      <c r="B861" s="195">
        <v>457727</v>
      </c>
      <c r="C861" s="195">
        <v>0.74438915530000005</v>
      </c>
      <c r="D861" s="195">
        <v>5</v>
      </c>
      <c r="E861" s="195">
        <v>172</v>
      </c>
      <c r="F861" s="195" t="s">
        <v>171</v>
      </c>
      <c r="G861" s="195" t="s">
        <v>170</v>
      </c>
      <c r="H861" s="195">
        <v>419</v>
      </c>
      <c r="I861" s="36" t="str">
        <f t="shared" si="13"/>
        <v>Maybin, Cameron</v>
      </c>
    </row>
    <row r="862" spans="1:9" x14ac:dyDescent="0.3">
      <c r="A862" s="195">
        <v>861</v>
      </c>
      <c r="B862" s="195">
        <v>646240</v>
      </c>
      <c r="C862" s="195">
        <v>1</v>
      </c>
      <c r="D862" s="195">
        <v>1</v>
      </c>
      <c r="E862" s="195">
        <v>173</v>
      </c>
      <c r="F862" s="195" t="s">
        <v>6683</v>
      </c>
      <c r="G862" s="195" t="s">
        <v>380</v>
      </c>
      <c r="H862" s="195">
        <v>173</v>
      </c>
      <c r="I862" s="36" t="str">
        <f t="shared" si="13"/>
        <v>Devers, Rafael</v>
      </c>
    </row>
    <row r="863" spans="1:9" x14ac:dyDescent="0.3">
      <c r="A863" s="195">
        <v>862</v>
      </c>
      <c r="B863" s="195">
        <v>621512</v>
      </c>
      <c r="C863" s="195">
        <v>0.89947202640000001</v>
      </c>
      <c r="D863" s="195">
        <v>2</v>
      </c>
      <c r="E863" s="195">
        <v>173</v>
      </c>
      <c r="F863" s="195" t="s">
        <v>6472</v>
      </c>
      <c r="G863" s="195" t="s">
        <v>2980</v>
      </c>
      <c r="H863" s="195">
        <v>466</v>
      </c>
      <c r="I863" s="36" t="str">
        <f t="shared" si="13"/>
        <v>Nido, Tomas</v>
      </c>
    </row>
    <row r="864" spans="1:9" x14ac:dyDescent="0.3">
      <c r="A864" s="195">
        <v>863</v>
      </c>
      <c r="B864" s="195">
        <v>600869</v>
      </c>
      <c r="C864" s="195">
        <v>0.87334047000000004</v>
      </c>
      <c r="D864" s="195">
        <v>3</v>
      </c>
      <c r="E864" s="195">
        <v>173</v>
      </c>
      <c r="F864" s="195" t="s">
        <v>4603</v>
      </c>
      <c r="G864" s="195" t="s">
        <v>4604</v>
      </c>
      <c r="H864" s="195">
        <v>106</v>
      </c>
      <c r="I864" s="36" t="str">
        <f t="shared" si="13"/>
        <v>Candelario, Jeimer</v>
      </c>
    </row>
    <row r="865" spans="1:9" x14ac:dyDescent="0.3">
      <c r="A865" s="195">
        <v>864</v>
      </c>
      <c r="B865" s="195">
        <v>605170</v>
      </c>
      <c r="C865" s="195">
        <v>0.8585995569</v>
      </c>
      <c r="D865" s="195">
        <v>4</v>
      </c>
      <c r="E865" s="195">
        <v>173</v>
      </c>
      <c r="F865" s="195" t="s">
        <v>6468</v>
      </c>
      <c r="G865" s="195" t="s">
        <v>356</v>
      </c>
      <c r="H865" s="195">
        <v>109</v>
      </c>
      <c r="I865" s="36" t="str">
        <f t="shared" si="13"/>
        <v>Caratini, Victor</v>
      </c>
    </row>
    <row r="866" spans="1:9" x14ac:dyDescent="0.3">
      <c r="A866" s="195">
        <v>865</v>
      </c>
      <c r="B866" s="195">
        <v>609280</v>
      </c>
      <c r="C866" s="195">
        <v>0.84792545620000004</v>
      </c>
      <c r="D866" s="195">
        <v>5</v>
      </c>
      <c r="E866" s="195">
        <v>173</v>
      </c>
      <c r="F866" s="195" t="s">
        <v>6688</v>
      </c>
      <c r="G866" s="195" t="s">
        <v>258</v>
      </c>
      <c r="H866" s="195">
        <v>28</v>
      </c>
      <c r="I866" s="36" t="str">
        <f t="shared" si="13"/>
        <v>Andujar, Miguel</v>
      </c>
    </row>
    <row r="867" spans="1:9" x14ac:dyDescent="0.3">
      <c r="A867" s="195">
        <v>866</v>
      </c>
      <c r="B867" s="195">
        <v>649557</v>
      </c>
      <c r="C867" s="195">
        <v>1</v>
      </c>
      <c r="D867" s="195">
        <v>1</v>
      </c>
      <c r="E867" s="195">
        <v>174</v>
      </c>
      <c r="F867" s="195" t="s">
        <v>90</v>
      </c>
      <c r="G867" s="195" t="s">
        <v>4585</v>
      </c>
      <c r="H867" s="195">
        <v>174</v>
      </c>
      <c r="I867" s="36" t="str">
        <f t="shared" si="13"/>
        <v>Diaz, Aledmys</v>
      </c>
    </row>
    <row r="868" spans="1:9" x14ac:dyDescent="0.3">
      <c r="A868" s="195">
        <v>867</v>
      </c>
      <c r="B868" s="195">
        <v>544369</v>
      </c>
      <c r="C868" s="195">
        <v>0.92341728909999998</v>
      </c>
      <c r="D868" s="195">
        <v>2</v>
      </c>
      <c r="E868" s="195">
        <v>174</v>
      </c>
      <c r="F868" s="195" t="s">
        <v>885</v>
      </c>
      <c r="G868" s="195" t="s">
        <v>886</v>
      </c>
      <c r="H868" s="195">
        <v>276</v>
      </c>
      <c r="I868" s="36" t="str">
        <f t="shared" si="13"/>
        <v>Gregorius, Didi</v>
      </c>
    </row>
    <row r="869" spans="1:9" x14ac:dyDescent="0.3">
      <c r="A869" s="195">
        <v>868</v>
      </c>
      <c r="B869" s="195">
        <v>592743</v>
      </c>
      <c r="C869" s="195">
        <v>0.92214343440000002</v>
      </c>
      <c r="D869" s="195">
        <v>3</v>
      </c>
      <c r="E869" s="195">
        <v>174</v>
      </c>
      <c r="F869" s="195" t="s">
        <v>915</v>
      </c>
      <c r="G869" s="195" t="s">
        <v>916</v>
      </c>
      <c r="H869" s="195">
        <v>629</v>
      </c>
      <c r="I869" s="36" t="str">
        <f t="shared" si="13"/>
        <v>Simmons, Andrelton</v>
      </c>
    </row>
    <row r="870" spans="1:9" x14ac:dyDescent="0.3">
      <c r="A870" s="195">
        <v>869</v>
      </c>
      <c r="B870" s="195">
        <v>500208</v>
      </c>
      <c r="C870" s="195">
        <v>0.92017495069999999</v>
      </c>
      <c r="D870" s="195">
        <v>4</v>
      </c>
      <c r="E870" s="195">
        <v>174</v>
      </c>
      <c r="F870" s="195" t="s">
        <v>3016</v>
      </c>
      <c r="G870" s="195" t="s">
        <v>3017</v>
      </c>
      <c r="H870" s="195">
        <v>643</v>
      </c>
      <c r="I870" s="36" t="str">
        <f t="shared" si="13"/>
        <v>Solarte, Yangervis</v>
      </c>
    </row>
    <row r="871" spans="1:9" x14ac:dyDescent="0.3">
      <c r="A871" s="195">
        <v>870</v>
      </c>
      <c r="B871" s="195">
        <v>578428</v>
      </c>
      <c r="C871" s="195">
        <v>0.91251404329999997</v>
      </c>
      <c r="D871" s="195">
        <v>5</v>
      </c>
      <c r="E871" s="195">
        <v>174</v>
      </c>
      <c r="F871" s="195" t="s">
        <v>956</v>
      </c>
      <c r="G871" s="195" t="s">
        <v>15</v>
      </c>
      <c r="H871" s="195">
        <v>328</v>
      </c>
      <c r="I871" s="36" t="str">
        <f t="shared" si="13"/>
        <v>Iglesias, Jose</v>
      </c>
    </row>
    <row r="872" spans="1:9" x14ac:dyDescent="0.3">
      <c r="A872" s="195">
        <v>871</v>
      </c>
      <c r="B872" s="195">
        <v>553869</v>
      </c>
      <c r="C872" s="195">
        <v>1</v>
      </c>
      <c r="D872" s="195">
        <v>1</v>
      </c>
      <c r="E872" s="195">
        <v>175</v>
      </c>
      <c r="F872" s="195" t="s">
        <v>90</v>
      </c>
      <c r="G872" s="195" t="s">
        <v>3307</v>
      </c>
      <c r="H872" s="195">
        <v>175</v>
      </c>
      <c r="I872" s="36" t="str">
        <f t="shared" si="13"/>
        <v>Diaz, Elias</v>
      </c>
    </row>
    <row r="873" spans="1:9" x14ac:dyDescent="0.3">
      <c r="A873" s="195">
        <v>872</v>
      </c>
      <c r="B873" s="195">
        <v>542208</v>
      </c>
      <c r="C873" s="195">
        <v>0.89199647869999998</v>
      </c>
      <c r="D873" s="195">
        <v>2</v>
      </c>
      <c r="E873" s="195">
        <v>175</v>
      </c>
      <c r="F873" s="195" t="s">
        <v>481</v>
      </c>
      <c r="G873" s="195" t="s">
        <v>20</v>
      </c>
      <c r="H873" s="195">
        <v>507</v>
      </c>
      <c r="I873" s="36" t="str">
        <f t="shared" si="13"/>
        <v>Perez, Carlos</v>
      </c>
    </row>
    <row r="874" spans="1:9" x14ac:dyDescent="0.3">
      <c r="A874" s="195">
        <v>873</v>
      </c>
      <c r="B874" s="195">
        <v>572033</v>
      </c>
      <c r="C874" s="195">
        <v>0.79944801320000003</v>
      </c>
      <c r="D874" s="195">
        <v>3</v>
      </c>
      <c r="E874" s="195">
        <v>175</v>
      </c>
      <c r="F874" s="195" t="s">
        <v>2535</v>
      </c>
      <c r="G874" s="195" t="s">
        <v>129</v>
      </c>
      <c r="H874" s="195">
        <v>517</v>
      </c>
      <c r="I874" s="36" t="str">
        <f t="shared" si="13"/>
        <v>Phegley, Josh</v>
      </c>
    </row>
    <row r="875" spans="1:9" x14ac:dyDescent="0.3">
      <c r="A875" s="195">
        <v>874</v>
      </c>
      <c r="B875" s="195">
        <v>608348</v>
      </c>
      <c r="C875" s="195">
        <v>0.78499644059999996</v>
      </c>
      <c r="D875" s="195">
        <v>4</v>
      </c>
      <c r="E875" s="195">
        <v>175</v>
      </c>
      <c r="F875" s="195" t="s">
        <v>448</v>
      </c>
      <c r="G875" s="195" t="s">
        <v>57</v>
      </c>
      <c r="H875" s="195">
        <v>352</v>
      </c>
      <c r="I875" s="36" t="str">
        <f t="shared" si="13"/>
        <v>Kelly, Carson</v>
      </c>
    </row>
    <row r="876" spans="1:9" x14ac:dyDescent="0.3">
      <c r="A876" s="195">
        <v>875</v>
      </c>
      <c r="B876" s="195">
        <v>571912</v>
      </c>
      <c r="C876" s="195">
        <v>0.78197856519999998</v>
      </c>
      <c r="D876" s="195">
        <v>5</v>
      </c>
      <c r="E876" s="195">
        <v>175</v>
      </c>
      <c r="F876" s="195" t="s">
        <v>4018</v>
      </c>
      <c r="G876" s="195" t="s">
        <v>213</v>
      </c>
      <c r="H876" s="195">
        <v>396</v>
      </c>
      <c r="I876" s="36" t="str">
        <f t="shared" si="13"/>
        <v>Maile, Luke</v>
      </c>
    </row>
    <row r="877" spans="1:9" x14ac:dyDescent="0.3">
      <c r="A877" s="195">
        <v>876</v>
      </c>
      <c r="B877" s="195">
        <v>650490</v>
      </c>
      <c r="C877" s="195">
        <v>1</v>
      </c>
      <c r="D877" s="195">
        <v>1</v>
      </c>
      <c r="E877" s="195">
        <v>176</v>
      </c>
      <c r="F877" s="195" t="s">
        <v>90</v>
      </c>
      <c r="G877" s="195" t="s">
        <v>6691</v>
      </c>
      <c r="H877" s="195">
        <v>176</v>
      </c>
      <c r="I877" s="36" t="str">
        <f t="shared" si="13"/>
        <v>Diaz, Yandy</v>
      </c>
    </row>
    <row r="878" spans="1:9" x14ac:dyDescent="0.3">
      <c r="A878" s="195">
        <v>877</v>
      </c>
      <c r="B878" s="195">
        <v>547172</v>
      </c>
      <c r="C878" s="195">
        <v>0.91842486150000002</v>
      </c>
      <c r="D878" s="195">
        <v>2</v>
      </c>
      <c r="E878" s="195">
        <v>176</v>
      </c>
      <c r="F878" s="195" t="s">
        <v>4624</v>
      </c>
      <c r="G878" s="195" t="s">
        <v>52</v>
      </c>
      <c r="H878" s="195">
        <v>737</v>
      </c>
      <c r="I878" s="36" t="str">
        <f t="shared" si="13"/>
        <v>Wolters, Tony</v>
      </c>
    </row>
    <row r="879" spans="1:9" x14ac:dyDescent="0.3">
      <c r="A879" s="195">
        <v>878</v>
      </c>
      <c r="B879" s="195">
        <v>553882</v>
      </c>
      <c r="C879" s="195">
        <v>0.83732099739999999</v>
      </c>
      <c r="D879" s="195">
        <v>3</v>
      </c>
      <c r="E879" s="195">
        <v>176</v>
      </c>
      <c r="F879" s="195" t="s">
        <v>5176</v>
      </c>
      <c r="G879" s="195" t="s">
        <v>264</v>
      </c>
      <c r="H879" s="195">
        <v>459</v>
      </c>
      <c r="I879" s="36" t="str">
        <f t="shared" si="13"/>
        <v>Narvaez, Omar</v>
      </c>
    </row>
    <row r="880" spans="1:9" x14ac:dyDescent="0.3">
      <c r="A880" s="195">
        <v>879</v>
      </c>
      <c r="B880" s="195">
        <v>595943</v>
      </c>
      <c r="C880" s="195">
        <v>0.83713426260000001</v>
      </c>
      <c r="D880" s="195">
        <v>4</v>
      </c>
      <c r="E880" s="195">
        <v>176</v>
      </c>
      <c r="F880" s="195" t="s">
        <v>6515</v>
      </c>
      <c r="G880" s="195" t="s">
        <v>6516</v>
      </c>
      <c r="H880" s="195">
        <v>206</v>
      </c>
      <c r="I880" s="36" t="str">
        <f t="shared" si="13"/>
        <v>Evans, Phillip</v>
      </c>
    </row>
    <row r="881" spans="1:9" x14ac:dyDescent="0.3">
      <c r="A881" s="195">
        <v>880</v>
      </c>
      <c r="B881" s="195">
        <v>570717</v>
      </c>
      <c r="C881" s="195">
        <v>0.77168757359999995</v>
      </c>
      <c r="D881" s="195">
        <v>5</v>
      </c>
      <c r="E881" s="195">
        <v>176</v>
      </c>
      <c r="F881" s="195" t="s">
        <v>490</v>
      </c>
      <c r="G881" s="195" t="s">
        <v>285</v>
      </c>
      <c r="H881" s="195">
        <v>214</v>
      </c>
      <c r="I881" s="36" t="str">
        <f t="shared" si="13"/>
        <v>Flores, Ramon</v>
      </c>
    </row>
    <row r="882" spans="1:9" x14ac:dyDescent="0.3">
      <c r="A882" s="195">
        <v>881</v>
      </c>
      <c r="B882" s="195">
        <v>543105</v>
      </c>
      <c r="C882" s="195">
        <v>1</v>
      </c>
      <c r="D882" s="195">
        <v>1</v>
      </c>
      <c r="E882" s="195">
        <v>177</v>
      </c>
      <c r="F882" s="195" t="s">
        <v>91</v>
      </c>
      <c r="G882" s="195" t="s">
        <v>122</v>
      </c>
      <c r="H882" s="195">
        <v>177</v>
      </c>
      <c r="I882" s="36" t="str">
        <f t="shared" si="13"/>
        <v>Dickerson, Alex</v>
      </c>
    </row>
    <row r="883" spans="1:9" x14ac:dyDescent="0.3">
      <c r="A883" s="195">
        <v>882</v>
      </c>
      <c r="B883" s="195">
        <v>572041</v>
      </c>
      <c r="C883" s="195">
        <v>0.69790214169999998</v>
      </c>
      <c r="D883" s="195">
        <v>2</v>
      </c>
      <c r="E883" s="195">
        <v>177</v>
      </c>
      <c r="F883" s="195" t="s">
        <v>911</v>
      </c>
      <c r="G883" s="195" t="s">
        <v>269</v>
      </c>
      <c r="H883" s="195">
        <v>529</v>
      </c>
      <c r="I883" s="36" t="str">
        <f t="shared" si="13"/>
        <v>Pollock, A.J.</v>
      </c>
    </row>
    <row r="884" spans="1:9" x14ac:dyDescent="0.3">
      <c r="A884" s="195">
        <v>883</v>
      </c>
      <c r="B884" s="195">
        <v>502082</v>
      </c>
      <c r="C884" s="195">
        <v>0.68115813739999997</v>
      </c>
      <c r="D884" s="195">
        <v>3</v>
      </c>
      <c r="E884" s="195">
        <v>177</v>
      </c>
      <c r="F884" s="195" t="s">
        <v>387</v>
      </c>
      <c r="G884" s="195" t="s">
        <v>386</v>
      </c>
      <c r="H884" s="195">
        <v>127</v>
      </c>
      <c r="I884" s="36" t="str">
        <f t="shared" si="13"/>
        <v>Chisenhall, Lonnie</v>
      </c>
    </row>
    <row r="885" spans="1:9" x14ac:dyDescent="0.3">
      <c r="A885" s="195">
        <v>884</v>
      </c>
      <c r="B885" s="195">
        <v>517369</v>
      </c>
      <c r="C885" s="195">
        <v>0.66815069159999996</v>
      </c>
      <c r="D885" s="195">
        <v>4</v>
      </c>
      <c r="E885" s="195">
        <v>177</v>
      </c>
      <c r="F885" s="195" t="s">
        <v>3004</v>
      </c>
      <c r="G885" s="195" t="s">
        <v>15</v>
      </c>
      <c r="H885" s="195">
        <v>523</v>
      </c>
      <c r="I885" s="36" t="str">
        <f t="shared" si="13"/>
        <v>Pirela, Jose</v>
      </c>
    </row>
    <row r="886" spans="1:9" x14ac:dyDescent="0.3">
      <c r="A886" s="195">
        <v>885</v>
      </c>
      <c r="B886" s="195">
        <v>592808</v>
      </c>
      <c r="C886" s="195">
        <v>0.66356502029999997</v>
      </c>
      <c r="D886" s="195">
        <v>5</v>
      </c>
      <c r="E886" s="195">
        <v>177</v>
      </c>
      <c r="F886" s="195" t="s">
        <v>4838</v>
      </c>
      <c r="G886" s="195" t="s">
        <v>40</v>
      </c>
      <c r="H886" s="195">
        <v>678</v>
      </c>
      <c r="I886" s="36" t="str">
        <f t="shared" si="13"/>
        <v>Toles, Andrew</v>
      </c>
    </row>
    <row r="887" spans="1:9" x14ac:dyDescent="0.3">
      <c r="A887" s="195">
        <v>886</v>
      </c>
      <c r="B887" s="195">
        <v>572816</v>
      </c>
      <c r="C887" s="195">
        <v>1</v>
      </c>
      <c r="D887" s="195">
        <v>1</v>
      </c>
      <c r="E887" s="195">
        <v>178</v>
      </c>
      <c r="F887" s="195" t="s">
        <v>91</v>
      </c>
      <c r="G887" s="195" t="s">
        <v>131</v>
      </c>
      <c r="H887" s="195">
        <v>178</v>
      </c>
      <c r="I887" s="36" t="str">
        <f t="shared" si="13"/>
        <v>Dickerson, Corey</v>
      </c>
    </row>
    <row r="888" spans="1:9" x14ac:dyDescent="0.3">
      <c r="A888" s="195">
        <v>887</v>
      </c>
      <c r="B888" s="195">
        <v>594807</v>
      </c>
      <c r="C888" s="195">
        <v>0.91270032860000005</v>
      </c>
      <c r="D888" s="195">
        <v>2</v>
      </c>
      <c r="E888" s="195">
        <v>178</v>
      </c>
      <c r="F888" s="195" t="s">
        <v>2996</v>
      </c>
      <c r="G888" s="195" t="s">
        <v>148</v>
      </c>
      <c r="H888" s="195">
        <v>191</v>
      </c>
      <c r="I888" s="36" t="str">
        <f t="shared" si="13"/>
        <v>Duvall, Adam</v>
      </c>
    </row>
    <row r="889" spans="1:9" x14ac:dyDescent="0.3">
      <c r="A889" s="195">
        <v>888</v>
      </c>
      <c r="B889" s="195">
        <v>521692</v>
      </c>
      <c r="C889" s="195">
        <v>0.91015395129999999</v>
      </c>
      <c r="D889" s="195">
        <v>3</v>
      </c>
      <c r="E889" s="195">
        <v>178</v>
      </c>
      <c r="F889" s="195" t="s">
        <v>481</v>
      </c>
      <c r="G889" s="195" t="s">
        <v>480</v>
      </c>
      <c r="H889" s="195">
        <v>510</v>
      </c>
      <c r="I889" s="36" t="str">
        <f t="shared" si="13"/>
        <v>Perez, Salvador</v>
      </c>
    </row>
    <row r="890" spans="1:9" x14ac:dyDescent="0.3">
      <c r="A890" s="195">
        <v>889</v>
      </c>
      <c r="B890" s="195">
        <v>543768</v>
      </c>
      <c r="C890" s="195">
        <v>0.90832110290000001</v>
      </c>
      <c r="D890" s="195">
        <v>4</v>
      </c>
      <c r="E890" s="195">
        <v>178</v>
      </c>
      <c r="F890" s="195" t="s">
        <v>1818</v>
      </c>
      <c r="G890" s="195" t="s">
        <v>128</v>
      </c>
      <c r="H890" s="195">
        <v>626</v>
      </c>
      <c r="I890" s="36" t="str">
        <f t="shared" si="13"/>
        <v>Shaw, Travis</v>
      </c>
    </row>
    <row r="891" spans="1:9" x14ac:dyDescent="0.3">
      <c r="A891" s="195">
        <v>890</v>
      </c>
      <c r="B891" s="195">
        <v>571830</v>
      </c>
      <c r="C891" s="195">
        <v>0.90451920900000005</v>
      </c>
      <c r="D891" s="195">
        <v>5</v>
      </c>
      <c r="E891" s="195">
        <v>178</v>
      </c>
      <c r="F891" s="195" t="s">
        <v>2489</v>
      </c>
      <c r="G891" s="195" t="s">
        <v>1743</v>
      </c>
      <c r="H891" s="195">
        <v>347</v>
      </c>
      <c r="I891" s="36" t="str">
        <f t="shared" si="13"/>
        <v>Joseph, Tommy</v>
      </c>
    </row>
    <row r="892" spans="1:9" x14ac:dyDescent="0.3">
      <c r="A892" s="195">
        <v>891</v>
      </c>
      <c r="B892" s="195">
        <v>607297</v>
      </c>
      <c r="C892" s="195">
        <v>1</v>
      </c>
      <c r="D892" s="195">
        <v>1</v>
      </c>
      <c r="E892" s="195">
        <v>179</v>
      </c>
      <c r="F892" s="195" t="s">
        <v>6442</v>
      </c>
      <c r="G892" s="195" t="s">
        <v>6443</v>
      </c>
      <c r="H892" s="195">
        <v>179</v>
      </c>
      <c r="I892" s="36" t="str">
        <f t="shared" si="13"/>
        <v>Dickson, O'Koyea</v>
      </c>
    </row>
    <row r="893" spans="1:9" x14ac:dyDescent="0.3">
      <c r="A893" s="195">
        <v>892</v>
      </c>
      <c r="B893" s="195">
        <v>543611</v>
      </c>
      <c r="C893" s="195">
        <v>0.9773724802</v>
      </c>
      <c r="D893" s="195">
        <v>2</v>
      </c>
      <c r="E893" s="195">
        <v>179</v>
      </c>
      <c r="F893" s="195" t="s">
        <v>289</v>
      </c>
      <c r="G893" s="195" t="s">
        <v>182</v>
      </c>
      <c r="H893" s="195">
        <v>480</v>
      </c>
      <c r="I893" s="36" t="str">
        <f t="shared" si="13"/>
        <v>Ortiz, Daniel</v>
      </c>
    </row>
    <row r="894" spans="1:9" x14ac:dyDescent="0.3">
      <c r="A894" s="195">
        <v>893</v>
      </c>
      <c r="B894" s="195">
        <v>622210</v>
      </c>
      <c r="C894" s="195">
        <v>0.97205262960000005</v>
      </c>
      <c r="D894" s="195">
        <v>3</v>
      </c>
      <c r="E894" s="195">
        <v>179</v>
      </c>
      <c r="F894" s="195" t="s">
        <v>6653</v>
      </c>
      <c r="G894" s="195" t="s">
        <v>375</v>
      </c>
      <c r="H894" s="195">
        <v>491</v>
      </c>
      <c r="I894" s="36" t="str">
        <f t="shared" si="13"/>
        <v>Parmley, Ian</v>
      </c>
    </row>
    <row r="895" spans="1:9" x14ac:dyDescent="0.3">
      <c r="A895" s="195">
        <v>894</v>
      </c>
      <c r="B895" s="195">
        <v>572241</v>
      </c>
      <c r="C895" s="195">
        <v>0.96544954400000005</v>
      </c>
      <c r="D895" s="195">
        <v>4</v>
      </c>
      <c r="E895" s="195">
        <v>179</v>
      </c>
      <c r="F895" s="195" t="s">
        <v>6651</v>
      </c>
      <c r="G895" s="195" t="s">
        <v>88</v>
      </c>
      <c r="H895" s="195">
        <v>724</v>
      </c>
      <c r="I895" s="36" t="str">
        <f t="shared" si="13"/>
        <v>Washington, David</v>
      </c>
    </row>
    <row r="896" spans="1:9" x14ac:dyDescent="0.3">
      <c r="A896" s="195">
        <v>895</v>
      </c>
      <c r="B896" s="195">
        <v>543094</v>
      </c>
      <c r="C896" s="195">
        <v>0.94736953749999997</v>
      </c>
      <c r="D896" s="195">
        <v>5</v>
      </c>
      <c r="E896" s="195">
        <v>179</v>
      </c>
      <c r="F896" s="195" t="s">
        <v>2515</v>
      </c>
      <c r="G896" s="195" t="s">
        <v>2516</v>
      </c>
      <c r="H896" s="195">
        <v>169</v>
      </c>
      <c r="I896" s="36" t="str">
        <f t="shared" si="13"/>
        <v>Decker, Jaff</v>
      </c>
    </row>
    <row r="897" spans="1:9" x14ac:dyDescent="0.3">
      <c r="A897" s="195">
        <v>896</v>
      </c>
      <c r="B897" s="195">
        <v>518618</v>
      </c>
      <c r="C897" s="195">
        <v>1</v>
      </c>
      <c r="D897" s="195">
        <v>1</v>
      </c>
      <c r="E897" s="195">
        <v>180</v>
      </c>
      <c r="F897" s="195" t="s">
        <v>2509</v>
      </c>
      <c r="G897" s="195" t="s">
        <v>280</v>
      </c>
      <c r="H897" s="195">
        <v>180</v>
      </c>
      <c r="I897" s="36" t="str">
        <f t="shared" si="13"/>
        <v>Dietrich, Derek</v>
      </c>
    </row>
    <row r="898" spans="1:9" x14ac:dyDescent="0.3">
      <c r="A898" s="195">
        <v>897</v>
      </c>
      <c r="B898" s="195">
        <v>592696</v>
      </c>
      <c r="C898" s="195">
        <v>0.82678302800000003</v>
      </c>
      <c r="D898" s="195">
        <v>2</v>
      </c>
      <c r="E898" s="195">
        <v>180</v>
      </c>
      <c r="F898" s="195" t="s">
        <v>342</v>
      </c>
      <c r="G898" s="195" t="s">
        <v>3280</v>
      </c>
      <c r="H898" s="195">
        <v>586</v>
      </c>
      <c r="I898" s="36" t="str">
        <f t="shared" si="13"/>
        <v>Rosario, Eddie</v>
      </c>
    </row>
    <row r="899" spans="1:9" x14ac:dyDescent="0.3">
      <c r="A899" s="195">
        <v>898</v>
      </c>
      <c r="B899" s="195">
        <v>592206</v>
      </c>
      <c r="C899" s="195">
        <v>0.82416061309999999</v>
      </c>
      <c r="D899" s="195">
        <v>3</v>
      </c>
      <c r="E899" s="195">
        <v>180</v>
      </c>
      <c r="F899" s="195" t="s">
        <v>866</v>
      </c>
      <c r="G899" s="195" t="s">
        <v>161</v>
      </c>
      <c r="H899" s="195">
        <v>115</v>
      </c>
      <c r="I899" s="36" t="str">
        <f t="shared" ref="I899:I962" si="14">F899&amp;", "&amp;G899</f>
        <v>Castellanos, Nick</v>
      </c>
    </row>
    <row r="900" spans="1:9" x14ac:dyDescent="0.3">
      <c r="A900" s="195">
        <v>899</v>
      </c>
      <c r="B900" s="195">
        <v>608384</v>
      </c>
      <c r="C900" s="195">
        <v>0.75794880060000003</v>
      </c>
      <c r="D900" s="195">
        <v>4</v>
      </c>
      <c r="E900" s="195">
        <v>180</v>
      </c>
      <c r="F900" s="195" t="s">
        <v>2085</v>
      </c>
      <c r="G900" s="195" t="s">
        <v>161</v>
      </c>
      <c r="H900" s="195">
        <v>733</v>
      </c>
      <c r="I900" s="36" t="str">
        <f t="shared" si="14"/>
        <v>Williams, Nick</v>
      </c>
    </row>
    <row r="901" spans="1:9" x14ac:dyDescent="0.3">
      <c r="A901" s="195">
        <v>900</v>
      </c>
      <c r="B901" s="195">
        <v>444482</v>
      </c>
      <c r="C901" s="195">
        <v>0.74737156149999995</v>
      </c>
      <c r="D901" s="195">
        <v>5</v>
      </c>
      <c r="E901" s="195">
        <v>180</v>
      </c>
      <c r="F901" s="195" t="s">
        <v>444</v>
      </c>
      <c r="G901" s="195" t="s">
        <v>88</v>
      </c>
      <c r="H901" s="195">
        <v>503</v>
      </c>
      <c r="I901" s="36" t="str">
        <f t="shared" si="14"/>
        <v>Peralta, David</v>
      </c>
    </row>
    <row r="902" spans="1:9" x14ac:dyDescent="0.3">
      <c r="A902" s="195">
        <v>901</v>
      </c>
      <c r="B902" s="195">
        <v>594694</v>
      </c>
      <c r="C902" s="195">
        <v>1</v>
      </c>
      <c r="D902" s="195">
        <v>1</v>
      </c>
      <c r="E902" s="195">
        <v>181</v>
      </c>
      <c r="F902" s="195" t="s">
        <v>3942</v>
      </c>
      <c r="G902" s="195" t="s">
        <v>2235</v>
      </c>
      <c r="H902" s="195">
        <v>181</v>
      </c>
      <c r="I902" s="36" t="str">
        <f t="shared" si="14"/>
        <v>Difo, Wilmer</v>
      </c>
    </row>
    <row r="903" spans="1:9" x14ac:dyDescent="0.3">
      <c r="A903" s="195">
        <v>902</v>
      </c>
      <c r="B903" s="195">
        <v>605509</v>
      </c>
      <c r="C903" s="195">
        <v>0.94655975830000005</v>
      </c>
      <c r="D903" s="195">
        <v>2</v>
      </c>
      <c r="E903" s="195">
        <v>181</v>
      </c>
      <c r="F903" s="195" t="s">
        <v>4103</v>
      </c>
      <c r="G903" s="195" t="s">
        <v>4104</v>
      </c>
      <c r="H903" s="195">
        <v>680</v>
      </c>
      <c r="I903" s="36" t="str">
        <f t="shared" si="14"/>
        <v>Tomlinson, Kelby</v>
      </c>
    </row>
    <row r="904" spans="1:9" x14ac:dyDescent="0.3">
      <c r="A904" s="195">
        <v>903</v>
      </c>
      <c r="B904" s="195">
        <v>593495</v>
      </c>
      <c r="C904" s="195">
        <v>0.93893639719999999</v>
      </c>
      <c r="D904" s="195">
        <v>3</v>
      </c>
      <c r="E904" s="195">
        <v>181</v>
      </c>
      <c r="F904" s="195" t="s">
        <v>252</v>
      </c>
      <c r="G904" s="195" t="s">
        <v>182</v>
      </c>
      <c r="H904" s="195">
        <v>117</v>
      </c>
      <c r="I904" s="36" t="str">
        <f t="shared" si="14"/>
        <v>Castro, Daniel</v>
      </c>
    </row>
    <row r="905" spans="1:9" x14ac:dyDescent="0.3">
      <c r="A905" s="195">
        <v>904</v>
      </c>
      <c r="B905" s="195">
        <v>553988</v>
      </c>
      <c r="C905" s="195">
        <v>0.91592420139999997</v>
      </c>
      <c r="D905" s="195">
        <v>4</v>
      </c>
      <c r="E905" s="195">
        <v>181</v>
      </c>
      <c r="F905" s="195" t="s">
        <v>897</v>
      </c>
      <c r="G905" s="195" t="s">
        <v>4010</v>
      </c>
      <c r="H905" s="195">
        <v>393</v>
      </c>
      <c r="I905" s="36" t="str">
        <f t="shared" si="14"/>
        <v>Machado, Dixon</v>
      </c>
    </row>
    <row r="906" spans="1:9" x14ac:dyDescent="0.3">
      <c r="A906" s="195">
        <v>905</v>
      </c>
      <c r="B906" s="195">
        <v>591720</v>
      </c>
      <c r="C906" s="195">
        <v>0.88144696219999996</v>
      </c>
      <c r="D906" s="195">
        <v>5</v>
      </c>
      <c r="E906" s="195">
        <v>181</v>
      </c>
      <c r="F906" s="195" t="s">
        <v>4106</v>
      </c>
      <c r="G906" s="195" t="s">
        <v>1925</v>
      </c>
      <c r="H906" s="195">
        <v>683</v>
      </c>
      <c r="I906" s="36" t="str">
        <f t="shared" si="14"/>
        <v>Torreyes, Ronald</v>
      </c>
    </row>
    <row r="907" spans="1:9" x14ac:dyDescent="0.3">
      <c r="A907" s="195">
        <v>906</v>
      </c>
      <c r="B907" s="195">
        <v>518625</v>
      </c>
      <c r="C907" s="195">
        <v>1</v>
      </c>
      <c r="D907" s="195">
        <v>1</v>
      </c>
      <c r="E907" s="195">
        <v>182</v>
      </c>
      <c r="F907" s="195" t="s">
        <v>517</v>
      </c>
      <c r="G907" s="195" t="s">
        <v>14</v>
      </c>
      <c r="H907" s="195">
        <v>182</v>
      </c>
      <c r="I907" s="36" t="str">
        <f t="shared" si="14"/>
        <v>Dominguez, Matt</v>
      </c>
    </row>
    <row r="908" spans="1:9" x14ac:dyDescent="0.3">
      <c r="A908" s="195">
        <v>907</v>
      </c>
      <c r="B908" s="195">
        <v>542992</v>
      </c>
      <c r="C908" s="195">
        <v>0.77363350450000001</v>
      </c>
      <c r="D908" s="195">
        <v>2</v>
      </c>
      <c r="E908" s="195">
        <v>182</v>
      </c>
      <c r="F908" s="195" t="s">
        <v>2274</v>
      </c>
      <c r="G908" s="195" t="s">
        <v>92</v>
      </c>
      <c r="H908" s="195">
        <v>88</v>
      </c>
      <c r="I908" s="36" t="str">
        <f t="shared" si="14"/>
        <v>Burns, Andy</v>
      </c>
    </row>
    <row r="909" spans="1:9" x14ac:dyDescent="0.3">
      <c r="A909" s="195">
        <v>908</v>
      </c>
      <c r="B909" s="195">
        <v>605357</v>
      </c>
      <c r="C909" s="195">
        <v>0.75915436609999998</v>
      </c>
      <c r="D909" s="195">
        <v>3</v>
      </c>
      <c r="E909" s="195">
        <v>182</v>
      </c>
      <c r="F909" s="195" t="s">
        <v>6671</v>
      </c>
      <c r="G909" s="195" t="s">
        <v>221</v>
      </c>
      <c r="H909" s="195">
        <v>401</v>
      </c>
      <c r="I909" s="36" t="str">
        <f t="shared" si="14"/>
        <v>Marjama, Mike</v>
      </c>
    </row>
    <row r="910" spans="1:9" x14ac:dyDescent="0.3">
      <c r="A910" s="195">
        <v>909</v>
      </c>
      <c r="B910" s="195">
        <v>571553</v>
      </c>
      <c r="C910" s="195">
        <v>0.74886599180000002</v>
      </c>
      <c r="D910" s="195">
        <v>4</v>
      </c>
      <c r="E910" s="195">
        <v>182</v>
      </c>
      <c r="F910" s="195" t="s">
        <v>3911</v>
      </c>
      <c r="G910" s="195" t="s">
        <v>3912</v>
      </c>
      <c r="H910" s="195">
        <v>121</v>
      </c>
      <c r="I910" s="36" t="str">
        <f t="shared" si="14"/>
        <v>Ceciliani, Darrell</v>
      </c>
    </row>
    <row r="911" spans="1:9" x14ac:dyDescent="0.3">
      <c r="A911" s="195">
        <v>910</v>
      </c>
      <c r="B911" s="195">
        <v>534606</v>
      </c>
      <c r="C911" s="195">
        <v>0.74754206369999998</v>
      </c>
      <c r="D911" s="195">
        <v>5</v>
      </c>
      <c r="E911" s="195">
        <v>182</v>
      </c>
      <c r="F911" s="195" t="s">
        <v>4001</v>
      </c>
      <c r="G911" s="195" t="s">
        <v>38</v>
      </c>
      <c r="H911" s="195">
        <v>368</v>
      </c>
      <c r="I911" s="36" t="str">
        <f t="shared" si="14"/>
        <v>LaMarre, Ryan</v>
      </c>
    </row>
    <row r="912" spans="1:9" x14ac:dyDescent="0.3">
      <c r="A912" s="195">
        <v>911</v>
      </c>
      <c r="B912" s="195">
        <v>518626</v>
      </c>
      <c r="C912" s="195">
        <v>1</v>
      </c>
      <c r="D912" s="195">
        <v>1</v>
      </c>
      <c r="E912" s="195">
        <v>183</v>
      </c>
      <c r="F912" s="195" t="s">
        <v>494</v>
      </c>
      <c r="G912" s="195" t="s">
        <v>129</v>
      </c>
      <c r="H912" s="195">
        <v>183</v>
      </c>
      <c r="I912" s="36" t="str">
        <f t="shared" si="14"/>
        <v>Donaldson, Josh</v>
      </c>
    </row>
    <row r="913" spans="1:9" x14ac:dyDescent="0.3">
      <c r="A913" s="195">
        <v>912</v>
      </c>
      <c r="B913" s="195">
        <v>429665</v>
      </c>
      <c r="C913" s="195">
        <v>0.9518505209</v>
      </c>
      <c r="D913" s="195">
        <v>2</v>
      </c>
      <c r="E913" s="195">
        <v>183</v>
      </c>
      <c r="F913" s="195" t="s">
        <v>365</v>
      </c>
      <c r="G913" s="195" t="s">
        <v>364</v>
      </c>
      <c r="H913" s="195">
        <v>198</v>
      </c>
      <c r="I913" s="36" t="str">
        <f t="shared" si="14"/>
        <v>Encarnacion, Edwin</v>
      </c>
    </row>
    <row r="914" spans="1:9" x14ac:dyDescent="0.3">
      <c r="A914" s="195">
        <v>913</v>
      </c>
      <c r="B914" s="195">
        <v>489149</v>
      </c>
      <c r="C914" s="195">
        <v>0.91537592229999998</v>
      </c>
      <c r="D914" s="195">
        <v>3</v>
      </c>
      <c r="E914" s="195">
        <v>183</v>
      </c>
      <c r="F914" s="195" t="s">
        <v>179</v>
      </c>
      <c r="G914" s="195" t="s">
        <v>178</v>
      </c>
      <c r="H914" s="195">
        <v>446</v>
      </c>
      <c r="I914" s="36" t="str">
        <f t="shared" si="14"/>
        <v>Morrison, Logan</v>
      </c>
    </row>
    <row r="915" spans="1:9" x14ac:dyDescent="0.3">
      <c r="A915" s="195">
        <v>914</v>
      </c>
      <c r="B915" s="195">
        <v>475253</v>
      </c>
      <c r="C915" s="195">
        <v>0.90032687990000004</v>
      </c>
      <c r="D915" s="195">
        <v>4</v>
      </c>
      <c r="E915" s="195">
        <v>183</v>
      </c>
      <c r="F915" s="195" t="s">
        <v>287</v>
      </c>
      <c r="G915" s="195" t="s">
        <v>63</v>
      </c>
      <c r="H915" s="195">
        <v>638</v>
      </c>
      <c r="I915" s="36" t="str">
        <f t="shared" si="14"/>
        <v>Smoak, Justin</v>
      </c>
    </row>
    <row r="916" spans="1:9" x14ac:dyDescent="0.3">
      <c r="A916" s="195">
        <v>915</v>
      </c>
      <c r="B916" s="195">
        <v>434670</v>
      </c>
      <c r="C916" s="195">
        <v>0.89459473010000001</v>
      </c>
      <c r="D916" s="195">
        <v>5</v>
      </c>
      <c r="E916" s="195">
        <v>183</v>
      </c>
      <c r="F916" s="195" t="s">
        <v>194</v>
      </c>
      <c r="G916" s="195" t="s">
        <v>425</v>
      </c>
      <c r="H916" s="195">
        <v>542</v>
      </c>
      <c r="I916" s="36" t="str">
        <f t="shared" si="14"/>
        <v>Ramirez, Hanley</v>
      </c>
    </row>
    <row r="917" spans="1:9" x14ac:dyDescent="0.3">
      <c r="A917" s="195">
        <v>916</v>
      </c>
      <c r="B917" s="195">
        <v>572821</v>
      </c>
      <c r="C917" s="195">
        <v>1</v>
      </c>
      <c r="D917" s="195">
        <v>1</v>
      </c>
      <c r="E917" s="195">
        <v>184</v>
      </c>
      <c r="F917" s="195" t="s">
        <v>871</v>
      </c>
      <c r="G917" s="195" t="s">
        <v>30</v>
      </c>
      <c r="H917" s="195">
        <v>184</v>
      </c>
      <c r="I917" s="36" t="str">
        <f t="shared" si="14"/>
        <v>Dozier, Brian</v>
      </c>
    </row>
    <row r="918" spans="1:9" x14ac:dyDescent="0.3">
      <c r="A918" s="195">
        <v>917</v>
      </c>
      <c r="B918" s="195">
        <v>453943</v>
      </c>
      <c r="C918" s="195">
        <v>0.80498529569999999</v>
      </c>
      <c r="D918" s="195">
        <v>2</v>
      </c>
      <c r="E918" s="195">
        <v>184</v>
      </c>
      <c r="F918" s="195" t="s">
        <v>111</v>
      </c>
      <c r="G918" s="195" t="s">
        <v>251</v>
      </c>
      <c r="H918" s="195">
        <v>226</v>
      </c>
      <c r="I918" s="36" t="str">
        <f t="shared" si="14"/>
        <v>Frazier, Todd</v>
      </c>
    </row>
    <row r="919" spans="1:9" x14ac:dyDescent="0.3">
      <c r="A919" s="195">
        <v>918</v>
      </c>
      <c r="B919" s="195">
        <v>457803</v>
      </c>
      <c r="C919" s="195">
        <v>0.79506751779999996</v>
      </c>
      <c r="D919" s="195">
        <v>3</v>
      </c>
      <c r="E919" s="195">
        <v>184</v>
      </c>
      <c r="F919" s="195" t="s">
        <v>44</v>
      </c>
      <c r="G919" s="195" t="s">
        <v>43</v>
      </c>
      <c r="H919" s="195">
        <v>85</v>
      </c>
      <c r="I919" s="36" t="str">
        <f t="shared" si="14"/>
        <v>Bruce, Jay</v>
      </c>
    </row>
    <row r="920" spans="1:9" x14ac:dyDescent="0.3">
      <c r="A920" s="195">
        <v>919</v>
      </c>
      <c r="B920" s="195">
        <v>572122</v>
      </c>
      <c r="C920" s="195">
        <v>0.78547922820000005</v>
      </c>
      <c r="D920" s="195">
        <v>4</v>
      </c>
      <c r="E920" s="195">
        <v>184</v>
      </c>
      <c r="F920" s="195" t="s">
        <v>390</v>
      </c>
      <c r="G920" s="195" t="s">
        <v>29</v>
      </c>
      <c r="H920" s="195">
        <v>619</v>
      </c>
      <c r="I920" s="36" t="str">
        <f t="shared" si="14"/>
        <v>Seager, Kyle</v>
      </c>
    </row>
    <row r="921" spans="1:9" x14ac:dyDescent="0.3">
      <c r="A921" s="195">
        <v>920</v>
      </c>
      <c r="B921" s="195">
        <v>519317</v>
      </c>
      <c r="C921" s="195">
        <v>0.77174478390000001</v>
      </c>
      <c r="D921" s="195">
        <v>5</v>
      </c>
      <c r="E921" s="195">
        <v>184</v>
      </c>
      <c r="F921" s="195" t="s">
        <v>222</v>
      </c>
      <c r="G921" s="195" t="s">
        <v>7279</v>
      </c>
      <c r="H921" s="195">
        <v>651</v>
      </c>
      <c r="I921" s="36" t="str">
        <f t="shared" si="14"/>
        <v>Stanton, Giancarlo</v>
      </c>
    </row>
    <row r="922" spans="1:9" x14ac:dyDescent="0.3">
      <c r="A922" s="195">
        <v>921</v>
      </c>
      <c r="B922" s="195">
        <v>641531</v>
      </c>
      <c r="C922" s="195">
        <v>1</v>
      </c>
      <c r="D922" s="195">
        <v>1</v>
      </c>
      <c r="E922" s="195">
        <v>185</v>
      </c>
      <c r="F922" s="195" t="s">
        <v>871</v>
      </c>
      <c r="G922" s="195" t="s">
        <v>140</v>
      </c>
      <c r="H922" s="195">
        <v>185</v>
      </c>
      <c r="I922" s="36" t="str">
        <f t="shared" si="14"/>
        <v>Dozier, Hunter</v>
      </c>
    </row>
    <row r="923" spans="1:9" x14ac:dyDescent="0.3">
      <c r="A923" s="195">
        <v>922</v>
      </c>
      <c r="B923" s="195">
        <v>592835</v>
      </c>
      <c r="C923" s="195">
        <v>0.81510252640000003</v>
      </c>
      <c r="D923" s="195">
        <v>2</v>
      </c>
      <c r="E923" s="195">
        <v>185</v>
      </c>
      <c r="F923" s="195" t="s">
        <v>4122</v>
      </c>
      <c r="G923" s="195" t="s">
        <v>29</v>
      </c>
      <c r="H923" s="195">
        <v>717</v>
      </c>
      <c r="I923" s="36" t="str">
        <f t="shared" si="14"/>
        <v>Waldrop, Kyle</v>
      </c>
    </row>
    <row r="924" spans="1:9" x14ac:dyDescent="0.3">
      <c r="A924" s="195">
        <v>923</v>
      </c>
      <c r="B924" s="195">
        <v>596129</v>
      </c>
      <c r="C924" s="195">
        <v>0.79644358920000002</v>
      </c>
      <c r="D924" s="195">
        <v>3</v>
      </c>
      <c r="E924" s="195">
        <v>185</v>
      </c>
      <c r="F924" s="195" t="s">
        <v>4608</v>
      </c>
      <c r="G924" s="195" t="s">
        <v>283</v>
      </c>
      <c r="H924" s="195">
        <v>712</v>
      </c>
      <c r="I924" s="36" t="str">
        <f t="shared" si="14"/>
        <v>Vogelbach, Dan</v>
      </c>
    </row>
    <row r="925" spans="1:9" x14ac:dyDescent="0.3">
      <c r="A925" s="195">
        <v>924</v>
      </c>
      <c r="B925" s="195">
        <v>605439</v>
      </c>
      <c r="C925" s="195">
        <v>0.78839674810000004</v>
      </c>
      <c r="D925" s="195">
        <v>4</v>
      </c>
      <c r="E925" s="195">
        <v>185</v>
      </c>
      <c r="F925" s="195" t="s">
        <v>146</v>
      </c>
      <c r="G925" s="195" t="s">
        <v>34</v>
      </c>
      <c r="H925" s="195">
        <v>551</v>
      </c>
      <c r="I925" s="36" t="str">
        <f t="shared" si="14"/>
        <v>Reed, Michael</v>
      </c>
    </row>
    <row r="926" spans="1:9" x14ac:dyDescent="0.3">
      <c r="A926" s="195">
        <v>925</v>
      </c>
      <c r="B926" s="195">
        <v>592680</v>
      </c>
      <c r="C926" s="195">
        <v>0.78170893399999997</v>
      </c>
      <c r="D926" s="195">
        <v>5</v>
      </c>
      <c r="E926" s="195">
        <v>185</v>
      </c>
      <c r="F926" s="195" t="s">
        <v>202</v>
      </c>
      <c r="G926" s="195" t="s">
        <v>4066</v>
      </c>
      <c r="H926" s="195">
        <v>566</v>
      </c>
      <c r="I926" s="36" t="str">
        <f t="shared" si="14"/>
        <v>Rivera, Yadiel</v>
      </c>
    </row>
    <row r="927" spans="1:9" x14ac:dyDescent="0.3">
      <c r="A927" s="195">
        <v>926</v>
      </c>
      <c r="B927" s="195">
        <v>452220</v>
      </c>
      <c r="C927" s="195">
        <v>1</v>
      </c>
      <c r="D927" s="195">
        <v>1</v>
      </c>
      <c r="E927" s="195">
        <v>186</v>
      </c>
      <c r="F927" s="195" t="s">
        <v>223</v>
      </c>
      <c r="G927" s="195" t="s">
        <v>458</v>
      </c>
      <c r="H927" s="195">
        <v>186</v>
      </c>
      <c r="I927" s="36" t="str">
        <f t="shared" si="14"/>
        <v>Drew, Stephen</v>
      </c>
    </row>
    <row r="928" spans="1:9" x14ac:dyDescent="0.3">
      <c r="A928" s="195">
        <v>927</v>
      </c>
      <c r="B928" s="195">
        <v>400284</v>
      </c>
      <c r="C928" s="195">
        <v>0.82622038379999996</v>
      </c>
      <c r="D928" s="195">
        <v>2</v>
      </c>
      <c r="E928" s="195">
        <v>186</v>
      </c>
      <c r="F928" s="195" t="s">
        <v>372</v>
      </c>
      <c r="G928" s="195" t="s">
        <v>371</v>
      </c>
      <c r="H928" s="195">
        <v>698</v>
      </c>
      <c r="I928" s="36" t="str">
        <f t="shared" si="14"/>
        <v>Utley, Chase</v>
      </c>
    </row>
    <row r="929" spans="1:9" x14ac:dyDescent="0.3">
      <c r="A929" s="195">
        <v>928</v>
      </c>
      <c r="B929" s="195">
        <v>493596</v>
      </c>
      <c r="C929" s="195">
        <v>0.81997953030000004</v>
      </c>
      <c r="D929" s="195">
        <v>3</v>
      </c>
      <c r="E929" s="195">
        <v>186</v>
      </c>
      <c r="F929" s="195" t="s">
        <v>523</v>
      </c>
      <c r="G929" s="195" t="s">
        <v>123</v>
      </c>
      <c r="H929" s="195">
        <v>50</v>
      </c>
      <c r="I929" s="36" t="str">
        <f t="shared" si="14"/>
        <v>Beckham, Gordon</v>
      </c>
    </row>
    <row r="930" spans="1:9" x14ac:dyDescent="0.3">
      <c r="A930" s="195">
        <v>929</v>
      </c>
      <c r="B930" s="195">
        <v>431094</v>
      </c>
      <c r="C930" s="195">
        <v>0.81994678539999999</v>
      </c>
      <c r="D930" s="195">
        <v>4</v>
      </c>
      <c r="E930" s="195">
        <v>186</v>
      </c>
      <c r="F930" s="195" t="s">
        <v>275</v>
      </c>
      <c r="G930" s="195" t="s">
        <v>80</v>
      </c>
      <c r="H930" s="195">
        <v>312</v>
      </c>
      <c r="I930" s="36" t="str">
        <f t="shared" si="14"/>
        <v>Hill, Aaron</v>
      </c>
    </row>
    <row r="931" spans="1:9" x14ac:dyDescent="0.3">
      <c r="A931" s="195">
        <v>930</v>
      </c>
      <c r="B931" s="195">
        <v>430637</v>
      </c>
      <c r="C931" s="195">
        <v>0.81159432480000004</v>
      </c>
      <c r="D931" s="195">
        <v>5</v>
      </c>
      <c r="E931" s="195">
        <v>186</v>
      </c>
      <c r="F931" s="195" t="s">
        <v>147</v>
      </c>
      <c r="G931" s="195" t="s">
        <v>448</v>
      </c>
      <c r="H931" s="195">
        <v>341</v>
      </c>
      <c r="I931" s="36" t="str">
        <f t="shared" si="14"/>
        <v>Johnson, Kelly</v>
      </c>
    </row>
    <row r="932" spans="1:9" x14ac:dyDescent="0.3">
      <c r="A932" s="195">
        <v>931</v>
      </c>
      <c r="B932" s="195">
        <v>592273</v>
      </c>
      <c r="C932" s="195">
        <v>1</v>
      </c>
      <c r="D932" s="195">
        <v>1</v>
      </c>
      <c r="E932" s="195">
        <v>187</v>
      </c>
      <c r="F932" s="195" t="s">
        <v>3945</v>
      </c>
      <c r="G932" s="195" t="s">
        <v>18</v>
      </c>
      <c r="H932" s="195">
        <v>187</v>
      </c>
      <c r="I932" s="36" t="str">
        <f t="shared" si="14"/>
        <v>Drury, Brandon</v>
      </c>
    </row>
    <row r="933" spans="1:9" x14ac:dyDescent="0.3">
      <c r="A933" s="195">
        <v>932</v>
      </c>
      <c r="B933" s="195">
        <v>570731</v>
      </c>
      <c r="C933" s="195">
        <v>0.83934086129999996</v>
      </c>
      <c r="D933" s="195">
        <v>2</v>
      </c>
      <c r="E933" s="195">
        <v>187</v>
      </c>
      <c r="F933" s="195" t="s">
        <v>2533</v>
      </c>
      <c r="G933" s="195" t="s">
        <v>234</v>
      </c>
      <c r="H933" s="195">
        <v>615</v>
      </c>
      <c r="I933" s="36" t="str">
        <f t="shared" si="14"/>
        <v>Schoop, Jonathan</v>
      </c>
    </row>
    <row r="934" spans="1:9" x14ac:dyDescent="0.3">
      <c r="A934" s="195">
        <v>933</v>
      </c>
      <c r="B934" s="195">
        <v>543401</v>
      </c>
      <c r="C934" s="195">
        <v>0.83289935159999995</v>
      </c>
      <c r="D934" s="195">
        <v>3</v>
      </c>
      <c r="E934" s="195">
        <v>187</v>
      </c>
      <c r="F934" s="195" t="s">
        <v>533</v>
      </c>
      <c r="G934" s="195" t="s">
        <v>17</v>
      </c>
      <c r="H934" s="195">
        <v>362</v>
      </c>
      <c r="I934" s="36" t="str">
        <f t="shared" si="14"/>
        <v>Kipnis, Jason</v>
      </c>
    </row>
    <row r="935" spans="1:9" x14ac:dyDescent="0.3">
      <c r="A935" s="195">
        <v>934</v>
      </c>
      <c r="B935" s="195">
        <v>608324</v>
      </c>
      <c r="C935" s="195">
        <v>0.82286344099999997</v>
      </c>
      <c r="D935" s="195">
        <v>4</v>
      </c>
      <c r="E935" s="195">
        <v>187</v>
      </c>
      <c r="F935" s="195" t="s">
        <v>4609</v>
      </c>
      <c r="G935" s="195" t="s">
        <v>122</v>
      </c>
      <c r="H935" s="195">
        <v>78</v>
      </c>
      <c r="I935" s="36" t="str">
        <f t="shared" si="14"/>
        <v>Bregman, Alex</v>
      </c>
    </row>
    <row r="936" spans="1:9" x14ac:dyDescent="0.3">
      <c r="A936" s="195">
        <v>935</v>
      </c>
      <c r="B936" s="195">
        <v>608369</v>
      </c>
      <c r="C936" s="195">
        <v>0.81900368450000005</v>
      </c>
      <c r="D936" s="195">
        <v>5</v>
      </c>
      <c r="E936" s="195">
        <v>187</v>
      </c>
      <c r="F936" s="195" t="s">
        <v>390</v>
      </c>
      <c r="G936" s="195" t="s">
        <v>131</v>
      </c>
      <c r="H936" s="195">
        <v>618</v>
      </c>
      <c r="I936" s="36" t="str">
        <f t="shared" si="14"/>
        <v>Seager, Corey</v>
      </c>
    </row>
    <row r="937" spans="1:9" x14ac:dyDescent="0.3">
      <c r="A937" s="195">
        <v>936</v>
      </c>
      <c r="B937" s="195">
        <v>446263</v>
      </c>
      <c r="C937" s="195">
        <v>1</v>
      </c>
      <c r="D937" s="195">
        <v>1</v>
      </c>
      <c r="E937" s="195">
        <v>188</v>
      </c>
      <c r="F937" s="195" t="s">
        <v>94</v>
      </c>
      <c r="G937" s="195" t="s">
        <v>93</v>
      </c>
      <c r="H937" s="195">
        <v>188</v>
      </c>
      <c r="I937" s="36" t="str">
        <f t="shared" si="14"/>
        <v>Duda, Lucas</v>
      </c>
    </row>
    <row r="938" spans="1:9" x14ac:dyDescent="0.3">
      <c r="A938" s="195">
        <v>937</v>
      </c>
      <c r="B938" s="195">
        <v>475253</v>
      </c>
      <c r="C938" s="195">
        <v>0.9526728686</v>
      </c>
      <c r="D938" s="195">
        <v>2</v>
      </c>
      <c r="E938" s="195">
        <v>188</v>
      </c>
      <c r="F938" s="195" t="s">
        <v>287</v>
      </c>
      <c r="G938" s="195" t="s">
        <v>63</v>
      </c>
      <c r="H938" s="195">
        <v>638</v>
      </c>
      <c r="I938" s="36" t="str">
        <f t="shared" si="14"/>
        <v>Smoak, Justin</v>
      </c>
    </row>
    <row r="939" spans="1:9" x14ac:dyDescent="0.3">
      <c r="A939" s="195">
        <v>938</v>
      </c>
      <c r="B939" s="195">
        <v>518735</v>
      </c>
      <c r="C939" s="195">
        <v>0.94383190029999997</v>
      </c>
      <c r="D939" s="195">
        <v>3</v>
      </c>
      <c r="E939" s="195">
        <v>188</v>
      </c>
      <c r="F939" s="195" t="s">
        <v>882</v>
      </c>
      <c r="G939" s="195" t="s">
        <v>883</v>
      </c>
      <c r="H939" s="195">
        <v>271</v>
      </c>
      <c r="I939" s="36" t="str">
        <f t="shared" si="14"/>
        <v>Grandal, Yasmani</v>
      </c>
    </row>
    <row r="940" spans="1:9" x14ac:dyDescent="0.3">
      <c r="A940" s="195">
        <v>939</v>
      </c>
      <c r="B940" s="195">
        <v>472528</v>
      </c>
      <c r="C940" s="195">
        <v>0.93786796780000004</v>
      </c>
      <c r="D940" s="195">
        <v>4</v>
      </c>
      <c r="E940" s="195">
        <v>188</v>
      </c>
      <c r="F940" s="195" t="s">
        <v>402</v>
      </c>
      <c r="G940" s="195" t="s">
        <v>95</v>
      </c>
      <c r="H940" s="195">
        <v>700</v>
      </c>
      <c r="I940" s="36" t="str">
        <f t="shared" si="14"/>
        <v>Valbuena, Luis</v>
      </c>
    </row>
    <row r="941" spans="1:9" x14ac:dyDescent="0.3">
      <c r="A941" s="195">
        <v>940</v>
      </c>
      <c r="B941" s="195">
        <v>448801</v>
      </c>
      <c r="C941" s="195">
        <v>0.93328971130000005</v>
      </c>
      <c r="D941" s="195">
        <v>5</v>
      </c>
      <c r="E941" s="195">
        <v>188</v>
      </c>
      <c r="F941" s="195" t="s">
        <v>85</v>
      </c>
      <c r="G941" s="195" t="s">
        <v>58</v>
      </c>
      <c r="H941" s="195">
        <v>159</v>
      </c>
      <c r="I941" s="36" t="str">
        <f t="shared" si="14"/>
        <v>Davis, Chris</v>
      </c>
    </row>
    <row r="942" spans="1:9" x14ac:dyDescent="0.3">
      <c r="A942" s="195">
        <v>941</v>
      </c>
      <c r="B942" s="195">
        <v>592274</v>
      </c>
      <c r="C942" s="195">
        <v>1</v>
      </c>
      <c r="D942" s="195">
        <v>1</v>
      </c>
      <c r="E942" s="195">
        <v>189</v>
      </c>
      <c r="F942" s="195" t="s">
        <v>2165</v>
      </c>
      <c r="G942" s="195" t="s">
        <v>14</v>
      </c>
      <c r="H942" s="195">
        <v>189</v>
      </c>
      <c r="I942" s="36" t="str">
        <f t="shared" si="14"/>
        <v>Duffy, Matt</v>
      </c>
    </row>
    <row r="943" spans="1:9" x14ac:dyDescent="0.3">
      <c r="A943" s="195">
        <v>942</v>
      </c>
      <c r="B943" s="195">
        <v>645848</v>
      </c>
      <c r="C943" s="195">
        <v>0.90579621889999995</v>
      </c>
      <c r="D943" s="195">
        <v>2</v>
      </c>
      <c r="E943" s="195">
        <v>189</v>
      </c>
      <c r="F943" s="195" t="s">
        <v>368</v>
      </c>
      <c r="G943" s="195" t="s">
        <v>3863</v>
      </c>
      <c r="H943" s="195">
        <v>21</v>
      </c>
      <c r="I943" s="36" t="str">
        <f t="shared" si="14"/>
        <v>Alvarez, Dariel</v>
      </c>
    </row>
    <row r="944" spans="1:9" x14ac:dyDescent="0.3">
      <c r="A944" s="195">
        <v>943</v>
      </c>
      <c r="B944" s="195">
        <v>552662</v>
      </c>
      <c r="C944" s="195">
        <v>0.88984247090000002</v>
      </c>
      <c r="D944" s="195">
        <v>3</v>
      </c>
      <c r="E944" s="195">
        <v>189</v>
      </c>
      <c r="F944" s="195" t="s">
        <v>2030</v>
      </c>
      <c r="G944" s="195" t="s">
        <v>2958</v>
      </c>
      <c r="H944" s="195">
        <v>579</v>
      </c>
      <c r="I944" s="36" t="str">
        <f t="shared" si="14"/>
        <v>Romero, Stefen</v>
      </c>
    </row>
    <row r="945" spans="1:9" x14ac:dyDescent="0.3">
      <c r="A945" s="195">
        <v>944</v>
      </c>
      <c r="B945" s="195">
        <v>501255</v>
      </c>
      <c r="C945" s="195">
        <v>0.85247503930000001</v>
      </c>
      <c r="D945" s="195">
        <v>4</v>
      </c>
      <c r="E945" s="195">
        <v>189</v>
      </c>
      <c r="F945" s="195" t="s">
        <v>3018</v>
      </c>
      <c r="G945" s="195" t="s">
        <v>380</v>
      </c>
      <c r="H945" s="195">
        <v>742</v>
      </c>
      <c r="I945" s="36" t="str">
        <f t="shared" si="14"/>
        <v>Ynoa, Rafael</v>
      </c>
    </row>
    <row r="946" spans="1:9" x14ac:dyDescent="0.3">
      <c r="A946" s="195">
        <v>945</v>
      </c>
      <c r="B946" s="195">
        <v>503437</v>
      </c>
      <c r="C946" s="195">
        <v>0.83140979479999999</v>
      </c>
      <c r="D946" s="195">
        <v>5</v>
      </c>
      <c r="E946" s="195">
        <v>189</v>
      </c>
      <c r="F946" s="195" t="s">
        <v>5232</v>
      </c>
      <c r="G946" s="195" t="s">
        <v>331</v>
      </c>
      <c r="H946" s="195">
        <v>57</v>
      </c>
      <c r="I946" s="36" t="str">
        <f t="shared" si="14"/>
        <v>Beresford, James</v>
      </c>
    </row>
    <row r="947" spans="1:9" x14ac:dyDescent="0.3">
      <c r="A947" s="195">
        <v>946</v>
      </c>
      <c r="B947" s="195">
        <v>622110</v>
      </c>
      <c r="C947" s="195">
        <v>1</v>
      </c>
      <c r="D947" s="195">
        <v>1</v>
      </c>
      <c r="E947" s="195">
        <v>190</v>
      </c>
      <c r="F947" s="195" t="s">
        <v>2165</v>
      </c>
      <c r="G947" s="195" t="s">
        <v>14</v>
      </c>
      <c r="H947" s="195">
        <v>190</v>
      </c>
      <c r="I947" s="36" t="str">
        <f t="shared" si="14"/>
        <v>Duffy, Matt</v>
      </c>
    </row>
    <row r="948" spans="1:9" x14ac:dyDescent="0.3">
      <c r="A948" s="195">
        <v>947</v>
      </c>
      <c r="B948" s="195">
        <v>543213</v>
      </c>
      <c r="C948" s="195">
        <v>0.93183551360000005</v>
      </c>
      <c r="D948" s="195">
        <v>2</v>
      </c>
      <c r="E948" s="195">
        <v>190</v>
      </c>
      <c r="F948" s="195" t="s">
        <v>473</v>
      </c>
      <c r="G948" s="195" t="s">
        <v>266</v>
      </c>
      <c r="H948" s="195">
        <v>249</v>
      </c>
      <c r="I948" s="36" t="str">
        <f t="shared" si="14"/>
        <v>Giavotella, Johnny</v>
      </c>
    </row>
    <row r="949" spans="1:9" x14ac:dyDescent="0.3">
      <c r="A949" s="195">
        <v>948</v>
      </c>
      <c r="B949" s="195">
        <v>591720</v>
      </c>
      <c r="C949" s="195">
        <v>0.91168159879999999</v>
      </c>
      <c r="D949" s="195">
        <v>3</v>
      </c>
      <c r="E949" s="195">
        <v>190</v>
      </c>
      <c r="F949" s="195" t="s">
        <v>4106</v>
      </c>
      <c r="G949" s="195" t="s">
        <v>1925</v>
      </c>
      <c r="H949" s="195">
        <v>683</v>
      </c>
      <c r="I949" s="36" t="str">
        <f t="shared" si="14"/>
        <v>Torreyes, Ronald</v>
      </c>
    </row>
    <row r="950" spans="1:9" x14ac:dyDescent="0.3">
      <c r="A950" s="195">
        <v>949</v>
      </c>
      <c r="B950" s="195">
        <v>500743</v>
      </c>
      <c r="C950" s="195">
        <v>0.89746046840000004</v>
      </c>
      <c r="D950" s="195">
        <v>4</v>
      </c>
      <c r="E950" s="195">
        <v>190</v>
      </c>
      <c r="F950" s="195" t="s">
        <v>2971</v>
      </c>
      <c r="G950" s="195" t="s">
        <v>258</v>
      </c>
      <c r="H950" s="195">
        <v>577</v>
      </c>
      <c r="I950" s="36" t="str">
        <f t="shared" si="14"/>
        <v>Rojas, Miguel</v>
      </c>
    </row>
    <row r="951" spans="1:9" x14ac:dyDescent="0.3">
      <c r="A951" s="195">
        <v>950</v>
      </c>
      <c r="B951" s="195">
        <v>594838</v>
      </c>
      <c r="C951" s="195">
        <v>0.87767587690000004</v>
      </c>
      <c r="D951" s="195">
        <v>5</v>
      </c>
      <c r="E951" s="195">
        <v>190</v>
      </c>
      <c r="F951" s="195" t="s">
        <v>2700</v>
      </c>
      <c r="G951" s="195" t="s">
        <v>2131</v>
      </c>
      <c r="H951" s="195">
        <v>270</v>
      </c>
      <c r="I951" s="36" t="str">
        <f t="shared" si="14"/>
        <v>Gosselin, Philip</v>
      </c>
    </row>
    <row r="952" spans="1:9" x14ac:dyDescent="0.3">
      <c r="A952" s="195">
        <v>951</v>
      </c>
      <c r="B952" s="195">
        <v>594807</v>
      </c>
      <c r="C952" s="195">
        <v>1</v>
      </c>
      <c r="D952" s="195">
        <v>1</v>
      </c>
      <c r="E952" s="195">
        <v>191</v>
      </c>
      <c r="F952" s="195" t="s">
        <v>2996</v>
      </c>
      <c r="G952" s="195" t="s">
        <v>148</v>
      </c>
      <c r="H952" s="195">
        <v>191</v>
      </c>
      <c r="I952" s="36" t="str">
        <f t="shared" si="14"/>
        <v>Duvall, Adam</v>
      </c>
    </row>
    <row r="953" spans="1:9" x14ac:dyDescent="0.3">
      <c r="A953" s="195">
        <v>952</v>
      </c>
      <c r="B953" s="195">
        <v>592669</v>
      </c>
      <c r="C953" s="195">
        <v>0.93744476409999999</v>
      </c>
      <c r="D953" s="195">
        <v>2</v>
      </c>
      <c r="E953" s="195">
        <v>191</v>
      </c>
      <c r="F953" s="195" t="s">
        <v>6348</v>
      </c>
      <c r="G953" s="195" t="s">
        <v>140</v>
      </c>
      <c r="H953" s="195">
        <v>557</v>
      </c>
      <c r="I953" s="36" t="str">
        <f t="shared" si="14"/>
        <v>Renfroe, Hunter</v>
      </c>
    </row>
    <row r="954" spans="1:9" x14ac:dyDescent="0.3">
      <c r="A954" s="195">
        <v>953</v>
      </c>
      <c r="B954" s="195">
        <v>545341</v>
      </c>
      <c r="C954" s="195">
        <v>0.93462682559999999</v>
      </c>
      <c r="D954" s="195">
        <v>3</v>
      </c>
      <c r="E954" s="195">
        <v>191</v>
      </c>
      <c r="F954" s="195" t="s">
        <v>3008</v>
      </c>
      <c r="G954" s="195" t="s">
        <v>3009</v>
      </c>
      <c r="H954" s="195">
        <v>277</v>
      </c>
      <c r="I954" s="36" t="str">
        <f t="shared" si="14"/>
        <v>Grichuk, Randal</v>
      </c>
    </row>
    <row r="955" spans="1:9" x14ac:dyDescent="0.3">
      <c r="A955" s="195">
        <v>954</v>
      </c>
      <c r="B955" s="195">
        <v>457803</v>
      </c>
      <c r="C955" s="195">
        <v>0.92742027520000003</v>
      </c>
      <c r="D955" s="195">
        <v>4</v>
      </c>
      <c r="E955" s="195">
        <v>191</v>
      </c>
      <c r="F955" s="195" t="s">
        <v>44</v>
      </c>
      <c r="G955" s="195" t="s">
        <v>43</v>
      </c>
      <c r="H955" s="195">
        <v>85</v>
      </c>
      <c r="I955" s="36" t="str">
        <f t="shared" si="14"/>
        <v>Bruce, Jay</v>
      </c>
    </row>
    <row r="956" spans="1:9" x14ac:dyDescent="0.3">
      <c r="A956" s="195">
        <v>955</v>
      </c>
      <c r="B956" s="195">
        <v>594988</v>
      </c>
      <c r="C956" s="195">
        <v>0.92180090609999998</v>
      </c>
      <c r="D956" s="195">
        <v>5</v>
      </c>
      <c r="E956" s="195">
        <v>191</v>
      </c>
      <c r="F956" s="195" t="s">
        <v>4079</v>
      </c>
      <c r="G956" s="195" t="s">
        <v>68</v>
      </c>
      <c r="H956" s="195">
        <v>613</v>
      </c>
      <c r="I956" s="36" t="str">
        <f t="shared" si="14"/>
        <v>Schebler, Scott</v>
      </c>
    </row>
    <row r="957" spans="1:9" x14ac:dyDescent="0.3">
      <c r="A957" s="195">
        <v>956</v>
      </c>
      <c r="B957" s="195">
        <v>502481</v>
      </c>
      <c r="C957" s="195">
        <v>1</v>
      </c>
      <c r="D957" s="195">
        <v>1</v>
      </c>
      <c r="E957" s="195">
        <v>192</v>
      </c>
      <c r="F957" s="195" t="s">
        <v>97</v>
      </c>
      <c r="G957" s="195" t="s">
        <v>96</v>
      </c>
      <c r="H957" s="195">
        <v>192</v>
      </c>
      <c r="I957" s="36" t="str">
        <f t="shared" si="14"/>
        <v>Dyson, Jarrod</v>
      </c>
    </row>
    <row r="958" spans="1:9" x14ac:dyDescent="0.3">
      <c r="A958" s="195">
        <v>957</v>
      </c>
      <c r="B958" s="195">
        <v>457727</v>
      </c>
      <c r="C958" s="195">
        <v>0.9305658497</v>
      </c>
      <c r="D958" s="195">
        <v>2</v>
      </c>
      <c r="E958" s="195">
        <v>192</v>
      </c>
      <c r="F958" s="195" t="s">
        <v>171</v>
      </c>
      <c r="G958" s="195" t="s">
        <v>170</v>
      </c>
      <c r="H958" s="195">
        <v>419</v>
      </c>
      <c r="I958" s="36" t="str">
        <f t="shared" si="14"/>
        <v>Maybin, Cameron</v>
      </c>
    </row>
    <row r="959" spans="1:9" x14ac:dyDescent="0.3">
      <c r="A959" s="195">
        <v>958</v>
      </c>
      <c r="B959" s="195">
        <v>571740</v>
      </c>
      <c r="C959" s="195">
        <v>0.91803955380000002</v>
      </c>
      <c r="D959" s="195">
        <v>3</v>
      </c>
      <c r="E959" s="195">
        <v>192</v>
      </c>
      <c r="F959" s="195" t="s">
        <v>130</v>
      </c>
      <c r="G959" s="195" t="s">
        <v>521</v>
      </c>
      <c r="H959" s="195">
        <v>283</v>
      </c>
      <c r="I959" s="36" t="str">
        <f t="shared" si="14"/>
        <v>Hamilton, Billy</v>
      </c>
    </row>
    <row r="960" spans="1:9" x14ac:dyDescent="0.3">
      <c r="A960" s="195">
        <v>959</v>
      </c>
      <c r="B960" s="195">
        <v>519184</v>
      </c>
      <c r="C960" s="195">
        <v>0.88517465149999996</v>
      </c>
      <c r="D960" s="195">
        <v>4</v>
      </c>
      <c r="E960" s="195">
        <v>192</v>
      </c>
      <c r="F960" s="195" t="s">
        <v>200</v>
      </c>
      <c r="G960" s="195" t="s">
        <v>107</v>
      </c>
      <c r="H960" s="195">
        <v>558</v>
      </c>
      <c r="I960" s="36" t="str">
        <f t="shared" si="14"/>
        <v>Revere, Ben</v>
      </c>
    </row>
    <row r="961" spans="1:9" x14ac:dyDescent="0.3">
      <c r="A961" s="195">
        <v>960</v>
      </c>
      <c r="B961" s="195">
        <v>434658</v>
      </c>
      <c r="C961" s="195">
        <v>0.87493736950000001</v>
      </c>
      <c r="D961" s="195">
        <v>5</v>
      </c>
      <c r="E961" s="195">
        <v>192</v>
      </c>
      <c r="F961" s="195" t="s">
        <v>85</v>
      </c>
      <c r="G961" s="195" t="s">
        <v>84</v>
      </c>
      <c r="H961" s="195">
        <v>163</v>
      </c>
      <c r="I961" s="36" t="str">
        <f t="shared" si="14"/>
        <v>Davis, Rajai</v>
      </c>
    </row>
    <row r="962" spans="1:9" x14ac:dyDescent="0.3">
      <c r="A962" s="195">
        <v>961</v>
      </c>
      <c r="B962" s="195">
        <v>594809</v>
      </c>
      <c r="C962" s="195">
        <v>1</v>
      </c>
      <c r="D962" s="195">
        <v>1</v>
      </c>
      <c r="E962" s="195">
        <v>193</v>
      </c>
      <c r="F962" s="195" t="s">
        <v>873</v>
      </c>
      <c r="G962" s="195" t="s">
        <v>148</v>
      </c>
      <c r="H962" s="195">
        <v>193</v>
      </c>
      <c r="I962" s="36" t="str">
        <f t="shared" si="14"/>
        <v>Eaton, Adam</v>
      </c>
    </row>
    <row r="963" spans="1:9" x14ac:dyDescent="0.3">
      <c r="A963" s="195">
        <v>962</v>
      </c>
      <c r="B963" s="195">
        <v>444482</v>
      </c>
      <c r="C963" s="195">
        <v>0.9060120103</v>
      </c>
      <c r="D963" s="195">
        <v>2</v>
      </c>
      <c r="E963" s="195">
        <v>193</v>
      </c>
      <c r="F963" s="195" t="s">
        <v>444</v>
      </c>
      <c r="G963" s="195" t="s">
        <v>88</v>
      </c>
      <c r="H963" s="195">
        <v>503</v>
      </c>
      <c r="I963" s="36" t="str">
        <f t="shared" ref="I963:I1026" si="15">F963&amp;", "&amp;G963</f>
        <v>Peralta, David</v>
      </c>
    </row>
    <row r="964" spans="1:9" x14ac:dyDescent="0.3">
      <c r="A964" s="195">
        <v>963</v>
      </c>
      <c r="B964" s="195">
        <v>542255</v>
      </c>
      <c r="C964" s="195">
        <v>0.85736823620000002</v>
      </c>
      <c r="D964" s="195">
        <v>3</v>
      </c>
      <c r="E964" s="195">
        <v>193</v>
      </c>
      <c r="F964" s="195" t="s">
        <v>2968</v>
      </c>
      <c r="G964" s="195" t="s">
        <v>2969</v>
      </c>
      <c r="H964" s="195">
        <v>329</v>
      </c>
      <c r="I964" s="36" t="str">
        <f t="shared" si="15"/>
        <v>Inciarte, Ender</v>
      </c>
    </row>
    <row r="965" spans="1:9" x14ac:dyDescent="0.3">
      <c r="A965" s="195">
        <v>964</v>
      </c>
      <c r="B965" s="195">
        <v>542993</v>
      </c>
      <c r="C965" s="195">
        <v>0.8479965424</v>
      </c>
      <c r="D965" s="195">
        <v>4</v>
      </c>
      <c r="E965" s="195">
        <v>193</v>
      </c>
      <c r="F965" s="195" t="s">
        <v>2274</v>
      </c>
      <c r="G965" s="195" t="s">
        <v>521</v>
      </c>
      <c r="H965" s="195">
        <v>89</v>
      </c>
      <c r="I965" s="36" t="str">
        <f t="shared" si="15"/>
        <v>Burns, Billy</v>
      </c>
    </row>
    <row r="966" spans="1:9" x14ac:dyDescent="0.3">
      <c r="A966" s="195">
        <v>965</v>
      </c>
      <c r="B966" s="195">
        <v>519184</v>
      </c>
      <c r="C966" s="195">
        <v>0.83386958960000002</v>
      </c>
      <c r="D966" s="195">
        <v>5</v>
      </c>
      <c r="E966" s="195">
        <v>193</v>
      </c>
      <c r="F966" s="195" t="s">
        <v>200</v>
      </c>
      <c r="G966" s="195" t="s">
        <v>107</v>
      </c>
      <c r="H966" s="195">
        <v>558</v>
      </c>
      <c r="I966" s="36" t="str">
        <f t="shared" si="15"/>
        <v>Revere, Ben</v>
      </c>
    </row>
    <row r="967" spans="1:9" x14ac:dyDescent="0.3">
      <c r="A967" s="195">
        <v>966</v>
      </c>
      <c r="B967" s="195">
        <v>518649</v>
      </c>
      <c r="C967" s="195">
        <v>1</v>
      </c>
      <c r="D967" s="195">
        <v>1</v>
      </c>
      <c r="E967" s="195">
        <v>194</v>
      </c>
      <c r="F967" s="195" t="s">
        <v>4613</v>
      </c>
      <c r="G967" s="195" t="s">
        <v>55</v>
      </c>
      <c r="H967" s="195">
        <v>194</v>
      </c>
      <c r="I967" s="36" t="str">
        <f t="shared" si="15"/>
        <v>Eibner, Brett</v>
      </c>
    </row>
    <row r="968" spans="1:9" x14ac:dyDescent="0.3">
      <c r="A968" s="195">
        <v>967</v>
      </c>
      <c r="B968" s="195">
        <v>666560</v>
      </c>
      <c r="C968" s="195">
        <v>0.91750337270000004</v>
      </c>
      <c r="D968" s="195">
        <v>2</v>
      </c>
      <c r="E968" s="195">
        <v>194</v>
      </c>
      <c r="F968" s="195" t="s">
        <v>4636</v>
      </c>
      <c r="G968" s="195" t="s">
        <v>5226</v>
      </c>
      <c r="H968" s="195">
        <v>488</v>
      </c>
      <c r="I968" s="36" t="str">
        <f t="shared" si="15"/>
        <v>Park, Byung Ho</v>
      </c>
    </row>
    <row r="969" spans="1:9" x14ac:dyDescent="0.3">
      <c r="A969" s="195">
        <v>968</v>
      </c>
      <c r="B969" s="195">
        <v>623182</v>
      </c>
      <c r="C969" s="195">
        <v>0.86921297829999999</v>
      </c>
      <c r="D969" s="195">
        <v>3</v>
      </c>
      <c r="E969" s="195">
        <v>194</v>
      </c>
      <c r="F969" s="195" t="s">
        <v>4627</v>
      </c>
      <c r="G969" s="195" t="s">
        <v>3821</v>
      </c>
      <c r="H969" s="195">
        <v>363</v>
      </c>
      <c r="I969" s="36" t="str">
        <f t="shared" si="15"/>
        <v>Kivlehan, Patrick</v>
      </c>
    </row>
    <row r="970" spans="1:9" x14ac:dyDescent="0.3">
      <c r="A970" s="195">
        <v>969</v>
      </c>
      <c r="B970" s="195">
        <v>543590</v>
      </c>
      <c r="C970" s="195">
        <v>0.86763289600000004</v>
      </c>
      <c r="D970" s="195">
        <v>4</v>
      </c>
      <c r="E970" s="195">
        <v>194</v>
      </c>
      <c r="F970" s="195" t="s">
        <v>905</v>
      </c>
      <c r="G970" s="195" t="s">
        <v>906</v>
      </c>
      <c r="H970" s="195">
        <v>467</v>
      </c>
      <c r="I970" s="36" t="str">
        <f t="shared" si="15"/>
        <v>Nieuwenhuis, Kirk</v>
      </c>
    </row>
    <row r="971" spans="1:9" x14ac:dyDescent="0.3">
      <c r="A971" s="195">
        <v>970</v>
      </c>
      <c r="B971" s="195">
        <v>592200</v>
      </c>
      <c r="C971" s="195">
        <v>0.85987603999999995</v>
      </c>
      <c r="D971" s="195">
        <v>5</v>
      </c>
      <c r="E971" s="195">
        <v>194</v>
      </c>
      <c r="F971" s="195" t="s">
        <v>2993</v>
      </c>
      <c r="G971" s="195" t="s">
        <v>2994</v>
      </c>
      <c r="H971" s="195">
        <v>114</v>
      </c>
      <c r="I971" s="36" t="str">
        <f t="shared" si="15"/>
        <v>Casali, Curt</v>
      </c>
    </row>
    <row r="972" spans="1:9" x14ac:dyDescent="0.3">
      <c r="A972" s="195">
        <v>971</v>
      </c>
      <c r="B972" s="195">
        <v>454560</v>
      </c>
      <c r="C972" s="195">
        <v>1</v>
      </c>
      <c r="D972" s="195">
        <v>1</v>
      </c>
      <c r="E972" s="195">
        <v>195</v>
      </c>
      <c r="F972" s="195" t="s">
        <v>416</v>
      </c>
      <c r="G972" s="195" t="s">
        <v>269</v>
      </c>
      <c r="H972" s="195">
        <v>195</v>
      </c>
      <c r="I972" s="36" t="str">
        <f t="shared" si="15"/>
        <v>Ellis, A.J.</v>
      </c>
    </row>
    <row r="973" spans="1:9" x14ac:dyDescent="0.3">
      <c r="A973" s="195">
        <v>972</v>
      </c>
      <c r="B973" s="195">
        <v>121347</v>
      </c>
      <c r="C973" s="195">
        <v>0.96467148469999997</v>
      </c>
      <c r="D973" s="195">
        <v>2</v>
      </c>
      <c r="E973" s="195">
        <v>195</v>
      </c>
      <c r="F973" s="195" t="s">
        <v>267</v>
      </c>
      <c r="G973" s="195" t="s">
        <v>122</v>
      </c>
      <c r="H973" s="195">
        <v>574</v>
      </c>
      <c r="I973" s="36" t="str">
        <f t="shared" si="15"/>
        <v>Rodriguez, Alex</v>
      </c>
    </row>
    <row r="974" spans="1:9" x14ac:dyDescent="0.3">
      <c r="A974" s="195">
        <v>973</v>
      </c>
      <c r="B974" s="195">
        <v>150029</v>
      </c>
      <c r="C974" s="195">
        <v>0.95776045779999996</v>
      </c>
      <c r="D974" s="195">
        <v>3</v>
      </c>
      <c r="E974" s="195">
        <v>195</v>
      </c>
      <c r="F974" s="195" t="s">
        <v>239</v>
      </c>
      <c r="G974" s="195" t="s">
        <v>238</v>
      </c>
      <c r="H974" s="195">
        <v>728</v>
      </c>
      <c r="I974" s="36" t="str">
        <f t="shared" si="15"/>
        <v>Werth, Jayson</v>
      </c>
    </row>
    <row r="975" spans="1:9" x14ac:dyDescent="0.3">
      <c r="A975" s="195">
        <v>974</v>
      </c>
      <c r="B975" s="195">
        <v>434563</v>
      </c>
      <c r="C975" s="195">
        <v>0.94865048240000005</v>
      </c>
      <c r="D975" s="195">
        <v>4</v>
      </c>
      <c r="E975" s="195">
        <v>195</v>
      </c>
      <c r="F975" s="195" t="s">
        <v>329</v>
      </c>
      <c r="G975" s="195" t="s">
        <v>20</v>
      </c>
      <c r="H975" s="195">
        <v>591</v>
      </c>
      <c r="I975" s="36" t="str">
        <f t="shared" si="15"/>
        <v>Ruiz, Carlos</v>
      </c>
    </row>
    <row r="976" spans="1:9" x14ac:dyDescent="0.3">
      <c r="A976" s="195">
        <v>975</v>
      </c>
      <c r="B976" s="195">
        <v>471083</v>
      </c>
      <c r="C976" s="195">
        <v>0.94493420439999998</v>
      </c>
      <c r="D976" s="195">
        <v>5</v>
      </c>
      <c r="E976" s="195">
        <v>195</v>
      </c>
      <c r="F976" s="195" t="s">
        <v>393</v>
      </c>
      <c r="G976" s="195" t="s">
        <v>258</v>
      </c>
      <c r="H976" s="195">
        <v>439</v>
      </c>
      <c r="I976" s="36" t="str">
        <f t="shared" si="15"/>
        <v>Montero, Miguel</v>
      </c>
    </row>
    <row r="977" spans="1:9" x14ac:dyDescent="0.3">
      <c r="A977" s="195">
        <v>976</v>
      </c>
      <c r="B977" s="195">
        <v>453056</v>
      </c>
      <c r="C977" s="195">
        <v>1</v>
      </c>
      <c r="D977" s="195">
        <v>1</v>
      </c>
      <c r="E977" s="195">
        <v>196</v>
      </c>
      <c r="F977" s="195" t="s">
        <v>100</v>
      </c>
      <c r="G977" s="195" t="s">
        <v>99</v>
      </c>
      <c r="H977" s="195">
        <v>196</v>
      </c>
      <c r="I977" s="36" t="str">
        <f t="shared" si="15"/>
        <v>Ellsbury, Jacoby</v>
      </c>
    </row>
    <row r="978" spans="1:9" x14ac:dyDescent="0.3">
      <c r="A978" s="195">
        <v>977</v>
      </c>
      <c r="B978" s="195">
        <v>457727</v>
      </c>
      <c r="C978" s="195">
        <v>0.91278999110000003</v>
      </c>
      <c r="D978" s="195">
        <v>2</v>
      </c>
      <c r="E978" s="195">
        <v>196</v>
      </c>
      <c r="F978" s="195" t="s">
        <v>171</v>
      </c>
      <c r="G978" s="195" t="s">
        <v>170</v>
      </c>
      <c r="H978" s="195">
        <v>419</v>
      </c>
      <c r="I978" s="36" t="str">
        <f t="shared" si="15"/>
        <v>Maybin, Cameron</v>
      </c>
    </row>
    <row r="979" spans="1:9" x14ac:dyDescent="0.3">
      <c r="A979" s="195">
        <v>978</v>
      </c>
      <c r="B979" s="195">
        <v>493114</v>
      </c>
      <c r="C979" s="195">
        <v>0.89759809530000001</v>
      </c>
      <c r="D979" s="195">
        <v>3</v>
      </c>
      <c r="E979" s="195">
        <v>196</v>
      </c>
      <c r="F979" s="195" t="s">
        <v>933</v>
      </c>
      <c r="G979" s="195" t="s">
        <v>934</v>
      </c>
      <c r="H979" s="195">
        <v>29</v>
      </c>
      <c r="I979" s="36" t="str">
        <f t="shared" si="15"/>
        <v>Aoki, Norichika</v>
      </c>
    </row>
    <row r="980" spans="1:9" x14ac:dyDescent="0.3">
      <c r="A980" s="195">
        <v>979</v>
      </c>
      <c r="B980" s="195">
        <v>435062</v>
      </c>
      <c r="C980" s="195">
        <v>0.87759466760000004</v>
      </c>
      <c r="D980" s="195">
        <v>4</v>
      </c>
      <c r="E980" s="195">
        <v>196</v>
      </c>
      <c r="F980" s="195" t="s">
        <v>432</v>
      </c>
      <c r="G980" s="195" t="s">
        <v>431</v>
      </c>
      <c r="H980" s="195">
        <v>357</v>
      </c>
      <c r="I980" s="36" t="str">
        <f t="shared" si="15"/>
        <v>Kendrick, Howie</v>
      </c>
    </row>
    <row r="981" spans="1:9" x14ac:dyDescent="0.3">
      <c r="A981" s="195">
        <v>980</v>
      </c>
      <c r="B981" s="195">
        <v>434636</v>
      </c>
      <c r="C981" s="195">
        <v>0.87310893810000001</v>
      </c>
      <c r="D981" s="195">
        <v>5</v>
      </c>
      <c r="E981" s="195">
        <v>196</v>
      </c>
      <c r="F981" s="195" t="s">
        <v>185</v>
      </c>
      <c r="G981" s="195" t="s">
        <v>184</v>
      </c>
      <c r="H981" s="195">
        <v>485</v>
      </c>
      <c r="I981" s="36" t="str">
        <f t="shared" si="15"/>
        <v>Pagan, Angel</v>
      </c>
    </row>
    <row r="982" spans="1:9" x14ac:dyDescent="0.3">
      <c r="A982" s="195">
        <v>981</v>
      </c>
      <c r="B982" s="195">
        <v>518653</v>
      </c>
      <c r="C982" s="195">
        <v>1</v>
      </c>
      <c r="D982" s="195">
        <v>1</v>
      </c>
      <c r="E982" s="195">
        <v>197</v>
      </c>
      <c r="F982" s="195" t="s">
        <v>946</v>
      </c>
      <c r="G982" s="195" t="s">
        <v>947</v>
      </c>
      <c r="H982" s="195">
        <v>197</v>
      </c>
      <c r="I982" s="36" t="str">
        <f t="shared" si="15"/>
        <v>Elmore, Jacob</v>
      </c>
    </row>
    <row r="983" spans="1:9" x14ac:dyDescent="0.3">
      <c r="A983" s="195">
        <v>982</v>
      </c>
      <c r="B983" s="195">
        <v>537953</v>
      </c>
      <c r="C983" s="195">
        <v>0.9337485391</v>
      </c>
      <c r="D983" s="195">
        <v>2</v>
      </c>
      <c r="E983" s="195">
        <v>197</v>
      </c>
      <c r="F983" s="195" t="s">
        <v>183</v>
      </c>
      <c r="G983" s="195" t="s">
        <v>182</v>
      </c>
      <c r="H983" s="195">
        <v>460</v>
      </c>
      <c r="I983" s="36" t="str">
        <f t="shared" si="15"/>
        <v>Nava, Daniel</v>
      </c>
    </row>
    <row r="984" spans="1:9" x14ac:dyDescent="0.3">
      <c r="A984" s="195">
        <v>983</v>
      </c>
      <c r="B984" s="195">
        <v>400085</v>
      </c>
      <c r="C984" s="195">
        <v>0.91443756040000002</v>
      </c>
      <c r="D984" s="195">
        <v>3</v>
      </c>
      <c r="E984" s="195">
        <v>197</v>
      </c>
      <c r="F984" s="195" t="s">
        <v>226</v>
      </c>
      <c r="G984" s="195" t="s">
        <v>225</v>
      </c>
      <c r="H984" s="195">
        <v>661</v>
      </c>
      <c r="I984" s="36" t="str">
        <f t="shared" si="15"/>
        <v>Suzuki, Ichiro</v>
      </c>
    </row>
    <row r="985" spans="1:9" x14ac:dyDescent="0.3">
      <c r="A985" s="195">
        <v>984</v>
      </c>
      <c r="B985" s="195">
        <v>430910</v>
      </c>
      <c r="C985" s="195">
        <v>0.90438827749999995</v>
      </c>
      <c r="D985" s="195">
        <v>4</v>
      </c>
      <c r="E985" s="195">
        <v>197</v>
      </c>
      <c r="F985" s="195" t="s">
        <v>352</v>
      </c>
      <c r="G985" s="195" t="s">
        <v>454</v>
      </c>
      <c r="H985" s="195">
        <v>498</v>
      </c>
      <c r="I985" s="36" t="str">
        <f t="shared" si="15"/>
        <v>Pena, Brayan</v>
      </c>
    </row>
    <row r="986" spans="1:9" x14ac:dyDescent="0.3">
      <c r="A986" s="195">
        <v>985</v>
      </c>
      <c r="B986" s="195">
        <v>455755</v>
      </c>
      <c r="C986" s="195">
        <v>0.89825106809999999</v>
      </c>
      <c r="D986" s="195">
        <v>5</v>
      </c>
      <c r="E986" s="195">
        <v>197</v>
      </c>
      <c r="F986" s="195" t="s">
        <v>389</v>
      </c>
      <c r="G986" s="195" t="s">
        <v>58</v>
      </c>
      <c r="H986" s="195">
        <v>655</v>
      </c>
      <c r="I986" s="36" t="str">
        <f t="shared" si="15"/>
        <v>Stewart, Chris</v>
      </c>
    </row>
    <row r="987" spans="1:9" x14ac:dyDescent="0.3">
      <c r="A987" s="195">
        <v>986</v>
      </c>
      <c r="B987" s="195">
        <v>429665</v>
      </c>
      <c r="C987" s="195">
        <v>1</v>
      </c>
      <c r="D987" s="195">
        <v>1</v>
      </c>
      <c r="E987" s="195">
        <v>198</v>
      </c>
      <c r="F987" s="195" t="s">
        <v>365</v>
      </c>
      <c r="G987" s="195" t="s">
        <v>364</v>
      </c>
      <c r="H987" s="195">
        <v>198</v>
      </c>
      <c r="I987" s="36" t="str">
        <f t="shared" si="15"/>
        <v>Encarnacion, Edwin</v>
      </c>
    </row>
    <row r="988" spans="1:9" x14ac:dyDescent="0.3">
      <c r="A988" s="195">
        <v>987</v>
      </c>
      <c r="B988" s="195">
        <v>518626</v>
      </c>
      <c r="C988" s="195">
        <v>0.9518505209</v>
      </c>
      <c r="D988" s="195">
        <v>2</v>
      </c>
      <c r="E988" s="195">
        <v>198</v>
      </c>
      <c r="F988" s="195" t="s">
        <v>494</v>
      </c>
      <c r="G988" s="195" t="s">
        <v>129</v>
      </c>
      <c r="H988" s="195">
        <v>183</v>
      </c>
      <c r="I988" s="36" t="str">
        <f t="shared" si="15"/>
        <v>Donaldson, Josh</v>
      </c>
    </row>
    <row r="989" spans="1:9" x14ac:dyDescent="0.3">
      <c r="A989" s="195">
        <v>988</v>
      </c>
      <c r="B989" s="195">
        <v>443558</v>
      </c>
      <c r="C989" s="195">
        <v>0.9457248291</v>
      </c>
      <c r="D989" s="195">
        <v>3</v>
      </c>
      <c r="E989" s="195">
        <v>198</v>
      </c>
      <c r="F989" s="195" t="s">
        <v>79</v>
      </c>
      <c r="G989" s="195" t="s">
        <v>78</v>
      </c>
      <c r="H989" s="195">
        <v>152</v>
      </c>
      <c r="I989" s="36" t="str">
        <f t="shared" si="15"/>
        <v>Cruz, Nelson</v>
      </c>
    </row>
    <row r="990" spans="1:9" x14ac:dyDescent="0.3">
      <c r="A990" s="195">
        <v>989</v>
      </c>
      <c r="B990" s="195">
        <v>459964</v>
      </c>
      <c r="C990" s="195">
        <v>0.92432606669999995</v>
      </c>
      <c r="D990" s="195">
        <v>4</v>
      </c>
      <c r="E990" s="195">
        <v>198</v>
      </c>
      <c r="F990" s="195" t="s">
        <v>152</v>
      </c>
      <c r="G990" s="195" t="s">
        <v>151</v>
      </c>
      <c r="H990" s="195">
        <v>348</v>
      </c>
      <c r="I990" s="36" t="str">
        <f t="shared" si="15"/>
        <v>Joyce, Matthew</v>
      </c>
    </row>
    <row r="991" spans="1:9" x14ac:dyDescent="0.3">
      <c r="A991" s="195">
        <v>990</v>
      </c>
      <c r="B991" s="195">
        <v>434670</v>
      </c>
      <c r="C991" s="195">
        <v>0.92245714479999996</v>
      </c>
      <c r="D991" s="195">
        <v>5</v>
      </c>
      <c r="E991" s="195">
        <v>198</v>
      </c>
      <c r="F991" s="195" t="s">
        <v>194</v>
      </c>
      <c r="G991" s="195" t="s">
        <v>425</v>
      </c>
      <c r="H991" s="195">
        <v>542</v>
      </c>
      <c r="I991" s="36" t="str">
        <f t="shared" si="15"/>
        <v>Ramirez, Hanley</v>
      </c>
    </row>
    <row r="992" spans="1:9" x14ac:dyDescent="0.3">
      <c r="A992" s="195">
        <v>991</v>
      </c>
      <c r="B992" s="195">
        <v>641553</v>
      </c>
      <c r="C992" s="195">
        <v>1</v>
      </c>
      <c r="D992" s="195">
        <v>1</v>
      </c>
      <c r="E992" s="195">
        <v>199</v>
      </c>
      <c r="F992" s="195" t="s">
        <v>6627</v>
      </c>
      <c r="G992" s="195" t="s">
        <v>148</v>
      </c>
      <c r="H992" s="195">
        <v>199</v>
      </c>
      <c r="I992" s="36" t="str">
        <f t="shared" si="15"/>
        <v>Engel, Adam</v>
      </c>
    </row>
    <row r="993" spans="1:9" x14ac:dyDescent="0.3">
      <c r="A993" s="195">
        <v>992</v>
      </c>
      <c r="B993" s="195">
        <v>592444</v>
      </c>
      <c r="C993" s="195">
        <v>0.9535364516</v>
      </c>
      <c r="D993" s="195">
        <v>2</v>
      </c>
      <c r="E993" s="195">
        <v>199</v>
      </c>
      <c r="F993" s="195" t="s">
        <v>149</v>
      </c>
      <c r="G993" s="195" t="s">
        <v>5206</v>
      </c>
      <c r="H993" s="195">
        <v>344</v>
      </c>
      <c r="I993" s="36" t="str">
        <f t="shared" si="15"/>
        <v>Jones, JaCoby</v>
      </c>
    </row>
    <row r="994" spans="1:9" x14ac:dyDescent="0.3">
      <c r="A994" s="195">
        <v>993</v>
      </c>
      <c r="B994" s="195">
        <v>570489</v>
      </c>
      <c r="C994" s="195">
        <v>0.94016906820000001</v>
      </c>
      <c r="D994" s="195">
        <v>3</v>
      </c>
      <c r="E994" s="195">
        <v>199</v>
      </c>
      <c r="F994" s="195" t="s">
        <v>2966</v>
      </c>
      <c r="G994" s="195" t="s">
        <v>2967</v>
      </c>
      <c r="H994" s="195">
        <v>12</v>
      </c>
      <c r="I994" s="36" t="str">
        <f t="shared" si="15"/>
        <v>Alcantara, Arismendy</v>
      </c>
    </row>
    <row r="995" spans="1:9" x14ac:dyDescent="0.3">
      <c r="A995" s="195">
        <v>994</v>
      </c>
      <c r="B995" s="195">
        <v>572241</v>
      </c>
      <c r="C995" s="195">
        <v>0.91721389600000003</v>
      </c>
      <c r="D995" s="195">
        <v>4</v>
      </c>
      <c r="E995" s="195">
        <v>199</v>
      </c>
      <c r="F995" s="195" t="s">
        <v>6651</v>
      </c>
      <c r="G995" s="195" t="s">
        <v>88</v>
      </c>
      <c r="H995" s="195">
        <v>724</v>
      </c>
      <c r="I995" s="36" t="str">
        <f t="shared" si="15"/>
        <v>Washington, David</v>
      </c>
    </row>
    <row r="996" spans="1:9" x14ac:dyDescent="0.3">
      <c r="A996" s="195">
        <v>995</v>
      </c>
      <c r="B996" s="195">
        <v>624507</v>
      </c>
      <c r="C996" s="195">
        <v>0.90663737290000002</v>
      </c>
      <c r="D996" s="195">
        <v>5</v>
      </c>
      <c r="E996" s="195">
        <v>199</v>
      </c>
      <c r="F996" s="195" t="s">
        <v>149</v>
      </c>
      <c r="G996" s="195" t="s">
        <v>6575</v>
      </c>
      <c r="H996" s="195">
        <v>345</v>
      </c>
      <c r="I996" s="36" t="str">
        <f t="shared" si="15"/>
        <v>Jones, Ryder</v>
      </c>
    </row>
    <row r="997" spans="1:9" x14ac:dyDescent="0.3">
      <c r="A997" s="195">
        <v>996</v>
      </c>
      <c r="B997" s="195">
        <v>640447</v>
      </c>
      <c r="C997" s="195">
        <v>1</v>
      </c>
      <c r="D997" s="195">
        <v>1</v>
      </c>
      <c r="E997" s="195">
        <v>200</v>
      </c>
      <c r="F997" s="195" t="s">
        <v>2035</v>
      </c>
      <c r="G997" s="195" t="s">
        <v>2116</v>
      </c>
      <c r="H997" s="195">
        <v>200</v>
      </c>
      <c r="I997" s="36" t="str">
        <f t="shared" si="15"/>
        <v>Ervin, Phil</v>
      </c>
    </row>
    <row r="998" spans="1:9" x14ac:dyDescent="0.3">
      <c r="A998" s="195">
        <v>997</v>
      </c>
      <c r="B998" s="195">
        <v>621433</v>
      </c>
      <c r="C998" s="195">
        <v>0.90249072959999999</v>
      </c>
      <c r="D998" s="195">
        <v>2</v>
      </c>
      <c r="E998" s="195">
        <v>200</v>
      </c>
      <c r="F998" s="195" t="s">
        <v>298</v>
      </c>
      <c r="G998" s="195" t="s">
        <v>55</v>
      </c>
      <c r="H998" s="195">
        <v>519</v>
      </c>
      <c r="I998" s="36" t="str">
        <f t="shared" si="15"/>
        <v>Phillips, Brett</v>
      </c>
    </row>
    <row r="999" spans="1:9" x14ac:dyDescent="0.3">
      <c r="A999" s="195">
        <v>998</v>
      </c>
      <c r="B999" s="195">
        <v>572669</v>
      </c>
      <c r="C999" s="195">
        <v>0.88721726850000004</v>
      </c>
      <c r="D999" s="195">
        <v>3</v>
      </c>
      <c r="E999" s="195">
        <v>200</v>
      </c>
      <c r="F999" s="195" t="s">
        <v>504</v>
      </c>
      <c r="G999" s="195" t="s">
        <v>6390</v>
      </c>
      <c r="H999" s="195">
        <v>4</v>
      </c>
      <c r="I999" s="36" t="str">
        <f t="shared" si="15"/>
        <v>Adams, Lane</v>
      </c>
    </row>
    <row r="1000" spans="1:9" x14ac:dyDescent="0.3">
      <c r="A1000" s="195">
        <v>999</v>
      </c>
      <c r="B1000" s="195">
        <v>664056</v>
      </c>
      <c r="C1000" s="195">
        <v>0.84995904550000001</v>
      </c>
      <c r="D1000" s="195">
        <v>4</v>
      </c>
      <c r="E1000" s="195">
        <v>200</v>
      </c>
      <c r="F1000" s="195" t="s">
        <v>6397</v>
      </c>
      <c r="G1000" s="195" t="s">
        <v>500</v>
      </c>
      <c r="H1000" s="195">
        <v>40</v>
      </c>
      <c r="I1000" s="36" t="str">
        <f t="shared" si="15"/>
        <v>Bader, Harrison</v>
      </c>
    </row>
    <row r="1001" spans="1:9" x14ac:dyDescent="0.3">
      <c r="A1001" s="195">
        <v>1000</v>
      </c>
      <c r="B1001" s="195">
        <v>605548</v>
      </c>
      <c r="C1001" s="195">
        <v>0.79437369140000003</v>
      </c>
      <c r="D1001" s="195">
        <v>5</v>
      </c>
      <c r="E1001" s="195">
        <v>200</v>
      </c>
      <c r="F1001" s="195" t="s">
        <v>6600</v>
      </c>
      <c r="G1001" s="195" t="s">
        <v>36</v>
      </c>
      <c r="H1001" s="195">
        <v>746</v>
      </c>
      <c r="I1001" s="36" t="str">
        <f t="shared" si="15"/>
        <v>Zimmer, Bradley</v>
      </c>
    </row>
    <row r="1002" spans="1:9" x14ac:dyDescent="0.3">
      <c r="A1002" s="195">
        <v>1001</v>
      </c>
      <c r="B1002" s="195">
        <v>444876</v>
      </c>
      <c r="C1002" s="195">
        <v>1</v>
      </c>
      <c r="D1002" s="195">
        <v>1</v>
      </c>
      <c r="E1002" s="195">
        <v>201</v>
      </c>
      <c r="F1002" s="195" t="s">
        <v>349</v>
      </c>
      <c r="G1002" s="195" t="s">
        <v>483</v>
      </c>
      <c r="H1002" s="195">
        <v>201</v>
      </c>
      <c r="I1002" s="36" t="str">
        <f t="shared" si="15"/>
        <v>Escobar, Alcides</v>
      </c>
    </row>
    <row r="1003" spans="1:9" x14ac:dyDescent="0.3">
      <c r="A1003" s="195">
        <v>1002</v>
      </c>
      <c r="B1003" s="195">
        <v>543281</v>
      </c>
      <c r="C1003" s="195">
        <v>0.9181635064</v>
      </c>
      <c r="D1003" s="195">
        <v>2</v>
      </c>
      <c r="E1003" s="195">
        <v>201</v>
      </c>
      <c r="F1003" s="195" t="s">
        <v>500</v>
      </c>
      <c r="G1003" s="195" t="s">
        <v>129</v>
      </c>
      <c r="H1003" s="195">
        <v>291</v>
      </c>
      <c r="I1003" s="36" t="str">
        <f t="shared" si="15"/>
        <v>Harrison, Josh</v>
      </c>
    </row>
    <row r="1004" spans="1:9" x14ac:dyDescent="0.3">
      <c r="A1004" s="195">
        <v>1003</v>
      </c>
      <c r="B1004" s="195">
        <v>588751</v>
      </c>
      <c r="C1004" s="195">
        <v>0.91404536059999997</v>
      </c>
      <c r="D1004" s="195">
        <v>3</v>
      </c>
      <c r="E1004" s="195">
        <v>201</v>
      </c>
      <c r="F1004" s="195" t="s">
        <v>890</v>
      </c>
      <c r="G1004" s="195" t="s">
        <v>891</v>
      </c>
      <c r="H1004" s="195">
        <v>296</v>
      </c>
      <c r="I1004" s="36" t="str">
        <f t="shared" si="15"/>
        <v>Hechavarria, Adeiny</v>
      </c>
    </row>
    <row r="1005" spans="1:9" x14ac:dyDescent="0.3">
      <c r="A1005" s="195">
        <v>1004</v>
      </c>
      <c r="B1005" s="195">
        <v>520471</v>
      </c>
      <c r="C1005" s="195">
        <v>0.90394623169999999</v>
      </c>
      <c r="D1005" s="195">
        <v>4</v>
      </c>
      <c r="E1005" s="195">
        <v>201</v>
      </c>
      <c r="F1005" s="195" t="s">
        <v>877</v>
      </c>
      <c r="G1005" s="195" t="s">
        <v>301</v>
      </c>
      <c r="H1005" s="195">
        <v>236</v>
      </c>
      <c r="I1005" s="36" t="str">
        <f t="shared" si="15"/>
        <v>Galvis, Freddy</v>
      </c>
    </row>
    <row r="1006" spans="1:9" x14ac:dyDescent="0.3">
      <c r="A1006" s="195">
        <v>1005</v>
      </c>
      <c r="B1006" s="195">
        <v>591720</v>
      </c>
      <c r="C1006" s="195">
        <v>0.87437241139999999</v>
      </c>
      <c r="D1006" s="195">
        <v>5</v>
      </c>
      <c r="E1006" s="195">
        <v>201</v>
      </c>
      <c r="F1006" s="195" t="s">
        <v>4106</v>
      </c>
      <c r="G1006" s="195" t="s">
        <v>1925</v>
      </c>
      <c r="H1006" s="195">
        <v>683</v>
      </c>
      <c r="I1006" s="36" t="str">
        <f t="shared" si="15"/>
        <v>Torreyes, Ronald</v>
      </c>
    </row>
    <row r="1007" spans="1:9" x14ac:dyDescent="0.3">
      <c r="A1007" s="195">
        <v>1006</v>
      </c>
      <c r="B1007" s="195">
        <v>500871</v>
      </c>
      <c r="C1007" s="195">
        <v>1</v>
      </c>
      <c r="D1007" s="195">
        <v>1</v>
      </c>
      <c r="E1007" s="195">
        <v>202</v>
      </c>
      <c r="F1007" s="195" t="s">
        <v>349</v>
      </c>
      <c r="G1007" s="195" t="s">
        <v>348</v>
      </c>
      <c r="H1007" s="195">
        <v>202</v>
      </c>
      <c r="I1007" s="36" t="str">
        <f t="shared" si="15"/>
        <v>Escobar, Eduardo</v>
      </c>
    </row>
    <row r="1008" spans="1:9" x14ac:dyDescent="0.3">
      <c r="A1008" s="195">
        <v>1007</v>
      </c>
      <c r="B1008" s="195">
        <v>605113</v>
      </c>
      <c r="C1008" s="195">
        <v>0.86021411140000004</v>
      </c>
      <c r="D1008" s="195">
        <v>2</v>
      </c>
      <c r="E1008" s="195">
        <v>202</v>
      </c>
      <c r="F1008" s="195" t="s">
        <v>2965</v>
      </c>
      <c r="G1008" s="195" t="s">
        <v>161</v>
      </c>
      <c r="H1008" s="195">
        <v>9</v>
      </c>
      <c r="I1008" s="36" t="str">
        <f t="shared" si="15"/>
        <v>Ahmed, Nick</v>
      </c>
    </row>
    <row r="1009" spans="1:9" x14ac:dyDescent="0.3">
      <c r="A1009" s="195">
        <v>1008</v>
      </c>
      <c r="B1009" s="195">
        <v>520471</v>
      </c>
      <c r="C1009" s="195">
        <v>0.8479019096</v>
      </c>
      <c r="D1009" s="195">
        <v>3</v>
      </c>
      <c r="E1009" s="195">
        <v>202</v>
      </c>
      <c r="F1009" s="195" t="s">
        <v>877</v>
      </c>
      <c r="G1009" s="195" t="s">
        <v>301</v>
      </c>
      <c r="H1009" s="195">
        <v>236</v>
      </c>
      <c r="I1009" s="36" t="str">
        <f t="shared" si="15"/>
        <v>Galvis, Freddy</v>
      </c>
    </row>
    <row r="1010" spans="1:9" x14ac:dyDescent="0.3">
      <c r="A1010" s="195">
        <v>1009</v>
      </c>
      <c r="B1010" s="195">
        <v>543063</v>
      </c>
      <c r="C1010" s="195">
        <v>0.83367325839999995</v>
      </c>
      <c r="D1010" s="195">
        <v>4</v>
      </c>
      <c r="E1010" s="195">
        <v>202</v>
      </c>
      <c r="F1010" s="195" t="s">
        <v>74</v>
      </c>
      <c r="G1010" s="195" t="s">
        <v>18</v>
      </c>
      <c r="H1010" s="195">
        <v>147</v>
      </c>
      <c r="I1010" s="36" t="str">
        <f t="shared" si="15"/>
        <v>Crawford, Brandon</v>
      </c>
    </row>
    <row r="1011" spans="1:9" x14ac:dyDescent="0.3">
      <c r="A1011" s="195">
        <v>1010</v>
      </c>
      <c r="B1011" s="195">
        <v>570560</v>
      </c>
      <c r="C1011" s="195">
        <v>0.8056512951</v>
      </c>
      <c r="D1011" s="195">
        <v>5</v>
      </c>
      <c r="E1011" s="195">
        <v>202</v>
      </c>
      <c r="F1011" s="195" t="s">
        <v>302</v>
      </c>
      <c r="G1011" s="195" t="s">
        <v>20</v>
      </c>
      <c r="H1011" s="195">
        <v>600</v>
      </c>
      <c r="I1011" s="36" t="str">
        <f t="shared" si="15"/>
        <v>Sanchez, Carlos</v>
      </c>
    </row>
    <row r="1012" spans="1:9" x14ac:dyDescent="0.3">
      <c r="A1012" s="195">
        <v>1011</v>
      </c>
      <c r="B1012" s="195">
        <v>488862</v>
      </c>
      <c r="C1012" s="195">
        <v>1</v>
      </c>
      <c r="D1012" s="195">
        <v>1</v>
      </c>
      <c r="E1012" s="195">
        <v>203</v>
      </c>
      <c r="F1012" s="195" t="s">
        <v>349</v>
      </c>
      <c r="G1012" s="195" t="s">
        <v>377</v>
      </c>
      <c r="H1012" s="195">
        <v>203</v>
      </c>
      <c r="I1012" s="36" t="str">
        <f t="shared" si="15"/>
        <v>Escobar, Yunel</v>
      </c>
    </row>
    <row r="1013" spans="1:9" x14ac:dyDescent="0.3">
      <c r="A1013" s="195">
        <v>1012</v>
      </c>
      <c r="B1013" s="195">
        <v>445988</v>
      </c>
      <c r="C1013" s="195">
        <v>0.97881701659999998</v>
      </c>
      <c r="D1013" s="195">
        <v>2</v>
      </c>
      <c r="E1013" s="195">
        <v>203</v>
      </c>
      <c r="F1013" s="195" t="s">
        <v>190</v>
      </c>
      <c r="G1013" s="195" t="s">
        <v>159</v>
      </c>
      <c r="H1013" s="195">
        <v>533</v>
      </c>
      <c r="I1013" s="36" t="str">
        <f t="shared" si="15"/>
        <v>Prado, Martin</v>
      </c>
    </row>
    <row r="1014" spans="1:9" x14ac:dyDescent="0.3">
      <c r="A1014" s="195">
        <v>1013</v>
      </c>
      <c r="B1014" s="195">
        <v>456030</v>
      </c>
      <c r="C1014" s="195">
        <v>0.92023290329999996</v>
      </c>
      <c r="D1014" s="195">
        <v>3</v>
      </c>
      <c r="E1014" s="195">
        <v>203</v>
      </c>
      <c r="F1014" s="195" t="s">
        <v>374</v>
      </c>
      <c r="G1014" s="195" t="s">
        <v>373</v>
      </c>
      <c r="H1014" s="195">
        <v>497</v>
      </c>
      <c r="I1014" s="36" t="str">
        <f t="shared" si="15"/>
        <v>Pedroia, Dustin</v>
      </c>
    </row>
    <row r="1015" spans="1:9" x14ac:dyDescent="0.3">
      <c r="A1015" s="195">
        <v>1014</v>
      </c>
      <c r="B1015" s="195">
        <v>425877</v>
      </c>
      <c r="C1015" s="195">
        <v>0.91964177390000001</v>
      </c>
      <c r="D1015" s="195">
        <v>4</v>
      </c>
      <c r="E1015" s="195">
        <v>203</v>
      </c>
      <c r="F1015" s="195" t="s">
        <v>271</v>
      </c>
      <c r="G1015" s="195" t="s">
        <v>270</v>
      </c>
      <c r="H1015" s="195">
        <v>435</v>
      </c>
      <c r="I1015" s="36" t="str">
        <f t="shared" si="15"/>
        <v>Molina, Yadier</v>
      </c>
    </row>
    <row r="1016" spans="1:9" x14ac:dyDescent="0.3">
      <c r="A1016" s="195">
        <v>1015</v>
      </c>
      <c r="B1016" s="195">
        <v>493114</v>
      </c>
      <c r="C1016" s="195">
        <v>0.90514366329999996</v>
      </c>
      <c r="D1016" s="195">
        <v>5</v>
      </c>
      <c r="E1016" s="195">
        <v>203</v>
      </c>
      <c r="F1016" s="195" t="s">
        <v>933</v>
      </c>
      <c r="G1016" s="195" t="s">
        <v>934</v>
      </c>
      <c r="H1016" s="195">
        <v>29</v>
      </c>
      <c r="I1016" s="36" t="str">
        <f t="shared" si="15"/>
        <v>Aoki, Norichika</v>
      </c>
    </row>
    <row r="1017" spans="1:9" x14ac:dyDescent="0.3">
      <c r="A1017" s="195">
        <v>1016</v>
      </c>
      <c r="B1017" s="195">
        <v>457787</v>
      </c>
      <c r="C1017" s="195">
        <v>1</v>
      </c>
      <c r="D1017" s="195">
        <v>1</v>
      </c>
      <c r="E1017" s="195">
        <v>204</v>
      </c>
      <c r="F1017" s="195" t="s">
        <v>459</v>
      </c>
      <c r="G1017" s="195" t="s">
        <v>346</v>
      </c>
      <c r="H1017" s="195">
        <v>204</v>
      </c>
      <c r="I1017" s="36" t="str">
        <f t="shared" si="15"/>
        <v>Espinosa, Danny</v>
      </c>
    </row>
    <row r="1018" spans="1:9" x14ac:dyDescent="0.3">
      <c r="A1018" s="195">
        <v>1017</v>
      </c>
      <c r="B1018" s="195">
        <v>489267</v>
      </c>
      <c r="C1018" s="195">
        <v>0.87670930209999998</v>
      </c>
      <c r="D1018" s="195">
        <v>2</v>
      </c>
      <c r="E1018" s="195">
        <v>204</v>
      </c>
      <c r="F1018" s="195" t="s">
        <v>450</v>
      </c>
      <c r="G1018" s="195" t="s">
        <v>148</v>
      </c>
      <c r="H1018" s="195">
        <v>583</v>
      </c>
      <c r="I1018" s="36" t="str">
        <f t="shared" si="15"/>
        <v>Rosales, Adam</v>
      </c>
    </row>
    <row r="1019" spans="1:9" x14ac:dyDescent="0.3">
      <c r="A1019" s="195">
        <v>1018</v>
      </c>
      <c r="B1019" s="195">
        <v>446481</v>
      </c>
      <c r="C1019" s="195">
        <v>0.84733806789999999</v>
      </c>
      <c r="D1019" s="195">
        <v>3</v>
      </c>
      <c r="E1019" s="195">
        <v>204</v>
      </c>
      <c r="F1019" s="195" t="s">
        <v>267</v>
      </c>
      <c r="G1019" s="195" t="s">
        <v>388</v>
      </c>
      <c r="H1019" s="195">
        <v>575</v>
      </c>
      <c r="I1019" s="36" t="str">
        <f t="shared" si="15"/>
        <v>Rodriguez, Sean</v>
      </c>
    </row>
    <row r="1020" spans="1:9" x14ac:dyDescent="0.3">
      <c r="A1020" s="195">
        <v>1019</v>
      </c>
      <c r="B1020" s="195">
        <v>543038</v>
      </c>
      <c r="C1020" s="195">
        <v>0.79120010409999997</v>
      </c>
      <c r="D1020" s="195">
        <v>4</v>
      </c>
      <c r="E1020" s="195">
        <v>204</v>
      </c>
      <c r="F1020" s="195" t="s">
        <v>1875</v>
      </c>
      <c r="G1020" s="195" t="s">
        <v>3915</v>
      </c>
      <c r="H1020" s="195">
        <v>134</v>
      </c>
      <c r="I1020" s="36" t="str">
        <f t="shared" si="15"/>
        <v>Coleman, Dusty</v>
      </c>
    </row>
    <row r="1021" spans="1:9" x14ac:dyDescent="0.3">
      <c r="A1021" s="195">
        <v>1020</v>
      </c>
      <c r="B1021" s="195">
        <v>545337</v>
      </c>
      <c r="C1021" s="195">
        <v>0.73183548050000002</v>
      </c>
      <c r="D1021" s="195">
        <v>5</v>
      </c>
      <c r="E1021" s="195">
        <v>204</v>
      </c>
      <c r="F1021" s="195" t="s">
        <v>6588</v>
      </c>
      <c r="G1021" s="195" t="s">
        <v>198</v>
      </c>
      <c r="H1021" s="195">
        <v>218</v>
      </c>
      <c r="I1021" s="36" t="str">
        <f t="shared" si="15"/>
        <v>Fontana, Nolan</v>
      </c>
    </row>
    <row r="1022" spans="1:9" x14ac:dyDescent="0.3">
      <c r="A1022" s="195">
        <v>1021</v>
      </c>
      <c r="B1022" s="195">
        <v>444843</v>
      </c>
      <c r="C1022" s="195">
        <v>1</v>
      </c>
      <c r="D1022" s="195">
        <v>1</v>
      </c>
      <c r="E1022" s="195">
        <v>205</v>
      </c>
      <c r="F1022" s="195" t="s">
        <v>102</v>
      </c>
      <c r="G1022" s="195" t="s">
        <v>101</v>
      </c>
      <c r="H1022" s="195">
        <v>205</v>
      </c>
      <c r="I1022" s="36" t="str">
        <f t="shared" si="15"/>
        <v>Ethier, Andre</v>
      </c>
    </row>
    <row r="1023" spans="1:9" x14ac:dyDescent="0.3">
      <c r="A1023" s="195">
        <v>1022</v>
      </c>
      <c r="B1023" s="195">
        <v>519208</v>
      </c>
      <c r="C1023" s="195">
        <v>0.95167368299999999</v>
      </c>
      <c r="D1023" s="195">
        <v>2</v>
      </c>
      <c r="E1023" s="195">
        <v>205</v>
      </c>
      <c r="F1023" s="195" t="s">
        <v>204</v>
      </c>
      <c r="G1023" s="195" t="s">
        <v>394</v>
      </c>
      <c r="H1023" s="195">
        <v>570</v>
      </c>
      <c r="I1023" s="36" t="str">
        <f t="shared" si="15"/>
        <v>Robinson, Clint</v>
      </c>
    </row>
    <row r="1024" spans="1:9" x14ac:dyDescent="0.3">
      <c r="A1024" s="195">
        <v>1023</v>
      </c>
      <c r="B1024" s="195">
        <v>400121</v>
      </c>
      <c r="C1024" s="195">
        <v>0.91625432169999999</v>
      </c>
      <c r="D1024" s="195">
        <v>3</v>
      </c>
      <c r="E1024" s="195">
        <v>205</v>
      </c>
      <c r="F1024" s="195" t="s">
        <v>164</v>
      </c>
      <c r="G1024" s="195" t="s">
        <v>356</v>
      </c>
      <c r="H1024" s="195">
        <v>413</v>
      </c>
      <c r="I1024" s="36" t="str">
        <f t="shared" si="15"/>
        <v>Martinez, Victor</v>
      </c>
    </row>
    <row r="1025" spans="1:9" x14ac:dyDescent="0.3">
      <c r="A1025" s="195">
        <v>1024</v>
      </c>
      <c r="B1025" s="195">
        <v>425902</v>
      </c>
      <c r="C1025" s="195">
        <v>0.90609824390000004</v>
      </c>
      <c r="D1025" s="195">
        <v>4</v>
      </c>
      <c r="E1025" s="195">
        <v>205</v>
      </c>
      <c r="F1025" s="195" t="s">
        <v>422</v>
      </c>
      <c r="G1025" s="195" t="s">
        <v>421</v>
      </c>
      <c r="H1025" s="195">
        <v>210</v>
      </c>
      <c r="I1025" s="36" t="str">
        <f t="shared" si="15"/>
        <v>Fielder, Prince</v>
      </c>
    </row>
    <row r="1026" spans="1:9" x14ac:dyDescent="0.3">
      <c r="A1026" s="195">
        <v>1025</v>
      </c>
      <c r="B1026" s="195">
        <v>425509</v>
      </c>
      <c r="C1026" s="195">
        <v>0.87112134109999995</v>
      </c>
      <c r="D1026" s="195">
        <v>5</v>
      </c>
      <c r="E1026" s="195">
        <v>205</v>
      </c>
      <c r="F1026" s="195" t="s">
        <v>444</v>
      </c>
      <c r="G1026" s="195" t="s">
        <v>443</v>
      </c>
      <c r="H1026" s="195">
        <v>504</v>
      </c>
      <c r="I1026" s="36" t="str">
        <f t="shared" si="15"/>
        <v>Peralta, Jhonny</v>
      </c>
    </row>
    <row r="1027" spans="1:9" x14ac:dyDescent="0.3">
      <c r="A1027" s="195">
        <v>1026</v>
      </c>
      <c r="B1027" s="195">
        <v>595943</v>
      </c>
      <c r="C1027" s="195">
        <v>1</v>
      </c>
      <c r="D1027" s="195">
        <v>1</v>
      </c>
      <c r="E1027" s="195">
        <v>206</v>
      </c>
      <c r="F1027" s="195" t="s">
        <v>6515</v>
      </c>
      <c r="G1027" s="195" t="s">
        <v>6516</v>
      </c>
      <c r="H1027" s="195">
        <v>206</v>
      </c>
      <c r="I1027" s="36" t="str">
        <f t="shared" ref="I1027:I1090" si="16">F1027&amp;", "&amp;G1027</f>
        <v>Evans, Phillip</v>
      </c>
    </row>
    <row r="1028" spans="1:9" x14ac:dyDescent="0.3">
      <c r="A1028" s="195">
        <v>1027</v>
      </c>
      <c r="B1028" s="195">
        <v>605170</v>
      </c>
      <c r="C1028" s="195">
        <v>0.90398599160000004</v>
      </c>
      <c r="D1028" s="195">
        <v>2</v>
      </c>
      <c r="E1028" s="195">
        <v>206</v>
      </c>
      <c r="F1028" s="195" t="s">
        <v>6468</v>
      </c>
      <c r="G1028" s="195" t="s">
        <v>356</v>
      </c>
      <c r="H1028" s="195">
        <v>109</v>
      </c>
      <c r="I1028" s="36" t="str">
        <f t="shared" si="16"/>
        <v>Caratini, Victor</v>
      </c>
    </row>
    <row r="1029" spans="1:9" x14ac:dyDescent="0.3">
      <c r="A1029" s="195">
        <v>1028</v>
      </c>
      <c r="B1029" s="195">
        <v>621471</v>
      </c>
      <c r="C1029" s="195">
        <v>0.88404412860000003</v>
      </c>
      <c r="D1029" s="195">
        <v>3</v>
      </c>
      <c r="E1029" s="195">
        <v>206</v>
      </c>
      <c r="F1029" s="195" t="s">
        <v>6602</v>
      </c>
      <c r="G1029" s="195" t="s">
        <v>6603</v>
      </c>
      <c r="H1029" s="195">
        <v>532</v>
      </c>
      <c r="I1029" s="36" t="str">
        <f t="shared" si="16"/>
        <v>Powell, Boog</v>
      </c>
    </row>
    <row r="1030" spans="1:9" x14ac:dyDescent="0.3">
      <c r="A1030" s="195">
        <v>1029</v>
      </c>
      <c r="B1030" s="195">
        <v>600466</v>
      </c>
      <c r="C1030" s="195">
        <v>0.87922198409999996</v>
      </c>
      <c r="D1030" s="195">
        <v>4</v>
      </c>
      <c r="E1030" s="195">
        <v>206</v>
      </c>
      <c r="F1030" s="195" t="s">
        <v>6475</v>
      </c>
      <c r="G1030" s="195" t="s">
        <v>6476</v>
      </c>
      <c r="H1030" s="195">
        <v>546</v>
      </c>
      <c r="I1030" s="36" t="str">
        <f t="shared" si="16"/>
        <v>Read, Raudy</v>
      </c>
    </row>
    <row r="1031" spans="1:9" x14ac:dyDescent="0.3">
      <c r="A1031" s="195">
        <v>1030</v>
      </c>
      <c r="B1031" s="195">
        <v>600869</v>
      </c>
      <c r="C1031" s="195">
        <v>0.87016778009999995</v>
      </c>
      <c r="D1031" s="195">
        <v>5</v>
      </c>
      <c r="E1031" s="195">
        <v>206</v>
      </c>
      <c r="F1031" s="195" t="s">
        <v>4603</v>
      </c>
      <c r="G1031" s="195" t="s">
        <v>4604</v>
      </c>
      <c r="H1031" s="195">
        <v>106</v>
      </c>
      <c r="I1031" s="36" t="str">
        <f t="shared" si="16"/>
        <v>Candelario, Jeimer</v>
      </c>
    </row>
    <row r="1032" spans="1:9" x14ac:dyDescent="0.3">
      <c r="A1032" s="195">
        <v>1031</v>
      </c>
      <c r="B1032" s="195">
        <v>571657</v>
      </c>
      <c r="C1032" s="195">
        <v>1</v>
      </c>
      <c r="D1032" s="195">
        <v>1</v>
      </c>
      <c r="E1032" s="195">
        <v>207</v>
      </c>
      <c r="F1032" s="195" t="s">
        <v>3310</v>
      </c>
      <c r="G1032" s="195" t="s">
        <v>29</v>
      </c>
      <c r="H1032" s="195">
        <v>207</v>
      </c>
      <c r="I1032" s="36" t="str">
        <f t="shared" si="16"/>
        <v>Farmer, Kyle</v>
      </c>
    </row>
    <row r="1033" spans="1:9" x14ac:dyDescent="0.3">
      <c r="A1033" s="195">
        <v>1032</v>
      </c>
      <c r="B1033" s="195">
        <v>592710</v>
      </c>
      <c r="C1033" s="195">
        <v>0.91370804829999996</v>
      </c>
      <c r="D1033" s="195">
        <v>2</v>
      </c>
      <c r="E1033" s="195">
        <v>207</v>
      </c>
      <c r="F1033" s="195" t="s">
        <v>970</v>
      </c>
      <c r="G1033" s="195" t="s">
        <v>129</v>
      </c>
      <c r="H1033" s="195">
        <v>595</v>
      </c>
      <c r="I1033" s="36" t="str">
        <f t="shared" si="16"/>
        <v>Rutledge, Josh</v>
      </c>
    </row>
    <row r="1034" spans="1:9" x14ac:dyDescent="0.3">
      <c r="A1034" s="195">
        <v>1033</v>
      </c>
      <c r="B1034" s="195">
        <v>492802</v>
      </c>
      <c r="C1034" s="195">
        <v>0.82191625749999997</v>
      </c>
      <c r="D1034" s="195">
        <v>3</v>
      </c>
      <c r="E1034" s="195">
        <v>207</v>
      </c>
      <c r="F1034" s="195" t="s">
        <v>5188</v>
      </c>
      <c r="G1034" s="195" t="s">
        <v>189</v>
      </c>
      <c r="H1034" s="195">
        <v>274</v>
      </c>
      <c r="I1034" s="36" t="str">
        <f t="shared" si="16"/>
        <v>Graterol, Juan</v>
      </c>
    </row>
    <row r="1035" spans="1:9" x14ac:dyDescent="0.3">
      <c r="A1035" s="195">
        <v>1034</v>
      </c>
      <c r="B1035" s="195">
        <v>607732</v>
      </c>
      <c r="C1035" s="195">
        <v>0.80464323449999997</v>
      </c>
      <c r="D1035" s="195">
        <v>4</v>
      </c>
      <c r="E1035" s="195">
        <v>207</v>
      </c>
      <c r="F1035" s="195" t="s">
        <v>5052</v>
      </c>
      <c r="G1035" s="195" t="s">
        <v>947</v>
      </c>
      <c r="H1035" s="195">
        <v>650</v>
      </c>
      <c r="I1035" s="36" t="str">
        <f t="shared" si="16"/>
        <v>Stallings, Jacob</v>
      </c>
    </row>
    <row r="1036" spans="1:9" x14ac:dyDescent="0.3">
      <c r="A1036" s="195">
        <v>1035</v>
      </c>
      <c r="B1036" s="195">
        <v>519222</v>
      </c>
      <c r="C1036" s="195">
        <v>0.80168700599999998</v>
      </c>
      <c r="D1036" s="195">
        <v>5</v>
      </c>
      <c r="E1036" s="195">
        <v>207</v>
      </c>
      <c r="F1036" s="195" t="s">
        <v>322</v>
      </c>
      <c r="G1036" s="195" t="s">
        <v>141</v>
      </c>
      <c r="H1036" s="195">
        <v>581</v>
      </c>
      <c r="I1036" s="36" t="str">
        <f t="shared" si="16"/>
        <v>Romine, Austin</v>
      </c>
    </row>
    <row r="1037" spans="1:9" x14ac:dyDescent="0.3">
      <c r="A1037" s="195">
        <v>1036</v>
      </c>
      <c r="B1037" s="195">
        <v>605227</v>
      </c>
      <c r="C1037" s="195">
        <v>1</v>
      </c>
      <c r="D1037" s="195">
        <v>1</v>
      </c>
      <c r="E1037" s="195">
        <v>208</v>
      </c>
      <c r="F1037" s="195" t="s">
        <v>3952</v>
      </c>
      <c r="G1037" s="195" t="s">
        <v>227</v>
      </c>
      <c r="H1037" s="195">
        <v>208</v>
      </c>
      <c r="I1037" s="36" t="str">
        <f t="shared" si="16"/>
        <v>Featherston, Taylor</v>
      </c>
    </row>
    <row r="1038" spans="1:9" x14ac:dyDescent="0.3">
      <c r="A1038" s="195">
        <v>1037</v>
      </c>
      <c r="B1038" s="195">
        <v>543459</v>
      </c>
      <c r="C1038" s="195">
        <v>0.88190205970000002</v>
      </c>
      <c r="D1038" s="195">
        <v>2</v>
      </c>
      <c r="E1038" s="195">
        <v>208</v>
      </c>
      <c r="F1038" s="195" t="s">
        <v>519</v>
      </c>
      <c r="G1038" s="195" t="s">
        <v>400</v>
      </c>
      <c r="H1038" s="195">
        <v>385</v>
      </c>
      <c r="I1038" s="36" t="str">
        <f t="shared" si="16"/>
        <v>Lombardozzi, Steve</v>
      </c>
    </row>
    <row r="1039" spans="1:9" x14ac:dyDescent="0.3">
      <c r="A1039" s="195">
        <v>1038</v>
      </c>
      <c r="B1039" s="195">
        <v>543038</v>
      </c>
      <c r="C1039" s="195">
        <v>0.86306977549999997</v>
      </c>
      <c r="D1039" s="195">
        <v>3</v>
      </c>
      <c r="E1039" s="195">
        <v>208</v>
      </c>
      <c r="F1039" s="195" t="s">
        <v>1875</v>
      </c>
      <c r="G1039" s="195" t="s">
        <v>3915</v>
      </c>
      <c r="H1039" s="195">
        <v>134</v>
      </c>
      <c r="I1039" s="36" t="str">
        <f t="shared" si="16"/>
        <v>Coleman, Dusty</v>
      </c>
    </row>
    <row r="1040" spans="1:9" x14ac:dyDescent="0.3">
      <c r="A1040" s="195">
        <v>1039</v>
      </c>
      <c r="B1040" s="195">
        <v>502273</v>
      </c>
      <c r="C1040" s="195">
        <v>0.85386240189999996</v>
      </c>
      <c r="D1040" s="195">
        <v>4</v>
      </c>
      <c r="E1040" s="195">
        <v>208</v>
      </c>
      <c r="F1040" s="195" t="s">
        <v>418</v>
      </c>
      <c r="G1040" s="195" t="s">
        <v>221</v>
      </c>
      <c r="H1040" s="195">
        <v>228</v>
      </c>
      <c r="I1040" s="36" t="str">
        <f t="shared" si="16"/>
        <v>Freeman, Mike</v>
      </c>
    </row>
    <row r="1041" spans="1:9" x14ac:dyDescent="0.3">
      <c r="A1041" s="195">
        <v>1040</v>
      </c>
      <c r="B1041" s="195">
        <v>641796</v>
      </c>
      <c r="C1041" s="195">
        <v>0.81485727370000005</v>
      </c>
      <c r="D1041" s="195">
        <v>5</v>
      </c>
      <c r="E1041" s="195">
        <v>208</v>
      </c>
      <c r="F1041" s="195" t="s">
        <v>6427</v>
      </c>
      <c r="G1041" s="195" t="s">
        <v>320</v>
      </c>
      <c r="H1041" s="195">
        <v>384</v>
      </c>
      <c r="I1041" s="36" t="str">
        <f t="shared" si="16"/>
        <v>Locastro, Tim</v>
      </c>
    </row>
    <row r="1042" spans="1:9" x14ac:dyDescent="0.3">
      <c r="A1042" s="195">
        <v>1041</v>
      </c>
      <c r="B1042" s="195">
        <v>543148</v>
      </c>
      <c r="C1042" s="195">
        <v>1</v>
      </c>
      <c r="D1042" s="195">
        <v>1</v>
      </c>
      <c r="E1042" s="195">
        <v>209</v>
      </c>
      <c r="F1042" s="195" t="s">
        <v>321</v>
      </c>
      <c r="G1042" s="195" t="s">
        <v>320</v>
      </c>
      <c r="H1042" s="195">
        <v>209</v>
      </c>
      <c r="I1042" s="36" t="str">
        <f t="shared" si="16"/>
        <v>Federowicz, Tim</v>
      </c>
    </row>
    <row r="1043" spans="1:9" x14ac:dyDescent="0.3">
      <c r="A1043" s="195">
        <v>1042</v>
      </c>
      <c r="B1043" s="195">
        <v>542963</v>
      </c>
      <c r="C1043" s="195">
        <v>0.95170642400000005</v>
      </c>
      <c r="D1043" s="195">
        <v>2</v>
      </c>
      <c r="E1043" s="195">
        <v>209</v>
      </c>
      <c r="F1043" s="195" t="s">
        <v>939</v>
      </c>
      <c r="G1043" s="195" t="s">
        <v>486</v>
      </c>
      <c r="H1043" s="195">
        <v>76</v>
      </c>
      <c r="I1043" s="36" t="str">
        <f t="shared" si="16"/>
        <v>Brantly, Rob</v>
      </c>
    </row>
    <row r="1044" spans="1:9" x14ac:dyDescent="0.3">
      <c r="A1044" s="195">
        <v>1043</v>
      </c>
      <c r="B1044" s="195">
        <v>502570</v>
      </c>
      <c r="C1044" s="195">
        <v>0.94502556790000003</v>
      </c>
      <c r="D1044" s="195">
        <v>3</v>
      </c>
      <c r="E1044" s="195">
        <v>209</v>
      </c>
      <c r="F1044" s="195" t="s">
        <v>3957</v>
      </c>
      <c r="G1044" s="195" t="s">
        <v>3958</v>
      </c>
      <c r="H1044" s="195">
        <v>233</v>
      </c>
      <c r="I1044" s="36" t="str">
        <f t="shared" si="16"/>
        <v>Gale, Rocky</v>
      </c>
    </row>
    <row r="1045" spans="1:9" x14ac:dyDescent="0.3">
      <c r="A1045" s="195">
        <v>1044</v>
      </c>
      <c r="B1045" s="195">
        <v>474233</v>
      </c>
      <c r="C1045" s="195">
        <v>0.92227278000000001</v>
      </c>
      <c r="D1045" s="195">
        <v>4</v>
      </c>
      <c r="E1045" s="195">
        <v>209</v>
      </c>
      <c r="F1045" s="195" t="s">
        <v>338</v>
      </c>
      <c r="G1045" s="195" t="s">
        <v>26</v>
      </c>
      <c r="H1045" s="195">
        <v>138</v>
      </c>
      <c r="I1045" s="36" t="str">
        <f t="shared" si="16"/>
        <v>Conger, Hank</v>
      </c>
    </row>
    <row r="1046" spans="1:9" x14ac:dyDescent="0.3">
      <c r="A1046" s="195">
        <v>1045</v>
      </c>
      <c r="B1046" s="195">
        <v>607257</v>
      </c>
      <c r="C1046" s="195">
        <v>0.91449761709999999</v>
      </c>
      <c r="D1046" s="195">
        <v>5</v>
      </c>
      <c r="E1046" s="195">
        <v>209</v>
      </c>
      <c r="F1046" s="195" t="s">
        <v>296</v>
      </c>
      <c r="G1046" s="195" t="s">
        <v>380</v>
      </c>
      <c r="H1046" s="195">
        <v>388</v>
      </c>
      <c r="I1046" s="36" t="str">
        <f t="shared" si="16"/>
        <v>Lopez, Rafael</v>
      </c>
    </row>
    <row r="1047" spans="1:9" x14ac:dyDescent="0.3">
      <c r="A1047" s="195">
        <v>1046</v>
      </c>
      <c r="B1047" s="195">
        <v>425902</v>
      </c>
      <c r="C1047" s="195">
        <v>1</v>
      </c>
      <c r="D1047" s="195">
        <v>1</v>
      </c>
      <c r="E1047" s="195">
        <v>210</v>
      </c>
      <c r="F1047" s="195" t="s">
        <v>422</v>
      </c>
      <c r="G1047" s="195" t="s">
        <v>421</v>
      </c>
      <c r="H1047" s="195">
        <v>210</v>
      </c>
      <c r="I1047" s="36" t="str">
        <f t="shared" si="16"/>
        <v>Fielder, Prince</v>
      </c>
    </row>
    <row r="1048" spans="1:9" x14ac:dyDescent="0.3">
      <c r="A1048" s="195">
        <v>1047</v>
      </c>
      <c r="B1048" s="195">
        <v>519208</v>
      </c>
      <c r="C1048" s="195">
        <v>0.96251918140000003</v>
      </c>
      <c r="D1048" s="195">
        <v>2</v>
      </c>
      <c r="E1048" s="195">
        <v>210</v>
      </c>
      <c r="F1048" s="195" t="s">
        <v>204</v>
      </c>
      <c r="G1048" s="195" t="s">
        <v>394</v>
      </c>
      <c r="H1048" s="195">
        <v>570</v>
      </c>
      <c r="I1048" s="36" t="str">
        <f t="shared" si="16"/>
        <v>Robinson, Clint</v>
      </c>
    </row>
    <row r="1049" spans="1:9" x14ac:dyDescent="0.3">
      <c r="A1049" s="195">
        <v>1048</v>
      </c>
      <c r="B1049" s="195">
        <v>400121</v>
      </c>
      <c r="C1049" s="195">
        <v>0.91941890920000002</v>
      </c>
      <c r="D1049" s="195">
        <v>3</v>
      </c>
      <c r="E1049" s="195">
        <v>210</v>
      </c>
      <c r="F1049" s="195" t="s">
        <v>164</v>
      </c>
      <c r="G1049" s="195" t="s">
        <v>356</v>
      </c>
      <c r="H1049" s="195">
        <v>413</v>
      </c>
      <c r="I1049" s="36" t="str">
        <f t="shared" si="16"/>
        <v>Martinez, Victor</v>
      </c>
    </row>
    <row r="1050" spans="1:9" x14ac:dyDescent="0.3">
      <c r="A1050" s="195">
        <v>1049</v>
      </c>
      <c r="B1050" s="195">
        <v>134181</v>
      </c>
      <c r="C1050" s="195">
        <v>0.90843867570000003</v>
      </c>
      <c r="D1050" s="195">
        <v>4</v>
      </c>
      <c r="E1050" s="195">
        <v>210</v>
      </c>
      <c r="F1050" s="195" t="s">
        <v>307</v>
      </c>
      <c r="G1050" s="195" t="s">
        <v>306</v>
      </c>
      <c r="H1050" s="195">
        <v>55</v>
      </c>
      <c r="I1050" s="36" t="str">
        <f t="shared" si="16"/>
        <v>Beltre, Adrian</v>
      </c>
    </row>
    <row r="1051" spans="1:9" x14ac:dyDescent="0.3">
      <c r="A1051" s="195">
        <v>1050</v>
      </c>
      <c r="B1051" s="195">
        <v>444843</v>
      </c>
      <c r="C1051" s="195">
        <v>0.90609824390000004</v>
      </c>
      <c r="D1051" s="195">
        <v>5</v>
      </c>
      <c r="E1051" s="195">
        <v>210</v>
      </c>
      <c r="F1051" s="195" t="s">
        <v>102</v>
      </c>
      <c r="G1051" s="195" t="s">
        <v>101</v>
      </c>
      <c r="H1051" s="195">
        <v>205</v>
      </c>
      <c r="I1051" s="36" t="str">
        <f t="shared" si="16"/>
        <v>Ethier, Andre</v>
      </c>
    </row>
    <row r="1052" spans="1:9" x14ac:dyDescent="0.3">
      <c r="A1052" s="195">
        <v>1051</v>
      </c>
      <c r="B1052" s="195">
        <v>502676</v>
      </c>
      <c r="C1052" s="195">
        <v>1</v>
      </c>
      <c r="D1052" s="195">
        <v>1</v>
      </c>
      <c r="E1052" s="195">
        <v>211</v>
      </c>
      <c r="F1052" s="195" t="s">
        <v>2229</v>
      </c>
      <c r="G1052" s="195" t="s">
        <v>114</v>
      </c>
      <c r="H1052" s="195">
        <v>211</v>
      </c>
      <c r="I1052" s="36" t="str">
        <f t="shared" si="16"/>
        <v>Figueroa, Cole</v>
      </c>
    </row>
    <row r="1053" spans="1:9" x14ac:dyDescent="0.3">
      <c r="A1053" s="195">
        <v>1052</v>
      </c>
      <c r="B1053" s="195">
        <v>519445</v>
      </c>
      <c r="C1053" s="195">
        <v>0.96755174560000001</v>
      </c>
      <c r="D1053" s="195">
        <v>2</v>
      </c>
      <c r="E1053" s="195">
        <v>211</v>
      </c>
      <c r="F1053" s="195" t="s">
        <v>347</v>
      </c>
      <c r="G1053" s="195" t="s">
        <v>346</v>
      </c>
      <c r="H1053" s="195">
        <v>739</v>
      </c>
      <c r="I1053" s="36" t="str">
        <f t="shared" si="16"/>
        <v>Worth, Danny</v>
      </c>
    </row>
    <row r="1054" spans="1:9" x14ac:dyDescent="0.3">
      <c r="A1054" s="195">
        <v>1053</v>
      </c>
      <c r="B1054" s="195">
        <v>488818</v>
      </c>
      <c r="C1054" s="195">
        <v>0.93489092110000005</v>
      </c>
      <c r="D1054" s="195">
        <v>3</v>
      </c>
      <c r="E1054" s="195">
        <v>211</v>
      </c>
      <c r="F1054" s="195" t="s">
        <v>385</v>
      </c>
      <c r="G1054" s="195" t="s">
        <v>371</v>
      </c>
      <c r="H1054" s="195">
        <v>750</v>
      </c>
      <c r="I1054" s="36" t="str">
        <f t="shared" si="16"/>
        <v>d'Arnaud, Chase</v>
      </c>
    </row>
    <row r="1055" spans="1:9" x14ac:dyDescent="0.3">
      <c r="A1055" s="195">
        <v>1054</v>
      </c>
      <c r="B1055" s="195">
        <v>518586</v>
      </c>
      <c r="C1055" s="195">
        <v>0.93122630019999997</v>
      </c>
      <c r="D1055" s="195">
        <v>4</v>
      </c>
      <c r="E1055" s="195">
        <v>211</v>
      </c>
      <c r="F1055" s="195" t="s">
        <v>867</v>
      </c>
      <c r="G1055" s="195" t="s">
        <v>24</v>
      </c>
      <c r="H1055" s="195">
        <v>154</v>
      </c>
      <c r="I1055" s="36" t="str">
        <f t="shared" si="16"/>
        <v>Culberson, Charlie</v>
      </c>
    </row>
    <row r="1056" spans="1:9" x14ac:dyDescent="0.3">
      <c r="A1056" s="195">
        <v>1055</v>
      </c>
      <c r="B1056" s="195">
        <v>502205</v>
      </c>
      <c r="C1056" s="195">
        <v>0.92802130469999999</v>
      </c>
      <c r="D1056" s="195">
        <v>5</v>
      </c>
      <c r="E1056" s="195">
        <v>211</v>
      </c>
      <c r="F1056" s="195" t="s">
        <v>409</v>
      </c>
      <c r="G1056" s="195" t="s">
        <v>2187</v>
      </c>
      <c r="H1056" s="195">
        <v>275</v>
      </c>
      <c r="I1056" s="36" t="str">
        <f t="shared" si="16"/>
        <v>Green, Grant</v>
      </c>
    </row>
    <row r="1057" spans="1:9" x14ac:dyDescent="0.3">
      <c r="A1057" s="195">
        <v>1056</v>
      </c>
      <c r="B1057" s="195">
        <v>605233</v>
      </c>
      <c r="C1057" s="195">
        <v>1</v>
      </c>
      <c r="D1057" s="195">
        <v>1</v>
      </c>
      <c r="E1057" s="195">
        <v>212</v>
      </c>
      <c r="F1057" s="195" t="s">
        <v>6611</v>
      </c>
      <c r="G1057" s="195" t="s">
        <v>280</v>
      </c>
      <c r="H1057" s="195">
        <v>212</v>
      </c>
      <c r="I1057" s="36" t="str">
        <f t="shared" si="16"/>
        <v>Fisher, Derek</v>
      </c>
    </row>
    <row r="1058" spans="1:9" x14ac:dyDescent="0.3">
      <c r="A1058" s="195">
        <v>1057</v>
      </c>
      <c r="B1058" s="195">
        <v>607223</v>
      </c>
      <c r="C1058" s="195">
        <v>0.91042845289999996</v>
      </c>
      <c r="D1058" s="195">
        <v>2</v>
      </c>
      <c r="E1058" s="195">
        <v>212</v>
      </c>
      <c r="F1058" s="195" t="s">
        <v>146</v>
      </c>
      <c r="G1058" s="195" t="s">
        <v>5027</v>
      </c>
      <c r="H1058" s="195">
        <v>550</v>
      </c>
      <c r="I1058" s="36" t="str">
        <f t="shared" si="16"/>
        <v>Reed, A. J.</v>
      </c>
    </row>
    <row r="1059" spans="1:9" x14ac:dyDescent="0.3">
      <c r="A1059" s="195">
        <v>1058</v>
      </c>
      <c r="B1059" s="195">
        <v>657077</v>
      </c>
      <c r="C1059" s="195">
        <v>0.88356982220000002</v>
      </c>
      <c r="D1059" s="195">
        <v>3</v>
      </c>
      <c r="E1059" s="195">
        <v>212</v>
      </c>
      <c r="F1059" s="195" t="s">
        <v>6414</v>
      </c>
      <c r="G1059" s="195" t="s">
        <v>122</v>
      </c>
      <c r="H1059" s="195">
        <v>708</v>
      </c>
      <c r="I1059" s="36" t="str">
        <f t="shared" si="16"/>
        <v>Verdugo, Alex</v>
      </c>
    </row>
    <row r="1060" spans="1:9" x14ac:dyDescent="0.3">
      <c r="A1060" s="195">
        <v>1059</v>
      </c>
      <c r="B1060" s="195">
        <v>600524</v>
      </c>
      <c r="C1060" s="195">
        <v>0.87365767380000003</v>
      </c>
      <c r="D1060" s="195">
        <v>4</v>
      </c>
      <c r="E1060" s="195">
        <v>212</v>
      </c>
      <c r="F1060" s="195" t="s">
        <v>438</v>
      </c>
      <c r="G1060" s="195" t="s">
        <v>4626</v>
      </c>
      <c r="H1060" s="195">
        <v>472</v>
      </c>
      <c r="I1060" s="36" t="str">
        <f t="shared" si="16"/>
        <v>Nunez, Renato</v>
      </c>
    </row>
    <row r="1061" spans="1:9" x14ac:dyDescent="0.3">
      <c r="A1061" s="195">
        <v>1060</v>
      </c>
      <c r="B1061" s="195">
        <v>596129</v>
      </c>
      <c r="C1061" s="195">
        <v>0.80595606909999995</v>
      </c>
      <c r="D1061" s="195">
        <v>5</v>
      </c>
      <c r="E1061" s="195">
        <v>212</v>
      </c>
      <c r="F1061" s="195" t="s">
        <v>4608</v>
      </c>
      <c r="G1061" s="195" t="s">
        <v>283</v>
      </c>
      <c r="H1061" s="195">
        <v>712</v>
      </c>
      <c r="I1061" s="36" t="str">
        <f t="shared" si="16"/>
        <v>Vogelbach, Dan</v>
      </c>
    </row>
    <row r="1062" spans="1:9" x14ac:dyDescent="0.3">
      <c r="A1062" s="195">
        <v>1061</v>
      </c>
      <c r="B1062" s="195">
        <v>475247</v>
      </c>
      <c r="C1062" s="195">
        <v>1</v>
      </c>
      <c r="D1062" s="195">
        <v>1</v>
      </c>
      <c r="E1062" s="195">
        <v>213</v>
      </c>
      <c r="F1062" s="195" t="s">
        <v>876</v>
      </c>
      <c r="G1062" s="195" t="s">
        <v>38</v>
      </c>
      <c r="H1062" s="195">
        <v>213</v>
      </c>
      <c r="I1062" s="36" t="str">
        <f t="shared" si="16"/>
        <v>Flaherty, Ryan</v>
      </c>
    </row>
    <row r="1063" spans="1:9" x14ac:dyDescent="0.3">
      <c r="A1063" s="195">
        <v>1062</v>
      </c>
      <c r="B1063" s="195">
        <v>502117</v>
      </c>
      <c r="C1063" s="195">
        <v>0.92802159989999999</v>
      </c>
      <c r="D1063" s="195">
        <v>2</v>
      </c>
      <c r="E1063" s="195">
        <v>213</v>
      </c>
      <c r="F1063" s="195" t="s">
        <v>965</v>
      </c>
      <c r="G1063" s="195" t="s">
        <v>966</v>
      </c>
      <c r="H1063" s="195">
        <v>463</v>
      </c>
      <c r="I1063" s="36" t="str">
        <f t="shared" si="16"/>
        <v>Negron, Kristopher</v>
      </c>
    </row>
    <row r="1064" spans="1:9" x14ac:dyDescent="0.3">
      <c r="A1064" s="195">
        <v>1063</v>
      </c>
      <c r="B1064" s="195">
        <v>492841</v>
      </c>
      <c r="C1064" s="195">
        <v>0.90137818979999995</v>
      </c>
      <c r="D1064" s="195">
        <v>3</v>
      </c>
      <c r="E1064" s="195">
        <v>213</v>
      </c>
      <c r="F1064" s="195" t="s">
        <v>164</v>
      </c>
      <c r="G1064" s="195" t="s">
        <v>34</v>
      </c>
      <c r="H1064" s="195">
        <v>412</v>
      </c>
      <c r="I1064" s="36" t="str">
        <f t="shared" si="16"/>
        <v>Martinez, Michael</v>
      </c>
    </row>
    <row r="1065" spans="1:9" x14ac:dyDescent="0.3">
      <c r="A1065" s="195">
        <v>1064</v>
      </c>
      <c r="B1065" s="195">
        <v>453895</v>
      </c>
      <c r="C1065" s="195">
        <v>0.88201233889999997</v>
      </c>
      <c r="D1065" s="195">
        <v>4</v>
      </c>
      <c r="E1065" s="195">
        <v>213</v>
      </c>
      <c r="F1065" s="195" t="s">
        <v>38</v>
      </c>
      <c r="G1065" s="195" t="s">
        <v>466</v>
      </c>
      <c r="H1065" s="195">
        <v>596</v>
      </c>
      <c r="I1065" s="36" t="str">
        <f t="shared" si="16"/>
        <v>Ryan, Brendan</v>
      </c>
    </row>
    <row r="1066" spans="1:9" x14ac:dyDescent="0.3">
      <c r="A1066" s="195">
        <v>1065</v>
      </c>
      <c r="B1066" s="195">
        <v>457926</v>
      </c>
      <c r="C1066" s="195">
        <v>0.87900108710000002</v>
      </c>
      <c r="D1066" s="195">
        <v>5</v>
      </c>
      <c r="E1066" s="195">
        <v>213</v>
      </c>
      <c r="F1066" s="195" t="s">
        <v>423</v>
      </c>
      <c r="G1066" s="195" t="s">
        <v>277</v>
      </c>
      <c r="H1066" s="195">
        <v>333</v>
      </c>
      <c r="I1066" s="36" t="str">
        <f t="shared" si="16"/>
        <v>Janish, Paul</v>
      </c>
    </row>
    <row r="1067" spans="1:9" x14ac:dyDescent="0.3">
      <c r="A1067" s="195">
        <v>1066</v>
      </c>
      <c r="B1067" s="195">
        <v>570717</v>
      </c>
      <c r="C1067" s="195">
        <v>1</v>
      </c>
      <c r="D1067" s="195">
        <v>1</v>
      </c>
      <c r="E1067" s="195">
        <v>214</v>
      </c>
      <c r="F1067" s="195" t="s">
        <v>490</v>
      </c>
      <c r="G1067" s="195" t="s">
        <v>285</v>
      </c>
      <c r="H1067" s="195">
        <v>214</v>
      </c>
      <c r="I1067" s="36" t="str">
        <f t="shared" si="16"/>
        <v>Flores, Ramon</v>
      </c>
    </row>
    <row r="1068" spans="1:9" x14ac:dyDescent="0.3">
      <c r="A1068" s="195">
        <v>1067</v>
      </c>
      <c r="B1068" s="195">
        <v>643335</v>
      </c>
      <c r="C1068" s="195">
        <v>0.82107125150000004</v>
      </c>
      <c r="D1068" s="195">
        <v>2</v>
      </c>
      <c r="E1068" s="195">
        <v>214</v>
      </c>
      <c r="F1068" s="195" t="s">
        <v>6621</v>
      </c>
      <c r="G1068" s="195" t="s">
        <v>344</v>
      </c>
      <c r="H1068" s="195">
        <v>273</v>
      </c>
      <c r="I1068" s="36" t="str">
        <f t="shared" si="16"/>
        <v>Granite, Zack</v>
      </c>
    </row>
    <row r="1069" spans="1:9" x14ac:dyDescent="0.3">
      <c r="A1069" s="195">
        <v>1068</v>
      </c>
      <c r="B1069" s="195">
        <v>650490</v>
      </c>
      <c r="C1069" s="195">
        <v>0.77168757359999995</v>
      </c>
      <c r="D1069" s="195">
        <v>3</v>
      </c>
      <c r="E1069" s="195">
        <v>214</v>
      </c>
      <c r="F1069" s="195" t="s">
        <v>90</v>
      </c>
      <c r="G1069" s="195" t="s">
        <v>6691</v>
      </c>
      <c r="H1069" s="195">
        <v>176</v>
      </c>
      <c r="I1069" s="36" t="str">
        <f t="shared" si="16"/>
        <v>Diaz, Yandy</v>
      </c>
    </row>
    <row r="1070" spans="1:9" x14ac:dyDescent="0.3">
      <c r="A1070" s="195">
        <v>1069</v>
      </c>
      <c r="B1070" s="195">
        <v>595284</v>
      </c>
      <c r="C1070" s="195">
        <v>0.73699699829999998</v>
      </c>
      <c r="D1070" s="195">
        <v>4</v>
      </c>
      <c r="E1070" s="195">
        <v>214</v>
      </c>
      <c r="F1070" s="195" t="s">
        <v>6460</v>
      </c>
      <c r="G1070" s="195" t="s">
        <v>40</v>
      </c>
      <c r="H1070" s="195">
        <v>364</v>
      </c>
      <c r="I1070" s="36" t="str">
        <f t="shared" si="16"/>
        <v>Knapp, Andrew</v>
      </c>
    </row>
    <row r="1071" spans="1:9" x14ac:dyDescent="0.3">
      <c r="A1071" s="195">
        <v>1070</v>
      </c>
      <c r="B1071" s="195">
        <v>547172</v>
      </c>
      <c r="C1071" s="195">
        <v>0.72335505710000003</v>
      </c>
      <c r="D1071" s="195">
        <v>5</v>
      </c>
      <c r="E1071" s="195">
        <v>214</v>
      </c>
      <c r="F1071" s="195" t="s">
        <v>4624</v>
      </c>
      <c r="G1071" s="195" t="s">
        <v>52</v>
      </c>
      <c r="H1071" s="195">
        <v>737</v>
      </c>
      <c r="I1071" s="36" t="str">
        <f t="shared" si="16"/>
        <v>Wolters, Tony</v>
      </c>
    </row>
    <row r="1072" spans="1:9" x14ac:dyDescent="0.3">
      <c r="A1072" s="195">
        <v>1071</v>
      </c>
      <c r="B1072" s="195">
        <v>527038</v>
      </c>
      <c r="C1072" s="195">
        <v>1</v>
      </c>
      <c r="D1072" s="195">
        <v>1</v>
      </c>
      <c r="E1072" s="195">
        <v>215</v>
      </c>
      <c r="F1072" s="195" t="s">
        <v>490</v>
      </c>
      <c r="G1072" s="195" t="s">
        <v>2235</v>
      </c>
      <c r="H1072" s="195">
        <v>215</v>
      </c>
      <c r="I1072" s="36" t="str">
        <f t="shared" si="16"/>
        <v>Flores, Wilmer</v>
      </c>
    </row>
    <row r="1073" spans="1:9" x14ac:dyDescent="0.3">
      <c r="A1073" s="195">
        <v>1072</v>
      </c>
      <c r="B1073" s="195">
        <v>519058</v>
      </c>
      <c r="C1073" s="195">
        <v>0.92202848780000002</v>
      </c>
      <c r="D1073" s="195">
        <v>2</v>
      </c>
      <c r="E1073" s="195">
        <v>215</v>
      </c>
      <c r="F1073" s="195" t="s">
        <v>350</v>
      </c>
      <c r="G1073" s="195" t="s">
        <v>221</v>
      </c>
      <c r="H1073" s="195">
        <v>450</v>
      </c>
      <c r="I1073" s="36" t="str">
        <f t="shared" si="16"/>
        <v>Moustakas, Mike</v>
      </c>
    </row>
    <row r="1074" spans="1:9" x14ac:dyDescent="0.3">
      <c r="A1074" s="195">
        <v>1073</v>
      </c>
      <c r="B1074" s="195">
        <v>518595</v>
      </c>
      <c r="C1074" s="195">
        <v>0.88921289619999999</v>
      </c>
      <c r="D1074" s="195">
        <v>3</v>
      </c>
      <c r="E1074" s="195">
        <v>215</v>
      </c>
      <c r="F1074" s="195" t="s">
        <v>385</v>
      </c>
      <c r="G1074" s="195" t="s">
        <v>128</v>
      </c>
      <c r="H1074" s="195">
        <v>751</v>
      </c>
      <c r="I1074" s="36" t="str">
        <f t="shared" si="16"/>
        <v>d'Arnaud, Travis</v>
      </c>
    </row>
    <row r="1075" spans="1:9" x14ac:dyDescent="0.3">
      <c r="A1075" s="195">
        <v>1074</v>
      </c>
      <c r="B1075" s="195">
        <v>543333</v>
      </c>
      <c r="C1075" s="195">
        <v>0.85383896429999995</v>
      </c>
      <c r="D1075" s="195">
        <v>4</v>
      </c>
      <c r="E1075" s="195">
        <v>215</v>
      </c>
      <c r="F1075" s="195" t="s">
        <v>527</v>
      </c>
      <c r="G1075" s="195" t="s">
        <v>47</v>
      </c>
      <c r="H1075" s="195">
        <v>320</v>
      </c>
      <c r="I1075" s="36" t="str">
        <f t="shared" si="16"/>
        <v>Hosmer, Eric</v>
      </c>
    </row>
    <row r="1076" spans="1:9" x14ac:dyDescent="0.3">
      <c r="A1076" s="195">
        <v>1075</v>
      </c>
      <c r="B1076" s="195">
        <v>544369</v>
      </c>
      <c r="C1076" s="195">
        <v>0.84313507649999997</v>
      </c>
      <c r="D1076" s="195">
        <v>5</v>
      </c>
      <c r="E1076" s="195">
        <v>215</v>
      </c>
      <c r="F1076" s="195" t="s">
        <v>885</v>
      </c>
      <c r="G1076" s="195" t="s">
        <v>886</v>
      </c>
      <c r="H1076" s="195">
        <v>276</v>
      </c>
      <c r="I1076" s="36" t="str">
        <f t="shared" si="16"/>
        <v>Gregorius, Didi</v>
      </c>
    </row>
    <row r="1077" spans="1:9" x14ac:dyDescent="0.3">
      <c r="A1077" s="195">
        <v>1076</v>
      </c>
      <c r="B1077" s="195">
        <v>465753</v>
      </c>
      <c r="C1077" s="195">
        <v>1</v>
      </c>
      <c r="D1077" s="195">
        <v>1</v>
      </c>
      <c r="E1077" s="195">
        <v>216</v>
      </c>
      <c r="F1077" s="195" t="s">
        <v>6334</v>
      </c>
      <c r="G1077" s="195" t="s">
        <v>310</v>
      </c>
      <c r="H1077" s="195">
        <v>216</v>
      </c>
      <c r="I1077" s="36" t="str">
        <f t="shared" si="16"/>
        <v>Florimon Jr, Pedro</v>
      </c>
    </row>
    <row r="1078" spans="1:9" x14ac:dyDescent="0.3">
      <c r="A1078" s="195">
        <v>1077</v>
      </c>
      <c r="B1078" s="195">
        <v>543094</v>
      </c>
      <c r="C1078" s="195">
        <v>0.9218879526</v>
      </c>
      <c r="D1078" s="195">
        <v>2</v>
      </c>
      <c r="E1078" s="195">
        <v>216</v>
      </c>
      <c r="F1078" s="195" t="s">
        <v>2515</v>
      </c>
      <c r="G1078" s="195" t="s">
        <v>2516</v>
      </c>
      <c r="H1078" s="195">
        <v>169</v>
      </c>
      <c r="I1078" s="36" t="str">
        <f t="shared" si="16"/>
        <v>Decker, Jaff</v>
      </c>
    </row>
    <row r="1079" spans="1:9" x14ac:dyDescent="0.3">
      <c r="A1079" s="195">
        <v>1078</v>
      </c>
      <c r="B1079" s="195">
        <v>451089</v>
      </c>
      <c r="C1079" s="195">
        <v>0.89438580999999995</v>
      </c>
      <c r="D1079" s="195">
        <v>3</v>
      </c>
      <c r="E1079" s="195">
        <v>216</v>
      </c>
      <c r="F1079" s="195" t="s">
        <v>2753</v>
      </c>
      <c r="G1079" s="195" t="s">
        <v>203</v>
      </c>
      <c r="H1079" s="195">
        <v>514</v>
      </c>
      <c r="I1079" s="36" t="str">
        <f t="shared" si="16"/>
        <v>Peterson, Shane</v>
      </c>
    </row>
    <row r="1080" spans="1:9" x14ac:dyDescent="0.3">
      <c r="A1080" s="195">
        <v>1079</v>
      </c>
      <c r="B1080" s="195">
        <v>502151</v>
      </c>
      <c r="C1080" s="195">
        <v>0.88976304709999998</v>
      </c>
      <c r="D1080" s="195">
        <v>4</v>
      </c>
      <c r="E1080" s="195">
        <v>216</v>
      </c>
      <c r="F1080" s="195" t="s">
        <v>6450</v>
      </c>
      <c r="G1080" s="195" t="s">
        <v>139</v>
      </c>
      <c r="H1080" s="195">
        <v>323</v>
      </c>
      <c r="I1080" s="36" t="str">
        <f t="shared" si="16"/>
        <v>Huffman, Chad</v>
      </c>
    </row>
    <row r="1081" spans="1:9" x14ac:dyDescent="0.3">
      <c r="A1081" s="195">
        <v>1080</v>
      </c>
      <c r="B1081" s="195">
        <v>574847</v>
      </c>
      <c r="C1081" s="195">
        <v>0.88897463190000003</v>
      </c>
      <c r="D1081" s="195">
        <v>5</v>
      </c>
      <c r="E1081" s="195">
        <v>216</v>
      </c>
      <c r="F1081" s="195" t="s">
        <v>4868</v>
      </c>
      <c r="G1081" s="195" t="s">
        <v>486</v>
      </c>
      <c r="H1081" s="195">
        <v>620</v>
      </c>
      <c r="I1081" s="36" t="str">
        <f t="shared" si="16"/>
        <v>Segedin, Rob</v>
      </c>
    </row>
    <row r="1082" spans="1:9" x14ac:dyDescent="0.3">
      <c r="A1082" s="195">
        <v>1081</v>
      </c>
      <c r="B1082" s="195">
        <v>452095</v>
      </c>
      <c r="C1082" s="195">
        <v>1</v>
      </c>
      <c r="D1082" s="195">
        <v>1</v>
      </c>
      <c r="E1082" s="195">
        <v>217</v>
      </c>
      <c r="F1082" s="195" t="s">
        <v>327</v>
      </c>
      <c r="G1082" s="195" t="s">
        <v>67</v>
      </c>
      <c r="H1082" s="195">
        <v>217</v>
      </c>
      <c r="I1082" s="36" t="str">
        <f t="shared" si="16"/>
        <v>Flowers, Tyler</v>
      </c>
    </row>
    <row r="1083" spans="1:9" x14ac:dyDescent="0.3">
      <c r="A1083" s="195">
        <v>1082</v>
      </c>
      <c r="B1083" s="195">
        <v>501896</v>
      </c>
      <c r="C1083" s="195">
        <v>0.82982472439999999</v>
      </c>
      <c r="D1083" s="195">
        <v>2</v>
      </c>
      <c r="E1083" s="195">
        <v>217</v>
      </c>
      <c r="F1083" s="195" t="s">
        <v>428</v>
      </c>
      <c r="G1083" s="195" t="s">
        <v>88</v>
      </c>
      <c r="H1083" s="195">
        <v>229</v>
      </c>
      <c r="I1083" s="36" t="str">
        <f t="shared" si="16"/>
        <v>Freese, David</v>
      </c>
    </row>
    <row r="1084" spans="1:9" x14ac:dyDescent="0.3">
      <c r="A1084" s="195">
        <v>1083</v>
      </c>
      <c r="B1084" s="195">
        <v>444489</v>
      </c>
      <c r="C1084" s="195">
        <v>0.76405154519999996</v>
      </c>
      <c r="D1084" s="195">
        <v>3</v>
      </c>
      <c r="E1084" s="195">
        <v>217</v>
      </c>
      <c r="F1084" s="195" t="s">
        <v>5056</v>
      </c>
      <c r="G1084" s="195" t="s">
        <v>4599</v>
      </c>
      <c r="H1084" s="195">
        <v>521</v>
      </c>
      <c r="I1084" s="36" t="str">
        <f t="shared" si="16"/>
        <v>Pina, Manuel</v>
      </c>
    </row>
    <row r="1085" spans="1:9" x14ac:dyDescent="0.3">
      <c r="A1085" s="195">
        <v>1084</v>
      </c>
      <c r="B1085" s="195">
        <v>456078</v>
      </c>
      <c r="C1085" s="195">
        <v>0.74575659579999998</v>
      </c>
      <c r="D1085" s="195">
        <v>4</v>
      </c>
      <c r="E1085" s="195">
        <v>217</v>
      </c>
      <c r="F1085" s="195" t="s">
        <v>261</v>
      </c>
      <c r="G1085" s="195" t="s">
        <v>491</v>
      </c>
      <c r="H1085" s="195">
        <v>116</v>
      </c>
      <c r="I1085" s="36" t="str">
        <f t="shared" si="16"/>
        <v>Castillo, Welington</v>
      </c>
    </row>
    <row r="1086" spans="1:9" x14ac:dyDescent="0.3">
      <c r="A1086" s="195">
        <v>1085</v>
      </c>
      <c r="B1086" s="195">
        <v>543376</v>
      </c>
      <c r="C1086" s="195">
        <v>0.70433565470000004</v>
      </c>
      <c r="D1086" s="195">
        <v>5</v>
      </c>
      <c r="E1086" s="195">
        <v>217</v>
      </c>
      <c r="F1086" s="195" t="s">
        <v>2489</v>
      </c>
      <c r="G1086" s="195" t="s">
        <v>2510</v>
      </c>
      <c r="H1086" s="195">
        <v>346</v>
      </c>
      <c r="I1086" s="36" t="str">
        <f t="shared" si="16"/>
        <v>Joseph, Caleb</v>
      </c>
    </row>
    <row r="1087" spans="1:9" x14ac:dyDescent="0.3">
      <c r="A1087" s="195">
        <v>1086</v>
      </c>
      <c r="B1087" s="195">
        <v>545337</v>
      </c>
      <c r="C1087" s="195">
        <v>1</v>
      </c>
      <c r="D1087" s="195">
        <v>1</v>
      </c>
      <c r="E1087" s="195">
        <v>218</v>
      </c>
      <c r="F1087" s="195" t="s">
        <v>6588</v>
      </c>
      <c r="G1087" s="195" t="s">
        <v>198</v>
      </c>
      <c r="H1087" s="195">
        <v>218</v>
      </c>
      <c r="I1087" s="36" t="str">
        <f t="shared" si="16"/>
        <v>Fontana, Nolan</v>
      </c>
    </row>
    <row r="1088" spans="1:9" x14ac:dyDescent="0.3">
      <c r="A1088" s="195">
        <v>1087</v>
      </c>
      <c r="B1088" s="195">
        <v>592348</v>
      </c>
      <c r="C1088" s="195">
        <v>0.94623140419999996</v>
      </c>
      <c r="D1088" s="195">
        <v>2</v>
      </c>
      <c r="E1088" s="195">
        <v>218</v>
      </c>
      <c r="F1088" s="195" t="s">
        <v>6707</v>
      </c>
      <c r="G1088" s="195" t="s">
        <v>6708</v>
      </c>
      <c r="H1088" s="195">
        <v>263</v>
      </c>
      <c r="I1088" s="36" t="str">
        <f t="shared" si="16"/>
        <v>Goodrum, Niko</v>
      </c>
    </row>
    <row r="1089" spans="1:9" x14ac:dyDescent="0.3">
      <c r="A1089" s="195">
        <v>1088</v>
      </c>
      <c r="B1089" s="195">
        <v>591971</v>
      </c>
      <c r="C1089" s="195">
        <v>0.9276646905</v>
      </c>
      <c r="D1089" s="195">
        <v>3</v>
      </c>
      <c r="E1089" s="195">
        <v>218</v>
      </c>
      <c r="F1089" s="195" t="s">
        <v>6561</v>
      </c>
      <c r="G1089" s="195" t="s">
        <v>6562</v>
      </c>
      <c r="H1089" s="195">
        <v>702</v>
      </c>
      <c r="I1089" s="36" t="str">
        <f t="shared" si="16"/>
        <v>Valera, Breyvic</v>
      </c>
    </row>
    <row r="1090" spans="1:9" x14ac:dyDescent="0.3">
      <c r="A1090" s="195">
        <v>1089</v>
      </c>
      <c r="B1090" s="195">
        <v>502273</v>
      </c>
      <c r="C1090" s="195">
        <v>0.89527576109999996</v>
      </c>
      <c r="D1090" s="195">
        <v>4</v>
      </c>
      <c r="E1090" s="195">
        <v>218</v>
      </c>
      <c r="F1090" s="195" t="s">
        <v>418</v>
      </c>
      <c r="G1090" s="195" t="s">
        <v>221</v>
      </c>
      <c r="H1090" s="195">
        <v>228</v>
      </c>
      <c r="I1090" s="36" t="str">
        <f t="shared" si="16"/>
        <v>Freeman, Mike</v>
      </c>
    </row>
    <row r="1091" spans="1:9" x14ac:dyDescent="0.3">
      <c r="A1091" s="195">
        <v>1090</v>
      </c>
      <c r="B1091" s="195">
        <v>543459</v>
      </c>
      <c r="C1091" s="195">
        <v>0.88765501749999998</v>
      </c>
      <c r="D1091" s="195">
        <v>5</v>
      </c>
      <c r="E1091" s="195">
        <v>218</v>
      </c>
      <c r="F1091" s="195" t="s">
        <v>519</v>
      </c>
      <c r="G1091" s="195" t="s">
        <v>400</v>
      </c>
      <c r="H1091" s="195">
        <v>385</v>
      </c>
      <c r="I1091" s="36" t="str">
        <f t="shared" ref="I1091:I1154" si="17">F1091&amp;", "&amp;G1091</f>
        <v>Lombardozzi, Steve</v>
      </c>
    </row>
    <row r="1092" spans="1:9" x14ac:dyDescent="0.3">
      <c r="A1092" s="195">
        <v>1091</v>
      </c>
      <c r="B1092" s="195">
        <v>523253</v>
      </c>
      <c r="C1092" s="195">
        <v>1</v>
      </c>
      <c r="D1092" s="195">
        <v>1</v>
      </c>
      <c r="E1092" s="195">
        <v>219</v>
      </c>
      <c r="F1092" s="195" t="s">
        <v>520</v>
      </c>
      <c r="G1092" s="195" t="s">
        <v>178</v>
      </c>
      <c r="H1092" s="195">
        <v>219</v>
      </c>
      <c r="I1092" s="36" t="str">
        <f t="shared" si="17"/>
        <v>Forsythe, Logan</v>
      </c>
    </row>
    <row r="1093" spans="1:9" x14ac:dyDescent="0.3">
      <c r="A1093" s="195">
        <v>1092</v>
      </c>
      <c r="B1093" s="195">
        <v>476704</v>
      </c>
      <c r="C1093" s="195">
        <v>0.8796007548</v>
      </c>
      <c r="D1093" s="195">
        <v>2</v>
      </c>
      <c r="E1093" s="195">
        <v>219</v>
      </c>
      <c r="F1093" s="195" t="s">
        <v>430</v>
      </c>
      <c r="G1093" s="195" t="s">
        <v>429</v>
      </c>
      <c r="H1093" s="195">
        <v>390</v>
      </c>
      <c r="I1093" s="36" t="str">
        <f t="shared" si="17"/>
        <v>Lowrie, Jed</v>
      </c>
    </row>
    <row r="1094" spans="1:9" x14ac:dyDescent="0.3">
      <c r="A1094" s="195">
        <v>1093</v>
      </c>
      <c r="B1094" s="195">
        <v>452678</v>
      </c>
      <c r="C1094" s="195">
        <v>0.84609005039999996</v>
      </c>
      <c r="D1094" s="195">
        <v>3</v>
      </c>
      <c r="E1094" s="195">
        <v>219</v>
      </c>
      <c r="F1094" s="195" t="s">
        <v>49</v>
      </c>
      <c r="G1094" s="195" t="s">
        <v>497</v>
      </c>
      <c r="H1094" s="195">
        <v>96</v>
      </c>
      <c r="I1094" s="36" t="str">
        <f t="shared" si="17"/>
        <v>Cabrera, Asdrubal</v>
      </c>
    </row>
    <row r="1095" spans="1:9" x14ac:dyDescent="0.3">
      <c r="A1095" s="195">
        <v>1094</v>
      </c>
      <c r="B1095" s="195">
        <v>474568</v>
      </c>
      <c r="C1095" s="195">
        <v>0.8179463038</v>
      </c>
      <c r="D1095" s="195">
        <v>4</v>
      </c>
      <c r="E1095" s="195">
        <v>219</v>
      </c>
      <c r="F1095" s="195" t="s">
        <v>901</v>
      </c>
      <c r="G1095" s="195" t="s">
        <v>902</v>
      </c>
      <c r="H1095" s="195">
        <v>429</v>
      </c>
      <c r="I1095" s="36" t="str">
        <f t="shared" si="17"/>
        <v>Mercer, Jordy</v>
      </c>
    </row>
    <row r="1096" spans="1:9" x14ac:dyDescent="0.3">
      <c r="A1096" s="195">
        <v>1095</v>
      </c>
      <c r="B1096" s="195">
        <v>435522</v>
      </c>
      <c r="C1096" s="195">
        <v>0.79860618819999996</v>
      </c>
      <c r="D1096" s="195">
        <v>5</v>
      </c>
      <c r="E1096" s="195">
        <v>219</v>
      </c>
      <c r="F1096" s="195" t="s">
        <v>496</v>
      </c>
      <c r="G1096" s="195" t="s">
        <v>495</v>
      </c>
      <c r="H1096" s="195">
        <v>719</v>
      </c>
      <c r="I1096" s="36" t="str">
        <f t="shared" si="17"/>
        <v>Walker, Neil</v>
      </c>
    </row>
    <row r="1097" spans="1:9" x14ac:dyDescent="0.3">
      <c r="A1097" s="195">
        <v>1096</v>
      </c>
      <c r="B1097" s="195">
        <v>451594</v>
      </c>
      <c r="C1097" s="195">
        <v>1</v>
      </c>
      <c r="D1097" s="195">
        <v>1</v>
      </c>
      <c r="E1097" s="195">
        <v>220</v>
      </c>
      <c r="F1097" s="195" t="s">
        <v>106</v>
      </c>
      <c r="G1097" s="195" t="s">
        <v>105</v>
      </c>
      <c r="H1097" s="195">
        <v>220</v>
      </c>
      <c r="I1097" s="36" t="str">
        <f t="shared" si="17"/>
        <v>Fowler, Dexter</v>
      </c>
    </row>
    <row r="1098" spans="1:9" x14ac:dyDescent="0.3">
      <c r="A1098" s="195">
        <v>1097</v>
      </c>
      <c r="B1098" s="195">
        <v>545361</v>
      </c>
      <c r="C1098" s="195">
        <v>0.6832528806</v>
      </c>
      <c r="D1098" s="195">
        <v>2</v>
      </c>
      <c r="E1098" s="195">
        <v>220</v>
      </c>
      <c r="F1098" s="195" t="s">
        <v>231</v>
      </c>
      <c r="G1098" s="195" t="s">
        <v>221</v>
      </c>
      <c r="H1098" s="195">
        <v>686</v>
      </c>
      <c r="I1098" s="36" t="str">
        <f t="shared" si="17"/>
        <v>Trout, Mike</v>
      </c>
    </row>
    <row r="1099" spans="1:9" x14ac:dyDescent="0.3">
      <c r="A1099" s="195">
        <v>1098</v>
      </c>
      <c r="B1099" s="195">
        <v>467793</v>
      </c>
      <c r="C1099" s="195">
        <v>0.67990685159999997</v>
      </c>
      <c r="D1099" s="195">
        <v>3</v>
      </c>
      <c r="E1099" s="195">
        <v>220</v>
      </c>
      <c r="F1099" s="195" t="s">
        <v>291</v>
      </c>
      <c r="G1099" s="195" t="s">
        <v>20</v>
      </c>
      <c r="H1099" s="195">
        <v>606</v>
      </c>
      <c r="I1099" s="36" t="str">
        <f t="shared" si="17"/>
        <v>Santana, Carlos</v>
      </c>
    </row>
    <row r="1100" spans="1:9" x14ac:dyDescent="0.3">
      <c r="A1100" s="195">
        <v>1099</v>
      </c>
      <c r="B1100" s="195">
        <v>474832</v>
      </c>
      <c r="C1100" s="195">
        <v>0.6600897389</v>
      </c>
      <c r="D1100" s="195">
        <v>4</v>
      </c>
      <c r="E1100" s="195">
        <v>220</v>
      </c>
      <c r="F1100" s="195" t="s">
        <v>19</v>
      </c>
      <c r="G1100" s="195" t="s">
        <v>18</v>
      </c>
      <c r="H1100" s="195">
        <v>53</v>
      </c>
      <c r="I1100" s="36" t="str">
        <f t="shared" si="17"/>
        <v>Belt, Brandon</v>
      </c>
    </row>
    <row r="1101" spans="1:9" x14ac:dyDescent="0.3">
      <c r="A1101" s="195">
        <v>1100</v>
      </c>
      <c r="B1101" s="195">
        <v>572761</v>
      </c>
      <c r="C1101" s="195">
        <v>0.6529472181</v>
      </c>
      <c r="D1101" s="195">
        <v>5</v>
      </c>
      <c r="E1101" s="195">
        <v>220</v>
      </c>
      <c r="F1101" s="195" t="s">
        <v>357</v>
      </c>
      <c r="G1101" s="195" t="s">
        <v>14</v>
      </c>
      <c r="H1101" s="195">
        <v>111</v>
      </c>
      <c r="I1101" s="36" t="str">
        <f t="shared" si="17"/>
        <v>Carpenter, Matt</v>
      </c>
    </row>
    <row r="1102" spans="1:9" x14ac:dyDescent="0.3">
      <c r="A1102" s="195">
        <v>1101</v>
      </c>
      <c r="B1102" s="195">
        <v>596748</v>
      </c>
      <c r="C1102" s="195">
        <v>1</v>
      </c>
      <c r="D1102" s="195">
        <v>1</v>
      </c>
      <c r="E1102" s="195">
        <v>221</v>
      </c>
      <c r="F1102" s="195" t="s">
        <v>2985</v>
      </c>
      <c r="G1102" s="195" t="s">
        <v>1979</v>
      </c>
      <c r="H1102" s="195">
        <v>221</v>
      </c>
      <c r="I1102" s="36" t="str">
        <f t="shared" si="17"/>
        <v>Franco, Maikel</v>
      </c>
    </row>
    <row r="1103" spans="1:9" x14ac:dyDescent="0.3">
      <c r="A1103" s="195">
        <v>1102</v>
      </c>
      <c r="B1103" s="195">
        <v>592518</v>
      </c>
      <c r="C1103" s="195">
        <v>0.96489473910000001</v>
      </c>
      <c r="D1103" s="195">
        <v>2</v>
      </c>
      <c r="E1103" s="195">
        <v>221</v>
      </c>
      <c r="F1103" s="195" t="s">
        <v>897</v>
      </c>
      <c r="G1103" s="195" t="s">
        <v>193</v>
      </c>
      <c r="H1103" s="195">
        <v>394</v>
      </c>
      <c r="I1103" s="36" t="str">
        <f t="shared" si="17"/>
        <v>Machado, Manny</v>
      </c>
    </row>
    <row r="1104" spans="1:9" x14ac:dyDescent="0.3">
      <c r="A1104" s="195">
        <v>1103</v>
      </c>
      <c r="B1104" s="195">
        <v>572122</v>
      </c>
      <c r="C1104" s="195">
        <v>0.93721166310000004</v>
      </c>
      <c r="D1104" s="195">
        <v>3</v>
      </c>
      <c r="E1104" s="195">
        <v>221</v>
      </c>
      <c r="F1104" s="195" t="s">
        <v>390</v>
      </c>
      <c r="G1104" s="195" t="s">
        <v>29</v>
      </c>
      <c r="H1104" s="195">
        <v>619</v>
      </c>
      <c r="I1104" s="36" t="str">
        <f t="shared" si="17"/>
        <v>Seager, Kyle</v>
      </c>
    </row>
    <row r="1105" spans="1:9" x14ac:dyDescent="0.3">
      <c r="A1105" s="195">
        <v>1104</v>
      </c>
      <c r="B1105" s="195">
        <v>543685</v>
      </c>
      <c r="C1105" s="195">
        <v>0.92855509430000005</v>
      </c>
      <c r="D1105" s="195">
        <v>4</v>
      </c>
      <c r="E1105" s="195">
        <v>221</v>
      </c>
      <c r="F1105" s="195" t="s">
        <v>2517</v>
      </c>
      <c r="G1105" s="195" t="s">
        <v>339</v>
      </c>
      <c r="H1105" s="195">
        <v>556</v>
      </c>
      <c r="I1105" s="36" t="str">
        <f t="shared" si="17"/>
        <v>Rendon, Anthony</v>
      </c>
    </row>
    <row r="1106" spans="1:9" x14ac:dyDescent="0.3">
      <c r="A1106" s="195">
        <v>1105</v>
      </c>
      <c r="B1106" s="195">
        <v>571448</v>
      </c>
      <c r="C1106" s="195">
        <v>0.91716773340000002</v>
      </c>
      <c r="D1106" s="195">
        <v>5</v>
      </c>
      <c r="E1106" s="195">
        <v>221</v>
      </c>
      <c r="F1106" s="195" t="s">
        <v>2686</v>
      </c>
      <c r="G1106" s="195" t="s">
        <v>198</v>
      </c>
      <c r="H1106" s="195">
        <v>32</v>
      </c>
      <c r="I1106" s="36" t="str">
        <f t="shared" si="17"/>
        <v>Arenado, Nolan</v>
      </c>
    </row>
    <row r="1107" spans="1:9" x14ac:dyDescent="0.3">
      <c r="A1107" s="195">
        <v>1106</v>
      </c>
      <c r="B1107" s="195">
        <v>425796</v>
      </c>
      <c r="C1107" s="195">
        <v>1</v>
      </c>
      <c r="D1107" s="195">
        <v>1</v>
      </c>
      <c r="E1107" s="195">
        <v>222</v>
      </c>
      <c r="F1107" s="195" t="s">
        <v>110</v>
      </c>
      <c r="G1107" s="195" t="s">
        <v>109</v>
      </c>
      <c r="H1107" s="195">
        <v>222</v>
      </c>
      <c r="I1107" s="36" t="str">
        <f t="shared" si="17"/>
        <v>Francoeur, Jeff</v>
      </c>
    </row>
    <row r="1108" spans="1:9" x14ac:dyDescent="0.3">
      <c r="A1108" s="195">
        <v>1107</v>
      </c>
      <c r="B1108" s="195">
        <v>499624</v>
      </c>
      <c r="C1108" s="195">
        <v>0.92515475390000002</v>
      </c>
      <c r="D1108" s="195">
        <v>2</v>
      </c>
      <c r="E1108" s="195">
        <v>222</v>
      </c>
      <c r="F1108" s="195" t="s">
        <v>2727</v>
      </c>
      <c r="G1108" s="195" t="s">
        <v>58</v>
      </c>
      <c r="H1108" s="195">
        <v>133</v>
      </c>
      <c r="I1108" s="36" t="str">
        <f t="shared" si="17"/>
        <v>Colabello, Chris</v>
      </c>
    </row>
    <row r="1109" spans="1:9" x14ac:dyDescent="0.3">
      <c r="A1109" s="195">
        <v>1108</v>
      </c>
      <c r="B1109" s="195">
        <v>474865</v>
      </c>
      <c r="C1109" s="195">
        <v>0.89329818699999997</v>
      </c>
      <c r="D1109" s="195">
        <v>3</v>
      </c>
      <c r="E1109" s="195">
        <v>222</v>
      </c>
      <c r="F1109" s="195" t="s">
        <v>5150</v>
      </c>
      <c r="G1109" s="195" t="s">
        <v>31</v>
      </c>
      <c r="H1109" s="195">
        <v>69</v>
      </c>
      <c r="I1109" s="36" t="str">
        <f t="shared" si="17"/>
        <v>Borbon, Julio</v>
      </c>
    </row>
    <row r="1110" spans="1:9" x14ac:dyDescent="0.3">
      <c r="A1110" s="195">
        <v>1109</v>
      </c>
      <c r="B1110" s="195">
        <v>453400</v>
      </c>
      <c r="C1110" s="195">
        <v>0.89096188870000004</v>
      </c>
      <c r="D1110" s="195">
        <v>4</v>
      </c>
      <c r="E1110" s="195">
        <v>222</v>
      </c>
      <c r="F1110" s="195" t="s">
        <v>147</v>
      </c>
      <c r="G1110" s="195" t="s">
        <v>58</v>
      </c>
      <c r="H1110" s="195">
        <v>340</v>
      </c>
      <c r="I1110" s="36" t="str">
        <f t="shared" si="17"/>
        <v>Johnson, Chris</v>
      </c>
    </row>
    <row r="1111" spans="1:9" x14ac:dyDescent="0.3">
      <c r="A1111" s="195">
        <v>1110</v>
      </c>
      <c r="B1111" s="195">
        <v>435064</v>
      </c>
      <c r="C1111" s="195">
        <v>0.87765704639999997</v>
      </c>
      <c r="D1111" s="195">
        <v>5</v>
      </c>
      <c r="E1111" s="195">
        <v>222</v>
      </c>
      <c r="F1111" s="195" t="s">
        <v>240</v>
      </c>
      <c r="G1111" s="195" t="s">
        <v>7</v>
      </c>
      <c r="H1111" s="195">
        <v>735</v>
      </c>
      <c r="I1111" s="36" t="str">
        <f t="shared" si="17"/>
        <v>Wilson, Bobby</v>
      </c>
    </row>
    <row r="1112" spans="1:9" x14ac:dyDescent="0.3">
      <c r="A1112" s="195">
        <v>1111</v>
      </c>
      <c r="B1112" s="195">
        <v>545338</v>
      </c>
      <c r="C1112" s="195">
        <v>1</v>
      </c>
      <c r="D1112" s="195">
        <v>1</v>
      </c>
      <c r="E1112" s="195">
        <v>223</v>
      </c>
      <c r="F1112" s="195" t="s">
        <v>125</v>
      </c>
      <c r="G1112" s="195" t="s">
        <v>161</v>
      </c>
      <c r="H1112" s="195">
        <v>223</v>
      </c>
      <c r="I1112" s="36" t="str">
        <f t="shared" si="17"/>
        <v>Franklin, Nick</v>
      </c>
    </row>
    <row r="1113" spans="1:9" x14ac:dyDescent="0.3">
      <c r="A1113" s="195">
        <v>1112</v>
      </c>
      <c r="B1113" s="195">
        <v>593647</v>
      </c>
      <c r="C1113" s="195">
        <v>0.95329186050000003</v>
      </c>
      <c r="D1113" s="195">
        <v>2</v>
      </c>
      <c r="E1113" s="195">
        <v>223</v>
      </c>
      <c r="F1113" s="195" t="s">
        <v>3882</v>
      </c>
      <c r="G1113" s="195" t="s">
        <v>3883</v>
      </c>
      <c r="H1113" s="195">
        <v>82</v>
      </c>
      <c r="I1113" s="36" t="str">
        <f t="shared" si="17"/>
        <v>Brito, Socrates</v>
      </c>
    </row>
    <row r="1114" spans="1:9" x14ac:dyDescent="0.3">
      <c r="A1114" s="195">
        <v>1113</v>
      </c>
      <c r="B1114" s="195">
        <v>621439</v>
      </c>
      <c r="C1114" s="195">
        <v>0.90053733889999998</v>
      </c>
      <c r="D1114" s="195">
        <v>3</v>
      </c>
      <c r="E1114" s="195">
        <v>223</v>
      </c>
      <c r="F1114" s="195" t="s">
        <v>3898</v>
      </c>
      <c r="G1114" s="195" t="s">
        <v>3899</v>
      </c>
      <c r="H1114" s="195">
        <v>94</v>
      </c>
      <c r="I1114" s="36" t="str">
        <f t="shared" si="17"/>
        <v>Buxton, Byron</v>
      </c>
    </row>
    <row r="1115" spans="1:9" x14ac:dyDescent="0.3">
      <c r="A1115" s="195">
        <v>1114</v>
      </c>
      <c r="B1115" s="195">
        <v>593700</v>
      </c>
      <c r="C1115" s="195">
        <v>0.88109323210000001</v>
      </c>
      <c r="D1115" s="195">
        <v>4</v>
      </c>
      <c r="E1115" s="195">
        <v>223</v>
      </c>
      <c r="F1115" s="195" t="s">
        <v>4606</v>
      </c>
      <c r="G1115" s="195" t="s">
        <v>4607</v>
      </c>
      <c r="H1115" s="195">
        <v>287</v>
      </c>
      <c r="I1115" s="36" t="str">
        <f t="shared" si="17"/>
        <v>Hanson, Alen</v>
      </c>
    </row>
    <row r="1116" spans="1:9" x14ac:dyDescent="0.3">
      <c r="A1116" s="195">
        <v>1115</v>
      </c>
      <c r="B1116" s="195">
        <v>641553</v>
      </c>
      <c r="C1116" s="195">
        <v>0.86980515839999994</v>
      </c>
      <c r="D1116" s="195">
        <v>5</v>
      </c>
      <c r="E1116" s="195">
        <v>223</v>
      </c>
      <c r="F1116" s="195" t="s">
        <v>6627</v>
      </c>
      <c r="G1116" s="195" t="s">
        <v>148</v>
      </c>
      <c r="H1116" s="195">
        <v>199</v>
      </c>
      <c r="I1116" s="36" t="str">
        <f t="shared" si="17"/>
        <v>Engel, Adam</v>
      </c>
    </row>
    <row r="1117" spans="1:9" x14ac:dyDescent="0.3">
      <c r="A1117" s="195">
        <v>1116</v>
      </c>
      <c r="B1117" s="195">
        <v>624428</v>
      </c>
      <c r="C1117" s="195">
        <v>1</v>
      </c>
      <c r="D1117" s="195">
        <v>1</v>
      </c>
      <c r="E1117" s="195">
        <v>224</v>
      </c>
      <c r="F1117" s="195" t="s">
        <v>111</v>
      </c>
      <c r="G1117" s="195" t="s">
        <v>148</v>
      </c>
      <c r="H1117" s="195">
        <v>224</v>
      </c>
      <c r="I1117" s="36" t="str">
        <f t="shared" si="17"/>
        <v>Frazier, Adam</v>
      </c>
    </row>
    <row r="1118" spans="1:9" x14ac:dyDescent="0.3">
      <c r="A1118" s="195">
        <v>1117</v>
      </c>
      <c r="B1118" s="195">
        <v>543939</v>
      </c>
      <c r="C1118" s="195">
        <v>0.980600111</v>
      </c>
      <c r="D1118" s="195">
        <v>2</v>
      </c>
      <c r="E1118" s="195">
        <v>224</v>
      </c>
      <c r="F1118" s="195" t="s">
        <v>2518</v>
      </c>
      <c r="G1118" s="195" t="s">
        <v>2519</v>
      </c>
      <c r="H1118" s="195">
        <v>738</v>
      </c>
      <c r="I1118" s="36" t="str">
        <f t="shared" si="17"/>
        <v>Wong, Kolten</v>
      </c>
    </row>
    <row r="1119" spans="1:9" x14ac:dyDescent="0.3">
      <c r="A1119" s="195">
        <v>1118</v>
      </c>
      <c r="B1119" s="195">
        <v>514917</v>
      </c>
      <c r="C1119" s="195">
        <v>0.94065056280000003</v>
      </c>
      <c r="D1119" s="195">
        <v>3</v>
      </c>
      <c r="E1119" s="195">
        <v>224</v>
      </c>
      <c r="F1119" s="195" t="s">
        <v>286</v>
      </c>
      <c r="G1119" s="195" t="s">
        <v>367</v>
      </c>
      <c r="H1119" s="195">
        <v>300</v>
      </c>
      <c r="I1119" s="36" t="str">
        <f t="shared" si="17"/>
        <v>Hernandez, Cesar</v>
      </c>
    </row>
    <row r="1120" spans="1:9" x14ac:dyDescent="0.3">
      <c r="A1120" s="195">
        <v>1119</v>
      </c>
      <c r="B1120" s="195">
        <v>591720</v>
      </c>
      <c r="C1120" s="195">
        <v>0.93087424110000005</v>
      </c>
      <c r="D1120" s="195">
        <v>4</v>
      </c>
      <c r="E1120" s="195">
        <v>224</v>
      </c>
      <c r="F1120" s="195" t="s">
        <v>4106</v>
      </c>
      <c r="G1120" s="195" t="s">
        <v>1925</v>
      </c>
      <c r="H1120" s="195">
        <v>683</v>
      </c>
      <c r="I1120" s="36" t="str">
        <f t="shared" si="17"/>
        <v>Torreyes, Ronald</v>
      </c>
    </row>
    <row r="1121" spans="1:9" x14ac:dyDescent="0.3">
      <c r="A1121" s="195">
        <v>1120</v>
      </c>
      <c r="B1121" s="195">
        <v>518934</v>
      </c>
      <c r="C1121" s="195">
        <v>0.9029368243</v>
      </c>
      <c r="D1121" s="195">
        <v>5</v>
      </c>
      <c r="E1121" s="195">
        <v>224</v>
      </c>
      <c r="F1121" s="195" t="s">
        <v>508</v>
      </c>
      <c r="G1121" s="195" t="s">
        <v>507</v>
      </c>
      <c r="H1121" s="195">
        <v>376</v>
      </c>
      <c r="I1121" s="36" t="str">
        <f t="shared" si="17"/>
        <v>LeMahieu, DJ</v>
      </c>
    </row>
    <row r="1122" spans="1:9" x14ac:dyDescent="0.3">
      <c r="A1122" s="195">
        <v>1121</v>
      </c>
      <c r="B1122" s="195">
        <v>640449</v>
      </c>
      <c r="C1122" s="195">
        <v>1</v>
      </c>
      <c r="D1122" s="195">
        <v>1</v>
      </c>
      <c r="E1122" s="195">
        <v>225</v>
      </c>
      <c r="F1122" s="195" t="s">
        <v>111</v>
      </c>
      <c r="G1122" s="195" t="s">
        <v>394</v>
      </c>
      <c r="H1122" s="195">
        <v>225</v>
      </c>
      <c r="I1122" s="36" t="str">
        <f t="shared" si="17"/>
        <v>Frazier, Clint</v>
      </c>
    </row>
    <row r="1123" spans="1:9" x14ac:dyDescent="0.3">
      <c r="A1123" s="195">
        <v>1122</v>
      </c>
      <c r="B1123" s="195">
        <v>591741</v>
      </c>
      <c r="C1123" s="195">
        <v>0.91606415029999999</v>
      </c>
      <c r="D1123" s="195">
        <v>2</v>
      </c>
      <c r="E1123" s="195">
        <v>225</v>
      </c>
      <c r="F1123" s="195" t="s">
        <v>4496</v>
      </c>
      <c r="G1123" s="195" t="s">
        <v>15</v>
      </c>
      <c r="H1123" s="195">
        <v>481</v>
      </c>
      <c r="I1123" s="36" t="str">
        <f t="shared" si="17"/>
        <v>Osuna, Jose</v>
      </c>
    </row>
    <row r="1124" spans="1:9" x14ac:dyDescent="0.3">
      <c r="A1124" s="195">
        <v>1123</v>
      </c>
      <c r="B1124" s="195">
        <v>645302</v>
      </c>
      <c r="C1124" s="195">
        <v>0.90278680099999997</v>
      </c>
      <c r="D1124" s="195">
        <v>3</v>
      </c>
      <c r="E1124" s="195">
        <v>225</v>
      </c>
      <c r="F1124" s="195" t="s">
        <v>2476</v>
      </c>
      <c r="G1124" s="195" t="s">
        <v>356</v>
      </c>
      <c r="H1124" s="195">
        <v>573</v>
      </c>
      <c r="I1124" s="36" t="str">
        <f t="shared" si="17"/>
        <v>Robles, Victor</v>
      </c>
    </row>
    <row r="1125" spans="1:9" x14ac:dyDescent="0.3">
      <c r="A1125" s="195">
        <v>1124</v>
      </c>
      <c r="B1125" s="195">
        <v>591994</v>
      </c>
      <c r="C1125" s="195">
        <v>0.90179482600000005</v>
      </c>
      <c r="D1125" s="195">
        <v>4</v>
      </c>
      <c r="E1125" s="195">
        <v>225</v>
      </c>
      <c r="F1125" s="195" t="s">
        <v>949</v>
      </c>
      <c r="G1125" s="195" t="s">
        <v>6619</v>
      </c>
      <c r="H1125" s="195">
        <v>242</v>
      </c>
      <c r="I1125" s="36" t="str">
        <f t="shared" si="17"/>
        <v>Garcia, Willy</v>
      </c>
    </row>
    <row r="1126" spans="1:9" x14ac:dyDescent="0.3">
      <c r="A1126" s="195">
        <v>1125</v>
      </c>
      <c r="B1126" s="195">
        <v>656669</v>
      </c>
      <c r="C1126" s="195">
        <v>0.89279062389999997</v>
      </c>
      <c r="D1126" s="195">
        <v>5</v>
      </c>
      <c r="E1126" s="195">
        <v>225</v>
      </c>
      <c r="F1126" s="195" t="s">
        <v>6404</v>
      </c>
      <c r="G1126" s="195" t="s">
        <v>42</v>
      </c>
      <c r="H1126" s="195">
        <v>392</v>
      </c>
      <c r="I1126" s="36" t="str">
        <f t="shared" si="17"/>
        <v>Luplow, Jordan</v>
      </c>
    </row>
    <row r="1127" spans="1:9" x14ac:dyDescent="0.3">
      <c r="A1127" s="195">
        <v>1126</v>
      </c>
      <c r="B1127" s="195">
        <v>453943</v>
      </c>
      <c r="C1127" s="195">
        <v>1</v>
      </c>
      <c r="D1127" s="195">
        <v>1</v>
      </c>
      <c r="E1127" s="195">
        <v>226</v>
      </c>
      <c r="F1127" s="195" t="s">
        <v>111</v>
      </c>
      <c r="G1127" s="195" t="s">
        <v>251</v>
      </c>
      <c r="H1127" s="195">
        <v>226</v>
      </c>
      <c r="I1127" s="36" t="str">
        <f t="shared" si="17"/>
        <v>Frazier, Todd</v>
      </c>
    </row>
    <row r="1128" spans="1:9" x14ac:dyDescent="0.3">
      <c r="A1128" s="195">
        <v>1127</v>
      </c>
      <c r="B1128" s="195">
        <v>489149</v>
      </c>
      <c r="C1128" s="195">
        <v>0.95402496790000002</v>
      </c>
      <c r="D1128" s="195">
        <v>2</v>
      </c>
      <c r="E1128" s="195">
        <v>226</v>
      </c>
      <c r="F1128" s="195" t="s">
        <v>179</v>
      </c>
      <c r="G1128" s="195" t="s">
        <v>178</v>
      </c>
      <c r="H1128" s="195">
        <v>446</v>
      </c>
      <c r="I1128" s="36" t="str">
        <f t="shared" si="17"/>
        <v>Morrison, Logan</v>
      </c>
    </row>
    <row r="1129" spans="1:9" x14ac:dyDescent="0.3">
      <c r="A1129" s="195">
        <v>1128</v>
      </c>
      <c r="B1129" s="195">
        <v>475253</v>
      </c>
      <c r="C1129" s="195">
        <v>0.94282618709999999</v>
      </c>
      <c r="D1129" s="195">
        <v>3</v>
      </c>
      <c r="E1129" s="195">
        <v>226</v>
      </c>
      <c r="F1129" s="195" t="s">
        <v>287</v>
      </c>
      <c r="G1129" s="195" t="s">
        <v>63</v>
      </c>
      <c r="H1129" s="195">
        <v>638</v>
      </c>
      <c r="I1129" s="36" t="str">
        <f t="shared" si="17"/>
        <v>Smoak, Justin</v>
      </c>
    </row>
    <row r="1130" spans="1:9" x14ac:dyDescent="0.3">
      <c r="A1130" s="195">
        <v>1129</v>
      </c>
      <c r="B1130" s="195">
        <v>501981</v>
      </c>
      <c r="C1130" s="195">
        <v>0.92486779730000002</v>
      </c>
      <c r="D1130" s="195">
        <v>4</v>
      </c>
      <c r="E1130" s="195">
        <v>226</v>
      </c>
      <c r="F1130" s="195" t="s">
        <v>85</v>
      </c>
      <c r="G1130" s="195" t="s">
        <v>2644</v>
      </c>
      <c r="H1130" s="195">
        <v>162</v>
      </c>
      <c r="I1130" s="36" t="str">
        <f t="shared" si="17"/>
        <v>Davis, Khris</v>
      </c>
    </row>
    <row r="1131" spans="1:9" x14ac:dyDescent="0.3">
      <c r="A1131" s="195">
        <v>1130</v>
      </c>
      <c r="B1131" s="195">
        <v>446263</v>
      </c>
      <c r="C1131" s="195">
        <v>0.92360629360000002</v>
      </c>
      <c r="D1131" s="195">
        <v>5</v>
      </c>
      <c r="E1131" s="195">
        <v>226</v>
      </c>
      <c r="F1131" s="195" t="s">
        <v>94</v>
      </c>
      <c r="G1131" s="195" t="s">
        <v>93</v>
      </c>
      <c r="H1131" s="195">
        <v>188</v>
      </c>
      <c r="I1131" s="36" t="str">
        <f t="shared" si="17"/>
        <v>Duda, Lucas</v>
      </c>
    </row>
    <row r="1132" spans="1:9" x14ac:dyDescent="0.3">
      <c r="A1132" s="195">
        <v>1131</v>
      </c>
      <c r="B1132" s="195">
        <v>518692</v>
      </c>
      <c r="C1132" s="195">
        <v>1</v>
      </c>
      <c r="D1132" s="195">
        <v>1</v>
      </c>
      <c r="E1132" s="195">
        <v>227</v>
      </c>
      <c r="F1132" s="195" t="s">
        <v>418</v>
      </c>
      <c r="G1132" s="195" t="s">
        <v>417</v>
      </c>
      <c r="H1132" s="195">
        <v>227</v>
      </c>
      <c r="I1132" s="36" t="str">
        <f t="shared" si="17"/>
        <v>Freeman, Freddie</v>
      </c>
    </row>
    <row r="1133" spans="1:9" x14ac:dyDescent="0.3">
      <c r="A1133" s="195">
        <v>1132</v>
      </c>
      <c r="B1133" s="195">
        <v>519203</v>
      </c>
      <c r="C1133" s="195">
        <v>0.94814629480000001</v>
      </c>
      <c r="D1133" s="195">
        <v>2</v>
      </c>
      <c r="E1133" s="195">
        <v>227</v>
      </c>
      <c r="F1133" s="195" t="s">
        <v>340</v>
      </c>
      <c r="G1133" s="195" t="s">
        <v>339</v>
      </c>
      <c r="H1133" s="195">
        <v>567</v>
      </c>
      <c r="I1133" s="36" t="str">
        <f t="shared" si="17"/>
        <v>Rizzo, Anthony</v>
      </c>
    </row>
    <row r="1134" spans="1:9" x14ac:dyDescent="0.3">
      <c r="A1134" s="195">
        <v>1133</v>
      </c>
      <c r="B1134" s="195">
        <v>543807</v>
      </c>
      <c r="C1134" s="195">
        <v>0.92268037530000002</v>
      </c>
      <c r="D1134" s="195">
        <v>3</v>
      </c>
      <c r="E1134" s="195">
        <v>227</v>
      </c>
      <c r="F1134" s="195" t="s">
        <v>2954</v>
      </c>
      <c r="G1134" s="195" t="s">
        <v>341</v>
      </c>
      <c r="H1134" s="195">
        <v>649</v>
      </c>
      <c r="I1134" s="36" t="str">
        <f t="shared" si="17"/>
        <v>Springer, George</v>
      </c>
    </row>
    <row r="1135" spans="1:9" x14ac:dyDescent="0.3">
      <c r="A1135" s="195">
        <v>1134</v>
      </c>
      <c r="B1135" s="195">
        <v>571448</v>
      </c>
      <c r="C1135" s="195">
        <v>0.90554691899999995</v>
      </c>
      <c r="D1135" s="195">
        <v>4</v>
      </c>
      <c r="E1135" s="195">
        <v>227</v>
      </c>
      <c r="F1135" s="195" t="s">
        <v>2686</v>
      </c>
      <c r="G1135" s="195" t="s">
        <v>198</v>
      </c>
      <c r="H1135" s="195">
        <v>32</v>
      </c>
      <c r="I1135" s="36" t="str">
        <f t="shared" si="17"/>
        <v>Arenado, Nolan</v>
      </c>
    </row>
    <row r="1136" spans="1:9" x14ac:dyDescent="0.3">
      <c r="A1136" s="195">
        <v>1135</v>
      </c>
      <c r="B1136" s="195">
        <v>571830</v>
      </c>
      <c r="C1136" s="195">
        <v>0.90423728540000003</v>
      </c>
      <c r="D1136" s="195">
        <v>5</v>
      </c>
      <c r="E1136" s="195">
        <v>227</v>
      </c>
      <c r="F1136" s="195" t="s">
        <v>2489</v>
      </c>
      <c r="G1136" s="195" t="s">
        <v>1743</v>
      </c>
      <c r="H1136" s="195">
        <v>347</v>
      </c>
      <c r="I1136" s="36" t="str">
        <f t="shared" si="17"/>
        <v>Joseph, Tommy</v>
      </c>
    </row>
    <row r="1137" spans="1:9" x14ac:dyDescent="0.3">
      <c r="A1137" s="195">
        <v>1136</v>
      </c>
      <c r="B1137" s="195">
        <v>502273</v>
      </c>
      <c r="C1137" s="195">
        <v>1</v>
      </c>
      <c r="D1137" s="195">
        <v>1</v>
      </c>
      <c r="E1137" s="195">
        <v>228</v>
      </c>
      <c r="F1137" s="195" t="s">
        <v>418</v>
      </c>
      <c r="G1137" s="195" t="s">
        <v>221</v>
      </c>
      <c r="H1137" s="195">
        <v>228</v>
      </c>
      <c r="I1137" s="36" t="str">
        <f t="shared" si="17"/>
        <v>Freeman, Mike</v>
      </c>
    </row>
    <row r="1138" spans="1:9" x14ac:dyDescent="0.3">
      <c r="A1138" s="195">
        <v>1137</v>
      </c>
      <c r="B1138" s="195">
        <v>543459</v>
      </c>
      <c r="C1138" s="195">
        <v>0.98308290880000004</v>
      </c>
      <c r="D1138" s="195">
        <v>2</v>
      </c>
      <c r="E1138" s="195">
        <v>228</v>
      </c>
      <c r="F1138" s="195" t="s">
        <v>519</v>
      </c>
      <c r="G1138" s="195" t="s">
        <v>400</v>
      </c>
      <c r="H1138" s="195">
        <v>385</v>
      </c>
      <c r="I1138" s="36" t="str">
        <f t="shared" si="17"/>
        <v>Lombardozzi, Steve</v>
      </c>
    </row>
    <row r="1139" spans="1:9" x14ac:dyDescent="0.3">
      <c r="A1139" s="195">
        <v>1138</v>
      </c>
      <c r="B1139" s="195">
        <v>592348</v>
      </c>
      <c r="C1139" s="195">
        <v>0.94182867540000004</v>
      </c>
      <c r="D1139" s="195">
        <v>3</v>
      </c>
      <c r="E1139" s="195">
        <v>228</v>
      </c>
      <c r="F1139" s="195" t="s">
        <v>6707</v>
      </c>
      <c r="G1139" s="195" t="s">
        <v>6708</v>
      </c>
      <c r="H1139" s="195">
        <v>263</v>
      </c>
      <c r="I1139" s="36" t="str">
        <f t="shared" si="17"/>
        <v>Goodrum, Niko</v>
      </c>
    </row>
    <row r="1140" spans="1:9" x14ac:dyDescent="0.3">
      <c r="A1140" s="195">
        <v>1139</v>
      </c>
      <c r="B1140" s="195">
        <v>571841</v>
      </c>
      <c r="C1140" s="195">
        <v>0.92234342089999999</v>
      </c>
      <c r="D1140" s="195">
        <v>4</v>
      </c>
      <c r="E1140" s="195">
        <v>228</v>
      </c>
      <c r="F1140" s="195" t="s">
        <v>448</v>
      </c>
      <c r="G1140" s="195" t="s">
        <v>4763</v>
      </c>
      <c r="H1140" s="195">
        <v>354</v>
      </c>
      <c r="I1140" s="36" t="str">
        <f t="shared" si="17"/>
        <v>Kelly, Ty</v>
      </c>
    </row>
    <row r="1141" spans="1:9" x14ac:dyDescent="0.3">
      <c r="A1141" s="195">
        <v>1140</v>
      </c>
      <c r="B1141" s="195">
        <v>591971</v>
      </c>
      <c r="C1141" s="195">
        <v>0.91697243799999995</v>
      </c>
      <c r="D1141" s="195">
        <v>5</v>
      </c>
      <c r="E1141" s="195">
        <v>228</v>
      </c>
      <c r="F1141" s="195" t="s">
        <v>6561</v>
      </c>
      <c r="G1141" s="195" t="s">
        <v>6562</v>
      </c>
      <c r="H1141" s="195">
        <v>702</v>
      </c>
      <c r="I1141" s="36" t="str">
        <f t="shared" si="17"/>
        <v>Valera, Breyvic</v>
      </c>
    </row>
    <row r="1142" spans="1:9" x14ac:dyDescent="0.3">
      <c r="A1142" s="195">
        <v>1141</v>
      </c>
      <c r="B1142" s="195">
        <v>501896</v>
      </c>
      <c r="C1142" s="195">
        <v>1</v>
      </c>
      <c r="D1142" s="195">
        <v>1</v>
      </c>
      <c r="E1142" s="195">
        <v>229</v>
      </c>
      <c r="F1142" s="195" t="s">
        <v>428</v>
      </c>
      <c r="G1142" s="195" t="s">
        <v>88</v>
      </c>
      <c r="H1142" s="195">
        <v>229</v>
      </c>
      <c r="I1142" s="36" t="str">
        <f t="shared" si="17"/>
        <v>Freese, David</v>
      </c>
    </row>
    <row r="1143" spans="1:9" x14ac:dyDescent="0.3">
      <c r="A1143" s="195">
        <v>1142</v>
      </c>
      <c r="B1143" s="195">
        <v>452104</v>
      </c>
      <c r="C1143" s="195">
        <v>0.91692748509999999</v>
      </c>
      <c r="D1143" s="195">
        <v>2</v>
      </c>
      <c r="E1143" s="195">
        <v>229</v>
      </c>
      <c r="F1143" s="195" t="s">
        <v>470</v>
      </c>
      <c r="G1143" s="195" t="s">
        <v>371</v>
      </c>
      <c r="H1143" s="195">
        <v>294</v>
      </c>
      <c r="I1143" s="36" t="str">
        <f t="shared" si="17"/>
        <v>Headley, Chase</v>
      </c>
    </row>
    <row r="1144" spans="1:9" x14ac:dyDescent="0.3">
      <c r="A1144" s="195">
        <v>1143</v>
      </c>
      <c r="B1144" s="195">
        <v>452254</v>
      </c>
      <c r="C1144" s="195">
        <v>0.85848676810000002</v>
      </c>
      <c r="D1144" s="195">
        <v>3</v>
      </c>
      <c r="E1144" s="195">
        <v>229</v>
      </c>
      <c r="F1144" s="195" t="s">
        <v>188</v>
      </c>
      <c r="G1144" s="195" t="s">
        <v>140</v>
      </c>
      <c r="H1144" s="195">
        <v>501</v>
      </c>
      <c r="I1144" s="36" t="str">
        <f t="shared" si="17"/>
        <v>Pence, Hunter</v>
      </c>
    </row>
    <row r="1145" spans="1:9" x14ac:dyDescent="0.3">
      <c r="A1145" s="195">
        <v>1144</v>
      </c>
      <c r="B1145" s="195">
        <v>408236</v>
      </c>
      <c r="C1145" s="195">
        <v>0.83354455490000001</v>
      </c>
      <c r="D1145" s="195">
        <v>4</v>
      </c>
      <c r="E1145" s="195">
        <v>229</v>
      </c>
      <c r="F1145" s="195" t="s">
        <v>121</v>
      </c>
      <c r="G1145" s="195" t="s">
        <v>306</v>
      </c>
      <c r="H1145" s="195">
        <v>259</v>
      </c>
      <c r="I1145" s="36" t="str">
        <f t="shared" si="17"/>
        <v>Gonzalez, Adrian</v>
      </c>
    </row>
    <row r="1146" spans="1:9" x14ac:dyDescent="0.3">
      <c r="A1146" s="195">
        <v>1145</v>
      </c>
      <c r="B1146" s="195">
        <v>452095</v>
      </c>
      <c r="C1146" s="195">
        <v>0.82982472439999999</v>
      </c>
      <c r="D1146" s="195">
        <v>5</v>
      </c>
      <c r="E1146" s="195">
        <v>229</v>
      </c>
      <c r="F1146" s="195" t="s">
        <v>327</v>
      </c>
      <c r="G1146" s="195" t="s">
        <v>67</v>
      </c>
      <c r="H1146" s="195">
        <v>217</v>
      </c>
      <c r="I1146" s="36" t="str">
        <f t="shared" si="17"/>
        <v>Flowers, Tyler</v>
      </c>
    </row>
    <row r="1147" spans="1:9" x14ac:dyDescent="0.3">
      <c r="A1147" s="195">
        <v>1146</v>
      </c>
      <c r="B1147" s="195">
        <v>571679</v>
      </c>
      <c r="C1147" s="195">
        <v>1</v>
      </c>
      <c r="D1147" s="195">
        <v>1</v>
      </c>
      <c r="E1147" s="195">
        <v>230</v>
      </c>
      <c r="F1147" s="195" t="s">
        <v>6494</v>
      </c>
      <c r="G1147" s="195" t="s">
        <v>88</v>
      </c>
      <c r="H1147" s="195">
        <v>230</v>
      </c>
      <c r="I1147" s="36" t="str">
        <f t="shared" si="17"/>
        <v>Freitas, David</v>
      </c>
    </row>
    <row r="1148" spans="1:9" x14ac:dyDescent="0.3">
      <c r="A1148" s="195">
        <v>1147</v>
      </c>
      <c r="B1148" s="195">
        <v>492802</v>
      </c>
      <c r="C1148" s="195">
        <v>0.90404916570000005</v>
      </c>
      <c r="D1148" s="195">
        <v>2</v>
      </c>
      <c r="E1148" s="195">
        <v>230</v>
      </c>
      <c r="F1148" s="195" t="s">
        <v>5188</v>
      </c>
      <c r="G1148" s="195" t="s">
        <v>189</v>
      </c>
      <c r="H1148" s="195">
        <v>274</v>
      </c>
      <c r="I1148" s="36" t="str">
        <f t="shared" si="17"/>
        <v>Graterol, Juan</v>
      </c>
    </row>
    <row r="1149" spans="1:9" x14ac:dyDescent="0.3">
      <c r="A1149" s="195">
        <v>1148</v>
      </c>
      <c r="B1149" s="195">
        <v>571912</v>
      </c>
      <c r="C1149" s="195">
        <v>0.89018250139999999</v>
      </c>
      <c r="D1149" s="195">
        <v>3</v>
      </c>
      <c r="E1149" s="195">
        <v>230</v>
      </c>
      <c r="F1149" s="195" t="s">
        <v>4018</v>
      </c>
      <c r="G1149" s="195" t="s">
        <v>213</v>
      </c>
      <c r="H1149" s="195">
        <v>396</v>
      </c>
      <c r="I1149" s="36" t="str">
        <f t="shared" si="17"/>
        <v>Maile, Luke</v>
      </c>
    </row>
    <row r="1150" spans="1:9" x14ac:dyDescent="0.3">
      <c r="A1150" s="195">
        <v>1149</v>
      </c>
      <c r="B1150" s="195">
        <v>519222</v>
      </c>
      <c r="C1150" s="195">
        <v>0.8522498261</v>
      </c>
      <c r="D1150" s="195">
        <v>4</v>
      </c>
      <c r="E1150" s="195">
        <v>230</v>
      </c>
      <c r="F1150" s="195" t="s">
        <v>322</v>
      </c>
      <c r="G1150" s="195" t="s">
        <v>141</v>
      </c>
      <c r="H1150" s="195">
        <v>581</v>
      </c>
      <c r="I1150" s="36" t="str">
        <f t="shared" si="17"/>
        <v>Romine, Austin</v>
      </c>
    </row>
    <row r="1151" spans="1:9" x14ac:dyDescent="0.3">
      <c r="A1151" s="195">
        <v>1150</v>
      </c>
      <c r="B1151" s="195">
        <v>542194</v>
      </c>
      <c r="C1151" s="195">
        <v>0.84979610940000005</v>
      </c>
      <c r="D1151" s="195">
        <v>5</v>
      </c>
      <c r="E1151" s="195">
        <v>230</v>
      </c>
      <c r="F1151" s="195" t="s">
        <v>2512</v>
      </c>
      <c r="G1151" s="195" t="s">
        <v>64</v>
      </c>
      <c r="H1151" s="195">
        <v>59</v>
      </c>
      <c r="I1151" s="36" t="str">
        <f t="shared" si="17"/>
        <v>Bethancourt, Christian</v>
      </c>
    </row>
    <row r="1152" spans="1:9" x14ac:dyDescent="0.3">
      <c r="A1152" s="195">
        <v>1151</v>
      </c>
      <c r="B1152" s="195">
        <v>518700</v>
      </c>
      <c r="C1152" s="195">
        <v>1</v>
      </c>
      <c r="D1152" s="195">
        <v>1</v>
      </c>
      <c r="E1152" s="195">
        <v>231</v>
      </c>
      <c r="F1152" s="195" t="s">
        <v>323</v>
      </c>
      <c r="G1152" s="195" t="s">
        <v>47</v>
      </c>
      <c r="H1152" s="195">
        <v>231</v>
      </c>
      <c r="I1152" s="36" t="str">
        <f t="shared" si="17"/>
        <v>Fryer, Eric</v>
      </c>
    </row>
    <row r="1153" spans="1:9" x14ac:dyDescent="0.3">
      <c r="A1153" s="195">
        <v>1152</v>
      </c>
      <c r="B1153" s="195">
        <v>489365</v>
      </c>
      <c r="C1153" s="195">
        <v>0.93912926569999999</v>
      </c>
      <c r="D1153" s="195">
        <v>2</v>
      </c>
      <c r="E1153" s="195">
        <v>231</v>
      </c>
      <c r="F1153" s="195" t="s">
        <v>484</v>
      </c>
      <c r="G1153" s="195" t="s">
        <v>129</v>
      </c>
      <c r="H1153" s="195">
        <v>675</v>
      </c>
      <c r="I1153" s="36" t="str">
        <f t="shared" si="17"/>
        <v>Thole, Josh</v>
      </c>
    </row>
    <row r="1154" spans="1:9" x14ac:dyDescent="0.3">
      <c r="A1154" s="195">
        <v>1153</v>
      </c>
      <c r="B1154" s="195">
        <v>452672</v>
      </c>
      <c r="C1154" s="195">
        <v>0.89337184629999999</v>
      </c>
      <c r="D1154" s="195">
        <v>3</v>
      </c>
      <c r="E1154" s="195">
        <v>231</v>
      </c>
      <c r="F1154" s="195" t="s">
        <v>288</v>
      </c>
      <c r="G1154" s="195" t="s">
        <v>38</v>
      </c>
      <c r="H1154" s="195">
        <v>284</v>
      </c>
      <c r="I1154" s="36" t="str">
        <f t="shared" si="17"/>
        <v>Hanigan, Ryan</v>
      </c>
    </row>
    <row r="1155" spans="1:9" x14ac:dyDescent="0.3">
      <c r="A1155" s="195">
        <v>1154</v>
      </c>
      <c r="B1155" s="195">
        <v>431171</v>
      </c>
      <c r="C1155" s="195">
        <v>0.85903499490000002</v>
      </c>
      <c r="D1155" s="195">
        <v>4</v>
      </c>
      <c r="E1155" s="195">
        <v>231</v>
      </c>
      <c r="F1155" s="195" t="s">
        <v>446</v>
      </c>
      <c r="G1155" s="195" t="s">
        <v>292</v>
      </c>
      <c r="H1155" s="195">
        <v>425</v>
      </c>
      <c r="I1155" s="36" t="str">
        <f t="shared" ref="I1155:I1218" si="18">F1155&amp;", "&amp;G1155</f>
        <v>McGehee, Casey</v>
      </c>
    </row>
    <row r="1156" spans="1:9" x14ac:dyDescent="0.3">
      <c r="A1156" s="195">
        <v>1155</v>
      </c>
      <c r="B1156" s="195">
        <v>455755</v>
      </c>
      <c r="C1156" s="195">
        <v>0.85684082969999997</v>
      </c>
      <c r="D1156" s="195">
        <v>5</v>
      </c>
      <c r="E1156" s="195">
        <v>231</v>
      </c>
      <c r="F1156" s="195" t="s">
        <v>389</v>
      </c>
      <c r="G1156" s="195" t="s">
        <v>58</v>
      </c>
      <c r="H1156" s="195">
        <v>655</v>
      </c>
      <c r="I1156" s="36" t="str">
        <f t="shared" si="18"/>
        <v>Stewart, Chris</v>
      </c>
    </row>
    <row r="1157" spans="1:9" x14ac:dyDescent="0.3">
      <c r="A1157" s="195">
        <v>1156</v>
      </c>
      <c r="B1157" s="195">
        <v>571681</v>
      </c>
      <c r="C1157" s="195">
        <v>1</v>
      </c>
      <c r="D1157" s="195">
        <v>1</v>
      </c>
      <c r="E1157" s="195">
        <v>232</v>
      </c>
      <c r="F1157" s="195" t="s">
        <v>4620</v>
      </c>
      <c r="G1157" s="195" t="s">
        <v>4621</v>
      </c>
      <c r="H1157" s="195">
        <v>232</v>
      </c>
      <c r="I1157" s="36" t="str">
        <f t="shared" si="18"/>
        <v>Fuentes, Reymond</v>
      </c>
    </row>
    <row r="1158" spans="1:9" x14ac:dyDescent="0.3">
      <c r="A1158" s="195">
        <v>1157</v>
      </c>
      <c r="B1158" s="195">
        <v>534627</v>
      </c>
      <c r="C1158" s="195">
        <v>0.89911116889999998</v>
      </c>
      <c r="D1158" s="195">
        <v>2</v>
      </c>
      <c r="E1158" s="195">
        <v>232</v>
      </c>
      <c r="F1158" s="195" t="s">
        <v>892</v>
      </c>
      <c r="G1158" s="195" t="s">
        <v>67</v>
      </c>
      <c r="H1158" s="195">
        <v>317</v>
      </c>
      <c r="I1158" s="36" t="str">
        <f t="shared" si="18"/>
        <v>Holt, Tyler</v>
      </c>
    </row>
    <row r="1159" spans="1:9" x14ac:dyDescent="0.3">
      <c r="A1159" s="195">
        <v>1158</v>
      </c>
      <c r="B1159" s="195">
        <v>454975</v>
      </c>
      <c r="C1159" s="195">
        <v>0.88623861189999997</v>
      </c>
      <c r="D1159" s="195">
        <v>3</v>
      </c>
      <c r="E1159" s="195">
        <v>232</v>
      </c>
      <c r="F1159" s="195" t="s">
        <v>4891</v>
      </c>
      <c r="G1159" s="195" t="s">
        <v>968</v>
      </c>
      <c r="H1159" s="195">
        <v>331</v>
      </c>
      <c r="I1159" s="36" t="str">
        <f t="shared" si="18"/>
        <v>Iribarren, Hernan</v>
      </c>
    </row>
    <row r="1160" spans="1:9" x14ac:dyDescent="0.3">
      <c r="A1160" s="195">
        <v>1159</v>
      </c>
      <c r="B1160" s="195">
        <v>595963</v>
      </c>
      <c r="C1160" s="195">
        <v>0.84458204250000002</v>
      </c>
      <c r="D1160" s="195">
        <v>4</v>
      </c>
      <c r="E1160" s="195">
        <v>232</v>
      </c>
      <c r="F1160" s="195" t="s">
        <v>3326</v>
      </c>
      <c r="G1160" s="195" t="s">
        <v>67</v>
      </c>
      <c r="H1160" s="195">
        <v>253</v>
      </c>
      <c r="I1160" s="36" t="str">
        <f t="shared" si="18"/>
        <v>Goeddel, Tyler</v>
      </c>
    </row>
    <row r="1161" spans="1:9" x14ac:dyDescent="0.3">
      <c r="A1161" s="195">
        <v>1160</v>
      </c>
      <c r="B1161" s="195">
        <v>543238</v>
      </c>
      <c r="C1161" s="195">
        <v>0.80321557690000001</v>
      </c>
      <c r="D1161" s="195">
        <v>5</v>
      </c>
      <c r="E1161" s="195">
        <v>232</v>
      </c>
      <c r="F1161" s="195" t="s">
        <v>880</v>
      </c>
      <c r="G1161" s="195" t="s">
        <v>339</v>
      </c>
      <c r="H1161" s="195">
        <v>268</v>
      </c>
      <c r="I1161" s="36" t="str">
        <f t="shared" si="18"/>
        <v>Gose, Anthony</v>
      </c>
    </row>
    <row r="1162" spans="1:9" x14ac:dyDescent="0.3">
      <c r="A1162" s="195">
        <v>1161</v>
      </c>
      <c r="B1162" s="195">
        <v>502570</v>
      </c>
      <c r="C1162" s="195">
        <v>1</v>
      </c>
      <c r="D1162" s="195">
        <v>1</v>
      </c>
      <c r="E1162" s="195">
        <v>233</v>
      </c>
      <c r="F1162" s="195" t="s">
        <v>3957</v>
      </c>
      <c r="G1162" s="195" t="s">
        <v>3958</v>
      </c>
      <c r="H1162" s="195">
        <v>233</v>
      </c>
      <c r="I1162" s="36" t="str">
        <f t="shared" si="18"/>
        <v>Gale, Rocky</v>
      </c>
    </row>
    <row r="1163" spans="1:9" x14ac:dyDescent="0.3">
      <c r="A1163" s="195">
        <v>1162</v>
      </c>
      <c r="B1163" s="195">
        <v>543148</v>
      </c>
      <c r="C1163" s="195">
        <v>0.94502556790000003</v>
      </c>
      <c r="D1163" s="195">
        <v>2</v>
      </c>
      <c r="E1163" s="195">
        <v>233</v>
      </c>
      <c r="F1163" s="195" t="s">
        <v>321</v>
      </c>
      <c r="G1163" s="195" t="s">
        <v>320</v>
      </c>
      <c r="H1163" s="195">
        <v>209</v>
      </c>
      <c r="I1163" s="36" t="str">
        <f t="shared" si="18"/>
        <v>Federowicz, Tim</v>
      </c>
    </row>
    <row r="1164" spans="1:9" x14ac:dyDescent="0.3">
      <c r="A1164" s="195">
        <v>1163</v>
      </c>
      <c r="B1164" s="195">
        <v>607257</v>
      </c>
      <c r="C1164" s="195">
        <v>0.8986290026</v>
      </c>
      <c r="D1164" s="195">
        <v>3</v>
      </c>
      <c r="E1164" s="195">
        <v>233</v>
      </c>
      <c r="F1164" s="195" t="s">
        <v>296</v>
      </c>
      <c r="G1164" s="195" t="s">
        <v>380</v>
      </c>
      <c r="H1164" s="195">
        <v>388</v>
      </c>
      <c r="I1164" s="36" t="str">
        <f t="shared" si="18"/>
        <v>Lopez, Rafael</v>
      </c>
    </row>
    <row r="1165" spans="1:9" x14ac:dyDescent="0.3">
      <c r="A1165" s="195">
        <v>1164</v>
      </c>
      <c r="B1165" s="195">
        <v>425784</v>
      </c>
      <c r="C1165" s="195">
        <v>0.86575500459999999</v>
      </c>
      <c r="D1165" s="195">
        <v>4</v>
      </c>
      <c r="E1165" s="195">
        <v>233</v>
      </c>
      <c r="F1165" s="195" t="s">
        <v>202</v>
      </c>
      <c r="G1165" s="195" t="s">
        <v>230</v>
      </c>
      <c r="H1165" s="195">
        <v>564</v>
      </c>
      <c r="I1165" s="36" t="str">
        <f t="shared" si="18"/>
        <v>Rivera, Rene</v>
      </c>
    </row>
    <row r="1166" spans="1:9" x14ac:dyDescent="0.3">
      <c r="A1166" s="195">
        <v>1165</v>
      </c>
      <c r="B1166" s="195">
        <v>542963</v>
      </c>
      <c r="C1166" s="195">
        <v>0.8490529027</v>
      </c>
      <c r="D1166" s="195">
        <v>5</v>
      </c>
      <c r="E1166" s="195">
        <v>233</v>
      </c>
      <c r="F1166" s="195" t="s">
        <v>939</v>
      </c>
      <c r="G1166" s="195" t="s">
        <v>486</v>
      </c>
      <c r="H1166" s="195">
        <v>76</v>
      </c>
      <c r="I1166" s="36" t="str">
        <f t="shared" si="18"/>
        <v>Brantly, Rob</v>
      </c>
    </row>
    <row r="1167" spans="1:9" x14ac:dyDescent="0.3">
      <c r="A1167" s="195">
        <v>1166</v>
      </c>
      <c r="B1167" s="195">
        <v>595956</v>
      </c>
      <c r="C1167" s="195">
        <v>1</v>
      </c>
      <c r="D1167" s="195">
        <v>1</v>
      </c>
      <c r="E1167" s="195">
        <v>234</v>
      </c>
      <c r="F1167" s="195" t="s">
        <v>6662</v>
      </c>
      <c r="G1167" s="195" t="s">
        <v>3266</v>
      </c>
      <c r="H1167" s="195">
        <v>234</v>
      </c>
      <c r="I1167" s="36" t="str">
        <f t="shared" si="18"/>
        <v>Gallagher, Cam</v>
      </c>
    </row>
    <row r="1168" spans="1:9" x14ac:dyDescent="0.3">
      <c r="A1168" s="195">
        <v>1167</v>
      </c>
      <c r="B1168" s="195">
        <v>642082</v>
      </c>
      <c r="C1168" s="195">
        <v>0.89037395259999996</v>
      </c>
      <c r="D1168" s="195">
        <v>2</v>
      </c>
      <c r="E1168" s="195">
        <v>234</v>
      </c>
      <c r="F1168" s="195" t="s">
        <v>6659</v>
      </c>
      <c r="G1168" s="195" t="s">
        <v>6660</v>
      </c>
      <c r="H1168" s="195">
        <v>630</v>
      </c>
      <c r="I1168" s="36" t="str">
        <f t="shared" si="18"/>
        <v>Sisco, Chance</v>
      </c>
    </row>
    <row r="1169" spans="1:9" x14ac:dyDescent="0.3">
      <c r="A1169" s="195">
        <v>1168</v>
      </c>
      <c r="B1169" s="195">
        <v>600474</v>
      </c>
      <c r="C1169" s="195">
        <v>0.87545690040000002</v>
      </c>
      <c r="D1169" s="195">
        <v>3</v>
      </c>
      <c r="E1169" s="195">
        <v>234</v>
      </c>
      <c r="F1169" s="195" t="s">
        <v>4087</v>
      </c>
      <c r="G1169" s="195" t="s">
        <v>310</v>
      </c>
      <c r="H1169" s="195">
        <v>624</v>
      </c>
      <c r="I1169" s="36" t="str">
        <f t="shared" si="18"/>
        <v>Severino, Pedro</v>
      </c>
    </row>
    <row r="1170" spans="1:9" x14ac:dyDescent="0.3">
      <c r="A1170" s="195">
        <v>1169</v>
      </c>
      <c r="B1170" s="195">
        <v>605170</v>
      </c>
      <c r="C1170" s="195">
        <v>0.87271592919999996</v>
      </c>
      <c r="D1170" s="195">
        <v>4</v>
      </c>
      <c r="E1170" s="195">
        <v>234</v>
      </c>
      <c r="F1170" s="195" t="s">
        <v>6468</v>
      </c>
      <c r="G1170" s="195" t="s">
        <v>356</v>
      </c>
      <c r="H1170" s="195">
        <v>109</v>
      </c>
      <c r="I1170" s="36" t="str">
        <f t="shared" si="18"/>
        <v>Caratini, Victor</v>
      </c>
    </row>
    <row r="1171" spans="1:9" x14ac:dyDescent="0.3">
      <c r="A1171" s="195">
        <v>1170</v>
      </c>
      <c r="B1171" s="195">
        <v>642336</v>
      </c>
      <c r="C1171" s="195">
        <v>0.86889116229999996</v>
      </c>
      <c r="D1171" s="195">
        <v>5</v>
      </c>
      <c r="E1171" s="195">
        <v>234</v>
      </c>
      <c r="F1171" s="195" t="s">
        <v>1887</v>
      </c>
      <c r="G1171" s="195" t="s">
        <v>108</v>
      </c>
      <c r="H1171" s="195">
        <v>428</v>
      </c>
      <c r="I1171" s="36" t="str">
        <f t="shared" si="18"/>
        <v>Mejia, Francisco</v>
      </c>
    </row>
    <row r="1172" spans="1:9" x14ac:dyDescent="0.3">
      <c r="A1172" s="195">
        <v>1171</v>
      </c>
      <c r="B1172" s="195">
        <v>608336</v>
      </c>
      <c r="C1172" s="195">
        <v>1</v>
      </c>
      <c r="D1172" s="195">
        <v>1</v>
      </c>
      <c r="E1172" s="195">
        <v>235</v>
      </c>
      <c r="F1172" s="195" t="s">
        <v>3960</v>
      </c>
      <c r="G1172" s="195" t="s">
        <v>115</v>
      </c>
      <c r="H1172" s="195">
        <v>235</v>
      </c>
      <c r="I1172" s="36" t="str">
        <f t="shared" si="18"/>
        <v>Gallo, Joey</v>
      </c>
    </row>
    <row r="1173" spans="1:9" x14ac:dyDescent="0.3">
      <c r="A1173" s="195">
        <v>1172</v>
      </c>
      <c r="B1173" s="195">
        <v>656941</v>
      </c>
      <c r="C1173" s="195">
        <v>0.95286423890000005</v>
      </c>
      <c r="D1173" s="195">
        <v>2</v>
      </c>
      <c r="E1173" s="195">
        <v>235</v>
      </c>
      <c r="F1173" s="195" t="s">
        <v>4081</v>
      </c>
      <c r="G1173" s="195" t="s">
        <v>29</v>
      </c>
      <c r="H1173" s="195">
        <v>616</v>
      </c>
      <c r="I1173" s="36" t="str">
        <f t="shared" si="18"/>
        <v>Schwarber, Kyle</v>
      </c>
    </row>
    <row r="1174" spans="1:9" x14ac:dyDescent="0.3">
      <c r="A1174" s="195">
        <v>1173</v>
      </c>
      <c r="B1174" s="195">
        <v>593934</v>
      </c>
      <c r="C1174" s="195">
        <v>0.90984117470000003</v>
      </c>
      <c r="D1174" s="195">
        <v>3</v>
      </c>
      <c r="E1174" s="195">
        <v>235</v>
      </c>
      <c r="F1174" s="195" t="s">
        <v>4075</v>
      </c>
      <c r="G1174" s="195" t="s">
        <v>258</v>
      </c>
      <c r="H1174" s="195">
        <v>605</v>
      </c>
      <c r="I1174" s="36" t="str">
        <f t="shared" si="18"/>
        <v>Sano, Miguel</v>
      </c>
    </row>
    <row r="1175" spans="1:9" x14ac:dyDescent="0.3">
      <c r="A1175" s="195">
        <v>1174</v>
      </c>
      <c r="B1175" s="195">
        <v>642086</v>
      </c>
      <c r="C1175" s="195">
        <v>0.90060601669999996</v>
      </c>
      <c r="D1175" s="195">
        <v>4</v>
      </c>
      <c r="E1175" s="195">
        <v>235</v>
      </c>
      <c r="F1175" s="195" t="s">
        <v>216</v>
      </c>
      <c r="G1175" s="195" t="s">
        <v>3351</v>
      </c>
      <c r="H1175" s="195">
        <v>632</v>
      </c>
      <c r="I1175" s="36" t="str">
        <f t="shared" si="18"/>
        <v>Smith, Dominic</v>
      </c>
    </row>
    <row r="1176" spans="1:9" x14ac:dyDescent="0.3">
      <c r="A1176" s="195">
        <v>1175</v>
      </c>
      <c r="B1176" s="195">
        <v>572114</v>
      </c>
      <c r="C1176" s="195">
        <v>0.89600060670000004</v>
      </c>
      <c r="D1176" s="195">
        <v>5</v>
      </c>
      <c r="E1176" s="195">
        <v>235</v>
      </c>
      <c r="F1176" s="195" t="s">
        <v>5096</v>
      </c>
      <c r="G1176" s="195" t="s">
        <v>38</v>
      </c>
      <c r="H1176" s="195">
        <v>614</v>
      </c>
      <c r="I1176" s="36" t="str">
        <f t="shared" si="18"/>
        <v>Schimpf, Ryan</v>
      </c>
    </row>
    <row r="1177" spans="1:9" x14ac:dyDescent="0.3">
      <c r="A1177" s="195">
        <v>1176</v>
      </c>
      <c r="B1177" s="195">
        <v>520471</v>
      </c>
      <c r="C1177" s="195">
        <v>1</v>
      </c>
      <c r="D1177" s="195">
        <v>1</v>
      </c>
      <c r="E1177" s="195">
        <v>236</v>
      </c>
      <c r="F1177" s="195" t="s">
        <v>877</v>
      </c>
      <c r="G1177" s="195" t="s">
        <v>301</v>
      </c>
      <c r="H1177" s="195">
        <v>236</v>
      </c>
      <c r="I1177" s="36" t="str">
        <f t="shared" si="18"/>
        <v>Galvis, Freddy</v>
      </c>
    </row>
    <row r="1178" spans="1:9" x14ac:dyDescent="0.3">
      <c r="A1178" s="195">
        <v>1177</v>
      </c>
      <c r="B1178" s="195">
        <v>444876</v>
      </c>
      <c r="C1178" s="195">
        <v>0.90394623169999999</v>
      </c>
      <c r="D1178" s="195">
        <v>2</v>
      </c>
      <c r="E1178" s="195">
        <v>236</v>
      </c>
      <c r="F1178" s="195" t="s">
        <v>349</v>
      </c>
      <c r="G1178" s="195" t="s">
        <v>483</v>
      </c>
      <c r="H1178" s="195">
        <v>201</v>
      </c>
      <c r="I1178" s="36" t="str">
        <f t="shared" si="18"/>
        <v>Escobar, Alcides</v>
      </c>
    </row>
    <row r="1179" spans="1:9" x14ac:dyDescent="0.3">
      <c r="A1179" s="195">
        <v>1178</v>
      </c>
      <c r="B1179" s="195">
        <v>543281</v>
      </c>
      <c r="C1179" s="195">
        <v>0.88862134469999998</v>
      </c>
      <c r="D1179" s="195">
        <v>3</v>
      </c>
      <c r="E1179" s="195">
        <v>236</v>
      </c>
      <c r="F1179" s="195" t="s">
        <v>500</v>
      </c>
      <c r="G1179" s="195" t="s">
        <v>129</v>
      </c>
      <c r="H1179" s="195">
        <v>291</v>
      </c>
      <c r="I1179" s="36" t="str">
        <f t="shared" si="18"/>
        <v>Harrison, Josh</v>
      </c>
    </row>
    <row r="1180" spans="1:9" x14ac:dyDescent="0.3">
      <c r="A1180" s="195">
        <v>1179</v>
      </c>
      <c r="B1180" s="195">
        <v>516416</v>
      </c>
      <c r="C1180" s="195">
        <v>0.88609713050000005</v>
      </c>
      <c r="D1180" s="195">
        <v>4</v>
      </c>
      <c r="E1180" s="195">
        <v>236</v>
      </c>
      <c r="F1180" s="195" t="s">
        <v>912</v>
      </c>
      <c r="G1180" s="195" t="s">
        <v>913</v>
      </c>
      <c r="H1180" s="195">
        <v>621</v>
      </c>
      <c r="I1180" s="36" t="str">
        <f t="shared" si="18"/>
        <v>Segura, Jean</v>
      </c>
    </row>
    <row r="1181" spans="1:9" x14ac:dyDescent="0.3">
      <c r="A1181" s="195">
        <v>1180</v>
      </c>
      <c r="B1181" s="195">
        <v>462101</v>
      </c>
      <c r="C1181" s="195">
        <v>0.86470875930000002</v>
      </c>
      <c r="D1181" s="195">
        <v>5</v>
      </c>
      <c r="E1181" s="195">
        <v>236</v>
      </c>
      <c r="F1181" s="195" t="s">
        <v>414</v>
      </c>
      <c r="G1181" s="195" t="s">
        <v>413</v>
      </c>
      <c r="H1181" s="195">
        <v>27</v>
      </c>
      <c r="I1181" s="36" t="str">
        <f t="shared" si="18"/>
        <v>Andrus, Elvis</v>
      </c>
    </row>
    <row r="1182" spans="1:9" x14ac:dyDescent="0.3">
      <c r="A1182" s="195">
        <v>1181</v>
      </c>
      <c r="B1182" s="195">
        <v>592325</v>
      </c>
      <c r="C1182" s="195">
        <v>1</v>
      </c>
      <c r="D1182" s="195">
        <v>1</v>
      </c>
      <c r="E1182" s="195">
        <v>237</v>
      </c>
      <c r="F1182" s="195" t="s">
        <v>5142</v>
      </c>
      <c r="G1182" s="195" t="s">
        <v>107</v>
      </c>
      <c r="H1182" s="195">
        <v>237</v>
      </c>
      <c r="I1182" s="36" t="str">
        <f t="shared" si="18"/>
        <v>Gamel, Ben</v>
      </c>
    </row>
    <row r="1183" spans="1:9" x14ac:dyDescent="0.3">
      <c r="A1183" s="195">
        <v>1182</v>
      </c>
      <c r="B1183" s="195">
        <v>541645</v>
      </c>
      <c r="C1183" s="195">
        <v>0.88348774969999999</v>
      </c>
      <c r="D1183" s="195">
        <v>2</v>
      </c>
      <c r="E1183" s="195">
        <v>237</v>
      </c>
      <c r="F1183" s="195" t="s">
        <v>949</v>
      </c>
      <c r="G1183" s="195" t="s">
        <v>950</v>
      </c>
      <c r="H1183" s="195">
        <v>239</v>
      </c>
      <c r="I1183" s="36" t="str">
        <f t="shared" si="18"/>
        <v>Garcia, Avisail</v>
      </c>
    </row>
    <row r="1184" spans="1:9" x14ac:dyDescent="0.3">
      <c r="A1184" s="195">
        <v>1183</v>
      </c>
      <c r="B1184" s="195">
        <v>546318</v>
      </c>
      <c r="C1184" s="195">
        <v>0.85496169509999997</v>
      </c>
      <c r="D1184" s="195">
        <v>3</v>
      </c>
      <c r="E1184" s="195">
        <v>237</v>
      </c>
      <c r="F1184" s="195" t="s">
        <v>362</v>
      </c>
      <c r="G1184" s="195" t="s">
        <v>3982</v>
      </c>
      <c r="H1184" s="195">
        <v>306</v>
      </c>
      <c r="I1184" s="36" t="str">
        <f t="shared" si="18"/>
        <v>Herrera, Odubel</v>
      </c>
    </row>
    <row r="1185" spans="1:9" x14ac:dyDescent="0.3">
      <c r="A1185" s="195">
        <v>1184</v>
      </c>
      <c r="B1185" s="195">
        <v>546991</v>
      </c>
      <c r="C1185" s="195">
        <v>0.81857143160000001</v>
      </c>
      <c r="D1185" s="195">
        <v>4</v>
      </c>
      <c r="E1185" s="195">
        <v>237</v>
      </c>
      <c r="F1185" s="195" t="s">
        <v>4589</v>
      </c>
      <c r="G1185" s="195" t="s">
        <v>405</v>
      </c>
      <c r="H1185" s="195">
        <v>17</v>
      </c>
      <c r="I1185" s="36" t="str">
        <f t="shared" si="18"/>
        <v>Almora, Albert</v>
      </c>
    </row>
    <row r="1186" spans="1:9" x14ac:dyDescent="0.3">
      <c r="A1186" s="195">
        <v>1185</v>
      </c>
      <c r="B1186" s="195">
        <v>608384</v>
      </c>
      <c r="C1186" s="195">
        <v>0.80281302830000001</v>
      </c>
      <c r="D1186" s="195">
        <v>5</v>
      </c>
      <c r="E1186" s="195">
        <v>237</v>
      </c>
      <c r="F1186" s="195" t="s">
        <v>2085</v>
      </c>
      <c r="G1186" s="195" t="s">
        <v>161</v>
      </c>
      <c r="H1186" s="195">
        <v>733</v>
      </c>
      <c r="I1186" s="36" t="str">
        <f t="shared" si="18"/>
        <v>Williams, Nick</v>
      </c>
    </row>
    <row r="1187" spans="1:9" x14ac:dyDescent="0.3">
      <c r="A1187" s="195">
        <v>1186</v>
      </c>
      <c r="B1187" s="195">
        <v>611177</v>
      </c>
      <c r="C1187" s="195">
        <v>1</v>
      </c>
      <c r="D1187" s="195">
        <v>1</v>
      </c>
      <c r="E1187" s="195">
        <v>238</v>
      </c>
      <c r="F1187" s="195" t="s">
        <v>949</v>
      </c>
      <c r="G1187" s="195" t="s">
        <v>3963</v>
      </c>
      <c r="H1187" s="195">
        <v>238</v>
      </c>
      <c r="I1187" s="36" t="str">
        <f t="shared" si="18"/>
        <v>Garcia, Adonis</v>
      </c>
    </row>
    <row r="1188" spans="1:9" x14ac:dyDescent="0.3">
      <c r="A1188" s="195">
        <v>1187</v>
      </c>
      <c r="B1188" s="195">
        <v>435559</v>
      </c>
      <c r="C1188" s="195">
        <v>0.89414880910000005</v>
      </c>
      <c r="D1188" s="195">
        <v>2</v>
      </c>
      <c r="E1188" s="195">
        <v>238</v>
      </c>
      <c r="F1188" s="195" t="s">
        <v>226</v>
      </c>
      <c r="G1188" s="195" t="s">
        <v>463</v>
      </c>
      <c r="H1188" s="195">
        <v>662</v>
      </c>
      <c r="I1188" s="36" t="str">
        <f t="shared" si="18"/>
        <v>Suzuki, Kurt</v>
      </c>
    </row>
    <row r="1189" spans="1:9" x14ac:dyDescent="0.3">
      <c r="A1189" s="195">
        <v>1188</v>
      </c>
      <c r="B1189" s="195">
        <v>467092</v>
      </c>
      <c r="C1189" s="195">
        <v>0.87794187690000003</v>
      </c>
      <c r="D1189" s="195">
        <v>3</v>
      </c>
      <c r="E1189" s="195">
        <v>238</v>
      </c>
      <c r="F1189" s="195" t="s">
        <v>503</v>
      </c>
      <c r="G1189" s="195" t="s">
        <v>240</v>
      </c>
      <c r="H1189" s="195">
        <v>544</v>
      </c>
      <c r="I1189" s="36" t="str">
        <f t="shared" si="18"/>
        <v>Ramos, Wilson</v>
      </c>
    </row>
    <row r="1190" spans="1:9" x14ac:dyDescent="0.3">
      <c r="A1190" s="195">
        <v>1189</v>
      </c>
      <c r="B1190" s="195">
        <v>425877</v>
      </c>
      <c r="C1190" s="195">
        <v>0.85252480470000003</v>
      </c>
      <c r="D1190" s="195">
        <v>4</v>
      </c>
      <c r="E1190" s="195">
        <v>238</v>
      </c>
      <c r="F1190" s="195" t="s">
        <v>271</v>
      </c>
      <c r="G1190" s="195" t="s">
        <v>270</v>
      </c>
      <c r="H1190" s="195">
        <v>435</v>
      </c>
      <c r="I1190" s="36" t="str">
        <f t="shared" si="18"/>
        <v>Molina, Yadier</v>
      </c>
    </row>
    <row r="1191" spans="1:9" x14ac:dyDescent="0.3">
      <c r="A1191" s="195">
        <v>1190</v>
      </c>
      <c r="B1191" s="195">
        <v>493329</v>
      </c>
      <c r="C1191" s="195">
        <v>0.84848806830000001</v>
      </c>
      <c r="D1191" s="195">
        <v>5</v>
      </c>
      <c r="E1191" s="195">
        <v>238</v>
      </c>
      <c r="F1191" s="195" t="s">
        <v>5200</v>
      </c>
      <c r="G1191" s="195" t="s">
        <v>5201</v>
      </c>
      <c r="H1191" s="195">
        <v>279</v>
      </c>
      <c r="I1191" s="36" t="str">
        <f t="shared" si="18"/>
        <v>Gurriel, Yulieski</v>
      </c>
    </row>
    <row r="1192" spans="1:9" x14ac:dyDescent="0.3">
      <c r="A1192" s="195">
        <v>1191</v>
      </c>
      <c r="B1192" s="195">
        <v>541645</v>
      </c>
      <c r="C1192" s="195">
        <v>1</v>
      </c>
      <c r="D1192" s="195">
        <v>1</v>
      </c>
      <c r="E1192" s="195">
        <v>239</v>
      </c>
      <c r="F1192" s="195" t="s">
        <v>949</v>
      </c>
      <c r="G1192" s="195" t="s">
        <v>950</v>
      </c>
      <c r="H1192" s="195">
        <v>239</v>
      </c>
      <c r="I1192" s="36" t="str">
        <f t="shared" si="18"/>
        <v>Garcia, Avisail</v>
      </c>
    </row>
    <row r="1193" spans="1:9" x14ac:dyDescent="0.3">
      <c r="A1193" s="195">
        <v>1192</v>
      </c>
      <c r="B1193" s="195">
        <v>641820</v>
      </c>
      <c r="C1193" s="195">
        <v>0.95276585280000003</v>
      </c>
      <c r="D1193" s="195">
        <v>2</v>
      </c>
      <c r="E1193" s="195">
        <v>239</v>
      </c>
      <c r="F1193" s="195" t="s">
        <v>6283</v>
      </c>
      <c r="G1193" s="195" t="s">
        <v>6284</v>
      </c>
      <c r="H1193" s="195">
        <v>398</v>
      </c>
      <c r="I1193" s="36" t="str">
        <f t="shared" si="18"/>
        <v>Mancini, Trey</v>
      </c>
    </row>
    <row r="1194" spans="1:9" x14ac:dyDescent="0.3">
      <c r="A1194" s="195">
        <v>1193</v>
      </c>
      <c r="B1194" s="195">
        <v>592325</v>
      </c>
      <c r="C1194" s="195">
        <v>0.88348774969999999</v>
      </c>
      <c r="D1194" s="195">
        <v>3</v>
      </c>
      <c r="E1194" s="195">
        <v>239</v>
      </c>
      <c r="F1194" s="195" t="s">
        <v>5142</v>
      </c>
      <c r="G1194" s="195" t="s">
        <v>107</v>
      </c>
      <c r="H1194" s="195">
        <v>237</v>
      </c>
      <c r="I1194" s="36" t="str">
        <f t="shared" si="18"/>
        <v>Gamel, Ben</v>
      </c>
    </row>
    <row r="1195" spans="1:9" x14ac:dyDescent="0.3">
      <c r="A1195" s="195">
        <v>1194</v>
      </c>
      <c r="B1195" s="195">
        <v>543333</v>
      </c>
      <c r="C1195" s="195">
        <v>0.87640788260000002</v>
      </c>
      <c r="D1195" s="195">
        <v>4</v>
      </c>
      <c r="E1195" s="195">
        <v>239</v>
      </c>
      <c r="F1195" s="195" t="s">
        <v>527</v>
      </c>
      <c r="G1195" s="195" t="s">
        <v>47</v>
      </c>
      <c r="H1195" s="195">
        <v>320</v>
      </c>
      <c r="I1195" s="36" t="str">
        <f t="shared" si="18"/>
        <v>Hosmer, Eric</v>
      </c>
    </row>
    <row r="1196" spans="1:9" x14ac:dyDescent="0.3">
      <c r="A1196" s="195">
        <v>1195</v>
      </c>
      <c r="B1196" s="195">
        <v>542303</v>
      </c>
      <c r="C1196" s="195">
        <v>0.82756472290000005</v>
      </c>
      <c r="D1196" s="195">
        <v>5</v>
      </c>
      <c r="E1196" s="195">
        <v>239</v>
      </c>
      <c r="F1196" s="195" t="s">
        <v>2513</v>
      </c>
      <c r="G1196" s="195" t="s">
        <v>2514</v>
      </c>
      <c r="H1196" s="195">
        <v>483</v>
      </c>
      <c r="I1196" s="36" t="str">
        <f t="shared" si="18"/>
        <v>Ozuna, Marcell</v>
      </c>
    </row>
    <row r="1197" spans="1:9" x14ac:dyDescent="0.3">
      <c r="A1197" s="195">
        <v>1196</v>
      </c>
      <c r="B1197" s="195">
        <v>594824</v>
      </c>
      <c r="C1197" s="195">
        <v>1</v>
      </c>
      <c r="D1197" s="195">
        <v>1</v>
      </c>
      <c r="E1197" s="195">
        <v>240</v>
      </c>
      <c r="F1197" s="195" t="s">
        <v>949</v>
      </c>
      <c r="G1197" s="195" t="s">
        <v>118</v>
      </c>
      <c r="H1197" s="195">
        <v>240</v>
      </c>
      <c r="I1197" s="36" t="str">
        <f t="shared" si="18"/>
        <v>Garcia, Greg</v>
      </c>
    </row>
    <row r="1198" spans="1:9" x14ac:dyDescent="0.3">
      <c r="A1198" s="195">
        <v>1197</v>
      </c>
      <c r="B1198" s="195">
        <v>641319</v>
      </c>
      <c r="C1198" s="195">
        <v>0.9398435248</v>
      </c>
      <c r="D1198" s="195">
        <v>2</v>
      </c>
      <c r="E1198" s="195">
        <v>240</v>
      </c>
      <c r="F1198" s="195" t="s">
        <v>6541</v>
      </c>
      <c r="G1198" s="195" t="s">
        <v>20</v>
      </c>
      <c r="H1198" s="195">
        <v>35</v>
      </c>
      <c r="I1198" s="36" t="str">
        <f t="shared" si="18"/>
        <v>Asuaje, Carlos</v>
      </c>
    </row>
    <row r="1199" spans="1:9" x14ac:dyDescent="0.3">
      <c r="A1199" s="195">
        <v>1198</v>
      </c>
      <c r="B1199" s="195">
        <v>553988</v>
      </c>
      <c r="C1199" s="195">
        <v>0.8958002263</v>
      </c>
      <c r="D1199" s="195">
        <v>3</v>
      </c>
      <c r="E1199" s="195">
        <v>240</v>
      </c>
      <c r="F1199" s="195" t="s">
        <v>897</v>
      </c>
      <c r="G1199" s="195" t="s">
        <v>4010</v>
      </c>
      <c r="H1199" s="195">
        <v>393</v>
      </c>
      <c r="I1199" s="36" t="str">
        <f t="shared" si="18"/>
        <v>Machado, Dixon</v>
      </c>
    </row>
    <row r="1200" spans="1:9" x14ac:dyDescent="0.3">
      <c r="A1200" s="195">
        <v>1199</v>
      </c>
      <c r="B1200" s="195">
        <v>593523</v>
      </c>
      <c r="C1200" s="195">
        <v>0.89039122829999995</v>
      </c>
      <c r="D1200" s="195">
        <v>4</v>
      </c>
      <c r="E1200" s="195">
        <v>240</v>
      </c>
      <c r="F1200" s="195" t="s">
        <v>286</v>
      </c>
      <c r="G1200" s="195" t="s">
        <v>281</v>
      </c>
      <c r="H1200" s="195">
        <v>303</v>
      </c>
      <c r="I1200" s="36" t="str">
        <f t="shared" si="18"/>
        <v>Hernandez, Marco</v>
      </c>
    </row>
    <row r="1201" spans="1:9" x14ac:dyDescent="0.3">
      <c r="A1201" s="195">
        <v>1200</v>
      </c>
      <c r="B1201" s="195">
        <v>571788</v>
      </c>
      <c r="C1201" s="195">
        <v>0.86024835290000001</v>
      </c>
      <c r="D1201" s="195">
        <v>5</v>
      </c>
      <c r="E1201" s="195">
        <v>240</v>
      </c>
      <c r="F1201" s="195" t="s">
        <v>892</v>
      </c>
      <c r="G1201" s="195" t="s">
        <v>893</v>
      </c>
      <c r="H1201" s="195">
        <v>316</v>
      </c>
      <c r="I1201" s="36" t="str">
        <f t="shared" si="18"/>
        <v>Holt, Brock</v>
      </c>
    </row>
    <row r="1202" spans="1:9" x14ac:dyDescent="0.3">
      <c r="A1202" s="195">
        <v>1201</v>
      </c>
      <c r="B1202" s="195">
        <v>544725</v>
      </c>
      <c r="C1202" s="195">
        <v>1</v>
      </c>
      <c r="D1202" s="195">
        <v>1</v>
      </c>
      <c r="E1202" s="195">
        <v>241</v>
      </c>
      <c r="F1202" s="195" t="s">
        <v>949</v>
      </c>
      <c r="G1202" s="195" t="s">
        <v>2527</v>
      </c>
      <c r="H1202" s="195">
        <v>241</v>
      </c>
      <c r="I1202" s="36" t="str">
        <f t="shared" si="18"/>
        <v>Garcia, Leury</v>
      </c>
    </row>
    <row r="1203" spans="1:9" x14ac:dyDescent="0.3">
      <c r="A1203" s="195">
        <v>1202</v>
      </c>
      <c r="B1203" s="195">
        <v>595281</v>
      </c>
      <c r="C1203" s="195">
        <v>0.8695123119</v>
      </c>
      <c r="D1203" s="195">
        <v>2</v>
      </c>
      <c r="E1203" s="195">
        <v>241</v>
      </c>
      <c r="F1203" s="195" t="s">
        <v>2997</v>
      </c>
      <c r="G1203" s="195" t="s">
        <v>174</v>
      </c>
      <c r="H1203" s="195">
        <v>359</v>
      </c>
      <c r="I1203" s="36" t="str">
        <f t="shared" si="18"/>
        <v>Kiermaier, Kevin</v>
      </c>
    </row>
    <row r="1204" spans="1:9" x14ac:dyDescent="0.3">
      <c r="A1204" s="195">
        <v>1203</v>
      </c>
      <c r="B1204" s="195">
        <v>501571</v>
      </c>
      <c r="C1204" s="195">
        <v>0.82564128820000005</v>
      </c>
      <c r="D1204" s="195">
        <v>3</v>
      </c>
      <c r="E1204" s="195">
        <v>241</v>
      </c>
      <c r="F1204" s="195" t="s">
        <v>2655</v>
      </c>
      <c r="G1204" s="195" t="s">
        <v>189</v>
      </c>
      <c r="H1204" s="195">
        <v>370</v>
      </c>
      <c r="I1204" s="36" t="str">
        <f t="shared" si="18"/>
        <v>Lagares, Juan</v>
      </c>
    </row>
    <row r="1205" spans="1:9" x14ac:dyDescent="0.3">
      <c r="A1205" s="195">
        <v>1204</v>
      </c>
      <c r="B1205" s="195">
        <v>541650</v>
      </c>
      <c r="C1205" s="195">
        <v>0.81334920489999996</v>
      </c>
      <c r="D1205" s="195">
        <v>4</v>
      </c>
      <c r="E1205" s="195">
        <v>241</v>
      </c>
      <c r="F1205" s="195" t="s">
        <v>481</v>
      </c>
      <c r="G1205" s="195" t="s">
        <v>968</v>
      </c>
      <c r="H1205" s="195">
        <v>508</v>
      </c>
      <c r="I1205" s="36" t="str">
        <f t="shared" si="18"/>
        <v>Perez, Hernan</v>
      </c>
    </row>
    <row r="1206" spans="1:9" x14ac:dyDescent="0.3">
      <c r="A1206" s="195">
        <v>1205</v>
      </c>
      <c r="B1206" s="195">
        <v>543484</v>
      </c>
      <c r="C1206" s="195">
        <v>0.8111333651</v>
      </c>
      <c r="D1206" s="195">
        <v>5</v>
      </c>
      <c r="E1206" s="195">
        <v>241</v>
      </c>
      <c r="F1206" s="195" t="s">
        <v>4014</v>
      </c>
      <c r="G1206" s="195" t="s">
        <v>4015</v>
      </c>
      <c r="H1206" s="195">
        <v>395</v>
      </c>
      <c r="I1206" s="36" t="str">
        <f t="shared" si="18"/>
        <v>Mahtook, Mikie</v>
      </c>
    </row>
    <row r="1207" spans="1:9" x14ac:dyDescent="0.3">
      <c r="A1207" s="195">
        <v>1206</v>
      </c>
      <c r="B1207" s="195">
        <v>591994</v>
      </c>
      <c r="C1207" s="195">
        <v>1</v>
      </c>
      <c r="D1207" s="195">
        <v>1</v>
      </c>
      <c r="E1207" s="195">
        <v>242</v>
      </c>
      <c r="F1207" s="195" t="s">
        <v>949</v>
      </c>
      <c r="G1207" s="195" t="s">
        <v>6619</v>
      </c>
      <c r="H1207" s="195">
        <v>242</v>
      </c>
      <c r="I1207" s="36" t="str">
        <f t="shared" si="18"/>
        <v>Garcia, Willy</v>
      </c>
    </row>
    <row r="1208" spans="1:9" x14ac:dyDescent="0.3">
      <c r="A1208" s="195">
        <v>1207</v>
      </c>
      <c r="B1208" s="195">
        <v>645302</v>
      </c>
      <c r="C1208" s="195">
        <v>0.96244318090000003</v>
      </c>
      <c r="D1208" s="195">
        <v>2</v>
      </c>
      <c r="E1208" s="195">
        <v>242</v>
      </c>
      <c r="F1208" s="195" t="s">
        <v>2476</v>
      </c>
      <c r="G1208" s="195" t="s">
        <v>356</v>
      </c>
      <c r="H1208" s="195">
        <v>573</v>
      </c>
      <c r="I1208" s="36" t="str">
        <f t="shared" si="18"/>
        <v>Robles, Victor</v>
      </c>
    </row>
    <row r="1209" spans="1:9" x14ac:dyDescent="0.3">
      <c r="A1209" s="195">
        <v>1208</v>
      </c>
      <c r="B1209" s="195">
        <v>641598</v>
      </c>
      <c r="C1209" s="195">
        <v>0.92669382219999996</v>
      </c>
      <c r="D1209" s="195">
        <v>3</v>
      </c>
      <c r="E1209" s="195">
        <v>242</v>
      </c>
      <c r="F1209" s="195" t="s">
        <v>6668</v>
      </c>
      <c r="G1209" s="195" t="s">
        <v>158</v>
      </c>
      <c r="H1209" s="195">
        <v>245</v>
      </c>
      <c r="I1209" s="36" t="str">
        <f t="shared" si="18"/>
        <v>Garver, Mitch</v>
      </c>
    </row>
    <row r="1210" spans="1:9" x14ac:dyDescent="0.3">
      <c r="A1210" s="195">
        <v>1209</v>
      </c>
      <c r="B1210" s="195">
        <v>614173</v>
      </c>
      <c r="C1210" s="195">
        <v>0.91140467410000003</v>
      </c>
      <c r="D1210" s="195">
        <v>4</v>
      </c>
      <c r="E1210" s="195">
        <v>242</v>
      </c>
      <c r="F1210" s="195" t="s">
        <v>6393</v>
      </c>
      <c r="G1210" s="195" t="s">
        <v>6394</v>
      </c>
      <c r="H1210" s="195">
        <v>141</v>
      </c>
      <c r="I1210" s="36" t="str">
        <f t="shared" si="18"/>
        <v>Cordero, Franchy</v>
      </c>
    </row>
    <row r="1211" spans="1:9" x14ac:dyDescent="0.3">
      <c r="A1211" s="195">
        <v>1210</v>
      </c>
      <c r="B1211" s="195">
        <v>640449</v>
      </c>
      <c r="C1211" s="195">
        <v>0.90179482600000005</v>
      </c>
      <c r="D1211" s="195">
        <v>5</v>
      </c>
      <c r="E1211" s="195">
        <v>242</v>
      </c>
      <c r="F1211" s="195" t="s">
        <v>111</v>
      </c>
      <c r="G1211" s="195" t="s">
        <v>394</v>
      </c>
      <c r="H1211" s="195">
        <v>225</v>
      </c>
      <c r="I1211" s="36" t="str">
        <f t="shared" si="18"/>
        <v>Frazier, Clint</v>
      </c>
    </row>
    <row r="1212" spans="1:9" x14ac:dyDescent="0.3">
      <c r="A1212" s="195">
        <v>1211</v>
      </c>
      <c r="B1212" s="195">
        <v>458731</v>
      </c>
      <c r="C1212" s="195">
        <v>1</v>
      </c>
      <c r="D1212" s="195">
        <v>1</v>
      </c>
      <c r="E1212" s="195">
        <v>243</v>
      </c>
      <c r="F1212" s="195" t="s">
        <v>113</v>
      </c>
      <c r="G1212" s="195" t="s">
        <v>55</v>
      </c>
      <c r="H1212" s="195">
        <v>243</v>
      </c>
      <c r="I1212" s="36" t="str">
        <f t="shared" si="18"/>
        <v>Gardner, Brett</v>
      </c>
    </row>
    <row r="1213" spans="1:9" x14ac:dyDescent="0.3">
      <c r="A1213" s="195">
        <v>1212</v>
      </c>
      <c r="B1213" s="195">
        <v>425783</v>
      </c>
      <c r="C1213" s="195">
        <v>0.82660115440000004</v>
      </c>
      <c r="D1213" s="195">
        <v>2</v>
      </c>
      <c r="E1213" s="195">
        <v>243</v>
      </c>
      <c r="F1213" s="195" t="s">
        <v>62</v>
      </c>
      <c r="G1213" s="195" t="s">
        <v>61</v>
      </c>
      <c r="H1213" s="195">
        <v>129</v>
      </c>
      <c r="I1213" s="36" t="str">
        <f t="shared" si="18"/>
        <v>Choo, Shin-Soo</v>
      </c>
    </row>
    <row r="1214" spans="1:9" x14ac:dyDescent="0.3">
      <c r="A1214" s="195">
        <v>1213</v>
      </c>
      <c r="B1214" s="195">
        <v>453056</v>
      </c>
      <c r="C1214" s="195">
        <v>0.82228433180000005</v>
      </c>
      <c r="D1214" s="195">
        <v>3</v>
      </c>
      <c r="E1214" s="195">
        <v>243</v>
      </c>
      <c r="F1214" s="195" t="s">
        <v>100</v>
      </c>
      <c r="G1214" s="195" t="s">
        <v>99</v>
      </c>
      <c r="H1214" s="195">
        <v>196</v>
      </c>
      <c r="I1214" s="36" t="str">
        <f t="shared" si="18"/>
        <v>Ellsbury, Jacoby</v>
      </c>
    </row>
    <row r="1215" spans="1:9" x14ac:dyDescent="0.3">
      <c r="A1215" s="195">
        <v>1214</v>
      </c>
      <c r="B1215" s="195">
        <v>452655</v>
      </c>
      <c r="C1215" s="195">
        <v>0.81696883389999997</v>
      </c>
      <c r="D1215" s="195">
        <v>4</v>
      </c>
      <c r="E1215" s="195">
        <v>243</v>
      </c>
      <c r="F1215" s="195" t="s">
        <v>220</v>
      </c>
      <c r="G1215" s="195" t="s">
        <v>219</v>
      </c>
      <c r="H1215" s="195">
        <v>647</v>
      </c>
      <c r="I1215" s="36" t="str">
        <f t="shared" si="18"/>
        <v>Span, Denard</v>
      </c>
    </row>
    <row r="1216" spans="1:9" x14ac:dyDescent="0.3">
      <c r="A1216" s="195">
        <v>1215</v>
      </c>
      <c r="B1216" s="195">
        <v>408045</v>
      </c>
      <c r="C1216" s="195">
        <v>0.80951733989999997</v>
      </c>
      <c r="D1216" s="195">
        <v>5</v>
      </c>
      <c r="E1216" s="195">
        <v>243</v>
      </c>
      <c r="F1216" s="195" t="s">
        <v>272</v>
      </c>
      <c r="G1216" s="195" t="s">
        <v>22</v>
      </c>
      <c r="H1216" s="195">
        <v>416</v>
      </c>
      <c r="I1216" s="36" t="str">
        <f t="shared" si="18"/>
        <v>Mauer, Joe</v>
      </c>
    </row>
    <row r="1217" spans="1:9" x14ac:dyDescent="0.3">
      <c r="A1217" s="195">
        <v>1216</v>
      </c>
      <c r="B1217" s="195">
        <v>572863</v>
      </c>
      <c r="C1217" s="195">
        <v>1</v>
      </c>
      <c r="D1217" s="195">
        <v>1</v>
      </c>
      <c r="E1217" s="195">
        <v>244</v>
      </c>
      <c r="F1217" s="195" t="s">
        <v>3967</v>
      </c>
      <c r="G1217" s="195" t="s">
        <v>373</v>
      </c>
      <c r="H1217" s="195">
        <v>244</v>
      </c>
      <c r="I1217" s="36" t="str">
        <f t="shared" si="18"/>
        <v>Garneau, Dustin</v>
      </c>
    </row>
    <row r="1218" spans="1:9" x14ac:dyDescent="0.3">
      <c r="A1218" s="195">
        <v>1217</v>
      </c>
      <c r="B1218" s="195">
        <v>571912</v>
      </c>
      <c r="C1218" s="195">
        <v>0.90262565679999995</v>
      </c>
      <c r="D1218" s="195">
        <v>2</v>
      </c>
      <c r="E1218" s="195">
        <v>244</v>
      </c>
      <c r="F1218" s="195" t="s">
        <v>4018</v>
      </c>
      <c r="G1218" s="195" t="s">
        <v>213</v>
      </c>
      <c r="H1218" s="195">
        <v>396</v>
      </c>
      <c r="I1218" s="36" t="str">
        <f t="shared" si="18"/>
        <v>Maile, Luke</v>
      </c>
    </row>
    <row r="1219" spans="1:9" x14ac:dyDescent="0.3">
      <c r="A1219" s="195">
        <v>1218</v>
      </c>
      <c r="B1219" s="195">
        <v>543432</v>
      </c>
      <c r="C1219" s="195">
        <v>0.89285118119999995</v>
      </c>
      <c r="D1219" s="195">
        <v>3</v>
      </c>
      <c r="E1219" s="195">
        <v>244</v>
      </c>
      <c r="F1219" s="195" t="s">
        <v>313</v>
      </c>
      <c r="G1219" s="195" t="s">
        <v>38</v>
      </c>
      <c r="H1219" s="195">
        <v>374</v>
      </c>
      <c r="I1219" s="36" t="str">
        <f t="shared" ref="I1219:I1282" si="19">F1219&amp;", "&amp;G1219</f>
        <v>Lavarnway, Ryan</v>
      </c>
    </row>
    <row r="1220" spans="1:9" x14ac:dyDescent="0.3">
      <c r="A1220" s="195">
        <v>1219</v>
      </c>
      <c r="B1220" s="195">
        <v>489138</v>
      </c>
      <c r="C1220" s="195">
        <v>0.87872689179999997</v>
      </c>
      <c r="D1220" s="195">
        <v>4</v>
      </c>
      <c r="E1220" s="195">
        <v>244</v>
      </c>
      <c r="F1220" s="195" t="s">
        <v>176</v>
      </c>
      <c r="G1220" s="195" t="s">
        <v>67</v>
      </c>
      <c r="H1220" s="195">
        <v>441</v>
      </c>
      <c r="I1220" s="36" t="str">
        <f t="shared" si="19"/>
        <v>Moore, Tyler</v>
      </c>
    </row>
    <row r="1221" spans="1:9" x14ac:dyDescent="0.3">
      <c r="A1221" s="195">
        <v>1220</v>
      </c>
      <c r="B1221" s="195">
        <v>642156</v>
      </c>
      <c r="C1221" s="195">
        <v>0.86069880139999999</v>
      </c>
      <c r="D1221" s="195">
        <v>5</v>
      </c>
      <c r="E1221" s="195">
        <v>244</v>
      </c>
      <c r="F1221" s="195" t="s">
        <v>316</v>
      </c>
      <c r="G1221" s="195" t="s">
        <v>6488</v>
      </c>
      <c r="H1221" s="195">
        <v>691</v>
      </c>
      <c r="I1221" s="36" t="str">
        <f t="shared" si="19"/>
        <v>Turner, Stuart</v>
      </c>
    </row>
    <row r="1222" spans="1:9" x14ac:dyDescent="0.3">
      <c r="A1222" s="195">
        <v>1221</v>
      </c>
      <c r="B1222" s="195">
        <v>641598</v>
      </c>
      <c r="C1222" s="195">
        <v>1</v>
      </c>
      <c r="D1222" s="195">
        <v>1</v>
      </c>
      <c r="E1222" s="195">
        <v>245</v>
      </c>
      <c r="F1222" s="195" t="s">
        <v>6668</v>
      </c>
      <c r="G1222" s="195" t="s">
        <v>158</v>
      </c>
      <c r="H1222" s="195">
        <v>245</v>
      </c>
      <c r="I1222" s="36" t="str">
        <f t="shared" si="19"/>
        <v>Garver, Mitch</v>
      </c>
    </row>
    <row r="1223" spans="1:9" x14ac:dyDescent="0.3">
      <c r="A1223" s="195">
        <v>1222</v>
      </c>
      <c r="B1223" s="195">
        <v>591994</v>
      </c>
      <c r="C1223" s="195">
        <v>0.92669382219999996</v>
      </c>
      <c r="D1223" s="195">
        <v>2</v>
      </c>
      <c r="E1223" s="195">
        <v>245</v>
      </c>
      <c r="F1223" s="195" t="s">
        <v>949</v>
      </c>
      <c r="G1223" s="195" t="s">
        <v>6619</v>
      </c>
      <c r="H1223" s="195">
        <v>242</v>
      </c>
      <c r="I1223" s="36" t="str">
        <f t="shared" si="19"/>
        <v>Garcia, Willy</v>
      </c>
    </row>
    <row r="1224" spans="1:9" x14ac:dyDescent="0.3">
      <c r="A1224" s="195">
        <v>1223</v>
      </c>
      <c r="B1224" s="195">
        <v>643565</v>
      </c>
      <c r="C1224" s="195">
        <v>0.90796752339999998</v>
      </c>
      <c r="D1224" s="195">
        <v>3</v>
      </c>
      <c r="E1224" s="195">
        <v>245</v>
      </c>
      <c r="F1224" s="195" t="s">
        <v>6424</v>
      </c>
      <c r="G1224" s="195" t="s">
        <v>221</v>
      </c>
      <c r="H1224" s="195">
        <v>668</v>
      </c>
      <c r="I1224" s="36" t="str">
        <f t="shared" si="19"/>
        <v>Tauchman, Mike</v>
      </c>
    </row>
    <row r="1225" spans="1:9" x14ac:dyDescent="0.3">
      <c r="A1225" s="195">
        <v>1224</v>
      </c>
      <c r="B1225" s="195">
        <v>542513</v>
      </c>
      <c r="C1225" s="195">
        <v>0.8944932471</v>
      </c>
      <c r="D1225" s="195">
        <v>4</v>
      </c>
      <c r="E1225" s="195">
        <v>245</v>
      </c>
      <c r="F1225" s="195" t="s">
        <v>2979</v>
      </c>
      <c r="G1225" s="195" t="s">
        <v>2980</v>
      </c>
      <c r="H1225" s="195">
        <v>673</v>
      </c>
      <c r="I1225" s="36" t="str">
        <f t="shared" si="19"/>
        <v>Telis, Tomas</v>
      </c>
    </row>
    <row r="1226" spans="1:9" x14ac:dyDescent="0.3">
      <c r="A1226" s="195">
        <v>1225</v>
      </c>
      <c r="B1226" s="195">
        <v>614173</v>
      </c>
      <c r="C1226" s="195">
        <v>0.88036970589999997</v>
      </c>
      <c r="D1226" s="195">
        <v>5</v>
      </c>
      <c r="E1226" s="195">
        <v>245</v>
      </c>
      <c r="F1226" s="195" t="s">
        <v>6393</v>
      </c>
      <c r="G1226" s="195" t="s">
        <v>6394</v>
      </c>
      <c r="H1226" s="195">
        <v>141</v>
      </c>
      <c r="I1226" s="36" t="str">
        <f t="shared" si="19"/>
        <v>Cordero, Franchy</v>
      </c>
    </row>
    <row r="1227" spans="1:9" x14ac:dyDescent="0.3">
      <c r="A1227" s="195">
        <v>1226</v>
      </c>
      <c r="B1227" s="195">
        <v>594828</v>
      </c>
      <c r="C1227" s="195">
        <v>1</v>
      </c>
      <c r="D1227" s="195">
        <v>1</v>
      </c>
      <c r="E1227" s="195">
        <v>246</v>
      </c>
      <c r="F1227" s="195" t="s">
        <v>2502</v>
      </c>
      <c r="G1227" s="195" t="s">
        <v>419</v>
      </c>
      <c r="H1227" s="195">
        <v>246</v>
      </c>
      <c r="I1227" s="36" t="str">
        <f t="shared" si="19"/>
        <v>Gattis, Evan</v>
      </c>
    </row>
    <row r="1228" spans="1:9" x14ac:dyDescent="0.3">
      <c r="A1228" s="195">
        <v>1227</v>
      </c>
      <c r="B1228" s="195">
        <v>576397</v>
      </c>
      <c r="C1228" s="195">
        <v>0.93226670089999997</v>
      </c>
      <c r="D1228" s="195">
        <v>2</v>
      </c>
      <c r="E1228" s="195">
        <v>246</v>
      </c>
      <c r="F1228" s="195" t="s">
        <v>2523</v>
      </c>
      <c r="G1228" s="195" t="s">
        <v>2524</v>
      </c>
      <c r="H1228" s="195">
        <v>282</v>
      </c>
      <c r="I1228" s="36" t="str">
        <f t="shared" si="19"/>
        <v>Gyorko, Jedd</v>
      </c>
    </row>
    <row r="1229" spans="1:9" x14ac:dyDescent="0.3">
      <c r="A1229" s="195">
        <v>1228</v>
      </c>
      <c r="B1229" s="195">
        <v>493316</v>
      </c>
      <c r="C1229" s="195">
        <v>0.90056883669999999</v>
      </c>
      <c r="D1229" s="195">
        <v>3</v>
      </c>
      <c r="E1229" s="195">
        <v>246</v>
      </c>
      <c r="F1229" s="195" t="s">
        <v>944</v>
      </c>
      <c r="G1229" s="195" t="s">
        <v>945</v>
      </c>
      <c r="H1229" s="195">
        <v>124</v>
      </c>
      <c r="I1229" s="36" t="str">
        <f t="shared" si="19"/>
        <v>Cespedes, Yoenis</v>
      </c>
    </row>
    <row r="1230" spans="1:9" x14ac:dyDescent="0.3">
      <c r="A1230" s="195">
        <v>1229</v>
      </c>
      <c r="B1230" s="195">
        <v>461314</v>
      </c>
      <c r="C1230" s="195">
        <v>0.89533941390000005</v>
      </c>
      <c r="D1230" s="195">
        <v>4</v>
      </c>
      <c r="E1230" s="195">
        <v>246</v>
      </c>
      <c r="F1230" s="195" t="s">
        <v>154</v>
      </c>
      <c r="G1230" s="195" t="s">
        <v>14</v>
      </c>
      <c r="H1230" s="195">
        <v>355</v>
      </c>
      <c r="I1230" s="36" t="str">
        <f t="shared" si="19"/>
        <v>Kemp, Matt</v>
      </c>
    </row>
    <row r="1231" spans="1:9" x14ac:dyDescent="0.3">
      <c r="A1231" s="195">
        <v>1230</v>
      </c>
      <c r="B1231" s="195">
        <v>444432</v>
      </c>
      <c r="C1231" s="195">
        <v>0.89458924250000005</v>
      </c>
      <c r="D1231" s="195">
        <v>5</v>
      </c>
      <c r="E1231" s="195">
        <v>246</v>
      </c>
      <c r="F1231" s="195" t="s">
        <v>502</v>
      </c>
      <c r="G1231" s="195" t="s">
        <v>155</v>
      </c>
      <c r="H1231" s="195">
        <v>687</v>
      </c>
      <c r="I1231" s="36" t="str">
        <f t="shared" si="19"/>
        <v>Trumbo, Mark</v>
      </c>
    </row>
    <row r="1232" spans="1:9" x14ac:dyDescent="0.3">
      <c r="A1232" s="195">
        <v>1231</v>
      </c>
      <c r="B1232" s="195">
        <v>571697</v>
      </c>
      <c r="C1232" s="195">
        <v>1</v>
      </c>
      <c r="D1232" s="195">
        <v>1</v>
      </c>
      <c r="E1232" s="195">
        <v>247</v>
      </c>
      <c r="F1232" s="195" t="s">
        <v>2521</v>
      </c>
      <c r="G1232" s="195" t="s">
        <v>2522</v>
      </c>
      <c r="H1232" s="195">
        <v>247</v>
      </c>
      <c r="I1232" s="36" t="str">
        <f t="shared" si="19"/>
        <v>Gennett, Scooter</v>
      </c>
    </row>
    <row r="1233" spans="1:9" x14ac:dyDescent="0.3">
      <c r="A1233" s="195">
        <v>1232</v>
      </c>
      <c r="B1233" s="195">
        <v>570731</v>
      </c>
      <c r="C1233" s="195">
        <v>0.90990985499999999</v>
      </c>
      <c r="D1233" s="195">
        <v>2</v>
      </c>
      <c r="E1233" s="195">
        <v>247</v>
      </c>
      <c r="F1233" s="195" t="s">
        <v>2533</v>
      </c>
      <c r="G1233" s="195" t="s">
        <v>234</v>
      </c>
      <c r="H1233" s="195">
        <v>615</v>
      </c>
      <c r="I1233" s="36" t="str">
        <f t="shared" si="19"/>
        <v>Schoop, Jonathan</v>
      </c>
    </row>
    <row r="1234" spans="1:9" x14ac:dyDescent="0.3">
      <c r="A1234" s="195">
        <v>1233</v>
      </c>
      <c r="B1234" s="195">
        <v>503556</v>
      </c>
      <c r="C1234" s="195">
        <v>0.90632223619999996</v>
      </c>
      <c r="D1234" s="195">
        <v>3</v>
      </c>
      <c r="E1234" s="195">
        <v>247</v>
      </c>
      <c r="F1234" s="195" t="s">
        <v>121</v>
      </c>
      <c r="G1234" s="195" t="s">
        <v>878</v>
      </c>
      <c r="H1234" s="195">
        <v>262</v>
      </c>
      <c r="I1234" s="36" t="str">
        <f t="shared" si="19"/>
        <v>Gonzalez, Marwin</v>
      </c>
    </row>
    <row r="1235" spans="1:9" x14ac:dyDescent="0.3">
      <c r="A1235" s="195">
        <v>1234</v>
      </c>
      <c r="B1235" s="195">
        <v>544369</v>
      </c>
      <c r="C1235" s="195">
        <v>0.90305970690000004</v>
      </c>
      <c r="D1235" s="195">
        <v>4</v>
      </c>
      <c r="E1235" s="195">
        <v>247</v>
      </c>
      <c r="F1235" s="195" t="s">
        <v>885</v>
      </c>
      <c r="G1235" s="195" t="s">
        <v>886</v>
      </c>
      <c r="H1235" s="195">
        <v>276</v>
      </c>
      <c r="I1235" s="36" t="str">
        <f t="shared" si="19"/>
        <v>Gregorius, Didi</v>
      </c>
    </row>
    <row r="1236" spans="1:9" x14ac:dyDescent="0.3">
      <c r="A1236" s="195">
        <v>1235</v>
      </c>
      <c r="B1236" s="195">
        <v>516770</v>
      </c>
      <c r="C1236" s="195">
        <v>0.88444185210000004</v>
      </c>
      <c r="D1236" s="195">
        <v>5</v>
      </c>
      <c r="E1236" s="195">
        <v>247</v>
      </c>
      <c r="F1236" s="195" t="s">
        <v>252</v>
      </c>
      <c r="G1236" s="195" t="s">
        <v>455</v>
      </c>
      <c r="H1236" s="195">
        <v>119</v>
      </c>
      <c r="I1236" s="36" t="str">
        <f t="shared" si="19"/>
        <v>Castro, Starlin</v>
      </c>
    </row>
    <row r="1237" spans="1:9" x14ac:dyDescent="0.3">
      <c r="A1237" s="195">
        <v>1236</v>
      </c>
      <c r="B1237" s="195">
        <v>502226</v>
      </c>
      <c r="C1237" s="195">
        <v>1</v>
      </c>
      <c r="D1237" s="195">
        <v>1</v>
      </c>
      <c r="E1237" s="195">
        <v>248</v>
      </c>
      <c r="F1237" s="195" t="s">
        <v>116</v>
      </c>
      <c r="G1237" s="195" t="s">
        <v>72</v>
      </c>
      <c r="H1237" s="195">
        <v>248</v>
      </c>
      <c r="I1237" s="36" t="str">
        <f t="shared" si="19"/>
        <v>Gentry, Craig</v>
      </c>
    </row>
    <row r="1238" spans="1:9" x14ac:dyDescent="0.3">
      <c r="A1238" s="195">
        <v>1237</v>
      </c>
      <c r="B1238" s="195">
        <v>457477</v>
      </c>
      <c r="C1238" s="195">
        <v>0.96184509979999999</v>
      </c>
      <c r="D1238" s="195">
        <v>2</v>
      </c>
      <c r="E1238" s="195">
        <v>248</v>
      </c>
      <c r="F1238" s="195" t="s">
        <v>87</v>
      </c>
      <c r="G1238" s="195" t="s">
        <v>86</v>
      </c>
      <c r="H1238" s="195">
        <v>165</v>
      </c>
      <c r="I1238" s="36" t="str">
        <f t="shared" si="19"/>
        <v>De Aza, Alejandro</v>
      </c>
    </row>
    <row r="1239" spans="1:9" x14ac:dyDescent="0.3">
      <c r="A1239" s="195">
        <v>1238</v>
      </c>
      <c r="B1239" s="195">
        <v>430603</v>
      </c>
      <c r="C1239" s="195">
        <v>0.91511184499999998</v>
      </c>
      <c r="D1239" s="195">
        <v>3</v>
      </c>
      <c r="E1239" s="195">
        <v>248</v>
      </c>
      <c r="F1239" s="195" t="s">
        <v>448</v>
      </c>
      <c r="G1239" s="195" t="s">
        <v>472</v>
      </c>
      <c r="H1239" s="195">
        <v>353</v>
      </c>
      <c r="I1239" s="36" t="str">
        <f t="shared" si="19"/>
        <v>Kelly, Don</v>
      </c>
    </row>
    <row r="1240" spans="1:9" x14ac:dyDescent="0.3">
      <c r="A1240" s="195">
        <v>1239</v>
      </c>
      <c r="B1240" s="195">
        <v>518577</v>
      </c>
      <c r="C1240" s="195">
        <v>0.90738183750000001</v>
      </c>
      <c r="D1240" s="195">
        <v>4</v>
      </c>
      <c r="E1240" s="195">
        <v>248</v>
      </c>
      <c r="F1240" s="195" t="s">
        <v>70</v>
      </c>
      <c r="G1240" s="195" t="s">
        <v>69</v>
      </c>
      <c r="H1240" s="195">
        <v>145</v>
      </c>
      <c r="I1240" s="36" t="str">
        <f t="shared" si="19"/>
        <v>Cowgill, Collin</v>
      </c>
    </row>
    <row r="1241" spans="1:9" x14ac:dyDescent="0.3">
      <c r="A1241" s="195">
        <v>1240</v>
      </c>
      <c r="B1241" s="195">
        <v>466988</v>
      </c>
      <c r="C1241" s="195">
        <v>0.8954365353</v>
      </c>
      <c r="D1241" s="195">
        <v>5</v>
      </c>
      <c r="E1241" s="195">
        <v>248</v>
      </c>
      <c r="F1241" s="195" t="s">
        <v>468</v>
      </c>
      <c r="G1241" s="195" t="s">
        <v>467</v>
      </c>
      <c r="H1241" s="195">
        <v>67</v>
      </c>
      <c r="I1241" s="36" t="str">
        <f t="shared" si="19"/>
        <v>Bonifacio, Emilio</v>
      </c>
    </row>
    <row r="1242" spans="1:9" x14ac:dyDescent="0.3">
      <c r="A1242" s="195">
        <v>1241</v>
      </c>
      <c r="B1242" s="195">
        <v>543213</v>
      </c>
      <c r="C1242" s="195">
        <v>1</v>
      </c>
      <c r="D1242" s="195">
        <v>1</v>
      </c>
      <c r="E1242" s="195">
        <v>249</v>
      </c>
      <c r="F1242" s="195" t="s">
        <v>473</v>
      </c>
      <c r="G1242" s="195" t="s">
        <v>266</v>
      </c>
      <c r="H1242" s="195">
        <v>249</v>
      </c>
      <c r="I1242" s="36" t="str">
        <f t="shared" si="19"/>
        <v>Giavotella, Johnny</v>
      </c>
    </row>
    <row r="1243" spans="1:9" x14ac:dyDescent="0.3">
      <c r="A1243" s="195">
        <v>1242</v>
      </c>
      <c r="B1243" s="195">
        <v>500743</v>
      </c>
      <c r="C1243" s="195">
        <v>0.942540661</v>
      </c>
      <c r="D1243" s="195">
        <v>2</v>
      </c>
      <c r="E1243" s="195">
        <v>249</v>
      </c>
      <c r="F1243" s="195" t="s">
        <v>2971</v>
      </c>
      <c r="G1243" s="195" t="s">
        <v>258</v>
      </c>
      <c r="H1243" s="195">
        <v>577</v>
      </c>
      <c r="I1243" s="36" t="str">
        <f t="shared" si="19"/>
        <v>Rojas, Miguel</v>
      </c>
    </row>
    <row r="1244" spans="1:9" x14ac:dyDescent="0.3">
      <c r="A1244" s="195">
        <v>1243</v>
      </c>
      <c r="B1244" s="195">
        <v>622110</v>
      </c>
      <c r="C1244" s="195">
        <v>0.93183551360000005</v>
      </c>
      <c r="D1244" s="195">
        <v>3</v>
      </c>
      <c r="E1244" s="195">
        <v>249</v>
      </c>
      <c r="F1244" s="195" t="s">
        <v>2165</v>
      </c>
      <c r="G1244" s="195" t="s">
        <v>14</v>
      </c>
      <c r="H1244" s="195">
        <v>190</v>
      </c>
      <c r="I1244" s="36" t="str">
        <f t="shared" si="19"/>
        <v>Duffy, Matt</v>
      </c>
    </row>
    <row r="1245" spans="1:9" x14ac:dyDescent="0.3">
      <c r="A1245" s="195">
        <v>1244</v>
      </c>
      <c r="B1245" s="195">
        <v>594838</v>
      </c>
      <c r="C1245" s="195">
        <v>0.92412251560000003</v>
      </c>
      <c r="D1245" s="195">
        <v>4</v>
      </c>
      <c r="E1245" s="195">
        <v>249</v>
      </c>
      <c r="F1245" s="195" t="s">
        <v>2700</v>
      </c>
      <c r="G1245" s="195" t="s">
        <v>2131</v>
      </c>
      <c r="H1245" s="195">
        <v>270</v>
      </c>
      <c r="I1245" s="36" t="str">
        <f t="shared" si="19"/>
        <v>Gosselin, Philip</v>
      </c>
    </row>
    <row r="1246" spans="1:9" x14ac:dyDescent="0.3">
      <c r="A1246" s="195">
        <v>1245</v>
      </c>
      <c r="B1246" s="195">
        <v>455369</v>
      </c>
      <c r="C1246" s="195">
        <v>0.92306506980000003</v>
      </c>
      <c r="D1246" s="195">
        <v>5</v>
      </c>
      <c r="E1246" s="195">
        <v>249</v>
      </c>
      <c r="F1246" s="195" t="s">
        <v>352</v>
      </c>
      <c r="G1246" s="195" t="s">
        <v>492</v>
      </c>
      <c r="H1246" s="195">
        <v>500</v>
      </c>
      <c r="I1246" s="36" t="str">
        <f t="shared" si="19"/>
        <v>Pena, Ramiro</v>
      </c>
    </row>
    <row r="1247" spans="1:9" x14ac:dyDescent="0.3">
      <c r="A1247" s="195">
        <v>1246</v>
      </c>
      <c r="B1247" s="195">
        <v>543216</v>
      </c>
      <c r="C1247" s="195">
        <v>1</v>
      </c>
      <c r="D1247" s="195">
        <v>1</v>
      </c>
      <c r="E1247" s="195">
        <v>250</v>
      </c>
      <c r="F1247" s="195" t="s">
        <v>312</v>
      </c>
      <c r="G1247" s="195" t="s">
        <v>311</v>
      </c>
      <c r="H1247" s="195">
        <v>250</v>
      </c>
      <c r="I1247" s="36" t="str">
        <f t="shared" si="19"/>
        <v>Gillaspie, Conor</v>
      </c>
    </row>
    <row r="1248" spans="1:9" x14ac:dyDescent="0.3">
      <c r="A1248" s="195">
        <v>1247</v>
      </c>
      <c r="B1248" s="195">
        <v>591741</v>
      </c>
      <c r="C1248" s="195">
        <v>0.70053700559999998</v>
      </c>
      <c r="D1248" s="195">
        <v>2</v>
      </c>
      <c r="E1248" s="195">
        <v>250</v>
      </c>
      <c r="F1248" s="195" t="s">
        <v>4496</v>
      </c>
      <c r="G1248" s="195" t="s">
        <v>15</v>
      </c>
      <c r="H1248" s="195">
        <v>481</v>
      </c>
      <c r="I1248" s="36" t="str">
        <f t="shared" si="19"/>
        <v>Osuna, Jose</v>
      </c>
    </row>
    <row r="1249" spans="1:9" x14ac:dyDescent="0.3">
      <c r="A1249" s="195">
        <v>1248</v>
      </c>
      <c r="B1249" s="195">
        <v>542513</v>
      </c>
      <c r="C1249" s="195">
        <v>0.68680704979999996</v>
      </c>
      <c r="D1249" s="195">
        <v>3</v>
      </c>
      <c r="E1249" s="195">
        <v>250</v>
      </c>
      <c r="F1249" s="195" t="s">
        <v>2979</v>
      </c>
      <c r="G1249" s="195" t="s">
        <v>2980</v>
      </c>
      <c r="H1249" s="195">
        <v>673</v>
      </c>
      <c r="I1249" s="36" t="str">
        <f t="shared" si="19"/>
        <v>Telis, Tomas</v>
      </c>
    </row>
    <row r="1250" spans="1:9" x14ac:dyDescent="0.3">
      <c r="A1250" s="195">
        <v>1249</v>
      </c>
      <c r="B1250" s="195">
        <v>488721</v>
      </c>
      <c r="C1250" s="195">
        <v>0.61836840820000005</v>
      </c>
      <c r="D1250" s="195">
        <v>4</v>
      </c>
      <c r="E1250" s="195">
        <v>250</v>
      </c>
      <c r="F1250" s="195" t="s">
        <v>33</v>
      </c>
      <c r="G1250" s="195" t="s">
        <v>32</v>
      </c>
      <c r="H1250" s="195">
        <v>72</v>
      </c>
      <c r="I1250" s="36" t="str">
        <f t="shared" si="19"/>
        <v>Bourjos, Peter</v>
      </c>
    </row>
    <row r="1251" spans="1:9" x14ac:dyDescent="0.3">
      <c r="A1251" s="195">
        <v>1250</v>
      </c>
      <c r="B1251" s="195">
        <v>519025</v>
      </c>
      <c r="C1251" s="195">
        <v>0.5839619238</v>
      </c>
      <c r="D1251" s="195">
        <v>5</v>
      </c>
      <c r="E1251" s="195">
        <v>250</v>
      </c>
      <c r="F1251" s="195" t="s">
        <v>6696</v>
      </c>
      <c r="G1251" s="195" t="s">
        <v>235</v>
      </c>
      <c r="H1251" s="195">
        <v>432</v>
      </c>
      <c r="I1251" s="36" t="str">
        <f t="shared" si="19"/>
        <v>Middlebrook, Will</v>
      </c>
    </row>
    <row r="1252" spans="1:9" x14ac:dyDescent="0.3">
      <c r="A1252" s="195">
        <v>1251</v>
      </c>
      <c r="B1252" s="195">
        <v>502261</v>
      </c>
      <c r="C1252" s="195">
        <v>1</v>
      </c>
      <c r="D1252" s="195">
        <v>1</v>
      </c>
      <c r="E1252" s="195">
        <v>251</v>
      </c>
      <c r="F1252" s="195" t="s">
        <v>117</v>
      </c>
      <c r="G1252" s="195" t="s">
        <v>114</v>
      </c>
      <c r="H1252" s="195">
        <v>251</v>
      </c>
      <c r="I1252" s="36" t="str">
        <f t="shared" si="19"/>
        <v>Gillespie, Cole</v>
      </c>
    </row>
    <row r="1253" spans="1:9" x14ac:dyDescent="0.3">
      <c r="A1253" s="195">
        <v>1252</v>
      </c>
      <c r="B1253" s="195">
        <v>502582</v>
      </c>
      <c r="C1253" s="195">
        <v>0.94037064069999998</v>
      </c>
      <c r="D1253" s="195">
        <v>2</v>
      </c>
      <c r="E1253" s="195">
        <v>251</v>
      </c>
      <c r="F1253" s="195" t="s">
        <v>212</v>
      </c>
      <c r="G1253" s="195" t="s">
        <v>178</v>
      </c>
      <c r="H1253" s="195">
        <v>612</v>
      </c>
      <c r="I1253" s="36" t="str">
        <f t="shared" si="19"/>
        <v>Schafer, Logan</v>
      </c>
    </row>
    <row r="1254" spans="1:9" x14ac:dyDescent="0.3">
      <c r="A1254" s="195">
        <v>1253</v>
      </c>
      <c r="B1254" s="195">
        <v>543706</v>
      </c>
      <c r="C1254" s="195">
        <v>0.92097667100000002</v>
      </c>
      <c r="D1254" s="195">
        <v>3</v>
      </c>
      <c r="E1254" s="195">
        <v>251</v>
      </c>
      <c r="F1254" s="195" t="s">
        <v>2039</v>
      </c>
      <c r="G1254" s="195" t="s">
        <v>283</v>
      </c>
      <c r="H1254" s="195">
        <v>568</v>
      </c>
      <c r="I1254" s="36" t="str">
        <f t="shared" si="19"/>
        <v>Robertson, Dan</v>
      </c>
    </row>
    <row r="1255" spans="1:9" x14ac:dyDescent="0.3">
      <c r="A1255" s="195">
        <v>1254</v>
      </c>
      <c r="B1255" s="195">
        <v>488681</v>
      </c>
      <c r="C1255" s="195">
        <v>0.89268365159999996</v>
      </c>
      <c r="D1255" s="195">
        <v>4</v>
      </c>
      <c r="E1255" s="195">
        <v>251</v>
      </c>
      <c r="F1255" s="195" t="s">
        <v>864</v>
      </c>
      <c r="G1255" s="195" t="s">
        <v>18</v>
      </c>
      <c r="H1255" s="195">
        <v>44</v>
      </c>
      <c r="I1255" s="36" t="str">
        <f t="shared" si="19"/>
        <v>Barnes, Brandon</v>
      </c>
    </row>
    <row r="1256" spans="1:9" x14ac:dyDescent="0.3">
      <c r="A1256" s="195">
        <v>1255</v>
      </c>
      <c r="B1256" s="195">
        <v>493343</v>
      </c>
      <c r="C1256" s="195">
        <v>0.87049794209999998</v>
      </c>
      <c r="D1256" s="195">
        <v>5</v>
      </c>
      <c r="E1256" s="195">
        <v>251</v>
      </c>
      <c r="F1256" s="195" t="s">
        <v>4036</v>
      </c>
      <c r="G1256" s="195" t="s">
        <v>332</v>
      </c>
      <c r="H1256" s="195">
        <v>476</v>
      </c>
      <c r="I1256" s="36" t="str">
        <f t="shared" si="19"/>
        <v>Olivera, Hector</v>
      </c>
    </row>
    <row r="1257" spans="1:9" x14ac:dyDescent="0.3">
      <c r="A1257" s="195">
        <v>1256</v>
      </c>
      <c r="B1257" s="195">
        <v>460269</v>
      </c>
      <c r="C1257" s="195">
        <v>1</v>
      </c>
      <c r="D1257" s="195">
        <v>1</v>
      </c>
      <c r="E1257" s="195">
        <v>252</v>
      </c>
      <c r="F1257" s="195" t="s">
        <v>399</v>
      </c>
      <c r="G1257" s="195" t="s">
        <v>58</v>
      </c>
      <c r="H1257" s="195">
        <v>252</v>
      </c>
      <c r="I1257" s="36" t="str">
        <f t="shared" si="19"/>
        <v>Gimenez, Chris</v>
      </c>
    </row>
    <row r="1258" spans="1:9" x14ac:dyDescent="0.3">
      <c r="A1258" s="195">
        <v>1257</v>
      </c>
      <c r="B1258" s="195">
        <v>471083</v>
      </c>
      <c r="C1258" s="195">
        <v>0.96023855570000005</v>
      </c>
      <c r="D1258" s="195">
        <v>2</v>
      </c>
      <c r="E1258" s="195">
        <v>252</v>
      </c>
      <c r="F1258" s="195" t="s">
        <v>393</v>
      </c>
      <c r="G1258" s="195" t="s">
        <v>258</v>
      </c>
      <c r="H1258" s="195">
        <v>439</v>
      </c>
      <c r="I1258" s="36" t="str">
        <f t="shared" si="19"/>
        <v>Montero, Miguel</v>
      </c>
    </row>
    <row r="1259" spans="1:9" x14ac:dyDescent="0.3">
      <c r="A1259" s="195">
        <v>1258</v>
      </c>
      <c r="B1259" s="195">
        <v>150029</v>
      </c>
      <c r="C1259" s="195">
        <v>0.94694533299999994</v>
      </c>
      <c r="D1259" s="195">
        <v>3</v>
      </c>
      <c r="E1259" s="195">
        <v>252</v>
      </c>
      <c r="F1259" s="195" t="s">
        <v>239</v>
      </c>
      <c r="G1259" s="195" t="s">
        <v>238</v>
      </c>
      <c r="H1259" s="195">
        <v>728</v>
      </c>
      <c r="I1259" s="36" t="str">
        <f t="shared" si="19"/>
        <v>Werth, Jayson</v>
      </c>
    </row>
    <row r="1260" spans="1:9" x14ac:dyDescent="0.3">
      <c r="A1260" s="195">
        <v>1259</v>
      </c>
      <c r="B1260" s="195">
        <v>424325</v>
      </c>
      <c r="C1260" s="195">
        <v>0.94655536630000003</v>
      </c>
      <c r="D1260" s="195">
        <v>4</v>
      </c>
      <c r="E1260" s="195">
        <v>252</v>
      </c>
      <c r="F1260" s="195" t="s">
        <v>206</v>
      </c>
      <c r="G1260" s="195" t="s">
        <v>210</v>
      </c>
      <c r="H1260" s="195">
        <v>587</v>
      </c>
      <c r="I1260" s="36" t="str">
        <f t="shared" si="19"/>
        <v>Ross, Dave</v>
      </c>
    </row>
    <row r="1261" spans="1:9" x14ac:dyDescent="0.3">
      <c r="A1261" s="195">
        <v>1260</v>
      </c>
      <c r="B1261" s="195">
        <v>431151</v>
      </c>
      <c r="C1261" s="195">
        <v>0.9449044123</v>
      </c>
      <c r="D1261" s="195">
        <v>5</v>
      </c>
      <c r="E1261" s="195">
        <v>252</v>
      </c>
      <c r="F1261" s="195" t="s">
        <v>442</v>
      </c>
      <c r="G1261" s="195" t="s">
        <v>88</v>
      </c>
      <c r="H1261" s="195">
        <v>740</v>
      </c>
      <c r="I1261" s="36" t="str">
        <f t="shared" si="19"/>
        <v>Wright, David</v>
      </c>
    </row>
    <row r="1262" spans="1:9" x14ac:dyDescent="0.3">
      <c r="A1262" s="195">
        <v>1261</v>
      </c>
      <c r="B1262" s="195">
        <v>595963</v>
      </c>
      <c r="C1262" s="195">
        <v>1</v>
      </c>
      <c r="D1262" s="195">
        <v>1</v>
      </c>
      <c r="E1262" s="195">
        <v>253</v>
      </c>
      <c r="F1262" s="195" t="s">
        <v>3326</v>
      </c>
      <c r="G1262" s="195" t="s">
        <v>67</v>
      </c>
      <c r="H1262" s="195">
        <v>253</v>
      </c>
      <c r="I1262" s="36" t="str">
        <f t="shared" si="19"/>
        <v>Goeddel, Tyler</v>
      </c>
    </row>
    <row r="1263" spans="1:9" x14ac:dyDescent="0.3">
      <c r="A1263" s="195">
        <v>1262</v>
      </c>
      <c r="B1263" s="195">
        <v>643565</v>
      </c>
      <c r="C1263" s="195">
        <v>0.92626200889999999</v>
      </c>
      <c r="D1263" s="195">
        <v>2</v>
      </c>
      <c r="E1263" s="195">
        <v>253</v>
      </c>
      <c r="F1263" s="195" t="s">
        <v>6424</v>
      </c>
      <c r="G1263" s="195" t="s">
        <v>221</v>
      </c>
      <c r="H1263" s="195">
        <v>668</v>
      </c>
      <c r="I1263" s="36" t="str">
        <f t="shared" si="19"/>
        <v>Tauchman, Mike</v>
      </c>
    </row>
    <row r="1264" spans="1:9" x14ac:dyDescent="0.3">
      <c r="A1264" s="195">
        <v>1263</v>
      </c>
      <c r="B1264" s="195">
        <v>643393</v>
      </c>
      <c r="C1264" s="195">
        <v>0.90332709030000002</v>
      </c>
      <c r="D1264" s="195">
        <v>3</v>
      </c>
      <c r="E1264" s="195">
        <v>253</v>
      </c>
      <c r="F1264" s="195" t="s">
        <v>154</v>
      </c>
      <c r="G1264" s="195" t="s">
        <v>52</v>
      </c>
      <c r="H1264" s="195">
        <v>356</v>
      </c>
      <c r="I1264" s="36" t="str">
        <f t="shared" si="19"/>
        <v>Kemp, Tony</v>
      </c>
    </row>
    <row r="1265" spans="1:9" x14ac:dyDescent="0.3">
      <c r="A1265" s="195">
        <v>1264</v>
      </c>
      <c r="B1265" s="195">
        <v>543094</v>
      </c>
      <c r="C1265" s="195">
        <v>0.85079650520000005</v>
      </c>
      <c r="D1265" s="195">
        <v>4</v>
      </c>
      <c r="E1265" s="195">
        <v>253</v>
      </c>
      <c r="F1265" s="195" t="s">
        <v>2515</v>
      </c>
      <c r="G1265" s="195" t="s">
        <v>2516</v>
      </c>
      <c r="H1265" s="195">
        <v>169</v>
      </c>
      <c r="I1265" s="36" t="str">
        <f t="shared" si="19"/>
        <v>Decker, Jaff</v>
      </c>
    </row>
    <row r="1266" spans="1:9" x14ac:dyDescent="0.3">
      <c r="A1266" s="195">
        <v>1265</v>
      </c>
      <c r="B1266" s="195">
        <v>641598</v>
      </c>
      <c r="C1266" s="195">
        <v>0.84702719270000004</v>
      </c>
      <c r="D1266" s="195">
        <v>5</v>
      </c>
      <c r="E1266" s="195">
        <v>253</v>
      </c>
      <c r="F1266" s="195" t="s">
        <v>6668</v>
      </c>
      <c r="G1266" s="195" t="s">
        <v>158</v>
      </c>
      <c r="H1266" s="195">
        <v>245</v>
      </c>
      <c r="I1266" s="36" t="str">
        <f t="shared" si="19"/>
        <v>Garver, Mitch</v>
      </c>
    </row>
    <row r="1267" spans="1:9" x14ac:dyDescent="0.3">
      <c r="A1267" s="195">
        <v>1266</v>
      </c>
      <c r="B1267" s="195">
        <v>572365</v>
      </c>
      <c r="C1267" s="195">
        <v>1</v>
      </c>
      <c r="D1267" s="195">
        <v>1</v>
      </c>
      <c r="E1267" s="195">
        <v>254</v>
      </c>
      <c r="F1267" s="195" t="s">
        <v>2749</v>
      </c>
      <c r="G1267" s="195" t="s">
        <v>38</v>
      </c>
      <c r="H1267" s="195">
        <v>254</v>
      </c>
      <c r="I1267" s="36" t="str">
        <f t="shared" si="19"/>
        <v>Goins, Ryan</v>
      </c>
    </row>
    <row r="1268" spans="1:9" x14ac:dyDescent="0.3">
      <c r="A1268" s="195">
        <v>1267</v>
      </c>
      <c r="B1268" s="195">
        <v>605113</v>
      </c>
      <c r="C1268" s="195">
        <v>0.88015825979999995</v>
      </c>
      <c r="D1268" s="195">
        <v>2</v>
      </c>
      <c r="E1268" s="195">
        <v>254</v>
      </c>
      <c r="F1268" s="195" t="s">
        <v>2965</v>
      </c>
      <c r="G1268" s="195" t="s">
        <v>161</v>
      </c>
      <c r="H1268" s="195">
        <v>9</v>
      </c>
      <c r="I1268" s="36" t="str">
        <f t="shared" si="19"/>
        <v>Ahmed, Nick</v>
      </c>
    </row>
    <row r="1269" spans="1:9" x14ac:dyDescent="0.3">
      <c r="A1269" s="195">
        <v>1268</v>
      </c>
      <c r="B1269" s="195">
        <v>595375</v>
      </c>
      <c r="C1269" s="195">
        <v>0.87034727290000002</v>
      </c>
      <c r="D1269" s="195">
        <v>3</v>
      </c>
      <c r="E1269" s="195">
        <v>254</v>
      </c>
      <c r="F1269" s="195" t="s">
        <v>6314</v>
      </c>
      <c r="G1269" s="195" t="s">
        <v>6315</v>
      </c>
      <c r="H1269" s="195">
        <v>563</v>
      </c>
      <c r="I1269" s="36" t="str">
        <f t="shared" si="19"/>
        <v>Riddle, JT</v>
      </c>
    </row>
    <row r="1270" spans="1:9" x14ac:dyDescent="0.3">
      <c r="A1270" s="195">
        <v>1269</v>
      </c>
      <c r="B1270" s="195">
        <v>456781</v>
      </c>
      <c r="C1270" s="195">
        <v>0.85578903260000005</v>
      </c>
      <c r="D1270" s="195">
        <v>4</v>
      </c>
      <c r="E1270" s="195">
        <v>254</v>
      </c>
      <c r="F1270" s="195" t="s">
        <v>917</v>
      </c>
      <c r="G1270" s="195" t="s">
        <v>918</v>
      </c>
      <c r="H1270" s="195">
        <v>642</v>
      </c>
      <c r="I1270" s="36" t="str">
        <f t="shared" si="19"/>
        <v>Solano, Donovan</v>
      </c>
    </row>
    <row r="1271" spans="1:9" x14ac:dyDescent="0.3">
      <c r="A1271" s="195">
        <v>1270</v>
      </c>
      <c r="B1271" s="195">
        <v>519082</v>
      </c>
      <c r="C1271" s="195">
        <v>0.85329490640000005</v>
      </c>
      <c r="D1271" s="195">
        <v>5</v>
      </c>
      <c r="E1271" s="195">
        <v>254</v>
      </c>
      <c r="F1271" s="195" t="s">
        <v>2511</v>
      </c>
      <c r="G1271" s="195" t="s">
        <v>161</v>
      </c>
      <c r="H1271" s="195">
        <v>469</v>
      </c>
      <c r="I1271" s="36" t="str">
        <f t="shared" si="19"/>
        <v>Noonan, Nick</v>
      </c>
    </row>
    <row r="1272" spans="1:9" x14ac:dyDescent="0.3">
      <c r="A1272" s="195">
        <v>1271</v>
      </c>
      <c r="B1272" s="195">
        <v>502671</v>
      </c>
      <c r="C1272" s="195">
        <v>1</v>
      </c>
      <c r="D1272" s="195">
        <v>1</v>
      </c>
      <c r="E1272" s="195">
        <v>255</v>
      </c>
      <c r="F1272" s="195" t="s">
        <v>515</v>
      </c>
      <c r="G1272" s="195" t="s">
        <v>277</v>
      </c>
      <c r="H1272" s="195">
        <v>255</v>
      </c>
      <c r="I1272" s="36" t="str">
        <f t="shared" si="19"/>
        <v>Goldschmidt, Paul</v>
      </c>
    </row>
    <row r="1273" spans="1:9" x14ac:dyDescent="0.3">
      <c r="A1273" s="195">
        <v>1272</v>
      </c>
      <c r="B1273" s="195">
        <v>457705</v>
      </c>
      <c r="C1273" s="195">
        <v>0.91140908379999996</v>
      </c>
      <c r="D1273" s="195">
        <v>2</v>
      </c>
      <c r="E1273" s="195">
        <v>255</v>
      </c>
      <c r="F1273" s="195" t="s">
        <v>172</v>
      </c>
      <c r="G1273" s="195" t="s">
        <v>40</v>
      </c>
      <c r="H1273" s="195">
        <v>424</v>
      </c>
      <c r="I1273" s="36" t="str">
        <f t="shared" si="19"/>
        <v>McCutchen, Andrew</v>
      </c>
    </row>
    <row r="1274" spans="1:9" x14ac:dyDescent="0.3">
      <c r="A1274" s="195">
        <v>1273</v>
      </c>
      <c r="B1274" s="195">
        <v>545361</v>
      </c>
      <c r="C1274" s="195">
        <v>0.90191087579999996</v>
      </c>
      <c r="D1274" s="195">
        <v>3</v>
      </c>
      <c r="E1274" s="195">
        <v>255</v>
      </c>
      <c r="F1274" s="195" t="s">
        <v>231</v>
      </c>
      <c r="G1274" s="195" t="s">
        <v>221</v>
      </c>
      <c r="H1274" s="195">
        <v>686</v>
      </c>
      <c r="I1274" s="36" t="str">
        <f t="shared" si="19"/>
        <v>Trout, Mike</v>
      </c>
    </row>
    <row r="1275" spans="1:9" x14ac:dyDescent="0.3">
      <c r="A1275" s="195">
        <v>1274</v>
      </c>
      <c r="B1275" s="195">
        <v>624577</v>
      </c>
      <c r="C1275" s="195">
        <v>0.8801661476</v>
      </c>
      <c r="D1275" s="195">
        <v>4</v>
      </c>
      <c r="E1275" s="195">
        <v>255</v>
      </c>
      <c r="F1275" s="195" t="s">
        <v>2503</v>
      </c>
      <c r="G1275" s="195" t="s">
        <v>2636</v>
      </c>
      <c r="H1275" s="195">
        <v>537</v>
      </c>
      <c r="I1275" s="36" t="str">
        <f t="shared" si="19"/>
        <v>Puig, Yasiel</v>
      </c>
    </row>
    <row r="1276" spans="1:9" x14ac:dyDescent="0.3">
      <c r="A1276" s="195">
        <v>1275</v>
      </c>
      <c r="B1276" s="195">
        <v>547180</v>
      </c>
      <c r="C1276" s="195">
        <v>0.88010124489999997</v>
      </c>
      <c r="D1276" s="195">
        <v>5</v>
      </c>
      <c r="E1276" s="195">
        <v>255</v>
      </c>
      <c r="F1276" s="195" t="s">
        <v>888</v>
      </c>
      <c r="G1276" s="195" t="s">
        <v>889</v>
      </c>
      <c r="H1276" s="195">
        <v>290</v>
      </c>
      <c r="I1276" s="36" t="str">
        <f t="shared" si="19"/>
        <v>Harper, Bryce</v>
      </c>
    </row>
    <row r="1277" spans="1:9" x14ac:dyDescent="0.3">
      <c r="A1277" s="195">
        <v>1276</v>
      </c>
      <c r="B1277" s="195">
        <v>543228</v>
      </c>
      <c r="C1277" s="195">
        <v>1</v>
      </c>
      <c r="D1277" s="195">
        <v>1</v>
      </c>
      <c r="E1277" s="195">
        <v>256</v>
      </c>
      <c r="F1277" s="195" t="s">
        <v>119</v>
      </c>
      <c r="G1277" s="195" t="s">
        <v>951</v>
      </c>
      <c r="H1277" s="195">
        <v>256</v>
      </c>
      <c r="I1277" s="36" t="str">
        <f t="shared" si="19"/>
        <v>Gomes, Yan</v>
      </c>
    </row>
    <row r="1278" spans="1:9" x14ac:dyDescent="0.3">
      <c r="A1278" s="195">
        <v>1277</v>
      </c>
      <c r="B1278" s="195">
        <v>519237</v>
      </c>
      <c r="C1278" s="195">
        <v>0.95610709780000003</v>
      </c>
      <c r="D1278" s="195">
        <v>2</v>
      </c>
      <c r="E1278" s="195">
        <v>256</v>
      </c>
      <c r="F1278" s="195" t="s">
        <v>2677</v>
      </c>
      <c r="G1278" s="195" t="s">
        <v>170</v>
      </c>
      <c r="H1278" s="195">
        <v>593</v>
      </c>
      <c r="I1278" s="36" t="str">
        <f t="shared" si="19"/>
        <v>Rupp, Cameron</v>
      </c>
    </row>
    <row r="1279" spans="1:9" x14ac:dyDescent="0.3">
      <c r="A1279" s="195">
        <v>1278</v>
      </c>
      <c r="B1279" s="195">
        <v>519083</v>
      </c>
      <c r="C1279" s="195">
        <v>0.91277860420000001</v>
      </c>
      <c r="D1279" s="195">
        <v>3</v>
      </c>
      <c r="E1279" s="195">
        <v>256</v>
      </c>
      <c r="F1279" s="195" t="s">
        <v>908</v>
      </c>
      <c r="G1279" s="195" t="s">
        <v>280</v>
      </c>
      <c r="H1279" s="195">
        <v>470</v>
      </c>
      <c r="I1279" s="36" t="str">
        <f t="shared" si="19"/>
        <v>Norris, Derek</v>
      </c>
    </row>
    <row r="1280" spans="1:9" x14ac:dyDescent="0.3">
      <c r="A1280" s="195">
        <v>1279</v>
      </c>
      <c r="B1280" s="195">
        <v>516949</v>
      </c>
      <c r="C1280" s="195">
        <v>0.90015645470000005</v>
      </c>
      <c r="D1280" s="195">
        <v>4</v>
      </c>
      <c r="E1280" s="195">
        <v>256</v>
      </c>
      <c r="F1280" s="195" t="s">
        <v>302</v>
      </c>
      <c r="G1280" s="195" t="s">
        <v>332</v>
      </c>
      <c r="H1280" s="195">
        <v>602</v>
      </c>
      <c r="I1280" s="36" t="str">
        <f t="shared" si="19"/>
        <v>Sanchez, Hector</v>
      </c>
    </row>
    <row r="1281" spans="1:9" x14ac:dyDescent="0.3">
      <c r="A1281" s="195">
        <v>1280</v>
      </c>
      <c r="B1281" s="195">
        <v>542908</v>
      </c>
      <c r="C1281" s="195">
        <v>0.87049145360000002</v>
      </c>
      <c r="D1281" s="195">
        <v>5</v>
      </c>
      <c r="E1281" s="195">
        <v>256</v>
      </c>
      <c r="F1281" s="195" t="s">
        <v>3868</v>
      </c>
      <c r="G1281" s="195" t="s">
        <v>3869</v>
      </c>
      <c r="H1281" s="195">
        <v>42</v>
      </c>
      <c r="I1281" s="36" t="str">
        <f t="shared" si="19"/>
        <v>Bandy, Jett</v>
      </c>
    </row>
    <row r="1282" spans="1:9" x14ac:dyDescent="0.3">
      <c r="A1282" s="195">
        <v>1281</v>
      </c>
      <c r="B1282" s="195">
        <v>460576</v>
      </c>
      <c r="C1282" s="195">
        <v>1</v>
      </c>
      <c r="D1282" s="195">
        <v>1</v>
      </c>
      <c r="E1282" s="195">
        <v>257</v>
      </c>
      <c r="F1282" s="195" t="s">
        <v>120</v>
      </c>
      <c r="G1282" s="195" t="s">
        <v>20</v>
      </c>
      <c r="H1282" s="195">
        <v>257</v>
      </c>
      <c r="I1282" s="36" t="str">
        <f t="shared" si="19"/>
        <v>Gomez, Carlos</v>
      </c>
    </row>
    <row r="1283" spans="1:9" x14ac:dyDescent="0.3">
      <c r="A1283" s="195">
        <v>1282</v>
      </c>
      <c r="B1283" s="195">
        <v>572191</v>
      </c>
      <c r="C1283" s="195">
        <v>0.79824418699999999</v>
      </c>
      <c r="D1283" s="195">
        <v>2</v>
      </c>
      <c r="E1283" s="195">
        <v>257</v>
      </c>
      <c r="F1283" s="195" t="s">
        <v>227</v>
      </c>
      <c r="G1283" s="195" t="s">
        <v>34</v>
      </c>
      <c r="H1283" s="195">
        <v>670</v>
      </c>
      <c r="I1283" s="36" t="str">
        <f t="shared" ref="I1283:I1346" si="20">F1283&amp;", "&amp;G1283</f>
        <v>Taylor, Michael</v>
      </c>
    </row>
    <row r="1284" spans="1:9" x14ac:dyDescent="0.3">
      <c r="A1284" s="195">
        <v>1283</v>
      </c>
      <c r="B1284" s="195">
        <v>545350</v>
      </c>
      <c r="C1284" s="195">
        <v>0.76637433320000004</v>
      </c>
      <c r="D1284" s="195">
        <v>3</v>
      </c>
      <c r="E1284" s="195">
        <v>257</v>
      </c>
      <c r="F1284" s="195" t="s">
        <v>2520</v>
      </c>
      <c r="G1284" s="195" t="s">
        <v>424</v>
      </c>
      <c r="H1284" s="195">
        <v>400</v>
      </c>
      <c r="I1284" s="36" t="str">
        <f t="shared" si="20"/>
        <v>Marisnick, Jake</v>
      </c>
    </row>
    <row r="1285" spans="1:9" x14ac:dyDescent="0.3">
      <c r="A1285" s="195">
        <v>1284</v>
      </c>
      <c r="B1285" s="195">
        <v>542979</v>
      </c>
      <c r="C1285" s="195">
        <v>0.70490418789999998</v>
      </c>
      <c r="D1285" s="195">
        <v>4</v>
      </c>
      <c r="E1285" s="195">
        <v>257</v>
      </c>
      <c r="F1285" s="195" t="s">
        <v>2199</v>
      </c>
      <c r="G1285" s="195" t="s">
        <v>3888</v>
      </c>
      <c r="H1285" s="195">
        <v>84</v>
      </c>
      <c r="I1285" s="36" t="str">
        <f t="shared" si="20"/>
        <v>Broxton, Keon</v>
      </c>
    </row>
    <row r="1286" spans="1:9" x14ac:dyDescent="0.3">
      <c r="A1286" s="195">
        <v>1285</v>
      </c>
      <c r="B1286" s="195">
        <v>547982</v>
      </c>
      <c r="C1286" s="195">
        <v>0.68962502510000001</v>
      </c>
      <c r="D1286" s="195">
        <v>5</v>
      </c>
      <c r="E1286" s="195">
        <v>257</v>
      </c>
      <c r="F1286" s="195" t="s">
        <v>159</v>
      </c>
      <c r="G1286" s="195" t="s">
        <v>964</v>
      </c>
      <c r="H1286" s="195">
        <v>408</v>
      </c>
      <c r="I1286" s="36" t="str">
        <f t="shared" si="20"/>
        <v>Martin, Leonys</v>
      </c>
    </row>
    <row r="1287" spans="1:9" x14ac:dyDescent="0.3">
      <c r="A1287" s="195">
        <v>1286</v>
      </c>
      <c r="B1287" s="195">
        <v>622497</v>
      </c>
      <c r="C1287" s="195">
        <v>1</v>
      </c>
      <c r="D1287" s="195">
        <v>1</v>
      </c>
      <c r="E1287" s="195">
        <v>258</v>
      </c>
      <c r="F1287" s="195" t="s">
        <v>120</v>
      </c>
      <c r="G1287" s="195" t="s">
        <v>258</v>
      </c>
      <c r="H1287" s="195">
        <v>258</v>
      </c>
      <c r="I1287" s="36" t="str">
        <f t="shared" si="20"/>
        <v>Gomez, Miguel</v>
      </c>
    </row>
    <row r="1288" spans="1:9" x14ac:dyDescent="0.3">
      <c r="A1288" s="195">
        <v>1287</v>
      </c>
      <c r="B1288" s="195">
        <v>620446</v>
      </c>
      <c r="C1288" s="195">
        <v>0.88821623959999996</v>
      </c>
      <c r="D1288" s="195">
        <v>2</v>
      </c>
      <c r="E1288" s="195">
        <v>258</v>
      </c>
      <c r="F1288" s="195" t="s">
        <v>4287</v>
      </c>
      <c r="G1288" s="195" t="s">
        <v>1744</v>
      </c>
      <c r="H1288" s="195">
        <v>695</v>
      </c>
      <c r="I1288" s="36" t="str">
        <f t="shared" si="20"/>
        <v>Urena, Richard</v>
      </c>
    </row>
    <row r="1289" spans="1:9" x14ac:dyDescent="0.3">
      <c r="A1289" s="195">
        <v>1288</v>
      </c>
      <c r="B1289" s="195">
        <v>591971</v>
      </c>
      <c r="C1289" s="195">
        <v>0.88569633319999996</v>
      </c>
      <c r="D1289" s="195">
        <v>3</v>
      </c>
      <c r="E1289" s="195">
        <v>258</v>
      </c>
      <c r="F1289" s="195" t="s">
        <v>6561</v>
      </c>
      <c r="G1289" s="195" t="s">
        <v>6562</v>
      </c>
      <c r="H1289" s="195">
        <v>702</v>
      </c>
      <c r="I1289" s="36" t="str">
        <f t="shared" si="20"/>
        <v>Valera, Breyvic</v>
      </c>
    </row>
    <row r="1290" spans="1:9" x14ac:dyDescent="0.3">
      <c r="A1290" s="195">
        <v>1289</v>
      </c>
      <c r="B1290" s="195">
        <v>502273</v>
      </c>
      <c r="C1290" s="195">
        <v>0.87853078090000003</v>
      </c>
      <c r="D1290" s="195">
        <v>4</v>
      </c>
      <c r="E1290" s="195">
        <v>258</v>
      </c>
      <c r="F1290" s="195" t="s">
        <v>418</v>
      </c>
      <c r="G1290" s="195" t="s">
        <v>221</v>
      </c>
      <c r="H1290" s="195">
        <v>228</v>
      </c>
      <c r="I1290" s="36" t="str">
        <f t="shared" si="20"/>
        <v>Freeman, Mike</v>
      </c>
    </row>
    <row r="1291" spans="1:9" x14ac:dyDescent="0.3">
      <c r="A1291" s="195">
        <v>1290</v>
      </c>
      <c r="B1291" s="195">
        <v>543459</v>
      </c>
      <c r="C1291" s="195">
        <v>0.87068276899999997</v>
      </c>
      <c r="D1291" s="195">
        <v>5</v>
      </c>
      <c r="E1291" s="195">
        <v>258</v>
      </c>
      <c r="F1291" s="195" t="s">
        <v>519</v>
      </c>
      <c r="G1291" s="195" t="s">
        <v>400</v>
      </c>
      <c r="H1291" s="195">
        <v>385</v>
      </c>
      <c r="I1291" s="36" t="str">
        <f t="shared" si="20"/>
        <v>Lombardozzi, Steve</v>
      </c>
    </row>
    <row r="1292" spans="1:9" x14ac:dyDescent="0.3">
      <c r="A1292" s="195">
        <v>1291</v>
      </c>
      <c r="B1292" s="195">
        <v>408236</v>
      </c>
      <c r="C1292" s="195">
        <v>1</v>
      </c>
      <c r="D1292" s="195">
        <v>1</v>
      </c>
      <c r="E1292" s="195">
        <v>259</v>
      </c>
      <c r="F1292" s="195" t="s">
        <v>121</v>
      </c>
      <c r="G1292" s="195" t="s">
        <v>306</v>
      </c>
      <c r="H1292" s="195">
        <v>259</v>
      </c>
      <c r="I1292" s="36" t="str">
        <f t="shared" si="20"/>
        <v>Gonzalez, Adrian</v>
      </c>
    </row>
    <row r="1293" spans="1:9" x14ac:dyDescent="0.3">
      <c r="A1293" s="195">
        <v>1292</v>
      </c>
      <c r="B1293" s="195">
        <v>452252</v>
      </c>
      <c r="C1293" s="195">
        <v>0.92081551530000005</v>
      </c>
      <c r="D1293" s="195">
        <v>2</v>
      </c>
      <c r="E1293" s="195">
        <v>259</v>
      </c>
      <c r="F1293" s="195" t="s">
        <v>395</v>
      </c>
      <c r="G1293" s="195" t="s">
        <v>148</v>
      </c>
      <c r="H1293" s="195">
        <v>380</v>
      </c>
      <c r="I1293" s="36" t="str">
        <f t="shared" si="20"/>
        <v>Lind, Adam</v>
      </c>
    </row>
    <row r="1294" spans="1:9" x14ac:dyDescent="0.3">
      <c r="A1294" s="195">
        <v>1293</v>
      </c>
      <c r="B1294" s="195">
        <v>134181</v>
      </c>
      <c r="C1294" s="195">
        <v>0.91685000179999998</v>
      </c>
      <c r="D1294" s="195">
        <v>3</v>
      </c>
      <c r="E1294" s="195">
        <v>259</v>
      </c>
      <c r="F1294" s="195" t="s">
        <v>307</v>
      </c>
      <c r="G1294" s="195" t="s">
        <v>306</v>
      </c>
      <c r="H1294" s="195">
        <v>55</v>
      </c>
      <c r="I1294" s="36" t="str">
        <f t="shared" si="20"/>
        <v>Beltre, Adrian</v>
      </c>
    </row>
    <row r="1295" spans="1:9" x14ac:dyDescent="0.3">
      <c r="A1295" s="195">
        <v>1294</v>
      </c>
      <c r="B1295" s="195">
        <v>136860</v>
      </c>
      <c r="C1295" s="195">
        <v>0.91056853419999995</v>
      </c>
      <c r="D1295" s="195">
        <v>4</v>
      </c>
      <c r="E1295" s="195">
        <v>259</v>
      </c>
      <c r="F1295" s="195" t="s">
        <v>21</v>
      </c>
      <c r="G1295" s="195" t="s">
        <v>20</v>
      </c>
      <c r="H1295" s="195">
        <v>54</v>
      </c>
      <c r="I1295" s="36" t="str">
        <f t="shared" si="20"/>
        <v>Beltran, Carlos</v>
      </c>
    </row>
    <row r="1296" spans="1:9" x14ac:dyDescent="0.3">
      <c r="A1296" s="195">
        <v>1295</v>
      </c>
      <c r="B1296" s="195">
        <v>408234</v>
      </c>
      <c r="C1296" s="195">
        <v>0.90457123159999997</v>
      </c>
      <c r="D1296" s="195">
        <v>5</v>
      </c>
      <c r="E1296" s="195">
        <v>259</v>
      </c>
      <c r="F1296" s="195" t="s">
        <v>49</v>
      </c>
      <c r="G1296" s="195" t="s">
        <v>258</v>
      </c>
      <c r="H1296" s="195">
        <v>98</v>
      </c>
      <c r="I1296" s="36" t="str">
        <f t="shared" si="20"/>
        <v>Cabrera, Miguel</v>
      </c>
    </row>
    <row r="1297" spans="1:9" x14ac:dyDescent="0.3">
      <c r="A1297" s="195">
        <v>1296</v>
      </c>
      <c r="B1297" s="195">
        <v>471865</v>
      </c>
      <c r="C1297" s="195">
        <v>1</v>
      </c>
      <c r="D1297" s="195">
        <v>1</v>
      </c>
      <c r="E1297" s="195">
        <v>260</v>
      </c>
      <c r="F1297" s="195" t="s">
        <v>121</v>
      </c>
      <c r="G1297" s="195" t="s">
        <v>20</v>
      </c>
      <c r="H1297" s="195">
        <v>260</v>
      </c>
      <c r="I1297" s="36" t="str">
        <f t="shared" si="20"/>
        <v>Gonzalez, Carlos</v>
      </c>
    </row>
    <row r="1298" spans="1:9" x14ac:dyDescent="0.3">
      <c r="A1298" s="195">
        <v>1297</v>
      </c>
      <c r="B1298" s="195">
        <v>519048</v>
      </c>
      <c r="C1298" s="195">
        <v>0.96922094199999997</v>
      </c>
      <c r="D1298" s="195">
        <v>2</v>
      </c>
      <c r="E1298" s="195">
        <v>260</v>
      </c>
      <c r="F1298" s="195" t="s">
        <v>435</v>
      </c>
      <c r="G1298" s="195" t="s">
        <v>158</v>
      </c>
      <c r="H1298" s="195">
        <v>444</v>
      </c>
      <c r="I1298" s="36" t="str">
        <f t="shared" si="20"/>
        <v>Moreland, Mitch</v>
      </c>
    </row>
    <row r="1299" spans="1:9" x14ac:dyDescent="0.3">
      <c r="A1299" s="195">
        <v>1298</v>
      </c>
      <c r="B1299" s="195">
        <v>475582</v>
      </c>
      <c r="C1299" s="195">
        <v>0.94684559680000002</v>
      </c>
      <c r="D1299" s="195">
        <v>3</v>
      </c>
      <c r="E1299" s="195">
        <v>260</v>
      </c>
      <c r="F1299" s="195" t="s">
        <v>355</v>
      </c>
      <c r="G1299" s="195" t="s">
        <v>38</v>
      </c>
      <c r="H1299" s="195">
        <v>747</v>
      </c>
      <c r="I1299" s="36" t="str">
        <f t="shared" si="20"/>
        <v>Zimmerman, Ryan</v>
      </c>
    </row>
    <row r="1300" spans="1:9" x14ac:dyDescent="0.3">
      <c r="A1300" s="195">
        <v>1299</v>
      </c>
      <c r="B1300" s="195">
        <v>446334</v>
      </c>
      <c r="C1300" s="195">
        <v>0.92736434540000001</v>
      </c>
      <c r="D1300" s="195">
        <v>4</v>
      </c>
      <c r="E1300" s="195">
        <v>260</v>
      </c>
      <c r="F1300" s="195" t="s">
        <v>420</v>
      </c>
      <c r="G1300" s="195" t="s">
        <v>419</v>
      </c>
      <c r="H1300" s="195">
        <v>387</v>
      </c>
      <c r="I1300" s="36" t="str">
        <f t="shared" si="20"/>
        <v>Longoria, Evan</v>
      </c>
    </row>
    <row r="1301" spans="1:9" x14ac:dyDescent="0.3">
      <c r="A1301" s="195">
        <v>1300</v>
      </c>
      <c r="B1301" s="195">
        <v>572122</v>
      </c>
      <c r="C1301" s="195">
        <v>0.92317052109999997</v>
      </c>
      <c r="D1301" s="195">
        <v>5</v>
      </c>
      <c r="E1301" s="195">
        <v>260</v>
      </c>
      <c r="F1301" s="195" t="s">
        <v>390</v>
      </c>
      <c r="G1301" s="195" t="s">
        <v>29</v>
      </c>
      <c r="H1301" s="195">
        <v>619</v>
      </c>
      <c r="I1301" s="36" t="str">
        <f t="shared" si="20"/>
        <v>Seager, Kyle</v>
      </c>
    </row>
    <row r="1302" spans="1:9" x14ac:dyDescent="0.3">
      <c r="A1302" s="195">
        <v>1301</v>
      </c>
      <c r="B1302" s="195">
        <v>570481</v>
      </c>
      <c r="C1302" s="195">
        <v>1</v>
      </c>
      <c r="D1302" s="195">
        <v>1</v>
      </c>
      <c r="E1302" s="195">
        <v>261</v>
      </c>
      <c r="F1302" s="195" t="s">
        <v>121</v>
      </c>
      <c r="G1302" s="195" t="s">
        <v>403</v>
      </c>
      <c r="H1302" s="195">
        <v>261</v>
      </c>
      <c r="I1302" s="36" t="str">
        <f t="shared" si="20"/>
        <v>Gonzalez, Erik</v>
      </c>
    </row>
    <row r="1303" spans="1:9" x14ac:dyDescent="0.3">
      <c r="A1303" s="195">
        <v>1302</v>
      </c>
      <c r="B1303" s="195">
        <v>543434</v>
      </c>
      <c r="C1303" s="195">
        <v>0.91329301480000002</v>
      </c>
      <c r="D1303" s="195">
        <v>2</v>
      </c>
      <c r="E1303" s="195">
        <v>261</v>
      </c>
      <c r="F1303" s="195" t="s">
        <v>534</v>
      </c>
      <c r="G1303" s="195" t="s">
        <v>55</v>
      </c>
      <c r="H1303" s="195">
        <v>375</v>
      </c>
      <c r="I1303" s="36" t="str">
        <f t="shared" si="20"/>
        <v>Lawrie, Brett</v>
      </c>
    </row>
    <row r="1304" spans="1:9" x14ac:dyDescent="0.3">
      <c r="A1304" s="195">
        <v>1303</v>
      </c>
      <c r="B1304" s="195">
        <v>506703</v>
      </c>
      <c r="C1304" s="195">
        <v>0.87081949130000003</v>
      </c>
      <c r="D1304" s="195">
        <v>3</v>
      </c>
      <c r="E1304" s="195">
        <v>261</v>
      </c>
      <c r="F1304" s="195" t="s">
        <v>302</v>
      </c>
      <c r="G1304" s="195" t="s">
        <v>306</v>
      </c>
      <c r="H1304" s="195">
        <v>599</v>
      </c>
      <c r="I1304" s="36" t="str">
        <f t="shared" si="20"/>
        <v>Sanchez, Adrian</v>
      </c>
    </row>
    <row r="1305" spans="1:9" x14ac:dyDescent="0.3">
      <c r="A1305" s="195">
        <v>1304</v>
      </c>
      <c r="B1305" s="195">
        <v>642094</v>
      </c>
      <c r="C1305" s="195">
        <v>0.85569585069999998</v>
      </c>
      <c r="D1305" s="195">
        <v>4</v>
      </c>
      <c r="E1305" s="195">
        <v>261</v>
      </c>
      <c r="F1305" s="195" t="s">
        <v>216</v>
      </c>
      <c r="G1305" s="195" t="s">
        <v>67</v>
      </c>
      <c r="H1305" s="195">
        <v>637</v>
      </c>
      <c r="I1305" s="36" t="str">
        <f t="shared" si="20"/>
        <v>Smith, Tyler</v>
      </c>
    </row>
    <row r="1306" spans="1:9" x14ac:dyDescent="0.3">
      <c r="A1306" s="195">
        <v>1305</v>
      </c>
      <c r="B1306" s="195">
        <v>595375</v>
      </c>
      <c r="C1306" s="195">
        <v>0.80894773880000004</v>
      </c>
      <c r="D1306" s="195">
        <v>5</v>
      </c>
      <c r="E1306" s="195">
        <v>261</v>
      </c>
      <c r="F1306" s="195" t="s">
        <v>6314</v>
      </c>
      <c r="G1306" s="195" t="s">
        <v>6315</v>
      </c>
      <c r="H1306" s="195">
        <v>563</v>
      </c>
      <c r="I1306" s="36" t="str">
        <f t="shared" si="20"/>
        <v>Riddle, JT</v>
      </c>
    </row>
    <row r="1307" spans="1:9" x14ac:dyDescent="0.3">
      <c r="A1307" s="195">
        <v>1306</v>
      </c>
      <c r="B1307" s="195">
        <v>503556</v>
      </c>
      <c r="C1307" s="195">
        <v>1</v>
      </c>
      <c r="D1307" s="195">
        <v>1</v>
      </c>
      <c r="E1307" s="195">
        <v>262</v>
      </c>
      <c r="F1307" s="195" t="s">
        <v>121</v>
      </c>
      <c r="G1307" s="195" t="s">
        <v>878</v>
      </c>
      <c r="H1307" s="195">
        <v>262</v>
      </c>
      <c r="I1307" s="36" t="str">
        <f t="shared" si="20"/>
        <v>Gonzalez, Marwin</v>
      </c>
    </row>
    <row r="1308" spans="1:9" x14ac:dyDescent="0.3">
      <c r="A1308" s="195">
        <v>1307</v>
      </c>
      <c r="B1308" s="195">
        <v>570731</v>
      </c>
      <c r="C1308" s="195">
        <v>0.94030309479999996</v>
      </c>
      <c r="D1308" s="195">
        <v>2</v>
      </c>
      <c r="E1308" s="195">
        <v>262</v>
      </c>
      <c r="F1308" s="195" t="s">
        <v>2533</v>
      </c>
      <c r="G1308" s="195" t="s">
        <v>234</v>
      </c>
      <c r="H1308" s="195">
        <v>615</v>
      </c>
      <c r="I1308" s="36" t="str">
        <f t="shared" si="20"/>
        <v>Schoop, Jonathan</v>
      </c>
    </row>
    <row r="1309" spans="1:9" x14ac:dyDescent="0.3">
      <c r="A1309" s="195">
        <v>1308</v>
      </c>
      <c r="B1309" s="195">
        <v>571697</v>
      </c>
      <c r="C1309" s="195">
        <v>0.90632223619999996</v>
      </c>
      <c r="D1309" s="195">
        <v>3</v>
      </c>
      <c r="E1309" s="195">
        <v>262</v>
      </c>
      <c r="F1309" s="195" t="s">
        <v>2521</v>
      </c>
      <c r="G1309" s="195" t="s">
        <v>2522</v>
      </c>
      <c r="H1309" s="195">
        <v>247</v>
      </c>
      <c r="I1309" s="36" t="str">
        <f t="shared" si="20"/>
        <v>Gennett, Scooter</v>
      </c>
    </row>
    <row r="1310" spans="1:9" x14ac:dyDescent="0.3">
      <c r="A1310" s="195">
        <v>1309</v>
      </c>
      <c r="B1310" s="195">
        <v>544369</v>
      </c>
      <c r="C1310" s="195">
        <v>0.90340630129999999</v>
      </c>
      <c r="D1310" s="195">
        <v>4</v>
      </c>
      <c r="E1310" s="195">
        <v>262</v>
      </c>
      <c r="F1310" s="195" t="s">
        <v>885</v>
      </c>
      <c r="G1310" s="195" t="s">
        <v>886</v>
      </c>
      <c r="H1310" s="195">
        <v>276</v>
      </c>
      <c r="I1310" s="36" t="str">
        <f t="shared" si="20"/>
        <v>Gregorius, Didi</v>
      </c>
    </row>
    <row r="1311" spans="1:9" x14ac:dyDescent="0.3">
      <c r="A1311" s="195">
        <v>1310</v>
      </c>
      <c r="B1311" s="195">
        <v>595879</v>
      </c>
      <c r="C1311" s="195">
        <v>0.86116229720000004</v>
      </c>
      <c r="D1311" s="195">
        <v>5</v>
      </c>
      <c r="E1311" s="195">
        <v>262</v>
      </c>
      <c r="F1311" s="195" t="s">
        <v>2973</v>
      </c>
      <c r="G1311" s="195" t="s">
        <v>1937</v>
      </c>
      <c r="H1311" s="195">
        <v>41</v>
      </c>
      <c r="I1311" s="36" t="str">
        <f t="shared" si="20"/>
        <v>Baez, Javier</v>
      </c>
    </row>
    <row r="1312" spans="1:9" x14ac:dyDescent="0.3">
      <c r="A1312" s="195">
        <v>1311</v>
      </c>
      <c r="B1312" s="195">
        <v>592348</v>
      </c>
      <c r="C1312" s="195">
        <v>1</v>
      </c>
      <c r="D1312" s="195">
        <v>1</v>
      </c>
      <c r="E1312" s="195">
        <v>263</v>
      </c>
      <c r="F1312" s="195" t="s">
        <v>6707</v>
      </c>
      <c r="G1312" s="195" t="s">
        <v>6708</v>
      </c>
      <c r="H1312" s="195">
        <v>263</v>
      </c>
      <c r="I1312" s="36" t="str">
        <f t="shared" si="20"/>
        <v>Goodrum, Niko</v>
      </c>
    </row>
    <row r="1313" spans="1:9" x14ac:dyDescent="0.3">
      <c r="A1313" s="195">
        <v>1312</v>
      </c>
      <c r="B1313" s="195">
        <v>543459</v>
      </c>
      <c r="C1313" s="195">
        <v>0.95528115790000001</v>
      </c>
      <c r="D1313" s="195">
        <v>2</v>
      </c>
      <c r="E1313" s="195">
        <v>263</v>
      </c>
      <c r="F1313" s="195" t="s">
        <v>519</v>
      </c>
      <c r="G1313" s="195" t="s">
        <v>400</v>
      </c>
      <c r="H1313" s="195">
        <v>385</v>
      </c>
      <c r="I1313" s="36" t="str">
        <f t="shared" si="20"/>
        <v>Lombardozzi, Steve</v>
      </c>
    </row>
    <row r="1314" spans="1:9" x14ac:dyDescent="0.3">
      <c r="A1314" s="195">
        <v>1313</v>
      </c>
      <c r="B1314" s="195">
        <v>591971</v>
      </c>
      <c r="C1314" s="195">
        <v>0.95302723330000005</v>
      </c>
      <c r="D1314" s="195">
        <v>3</v>
      </c>
      <c r="E1314" s="195">
        <v>263</v>
      </c>
      <c r="F1314" s="195" t="s">
        <v>6561</v>
      </c>
      <c r="G1314" s="195" t="s">
        <v>6562</v>
      </c>
      <c r="H1314" s="195">
        <v>702</v>
      </c>
      <c r="I1314" s="36" t="str">
        <f t="shared" si="20"/>
        <v>Valera, Breyvic</v>
      </c>
    </row>
    <row r="1315" spans="1:9" x14ac:dyDescent="0.3">
      <c r="A1315" s="195">
        <v>1314</v>
      </c>
      <c r="B1315" s="195">
        <v>545337</v>
      </c>
      <c r="C1315" s="195">
        <v>0.94623140419999996</v>
      </c>
      <c r="D1315" s="195">
        <v>4</v>
      </c>
      <c r="E1315" s="195">
        <v>263</v>
      </c>
      <c r="F1315" s="195" t="s">
        <v>6588</v>
      </c>
      <c r="G1315" s="195" t="s">
        <v>198</v>
      </c>
      <c r="H1315" s="195">
        <v>218</v>
      </c>
      <c r="I1315" s="36" t="str">
        <f t="shared" si="20"/>
        <v>Fontana, Nolan</v>
      </c>
    </row>
    <row r="1316" spans="1:9" x14ac:dyDescent="0.3">
      <c r="A1316" s="195">
        <v>1315</v>
      </c>
      <c r="B1316" s="195">
        <v>502273</v>
      </c>
      <c r="C1316" s="195">
        <v>0.94182867540000004</v>
      </c>
      <c r="D1316" s="195">
        <v>5</v>
      </c>
      <c r="E1316" s="195">
        <v>263</v>
      </c>
      <c r="F1316" s="195" t="s">
        <v>418</v>
      </c>
      <c r="G1316" s="195" t="s">
        <v>221</v>
      </c>
      <c r="H1316" s="195">
        <v>228</v>
      </c>
      <c r="I1316" s="36" t="str">
        <f t="shared" si="20"/>
        <v>Freeman, Mike</v>
      </c>
    </row>
    <row r="1317" spans="1:9" x14ac:dyDescent="0.3">
      <c r="A1317" s="195">
        <v>1316</v>
      </c>
      <c r="B1317" s="195">
        <v>571718</v>
      </c>
      <c r="C1317" s="195">
        <v>1</v>
      </c>
      <c r="D1317" s="195">
        <v>1</v>
      </c>
      <c r="E1317" s="195">
        <v>264</v>
      </c>
      <c r="F1317" s="195" t="s">
        <v>4590</v>
      </c>
      <c r="G1317" s="195" t="s">
        <v>30</v>
      </c>
      <c r="H1317" s="195">
        <v>264</v>
      </c>
      <c r="I1317" s="36" t="str">
        <f t="shared" si="20"/>
        <v>Goodwin, Brian</v>
      </c>
    </row>
    <row r="1318" spans="1:9" x14ac:dyDescent="0.3">
      <c r="A1318" s="195">
        <v>1317</v>
      </c>
      <c r="B1318" s="195">
        <v>643603</v>
      </c>
      <c r="C1318" s="195">
        <v>0.89093799139999996</v>
      </c>
      <c r="D1318" s="195">
        <v>2</v>
      </c>
      <c r="E1318" s="195">
        <v>264</v>
      </c>
      <c r="F1318" s="195" t="s">
        <v>4787</v>
      </c>
      <c r="G1318" s="195" t="s">
        <v>67</v>
      </c>
      <c r="H1318" s="195">
        <v>729</v>
      </c>
      <c r="I1318" s="36" t="str">
        <f t="shared" si="20"/>
        <v>White, Tyler</v>
      </c>
    </row>
    <row r="1319" spans="1:9" x14ac:dyDescent="0.3">
      <c r="A1319" s="195">
        <v>1318</v>
      </c>
      <c r="B1319" s="195">
        <v>572228</v>
      </c>
      <c r="C1319" s="195">
        <v>0.88069753900000003</v>
      </c>
      <c r="D1319" s="195">
        <v>3</v>
      </c>
      <c r="E1319" s="195">
        <v>264</v>
      </c>
      <c r="F1319" s="195" t="s">
        <v>6573</v>
      </c>
      <c r="G1319" s="195" t="s">
        <v>213</v>
      </c>
      <c r="H1319" s="195">
        <v>714</v>
      </c>
      <c r="I1319" s="36" t="str">
        <f t="shared" si="20"/>
        <v>Voit, Luke</v>
      </c>
    </row>
    <row r="1320" spans="1:9" x14ac:dyDescent="0.3">
      <c r="A1320" s="195">
        <v>1319</v>
      </c>
      <c r="B1320" s="195">
        <v>545341</v>
      </c>
      <c r="C1320" s="195">
        <v>0.85723994989999996</v>
      </c>
      <c r="D1320" s="195">
        <v>4</v>
      </c>
      <c r="E1320" s="195">
        <v>264</v>
      </c>
      <c r="F1320" s="195" t="s">
        <v>3008</v>
      </c>
      <c r="G1320" s="195" t="s">
        <v>3009</v>
      </c>
      <c r="H1320" s="195">
        <v>277</v>
      </c>
      <c r="I1320" s="36" t="str">
        <f t="shared" si="20"/>
        <v>Grichuk, Randal</v>
      </c>
    </row>
    <row r="1321" spans="1:9" x14ac:dyDescent="0.3">
      <c r="A1321" s="195">
        <v>1320</v>
      </c>
      <c r="B1321" s="195">
        <v>605512</v>
      </c>
      <c r="C1321" s="195">
        <v>0.85620986980000002</v>
      </c>
      <c r="D1321" s="195">
        <v>5</v>
      </c>
      <c r="E1321" s="195">
        <v>264</v>
      </c>
      <c r="F1321" s="195" t="s">
        <v>2976</v>
      </c>
      <c r="G1321" s="195" t="s">
        <v>2596</v>
      </c>
      <c r="H1321" s="195">
        <v>688</v>
      </c>
      <c r="I1321" s="36" t="str">
        <f t="shared" si="20"/>
        <v>Tucker, Preston</v>
      </c>
    </row>
    <row r="1322" spans="1:9" x14ac:dyDescent="0.3">
      <c r="A1322" s="195">
        <v>1321</v>
      </c>
      <c r="B1322" s="195">
        <v>460086</v>
      </c>
      <c r="C1322" s="195">
        <v>1</v>
      </c>
      <c r="D1322" s="195">
        <v>1</v>
      </c>
      <c r="E1322" s="195">
        <v>265</v>
      </c>
      <c r="F1322" s="195" t="s">
        <v>123</v>
      </c>
      <c r="G1322" s="195" t="s">
        <v>122</v>
      </c>
      <c r="H1322" s="195">
        <v>265</v>
      </c>
      <c r="I1322" s="36" t="str">
        <f t="shared" si="20"/>
        <v>Gordon, Alex</v>
      </c>
    </row>
    <row r="1323" spans="1:9" x14ac:dyDescent="0.3">
      <c r="A1323" s="195">
        <v>1322</v>
      </c>
      <c r="B1323" s="195">
        <v>431145</v>
      </c>
      <c r="C1323" s="195">
        <v>0.91318096319999997</v>
      </c>
      <c r="D1323" s="195">
        <v>2</v>
      </c>
      <c r="E1323" s="195">
        <v>265</v>
      </c>
      <c r="F1323" s="195" t="s">
        <v>159</v>
      </c>
      <c r="G1323" s="195" t="s">
        <v>282</v>
      </c>
      <c r="H1323" s="195">
        <v>409</v>
      </c>
      <c r="I1323" s="36" t="str">
        <f t="shared" si="20"/>
        <v>Martin, Russell</v>
      </c>
    </row>
    <row r="1324" spans="1:9" x14ac:dyDescent="0.3">
      <c r="A1324" s="195">
        <v>1323</v>
      </c>
      <c r="B1324" s="195">
        <v>434158</v>
      </c>
      <c r="C1324" s="195">
        <v>0.90250046149999996</v>
      </c>
      <c r="D1324" s="195">
        <v>3</v>
      </c>
      <c r="E1324" s="195">
        <v>265</v>
      </c>
      <c r="F1324" s="195" t="s">
        <v>124</v>
      </c>
      <c r="G1324" s="195" t="s">
        <v>82</v>
      </c>
      <c r="H1324" s="195">
        <v>272</v>
      </c>
      <c r="I1324" s="36" t="str">
        <f t="shared" si="20"/>
        <v>Granderson, Curtis</v>
      </c>
    </row>
    <row r="1325" spans="1:9" x14ac:dyDescent="0.3">
      <c r="A1325" s="195">
        <v>1324</v>
      </c>
      <c r="B1325" s="195">
        <v>407812</v>
      </c>
      <c r="C1325" s="195">
        <v>0.89603022170000002</v>
      </c>
      <c r="D1325" s="195">
        <v>4</v>
      </c>
      <c r="E1325" s="195">
        <v>265</v>
      </c>
      <c r="F1325" s="195" t="s">
        <v>137</v>
      </c>
      <c r="G1325" s="195" t="s">
        <v>14</v>
      </c>
      <c r="H1325" s="195">
        <v>315</v>
      </c>
      <c r="I1325" s="36" t="str">
        <f t="shared" si="20"/>
        <v>Holliday, Matt</v>
      </c>
    </row>
    <row r="1326" spans="1:9" x14ac:dyDescent="0.3">
      <c r="A1326" s="195">
        <v>1325</v>
      </c>
      <c r="B1326" s="195">
        <v>435063</v>
      </c>
      <c r="C1326" s="195">
        <v>0.88728112439999995</v>
      </c>
      <c r="D1326" s="195">
        <v>5</v>
      </c>
      <c r="E1326" s="195">
        <v>265</v>
      </c>
      <c r="F1326" s="195" t="s">
        <v>335</v>
      </c>
      <c r="G1326" s="195" t="s">
        <v>221</v>
      </c>
      <c r="H1326" s="195">
        <v>457</v>
      </c>
      <c r="I1326" s="36" t="str">
        <f t="shared" si="20"/>
        <v>Napoli, Mike</v>
      </c>
    </row>
    <row r="1327" spans="1:9" x14ac:dyDescent="0.3">
      <c r="A1327" s="195">
        <v>1326</v>
      </c>
      <c r="B1327" s="195">
        <v>543829</v>
      </c>
      <c r="C1327" s="195">
        <v>1</v>
      </c>
      <c r="D1327" s="195">
        <v>1</v>
      </c>
      <c r="E1327" s="195">
        <v>266</v>
      </c>
      <c r="F1327" s="195" t="s">
        <v>123</v>
      </c>
      <c r="G1327" s="195" t="s">
        <v>474</v>
      </c>
      <c r="H1327" s="195">
        <v>266</v>
      </c>
      <c r="I1327" s="36" t="str">
        <f t="shared" si="20"/>
        <v>Gordon, Dee</v>
      </c>
    </row>
    <row r="1328" spans="1:9" x14ac:dyDescent="0.3">
      <c r="A1328" s="195">
        <v>1327</v>
      </c>
      <c r="B1328" s="195">
        <v>606299</v>
      </c>
      <c r="C1328" s="195">
        <v>0.94956196049999997</v>
      </c>
      <c r="D1328" s="195">
        <v>2</v>
      </c>
      <c r="E1328" s="195">
        <v>266</v>
      </c>
      <c r="F1328" s="195" t="s">
        <v>4047</v>
      </c>
      <c r="G1328" s="195" t="s">
        <v>15</v>
      </c>
      <c r="H1328" s="195">
        <v>505</v>
      </c>
      <c r="I1328" s="36" t="str">
        <f t="shared" si="20"/>
        <v>Peraza, Jose</v>
      </c>
    </row>
    <row r="1329" spans="1:9" x14ac:dyDescent="0.3">
      <c r="A1329" s="195">
        <v>1328</v>
      </c>
      <c r="B1329" s="195">
        <v>519184</v>
      </c>
      <c r="C1329" s="195">
        <v>0.93892663700000001</v>
      </c>
      <c r="D1329" s="195">
        <v>3</v>
      </c>
      <c r="E1329" s="195">
        <v>266</v>
      </c>
      <c r="F1329" s="195" t="s">
        <v>200</v>
      </c>
      <c r="G1329" s="195" t="s">
        <v>107</v>
      </c>
      <c r="H1329" s="195">
        <v>558</v>
      </c>
      <c r="I1329" s="36" t="str">
        <f t="shared" si="20"/>
        <v>Revere, Ben</v>
      </c>
    </row>
    <row r="1330" spans="1:9" x14ac:dyDescent="0.3">
      <c r="A1330" s="195">
        <v>1329</v>
      </c>
      <c r="B1330" s="195">
        <v>542993</v>
      </c>
      <c r="C1330" s="195">
        <v>0.88806420350000004</v>
      </c>
      <c r="D1330" s="195">
        <v>4</v>
      </c>
      <c r="E1330" s="195">
        <v>266</v>
      </c>
      <c r="F1330" s="195" t="s">
        <v>2274</v>
      </c>
      <c r="G1330" s="195" t="s">
        <v>521</v>
      </c>
      <c r="H1330" s="195">
        <v>89</v>
      </c>
      <c r="I1330" s="36" t="str">
        <f t="shared" si="20"/>
        <v>Burns, Billy</v>
      </c>
    </row>
    <row r="1331" spans="1:9" x14ac:dyDescent="0.3">
      <c r="A1331" s="195">
        <v>1330</v>
      </c>
      <c r="B1331" s="195">
        <v>516782</v>
      </c>
      <c r="C1331" s="195">
        <v>0.85395142820000003</v>
      </c>
      <c r="D1331" s="195">
        <v>5</v>
      </c>
      <c r="E1331" s="195">
        <v>266</v>
      </c>
      <c r="F1331" s="195" t="s">
        <v>461</v>
      </c>
      <c r="G1331" s="195" t="s">
        <v>899</v>
      </c>
      <c r="H1331" s="195">
        <v>407</v>
      </c>
      <c r="I1331" s="36" t="str">
        <f t="shared" si="20"/>
        <v>Marte, Starling</v>
      </c>
    </row>
    <row r="1332" spans="1:9" x14ac:dyDescent="0.3">
      <c r="A1332" s="195">
        <v>1331</v>
      </c>
      <c r="B1332" s="195">
        <v>605253</v>
      </c>
      <c r="C1332" s="195">
        <v>1</v>
      </c>
      <c r="D1332" s="195">
        <v>1</v>
      </c>
      <c r="E1332" s="195">
        <v>267</v>
      </c>
      <c r="F1332" s="195" t="s">
        <v>2990</v>
      </c>
      <c r="G1332" s="195" t="s">
        <v>2991</v>
      </c>
      <c r="H1332" s="195">
        <v>267</v>
      </c>
      <c r="I1332" s="36" t="str">
        <f t="shared" si="20"/>
        <v>Gore, Terrance</v>
      </c>
    </row>
    <row r="1333" spans="1:9" x14ac:dyDescent="0.3">
      <c r="A1333" s="195">
        <v>1332</v>
      </c>
      <c r="B1333" s="195">
        <v>605548</v>
      </c>
      <c r="C1333" s="195">
        <v>0.92664314329999997</v>
      </c>
      <c r="D1333" s="195">
        <v>2</v>
      </c>
      <c r="E1333" s="195">
        <v>267</v>
      </c>
      <c r="F1333" s="195" t="s">
        <v>6600</v>
      </c>
      <c r="G1333" s="195" t="s">
        <v>36</v>
      </c>
      <c r="H1333" s="195">
        <v>746</v>
      </c>
      <c r="I1333" s="36" t="str">
        <f t="shared" si="20"/>
        <v>Zimmer, Bradley</v>
      </c>
    </row>
    <row r="1334" spans="1:9" x14ac:dyDescent="0.3">
      <c r="A1334" s="195">
        <v>1333</v>
      </c>
      <c r="B1334" s="195">
        <v>458913</v>
      </c>
      <c r="C1334" s="195">
        <v>0.90933805450000005</v>
      </c>
      <c r="D1334" s="195">
        <v>3</v>
      </c>
      <c r="E1334" s="195">
        <v>267</v>
      </c>
      <c r="F1334" s="195" t="s">
        <v>241</v>
      </c>
      <c r="G1334" s="195" t="s">
        <v>47</v>
      </c>
      <c r="H1334" s="195">
        <v>744</v>
      </c>
      <c r="I1334" s="36" t="str">
        <f t="shared" si="20"/>
        <v>Young, Eric</v>
      </c>
    </row>
    <row r="1335" spans="1:9" x14ac:dyDescent="0.3">
      <c r="A1335" s="195">
        <v>1334</v>
      </c>
      <c r="B1335" s="195">
        <v>572669</v>
      </c>
      <c r="C1335" s="195">
        <v>0.8834849293</v>
      </c>
      <c r="D1335" s="195">
        <v>4</v>
      </c>
      <c r="E1335" s="195">
        <v>267</v>
      </c>
      <c r="F1335" s="195" t="s">
        <v>504</v>
      </c>
      <c r="G1335" s="195" t="s">
        <v>6390</v>
      </c>
      <c r="H1335" s="195">
        <v>4</v>
      </c>
      <c r="I1335" s="36" t="str">
        <f t="shared" si="20"/>
        <v>Adams, Lane</v>
      </c>
    </row>
    <row r="1336" spans="1:9" x14ac:dyDescent="0.3">
      <c r="A1336" s="195">
        <v>1335</v>
      </c>
      <c r="B1336" s="195">
        <v>593700</v>
      </c>
      <c r="C1336" s="195">
        <v>0.84753302870000002</v>
      </c>
      <c r="D1336" s="195">
        <v>5</v>
      </c>
      <c r="E1336" s="195">
        <v>267</v>
      </c>
      <c r="F1336" s="195" t="s">
        <v>4606</v>
      </c>
      <c r="G1336" s="195" t="s">
        <v>4607</v>
      </c>
      <c r="H1336" s="195">
        <v>287</v>
      </c>
      <c r="I1336" s="36" t="str">
        <f t="shared" si="20"/>
        <v>Hanson, Alen</v>
      </c>
    </row>
    <row r="1337" spans="1:9" x14ac:dyDescent="0.3">
      <c r="A1337" s="195">
        <v>1336</v>
      </c>
      <c r="B1337" s="195">
        <v>543238</v>
      </c>
      <c r="C1337" s="195">
        <v>1</v>
      </c>
      <c r="D1337" s="195">
        <v>1</v>
      </c>
      <c r="E1337" s="195">
        <v>268</v>
      </c>
      <c r="F1337" s="195" t="s">
        <v>880</v>
      </c>
      <c r="G1337" s="195" t="s">
        <v>339</v>
      </c>
      <c r="H1337" s="195">
        <v>268</v>
      </c>
      <c r="I1337" s="36" t="str">
        <f t="shared" si="20"/>
        <v>Gose, Anthony</v>
      </c>
    </row>
    <row r="1338" spans="1:9" x14ac:dyDescent="0.3">
      <c r="A1338" s="195">
        <v>1337</v>
      </c>
      <c r="B1338" s="195">
        <v>643393</v>
      </c>
      <c r="C1338" s="195">
        <v>0.92029117469999999</v>
      </c>
      <c r="D1338" s="195">
        <v>2</v>
      </c>
      <c r="E1338" s="195">
        <v>268</v>
      </c>
      <c r="F1338" s="195" t="s">
        <v>154</v>
      </c>
      <c r="G1338" s="195" t="s">
        <v>52</v>
      </c>
      <c r="H1338" s="195">
        <v>356</v>
      </c>
      <c r="I1338" s="36" t="str">
        <f t="shared" si="20"/>
        <v>Kemp, Tony</v>
      </c>
    </row>
    <row r="1339" spans="1:9" x14ac:dyDescent="0.3">
      <c r="A1339" s="195">
        <v>1338</v>
      </c>
      <c r="B1339" s="195">
        <v>543094</v>
      </c>
      <c r="C1339" s="195">
        <v>0.90039108509999999</v>
      </c>
      <c r="D1339" s="195">
        <v>3</v>
      </c>
      <c r="E1339" s="195">
        <v>268</v>
      </c>
      <c r="F1339" s="195" t="s">
        <v>2515</v>
      </c>
      <c r="G1339" s="195" t="s">
        <v>2516</v>
      </c>
      <c r="H1339" s="195">
        <v>169</v>
      </c>
      <c r="I1339" s="36" t="str">
        <f t="shared" si="20"/>
        <v>Decker, Jaff</v>
      </c>
    </row>
    <row r="1340" spans="1:9" x14ac:dyDescent="0.3">
      <c r="A1340" s="195">
        <v>1339</v>
      </c>
      <c r="B1340" s="195">
        <v>534627</v>
      </c>
      <c r="C1340" s="195">
        <v>0.86985338069999996</v>
      </c>
      <c r="D1340" s="195">
        <v>4</v>
      </c>
      <c r="E1340" s="195">
        <v>268</v>
      </c>
      <c r="F1340" s="195" t="s">
        <v>892</v>
      </c>
      <c r="G1340" s="195" t="s">
        <v>67</v>
      </c>
      <c r="H1340" s="195">
        <v>317</v>
      </c>
      <c r="I1340" s="36" t="str">
        <f t="shared" si="20"/>
        <v>Holt, Tyler</v>
      </c>
    </row>
    <row r="1341" spans="1:9" x14ac:dyDescent="0.3">
      <c r="A1341" s="195">
        <v>1340</v>
      </c>
      <c r="B1341" s="195">
        <v>542436</v>
      </c>
      <c r="C1341" s="195">
        <v>0.86359429799999998</v>
      </c>
      <c r="D1341" s="195">
        <v>5</v>
      </c>
      <c r="E1341" s="195">
        <v>268</v>
      </c>
      <c r="F1341" s="195" t="s">
        <v>2957</v>
      </c>
      <c r="G1341" s="195" t="s">
        <v>1936</v>
      </c>
      <c r="H1341" s="195">
        <v>3</v>
      </c>
      <c r="I1341" s="36" t="str">
        <f t="shared" si="20"/>
        <v>Adames, Cristhian</v>
      </c>
    </row>
    <row r="1342" spans="1:9" x14ac:dyDescent="0.3">
      <c r="A1342" s="195">
        <v>1341</v>
      </c>
      <c r="B1342" s="195">
        <v>488912</v>
      </c>
      <c r="C1342" s="195">
        <v>1</v>
      </c>
      <c r="D1342" s="195">
        <v>1</v>
      </c>
      <c r="E1342" s="195">
        <v>269</v>
      </c>
      <c r="F1342" s="195" t="s">
        <v>2682</v>
      </c>
      <c r="G1342" s="195" t="s">
        <v>2683</v>
      </c>
      <c r="H1342" s="195">
        <v>269</v>
      </c>
      <c r="I1342" s="36" t="str">
        <f t="shared" si="20"/>
        <v>Gosewisch, Tuffy</v>
      </c>
    </row>
    <row r="1343" spans="1:9" x14ac:dyDescent="0.3">
      <c r="A1343" s="195">
        <v>1342</v>
      </c>
      <c r="B1343" s="195">
        <v>456124</v>
      </c>
      <c r="C1343" s="195">
        <v>0.97962301809999996</v>
      </c>
      <c r="D1343" s="195">
        <v>2</v>
      </c>
      <c r="E1343" s="195">
        <v>269</v>
      </c>
      <c r="F1343" s="195" t="s">
        <v>404</v>
      </c>
      <c r="G1343" s="195" t="s">
        <v>403</v>
      </c>
      <c r="H1343" s="195">
        <v>366</v>
      </c>
      <c r="I1343" s="36" t="str">
        <f t="shared" si="20"/>
        <v>Kratz, Erik</v>
      </c>
    </row>
    <row r="1344" spans="1:9" x14ac:dyDescent="0.3">
      <c r="A1344" s="195">
        <v>1343</v>
      </c>
      <c r="B1344" s="195">
        <v>446192</v>
      </c>
      <c r="C1344" s="195">
        <v>0.95411169129999995</v>
      </c>
      <c r="D1344" s="195">
        <v>3</v>
      </c>
      <c r="E1344" s="195">
        <v>269</v>
      </c>
      <c r="F1344" s="195" t="s">
        <v>176</v>
      </c>
      <c r="G1344" s="195" t="s">
        <v>148</v>
      </c>
      <c r="H1344" s="195">
        <v>440</v>
      </c>
      <c r="I1344" s="36" t="str">
        <f t="shared" si="20"/>
        <v>Moore, Adam</v>
      </c>
    </row>
    <row r="1345" spans="1:9" x14ac:dyDescent="0.3">
      <c r="A1345" s="195">
        <v>1344</v>
      </c>
      <c r="B1345" s="195">
        <v>425772</v>
      </c>
      <c r="C1345" s="195">
        <v>0.92000613949999999</v>
      </c>
      <c r="D1345" s="195">
        <v>4</v>
      </c>
      <c r="E1345" s="195">
        <v>269</v>
      </c>
      <c r="F1345" s="195" t="s">
        <v>361</v>
      </c>
      <c r="G1345" s="195" t="s">
        <v>109</v>
      </c>
      <c r="H1345" s="195">
        <v>415</v>
      </c>
      <c r="I1345" s="36" t="str">
        <f t="shared" si="20"/>
        <v>Mathis, Jeff</v>
      </c>
    </row>
    <row r="1346" spans="1:9" x14ac:dyDescent="0.3">
      <c r="A1346" s="195">
        <v>1345</v>
      </c>
      <c r="B1346" s="195">
        <v>446653</v>
      </c>
      <c r="C1346" s="195">
        <v>0.91743450110000002</v>
      </c>
      <c r="D1346" s="195">
        <v>5</v>
      </c>
      <c r="E1346" s="195">
        <v>269</v>
      </c>
      <c r="F1346" s="195" t="s">
        <v>319</v>
      </c>
      <c r="G1346" s="195" t="s">
        <v>15</v>
      </c>
      <c r="H1346" s="195">
        <v>383</v>
      </c>
      <c r="I1346" s="36" t="str">
        <f t="shared" si="20"/>
        <v>Lobaton, Jose</v>
      </c>
    </row>
    <row r="1347" spans="1:9" x14ac:dyDescent="0.3">
      <c r="A1347" s="195">
        <v>1346</v>
      </c>
      <c r="B1347" s="195">
        <v>594838</v>
      </c>
      <c r="C1347" s="195">
        <v>1</v>
      </c>
      <c r="D1347" s="195">
        <v>1</v>
      </c>
      <c r="E1347" s="195">
        <v>270</v>
      </c>
      <c r="F1347" s="195" t="s">
        <v>2700</v>
      </c>
      <c r="G1347" s="195" t="s">
        <v>2131</v>
      </c>
      <c r="H1347" s="195">
        <v>270</v>
      </c>
      <c r="I1347" s="36" t="str">
        <f t="shared" ref="I1347:I1410" si="21">F1347&amp;", "&amp;G1347</f>
        <v>Gosselin, Philip</v>
      </c>
    </row>
    <row r="1348" spans="1:9" x14ac:dyDescent="0.3">
      <c r="A1348" s="195">
        <v>1347</v>
      </c>
      <c r="B1348" s="195">
        <v>518586</v>
      </c>
      <c r="C1348" s="195">
        <v>0.95945951760000003</v>
      </c>
      <c r="D1348" s="195">
        <v>2</v>
      </c>
      <c r="E1348" s="195">
        <v>270</v>
      </c>
      <c r="F1348" s="195" t="s">
        <v>867</v>
      </c>
      <c r="G1348" s="195" t="s">
        <v>24</v>
      </c>
      <c r="H1348" s="195">
        <v>154</v>
      </c>
      <c r="I1348" s="36" t="str">
        <f t="shared" si="21"/>
        <v>Culberson, Charlie</v>
      </c>
    </row>
    <row r="1349" spans="1:9" x14ac:dyDescent="0.3">
      <c r="A1349" s="195">
        <v>1348</v>
      </c>
      <c r="B1349" s="195">
        <v>571788</v>
      </c>
      <c r="C1349" s="195">
        <v>0.93708286829999998</v>
      </c>
      <c r="D1349" s="195">
        <v>3</v>
      </c>
      <c r="E1349" s="195">
        <v>270</v>
      </c>
      <c r="F1349" s="195" t="s">
        <v>892</v>
      </c>
      <c r="G1349" s="195" t="s">
        <v>893</v>
      </c>
      <c r="H1349" s="195">
        <v>316</v>
      </c>
      <c r="I1349" s="36" t="str">
        <f t="shared" si="21"/>
        <v>Holt, Brock</v>
      </c>
    </row>
    <row r="1350" spans="1:9" x14ac:dyDescent="0.3">
      <c r="A1350" s="195">
        <v>1349</v>
      </c>
      <c r="B1350" s="195">
        <v>623166</v>
      </c>
      <c r="C1350" s="195">
        <v>0.93231772140000002</v>
      </c>
      <c r="D1350" s="195">
        <v>4</v>
      </c>
      <c r="E1350" s="195">
        <v>270</v>
      </c>
      <c r="F1350" s="195" t="s">
        <v>175</v>
      </c>
      <c r="G1350" s="195" t="s">
        <v>221</v>
      </c>
      <c r="H1350" s="195">
        <v>434</v>
      </c>
      <c r="I1350" s="36" t="str">
        <f t="shared" si="21"/>
        <v>Miller, Mike</v>
      </c>
    </row>
    <row r="1351" spans="1:9" x14ac:dyDescent="0.3">
      <c r="A1351" s="195">
        <v>1350</v>
      </c>
      <c r="B1351" s="195">
        <v>455369</v>
      </c>
      <c r="C1351" s="195">
        <v>0.93104216640000004</v>
      </c>
      <c r="D1351" s="195">
        <v>5</v>
      </c>
      <c r="E1351" s="195">
        <v>270</v>
      </c>
      <c r="F1351" s="195" t="s">
        <v>352</v>
      </c>
      <c r="G1351" s="195" t="s">
        <v>492</v>
      </c>
      <c r="H1351" s="195">
        <v>500</v>
      </c>
      <c r="I1351" s="36" t="str">
        <f t="shared" si="21"/>
        <v>Pena, Ramiro</v>
      </c>
    </row>
    <row r="1352" spans="1:9" x14ac:dyDescent="0.3">
      <c r="A1352" s="195">
        <v>1351</v>
      </c>
      <c r="B1352" s="195">
        <v>518735</v>
      </c>
      <c r="C1352" s="195">
        <v>1</v>
      </c>
      <c r="D1352" s="195">
        <v>1</v>
      </c>
      <c r="E1352" s="195">
        <v>271</v>
      </c>
      <c r="F1352" s="195" t="s">
        <v>882</v>
      </c>
      <c r="G1352" s="195" t="s">
        <v>883</v>
      </c>
      <c r="H1352" s="195">
        <v>271</v>
      </c>
      <c r="I1352" s="36" t="str">
        <f t="shared" si="21"/>
        <v>Grandal, Yasmani</v>
      </c>
    </row>
    <row r="1353" spans="1:9" x14ac:dyDescent="0.3">
      <c r="A1353" s="195">
        <v>1352</v>
      </c>
      <c r="B1353" s="195">
        <v>475253</v>
      </c>
      <c r="C1353" s="195">
        <v>0.96550730380000005</v>
      </c>
      <c r="D1353" s="195">
        <v>2</v>
      </c>
      <c r="E1353" s="195">
        <v>271</v>
      </c>
      <c r="F1353" s="195" t="s">
        <v>287</v>
      </c>
      <c r="G1353" s="195" t="s">
        <v>63</v>
      </c>
      <c r="H1353" s="195">
        <v>638</v>
      </c>
      <c r="I1353" s="36" t="str">
        <f t="shared" si="21"/>
        <v>Smoak, Justin</v>
      </c>
    </row>
    <row r="1354" spans="1:9" x14ac:dyDescent="0.3">
      <c r="A1354" s="195">
        <v>1353</v>
      </c>
      <c r="B1354" s="195">
        <v>519317</v>
      </c>
      <c r="C1354" s="195">
        <v>0.95653882580000005</v>
      </c>
      <c r="D1354" s="195">
        <v>3</v>
      </c>
      <c r="E1354" s="195">
        <v>271</v>
      </c>
      <c r="F1354" s="195" t="s">
        <v>222</v>
      </c>
      <c r="G1354" s="195" t="s">
        <v>7279</v>
      </c>
      <c r="H1354" s="195">
        <v>651</v>
      </c>
      <c r="I1354" s="36" t="str">
        <f t="shared" si="21"/>
        <v>Stanton, Giancarlo</v>
      </c>
    </row>
    <row r="1355" spans="1:9" x14ac:dyDescent="0.3">
      <c r="A1355" s="195">
        <v>1354</v>
      </c>
      <c r="B1355" s="195">
        <v>446263</v>
      </c>
      <c r="C1355" s="195">
        <v>0.94383190029999997</v>
      </c>
      <c r="D1355" s="195">
        <v>4</v>
      </c>
      <c r="E1355" s="195">
        <v>271</v>
      </c>
      <c r="F1355" s="195" t="s">
        <v>94</v>
      </c>
      <c r="G1355" s="195" t="s">
        <v>93</v>
      </c>
      <c r="H1355" s="195">
        <v>188</v>
      </c>
      <c r="I1355" s="36" t="str">
        <f t="shared" si="21"/>
        <v>Duda, Lucas</v>
      </c>
    </row>
    <row r="1356" spans="1:9" x14ac:dyDescent="0.3">
      <c r="A1356" s="195">
        <v>1355</v>
      </c>
      <c r="B1356" s="195">
        <v>501981</v>
      </c>
      <c r="C1356" s="195">
        <v>0.94113840589999997</v>
      </c>
      <c r="D1356" s="195">
        <v>5</v>
      </c>
      <c r="E1356" s="195">
        <v>271</v>
      </c>
      <c r="F1356" s="195" t="s">
        <v>85</v>
      </c>
      <c r="G1356" s="195" t="s">
        <v>2644</v>
      </c>
      <c r="H1356" s="195">
        <v>162</v>
      </c>
      <c r="I1356" s="36" t="str">
        <f t="shared" si="21"/>
        <v>Davis, Khris</v>
      </c>
    </row>
    <row r="1357" spans="1:9" x14ac:dyDescent="0.3">
      <c r="A1357" s="195">
        <v>1356</v>
      </c>
      <c r="B1357" s="195">
        <v>434158</v>
      </c>
      <c r="C1357" s="195">
        <v>1</v>
      </c>
      <c r="D1357" s="195">
        <v>1</v>
      </c>
      <c r="E1357" s="195">
        <v>272</v>
      </c>
      <c r="F1357" s="195" t="s">
        <v>124</v>
      </c>
      <c r="G1357" s="195" t="s">
        <v>82</v>
      </c>
      <c r="H1357" s="195">
        <v>272</v>
      </c>
      <c r="I1357" s="36" t="str">
        <f t="shared" si="21"/>
        <v>Granderson, Curtis</v>
      </c>
    </row>
    <row r="1358" spans="1:9" x14ac:dyDescent="0.3">
      <c r="A1358" s="195">
        <v>1357</v>
      </c>
      <c r="B1358" s="195">
        <v>430832</v>
      </c>
      <c r="C1358" s="195">
        <v>0.98516967369999997</v>
      </c>
      <c r="D1358" s="195">
        <v>2</v>
      </c>
      <c r="E1358" s="195">
        <v>272</v>
      </c>
      <c r="F1358" s="195" t="s">
        <v>16</v>
      </c>
      <c r="G1358" s="195" t="s">
        <v>15</v>
      </c>
      <c r="H1358" s="195">
        <v>48</v>
      </c>
      <c r="I1358" s="36" t="str">
        <f t="shared" si="21"/>
        <v>Bautista, Jose</v>
      </c>
    </row>
    <row r="1359" spans="1:9" x14ac:dyDescent="0.3">
      <c r="A1359" s="195">
        <v>1358</v>
      </c>
      <c r="B1359" s="195">
        <v>431145</v>
      </c>
      <c r="C1359" s="195">
        <v>0.94782823989999998</v>
      </c>
      <c r="D1359" s="195">
        <v>3</v>
      </c>
      <c r="E1359" s="195">
        <v>272</v>
      </c>
      <c r="F1359" s="195" t="s">
        <v>159</v>
      </c>
      <c r="G1359" s="195" t="s">
        <v>282</v>
      </c>
      <c r="H1359" s="195">
        <v>409</v>
      </c>
      <c r="I1359" s="36" t="str">
        <f t="shared" si="21"/>
        <v>Martin, Russell</v>
      </c>
    </row>
    <row r="1360" spans="1:9" x14ac:dyDescent="0.3">
      <c r="A1360" s="195">
        <v>1359</v>
      </c>
      <c r="B1360" s="195">
        <v>407812</v>
      </c>
      <c r="C1360" s="195">
        <v>0.94246818249999997</v>
      </c>
      <c r="D1360" s="195">
        <v>4</v>
      </c>
      <c r="E1360" s="195">
        <v>272</v>
      </c>
      <c r="F1360" s="195" t="s">
        <v>137</v>
      </c>
      <c r="G1360" s="195" t="s">
        <v>14</v>
      </c>
      <c r="H1360" s="195">
        <v>315</v>
      </c>
      <c r="I1360" s="36" t="str">
        <f t="shared" si="21"/>
        <v>Holliday, Matt</v>
      </c>
    </row>
    <row r="1361" spans="1:9" x14ac:dyDescent="0.3">
      <c r="A1361" s="195">
        <v>1360</v>
      </c>
      <c r="B1361" s="195">
        <v>407893</v>
      </c>
      <c r="C1361" s="195">
        <v>0.939471952</v>
      </c>
      <c r="D1361" s="195">
        <v>5</v>
      </c>
      <c r="E1361" s="195">
        <v>272</v>
      </c>
      <c r="F1361" s="195" t="s">
        <v>407</v>
      </c>
      <c r="G1361" s="195" t="s">
        <v>155</v>
      </c>
      <c r="H1361" s="195">
        <v>671</v>
      </c>
      <c r="I1361" s="36" t="str">
        <f t="shared" si="21"/>
        <v>Teixeira, Mark</v>
      </c>
    </row>
    <row r="1362" spans="1:9" x14ac:dyDescent="0.3">
      <c r="A1362" s="195">
        <v>1361</v>
      </c>
      <c r="B1362" s="195">
        <v>643335</v>
      </c>
      <c r="C1362" s="195">
        <v>1</v>
      </c>
      <c r="D1362" s="195">
        <v>1</v>
      </c>
      <c r="E1362" s="195">
        <v>273</v>
      </c>
      <c r="F1362" s="195" t="s">
        <v>6621</v>
      </c>
      <c r="G1362" s="195" t="s">
        <v>344</v>
      </c>
      <c r="H1362" s="195">
        <v>273</v>
      </c>
      <c r="I1362" s="36" t="str">
        <f t="shared" si="21"/>
        <v>Granite, Zack</v>
      </c>
    </row>
    <row r="1363" spans="1:9" x14ac:dyDescent="0.3">
      <c r="A1363" s="195">
        <v>1362</v>
      </c>
      <c r="B1363" s="195">
        <v>570717</v>
      </c>
      <c r="C1363" s="195">
        <v>0.82107125150000004</v>
      </c>
      <c r="D1363" s="195">
        <v>2</v>
      </c>
      <c r="E1363" s="195">
        <v>273</v>
      </c>
      <c r="F1363" s="195" t="s">
        <v>490</v>
      </c>
      <c r="G1363" s="195" t="s">
        <v>285</v>
      </c>
      <c r="H1363" s="195">
        <v>214</v>
      </c>
      <c r="I1363" s="36" t="str">
        <f t="shared" si="21"/>
        <v>Flores, Ramon</v>
      </c>
    </row>
    <row r="1364" spans="1:9" x14ac:dyDescent="0.3">
      <c r="A1364" s="195">
        <v>1363</v>
      </c>
      <c r="B1364" s="195">
        <v>650490</v>
      </c>
      <c r="C1364" s="195">
        <v>0.74793450490000002</v>
      </c>
      <c r="D1364" s="195">
        <v>3</v>
      </c>
      <c r="E1364" s="195">
        <v>273</v>
      </c>
      <c r="F1364" s="195" t="s">
        <v>90</v>
      </c>
      <c r="G1364" s="195" t="s">
        <v>6691</v>
      </c>
      <c r="H1364" s="195">
        <v>176</v>
      </c>
      <c r="I1364" s="36" t="str">
        <f t="shared" si="21"/>
        <v>Diaz, Yandy</v>
      </c>
    </row>
    <row r="1365" spans="1:9" x14ac:dyDescent="0.3">
      <c r="A1365" s="195">
        <v>1364</v>
      </c>
      <c r="B1365" s="195">
        <v>642423</v>
      </c>
      <c r="C1365" s="195">
        <v>0.73221932180000004</v>
      </c>
      <c r="D1365" s="195">
        <v>4</v>
      </c>
      <c r="E1365" s="195">
        <v>273</v>
      </c>
      <c r="F1365" s="195" t="s">
        <v>6281</v>
      </c>
      <c r="G1365" s="195" t="s">
        <v>6282</v>
      </c>
      <c r="H1365" s="195">
        <v>628</v>
      </c>
      <c r="I1365" s="36" t="str">
        <f t="shared" si="21"/>
        <v>Sierra, Magneuris</v>
      </c>
    </row>
    <row r="1366" spans="1:9" x14ac:dyDescent="0.3">
      <c r="A1366" s="195">
        <v>1365</v>
      </c>
      <c r="B1366" s="195">
        <v>453923</v>
      </c>
      <c r="C1366" s="195">
        <v>0.72454698269999995</v>
      </c>
      <c r="D1366" s="195">
        <v>5</v>
      </c>
      <c r="E1366" s="195">
        <v>273</v>
      </c>
      <c r="F1366" s="195" t="s">
        <v>28</v>
      </c>
      <c r="G1366" s="195" t="s">
        <v>27</v>
      </c>
      <c r="H1366" s="195">
        <v>64</v>
      </c>
      <c r="I1366" s="36" t="str">
        <f t="shared" si="21"/>
        <v>Blanco, Gregor</v>
      </c>
    </row>
    <row r="1367" spans="1:9" x14ac:dyDescent="0.3">
      <c r="A1367" s="195">
        <v>1366</v>
      </c>
      <c r="B1367" s="195">
        <v>492802</v>
      </c>
      <c r="C1367" s="195">
        <v>1</v>
      </c>
      <c r="D1367" s="195">
        <v>1</v>
      </c>
      <c r="E1367" s="195">
        <v>274</v>
      </c>
      <c r="F1367" s="195" t="s">
        <v>5188</v>
      </c>
      <c r="G1367" s="195" t="s">
        <v>189</v>
      </c>
      <c r="H1367" s="195">
        <v>274</v>
      </c>
      <c r="I1367" s="36" t="str">
        <f t="shared" si="21"/>
        <v>Graterol, Juan</v>
      </c>
    </row>
    <row r="1368" spans="1:9" x14ac:dyDescent="0.3">
      <c r="A1368" s="195">
        <v>1367</v>
      </c>
      <c r="B1368" s="195">
        <v>519222</v>
      </c>
      <c r="C1368" s="195">
        <v>0.96304990160000004</v>
      </c>
      <c r="D1368" s="195">
        <v>2</v>
      </c>
      <c r="E1368" s="195">
        <v>274</v>
      </c>
      <c r="F1368" s="195" t="s">
        <v>322</v>
      </c>
      <c r="G1368" s="195" t="s">
        <v>141</v>
      </c>
      <c r="H1368" s="195">
        <v>581</v>
      </c>
      <c r="I1368" s="36" t="str">
        <f t="shared" si="21"/>
        <v>Romine, Austin</v>
      </c>
    </row>
    <row r="1369" spans="1:9" x14ac:dyDescent="0.3">
      <c r="A1369" s="195">
        <v>1368</v>
      </c>
      <c r="B1369" s="195">
        <v>571679</v>
      </c>
      <c r="C1369" s="195">
        <v>0.90404916570000005</v>
      </c>
      <c r="D1369" s="195">
        <v>3</v>
      </c>
      <c r="E1369" s="195">
        <v>274</v>
      </c>
      <c r="F1369" s="195" t="s">
        <v>6494</v>
      </c>
      <c r="G1369" s="195" t="s">
        <v>88</v>
      </c>
      <c r="H1369" s="195">
        <v>230</v>
      </c>
      <c r="I1369" s="36" t="str">
        <f t="shared" si="21"/>
        <v>Freitas, David</v>
      </c>
    </row>
    <row r="1370" spans="1:9" x14ac:dyDescent="0.3">
      <c r="A1370" s="195">
        <v>1369</v>
      </c>
      <c r="B1370" s="195">
        <v>592407</v>
      </c>
      <c r="C1370" s="195">
        <v>0.88985115400000003</v>
      </c>
      <c r="D1370" s="195">
        <v>4</v>
      </c>
      <c r="E1370" s="195">
        <v>274</v>
      </c>
      <c r="F1370" s="195" t="s">
        <v>954</v>
      </c>
      <c r="G1370" s="195" t="s">
        <v>156</v>
      </c>
      <c r="H1370" s="195">
        <v>314</v>
      </c>
      <c r="I1370" s="36" t="str">
        <f t="shared" si="21"/>
        <v>Holaday, Bryan</v>
      </c>
    </row>
    <row r="1371" spans="1:9" x14ac:dyDescent="0.3">
      <c r="A1371" s="195">
        <v>1370</v>
      </c>
      <c r="B1371" s="195">
        <v>518542</v>
      </c>
      <c r="C1371" s="195">
        <v>0.83551114199999998</v>
      </c>
      <c r="D1371" s="195">
        <v>5</v>
      </c>
      <c r="E1371" s="195">
        <v>274</v>
      </c>
      <c r="F1371" s="195" t="s">
        <v>2679</v>
      </c>
      <c r="G1371" s="195" t="s">
        <v>189</v>
      </c>
      <c r="H1371" s="195">
        <v>122</v>
      </c>
      <c r="I1371" s="36" t="str">
        <f t="shared" si="21"/>
        <v>Centeno, Juan</v>
      </c>
    </row>
    <row r="1372" spans="1:9" x14ac:dyDescent="0.3">
      <c r="A1372" s="195">
        <v>1371</v>
      </c>
      <c r="B1372" s="195">
        <v>502205</v>
      </c>
      <c r="C1372" s="195">
        <v>1</v>
      </c>
      <c r="D1372" s="195">
        <v>1</v>
      </c>
      <c r="E1372" s="195">
        <v>275</v>
      </c>
      <c r="F1372" s="195" t="s">
        <v>409</v>
      </c>
      <c r="G1372" s="195" t="s">
        <v>2187</v>
      </c>
      <c r="H1372" s="195">
        <v>275</v>
      </c>
      <c r="I1372" s="36" t="str">
        <f t="shared" si="21"/>
        <v>Green, Grant</v>
      </c>
    </row>
    <row r="1373" spans="1:9" x14ac:dyDescent="0.3">
      <c r="A1373" s="195">
        <v>1372</v>
      </c>
      <c r="B1373" s="195">
        <v>474443</v>
      </c>
      <c r="C1373" s="195">
        <v>0.96225541059999997</v>
      </c>
      <c r="D1373" s="195">
        <v>2</v>
      </c>
      <c r="E1373" s="195">
        <v>275</v>
      </c>
      <c r="F1373" s="195" t="s">
        <v>3932</v>
      </c>
      <c r="G1373" s="195" t="s">
        <v>297</v>
      </c>
      <c r="H1373" s="195">
        <v>166</v>
      </c>
      <c r="I1373" s="36" t="str">
        <f t="shared" si="21"/>
        <v>De Jesus, Ivan</v>
      </c>
    </row>
    <row r="1374" spans="1:9" x14ac:dyDescent="0.3">
      <c r="A1374" s="195">
        <v>1373</v>
      </c>
      <c r="B1374" s="195">
        <v>518586</v>
      </c>
      <c r="C1374" s="195">
        <v>0.94729818870000004</v>
      </c>
      <c r="D1374" s="195">
        <v>3</v>
      </c>
      <c r="E1374" s="195">
        <v>275</v>
      </c>
      <c r="F1374" s="195" t="s">
        <v>867</v>
      </c>
      <c r="G1374" s="195" t="s">
        <v>24</v>
      </c>
      <c r="H1374" s="195">
        <v>154</v>
      </c>
      <c r="I1374" s="36" t="str">
        <f t="shared" si="21"/>
        <v>Culberson, Charlie</v>
      </c>
    </row>
    <row r="1375" spans="1:9" x14ac:dyDescent="0.3">
      <c r="A1375" s="195">
        <v>1374</v>
      </c>
      <c r="B1375" s="195">
        <v>519082</v>
      </c>
      <c r="C1375" s="195">
        <v>0.93824993000000001</v>
      </c>
      <c r="D1375" s="195">
        <v>4</v>
      </c>
      <c r="E1375" s="195">
        <v>275</v>
      </c>
      <c r="F1375" s="195" t="s">
        <v>2511</v>
      </c>
      <c r="G1375" s="195" t="s">
        <v>161</v>
      </c>
      <c r="H1375" s="195">
        <v>469</v>
      </c>
      <c r="I1375" s="36" t="str">
        <f t="shared" si="21"/>
        <v>Noonan, Nick</v>
      </c>
    </row>
    <row r="1376" spans="1:9" x14ac:dyDescent="0.3">
      <c r="A1376" s="195">
        <v>1375</v>
      </c>
      <c r="B1376" s="195">
        <v>518568</v>
      </c>
      <c r="C1376" s="195">
        <v>0.93027028450000004</v>
      </c>
      <c r="D1376" s="195">
        <v>5</v>
      </c>
      <c r="E1376" s="195">
        <v>275</v>
      </c>
      <c r="F1376" s="195" t="s">
        <v>2025</v>
      </c>
      <c r="G1376" s="195" t="s">
        <v>64</v>
      </c>
      <c r="H1376" s="195">
        <v>136</v>
      </c>
      <c r="I1376" s="36" t="str">
        <f t="shared" si="21"/>
        <v>Colon, Christian</v>
      </c>
    </row>
    <row r="1377" spans="1:9" x14ac:dyDescent="0.3">
      <c r="A1377" s="195">
        <v>1376</v>
      </c>
      <c r="B1377" s="195">
        <v>544369</v>
      </c>
      <c r="C1377" s="195">
        <v>1</v>
      </c>
      <c r="D1377" s="195">
        <v>1</v>
      </c>
      <c r="E1377" s="195">
        <v>276</v>
      </c>
      <c r="F1377" s="195" t="s">
        <v>885</v>
      </c>
      <c r="G1377" s="195" t="s">
        <v>886</v>
      </c>
      <c r="H1377" s="195">
        <v>276</v>
      </c>
      <c r="I1377" s="36" t="str">
        <f t="shared" si="21"/>
        <v>Gregorius, Didi</v>
      </c>
    </row>
    <row r="1378" spans="1:9" x14ac:dyDescent="0.3">
      <c r="A1378" s="195">
        <v>1377</v>
      </c>
      <c r="B1378" s="195">
        <v>516770</v>
      </c>
      <c r="C1378" s="195">
        <v>0.94938311769999995</v>
      </c>
      <c r="D1378" s="195">
        <v>2</v>
      </c>
      <c r="E1378" s="195">
        <v>276</v>
      </c>
      <c r="F1378" s="195" t="s">
        <v>252</v>
      </c>
      <c r="G1378" s="195" t="s">
        <v>455</v>
      </c>
      <c r="H1378" s="195">
        <v>119</v>
      </c>
      <c r="I1378" s="36" t="str">
        <f t="shared" si="21"/>
        <v>Castro, Starlin</v>
      </c>
    </row>
    <row r="1379" spans="1:9" x14ac:dyDescent="0.3">
      <c r="A1379" s="195">
        <v>1378</v>
      </c>
      <c r="B1379" s="195">
        <v>500208</v>
      </c>
      <c r="C1379" s="195">
        <v>0.94700295430000003</v>
      </c>
      <c r="D1379" s="195">
        <v>3</v>
      </c>
      <c r="E1379" s="195">
        <v>276</v>
      </c>
      <c r="F1379" s="195" t="s">
        <v>3016</v>
      </c>
      <c r="G1379" s="195" t="s">
        <v>3017</v>
      </c>
      <c r="H1379" s="195">
        <v>643</v>
      </c>
      <c r="I1379" s="36" t="str">
        <f t="shared" si="21"/>
        <v>Solarte, Yangervis</v>
      </c>
    </row>
    <row r="1380" spans="1:9" x14ac:dyDescent="0.3">
      <c r="A1380" s="195">
        <v>1379</v>
      </c>
      <c r="B1380" s="195">
        <v>649557</v>
      </c>
      <c r="C1380" s="195">
        <v>0.92341728909999998</v>
      </c>
      <c r="D1380" s="195">
        <v>4</v>
      </c>
      <c r="E1380" s="195">
        <v>276</v>
      </c>
      <c r="F1380" s="195" t="s">
        <v>90</v>
      </c>
      <c r="G1380" s="195" t="s">
        <v>4585</v>
      </c>
      <c r="H1380" s="195">
        <v>174</v>
      </c>
      <c r="I1380" s="36" t="str">
        <f t="shared" si="21"/>
        <v>Diaz, Aledmys</v>
      </c>
    </row>
    <row r="1381" spans="1:9" x14ac:dyDescent="0.3">
      <c r="A1381" s="195">
        <v>1380</v>
      </c>
      <c r="B1381" s="195">
        <v>503556</v>
      </c>
      <c r="C1381" s="195">
        <v>0.90340630129999999</v>
      </c>
      <c r="D1381" s="195">
        <v>5</v>
      </c>
      <c r="E1381" s="195">
        <v>276</v>
      </c>
      <c r="F1381" s="195" t="s">
        <v>121</v>
      </c>
      <c r="G1381" s="195" t="s">
        <v>878</v>
      </c>
      <c r="H1381" s="195">
        <v>262</v>
      </c>
      <c r="I1381" s="36" t="str">
        <f t="shared" si="21"/>
        <v>Gonzalez, Marwin</v>
      </c>
    </row>
    <row r="1382" spans="1:9" x14ac:dyDescent="0.3">
      <c r="A1382" s="195">
        <v>1381</v>
      </c>
      <c r="B1382" s="195">
        <v>545341</v>
      </c>
      <c r="C1382" s="195">
        <v>1</v>
      </c>
      <c r="D1382" s="195">
        <v>1</v>
      </c>
      <c r="E1382" s="195">
        <v>277</v>
      </c>
      <c r="F1382" s="195" t="s">
        <v>3008</v>
      </c>
      <c r="G1382" s="195" t="s">
        <v>3009</v>
      </c>
      <c r="H1382" s="195">
        <v>277</v>
      </c>
      <c r="I1382" s="36" t="str">
        <f t="shared" si="21"/>
        <v>Grichuk, Randal</v>
      </c>
    </row>
    <row r="1383" spans="1:9" x14ac:dyDescent="0.3">
      <c r="A1383" s="195">
        <v>1382</v>
      </c>
      <c r="B1383" s="195">
        <v>594807</v>
      </c>
      <c r="C1383" s="195">
        <v>0.93462682559999999</v>
      </c>
      <c r="D1383" s="195">
        <v>2</v>
      </c>
      <c r="E1383" s="195">
        <v>277</v>
      </c>
      <c r="F1383" s="195" t="s">
        <v>2996</v>
      </c>
      <c r="G1383" s="195" t="s">
        <v>148</v>
      </c>
      <c r="H1383" s="195">
        <v>191</v>
      </c>
      <c r="I1383" s="36" t="str">
        <f t="shared" si="21"/>
        <v>Duvall, Adam</v>
      </c>
    </row>
    <row r="1384" spans="1:9" x14ac:dyDescent="0.3">
      <c r="A1384" s="195">
        <v>1383</v>
      </c>
      <c r="B1384" s="195">
        <v>592669</v>
      </c>
      <c r="C1384" s="195">
        <v>0.87457470240000001</v>
      </c>
      <c r="D1384" s="195">
        <v>3</v>
      </c>
      <c r="E1384" s="195">
        <v>277</v>
      </c>
      <c r="F1384" s="195" t="s">
        <v>6348</v>
      </c>
      <c r="G1384" s="195" t="s">
        <v>140</v>
      </c>
      <c r="H1384" s="195">
        <v>557</v>
      </c>
      <c r="I1384" s="36" t="str">
        <f t="shared" si="21"/>
        <v>Renfroe, Hunter</v>
      </c>
    </row>
    <row r="1385" spans="1:9" x14ac:dyDescent="0.3">
      <c r="A1385" s="195">
        <v>1384</v>
      </c>
      <c r="B1385" s="195">
        <v>598265</v>
      </c>
      <c r="C1385" s="195">
        <v>0.86928174430000005</v>
      </c>
      <c r="D1385" s="195">
        <v>4</v>
      </c>
      <c r="E1385" s="195">
        <v>277</v>
      </c>
      <c r="F1385" s="195" t="s">
        <v>36</v>
      </c>
      <c r="G1385" s="195" t="s">
        <v>2538</v>
      </c>
      <c r="H1385" s="195">
        <v>74</v>
      </c>
      <c r="I1385" s="36" t="str">
        <f t="shared" si="21"/>
        <v>Bradley, Jackie</v>
      </c>
    </row>
    <row r="1386" spans="1:9" x14ac:dyDescent="0.3">
      <c r="A1386" s="195">
        <v>1385</v>
      </c>
      <c r="B1386" s="195">
        <v>571437</v>
      </c>
      <c r="C1386" s="195">
        <v>0.86927278910000005</v>
      </c>
      <c r="D1386" s="195">
        <v>5</v>
      </c>
      <c r="E1386" s="195">
        <v>277</v>
      </c>
      <c r="F1386" s="195" t="s">
        <v>2959</v>
      </c>
      <c r="G1386" s="195" t="s">
        <v>80</v>
      </c>
      <c r="H1386" s="195">
        <v>19</v>
      </c>
      <c r="I1386" s="36" t="str">
        <f t="shared" si="21"/>
        <v>Altherr, Aaron</v>
      </c>
    </row>
    <row r="1387" spans="1:9" x14ac:dyDescent="0.3">
      <c r="A1387" s="195">
        <v>1386</v>
      </c>
      <c r="B1387" s="195">
        <v>543257</v>
      </c>
      <c r="C1387" s="195">
        <v>1</v>
      </c>
      <c r="D1387" s="195">
        <v>1</v>
      </c>
      <c r="E1387" s="195">
        <v>278</v>
      </c>
      <c r="F1387" s="195" t="s">
        <v>2531</v>
      </c>
      <c r="G1387" s="195" t="s">
        <v>2306</v>
      </c>
      <c r="H1387" s="195">
        <v>278</v>
      </c>
      <c r="I1387" s="36" t="str">
        <f t="shared" si="21"/>
        <v>Grossman, Robbie</v>
      </c>
    </row>
    <row r="1388" spans="1:9" x14ac:dyDescent="0.3">
      <c r="A1388" s="195">
        <v>1387</v>
      </c>
      <c r="B1388" s="195">
        <v>592885</v>
      </c>
      <c r="C1388" s="195">
        <v>0.86479356860000001</v>
      </c>
      <c r="D1388" s="195">
        <v>2</v>
      </c>
      <c r="E1388" s="195">
        <v>278</v>
      </c>
      <c r="F1388" s="195" t="s">
        <v>2525</v>
      </c>
      <c r="G1388" s="195" t="s">
        <v>64</v>
      </c>
      <c r="H1388" s="195">
        <v>741</v>
      </c>
      <c r="I1388" s="36" t="str">
        <f t="shared" si="21"/>
        <v>Yelich, Christian</v>
      </c>
    </row>
    <row r="1389" spans="1:9" x14ac:dyDescent="0.3">
      <c r="A1389" s="195">
        <v>1388</v>
      </c>
      <c r="B1389" s="195">
        <v>571466</v>
      </c>
      <c r="C1389" s="195">
        <v>0.8128041949</v>
      </c>
      <c r="D1389" s="195">
        <v>3</v>
      </c>
      <c r="E1389" s="195">
        <v>278</v>
      </c>
      <c r="F1389" s="195" t="s">
        <v>2975</v>
      </c>
      <c r="G1389" s="195" t="s">
        <v>2976</v>
      </c>
      <c r="H1389" s="195">
        <v>46</v>
      </c>
      <c r="I1389" s="36" t="str">
        <f t="shared" si="21"/>
        <v>Barnhart, Tucker</v>
      </c>
    </row>
    <row r="1390" spans="1:9" x14ac:dyDescent="0.3">
      <c r="A1390" s="195">
        <v>1389</v>
      </c>
      <c r="B1390" s="195">
        <v>475174</v>
      </c>
      <c r="C1390" s="195">
        <v>0.80728916839999998</v>
      </c>
      <c r="D1390" s="195">
        <v>4</v>
      </c>
      <c r="E1390" s="195">
        <v>278</v>
      </c>
      <c r="F1390" s="195" t="s">
        <v>12</v>
      </c>
      <c r="G1390" s="195" t="s">
        <v>11</v>
      </c>
      <c r="H1390" s="195">
        <v>18</v>
      </c>
      <c r="I1390" s="36" t="str">
        <f t="shared" si="21"/>
        <v>Alonso, Yonder</v>
      </c>
    </row>
    <row r="1391" spans="1:9" x14ac:dyDescent="0.3">
      <c r="A1391" s="195">
        <v>1390</v>
      </c>
      <c r="B1391" s="195">
        <v>572039</v>
      </c>
      <c r="C1391" s="195">
        <v>0.79174176610000002</v>
      </c>
      <c r="D1391" s="195">
        <v>5</v>
      </c>
      <c r="E1391" s="195">
        <v>278</v>
      </c>
      <c r="F1391" s="195" t="s">
        <v>4054</v>
      </c>
      <c r="G1391" s="195" t="s">
        <v>458</v>
      </c>
      <c r="H1391" s="195">
        <v>524</v>
      </c>
      <c r="I1391" s="36" t="str">
        <f t="shared" si="21"/>
        <v>Piscotty, Stephen</v>
      </c>
    </row>
    <row r="1392" spans="1:9" x14ac:dyDescent="0.3">
      <c r="A1392" s="195">
        <v>1391</v>
      </c>
      <c r="B1392" s="195">
        <v>493329</v>
      </c>
      <c r="C1392" s="195">
        <v>1</v>
      </c>
      <c r="D1392" s="195">
        <v>1</v>
      </c>
      <c r="E1392" s="195">
        <v>279</v>
      </c>
      <c r="F1392" s="195" t="s">
        <v>5200</v>
      </c>
      <c r="G1392" s="195" t="s">
        <v>5201</v>
      </c>
      <c r="H1392" s="195">
        <v>279</v>
      </c>
      <c r="I1392" s="36" t="str">
        <f t="shared" si="21"/>
        <v>Gurriel, Yulieski</v>
      </c>
    </row>
    <row r="1393" spans="1:9" x14ac:dyDescent="0.3">
      <c r="A1393" s="195">
        <v>1392</v>
      </c>
      <c r="B1393" s="195">
        <v>466320</v>
      </c>
      <c r="C1393" s="195">
        <v>0.93324671690000005</v>
      </c>
      <c r="D1393" s="195">
        <v>2</v>
      </c>
      <c r="E1393" s="195">
        <v>279</v>
      </c>
      <c r="F1393" s="195" t="s">
        <v>49</v>
      </c>
      <c r="G1393" s="195" t="s">
        <v>48</v>
      </c>
      <c r="H1393" s="195">
        <v>97</v>
      </c>
      <c r="I1393" s="36" t="str">
        <f t="shared" si="21"/>
        <v>Cabrera, Melky</v>
      </c>
    </row>
    <row r="1394" spans="1:9" x14ac:dyDescent="0.3">
      <c r="A1394" s="195">
        <v>1393</v>
      </c>
      <c r="B1394" s="195">
        <v>502210</v>
      </c>
      <c r="C1394" s="195">
        <v>0.8992588144</v>
      </c>
      <c r="D1394" s="195">
        <v>3</v>
      </c>
      <c r="E1394" s="195">
        <v>279</v>
      </c>
      <c r="F1394" s="195" t="s">
        <v>197</v>
      </c>
      <c r="G1394" s="195" t="s">
        <v>129</v>
      </c>
      <c r="H1394" s="195">
        <v>549</v>
      </c>
      <c r="I1394" s="36" t="str">
        <f t="shared" si="21"/>
        <v>Reddick, Josh</v>
      </c>
    </row>
    <row r="1395" spans="1:9" x14ac:dyDescent="0.3">
      <c r="A1395" s="195">
        <v>1394</v>
      </c>
      <c r="B1395" s="195">
        <v>425877</v>
      </c>
      <c r="C1395" s="195">
        <v>0.89844119359999997</v>
      </c>
      <c r="D1395" s="195">
        <v>4</v>
      </c>
      <c r="E1395" s="195">
        <v>279</v>
      </c>
      <c r="F1395" s="195" t="s">
        <v>271</v>
      </c>
      <c r="G1395" s="195" t="s">
        <v>270</v>
      </c>
      <c r="H1395" s="195">
        <v>435</v>
      </c>
      <c r="I1395" s="36" t="str">
        <f t="shared" si="21"/>
        <v>Molina, Yadier</v>
      </c>
    </row>
    <row r="1396" spans="1:9" x14ac:dyDescent="0.3">
      <c r="A1396" s="195">
        <v>1395</v>
      </c>
      <c r="B1396" s="195">
        <v>457763</v>
      </c>
      <c r="C1396" s="195">
        <v>0.86900705349999996</v>
      </c>
      <c r="D1396" s="195">
        <v>5</v>
      </c>
      <c r="E1396" s="195">
        <v>279</v>
      </c>
      <c r="F1396" s="195" t="s">
        <v>525</v>
      </c>
      <c r="G1396" s="195" t="s">
        <v>524</v>
      </c>
      <c r="H1396" s="195">
        <v>531</v>
      </c>
      <c r="I1396" s="36" t="str">
        <f t="shared" si="21"/>
        <v>Posey, Buster</v>
      </c>
    </row>
    <row r="1397" spans="1:9" x14ac:dyDescent="0.3">
      <c r="A1397" s="195">
        <v>1396</v>
      </c>
      <c r="B1397" s="195">
        <v>429711</v>
      </c>
      <c r="C1397" s="195">
        <v>1</v>
      </c>
      <c r="D1397" s="195">
        <v>1</v>
      </c>
      <c r="E1397" s="195">
        <v>280</v>
      </c>
      <c r="F1397" s="195" t="s">
        <v>126</v>
      </c>
      <c r="G1397" s="195" t="s">
        <v>125</v>
      </c>
      <c r="H1397" s="195">
        <v>280</v>
      </c>
      <c r="I1397" s="36" t="str">
        <f t="shared" si="21"/>
        <v>Gutierrez, Franklin</v>
      </c>
    </row>
    <row r="1398" spans="1:9" x14ac:dyDescent="0.3">
      <c r="A1398" s="195">
        <v>1397</v>
      </c>
      <c r="B1398" s="195">
        <v>434567</v>
      </c>
      <c r="C1398" s="195">
        <v>0.94294218969999999</v>
      </c>
      <c r="D1398" s="195">
        <v>2</v>
      </c>
      <c r="E1398" s="195">
        <v>280</v>
      </c>
      <c r="F1398" s="195" t="s">
        <v>411</v>
      </c>
      <c r="G1398" s="195" t="s">
        <v>410</v>
      </c>
      <c r="H1398" s="195">
        <v>645</v>
      </c>
      <c r="I1398" s="36" t="str">
        <f t="shared" si="21"/>
        <v>Soto, Geovany</v>
      </c>
    </row>
    <row r="1399" spans="1:9" x14ac:dyDescent="0.3">
      <c r="A1399" s="195">
        <v>1398</v>
      </c>
      <c r="B1399" s="195">
        <v>429667</v>
      </c>
      <c r="C1399" s="195">
        <v>0.91643287630000003</v>
      </c>
      <c r="D1399" s="195">
        <v>3</v>
      </c>
      <c r="E1399" s="195">
        <v>280</v>
      </c>
      <c r="F1399" s="195" t="s">
        <v>333</v>
      </c>
      <c r="G1399" s="195" t="s">
        <v>38</v>
      </c>
      <c r="H1399" s="195">
        <v>321</v>
      </c>
      <c r="I1399" s="36" t="str">
        <f t="shared" si="21"/>
        <v>Howard, Ryan</v>
      </c>
    </row>
    <row r="1400" spans="1:9" x14ac:dyDescent="0.3">
      <c r="A1400" s="195">
        <v>1399</v>
      </c>
      <c r="B1400" s="195">
        <v>493193</v>
      </c>
      <c r="C1400" s="195">
        <v>0.91176292780000001</v>
      </c>
      <c r="D1400" s="195">
        <v>4</v>
      </c>
      <c r="E1400" s="195">
        <v>280</v>
      </c>
      <c r="F1400" s="195" t="s">
        <v>157</v>
      </c>
      <c r="G1400" s="195" t="s">
        <v>5223</v>
      </c>
      <c r="H1400" s="195">
        <v>377</v>
      </c>
      <c r="I1400" s="36" t="str">
        <f t="shared" si="21"/>
        <v>Lee, Dae-ho</v>
      </c>
    </row>
    <row r="1401" spans="1:9" x14ac:dyDescent="0.3">
      <c r="A1401" s="195">
        <v>1400</v>
      </c>
      <c r="B1401" s="195">
        <v>460269</v>
      </c>
      <c r="C1401" s="195">
        <v>0.87903108429999999</v>
      </c>
      <c r="D1401" s="195">
        <v>5</v>
      </c>
      <c r="E1401" s="195">
        <v>280</v>
      </c>
      <c r="F1401" s="195" t="s">
        <v>399</v>
      </c>
      <c r="G1401" s="195" t="s">
        <v>58</v>
      </c>
      <c r="H1401" s="195">
        <v>252</v>
      </c>
      <c r="I1401" s="36" t="str">
        <f t="shared" si="21"/>
        <v>Gimenez, Chris</v>
      </c>
    </row>
    <row r="1402" spans="1:9" x14ac:dyDescent="0.3">
      <c r="A1402" s="195">
        <v>1401</v>
      </c>
      <c r="B1402" s="195">
        <v>446386</v>
      </c>
      <c r="C1402" s="195">
        <v>1</v>
      </c>
      <c r="D1402" s="195">
        <v>1</v>
      </c>
      <c r="E1402" s="195">
        <v>281</v>
      </c>
      <c r="F1402" s="195" t="s">
        <v>127</v>
      </c>
      <c r="G1402" s="195" t="s">
        <v>18</v>
      </c>
      <c r="H1402" s="195">
        <v>281</v>
      </c>
      <c r="I1402" s="36" t="str">
        <f t="shared" si="21"/>
        <v>Guyer, Brandon</v>
      </c>
    </row>
    <row r="1403" spans="1:9" x14ac:dyDescent="0.3">
      <c r="A1403" s="195">
        <v>1402</v>
      </c>
      <c r="B1403" s="195">
        <v>425766</v>
      </c>
      <c r="C1403" s="195">
        <v>0.83324612740000004</v>
      </c>
      <c r="D1403" s="195">
        <v>2</v>
      </c>
      <c r="E1403" s="195">
        <v>281</v>
      </c>
      <c r="F1403" s="195" t="s">
        <v>378</v>
      </c>
      <c r="G1403" s="195" t="s">
        <v>331</v>
      </c>
      <c r="H1403" s="195">
        <v>386</v>
      </c>
      <c r="I1403" s="36" t="str">
        <f t="shared" si="21"/>
        <v>Loney, James</v>
      </c>
    </row>
    <row r="1404" spans="1:9" x14ac:dyDescent="0.3">
      <c r="A1404" s="195">
        <v>1403</v>
      </c>
      <c r="B1404" s="195">
        <v>435062</v>
      </c>
      <c r="C1404" s="195">
        <v>0.82248880170000005</v>
      </c>
      <c r="D1404" s="195">
        <v>3</v>
      </c>
      <c r="E1404" s="195">
        <v>281</v>
      </c>
      <c r="F1404" s="195" t="s">
        <v>432</v>
      </c>
      <c r="G1404" s="195" t="s">
        <v>431</v>
      </c>
      <c r="H1404" s="195">
        <v>357</v>
      </c>
      <c r="I1404" s="36" t="str">
        <f t="shared" si="21"/>
        <v>Kendrick, Howie</v>
      </c>
    </row>
    <row r="1405" spans="1:9" x14ac:dyDescent="0.3">
      <c r="A1405" s="195">
        <v>1404</v>
      </c>
      <c r="B1405" s="195">
        <v>434636</v>
      </c>
      <c r="C1405" s="195">
        <v>0.79562730670000004</v>
      </c>
      <c r="D1405" s="195">
        <v>4</v>
      </c>
      <c r="E1405" s="195">
        <v>281</v>
      </c>
      <c r="F1405" s="195" t="s">
        <v>185</v>
      </c>
      <c r="G1405" s="195" t="s">
        <v>184</v>
      </c>
      <c r="H1405" s="195">
        <v>485</v>
      </c>
      <c r="I1405" s="36" t="str">
        <f t="shared" si="21"/>
        <v>Pagan, Angel</v>
      </c>
    </row>
    <row r="1406" spans="1:9" x14ac:dyDescent="0.3">
      <c r="A1406" s="195">
        <v>1405</v>
      </c>
      <c r="B1406" s="195">
        <v>456714</v>
      </c>
      <c r="C1406" s="195">
        <v>0.78061665579999995</v>
      </c>
      <c r="D1406" s="195">
        <v>5</v>
      </c>
      <c r="E1406" s="195">
        <v>281</v>
      </c>
      <c r="F1406" s="195" t="s">
        <v>522</v>
      </c>
      <c r="G1406" s="195" t="s">
        <v>521</v>
      </c>
      <c r="H1406" s="195">
        <v>93</v>
      </c>
      <c r="I1406" s="36" t="str">
        <f t="shared" si="21"/>
        <v>Butler, Billy</v>
      </c>
    </row>
    <row r="1407" spans="1:9" x14ac:dyDescent="0.3">
      <c r="A1407" s="195">
        <v>1406</v>
      </c>
      <c r="B1407" s="195">
        <v>576397</v>
      </c>
      <c r="C1407" s="195">
        <v>1</v>
      </c>
      <c r="D1407" s="195">
        <v>1</v>
      </c>
      <c r="E1407" s="195">
        <v>282</v>
      </c>
      <c r="F1407" s="195" t="s">
        <v>2523</v>
      </c>
      <c r="G1407" s="195" t="s">
        <v>2524</v>
      </c>
      <c r="H1407" s="195">
        <v>282</v>
      </c>
      <c r="I1407" s="36" t="str">
        <f t="shared" si="21"/>
        <v>Gyorko, Jedd</v>
      </c>
    </row>
    <row r="1408" spans="1:9" x14ac:dyDescent="0.3">
      <c r="A1408" s="195">
        <v>1407</v>
      </c>
      <c r="B1408" s="195">
        <v>594828</v>
      </c>
      <c r="C1408" s="195">
        <v>0.93226670089999997</v>
      </c>
      <c r="D1408" s="195">
        <v>2</v>
      </c>
      <c r="E1408" s="195">
        <v>282</v>
      </c>
      <c r="F1408" s="195" t="s">
        <v>2502</v>
      </c>
      <c r="G1408" s="195" t="s">
        <v>419</v>
      </c>
      <c r="H1408" s="195">
        <v>246</v>
      </c>
      <c r="I1408" s="36" t="str">
        <f t="shared" si="21"/>
        <v>Gattis, Evan</v>
      </c>
    </row>
    <row r="1409" spans="1:9" x14ac:dyDescent="0.3">
      <c r="A1409" s="195">
        <v>1408</v>
      </c>
      <c r="B1409" s="195">
        <v>444432</v>
      </c>
      <c r="C1409" s="195">
        <v>0.92139518399999998</v>
      </c>
      <c r="D1409" s="195">
        <v>3</v>
      </c>
      <c r="E1409" s="195">
        <v>282</v>
      </c>
      <c r="F1409" s="195" t="s">
        <v>502</v>
      </c>
      <c r="G1409" s="195" t="s">
        <v>155</v>
      </c>
      <c r="H1409" s="195">
        <v>687</v>
      </c>
      <c r="I1409" s="36" t="str">
        <f t="shared" si="21"/>
        <v>Trumbo, Mark</v>
      </c>
    </row>
    <row r="1410" spans="1:9" x14ac:dyDescent="0.3">
      <c r="A1410" s="195">
        <v>1409</v>
      </c>
      <c r="B1410" s="195">
        <v>502110</v>
      </c>
      <c r="C1410" s="195">
        <v>0.91072998760000001</v>
      </c>
      <c r="D1410" s="195">
        <v>4</v>
      </c>
      <c r="E1410" s="195">
        <v>282</v>
      </c>
      <c r="F1410" s="195" t="s">
        <v>164</v>
      </c>
      <c r="G1410" s="195" t="s">
        <v>165</v>
      </c>
      <c r="H1410" s="195">
        <v>410</v>
      </c>
      <c r="I1410" s="36" t="str">
        <f t="shared" si="21"/>
        <v>Martinez, J.D.</v>
      </c>
    </row>
    <row r="1411" spans="1:9" x14ac:dyDescent="0.3">
      <c r="A1411" s="195">
        <v>1410</v>
      </c>
      <c r="B1411" s="195">
        <v>519317</v>
      </c>
      <c r="C1411" s="195">
        <v>0.90831239370000005</v>
      </c>
      <c r="D1411" s="195">
        <v>5</v>
      </c>
      <c r="E1411" s="195">
        <v>282</v>
      </c>
      <c r="F1411" s="195" t="s">
        <v>222</v>
      </c>
      <c r="G1411" s="195" t="s">
        <v>7279</v>
      </c>
      <c r="H1411" s="195">
        <v>651</v>
      </c>
      <c r="I1411" s="36" t="str">
        <f t="shared" ref="I1411:I1474" si="22">F1411&amp;", "&amp;G1411</f>
        <v>Stanton, Giancarlo</v>
      </c>
    </row>
    <row r="1412" spans="1:9" x14ac:dyDescent="0.3">
      <c r="A1412" s="195">
        <v>1411</v>
      </c>
      <c r="B1412" s="195">
        <v>571740</v>
      </c>
      <c r="C1412" s="195">
        <v>1</v>
      </c>
      <c r="D1412" s="195">
        <v>1</v>
      </c>
      <c r="E1412" s="195">
        <v>283</v>
      </c>
      <c r="F1412" s="195" t="s">
        <v>130</v>
      </c>
      <c r="G1412" s="195" t="s">
        <v>521</v>
      </c>
      <c r="H1412" s="195">
        <v>283</v>
      </c>
      <c r="I1412" s="36" t="str">
        <f t="shared" si="22"/>
        <v>Hamilton, Billy</v>
      </c>
    </row>
    <row r="1413" spans="1:9" x14ac:dyDescent="0.3">
      <c r="A1413" s="195">
        <v>1412</v>
      </c>
      <c r="B1413" s="195">
        <v>592261</v>
      </c>
      <c r="C1413" s="195">
        <v>0.92827138620000005</v>
      </c>
      <c r="D1413" s="195">
        <v>2</v>
      </c>
      <c r="E1413" s="195">
        <v>283</v>
      </c>
      <c r="F1413" s="195" t="s">
        <v>3935</v>
      </c>
      <c r="G1413" s="195" t="s">
        <v>3936</v>
      </c>
      <c r="H1413" s="195">
        <v>168</v>
      </c>
      <c r="I1413" s="36" t="str">
        <f t="shared" si="22"/>
        <v>DeShields, Delino</v>
      </c>
    </row>
    <row r="1414" spans="1:9" x14ac:dyDescent="0.3">
      <c r="A1414" s="195">
        <v>1413</v>
      </c>
      <c r="B1414" s="195">
        <v>502481</v>
      </c>
      <c r="C1414" s="195">
        <v>0.91803955380000002</v>
      </c>
      <c r="D1414" s="195">
        <v>3</v>
      </c>
      <c r="E1414" s="195">
        <v>283</v>
      </c>
      <c r="F1414" s="195" t="s">
        <v>97</v>
      </c>
      <c r="G1414" s="195" t="s">
        <v>96</v>
      </c>
      <c r="H1414" s="195">
        <v>192</v>
      </c>
      <c r="I1414" s="36" t="str">
        <f t="shared" si="22"/>
        <v>Dyson, Jarrod</v>
      </c>
    </row>
    <row r="1415" spans="1:9" x14ac:dyDescent="0.3">
      <c r="A1415" s="195">
        <v>1414</v>
      </c>
      <c r="B1415" s="195">
        <v>605480</v>
      </c>
      <c r="C1415" s="195">
        <v>0.901875274</v>
      </c>
      <c r="D1415" s="195">
        <v>4</v>
      </c>
      <c r="E1415" s="195">
        <v>283</v>
      </c>
      <c r="F1415" s="195" t="s">
        <v>216</v>
      </c>
      <c r="G1415" s="195" t="s">
        <v>4593</v>
      </c>
      <c r="H1415" s="195">
        <v>635</v>
      </c>
      <c r="I1415" s="36" t="str">
        <f t="shared" si="22"/>
        <v>Smith, Mallex</v>
      </c>
    </row>
    <row r="1416" spans="1:9" x14ac:dyDescent="0.3">
      <c r="A1416" s="195">
        <v>1415</v>
      </c>
      <c r="B1416" s="195">
        <v>607208</v>
      </c>
      <c r="C1416" s="195">
        <v>0.88981736990000004</v>
      </c>
      <c r="D1416" s="195">
        <v>5</v>
      </c>
      <c r="E1416" s="195">
        <v>283</v>
      </c>
      <c r="F1416" s="195" t="s">
        <v>316</v>
      </c>
      <c r="G1416" s="195" t="s">
        <v>4114</v>
      </c>
      <c r="H1416" s="195">
        <v>692</v>
      </c>
      <c r="I1416" s="36" t="str">
        <f t="shared" si="22"/>
        <v>Turner, Trea</v>
      </c>
    </row>
    <row r="1417" spans="1:9" x14ac:dyDescent="0.3">
      <c r="A1417" s="195">
        <v>1416</v>
      </c>
      <c r="B1417" s="195">
        <v>452672</v>
      </c>
      <c r="C1417" s="195">
        <v>1</v>
      </c>
      <c r="D1417" s="195">
        <v>1</v>
      </c>
      <c r="E1417" s="195">
        <v>284</v>
      </c>
      <c r="F1417" s="195" t="s">
        <v>288</v>
      </c>
      <c r="G1417" s="195" t="s">
        <v>38</v>
      </c>
      <c r="H1417" s="195">
        <v>284</v>
      </c>
      <c r="I1417" s="36" t="str">
        <f t="shared" si="22"/>
        <v>Hanigan, Ryan</v>
      </c>
    </row>
    <row r="1418" spans="1:9" x14ac:dyDescent="0.3">
      <c r="A1418" s="195">
        <v>1417</v>
      </c>
      <c r="B1418" s="195">
        <v>425900</v>
      </c>
      <c r="C1418" s="195">
        <v>0.94140564120000003</v>
      </c>
      <c r="D1418" s="195">
        <v>2</v>
      </c>
      <c r="E1418" s="195">
        <v>284</v>
      </c>
      <c r="F1418" s="195" t="s">
        <v>262</v>
      </c>
      <c r="G1418" s="195" t="s">
        <v>460</v>
      </c>
      <c r="H1418" s="195">
        <v>461</v>
      </c>
      <c r="I1418" s="36" t="str">
        <f t="shared" si="22"/>
        <v>Navarro, Dioner</v>
      </c>
    </row>
    <row r="1419" spans="1:9" x14ac:dyDescent="0.3">
      <c r="A1419" s="195">
        <v>1418</v>
      </c>
      <c r="B1419" s="195">
        <v>455755</v>
      </c>
      <c r="C1419" s="195">
        <v>0.93319004959999996</v>
      </c>
      <c r="D1419" s="195">
        <v>3</v>
      </c>
      <c r="E1419" s="195">
        <v>284</v>
      </c>
      <c r="F1419" s="195" t="s">
        <v>389</v>
      </c>
      <c r="G1419" s="195" t="s">
        <v>58</v>
      </c>
      <c r="H1419" s="195">
        <v>655</v>
      </c>
      <c r="I1419" s="36" t="str">
        <f t="shared" si="22"/>
        <v>Stewart, Chris</v>
      </c>
    </row>
    <row r="1420" spans="1:9" x14ac:dyDescent="0.3">
      <c r="A1420" s="195">
        <v>1419</v>
      </c>
      <c r="B1420" s="195">
        <v>431171</v>
      </c>
      <c r="C1420" s="195">
        <v>0.92810859339999996</v>
      </c>
      <c r="D1420" s="195">
        <v>4</v>
      </c>
      <c r="E1420" s="195">
        <v>284</v>
      </c>
      <c r="F1420" s="195" t="s">
        <v>446</v>
      </c>
      <c r="G1420" s="195" t="s">
        <v>292</v>
      </c>
      <c r="H1420" s="195">
        <v>425</v>
      </c>
      <c r="I1420" s="36" t="str">
        <f t="shared" si="22"/>
        <v>McGehee, Casey</v>
      </c>
    </row>
    <row r="1421" spans="1:9" x14ac:dyDescent="0.3">
      <c r="A1421" s="195">
        <v>1420</v>
      </c>
      <c r="B1421" s="195">
        <v>434563</v>
      </c>
      <c r="C1421" s="195">
        <v>0.91715858900000002</v>
      </c>
      <c r="D1421" s="195">
        <v>5</v>
      </c>
      <c r="E1421" s="195">
        <v>284</v>
      </c>
      <c r="F1421" s="195" t="s">
        <v>329</v>
      </c>
      <c r="G1421" s="195" t="s">
        <v>20</v>
      </c>
      <c r="H1421" s="195">
        <v>591</v>
      </c>
      <c r="I1421" s="36" t="str">
        <f t="shared" si="22"/>
        <v>Ruiz, Carlos</v>
      </c>
    </row>
    <row r="1422" spans="1:9" x14ac:dyDescent="0.3">
      <c r="A1422" s="195">
        <v>1421</v>
      </c>
      <c r="B1422" s="195">
        <v>571745</v>
      </c>
      <c r="C1422" s="195">
        <v>1</v>
      </c>
      <c r="D1422" s="195">
        <v>1</v>
      </c>
      <c r="E1422" s="195">
        <v>285</v>
      </c>
      <c r="F1422" s="195" t="s">
        <v>4789</v>
      </c>
      <c r="G1422" s="195" t="s">
        <v>158</v>
      </c>
      <c r="H1422" s="195">
        <v>285</v>
      </c>
      <c r="I1422" s="36" t="str">
        <f t="shared" si="22"/>
        <v>Haniger, Mitch</v>
      </c>
    </row>
    <row r="1423" spans="1:9" x14ac:dyDescent="0.3">
      <c r="A1423" s="195">
        <v>1422</v>
      </c>
      <c r="B1423" s="195">
        <v>518692</v>
      </c>
      <c r="C1423" s="195">
        <v>0.90042879789999997</v>
      </c>
      <c r="D1423" s="195">
        <v>2</v>
      </c>
      <c r="E1423" s="195">
        <v>285</v>
      </c>
      <c r="F1423" s="195" t="s">
        <v>418</v>
      </c>
      <c r="G1423" s="195" t="s">
        <v>417</v>
      </c>
      <c r="H1423" s="195">
        <v>227</v>
      </c>
      <c r="I1423" s="36" t="str">
        <f t="shared" si="22"/>
        <v>Freeman, Freddie</v>
      </c>
    </row>
    <row r="1424" spans="1:9" x14ac:dyDescent="0.3">
      <c r="A1424" s="195">
        <v>1423</v>
      </c>
      <c r="B1424" s="195">
        <v>542303</v>
      </c>
      <c r="C1424" s="195">
        <v>0.88087864910000002</v>
      </c>
      <c r="D1424" s="195">
        <v>3</v>
      </c>
      <c r="E1424" s="195">
        <v>285</v>
      </c>
      <c r="F1424" s="195" t="s">
        <v>2513</v>
      </c>
      <c r="G1424" s="195" t="s">
        <v>2514</v>
      </c>
      <c r="H1424" s="195">
        <v>483</v>
      </c>
      <c r="I1424" s="36" t="str">
        <f t="shared" si="22"/>
        <v>Ozuna, Marcell</v>
      </c>
    </row>
    <row r="1425" spans="1:9" x14ac:dyDescent="0.3">
      <c r="A1425" s="195">
        <v>1424</v>
      </c>
      <c r="B1425" s="195">
        <v>630111</v>
      </c>
      <c r="C1425" s="195">
        <v>0.86358297569999998</v>
      </c>
      <c r="D1425" s="195">
        <v>4</v>
      </c>
      <c r="E1425" s="195">
        <v>285</v>
      </c>
      <c r="F1425" s="195" t="s">
        <v>2980</v>
      </c>
      <c r="G1425" s="195" t="s">
        <v>4101</v>
      </c>
      <c r="H1425" s="195">
        <v>679</v>
      </c>
      <c r="I1425" s="36" t="str">
        <f t="shared" si="22"/>
        <v>Tomas, Yasmany</v>
      </c>
    </row>
    <row r="1426" spans="1:9" x14ac:dyDescent="0.3">
      <c r="A1426" s="195">
        <v>1425</v>
      </c>
      <c r="B1426" s="195">
        <v>543807</v>
      </c>
      <c r="C1426" s="195">
        <v>0.83824859709999999</v>
      </c>
      <c r="D1426" s="195">
        <v>5</v>
      </c>
      <c r="E1426" s="195">
        <v>285</v>
      </c>
      <c r="F1426" s="195" t="s">
        <v>2954</v>
      </c>
      <c r="G1426" s="195" t="s">
        <v>341</v>
      </c>
      <c r="H1426" s="195">
        <v>649</v>
      </c>
      <c r="I1426" s="36" t="str">
        <f t="shared" si="22"/>
        <v>Springer, George</v>
      </c>
    </row>
    <row r="1427" spans="1:9" x14ac:dyDescent="0.3">
      <c r="A1427" s="195">
        <v>1426</v>
      </c>
      <c r="B1427" s="195">
        <v>595238</v>
      </c>
      <c r="C1427" s="195">
        <v>1</v>
      </c>
      <c r="D1427" s="195">
        <v>1</v>
      </c>
      <c r="E1427" s="195">
        <v>286</v>
      </c>
      <c r="F1427" s="195" t="s">
        <v>6648</v>
      </c>
      <c r="G1427" s="195" t="s">
        <v>947</v>
      </c>
      <c r="H1427" s="195">
        <v>286</v>
      </c>
      <c r="I1427" s="36" t="str">
        <f t="shared" si="22"/>
        <v>Hannemann, Jacob</v>
      </c>
    </row>
    <row r="1428" spans="1:9" x14ac:dyDescent="0.3">
      <c r="A1428" s="195">
        <v>1427</v>
      </c>
      <c r="B1428" s="195">
        <v>607776</v>
      </c>
      <c r="C1428" s="195">
        <v>0.92095064059999998</v>
      </c>
      <c r="D1428" s="195">
        <v>2</v>
      </c>
      <c r="E1428" s="195">
        <v>286</v>
      </c>
      <c r="F1428" s="195" t="s">
        <v>4128</v>
      </c>
      <c r="G1428" s="195" t="s">
        <v>4129</v>
      </c>
      <c r="H1428" s="195">
        <v>734</v>
      </c>
      <c r="I1428" s="36" t="str">
        <f t="shared" si="22"/>
        <v>Williamson, Mac</v>
      </c>
    </row>
    <row r="1429" spans="1:9" x14ac:dyDescent="0.3">
      <c r="A1429" s="195">
        <v>1428</v>
      </c>
      <c r="B1429" s="195">
        <v>595426</v>
      </c>
      <c r="C1429" s="195">
        <v>0.91707695950000001</v>
      </c>
      <c r="D1429" s="195">
        <v>3</v>
      </c>
      <c r="E1429" s="195">
        <v>286</v>
      </c>
      <c r="F1429" s="195" t="s">
        <v>2532</v>
      </c>
      <c r="G1429" s="195" t="s">
        <v>893</v>
      </c>
      <c r="H1429" s="195">
        <v>652</v>
      </c>
      <c r="I1429" s="36" t="str">
        <f t="shared" si="22"/>
        <v>Stassi, Brock</v>
      </c>
    </row>
    <row r="1430" spans="1:9" x14ac:dyDescent="0.3">
      <c r="A1430" s="195">
        <v>1429</v>
      </c>
      <c r="B1430" s="195">
        <v>502029</v>
      </c>
      <c r="C1430" s="195">
        <v>0.91075723129999997</v>
      </c>
      <c r="D1430" s="195">
        <v>4</v>
      </c>
      <c r="E1430" s="195">
        <v>286</v>
      </c>
      <c r="F1430" s="195" t="s">
        <v>526</v>
      </c>
      <c r="G1430" s="195" t="s">
        <v>58</v>
      </c>
      <c r="H1430" s="195">
        <v>403</v>
      </c>
      <c r="I1430" s="36" t="str">
        <f t="shared" si="22"/>
        <v>Marrero, Chris</v>
      </c>
    </row>
    <row r="1431" spans="1:9" x14ac:dyDescent="0.3">
      <c r="A1431" s="195">
        <v>1430</v>
      </c>
      <c r="B1431" s="195">
        <v>572241</v>
      </c>
      <c r="C1431" s="195">
        <v>0.90847307850000003</v>
      </c>
      <c r="D1431" s="195">
        <v>5</v>
      </c>
      <c r="E1431" s="195">
        <v>286</v>
      </c>
      <c r="F1431" s="195" t="s">
        <v>6651</v>
      </c>
      <c r="G1431" s="195" t="s">
        <v>88</v>
      </c>
      <c r="H1431" s="195">
        <v>724</v>
      </c>
      <c r="I1431" s="36" t="str">
        <f t="shared" si="22"/>
        <v>Washington, David</v>
      </c>
    </row>
    <row r="1432" spans="1:9" x14ac:dyDescent="0.3">
      <c r="A1432" s="195">
        <v>1431</v>
      </c>
      <c r="B1432" s="195">
        <v>593700</v>
      </c>
      <c r="C1432" s="195">
        <v>1</v>
      </c>
      <c r="D1432" s="195">
        <v>1</v>
      </c>
      <c r="E1432" s="195">
        <v>287</v>
      </c>
      <c r="F1432" s="195" t="s">
        <v>4606</v>
      </c>
      <c r="G1432" s="195" t="s">
        <v>4607</v>
      </c>
      <c r="H1432" s="195">
        <v>287</v>
      </c>
      <c r="I1432" s="36" t="str">
        <f t="shared" si="22"/>
        <v>Hanson, Alen</v>
      </c>
    </row>
    <row r="1433" spans="1:9" x14ac:dyDescent="0.3">
      <c r="A1433" s="195">
        <v>1432</v>
      </c>
      <c r="B1433" s="195">
        <v>542454</v>
      </c>
      <c r="C1433" s="195">
        <v>0.93501797210000004</v>
      </c>
      <c r="D1433" s="195">
        <v>2</v>
      </c>
      <c r="E1433" s="195">
        <v>287</v>
      </c>
      <c r="F1433" s="195" t="s">
        <v>291</v>
      </c>
      <c r="G1433" s="195" t="s">
        <v>346</v>
      </c>
      <c r="H1433" s="195">
        <v>607</v>
      </c>
      <c r="I1433" s="36" t="str">
        <f t="shared" si="22"/>
        <v>Santana, Danny</v>
      </c>
    </row>
    <row r="1434" spans="1:9" x14ac:dyDescent="0.3">
      <c r="A1434" s="195">
        <v>1433</v>
      </c>
      <c r="B1434" s="195">
        <v>621439</v>
      </c>
      <c r="C1434" s="195">
        <v>0.88487152390000001</v>
      </c>
      <c r="D1434" s="195">
        <v>3</v>
      </c>
      <c r="E1434" s="195">
        <v>287</v>
      </c>
      <c r="F1434" s="195" t="s">
        <v>3898</v>
      </c>
      <c r="G1434" s="195" t="s">
        <v>3899</v>
      </c>
      <c r="H1434" s="195">
        <v>94</v>
      </c>
      <c r="I1434" s="36" t="str">
        <f t="shared" si="22"/>
        <v>Buxton, Byron</v>
      </c>
    </row>
    <row r="1435" spans="1:9" x14ac:dyDescent="0.3">
      <c r="A1435" s="195">
        <v>1434</v>
      </c>
      <c r="B1435" s="195">
        <v>545338</v>
      </c>
      <c r="C1435" s="195">
        <v>0.88109323210000001</v>
      </c>
      <c r="D1435" s="195">
        <v>4</v>
      </c>
      <c r="E1435" s="195">
        <v>287</v>
      </c>
      <c r="F1435" s="195" t="s">
        <v>125</v>
      </c>
      <c r="G1435" s="195" t="s">
        <v>161</v>
      </c>
      <c r="H1435" s="195">
        <v>223</v>
      </c>
      <c r="I1435" s="36" t="str">
        <f t="shared" si="22"/>
        <v>Franklin, Nick</v>
      </c>
    </row>
    <row r="1436" spans="1:9" x14ac:dyDescent="0.3">
      <c r="A1436" s="195">
        <v>1435</v>
      </c>
      <c r="B1436" s="195">
        <v>592863</v>
      </c>
      <c r="C1436" s="195">
        <v>0.87185085740000001</v>
      </c>
      <c r="D1436" s="195">
        <v>5</v>
      </c>
      <c r="E1436" s="195">
        <v>287</v>
      </c>
      <c r="F1436" s="195" t="s">
        <v>2085</v>
      </c>
      <c r="G1436" s="195" t="s">
        <v>4125</v>
      </c>
      <c r="H1436" s="195">
        <v>732</v>
      </c>
      <c r="I1436" s="36" t="str">
        <f t="shared" si="22"/>
        <v>Williams, Mason</v>
      </c>
    </row>
    <row r="1437" spans="1:9" x14ac:dyDescent="0.3">
      <c r="A1437" s="195">
        <v>1436</v>
      </c>
      <c r="B1437" s="195">
        <v>664023</v>
      </c>
      <c r="C1437" s="195">
        <v>1</v>
      </c>
      <c r="D1437" s="195">
        <v>1</v>
      </c>
      <c r="E1437" s="195">
        <v>288</v>
      </c>
      <c r="F1437" s="195" t="s">
        <v>2091</v>
      </c>
      <c r="G1437" s="195" t="s">
        <v>375</v>
      </c>
      <c r="H1437" s="195">
        <v>288</v>
      </c>
      <c r="I1437" s="36" t="str">
        <f t="shared" si="22"/>
        <v>Happ, Ian</v>
      </c>
    </row>
    <row r="1438" spans="1:9" x14ac:dyDescent="0.3">
      <c r="A1438" s="195">
        <v>1437</v>
      </c>
      <c r="B1438" s="195">
        <v>596115</v>
      </c>
      <c r="C1438" s="195">
        <v>0.85711300960000003</v>
      </c>
      <c r="D1438" s="195">
        <v>2</v>
      </c>
      <c r="E1438" s="195">
        <v>288</v>
      </c>
      <c r="F1438" s="195" t="s">
        <v>4582</v>
      </c>
      <c r="G1438" s="195" t="s">
        <v>77</v>
      </c>
      <c r="H1438" s="195">
        <v>656</v>
      </c>
      <c r="I1438" s="36" t="str">
        <f t="shared" si="22"/>
        <v>Story, Trevor</v>
      </c>
    </row>
    <row r="1439" spans="1:9" x14ac:dyDescent="0.3">
      <c r="A1439" s="195">
        <v>1438</v>
      </c>
      <c r="B1439" s="195">
        <v>608336</v>
      </c>
      <c r="C1439" s="195">
        <v>0.80540551630000001</v>
      </c>
      <c r="D1439" s="195">
        <v>3</v>
      </c>
      <c r="E1439" s="195">
        <v>288</v>
      </c>
      <c r="F1439" s="195" t="s">
        <v>3960</v>
      </c>
      <c r="G1439" s="195" t="s">
        <v>115</v>
      </c>
      <c r="H1439" s="195">
        <v>235</v>
      </c>
      <c r="I1439" s="36" t="str">
        <f t="shared" si="22"/>
        <v>Gallo, Joey</v>
      </c>
    </row>
    <row r="1440" spans="1:9" x14ac:dyDescent="0.3">
      <c r="A1440" s="195">
        <v>1439</v>
      </c>
      <c r="B1440" s="195">
        <v>642086</v>
      </c>
      <c r="C1440" s="195">
        <v>0.76263666730000002</v>
      </c>
      <c r="D1440" s="195">
        <v>4</v>
      </c>
      <c r="E1440" s="195">
        <v>288</v>
      </c>
      <c r="F1440" s="195" t="s">
        <v>216</v>
      </c>
      <c r="G1440" s="195" t="s">
        <v>3351</v>
      </c>
      <c r="H1440" s="195">
        <v>632</v>
      </c>
      <c r="I1440" s="36" t="str">
        <f t="shared" si="22"/>
        <v>Smith, Dominic</v>
      </c>
    </row>
    <row r="1441" spans="1:9" x14ac:dyDescent="0.3">
      <c r="A1441" s="195">
        <v>1440</v>
      </c>
      <c r="B1441" s="195">
        <v>543543</v>
      </c>
      <c r="C1441" s="195">
        <v>0.74787391179999996</v>
      </c>
      <c r="D1441" s="195">
        <v>5</v>
      </c>
      <c r="E1441" s="195">
        <v>288</v>
      </c>
      <c r="F1441" s="195" t="s">
        <v>175</v>
      </c>
      <c r="G1441" s="195" t="s">
        <v>217</v>
      </c>
      <c r="H1441" s="195">
        <v>433</v>
      </c>
      <c r="I1441" s="36" t="str">
        <f t="shared" si="22"/>
        <v>Miller, Brad</v>
      </c>
    </row>
    <row r="1442" spans="1:9" x14ac:dyDescent="0.3">
      <c r="A1442" s="195">
        <v>1441</v>
      </c>
      <c r="B1442" s="195">
        <v>429666</v>
      </c>
      <c r="C1442" s="195">
        <v>1</v>
      </c>
      <c r="D1442" s="195">
        <v>1</v>
      </c>
      <c r="E1442" s="195">
        <v>289</v>
      </c>
      <c r="F1442" s="195" t="s">
        <v>309</v>
      </c>
      <c r="G1442" s="195" t="s">
        <v>308</v>
      </c>
      <c r="H1442" s="195">
        <v>289</v>
      </c>
      <c r="I1442" s="36" t="str">
        <f t="shared" si="22"/>
        <v>Hardy, J.J.</v>
      </c>
    </row>
    <row r="1443" spans="1:9" x14ac:dyDescent="0.3">
      <c r="A1443" s="195">
        <v>1442</v>
      </c>
      <c r="B1443" s="195">
        <v>446381</v>
      </c>
      <c r="C1443" s="195">
        <v>0.89444826720000004</v>
      </c>
      <c r="D1443" s="195">
        <v>2</v>
      </c>
      <c r="E1443" s="195">
        <v>289</v>
      </c>
      <c r="F1443" s="195" t="s">
        <v>478</v>
      </c>
      <c r="G1443" s="195" t="s">
        <v>477</v>
      </c>
      <c r="H1443" s="195">
        <v>45</v>
      </c>
      <c r="I1443" s="36" t="str">
        <f t="shared" si="22"/>
        <v>Barney, Darwin</v>
      </c>
    </row>
    <row r="1444" spans="1:9" x14ac:dyDescent="0.3">
      <c r="A1444" s="195">
        <v>1443</v>
      </c>
      <c r="B1444" s="195">
        <v>493351</v>
      </c>
      <c r="C1444" s="195">
        <v>0.8707487786</v>
      </c>
      <c r="D1444" s="195">
        <v>3</v>
      </c>
      <c r="E1444" s="195">
        <v>289</v>
      </c>
      <c r="F1444" s="195" t="s">
        <v>194</v>
      </c>
      <c r="G1444" s="195" t="s">
        <v>426</v>
      </c>
      <c r="H1444" s="195">
        <v>541</v>
      </c>
      <c r="I1444" s="36" t="str">
        <f t="shared" si="22"/>
        <v>Ramirez, Alexei</v>
      </c>
    </row>
    <row r="1445" spans="1:9" x14ac:dyDescent="0.3">
      <c r="A1445" s="195">
        <v>1444</v>
      </c>
      <c r="B1445" s="195">
        <v>430947</v>
      </c>
      <c r="C1445" s="195">
        <v>0.86811461879999996</v>
      </c>
      <c r="D1445" s="195">
        <v>4</v>
      </c>
      <c r="E1445" s="195">
        <v>289</v>
      </c>
      <c r="F1445" s="195" t="s">
        <v>273</v>
      </c>
      <c r="G1445" s="195" t="s">
        <v>9</v>
      </c>
      <c r="H1445" s="195">
        <v>39</v>
      </c>
      <c r="I1445" s="36" t="str">
        <f t="shared" si="22"/>
        <v>Aybar, Erick</v>
      </c>
    </row>
    <row r="1446" spans="1:9" x14ac:dyDescent="0.3">
      <c r="A1446" s="195">
        <v>1445</v>
      </c>
      <c r="B1446" s="195">
        <v>453064</v>
      </c>
      <c r="C1446" s="195">
        <v>0.85035682349999997</v>
      </c>
      <c r="D1446" s="195">
        <v>5</v>
      </c>
      <c r="E1446" s="195">
        <v>289</v>
      </c>
      <c r="F1446" s="195" t="s">
        <v>303</v>
      </c>
      <c r="G1446" s="195" t="s">
        <v>256</v>
      </c>
      <c r="H1446" s="195">
        <v>689</v>
      </c>
      <c r="I1446" s="36" t="str">
        <f t="shared" si="22"/>
        <v>Tulowitzki, Troy</v>
      </c>
    </row>
    <row r="1447" spans="1:9" x14ac:dyDescent="0.3">
      <c r="A1447" s="195">
        <v>1446</v>
      </c>
      <c r="B1447" s="195">
        <v>547180</v>
      </c>
      <c r="C1447" s="195">
        <v>1</v>
      </c>
      <c r="D1447" s="195">
        <v>1</v>
      </c>
      <c r="E1447" s="195">
        <v>290</v>
      </c>
      <c r="F1447" s="195" t="s">
        <v>888</v>
      </c>
      <c r="G1447" s="195" t="s">
        <v>889</v>
      </c>
      <c r="H1447" s="195">
        <v>290</v>
      </c>
      <c r="I1447" s="36" t="str">
        <f t="shared" si="22"/>
        <v>Harper, Bryce</v>
      </c>
    </row>
    <row r="1448" spans="1:9" x14ac:dyDescent="0.3">
      <c r="A1448" s="195">
        <v>1447</v>
      </c>
      <c r="B1448" s="195">
        <v>545361</v>
      </c>
      <c r="C1448" s="195">
        <v>0.95474677200000002</v>
      </c>
      <c r="D1448" s="195">
        <v>2</v>
      </c>
      <c r="E1448" s="195">
        <v>290</v>
      </c>
      <c r="F1448" s="195" t="s">
        <v>231</v>
      </c>
      <c r="G1448" s="195" t="s">
        <v>221</v>
      </c>
      <c r="H1448" s="195">
        <v>686</v>
      </c>
      <c r="I1448" s="36" t="str">
        <f t="shared" si="22"/>
        <v>Trout, Mike</v>
      </c>
    </row>
    <row r="1449" spans="1:9" x14ac:dyDescent="0.3">
      <c r="A1449" s="195">
        <v>1448</v>
      </c>
      <c r="B1449" s="195">
        <v>592178</v>
      </c>
      <c r="C1449" s="195">
        <v>0.90468458640000005</v>
      </c>
      <c r="D1449" s="195">
        <v>3</v>
      </c>
      <c r="E1449" s="195">
        <v>290</v>
      </c>
      <c r="F1449" s="195" t="s">
        <v>3891</v>
      </c>
      <c r="G1449" s="195" t="s">
        <v>1758</v>
      </c>
      <c r="H1449" s="195">
        <v>87</v>
      </c>
      <c r="I1449" s="36" t="str">
        <f t="shared" si="22"/>
        <v>Bryant, Kris</v>
      </c>
    </row>
    <row r="1450" spans="1:9" x14ac:dyDescent="0.3">
      <c r="A1450" s="195">
        <v>1449</v>
      </c>
      <c r="B1450" s="195">
        <v>502671</v>
      </c>
      <c r="C1450" s="195">
        <v>0.88010124489999997</v>
      </c>
      <c r="D1450" s="195">
        <v>4</v>
      </c>
      <c r="E1450" s="195">
        <v>290</v>
      </c>
      <c r="F1450" s="195" t="s">
        <v>515</v>
      </c>
      <c r="G1450" s="195" t="s">
        <v>277</v>
      </c>
      <c r="H1450" s="195">
        <v>255</v>
      </c>
      <c r="I1450" s="36" t="str">
        <f t="shared" si="22"/>
        <v>Goldschmidt, Paul</v>
      </c>
    </row>
    <row r="1451" spans="1:9" x14ac:dyDescent="0.3">
      <c r="A1451" s="195">
        <v>1450</v>
      </c>
      <c r="B1451" s="195">
        <v>467793</v>
      </c>
      <c r="C1451" s="195">
        <v>0.87370399190000003</v>
      </c>
      <c r="D1451" s="195">
        <v>5</v>
      </c>
      <c r="E1451" s="195">
        <v>290</v>
      </c>
      <c r="F1451" s="195" t="s">
        <v>291</v>
      </c>
      <c r="G1451" s="195" t="s">
        <v>20</v>
      </c>
      <c r="H1451" s="195">
        <v>606</v>
      </c>
      <c r="I1451" s="36" t="str">
        <f t="shared" si="22"/>
        <v>Santana, Carlos</v>
      </c>
    </row>
    <row r="1452" spans="1:9" x14ac:dyDescent="0.3">
      <c r="A1452" s="195">
        <v>1451</v>
      </c>
      <c r="B1452" s="195">
        <v>543281</v>
      </c>
      <c r="C1452" s="195">
        <v>1</v>
      </c>
      <c r="D1452" s="195">
        <v>1</v>
      </c>
      <c r="E1452" s="195">
        <v>291</v>
      </c>
      <c r="F1452" s="195" t="s">
        <v>500</v>
      </c>
      <c r="G1452" s="195" t="s">
        <v>129</v>
      </c>
      <c r="H1452" s="195">
        <v>291</v>
      </c>
      <c r="I1452" s="36" t="str">
        <f t="shared" si="22"/>
        <v>Harrison, Josh</v>
      </c>
    </row>
    <row r="1453" spans="1:9" x14ac:dyDescent="0.3">
      <c r="A1453" s="195">
        <v>1452</v>
      </c>
      <c r="B1453" s="195">
        <v>516416</v>
      </c>
      <c r="C1453" s="195">
        <v>0.97194981629999999</v>
      </c>
      <c r="D1453" s="195">
        <v>2</v>
      </c>
      <c r="E1453" s="195">
        <v>291</v>
      </c>
      <c r="F1453" s="195" t="s">
        <v>912</v>
      </c>
      <c r="G1453" s="195" t="s">
        <v>913</v>
      </c>
      <c r="H1453" s="195">
        <v>621</v>
      </c>
      <c r="I1453" s="36" t="str">
        <f t="shared" si="22"/>
        <v>Segura, Jean</v>
      </c>
    </row>
    <row r="1454" spans="1:9" x14ac:dyDescent="0.3">
      <c r="A1454" s="195">
        <v>1453</v>
      </c>
      <c r="B1454" s="195">
        <v>462101</v>
      </c>
      <c r="C1454" s="195">
        <v>0.96788543019999995</v>
      </c>
      <c r="D1454" s="195">
        <v>3</v>
      </c>
      <c r="E1454" s="195">
        <v>291</v>
      </c>
      <c r="F1454" s="195" t="s">
        <v>414</v>
      </c>
      <c r="G1454" s="195" t="s">
        <v>413</v>
      </c>
      <c r="H1454" s="195">
        <v>27</v>
      </c>
      <c r="I1454" s="36" t="str">
        <f t="shared" si="22"/>
        <v>Andrus, Elvis</v>
      </c>
    </row>
    <row r="1455" spans="1:9" x14ac:dyDescent="0.3">
      <c r="A1455" s="195">
        <v>1454</v>
      </c>
      <c r="B1455" s="195">
        <v>592743</v>
      </c>
      <c r="C1455" s="195">
        <v>0.9382574441</v>
      </c>
      <c r="D1455" s="195">
        <v>4</v>
      </c>
      <c r="E1455" s="195">
        <v>291</v>
      </c>
      <c r="F1455" s="195" t="s">
        <v>915</v>
      </c>
      <c r="G1455" s="195" t="s">
        <v>916</v>
      </c>
      <c r="H1455" s="195">
        <v>629</v>
      </c>
      <c r="I1455" s="36" t="str">
        <f t="shared" si="22"/>
        <v>Simmons, Andrelton</v>
      </c>
    </row>
    <row r="1456" spans="1:9" x14ac:dyDescent="0.3">
      <c r="A1456" s="195">
        <v>1455</v>
      </c>
      <c r="B1456" s="195">
        <v>593160</v>
      </c>
      <c r="C1456" s="195">
        <v>0.92809044200000002</v>
      </c>
      <c r="D1456" s="195">
        <v>5</v>
      </c>
      <c r="E1456" s="195">
        <v>291</v>
      </c>
      <c r="F1456" s="195" t="s">
        <v>5209</v>
      </c>
      <c r="G1456" s="195" t="s">
        <v>5210</v>
      </c>
      <c r="H1456" s="195">
        <v>430</v>
      </c>
      <c r="I1456" s="36" t="str">
        <f t="shared" si="22"/>
        <v>Merrifield, Whit</v>
      </c>
    </row>
    <row r="1457" spans="1:9" x14ac:dyDescent="0.3">
      <c r="A1457" s="195">
        <v>1456</v>
      </c>
      <c r="B1457" s="195">
        <v>669720</v>
      </c>
      <c r="C1457" s="195">
        <v>1</v>
      </c>
      <c r="D1457" s="195">
        <v>1</v>
      </c>
      <c r="E1457" s="195">
        <v>292</v>
      </c>
      <c r="F1457" s="195" t="s">
        <v>6629</v>
      </c>
      <c r="G1457" s="195" t="s">
        <v>141</v>
      </c>
      <c r="H1457" s="195">
        <v>292</v>
      </c>
      <c r="I1457" s="36" t="str">
        <f t="shared" si="22"/>
        <v>Hays, Austin</v>
      </c>
    </row>
    <row r="1458" spans="1:9" x14ac:dyDescent="0.3">
      <c r="A1458" s="195">
        <v>1457</v>
      </c>
      <c r="B1458" s="195">
        <v>623993</v>
      </c>
      <c r="C1458" s="195">
        <v>0.95917817400000005</v>
      </c>
      <c r="D1458" s="195">
        <v>2</v>
      </c>
      <c r="E1458" s="195">
        <v>292</v>
      </c>
      <c r="F1458" s="195" t="s">
        <v>6632</v>
      </c>
      <c r="G1458" s="195" t="s">
        <v>339</v>
      </c>
      <c r="H1458" s="195">
        <v>609</v>
      </c>
      <c r="I1458" s="36" t="str">
        <f t="shared" si="22"/>
        <v>Santander, Anthony</v>
      </c>
    </row>
    <row r="1459" spans="1:9" x14ac:dyDescent="0.3">
      <c r="A1459" s="195">
        <v>1458</v>
      </c>
      <c r="B1459" s="195">
        <v>546990</v>
      </c>
      <c r="C1459" s="195">
        <v>0.94167711480000005</v>
      </c>
      <c r="D1459" s="195">
        <v>3</v>
      </c>
      <c r="E1459" s="195">
        <v>292</v>
      </c>
      <c r="F1459" s="195" t="s">
        <v>6638</v>
      </c>
      <c r="G1459" s="195" t="s">
        <v>339</v>
      </c>
      <c r="H1459" s="195">
        <v>14</v>
      </c>
      <c r="I1459" s="36" t="str">
        <f t="shared" si="22"/>
        <v>Alford, Anthony</v>
      </c>
    </row>
    <row r="1460" spans="1:9" x14ac:dyDescent="0.3">
      <c r="A1460" s="195">
        <v>1459</v>
      </c>
      <c r="B1460" s="195">
        <v>624414</v>
      </c>
      <c r="C1460" s="195">
        <v>0.84890720689999999</v>
      </c>
      <c r="D1460" s="195">
        <v>4</v>
      </c>
      <c r="E1460" s="195">
        <v>292</v>
      </c>
      <c r="F1460" s="195" t="s">
        <v>5782</v>
      </c>
      <c r="G1460" s="195" t="s">
        <v>64</v>
      </c>
      <c r="H1460" s="195">
        <v>33</v>
      </c>
      <c r="I1460" s="36" t="str">
        <f t="shared" si="22"/>
        <v>Arroyo, Christian</v>
      </c>
    </row>
    <row r="1461" spans="1:9" x14ac:dyDescent="0.3">
      <c r="A1461" s="195">
        <v>1460</v>
      </c>
      <c r="B1461" s="195">
        <v>664057</v>
      </c>
      <c r="C1461" s="195">
        <v>0.84244115959999999</v>
      </c>
      <c r="D1461" s="195">
        <v>5</v>
      </c>
      <c r="E1461" s="195">
        <v>292</v>
      </c>
      <c r="F1461" s="195" t="s">
        <v>6430</v>
      </c>
      <c r="G1461" s="195" t="s">
        <v>40</v>
      </c>
      <c r="H1461" s="195">
        <v>654</v>
      </c>
      <c r="I1461" s="36" t="str">
        <f t="shared" si="22"/>
        <v>Stevenson, Andrew</v>
      </c>
    </row>
    <row r="1462" spans="1:9" x14ac:dyDescent="0.3">
      <c r="A1462" s="195">
        <v>1461</v>
      </c>
      <c r="B1462" s="195">
        <v>571757</v>
      </c>
      <c r="C1462" s="195">
        <v>1</v>
      </c>
      <c r="D1462" s="195">
        <v>1</v>
      </c>
      <c r="E1462" s="195">
        <v>293</v>
      </c>
      <c r="F1462" s="195" t="s">
        <v>5100</v>
      </c>
      <c r="G1462" s="195" t="s">
        <v>134</v>
      </c>
      <c r="H1462" s="195">
        <v>293</v>
      </c>
      <c r="I1462" s="36" t="str">
        <f t="shared" si="22"/>
        <v>Hazelbaker, Jeremy</v>
      </c>
    </row>
    <row r="1463" spans="1:9" x14ac:dyDescent="0.3">
      <c r="A1463" s="195">
        <v>1462</v>
      </c>
      <c r="B1463" s="195">
        <v>571812</v>
      </c>
      <c r="C1463" s="195">
        <v>0.9656409158</v>
      </c>
      <c r="D1463" s="195">
        <v>2</v>
      </c>
      <c r="E1463" s="195">
        <v>293</v>
      </c>
      <c r="F1463" s="195" t="s">
        <v>4880</v>
      </c>
      <c r="G1463" s="195" t="s">
        <v>29</v>
      </c>
      <c r="H1463" s="195">
        <v>338</v>
      </c>
      <c r="I1463" s="36" t="str">
        <f t="shared" si="22"/>
        <v>Jensen, Kyle</v>
      </c>
    </row>
    <row r="1464" spans="1:9" x14ac:dyDescent="0.3">
      <c r="A1464" s="195">
        <v>1463</v>
      </c>
      <c r="B1464" s="195">
        <v>570615</v>
      </c>
      <c r="C1464" s="195">
        <v>0.81181260209999995</v>
      </c>
      <c r="D1464" s="195">
        <v>3</v>
      </c>
      <c r="E1464" s="195">
        <v>293</v>
      </c>
      <c r="F1464" s="195" t="s">
        <v>2977</v>
      </c>
      <c r="G1464" s="195" t="s">
        <v>274</v>
      </c>
      <c r="H1464" s="195">
        <v>451</v>
      </c>
      <c r="I1464" s="36" t="str">
        <f t="shared" si="22"/>
        <v>Moya, Steven</v>
      </c>
    </row>
    <row r="1465" spans="1:9" x14ac:dyDescent="0.3">
      <c r="A1465" s="195">
        <v>1464</v>
      </c>
      <c r="B1465" s="195">
        <v>607385</v>
      </c>
      <c r="C1465" s="195">
        <v>0.80815308119999996</v>
      </c>
      <c r="D1465" s="195">
        <v>4</v>
      </c>
      <c r="E1465" s="195">
        <v>293</v>
      </c>
      <c r="F1465" s="195" t="s">
        <v>2076</v>
      </c>
      <c r="G1465" s="195" t="s">
        <v>67</v>
      </c>
      <c r="H1465" s="195">
        <v>135</v>
      </c>
      <c r="I1465" s="36" t="str">
        <f t="shared" si="22"/>
        <v>Collins, Tyler</v>
      </c>
    </row>
    <row r="1466" spans="1:9" x14ac:dyDescent="0.3">
      <c r="A1466" s="195">
        <v>1465</v>
      </c>
      <c r="B1466" s="195">
        <v>607776</v>
      </c>
      <c r="C1466" s="195">
        <v>0.80617144860000001</v>
      </c>
      <c r="D1466" s="195">
        <v>5</v>
      </c>
      <c r="E1466" s="195">
        <v>293</v>
      </c>
      <c r="F1466" s="195" t="s">
        <v>4128</v>
      </c>
      <c r="G1466" s="195" t="s">
        <v>4129</v>
      </c>
      <c r="H1466" s="195">
        <v>734</v>
      </c>
      <c r="I1466" s="36" t="str">
        <f t="shared" si="22"/>
        <v>Williamson, Mac</v>
      </c>
    </row>
    <row r="1467" spans="1:9" x14ac:dyDescent="0.3">
      <c r="A1467" s="195">
        <v>1466</v>
      </c>
      <c r="B1467" s="195">
        <v>452104</v>
      </c>
      <c r="C1467" s="195">
        <v>1</v>
      </c>
      <c r="D1467" s="195">
        <v>1</v>
      </c>
      <c r="E1467" s="195">
        <v>294</v>
      </c>
      <c r="F1467" s="195" t="s">
        <v>470</v>
      </c>
      <c r="G1467" s="195" t="s">
        <v>371</v>
      </c>
      <c r="H1467" s="195">
        <v>294</v>
      </c>
      <c r="I1467" s="36" t="str">
        <f t="shared" si="22"/>
        <v>Headley, Chase</v>
      </c>
    </row>
    <row r="1468" spans="1:9" x14ac:dyDescent="0.3">
      <c r="A1468" s="195">
        <v>1467</v>
      </c>
      <c r="B1468" s="195">
        <v>501896</v>
      </c>
      <c r="C1468" s="195">
        <v>0.91692748509999999</v>
      </c>
      <c r="D1468" s="195">
        <v>2</v>
      </c>
      <c r="E1468" s="195">
        <v>294</v>
      </c>
      <c r="F1468" s="195" t="s">
        <v>428</v>
      </c>
      <c r="G1468" s="195" t="s">
        <v>88</v>
      </c>
      <c r="H1468" s="195">
        <v>229</v>
      </c>
      <c r="I1468" s="36" t="str">
        <f t="shared" si="22"/>
        <v>Freese, David</v>
      </c>
    </row>
    <row r="1469" spans="1:9" x14ac:dyDescent="0.3">
      <c r="A1469" s="195">
        <v>1468</v>
      </c>
      <c r="B1469" s="195">
        <v>408045</v>
      </c>
      <c r="C1469" s="195">
        <v>0.87247204950000001</v>
      </c>
      <c r="D1469" s="195">
        <v>3</v>
      </c>
      <c r="E1469" s="195">
        <v>294</v>
      </c>
      <c r="F1469" s="195" t="s">
        <v>272</v>
      </c>
      <c r="G1469" s="195" t="s">
        <v>22</v>
      </c>
      <c r="H1469" s="195">
        <v>416</v>
      </c>
      <c r="I1469" s="36" t="str">
        <f t="shared" si="22"/>
        <v>Mauer, Joe</v>
      </c>
    </row>
    <row r="1470" spans="1:9" x14ac:dyDescent="0.3">
      <c r="A1470" s="195">
        <v>1469</v>
      </c>
      <c r="B1470" s="195">
        <v>455976</v>
      </c>
      <c r="C1470" s="195">
        <v>0.86331128059999995</v>
      </c>
      <c r="D1470" s="195">
        <v>4</v>
      </c>
      <c r="E1470" s="195">
        <v>294</v>
      </c>
      <c r="F1470" s="195" t="s">
        <v>162</v>
      </c>
      <c r="G1470" s="195" t="s">
        <v>161</v>
      </c>
      <c r="H1470" s="195">
        <v>402</v>
      </c>
      <c r="I1470" s="36" t="str">
        <f t="shared" si="22"/>
        <v>Markakis, Nick</v>
      </c>
    </row>
    <row r="1471" spans="1:9" x14ac:dyDescent="0.3">
      <c r="A1471" s="195">
        <v>1470</v>
      </c>
      <c r="B1471" s="195">
        <v>408236</v>
      </c>
      <c r="C1471" s="195">
        <v>0.85472110970000004</v>
      </c>
      <c r="D1471" s="195">
        <v>5</v>
      </c>
      <c r="E1471" s="195">
        <v>294</v>
      </c>
      <c r="F1471" s="195" t="s">
        <v>121</v>
      </c>
      <c r="G1471" s="195" t="s">
        <v>306</v>
      </c>
      <c r="H1471" s="195">
        <v>259</v>
      </c>
      <c r="I1471" s="36" t="str">
        <f t="shared" si="22"/>
        <v>Gonzalez, Adrian</v>
      </c>
    </row>
    <row r="1472" spans="1:9" x14ac:dyDescent="0.3">
      <c r="A1472" s="195">
        <v>1471</v>
      </c>
      <c r="B1472" s="195">
        <v>592387</v>
      </c>
      <c r="C1472" s="195">
        <v>1</v>
      </c>
      <c r="D1472" s="195">
        <v>1</v>
      </c>
      <c r="E1472" s="195">
        <v>295</v>
      </c>
      <c r="F1472" s="195" t="s">
        <v>5193</v>
      </c>
      <c r="G1472" s="195" t="s">
        <v>5194</v>
      </c>
      <c r="H1472" s="195">
        <v>295</v>
      </c>
      <c r="I1472" s="36" t="str">
        <f t="shared" si="22"/>
        <v>Healy, Ryon</v>
      </c>
    </row>
    <row r="1473" spans="1:9" x14ac:dyDescent="0.3">
      <c r="A1473" s="195">
        <v>1472</v>
      </c>
      <c r="B1473" s="195">
        <v>521692</v>
      </c>
      <c r="C1473" s="195">
        <v>0.92477036239999999</v>
      </c>
      <c r="D1473" s="195">
        <v>2</v>
      </c>
      <c r="E1473" s="195">
        <v>295</v>
      </c>
      <c r="F1473" s="195" t="s">
        <v>481</v>
      </c>
      <c r="G1473" s="195" t="s">
        <v>480</v>
      </c>
      <c r="H1473" s="195">
        <v>510</v>
      </c>
      <c r="I1473" s="36" t="str">
        <f t="shared" si="22"/>
        <v>Perez, Salvador</v>
      </c>
    </row>
    <row r="1474" spans="1:9" x14ac:dyDescent="0.3">
      <c r="A1474" s="195">
        <v>1473</v>
      </c>
      <c r="B1474" s="195">
        <v>570731</v>
      </c>
      <c r="C1474" s="195">
        <v>0.92171157859999997</v>
      </c>
      <c r="D1474" s="195">
        <v>3</v>
      </c>
      <c r="E1474" s="195">
        <v>295</v>
      </c>
      <c r="F1474" s="195" t="s">
        <v>2533</v>
      </c>
      <c r="G1474" s="195" t="s">
        <v>234</v>
      </c>
      <c r="H1474" s="195">
        <v>615</v>
      </c>
      <c r="I1474" s="36" t="str">
        <f t="shared" si="22"/>
        <v>Schoop, Jonathan</v>
      </c>
    </row>
    <row r="1475" spans="1:9" x14ac:dyDescent="0.3">
      <c r="A1475" s="195">
        <v>1474</v>
      </c>
      <c r="B1475" s="195">
        <v>543768</v>
      </c>
      <c r="C1475" s="195">
        <v>0.87110747209999995</v>
      </c>
      <c r="D1475" s="195">
        <v>4</v>
      </c>
      <c r="E1475" s="195">
        <v>295</v>
      </c>
      <c r="F1475" s="195" t="s">
        <v>1818</v>
      </c>
      <c r="G1475" s="195" t="s">
        <v>128</v>
      </c>
      <c r="H1475" s="195">
        <v>626</v>
      </c>
      <c r="I1475" s="36" t="str">
        <f t="shared" ref="I1475:I1538" si="23">F1475&amp;", "&amp;G1475</f>
        <v>Shaw, Travis</v>
      </c>
    </row>
    <row r="1476" spans="1:9" x14ac:dyDescent="0.3">
      <c r="A1476" s="195">
        <v>1475</v>
      </c>
      <c r="B1476" s="195">
        <v>630111</v>
      </c>
      <c r="C1476" s="195">
        <v>0.86405305430000001</v>
      </c>
      <c r="D1476" s="195">
        <v>5</v>
      </c>
      <c r="E1476" s="195">
        <v>295</v>
      </c>
      <c r="F1476" s="195" t="s">
        <v>2980</v>
      </c>
      <c r="G1476" s="195" t="s">
        <v>4101</v>
      </c>
      <c r="H1476" s="195">
        <v>679</v>
      </c>
      <c r="I1476" s="36" t="str">
        <f t="shared" si="23"/>
        <v>Tomas, Yasmany</v>
      </c>
    </row>
    <row r="1477" spans="1:9" x14ac:dyDescent="0.3">
      <c r="A1477" s="195">
        <v>1476</v>
      </c>
      <c r="B1477" s="195">
        <v>588751</v>
      </c>
      <c r="C1477" s="195">
        <v>1</v>
      </c>
      <c r="D1477" s="195">
        <v>1</v>
      </c>
      <c r="E1477" s="195">
        <v>296</v>
      </c>
      <c r="F1477" s="195" t="s">
        <v>890</v>
      </c>
      <c r="G1477" s="195" t="s">
        <v>891</v>
      </c>
      <c r="H1477" s="195">
        <v>296</v>
      </c>
      <c r="I1477" s="36" t="str">
        <f t="shared" si="23"/>
        <v>Hechavarria, Adeiny</v>
      </c>
    </row>
    <row r="1478" spans="1:9" x14ac:dyDescent="0.3">
      <c r="A1478" s="195">
        <v>1477</v>
      </c>
      <c r="B1478" s="195">
        <v>444876</v>
      </c>
      <c r="C1478" s="195">
        <v>0.91404536059999997</v>
      </c>
      <c r="D1478" s="195">
        <v>2</v>
      </c>
      <c r="E1478" s="195">
        <v>296</v>
      </c>
      <c r="F1478" s="195" t="s">
        <v>349</v>
      </c>
      <c r="G1478" s="195" t="s">
        <v>483</v>
      </c>
      <c r="H1478" s="195">
        <v>201</v>
      </c>
      <c r="I1478" s="36" t="str">
        <f t="shared" si="23"/>
        <v>Escobar, Alcides</v>
      </c>
    </row>
    <row r="1479" spans="1:9" x14ac:dyDescent="0.3">
      <c r="A1479" s="195">
        <v>1478</v>
      </c>
      <c r="B1479" s="195">
        <v>591720</v>
      </c>
      <c r="C1479" s="195">
        <v>0.90219593669999998</v>
      </c>
      <c r="D1479" s="195">
        <v>3</v>
      </c>
      <c r="E1479" s="195">
        <v>296</v>
      </c>
      <c r="F1479" s="195" t="s">
        <v>4106</v>
      </c>
      <c r="G1479" s="195" t="s">
        <v>1925</v>
      </c>
      <c r="H1479" s="195">
        <v>683</v>
      </c>
      <c r="I1479" s="36" t="str">
        <f t="shared" si="23"/>
        <v>Torreyes, Ronald</v>
      </c>
    </row>
    <row r="1480" spans="1:9" x14ac:dyDescent="0.3">
      <c r="A1480" s="195">
        <v>1479</v>
      </c>
      <c r="B1480" s="195">
        <v>514917</v>
      </c>
      <c r="C1480" s="195">
        <v>0.87560486709999996</v>
      </c>
      <c r="D1480" s="195">
        <v>4</v>
      </c>
      <c r="E1480" s="195">
        <v>296</v>
      </c>
      <c r="F1480" s="195" t="s">
        <v>286</v>
      </c>
      <c r="G1480" s="195" t="s">
        <v>367</v>
      </c>
      <c r="H1480" s="195">
        <v>300</v>
      </c>
      <c r="I1480" s="36" t="str">
        <f t="shared" si="23"/>
        <v>Hernandez, Cesar</v>
      </c>
    </row>
    <row r="1481" spans="1:9" x14ac:dyDescent="0.3">
      <c r="A1481" s="195">
        <v>1480</v>
      </c>
      <c r="B1481" s="195">
        <v>605113</v>
      </c>
      <c r="C1481" s="195">
        <v>0.86809469709999998</v>
      </c>
      <c r="D1481" s="195">
        <v>5</v>
      </c>
      <c r="E1481" s="195">
        <v>296</v>
      </c>
      <c r="F1481" s="195" t="s">
        <v>2965</v>
      </c>
      <c r="G1481" s="195" t="s">
        <v>161</v>
      </c>
      <c r="H1481" s="195">
        <v>9</v>
      </c>
      <c r="I1481" s="36" t="str">
        <f t="shared" si="23"/>
        <v>Ahmed, Nick</v>
      </c>
    </row>
    <row r="1482" spans="1:9" x14ac:dyDescent="0.3">
      <c r="A1482" s="195">
        <v>1481</v>
      </c>
      <c r="B1482" s="195">
        <v>595978</v>
      </c>
      <c r="C1482" s="195">
        <v>1</v>
      </c>
      <c r="D1482" s="195">
        <v>1</v>
      </c>
      <c r="E1482" s="195">
        <v>297</v>
      </c>
      <c r="F1482" s="195" t="s">
        <v>3973</v>
      </c>
      <c r="G1482" s="195" t="s">
        <v>141</v>
      </c>
      <c r="H1482" s="195">
        <v>297</v>
      </c>
      <c r="I1482" s="36" t="str">
        <f t="shared" si="23"/>
        <v>Hedges, Austin</v>
      </c>
    </row>
    <row r="1483" spans="1:9" x14ac:dyDescent="0.3">
      <c r="A1483" s="195">
        <v>1482</v>
      </c>
      <c r="B1483" s="195">
        <v>572287</v>
      </c>
      <c r="C1483" s="195">
        <v>0.93251111720000002</v>
      </c>
      <c r="D1483" s="195">
        <v>2</v>
      </c>
      <c r="E1483" s="195">
        <v>297</v>
      </c>
      <c r="F1483" s="195" t="s">
        <v>2526</v>
      </c>
      <c r="G1483" s="195" t="s">
        <v>221</v>
      </c>
      <c r="H1483" s="195">
        <v>749</v>
      </c>
      <c r="I1483" s="36" t="str">
        <f t="shared" si="23"/>
        <v>Zunino, Mike</v>
      </c>
    </row>
    <row r="1484" spans="1:9" x14ac:dyDescent="0.3">
      <c r="A1484" s="195">
        <v>1483</v>
      </c>
      <c r="B1484" s="195">
        <v>519083</v>
      </c>
      <c r="C1484" s="195">
        <v>0.89419497459999997</v>
      </c>
      <c r="D1484" s="195">
        <v>3</v>
      </c>
      <c r="E1484" s="195">
        <v>297</v>
      </c>
      <c r="F1484" s="195" t="s">
        <v>908</v>
      </c>
      <c r="G1484" s="195" t="s">
        <v>280</v>
      </c>
      <c r="H1484" s="195">
        <v>470</v>
      </c>
      <c r="I1484" s="36" t="str">
        <f t="shared" si="23"/>
        <v>Norris, Derek</v>
      </c>
    </row>
    <row r="1485" spans="1:9" x14ac:dyDescent="0.3">
      <c r="A1485" s="195">
        <v>1484</v>
      </c>
      <c r="B1485" s="195">
        <v>519237</v>
      </c>
      <c r="C1485" s="195">
        <v>0.88385352139999995</v>
      </c>
      <c r="D1485" s="195">
        <v>4</v>
      </c>
      <c r="E1485" s="195">
        <v>297</v>
      </c>
      <c r="F1485" s="195" t="s">
        <v>2677</v>
      </c>
      <c r="G1485" s="195" t="s">
        <v>170</v>
      </c>
      <c r="H1485" s="195">
        <v>593</v>
      </c>
      <c r="I1485" s="36" t="str">
        <f t="shared" si="23"/>
        <v>Rupp, Cameron</v>
      </c>
    </row>
    <row r="1486" spans="1:9" x14ac:dyDescent="0.3">
      <c r="A1486" s="195">
        <v>1485</v>
      </c>
      <c r="B1486" s="195">
        <v>592669</v>
      </c>
      <c r="C1486" s="195">
        <v>0.87414200580000001</v>
      </c>
      <c r="D1486" s="195">
        <v>5</v>
      </c>
      <c r="E1486" s="195">
        <v>297</v>
      </c>
      <c r="F1486" s="195" t="s">
        <v>6348</v>
      </c>
      <c r="G1486" s="195" t="s">
        <v>140</v>
      </c>
      <c r="H1486" s="195">
        <v>557</v>
      </c>
      <c r="I1486" s="36" t="str">
        <f t="shared" si="23"/>
        <v>Renfroe, Hunter</v>
      </c>
    </row>
    <row r="1487" spans="1:9" x14ac:dyDescent="0.3">
      <c r="A1487" s="195">
        <v>1486</v>
      </c>
      <c r="B1487" s="195">
        <v>502317</v>
      </c>
      <c r="C1487" s="195">
        <v>1</v>
      </c>
      <c r="D1487" s="195">
        <v>1</v>
      </c>
      <c r="E1487" s="195">
        <v>298</v>
      </c>
      <c r="F1487" s="195" t="s">
        <v>133</v>
      </c>
      <c r="G1487" s="195" t="s">
        <v>58</v>
      </c>
      <c r="H1487" s="195">
        <v>298</v>
      </c>
      <c r="I1487" s="36" t="str">
        <f t="shared" si="23"/>
        <v>Heisey, Chris</v>
      </c>
    </row>
    <row r="1488" spans="1:9" x14ac:dyDescent="0.3">
      <c r="A1488" s="195">
        <v>1487</v>
      </c>
      <c r="B1488" s="195">
        <v>519023</v>
      </c>
      <c r="C1488" s="195">
        <v>0.90908300350000004</v>
      </c>
      <c r="D1488" s="195">
        <v>2</v>
      </c>
      <c r="E1488" s="195">
        <v>298</v>
      </c>
      <c r="F1488" s="195" t="s">
        <v>512</v>
      </c>
      <c r="G1488" s="195" t="s">
        <v>511</v>
      </c>
      <c r="H1488" s="195">
        <v>431</v>
      </c>
      <c r="I1488" s="36" t="str">
        <f t="shared" si="23"/>
        <v>Mesoraco, Devin</v>
      </c>
    </row>
    <row r="1489" spans="1:9" x14ac:dyDescent="0.3">
      <c r="A1489" s="195">
        <v>1488</v>
      </c>
      <c r="B1489" s="195">
        <v>457454</v>
      </c>
      <c r="C1489" s="195">
        <v>0.87933066339999999</v>
      </c>
      <c r="D1489" s="195">
        <v>3</v>
      </c>
      <c r="E1489" s="195">
        <v>298</v>
      </c>
      <c r="F1489" s="195" t="s">
        <v>6670</v>
      </c>
      <c r="G1489" s="195" t="s">
        <v>96</v>
      </c>
      <c r="H1489" s="195">
        <v>598</v>
      </c>
      <c r="I1489" s="36" t="str">
        <f t="shared" si="23"/>
        <v>Saltalamacc, Jarrod</v>
      </c>
    </row>
    <row r="1490" spans="1:9" x14ac:dyDescent="0.3">
      <c r="A1490" s="195">
        <v>1489</v>
      </c>
      <c r="B1490" s="195">
        <v>429667</v>
      </c>
      <c r="C1490" s="195">
        <v>0.87588618090000003</v>
      </c>
      <c r="D1490" s="195">
        <v>4</v>
      </c>
      <c r="E1490" s="195">
        <v>298</v>
      </c>
      <c r="F1490" s="195" t="s">
        <v>333</v>
      </c>
      <c r="G1490" s="195" t="s">
        <v>38</v>
      </c>
      <c r="H1490" s="195">
        <v>321</v>
      </c>
      <c r="I1490" s="36" t="str">
        <f t="shared" si="23"/>
        <v>Howard, Ryan</v>
      </c>
    </row>
    <row r="1491" spans="1:9" x14ac:dyDescent="0.3">
      <c r="A1491" s="195">
        <v>1490</v>
      </c>
      <c r="B1491" s="195">
        <v>430605</v>
      </c>
      <c r="C1491" s="195">
        <v>0.85098172169999997</v>
      </c>
      <c r="D1491" s="195">
        <v>5</v>
      </c>
      <c r="E1491" s="195">
        <v>298</v>
      </c>
      <c r="F1491" s="195" t="s">
        <v>192</v>
      </c>
      <c r="G1491" s="195" t="s">
        <v>38</v>
      </c>
      <c r="H1491" s="195">
        <v>540</v>
      </c>
      <c r="I1491" s="36" t="str">
        <f t="shared" si="23"/>
        <v>Raburn, Ryan</v>
      </c>
    </row>
    <row r="1492" spans="1:9" x14ac:dyDescent="0.3">
      <c r="A1492" s="195">
        <v>1491</v>
      </c>
      <c r="B1492" s="195">
        <v>628338</v>
      </c>
      <c r="C1492" s="195">
        <v>1</v>
      </c>
      <c r="D1492" s="195">
        <v>1</v>
      </c>
      <c r="E1492" s="195">
        <v>299</v>
      </c>
      <c r="F1492" s="195" t="s">
        <v>5124</v>
      </c>
      <c r="G1492" s="195" t="s">
        <v>449</v>
      </c>
      <c r="H1492" s="195">
        <v>299</v>
      </c>
      <c r="I1492" s="36" t="str">
        <f t="shared" si="23"/>
        <v>Heredia, Guillermo</v>
      </c>
    </row>
    <row r="1493" spans="1:9" x14ac:dyDescent="0.3">
      <c r="A1493" s="195">
        <v>1492</v>
      </c>
      <c r="B1493" s="195">
        <v>457763</v>
      </c>
      <c r="C1493" s="195">
        <v>0.88662472800000003</v>
      </c>
      <c r="D1493" s="195">
        <v>2</v>
      </c>
      <c r="E1493" s="195">
        <v>299</v>
      </c>
      <c r="F1493" s="195" t="s">
        <v>525</v>
      </c>
      <c r="G1493" s="195" t="s">
        <v>524</v>
      </c>
      <c r="H1493" s="195">
        <v>531</v>
      </c>
      <c r="I1493" s="36" t="str">
        <f t="shared" si="23"/>
        <v>Posey, Buster</v>
      </c>
    </row>
    <row r="1494" spans="1:9" x14ac:dyDescent="0.3">
      <c r="A1494" s="195">
        <v>1493</v>
      </c>
      <c r="B1494" s="195">
        <v>547957</v>
      </c>
      <c r="C1494" s="195">
        <v>0.86574966880000004</v>
      </c>
      <c r="D1494" s="195">
        <v>3</v>
      </c>
      <c r="E1494" s="195">
        <v>299</v>
      </c>
      <c r="F1494" s="195" t="s">
        <v>4614</v>
      </c>
      <c r="G1494" s="195" t="s">
        <v>5116</v>
      </c>
      <c r="H1494" s="195">
        <v>360</v>
      </c>
      <c r="I1494" s="36" t="str">
        <f t="shared" si="23"/>
        <v>Kim, Hyun Soo</v>
      </c>
    </row>
    <row r="1495" spans="1:9" x14ac:dyDescent="0.3">
      <c r="A1495" s="195">
        <v>1494</v>
      </c>
      <c r="B1495" s="195">
        <v>553882</v>
      </c>
      <c r="C1495" s="195">
        <v>0.86395567809999996</v>
      </c>
      <c r="D1495" s="195">
        <v>4</v>
      </c>
      <c r="E1495" s="195">
        <v>299</v>
      </c>
      <c r="F1495" s="195" t="s">
        <v>5176</v>
      </c>
      <c r="G1495" s="195" t="s">
        <v>264</v>
      </c>
      <c r="H1495" s="195">
        <v>459</v>
      </c>
      <c r="I1495" s="36" t="str">
        <f t="shared" si="23"/>
        <v>Narvaez, Omar</v>
      </c>
    </row>
    <row r="1496" spans="1:9" x14ac:dyDescent="0.3">
      <c r="A1496" s="195">
        <v>1495</v>
      </c>
      <c r="B1496" s="195">
        <v>488862</v>
      </c>
      <c r="C1496" s="195">
        <v>0.85204803269999996</v>
      </c>
      <c r="D1496" s="195">
        <v>5</v>
      </c>
      <c r="E1496" s="195">
        <v>299</v>
      </c>
      <c r="F1496" s="195" t="s">
        <v>349</v>
      </c>
      <c r="G1496" s="195" t="s">
        <v>377</v>
      </c>
      <c r="H1496" s="195">
        <v>203</v>
      </c>
      <c r="I1496" s="36" t="str">
        <f t="shared" si="23"/>
        <v>Escobar, Yunel</v>
      </c>
    </row>
    <row r="1497" spans="1:9" x14ac:dyDescent="0.3">
      <c r="A1497" s="195">
        <v>1496</v>
      </c>
      <c r="B1497" s="195">
        <v>514917</v>
      </c>
      <c r="C1497" s="195">
        <v>1</v>
      </c>
      <c r="D1497" s="195">
        <v>1</v>
      </c>
      <c r="E1497" s="195">
        <v>300</v>
      </c>
      <c r="F1497" s="195" t="s">
        <v>286</v>
      </c>
      <c r="G1497" s="195" t="s">
        <v>367</v>
      </c>
      <c r="H1497" s="195">
        <v>300</v>
      </c>
      <c r="I1497" s="36" t="str">
        <f t="shared" si="23"/>
        <v>Hernandez, Cesar</v>
      </c>
    </row>
    <row r="1498" spans="1:9" x14ac:dyDescent="0.3">
      <c r="A1498" s="195">
        <v>1497</v>
      </c>
      <c r="B1498" s="195">
        <v>624428</v>
      </c>
      <c r="C1498" s="195">
        <v>0.94065056280000003</v>
      </c>
      <c r="D1498" s="195">
        <v>2</v>
      </c>
      <c r="E1498" s="195">
        <v>300</v>
      </c>
      <c r="F1498" s="195" t="s">
        <v>111</v>
      </c>
      <c r="G1498" s="195" t="s">
        <v>148</v>
      </c>
      <c r="H1498" s="195">
        <v>224</v>
      </c>
      <c r="I1498" s="36" t="str">
        <f t="shared" si="23"/>
        <v>Frazier, Adam</v>
      </c>
    </row>
    <row r="1499" spans="1:9" x14ac:dyDescent="0.3">
      <c r="A1499" s="195">
        <v>1498</v>
      </c>
      <c r="B1499" s="195">
        <v>543939</v>
      </c>
      <c r="C1499" s="195">
        <v>0.93445946099999999</v>
      </c>
      <c r="D1499" s="195">
        <v>3</v>
      </c>
      <c r="E1499" s="195">
        <v>300</v>
      </c>
      <c r="F1499" s="195" t="s">
        <v>2518</v>
      </c>
      <c r="G1499" s="195" t="s">
        <v>2519</v>
      </c>
      <c r="H1499" s="195">
        <v>738</v>
      </c>
      <c r="I1499" s="36" t="str">
        <f t="shared" si="23"/>
        <v>Wong, Kolten</v>
      </c>
    </row>
    <row r="1500" spans="1:9" x14ac:dyDescent="0.3">
      <c r="A1500" s="195">
        <v>1499</v>
      </c>
      <c r="B1500" s="195">
        <v>518934</v>
      </c>
      <c r="C1500" s="195">
        <v>0.88388447439999995</v>
      </c>
      <c r="D1500" s="195">
        <v>4</v>
      </c>
      <c r="E1500" s="195">
        <v>300</v>
      </c>
      <c r="F1500" s="195" t="s">
        <v>508</v>
      </c>
      <c r="G1500" s="195" t="s">
        <v>507</v>
      </c>
      <c r="H1500" s="195">
        <v>376</v>
      </c>
      <c r="I1500" s="36" t="str">
        <f t="shared" si="23"/>
        <v>LeMahieu, DJ</v>
      </c>
    </row>
    <row r="1501" spans="1:9" x14ac:dyDescent="0.3">
      <c r="A1501" s="195">
        <v>1500</v>
      </c>
      <c r="B1501" s="195">
        <v>591720</v>
      </c>
      <c r="C1501" s="195">
        <v>0.8792610931</v>
      </c>
      <c r="D1501" s="195">
        <v>5</v>
      </c>
      <c r="E1501" s="195">
        <v>300</v>
      </c>
      <c r="F1501" s="195" t="s">
        <v>4106</v>
      </c>
      <c r="G1501" s="195" t="s">
        <v>1925</v>
      </c>
      <c r="H1501" s="195">
        <v>683</v>
      </c>
      <c r="I1501" s="36" t="str">
        <f t="shared" si="23"/>
        <v>Torreyes, Ronald</v>
      </c>
    </row>
    <row r="1502" spans="1:9" x14ac:dyDescent="0.3">
      <c r="A1502" s="195">
        <v>1501</v>
      </c>
      <c r="B1502" s="195">
        <v>571771</v>
      </c>
      <c r="C1502" s="195">
        <v>1</v>
      </c>
      <c r="D1502" s="195">
        <v>1</v>
      </c>
      <c r="E1502" s="195">
        <v>301</v>
      </c>
      <c r="F1502" s="195" t="s">
        <v>286</v>
      </c>
      <c r="G1502" s="195" t="s">
        <v>3005</v>
      </c>
      <c r="H1502" s="195">
        <v>301</v>
      </c>
      <c r="I1502" s="36" t="str">
        <f t="shared" si="23"/>
        <v>Hernandez, Enrique</v>
      </c>
    </row>
    <row r="1503" spans="1:9" x14ac:dyDescent="0.3">
      <c r="A1503" s="195">
        <v>1502</v>
      </c>
      <c r="B1503" s="195">
        <v>608365</v>
      </c>
      <c r="C1503" s="195">
        <v>0.90991376729999995</v>
      </c>
      <c r="D1503" s="195">
        <v>2</v>
      </c>
      <c r="E1503" s="195">
        <v>301</v>
      </c>
      <c r="F1503" s="195" t="s">
        <v>282</v>
      </c>
      <c r="G1503" s="195" t="s">
        <v>2204</v>
      </c>
      <c r="H1503" s="195">
        <v>594</v>
      </c>
      <c r="I1503" s="36" t="str">
        <f t="shared" si="23"/>
        <v>Russell, Addison</v>
      </c>
    </row>
    <row r="1504" spans="1:9" x14ac:dyDescent="0.3">
      <c r="A1504" s="195">
        <v>1503</v>
      </c>
      <c r="B1504" s="195">
        <v>596115</v>
      </c>
      <c r="C1504" s="195">
        <v>0.81618994050000004</v>
      </c>
      <c r="D1504" s="195">
        <v>3</v>
      </c>
      <c r="E1504" s="195">
        <v>301</v>
      </c>
      <c r="F1504" s="195" t="s">
        <v>4582</v>
      </c>
      <c r="G1504" s="195" t="s">
        <v>77</v>
      </c>
      <c r="H1504" s="195">
        <v>656</v>
      </c>
      <c r="I1504" s="36" t="str">
        <f t="shared" si="23"/>
        <v>Story, Trevor</v>
      </c>
    </row>
    <row r="1505" spans="1:9" x14ac:dyDescent="0.3">
      <c r="A1505" s="195">
        <v>1504</v>
      </c>
      <c r="B1505" s="195">
        <v>640461</v>
      </c>
      <c r="C1505" s="195">
        <v>0.78345933670000001</v>
      </c>
      <c r="D1505" s="195">
        <v>4</v>
      </c>
      <c r="E1505" s="195">
        <v>301</v>
      </c>
      <c r="F1505" s="195" t="s">
        <v>4504</v>
      </c>
      <c r="G1505" s="195" t="s">
        <v>139</v>
      </c>
      <c r="H1505" s="195">
        <v>522</v>
      </c>
      <c r="I1505" s="36" t="str">
        <f t="shared" si="23"/>
        <v>Pinder, Chad</v>
      </c>
    </row>
    <row r="1506" spans="1:9" x14ac:dyDescent="0.3">
      <c r="A1506" s="195">
        <v>1505</v>
      </c>
      <c r="B1506" s="195">
        <v>543760</v>
      </c>
      <c r="C1506" s="195">
        <v>0.77948438990000002</v>
      </c>
      <c r="D1506" s="195">
        <v>5</v>
      </c>
      <c r="E1506" s="195">
        <v>301</v>
      </c>
      <c r="F1506" s="195" t="s">
        <v>2742</v>
      </c>
      <c r="G1506" s="195" t="s">
        <v>314</v>
      </c>
      <c r="H1506" s="195">
        <v>623</v>
      </c>
      <c r="I1506" s="36" t="str">
        <f t="shared" si="23"/>
        <v>Semien, Marcus</v>
      </c>
    </row>
    <row r="1507" spans="1:9" x14ac:dyDescent="0.3">
      <c r="A1507" s="195">
        <v>1506</v>
      </c>
      <c r="B1507" s="195">
        <v>491676</v>
      </c>
      <c r="C1507" s="195">
        <v>1</v>
      </c>
      <c r="D1507" s="195">
        <v>1</v>
      </c>
      <c r="E1507" s="195">
        <v>302</v>
      </c>
      <c r="F1507" s="195" t="s">
        <v>286</v>
      </c>
      <c r="G1507" s="195" t="s">
        <v>3977</v>
      </c>
      <c r="H1507" s="195">
        <v>302</v>
      </c>
      <c r="I1507" s="36" t="str">
        <f t="shared" si="23"/>
        <v>Hernandez, Gorkys</v>
      </c>
    </row>
    <row r="1508" spans="1:9" x14ac:dyDescent="0.3">
      <c r="A1508" s="195">
        <v>1507</v>
      </c>
      <c r="B1508" s="195">
        <v>572073</v>
      </c>
      <c r="C1508" s="195">
        <v>0.84275023969999996</v>
      </c>
      <c r="D1508" s="195">
        <v>2</v>
      </c>
      <c r="E1508" s="195">
        <v>302</v>
      </c>
      <c r="F1508" s="195" t="s">
        <v>4612</v>
      </c>
      <c r="G1508" s="195" t="s">
        <v>115</v>
      </c>
      <c r="H1508" s="195">
        <v>562</v>
      </c>
      <c r="I1508" s="36" t="str">
        <f t="shared" si="23"/>
        <v>Rickard, Joey</v>
      </c>
    </row>
    <row r="1509" spans="1:9" x14ac:dyDescent="0.3">
      <c r="A1509" s="195">
        <v>1508</v>
      </c>
      <c r="B1509" s="195">
        <v>542364</v>
      </c>
      <c r="C1509" s="195">
        <v>0.78709388940000002</v>
      </c>
      <c r="D1509" s="195">
        <v>3</v>
      </c>
      <c r="E1509" s="195">
        <v>302</v>
      </c>
      <c r="F1509" s="195" t="s">
        <v>967</v>
      </c>
      <c r="G1509" s="195" t="s">
        <v>380</v>
      </c>
      <c r="H1509" s="195">
        <v>479</v>
      </c>
      <c r="I1509" s="36" t="str">
        <f t="shared" si="23"/>
        <v>Ortega, Rafael</v>
      </c>
    </row>
    <row r="1510" spans="1:9" x14ac:dyDescent="0.3">
      <c r="A1510" s="195">
        <v>1509</v>
      </c>
      <c r="B1510" s="195">
        <v>592239</v>
      </c>
      <c r="C1510" s="195">
        <v>0.74275447100000003</v>
      </c>
      <c r="D1510" s="195">
        <v>4</v>
      </c>
      <c r="E1510" s="195">
        <v>302</v>
      </c>
      <c r="F1510" s="195" t="s">
        <v>81</v>
      </c>
      <c r="G1510" s="195" t="s">
        <v>251</v>
      </c>
      <c r="H1510" s="195">
        <v>155</v>
      </c>
      <c r="I1510" s="36" t="str">
        <f t="shared" si="23"/>
        <v>Cunningham, Todd</v>
      </c>
    </row>
    <row r="1511" spans="1:9" x14ac:dyDescent="0.3">
      <c r="A1511" s="195">
        <v>1510</v>
      </c>
      <c r="B1511" s="195">
        <v>506560</v>
      </c>
      <c r="C1511" s="195">
        <v>0.71772663059999997</v>
      </c>
      <c r="D1511" s="195">
        <v>5</v>
      </c>
      <c r="E1511" s="195">
        <v>302</v>
      </c>
      <c r="F1511" s="195" t="s">
        <v>531</v>
      </c>
      <c r="G1511" s="195" t="s">
        <v>439</v>
      </c>
      <c r="H1511" s="195">
        <v>23</v>
      </c>
      <c r="I1511" s="36" t="str">
        <f t="shared" si="23"/>
        <v>Amarista, Alexi</v>
      </c>
    </row>
    <row r="1512" spans="1:9" x14ac:dyDescent="0.3">
      <c r="A1512" s="195">
        <v>1511</v>
      </c>
      <c r="B1512" s="195">
        <v>593523</v>
      </c>
      <c r="C1512" s="195">
        <v>1</v>
      </c>
      <c r="D1512" s="195">
        <v>1</v>
      </c>
      <c r="E1512" s="195">
        <v>303</v>
      </c>
      <c r="F1512" s="195" t="s">
        <v>286</v>
      </c>
      <c r="G1512" s="195" t="s">
        <v>281</v>
      </c>
      <c r="H1512" s="195">
        <v>303</v>
      </c>
      <c r="I1512" s="36" t="str">
        <f t="shared" si="23"/>
        <v>Hernandez, Marco</v>
      </c>
    </row>
    <row r="1513" spans="1:9" x14ac:dyDescent="0.3">
      <c r="A1513" s="195">
        <v>1512</v>
      </c>
      <c r="B1513" s="195">
        <v>553988</v>
      </c>
      <c r="C1513" s="195">
        <v>0.92235609230000004</v>
      </c>
      <c r="D1513" s="195">
        <v>2</v>
      </c>
      <c r="E1513" s="195">
        <v>303</v>
      </c>
      <c r="F1513" s="195" t="s">
        <v>897</v>
      </c>
      <c r="G1513" s="195" t="s">
        <v>4010</v>
      </c>
      <c r="H1513" s="195">
        <v>393</v>
      </c>
      <c r="I1513" s="36" t="str">
        <f t="shared" si="23"/>
        <v>Machado, Dixon</v>
      </c>
    </row>
    <row r="1514" spans="1:9" x14ac:dyDescent="0.3">
      <c r="A1514" s="195">
        <v>1513</v>
      </c>
      <c r="B1514" s="195">
        <v>641319</v>
      </c>
      <c r="C1514" s="195">
        <v>0.91820199469999997</v>
      </c>
      <c r="D1514" s="195">
        <v>3</v>
      </c>
      <c r="E1514" s="195">
        <v>303</v>
      </c>
      <c r="F1514" s="195" t="s">
        <v>6541</v>
      </c>
      <c r="G1514" s="195" t="s">
        <v>20</v>
      </c>
      <c r="H1514" s="195">
        <v>35</v>
      </c>
      <c r="I1514" s="36" t="str">
        <f t="shared" si="23"/>
        <v>Asuaje, Carlos</v>
      </c>
    </row>
    <row r="1515" spans="1:9" x14ac:dyDescent="0.3">
      <c r="A1515" s="195">
        <v>1514</v>
      </c>
      <c r="B1515" s="195">
        <v>593527</v>
      </c>
      <c r="C1515" s="195">
        <v>0.91185404179999996</v>
      </c>
      <c r="D1515" s="195">
        <v>4</v>
      </c>
      <c r="E1515" s="195">
        <v>303</v>
      </c>
      <c r="F1515" s="195" t="s">
        <v>229</v>
      </c>
      <c r="G1515" s="195" t="s">
        <v>285</v>
      </c>
      <c r="H1515" s="195">
        <v>682</v>
      </c>
      <c r="I1515" s="36" t="str">
        <f t="shared" si="23"/>
        <v>Torres, Ramon</v>
      </c>
    </row>
    <row r="1516" spans="1:9" x14ac:dyDescent="0.3">
      <c r="A1516" s="195">
        <v>1515</v>
      </c>
      <c r="B1516" s="195">
        <v>594824</v>
      </c>
      <c r="C1516" s="195">
        <v>0.89039122829999995</v>
      </c>
      <c r="D1516" s="195">
        <v>5</v>
      </c>
      <c r="E1516" s="195">
        <v>303</v>
      </c>
      <c r="F1516" s="195" t="s">
        <v>949</v>
      </c>
      <c r="G1516" s="195" t="s">
        <v>118</v>
      </c>
      <c r="H1516" s="195">
        <v>240</v>
      </c>
      <c r="I1516" s="36" t="str">
        <f t="shared" si="23"/>
        <v>Garcia, Greg</v>
      </c>
    </row>
    <row r="1517" spans="1:9" x14ac:dyDescent="0.3">
      <c r="A1517" s="195">
        <v>1516</v>
      </c>
      <c r="B1517" s="195">
        <v>591712</v>
      </c>
      <c r="C1517" s="195">
        <v>1</v>
      </c>
      <c r="D1517" s="195">
        <v>1</v>
      </c>
      <c r="E1517" s="195">
        <v>304</v>
      </c>
      <c r="F1517" s="195" t="s">
        <v>286</v>
      </c>
      <c r="G1517" s="195" t="s">
        <v>3027</v>
      </c>
      <c r="H1517" s="195">
        <v>304</v>
      </c>
      <c r="I1517" s="36" t="str">
        <f t="shared" si="23"/>
        <v>Hernandez, Oscar</v>
      </c>
    </row>
    <row r="1518" spans="1:9" x14ac:dyDescent="0.3">
      <c r="A1518" s="195">
        <v>1517</v>
      </c>
      <c r="B1518" s="195">
        <v>624585</v>
      </c>
      <c r="C1518" s="195">
        <v>0.84305398600000003</v>
      </c>
      <c r="D1518" s="195">
        <v>2</v>
      </c>
      <c r="E1518" s="195">
        <v>304</v>
      </c>
      <c r="F1518" s="195" t="s">
        <v>3010</v>
      </c>
      <c r="G1518" s="195" t="s">
        <v>284</v>
      </c>
      <c r="H1518" s="195">
        <v>644</v>
      </c>
      <c r="I1518" s="36" t="str">
        <f t="shared" si="23"/>
        <v>Soler, Jorge</v>
      </c>
    </row>
    <row r="1519" spans="1:9" x14ac:dyDescent="0.3">
      <c r="A1519" s="195">
        <v>1518</v>
      </c>
      <c r="B1519" s="195">
        <v>624414</v>
      </c>
      <c r="C1519" s="195">
        <v>0.83866501900000001</v>
      </c>
      <c r="D1519" s="195">
        <v>3</v>
      </c>
      <c r="E1519" s="195">
        <v>304</v>
      </c>
      <c r="F1519" s="195" t="s">
        <v>5782</v>
      </c>
      <c r="G1519" s="195" t="s">
        <v>64</v>
      </c>
      <c r="H1519" s="195">
        <v>33</v>
      </c>
      <c r="I1519" s="36" t="str">
        <f t="shared" si="23"/>
        <v>Arroyo, Christian</v>
      </c>
    </row>
    <row r="1520" spans="1:9" x14ac:dyDescent="0.3">
      <c r="A1520" s="195">
        <v>1519</v>
      </c>
      <c r="B1520" s="195">
        <v>600474</v>
      </c>
      <c r="C1520" s="195">
        <v>0.82852331909999999</v>
      </c>
      <c r="D1520" s="195">
        <v>4</v>
      </c>
      <c r="E1520" s="195">
        <v>304</v>
      </c>
      <c r="F1520" s="195" t="s">
        <v>4087</v>
      </c>
      <c r="G1520" s="195" t="s">
        <v>310</v>
      </c>
      <c r="H1520" s="195">
        <v>624</v>
      </c>
      <c r="I1520" s="36" t="str">
        <f t="shared" si="23"/>
        <v>Severino, Pedro</v>
      </c>
    </row>
    <row r="1521" spans="1:9" x14ac:dyDescent="0.3">
      <c r="A1521" s="195">
        <v>1520</v>
      </c>
      <c r="B1521" s="195">
        <v>571974</v>
      </c>
      <c r="C1521" s="195">
        <v>0.8147197611</v>
      </c>
      <c r="D1521" s="195">
        <v>5</v>
      </c>
      <c r="E1521" s="195">
        <v>304</v>
      </c>
      <c r="F1521" s="195" t="s">
        <v>181</v>
      </c>
      <c r="G1521" s="195" t="s">
        <v>412</v>
      </c>
      <c r="H1521" s="195">
        <v>454</v>
      </c>
      <c r="I1521" s="36" t="str">
        <f t="shared" si="23"/>
        <v>Murphy, J.R.</v>
      </c>
    </row>
    <row r="1522" spans="1:9" x14ac:dyDescent="0.3">
      <c r="A1522" s="195">
        <v>1521</v>
      </c>
      <c r="B1522" s="195">
        <v>606192</v>
      </c>
      <c r="C1522" s="195">
        <v>1</v>
      </c>
      <c r="D1522" s="195">
        <v>1</v>
      </c>
      <c r="E1522" s="195">
        <v>305</v>
      </c>
      <c r="F1522" s="195" t="s">
        <v>286</v>
      </c>
      <c r="G1522" s="195" t="s">
        <v>4786</v>
      </c>
      <c r="H1522" s="195">
        <v>305</v>
      </c>
      <c r="I1522" s="36" t="str">
        <f t="shared" si="23"/>
        <v>Hernandez, Teoscar</v>
      </c>
    </row>
    <row r="1523" spans="1:9" x14ac:dyDescent="0.3">
      <c r="A1523" s="195">
        <v>1522</v>
      </c>
      <c r="B1523" s="195">
        <v>605204</v>
      </c>
      <c r="C1523" s="195">
        <v>0.95743101890000004</v>
      </c>
      <c r="D1523" s="195">
        <v>2</v>
      </c>
      <c r="E1523" s="195">
        <v>305</v>
      </c>
      <c r="F1523" s="195" t="s">
        <v>85</v>
      </c>
      <c r="G1523" s="195" t="s">
        <v>165</v>
      </c>
      <c r="H1523" s="195">
        <v>161</v>
      </c>
      <c r="I1523" s="36" t="str">
        <f t="shared" si="23"/>
        <v>Davis, J.D.</v>
      </c>
    </row>
    <row r="1524" spans="1:9" x14ac:dyDescent="0.3">
      <c r="A1524" s="195">
        <v>1523</v>
      </c>
      <c r="B1524" s="195">
        <v>527043</v>
      </c>
      <c r="C1524" s="195">
        <v>0.92438166529999999</v>
      </c>
      <c r="D1524" s="195">
        <v>3</v>
      </c>
      <c r="E1524" s="195">
        <v>305</v>
      </c>
      <c r="F1524" s="195" t="s">
        <v>461</v>
      </c>
      <c r="G1524" s="195" t="s">
        <v>4022</v>
      </c>
      <c r="H1524" s="195">
        <v>405</v>
      </c>
      <c r="I1524" s="36" t="str">
        <f t="shared" si="23"/>
        <v>Marte, Jefry</v>
      </c>
    </row>
    <row r="1525" spans="1:9" x14ac:dyDescent="0.3">
      <c r="A1525" s="195">
        <v>1524</v>
      </c>
      <c r="B1525" s="195">
        <v>595885</v>
      </c>
      <c r="C1525" s="195">
        <v>0.91546273119999999</v>
      </c>
      <c r="D1525" s="195">
        <v>4</v>
      </c>
      <c r="E1525" s="195">
        <v>305</v>
      </c>
      <c r="F1525" s="195" t="s">
        <v>3877</v>
      </c>
      <c r="G1525" s="195" t="s">
        <v>3020</v>
      </c>
      <c r="H1525" s="195">
        <v>61</v>
      </c>
      <c r="I1525" s="36" t="str">
        <f t="shared" si="23"/>
        <v>Bird, Gregory</v>
      </c>
    </row>
    <row r="1526" spans="1:9" x14ac:dyDescent="0.3">
      <c r="A1526" s="195">
        <v>1525</v>
      </c>
      <c r="B1526" s="195">
        <v>573627</v>
      </c>
      <c r="C1526" s="195">
        <v>0.89507060360000001</v>
      </c>
      <c r="D1526" s="195">
        <v>5</v>
      </c>
      <c r="E1526" s="195">
        <v>305</v>
      </c>
      <c r="F1526" s="195" t="s">
        <v>2011</v>
      </c>
      <c r="G1526" s="195" t="s">
        <v>2999</v>
      </c>
      <c r="H1526" s="195">
        <v>705</v>
      </c>
      <c r="I1526" s="36" t="str">
        <f t="shared" si="23"/>
        <v>Vargas, Kennys</v>
      </c>
    </row>
    <row r="1527" spans="1:9" x14ac:dyDescent="0.3">
      <c r="A1527" s="195">
        <v>1526</v>
      </c>
      <c r="B1527" s="195">
        <v>546318</v>
      </c>
      <c r="C1527" s="195">
        <v>1</v>
      </c>
      <c r="D1527" s="195">
        <v>1</v>
      </c>
      <c r="E1527" s="195">
        <v>306</v>
      </c>
      <c r="F1527" s="195" t="s">
        <v>362</v>
      </c>
      <c r="G1527" s="195" t="s">
        <v>3982</v>
      </c>
      <c r="H1527" s="195">
        <v>306</v>
      </c>
      <c r="I1527" s="36" t="str">
        <f t="shared" si="23"/>
        <v>Herrera, Odubel</v>
      </c>
    </row>
    <row r="1528" spans="1:9" x14ac:dyDescent="0.3">
      <c r="A1528" s="195">
        <v>1527</v>
      </c>
      <c r="B1528" s="195">
        <v>592663</v>
      </c>
      <c r="C1528" s="195">
        <v>0.91284967880000001</v>
      </c>
      <c r="D1528" s="195">
        <v>2</v>
      </c>
      <c r="E1528" s="195">
        <v>306</v>
      </c>
      <c r="F1528" s="195" t="s">
        <v>3023</v>
      </c>
      <c r="G1528" s="195" t="s">
        <v>3024</v>
      </c>
      <c r="H1528" s="195">
        <v>547</v>
      </c>
      <c r="I1528" s="36" t="str">
        <f t="shared" si="23"/>
        <v>Realmuto, J.T.</v>
      </c>
    </row>
    <row r="1529" spans="1:9" x14ac:dyDescent="0.3">
      <c r="A1529" s="195">
        <v>1528</v>
      </c>
      <c r="B1529" s="195">
        <v>546991</v>
      </c>
      <c r="C1529" s="195">
        <v>0.86747741619999996</v>
      </c>
      <c r="D1529" s="195">
        <v>3</v>
      </c>
      <c r="E1529" s="195">
        <v>306</v>
      </c>
      <c r="F1529" s="195" t="s">
        <v>4589</v>
      </c>
      <c r="G1529" s="195" t="s">
        <v>405</v>
      </c>
      <c r="H1529" s="195">
        <v>17</v>
      </c>
      <c r="I1529" s="36" t="str">
        <f t="shared" si="23"/>
        <v>Almora, Albert</v>
      </c>
    </row>
    <row r="1530" spans="1:9" x14ac:dyDescent="0.3">
      <c r="A1530" s="195">
        <v>1529</v>
      </c>
      <c r="B1530" s="195">
        <v>592325</v>
      </c>
      <c r="C1530" s="195">
        <v>0.85496169509999997</v>
      </c>
      <c r="D1530" s="195">
        <v>4</v>
      </c>
      <c r="E1530" s="195">
        <v>306</v>
      </c>
      <c r="F1530" s="195" t="s">
        <v>5142</v>
      </c>
      <c r="G1530" s="195" t="s">
        <v>107</v>
      </c>
      <c r="H1530" s="195">
        <v>237</v>
      </c>
      <c r="I1530" s="36" t="str">
        <f t="shared" si="23"/>
        <v>Gamel, Ben</v>
      </c>
    </row>
    <row r="1531" spans="1:9" x14ac:dyDescent="0.3">
      <c r="A1531" s="195">
        <v>1530</v>
      </c>
      <c r="B1531" s="195">
        <v>518792</v>
      </c>
      <c r="C1531" s="195">
        <v>0.84840535139999995</v>
      </c>
      <c r="D1531" s="195">
        <v>5</v>
      </c>
      <c r="E1531" s="195">
        <v>306</v>
      </c>
      <c r="F1531" s="195" t="s">
        <v>135</v>
      </c>
      <c r="G1531" s="195" t="s">
        <v>17</v>
      </c>
      <c r="H1531" s="195">
        <v>308</v>
      </c>
      <c r="I1531" s="36" t="str">
        <f t="shared" si="23"/>
        <v>Heyward, Jason</v>
      </c>
    </row>
    <row r="1532" spans="1:9" x14ac:dyDescent="0.3">
      <c r="A1532" s="195">
        <v>1531</v>
      </c>
      <c r="B1532" s="195">
        <v>543302</v>
      </c>
      <c r="C1532" s="195">
        <v>1</v>
      </c>
      <c r="D1532" s="195">
        <v>1</v>
      </c>
      <c r="E1532" s="195">
        <v>307</v>
      </c>
      <c r="F1532" s="195" t="s">
        <v>952</v>
      </c>
      <c r="G1532" s="195" t="s">
        <v>58</v>
      </c>
      <c r="H1532" s="195">
        <v>307</v>
      </c>
      <c r="I1532" s="36" t="str">
        <f t="shared" si="23"/>
        <v>Herrmann, Chris</v>
      </c>
    </row>
    <row r="1533" spans="1:9" x14ac:dyDescent="0.3">
      <c r="A1533" s="195">
        <v>1532</v>
      </c>
      <c r="B1533" s="195">
        <v>666560</v>
      </c>
      <c r="C1533" s="195">
        <v>0.93073236250000002</v>
      </c>
      <c r="D1533" s="195">
        <v>2</v>
      </c>
      <c r="E1533" s="195">
        <v>307</v>
      </c>
      <c r="F1533" s="195" t="s">
        <v>4636</v>
      </c>
      <c r="G1533" s="195" t="s">
        <v>5226</v>
      </c>
      <c r="H1533" s="195">
        <v>488</v>
      </c>
      <c r="I1533" s="36" t="str">
        <f t="shared" si="23"/>
        <v>Park, Byung Ho</v>
      </c>
    </row>
    <row r="1534" spans="1:9" x14ac:dyDescent="0.3">
      <c r="A1534" s="195">
        <v>1533</v>
      </c>
      <c r="B1534" s="195">
        <v>623182</v>
      </c>
      <c r="C1534" s="195">
        <v>0.92599854869999998</v>
      </c>
      <c r="D1534" s="195">
        <v>3</v>
      </c>
      <c r="E1534" s="195">
        <v>307</v>
      </c>
      <c r="F1534" s="195" t="s">
        <v>4627</v>
      </c>
      <c r="G1534" s="195" t="s">
        <v>3821</v>
      </c>
      <c r="H1534" s="195">
        <v>363</v>
      </c>
      <c r="I1534" s="36" t="str">
        <f t="shared" si="23"/>
        <v>Kivlehan, Patrick</v>
      </c>
    </row>
    <row r="1535" spans="1:9" x14ac:dyDescent="0.3">
      <c r="A1535" s="195">
        <v>1534</v>
      </c>
      <c r="B1535" s="195">
        <v>572114</v>
      </c>
      <c r="C1535" s="195">
        <v>0.86288072140000005</v>
      </c>
      <c r="D1535" s="195">
        <v>4</v>
      </c>
      <c r="E1535" s="195">
        <v>307</v>
      </c>
      <c r="F1535" s="195" t="s">
        <v>5096</v>
      </c>
      <c r="G1535" s="195" t="s">
        <v>38</v>
      </c>
      <c r="H1535" s="195">
        <v>614</v>
      </c>
      <c r="I1535" s="36" t="str">
        <f t="shared" si="23"/>
        <v>Schimpf, Ryan</v>
      </c>
    </row>
    <row r="1536" spans="1:9" x14ac:dyDescent="0.3">
      <c r="A1536" s="195">
        <v>1535</v>
      </c>
      <c r="B1536" s="195">
        <v>518649</v>
      </c>
      <c r="C1536" s="195">
        <v>0.8395226898</v>
      </c>
      <c r="D1536" s="195">
        <v>5</v>
      </c>
      <c r="E1536" s="195">
        <v>307</v>
      </c>
      <c r="F1536" s="195" t="s">
        <v>4613</v>
      </c>
      <c r="G1536" s="195" t="s">
        <v>55</v>
      </c>
      <c r="H1536" s="195">
        <v>194</v>
      </c>
      <c r="I1536" s="36" t="str">
        <f t="shared" si="23"/>
        <v>Eibner, Brett</v>
      </c>
    </row>
    <row r="1537" spans="1:9" x14ac:dyDescent="0.3">
      <c r="A1537" s="195">
        <v>1536</v>
      </c>
      <c r="B1537" s="195">
        <v>518792</v>
      </c>
      <c r="C1537" s="195">
        <v>1</v>
      </c>
      <c r="D1537" s="195">
        <v>1</v>
      </c>
      <c r="E1537" s="195">
        <v>308</v>
      </c>
      <c r="F1537" s="195" t="s">
        <v>135</v>
      </c>
      <c r="G1537" s="195" t="s">
        <v>17</v>
      </c>
      <c r="H1537" s="195">
        <v>308</v>
      </c>
      <c r="I1537" s="36" t="str">
        <f t="shared" si="23"/>
        <v>Heyward, Jason</v>
      </c>
    </row>
    <row r="1538" spans="1:9" x14ac:dyDescent="0.3">
      <c r="A1538" s="195">
        <v>1537</v>
      </c>
      <c r="B1538" s="195">
        <v>542255</v>
      </c>
      <c r="C1538" s="195">
        <v>0.90569609009999996</v>
      </c>
      <c r="D1538" s="195">
        <v>2</v>
      </c>
      <c r="E1538" s="195">
        <v>308</v>
      </c>
      <c r="F1538" s="195" t="s">
        <v>2968</v>
      </c>
      <c r="G1538" s="195" t="s">
        <v>2969</v>
      </c>
      <c r="H1538" s="195">
        <v>329</v>
      </c>
      <c r="I1538" s="36" t="str">
        <f t="shared" si="23"/>
        <v>Inciarte, Ender</v>
      </c>
    </row>
    <row r="1539" spans="1:9" x14ac:dyDescent="0.3">
      <c r="A1539" s="195">
        <v>1538</v>
      </c>
      <c r="B1539" s="195">
        <v>592663</v>
      </c>
      <c r="C1539" s="195">
        <v>0.90203872640000005</v>
      </c>
      <c r="D1539" s="195">
        <v>3</v>
      </c>
      <c r="E1539" s="195">
        <v>308</v>
      </c>
      <c r="F1539" s="195" t="s">
        <v>3023</v>
      </c>
      <c r="G1539" s="195" t="s">
        <v>3024</v>
      </c>
      <c r="H1539" s="195">
        <v>547</v>
      </c>
      <c r="I1539" s="36" t="str">
        <f t="shared" ref="I1539:I1602" si="24">F1539&amp;", "&amp;G1539</f>
        <v>Realmuto, J.T.</v>
      </c>
    </row>
    <row r="1540" spans="1:9" x14ac:dyDescent="0.3">
      <c r="A1540" s="195">
        <v>1539</v>
      </c>
      <c r="B1540" s="195">
        <v>502210</v>
      </c>
      <c r="C1540" s="195">
        <v>0.89495336199999997</v>
      </c>
      <c r="D1540" s="195">
        <v>4</v>
      </c>
      <c r="E1540" s="195">
        <v>308</v>
      </c>
      <c r="F1540" s="195" t="s">
        <v>197</v>
      </c>
      <c r="G1540" s="195" t="s">
        <v>129</v>
      </c>
      <c r="H1540" s="195">
        <v>549</v>
      </c>
      <c r="I1540" s="36" t="str">
        <f t="shared" si="24"/>
        <v>Reddick, Josh</v>
      </c>
    </row>
    <row r="1541" spans="1:9" x14ac:dyDescent="0.3">
      <c r="A1541" s="195">
        <v>1540</v>
      </c>
      <c r="B1541" s="195">
        <v>605141</v>
      </c>
      <c r="C1541" s="195">
        <v>0.86516463229999996</v>
      </c>
      <c r="D1541" s="195">
        <v>5</v>
      </c>
      <c r="E1541" s="195">
        <v>308</v>
      </c>
      <c r="F1541" s="195" t="s">
        <v>2952</v>
      </c>
      <c r="G1541" s="195" t="s">
        <v>2953</v>
      </c>
      <c r="H1541" s="195">
        <v>60</v>
      </c>
      <c r="I1541" s="36" t="str">
        <f t="shared" si="24"/>
        <v>Betts, Mookie</v>
      </c>
    </row>
    <row r="1542" spans="1:9" x14ac:dyDescent="0.3">
      <c r="A1542" s="195">
        <v>1541</v>
      </c>
      <c r="B1542" s="195">
        <v>543305</v>
      </c>
      <c r="C1542" s="195">
        <v>1</v>
      </c>
      <c r="D1542" s="195">
        <v>1</v>
      </c>
      <c r="E1542" s="195">
        <v>309</v>
      </c>
      <c r="F1542" s="195" t="s">
        <v>528</v>
      </c>
      <c r="G1542" s="195" t="s">
        <v>80</v>
      </c>
      <c r="H1542" s="195">
        <v>309</v>
      </c>
      <c r="I1542" s="36" t="str">
        <f t="shared" si="24"/>
        <v>Hicks, Aaron</v>
      </c>
    </row>
    <row r="1543" spans="1:9" x14ac:dyDescent="0.3">
      <c r="A1543" s="195">
        <v>1542</v>
      </c>
      <c r="B1543" s="195">
        <v>460075</v>
      </c>
      <c r="C1543" s="195">
        <v>0.80449541940000002</v>
      </c>
      <c r="D1543" s="195">
        <v>2</v>
      </c>
      <c r="E1543" s="195">
        <v>309</v>
      </c>
      <c r="F1543" s="195" t="s">
        <v>39</v>
      </c>
      <c r="G1543" s="195" t="s">
        <v>38</v>
      </c>
      <c r="H1543" s="195">
        <v>77</v>
      </c>
      <c r="I1543" s="36" t="str">
        <f t="shared" si="24"/>
        <v>Braun, Ryan</v>
      </c>
    </row>
    <row r="1544" spans="1:9" x14ac:dyDescent="0.3">
      <c r="A1544" s="195">
        <v>1543</v>
      </c>
      <c r="B1544" s="195">
        <v>502671</v>
      </c>
      <c r="C1544" s="195">
        <v>0.79514264219999997</v>
      </c>
      <c r="D1544" s="195">
        <v>3</v>
      </c>
      <c r="E1544" s="195">
        <v>309</v>
      </c>
      <c r="F1544" s="195" t="s">
        <v>515</v>
      </c>
      <c r="G1544" s="195" t="s">
        <v>277</v>
      </c>
      <c r="H1544" s="195">
        <v>255</v>
      </c>
      <c r="I1544" s="36" t="str">
        <f t="shared" si="24"/>
        <v>Goldschmidt, Paul</v>
      </c>
    </row>
    <row r="1545" spans="1:9" x14ac:dyDescent="0.3">
      <c r="A1545" s="195">
        <v>1544</v>
      </c>
      <c r="B1545" s="195">
        <v>543333</v>
      </c>
      <c r="C1545" s="195">
        <v>0.74809926380000002</v>
      </c>
      <c r="D1545" s="195">
        <v>4</v>
      </c>
      <c r="E1545" s="195">
        <v>309</v>
      </c>
      <c r="F1545" s="195" t="s">
        <v>527</v>
      </c>
      <c r="G1545" s="195" t="s">
        <v>47</v>
      </c>
      <c r="H1545" s="195">
        <v>320</v>
      </c>
      <c r="I1545" s="36" t="str">
        <f t="shared" si="24"/>
        <v>Hosmer, Eric</v>
      </c>
    </row>
    <row r="1546" spans="1:9" x14ac:dyDescent="0.3">
      <c r="A1546" s="195">
        <v>1545</v>
      </c>
      <c r="B1546" s="195">
        <v>502054</v>
      </c>
      <c r="C1546" s="195">
        <v>0.73411978980000003</v>
      </c>
      <c r="D1546" s="195">
        <v>5</v>
      </c>
      <c r="E1546" s="195">
        <v>309</v>
      </c>
      <c r="F1546" s="195" t="s">
        <v>2960</v>
      </c>
      <c r="G1546" s="195" t="s">
        <v>529</v>
      </c>
      <c r="H1546" s="195">
        <v>516</v>
      </c>
      <c r="I1546" s="36" t="str">
        <f t="shared" si="24"/>
        <v>Pham, Thomas</v>
      </c>
    </row>
    <row r="1547" spans="1:9" x14ac:dyDescent="0.3">
      <c r="A1547" s="195">
        <v>1546</v>
      </c>
      <c r="B1547" s="195">
        <v>543308</v>
      </c>
      <c r="C1547" s="195">
        <v>1</v>
      </c>
      <c r="D1547" s="195">
        <v>1</v>
      </c>
      <c r="E1547" s="195">
        <v>310</v>
      </c>
      <c r="F1547" s="195" t="s">
        <v>528</v>
      </c>
      <c r="G1547" s="195" t="s">
        <v>169</v>
      </c>
      <c r="H1547" s="195">
        <v>310</v>
      </c>
      <c r="I1547" s="36" t="str">
        <f t="shared" si="24"/>
        <v>Hicks, John</v>
      </c>
    </row>
    <row r="1548" spans="1:9" x14ac:dyDescent="0.3">
      <c r="A1548" s="195">
        <v>1547</v>
      </c>
      <c r="B1548" s="195">
        <v>572228</v>
      </c>
      <c r="C1548" s="195">
        <v>0.83770752599999998</v>
      </c>
      <c r="D1548" s="195">
        <v>2</v>
      </c>
      <c r="E1548" s="195">
        <v>310</v>
      </c>
      <c r="F1548" s="195" t="s">
        <v>6573</v>
      </c>
      <c r="G1548" s="195" t="s">
        <v>213</v>
      </c>
      <c r="H1548" s="195">
        <v>714</v>
      </c>
      <c r="I1548" s="36" t="str">
        <f t="shared" si="24"/>
        <v>Voit, Luke</v>
      </c>
    </row>
    <row r="1549" spans="1:9" x14ac:dyDescent="0.3">
      <c r="A1549" s="195">
        <v>1548</v>
      </c>
      <c r="B1549" s="195">
        <v>605125</v>
      </c>
      <c r="C1549" s="195">
        <v>0.83581608299999999</v>
      </c>
      <c r="D1549" s="195">
        <v>3</v>
      </c>
      <c r="E1549" s="195">
        <v>310</v>
      </c>
      <c r="F1549" s="195" t="s">
        <v>2504</v>
      </c>
      <c r="G1549" s="195" t="s">
        <v>205</v>
      </c>
      <c r="H1549" s="195">
        <v>34</v>
      </c>
      <c r="I1549" s="36" t="str">
        <f t="shared" si="24"/>
        <v>Asche, Cody</v>
      </c>
    </row>
    <row r="1550" spans="1:9" x14ac:dyDescent="0.3">
      <c r="A1550" s="195">
        <v>1549</v>
      </c>
      <c r="B1550" s="195">
        <v>542194</v>
      </c>
      <c r="C1550" s="195">
        <v>0.80988261159999997</v>
      </c>
      <c r="D1550" s="195">
        <v>4</v>
      </c>
      <c r="E1550" s="195">
        <v>310</v>
      </c>
      <c r="F1550" s="195" t="s">
        <v>2512</v>
      </c>
      <c r="G1550" s="195" t="s">
        <v>64</v>
      </c>
      <c r="H1550" s="195">
        <v>59</v>
      </c>
      <c r="I1550" s="36" t="str">
        <f t="shared" si="24"/>
        <v>Bethancourt, Christian</v>
      </c>
    </row>
    <row r="1551" spans="1:9" x14ac:dyDescent="0.3">
      <c r="A1551" s="195">
        <v>1550</v>
      </c>
      <c r="B1551" s="195">
        <v>592592</v>
      </c>
      <c r="C1551" s="195">
        <v>0.79787162199999995</v>
      </c>
      <c r="D1551" s="195">
        <v>5</v>
      </c>
      <c r="E1551" s="195">
        <v>310</v>
      </c>
      <c r="F1551" s="195" t="s">
        <v>5182</v>
      </c>
      <c r="G1551" s="195" t="s">
        <v>55</v>
      </c>
      <c r="H1551" s="195">
        <v>465</v>
      </c>
      <c r="I1551" s="36" t="str">
        <f t="shared" si="24"/>
        <v>Nicholas, Brett</v>
      </c>
    </row>
    <row r="1552" spans="1:9" x14ac:dyDescent="0.3">
      <c r="A1552" s="195">
        <v>1551</v>
      </c>
      <c r="B1552" s="195">
        <v>543309</v>
      </c>
      <c r="C1552" s="195">
        <v>1</v>
      </c>
      <c r="D1552" s="195">
        <v>1</v>
      </c>
      <c r="E1552" s="195">
        <v>311</v>
      </c>
      <c r="F1552" s="195" t="s">
        <v>6677</v>
      </c>
      <c r="G1552" s="195" t="s">
        <v>29</v>
      </c>
      <c r="H1552" s="195">
        <v>311</v>
      </c>
      <c r="I1552" s="36" t="str">
        <f t="shared" si="24"/>
        <v>Higashioka, Kyle</v>
      </c>
    </row>
    <row r="1553" spans="1:9" x14ac:dyDescent="0.3">
      <c r="A1553" s="195">
        <v>1552</v>
      </c>
      <c r="B1553" s="195">
        <v>595453</v>
      </c>
      <c r="C1553" s="195">
        <v>0.95750717060000001</v>
      </c>
      <c r="D1553" s="195">
        <v>2</v>
      </c>
      <c r="E1553" s="195">
        <v>311</v>
      </c>
      <c r="F1553" s="195" t="s">
        <v>6491</v>
      </c>
      <c r="G1553" s="195" t="s">
        <v>139</v>
      </c>
      <c r="H1553" s="195">
        <v>721</v>
      </c>
      <c r="I1553" s="36" t="str">
        <f t="shared" si="24"/>
        <v>Wallach, Chad</v>
      </c>
    </row>
    <row r="1554" spans="1:9" x14ac:dyDescent="0.3">
      <c r="A1554" s="195">
        <v>1553</v>
      </c>
      <c r="B1554" s="195">
        <v>622270</v>
      </c>
      <c r="C1554" s="195">
        <v>0.93999975599999996</v>
      </c>
      <c r="D1554" s="195">
        <v>3</v>
      </c>
      <c r="E1554" s="195">
        <v>311</v>
      </c>
      <c r="F1554" s="195" t="s">
        <v>1887</v>
      </c>
      <c r="G1554" s="195" t="s">
        <v>122</v>
      </c>
      <c r="H1554" s="195">
        <v>427</v>
      </c>
      <c r="I1554" s="36" t="str">
        <f t="shared" si="24"/>
        <v>Mejia, Alex</v>
      </c>
    </row>
    <row r="1555" spans="1:9" x14ac:dyDescent="0.3">
      <c r="A1555" s="195">
        <v>1554</v>
      </c>
      <c r="B1555" s="195">
        <v>543362</v>
      </c>
      <c r="C1555" s="195">
        <v>0.91459772890000002</v>
      </c>
      <c r="D1555" s="195">
        <v>4</v>
      </c>
      <c r="E1555" s="195">
        <v>311</v>
      </c>
      <c r="F1555" s="195" t="s">
        <v>957</v>
      </c>
      <c r="G1555" s="195" t="s">
        <v>269</v>
      </c>
      <c r="H1555" s="195">
        <v>339</v>
      </c>
      <c r="I1555" s="36" t="str">
        <f t="shared" si="24"/>
        <v>Jimenez, A.J.</v>
      </c>
    </row>
    <row r="1556" spans="1:9" x14ac:dyDescent="0.3">
      <c r="A1556" s="195">
        <v>1555</v>
      </c>
      <c r="B1556" s="195">
        <v>607369</v>
      </c>
      <c r="C1556" s="195">
        <v>0.88602783090000004</v>
      </c>
      <c r="D1556" s="195">
        <v>5</v>
      </c>
      <c r="E1556" s="195">
        <v>311</v>
      </c>
      <c r="F1556" s="195" t="s">
        <v>6446</v>
      </c>
      <c r="G1556" s="195" t="s">
        <v>128</v>
      </c>
      <c r="H1556" s="195">
        <v>666</v>
      </c>
      <c r="I1556" s="36" t="str">
        <f t="shared" si="24"/>
        <v>Taijeron, Travis</v>
      </c>
    </row>
    <row r="1557" spans="1:9" x14ac:dyDescent="0.3">
      <c r="A1557" s="195">
        <v>1556</v>
      </c>
      <c r="B1557" s="195">
        <v>431094</v>
      </c>
      <c r="C1557" s="195">
        <v>1</v>
      </c>
      <c r="D1557" s="195">
        <v>1</v>
      </c>
      <c r="E1557" s="195">
        <v>312</v>
      </c>
      <c r="F1557" s="195" t="s">
        <v>275</v>
      </c>
      <c r="G1557" s="195" t="s">
        <v>80</v>
      </c>
      <c r="H1557" s="195">
        <v>312</v>
      </c>
      <c r="I1557" s="36" t="str">
        <f t="shared" si="24"/>
        <v>Hill, Aaron</v>
      </c>
    </row>
    <row r="1558" spans="1:9" x14ac:dyDescent="0.3">
      <c r="A1558" s="195">
        <v>1557</v>
      </c>
      <c r="B1558" s="195">
        <v>276519</v>
      </c>
      <c r="C1558" s="195">
        <v>0.97288002979999999</v>
      </c>
      <c r="D1558" s="195">
        <v>2</v>
      </c>
      <c r="E1558" s="195">
        <v>312</v>
      </c>
      <c r="F1558" s="195" t="s">
        <v>370</v>
      </c>
      <c r="G1558" s="195" t="s">
        <v>369</v>
      </c>
      <c r="H1558" s="195">
        <v>578</v>
      </c>
      <c r="I1558" s="36" t="str">
        <f t="shared" si="24"/>
        <v>Rollins, Jimmy</v>
      </c>
    </row>
    <row r="1559" spans="1:9" x14ac:dyDescent="0.3">
      <c r="A1559" s="195">
        <v>1558</v>
      </c>
      <c r="B1559" s="195">
        <v>400284</v>
      </c>
      <c r="C1559" s="195">
        <v>0.94870265109999996</v>
      </c>
      <c r="D1559" s="195">
        <v>3</v>
      </c>
      <c r="E1559" s="195">
        <v>312</v>
      </c>
      <c r="F1559" s="195" t="s">
        <v>372</v>
      </c>
      <c r="G1559" s="195" t="s">
        <v>371</v>
      </c>
      <c r="H1559" s="195">
        <v>698</v>
      </c>
      <c r="I1559" s="36" t="str">
        <f t="shared" si="24"/>
        <v>Utley, Chase</v>
      </c>
    </row>
    <row r="1560" spans="1:9" x14ac:dyDescent="0.3">
      <c r="A1560" s="195">
        <v>1559</v>
      </c>
      <c r="B1560" s="195">
        <v>449107</v>
      </c>
      <c r="C1560" s="195">
        <v>0.93432064069999998</v>
      </c>
      <c r="D1560" s="195">
        <v>4</v>
      </c>
      <c r="E1560" s="195">
        <v>312</v>
      </c>
      <c r="F1560" s="195" t="s">
        <v>487</v>
      </c>
      <c r="G1560" s="195" t="s">
        <v>221</v>
      </c>
      <c r="H1560" s="195">
        <v>38</v>
      </c>
      <c r="I1560" s="36" t="str">
        <f t="shared" si="24"/>
        <v>Aviles, Mike</v>
      </c>
    </row>
    <row r="1561" spans="1:9" x14ac:dyDescent="0.3">
      <c r="A1561" s="195">
        <v>1560</v>
      </c>
      <c r="B1561" s="195">
        <v>493128</v>
      </c>
      <c r="C1561" s="195">
        <v>0.91778199719999998</v>
      </c>
      <c r="D1561" s="195">
        <v>5</v>
      </c>
      <c r="E1561" s="195">
        <v>312</v>
      </c>
      <c r="F1561" s="195" t="s">
        <v>958</v>
      </c>
      <c r="G1561" s="195" t="s">
        <v>959</v>
      </c>
      <c r="H1561" s="195">
        <v>351</v>
      </c>
      <c r="I1561" s="36" t="str">
        <f t="shared" si="24"/>
        <v>Kawasaki, Munenori</v>
      </c>
    </row>
    <row r="1562" spans="1:9" x14ac:dyDescent="0.3">
      <c r="A1562" s="195">
        <v>1561</v>
      </c>
      <c r="B1562" s="195">
        <v>628356</v>
      </c>
      <c r="C1562" s="195">
        <v>1</v>
      </c>
      <c r="D1562" s="195">
        <v>1</v>
      </c>
      <c r="E1562" s="195">
        <v>313</v>
      </c>
      <c r="F1562" s="195" t="s">
        <v>3986</v>
      </c>
      <c r="G1562" s="195" t="s">
        <v>3987</v>
      </c>
      <c r="H1562" s="195">
        <v>313</v>
      </c>
      <c r="I1562" s="36" t="str">
        <f t="shared" si="24"/>
        <v>Ho Kang, Jung</v>
      </c>
    </row>
    <row r="1563" spans="1:9" x14ac:dyDescent="0.3">
      <c r="A1563" s="195">
        <v>1562</v>
      </c>
      <c r="B1563" s="195">
        <v>570799</v>
      </c>
      <c r="C1563" s="195">
        <v>0.78333284260000002</v>
      </c>
      <c r="D1563" s="195">
        <v>2</v>
      </c>
      <c r="E1563" s="195">
        <v>313</v>
      </c>
      <c r="F1563" s="195" t="s">
        <v>2079</v>
      </c>
      <c r="G1563" s="195" t="s">
        <v>64</v>
      </c>
      <c r="H1563" s="195">
        <v>709</v>
      </c>
      <c r="I1563" s="36" t="str">
        <f t="shared" si="24"/>
        <v>Villanueva, Christian</v>
      </c>
    </row>
    <row r="1564" spans="1:9" x14ac:dyDescent="0.3">
      <c r="A1564" s="195">
        <v>1563</v>
      </c>
      <c r="B1564" s="195">
        <v>476883</v>
      </c>
      <c r="C1564" s="195">
        <v>0.72384143469999995</v>
      </c>
      <c r="D1564" s="195">
        <v>3</v>
      </c>
      <c r="E1564" s="195">
        <v>313</v>
      </c>
      <c r="F1564" s="195" t="s">
        <v>368</v>
      </c>
      <c r="G1564" s="195" t="s">
        <v>310</v>
      </c>
      <c r="H1564" s="195">
        <v>22</v>
      </c>
      <c r="I1564" s="36" t="str">
        <f t="shared" si="24"/>
        <v>Alvarez, Pedro</v>
      </c>
    </row>
    <row r="1565" spans="1:9" x14ac:dyDescent="0.3">
      <c r="A1565" s="195">
        <v>1564</v>
      </c>
      <c r="B1565" s="195">
        <v>452252</v>
      </c>
      <c r="C1565" s="195">
        <v>0.69747910840000005</v>
      </c>
      <c r="D1565" s="195">
        <v>4</v>
      </c>
      <c r="E1565" s="195">
        <v>313</v>
      </c>
      <c r="F1565" s="195" t="s">
        <v>395</v>
      </c>
      <c r="G1565" s="195" t="s">
        <v>148</v>
      </c>
      <c r="H1565" s="195">
        <v>380</v>
      </c>
      <c r="I1565" s="36" t="str">
        <f t="shared" si="24"/>
        <v>Lind, Adam</v>
      </c>
    </row>
    <row r="1566" spans="1:9" x14ac:dyDescent="0.3">
      <c r="A1566" s="195">
        <v>1565</v>
      </c>
      <c r="B1566" s="195">
        <v>493316</v>
      </c>
      <c r="C1566" s="195">
        <v>0.69518087549999996</v>
      </c>
      <c r="D1566" s="195">
        <v>5</v>
      </c>
      <c r="E1566" s="195">
        <v>313</v>
      </c>
      <c r="F1566" s="195" t="s">
        <v>944</v>
      </c>
      <c r="G1566" s="195" t="s">
        <v>945</v>
      </c>
      <c r="H1566" s="195">
        <v>124</v>
      </c>
      <c r="I1566" s="36" t="str">
        <f t="shared" si="24"/>
        <v>Cespedes, Yoenis</v>
      </c>
    </row>
    <row r="1567" spans="1:9" x14ac:dyDescent="0.3">
      <c r="A1567" s="195">
        <v>1566</v>
      </c>
      <c r="B1567" s="195">
        <v>592407</v>
      </c>
      <c r="C1567" s="195">
        <v>1</v>
      </c>
      <c r="D1567" s="195">
        <v>1</v>
      </c>
      <c r="E1567" s="195">
        <v>314</v>
      </c>
      <c r="F1567" s="195" t="s">
        <v>954</v>
      </c>
      <c r="G1567" s="195" t="s">
        <v>156</v>
      </c>
      <c r="H1567" s="195">
        <v>314</v>
      </c>
      <c r="I1567" s="36" t="str">
        <f t="shared" si="24"/>
        <v>Holaday, Bryan</v>
      </c>
    </row>
    <row r="1568" spans="1:9" x14ac:dyDescent="0.3">
      <c r="A1568" s="195">
        <v>1567</v>
      </c>
      <c r="B1568" s="195">
        <v>518542</v>
      </c>
      <c r="C1568" s="195">
        <v>0.91806970759999995</v>
      </c>
      <c r="D1568" s="195">
        <v>2</v>
      </c>
      <c r="E1568" s="195">
        <v>314</v>
      </c>
      <c r="F1568" s="195" t="s">
        <v>2679</v>
      </c>
      <c r="G1568" s="195" t="s">
        <v>189</v>
      </c>
      <c r="H1568" s="195">
        <v>122</v>
      </c>
      <c r="I1568" s="36" t="str">
        <f t="shared" si="24"/>
        <v>Centeno, Juan</v>
      </c>
    </row>
    <row r="1569" spans="1:9" x14ac:dyDescent="0.3">
      <c r="A1569" s="195">
        <v>1568</v>
      </c>
      <c r="B1569" s="195">
        <v>492802</v>
      </c>
      <c r="C1569" s="195">
        <v>0.88985115400000003</v>
      </c>
      <c r="D1569" s="195">
        <v>3</v>
      </c>
      <c r="E1569" s="195">
        <v>314</v>
      </c>
      <c r="F1569" s="195" t="s">
        <v>5188</v>
      </c>
      <c r="G1569" s="195" t="s">
        <v>189</v>
      </c>
      <c r="H1569" s="195">
        <v>274</v>
      </c>
      <c r="I1569" s="36" t="str">
        <f t="shared" si="24"/>
        <v>Graterol, Juan</v>
      </c>
    </row>
    <row r="1570" spans="1:9" x14ac:dyDescent="0.3">
      <c r="A1570" s="195">
        <v>1569</v>
      </c>
      <c r="B1570" s="195">
        <v>571679</v>
      </c>
      <c r="C1570" s="195">
        <v>0.84928674270000004</v>
      </c>
      <c r="D1570" s="195">
        <v>4</v>
      </c>
      <c r="E1570" s="195">
        <v>314</v>
      </c>
      <c r="F1570" s="195" t="s">
        <v>6494</v>
      </c>
      <c r="G1570" s="195" t="s">
        <v>88</v>
      </c>
      <c r="H1570" s="195">
        <v>230</v>
      </c>
      <c r="I1570" s="36" t="str">
        <f t="shared" si="24"/>
        <v>Freitas, David</v>
      </c>
    </row>
    <row r="1571" spans="1:9" x14ac:dyDescent="0.3">
      <c r="A1571" s="195">
        <v>1570</v>
      </c>
      <c r="B1571" s="195">
        <v>519222</v>
      </c>
      <c r="C1571" s="195">
        <v>0.84273651270000005</v>
      </c>
      <c r="D1571" s="195">
        <v>5</v>
      </c>
      <c r="E1571" s="195">
        <v>314</v>
      </c>
      <c r="F1571" s="195" t="s">
        <v>322</v>
      </c>
      <c r="G1571" s="195" t="s">
        <v>141</v>
      </c>
      <c r="H1571" s="195">
        <v>581</v>
      </c>
      <c r="I1571" s="36" t="str">
        <f t="shared" si="24"/>
        <v>Romine, Austin</v>
      </c>
    </row>
    <row r="1572" spans="1:9" x14ac:dyDescent="0.3">
      <c r="A1572" s="195">
        <v>1571</v>
      </c>
      <c r="B1572" s="195">
        <v>407812</v>
      </c>
      <c r="C1572" s="195">
        <v>1</v>
      </c>
      <c r="D1572" s="195">
        <v>1</v>
      </c>
      <c r="E1572" s="195">
        <v>315</v>
      </c>
      <c r="F1572" s="195" t="s">
        <v>137</v>
      </c>
      <c r="G1572" s="195" t="s">
        <v>14</v>
      </c>
      <c r="H1572" s="195">
        <v>315</v>
      </c>
      <c r="I1572" s="36" t="str">
        <f t="shared" si="24"/>
        <v>Holliday, Matt</v>
      </c>
    </row>
    <row r="1573" spans="1:9" x14ac:dyDescent="0.3">
      <c r="A1573" s="195">
        <v>1572</v>
      </c>
      <c r="B1573" s="195">
        <v>150029</v>
      </c>
      <c r="C1573" s="195">
        <v>0.97260618629999995</v>
      </c>
      <c r="D1573" s="195">
        <v>2</v>
      </c>
      <c r="E1573" s="195">
        <v>315</v>
      </c>
      <c r="F1573" s="195" t="s">
        <v>239</v>
      </c>
      <c r="G1573" s="195" t="s">
        <v>238</v>
      </c>
      <c r="H1573" s="195">
        <v>728</v>
      </c>
      <c r="I1573" s="36" t="str">
        <f t="shared" si="24"/>
        <v>Werth, Jayson</v>
      </c>
    </row>
    <row r="1574" spans="1:9" x14ac:dyDescent="0.3">
      <c r="A1574" s="195">
        <v>1573</v>
      </c>
      <c r="B1574" s="195">
        <v>407893</v>
      </c>
      <c r="C1574" s="195">
        <v>0.96415451379999995</v>
      </c>
      <c r="D1574" s="195">
        <v>3</v>
      </c>
      <c r="E1574" s="195">
        <v>315</v>
      </c>
      <c r="F1574" s="195" t="s">
        <v>407</v>
      </c>
      <c r="G1574" s="195" t="s">
        <v>155</v>
      </c>
      <c r="H1574" s="195">
        <v>671</v>
      </c>
      <c r="I1574" s="36" t="str">
        <f t="shared" si="24"/>
        <v>Teixeira, Mark</v>
      </c>
    </row>
    <row r="1575" spans="1:9" x14ac:dyDescent="0.3">
      <c r="A1575" s="195">
        <v>1574</v>
      </c>
      <c r="B1575" s="195">
        <v>452234</v>
      </c>
      <c r="C1575" s="195">
        <v>0.95531731050000002</v>
      </c>
      <c r="D1575" s="195">
        <v>4</v>
      </c>
      <c r="E1575" s="195">
        <v>315</v>
      </c>
      <c r="F1575" s="195" t="s">
        <v>216</v>
      </c>
      <c r="G1575" s="195" t="s">
        <v>215</v>
      </c>
      <c r="H1575" s="195">
        <v>636</v>
      </c>
      <c r="I1575" s="36" t="str">
        <f t="shared" si="24"/>
        <v>Smith, Seth</v>
      </c>
    </row>
    <row r="1576" spans="1:9" x14ac:dyDescent="0.3">
      <c r="A1576" s="195">
        <v>1575</v>
      </c>
      <c r="B1576" s="195">
        <v>431145</v>
      </c>
      <c r="C1576" s="195">
        <v>0.95296199150000005</v>
      </c>
      <c r="D1576" s="195">
        <v>5</v>
      </c>
      <c r="E1576" s="195">
        <v>315</v>
      </c>
      <c r="F1576" s="195" t="s">
        <v>159</v>
      </c>
      <c r="G1576" s="195" t="s">
        <v>282</v>
      </c>
      <c r="H1576" s="195">
        <v>409</v>
      </c>
      <c r="I1576" s="36" t="str">
        <f t="shared" si="24"/>
        <v>Martin, Russell</v>
      </c>
    </row>
    <row r="1577" spans="1:9" x14ac:dyDescent="0.3">
      <c r="A1577" s="195">
        <v>1576</v>
      </c>
      <c r="B1577" s="195">
        <v>571788</v>
      </c>
      <c r="C1577" s="195">
        <v>1</v>
      </c>
      <c r="D1577" s="195">
        <v>1</v>
      </c>
      <c r="E1577" s="195">
        <v>316</v>
      </c>
      <c r="F1577" s="195" t="s">
        <v>892</v>
      </c>
      <c r="G1577" s="195" t="s">
        <v>893</v>
      </c>
      <c r="H1577" s="195">
        <v>316</v>
      </c>
      <c r="I1577" s="36" t="str">
        <f t="shared" si="24"/>
        <v>Holt, Brock</v>
      </c>
    </row>
    <row r="1578" spans="1:9" x14ac:dyDescent="0.3">
      <c r="A1578" s="195">
        <v>1577</v>
      </c>
      <c r="B1578" s="195">
        <v>553988</v>
      </c>
      <c r="C1578" s="195">
        <v>0.94471951929999998</v>
      </c>
      <c r="D1578" s="195">
        <v>2</v>
      </c>
      <c r="E1578" s="195">
        <v>316</v>
      </c>
      <c r="F1578" s="195" t="s">
        <v>897</v>
      </c>
      <c r="G1578" s="195" t="s">
        <v>4010</v>
      </c>
      <c r="H1578" s="195">
        <v>393</v>
      </c>
      <c r="I1578" s="36" t="str">
        <f t="shared" si="24"/>
        <v>Machado, Dixon</v>
      </c>
    </row>
    <row r="1579" spans="1:9" x14ac:dyDescent="0.3">
      <c r="A1579" s="195">
        <v>1578</v>
      </c>
      <c r="B1579" s="195">
        <v>518568</v>
      </c>
      <c r="C1579" s="195">
        <v>0.94336124880000005</v>
      </c>
      <c r="D1579" s="195">
        <v>3</v>
      </c>
      <c r="E1579" s="195">
        <v>316</v>
      </c>
      <c r="F1579" s="195" t="s">
        <v>2025</v>
      </c>
      <c r="G1579" s="195" t="s">
        <v>64</v>
      </c>
      <c r="H1579" s="195">
        <v>136</v>
      </c>
      <c r="I1579" s="36" t="str">
        <f t="shared" si="24"/>
        <v>Colon, Christian</v>
      </c>
    </row>
    <row r="1580" spans="1:9" x14ac:dyDescent="0.3">
      <c r="A1580" s="195">
        <v>1579</v>
      </c>
      <c r="B1580" s="195">
        <v>593527</v>
      </c>
      <c r="C1580" s="195">
        <v>0.94174717910000005</v>
      </c>
      <c r="D1580" s="195">
        <v>4</v>
      </c>
      <c r="E1580" s="195">
        <v>316</v>
      </c>
      <c r="F1580" s="195" t="s">
        <v>229</v>
      </c>
      <c r="G1580" s="195" t="s">
        <v>285</v>
      </c>
      <c r="H1580" s="195">
        <v>682</v>
      </c>
      <c r="I1580" s="36" t="str">
        <f t="shared" si="24"/>
        <v>Torres, Ramon</v>
      </c>
    </row>
    <row r="1581" spans="1:9" x14ac:dyDescent="0.3">
      <c r="A1581" s="195">
        <v>1580</v>
      </c>
      <c r="B1581" s="195">
        <v>573113</v>
      </c>
      <c r="C1581" s="195">
        <v>0.94159545909999998</v>
      </c>
      <c r="D1581" s="195">
        <v>5</v>
      </c>
      <c r="E1581" s="195">
        <v>316</v>
      </c>
      <c r="F1581" s="195" t="s">
        <v>5081</v>
      </c>
      <c r="G1581" s="195" t="s">
        <v>52</v>
      </c>
      <c r="H1581" s="195">
        <v>555</v>
      </c>
      <c r="I1581" s="36" t="str">
        <f t="shared" si="24"/>
        <v>Renda, Tony</v>
      </c>
    </row>
    <row r="1582" spans="1:9" x14ac:dyDescent="0.3">
      <c r="A1582" s="195">
        <v>1581</v>
      </c>
      <c r="B1582" s="195">
        <v>534627</v>
      </c>
      <c r="C1582" s="195">
        <v>1</v>
      </c>
      <c r="D1582" s="195">
        <v>1</v>
      </c>
      <c r="E1582" s="195">
        <v>317</v>
      </c>
      <c r="F1582" s="195" t="s">
        <v>892</v>
      </c>
      <c r="G1582" s="195" t="s">
        <v>67</v>
      </c>
      <c r="H1582" s="195">
        <v>317</v>
      </c>
      <c r="I1582" s="36" t="str">
        <f t="shared" si="24"/>
        <v>Holt, Tyler</v>
      </c>
    </row>
    <row r="1583" spans="1:9" x14ac:dyDescent="0.3">
      <c r="A1583" s="195">
        <v>1582</v>
      </c>
      <c r="B1583" s="195">
        <v>571681</v>
      </c>
      <c r="C1583" s="195">
        <v>0.89911116889999998</v>
      </c>
      <c r="D1583" s="195">
        <v>2</v>
      </c>
      <c r="E1583" s="195">
        <v>317</v>
      </c>
      <c r="F1583" s="195" t="s">
        <v>4620</v>
      </c>
      <c r="G1583" s="195" t="s">
        <v>4621</v>
      </c>
      <c r="H1583" s="195">
        <v>232</v>
      </c>
      <c r="I1583" s="36" t="str">
        <f t="shared" si="24"/>
        <v>Fuentes, Reymond</v>
      </c>
    </row>
    <row r="1584" spans="1:9" x14ac:dyDescent="0.3">
      <c r="A1584" s="195">
        <v>1583</v>
      </c>
      <c r="B1584" s="195">
        <v>454975</v>
      </c>
      <c r="C1584" s="195">
        <v>0.88294634859999999</v>
      </c>
      <c r="D1584" s="195">
        <v>3</v>
      </c>
      <c r="E1584" s="195">
        <v>317</v>
      </c>
      <c r="F1584" s="195" t="s">
        <v>4891</v>
      </c>
      <c r="G1584" s="195" t="s">
        <v>968</v>
      </c>
      <c r="H1584" s="195">
        <v>331</v>
      </c>
      <c r="I1584" s="36" t="str">
        <f t="shared" si="24"/>
        <v>Iribarren, Hernan</v>
      </c>
    </row>
    <row r="1585" spans="1:9" x14ac:dyDescent="0.3">
      <c r="A1585" s="195">
        <v>1584</v>
      </c>
      <c r="B1585" s="195">
        <v>502582</v>
      </c>
      <c r="C1585" s="195">
        <v>0.87234904599999996</v>
      </c>
      <c r="D1585" s="195">
        <v>4</v>
      </c>
      <c r="E1585" s="195">
        <v>317</v>
      </c>
      <c r="F1585" s="195" t="s">
        <v>212</v>
      </c>
      <c r="G1585" s="195" t="s">
        <v>178</v>
      </c>
      <c r="H1585" s="195">
        <v>612</v>
      </c>
      <c r="I1585" s="36" t="str">
        <f t="shared" si="24"/>
        <v>Schafer, Logan</v>
      </c>
    </row>
    <row r="1586" spans="1:9" x14ac:dyDescent="0.3">
      <c r="A1586" s="195">
        <v>1585</v>
      </c>
      <c r="B1586" s="195">
        <v>543238</v>
      </c>
      <c r="C1586" s="195">
        <v>0.86985338069999996</v>
      </c>
      <c r="D1586" s="195">
        <v>5</v>
      </c>
      <c r="E1586" s="195">
        <v>317</v>
      </c>
      <c r="F1586" s="195" t="s">
        <v>880</v>
      </c>
      <c r="G1586" s="195" t="s">
        <v>339</v>
      </c>
      <c r="H1586" s="195">
        <v>268</v>
      </c>
      <c r="I1586" s="36" t="str">
        <f t="shared" si="24"/>
        <v>Gose, Anthony</v>
      </c>
    </row>
    <row r="1587" spans="1:9" x14ac:dyDescent="0.3">
      <c r="A1587" s="195">
        <v>1586</v>
      </c>
      <c r="B1587" s="195">
        <v>543329</v>
      </c>
      <c r="C1587" s="195">
        <v>1</v>
      </c>
      <c r="D1587" s="195">
        <v>1</v>
      </c>
      <c r="E1587" s="195">
        <v>318</v>
      </c>
      <c r="F1587" s="195" t="s">
        <v>4885</v>
      </c>
      <c r="G1587" s="195" t="s">
        <v>4886</v>
      </c>
      <c r="H1587" s="195">
        <v>318</v>
      </c>
      <c r="I1587" s="36" t="str">
        <f t="shared" si="24"/>
        <v>Hood, Destin</v>
      </c>
    </row>
    <row r="1588" spans="1:9" x14ac:dyDescent="0.3">
      <c r="A1588" s="195">
        <v>1587</v>
      </c>
      <c r="B1588" s="195">
        <v>517370</v>
      </c>
      <c r="C1588" s="195">
        <v>0.9343745282</v>
      </c>
      <c r="D1588" s="195">
        <v>2</v>
      </c>
      <c r="E1588" s="195">
        <v>318</v>
      </c>
      <c r="F1588" s="195" t="s">
        <v>381</v>
      </c>
      <c r="G1588" s="195" t="s">
        <v>369</v>
      </c>
      <c r="H1588" s="195">
        <v>487</v>
      </c>
      <c r="I1588" s="36" t="str">
        <f t="shared" si="24"/>
        <v>Paredes, Jimmy</v>
      </c>
    </row>
    <row r="1589" spans="1:9" x14ac:dyDescent="0.3">
      <c r="A1589" s="195">
        <v>1588</v>
      </c>
      <c r="B1589" s="195">
        <v>595025</v>
      </c>
      <c r="C1589" s="195">
        <v>0.9126913767</v>
      </c>
      <c r="D1589" s="195">
        <v>3</v>
      </c>
      <c r="E1589" s="195">
        <v>318</v>
      </c>
      <c r="F1589" s="195" t="s">
        <v>2156</v>
      </c>
      <c r="G1589" s="195" t="s">
        <v>896</v>
      </c>
      <c r="H1589" s="195">
        <v>723</v>
      </c>
      <c r="I1589" s="36" t="str">
        <f t="shared" si="24"/>
        <v>Walters, Zach</v>
      </c>
    </row>
    <row r="1590" spans="1:9" x14ac:dyDescent="0.3">
      <c r="A1590" s="195">
        <v>1589</v>
      </c>
      <c r="B1590" s="195">
        <v>592731</v>
      </c>
      <c r="C1590" s="195">
        <v>0.90142949319999999</v>
      </c>
      <c r="D1590" s="195">
        <v>4</v>
      </c>
      <c r="E1590" s="195">
        <v>318</v>
      </c>
      <c r="F1590" s="195" t="s">
        <v>4857</v>
      </c>
      <c r="G1590" s="195" t="s">
        <v>400</v>
      </c>
      <c r="H1590" s="195">
        <v>622</v>
      </c>
      <c r="I1590" s="36" t="str">
        <f t="shared" si="24"/>
        <v>Selsky, Steve</v>
      </c>
    </row>
    <row r="1591" spans="1:9" x14ac:dyDescent="0.3">
      <c r="A1591" s="195">
        <v>1590</v>
      </c>
      <c r="B1591" s="195">
        <v>592620</v>
      </c>
      <c r="C1591" s="195">
        <v>0.85048491479999999</v>
      </c>
      <c r="D1591" s="195">
        <v>5</v>
      </c>
      <c r="E1591" s="195">
        <v>318</v>
      </c>
      <c r="F1591" s="195" t="s">
        <v>1992</v>
      </c>
      <c r="G1591" s="195" t="s">
        <v>3333</v>
      </c>
      <c r="H1591" s="195">
        <v>489</v>
      </c>
      <c r="I1591" s="36" t="str">
        <f t="shared" si="24"/>
        <v>Parker, Jarrett</v>
      </c>
    </row>
    <row r="1592" spans="1:9" x14ac:dyDescent="0.3">
      <c r="A1592" s="195">
        <v>1591</v>
      </c>
      <c r="B1592" s="195">
        <v>656555</v>
      </c>
      <c r="C1592" s="195">
        <v>1</v>
      </c>
      <c r="D1592" s="195">
        <v>1</v>
      </c>
      <c r="E1592" s="195">
        <v>319</v>
      </c>
      <c r="F1592" s="195" t="s">
        <v>6275</v>
      </c>
      <c r="G1592" s="195" t="s">
        <v>6276</v>
      </c>
      <c r="H1592" s="195">
        <v>319</v>
      </c>
      <c r="I1592" s="36" t="str">
        <f t="shared" si="24"/>
        <v>Hoskins, Rhys</v>
      </c>
    </row>
    <row r="1593" spans="1:9" x14ac:dyDescent="0.3">
      <c r="A1593" s="195">
        <v>1592</v>
      </c>
      <c r="B1593" s="195">
        <v>592450</v>
      </c>
      <c r="C1593" s="195">
        <v>0.93228158029999997</v>
      </c>
      <c r="D1593" s="195">
        <v>2</v>
      </c>
      <c r="E1593" s="195">
        <v>319</v>
      </c>
      <c r="F1593" s="195" t="s">
        <v>4616</v>
      </c>
      <c r="G1593" s="195" t="s">
        <v>80</v>
      </c>
      <c r="H1593" s="195">
        <v>349</v>
      </c>
      <c r="I1593" s="36" t="str">
        <f t="shared" si="24"/>
        <v>Judge, Aaron</v>
      </c>
    </row>
    <row r="1594" spans="1:9" x14ac:dyDescent="0.3">
      <c r="A1594" s="195">
        <v>1593</v>
      </c>
      <c r="B1594" s="195">
        <v>621566</v>
      </c>
      <c r="C1594" s="195">
        <v>0.92468482610000002</v>
      </c>
      <c r="D1594" s="195">
        <v>3</v>
      </c>
      <c r="E1594" s="195">
        <v>319</v>
      </c>
      <c r="F1594" s="195" t="s">
        <v>4524</v>
      </c>
      <c r="G1594" s="195" t="s">
        <v>14</v>
      </c>
      <c r="H1594" s="195">
        <v>477</v>
      </c>
      <c r="I1594" s="36" t="str">
        <f t="shared" si="24"/>
        <v>Olson, Matt</v>
      </c>
    </row>
    <row r="1595" spans="1:9" x14ac:dyDescent="0.3">
      <c r="A1595" s="195">
        <v>1594</v>
      </c>
      <c r="B1595" s="195">
        <v>656941</v>
      </c>
      <c r="C1595" s="195">
        <v>0.88100569839999998</v>
      </c>
      <c r="D1595" s="195">
        <v>4</v>
      </c>
      <c r="E1595" s="195">
        <v>319</v>
      </c>
      <c r="F1595" s="195" t="s">
        <v>4081</v>
      </c>
      <c r="G1595" s="195" t="s">
        <v>29</v>
      </c>
      <c r="H1595" s="195">
        <v>616</v>
      </c>
      <c r="I1595" s="36" t="str">
        <f t="shared" si="24"/>
        <v>Schwarber, Kyle</v>
      </c>
    </row>
    <row r="1596" spans="1:9" x14ac:dyDescent="0.3">
      <c r="A1596" s="195">
        <v>1595</v>
      </c>
      <c r="B1596" s="195">
        <v>518626</v>
      </c>
      <c r="C1596" s="195">
        <v>0.87223499770000001</v>
      </c>
      <c r="D1596" s="195">
        <v>5</v>
      </c>
      <c r="E1596" s="195">
        <v>319</v>
      </c>
      <c r="F1596" s="195" t="s">
        <v>494</v>
      </c>
      <c r="G1596" s="195" t="s">
        <v>129</v>
      </c>
      <c r="H1596" s="195">
        <v>183</v>
      </c>
      <c r="I1596" s="36" t="str">
        <f t="shared" si="24"/>
        <v>Donaldson, Josh</v>
      </c>
    </row>
    <row r="1597" spans="1:9" x14ac:dyDescent="0.3">
      <c r="A1597" s="195">
        <v>1596</v>
      </c>
      <c r="B1597" s="195">
        <v>543333</v>
      </c>
      <c r="C1597" s="195">
        <v>1</v>
      </c>
      <c r="D1597" s="195">
        <v>1</v>
      </c>
      <c r="E1597" s="195">
        <v>320</v>
      </c>
      <c r="F1597" s="195" t="s">
        <v>527</v>
      </c>
      <c r="G1597" s="195" t="s">
        <v>47</v>
      </c>
      <c r="H1597" s="195">
        <v>320</v>
      </c>
      <c r="I1597" s="36" t="str">
        <f t="shared" si="24"/>
        <v>Hosmer, Eric</v>
      </c>
    </row>
    <row r="1598" spans="1:9" x14ac:dyDescent="0.3">
      <c r="A1598" s="195">
        <v>1597</v>
      </c>
      <c r="B1598" s="195">
        <v>542303</v>
      </c>
      <c r="C1598" s="195">
        <v>0.89224988810000005</v>
      </c>
      <c r="D1598" s="195">
        <v>2</v>
      </c>
      <c r="E1598" s="195">
        <v>320</v>
      </c>
      <c r="F1598" s="195" t="s">
        <v>2513</v>
      </c>
      <c r="G1598" s="195" t="s">
        <v>2514</v>
      </c>
      <c r="H1598" s="195">
        <v>483</v>
      </c>
      <c r="I1598" s="36" t="str">
        <f t="shared" si="24"/>
        <v>Ozuna, Marcell</v>
      </c>
    </row>
    <row r="1599" spans="1:9" x14ac:dyDescent="0.3">
      <c r="A1599" s="195">
        <v>1598</v>
      </c>
      <c r="B1599" s="195">
        <v>547989</v>
      </c>
      <c r="C1599" s="195">
        <v>0.88628085469999995</v>
      </c>
      <c r="D1599" s="195">
        <v>3</v>
      </c>
      <c r="E1599" s="195">
        <v>320</v>
      </c>
      <c r="F1599" s="195" t="s">
        <v>8</v>
      </c>
      <c r="G1599" s="195" t="s">
        <v>15</v>
      </c>
      <c r="H1599" s="195">
        <v>1</v>
      </c>
      <c r="I1599" s="36" t="str">
        <f t="shared" si="24"/>
        <v>Abreu, Jose</v>
      </c>
    </row>
    <row r="1600" spans="1:9" x14ac:dyDescent="0.3">
      <c r="A1600" s="195">
        <v>1599</v>
      </c>
      <c r="B1600" s="195">
        <v>541645</v>
      </c>
      <c r="C1600" s="195">
        <v>0.87640788260000002</v>
      </c>
      <c r="D1600" s="195">
        <v>4</v>
      </c>
      <c r="E1600" s="195">
        <v>320</v>
      </c>
      <c r="F1600" s="195" t="s">
        <v>949</v>
      </c>
      <c r="G1600" s="195" t="s">
        <v>950</v>
      </c>
      <c r="H1600" s="195">
        <v>239</v>
      </c>
      <c r="I1600" s="36" t="str">
        <f t="shared" si="24"/>
        <v>Garcia, Avisail</v>
      </c>
    </row>
    <row r="1601" spans="1:9" x14ac:dyDescent="0.3">
      <c r="A1601" s="195">
        <v>1600</v>
      </c>
      <c r="B1601" s="195">
        <v>502210</v>
      </c>
      <c r="C1601" s="195">
        <v>0.86833159599999998</v>
      </c>
      <c r="D1601" s="195">
        <v>5</v>
      </c>
      <c r="E1601" s="195">
        <v>320</v>
      </c>
      <c r="F1601" s="195" t="s">
        <v>197</v>
      </c>
      <c r="G1601" s="195" t="s">
        <v>129</v>
      </c>
      <c r="H1601" s="195">
        <v>549</v>
      </c>
      <c r="I1601" s="36" t="str">
        <f t="shared" si="24"/>
        <v>Reddick, Josh</v>
      </c>
    </row>
    <row r="1602" spans="1:9" x14ac:dyDescent="0.3">
      <c r="A1602" s="195">
        <v>1601</v>
      </c>
      <c r="B1602" s="195">
        <v>429667</v>
      </c>
      <c r="C1602" s="195">
        <v>1</v>
      </c>
      <c r="D1602" s="195">
        <v>1</v>
      </c>
      <c r="E1602" s="195">
        <v>321</v>
      </c>
      <c r="F1602" s="195" t="s">
        <v>333</v>
      </c>
      <c r="G1602" s="195" t="s">
        <v>38</v>
      </c>
      <c r="H1602" s="195">
        <v>321</v>
      </c>
      <c r="I1602" s="36" t="str">
        <f t="shared" si="24"/>
        <v>Howard, Ryan</v>
      </c>
    </row>
    <row r="1603" spans="1:9" x14ac:dyDescent="0.3">
      <c r="A1603" s="195">
        <v>1602</v>
      </c>
      <c r="B1603" s="195">
        <v>429711</v>
      </c>
      <c r="C1603" s="195">
        <v>0.91643287630000003</v>
      </c>
      <c r="D1603" s="195">
        <v>2</v>
      </c>
      <c r="E1603" s="195">
        <v>321</v>
      </c>
      <c r="F1603" s="195" t="s">
        <v>126</v>
      </c>
      <c r="G1603" s="195" t="s">
        <v>125</v>
      </c>
      <c r="H1603" s="195">
        <v>280</v>
      </c>
      <c r="I1603" s="36" t="str">
        <f t="shared" ref="I1603:I1666" si="25">F1603&amp;", "&amp;G1603</f>
        <v>Gutierrez, Franklin</v>
      </c>
    </row>
    <row r="1604" spans="1:9" x14ac:dyDescent="0.3">
      <c r="A1604" s="195">
        <v>1603</v>
      </c>
      <c r="B1604" s="195">
        <v>461235</v>
      </c>
      <c r="C1604" s="195">
        <v>0.90223107160000005</v>
      </c>
      <c r="D1604" s="195">
        <v>3</v>
      </c>
      <c r="E1604" s="195">
        <v>321</v>
      </c>
      <c r="F1604" s="195" t="s">
        <v>180</v>
      </c>
      <c r="G1604" s="195" t="s">
        <v>18</v>
      </c>
      <c r="H1604" s="195">
        <v>448</v>
      </c>
      <c r="I1604" s="36" t="str">
        <f t="shared" si="25"/>
        <v>Moss, Brandon</v>
      </c>
    </row>
    <row r="1605" spans="1:9" x14ac:dyDescent="0.3">
      <c r="A1605" s="195">
        <v>1604</v>
      </c>
      <c r="B1605" s="195">
        <v>434567</v>
      </c>
      <c r="C1605" s="195">
        <v>0.89720745830000004</v>
      </c>
      <c r="D1605" s="195">
        <v>4</v>
      </c>
      <c r="E1605" s="195">
        <v>321</v>
      </c>
      <c r="F1605" s="195" t="s">
        <v>411</v>
      </c>
      <c r="G1605" s="195" t="s">
        <v>410</v>
      </c>
      <c r="H1605" s="195">
        <v>645</v>
      </c>
      <c r="I1605" s="36" t="str">
        <f t="shared" si="25"/>
        <v>Soto, Geovany</v>
      </c>
    </row>
    <row r="1606" spans="1:9" x14ac:dyDescent="0.3">
      <c r="A1606" s="195">
        <v>1605</v>
      </c>
      <c r="B1606" s="195">
        <v>435063</v>
      </c>
      <c r="C1606" s="195">
        <v>0.88564321180000005</v>
      </c>
      <c r="D1606" s="195">
        <v>5</v>
      </c>
      <c r="E1606" s="195">
        <v>321</v>
      </c>
      <c r="F1606" s="195" t="s">
        <v>335</v>
      </c>
      <c r="G1606" s="195" t="s">
        <v>221</v>
      </c>
      <c r="H1606" s="195">
        <v>457</v>
      </c>
      <c r="I1606" s="36" t="str">
        <f t="shared" si="25"/>
        <v>Napoli, Mike</v>
      </c>
    </row>
    <row r="1607" spans="1:9" x14ac:dyDescent="0.3">
      <c r="A1607" s="195">
        <v>1606</v>
      </c>
      <c r="B1607" s="195">
        <v>592419</v>
      </c>
      <c r="C1607" s="195">
        <v>1</v>
      </c>
      <c r="D1607" s="195">
        <v>1</v>
      </c>
      <c r="E1607" s="195">
        <v>322</v>
      </c>
      <c r="F1607" s="195" t="s">
        <v>5148</v>
      </c>
      <c r="G1607" s="195" t="s">
        <v>1933</v>
      </c>
      <c r="H1607" s="195">
        <v>322</v>
      </c>
      <c r="I1607" s="36" t="str">
        <f t="shared" si="25"/>
        <v>Hoying, Jared</v>
      </c>
    </row>
    <row r="1608" spans="1:9" x14ac:dyDescent="0.3">
      <c r="A1608" s="195">
        <v>1607</v>
      </c>
      <c r="B1608" s="195">
        <v>571553</v>
      </c>
      <c r="C1608" s="195">
        <v>0.85879237220000004</v>
      </c>
      <c r="D1608" s="195">
        <v>2</v>
      </c>
      <c r="E1608" s="195">
        <v>322</v>
      </c>
      <c r="F1608" s="195" t="s">
        <v>3911</v>
      </c>
      <c r="G1608" s="195" t="s">
        <v>3912</v>
      </c>
      <c r="H1608" s="195">
        <v>121</v>
      </c>
      <c r="I1608" s="36" t="str">
        <f t="shared" si="25"/>
        <v>Ceciliani, Darrell</v>
      </c>
    </row>
    <row r="1609" spans="1:9" x14ac:dyDescent="0.3">
      <c r="A1609" s="195">
        <v>1608</v>
      </c>
      <c r="B1609" s="195">
        <v>450641</v>
      </c>
      <c r="C1609" s="195">
        <v>0.83817558719999996</v>
      </c>
      <c r="D1609" s="195">
        <v>3</v>
      </c>
      <c r="E1609" s="195">
        <v>322</v>
      </c>
      <c r="F1609" s="195" t="s">
        <v>936</v>
      </c>
      <c r="G1609" s="195" t="s">
        <v>937</v>
      </c>
      <c r="H1609" s="195">
        <v>58</v>
      </c>
      <c r="I1609" s="36" t="str">
        <f t="shared" si="25"/>
        <v>Berry, Quintin</v>
      </c>
    </row>
    <row r="1610" spans="1:9" x14ac:dyDescent="0.3">
      <c r="A1610" s="195">
        <v>1609</v>
      </c>
      <c r="B1610" s="195">
        <v>458913</v>
      </c>
      <c r="C1610" s="195">
        <v>0.82827473679999997</v>
      </c>
      <c r="D1610" s="195">
        <v>4</v>
      </c>
      <c r="E1610" s="195">
        <v>322</v>
      </c>
      <c r="F1610" s="195" t="s">
        <v>241</v>
      </c>
      <c r="G1610" s="195" t="s">
        <v>47</v>
      </c>
      <c r="H1610" s="195">
        <v>744</v>
      </c>
      <c r="I1610" s="36" t="str">
        <f t="shared" si="25"/>
        <v>Young, Eric</v>
      </c>
    </row>
    <row r="1611" spans="1:9" x14ac:dyDescent="0.3">
      <c r="A1611" s="195">
        <v>1610</v>
      </c>
      <c r="B1611" s="195">
        <v>547982</v>
      </c>
      <c r="C1611" s="195">
        <v>0.81002247189999999</v>
      </c>
      <c r="D1611" s="195">
        <v>5</v>
      </c>
      <c r="E1611" s="195">
        <v>322</v>
      </c>
      <c r="F1611" s="195" t="s">
        <v>159</v>
      </c>
      <c r="G1611" s="195" t="s">
        <v>964</v>
      </c>
      <c r="H1611" s="195">
        <v>408</v>
      </c>
      <c r="I1611" s="36" t="str">
        <f t="shared" si="25"/>
        <v>Martin, Leonys</v>
      </c>
    </row>
    <row r="1612" spans="1:9" x14ac:dyDescent="0.3">
      <c r="A1612" s="195">
        <v>1611</v>
      </c>
      <c r="B1612" s="195">
        <v>502151</v>
      </c>
      <c r="C1612" s="195">
        <v>1</v>
      </c>
      <c r="D1612" s="195">
        <v>1</v>
      </c>
      <c r="E1612" s="195">
        <v>323</v>
      </c>
      <c r="F1612" s="195" t="s">
        <v>6450</v>
      </c>
      <c r="G1612" s="195" t="s">
        <v>139</v>
      </c>
      <c r="H1612" s="195">
        <v>323</v>
      </c>
      <c r="I1612" s="36" t="str">
        <f t="shared" si="25"/>
        <v>Huffman, Chad</v>
      </c>
    </row>
    <row r="1613" spans="1:9" x14ac:dyDescent="0.3">
      <c r="A1613" s="195">
        <v>1612</v>
      </c>
      <c r="B1613" s="195">
        <v>506924</v>
      </c>
      <c r="C1613" s="195">
        <v>0.91498608969999995</v>
      </c>
      <c r="D1613" s="195">
        <v>2</v>
      </c>
      <c r="E1613" s="195">
        <v>323</v>
      </c>
      <c r="F1613" s="195" t="s">
        <v>5090</v>
      </c>
      <c r="G1613" s="195" t="s">
        <v>458</v>
      </c>
      <c r="H1613" s="195">
        <v>110</v>
      </c>
      <c r="I1613" s="36" t="str">
        <f t="shared" si="25"/>
        <v>Cardullo, Stephen</v>
      </c>
    </row>
    <row r="1614" spans="1:9" x14ac:dyDescent="0.3">
      <c r="A1614" s="195">
        <v>1613</v>
      </c>
      <c r="B1614" s="195">
        <v>543094</v>
      </c>
      <c r="C1614" s="195">
        <v>0.90727901499999997</v>
      </c>
      <c r="D1614" s="195">
        <v>3</v>
      </c>
      <c r="E1614" s="195">
        <v>323</v>
      </c>
      <c r="F1614" s="195" t="s">
        <v>2515</v>
      </c>
      <c r="G1614" s="195" t="s">
        <v>2516</v>
      </c>
      <c r="H1614" s="195">
        <v>169</v>
      </c>
      <c r="I1614" s="36" t="str">
        <f t="shared" si="25"/>
        <v>Decker, Jaff</v>
      </c>
    </row>
    <row r="1615" spans="1:9" x14ac:dyDescent="0.3">
      <c r="A1615" s="195">
        <v>1614</v>
      </c>
      <c r="B1615" s="195">
        <v>457477</v>
      </c>
      <c r="C1615" s="195">
        <v>0.9008847271</v>
      </c>
      <c r="D1615" s="195">
        <v>4</v>
      </c>
      <c r="E1615" s="195">
        <v>323</v>
      </c>
      <c r="F1615" s="195" t="s">
        <v>87</v>
      </c>
      <c r="G1615" s="195" t="s">
        <v>86</v>
      </c>
      <c r="H1615" s="195">
        <v>165</v>
      </c>
      <c r="I1615" s="36" t="str">
        <f t="shared" si="25"/>
        <v>De Aza, Alejandro</v>
      </c>
    </row>
    <row r="1616" spans="1:9" x14ac:dyDescent="0.3">
      <c r="A1616" s="195">
        <v>1615</v>
      </c>
      <c r="B1616" s="195">
        <v>518577</v>
      </c>
      <c r="C1616" s="195">
        <v>0.90067228799999999</v>
      </c>
      <c r="D1616" s="195">
        <v>5</v>
      </c>
      <c r="E1616" s="195">
        <v>323</v>
      </c>
      <c r="F1616" s="195" t="s">
        <v>70</v>
      </c>
      <c r="G1616" s="195" t="s">
        <v>69</v>
      </c>
      <c r="H1616" s="195">
        <v>145</v>
      </c>
      <c r="I1616" s="36" t="str">
        <f t="shared" si="25"/>
        <v>Cowgill, Collin</v>
      </c>
    </row>
    <row r="1617" spans="1:9" x14ac:dyDescent="0.3">
      <c r="A1617" s="195">
        <v>1616</v>
      </c>
      <c r="B1617" s="195">
        <v>460026</v>
      </c>
      <c r="C1617" s="195">
        <v>1</v>
      </c>
      <c r="D1617" s="195">
        <v>1</v>
      </c>
      <c r="E1617" s="195">
        <v>324</v>
      </c>
      <c r="F1617" s="195" t="s">
        <v>397</v>
      </c>
      <c r="G1617" s="195" t="s">
        <v>161</v>
      </c>
      <c r="H1617" s="195">
        <v>324</v>
      </c>
      <c r="I1617" s="36" t="str">
        <f t="shared" si="25"/>
        <v>Hundley, Nick</v>
      </c>
    </row>
    <row r="1618" spans="1:9" x14ac:dyDescent="0.3">
      <c r="A1618" s="195">
        <v>1617</v>
      </c>
      <c r="B1618" s="195">
        <v>543376</v>
      </c>
      <c r="C1618" s="195">
        <v>0.84296064370000001</v>
      </c>
      <c r="D1618" s="195">
        <v>2</v>
      </c>
      <c r="E1618" s="195">
        <v>324</v>
      </c>
      <c r="F1618" s="195" t="s">
        <v>2489</v>
      </c>
      <c r="G1618" s="195" t="s">
        <v>2510</v>
      </c>
      <c r="H1618" s="195">
        <v>346</v>
      </c>
      <c r="I1618" s="36" t="str">
        <f t="shared" si="25"/>
        <v>Joseph, Caleb</v>
      </c>
    </row>
    <row r="1619" spans="1:9" x14ac:dyDescent="0.3">
      <c r="A1619" s="195">
        <v>1618</v>
      </c>
      <c r="B1619" s="195">
        <v>467055</v>
      </c>
      <c r="C1619" s="195">
        <v>0.82971131119999997</v>
      </c>
      <c r="D1619" s="195">
        <v>3</v>
      </c>
      <c r="E1619" s="195">
        <v>324</v>
      </c>
      <c r="F1619" s="195" t="s">
        <v>305</v>
      </c>
      <c r="G1619" s="195" t="s">
        <v>304</v>
      </c>
      <c r="H1619" s="195">
        <v>603</v>
      </c>
      <c r="I1619" s="36" t="str">
        <f t="shared" si="25"/>
        <v>Sandoval, Pablo</v>
      </c>
    </row>
    <row r="1620" spans="1:9" x14ac:dyDescent="0.3">
      <c r="A1620" s="195">
        <v>1619</v>
      </c>
      <c r="B1620" s="195">
        <v>433217</v>
      </c>
      <c r="C1620" s="195">
        <v>0.79534021430000001</v>
      </c>
      <c r="D1620" s="195">
        <v>4</v>
      </c>
      <c r="E1620" s="195">
        <v>324</v>
      </c>
      <c r="F1620" s="195" t="s">
        <v>28</v>
      </c>
      <c r="G1620" s="195" t="s">
        <v>228</v>
      </c>
      <c r="H1620" s="195">
        <v>63</v>
      </c>
      <c r="I1620" s="36" t="str">
        <f t="shared" si="25"/>
        <v>Blanco, Andres</v>
      </c>
    </row>
    <row r="1621" spans="1:9" x14ac:dyDescent="0.3">
      <c r="A1621" s="195">
        <v>1620</v>
      </c>
      <c r="B1621" s="195">
        <v>592407</v>
      </c>
      <c r="C1621" s="195">
        <v>0.77100156019999999</v>
      </c>
      <c r="D1621" s="195">
        <v>5</v>
      </c>
      <c r="E1621" s="195">
        <v>324</v>
      </c>
      <c r="F1621" s="195" t="s">
        <v>954</v>
      </c>
      <c r="G1621" s="195" t="s">
        <v>156</v>
      </c>
      <c r="H1621" s="195">
        <v>314</v>
      </c>
      <c r="I1621" s="36" t="str">
        <f t="shared" si="25"/>
        <v>Holaday, Bryan</v>
      </c>
    </row>
    <row r="1622" spans="1:9" x14ac:dyDescent="0.3">
      <c r="A1622" s="195">
        <v>1621</v>
      </c>
      <c r="B1622" s="195">
        <v>501986</v>
      </c>
      <c r="C1622" s="195">
        <v>1</v>
      </c>
      <c r="D1622" s="195">
        <v>1</v>
      </c>
      <c r="E1622" s="195">
        <v>325</v>
      </c>
      <c r="F1622" s="195" t="s">
        <v>140</v>
      </c>
      <c r="G1622" s="195" t="s">
        <v>4895</v>
      </c>
      <c r="H1622" s="195">
        <v>325</v>
      </c>
      <c r="I1622" s="36" t="str">
        <f t="shared" si="25"/>
        <v>Hunter, Cedric</v>
      </c>
    </row>
    <row r="1623" spans="1:9" x14ac:dyDescent="0.3">
      <c r="A1623" s="195">
        <v>1622</v>
      </c>
      <c r="B1623" s="195">
        <v>502029</v>
      </c>
      <c r="C1623" s="195">
        <v>0.86227633120000002</v>
      </c>
      <c r="D1623" s="195">
        <v>2</v>
      </c>
      <c r="E1623" s="195">
        <v>325</v>
      </c>
      <c r="F1623" s="195" t="s">
        <v>526</v>
      </c>
      <c r="G1623" s="195" t="s">
        <v>58</v>
      </c>
      <c r="H1623" s="195">
        <v>403</v>
      </c>
      <c r="I1623" s="36" t="str">
        <f t="shared" si="25"/>
        <v>Marrero, Chris</v>
      </c>
    </row>
    <row r="1624" spans="1:9" x14ac:dyDescent="0.3">
      <c r="A1624" s="195">
        <v>1623</v>
      </c>
      <c r="B1624" s="195">
        <v>502317</v>
      </c>
      <c r="C1624" s="195">
        <v>0.81752430509999996</v>
      </c>
      <c r="D1624" s="195">
        <v>3</v>
      </c>
      <c r="E1624" s="195">
        <v>325</v>
      </c>
      <c r="F1624" s="195" t="s">
        <v>133</v>
      </c>
      <c r="G1624" s="195" t="s">
        <v>58</v>
      </c>
      <c r="H1624" s="195">
        <v>298</v>
      </c>
      <c r="I1624" s="36" t="str">
        <f t="shared" si="25"/>
        <v>Heisey, Chris</v>
      </c>
    </row>
    <row r="1625" spans="1:9" x14ac:dyDescent="0.3">
      <c r="A1625" s="195">
        <v>1624</v>
      </c>
      <c r="B1625" s="195">
        <v>457775</v>
      </c>
      <c r="C1625" s="195">
        <v>0.81562443490000003</v>
      </c>
      <c r="D1625" s="195">
        <v>4</v>
      </c>
      <c r="E1625" s="195">
        <v>325</v>
      </c>
      <c r="F1625" s="195" t="s">
        <v>145</v>
      </c>
      <c r="G1625" s="195" t="s">
        <v>144</v>
      </c>
      <c r="H1625" s="195">
        <v>337</v>
      </c>
      <c r="I1625" s="36" t="str">
        <f t="shared" si="25"/>
        <v>Jennings, Desmond</v>
      </c>
    </row>
    <row r="1626" spans="1:9" x14ac:dyDescent="0.3">
      <c r="A1626" s="195">
        <v>1625</v>
      </c>
      <c r="B1626" s="195">
        <v>543302</v>
      </c>
      <c r="C1626" s="195">
        <v>0.80536569479999998</v>
      </c>
      <c r="D1626" s="195">
        <v>5</v>
      </c>
      <c r="E1626" s="195">
        <v>325</v>
      </c>
      <c r="F1626" s="195" t="s">
        <v>952</v>
      </c>
      <c r="G1626" s="195" t="s">
        <v>58</v>
      </c>
      <c r="H1626" s="195">
        <v>307</v>
      </c>
      <c r="I1626" s="36" t="str">
        <f t="shared" si="25"/>
        <v>Herrmann, Chris</v>
      </c>
    </row>
    <row r="1627" spans="1:9" x14ac:dyDescent="0.3">
      <c r="A1627" s="195">
        <v>1626</v>
      </c>
      <c r="B1627" s="195">
        <v>666561</v>
      </c>
      <c r="C1627" s="195">
        <v>1</v>
      </c>
      <c r="D1627" s="195">
        <v>1</v>
      </c>
      <c r="E1627" s="195">
        <v>326</v>
      </c>
      <c r="F1627" s="195" t="s">
        <v>6524</v>
      </c>
      <c r="G1627" s="195" t="s">
        <v>6525</v>
      </c>
      <c r="H1627" s="195">
        <v>326</v>
      </c>
      <c r="I1627" s="36" t="str">
        <f t="shared" si="25"/>
        <v>Hwang, Jae-gyun</v>
      </c>
    </row>
    <row r="1628" spans="1:9" x14ac:dyDescent="0.3">
      <c r="A1628" s="195">
        <v>1627</v>
      </c>
      <c r="B1628" s="195">
        <v>622270</v>
      </c>
      <c r="C1628" s="195">
        <v>0.94089184830000006</v>
      </c>
      <c r="D1628" s="195">
        <v>2</v>
      </c>
      <c r="E1628" s="195">
        <v>326</v>
      </c>
      <c r="F1628" s="195" t="s">
        <v>1887</v>
      </c>
      <c r="G1628" s="195" t="s">
        <v>122</v>
      </c>
      <c r="H1628" s="195">
        <v>427</v>
      </c>
      <c r="I1628" s="36" t="str">
        <f t="shared" si="25"/>
        <v>Mejia, Alex</v>
      </c>
    </row>
    <row r="1629" spans="1:9" x14ac:dyDescent="0.3">
      <c r="A1629" s="195">
        <v>1628</v>
      </c>
      <c r="B1629" s="195">
        <v>518902</v>
      </c>
      <c r="C1629" s="195">
        <v>0.90045713599999999</v>
      </c>
      <c r="D1629" s="195">
        <v>3</v>
      </c>
      <c r="E1629" s="195">
        <v>326</v>
      </c>
      <c r="F1629" s="195" t="s">
        <v>263</v>
      </c>
      <c r="G1629" s="195" t="s">
        <v>32</v>
      </c>
      <c r="H1629" s="195">
        <v>365</v>
      </c>
      <c r="I1629" s="36" t="str">
        <f t="shared" si="25"/>
        <v>Kozma, Peter</v>
      </c>
    </row>
    <row r="1630" spans="1:9" x14ac:dyDescent="0.3">
      <c r="A1630" s="195">
        <v>1629</v>
      </c>
      <c r="B1630" s="195">
        <v>543362</v>
      </c>
      <c r="C1630" s="195">
        <v>0.89720575179999995</v>
      </c>
      <c r="D1630" s="195">
        <v>4</v>
      </c>
      <c r="E1630" s="195">
        <v>326</v>
      </c>
      <c r="F1630" s="195" t="s">
        <v>957</v>
      </c>
      <c r="G1630" s="195" t="s">
        <v>269</v>
      </c>
      <c r="H1630" s="195">
        <v>339</v>
      </c>
      <c r="I1630" s="36" t="str">
        <f t="shared" si="25"/>
        <v>Jimenez, A.J.</v>
      </c>
    </row>
    <row r="1631" spans="1:9" x14ac:dyDescent="0.3">
      <c r="A1631" s="195">
        <v>1630</v>
      </c>
      <c r="B1631" s="195">
        <v>543459</v>
      </c>
      <c r="C1631" s="195">
        <v>0.89484583620000002</v>
      </c>
      <c r="D1631" s="195">
        <v>5</v>
      </c>
      <c r="E1631" s="195">
        <v>326</v>
      </c>
      <c r="F1631" s="195" t="s">
        <v>519</v>
      </c>
      <c r="G1631" s="195" t="s">
        <v>400</v>
      </c>
      <c r="H1631" s="195">
        <v>385</v>
      </c>
      <c r="I1631" s="36" t="str">
        <f t="shared" si="25"/>
        <v>Lombardozzi, Steve</v>
      </c>
    </row>
    <row r="1632" spans="1:9" x14ac:dyDescent="0.3">
      <c r="A1632" s="195">
        <v>1631</v>
      </c>
      <c r="B1632" s="195">
        <v>455104</v>
      </c>
      <c r="C1632" s="195">
        <v>1</v>
      </c>
      <c r="D1632" s="195">
        <v>1</v>
      </c>
      <c r="E1632" s="195">
        <v>327</v>
      </c>
      <c r="F1632" s="195" t="s">
        <v>353</v>
      </c>
      <c r="G1632" s="195" t="s">
        <v>58</v>
      </c>
      <c r="H1632" s="195">
        <v>327</v>
      </c>
      <c r="I1632" s="36" t="str">
        <f t="shared" si="25"/>
        <v>Iannetta, Chris</v>
      </c>
    </row>
    <row r="1633" spans="1:9" x14ac:dyDescent="0.3">
      <c r="A1633" s="195">
        <v>1632</v>
      </c>
      <c r="B1633" s="195">
        <v>460269</v>
      </c>
      <c r="C1633" s="195">
        <v>0.93711988570000004</v>
      </c>
      <c r="D1633" s="195">
        <v>2</v>
      </c>
      <c r="E1633" s="195">
        <v>327</v>
      </c>
      <c r="F1633" s="195" t="s">
        <v>399</v>
      </c>
      <c r="G1633" s="195" t="s">
        <v>58</v>
      </c>
      <c r="H1633" s="195">
        <v>252</v>
      </c>
      <c r="I1633" s="36" t="str">
        <f t="shared" si="25"/>
        <v>Gimenez, Chris</v>
      </c>
    </row>
    <row r="1634" spans="1:9" x14ac:dyDescent="0.3">
      <c r="A1634" s="195">
        <v>1633</v>
      </c>
      <c r="B1634" s="195">
        <v>431145</v>
      </c>
      <c r="C1634" s="195">
        <v>0.93062034319999998</v>
      </c>
      <c r="D1634" s="195">
        <v>3</v>
      </c>
      <c r="E1634" s="195">
        <v>327</v>
      </c>
      <c r="F1634" s="195" t="s">
        <v>159</v>
      </c>
      <c r="G1634" s="195" t="s">
        <v>282</v>
      </c>
      <c r="H1634" s="195">
        <v>409</v>
      </c>
      <c r="I1634" s="36" t="str">
        <f t="shared" si="25"/>
        <v>Martin, Russell</v>
      </c>
    </row>
    <row r="1635" spans="1:9" x14ac:dyDescent="0.3">
      <c r="A1635" s="195">
        <v>1634</v>
      </c>
      <c r="B1635" s="195">
        <v>407893</v>
      </c>
      <c r="C1635" s="195">
        <v>0.8963268593</v>
      </c>
      <c r="D1635" s="195">
        <v>4</v>
      </c>
      <c r="E1635" s="195">
        <v>327</v>
      </c>
      <c r="F1635" s="195" t="s">
        <v>407</v>
      </c>
      <c r="G1635" s="195" t="s">
        <v>155</v>
      </c>
      <c r="H1635" s="195">
        <v>671</v>
      </c>
      <c r="I1635" s="36" t="str">
        <f t="shared" si="25"/>
        <v>Teixeira, Mark</v>
      </c>
    </row>
    <row r="1636" spans="1:9" x14ac:dyDescent="0.3">
      <c r="A1636" s="195">
        <v>1635</v>
      </c>
      <c r="B1636" s="195">
        <v>435063</v>
      </c>
      <c r="C1636" s="195">
        <v>0.89246970370000001</v>
      </c>
      <c r="D1636" s="195">
        <v>5</v>
      </c>
      <c r="E1636" s="195">
        <v>327</v>
      </c>
      <c r="F1636" s="195" t="s">
        <v>335</v>
      </c>
      <c r="G1636" s="195" t="s">
        <v>221</v>
      </c>
      <c r="H1636" s="195">
        <v>457</v>
      </c>
      <c r="I1636" s="36" t="str">
        <f t="shared" si="25"/>
        <v>Napoli, Mike</v>
      </c>
    </row>
    <row r="1637" spans="1:9" x14ac:dyDescent="0.3">
      <c r="A1637" s="195">
        <v>1636</v>
      </c>
      <c r="B1637" s="195">
        <v>578428</v>
      </c>
      <c r="C1637" s="195">
        <v>1</v>
      </c>
      <c r="D1637" s="195">
        <v>1</v>
      </c>
      <c r="E1637" s="195">
        <v>328</v>
      </c>
      <c r="F1637" s="195" t="s">
        <v>956</v>
      </c>
      <c r="G1637" s="195" t="s">
        <v>15</v>
      </c>
      <c r="H1637" s="195">
        <v>328</v>
      </c>
      <c r="I1637" s="36" t="str">
        <f t="shared" si="25"/>
        <v>Iglesias, Jose</v>
      </c>
    </row>
    <row r="1638" spans="1:9" x14ac:dyDescent="0.3">
      <c r="A1638" s="195">
        <v>1637</v>
      </c>
      <c r="B1638" s="195">
        <v>592743</v>
      </c>
      <c r="C1638" s="195">
        <v>0.96973996139999996</v>
      </c>
      <c r="D1638" s="195">
        <v>2</v>
      </c>
      <c r="E1638" s="195">
        <v>328</v>
      </c>
      <c r="F1638" s="195" t="s">
        <v>915</v>
      </c>
      <c r="G1638" s="195" t="s">
        <v>916</v>
      </c>
      <c r="H1638" s="195">
        <v>629</v>
      </c>
      <c r="I1638" s="36" t="str">
        <f t="shared" si="25"/>
        <v>Simmons, Andrelton</v>
      </c>
    </row>
    <row r="1639" spans="1:9" x14ac:dyDescent="0.3">
      <c r="A1639" s="195">
        <v>1638</v>
      </c>
      <c r="B1639" s="195">
        <v>462101</v>
      </c>
      <c r="C1639" s="195">
        <v>0.93347815050000005</v>
      </c>
      <c r="D1639" s="195">
        <v>3</v>
      </c>
      <c r="E1639" s="195">
        <v>328</v>
      </c>
      <c r="F1639" s="195" t="s">
        <v>414</v>
      </c>
      <c r="G1639" s="195" t="s">
        <v>413</v>
      </c>
      <c r="H1639" s="195">
        <v>27</v>
      </c>
      <c r="I1639" s="36" t="str">
        <f t="shared" si="25"/>
        <v>Andrus, Elvis</v>
      </c>
    </row>
    <row r="1640" spans="1:9" x14ac:dyDescent="0.3">
      <c r="A1640" s="195">
        <v>1639</v>
      </c>
      <c r="B1640" s="195">
        <v>543281</v>
      </c>
      <c r="C1640" s="195">
        <v>0.92786398329999997</v>
      </c>
      <c r="D1640" s="195">
        <v>4</v>
      </c>
      <c r="E1640" s="195">
        <v>328</v>
      </c>
      <c r="F1640" s="195" t="s">
        <v>500</v>
      </c>
      <c r="G1640" s="195" t="s">
        <v>129</v>
      </c>
      <c r="H1640" s="195">
        <v>291</v>
      </c>
      <c r="I1640" s="36" t="str">
        <f t="shared" si="25"/>
        <v>Harrison, Josh</v>
      </c>
    </row>
    <row r="1641" spans="1:9" x14ac:dyDescent="0.3">
      <c r="A1641" s="195">
        <v>1640</v>
      </c>
      <c r="B1641" s="195">
        <v>649557</v>
      </c>
      <c r="C1641" s="195">
        <v>0.91251404329999997</v>
      </c>
      <c r="D1641" s="195">
        <v>5</v>
      </c>
      <c r="E1641" s="195">
        <v>328</v>
      </c>
      <c r="F1641" s="195" t="s">
        <v>90</v>
      </c>
      <c r="G1641" s="195" t="s">
        <v>4585</v>
      </c>
      <c r="H1641" s="195">
        <v>174</v>
      </c>
      <c r="I1641" s="36" t="str">
        <f t="shared" si="25"/>
        <v>Diaz, Aledmys</v>
      </c>
    </row>
    <row r="1642" spans="1:9" x14ac:dyDescent="0.3">
      <c r="A1642" s="195">
        <v>1641</v>
      </c>
      <c r="B1642" s="195">
        <v>542255</v>
      </c>
      <c r="C1642" s="195">
        <v>1</v>
      </c>
      <c r="D1642" s="195">
        <v>1</v>
      </c>
      <c r="E1642" s="195">
        <v>329</v>
      </c>
      <c r="F1642" s="195" t="s">
        <v>2968</v>
      </c>
      <c r="G1642" s="195" t="s">
        <v>2969</v>
      </c>
      <c r="H1642" s="195">
        <v>329</v>
      </c>
      <c r="I1642" s="36" t="str">
        <f t="shared" si="25"/>
        <v>Inciarte, Ender</v>
      </c>
    </row>
    <row r="1643" spans="1:9" x14ac:dyDescent="0.3">
      <c r="A1643" s="195">
        <v>1642</v>
      </c>
      <c r="B1643" s="195">
        <v>518792</v>
      </c>
      <c r="C1643" s="195">
        <v>0.90569609009999996</v>
      </c>
      <c r="D1643" s="195">
        <v>2</v>
      </c>
      <c r="E1643" s="195">
        <v>329</v>
      </c>
      <c r="F1643" s="195" t="s">
        <v>135</v>
      </c>
      <c r="G1643" s="195" t="s">
        <v>17</v>
      </c>
      <c r="H1643" s="195">
        <v>308</v>
      </c>
      <c r="I1643" s="36" t="str">
        <f t="shared" si="25"/>
        <v>Heyward, Jason</v>
      </c>
    </row>
    <row r="1644" spans="1:9" x14ac:dyDescent="0.3">
      <c r="A1644" s="195">
        <v>1643</v>
      </c>
      <c r="B1644" s="195">
        <v>518934</v>
      </c>
      <c r="C1644" s="195">
        <v>0.87875179960000005</v>
      </c>
      <c r="D1644" s="195">
        <v>3</v>
      </c>
      <c r="E1644" s="195">
        <v>329</v>
      </c>
      <c r="F1644" s="195" t="s">
        <v>508</v>
      </c>
      <c r="G1644" s="195" t="s">
        <v>507</v>
      </c>
      <c r="H1644" s="195">
        <v>376</v>
      </c>
      <c r="I1644" s="36" t="str">
        <f t="shared" si="25"/>
        <v>LeMahieu, DJ</v>
      </c>
    </row>
    <row r="1645" spans="1:9" x14ac:dyDescent="0.3">
      <c r="A1645" s="195">
        <v>1644</v>
      </c>
      <c r="B1645" s="195">
        <v>444482</v>
      </c>
      <c r="C1645" s="195">
        <v>0.87282351719999995</v>
      </c>
      <c r="D1645" s="195">
        <v>4</v>
      </c>
      <c r="E1645" s="195">
        <v>329</v>
      </c>
      <c r="F1645" s="195" t="s">
        <v>444</v>
      </c>
      <c r="G1645" s="195" t="s">
        <v>88</v>
      </c>
      <c r="H1645" s="195">
        <v>503</v>
      </c>
      <c r="I1645" s="36" t="str">
        <f t="shared" si="25"/>
        <v>Peralta, David</v>
      </c>
    </row>
    <row r="1646" spans="1:9" x14ac:dyDescent="0.3">
      <c r="A1646" s="195">
        <v>1645</v>
      </c>
      <c r="B1646" s="195">
        <v>594809</v>
      </c>
      <c r="C1646" s="195">
        <v>0.85736823620000002</v>
      </c>
      <c r="D1646" s="195">
        <v>5</v>
      </c>
      <c r="E1646" s="195">
        <v>329</v>
      </c>
      <c r="F1646" s="195" t="s">
        <v>873</v>
      </c>
      <c r="G1646" s="195" t="s">
        <v>148</v>
      </c>
      <c r="H1646" s="195">
        <v>193</v>
      </c>
      <c r="I1646" s="36" t="str">
        <f t="shared" si="25"/>
        <v>Eaton, Adam</v>
      </c>
    </row>
    <row r="1647" spans="1:9" x14ac:dyDescent="0.3">
      <c r="A1647" s="195">
        <v>1646</v>
      </c>
      <c r="B1647" s="195">
        <v>408299</v>
      </c>
      <c r="C1647" s="195">
        <v>1</v>
      </c>
      <c r="D1647" s="195">
        <v>1</v>
      </c>
      <c r="E1647" s="195">
        <v>330</v>
      </c>
      <c r="F1647" s="195" t="s">
        <v>427</v>
      </c>
      <c r="G1647" s="195" t="s">
        <v>264</v>
      </c>
      <c r="H1647" s="195">
        <v>330</v>
      </c>
      <c r="I1647" s="36" t="str">
        <f t="shared" si="25"/>
        <v>Infante, Omar</v>
      </c>
    </row>
    <row r="1648" spans="1:9" x14ac:dyDescent="0.3">
      <c r="A1648" s="195">
        <v>1647</v>
      </c>
      <c r="B1648" s="195">
        <v>519445</v>
      </c>
      <c r="C1648" s="195">
        <v>0.93637744970000003</v>
      </c>
      <c r="D1648" s="195">
        <v>2</v>
      </c>
      <c r="E1648" s="195">
        <v>330</v>
      </c>
      <c r="F1648" s="195" t="s">
        <v>347</v>
      </c>
      <c r="G1648" s="195" t="s">
        <v>346</v>
      </c>
      <c r="H1648" s="195">
        <v>739</v>
      </c>
      <c r="I1648" s="36" t="str">
        <f t="shared" si="25"/>
        <v>Worth, Danny</v>
      </c>
    </row>
    <row r="1649" spans="1:9" x14ac:dyDescent="0.3">
      <c r="A1649" s="195">
        <v>1648</v>
      </c>
      <c r="B1649" s="195">
        <v>502676</v>
      </c>
      <c r="C1649" s="195">
        <v>0.88631687150000005</v>
      </c>
      <c r="D1649" s="195">
        <v>3</v>
      </c>
      <c r="E1649" s="195">
        <v>330</v>
      </c>
      <c r="F1649" s="195" t="s">
        <v>2229</v>
      </c>
      <c r="G1649" s="195" t="s">
        <v>114</v>
      </c>
      <c r="H1649" s="195">
        <v>211</v>
      </c>
      <c r="I1649" s="36" t="str">
        <f t="shared" si="25"/>
        <v>Figueroa, Cole</v>
      </c>
    </row>
    <row r="1650" spans="1:9" x14ac:dyDescent="0.3">
      <c r="A1650" s="195">
        <v>1649</v>
      </c>
      <c r="B1650" s="195">
        <v>502034</v>
      </c>
      <c r="C1650" s="195">
        <v>0.88297752510000005</v>
      </c>
      <c r="D1650" s="195">
        <v>4</v>
      </c>
      <c r="E1650" s="195">
        <v>330</v>
      </c>
      <c r="F1650" s="195" t="s">
        <v>3894</v>
      </c>
      <c r="G1650" s="195" t="s">
        <v>3895</v>
      </c>
      <c r="H1650" s="195">
        <v>90</v>
      </c>
      <c r="I1650" s="36" t="str">
        <f t="shared" si="25"/>
        <v>Burriss, Emmanuel</v>
      </c>
    </row>
    <row r="1651" spans="1:9" x14ac:dyDescent="0.3">
      <c r="A1651" s="195">
        <v>1650</v>
      </c>
      <c r="B1651" s="195">
        <v>463610</v>
      </c>
      <c r="C1651" s="195">
        <v>0.87126914170000003</v>
      </c>
      <c r="D1651" s="195">
        <v>5</v>
      </c>
      <c r="E1651" s="195">
        <v>330</v>
      </c>
      <c r="F1651" s="195" t="s">
        <v>2250</v>
      </c>
      <c r="G1651" s="195" t="s">
        <v>3019</v>
      </c>
      <c r="H1651" s="195">
        <v>515</v>
      </c>
      <c r="I1651" s="36" t="str">
        <f t="shared" si="25"/>
        <v>Petit, Gregorio</v>
      </c>
    </row>
    <row r="1652" spans="1:9" x14ac:dyDescent="0.3">
      <c r="A1652" s="195">
        <v>1651</v>
      </c>
      <c r="B1652" s="195">
        <v>454975</v>
      </c>
      <c r="C1652" s="195">
        <v>1</v>
      </c>
      <c r="D1652" s="195">
        <v>1</v>
      </c>
      <c r="E1652" s="195">
        <v>331</v>
      </c>
      <c r="F1652" s="195" t="s">
        <v>4891</v>
      </c>
      <c r="G1652" s="195" t="s">
        <v>968</v>
      </c>
      <c r="H1652" s="195">
        <v>331</v>
      </c>
      <c r="I1652" s="36" t="str">
        <f t="shared" si="25"/>
        <v>Iribarren, Hernan</v>
      </c>
    </row>
    <row r="1653" spans="1:9" x14ac:dyDescent="0.3">
      <c r="A1653" s="195">
        <v>1652</v>
      </c>
      <c r="B1653" s="195">
        <v>571681</v>
      </c>
      <c r="C1653" s="195">
        <v>0.88623861189999997</v>
      </c>
      <c r="D1653" s="195">
        <v>2</v>
      </c>
      <c r="E1653" s="195">
        <v>331</v>
      </c>
      <c r="F1653" s="195" t="s">
        <v>4620</v>
      </c>
      <c r="G1653" s="195" t="s">
        <v>4621</v>
      </c>
      <c r="H1653" s="195">
        <v>232</v>
      </c>
      <c r="I1653" s="36" t="str">
        <f t="shared" si="25"/>
        <v>Fuentes, Reymond</v>
      </c>
    </row>
    <row r="1654" spans="1:9" x14ac:dyDescent="0.3">
      <c r="A1654" s="195">
        <v>1653</v>
      </c>
      <c r="B1654" s="195">
        <v>595386</v>
      </c>
      <c r="C1654" s="195">
        <v>0.88468599729999997</v>
      </c>
      <c r="D1654" s="195">
        <v>3</v>
      </c>
      <c r="E1654" s="195">
        <v>331</v>
      </c>
      <c r="F1654" s="195" t="s">
        <v>1871</v>
      </c>
      <c r="G1654" s="195" t="s">
        <v>17</v>
      </c>
      <c r="H1654" s="195">
        <v>576</v>
      </c>
      <c r="I1654" s="36" t="str">
        <f t="shared" si="25"/>
        <v>Rogers, Jason</v>
      </c>
    </row>
    <row r="1655" spans="1:9" x14ac:dyDescent="0.3">
      <c r="A1655" s="195">
        <v>1654</v>
      </c>
      <c r="B1655" s="195">
        <v>534627</v>
      </c>
      <c r="C1655" s="195">
        <v>0.88294634859999999</v>
      </c>
      <c r="D1655" s="195">
        <v>4</v>
      </c>
      <c r="E1655" s="195">
        <v>331</v>
      </c>
      <c r="F1655" s="195" t="s">
        <v>892</v>
      </c>
      <c r="G1655" s="195" t="s">
        <v>67</v>
      </c>
      <c r="H1655" s="195">
        <v>317</v>
      </c>
      <c r="I1655" s="36" t="str">
        <f t="shared" si="25"/>
        <v>Holt, Tyler</v>
      </c>
    </row>
    <row r="1656" spans="1:9" x14ac:dyDescent="0.3">
      <c r="A1656" s="195">
        <v>1655</v>
      </c>
      <c r="B1656" s="195">
        <v>518953</v>
      </c>
      <c r="C1656" s="195">
        <v>0.87807981879999997</v>
      </c>
      <c r="D1656" s="195">
        <v>5</v>
      </c>
      <c r="E1656" s="195">
        <v>331</v>
      </c>
      <c r="F1656" s="195" t="s">
        <v>895</v>
      </c>
      <c r="G1656" s="195" t="s">
        <v>88</v>
      </c>
      <c r="H1656" s="195">
        <v>389</v>
      </c>
      <c r="I1656" s="36" t="str">
        <f t="shared" si="25"/>
        <v>Lough, David</v>
      </c>
    </row>
    <row r="1657" spans="1:9" x14ac:dyDescent="0.3">
      <c r="A1657" s="195">
        <v>1656</v>
      </c>
      <c r="B1657" s="195">
        <v>457706</v>
      </c>
      <c r="C1657" s="195">
        <v>1</v>
      </c>
      <c r="D1657" s="195">
        <v>1</v>
      </c>
      <c r="E1657" s="195">
        <v>332</v>
      </c>
      <c r="F1657" s="195" t="s">
        <v>142</v>
      </c>
      <c r="G1657" s="195" t="s">
        <v>141</v>
      </c>
      <c r="H1657" s="195">
        <v>332</v>
      </c>
      <c r="I1657" s="36" t="str">
        <f t="shared" si="25"/>
        <v>Jackson, Austin</v>
      </c>
    </row>
    <row r="1658" spans="1:9" x14ac:dyDescent="0.3">
      <c r="A1658" s="195">
        <v>1657</v>
      </c>
      <c r="B1658" s="195">
        <v>445055</v>
      </c>
      <c r="C1658" s="195">
        <v>0.89585988120000004</v>
      </c>
      <c r="D1658" s="195">
        <v>2</v>
      </c>
      <c r="E1658" s="195">
        <v>332</v>
      </c>
      <c r="F1658" s="195" t="s">
        <v>43</v>
      </c>
      <c r="G1658" s="195" t="s">
        <v>143</v>
      </c>
      <c r="H1658" s="195">
        <v>336</v>
      </c>
      <c r="I1658" s="36" t="str">
        <f t="shared" si="25"/>
        <v>Jay, Jon</v>
      </c>
    </row>
    <row r="1659" spans="1:9" x14ac:dyDescent="0.3">
      <c r="A1659" s="195">
        <v>1658</v>
      </c>
      <c r="B1659" s="195">
        <v>547957</v>
      </c>
      <c r="C1659" s="195">
        <v>0.84166021390000001</v>
      </c>
      <c r="D1659" s="195">
        <v>3</v>
      </c>
      <c r="E1659" s="195">
        <v>332</v>
      </c>
      <c r="F1659" s="195" t="s">
        <v>4614</v>
      </c>
      <c r="G1659" s="195" t="s">
        <v>5116</v>
      </c>
      <c r="H1659" s="195">
        <v>360</v>
      </c>
      <c r="I1659" s="36" t="str">
        <f t="shared" si="25"/>
        <v>Kim, Hyun Soo</v>
      </c>
    </row>
    <row r="1660" spans="1:9" x14ac:dyDescent="0.3">
      <c r="A1660" s="195">
        <v>1659</v>
      </c>
      <c r="B1660" s="195">
        <v>502100</v>
      </c>
      <c r="C1660" s="195">
        <v>0.83021800629999998</v>
      </c>
      <c r="D1660" s="195">
        <v>4</v>
      </c>
      <c r="E1660" s="195">
        <v>332</v>
      </c>
      <c r="F1660" s="195" t="s">
        <v>191</v>
      </c>
      <c r="G1660" s="195" t="s">
        <v>122</v>
      </c>
      <c r="H1660" s="195">
        <v>534</v>
      </c>
      <c r="I1660" s="36" t="str">
        <f t="shared" si="25"/>
        <v>Presley, Alex</v>
      </c>
    </row>
    <row r="1661" spans="1:9" x14ac:dyDescent="0.3">
      <c r="A1661" s="195">
        <v>1660</v>
      </c>
      <c r="B1661" s="195">
        <v>449181</v>
      </c>
      <c r="C1661" s="195">
        <v>0.82595834769999998</v>
      </c>
      <c r="D1661" s="195">
        <v>5</v>
      </c>
      <c r="E1661" s="195">
        <v>332</v>
      </c>
      <c r="F1661" s="195" t="s">
        <v>3904</v>
      </c>
      <c r="G1661" s="195" t="s">
        <v>4039</v>
      </c>
      <c r="H1661" s="195">
        <v>478</v>
      </c>
      <c r="I1661" s="36" t="str">
        <f t="shared" si="25"/>
        <v>Orlando, Paulo</v>
      </c>
    </row>
    <row r="1662" spans="1:9" x14ac:dyDescent="0.3">
      <c r="A1662" s="195">
        <v>1661</v>
      </c>
      <c r="B1662" s="195">
        <v>457926</v>
      </c>
      <c r="C1662" s="195">
        <v>1</v>
      </c>
      <c r="D1662" s="195">
        <v>1</v>
      </c>
      <c r="E1662" s="195">
        <v>333</v>
      </c>
      <c r="F1662" s="195" t="s">
        <v>423</v>
      </c>
      <c r="G1662" s="195" t="s">
        <v>277</v>
      </c>
      <c r="H1662" s="195">
        <v>333</v>
      </c>
      <c r="I1662" s="36" t="str">
        <f t="shared" si="25"/>
        <v>Janish, Paul</v>
      </c>
    </row>
    <row r="1663" spans="1:9" x14ac:dyDescent="0.3">
      <c r="A1663" s="195">
        <v>1662</v>
      </c>
      <c r="B1663" s="195">
        <v>502117</v>
      </c>
      <c r="C1663" s="195">
        <v>0.94394185389999996</v>
      </c>
      <c r="D1663" s="195">
        <v>2</v>
      </c>
      <c r="E1663" s="195">
        <v>333</v>
      </c>
      <c r="F1663" s="195" t="s">
        <v>965</v>
      </c>
      <c r="G1663" s="195" t="s">
        <v>966</v>
      </c>
      <c r="H1663" s="195">
        <v>463</v>
      </c>
      <c r="I1663" s="36" t="str">
        <f t="shared" si="25"/>
        <v>Negron, Kristopher</v>
      </c>
    </row>
    <row r="1664" spans="1:9" x14ac:dyDescent="0.3">
      <c r="A1664" s="195">
        <v>1663</v>
      </c>
      <c r="B1664" s="195">
        <v>492841</v>
      </c>
      <c r="C1664" s="195">
        <v>0.93649902220000003</v>
      </c>
      <c r="D1664" s="195">
        <v>3</v>
      </c>
      <c r="E1664" s="195">
        <v>333</v>
      </c>
      <c r="F1664" s="195" t="s">
        <v>164</v>
      </c>
      <c r="G1664" s="195" t="s">
        <v>34</v>
      </c>
      <c r="H1664" s="195">
        <v>412</v>
      </c>
      <c r="I1664" s="36" t="str">
        <f t="shared" si="25"/>
        <v>Martinez, Michael</v>
      </c>
    </row>
    <row r="1665" spans="1:9" x14ac:dyDescent="0.3">
      <c r="A1665" s="195">
        <v>1664</v>
      </c>
      <c r="B1665" s="195">
        <v>453895</v>
      </c>
      <c r="C1665" s="195">
        <v>0.93552480410000005</v>
      </c>
      <c r="D1665" s="195">
        <v>4</v>
      </c>
      <c r="E1665" s="195">
        <v>333</v>
      </c>
      <c r="F1665" s="195" t="s">
        <v>38</v>
      </c>
      <c r="G1665" s="195" t="s">
        <v>466</v>
      </c>
      <c r="H1665" s="195">
        <v>596</v>
      </c>
      <c r="I1665" s="36" t="str">
        <f t="shared" si="25"/>
        <v>Ryan, Brendan</v>
      </c>
    </row>
    <row r="1666" spans="1:9" x14ac:dyDescent="0.3">
      <c r="A1666" s="195">
        <v>1665</v>
      </c>
      <c r="B1666" s="195">
        <v>460060</v>
      </c>
      <c r="C1666" s="195">
        <v>0.91668072249999999</v>
      </c>
      <c r="D1666" s="195">
        <v>5</v>
      </c>
      <c r="E1666" s="195">
        <v>333</v>
      </c>
      <c r="F1666" s="195" t="s">
        <v>499</v>
      </c>
      <c r="G1666" s="195" t="s">
        <v>498</v>
      </c>
      <c r="H1666" s="195">
        <v>502</v>
      </c>
      <c r="I1666" s="36" t="str">
        <f t="shared" si="25"/>
        <v>Pennington, Cliff</v>
      </c>
    </row>
    <row r="1667" spans="1:9" x14ac:dyDescent="0.3">
      <c r="A1667" s="195">
        <v>1666</v>
      </c>
      <c r="B1667" s="195">
        <v>608671</v>
      </c>
      <c r="C1667" s="195">
        <v>1</v>
      </c>
      <c r="D1667" s="195">
        <v>1</v>
      </c>
      <c r="E1667" s="195">
        <v>334</v>
      </c>
      <c r="F1667" s="195" t="s">
        <v>3990</v>
      </c>
      <c r="G1667" s="195" t="s">
        <v>128</v>
      </c>
      <c r="H1667" s="195">
        <v>334</v>
      </c>
      <c r="I1667" s="36" t="str">
        <f t="shared" ref="I1667:I1730" si="26">F1667&amp;", "&amp;G1667</f>
        <v>Jankowski, Travis</v>
      </c>
    </row>
    <row r="1668" spans="1:9" x14ac:dyDescent="0.3">
      <c r="A1668" s="195">
        <v>1667</v>
      </c>
      <c r="B1668" s="195">
        <v>592261</v>
      </c>
      <c r="C1668" s="195">
        <v>0.88938773370000002</v>
      </c>
      <c r="D1668" s="195">
        <v>2</v>
      </c>
      <c r="E1668" s="195">
        <v>334</v>
      </c>
      <c r="F1668" s="195" t="s">
        <v>3935</v>
      </c>
      <c r="G1668" s="195" t="s">
        <v>3936</v>
      </c>
      <c r="H1668" s="195">
        <v>168</v>
      </c>
      <c r="I1668" s="36" t="str">
        <f t="shared" si="26"/>
        <v>DeShields, Delino</v>
      </c>
    </row>
    <row r="1669" spans="1:9" x14ac:dyDescent="0.3">
      <c r="A1669" s="195">
        <v>1668</v>
      </c>
      <c r="B1669" s="195">
        <v>527049</v>
      </c>
      <c r="C1669" s="195">
        <v>0.88459445339999998</v>
      </c>
      <c r="D1669" s="195">
        <v>3</v>
      </c>
      <c r="E1669" s="195">
        <v>334</v>
      </c>
      <c r="F1669" s="195" t="s">
        <v>6644</v>
      </c>
      <c r="G1669" s="195" t="s">
        <v>367</v>
      </c>
      <c r="H1669" s="195">
        <v>536</v>
      </c>
      <c r="I1669" s="36" t="str">
        <f t="shared" si="26"/>
        <v>Puello, Cesar</v>
      </c>
    </row>
    <row r="1670" spans="1:9" x14ac:dyDescent="0.3">
      <c r="A1670" s="195">
        <v>1669</v>
      </c>
      <c r="B1670" s="195">
        <v>605439</v>
      </c>
      <c r="C1670" s="195">
        <v>0.85084441779999997</v>
      </c>
      <c r="D1670" s="195">
        <v>4</v>
      </c>
      <c r="E1670" s="195">
        <v>334</v>
      </c>
      <c r="F1670" s="195" t="s">
        <v>146</v>
      </c>
      <c r="G1670" s="195" t="s">
        <v>34</v>
      </c>
      <c r="H1670" s="195">
        <v>551</v>
      </c>
      <c r="I1670" s="36" t="str">
        <f t="shared" si="26"/>
        <v>Reed, Michael</v>
      </c>
    </row>
    <row r="1671" spans="1:9" x14ac:dyDescent="0.3">
      <c r="A1671" s="195">
        <v>1670</v>
      </c>
      <c r="B1671" s="195">
        <v>656185</v>
      </c>
      <c r="C1671" s="195">
        <v>0.85064201620000002</v>
      </c>
      <c r="D1671" s="195">
        <v>5</v>
      </c>
      <c r="E1671" s="195">
        <v>334</v>
      </c>
      <c r="F1671" s="195" t="s">
        <v>71</v>
      </c>
      <c r="G1671" s="195" t="s">
        <v>118</v>
      </c>
      <c r="H1671" s="195">
        <v>15</v>
      </c>
      <c r="I1671" s="36" t="str">
        <f t="shared" si="26"/>
        <v>Allen, Greg</v>
      </c>
    </row>
    <row r="1672" spans="1:9" x14ac:dyDescent="0.3">
      <c r="A1672" s="195">
        <v>1671</v>
      </c>
      <c r="B1672" s="195">
        <v>444379</v>
      </c>
      <c r="C1672" s="195">
        <v>1</v>
      </c>
      <c r="D1672" s="195">
        <v>1</v>
      </c>
      <c r="E1672" s="195">
        <v>335</v>
      </c>
      <c r="F1672" s="195" t="s">
        <v>299</v>
      </c>
      <c r="G1672" s="195" t="s">
        <v>169</v>
      </c>
      <c r="H1672" s="195">
        <v>335</v>
      </c>
      <c r="I1672" s="36" t="str">
        <f t="shared" si="26"/>
        <v>Jaso, John</v>
      </c>
    </row>
    <row r="1673" spans="1:9" x14ac:dyDescent="0.3">
      <c r="A1673" s="195">
        <v>1672</v>
      </c>
      <c r="B1673" s="195">
        <v>452234</v>
      </c>
      <c r="C1673" s="195">
        <v>0.84907722220000004</v>
      </c>
      <c r="D1673" s="195">
        <v>2</v>
      </c>
      <c r="E1673" s="195">
        <v>335</v>
      </c>
      <c r="F1673" s="195" t="s">
        <v>216</v>
      </c>
      <c r="G1673" s="195" t="s">
        <v>215</v>
      </c>
      <c r="H1673" s="195">
        <v>636</v>
      </c>
      <c r="I1673" s="36" t="str">
        <f t="shared" si="26"/>
        <v>Smith, Seth</v>
      </c>
    </row>
    <row r="1674" spans="1:9" x14ac:dyDescent="0.3">
      <c r="A1674" s="195">
        <v>1673</v>
      </c>
      <c r="B1674" s="195">
        <v>455759</v>
      </c>
      <c r="C1674" s="195">
        <v>0.84107762649999995</v>
      </c>
      <c r="D1674" s="195">
        <v>3</v>
      </c>
      <c r="E1674" s="195">
        <v>335</v>
      </c>
      <c r="F1674" s="195" t="s">
        <v>241</v>
      </c>
      <c r="G1674" s="195" t="s">
        <v>58</v>
      </c>
      <c r="H1674" s="195">
        <v>743</v>
      </c>
      <c r="I1674" s="36" t="str">
        <f t="shared" si="26"/>
        <v>Young, Chris</v>
      </c>
    </row>
    <row r="1675" spans="1:9" x14ac:dyDescent="0.3">
      <c r="A1675" s="195">
        <v>1674</v>
      </c>
      <c r="B1675" s="195">
        <v>407812</v>
      </c>
      <c r="C1675" s="195">
        <v>0.80384299299999995</v>
      </c>
      <c r="D1675" s="195">
        <v>4</v>
      </c>
      <c r="E1675" s="195">
        <v>335</v>
      </c>
      <c r="F1675" s="195" t="s">
        <v>137</v>
      </c>
      <c r="G1675" s="195" t="s">
        <v>14</v>
      </c>
      <c r="H1675" s="195">
        <v>315</v>
      </c>
      <c r="I1675" s="36" t="str">
        <f t="shared" si="26"/>
        <v>Holliday, Matt</v>
      </c>
    </row>
    <row r="1676" spans="1:9" x14ac:dyDescent="0.3">
      <c r="A1676" s="195">
        <v>1675</v>
      </c>
      <c r="B1676" s="195">
        <v>150029</v>
      </c>
      <c r="C1676" s="195">
        <v>0.78133826380000004</v>
      </c>
      <c r="D1676" s="195">
        <v>5</v>
      </c>
      <c r="E1676" s="195">
        <v>335</v>
      </c>
      <c r="F1676" s="195" t="s">
        <v>239</v>
      </c>
      <c r="G1676" s="195" t="s">
        <v>238</v>
      </c>
      <c r="H1676" s="195">
        <v>728</v>
      </c>
      <c r="I1676" s="36" t="str">
        <f t="shared" si="26"/>
        <v>Werth, Jayson</v>
      </c>
    </row>
    <row r="1677" spans="1:9" x14ac:dyDescent="0.3">
      <c r="A1677" s="195">
        <v>1676</v>
      </c>
      <c r="B1677" s="195">
        <v>445055</v>
      </c>
      <c r="C1677" s="195">
        <v>1</v>
      </c>
      <c r="D1677" s="195">
        <v>1</v>
      </c>
      <c r="E1677" s="195">
        <v>336</v>
      </c>
      <c r="F1677" s="195" t="s">
        <v>43</v>
      </c>
      <c r="G1677" s="195" t="s">
        <v>143</v>
      </c>
      <c r="H1677" s="195">
        <v>336</v>
      </c>
      <c r="I1677" s="36" t="str">
        <f t="shared" si="26"/>
        <v>Jay, Jon</v>
      </c>
    </row>
    <row r="1678" spans="1:9" x14ac:dyDescent="0.3">
      <c r="A1678" s="195">
        <v>1677</v>
      </c>
      <c r="B1678" s="195">
        <v>547957</v>
      </c>
      <c r="C1678" s="195">
        <v>0.93374806960000001</v>
      </c>
      <c r="D1678" s="195">
        <v>2</v>
      </c>
      <c r="E1678" s="195">
        <v>336</v>
      </c>
      <c r="F1678" s="195" t="s">
        <v>4614</v>
      </c>
      <c r="G1678" s="195" t="s">
        <v>5116</v>
      </c>
      <c r="H1678" s="195">
        <v>360</v>
      </c>
      <c r="I1678" s="36" t="str">
        <f t="shared" si="26"/>
        <v>Kim, Hyun Soo</v>
      </c>
    </row>
    <row r="1679" spans="1:9" x14ac:dyDescent="0.3">
      <c r="A1679" s="195">
        <v>1678</v>
      </c>
      <c r="B1679" s="195">
        <v>435062</v>
      </c>
      <c r="C1679" s="195">
        <v>0.91268198519999999</v>
      </c>
      <c r="D1679" s="195">
        <v>3</v>
      </c>
      <c r="E1679" s="195">
        <v>336</v>
      </c>
      <c r="F1679" s="195" t="s">
        <v>432</v>
      </c>
      <c r="G1679" s="195" t="s">
        <v>431</v>
      </c>
      <c r="H1679" s="195">
        <v>357</v>
      </c>
      <c r="I1679" s="36" t="str">
        <f t="shared" si="26"/>
        <v>Kendrick, Howie</v>
      </c>
    </row>
    <row r="1680" spans="1:9" x14ac:dyDescent="0.3">
      <c r="A1680" s="195">
        <v>1679</v>
      </c>
      <c r="B1680" s="195">
        <v>457706</v>
      </c>
      <c r="C1680" s="195">
        <v>0.89585988120000004</v>
      </c>
      <c r="D1680" s="195">
        <v>4</v>
      </c>
      <c r="E1680" s="195">
        <v>336</v>
      </c>
      <c r="F1680" s="195" t="s">
        <v>142</v>
      </c>
      <c r="G1680" s="195" t="s">
        <v>141</v>
      </c>
      <c r="H1680" s="195">
        <v>332</v>
      </c>
      <c r="I1680" s="36" t="str">
        <f t="shared" si="26"/>
        <v>Jackson, Austin</v>
      </c>
    </row>
    <row r="1681" spans="1:9" x14ac:dyDescent="0.3">
      <c r="A1681" s="195">
        <v>1680</v>
      </c>
      <c r="B1681" s="195">
        <v>465041</v>
      </c>
      <c r="C1681" s="195">
        <v>0.87844533670000002</v>
      </c>
      <c r="D1681" s="195">
        <v>5</v>
      </c>
      <c r="E1681" s="195">
        <v>336</v>
      </c>
      <c r="F1681" s="195" t="s">
        <v>363</v>
      </c>
      <c r="G1681" s="195" t="s">
        <v>108</v>
      </c>
      <c r="H1681" s="195">
        <v>123</v>
      </c>
      <c r="I1681" s="36" t="str">
        <f t="shared" si="26"/>
        <v>Cervelli, Francisco</v>
      </c>
    </row>
    <row r="1682" spans="1:9" x14ac:dyDescent="0.3">
      <c r="A1682" s="195">
        <v>1681</v>
      </c>
      <c r="B1682" s="195">
        <v>457775</v>
      </c>
      <c r="C1682" s="195">
        <v>1</v>
      </c>
      <c r="D1682" s="195">
        <v>1</v>
      </c>
      <c r="E1682" s="195">
        <v>337</v>
      </c>
      <c r="F1682" s="195" t="s">
        <v>145</v>
      </c>
      <c r="G1682" s="195" t="s">
        <v>144</v>
      </c>
      <c r="H1682" s="195">
        <v>337</v>
      </c>
      <c r="I1682" s="36" t="str">
        <f t="shared" si="26"/>
        <v>Jennings, Desmond</v>
      </c>
    </row>
    <row r="1683" spans="1:9" x14ac:dyDescent="0.3">
      <c r="A1683" s="195">
        <v>1682</v>
      </c>
      <c r="B1683" s="195">
        <v>518577</v>
      </c>
      <c r="C1683" s="195">
        <v>0.91365942779999998</v>
      </c>
      <c r="D1683" s="195">
        <v>2</v>
      </c>
      <c r="E1683" s="195">
        <v>337</v>
      </c>
      <c r="F1683" s="195" t="s">
        <v>70</v>
      </c>
      <c r="G1683" s="195" t="s">
        <v>69</v>
      </c>
      <c r="H1683" s="195">
        <v>145</v>
      </c>
      <c r="I1683" s="36" t="str">
        <f t="shared" si="26"/>
        <v>Cowgill, Collin</v>
      </c>
    </row>
    <row r="1684" spans="1:9" x14ac:dyDescent="0.3">
      <c r="A1684" s="195">
        <v>1683</v>
      </c>
      <c r="B1684" s="195">
        <v>453211</v>
      </c>
      <c r="C1684" s="195">
        <v>0.88981508570000001</v>
      </c>
      <c r="D1684" s="195">
        <v>3</v>
      </c>
      <c r="E1684" s="195">
        <v>337</v>
      </c>
      <c r="F1684" s="195" t="s">
        <v>224</v>
      </c>
      <c r="G1684" s="195" t="s">
        <v>223</v>
      </c>
      <c r="H1684" s="195">
        <v>657</v>
      </c>
      <c r="I1684" s="36" t="str">
        <f t="shared" si="26"/>
        <v>Stubbs, Drew</v>
      </c>
    </row>
    <row r="1685" spans="1:9" x14ac:dyDescent="0.3">
      <c r="A1685" s="195">
        <v>1684</v>
      </c>
      <c r="B1685" s="195">
        <v>518991</v>
      </c>
      <c r="C1685" s="195">
        <v>0.884526798</v>
      </c>
      <c r="D1685" s="195">
        <v>4</v>
      </c>
      <c r="E1685" s="195">
        <v>337</v>
      </c>
      <c r="F1685" s="195" t="s">
        <v>167</v>
      </c>
      <c r="G1685" s="195" t="s">
        <v>166</v>
      </c>
      <c r="H1685" s="195">
        <v>414</v>
      </c>
      <c r="I1685" s="36" t="str">
        <f t="shared" si="26"/>
        <v>Mastroianni, Darin</v>
      </c>
    </row>
    <row r="1686" spans="1:9" x14ac:dyDescent="0.3">
      <c r="A1686" s="195">
        <v>1685</v>
      </c>
      <c r="B1686" s="195">
        <v>502226</v>
      </c>
      <c r="C1686" s="195">
        <v>0.8731120335</v>
      </c>
      <c r="D1686" s="195">
        <v>5</v>
      </c>
      <c r="E1686" s="195">
        <v>337</v>
      </c>
      <c r="F1686" s="195" t="s">
        <v>116</v>
      </c>
      <c r="G1686" s="195" t="s">
        <v>72</v>
      </c>
      <c r="H1686" s="195">
        <v>248</v>
      </c>
      <c r="I1686" s="36" t="str">
        <f t="shared" si="26"/>
        <v>Gentry, Craig</v>
      </c>
    </row>
    <row r="1687" spans="1:9" x14ac:dyDescent="0.3">
      <c r="A1687" s="195">
        <v>1686</v>
      </c>
      <c r="B1687" s="195">
        <v>571812</v>
      </c>
      <c r="C1687" s="195">
        <v>1</v>
      </c>
      <c r="D1687" s="195">
        <v>1</v>
      </c>
      <c r="E1687" s="195">
        <v>338</v>
      </c>
      <c r="F1687" s="195" t="s">
        <v>4880</v>
      </c>
      <c r="G1687" s="195" t="s">
        <v>29</v>
      </c>
      <c r="H1687" s="195">
        <v>338</v>
      </c>
      <c r="I1687" s="36" t="str">
        <f t="shared" si="26"/>
        <v>Jensen, Kyle</v>
      </c>
    </row>
    <row r="1688" spans="1:9" x14ac:dyDescent="0.3">
      <c r="A1688" s="195">
        <v>1687</v>
      </c>
      <c r="B1688" s="195">
        <v>571757</v>
      </c>
      <c r="C1688" s="195">
        <v>0.9656409158</v>
      </c>
      <c r="D1688" s="195">
        <v>2</v>
      </c>
      <c r="E1688" s="195">
        <v>338</v>
      </c>
      <c r="F1688" s="195" t="s">
        <v>5100</v>
      </c>
      <c r="G1688" s="195" t="s">
        <v>134</v>
      </c>
      <c r="H1688" s="195">
        <v>293</v>
      </c>
      <c r="I1688" s="36" t="str">
        <f t="shared" si="26"/>
        <v>Hazelbaker, Jeremy</v>
      </c>
    </row>
    <row r="1689" spans="1:9" x14ac:dyDescent="0.3">
      <c r="A1689" s="195">
        <v>1688</v>
      </c>
      <c r="B1689" s="195">
        <v>595238</v>
      </c>
      <c r="C1689" s="195">
        <v>0.87463433270000002</v>
      </c>
      <c r="D1689" s="195">
        <v>3</v>
      </c>
      <c r="E1689" s="195">
        <v>338</v>
      </c>
      <c r="F1689" s="195" t="s">
        <v>6648</v>
      </c>
      <c r="G1689" s="195" t="s">
        <v>947</v>
      </c>
      <c r="H1689" s="195">
        <v>286</v>
      </c>
      <c r="I1689" s="36" t="str">
        <f t="shared" si="26"/>
        <v>Hannemann, Jacob</v>
      </c>
    </row>
    <row r="1690" spans="1:9" x14ac:dyDescent="0.3">
      <c r="A1690" s="195">
        <v>1689</v>
      </c>
      <c r="B1690" s="195">
        <v>506924</v>
      </c>
      <c r="C1690" s="195">
        <v>0.87259296669999997</v>
      </c>
      <c r="D1690" s="195">
        <v>4</v>
      </c>
      <c r="E1690" s="195">
        <v>338</v>
      </c>
      <c r="F1690" s="195" t="s">
        <v>5090</v>
      </c>
      <c r="G1690" s="195" t="s">
        <v>458</v>
      </c>
      <c r="H1690" s="195">
        <v>110</v>
      </c>
      <c r="I1690" s="36" t="str">
        <f t="shared" si="26"/>
        <v>Cardullo, Stephen</v>
      </c>
    </row>
    <row r="1691" spans="1:9" x14ac:dyDescent="0.3">
      <c r="A1691" s="195">
        <v>1690</v>
      </c>
      <c r="B1691" s="195">
        <v>607776</v>
      </c>
      <c r="C1691" s="195">
        <v>0.87254798659999999</v>
      </c>
      <c r="D1691" s="195">
        <v>5</v>
      </c>
      <c r="E1691" s="195">
        <v>338</v>
      </c>
      <c r="F1691" s="195" t="s">
        <v>4128</v>
      </c>
      <c r="G1691" s="195" t="s">
        <v>4129</v>
      </c>
      <c r="H1691" s="195">
        <v>734</v>
      </c>
      <c r="I1691" s="36" t="str">
        <f t="shared" si="26"/>
        <v>Williamson, Mac</v>
      </c>
    </row>
    <row r="1692" spans="1:9" x14ac:dyDescent="0.3">
      <c r="A1692" s="195">
        <v>1691</v>
      </c>
      <c r="B1692" s="195">
        <v>543362</v>
      </c>
      <c r="C1692" s="195">
        <v>1</v>
      </c>
      <c r="D1692" s="195">
        <v>1</v>
      </c>
      <c r="E1692" s="195">
        <v>339</v>
      </c>
      <c r="F1692" s="195" t="s">
        <v>957</v>
      </c>
      <c r="G1692" s="195" t="s">
        <v>269</v>
      </c>
      <c r="H1692" s="195">
        <v>339</v>
      </c>
      <c r="I1692" s="36" t="str">
        <f t="shared" si="26"/>
        <v>Jimenez, A.J.</v>
      </c>
    </row>
    <row r="1693" spans="1:9" x14ac:dyDescent="0.3">
      <c r="A1693" s="195">
        <v>1692</v>
      </c>
      <c r="B1693" s="195">
        <v>595453</v>
      </c>
      <c r="C1693" s="195">
        <v>0.92123833669999999</v>
      </c>
      <c r="D1693" s="195">
        <v>2</v>
      </c>
      <c r="E1693" s="195">
        <v>339</v>
      </c>
      <c r="F1693" s="195" t="s">
        <v>6491</v>
      </c>
      <c r="G1693" s="195" t="s">
        <v>139</v>
      </c>
      <c r="H1693" s="195">
        <v>721</v>
      </c>
      <c r="I1693" s="36" t="str">
        <f t="shared" si="26"/>
        <v>Wallach, Chad</v>
      </c>
    </row>
    <row r="1694" spans="1:9" x14ac:dyDescent="0.3">
      <c r="A1694" s="195">
        <v>1693</v>
      </c>
      <c r="B1694" s="195">
        <v>622270</v>
      </c>
      <c r="C1694" s="195">
        <v>0.91895604490000005</v>
      </c>
      <c r="D1694" s="195">
        <v>3</v>
      </c>
      <c r="E1694" s="195">
        <v>339</v>
      </c>
      <c r="F1694" s="195" t="s">
        <v>1887</v>
      </c>
      <c r="G1694" s="195" t="s">
        <v>122</v>
      </c>
      <c r="H1694" s="195">
        <v>427</v>
      </c>
      <c r="I1694" s="36" t="str">
        <f t="shared" si="26"/>
        <v>Mejia, Alex</v>
      </c>
    </row>
    <row r="1695" spans="1:9" x14ac:dyDescent="0.3">
      <c r="A1695" s="195">
        <v>1694</v>
      </c>
      <c r="B1695" s="195">
        <v>543309</v>
      </c>
      <c r="C1695" s="195">
        <v>0.91459772890000002</v>
      </c>
      <c r="D1695" s="195">
        <v>4</v>
      </c>
      <c r="E1695" s="195">
        <v>339</v>
      </c>
      <c r="F1695" s="195" t="s">
        <v>6677</v>
      </c>
      <c r="G1695" s="195" t="s">
        <v>29</v>
      </c>
      <c r="H1695" s="195">
        <v>311</v>
      </c>
      <c r="I1695" s="36" t="str">
        <f t="shared" si="26"/>
        <v>Higashioka, Kyle</v>
      </c>
    </row>
    <row r="1696" spans="1:9" x14ac:dyDescent="0.3">
      <c r="A1696" s="195">
        <v>1695</v>
      </c>
      <c r="B1696" s="195">
        <v>666561</v>
      </c>
      <c r="C1696" s="195">
        <v>0.89720575179999995</v>
      </c>
      <c r="D1696" s="195">
        <v>5</v>
      </c>
      <c r="E1696" s="195">
        <v>339</v>
      </c>
      <c r="F1696" s="195" t="s">
        <v>6524</v>
      </c>
      <c r="G1696" s="195" t="s">
        <v>6525</v>
      </c>
      <c r="H1696" s="195">
        <v>326</v>
      </c>
      <c r="I1696" s="36" t="str">
        <f t="shared" si="26"/>
        <v>Hwang, Jae-gyun</v>
      </c>
    </row>
    <row r="1697" spans="1:9" x14ac:dyDescent="0.3">
      <c r="A1697" s="195">
        <v>1696</v>
      </c>
      <c r="B1697" s="195">
        <v>453400</v>
      </c>
      <c r="C1697" s="195">
        <v>1</v>
      </c>
      <c r="D1697" s="195">
        <v>1</v>
      </c>
      <c r="E1697" s="195">
        <v>340</v>
      </c>
      <c r="F1697" s="195" t="s">
        <v>147</v>
      </c>
      <c r="G1697" s="195" t="s">
        <v>58</v>
      </c>
      <c r="H1697" s="195">
        <v>340</v>
      </c>
      <c r="I1697" s="36" t="str">
        <f t="shared" si="26"/>
        <v>Johnson, Chris</v>
      </c>
    </row>
    <row r="1698" spans="1:9" x14ac:dyDescent="0.3">
      <c r="A1698" s="195">
        <v>1697</v>
      </c>
      <c r="B1698" s="195">
        <v>425796</v>
      </c>
      <c r="C1698" s="195">
        <v>0.89096188870000004</v>
      </c>
      <c r="D1698" s="195">
        <v>2</v>
      </c>
      <c r="E1698" s="195">
        <v>340</v>
      </c>
      <c r="F1698" s="195" t="s">
        <v>110</v>
      </c>
      <c r="G1698" s="195" t="s">
        <v>109</v>
      </c>
      <c r="H1698" s="195">
        <v>222</v>
      </c>
      <c r="I1698" s="36" t="str">
        <f t="shared" si="26"/>
        <v>Francoeur, Jeff</v>
      </c>
    </row>
    <row r="1699" spans="1:9" x14ac:dyDescent="0.3">
      <c r="A1699" s="195">
        <v>1698</v>
      </c>
      <c r="B1699" s="195">
        <v>489305</v>
      </c>
      <c r="C1699" s="195">
        <v>0.87187742300000004</v>
      </c>
      <c r="D1699" s="195">
        <v>3</v>
      </c>
      <c r="E1699" s="195">
        <v>340</v>
      </c>
      <c r="F1699" s="195" t="s">
        <v>2964</v>
      </c>
      <c r="G1699" s="195" t="s">
        <v>384</v>
      </c>
      <c r="H1699" s="195">
        <v>617</v>
      </c>
      <c r="I1699" s="36" t="str">
        <f t="shared" si="26"/>
        <v>Scruggs, Xavier</v>
      </c>
    </row>
    <row r="1700" spans="1:9" x14ac:dyDescent="0.3">
      <c r="A1700" s="195">
        <v>1699</v>
      </c>
      <c r="B1700" s="195">
        <v>435064</v>
      </c>
      <c r="C1700" s="195">
        <v>0.85195282100000003</v>
      </c>
      <c r="D1700" s="195">
        <v>4</v>
      </c>
      <c r="E1700" s="195">
        <v>340</v>
      </c>
      <c r="F1700" s="195" t="s">
        <v>240</v>
      </c>
      <c r="G1700" s="195" t="s">
        <v>7</v>
      </c>
      <c r="H1700" s="195">
        <v>735</v>
      </c>
      <c r="I1700" s="36" t="str">
        <f t="shared" si="26"/>
        <v>Wilson, Bobby</v>
      </c>
    </row>
    <row r="1701" spans="1:9" x14ac:dyDescent="0.3">
      <c r="A1701" s="195">
        <v>1700</v>
      </c>
      <c r="B1701" s="195">
        <v>458582</v>
      </c>
      <c r="C1701" s="195">
        <v>0.8461916156</v>
      </c>
      <c r="D1701" s="195">
        <v>5</v>
      </c>
      <c r="E1701" s="195">
        <v>340</v>
      </c>
      <c r="F1701" s="195" t="s">
        <v>383</v>
      </c>
      <c r="G1701" s="195" t="s">
        <v>382</v>
      </c>
      <c r="H1701" s="195">
        <v>80</v>
      </c>
      <c r="I1701" s="36" t="str">
        <f t="shared" si="26"/>
        <v>Brignac, Reid</v>
      </c>
    </row>
    <row r="1702" spans="1:9" x14ac:dyDescent="0.3">
      <c r="A1702" s="195">
        <v>1701</v>
      </c>
      <c r="B1702" s="195">
        <v>430637</v>
      </c>
      <c r="C1702" s="195">
        <v>1</v>
      </c>
      <c r="D1702" s="195">
        <v>1</v>
      </c>
      <c r="E1702" s="195">
        <v>341</v>
      </c>
      <c r="F1702" s="195" t="s">
        <v>147</v>
      </c>
      <c r="G1702" s="195" t="s">
        <v>448</v>
      </c>
      <c r="H1702" s="195">
        <v>341</v>
      </c>
      <c r="I1702" s="36" t="str">
        <f t="shared" si="26"/>
        <v>Johnson, Kelly</v>
      </c>
    </row>
    <row r="1703" spans="1:9" x14ac:dyDescent="0.3">
      <c r="A1703" s="195">
        <v>1702</v>
      </c>
      <c r="B1703" s="195">
        <v>449107</v>
      </c>
      <c r="C1703" s="195">
        <v>0.90825037659999996</v>
      </c>
      <c r="D1703" s="195">
        <v>2</v>
      </c>
      <c r="E1703" s="195">
        <v>341</v>
      </c>
      <c r="F1703" s="195" t="s">
        <v>487</v>
      </c>
      <c r="G1703" s="195" t="s">
        <v>221</v>
      </c>
      <c r="H1703" s="195">
        <v>38</v>
      </c>
      <c r="I1703" s="36" t="str">
        <f t="shared" si="26"/>
        <v>Aviles, Mike</v>
      </c>
    </row>
    <row r="1704" spans="1:9" x14ac:dyDescent="0.3">
      <c r="A1704" s="195">
        <v>1703</v>
      </c>
      <c r="B1704" s="195">
        <v>276519</v>
      </c>
      <c r="C1704" s="195">
        <v>0.87739454559999996</v>
      </c>
      <c r="D1704" s="195">
        <v>3</v>
      </c>
      <c r="E1704" s="195">
        <v>341</v>
      </c>
      <c r="F1704" s="195" t="s">
        <v>370</v>
      </c>
      <c r="G1704" s="195" t="s">
        <v>369</v>
      </c>
      <c r="H1704" s="195">
        <v>578</v>
      </c>
      <c r="I1704" s="36" t="str">
        <f t="shared" si="26"/>
        <v>Rollins, Jimmy</v>
      </c>
    </row>
    <row r="1705" spans="1:9" x14ac:dyDescent="0.3">
      <c r="A1705" s="195">
        <v>1704</v>
      </c>
      <c r="B1705" s="195">
        <v>431094</v>
      </c>
      <c r="C1705" s="195">
        <v>0.86499684499999996</v>
      </c>
      <c r="D1705" s="195">
        <v>4</v>
      </c>
      <c r="E1705" s="195">
        <v>341</v>
      </c>
      <c r="F1705" s="195" t="s">
        <v>275</v>
      </c>
      <c r="G1705" s="195" t="s">
        <v>80</v>
      </c>
      <c r="H1705" s="195">
        <v>312</v>
      </c>
      <c r="I1705" s="36" t="str">
        <f t="shared" si="26"/>
        <v>Hill, Aaron</v>
      </c>
    </row>
    <row r="1706" spans="1:9" x14ac:dyDescent="0.3">
      <c r="A1706" s="195">
        <v>1705</v>
      </c>
      <c r="B1706" s="195">
        <v>346874</v>
      </c>
      <c r="C1706" s="195">
        <v>0.84942110469999998</v>
      </c>
      <c r="D1706" s="195">
        <v>5</v>
      </c>
      <c r="E1706" s="195">
        <v>341</v>
      </c>
      <c r="F1706" s="195" t="s">
        <v>391</v>
      </c>
      <c r="G1706" s="195" t="s">
        <v>189</v>
      </c>
      <c r="H1706" s="195">
        <v>696</v>
      </c>
      <c r="I1706" s="36" t="str">
        <f t="shared" si="26"/>
        <v>Uribe, Juan</v>
      </c>
    </row>
    <row r="1707" spans="1:9" x14ac:dyDescent="0.3">
      <c r="A1707" s="195">
        <v>1706</v>
      </c>
      <c r="B1707" s="195">
        <v>608672</v>
      </c>
      <c r="C1707" s="195">
        <v>1</v>
      </c>
      <c r="D1707" s="195">
        <v>1</v>
      </c>
      <c r="E1707" s="195">
        <v>342</v>
      </c>
      <c r="F1707" s="195" t="s">
        <v>147</v>
      </c>
      <c r="G1707" s="195" t="s">
        <v>3993</v>
      </c>
      <c r="H1707" s="195">
        <v>342</v>
      </c>
      <c r="I1707" s="36" t="str">
        <f t="shared" si="26"/>
        <v>Johnson, Micah</v>
      </c>
    </row>
    <row r="1708" spans="1:9" x14ac:dyDescent="0.3">
      <c r="A1708" s="195">
        <v>1707</v>
      </c>
      <c r="B1708" s="195">
        <v>573113</v>
      </c>
      <c r="C1708" s="195">
        <v>0.95743090659999996</v>
      </c>
      <c r="D1708" s="195">
        <v>2</v>
      </c>
      <c r="E1708" s="195">
        <v>342</v>
      </c>
      <c r="F1708" s="195" t="s">
        <v>5081</v>
      </c>
      <c r="G1708" s="195" t="s">
        <v>52</v>
      </c>
      <c r="H1708" s="195">
        <v>555</v>
      </c>
      <c r="I1708" s="36" t="str">
        <f t="shared" si="26"/>
        <v>Renda, Tony</v>
      </c>
    </row>
    <row r="1709" spans="1:9" x14ac:dyDescent="0.3">
      <c r="A1709" s="195">
        <v>1708</v>
      </c>
      <c r="B1709" s="195">
        <v>502523</v>
      </c>
      <c r="C1709" s="195">
        <v>0.94481057430000004</v>
      </c>
      <c r="D1709" s="195">
        <v>3</v>
      </c>
      <c r="E1709" s="195">
        <v>342</v>
      </c>
      <c r="F1709" s="195" t="s">
        <v>2961</v>
      </c>
      <c r="G1709" s="195" t="s">
        <v>1939</v>
      </c>
      <c r="H1709" s="195">
        <v>473</v>
      </c>
      <c r="I1709" s="36" t="str">
        <f t="shared" si="26"/>
        <v>O'Malley, Shawn</v>
      </c>
    </row>
    <row r="1710" spans="1:9" x14ac:dyDescent="0.3">
      <c r="A1710" s="195">
        <v>1709</v>
      </c>
      <c r="B1710" s="195">
        <v>602922</v>
      </c>
      <c r="C1710" s="195">
        <v>0.92172598819999996</v>
      </c>
      <c r="D1710" s="195">
        <v>4</v>
      </c>
      <c r="E1710" s="195">
        <v>342</v>
      </c>
      <c r="F1710" s="195" t="s">
        <v>2475</v>
      </c>
      <c r="G1710" s="195" t="s">
        <v>15</v>
      </c>
      <c r="H1710" s="195">
        <v>582</v>
      </c>
      <c r="I1710" s="36" t="str">
        <f t="shared" si="26"/>
        <v>Rondon, Jose</v>
      </c>
    </row>
    <row r="1711" spans="1:9" x14ac:dyDescent="0.3">
      <c r="A1711" s="195">
        <v>1710</v>
      </c>
      <c r="B1711" s="195">
        <v>518586</v>
      </c>
      <c r="C1711" s="195">
        <v>0.92140076410000005</v>
      </c>
      <c r="D1711" s="195">
        <v>5</v>
      </c>
      <c r="E1711" s="195">
        <v>342</v>
      </c>
      <c r="F1711" s="195" t="s">
        <v>867</v>
      </c>
      <c r="G1711" s="195" t="s">
        <v>24</v>
      </c>
      <c r="H1711" s="195">
        <v>154</v>
      </c>
      <c r="I1711" s="36" t="str">
        <f t="shared" si="26"/>
        <v>Culberson, Charlie</v>
      </c>
    </row>
    <row r="1712" spans="1:9" x14ac:dyDescent="0.3">
      <c r="A1712" s="195">
        <v>1711</v>
      </c>
      <c r="B1712" s="195">
        <v>430945</v>
      </c>
      <c r="C1712" s="195">
        <v>1</v>
      </c>
      <c r="D1712" s="195">
        <v>1</v>
      </c>
      <c r="E1712" s="195">
        <v>343</v>
      </c>
      <c r="F1712" s="195" t="s">
        <v>149</v>
      </c>
      <c r="G1712" s="195" t="s">
        <v>148</v>
      </c>
      <c r="H1712" s="195">
        <v>343</v>
      </c>
      <c r="I1712" s="36" t="str">
        <f t="shared" si="26"/>
        <v>Jones, Adam</v>
      </c>
    </row>
    <row r="1713" spans="1:9" x14ac:dyDescent="0.3">
      <c r="A1713" s="195">
        <v>1712</v>
      </c>
      <c r="B1713" s="195">
        <v>493316</v>
      </c>
      <c r="C1713" s="195">
        <v>0.94801364830000001</v>
      </c>
      <c r="D1713" s="195">
        <v>2</v>
      </c>
      <c r="E1713" s="195">
        <v>343</v>
      </c>
      <c r="F1713" s="195" t="s">
        <v>944</v>
      </c>
      <c r="G1713" s="195" t="s">
        <v>945</v>
      </c>
      <c r="H1713" s="195">
        <v>124</v>
      </c>
      <c r="I1713" s="36" t="str">
        <f t="shared" si="26"/>
        <v>Cespedes, Yoenis</v>
      </c>
    </row>
    <row r="1714" spans="1:9" x14ac:dyDescent="0.3">
      <c r="A1714" s="195">
        <v>1713</v>
      </c>
      <c r="B1714" s="195">
        <v>519058</v>
      </c>
      <c r="C1714" s="195">
        <v>0.92375774050000004</v>
      </c>
      <c r="D1714" s="195">
        <v>3</v>
      </c>
      <c r="E1714" s="195">
        <v>343</v>
      </c>
      <c r="F1714" s="195" t="s">
        <v>350</v>
      </c>
      <c r="G1714" s="195" t="s">
        <v>221</v>
      </c>
      <c r="H1714" s="195">
        <v>450</v>
      </c>
      <c r="I1714" s="36" t="str">
        <f t="shared" si="26"/>
        <v>Moustakas, Mike</v>
      </c>
    </row>
    <row r="1715" spans="1:9" x14ac:dyDescent="0.3">
      <c r="A1715" s="195">
        <v>1714</v>
      </c>
      <c r="B1715" s="195">
        <v>547989</v>
      </c>
      <c r="C1715" s="195">
        <v>0.89768618580000004</v>
      </c>
      <c r="D1715" s="195">
        <v>4</v>
      </c>
      <c r="E1715" s="195">
        <v>343</v>
      </c>
      <c r="F1715" s="195" t="s">
        <v>8</v>
      </c>
      <c r="G1715" s="195" t="s">
        <v>15</v>
      </c>
      <c r="H1715" s="195">
        <v>1</v>
      </c>
      <c r="I1715" s="36" t="str">
        <f t="shared" si="26"/>
        <v>Abreu, Jose</v>
      </c>
    </row>
    <row r="1716" spans="1:9" x14ac:dyDescent="0.3">
      <c r="A1716" s="195">
        <v>1715</v>
      </c>
      <c r="B1716" s="195">
        <v>518595</v>
      </c>
      <c r="C1716" s="195">
        <v>0.88002937889999999</v>
      </c>
      <c r="D1716" s="195">
        <v>5</v>
      </c>
      <c r="E1716" s="195">
        <v>343</v>
      </c>
      <c r="F1716" s="195" t="s">
        <v>385</v>
      </c>
      <c r="G1716" s="195" t="s">
        <v>128</v>
      </c>
      <c r="H1716" s="195">
        <v>751</v>
      </c>
      <c r="I1716" s="36" t="str">
        <f t="shared" si="26"/>
        <v>d'Arnaud, Travis</v>
      </c>
    </row>
    <row r="1717" spans="1:9" x14ac:dyDescent="0.3">
      <c r="A1717" s="195">
        <v>1716</v>
      </c>
      <c r="B1717" s="195">
        <v>592444</v>
      </c>
      <c r="C1717" s="195">
        <v>1</v>
      </c>
      <c r="D1717" s="195">
        <v>1</v>
      </c>
      <c r="E1717" s="195">
        <v>344</v>
      </c>
      <c r="F1717" s="195" t="s">
        <v>149</v>
      </c>
      <c r="G1717" s="195" t="s">
        <v>5206</v>
      </c>
      <c r="H1717" s="195">
        <v>344</v>
      </c>
      <c r="I1717" s="36" t="str">
        <f t="shared" si="26"/>
        <v>Jones, JaCoby</v>
      </c>
    </row>
    <row r="1718" spans="1:9" x14ac:dyDescent="0.3">
      <c r="A1718" s="195">
        <v>1717</v>
      </c>
      <c r="B1718" s="195">
        <v>570489</v>
      </c>
      <c r="C1718" s="195">
        <v>0.96141426590000001</v>
      </c>
      <c r="D1718" s="195">
        <v>2</v>
      </c>
      <c r="E1718" s="195">
        <v>344</v>
      </c>
      <c r="F1718" s="195" t="s">
        <v>2966</v>
      </c>
      <c r="G1718" s="195" t="s">
        <v>2967</v>
      </c>
      <c r="H1718" s="195">
        <v>12</v>
      </c>
      <c r="I1718" s="36" t="str">
        <f t="shared" si="26"/>
        <v>Alcantara, Arismendy</v>
      </c>
    </row>
    <row r="1719" spans="1:9" x14ac:dyDescent="0.3">
      <c r="A1719" s="195">
        <v>1718</v>
      </c>
      <c r="B1719" s="195">
        <v>641553</v>
      </c>
      <c r="C1719" s="195">
        <v>0.9535364516</v>
      </c>
      <c r="D1719" s="195">
        <v>3</v>
      </c>
      <c r="E1719" s="195">
        <v>344</v>
      </c>
      <c r="F1719" s="195" t="s">
        <v>6627</v>
      </c>
      <c r="G1719" s="195" t="s">
        <v>148</v>
      </c>
      <c r="H1719" s="195">
        <v>199</v>
      </c>
      <c r="I1719" s="36" t="str">
        <f t="shared" si="26"/>
        <v>Engel, Adam</v>
      </c>
    </row>
    <row r="1720" spans="1:9" x14ac:dyDescent="0.3">
      <c r="A1720" s="195">
        <v>1719</v>
      </c>
      <c r="B1720" s="195">
        <v>572241</v>
      </c>
      <c r="C1720" s="195">
        <v>0.94557255640000004</v>
      </c>
      <c r="D1720" s="195">
        <v>4</v>
      </c>
      <c r="E1720" s="195">
        <v>344</v>
      </c>
      <c r="F1720" s="195" t="s">
        <v>6651</v>
      </c>
      <c r="G1720" s="195" t="s">
        <v>88</v>
      </c>
      <c r="H1720" s="195">
        <v>724</v>
      </c>
      <c r="I1720" s="36" t="str">
        <f t="shared" si="26"/>
        <v>Washington, David</v>
      </c>
    </row>
    <row r="1721" spans="1:9" x14ac:dyDescent="0.3">
      <c r="A1721" s="195">
        <v>1720</v>
      </c>
      <c r="B1721" s="195">
        <v>593525</v>
      </c>
      <c r="C1721" s="195">
        <v>0.93436277040000004</v>
      </c>
      <c r="D1721" s="195">
        <v>5</v>
      </c>
      <c r="E1721" s="195">
        <v>344</v>
      </c>
      <c r="F1721" s="195" t="s">
        <v>3903</v>
      </c>
      <c r="G1721" s="195" t="s">
        <v>3904</v>
      </c>
      <c r="H1721" s="195">
        <v>103</v>
      </c>
      <c r="I1721" s="36" t="str">
        <f t="shared" si="26"/>
        <v>Calixte, Orlando</v>
      </c>
    </row>
    <row r="1722" spans="1:9" x14ac:dyDescent="0.3">
      <c r="A1722" s="195">
        <v>1721</v>
      </c>
      <c r="B1722" s="195">
        <v>624507</v>
      </c>
      <c r="C1722" s="195">
        <v>1</v>
      </c>
      <c r="D1722" s="195">
        <v>1</v>
      </c>
      <c r="E1722" s="195">
        <v>345</v>
      </c>
      <c r="F1722" s="195" t="s">
        <v>149</v>
      </c>
      <c r="G1722" s="195" t="s">
        <v>6575</v>
      </c>
      <c r="H1722" s="195">
        <v>345</v>
      </c>
      <c r="I1722" s="36" t="str">
        <f t="shared" si="26"/>
        <v>Jones, Ryder</v>
      </c>
    </row>
    <row r="1723" spans="1:9" x14ac:dyDescent="0.3">
      <c r="A1723" s="195">
        <v>1722</v>
      </c>
      <c r="B1723" s="195">
        <v>656669</v>
      </c>
      <c r="C1723" s="195">
        <v>0.93572522400000002</v>
      </c>
      <c r="D1723" s="195">
        <v>2</v>
      </c>
      <c r="E1723" s="195">
        <v>345</v>
      </c>
      <c r="F1723" s="195" t="s">
        <v>6404</v>
      </c>
      <c r="G1723" s="195" t="s">
        <v>42</v>
      </c>
      <c r="H1723" s="195">
        <v>392</v>
      </c>
      <c r="I1723" s="36" t="str">
        <f t="shared" si="26"/>
        <v>Luplow, Jordan</v>
      </c>
    </row>
    <row r="1724" spans="1:9" x14ac:dyDescent="0.3">
      <c r="A1724" s="195">
        <v>1723</v>
      </c>
      <c r="B1724" s="195">
        <v>614173</v>
      </c>
      <c r="C1724" s="195">
        <v>0.93125698219999997</v>
      </c>
      <c r="D1724" s="195">
        <v>3</v>
      </c>
      <c r="E1724" s="195">
        <v>345</v>
      </c>
      <c r="F1724" s="195" t="s">
        <v>6393</v>
      </c>
      <c r="G1724" s="195" t="s">
        <v>6394</v>
      </c>
      <c r="H1724" s="195">
        <v>141</v>
      </c>
      <c r="I1724" s="36" t="str">
        <f t="shared" si="26"/>
        <v>Cordero, Franchy</v>
      </c>
    </row>
    <row r="1725" spans="1:9" x14ac:dyDescent="0.3">
      <c r="A1725" s="195">
        <v>1724</v>
      </c>
      <c r="B1725" s="195">
        <v>641553</v>
      </c>
      <c r="C1725" s="195">
        <v>0.90663737290000002</v>
      </c>
      <c r="D1725" s="195">
        <v>4</v>
      </c>
      <c r="E1725" s="195">
        <v>345</v>
      </c>
      <c r="F1725" s="195" t="s">
        <v>6627</v>
      </c>
      <c r="G1725" s="195" t="s">
        <v>148</v>
      </c>
      <c r="H1725" s="195">
        <v>199</v>
      </c>
      <c r="I1725" s="36" t="str">
        <f t="shared" si="26"/>
        <v>Engel, Adam</v>
      </c>
    </row>
    <row r="1726" spans="1:9" x14ac:dyDescent="0.3">
      <c r="A1726" s="195">
        <v>1725</v>
      </c>
      <c r="B1726" s="195">
        <v>546990</v>
      </c>
      <c r="C1726" s="195">
        <v>0.89984928190000002</v>
      </c>
      <c r="D1726" s="195">
        <v>5</v>
      </c>
      <c r="E1726" s="195">
        <v>345</v>
      </c>
      <c r="F1726" s="195" t="s">
        <v>6638</v>
      </c>
      <c r="G1726" s="195" t="s">
        <v>339</v>
      </c>
      <c r="H1726" s="195">
        <v>14</v>
      </c>
      <c r="I1726" s="36" t="str">
        <f t="shared" si="26"/>
        <v>Alford, Anthony</v>
      </c>
    </row>
    <row r="1727" spans="1:9" x14ac:dyDescent="0.3">
      <c r="A1727" s="195">
        <v>1726</v>
      </c>
      <c r="B1727" s="195">
        <v>543376</v>
      </c>
      <c r="C1727" s="195">
        <v>1</v>
      </c>
      <c r="D1727" s="195">
        <v>1</v>
      </c>
      <c r="E1727" s="195">
        <v>346</v>
      </c>
      <c r="F1727" s="195" t="s">
        <v>2489</v>
      </c>
      <c r="G1727" s="195" t="s">
        <v>2510</v>
      </c>
      <c r="H1727" s="195">
        <v>346</v>
      </c>
      <c r="I1727" s="36" t="str">
        <f t="shared" si="26"/>
        <v>Joseph, Caleb</v>
      </c>
    </row>
    <row r="1728" spans="1:9" x14ac:dyDescent="0.3">
      <c r="A1728" s="195">
        <v>1727</v>
      </c>
      <c r="B1728" s="195">
        <v>460026</v>
      </c>
      <c r="C1728" s="195">
        <v>0.84296064370000001</v>
      </c>
      <c r="D1728" s="195">
        <v>2</v>
      </c>
      <c r="E1728" s="195">
        <v>346</v>
      </c>
      <c r="F1728" s="195" t="s">
        <v>397</v>
      </c>
      <c r="G1728" s="195" t="s">
        <v>161</v>
      </c>
      <c r="H1728" s="195">
        <v>324</v>
      </c>
      <c r="I1728" s="36" t="str">
        <f t="shared" si="26"/>
        <v>Hundley, Nick</v>
      </c>
    </row>
    <row r="1729" spans="1:9" x14ac:dyDescent="0.3">
      <c r="A1729" s="195">
        <v>1728</v>
      </c>
      <c r="B1729" s="195">
        <v>425784</v>
      </c>
      <c r="C1729" s="195">
        <v>0.83624076059999997</v>
      </c>
      <c r="D1729" s="195">
        <v>3</v>
      </c>
      <c r="E1729" s="195">
        <v>346</v>
      </c>
      <c r="F1729" s="195" t="s">
        <v>202</v>
      </c>
      <c r="G1729" s="195" t="s">
        <v>230</v>
      </c>
      <c r="H1729" s="195">
        <v>564</v>
      </c>
      <c r="I1729" s="36" t="str">
        <f t="shared" si="26"/>
        <v>Rivera, Rene</v>
      </c>
    </row>
    <row r="1730" spans="1:9" x14ac:dyDescent="0.3">
      <c r="A1730" s="195">
        <v>1729</v>
      </c>
      <c r="B1730" s="195">
        <v>455117</v>
      </c>
      <c r="C1730" s="195">
        <v>0.80855460150000003</v>
      </c>
      <c r="D1730" s="195">
        <v>4</v>
      </c>
      <c r="E1730" s="195">
        <v>346</v>
      </c>
      <c r="F1730" s="195" t="s">
        <v>160</v>
      </c>
      <c r="G1730" s="195" t="s">
        <v>159</v>
      </c>
      <c r="H1730" s="195">
        <v>397</v>
      </c>
      <c r="I1730" s="36" t="str">
        <f t="shared" si="26"/>
        <v>Maldonado, Martin</v>
      </c>
    </row>
    <row r="1731" spans="1:9" x14ac:dyDescent="0.3">
      <c r="A1731" s="195">
        <v>1730</v>
      </c>
      <c r="B1731" s="195">
        <v>543148</v>
      </c>
      <c r="C1731" s="195">
        <v>0.80539725350000002</v>
      </c>
      <c r="D1731" s="195">
        <v>5</v>
      </c>
      <c r="E1731" s="195">
        <v>346</v>
      </c>
      <c r="F1731" s="195" t="s">
        <v>321</v>
      </c>
      <c r="G1731" s="195" t="s">
        <v>320</v>
      </c>
      <c r="H1731" s="195">
        <v>209</v>
      </c>
      <c r="I1731" s="36" t="str">
        <f t="shared" ref="I1731:I1794" si="27">F1731&amp;", "&amp;G1731</f>
        <v>Federowicz, Tim</v>
      </c>
    </row>
    <row r="1732" spans="1:9" x14ac:dyDescent="0.3">
      <c r="A1732" s="195">
        <v>1731</v>
      </c>
      <c r="B1732" s="195">
        <v>571830</v>
      </c>
      <c r="C1732" s="195">
        <v>1</v>
      </c>
      <c r="D1732" s="195">
        <v>1</v>
      </c>
      <c r="E1732" s="195">
        <v>347</v>
      </c>
      <c r="F1732" s="195" t="s">
        <v>2489</v>
      </c>
      <c r="G1732" s="195" t="s">
        <v>1743</v>
      </c>
      <c r="H1732" s="195">
        <v>347</v>
      </c>
      <c r="I1732" s="36" t="str">
        <f t="shared" si="27"/>
        <v>Joseph, Tommy</v>
      </c>
    </row>
    <row r="1733" spans="1:9" x14ac:dyDescent="0.3">
      <c r="A1733" s="195">
        <v>1732</v>
      </c>
      <c r="B1733" s="195">
        <v>543768</v>
      </c>
      <c r="C1733" s="195">
        <v>0.96533445750000002</v>
      </c>
      <c r="D1733" s="195">
        <v>2</v>
      </c>
      <c r="E1733" s="195">
        <v>347</v>
      </c>
      <c r="F1733" s="195" t="s">
        <v>1818</v>
      </c>
      <c r="G1733" s="195" t="s">
        <v>128</v>
      </c>
      <c r="H1733" s="195">
        <v>626</v>
      </c>
      <c r="I1733" s="36" t="str">
        <f t="shared" si="27"/>
        <v>Shaw, Travis</v>
      </c>
    </row>
    <row r="1734" spans="1:9" x14ac:dyDescent="0.3">
      <c r="A1734" s="195">
        <v>1733</v>
      </c>
      <c r="B1734" s="195">
        <v>592669</v>
      </c>
      <c r="C1734" s="195">
        <v>0.95291007539999995</v>
      </c>
      <c r="D1734" s="195">
        <v>3</v>
      </c>
      <c r="E1734" s="195">
        <v>347</v>
      </c>
      <c r="F1734" s="195" t="s">
        <v>6348</v>
      </c>
      <c r="G1734" s="195" t="s">
        <v>140</v>
      </c>
      <c r="H1734" s="195">
        <v>557</v>
      </c>
      <c r="I1734" s="36" t="str">
        <f t="shared" si="27"/>
        <v>Renfroe, Hunter</v>
      </c>
    </row>
    <row r="1735" spans="1:9" x14ac:dyDescent="0.3">
      <c r="A1735" s="195">
        <v>1734</v>
      </c>
      <c r="B1735" s="195">
        <v>594988</v>
      </c>
      <c r="C1735" s="195">
        <v>0.93695739030000003</v>
      </c>
      <c r="D1735" s="195">
        <v>4</v>
      </c>
      <c r="E1735" s="195">
        <v>347</v>
      </c>
      <c r="F1735" s="195" t="s">
        <v>4079</v>
      </c>
      <c r="G1735" s="195" t="s">
        <v>68</v>
      </c>
      <c r="H1735" s="195">
        <v>613</v>
      </c>
      <c r="I1735" s="36" t="str">
        <f t="shared" si="27"/>
        <v>Schebler, Scott</v>
      </c>
    </row>
    <row r="1736" spans="1:9" x14ac:dyDescent="0.3">
      <c r="A1736" s="195">
        <v>1735</v>
      </c>
      <c r="B1736" s="195">
        <v>457708</v>
      </c>
      <c r="C1736" s="195">
        <v>0.92483153839999999</v>
      </c>
      <c r="D1736" s="195">
        <v>5</v>
      </c>
      <c r="E1736" s="195">
        <v>347</v>
      </c>
      <c r="F1736" s="195" t="s">
        <v>233</v>
      </c>
      <c r="G1736" s="195" t="s">
        <v>63</v>
      </c>
      <c r="H1736" s="195">
        <v>694</v>
      </c>
      <c r="I1736" s="36" t="str">
        <f t="shared" si="27"/>
        <v>Upton, Justin</v>
      </c>
    </row>
    <row r="1737" spans="1:9" x14ac:dyDescent="0.3">
      <c r="A1737" s="195">
        <v>1736</v>
      </c>
      <c r="B1737" s="195">
        <v>459964</v>
      </c>
      <c r="C1737" s="195">
        <v>1</v>
      </c>
      <c r="D1737" s="195">
        <v>1</v>
      </c>
      <c r="E1737" s="195">
        <v>348</v>
      </c>
      <c r="F1737" s="195" t="s">
        <v>152</v>
      </c>
      <c r="G1737" s="195" t="s">
        <v>151</v>
      </c>
      <c r="H1737" s="195">
        <v>348</v>
      </c>
      <c r="I1737" s="36" t="str">
        <f t="shared" si="27"/>
        <v>Joyce, Matthew</v>
      </c>
    </row>
    <row r="1738" spans="1:9" x14ac:dyDescent="0.3">
      <c r="A1738" s="195">
        <v>1737</v>
      </c>
      <c r="B1738" s="195">
        <v>430832</v>
      </c>
      <c r="C1738" s="195">
        <v>0.95107605360000003</v>
      </c>
      <c r="D1738" s="195">
        <v>2</v>
      </c>
      <c r="E1738" s="195">
        <v>348</v>
      </c>
      <c r="F1738" s="195" t="s">
        <v>16</v>
      </c>
      <c r="G1738" s="195" t="s">
        <v>15</v>
      </c>
      <c r="H1738" s="195">
        <v>48</v>
      </c>
      <c r="I1738" s="36" t="str">
        <f t="shared" si="27"/>
        <v>Bautista, Jose</v>
      </c>
    </row>
    <row r="1739" spans="1:9" x14ac:dyDescent="0.3">
      <c r="A1739" s="195">
        <v>1738</v>
      </c>
      <c r="B1739" s="195">
        <v>434158</v>
      </c>
      <c r="C1739" s="195">
        <v>0.9251962977</v>
      </c>
      <c r="D1739" s="195">
        <v>3</v>
      </c>
      <c r="E1739" s="195">
        <v>348</v>
      </c>
      <c r="F1739" s="195" t="s">
        <v>124</v>
      </c>
      <c r="G1739" s="195" t="s">
        <v>82</v>
      </c>
      <c r="H1739" s="195">
        <v>272</v>
      </c>
      <c r="I1739" s="36" t="str">
        <f t="shared" si="27"/>
        <v>Granderson, Curtis</v>
      </c>
    </row>
    <row r="1740" spans="1:9" x14ac:dyDescent="0.3">
      <c r="A1740" s="195">
        <v>1739</v>
      </c>
      <c r="B1740" s="195">
        <v>429665</v>
      </c>
      <c r="C1740" s="195">
        <v>0.92432606669999995</v>
      </c>
      <c r="D1740" s="195">
        <v>4</v>
      </c>
      <c r="E1740" s="195">
        <v>348</v>
      </c>
      <c r="F1740" s="195" t="s">
        <v>365</v>
      </c>
      <c r="G1740" s="195" t="s">
        <v>364</v>
      </c>
      <c r="H1740" s="195">
        <v>198</v>
      </c>
      <c r="I1740" s="36" t="str">
        <f t="shared" si="27"/>
        <v>Encarnacion, Edwin</v>
      </c>
    </row>
    <row r="1741" spans="1:9" x14ac:dyDescent="0.3">
      <c r="A1741" s="195">
        <v>1740</v>
      </c>
      <c r="B1741" s="195">
        <v>572761</v>
      </c>
      <c r="C1741" s="195">
        <v>0.89480393530000002</v>
      </c>
      <c r="D1741" s="195">
        <v>5</v>
      </c>
      <c r="E1741" s="195">
        <v>348</v>
      </c>
      <c r="F1741" s="195" t="s">
        <v>357</v>
      </c>
      <c r="G1741" s="195" t="s">
        <v>14</v>
      </c>
      <c r="H1741" s="195">
        <v>111</v>
      </c>
      <c r="I1741" s="36" t="str">
        <f t="shared" si="27"/>
        <v>Carpenter, Matt</v>
      </c>
    </row>
    <row r="1742" spans="1:9" x14ac:dyDescent="0.3">
      <c r="A1742" s="195">
        <v>1741</v>
      </c>
      <c r="B1742" s="195">
        <v>592450</v>
      </c>
      <c r="C1742" s="195">
        <v>1</v>
      </c>
      <c r="D1742" s="195">
        <v>1</v>
      </c>
      <c r="E1742" s="195">
        <v>349</v>
      </c>
      <c r="F1742" s="195" t="s">
        <v>4616</v>
      </c>
      <c r="G1742" s="195" t="s">
        <v>80</v>
      </c>
      <c r="H1742" s="195">
        <v>349</v>
      </c>
      <c r="I1742" s="36" t="str">
        <f t="shared" si="27"/>
        <v>Judge, Aaron</v>
      </c>
    </row>
    <row r="1743" spans="1:9" x14ac:dyDescent="0.3">
      <c r="A1743" s="195">
        <v>1742</v>
      </c>
      <c r="B1743" s="195">
        <v>656941</v>
      </c>
      <c r="C1743" s="195">
        <v>0.97495051629999996</v>
      </c>
      <c r="D1743" s="195">
        <v>2</v>
      </c>
      <c r="E1743" s="195">
        <v>349</v>
      </c>
      <c r="F1743" s="195" t="s">
        <v>4081</v>
      </c>
      <c r="G1743" s="195" t="s">
        <v>29</v>
      </c>
      <c r="H1743" s="195">
        <v>616</v>
      </c>
      <c r="I1743" s="36" t="str">
        <f t="shared" si="27"/>
        <v>Schwarber, Kyle</v>
      </c>
    </row>
    <row r="1744" spans="1:9" x14ac:dyDescent="0.3">
      <c r="A1744" s="195">
        <v>1743</v>
      </c>
      <c r="B1744" s="195">
        <v>656555</v>
      </c>
      <c r="C1744" s="195">
        <v>0.93228158029999997</v>
      </c>
      <c r="D1744" s="195">
        <v>3</v>
      </c>
      <c r="E1744" s="195">
        <v>349</v>
      </c>
      <c r="F1744" s="195" t="s">
        <v>6275</v>
      </c>
      <c r="G1744" s="195" t="s">
        <v>6276</v>
      </c>
      <c r="H1744" s="195">
        <v>319</v>
      </c>
      <c r="I1744" s="36" t="str">
        <f t="shared" si="27"/>
        <v>Hoskins, Rhys</v>
      </c>
    </row>
    <row r="1745" spans="1:9" x14ac:dyDescent="0.3">
      <c r="A1745" s="195">
        <v>1744</v>
      </c>
      <c r="B1745" s="195">
        <v>593934</v>
      </c>
      <c r="C1745" s="195">
        <v>0.90764667970000001</v>
      </c>
      <c r="D1745" s="195">
        <v>4</v>
      </c>
      <c r="E1745" s="195">
        <v>349</v>
      </c>
      <c r="F1745" s="195" t="s">
        <v>4075</v>
      </c>
      <c r="G1745" s="195" t="s">
        <v>258</v>
      </c>
      <c r="H1745" s="195">
        <v>605</v>
      </c>
      <c r="I1745" s="36" t="str">
        <f t="shared" si="27"/>
        <v>Sano, Miguel</v>
      </c>
    </row>
    <row r="1746" spans="1:9" x14ac:dyDescent="0.3">
      <c r="A1746" s="195">
        <v>1745</v>
      </c>
      <c r="B1746" s="195">
        <v>621566</v>
      </c>
      <c r="C1746" s="195">
        <v>0.90721688629999997</v>
      </c>
      <c r="D1746" s="195">
        <v>5</v>
      </c>
      <c r="E1746" s="195">
        <v>349</v>
      </c>
      <c r="F1746" s="195" t="s">
        <v>4524</v>
      </c>
      <c r="G1746" s="195" t="s">
        <v>14</v>
      </c>
      <c r="H1746" s="195">
        <v>477</v>
      </c>
      <c r="I1746" s="36" t="str">
        <f t="shared" si="27"/>
        <v>Olson, Matt</v>
      </c>
    </row>
    <row r="1747" spans="1:9" x14ac:dyDescent="0.3">
      <c r="A1747" s="195">
        <v>1746</v>
      </c>
      <c r="B1747" s="195">
        <v>501888</v>
      </c>
      <c r="C1747" s="195">
        <v>1</v>
      </c>
      <c r="D1747" s="195">
        <v>1</v>
      </c>
      <c r="E1747" s="195">
        <v>350</v>
      </c>
      <c r="F1747" s="195" t="s">
        <v>153</v>
      </c>
      <c r="G1747" s="195" t="s">
        <v>38</v>
      </c>
      <c r="H1747" s="195">
        <v>350</v>
      </c>
      <c r="I1747" s="36" t="str">
        <f t="shared" si="27"/>
        <v>Kalish, Ryan</v>
      </c>
    </row>
    <row r="1748" spans="1:9" x14ac:dyDescent="0.3">
      <c r="A1748" s="195">
        <v>1747</v>
      </c>
      <c r="B1748" s="195">
        <v>474865</v>
      </c>
      <c r="C1748" s="195">
        <v>0.89934708839999999</v>
      </c>
      <c r="D1748" s="195">
        <v>2</v>
      </c>
      <c r="E1748" s="195">
        <v>350</v>
      </c>
      <c r="F1748" s="195" t="s">
        <v>5150</v>
      </c>
      <c r="G1748" s="195" t="s">
        <v>31</v>
      </c>
      <c r="H1748" s="195">
        <v>69</v>
      </c>
      <c r="I1748" s="36" t="str">
        <f t="shared" si="27"/>
        <v>Borbon, Julio</v>
      </c>
    </row>
    <row r="1749" spans="1:9" x14ac:dyDescent="0.3">
      <c r="A1749" s="195">
        <v>1748</v>
      </c>
      <c r="B1749" s="195">
        <v>518953</v>
      </c>
      <c r="C1749" s="195">
        <v>0.84829413649999996</v>
      </c>
      <c r="D1749" s="195">
        <v>3</v>
      </c>
      <c r="E1749" s="195">
        <v>350</v>
      </c>
      <c r="F1749" s="195" t="s">
        <v>895</v>
      </c>
      <c r="G1749" s="195" t="s">
        <v>88</v>
      </c>
      <c r="H1749" s="195">
        <v>389</v>
      </c>
      <c r="I1749" s="36" t="str">
        <f t="shared" si="27"/>
        <v>Lough, David</v>
      </c>
    </row>
    <row r="1750" spans="1:9" x14ac:dyDescent="0.3">
      <c r="A1750" s="195">
        <v>1749</v>
      </c>
      <c r="B1750" s="195">
        <v>456422</v>
      </c>
      <c r="C1750" s="195">
        <v>0.84142658029999995</v>
      </c>
      <c r="D1750" s="195">
        <v>4</v>
      </c>
      <c r="E1750" s="195">
        <v>350</v>
      </c>
      <c r="F1750" s="195" t="s">
        <v>35</v>
      </c>
      <c r="G1750" s="195" t="s">
        <v>34</v>
      </c>
      <c r="H1750" s="195">
        <v>73</v>
      </c>
      <c r="I1750" s="36" t="str">
        <f t="shared" si="27"/>
        <v>Bourn, Michael</v>
      </c>
    </row>
    <row r="1751" spans="1:9" x14ac:dyDescent="0.3">
      <c r="A1751" s="195">
        <v>1750</v>
      </c>
      <c r="B1751" s="195">
        <v>502100</v>
      </c>
      <c r="C1751" s="195">
        <v>0.84142265949999995</v>
      </c>
      <c r="D1751" s="195">
        <v>5</v>
      </c>
      <c r="E1751" s="195">
        <v>350</v>
      </c>
      <c r="F1751" s="195" t="s">
        <v>191</v>
      </c>
      <c r="G1751" s="195" t="s">
        <v>122</v>
      </c>
      <c r="H1751" s="195">
        <v>534</v>
      </c>
      <c r="I1751" s="36" t="str">
        <f t="shared" si="27"/>
        <v>Presley, Alex</v>
      </c>
    </row>
    <row r="1752" spans="1:9" x14ac:dyDescent="0.3">
      <c r="A1752" s="195">
        <v>1751</v>
      </c>
      <c r="B1752" s="195">
        <v>493128</v>
      </c>
      <c r="C1752" s="195">
        <v>1</v>
      </c>
      <c r="D1752" s="195">
        <v>1</v>
      </c>
      <c r="E1752" s="195">
        <v>351</v>
      </c>
      <c r="F1752" s="195" t="s">
        <v>958</v>
      </c>
      <c r="G1752" s="195" t="s">
        <v>959</v>
      </c>
      <c r="H1752" s="195">
        <v>351</v>
      </c>
      <c r="I1752" s="36" t="str">
        <f t="shared" si="27"/>
        <v>Kawasaki, Munenori</v>
      </c>
    </row>
    <row r="1753" spans="1:9" x14ac:dyDescent="0.3">
      <c r="A1753" s="195">
        <v>1752</v>
      </c>
      <c r="B1753" s="195">
        <v>276519</v>
      </c>
      <c r="C1753" s="195">
        <v>0.95654118489999995</v>
      </c>
      <c r="D1753" s="195">
        <v>2</v>
      </c>
      <c r="E1753" s="195">
        <v>351</v>
      </c>
      <c r="F1753" s="195" t="s">
        <v>370</v>
      </c>
      <c r="G1753" s="195" t="s">
        <v>369</v>
      </c>
      <c r="H1753" s="195">
        <v>578</v>
      </c>
      <c r="I1753" s="36" t="str">
        <f t="shared" si="27"/>
        <v>Rollins, Jimmy</v>
      </c>
    </row>
    <row r="1754" spans="1:9" x14ac:dyDescent="0.3">
      <c r="A1754" s="195">
        <v>1753</v>
      </c>
      <c r="B1754" s="195">
        <v>449107</v>
      </c>
      <c r="C1754" s="195">
        <v>0.94688637019999999</v>
      </c>
      <c r="D1754" s="195">
        <v>3</v>
      </c>
      <c r="E1754" s="195">
        <v>351</v>
      </c>
      <c r="F1754" s="195" t="s">
        <v>487</v>
      </c>
      <c r="G1754" s="195" t="s">
        <v>221</v>
      </c>
      <c r="H1754" s="195">
        <v>38</v>
      </c>
      <c r="I1754" s="36" t="str">
        <f t="shared" si="27"/>
        <v>Aviles, Mike</v>
      </c>
    </row>
    <row r="1755" spans="1:9" x14ac:dyDescent="0.3">
      <c r="A1755" s="195">
        <v>1754</v>
      </c>
      <c r="B1755" s="195">
        <v>431094</v>
      </c>
      <c r="C1755" s="195">
        <v>0.91778199719999998</v>
      </c>
      <c r="D1755" s="195">
        <v>4</v>
      </c>
      <c r="E1755" s="195">
        <v>351</v>
      </c>
      <c r="F1755" s="195" t="s">
        <v>275</v>
      </c>
      <c r="G1755" s="195" t="s">
        <v>80</v>
      </c>
      <c r="H1755" s="195">
        <v>312</v>
      </c>
      <c r="I1755" s="36" t="str">
        <f t="shared" si="27"/>
        <v>Hill, Aaron</v>
      </c>
    </row>
    <row r="1756" spans="1:9" x14ac:dyDescent="0.3">
      <c r="A1756" s="195">
        <v>1755</v>
      </c>
      <c r="B1756" s="195">
        <v>431171</v>
      </c>
      <c r="C1756" s="195">
        <v>0.91500489640000005</v>
      </c>
      <c r="D1756" s="195">
        <v>5</v>
      </c>
      <c r="E1756" s="195">
        <v>351</v>
      </c>
      <c r="F1756" s="195" t="s">
        <v>446</v>
      </c>
      <c r="G1756" s="195" t="s">
        <v>292</v>
      </c>
      <c r="H1756" s="195">
        <v>425</v>
      </c>
      <c r="I1756" s="36" t="str">
        <f t="shared" si="27"/>
        <v>McGehee, Casey</v>
      </c>
    </row>
    <row r="1757" spans="1:9" x14ac:dyDescent="0.3">
      <c r="A1757" s="195">
        <v>1756</v>
      </c>
      <c r="B1757" s="195">
        <v>608348</v>
      </c>
      <c r="C1757" s="195">
        <v>1</v>
      </c>
      <c r="D1757" s="195">
        <v>1</v>
      </c>
      <c r="E1757" s="195">
        <v>352</v>
      </c>
      <c r="F1757" s="195" t="s">
        <v>448</v>
      </c>
      <c r="G1757" s="195" t="s">
        <v>57</v>
      </c>
      <c r="H1757" s="195">
        <v>352</v>
      </c>
      <c r="I1757" s="36" t="str">
        <f t="shared" si="27"/>
        <v>Kelly, Carson</v>
      </c>
    </row>
    <row r="1758" spans="1:9" x14ac:dyDescent="0.3">
      <c r="A1758" s="195">
        <v>1757</v>
      </c>
      <c r="B1758" s="195">
        <v>624414</v>
      </c>
      <c r="C1758" s="195">
        <v>0.87860914759999997</v>
      </c>
      <c r="D1758" s="195">
        <v>2</v>
      </c>
      <c r="E1758" s="195">
        <v>352</v>
      </c>
      <c r="F1758" s="195" t="s">
        <v>5782</v>
      </c>
      <c r="G1758" s="195" t="s">
        <v>64</v>
      </c>
      <c r="H1758" s="195">
        <v>33</v>
      </c>
      <c r="I1758" s="36" t="str">
        <f t="shared" si="27"/>
        <v>Arroyo, Christian</v>
      </c>
    </row>
    <row r="1759" spans="1:9" x14ac:dyDescent="0.3">
      <c r="A1759" s="195">
        <v>1758</v>
      </c>
      <c r="B1759" s="195">
        <v>642180</v>
      </c>
      <c r="C1759" s="195">
        <v>0.85968096969999996</v>
      </c>
      <c r="D1759" s="195">
        <v>3</v>
      </c>
      <c r="E1759" s="195">
        <v>352</v>
      </c>
      <c r="F1759" s="195" t="s">
        <v>1704</v>
      </c>
      <c r="G1759" s="195" t="s">
        <v>67</v>
      </c>
      <c r="H1759" s="195">
        <v>716</v>
      </c>
      <c r="I1759" s="36" t="str">
        <f t="shared" si="27"/>
        <v>Wade, Tyler</v>
      </c>
    </row>
    <row r="1760" spans="1:9" x14ac:dyDescent="0.3">
      <c r="A1760" s="195">
        <v>1759</v>
      </c>
      <c r="B1760" s="195">
        <v>605119</v>
      </c>
      <c r="C1760" s="195">
        <v>0.82477092529999996</v>
      </c>
      <c r="D1760" s="195">
        <v>4</v>
      </c>
      <c r="E1760" s="195">
        <v>352</v>
      </c>
      <c r="F1760" s="195" t="s">
        <v>13</v>
      </c>
      <c r="G1760" s="195" t="s">
        <v>30</v>
      </c>
      <c r="H1760" s="195">
        <v>24</v>
      </c>
      <c r="I1760" s="36" t="str">
        <f t="shared" si="27"/>
        <v>Anderson, Brian</v>
      </c>
    </row>
    <row r="1761" spans="1:9" x14ac:dyDescent="0.3">
      <c r="A1761" s="195">
        <v>1760</v>
      </c>
      <c r="B1761" s="195">
        <v>620446</v>
      </c>
      <c r="C1761" s="195">
        <v>0.80604026640000004</v>
      </c>
      <c r="D1761" s="195">
        <v>5</v>
      </c>
      <c r="E1761" s="195">
        <v>352</v>
      </c>
      <c r="F1761" s="195" t="s">
        <v>4287</v>
      </c>
      <c r="G1761" s="195" t="s">
        <v>1744</v>
      </c>
      <c r="H1761" s="195">
        <v>695</v>
      </c>
      <c r="I1761" s="36" t="str">
        <f t="shared" si="27"/>
        <v>Urena, Richard</v>
      </c>
    </row>
    <row r="1762" spans="1:9" x14ac:dyDescent="0.3">
      <c r="A1762" s="195">
        <v>1761</v>
      </c>
      <c r="B1762" s="195">
        <v>430603</v>
      </c>
      <c r="C1762" s="195">
        <v>1</v>
      </c>
      <c r="D1762" s="195">
        <v>1</v>
      </c>
      <c r="E1762" s="195">
        <v>353</v>
      </c>
      <c r="F1762" s="195" t="s">
        <v>448</v>
      </c>
      <c r="G1762" s="195" t="s">
        <v>472</v>
      </c>
      <c r="H1762" s="195">
        <v>353</v>
      </c>
      <c r="I1762" s="36" t="str">
        <f t="shared" si="27"/>
        <v>Kelly, Don</v>
      </c>
    </row>
    <row r="1763" spans="1:9" x14ac:dyDescent="0.3">
      <c r="A1763" s="195">
        <v>1762</v>
      </c>
      <c r="B1763" s="195">
        <v>502226</v>
      </c>
      <c r="C1763" s="195">
        <v>0.91511184499999998</v>
      </c>
      <c r="D1763" s="195">
        <v>2</v>
      </c>
      <c r="E1763" s="195">
        <v>353</v>
      </c>
      <c r="F1763" s="195" t="s">
        <v>116</v>
      </c>
      <c r="G1763" s="195" t="s">
        <v>72</v>
      </c>
      <c r="H1763" s="195">
        <v>248</v>
      </c>
      <c r="I1763" s="36" t="str">
        <f t="shared" si="27"/>
        <v>Gentry, Craig</v>
      </c>
    </row>
    <row r="1764" spans="1:9" x14ac:dyDescent="0.3">
      <c r="A1764" s="195">
        <v>1763</v>
      </c>
      <c r="B1764" s="195">
        <v>434604</v>
      </c>
      <c r="C1764" s="195">
        <v>0.90841595220000004</v>
      </c>
      <c r="D1764" s="195">
        <v>3</v>
      </c>
      <c r="E1764" s="195">
        <v>353</v>
      </c>
      <c r="F1764" s="195" t="s">
        <v>392</v>
      </c>
      <c r="G1764" s="195" t="s">
        <v>221</v>
      </c>
      <c r="H1764" s="195">
        <v>447</v>
      </c>
      <c r="I1764" s="36" t="str">
        <f t="shared" si="27"/>
        <v>Morse, Mike</v>
      </c>
    </row>
    <row r="1765" spans="1:9" x14ac:dyDescent="0.3">
      <c r="A1765" s="195">
        <v>1764</v>
      </c>
      <c r="B1765" s="195">
        <v>457477</v>
      </c>
      <c r="C1765" s="195">
        <v>0.90522563479999996</v>
      </c>
      <c r="D1765" s="195">
        <v>4</v>
      </c>
      <c r="E1765" s="195">
        <v>353</v>
      </c>
      <c r="F1765" s="195" t="s">
        <v>87</v>
      </c>
      <c r="G1765" s="195" t="s">
        <v>86</v>
      </c>
      <c r="H1765" s="195">
        <v>165</v>
      </c>
      <c r="I1765" s="36" t="str">
        <f t="shared" si="27"/>
        <v>De Aza, Alejandro</v>
      </c>
    </row>
    <row r="1766" spans="1:9" x14ac:dyDescent="0.3">
      <c r="A1766" s="195">
        <v>1765</v>
      </c>
      <c r="B1766" s="195">
        <v>503351</v>
      </c>
      <c r="C1766" s="195">
        <v>0.89245082649999996</v>
      </c>
      <c r="D1766" s="195">
        <v>5</v>
      </c>
      <c r="E1766" s="195">
        <v>353</v>
      </c>
      <c r="F1766" s="195" t="s">
        <v>5093</v>
      </c>
      <c r="G1766" s="195" t="s">
        <v>89</v>
      </c>
      <c r="H1766" s="195">
        <v>372</v>
      </c>
      <c r="I1766" s="36" t="str">
        <f t="shared" si="27"/>
        <v>Lalli, Blake</v>
      </c>
    </row>
    <row r="1767" spans="1:9" x14ac:dyDescent="0.3">
      <c r="A1767" s="195">
        <v>1766</v>
      </c>
      <c r="B1767" s="195">
        <v>571841</v>
      </c>
      <c r="C1767" s="195">
        <v>1</v>
      </c>
      <c r="D1767" s="195">
        <v>1</v>
      </c>
      <c r="E1767" s="195">
        <v>354</v>
      </c>
      <c r="F1767" s="195" t="s">
        <v>448</v>
      </c>
      <c r="G1767" s="195" t="s">
        <v>4763</v>
      </c>
      <c r="H1767" s="195">
        <v>354</v>
      </c>
      <c r="I1767" s="36" t="str">
        <f t="shared" si="27"/>
        <v>Kelly, Ty</v>
      </c>
    </row>
    <row r="1768" spans="1:9" x14ac:dyDescent="0.3">
      <c r="A1768" s="195">
        <v>1767</v>
      </c>
      <c r="B1768" s="195">
        <v>502273</v>
      </c>
      <c r="C1768" s="195">
        <v>0.92234342089999999</v>
      </c>
      <c r="D1768" s="195">
        <v>2</v>
      </c>
      <c r="E1768" s="195">
        <v>354</v>
      </c>
      <c r="F1768" s="195" t="s">
        <v>418</v>
      </c>
      <c r="G1768" s="195" t="s">
        <v>221</v>
      </c>
      <c r="H1768" s="195">
        <v>228</v>
      </c>
      <c r="I1768" s="36" t="str">
        <f t="shared" si="27"/>
        <v>Freeman, Mike</v>
      </c>
    </row>
    <row r="1769" spans="1:9" x14ac:dyDescent="0.3">
      <c r="A1769" s="195">
        <v>1768</v>
      </c>
      <c r="B1769" s="195">
        <v>622497</v>
      </c>
      <c r="C1769" s="195">
        <v>0.86705754359999998</v>
      </c>
      <c r="D1769" s="195">
        <v>3</v>
      </c>
      <c r="E1769" s="195">
        <v>354</v>
      </c>
      <c r="F1769" s="195" t="s">
        <v>120</v>
      </c>
      <c r="G1769" s="195" t="s">
        <v>258</v>
      </c>
      <c r="H1769" s="195">
        <v>258</v>
      </c>
      <c r="I1769" s="36" t="str">
        <f t="shared" si="27"/>
        <v>Gomez, Miguel</v>
      </c>
    </row>
    <row r="1770" spans="1:9" x14ac:dyDescent="0.3">
      <c r="A1770" s="195">
        <v>1769</v>
      </c>
      <c r="B1770" s="195">
        <v>543459</v>
      </c>
      <c r="C1770" s="195">
        <v>0.85729292059999995</v>
      </c>
      <c r="D1770" s="195">
        <v>4</v>
      </c>
      <c r="E1770" s="195">
        <v>354</v>
      </c>
      <c r="F1770" s="195" t="s">
        <v>519</v>
      </c>
      <c r="G1770" s="195" t="s">
        <v>400</v>
      </c>
      <c r="H1770" s="195">
        <v>385</v>
      </c>
      <c r="I1770" s="36" t="str">
        <f t="shared" si="27"/>
        <v>Lombardozzi, Steve</v>
      </c>
    </row>
    <row r="1771" spans="1:9" x14ac:dyDescent="0.3">
      <c r="A1771" s="195">
        <v>1770</v>
      </c>
      <c r="B1771" s="195">
        <v>591971</v>
      </c>
      <c r="C1771" s="195">
        <v>0.83958149100000001</v>
      </c>
      <c r="D1771" s="195">
        <v>5</v>
      </c>
      <c r="E1771" s="195">
        <v>354</v>
      </c>
      <c r="F1771" s="195" t="s">
        <v>6561</v>
      </c>
      <c r="G1771" s="195" t="s">
        <v>6562</v>
      </c>
      <c r="H1771" s="195">
        <v>702</v>
      </c>
      <c r="I1771" s="36" t="str">
        <f t="shared" si="27"/>
        <v>Valera, Breyvic</v>
      </c>
    </row>
    <row r="1772" spans="1:9" x14ac:dyDescent="0.3">
      <c r="A1772" s="195">
        <v>1771</v>
      </c>
      <c r="B1772" s="195">
        <v>461314</v>
      </c>
      <c r="C1772" s="195">
        <v>1</v>
      </c>
      <c r="D1772" s="195">
        <v>1</v>
      </c>
      <c r="E1772" s="195">
        <v>355</v>
      </c>
      <c r="F1772" s="195" t="s">
        <v>154</v>
      </c>
      <c r="G1772" s="195" t="s">
        <v>14</v>
      </c>
      <c r="H1772" s="195">
        <v>355</v>
      </c>
      <c r="I1772" s="36" t="str">
        <f t="shared" si="27"/>
        <v>Kemp, Matt</v>
      </c>
    </row>
    <row r="1773" spans="1:9" x14ac:dyDescent="0.3">
      <c r="A1773" s="195">
        <v>1772</v>
      </c>
      <c r="B1773" s="195">
        <v>475582</v>
      </c>
      <c r="C1773" s="195">
        <v>0.95969782849999996</v>
      </c>
      <c r="D1773" s="195">
        <v>2</v>
      </c>
      <c r="E1773" s="195">
        <v>355</v>
      </c>
      <c r="F1773" s="195" t="s">
        <v>355</v>
      </c>
      <c r="G1773" s="195" t="s">
        <v>38</v>
      </c>
      <c r="H1773" s="195">
        <v>747</v>
      </c>
      <c r="I1773" s="36" t="str">
        <f t="shared" si="27"/>
        <v>Zimmerman, Ryan</v>
      </c>
    </row>
    <row r="1774" spans="1:9" x14ac:dyDescent="0.3">
      <c r="A1774" s="195">
        <v>1773</v>
      </c>
      <c r="B1774" s="195">
        <v>519048</v>
      </c>
      <c r="C1774" s="195">
        <v>0.91748230320000002</v>
      </c>
      <c r="D1774" s="195">
        <v>3</v>
      </c>
      <c r="E1774" s="195">
        <v>355</v>
      </c>
      <c r="F1774" s="195" t="s">
        <v>435</v>
      </c>
      <c r="G1774" s="195" t="s">
        <v>158</v>
      </c>
      <c r="H1774" s="195">
        <v>444</v>
      </c>
      <c r="I1774" s="36" t="str">
        <f t="shared" si="27"/>
        <v>Moreland, Mitch</v>
      </c>
    </row>
    <row r="1775" spans="1:9" x14ac:dyDescent="0.3">
      <c r="A1775" s="195">
        <v>1774</v>
      </c>
      <c r="B1775" s="195">
        <v>471865</v>
      </c>
      <c r="C1775" s="195">
        <v>0.91509759150000003</v>
      </c>
      <c r="D1775" s="195">
        <v>4</v>
      </c>
      <c r="E1775" s="195">
        <v>355</v>
      </c>
      <c r="F1775" s="195" t="s">
        <v>121</v>
      </c>
      <c r="G1775" s="195" t="s">
        <v>20</v>
      </c>
      <c r="H1775" s="195">
        <v>260</v>
      </c>
      <c r="I1775" s="36" t="str">
        <f t="shared" si="27"/>
        <v>Gonzalez, Carlos</v>
      </c>
    </row>
    <row r="1776" spans="1:9" x14ac:dyDescent="0.3">
      <c r="A1776" s="195">
        <v>1775</v>
      </c>
      <c r="B1776" s="195">
        <v>444432</v>
      </c>
      <c r="C1776" s="195">
        <v>0.91012198659999999</v>
      </c>
      <c r="D1776" s="195">
        <v>5</v>
      </c>
      <c r="E1776" s="195">
        <v>355</v>
      </c>
      <c r="F1776" s="195" t="s">
        <v>502</v>
      </c>
      <c r="G1776" s="195" t="s">
        <v>155</v>
      </c>
      <c r="H1776" s="195">
        <v>687</v>
      </c>
      <c r="I1776" s="36" t="str">
        <f t="shared" si="27"/>
        <v>Trumbo, Mark</v>
      </c>
    </row>
    <row r="1777" spans="1:9" x14ac:dyDescent="0.3">
      <c r="A1777" s="195">
        <v>1776</v>
      </c>
      <c r="B1777" s="195">
        <v>643393</v>
      </c>
      <c r="C1777" s="195">
        <v>1</v>
      </c>
      <c r="D1777" s="195">
        <v>1</v>
      </c>
      <c r="E1777" s="195">
        <v>356</v>
      </c>
      <c r="F1777" s="195" t="s">
        <v>154</v>
      </c>
      <c r="G1777" s="195" t="s">
        <v>52</v>
      </c>
      <c r="H1777" s="195">
        <v>356</v>
      </c>
      <c r="I1777" s="36" t="str">
        <f t="shared" si="27"/>
        <v>Kemp, Tony</v>
      </c>
    </row>
    <row r="1778" spans="1:9" x14ac:dyDescent="0.3">
      <c r="A1778" s="195">
        <v>1777</v>
      </c>
      <c r="B1778" s="195">
        <v>542436</v>
      </c>
      <c r="C1778" s="195">
        <v>0.94593693820000002</v>
      </c>
      <c r="D1778" s="195">
        <v>2</v>
      </c>
      <c r="E1778" s="195">
        <v>356</v>
      </c>
      <c r="F1778" s="195" t="s">
        <v>2957</v>
      </c>
      <c r="G1778" s="195" t="s">
        <v>1936</v>
      </c>
      <c r="H1778" s="195">
        <v>3</v>
      </c>
      <c r="I1778" s="36" t="str">
        <f t="shared" si="27"/>
        <v>Adames, Cristhian</v>
      </c>
    </row>
    <row r="1779" spans="1:9" x14ac:dyDescent="0.3">
      <c r="A1779" s="195">
        <v>1778</v>
      </c>
      <c r="B1779" s="195">
        <v>543238</v>
      </c>
      <c r="C1779" s="195">
        <v>0.92029117469999999</v>
      </c>
      <c r="D1779" s="195">
        <v>3</v>
      </c>
      <c r="E1779" s="195">
        <v>356</v>
      </c>
      <c r="F1779" s="195" t="s">
        <v>880</v>
      </c>
      <c r="G1779" s="195" t="s">
        <v>339</v>
      </c>
      <c r="H1779" s="195">
        <v>268</v>
      </c>
      <c r="I1779" s="36" t="str">
        <f t="shared" si="27"/>
        <v>Gose, Anthony</v>
      </c>
    </row>
    <row r="1780" spans="1:9" x14ac:dyDescent="0.3">
      <c r="A1780" s="195">
        <v>1779</v>
      </c>
      <c r="B1780" s="195">
        <v>595963</v>
      </c>
      <c r="C1780" s="195">
        <v>0.90332709030000002</v>
      </c>
      <c r="D1780" s="195">
        <v>4</v>
      </c>
      <c r="E1780" s="195">
        <v>356</v>
      </c>
      <c r="F1780" s="195" t="s">
        <v>3326</v>
      </c>
      <c r="G1780" s="195" t="s">
        <v>67</v>
      </c>
      <c r="H1780" s="195">
        <v>253</v>
      </c>
      <c r="I1780" s="36" t="str">
        <f t="shared" si="27"/>
        <v>Goeddel, Tyler</v>
      </c>
    </row>
    <row r="1781" spans="1:9" x14ac:dyDescent="0.3">
      <c r="A1781" s="195">
        <v>1780</v>
      </c>
      <c r="B1781" s="195">
        <v>542513</v>
      </c>
      <c r="C1781" s="195">
        <v>0.89274097509999994</v>
      </c>
      <c r="D1781" s="195">
        <v>5</v>
      </c>
      <c r="E1781" s="195">
        <v>356</v>
      </c>
      <c r="F1781" s="195" t="s">
        <v>2979</v>
      </c>
      <c r="G1781" s="195" t="s">
        <v>2980</v>
      </c>
      <c r="H1781" s="195">
        <v>673</v>
      </c>
      <c r="I1781" s="36" t="str">
        <f t="shared" si="27"/>
        <v>Telis, Tomas</v>
      </c>
    </row>
    <row r="1782" spans="1:9" x14ac:dyDescent="0.3">
      <c r="A1782" s="195">
        <v>1781</v>
      </c>
      <c r="B1782" s="195">
        <v>435062</v>
      </c>
      <c r="C1782" s="195">
        <v>1</v>
      </c>
      <c r="D1782" s="195">
        <v>1</v>
      </c>
      <c r="E1782" s="195">
        <v>357</v>
      </c>
      <c r="F1782" s="195" t="s">
        <v>432</v>
      </c>
      <c r="G1782" s="195" t="s">
        <v>431</v>
      </c>
      <c r="H1782" s="195">
        <v>357</v>
      </c>
      <c r="I1782" s="36" t="str">
        <f t="shared" si="27"/>
        <v>Kendrick, Howie</v>
      </c>
    </row>
    <row r="1783" spans="1:9" x14ac:dyDescent="0.3">
      <c r="A1783" s="195">
        <v>1782</v>
      </c>
      <c r="B1783" s="195">
        <v>493114</v>
      </c>
      <c r="C1783" s="195">
        <v>0.93205956830000003</v>
      </c>
      <c r="D1783" s="195">
        <v>2</v>
      </c>
      <c r="E1783" s="195">
        <v>357</v>
      </c>
      <c r="F1783" s="195" t="s">
        <v>933</v>
      </c>
      <c r="G1783" s="195" t="s">
        <v>934</v>
      </c>
      <c r="H1783" s="195">
        <v>29</v>
      </c>
      <c r="I1783" s="36" t="str">
        <f t="shared" si="27"/>
        <v>Aoki, Norichika</v>
      </c>
    </row>
    <row r="1784" spans="1:9" x14ac:dyDescent="0.3">
      <c r="A1784" s="195">
        <v>1783</v>
      </c>
      <c r="B1784" s="195">
        <v>445055</v>
      </c>
      <c r="C1784" s="195">
        <v>0.91268198519999999</v>
      </c>
      <c r="D1784" s="195">
        <v>3</v>
      </c>
      <c r="E1784" s="195">
        <v>357</v>
      </c>
      <c r="F1784" s="195" t="s">
        <v>43</v>
      </c>
      <c r="G1784" s="195" t="s">
        <v>143</v>
      </c>
      <c r="H1784" s="195">
        <v>336</v>
      </c>
      <c r="I1784" s="36" t="str">
        <f t="shared" si="27"/>
        <v>Jay, Jon</v>
      </c>
    </row>
    <row r="1785" spans="1:9" x14ac:dyDescent="0.3">
      <c r="A1785" s="195">
        <v>1784</v>
      </c>
      <c r="B1785" s="195">
        <v>488862</v>
      </c>
      <c r="C1785" s="195">
        <v>0.88348963759999999</v>
      </c>
      <c r="D1785" s="195">
        <v>4</v>
      </c>
      <c r="E1785" s="195">
        <v>357</v>
      </c>
      <c r="F1785" s="195" t="s">
        <v>349</v>
      </c>
      <c r="G1785" s="195" t="s">
        <v>377</v>
      </c>
      <c r="H1785" s="195">
        <v>203</v>
      </c>
      <c r="I1785" s="36" t="str">
        <f t="shared" si="27"/>
        <v>Escobar, Yunel</v>
      </c>
    </row>
    <row r="1786" spans="1:9" x14ac:dyDescent="0.3">
      <c r="A1786" s="195">
        <v>1785</v>
      </c>
      <c r="B1786" s="195">
        <v>434636</v>
      </c>
      <c r="C1786" s="195">
        <v>0.88123058129999998</v>
      </c>
      <c r="D1786" s="195">
        <v>5</v>
      </c>
      <c r="E1786" s="195">
        <v>357</v>
      </c>
      <c r="F1786" s="195" t="s">
        <v>185</v>
      </c>
      <c r="G1786" s="195" t="s">
        <v>184</v>
      </c>
      <c r="H1786" s="195">
        <v>485</v>
      </c>
      <c r="I1786" s="36" t="str">
        <f t="shared" si="27"/>
        <v>Pagan, Angel</v>
      </c>
    </row>
    <row r="1787" spans="1:9" x14ac:dyDescent="0.3">
      <c r="A1787" s="195">
        <v>1786</v>
      </c>
      <c r="B1787" s="195">
        <v>596146</v>
      </c>
      <c r="C1787" s="195">
        <v>1</v>
      </c>
      <c r="D1787" s="195">
        <v>1</v>
      </c>
      <c r="E1787" s="195">
        <v>358</v>
      </c>
      <c r="F1787" s="195" t="s">
        <v>3997</v>
      </c>
      <c r="G1787" s="195" t="s">
        <v>2001</v>
      </c>
      <c r="H1787" s="195">
        <v>358</v>
      </c>
      <c r="I1787" s="36" t="str">
        <f t="shared" si="27"/>
        <v>Kepler, Max</v>
      </c>
    </row>
    <row r="1788" spans="1:9" x14ac:dyDescent="0.3">
      <c r="A1788" s="195">
        <v>1787</v>
      </c>
      <c r="B1788" s="195">
        <v>624424</v>
      </c>
      <c r="C1788" s="195">
        <v>0.87388254519999997</v>
      </c>
      <c r="D1788" s="195">
        <v>2</v>
      </c>
      <c r="E1788" s="195">
        <v>358</v>
      </c>
      <c r="F1788" s="195" t="s">
        <v>3918</v>
      </c>
      <c r="G1788" s="195" t="s">
        <v>34</v>
      </c>
      <c r="H1788" s="195">
        <v>137</v>
      </c>
      <c r="I1788" s="36" t="str">
        <f t="shared" si="27"/>
        <v>Conforto, Michael</v>
      </c>
    </row>
    <row r="1789" spans="1:9" x14ac:dyDescent="0.3">
      <c r="A1789" s="195">
        <v>1788</v>
      </c>
      <c r="B1789" s="195">
        <v>596748</v>
      </c>
      <c r="C1789" s="195">
        <v>0.86415599089999995</v>
      </c>
      <c r="D1789" s="195">
        <v>3</v>
      </c>
      <c r="E1789" s="195">
        <v>358</v>
      </c>
      <c r="F1789" s="195" t="s">
        <v>2985</v>
      </c>
      <c r="G1789" s="195" t="s">
        <v>1979</v>
      </c>
      <c r="H1789" s="195">
        <v>221</v>
      </c>
      <c r="I1789" s="36" t="str">
        <f t="shared" si="27"/>
        <v>Franco, Maikel</v>
      </c>
    </row>
    <row r="1790" spans="1:9" x14ac:dyDescent="0.3">
      <c r="A1790" s="195">
        <v>1789</v>
      </c>
      <c r="B1790" s="195">
        <v>518692</v>
      </c>
      <c r="C1790" s="195">
        <v>0.86313671250000001</v>
      </c>
      <c r="D1790" s="195">
        <v>4</v>
      </c>
      <c r="E1790" s="195">
        <v>358</v>
      </c>
      <c r="F1790" s="195" t="s">
        <v>418</v>
      </c>
      <c r="G1790" s="195" t="s">
        <v>417</v>
      </c>
      <c r="H1790" s="195">
        <v>227</v>
      </c>
      <c r="I1790" s="36" t="str">
        <f t="shared" si="27"/>
        <v>Freeman, Freddie</v>
      </c>
    </row>
    <row r="1791" spans="1:9" x14ac:dyDescent="0.3">
      <c r="A1791" s="195">
        <v>1790</v>
      </c>
      <c r="B1791" s="195">
        <v>592178</v>
      </c>
      <c r="C1791" s="195">
        <v>0.86295015610000003</v>
      </c>
      <c r="D1791" s="195">
        <v>5</v>
      </c>
      <c r="E1791" s="195">
        <v>358</v>
      </c>
      <c r="F1791" s="195" t="s">
        <v>3891</v>
      </c>
      <c r="G1791" s="195" t="s">
        <v>1758</v>
      </c>
      <c r="H1791" s="195">
        <v>87</v>
      </c>
      <c r="I1791" s="36" t="str">
        <f t="shared" si="27"/>
        <v>Bryant, Kris</v>
      </c>
    </row>
    <row r="1792" spans="1:9" x14ac:dyDescent="0.3">
      <c r="A1792" s="195">
        <v>1791</v>
      </c>
      <c r="B1792" s="195">
        <v>595281</v>
      </c>
      <c r="C1792" s="195">
        <v>1</v>
      </c>
      <c r="D1792" s="195">
        <v>1</v>
      </c>
      <c r="E1792" s="195">
        <v>359</v>
      </c>
      <c r="F1792" s="195" t="s">
        <v>2997</v>
      </c>
      <c r="G1792" s="195" t="s">
        <v>174</v>
      </c>
      <c r="H1792" s="195">
        <v>359</v>
      </c>
      <c r="I1792" s="36" t="str">
        <f t="shared" si="27"/>
        <v>Kiermaier, Kevin</v>
      </c>
    </row>
    <row r="1793" spans="1:9" x14ac:dyDescent="0.3">
      <c r="A1793" s="195">
        <v>1792</v>
      </c>
      <c r="B1793" s="195">
        <v>541650</v>
      </c>
      <c r="C1793" s="195">
        <v>0.89543430479999997</v>
      </c>
      <c r="D1793" s="195">
        <v>2</v>
      </c>
      <c r="E1793" s="195">
        <v>359</v>
      </c>
      <c r="F1793" s="195" t="s">
        <v>481</v>
      </c>
      <c r="G1793" s="195" t="s">
        <v>968</v>
      </c>
      <c r="H1793" s="195">
        <v>508</v>
      </c>
      <c r="I1793" s="36" t="str">
        <f t="shared" si="27"/>
        <v>Perez, Hernan</v>
      </c>
    </row>
    <row r="1794" spans="1:9" x14ac:dyDescent="0.3">
      <c r="A1794" s="195">
        <v>1793</v>
      </c>
      <c r="B1794" s="195">
        <v>544725</v>
      </c>
      <c r="C1794" s="195">
        <v>0.8695123119</v>
      </c>
      <c r="D1794" s="195">
        <v>3</v>
      </c>
      <c r="E1794" s="195">
        <v>359</v>
      </c>
      <c r="F1794" s="195" t="s">
        <v>949</v>
      </c>
      <c r="G1794" s="195" t="s">
        <v>2527</v>
      </c>
      <c r="H1794" s="195">
        <v>241</v>
      </c>
      <c r="I1794" s="36" t="str">
        <f t="shared" si="27"/>
        <v>Garcia, Leury</v>
      </c>
    </row>
    <row r="1795" spans="1:9" x14ac:dyDescent="0.3">
      <c r="A1795" s="195">
        <v>1794</v>
      </c>
      <c r="B1795" s="195">
        <v>572041</v>
      </c>
      <c r="C1795" s="195">
        <v>0.84949365160000001</v>
      </c>
      <c r="D1795" s="195">
        <v>4</v>
      </c>
      <c r="E1795" s="195">
        <v>359</v>
      </c>
      <c r="F1795" s="195" t="s">
        <v>911</v>
      </c>
      <c r="G1795" s="195" t="s">
        <v>269</v>
      </c>
      <c r="H1795" s="195">
        <v>529</v>
      </c>
      <c r="I1795" s="36" t="str">
        <f t="shared" ref="I1795:I1858" si="28">F1795&amp;", "&amp;G1795</f>
        <v>Pollock, A.J.</v>
      </c>
    </row>
    <row r="1796" spans="1:9" x14ac:dyDescent="0.3">
      <c r="A1796" s="195">
        <v>1795</v>
      </c>
      <c r="B1796" s="195">
        <v>622534</v>
      </c>
      <c r="C1796" s="195">
        <v>0.84077755300000001</v>
      </c>
      <c r="D1796" s="195">
        <v>5</v>
      </c>
      <c r="E1796" s="195">
        <v>359</v>
      </c>
      <c r="F1796" s="195" t="s">
        <v>6344</v>
      </c>
      <c r="G1796" s="195" t="s">
        <v>4599</v>
      </c>
      <c r="H1796" s="195">
        <v>399</v>
      </c>
      <c r="I1796" s="36" t="str">
        <f t="shared" si="28"/>
        <v>Margot, Manuel</v>
      </c>
    </row>
    <row r="1797" spans="1:9" x14ac:dyDescent="0.3">
      <c r="A1797" s="195">
        <v>1796</v>
      </c>
      <c r="B1797" s="195">
        <v>547957</v>
      </c>
      <c r="C1797" s="195">
        <v>1</v>
      </c>
      <c r="D1797" s="195">
        <v>1</v>
      </c>
      <c r="E1797" s="195">
        <v>360</v>
      </c>
      <c r="F1797" s="195" t="s">
        <v>4614</v>
      </c>
      <c r="G1797" s="195" t="s">
        <v>5116</v>
      </c>
      <c r="H1797" s="195">
        <v>360</v>
      </c>
      <c r="I1797" s="36" t="str">
        <f t="shared" si="28"/>
        <v>Kim, Hyun Soo</v>
      </c>
    </row>
    <row r="1798" spans="1:9" x14ac:dyDescent="0.3">
      <c r="A1798" s="195">
        <v>1797</v>
      </c>
      <c r="B1798" s="195">
        <v>445055</v>
      </c>
      <c r="C1798" s="195">
        <v>0.93374806960000001</v>
      </c>
      <c r="D1798" s="195">
        <v>2</v>
      </c>
      <c r="E1798" s="195">
        <v>360</v>
      </c>
      <c r="F1798" s="195" t="s">
        <v>43</v>
      </c>
      <c r="G1798" s="195" t="s">
        <v>143</v>
      </c>
      <c r="H1798" s="195">
        <v>336</v>
      </c>
      <c r="I1798" s="36" t="str">
        <f t="shared" si="28"/>
        <v>Jay, Jon</v>
      </c>
    </row>
    <row r="1799" spans="1:9" x14ac:dyDescent="0.3">
      <c r="A1799" s="195">
        <v>1798</v>
      </c>
      <c r="B1799" s="195">
        <v>465041</v>
      </c>
      <c r="C1799" s="195">
        <v>0.92321226690000002</v>
      </c>
      <c r="D1799" s="195">
        <v>3</v>
      </c>
      <c r="E1799" s="195">
        <v>360</v>
      </c>
      <c r="F1799" s="195" t="s">
        <v>363</v>
      </c>
      <c r="G1799" s="195" t="s">
        <v>108</v>
      </c>
      <c r="H1799" s="195">
        <v>123</v>
      </c>
      <c r="I1799" s="36" t="str">
        <f t="shared" si="28"/>
        <v>Cervelli, Francisco</v>
      </c>
    </row>
    <row r="1800" spans="1:9" x14ac:dyDescent="0.3">
      <c r="A1800" s="195">
        <v>1799</v>
      </c>
      <c r="B1800" s="195">
        <v>488862</v>
      </c>
      <c r="C1800" s="195">
        <v>0.90018836189999996</v>
      </c>
      <c r="D1800" s="195">
        <v>4</v>
      </c>
      <c r="E1800" s="195">
        <v>360</v>
      </c>
      <c r="F1800" s="195" t="s">
        <v>349</v>
      </c>
      <c r="G1800" s="195" t="s">
        <v>377</v>
      </c>
      <c r="H1800" s="195">
        <v>203</v>
      </c>
      <c r="I1800" s="36" t="str">
        <f t="shared" si="28"/>
        <v>Escobar, Yunel</v>
      </c>
    </row>
    <row r="1801" spans="1:9" x14ac:dyDescent="0.3">
      <c r="A1801" s="195">
        <v>1800</v>
      </c>
      <c r="B1801" s="195">
        <v>445988</v>
      </c>
      <c r="C1801" s="195">
        <v>0.89593814800000005</v>
      </c>
      <c r="D1801" s="195">
        <v>5</v>
      </c>
      <c r="E1801" s="195">
        <v>360</v>
      </c>
      <c r="F1801" s="195" t="s">
        <v>190</v>
      </c>
      <c r="G1801" s="195" t="s">
        <v>159</v>
      </c>
      <c r="H1801" s="195">
        <v>533</v>
      </c>
      <c r="I1801" s="36" t="str">
        <f t="shared" si="28"/>
        <v>Prado, Martin</v>
      </c>
    </row>
    <row r="1802" spans="1:9" x14ac:dyDescent="0.3">
      <c r="A1802" s="195">
        <v>1801</v>
      </c>
      <c r="B1802" s="195">
        <v>435079</v>
      </c>
      <c r="C1802" s="195">
        <v>1</v>
      </c>
      <c r="D1802" s="195">
        <v>1</v>
      </c>
      <c r="E1802" s="195">
        <v>361</v>
      </c>
      <c r="F1802" s="195" t="s">
        <v>376</v>
      </c>
      <c r="G1802" s="195" t="s">
        <v>375</v>
      </c>
      <c r="H1802" s="195">
        <v>361</v>
      </c>
      <c r="I1802" s="36" t="str">
        <f t="shared" si="28"/>
        <v>Kinsler, Ian</v>
      </c>
    </row>
    <row r="1803" spans="1:9" x14ac:dyDescent="0.3">
      <c r="A1803" s="195">
        <v>1802</v>
      </c>
      <c r="B1803" s="195">
        <v>429664</v>
      </c>
      <c r="C1803" s="195">
        <v>0.8764040192</v>
      </c>
      <c r="D1803" s="195">
        <v>2</v>
      </c>
      <c r="E1803" s="195">
        <v>361</v>
      </c>
      <c r="F1803" s="195" t="s">
        <v>462</v>
      </c>
      <c r="G1803" s="195" t="s">
        <v>204</v>
      </c>
      <c r="H1803" s="195">
        <v>108</v>
      </c>
      <c r="I1803" s="36" t="str">
        <f t="shared" si="28"/>
        <v>Cano, Robinson</v>
      </c>
    </row>
    <row r="1804" spans="1:9" x14ac:dyDescent="0.3">
      <c r="A1804" s="195">
        <v>1803</v>
      </c>
      <c r="B1804" s="195">
        <v>435522</v>
      </c>
      <c r="C1804" s="195">
        <v>0.87203344829999996</v>
      </c>
      <c r="D1804" s="195">
        <v>3</v>
      </c>
      <c r="E1804" s="195">
        <v>361</v>
      </c>
      <c r="F1804" s="195" t="s">
        <v>496</v>
      </c>
      <c r="G1804" s="195" t="s">
        <v>495</v>
      </c>
      <c r="H1804" s="195">
        <v>719</v>
      </c>
      <c r="I1804" s="36" t="str">
        <f t="shared" si="28"/>
        <v>Walker, Neil</v>
      </c>
    </row>
    <row r="1805" spans="1:9" x14ac:dyDescent="0.3">
      <c r="A1805" s="195">
        <v>1804</v>
      </c>
      <c r="B1805" s="195">
        <v>456030</v>
      </c>
      <c r="C1805" s="195">
        <v>0.83853313969999999</v>
      </c>
      <c r="D1805" s="195">
        <v>4</v>
      </c>
      <c r="E1805" s="195">
        <v>361</v>
      </c>
      <c r="F1805" s="195" t="s">
        <v>374</v>
      </c>
      <c r="G1805" s="195" t="s">
        <v>373</v>
      </c>
      <c r="H1805" s="195">
        <v>497</v>
      </c>
      <c r="I1805" s="36" t="str">
        <f t="shared" si="28"/>
        <v>Pedroia, Dustin</v>
      </c>
    </row>
    <row r="1806" spans="1:9" x14ac:dyDescent="0.3">
      <c r="A1806" s="195">
        <v>1805</v>
      </c>
      <c r="B1806" s="195">
        <v>134181</v>
      </c>
      <c r="C1806" s="195">
        <v>0.81812316829999998</v>
      </c>
      <c r="D1806" s="195">
        <v>5</v>
      </c>
      <c r="E1806" s="195">
        <v>361</v>
      </c>
      <c r="F1806" s="195" t="s">
        <v>307</v>
      </c>
      <c r="G1806" s="195" t="s">
        <v>306</v>
      </c>
      <c r="H1806" s="195">
        <v>55</v>
      </c>
      <c r="I1806" s="36" t="str">
        <f t="shared" si="28"/>
        <v>Beltre, Adrian</v>
      </c>
    </row>
    <row r="1807" spans="1:9" x14ac:dyDescent="0.3">
      <c r="A1807" s="195">
        <v>1806</v>
      </c>
      <c r="B1807" s="195">
        <v>543401</v>
      </c>
      <c r="C1807" s="195">
        <v>1</v>
      </c>
      <c r="D1807" s="195">
        <v>1</v>
      </c>
      <c r="E1807" s="195">
        <v>362</v>
      </c>
      <c r="F1807" s="195" t="s">
        <v>533</v>
      </c>
      <c r="G1807" s="195" t="s">
        <v>17</v>
      </c>
      <c r="H1807" s="195">
        <v>362</v>
      </c>
      <c r="I1807" s="36" t="str">
        <f t="shared" si="28"/>
        <v>Kipnis, Jason</v>
      </c>
    </row>
    <row r="1808" spans="1:9" x14ac:dyDescent="0.3">
      <c r="A1808" s="195">
        <v>1807</v>
      </c>
      <c r="B1808" s="195">
        <v>608070</v>
      </c>
      <c r="C1808" s="195">
        <v>0.84494941749999997</v>
      </c>
      <c r="D1808" s="195">
        <v>2</v>
      </c>
      <c r="E1808" s="195">
        <v>362</v>
      </c>
      <c r="F1808" s="195" t="s">
        <v>194</v>
      </c>
      <c r="G1808" s="195" t="s">
        <v>15</v>
      </c>
      <c r="H1808" s="195">
        <v>543</v>
      </c>
      <c r="I1808" s="36" t="str">
        <f t="shared" si="28"/>
        <v>Ramirez, Jose</v>
      </c>
    </row>
    <row r="1809" spans="1:9" x14ac:dyDescent="0.3">
      <c r="A1809" s="195">
        <v>1808</v>
      </c>
      <c r="B1809" s="195">
        <v>543063</v>
      </c>
      <c r="C1809" s="195">
        <v>0.84455056589999999</v>
      </c>
      <c r="D1809" s="195">
        <v>3</v>
      </c>
      <c r="E1809" s="195">
        <v>362</v>
      </c>
      <c r="F1809" s="195" t="s">
        <v>74</v>
      </c>
      <c r="G1809" s="195" t="s">
        <v>18</v>
      </c>
      <c r="H1809" s="195">
        <v>147</v>
      </c>
      <c r="I1809" s="36" t="str">
        <f t="shared" si="28"/>
        <v>Crawford, Brandon</v>
      </c>
    </row>
    <row r="1810" spans="1:9" x14ac:dyDescent="0.3">
      <c r="A1810" s="195">
        <v>1809</v>
      </c>
      <c r="B1810" s="195">
        <v>503556</v>
      </c>
      <c r="C1810" s="195">
        <v>0.8430141203</v>
      </c>
      <c r="D1810" s="195">
        <v>4</v>
      </c>
      <c r="E1810" s="195">
        <v>362</v>
      </c>
      <c r="F1810" s="195" t="s">
        <v>121</v>
      </c>
      <c r="G1810" s="195" t="s">
        <v>878</v>
      </c>
      <c r="H1810" s="195">
        <v>262</v>
      </c>
      <c r="I1810" s="36" t="str">
        <f t="shared" si="28"/>
        <v>Gonzalez, Marwin</v>
      </c>
    </row>
    <row r="1811" spans="1:9" x14ac:dyDescent="0.3">
      <c r="A1811" s="195">
        <v>1810</v>
      </c>
      <c r="B1811" s="195">
        <v>592273</v>
      </c>
      <c r="C1811" s="195">
        <v>0.83289935159999995</v>
      </c>
      <c r="D1811" s="195">
        <v>5</v>
      </c>
      <c r="E1811" s="195">
        <v>362</v>
      </c>
      <c r="F1811" s="195" t="s">
        <v>3945</v>
      </c>
      <c r="G1811" s="195" t="s">
        <v>18</v>
      </c>
      <c r="H1811" s="195">
        <v>187</v>
      </c>
      <c r="I1811" s="36" t="str">
        <f t="shared" si="28"/>
        <v>Drury, Brandon</v>
      </c>
    </row>
    <row r="1812" spans="1:9" x14ac:dyDescent="0.3">
      <c r="A1812" s="195">
        <v>1811</v>
      </c>
      <c r="B1812" s="195">
        <v>623182</v>
      </c>
      <c r="C1812" s="195">
        <v>1</v>
      </c>
      <c r="D1812" s="195">
        <v>1</v>
      </c>
      <c r="E1812" s="195">
        <v>363</v>
      </c>
      <c r="F1812" s="195" t="s">
        <v>4627</v>
      </c>
      <c r="G1812" s="195" t="s">
        <v>3821</v>
      </c>
      <c r="H1812" s="195">
        <v>363</v>
      </c>
      <c r="I1812" s="36" t="str">
        <f t="shared" si="28"/>
        <v>Kivlehan, Patrick</v>
      </c>
    </row>
    <row r="1813" spans="1:9" x14ac:dyDescent="0.3">
      <c r="A1813" s="195">
        <v>1812</v>
      </c>
      <c r="B1813" s="195">
        <v>543302</v>
      </c>
      <c r="C1813" s="195">
        <v>0.92599854869999998</v>
      </c>
      <c r="D1813" s="195">
        <v>2</v>
      </c>
      <c r="E1813" s="195">
        <v>363</v>
      </c>
      <c r="F1813" s="195" t="s">
        <v>952</v>
      </c>
      <c r="G1813" s="195" t="s">
        <v>58</v>
      </c>
      <c r="H1813" s="195">
        <v>307</v>
      </c>
      <c r="I1813" s="36" t="str">
        <f t="shared" si="28"/>
        <v>Herrmann, Chris</v>
      </c>
    </row>
    <row r="1814" spans="1:9" x14ac:dyDescent="0.3">
      <c r="A1814" s="195">
        <v>1813</v>
      </c>
      <c r="B1814" s="195">
        <v>666560</v>
      </c>
      <c r="C1814" s="195">
        <v>0.89701256579999999</v>
      </c>
      <c r="D1814" s="195">
        <v>3</v>
      </c>
      <c r="E1814" s="195">
        <v>363</v>
      </c>
      <c r="F1814" s="195" t="s">
        <v>4636</v>
      </c>
      <c r="G1814" s="195" t="s">
        <v>5226</v>
      </c>
      <c r="H1814" s="195">
        <v>488</v>
      </c>
      <c r="I1814" s="36" t="str">
        <f t="shared" si="28"/>
        <v>Park, Byung Ho</v>
      </c>
    </row>
    <row r="1815" spans="1:9" x14ac:dyDescent="0.3">
      <c r="A1815" s="195">
        <v>1814</v>
      </c>
      <c r="B1815" s="195">
        <v>542455</v>
      </c>
      <c r="C1815" s="195">
        <v>0.89234875759999999</v>
      </c>
      <c r="D1815" s="195">
        <v>4</v>
      </c>
      <c r="E1815" s="195">
        <v>363</v>
      </c>
      <c r="F1815" s="195" t="s">
        <v>2529</v>
      </c>
      <c r="G1815" s="195" t="s">
        <v>2530</v>
      </c>
      <c r="H1815" s="195">
        <v>31</v>
      </c>
      <c r="I1815" s="36" t="str">
        <f t="shared" si="28"/>
        <v>Arcia, Oswaldo</v>
      </c>
    </row>
    <row r="1816" spans="1:9" x14ac:dyDescent="0.3">
      <c r="A1816" s="195">
        <v>1815</v>
      </c>
      <c r="B1816" s="195">
        <v>595238</v>
      </c>
      <c r="C1816" s="195">
        <v>0.87148808570000003</v>
      </c>
      <c r="D1816" s="195">
        <v>5</v>
      </c>
      <c r="E1816" s="195">
        <v>363</v>
      </c>
      <c r="F1816" s="195" t="s">
        <v>6648</v>
      </c>
      <c r="G1816" s="195" t="s">
        <v>947</v>
      </c>
      <c r="H1816" s="195">
        <v>286</v>
      </c>
      <c r="I1816" s="36" t="str">
        <f t="shared" si="28"/>
        <v>Hannemann, Jacob</v>
      </c>
    </row>
    <row r="1817" spans="1:9" x14ac:dyDescent="0.3">
      <c r="A1817" s="195">
        <v>1816</v>
      </c>
      <c r="B1817" s="195">
        <v>595284</v>
      </c>
      <c r="C1817" s="195">
        <v>1</v>
      </c>
      <c r="D1817" s="195">
        <v>1</v>
      </c>
      <c r="E1817" s="195">
        <v>364</v>
      </c>
      <c r="F1817" s="195" t="s">
        <v>6460</v>
      </c>
      <c r="G1817" s="195" t="s">
        <v>40</v>
      </c>
      <c r="H1817" s="195">
        <v>364</v>
      </c>
      <c r="I1817" s="36" t="str">
        <f t="shared" si="28"/>
        <v>Knapp, Andrew</v>
      </c>
    </row>
    <row r="1818" spans="1:9" x14ac:dyDescent="0.3">
      <c r="A1818" s="195">
        <v>1817</v>
      </c>
      <c r="B1818" s="195">
        <v>607043</v>
      </c>
      <c r="C1818" s="195">
        <v>0.91357747759999997</v>
      </c>
      <c r="D1818" s="195">
        <v>2</v>
      </c>
      <c r="E1818" s="195">
        <v>364</v>
      </c>
      <c r="F1818" s="195" t="s">
        <v>4597</v>
      </c>
      <c r="G1818" s="195" t="s">
        <v>18</v>
      </c>
      <c r="H1818" s="195">
        <v>468</v>
      </c>
      <c r="I1818" s="36" t="str">
        <f t="shared" si="28"/>
        <v>Nimmo, Brandon</v>
      </c>
    </row>
    <row r="1819" spans="1:9" x14ac:dyDescent="0.3">
      <c r="A1819" s="195">
        <v>1818</v>
      </c>
      <c r="B1819" s="195">
        <v>622194</v>
      </c>
      <c r="C1819" s="195">
        <v>0.80232073240000001</v>
      </c>
      <c r="D1819" s="195">
        <v>3</v>
      </c>
      <c r="E1819" s="195">
        <v>364</v>
      </c>
      <c r="F1819" s="195" t="s">
        <v>168</v>
      </c>
      <c r="G1819" s="195" t="s">
        <v>44</v>
      </c>
      <c r="H1819" s="195">
        <v>417</v>
      </c>
      <c r="I1819" s="36" t="str">
        <f t="shared" si="28"/>
        <v>Maxwell, Bruce</v>
      </c>
    </row>
    <row r="1820" spans="1:9" x14ac:dyDescent="0.3">
      <c r="A1820" s="195">
        <v>1819</v>
      </c>
      <c r="B1820" s="195">
        <v>547172</v>
      </c>
      <c r="C1820" s="195">
        <v>0.80170518739999996</v>
      </c>
      <c r="D1820" s="195">
        <v>4</v>
      </c>
      <c r="E1820" s="195">
        <v>364</v>
      </c>
      <c r="F1820" s="195" t="s">
        <v>4624</v>
      </c>
      <c r="G1820" s="195" t="s">
        <v>52</v>
      </c>
      <c r="H1820" s="195">
        <v>737</v>
      </c>
      <c r="I1820" s="36" t="str">
        <f t="shared" si="28"/>
        <v>Wolters, Tony</v>
      </c>
    </row>
    <row r="1821" spans="1:9" x14ac:dyDescent="0.3">
      <c r="A1821" s="195">
        <v>1820</v>
      </c>
      <c r="B1821" s="195">
        <v>608700</v>
      </c>
      <c r="C1821" s="195">
        <v>0.77996652639999997</v>
      </c>
      <c r="D1821" s="195">
        <v>5</v>
      </c>
      <c r="E1821" s="195">
        <v>364</v>
      </c>
      <c r="F1821" s="195" t="s">
        <v>4057</v>
      </c>
      <c r="G1821" s="195" t="s">
        <v>174</v>
      </c>
      <c r="H1821" s="195">
        <v>525</v>
      </c>
      <c r="I1821" s="36" t="str">
        <f t="shared" si="28"/>
        <v>Plawecki, Kevin</v>
      </c>
    </row>
    <row r="1822" spans="1:9" x14ac:dyDescent="0.3">
      <c r="A1822" s="195">
        <v>1821</v>
      </c>
      <c r="B1822" s="195">
        <v>518902</v>
      </c>
      <c r="C1822" s="195">
        <v>1</v>
      </c>
      <c r="D1822" s="195">
        <v>1</v>
      </c>
      <c r="E1822" s="195">
        <v>365</v>
      </c>
      <c r="F1822" s="195" t="s">
        <v>263</v>
      </c>
      <c r="G1822" s="195" t="s">
        <v>32</v>
      </c>
      <c r="H1822" s="195">
        <v>365</v>
      </c>
      <c r="I1822" s="36" t="str">
        <f t="shared" si="28"/>
        <v>Kozma, Peter</v>
      </c>
    </row>
    <row r="1823" spans="1:9" x14ac:dyDescent="0.3">
      <c r="A1823" s="195">
        <v>1822</v>
      </c>
      <c r="B1823" s="195">
        <v>466988</v>
      </c>
      <c r="C1823" s="195">
        <v>0.90414095940000005</v>
      </c>
      <c r="D1823" s="195">
        <v>2</v>
      </c>
      <c r="E1823" s="195">
        <v>365</v>
      </c>
      <c r="F1823" s="195" t="s">
        <v>468</v>
      </c>
      <c r="G1823" s="195" t="s">
        <v>467</v>
      </c>
      <c r="H1823" s="195">
        <v>67</v>
      </c>
      <c r="I1823" s="36" t="str">
        <f t="shared" si="28"/>
        <v>Bonifacio, Emilio</v>
      </c>
    </row>
    <row r="1824" spans="1:9" x14ac:dyDescent="0.3">
      <c r="A1824" s="195">
        <v>1823</v>
      </c>
      <c r="B1824" s="195">
        <v>666561</v>
      </c>
      <c r="C1824" s="195">
        <v>0.90045713599999999</v>
      </c>
      <c r="D1824" s="195">
        <v>3</v>
      </c>
      <c r="E1824" s="195">
        <v>365</v>
      </c>
      <c r="F1824" s="195" t="s">
        <v>6524</v>
      </c>
      <c r="G1824" s="195" t="s">
        <v>6525</v>
      </c>
      <c r="H1824" s="195">
        <v>326</v>
      </c>
      <c r="I1824" s="36" t="str">
        <f t="shared" si="28"/>
        <v>Hwang, Jae-gyun</v>
      </c>
    </row>
    <row r="1825" spans="1:9" x14ac:dyDescent="0.3">
      <c r="A1825" s="195">
        <v>1824</v>
      </c>
      <c r="B1825" s="195">
        <v>519037</v>
      </c>
      <c r="C1825" s="195">
        <v>0.86118395189999997</v>
      </c>
      <c r="D1825" s="195">
        <v>4</v>
      </c>
      <c r="E1825" s="195">
        <v>365</v>
      </c>
      <c r="F1825" s="195" t="s">
        <v>6454</v>
      </c>
      <c r="G1825" s="195" t="s">
        <v>20</v>
      </c>
      <c r="H1825" s="195">
        <v>437</v>
      </c>
      <c r="I1825" s="36" t="str">
        <f t="shared" si="28"/>
        <v>Moncrief, Carlos</v>
      </c>
    </row>
    <row r="1826" spans="1:9" x14ac:dyDescent="0.3">
      <c r="A1826" s="195">
        <v>1825</v>
      </c>
      <c r="B1826" s="195">
        <v>518577</v>
      </c>
      <c r="C1826" s="195">
        <v>0.83319515070000005</v>
      </c>
      <c r="D1826" s="195">
        <v>5</v>
      </c>
      <c r="E1826" s="195">
        <v>365</v>
      </c>
      <c r="F1826" s="195" t="s">
        <v>70</v>
      </c>
      <c r="G1826" s="195" t="s">
        <v>69</v>
      </c>
      <c r="H1826" s="195">
        <v>145</v>
      </c>
      <c r="I1826" s="36" t="str">
        <f t="shared" si="28"/>
        <v>Cowgill, Collin</v>
      </c>
    </row>
    <row r="1827" spans="1:9" x14ac:dyDescent="0.3">
      <c r="A1827" s="195">
        <v>1826</v>
      </c>
      <c r="B1827" s="195">
        <v>456124</v>
      </c>
      <c r="C1827" s="195">
        <v>1</v>
      </c>
      <c r="D1827" s="195">
        <v>1</v>
      </c>
      <c r="E1827" s="195">
        <v>366</v>
      </c>
      <c r="F1827" s="195" t="s">
        <v>404</v>
      </c>
      <c r="G1827" s="195" t="s">
        <v>403</v>
      </c>
      <c r="H1827" s="195">
        <v>366</v>
      </c>
      <c r="I1827" s="36" t="str">
        <f t="shared" si="28"/>
        <v>Kratz, Erik</v>
      </c>
    </row>
    <row r="1828" spans="1:9" x14ac:dyDescent="0.3">
      <c r="A1828" s="195">
        <v>1827</v>
      </c>
      <c r="B1828" s="195">
        <v>488912</v>
      </c>
      <c r="C1828" s="195">
        <v>0.97962301809999996</v>
      </c>
      <c r="D1828" s="195">
        <v>2</v>
      </c>
      <c r="E1828" s="195">
        <v>366</v>
      </c>
      <c r="F1828" s="195" t="s">
        <v>2682</v>
      </c>
      <c r="G1828" s="195" t="s">
        <v>2683</v>
      </c>
      <c r="H1828" s="195">
        <v>269</v>
      </c>
      <c r="I1828" s="36" t="str">
        <f t="shared" si="28"/>
        <v>Gosewisch, Tuffy</v>
      </c>
    </row>
    <row r="1829" spans="1:9" x14ac:dyDescent="0.3">
      <c r="A1829" s="195">
        <v>1828</v>
      </c>
      <c r="B1829" s="195">
        <v>446192</v>
      </c>
      <c r="C1829" s="195">
        <v>0.9758788719</v>
      </c>
      <c r="D1829" s="195">
        <v>3</v>
      </c>
      <c r="E1829" s="195">
        <v>366</v>
      </c>
      <c r="F1829" s="195" t="s">
        <v>176</v>
      </c>
      <c r="G1829" s="195" t="s">
        <v>148</v>
      </c>
      <c r="H1829" s="195">
        <v>440</v>
      </c>
      <c r="I1829" s="36" t="str">
        <f t="shared" si="28"/>
        <v>Moore, Adam</v>
      </c>
    </row>
    <row r="1830" spans="1:9" x14ac:dyDescent="0.3">
      <c r="A1830" s="195">
        <v>1829</v>
      </c>
      <c r="B1830" s="195">
        <v>446653</v>
      </c>
      <c r="C1830" s="195">
        <v>0.92384039579999999</v>
      </c>
      <c r="D1830" s="195">
        <v>4</v>
      </c>
      <c r="E1830" s="195">
        <v>366</v>
      </c>
      <c r="F1830" s="195" t="s">
        <v>319</v>
      </c>
      <c r="G1830" s="195" t="s">
        <v>15</v>
      </c>
      <c r="H1830" s="195">
        <v>383</v>
      </c>
      <c r="I1830" s="36" t="str">
        <f t="shared" si="28"/>
        <v>Lobaton, Jose</v>
      </c>
    </row>
    <row r="1831" spans="1:9" x14ac:dyDescent="0.3">
      <c r="A1831" s="195">
        <v>1830</v>
      </c>
      <c r="B1831" s="195">
        <v>489232</v>
      </c>
      <c r="C1831" s="195">
        <v>0.91974168830000003</v>
      </c>
      <c r="D1831" s="195">
        <v>5</v>
      </c>
      <c r="E1831" s="195">
        <v>366</v>
      </c>
      <c r="F1831" s="195" t="s">
        <v>447</v>
      </c>
      <c r="G1831" s="195" t="s">
        <v>339</v>
      </c>
      <c r="H1831" s="195">
        <v>548</v>
      </c>
      <c r="I1831" s="36" t="str">
        <f t="shared" si="28"/>
        <v>Recker, Anthony</v>
      </c>
    </row>
    <row r="1832" spans="1:9" x14ac:dyDescent="0.3">
      <c r="A1832" s="195">
        <v>1831</v>
      </c>
      <c r="B1832" s="195">
        <v>600303</v>
      </c>
      <c r="C1832" s="195">
        <v>1</v>
      </c>
      <c r="D1832" s="195">
        <v>1</v>
      </c>
      <c r="E1832" s="195">
        <v>367</v>
      </c>
      <c r="F1832" s="195" t="s">
        <v>3014</v>
      </c>
      <c r="G1832" s="195" t="s">
        <v>529</v>
      </c>
      <c r="H1832" s="195">
        <v>367</v>
      </c>
      <c r="I1832" s="36" t="str">
        <f t="shared" si="28"/>
        <v>La Stella, Thomas</v>
      </c>
    </row>
    <row r="1833" spans="1:9" x14ac:dyDescent="0.3">
      <c r="A1833" s="195">
        <v>1832</v>
      </c>
      <c r="B1833" s="195">
        <v>514913</v>
      </c>
      <c r="C1833" s="195">
        <v>0.88299599870000001</v>
      </c>
      <c r="D1833" s="195">
        <v>2</v>
      </c>
      <c r="E1833" s="195">
        <v>367</v>
      </c>
      <c r="F1833" s="195" t="s">
        <v>300</v>
      </c>
      <c r="G1833" s="195" t="s">
        <v>328</v>
      </c>
      <c r="H1833" s="195">
        <v>672</v>
      </c>
      <c r="I1833" s="36" t="str">
        <f t="shared" si="28"/>
        <v>Tejada, Ruben</v>
      </c>
    </row>
    <row r="1834" spans="1:9" x14ac:dyDescent="0.3">
      <c r="A1834" s="195">
        <v>1833</v>
      </c>
      <c r="B1834" s="195">
        <v>649557</v>
      </c>
      <c r="C1834" s="195">
        <v>0.86874610080000003</v>
      </c>
      <c r="D1834" s="195">
        <v>3</v>
      </c>
      <c r="E1834" s="195">
        <v>367</v>
      </c>
      <c r="F1834" s="195" t="s">
        <v>90</v>
      </c>
      <c r="G1834" s="195" t="s">
        <v>4585</v>
      </c>
      <c r="H1834" s="195">
        <v>174</v>
      </c>
      <c r="I1834" s="36" t="str">
        <f t="shared" si="28"/>
        <v>Diaz, Aledmys</v>
      </c>
    </row>
    <row r="1835" spans="1:9" x14ac:dyDescent="0.3">
      <c r="A1835" s="195">
        <v>1834</v>
      </c>
      <c r="B1835" s="195">
        <v>500743</v>
      </c>
      <c r="C1835" s="195">
        <v>0.83509806440000001</v>
      </c>
      <c r="D1835" s="195">
        <v>4</v>
      </c>
      <c r="E1835" s="195">
        <v>367</v>
      </c>
      <c r="F1835" s="195" t="s">
        <v>2971</v>
      </c>
      <c r="G1835" s="195" t="s">
        <v>258</v>
      </c>
      <c r="H1835" s="195">
        <v>577</v>
      </c>
      <c r="I1835" s="36" t="str">
        <f t="shared" si="28"/>
        <v>Rojas, Miguel</v>
      </c>
    </row>
    <row r="1836" spans="1:9" x14ac:dyDescent="0.3">
      <c r="A1836" s="195">
        <v>1835</v>
      </c>
      <c r="B1836" s="195">
        <v>581527</v>
      </c>
      <c r="C1836" s="195">
        <v>0.81738173300000005</v>
      </c>
      <c r="D1836" s="195">
        <v>5</v>
      </c>
      <c r="E1836" s="195">
        <v>367</v>
      </c>
      <c r="F1836" s="195" t="s">
        <v>128</v>
      </c>
      <c r="G1836" s="195" t="s">
        <v>4109</v>
      </c>
      <c r="H1836" s="195">
        <v>684</v>
      </c>
      <c r="I1836" s="36" t="str">
        <f t="shared" si="28"/>
        <v>Travis, Devon</v>
      </c>
    </row>
    <row r="1837" spans="1:9" x14ac:dyDescent="0.3">
      <c r="A1837" s="195">
        <v>1836</v>
      </c>
      <c r="B1837" s="195">
        <v>534606</v>
      </c>
      <c r="C1837" s="195">
        <v>1</v>
      </c>
      <c r="D1837" s="195">
        <v>1</v>
      </c>
      <c r="E1837" s="195">
        <v>368</v>
      </c>
      <c r="F1837" s="195" t="s">
        <v>4001</v>
      </c>
      <c r="G1837" s="195" t="s">
        <v>38</v>
      </c>
      <c r="H1837" s="195">
        <v>368</v>
      </c>
      <c r="I1837" s="36" t="str">
        <f t="shared" si="28"/>
        <v>LaMarre, Ryan</v>
      </c>
    </row>
    <row r="1838" spans="1:9" x14ac:dyDescent="0.3">
      <c r="A1838" s="195">
        <v>1837</v>
      </c>
      <c r="B1838" s="195">
        <v>622210</v>
      </c>
      <c r="C1838" s="195">
        <v>0.94937502760000003</v>
      </c>
      <c r="D1838" s="195">
        <v>2</v>
      </c>
      <c r="E1838" s="195">
        <v>368</v>
      </c>
      <c r="F1838" s="195" t="s">
        <v>6653</v>
      </c>
      <c r="G1838" s="195" t="s">
        <v>375</v>
      </c>
      <c r="H1838" s="195">
        <v>491</v>
      </c>
      <c r="I1838" s="36" t="str">
        <f t="shared" si="28"/>
        <v>Parmley, Ian</v>
      </c>
    </row>
    <row r="1839" spans="1:9" x14ac:dyDescent="0.3">
      <c r="A1839" s="195">
        <v>1838</v>
      </c>
      <c r="B1839" s="195">
        <v>607297</v>
      </c>
      <c r="C1839" s="195">
        <v>0.92983435349999999</v>
      </c>
      <c r="D1839" s="195">
        <v>3</v>
      </c>
      <c r="E1839" s="195">
        <v>368</v>
      </c>
      <c r="F1839" s="195" t="s">
        <v>6442</v>
      </c>
      <c r="G1839" s="195" t="s">
        <v>6443</v>
      </c>
      <c r="H1839" s="195">
        <v>179</v>
      </c>
      <c r="I1839" s="36" t="str">
        <f t="shared" si="28"/>
        <v>Dickson, O'Koyea</v>
      </c>
    </row>
    <row r="1840" spans="1:9" x14ac:dyDescent="0.3">
      <c r="A1840" s="195">
        <v>1839</v>
      </c>
      <c r="B1840" s="195">
        <v>543089</v>
      </c>
      <c r="C1840" s="195">
        <v>0.92784135720000005</v>
      </c>
      <c r="D1840" s="195">
        <v>4</v>
      </c>
      <c r="E1840" s="195">
        <v>368</v>
      </c>
      <c r="F1840" s="195" t="s">
        <v>85</v>
      </c>
      <c r="G1840" s="195" t="s">
        <v>227</v>
      </c>
      <c r="H1840" s="195">
        <v>164</v>
      </c>
      <c r="I1840" s="36" t="str">
        <f t="shared" si="28"/>
        <v>Davis, Taylor</v>
      </c>
    </row>
    <row r="1841" spans="1:9" x14ac:dyDescent="0.3">
      <c r="A1841" s="195">
        <v>1840</v>
      </c>
      <c r="B1841" s="195">
        <v>506924</v>
      </c>
      <c r="C1841" s="195">
        <v>0.9203267356</v>
      </c>
      <c r="D1841" s="195">
        <v>5</v>
      </c>
      <c r="E1841" s="195">
        <v>368</v>
      </c>
      <c r="F1841" s="195" t="s">
        <v>5090</v>
      </c>
      <c r="G1841" s="195" t="s">
        <v>458</v>
      </c>
      <c r="H1841" s="195">
        <v>110</v>
      </c>
      <c r="I1841" s="36" t="str">
        <f t="shared" si="28"/>
        <v>Cardullo, Stephen</v>
      </c>
    </row>
    <row r="1842" spans="1:9" x14ac:dyDescent="0.3">
      <c r="A1842" s="195">
        <v>1841</v>
      </c>
      <c r="B1842" s="195">
        <v>502285</v>
      </c>
      <c r="C1842" s="195">
        <v>1</v>
      </c>
      <c r="D1842" s="195">
        <v>1</v>
      </c>
      <c r="E1842" s="195">
        <v>369</v>
      </c>
      <c r="F1842" s="195" t="s">
        <v>4003</v>
      </c>
      <c r="G1842" s="195" t="s">
        <v>67</v>
      </c>
      <c r="H1842" s="195">
        <v>369</v>
      </c>
      <c r="I1842" s="36" t="str">
        <f t="shared" si="28"/>
        <v>Ladendorf, Tyler</v>
      </c>
    </row>
    <row r="1843" spans="1:9" x14ac:dyDescent="0.3">
      <c r="A1843" s="195">
        <v>1842</v>
      </c>
      <c r="B1843" s="195">
        <v>457789</v>
      </c>
      <c r="C1843" s="195">
        <v>0.97058859239999995</v>
      </c>
      <c r="D1843" s="195">
        <v>2</v>
      </c>
      <c r="E1843" s="195">
        <v>369</v>
      </c>
      <c r="F1843" s="195" t="s">
        <v>318</v>
      </c>
      <c r="G1843" s="195" t="s">
        <v>476</v>
      </c>
      <c r="H1843" s="195">
        <v>725</v>
      </c>
      <c r="I1843" s="36" t="str">
        <f t="shared" si="28"/>
        <v>Weeks, Jemile</v>
      </c>
    </row>
    <row r="1844" spans="1:9" x14ac:dyDescent="0.3">
      <c r="A1844" s="195">
        <v>1843</v>
      </c>
      <c r="B1844" s="195">
        <v>502034</v>
      </c>
      <c r="C1844" s="195">
        <v>0.92023392270000004</v>
      </c>
      <c r="D1844" s="195">
        <v>3</v>
      </c>
      <c r="E1844" s="195">
        <v>369</v>
      </c>
      <c r="F1844" s="195" t="s">
        <v>3894</v>
      </c>
      <c r="G1844" s="195" t="s">
        <v>3895</v>
      </c>
      <c r="H1844" s="195">
        <v>90</v>
      </c>
      <c r="I1844" s="36" t="str">
        <f t="shared" si="28"/>
        <v>Burriss, Emmanuel</v>
      </c>
    </row>
    <row r="1845" spans="1:9" x14ac:dyDescent="0.3">
      <c r="A1845" s="195">
        <v>1844</v>
      </c>
      <c r="B1845" s="195">
        <v>502523</v>
      </c>
      <c r="C1845" s="195">
        <v>0.91969437740000004</v>
      </c>
      <c r="D1845" s="195">
        <v>4</v>
      </c>
      <c r="E1845" s="195">
        <v>369</v>
      </c>
      <c r="F1845" s="195" t="s">
        <v>2961</v>
      </c>
      <c r="G1845" s="195" t="s">
        <v>1939</v>
      </c>
      <c r="H1845" s="195">
        <v>473</v>
      </c>
      <c r="I1845" s="36" t="str">
        <f t="shared" si="28"/>
        <v>O'Malley, Shawn</v>
      </c>
    </row>
    <row r="1846" spans="1:9" x14ac:dyDescent="0.3">
      <c r="A1846" s="195">
        <v>1845</v>
      </c>
      <c r="B1846" s="195">
        <v>488818</v>
      </c>
      <c r="C1846" s="195">
        <v>0.91284812439999996</v>
      </c>
      <c r="D1846" s="195">
        <v>5</v>
      </c>
      <c r="E1846" s="195">
        <v>369</v>
      </c>
      <c r="F1846" s="195" t="s">
        <v>385</v>
      </c>
      <c r="G1846" s="195" t="s">
        <v>371</v>
      </c>
      <c r="H1846" s="195">
        <v>750</v>
      </c>
      <c r="I1846" s="36" t="str">
        <f t="shared" si="28"/>
        <v>d'Arnaud, Chase</v>
      </c>
    </row>
    <row r="1847" spans="1:9" x14ac:dyDescent="0.3">
      <c r="A1847" s="195">
        <v>1846</v>
      </c>
      <c r="B1847" s="195">
        <v>501571</v>
      </c>
      <c r="C1847" s="195">
        <v>1</v>
      </c>
      <c r="D1847" s="195">
        <v>1</v>
      </c>
      <c r="E1847" s="195">
        <v>370</v>
      </c>
      <c r="F1847" s="195" t="s">
        <v>2655</v>
      </c>
      <c r="G1847" s="195" t="s">
        <v>189</v>
      </c>
      <c r="H1847" s="195">
        <v>370</v>
      </c>
      <c r="I1847" s="36" t="str">
        <f t="shared" si="28"/>
        <v>Lagares, Juan</v>
      </c>
    </row>
    <row r="1848" spans="1:9" x14ac:dyDescent="0.3">
      <c r="A1848" s="195">
        <v>1847</v>
      </c>
      <c r="B1848" s="195">
        <v>449181</v>
      </c>
      <c r="C1848" s="195">
        <v>0.90177408339999998</v>
      </c>
      <c r="D1848" s="195">
        <v>2</v>
      </c>
      <c r="E1848" s="195">
        <v>370</v>
      </c>
      <c r="F1848" s="195" t="s">
        <v>3904</v>
      </c>
      <c r="G1848" s="195" t="s">
        <v>4039</v>
      </c>
      <c r="H1848" s="195">
        <v>478</v>
      </c>
      <c r="I1848" s="36" t="str">
        <f t="shared" si="28"/>
        <v>Orlando, Paulo</v>
      </c>
    </row>
    <row r="1849" spans="1:9" x14ac:dyDescent="0.3">
      <c r="A1849" s="195">
        <v>1848</v>
      </c>
      <c r="B1849" s="195">
        <v>542993</v>
      </c>
      <c r="C1849" s="195">
        <v>0.87700214200000004</v>
      </c>
      <c r="D1849" s="195">
        <v>3</v>
      </c>
      <c r="E1849" s="195">
        <v>370</v>
      </c>
      <c r="F1849" s="195" t="s">
        <v>2274</v>
      </c>
      <c r="G1849" s="195" t="s">
        <v>521</v>
      </c>
      <c r="H1849" s="195">
        <v>89</v>
      </c>
      <c r="I1849" s="36" t="str">
        <f t="shared" si="28"/>
        <v>Burns, Billy</v>
      </c>
    </row>
    <row r="1850" spans="1:9" x14ac:dyDescent="0.3">
      <c r="A1850" s="195">
        <v>1849</v>
      </c>
      <c r="B1850" s="195">
        <v>506560</v>
      </c>
      <c r="C1850" s="195">
        <v>0.86589245640000001</v>
      </c>
      <c r="D1850" s="195">
        <v>4</v>
      </c>
      <c r="E1850" s="195">
        <v>370</v>
      </c>
      <c r="F1850" s="195" t="s">
        <v>531</v>
      </c>
      <c r="G1850" s="195" t="s">
        <v>439</v>
      </c>
      <c r="H1850" s="195">
        <v>23</v>
      </c>
      <c r="I1850" s="36" t="str">
        <f t="shared" si="28"/>
        <v>Amarista, Alexi</v>
      </c>
    </row>
    <row r="1851" spans="1:9" x14ac:dyDescent="0.3">
      <c r="A1851" s="195">
        <v>1850</v>
      </c>
      <c r="B1851" s="195">
        <v>544725</v>
      </c>
      <c r="C1851" s="195">
        <v>0.82564128820000005</v>
      </c>
      <c r="D1851" s="195">
        <v>5</v>
      </c>
      <c r="E1851" s="195">
        <v>370</v>
      </c>
      <c r="F1851" s="195" t="s">
        <v>949</v>
      </c>
      <c r="G1851" s="195" t="s">
        <v>2527</v>
      </c>
      <c r="H1851" s="195">
        <v>241</v>
      </c>
      <c r="I1851" s="36" t="str">
        <f t="shared" si="28"/>
        <v>Garcia, Leury</v>
      </c>
    </row>
    <row r="1852" spans="1:9" x14ac:dyDescent="0.3">
      <c r="A1852" s="195">
        <v>1851</v>
      </c>
      <c r="B1852" s="195">
        <v>516809</v>
      </c>
      <c r="C1852" s="195">
        <v>1</v>
      </c>
      <c r="D1852" s="195">
        <v>1</v>
      </c>
      <c r="E1852" s="195">
        <v>371</v>
      </c>
      <c r="F1852" s="195" t="s">
        <v>2507</v>
      </c>
      <c r="G1852" s="195" t="s">
        <v>2508</v>
      </c>
      <c r="H1852" s="195">
        <v>371</v>
      </c>
      <c r="I1852" s="36" t="str">
        <f t="shared" si="28"/>
        <v>Lake, Junior</v>
      </c>
    </row>
    <row r="1853" spans="1:9" x14ac:dyDescent="0.3">
      <c r="A1853" s="195">
        <v>1852</v>
      </c>
      <c r="B1853" s="195">
        <v>605183</v>
      </c>
      <c r="C1853" s="195">
        <v>0.95294585600000004</v>
      </c>
      <c r="D1853" s="195">
        <v>2</v>
      </c>
      <c r="E1853" s="195">
        <v>371</v>
      </c>
      <c r="F1853" s="195" t="s">
        <v>5140</v>
      </c>
      <c r="G1853" s="195" t="s">
        <v>17</v>
      </c>
      <c r="H1853" s="195">
        <v>131</v>
      </c>
      <c r="I1853" s="36" t="str">
        <f t="shared" si="28"/>
        <v>Coats, Jason</v>
      </c>
    </row>
    <row r="1854" spans="1:9" x14ac:dyDescent="0.3">
      <c r="A1854" s="195">
        <v>1853</v>
      </c>
      <c r="B1854" s="195">
        <v>571553</v>
      </c>
      <c r="C1854" s="195">
        <v>0.89506602449999995</v>
      </c>
      <c r="D1854" s="195">
        <v>3</v>
      </c>
      <c r="E1854" s="195">
        <v>371</v>
      </c>
      <c r="F1854" s="195" t="s">
        <v>3911</v>
      </c>
      <c r="G1854" s="195" t="s">
        <v>3912</v>
      </c>
      <c r="H1854" s="195">
        <v>121</v>
      </c>
      <c r="I1854" s="36" t="str">
        <f t="shared" si="28"/>
        <v>Ceciliani, Darrell</v>
      </c>
    </row>
    <row r="1855" spans="1:9" x14ac:dyDescent="0.3">
      <c r="A1855" s="195">
        <v>1854</v>
      </c>
      <c r="B1855" s="195">
        <v>592647</v>
      </c>
      <c r="C1855" s="195">
        <v>0.84200582530000001</v>
      </c>
      <c r="D1855" s="195">
        <v>4</v>
      </c>
      <c r="E1855" s="195">
        <v>371</v>
      </c>
      <c r="F1855" s="195" t="s">
        <v>3006</v>
      </c>
      <c r="G1855" s="195" t="s">
        <v>3007</v>
      </c>
      <c r="H1855" s="195">
        <v>530</v>
      </c>
      <c r="I1855" s="36" t="str">
        <f t="shared" si="28"/>
        <v>Pompey, Dalton</v>
      </c>
    </row>
    <row r="1856" spans="1:9" x14ac:dyDescent="0.3">
      <c r="A1856" s="195">
        <v>1855</v>
      </c>
      <c r="B1856" s="195">
        <v>502544</v>
      </c>
      <c r="C1856" s="195">
        <v>0.83660936370000005</v>
      </c>
      <c r="D1856" s="195">
        <v>5</v>
      </c>
      <c r="E1856" s="195">
        <v>371</v>
      </c>
      <c r="F1856" s="195" t="s">
        <v>5144</v>
      </c>
      <c r="G1856" s="195" t="s">
        <v>161</v>
      </c>
      <c r="H1856" s="195">
        <v>91</v>
      </c>
      <c r="I1856" s="36" t="str">
        <f t="shared" si="28"/>
        <v>Buss, Nick</v>
      </c>
    </row>
    <row r="1857" spans="1:9" x14ac:dyDescent="0.3">
      <c r="A1857" s="195">
        <v>1856</v>
      </c>
      <c r="B1857" s="195">
        <v>503351</v>
      </c>
      <c r="C1857" s="195">
        <v>1</v>
      </c>
      <c r="D1857" s="195">
        <v>1</v>
      </c>
      <c r="E1857" s="195">
        <v>372</v>
      </c>
      <c r="F1857" s="195" t="s">
        <v>5093</v>
      </c>
      <c r="G1857" s="195" t="s">
        <v>89</v>
      </c>
      <c r="H1857" s="195">
        <v>372</v>
      </c>
      <c r="I1857" s="36" t="str">
        <f t="shared" si="28"/>
        <v>Lalli, Blake</v>
      </c>
    </row>
    <row r="1858" spans="1:9" x14ac:dyDescent="0.3">
      <c r="A1858" s="195">
        <v>1857</v>
      </c>
      <c r="B1858" s="195">
        <v>434604</v>
      </c>
      <c r="C1858" s="195">
        <v>0.91747471570000005</v>
      </c>
      <c r="D1858" s="195">
        <v>2</v>
      </c>
      <c r="E1858" s="195">
        <v>372</v>
      </c>
      <c r="F1858" s="195" t="s">
        <v>392</v>
      </c>
      <c r="G1858" s="195" t="s">
        <v>221</v>
      </c>
      <c r="H1858" s="195">
        <v>447</v>
      </c>
      <c r="I1858" s="36" t="str">
        <f t="shared" si="28"/>
        <v>Morse, Mike</v>
      </c>
    </row>
    <row r="1859" spans="1:9" x14ac:dyDescent="0.3">
      <c r="A1859" s="195">
        <v>1858</v>
      </c>
      <c r="B1859" s="195">
        <v>448605</v>
      </c>
      <c r="C1859" s="195">
        <v>0.915718052</v>
      </c>
      <c r="D1859" s="195">
        <v>3</v>
      </c>
      <c r="E1859" s="195">
        <v>372</v>
      </c>
      <c r="F1859" s="195" t="s">
        <v>207</v>
      </c>
      <c r="G1859" s="195" t="s">
        <v>63</v>
      </c>
      <c r="H1859" s="195">
        <v>590</v>
      </c>
      <c r="I1859" s="36" t="str">
        <f t="shared" ref="I1859:I1922" si="29">F1859&amp;", "&amp;G1859</f>
        <v>Ruggiano, Justin</v>
      </c>
    </row>
    <row r="1860" spans="1:9" x14ac:dyDescent="0.3">
      <c r="A1860" s="195">
        <v>1859</v>
      </c>
      <c r="B1860" s="195">
        <v>430603</v>
      </c>
      <c r="C1860" s="195">
        <v>0.89245082649999996</v>
      </c>
      <c r="D1860" s="195">
        <v>4</v>
      </c>
      <c r="E1860" s="195">
        <v>372</v>
      </c>
      <c r="F1860" s="195" t="s">
        <v>448</v>
      </c>
      <c r="G1860" s="195" t="s">
        <v>472</v>
      </c>
      <c r="H1860" s="195">
        <v>353</v>
      </c>
      <c r="I1860" s="36" t="str">
        <f t="shared" si="29"/>
        <v>Kelly, Don</v>
      </c>
    </row>
    <row r="1861" spans="1:9" x14ac:dyDescent="0.3">
      <c r="A1861" s="195">
        <v>1860</v>
      </c>
      <c r="B1861" s="195">
        <v>407781</v>
      </c>
      <c r="C1861" s="195">
        <v>0.8826102213</v>
      </c>
      <c r="D1861" s="195">
        <v>5</v>
      </c>
      <c r="E1861" s="195">
        <v>372</v>
      </c>
      <c r="F1861" s="195" t="s">
        <v>46</v>
      </c>
      <c r="G1861" s="195" t="s">
        <v>45</v>
      </c>
      <c r="H1861" s="195">
        <v>95</v>
      </c>
      <c r="I1861" s="36" t="str">
        <f t="shared" si="29"/>
        <v>Byrd, Marlon</v>
      </c>
    </row>
    <row r="1862" spans="1:9" x14ac:dyDescent="0.3">
      <c r="A1862" s="195">
        <v>1861</v>
      </c>
      <c r="B1862" s="195">
        <v>571875</v>
      </c>
      <c r="C1862" s="195">
        <v>1</v>
      </c>
      <c r="D1862" s="195">
        <v>1</v>
      </c>
      <c r="E1862" s="195">
        <v>373</v>
      </c>
      <c r="F1862" s="195" t="s">
        <v>3000</v>
      </c>
      <c r="G1862" s="195" t="s">
        <v>424</v>
      </c>
      <c r="H1862" s="195">
        <v>373</v>
      </c>
      <c r="I1862" s="36" t="str">
        <f t="shared" si="29"/>
        <v>Lamb, Jake</v>
      </c>
    </row>
    <row r="1863" spans="1:9" x14ac:dyDescent="0.3">
      <c r="A1863" s="195">
        <v>1862</v>
      </c>
      <c r="B1863" s="195">
        <v>641355</v>
      </c>
      <c r="C1863" s="195">
        <v>0.89630069980000004</v>
      </c>
      <c r="D1863" s="195">
        <v>2</v>
      </c>
      <c r="E1863" s="195">
        <v>373</v>
      </c>
      <c r="F1863" s="195" t="s">
        <v>6274</v>
      </c>
      <c r="G1863" s="195" t="s">
        <v>205</v>
      </c>
      <c r="H1863" s="195">
        <v>52</v>
      </c>
      <c r="I1863" s="36" t="str">
        <f t="shared" si="29"/>
        <v>Bellinger, Cody</v>
      </c>
    </row>
    <row r="1864" spans="1:9" x14ac:dyDescent="0.3">
      <c r="A1864" s="195">
        <v>1863</v>
      </c>
      <c r="B1864" s="195">
        <v>474832</v>
      </c>
      <c r="C1864" s="195">
        <v>0.89090906290000005</v>
      </c>
      <c r="D1864" s="195">
        <v>3</v>
      </c>
      <c r="E1864" s="195">
        <v>373</v>
      </c>
      <c r="F1864" s="195" t="s">
        <v>19</v>
      </c>
      <c r="G1864" s="195" t="s">
        <v>18</v>
      </c>
      <c r="H1864" s="195">
        <v>53</v>
      </c>
      <c r="I1864" s="36" t="str">
        <f t="shared" si="29"/>
        <v>Belt, Brandon</v>
      </c>
    </row>
    <row r="1865" spans="1:9" x14ac:dyDescent="0.3">
      <c r="A1865" s="195">
        <v>1864</v>
      </c>
      <c r="B1865" s="195">
        <v>598265</v>
      </c>
      <c r="C1865" s="195">
        <v>0.8593023434</v>
      </c>
      <c r="D1865" s="195">
        <v>4</v>
      </c>
      <c r="E1865" s="195">
        <v>373</v>
      </c>
      <c r="F1865" s="195" t="s">
        <v>36</v>
      </c>
      <c r="G1865" s="195" t="s">
        <v>2538</v>
      </c>
      <c r="H1865" s="195">
        <v>74</v>
      </c>
      <c r="I1865" s="36" t="str">
        <f t="shared" si="29"/>
        <v>Bradley, Jackie</v>
      </c>
    </row>
    <row r="1866" spans="1:9" x14ac:dyDescent="0.3">
      <c r="A1866" s="195">
        <v>1865</v>
      </c>
      <c r="B1866" s="195">
        <v>592178</v>
      </c>
      <c r="C1866" s="195">
        <v>0.84088977170000001</v>
      </c>
      <c r="D1866" s="195">
        <v>5</v>
      </c>
      <c r="E1866" s="195">
        <v>373</v>
      </c>
      <c r="F1866" s="195" t="s">
        <v>3891</v>
      </c>
      <c r="G1866" s="195" t="s">
        <v>1758</v>
      </c>
      <c r="H1866" s="195">
        <v>87</v>
      </c>
      <c r="I1866" s="36" t="str">
        <f t="shared" si="29"/>
        <v>Bryant, Kris</v>
      </c>
    </row>
    <row r="1867" spans="1:9" x14ac:dyDescent="0.3">
      <c r="A1867" s="195">
        <v>1866</v>
      </c>
      <c r="B1867" s="195">
        <v>543432</v>
      </c>
      <c r="C1867" s="195">
        <v>1</v>
      </c>
      <c r="D1867" s="195">
        <v>1</v>
      </c>
      <c r="E1867" s="195">
        <v>374</v>
      </c>
      <c r="F1867" s="195" t="s">
        <v>313</v>
      </c>
      <c r="G1867" s="195" t="s">
        <v>38</v>
      </c>
      <c r="H1867" s="195">
        <v>374</v>
      </c>
      <c r="I1867" s="36" t="str">
        <f t="shared" si="29"/>
        <v>Lavarnway, Ryan</v>
      </c>
    </row>
    <row r="1868" spans="1:9" x14ac:dyDescent="0.3">
      <c r="A1868" s="195">
        <v>1867</v>
      </c>
      <c r="B1868" s="195">
        <v>572863</v>
      </c>
      <c r="C1868" s="195">
        <v>0.89285118119999995</v>
      </c>
      <c r="D1868" s="195">
        <v>2</v>
      </c>
      <c r="E1868" s="195">
        <v>374</v>
      </c>
      <c r="F1868" s="195" t="s">
        <v>3967</v>
      </c>
      <c r="G1868" s="195" t="s">
        <v>373</v>
      </c>
      <c r="H1868" s="195">
        <v>244</v>
      </c>
      <c r="I1868" s="36" t="str">
        <f t="shared" si="29"/>
        <v>Garneau, Dustin</v>
      </c>
    </row>
    <row r="1869" spans="1:9" x14ac:dyDescent="0.3">
      <c r="A1869" s="195">
        <v>1868</v>
      </c>
      <c r="B1869" s="195">
        <v>477165</v>
      </c>
      <c r="C1869" s="195">
        <v>0.80925677630000004</v>
      </c>
      <c r="D1869" s="195">
        <v>3</v>
      </c>
      <c r="E1869" s="195">
        <v>374</v>
      </c>
      <c r="F1869" s="195" t="s">
        <v>530</v>
      </c>
      <c r="G1869" s="195" t="s">
        <v>55</v>
      </c>
      <c r="H1869" s="195">
        <v>720</v>
      </c>
      <c r="I1869" s="36" t="str">
        <f t="shared" si="29"/>
        <v>Wallace, Brett</v>
      </c>
    </row>
    <row r="1870" spans="1:9" x14ac:dyDescent="0.3">
      <c r="A1870" s="195">
        <v>1869</v>
      </c>
      <c r="B1870" s="195">
        <v>474233</v>
      </c>
      <c r="C1870" s="195">
        <v>0.797604498</v>
      </c>
      <c r="D1870" s="195">
        <v>4</v>
      </c>
      <c r="E1870" s="195">
        <v>374</v>
      </c>
      <c r="F1870" s="195" t="s">
        <v>338</v>
      </c>
      <c r="G1870" s="195" t="s">
        <v>26</v>
      </c>
      <c r="H1870" s="195">
        <v>138</v>
      </c>
      <c r="I1870" s="36" t="str">
        <f t="shared" si="29"/>
        <v>Conger, Hank</v>
      </c>
    </row>
    <row r="1871" spans="1:9" x14ac:dyDescent="0.3">
      <c r="A1871" s="195">
        <v>1870</v>
      </c>
      <c r="B1871" s="195">
        <v>571679</v>
      </c>
      <c r="C1871" s="195">
        <v>0.78932771349999997</v>
      </c>
      <c r="D1871" s="195">
        <v>5</v>
      </c>
      <c r="E1871" s="195">
        <v>374</v>
      </c>
      <c r="F1871" s="195" t="s">
        <v>6494</v>
      </c>
      <c r="G1871" s="195" t="s">
        <v>88</v>
      </c>
      <c r="H1871" s="195">
        <v>230</v>
      </c>
      <c r="I1871" s="36" t="str">
        <f t="shared" si="29"/>
        <v>Freitas, David</v>
      </c>
    </row>
    <row r="1872" spans="1:9" x14ac:dyDescent="0.3">
      <c r="A1872" s="195">
        <v>1871</v>
      </c>
      <c r="B1872" s="195">
        <v>543434</v>
      </c>
      <c r="C1872" s="195">
        <v>1</v>
      </c>
      <c r="D1872" s="195">
        <v>1</v>
      </c>
      <c r="E1872" s="195">
        <v>375</v>
      </c>
      <c r="F1872" s="195" t="s">
        <v>534</v>
      </c>
      <c r="G1872" s="195" t="s">
        <v>55</v>
      </c>
      <c r="H1872" s="195">
        <v>375</v>
      </c>
      <c r="I1872" s="36" t="str">
        <f t="shared" si="29"/>
        <v>Lawrie, Brett</v>
      </c>
    </row>
    <row r="1873" spans="1:9" x14ac:dyDescent="0.3">
      <c r="A1873" s="195">
        <v>1872</v>
      </c>
      <c r="B1873" s="195">
        <v>570481</v>
      </c>
      <c r="C1873" s="195">
        <v>0.91329301480000002</v>
      </c>
      <c r="D1873" s="195">
        <v>2</v>
      </c>
      <c r="E1873" s="195">
        <v>375</v>
      </c>
      <c r="F1873" s="195" t="s">
        <v>121</v>
      </c>
      <c r="G1873" s="195" t="s">
        <v>403</v>
      </c>
      <c r="H1873" s="195">
        <v>261</v>
      </c>
      <c r="I1873" s="36" t="str">
        <f t="shared" si="29"/>
        <v>Gonzalez, Erik</v>
      </c>
    </row>
    <row r="1874" spans="1:9" x14ac:dyDescent="0.3">
      <c r="A1874" s="195">
        <v>1873</v>
      </c>
      <c r="B1874" s="195">
        <v>506703</v>
      </c>
      <c r="C1874" s="195">
        <v>0.82246874859999997</v>
      </c>
      <c r="D1874" s="195">
        <v>3</v>
      </c>
      <c r="E1874" s="195">
        <v>375</v>
      </c>
      <c r="F1874" s="195" t="s">
        <v>302</v>
      </c>
      <c r="G1874" s="195" t="s">
        <v>306</v>
      </c>
      <c r="H1874" s="195">
        <v>599</v>
      </c>
      <c r="I1874" s="36" t="str">
        <f t="shared" si="29"/>
        <v>Sanchez, Adrian</v>
      </c>
    </row>
    <row r="1875" spans="1:9" x14ac:dyDescent="0.3">
      <c r="A1875" s="195">
        <v>1874</v>
      </c>
      <c r="B1875" s="195">
        <v>518586</v>
      </c>
      <c r="C1875" s="195">
        <v>0.7672567307</v>
      </c>
      <c r="D1875" s="195">
        <v>4</v>
      </c>
      <c r="E1875" s="195">
        <v>375</v>
      </c>
      <c r="F1875" s="195" t="s">
        <v>867</v>
      </c>
      <c r="G1875" s="195" t="s">
        <v>24</v>
      </c>
      <c r="H1875" s="195">
        <v>154</v>
      </c>
      <c r="I1875" s="36" t="str">
        <f t="shared" si="29"/>
        <v>Culberson, Charlie</v>
      </c>
    </row>
    <row r="1876" spans="1:9" x14ac:dyDescent="0.3">
      <c r="A1876" s="195">
        <v>1875</v>
      </c>
      <c r="B1876" s="195">
        <v>456781</v>
      </c>
      <c r="C1876" s="195">
        <v>0.75632322969999999</v>
      </c>
      <c r="D1876" s="195">
        <v>5</v>
      </c>
      <c r="E1876" s="195">
        <v>375</v>
      </c>
      <c r="F1876" s="195" t="s">
        <v>917</v>
      </c>
      <c r="G1876" s="195" t="s">
        <v>918</v>
      </c>
      <c r="H1876" s="195">
        <v>642</v>
      </c>
      <c r="I1876" s="36" t="str">
        <f t="shared" si="29"/>
        <v>Solano, Donovan</v>
      </c>
    </row>
    <row r="1877" spans="1:9" x14ac:dyDescent="0.3">
      <c r="A1877" s="195">
        <v>1876</v>
      </c>
      <c r="B1877" s="195">
        <v>518934</v>
      </c>
      <c r="C1877" s="195">
        <v>1</v>
      </c>
      <c r="D1877" s="195">
        <v>1</v>
      </c>
      <c r="E1877" s="195">
        <v>376</v>
      </c>
      <c r="F1877" s="195" t="s">
        <v>508</v>
      </c>
      <c r="G1877" s="195" t="s">
        <v>507</v>
      </c>
      <c r="H1877" s="195">
        <v>376</v>
      </c>
      <c r="I1877" s="36" t="str">
        <f t="shared" si="29"/>
        <v>LeMahieu, DJ</v>
      </c>
    </row>
    <row r="1878" spans="1:9" x14ac:dyDescent="0.3">
      <c r="A1878" s="195">
        <v>1877</v>
      </c>
      <c r="B1878" s="195">
        <v>624428</v>
      </c>
      <c r="C1878" s="195">
        <v>0.9029368243</v>
      </c>
      <c r="D1878" s="195">
        <v>2</v>
      </c>
      <c r="E1878" s="195">
        <v>376</v>
      </c>
      <c r="F1878" s="195" t="s">
        <v>111</v>
      </c>
      <c r="G1878" s="195" t="s">
        <v>148</v>
      </c>
      <c r="H1878" s="195">
        <v>224</v>
      </c>
      <c r="I1878" s="36" t="str">
        <f t="shared" si="29"/>
        <v>Frazier, Adam</v>
      </c>
    </row>
    <row r="1879" spans="1:9" x14ac:dyDescent="0.3">
      <c r="A1879" s="195">
        <v>1878</v>
      </c>
      <c r="B1879" s="195">
        <v>514917</v>
      </c>
      <c r="C1879" s="195">
        <v>0.88388447439999995</v>
      </c>
      <c r="D1879" s="195">
        <v>3</v>
      </c>
      <c r="E1879" s="195">
        <v>376</v>
      </c>
      <c r="F1879" s="195" t="s">
        <v>286</v>
      </c>
      <c r="G1879" s="195" t="s">
        <v>367</v>
      </c>
      <c r="H1879" s="195">
        <v>300</v>
      </c>
      <c r="I1879" s="36" t="str">
        <f t="shared" si="29"/>
        <v>Hernandez, Cesar</v>
      </c>
    </row>
    <row r="1880" spans="1:9" x14ac:dyDescent="0.3">
      <c r="A1880" s="195">
        <v>1879</v>
      </c>
      <c r="B1880" s="195">
        <v>542255</v>
      </c>
      <c r="C1880" s="195">
        <v>0.87875179960000005</v>
      </c>
      <c r="D1880" s="195">
        <v>4</v>
      </c>
      <c r="E1880" s="195">
        <v>376</v>
      </c>
      <c r="F1880" s="195" t="s">
        <v>2968</v>
      </c>
      <c r="G1880" s="195" t="s">
        <v>2969</v>
      </c>
      <c r="H1880" s="195">
        <v>329</v>
      </c>
      <c r="I1880" s="36" t="str">
        <f t="shared" si="29"/>
        <v>Inciarte, Ender</v>
      </c>
    </row>
    <row r="1881" spans="1:9" x14ac:dyDescent="0.3">
      <c r="A1881" s="195">
        <v>1880</v>
      </c>
      <c r="B1881" s="195">
        <v>543939</v>
      </c>
      <c r="C1881" s="195">
        <v>0.85949415019999997</v>
      </c>
      <c r="D1881" s="195">
        <v>5</v>
      </c>
      <c r="E1881" s="195">
        <v>376</v>
      </c>
      <c r="F1881" s="195" t="s">
        <v>2518</v>
      </c>
      <c r="G1881" s="195" t="s">
        <v>2519</v>
      </c>
      <c r="H1881" s="195">
        <v>738</v>
      </c>
      <c r="I1881" s="36" t="str">
        <f t="shared" si="29"/>
        <v>Wong, Kolten</v>
      </c>
    </row>
    <row r="1882" spans="1:9" x14ac:dyDescent="0.3">
      <c r="A1882" s="195">
        <v>1881</v>
      </c>
      <c r="B1882" s="195">
        <v>493193</v>
      </c>
      <c r="C1882" s="195">
        <v>1</v>
      </c>
      <c r="D1882" s="195">
        <v>1</v>
      </c>
      <c r="E1882" s="195">
        <v>377</v>
      </c>
      <c r="F1882" s="195" t="s">
        <v>157</v>
      </c>
      <c r="G1882" s="195" t="s">
        <v>5223</v>
      </c>
      <c r="H1882" s="195">
        <v>377</v>
      </c>
      <c r="I1882" s="36" t="str">
        <f t="shared" si="29"/>
        <v>Lee, Dae-ho</v>
      </c>
    </row>
    <row r="1883" spans="1:9" x14ac:dyDescent="0.3">
      <c r="A1883" s="195">
        <v>1882</v>
      </c>
      <c r="B1883" s="195">
        <v>407781</v>
      </c>
      <c r="C1883" s="195">
        <v>0.93405113220000002</v>
      </c>
      <c r="D1883" s="195">
        <v>2</v>
      </c>
      <c r="E1883" s="195">
        <v>377</v>
      </c>
      <c r="F1883" s="195" t="s">
        <v>46</v>
      </c>
      <c r="G1883" s="195" t="s">
        <v>45</v>
      </c>
      <c r="H1883" s="195">
        <v>95</v>
      </c>
      <c r="I1883" s="36" t="str">
        <f t="shared" si="29"/>
        <v>Byrd, Marlon</v>
      </c>
    </row>
    <row r="1884" spans="1:9" x14ac:dyDescent="0.3">
      <c r="A1884" s="195">
        <v>1883</v>
      </c>
      <c r="B1884" s="195">
        <v>429711</v>
      </c>
      <c r="C1884" s="195">
        <v>0.91176292780000001</v>
      </c>
      <c r="D1884" s="195">
        <v>3</v>
      </c>
      <c r="E1884" s="195">
        <v>377</v>
      </c>
      <c r="F1884" s="195" t="s">
        <v>126</v>
      </c>
      <c r="G1884" s="195" t="s">
        <v>125</v>
      </c>
      <c r="H1884" s="195">
        <v>280</v>
      </c>
      <c r="I1884" s="36" t="str">
        <f t="shared" si="29"/>
        <v>Gutierrez, Franklin</v>
      </c>
    </row>
    <row r="1885" spans="1:9" x14ac:dyDescent="0.3">
      <c r="A1885" s="195">
        <v>1884</v>
      </c>
      <c r="B1885" s="195">
        <v>346874</v>
      </c>
      <c r="C1885" s="195">
        <v>0.86162669349999998</v>
      </c>
      <c r="D1885" s="195">
        <v>4</v>
      </c>
      <c r="E1885" s="195">
        <v>377</v>
      </c>
      <c r="F1885" s="195" t="s">
        <v>391</v>
      </c>
      <c r="G1885" s="195" t="s">
        <v>189</v>
      </c>
      <c r="H1885" s="195">
        <v>696</v>
      </c>
      <c r="I1885" s="36" t="str">
        <f t="shared" si="29"/>
        <v>Uribe, Juan</v>
      </c>
    </row>
    <row r="1886" spans="1:9" x14ac:dyDescent="0.3">
      <c r="A1886" s="195">
        <v>1885</v>
      </c>
      <c r="B1886" s="195">
        <v>448605</v>
      </c>
      <c r="C1886" s="195">
        <v>0.85872989730000004</v>
      </c>
      <c r="D1886" s="195">
        <v>5</v>
      </c>
      <c r="E1886" s="195">
        <v>377</v>
      </c>
      <c r="F1886" s="195" t="s">
        <v>207</v>
      </c>
      <c r="G1886" s="195" t="s">
        <v>63</v>
      </c>
      <c r="H1886" s="195">
        <v>590</v>
      </c>
      <c r="I1886" s="36" t="str">
        <f t="shared" si="29"/>
        <v>Ruggiano, Justin</v>
      </c>
    </row>
    <row r="1887" spans="1:9" x14ac:dyDescent="0.3">
      <c r="A1887" s="195">
        <v>1886</v>
      </c>
      <c r="B1887" s="195">
        <v>506702</v>
      </c>
      <c r="C1887" s="195">
        <v>1</v>
      </c>
      <c r="D1887" s="195">
        <v>1</v>
      </c>
      <c r="E1887" s="195">
        <v>378</v>
      </c>
      <c r="F1887" s="195" t="s">
        <v>961</v>
      </c>
      <c r="G1887" s="195" t="s">
        <v>962</v>
      </c>
      <c r="H1887" s="195">
        <v>378</v>
      </c>
      <c r="I1887" s="36" t="str">
        <f t="shared" si="29"/>
        <v>Leon, Sandy</v>
      </c>
    </row>
    <row r="1888" spans="1:9" x14ac:dyDescent="0.3">
      <c r="A1888" s="195">
        <v>1887</v>
      </c>
      <c r="B1888" s="195">
        <v>518542</v>
      </c>
      <c r="C1888" s="195">
        <v>0.816571991</v>
      </c>
      <c r="D1888" s="195">
        <v>2</v>
      </c>
      <c r="E1888" s="195">
        <v>378</v>
      </c>
      <c r="F1888" s="195" t="s">
        <v>2679</v>
      </c>
      <c r="G1888" s="195" t="s">
        <v>189</v>
      </c>
      <c r="H1888" s="195">
        <v>122</v>
      </c>
      <c r="I1888" s="36" t="str">
        <f t="shared" si="29"/>
        <v>Centeno, Juan</v>
      </c>
    </row>
    <row r="1889" spans="1:9" x14ac:dyDescent="0.3">
      <c r="A1889" s="195">
        <v>1888</v>
      </c>
      <c r="B1889" s="195">
        <v>444489</v>
      </c>
      <c r="C1889" s="195">
        <v>0.81031429160000001</v>
      </c>
      <c r="D1889" s="195">
        <v>3</v>
      </c>
      <c r="E1889" s="195">
        <v>378</v>
      </c>
      <c r="F1889" s="195" t="s">
        <v>5056</v>
      </c>
      <c r="G1889" s="195" t="s">
        <v>4599</v>
      </c>
      <c r="H1889" s="195">
        <v>521</v>
      </c>
      <c r="I1889" s="36" t="str">
        <f t="shared" si="29"/>
        <v>Pina, Manuel</v>
      </c>
    </row>
    <row r="1890" spans="1:9" x14ac:dyDescent="0.3">
      <c r="A1890" s="195">
        <v>1889</v>
      </c>
      <c r="B1890" s="195">
        <v>519222</v>
      </c>
      <c r="C1890" s="195">
        <v>0.78978012939999997</v>
      </c>
      <c r="D1890" s="195">
        <v>4</v>
      </c>
      <c r="E1890" s="195">
        <v>378</v>
      </c>
      <c r="F1890" s="195" t="s">
        <v>322</v>
      </c>
      <c r="G1890" s="195" t="s">
        <v>141</v>
      </c>
      <c r="H1890" s="195">
        <v>581</v>
      </c>
      <c r="I1890" s="36" t="str">
        <f t="shared" si="29"/>
        <v>Romine, Austin</v>
      </c>
    </row>
    <row r="1891" spans="1:9" x14ac:dyDescent="0.3">
      <c r="A1891" s="195">
        <v>1890</v>
      </c>
      <c r="B1891" s="195">
        <v>543376</v>
      </c>
      <c r="C1891" s="195">
        <v>0.74468521750000005</v>
      </c>
      <c r="D1891" s="195">
        <v>5</v>
      </c>
      <c r="E1891" s="195">
        <v>378</v>
      </c>
      <c r="F1891" s="195" t="s">
        <v>2489</v>
      </c>
      <c r="G1891" s="195" t="s">
        <v>2510</v>
      </c>
      <c r="H1891" s="195">
        <v>346</v>
      </c>
      <c r="I1891" s="36" t="str">
        <f t="shared" si="29"/>
        <v>Joseph, Caleb</v>
      </c>
    </row>
    <row r="1892" spans="1:9" x14ac:dyDescent="0.3">
      <c r="A1892" s="195">
        <v>1891</v>
      </c>
      <c r="B1892" s="195">
        <v>624407</v>
      </c>
      <c r="C1892" s="195">
        <v>1</v>
      </c>
      <c r="D1892" s="195">
        <v>1</v>
      </c>
      <c r="E1892" s="195">
        <v>379</v>
      </c>
      <c r="F1892" s="195" t="s">
        <v>6699</v>
      </c>
      <c r="G1892" s="195" t="s">
        <v>6700</v>
      </c>
      <c r="H1892" s="195">
        <v>379</v>
      </c>
      <c r="I1892" s="36" t="str">
        <f t="shared" si="29"/>
        <v>Lin, Tzu-Wei</v>
      </c>
    </row>
    <row r="1893" spans="1:9" x14ac:dyDescent="0.3">
      <c r="A1893" s="195">
        <v>1892</v>
      </c>
      <c r="B1893" s="195">
        <v>642707</v>
      </c>
      <c r="C1893" s="195">
        <v>0.89270115419999996</v>
      </c>
      <c r="D1893" s="195">
        <v>2</v>
      </c>
      <c r="E1893" s="195">
        <v>379</v>
      </c>
      <c r="F1893" s="195" t="s">
        <v>6320</v>
      </c>
      <c r="G1893" s="195" t="s">
        <v>71</v>
      </c>
      <c r="H1893" s="195">
        <v>142</v>
      </c>
      <c r="I1893" s="36" t="str">
        <f t="shared" si="29"/>
        <v>Cordoba, Allen</v>
      </c>
    </row>
    <row r="1894" spans="1:9" x14ac:dyDescent="0.3">
      <c r="A1894" s="195">
        <v>1893</v>
      </c>
      <c r="B1894" s="195">
        <v>595777</v>
      </c>
      <c r="C1894" s="195">
        <v>0.87768784420000001</v>
      </c>
      <c r="D1894" s="195">
        <v>3</v>
      </c>
      <c r="E1894" s="195">
        <v>379</v>
      </c>
      <c r="F1894" s="195" t="s">
        <v>4633</v>
      </c>
      <c r="G1894" s="195" t="s">
        <v>4634</v>
      </c>
      <c r="H1894" s="195">
        <v>535</v>
      </c>
      <c r="I1894" s="36" t="str">
        <f t="shared" si="29"/>
        <v>Profar, Jurickson</v>
      </c>
    </row>
    <row r="1895" spans="1:9" x14ac:dyDescent="0.3">
      <c r="A1895" s="195">
        <v>1894</v>
      </c>
      <c r="B1895" s="195">
        <v>645277</v>
      </c>
      <c r="C1895" s="195">
        <v>0.79134658930000001</v>
      </c>
      <c r="D1895" s="195">
        <v>4</v>
      </c>
      <c r="E1895" s="195">
        <v>379</v>
      </c>
      <c r="F1895" s="195" t="s">
        <v>6534</v>
      </c>
      <c r="G1895" s="195" t="s">
        <v>6535</v>
      </c>
      <c r="H1895" s="195">
        <v>11</v>
      </c>
      <c r="I1895" s="36" t="str">
        <f t="shared" si="29"/>
        <v>Albies, Ozzie</v>
      </c>
    </row>
    <row r="1896" spans="1:9" x14ac:dyDescent="0.3">
      <c r="A1896" s="195">
        <v>1895</v>
      </c>
      <c r="B1896" s="195">
        <v>596143</v>
      </c>
      <c r="C1896" s="195">
        <v>0.77878593129999996</v>
      </c>
      <c r="D1896" s="195">
        <v>5</v>
      </c>
      <c r="E1896" s="195">
        <v>379</v>
      </c>
      <c r="F1896" s="195" t="s">
        <v>3026</v>
      </c>
      <c r="G1896" s="195" t="s">
        <v>95</v>
      </c>
      <c r="H1896" s="195">
        <v>610</v>
      </c>
      <c r="I1896" s="36" t="str">
        <f t="shared" si="29"/>
        <v>Sardinas, Luis</v>
      </c>
    </row>
    <row r="1897" spans="1:9" x14ac:dyDescent="0.3">
      <c r="A1897" s="195">
        <v>1896</v>
      </c>
      <c r="B1897" s="195">
        <v>452252</v>
      </c>
      <c r="C1897" s="195">
        <v>1</v>
      </c>
      <c r="D1897" s="195">
        <v>1</v>
      </c>
      <c r="E1897" s="195">
        <v>380</v>
      </c>
      <c r="F1897" s="195" t="s">
        <v>395</v>
      </c>
      <c r="G1897" s="195" t="s">
        <v>148</v>
      </c>
      <c r="H1897" s="195">
        <v>380</v>
      </c>
      <c r="I1897" s="36" t="str">
        <f t="shared" si="29"/>
        <v>Lind, Adam</v>
      </c>
    </row>
    <row r="1898" spans="1:9" x14ac:dyDescent="0.3">
      <c r="A1898" s="195">
        <v>1897</v>
      </c>
      <c r="B1898" s="195">
        <v>456665</v>
      </c>
      <c r="C1898" s="195">
        <v>0.93761138070000005</v>
      </c>
      <c r="D1898" s="195">
        <v>2</v>
      </c>
      <c r="E1898" s="195">
        <v>380</v>
      </c>
      <c r="F1898" s="195" t="s">
        <v>330</v>
      </c>
      <c r="G1898" s="195" t="s">
        <v>274</v>
      </c>
      <c r="H1898" s="195">
        <v>495</v>
      </c>
      <c r="I1898" s="36" t="str">
        <f t="shared" si="29"/>
        <v>Pearce, Steven</v>
      </c>
    </row>
    <row r="1899" spans="1:9" x14ac:dyDescent="0.3">
      <c r="A1899" s="195">
        <v>1898</v>
      </c>
      <c r="B1899" s="195">
        <v>408236</v>
      </c>
      <c r="C1899" s="195">
        <v>0.92081551530000005</v>
      </c>
      <c r="D1899" s="195">
        <v>3</v>
      </c>
      <c r="E1899" s="195">
        <v>380</v>
      </c>
      <c r="F1899" s="195" t="s">
        <v>121</v>
      </c>
      <c r="G1899" s="195" t="s">
        <v>306</v>
      </c>
      <c r="H1899" s="195">
        <v>259</v>
      </c>
      <c r="I1899" s="36" t="str">
        <f t="shared" si="29"/>
        <v>Gonzalez, Adrian</v>
      </c>
    </row>
    <row r="1900" spans="1:9" x14ac:dyDescent="0.3">
      <c r="A1900" s="195">
        <v>1899</v>
      </c>
      <c r="B1900" s="195">
        <v>408234</v>
      </c>
      <c r="C1900" s="195">
        <v>0.91224378120000005</v>
      </c>
      <c r="D1900" s="195">
        <v>4</v>
      </c>
      <c r="E1900" s="195">
        <v>380</v>
      </c>
      <c r="F1900" s="195" t="s">
        <v>49</v>
      </c>
      <c r="G1900" s="195" t="s">
        <v>258</v>
      </c>
      <c r="H1900" s="195">
        <v>98</v>
      </c>
      <c r="I1900" s="36" t="str">
        <f t="shared" si="29"/>
        <v>Cabrera, Miguel</v>
      </c>
    </row>
    <row r="1901" spans="1:9" x14ac:dyDescent="0.3">
      <c r="A1901" s="195">
        <v>1900</v>
      </c>
      <c r="B1901" s="195">
        <v>405395</v>
      </c>
      <c r="C1901" s="195">
        <v>0.89235841959999995</v>
      </c>
      <c r="D1901" s="195">
        <v>5</v>
      </c>
      <c r="E1901" s="195">
        <v>380</v>
      </c>
      <c r="F1901" s="195" t="s">
        <v>406</v>
      </c>
      <c r="G1901" s="195" t="s">
        <v>405</v>
      </c>
      <c r="H1901" s="195">
        <v>538</v>
      </c>
      <c r="I1901" s="36" t="str">
        <f t="shared" si="29"/>
        <v>Pujols, Albert</v>
      </c>
    </row>
    <row r="1902" spans="1:9" x14ac:dyDescent="0.3">
      <c r="A1902" s="195">
        <v>1901</v>
      </c>
      <c r="B1902" s="195">
        <v>596019</v>
      </c>
      <c r="C1902" s="195">
        <v>1</v>
      </c>
      <c r="D1902" s="195">
        <v>1</v>
      </c>
      <c r="E1902" s="195">
        <v>381</v>
      </c>
      <c r="F1902" s="195" t="s">
        <v>4007</v>
      </c>
      <c r="G1902" s="195" t="s">
        <v>108</v>
      </c>
      <c r="H1902" s="195">
        <v>381</v>
      </c>
      <c r="I1902" s="36" t="str">
        <f t="shared" si="29"/>
        <v>Lindor, Francisco</v>
      </c>
    </row>
    <row r="1903" spans="1:9" x14ac:dyDescent="0.3">
      <c r="A1903" s="195">
        <v>1902</v>
      </c>
      <c r="B1903" s="195">
        <v>608070</v>
      </c>
      <c r="C1903" s="195">
        <v>0.92893129259999996</v>
      </c>
      <c r="D1903" s="195">
        <v>2</v>
      </c>
      <c r="E1903" s="195">
        <v>381</v>
      </c>
      <c r="F1903" s="195" t="s">
        <v>194</v>
      </c>
      <c r="G1903" s="195" t="s">
        <v>15</v>
      </c>
      <c r="H1903" s="195">
        <v>543</v>
      </c>
      <c r="I1903" s="36" t="str">
        <f t="shared" si="29"/>
        <v>Ramirez, Jose</v>
      </c>
    </row>
    <row r="1904" spans="1:9" x14ac:dyDescent="0.3">
      <c r="A1904" s="195">
        <v>1903</v>
      </c>
      <c r="B1904" s="195">
        <v>593871</v>
      </c>
      <c r="C1904" s="195">
        <v>0.91026109060000004</v>
      </c>
      <c r="D1904" s="195">
        <v>3</v>
      </c>
      <c r="E1904" s="195">
        <v>381</v>
      </c>
      <c r="F1904" s="195" t="s">
        <v>315</v>
      </c>
      <c r="G1904" s="195" t="s">
        <v>284</v>
      </c>
      <c r="H1904" s="195">
        <v>528</v>
      </c>
      <c r="I1904" s="36" t="str">
        <f t="shared" si="29"/>
        <v>Polanco, Jorge</v>
      </c>
    </row>
    <row r="1905" spans="1:9" x14ac:dyDescent="0.3">
      <c r="A1905" s="195">
        <v>1904</v>
      </c>
      <c r="B1905" s="195">
        <v>593428</v>
      </c>
      <c r="C1905" s="195">
        <v>0.90114876170000002</v>
      </c>
      <c r="D1905" s="195">
        <v>4</v>
      </c>
      <c r="E1905" s="195">
        <v>381</v>
      </c>
      <c r="F1905" s="195" t="s">
        <v>2536</v>
      </c>
      <c r="G1905" s="195" t="s">
        <v>2537</v>
      </c>
      <c r="H1905" s="195">
        <v>66</v>
      </c>
      <c r="I1905" s="36" t="str">
        <f t="shared" si="29"/>
        <v>Bogaerts, Xander</v>
      </c>
    </row>
    <row r="1906" spans="1:9" x14ac:dyDescent="0.3">
      <c r="A1906" s="195">
        <v>1905</v>
      </c>
      <c r="B1906" s="195">
        <v>608324</v>
      </c>
      <c r="C1906" s="195">
        <v>0.88633642700000004</v>
      </c>
      <c r="D1906" s="195">
        <v>5</v>
      </c>
      <c r="E1906" s="195">
        <v>381</v>
      </c>
      <c r="F1906" s="195" t="s">
        <v>4609</v>
      </c>
      <c r="G1906" s="195" t="s">
        <v>122</v>
      </c>
      <c r="H1906" s="195">
        <v>78</v>
      </c>
      <c r="I1906" s="36" t="str">
        <f t="shared" si="29"/>
        <v>Bregman, Alex</v>
      </c>
    </row>
    <row r="1907" spans="1:9" x14ac:dyDescent="0.3">
      <c r="A1907" s="195">
        <v>1906</v>
      </c>
      <c r="B1907" s="195">
        <v>542642</v>
      </c>
      <c r="C1907" s="195">
        <v>1</v>
      </c>
      <c r="D1907" s="195">
        <v>1</v>
      </c>
      <c r="E1907" s="195">
        <v>382</v>
      </c>
      <c r="F1907" s="195" t="s">
        <v>2077</v>
      </c>
      <c r="G1907" s="195" t="s">
        <v>6636</v>
      </c>
      <c r="H1907" s="195">
        <v>382</v>
      </c>
      <c r="I1907" s="36" t="str">
        <f t="shared" si="29"/>
        <v>Liriano, Rymer</v>
      </c>
    </row>
    <row r="1908" spans="1:9" x14ac:dyDescent="0.3">
      <c r="A1908" s="195">
        <v>1907</v>
      </c>
      <c r="B1908" s="195">
        <v>596129</v>
      </c>
      <c r="C1908" s="195">
        <v>0.94997030400000004</v>
      </c>
      <c r="D1908" s="195">
        <v>2</v>
      </c>
      <c r="E1908" s="195">
        <v>382</v>
      </c>
      <c r="F1908" s="195" t="s">
        <v>4608</v>
      </c>
      <c r="G1908" s="195" t="s">
        <v>283</v>
      </c>
      <c r="H1908" s="195">
        <v>712</v>
      </c>
      <c r="I1908" s="36" t="str">
        <f t="shared" si="29"/>
        <v>Vogelbach, Dan</v>
      </c>
    </row>
    <row r="1909" spans="1:9" x14ac:dyDescent="0.3">
      <c r="A1909" s="195">
        <v>1908</v>
      </c>
      <c r="B1909" s="195">
        <v>593525</v>
      </c>
      <c r="C1909" s="195">
        <v>0.93812442370000004</v>
      </c>
      <c r="D1909" s="195">
        <v>3</v>
      </c>
      <c r="E1909" s="195">
        <v>382</v>
      </c>
      <c r="F1909" s="195" t="s">
        <v>3903</v>
      </c>
      <c r="G1909" s="195" t="s">
        <v>3904</v>
      </c>
      <c r="H1909" s="195">
        <v>103</v>
      </c>
      <c r="I1909" s="36" t="str">
        <f t="shared" si="29"/>
        <v>Calixte, Orlando</v>
      </c>
    </row>
    <row r="1910" spans="1:9" x14ac:dyDescent="0.3">
      <c r="A1910" s="195">
        <v>1909</v>
      </c>
      <c r="B1910" s="195">
        <v>572241</v>
      </c>
      <c r="C1910" s="195">
        <v>0.93227299600000002</v>
      </c>
      <c r="D1910" s="195">
        <v>4</v>
      </c>
      <c r="E1910" s="195">
        <v>382</v>
      </c>
      <c r="F1910" s="195" t="s">
        <v>6651</v>
      </c>
      <c r="G1910" s="195" t="s">
        <v>88</v>
      </c>
      <c r="H1910" s="195">
        <v>724</v>
      </c>
      <c r="I1910" s="36" t="str">
        <f t="shared" si="29"/>
        <v>Washington, David</v>
      </c>
    </row>
    <row r="1911" spans="1:9" x14ac:dyDescent="0.3">
      <c r="A1911" s="195">
        <v>1910</v>
      </c>
      <c r="B1911" s="195">
        <v>592444</v>
      </c>
      <c r="C1911" s="195">
        <v>0.92242253230000004</v>
      </c>
      <c r="D1911" s="195">
        <v>5</v>
      </c>
      <c r="E1911" s="195">
        <v>382</v>
      </c>
      <c r="F1911" s="195" t="s">
        <v>149</v>
      </c>
      <c r="G1911" s="195" t="s">
        <v>5206</v>
      </c>
      <c r="H1911" s="195">
        <v>344</v>
      </c>
      <c r="I1911" s="36" t="str">
        <f t="shared" si="29"/>
        <v>Jones, JaCoby</v>
      </c>
    </row>
    <row r="1912" spans="1:9" x14ac:dyDescent="0.3">
      <c r="A1912" s="195">
        <v>1911</v>
      </c>
      <c r="B1912" s="195">
        <v>446653</v>
      </c>
      <c r="C1912" s="195">
        <v>1</v>
      </c>
      <c r="D1912" s="195">
        <v>1</v>
      </c>
      <c r="E1912" s="195">
        <v>383</v>
      </c>
      <c r="F1912" s="195" t="s">
        <v>319</v>
      </c>
      <c r="G1912" s="195" t="s">
        <v>15</v>
      </c>
      <c r="H1912" s="195">
        <v>383</v>
      </c>
      <c r="I1912" s="36" t="str">
        <f t="shared" si="29"/>
        <v>Lobaton, Jose</v>
      </c>
    </row>
    <row r="1913" spans="1:9" x14ac:dyDescent="0.3">
      <c r="A1913" s="195">
        <v>1912</v>
      </c>
      <c r="B1913" s="195">
        <v>434567</v>
      </c>
      <c r="C1913" s="195">
        <v>0.93597857240000004</v>
      </c>
      <c r="D1913" s="195">
        <v>2</v>
      </c>
      <c r="E1913" s="195">
        <v>383</v>
      </c>
      <c r="F1913" s="195" t="s">
        <v>411</v>
      </c>
      <c r="G1913" s="195" t="s">
        <v>410</v>
      </c>
      <c r="H1913" s="195">
        <v>645</v>
      </c>
      <c r="I1913" s="36" t="str">
        <f t="shared" si="29"/>
        <v>Soto, Geovany</v>
      </c>
    </row>
    <row r="1914" spans="1:9" x14ac:dyDescent="0.3">
      <c r="A1914" s="195">
        <v>1913</v>
      </c>
      <c r="B1914" s="195">
        <v>456124</v>
      </c>
      <c r="C1914" s="195">
        <v>0.92384039579999999</v>
      </c>
      <c r="D1914" s="195">
        <v>3</v>
      </c>
      <c r="E1914" s="195">
        <v>383</v>
      </c>
      <c r="F1914" s="195" t="s">
        <v>404</v>
      </c>
      <c r="G1914" s="195" t="s">
        <v>403</v>
      </c>
      <c r="H1914" s="195">
        <v>366</v>
      </c>
      <c r="I1914" s="36" t="str">
        <f t="shared" si="29"/>
        <v>Kratz, Erik</v>
      </c>
    </row>
    <row r="1915" spans="1:9" x14ac:dyDescent="0.3">
      <c r="A1915" s="195">
        <v>1914</v>
      </c>
      <c r="B1915" s="195">
        <v>460269</v>
      </c>
      <c r="C1915" s="195">
        <v>0.91783586340000001</v>
      </c>
      <c r="D1915" s="195">
        <v>4</v>
      </c>
      <c r="E1915" s="195">
        <v>383</v>
      </c>
      <c r="F1915" s="195" t="s">
        <v>399</v>
      </c>
      <c r="G1915" s="195" t="s">
        <v>58</v>
      </c>
      <c r="H1915" s="195">
        <v>252</v>
      </c>
      <c r="I1915" s="36" t="str">
        <f t="shared" si="29"/>
        <v>Gimenez, Chris</v>
      </c>
    </row>
    <row r="1916" spans="1:9" x14ac:dyDescent="0.3">
      <c r="A1916" s="195">
        <v>1915</v>
      </c>
      <c r="B1916" s="195">
        <v>488912</v>
      </c>
      <c r="C1916" s="195">
        <v>0.91743450110000002</v>
      </c>
      <c r="D1916" s="195">
        <v>5</v>
      </c>
      <c r="E1916" s="195">
        <v>383</v>
      </c>
      <c r="F1916" s="195" t="s">
        <v>2682</v>
      </c>
      <c r="G1916" s="195" t="s">
        <v>2683</v>
      </c>
      <c r="H1916" s="195">
        <v>269</v>
      </c>
      <c r="I1916" s="36" t="str">
        <f t="shared" si="29"/>
        <v>Gosewisch, Tuffy</v>
      </c>
    </row>
    <row r="1917" spans="1:9" x14ac:dyDescent="0.3">
      <c r="A1917" s="195">
        <v>1916</v>
      </c>
      <c r="B1917" s="195">
        <v>641796</v>
      </c>
      <c r="C1917" s="195">
        <v>1</v>
      </c>
      <c r="D1917" s="195">
        <v>1</v>
      </c>
      <c r="E1917" s="195">
        <v>384</v>
      </c>
      <c r="F1917" s="195" t="s">
        <v>6427</v>
      </c>
      <c r="G1917" s="195" t="s">
        <v>320</v>
      </c>
      <c r="H1917" s="195">
        <v>384</v>
      </c>
      <c r="I1917" s="36" t="str">
        <f t="shared" si="29"/>
        <v>Locastro, Tim</v>
      </c>
    </row>
    <row r="1918" spans="1:9" x14ac:dyDescent="0.3">
      <c r="A1918" s="195">
        <v>1917</v>
      </c>
      <c r="B1918" s="195">
        <v>609275</v>
      </c>
      <c r="C1918" s="195">
        <v>0.94006529589999999</v>
      </c>
      <c r="D1918" s="195">
        <v>2</v>
      </c>
      <c r="E1918" s="195">
        <v>384</v>
      </c>
      <c r="F1918" s="195" t="s">
        <v>4610</v>
      </c>
      <c r="G1918" s="195" t="s">
        <v>279</v>
      </c>
      <c r="H1918" s="195">
        <v>438</v>
      </c>
      <c r="I1918" s="36" t="str">
        <f t="shared" si="29"/>
        <v>Mondesi, Raul</v>
      </c>
    </row>
    <row r="1919" spans="1:9" x14ac:dyDescent="0.3">
      <c r="A1919" s="195">
        <v>1918</v>
      </c>
      <c r="B1919" s="195">
        <v>620439</v>
      </c>
      <c r="C1919" s="195">
        <v>0.87148232010000004</v>
      </c>
      <c r="D1919" s="195">
        <v>3</v>
      </c>
      <c r="E1919" s="195">
        <v>384</v>
      </c>
      <c r="F1919" s="195" t="s">
        <v>6585</v>
      </c>
      <c r="G1919" s="195" t="s">
        <v>125</v>
      </c>
      <c r="H1919" s="195">
        <v>47</v>
      </c>
      <c r="I1919" s="36" t="str">
        <f t="shared" si="29"/>
        <v>Barreto, Franklin</v>
      </c>
    </row>
    <row r="1920" spans="1:9" x14ac:dyDescent="0.3">
      <c r="A1920" s="195">
        <v>1919</v>
      </c>
      <c r="B1920" s="195">
        <v>605227</v>
      </c>
      <c r="C1920" s="195">
        <v>0.81485727370000005</v>
      </c>
      <c r="D1920" s="195">
        <v>4</v>
      </c>
      <c r="E1920" s="195">
        <v>384</v>
      </c>
      <c r="F1920" s="195" t="s">
        <v>3952</v>
      </c>
      <c r="G1920" s="195" t="s">
        <v>227</v>
      </c>
      <c r="H1920" s="195">
        <v>208</v>
      </c>
      <c r="I1920" s="36" t="str">
        <f t="shared" si="29"/>
        <v>Featherston, Taylor</v>
      </c>
    </row>
    <row r="1921" spans="1:9" x14ac:dyDescent="0.3">
      <c r="A1921" s="195">
        <v>1920</v>
      </c>
      <c r="B1921" s="195">
        <v>656185</v>
      </c>
      <c r="C1921" s="195">
        <v>0.78179056229999999</v>
      </c>
      <c r="D1921" s="195">
        <v>5</v>
      </c>
      <c r="E1921" s="195">
        <v>384</v>
      </c>
      <c r="F1921" s="195" t="s">
        <v>71</v>
      </c>
      <c r="G1921" s="195" t="s">
        <v>118</v>
      </c>
      <c r="H1921" s="195">
        <v>15</v>
      </c>
      <c r="I1921" s="36" t="str">
        <f t="shared" si="29"/>
        <v>Allen, Greg</v>
      </c>
    </row>
    <row r="1922" spans="1:9" x14ac:dyDescent="0.3">
      <c r="A1922" s="195">
        <v>1921</v>
      </c>
      <c r="B1922" s="195">
        <v>543459</v>
      </c>
      <c r="C1922" s="195">
        <v>1</v>
      </c>
      <c r="D1922" s="195">
        <v>1</v>
      </c>
      <c r="E1922" s="195">
        <v>385</v>
      </c>
      <c r="F1922" s="195" t="s">
        <v>519</v>
      </c>
      <c r="G1922" s="195" t="s">
        <v>400</v>
      </c>
      <c r="H1922" s="195">
        <v>385</v>
      </c>
      <c r="I1922" s="36" t="str">
        <f t="shared" si="29"/>
        <v>Lombardozzi, Steve</v>
      </c>
    </row>
    <row r="1923" spans="1:9" x14ac:dyDescent="0.3">
      <c r="A1923" s="195">
        <v>1922</v>
      </c>
      <c r="B1923" s="195">
        <v>502273</v>
      </c>
      <c r="C1923" s="195">
        <v>0.98308290880000004</v>
      </c>
      <c r="D1923" s="195">
        <v>2</v>
      </c>
      <c r="E1923" s="195">
        <v>385</v>
      </c>
      <c r="F1923" s="195" t="s">
        <v>418</v>
      </c>
      <c r="G1923" s="195" t="s">
        <v>221</v>
      </c>
      <c r="H1923" s="195">
        <v>228</v>
      </c>
      <c r="I1923" s="36" t="str">
        <f t="shared" ref="I1923:I1986" si="30">F1923&amp;", "&amp;G1923</f>
        <v>Freeman, Mike</v>
      </c>
    </row>
    <row r="1924" spans="1:9" x14ac:dyDescent="0.3">
      <c r="A1924" s="195">
        <v>1923</v>
      </c>
      <c r="B1924" s="195">
        <v>592348</v>
      </c>
      <c r="C1924" s="195">
        <v>0.95528115790000001</v>
      </c>
      <c r="D1924" s="195">
        <v>3</v>
      </c>
      <c r="E1924" s="195">
        <v>385</v>
      </c>
      <c r="F1924" s="195" t="s">
        <v>6707</v>
      </c>
      <c r="G1924" s="195" t="s">
        <v>6708</v>
      </c>
      <c r="H1924" s="195">
        <v>263</v>
      </c>
      <c r="I1924" s="36" t="str">
        <f t="shared" si="30"/>
        <v>Goodrum, Niko</v>
      </c>
    </row>
    <row r="1925" spans="1:9" x14ac:dyDescent="0.3">
      <c r="A1925" s="195">
        <v>1924</v>
      </c>
      <c r="B1925" s="195">
        <v>591971</v>
      </c>
      <c r="C1925" s="195">
        <v>0.90691916920000004</v>
      </c>
      <c r="D1925" s="195">
        <v>4</v>
      </c>
      <c r="E1925" s="195">
        <v>385</v>
      </c>
      <c r="F1925" s="195" t="s">
        <v>6561</v>
      </c>
      <c r="G1925" s="195" t="s">
        <v>6562</v>
      </c>
      <c r="H1925" s="195">
        <v>702</v>
      </c>
      <c r="I1925" s="36" t="str">
        <f t="shared" si="30"/>
        <v>Valera, Breyvic</v>
      </c>
    </row>
    <row r="1926" spans="1:9" x14ac:dyDescent="0.3">
      <c r="A1926" s="195">
        <v>1925</v>
      </c>
      <c r="B1926" s="195">
        <v>666561</v>
      </c>
      <c r="C1926" s="195">
        <v>0.89484583620000002</v>
      </c>
      <c r="D1926" s="195">
        <v>5</v>
      </c>
      <c r="E1926" s="195">
        <v>385</v>
      </c>
      <c r="F1926" s="195" t="s">
        <v>6524</v>
      </c>
      <c r="G1926" s="195" t="s">
        <v>6525</v>
      </c>
      <c r="H1926" s="195">
        <v>326</v>
      </c>
      <c r="I1926" s="36" t="str">
        <f t="shared" si="30"/>
        <v>Hwang, Jae-gyun</v>
      </c>
    </row>
    <row r="1927" spans="1:9" x14ac:dyDescent="0.3">
      <c r="A1927" s="195">
        <v>1926</v>
      </c>
      <c r="B1927" s="195">
        <v>425766</v>
      </c>
      <c r="C1927" s="195">
        <v>1</v>
      </c>
      <c r="D1927" s="195">
        <v>1</v>
      </c>
      <c r="E1927" s="195">
        <v>386</v>
      </c>
      <c r="F1927" s="195" t="s">
        <v>378</v>
      </c>
      <c r="G1927" s="195" t="s">
        <v>331</v>
      </c>
      <c r="H1927" s="195">
        <v>386</v>
      </c>
      <c r="I1927" s="36" t="str">
        <f t="shared" si="30"/>
        <v>Loney, James</v>
      </c>
    </row>
    <row r="1928" spans="1:9" x14ac:dyDescent="0.3">
      <c r="A1928" s="195">
        <v>1927</v>
      </c>
      <c r="B1928" s="195">
        <v>445988</v>
      </c>
      <c r="C1928" s="195">
        <v>0.93511639420000003</v>
      </c>
      <c r="D1928" s="195">
        <v>2</v>
      </c>
      <c r="E1928" s="195">
        <v>386</v>
      </c>
      <c r="F1928" s="195" t="s">
        <v>190</v>
      </c>
      <c r="G1928" s="195" t="s">
        <v>159</v>
      </c>
      <c r="H1928" s="195">
        <v>533</v>
      </c>
      <c r="I1928" s="36" t="str">
        <f t="shared" si="30"/>
        <v>Prado, Martin</v>
      </c>
    </row>
    <row r="1929" spans="1:9" x14ac:dyDescent="0.3">
      <c r="A1929" s="195">
        <v>1928</v>
      </c>
      <c r="B1929" s="195">
        <v>456714</v>
      </c>
      <c r="C1929" s="195">
        <v>0.89821883410000003</v>
      </c>
      <c r="D1929" s="195">
        <v>3</v>
      </c>
      <c r="E1929" s="195">
        <v>386</v>
      </c>
      <c r="F1929" s="195" t="s">
        <v>522</v>
      </c>
      <c r="G1929" s="195" t="s">
        <v>521</v>
      </c>
      <c r="H1929" s="195">
        <v>93</v>
      </c>
      <c r="I1929" s="36" t="str">
        <f t="shared" si="30"/>
        <v>Butler, Billy</v>
      </c>
    </row>
    <row r="1930" spans="1:9" x14ac:dyDescent="0.3">
      <c r="A1930" s="195">
        <v>1929</v>
      </c>
      <c r="B1930" s="195">
        <v>434636</v>
      </c>
      <c r="C1930" s="195">
        <v>0.89703957099999998</v>
      </c>
      <c r="D1930" s="195">
        <v>4</v>
      </c>
      <c r="E1930" s="195">
        <v>386</v>
      </c>
      <c r="F1930" s="195" t="s">
        <v>185</v>
      </c>
      <c r="G1930" s="195" t="s">
        <v>184</v>
      </c>
      <c r="H1930" s="195">
        <v>485</v>
      </c>
      <c r="I1930" s="36" t="str">
        <f t="shared" si="30"/>
        <v>Pagan, Angel</v>
      </c>
    </row>
    <row r="1931" spans="1:9" x14ac:dyDescent="0.3">
      <c r="A1931" s="195">
        <v>1930</v>
      </c>
      <c r="B1931" s="195">
        <v>488862</v>
      </c>
      <c r="C1931" s="195">
        <v>0.88639627970000001</v>
      </c>
      <c r="D1931" s="195">
        <v>5</v>
      </c>
      <c r="E1931" s="195">
        <v>386</v>
      </c>
      <c r="F1931" s="195" t="s">
        <v>349</v>
      </c>
      <c r="G1931" s="195" t="s">
        <v>377</v>
      </c>
      <c r="H1931" s="195">
        <v>203</v>
      </c>
      <c r="I1931" s="36" t="str">
        <f t="shared" si="30"/>
        <v>Escobar, Yunel</v>
      </c>
    </row>
    <row r="1932" spans="1:9" x14ac:dyDescent="0.3">
      <c r="A1932" s="195">
        <v>1931</v>
      </c>
      <c r="B1932" s="195">
        <v>446334</v>
      </c>
      <c r="C1932" s="195">
        <v>1</v>
      </c>
      <c r="D1932" s="195">
        <v>1</v>
      </c>
      <c r="E1932" s="195">
        <v>387</v>
      </c>
      <c r="F1932" s="195" t="s">
        <v>420</v>
      </c>
      <c r="G1932" s="195" t="s">
        <v>419</v>
      </c>
      <c r="H1932" s="195">
        <v>387</v>
      </c>
      <c r="I1932" s="36" t="str">
        <f t="shared" si="30"/>
        <v>Longoria, Evan</v>
      </c>
    </row>
    <row r="1933" spans="1:9" x14ac:dyDescent="0.3">
      <c r="A1933" s="195">
        <v>1932</v>
      </c>
      <c r="B1933" s="195">
        <v>572122</v>
      </c>
      <c r="C1933" s="195">
        <v>0.95896675600000003</v>
      </c>
      <c r="D1933" s="195">
        <v>2</v>
      </c>
      <c r="E1933" s="195">
        <v>387</v>
      </c>
      <c r="F1933" s="195" t="s">
        <v>390</v>
      </c>
      <c r="G1933" s="195" t="s">
        <v>29</v>
      </c>
      <c r="H1933" s="195">
        <v>619</v>
      </c>
      <c r="I1933" s="36" t="str">
        <f t="shared" si="30"/>
        <v>Seager, Kyle</v>
      </c>
    </row>
    <row r="1934" spans="1:9" x14ac:dyDescent="0.3">
      <c r="A1934" s="195">
        <v>1933</v>
      </c>
      <c r="B1934" s="195">
        <v>471865</v>
      </c>
      <c r="C1934" s="195">
        <v>0.92736434540000001</v>
      </c>
      <c r="D1934" s="195">
        <v>3</v>
      </c>
      <c r="E1934" s="195">
        <v>387</v>
      </c>
      <c r="F1934" s="195" t="s">
        <v>121</v>
      </c>
      <c r="G1934" s="195" t="s">
        <v>20</v>
      </c>
      <c r="H1934" s="195">
        <v>260</v>
      </c>
      <c r="I1934" s="36" t="str">
        <f t="shared" si="30"/>
        <v>Gonzalez, Carlos</v>
      </c>
    </row>
    <row r="1935" spans="1:9" x14ac:dyDescent="0.3">
      <c r="A1935" s="195">
        <v>1934</v>
      </c>
      <c r="B1935" s="195">
        <v>547989</v>
      </c>
      <c r="C1935" s="195">
        <v>0.90188400869999996</v>
      </c>
      <c r="D1935" s="195">
        <v>4</v>
      </c>
      <c r="E1935" s="195">
        <v>387</v>
      </c>
      <c r="F1935" s="195" t="s">
        <v>8</v>
      </c>
      <c r="G1935" s="195" t="s">
        <v>15</v>
      </c>
      <c r="H1935" s="195">
        <v>1</v>
      </c>
      <c r="I1935" s="36" t="str">
        <f t="shared" si="30"/>
        <v>Abreu, Jose</v>
      </c>
    </row>
    <row r="1936" spans="1:9" x14ac:dyDescent="0.3">
      <c r="A1936" s="195">
        <v>1935</v>
      </c>
      <c r="B1936" s="195">
        <v>461314</v>
      </c>
      <c r="C1936" s="195">
        <v>0.87903007820000001</v>
      </c>
      <c r="D1936" s="195">
        <v>5</v>
      </c>
      <c r="E1936" s="195">
        <v>387</v>
      </c>
      <c r="F1936" s="195" t="s">
        <v>154</v>
      </c>
      <c r="G1936" s="195" t="s">
        <v>14</v>
      </c>
      <c r="H1936" s="195">
        <v>355</v>
      </c>
      <c r="I1936" s="36" t="str">
        <f t="shared" si="30"/>
        <v>Kemp, Matt</v>
      </c>
    </row>
    <row r="1937" spans="1:9" x14ac:dyDescent="0.3">
      <c r="A1937" s="195">
        <v>1936</v>
      </c>
      <c r="B1937" s="195">
        <v>607257</v>
      </c>
      <c r="C1937" s="195">
        <v>1</v>
      </c>
      <c r="D1937" s="195">
        <v>1</v>
      </c>
      <c r="E1937" s="195">
        <v>388</v>
      </c>
      <c r="F1937" s="195" t="s">
        <v>296</v>
      </c>
      <c r="G1937" s="195" t="s">
        <v>380</v>
      </c>
      <c r="H1937" s="195">
        <v>388</v>
      </c>
      <c r="I1937" s="36" t="str">
        <f t="shared" si="30"/>
        <v>Lopez, Rafael</v>
      </c>
    </row>
    <row r="1938" spans="1:9" x14ac:dyDescent="0.3">
      <c r="A1938" s="195">
        <v>1937</v>
      </c>
      <c r="B1938" s="195">
        <v>543148</v>
      </c>
      <c r="C1938" s="195">
        <v>0.91449761709999999</v>
      </c>
      <c r="D1938" s="195">
        <v>2</v>
      </c>
      <c r="E1938" s="195">
        <v>388</v>
      </c>
      <c r="F1938" s="195" t="s">
        <v>321</v>
      </c>
      <c r="G1938" s="195" t="s">
        <v>320</v>
      </c>
      <c r="H1938" s="195">
        <v>209</v>
      </c>
      <c r="I1938" s="36" t="str">
        <f t="shared" si="30"/>
        <v>Federowicz, Tim</v>
      </c>
    </row>
    <row r="1939" spans="1:9" x14ac:dyDescent="0.3">
      <c r="A1939" s="195">
        <v>1938</v>
      </c>
      <c r="B1939" s="195">
        <v>502570</v>
      </c>
      <c r="C1939" s="195">
        <v>0.8986290026</v>
      </c>
      <c r="D1939" s="195">
        <v>3</v>
      </c>
      <c r="E1939" s="195">
        <v>388</v>
      </c>
      <c r="F1939" s="195" t="s">
        <v>3957</v>
      </c>
      <c r="G1939" s="195" t="s">
        <v>3958</v>
      </c>
      <c r="H1939" s="195">
        <v>233</v>
      </c>
      <c r="I1939" s="36" t="str">
        <f t="shared" si="30"/>
        <v>Gale, Rocky</v>
      </c>
    </row>
    <row r="1940" spans="1:9" x14ac:dyDescent="0.3">
      <c r="A1940" s="195">
        <v>1939</v>
      </c>
      <c r="B1940" s="195">
        <v>542963</v>
      </c>
      <c r="C1940" s="195">
        <v>0.89388045599999999</v>
      </c>
      <c r="D1940" s="195">
        <v>4</v>
      </c>
      <c r="E1940" s="195">
        <v>388</v>
      </c>
      <c r="F1940" s="195" t="s">
        <v>939</v>
      </c>
      <c r="G1940" s="195" t="s">
        <v>486</v>
      </c>
      <c r="H1940" s="195">
        <v>76</v>
      </c>
      <c r="I1940" s="36" t="str">
        <f t="shared" si="30"/>
        <v>Brantly, Rob</v>
      </c>
    </row>
    <row r="1941" spans="1:9" x14ac:dyDescent="0.3">
      <c r="A1941" s="195">
        <v>1940</v>
      </c>
      <c r="B1941" s="195">
        <v>458675</v>
      </c>
      <c r="C1941" s="195">
        <v>0.89089497799999995</v>
      </c>
      <c r="D1941" s="195">
        <v>5</v>
      </c>
      <c r="E1941" s="195">
        <v>388</v>
      </c>
      <c r="F1941" s="195" t="s">
        <v>196</v>
      </c>
      <c r="G1941" s="195" t="s">
        <v>195</v>
      </c>
      <c r="H1941" s="195">
        <v>545</v>
      </c>
      <c r="I1941" s="36" t="str">
        <f t="shared" si="30"/>
        <v>Rasmus, Colby</v>
      </c>
    </row>
    <row r="1942" spans="1:9" x14ac:dyDescent="0.3">
      <c r="A1942" s="195">
        <v>1941</v>
      </c>
      <c r="B1942" s="195">
        <v>518953</v>
      </c>
      <c r="C1942" s="195">
        <v>1</v>
      </c>
      <c r="D1942" s="195">
        <v>1</v>
      </c>
      <c r="E1942" s="195">
        <v>389</v>
      </c>
      <c r="F1942" s="195" t="s">
        <v>895</v>
      </c>
      <c r="G1942" s="195" t="s">
        <v>88</v>
      </c>
      <c r="H1942" s="195">
        <v>389</v>
      </c>
      <c r="I1942" s="36" t="str">
        <f t="shared" si="30"/>
        <v>Lough, David</v>
      </c>
    </row>
    <row r="1943" spans="1:9" x14ac:dyDescent="0.3">
      <c r="A1943" s="195">
        <v>1942</v>
      </c>
      <c r="B1943" s="195">
        <v>474865</v>
      </c>
      <c r="C1943" s="195">
        <v>0.90954156330000002</v>
      </c>
      <c r="D1943" s="195">
        <v>2</v>
      </c>
      <c r="E1943" s="195">
        <v>389</v>
      </c>
      <c r="F1943" s="195" t="s">
        <v>5150</v>
      </c>
      <c r="G1943" s="195" t="s">
        <v>31</v>
      </c>
      <c r="H1943" s="195">
        <v>69</v>
      </c>
      <c r="I1943" s="36" t="str">
        <f t="shared" si="30"/>
        <v>Borbon, Julio</v>
      </c>
    </row>
    <row r="1944" spans="1:9" x14ac:dyDescent="0.3">
      <c r="A1944" s="195">
        <v>1943</v>
      </c>
      <c r="B1944" s="195">
        <v>519068</v>
      </c>
      <c r="C1944" s="195">
        <v>0.88084444750000002</v>
      </c>
      <c r="D1944" s="195">
        <v>3</v>
      </c>
      <c r="E1944" s="195">
        <v>389</v>
      </c>
      <c r="F1944" s="195" t="s">
        <v>262</v>
      </c>
      <c r="G1944" s="195" t="s">
        <v>451</v>
      </c>
      <c r="H1944" s="195">
        <v>462</v>
      </c>
      <c r="I1944" s="36" t="str">
        <f t="shared" si="30"/>
        <v>Navarro, Efren</v>
      </c>
    </row>
    <row r="1945" spans="1:9" x14ac:dyDescent="0.3">
      <c r="A1945" s="195">
        <v>1944</v>
      </c>
      <c r="B1945" s="195">
        <v>454975</v>
      </c>
      <c r="C1945" s="195">
        <v>0.87807981879999997</v>
      </c>
      <c r="D1945" s="195">
        <v>4</v>
      </c>
      <c r="E1945" s="195">
        <v>389</v>
      </c>
      <c r="F1945" s="195" t="s">
        <v>4891</v>
      </c>
      <c r="G1945" s="195" t="s">
        <v>968</v>
      </c>
      <c r="H1945" s="195">
        <v>331</v>
      </c>
      <c r="I1945" s="36" t="str">
        <f t="shared" si="30"/>
        <v>Iribarren, Hernan</v>
      </c>
    </row>
    <row r="1946" spans="1:9" x14ac:dyDescent="0.3">
      <c r="A1946" s="195">
        <v>1945</v>
      </c>
      <c r="B1946" s="195">
        <v>493343</v>
      </c>
      <c r="C1946" s="195">
        <v>0.87246426040000002</v>
      </c>
      <c r="D1946" s="195">
        <v>5</v>
      </c>
      <c r="E1946" s="195">
        <v>389</v>
      </c>
      <c r="F1946" s="195" t="s">
        <v>4036</v>
      </c>
      <c r="G1946" s="195" t="s">
        <v>332</v>
      </c>
      <c r="H1946" s="195">
        <v>476</v>
      </c>
      <c r="I1946" s="36" t="str">
        <f t="shared" si="30"/>
        <v>Olivera, Hector</v>
      </c>
    </row>
    <row r="1947" spans="1:9" x14ac:dyDescent="0.3">
      <c r="A1947" s="195">
        <v>1946</v>
      </c>
      <c r="B1947" s="195">
        <v>476704</v>
      </c>
      <c r="C1947" s="195">
        <v>1</v>
      </c>
      <c r="D1947" s="195">
        <v>1</v>
      </c>
      <c r="E1947" s="195">
        <v>390</v>
      </c>
      <c r="F1947" s="195" t="s">
        <v>430</v>
      </c>
      <c r="G1947" s="195" t="s">
        <v>429</v>
      </c>
      <c r="H1947" s="195">
        <v>390</v>
      </c>
      <c r="I1947" s="36" t="str">
        <f t="shared" si="30"/>
        <v>Lowrie, Jed</v>
      </c>
    </row>
    <row r="1948" spans="1:9" x14ac:dyDescent="0.3">
      <c r="A1948" s="195">
        <v>1947</v>
      </c>
      <c r="B1948" s="195">
        <v>523253</v>
      </c>
      <c r="C1948" s="195">
        <v>0.8796007548</v>
      </c>
      <c r="D1948" s="195">
        <v>2</v>
      </c>
      <c r="E1948" s="195">
        <v>390</v>
      </c>
      <c r="F1948" s="195" t="s">
        <v>520</v>
      </c>
      <c r="G1948" s="195" t="s">
        <v>178</v>
      </c>
      <c r="H1948" s="195">
        <v>219</v>
      </c>
      <c r="I1948" s="36" t="str">
        <f t="shared" si="30"/>
        <v>Forsythe, Logan</v>
      </c>
    </row>
    <row r="1949" spans="1:9" x14ac:dyDescent="0.3">
      <c r="A1949" s="195">
        <v>1948</v>
      </c>
      <c r="B1949" s="195">
        <v>474568</v>
      </c>
      <c r="C1949" s="195">
        <v>0.82220003519999996</v>
      </c>
      <c r="D1949" s="195">
        <v>3</v>
      </c>
      <c r="E1949" s="195">
        <v>390</v>
      </c>
      <c r="F1949" s="195" t="s">
        <v>901</v>
      </c>
      <c r="G1949" s="195" t="s">
        <v>902</v>
      </c>
      <c r="H1949" s="195">
        <v>429</v>
      </c>
      <c r="I1949" s="36" t="str">
        <f t="shared" si="30"/>
        <v>Mercer, Jordy</v>
      </c>
    </row>
    <row r="1950" spans="1:9" x14ac:dyDescent="0.3">
      <c r="A1950" s="195">
        <v>1949</v>
      </c>
      <c r="B1950" s="195">
        <v>450314</v>
      </c>
      <c r="C1950" s="195">
        <v>0.79751413429999995</v>
      </c>
      <c r="D1950" s="195">
        <v>4</v>
      </c>
      <c r="E1950" s="195">
        <v>390</v>
      </c>
      <c r="F1950" s="195" t="s">
        <v>501</v>
      </c>
      <c r="G1950" s="195" t="s">
        <v>107</v>
      </c>
      <c r="H1950" s="195">
        <v>748</v>
      </c>
      <c r="I1950" s="36" t="str">
        <f t="shared" si="30"/>
        <v>Zobrist, Ben</v>
      </c>
    </row>
    <row r="1951" spans="1:9" x14ac:dyDescent="0.3">
      <c r="A1951" s="195">
        <v>1950</v>
      </c>
      <c r="B1951" s="195">
        <v>456030</v>
      </c>
      <c r="C1951" s="195">
        <v>0.7857726411</v>
      </c>
      <c r="D1951" s="195">
        <v>5</v>
      </c>
      <c r="E1951" s="195">
        <v>390</v>
      </c>
      <c r="F1951" s="195" t="s">
        <v>374</v>
      </c>
      <c r="G1951" s="195" t="s">
        <v>373</v>
      </c>
      <c r="H1951" s="195">
        <v>497</v>
      </c>
      <c r="I1951" s="36" t="str">
        <f t="shared" si="30"/>
        <v>Pedroia, Dustin</v>
      </c>
    </row>
    <row r="1952" spans="1:9" x14ac:dyDescent="0.3">
      <c r="A1952" s="195">
        <v>1951</v>
      </c>
      <c r="B1952" s="195">
        <v>518960</v>
      </c>
      <c r="C1952" s="195">
        <v>1</v>
      </c>
      <c r="D1952" s="195">
        <v>1</v>
      </c>
      <c r="E1952" s="195">
        <v>391</v>
      </c>
      <c r="F1952" s="195" t="s">
        <v>441</v>
      </c>
      <c r="G1952" s="195" t="s">
        <v>234</v>
      </c>
      <c r="H1952" s="195">
        <v>391</v>
      </c>
      <c r="I1952" s="36" t="str">
        <f t="shared" si="30"/>
        <v>Lucroy, Jonathan</v>
      </c>
    </row>
    <row r="1953" spans="1:9" x14ac:dyDescent="0.3">
      <c r="A1953" s="195">
        <v>1952</v>
      </c>
      <c r="B1953" s="195">
        <v>466320</v>
      </c>
      <c r="C1953" s="195">
        <v>0.94623393349999996</v>
      </c>
      <c r="D1953" s="195">
        <v>2</v>
      </c>
      <c r="E1953" s="195">
        <v>391</v>
      </c>
      <c r="F1953" s="195" t="s">
        <v>49</v>
      </c>
      <c r="G1953" s="195" t="s">
        <v>48</v>
      </c>
      <c r="H1953" s="195">
        <v>97</v>
      </c>
      <c r="I1953" s="36" t="str">
        <f t="shared" si="30"/>
        <v>Cabrera, Melky</v>
      </c>
    </row>
    <row r="1954" spans="1:9" x14ac:dyDescent="0.3">
      <c r="A1954" s="195">
        <v>1953</v>
      </c>
      <c r="B1954" s="195">
        <v>502210</v>
      </c>
      <c r="C1954" s="195">
        <v>0.91797458009999999</v>
      </c>
      <c r="D1954" s="195">
        <v>3</v>
      </c>
      <c r="E1954" s="195">
        <v>391</v>
      </c>
      <c r="F1954" s="195" t="s">
        <v>197</v>
      </c>
      <c r="G1954" s="195" t="s">
        <v>129</v>
      </c>
      <c r="H1954" s="195">
        <v>549</v>
      </c>
      <c r="I1954" s="36" t="str">
        <f t="shared" si="30"/>
        <v>Reddick, Josh</v>
      </c>
    </row>
    <row r="1955" spans="1:9" x14ac:dyDescent="0.3">
      <c r="A1955" s="195">
        <v>1954</v>
      </c>
      <c r="B1955" s="195">
        <v>457763</v>
      </c>
      <c r="C1955" s="195">
        <v>0.91772350599999997</v>
      </c>
      <c r="D1955" s="195">
        <v>4</v>
      </c>
      <c r="E1955" s="195">
        <v>391</v>
      </c>
      <c r="F1955" s="195" t="s">
        <v>525</v>
      </c>
      <c r="G1955" s="195" t="s">
        <v>524</v>
      </c>
      <c r="H1955" s="195">
        <v>531</v>
      </c>
      <c r="I1955" s="36" t="str">
        <f t="shared" si="30"/>
        <v>Posey, Buster</v>
      </c>
    </row>
    <row r="1956" spans="1:9" x14ac:dyDescent="0.3">
      <c r="A1956" s="195">
        <v>1955</v>
      </c>
      <c r="B1956" s="195">
        <v>425877</v>
      </c>
      <c r="C1956" s="195">
        <v>0.88747637239999999</v>
      </c>
      <c r="D1956" s="195">
        <v>5</v>
      </c>
      <c r="E1956" s="195">
        <v>391</v>
      </c>
      <c r="F1956" s="195" t="s">
        <v>271</v>
      </c>
      <c r="G1956" s="195" t="s">
        <v>270</v>
      </c>
      <c r="H1956" s="195">
        <v>435</v>
      </c>
      <c r="I1956" s="36" t="str">
        <f t="shared" si="30"/>
        <v>Molina, Yadier</v>
      </c>
    </row>
    <row r="1957" spans="1:9" x14ac:dyDescent="0.3">
      <c r="A1957" s="195">
        <v>1956</v>
      </c>
      <c r="B1957" s="195">
        <v>656669</v>
      </c>
      <c r="C1957" s="195">
        <v>1</v>
      </c>
      <c r="D1957" s="195">
        <v>1</v>
      </c>
      <c r="E1957" s="195">
        <v>392</v>
      </c>
      <c r="F1957" s="195" t="s">
        <v>6404</v>
      </c>
      <c r="G1957" s="195" t="s">
        <v>42</v>
      </c>
      <c r="H1957" s="195">
        <v>392</v>
      </c>
      <c r="I1957" s="36" t="str">
        <f t="shared" si="30"/>
        <v>Luplow, Jordan</v>
      </c>
    </row>
    <row r="1958" spans="1:9" x14ac:dyDescent="0.3">
      <c r="A1958" s="195">
        <v>1957</v>
      </c>
      <c r="B1958" s="195">
        <v>624507</v>
      </c>
      <c r="C1958" s="195">
        <v>0.93572522400000002</v>
      </c>
      <c r="D1958" s="195">
        <v>2</v>
      </c>
      <c r="E1958" s="195">
        <v>392</v>
      </c>
      <c r="F1958" s="195" t="s">
        <v>149</v>
      </c>
      <c r="G1958" s="195" t="s">
        <v>6575</v>
      </c>
      <c r="H1958" s="195">
        <v>345</v>
      </c>
      <c r="I1958" s="36" t="str">
        <f t="shared" si="30"/>
        <v>Jones, Ryder</v>
      </c>
    </row>
    <row r="1959" spans="1:9" x14ac:dyDescent="0.3">
      <c r="A1959" s="195">
        <v>1958</v>
      </c>
      <c r="B1959" s="195">
        <v>614173</v>
      </c>
      <c r="C1959" s="195">
        <v>0.93376087220000004</v>
      </c>
      <c r="D1959" s="195">
        <v>3</v>
      </c>
      <c r="E1959" s="195">
        <v>392</v>
      </c>
      <c r="F1959" s="195" t="s">
        <v>6393</v>
      </c>
      <c r="G1959" s="195" t="s">
        <v>6394</v>
      </c>
      <c r="H1959" s="195">
        <v>141</v>
      </c>
      <c r="I1959" s="36" t="str">
        <f t="shared" si="30"/>
        <v>Cordero, Franchy</v>
      </c>
    </row>
    <row r="1960" spans="1:9" x14ac:dyDescent="0.3">
      <c r="A1960" s="195">
        <v>1959</v>
      </c>
      <c r="B1960" s="195">
        <v>621446</v>
      </c>
      <c r="C1960" s="195">
        <v>0.90598312690000005</v>
      </c>
      <c r="D1960" s="195">
        <v>4</v>
      </c>
      <c r="E1960" s="195">
        <v>392</v>
      </c>
      <c r="F1960" s="195" t="s">
        <v>6411</v>
      </c>
      <c r="G1960" s="195" t="s">
        <v>482</v>
      </c>
      <c r="H1960" s="195">
        <v>81</v>
      </c>
      <c r="I1960" s="36" t="str">
        <f t="shared" si="30"/>
        <v>Brinson, Lewis</v>
      </c>
    </row>
    <row r="1961" spans="1:9" x14ac:dyDescent="0.3">
      <c r="A1961" s="195">
        <v>1960</v>
      </c>
      <c r="B1961" s="195">
        <v>595426</v>
      </c>
      <c r="C1961" s="195">
        <v>0.89591923819999997</v>
      </c>
      <c r="D1961" s="195">
        <v>5</v>
      </c>
      <c r="E1961" s="195">
        <v>392</v>
      </c>
      <c r="F1961" s="195" t="s">
        <v>2532</v>
      </c>
      <c r="G1961" s="195" t="s">
        <v>893</v>
      </c>
      <c r="H1961" s="195">
        <v>652</v>
      </c>
      <c r="I1961" s="36" t="str">
        <f t="shared" si="30"/>
        <v>Stassi, Brock</v>
      </c>
    </row>
    <row r="1962" spans="1:9" x14ac:dyDescent="0.3">
      <c r="A1962" s="195">
        <v>1961</v>
      </c>
      <c r="B1962" s="195">
        <v>553988</v>
      </c>
      <c r="C1962" s="195">
        <v>1</v>
      </c>
      <c r="D1962" s="195">
        <v>1</v>
      </c>
      <c r="E1962" s="195">
        <v>393</v>
      </c>
      <c r="F1962" s="195" t="s">
        <v>897</v>
      </c>
      <c r="G1962" s="195" t="s">
        <v>4010</v>
      </c>
      <c r="H1962" s="195">
        <v>393</v>
      </c>
      <c r="I1962" s="36" t="str">
        <f t="shared" si="30"/>
        <v>Machado, Dixon</v>
      </c>
    </row>
    <row r="1963" spans="1:9" x14ac:dyDescent="0.3">
      <c r="A1963" s="195">
        <v>1962</v>
      </c>
      <c r="B1963" s="195">
        <v>593495</v>
      </c>
      <c r="C1963" s="195">
        <v>0.95752996109999999</v>
      </c>
      <c r="D1963" s="195">
        <v>2</v>
      </c>
      <c r="E1963" s="195">
        <v>393</v>
      </c>
      <c r="F1963" s="195" t="s">
        <v>252</v>
      </c>
      <c r="G1963" s="195" t="s">
        <v>182</v>
      </c>
      <c r="H1963" s="195">
        <v>117</v>
      </c>
      <c r="I1963" s="36" t="str">
        <f t="shared" si="30"/>
        <v>Castro, Daniel</v>
      </c>
    </row>
    <row r="1964" spans="1:9" x14ac:dyDescent="0.3">
      <c r="A1964" s="195">
        <v>1963</v>
      </c>
      <c r="B1964" s="195">
        <v>573113</v>
      </c>
      <c r="C1964" s="195">
        <v>0.94752061610000005</v>
      </c>
      <c r="D1964" s="195">
        <v>3</v>
      </c>
      <c r="E1964" s="195">
        <v>393</v>
      </c>
      <c r="F1964" s="195" t="s">
        <v>5081</v>
      </c>
      <c r="G1964" s="195" t="s">
        <v>52</v>
      </c>
      <c r="H1964" s="195">
        <v>555</v>
      </c>
      <c r="I1964" s="36" t="str">
        <f t="shared" si="30"/>
        <v>Renda, Tony</v>
      </c>
    </row>
    <row r="1965" spans="1:9" x14ac:dyDescent="0.3">
      <c r="A1965" s="195">
        <v>1964</v>
      </c>
      <c r="B1965" s="195">
        <v>571788</v>
      </c>
      <c r="C1965" s="195">
        <v>0.94471951929999998</v>
      </c>
      <c r="D1965" s="195">
        <v>4</v>
      </c>
      <c r="E1965" s="195">
        <v>393</v>
      </c>
      <c r="F1965" s="195" t="s">
        <v>892</v>
      </c>
      <c r="G1965" s="195" t="s">
        <v>893</v>
      </c>
      <c r="H1965" s="195">
        <v>316</v>
      </c>
      <c r="I1965" s="36" t="str">
        <f t="shared" si="30"/>
        <v>Holt, Brock</v>
      </c>
    </row>
    <row r="1966" spans="1:9" x14ac:dyDescent="0.3">
      <c r="A1966" s="195">
        <v>1965</v>
      </c>
      <c r="B1966" s="195">
        <v>593527</v>
      </c>
      <c r="C1966" s="195">
        <v>0.94015759809999999</v>
      </c>
      <c r="D1966" s="195">
        <v>5</v>
      </c>
      <c r="E1966" s="195">
        <v>393</v>
      </c>
      <c r="F1966" s="195" t="s">
        <v>229</v>
      </c>
      <c r="G1966" s="195" t="s">
        <v>285</v>
      </c>
      <c r="H1966" s="195">
        <v>682</v>
      </c>
      <c r="I1966" s="36" t="str">
        <f t="shared" si="30"/>
        <v>Torres, Ramon</v>
      </c>
    </row>
    <row r="1967" spans="1:9" x14ac:dyDescent="0.3">
      <c r="A1967" s="195">
        <v>1966</v>
      </c>
      <c r="B1967" s="195">
        <v>592518</v>
      </c>
      <c r="C1967" s="195">
        <v>1</v>
      </c>
      <c r="D1967" s="195">
        <v>1</v>
      </c>
      <c r="E1967" s="195">
        <v>394</v>
      </c>
      <c r="F1967" s="195" t="s">
        <v>897</v>
      </c>
      <c r="G1967" s="195" t="s">
        <v>193</v>
      </c>
      <c r="H1967" s="195">
        <v>394</v>
      </c>
      <c r="I1967" s="36" t="str">
        <f t="shared" si="30"/>
        <v>Machado, Manny</v>
      </c>
    </row>
    <row r="1968" spans="1:9" x14ac:dyDescent="0.3">
      <c r="A1968" s="195">
        <v>1967</v>
      </c>
      <c r="B1968" s="195">
        <v>596748</v>
      </c>
      <c r="C1968" s="195">
        <v>0.96489473910000001</v>
      </c>
      <c r="D1968" s="195">
        <v>2</v>
      </c>
      <c r="E1968" s="195">
        <v>394</v>
      </c>
      <c r="F1968" s="195" t="s">
        <v>2985</v>
      </c>
      <c r="G1968" s="195" t="s">
        <v>1979</v>
      </c>
      <c r="H1968" s="195">
        <v>221</v>
      </c>
      <c r="I1968" s="36" t="str">
        <f t="shared" si="30"/>
        <v>Franco, Maikel</v>
      </c>
    </row>
    <row r="1969" spans="1:9" x14ac:dyDescent="0.3">
      <c r="A1969" s="195">
        <v>1968</v>
      </c>
      <c r="B1969" s="195">
        <v>543685</v>
      </c>
      <c r="C1969" s="195">
        <v>0.93342930440000005</v>
      </c>
      <c r="D1969" s="195">
        <v>3</v>
      </c>
      <c r="E1969" s="195">
        <v>394</v>
      </c>
      <c r="F1969" s="195" t="s">
        <v>2517</v>
      </c>
      <c r="G1969" s="195" t="s">
        <v>339</v>
      </c>
      <c r="H1969" s="195">
        <v>556</v>
      </c>
      <c r="I1969" s="36" t="str">
        <f t="shared" si="30"/>
        <v>Rendon, Anthony</v>
      </c>
    </row>
    <row r="1970" spans="1:9" x14ac:dyDescent="0.3">
      <c r="A1970" s="195">
        <v>1969</v>
      </c>
      <c r="B1970" s="195">
        <v>519203</v>
      </c>
      <c r="C1970" s="195">
        <v>0.92940699999999998</v>
      </c>
      <c r="D1970" s="195">
        <v>4</v>
      </c>
      <c r="E1970" s="195">
        <v>394</v>
      </c>
      <c r="F1970" s="195" t="s">
        <v>340</v>
      </c>
      <c r="G1970" s="195" t="s">
        <v>339</v>
      </c>
      <c r="H1970" s="195">
        <v>567</v>
      </c>
      <c r="I1970" s="36" t="str">
        <f t="shared" si="30"/>
        <v>Rizzo, Anthony</v>
      </c>
    </row>
    <row r="1971" spans="1:9" x14ac:dyDescent="0.3">
      <c r="A1971" s="195">
        <v>1970</v>
      </c>
      <c r="B1971" s="195">
        <v>572122</v>
      </c>
      <c r="C1971" s="195">
        <v>0.92860179379999996</v>
      </c>
      <c r="D1971" s="195">
        <v>5</v>
      </c>
      <c r="E1971" s="195">
        <v>394</v>
      </c>
      <c r="F1971" s="195" t="s">
        <v>390</v>
      </c>
      <c r="G1971" s="195" t="s">
        <v>29</v>
      </c>
      <c r="H1971" s="195">
        <v>619</v>
      </c>
      <c r="I1971" s="36" t="str">
        <f t="shared" si="30"/>
        <v>Seager, Kyle</v>
      </c>
    </row>
    <row r="1972" spans="1:9" x14ac:dyDescent="0.3">
      <c r="A1972" s="195">
        <v>1971</v>
      </c>
      <c r="B1972" s="195">
        <v>543484</v>
      </c>
      <c r="C1972" s="195">
        <v>1</v>
      </c>
      <c r="D1972" s="195">
        <v>1</v>
      </c>
      <c r="E1972" s="195">
        <v>395</v>
      </c>
      <c r="F1972" s="195" t="s">
        <v>4014</v>
      </c>
      <c r="G1972" s="195" t="s">
        <v>4015</v>
      </c>
      <c r="H1972" s="195">
        <v>395</v>
      </c>
      <c r="I1972" s="36" t="str">
        <f t="shared" si="30"/>
        <v>Mahtook, Mikie</v>
      </c>
    </row>
    <row r="1973" spans="1:9" x14ac:dyDescent="0.3">
      <c r="A1973" s="195">
        <v>1972</v>
      </c>
      <c r="B1973" s="195">
        <v>544725</v>
      </c>
      <c r="C1973" s="195">
        <v>0.8111333651</v>
      </c>
      <c r="D1973" s="195">
        <v>2</v>
      </c>
      <c r="E1973" s="195">
        <v>395</v>
      </c>
      <c r="F1973" s="195" t="s">
        <v>949</v>
      </c>
      <c r="G1973" s="195" t="s">
        <v>2527</v>
      </c>
      <c r="H1973" s="195">
        <v>241</v>
      </c>
      <c r="I1973" s="36" t="str">
        <f t="shared" si="30"/>
        <v>Garcia, Leury</v>
      </c>
    </row>
    <row r="1974" spans="1:9" x14ac:dyDescent="0.3">
      <c r="A1974" s="195">
        <v>1973</v>
      </c>
      <c r="B1974" s="195">
        <v>608384</v>
      </c>
      <c r="C1974" s="195">
        <v>0.74090083920000005</v>
      </c>
      <c r="D1974" s="195">
        <v>3</v>
      </c>
      <c r="E1974" s="195">
        <v>395</v>
      </c>
      <c r="F1974" s="195" t="s">
        <v>2085</v>
      </c>
      <c r="G1974" s="195" t="s">
        <v>161</v>
      </c>
      <c r="H1974" s="195">
        <v>733</v>
      </c>
      <c r="I1974" s="36" t="str">
        <f t="shared" si="30"/>
        <v>Williams, Nick</v>
      </c>
    </row>
    <row r="1975" spans="1:9" x14ac:dyDescent="0.3">
      <c r="A1975" s="195">
        <v>1974</v>
      </c>
      <c r="B1975" s="195">
        <v>592696</v>
      </c>
      <c r="C1975" s="195">
        <v>0.73922668599999997</v>
      </c>
      <c r="D1975" s="195">
        <v>4</v>
      </c>
      <c r="E1975" s="195">
        <v>395</v>
      </c>
      <c r="F1975" s="195" t="s">
        <v>342</v>
      </c>
      <c r="G1975" s="195" t="s">
        <v>3280</v>
      </c>
      <c r="H1975" s="195">
        <v>586</v>
      </c>
      <c r="I1975" s="36" t="str">
        <f t="shared" si="30"/>
        <v>Rosario, Eddie</v>
      </c>
    </row>
    <row r="1976" spans="1:9" x14ac:dyDescent="0.3">
      <c r="A1976" s="195">
        <v>1975</v>
      </c>
      <c r="B1976" s="195">
        <v>543510</v>
      </c>
      <c r="C1976" s="195">
        <v>0.7192431641</v>
      </c>
      <c r="D1976" s="195">
        <v>5</v>
      </c>
      <c r="E1976" s="195">
        <v>395</v>
      </c>
      <c r="F1976" s="195" t="s">
        <v>469</v>
      </c>
      <c r="G1976" s="195" t="s">
        <v>331</v>
      </c>
      <c r="H1976" s="195">
        <v>423</v>
      </c>
      <c r="I1976" s="36" t="str">
        <f t="shared" si="30"/>
        <v>McCann, James</v>
      </c>
    </row>
    <row r="1977" spans="1:9" x14ac:dyDescent="0.3">
      <c r="A1977" s="195">
        <v>1976</v>
      </c>
      <c r="B1977" s="195">
        <v>571912</v>
      </c>
      <c r="C1977" s="195">
        <v>1</v>
      </c>
      <c r="D1977" s="195">
        <v>1</v>
      </c>
      <c r="E1977" s="195">
        <v>396</v>
      </c>
      <c r="F1977" s="195" t="s">
        <v>4018</v>
      </c>
      <c r="G1977" s="195" t="s">
        <v>213</v>
      </c>
      <c r="H1977" s="195">
        <v>396</v>
      </c>
      <c r="I1977" s="36" t="str">
        <f t="shared" si="30"/>
        <v>Maile, Luke</v>
      </c>
    </row>
    <row r="1978" spans="1:9" x14ac:dyDescent="0.3">
      <c r="A1978" s="195">
        <v>1977</v>
      </c>
      <c r="B1978" s="195">
        <v>572863</v>
      </c>
      <c r="C1978" s="195">
        <v>0.90262565679999995</v>
      </c>
      <c r="D1978" s="195">
        <v>2</v>
      </c>
      <c r="E1978" s="195">
        <v>396</v>
      </c>
      <c r="F1978" s="195" t="s">
        <v>3967</v>
      </c>
      <c r="G1978" s="195" t="s">
        <v>373</v>
      </c>
      <c r="H1978" s="195">
        <v>244</v>
      </c>
      <c r="I1978" s="36" t="str">
        <f t="shared" si="30"/>
        <v>Garneau, Dustin</v>
      </c>
    </row>
    <row r="1979" spans="1:9" x14ac:dyDescent="0.3">
      <c r="A1979" s="195">
        <v>1978</v>
      </c>
      <c r="B1979" s="195">
        <v>542194</v>
      </c>
      <c r="C1979" s="195">
        <v>0.89701429710000002</v>
      </c>
      <c r="D1979" s="195">
        <v>3</v>
      </c>
      <c r="E1979" s="195">
        <v>396</v>
      </c>
      <c r="F1979" s="195" t="s">
        <v>2512</v>
      </c>
      <c r="G1979" s="195" t="s">
        <v>64</v>
      </c>
      <c r="H1979" s="195">
        <v>59</v>
      </c>
      <c r="I1979" s="36" t="str">
        <f t="shared" si="30"/>
        <v>Bethancourt, Christian</v>
      </c>
    </row>
    <row r="1980" spans="1:9" x14ac:dyDescent="0.3">
      <c r="A1980" s="195">
        <v>1979</v>
      </c>
      <c r="B1980" s="195">
        <v>571679</v>
      </c>
      <c r="C1980" s="195">
        <v>0.89018250139999999</v>
      </c>
      <c r="D1980" s="195">
        <v>4</v>
      </c>
      <c r="E1980" s="195">
        <v>396</v>
      </c>
      <c r="F1980" s="195" t="s">
        <v>6494</v>
      </c>
      <c r="G1980" s="195" t="s">
        <v>88</v>
      </c>
      <c r="H1980" s="195">
        <v>230</v>
      </c>
      <c r="I1980" s="36" t="str">
        <f t="shared" si="30"/>
        <v>Freitas, David</v>
      </c>
    </row>
    <row r="1981" spans="1:9" x14ac:dyDescent="0.3">
      <c r="A1981" s="195">
        <v>1980</v>
      </c>
      <c r="B1981" s="195">
        <v>489138</v>
      </c>
      <c r="C1981" s="195">
        <v>0.87636837970000003</v>
      </c>
      <c r="D1981" s="195">
        <v>5</v>
      </c>
      <c r="E1981" s="195">
        <v>396</v>
      </c>
      <c r="F1981" s="195" t="s">
        <v>176</v>
      </c>
      <c r="G1981" s="195" t="s">
        <v>67</v>
      </c>
      <c r="H1981" s="195">
        <v>441</v>
      </c>
      <c r="I1981" s="36" t="str">
        <f t="shared" si="30"/>
        <v>Moore, Tyler</v>
      </c>
    </row>
    <row r="1982" spans="1:9" x14ac:dyDescent="0.3">
      <c r="A1982" s="195">
        <v>1981</v>
      </c>
      <c r="B1982" s="195">
        <v>455117</v>
      </c>
      <c r="C1982" s="195">
        <v>1</v>
      </c>
      <c r="D1982" s="195">
        <v>1</v>
      </c>
      <c r="E1982" s="195">
        <v>397</v>
      </c>
      <c r="F1982" s="195" t="s">
        <v>160</v>
      </c>
      <c r="G1982" s="195" t="s">
        <v>159</v>
      </c>
      <c r="H1982" s="195">
        <v>397</v>
      </c>
      <c r="I1982" s="36" t="str">
        <f t="shared" si="30"/>
        <v>Maldonado, Martin</v>
      </c>
    </row>
    <row r="1983" spans="1:9" x14ac:dyDescent="0.3">
      <c r="A1983" s="195">
        <v>1982</v>
      </c>
      <c r="B1983" s="195">
        <v>425784</v>
      </c>
      <c r="C1983" s="195">
        <v>0.84328241739999998</v>
      </c>
      <c r="D1983" s="195">
        <v>2</v>
      </c>
      <c r="E1983" s="195">
        <v>397</v>
      </c>
      <c r="F1983" s="195" t="s">
        <v>202</v>
      </c>
      <c r="G1983" s="195" t="s">
        <v>230</v>
      </c>
      <c r="H1983" s="195">
        <v>564</v>
      </c>
      <c r="I1983" s="36" t="str">
        <f t="shared" si="30"/>
        <v>Rivera, Rene</v>
      </c>
    </row>
    <row r="1984" spans="1:9" x14ac:dyDescent="0.3">
      <c r="A1984" s="195">
        <v>1983</v>
      </c>
      <c r="B1984" s="195">
        <v>543228</v>
      </c>
      <c r="C1984" s="195">
        <v>0.84242907950000001</v>
      </c>
      <c r="D1984" s="195">
        <v>3</v>
      </c>
      <c r="E1984" s="195">
        <v>397</v>
      </c>
      <c r="F1984" s="195" t="s">
        <v>119</v>
      </c>
      <c r="G1984" s="195" t="s">
        <v>951</v>
      </c>
      <c r="H1984" s="195">
        <v>256</v>
      </c>
      <c r="I1984" s="36" t="str">
        <f t="shared" si="30"/>
        <v>Gomes, Yan</v>
      </c>
    </row>
    <row r="1985" spans="1:9" x14ac:dyDescent="0.3">
      <c r="A1985" s="195">
        <v>1984</v>
      </c>
      <c r="B1985" s="195">
        <v>461858</v>
      </c>
      <c r="C1985" s="195">
        <v>0.82805728779999999</v>
      </c>
      <c r="D1985" s="195">
        <v>4</v>
      </c>
      <c r="E1985" s="195">
        <v>397</v>
      </c>
      <c r="F1985" s="195" t="s">
        <v>516</v>
      </c>
      <c r="G1985" s="195" t="s">
        <v>77</v>
      </c>
      <c r="H1985" s="195">
        <v>526</v>
      </c>
      <c r="I1985" s="36" t="str">
        <f t="shared" si="30"/>
        <v>Plouffe, Trevor</v>
      </c>
    </row>
    <row r="1986" spans="1:9" x14ac:dyDescent="0.3">
      <c r="A1986" s="195">
        <v>1985</v>
      </c>
      <c r="B1986" s="195">
        <v>456078</v>
      </c>
      <c r="C1986" s="195">
        <v>0.82240559739999997</v>
      </c>
      <c r="D1986" s="195">
        <v>5</v>
      </c>
      <c r="E1986" s="195">
        <v>397</v>
      </c>
      <c r="F1986" s="195" t="s">
        <v>261</v>
      </c>
      <c r="G1986" s="195" t="s">
        <v>491</v>
      </c>
      <c r="H1986" s="195">
        <v>116</v>
      </c>
      <c r="I1986" s="36" t="str">
        <f t="shared" si="30"/>
        <v>Castillo, Welington</v>
      </c>
    </row>
    <row r="1987" spans="1:9" x14ac:dyDescent="0.3">
      <c r="A1987" s="195">
        <v>1986</v>
      </c>
      <c r="B1987" s="195">
        <v>641820</v>
      </c>
      <c r="C1987" s="195">
        <v>1</v>
      </c>
      <c r="D1987" s="195">
        <v>1</v>
      </c>
      <c r="E1987" s="195">
        <v>398</v>
      </c>
      <c r="F1987" s="195" t="s">
        <v>6283</v>
      </c>
      <c r="G1987" s="195" t="s">
        <v>6284</v>
      </c>
      <c r="H1987" s="195">
        <v>398</v>
      </c>
      <c r="I1987" s="36" t="str">
        <f t="shared" ref="I1987:I2050" si="31">F1987&amp;", "&amp;G1987</f>
        <v>Mancini, Trey</v>
      </c>
    </row>
    <row r="1988" spans="1:9" x14ac:dyDescent="0.3">
      <c r="A1988" s="195">
        <v>1987</v>
      </c>
      <c r="B1988" s="195">
        <v>541645</v>
      </c>
      <c r="C1988" s="195">
        <v>0.95276585280000003</v>
      </c>
      <c r="D1988" s="195">
        <v>2</v>
      </c>
      <c r="E1988" s="195">
        <v>398</v>
      </c>
      <c r="F1988" s="195" t="s">
        <v>949</v>
      </c>
      <c r="G1988" s="195" t="s">
        <v>950</v>
      </c>
      <c r="H1988" s="195">
        <v>239</v>
      </c>
      <c r="I1988" s="36" t="str">
        <f t="shared" si="31"/>
        <v>Garcia, Avisail</v>
      </c>
    </row>
    <row r="1989" spans="1:9" x14ac:dyDescent="0.3">
      <c r="A1989" s="195">
        <v>1988</v>
      </c>
      <c r="B1989" s="195">
        <v>543068</v>
      </c>
      <c r="C1989" s="195">
        <v>0.82981969050000004</v>
      </c>
      <c r="D1989" s="195">
        <v>3</v>
      </c>
      <c r="E1989" s="195">
        <v>398</v>
      </c>
      <c r="F1989" s="195" t="s">
        <v>2998</v>
      </c>
      <c r="G1989" s="195" t="s">
        <v>2003</v>
      </c>
      <c r="H1989" s="195">
        <v>151</v>
      </c>
      <c r="I1989" s="36" t="str">
        <f t="shared" si="31"/>
        <v>Cron, C.J.</v>
      </c>
    </row>
    <row r="1990" spans="1:9" x14ac:dyDescent="0.3">
      <c r="A1990" s="195">
        <v>1989</v>
      </c>
      <c r="B1990" s="195">
        <v>543333</v>
      </c>
      <c r="C1990" s="195">
        <v>0.82078691110000002</v>
      </c>
      <c r="D1990" s="195">
        <v>4</v>
      </c>
      <c r="E1990" s="195">
        <v>398</v>
      </c>
      <c r="F1990" s="195" t="s">
        <v>527</v>
      </c>
      <c r="G1990" s="195" t="s">
        <v>47</v>
      </c>
      <c r="H1990" s="195">
        <v>320</v>
      </c>
      <c r="I1990" s="36" t="str">
        <f t="shared" si="31"/>
        <v>Hosmer, Eric</v>
      </c>
    </row>
    <row r="1991" spans="1:9" x14ac:dyDescent="0.3">
      <c r="A1991" s="195">
        <v>1990</v>
      </c>
      <c r="B1991" s="195">
        <v>543510</v>
      </c>
      <c r="C1991" s="195">
        <v>0.8072175815</v>
      </c>
      <c r="D1991" s="195">
        <v>5</v>
      </c>
      <c r="E1991" s="195">
        <v>398</v>
      </c>
      <c r="F1991" s="195" t="s">
        <v>469</v>
      </c>
      <c r="G1991" s="195" t="s">
        <v>331</v>
      </c>
      <c r="H1991" s="195">
        <v>423</v>
      </c>
      <c r="I1991" s="36" t="str">
        <f t="shared" si="31"/>
        <v>McCann, James</v>
      </c>
    </row>
    <row r="1992" spans="1:9" x14ac:dyDescent="0.3">
      <c r="A1992" s="195">
        <v>1991</v>
      </c>
      <c r="B1992" s="195">
        <v>622534</v>
      </c>
      <c r="C1992" s="195">
        <v>1</v>
      </c>
      <c r="D1992" s="195">
        <v>1</v>
      </c>
      <c r="E1992" s="195">
        <v>399</v>
      </c>
      <c r="F1992" s="195" t="s">
        <v>6344</v>
      </c>
      <c r="G1992" s="195" t="s">
        <v>4599</v>
      </c>
      <c r="H1992" s="195">
        <v>399</v>
      </c>
      <c r="I1992" s="36" t="str">
        <f t="shared" si="31"/>
        <v>Margot, Manuel</v>
      </c>
    </row>
    <row r="1993" spans="1:9" x14ac:dyDescent="0.3">
      <c r="A1993" s="195">
        <v>1992</v>
      </c>
      <c r="B1993" s="195">
        <v>605480</v>
      </c>
      <c r="C1993" s="195">
        <v>0.87425184180000004</v>
      </c>
      <c r="D1993" s="195">
        <v>2</v>
      </c>
      <c r="E1993" s="195">
        <v>399</v>
      </c>
      <c r="F1993" s="195" t="s">
        <v>216</v>
      </c>
      <c r="G1993" s="195" t="s">
        <v>4593</v>
      </c>
      <c r="H1993" s="195">
        <v>635</v>
      </c>
      <c r="I1993" s="36" t="str">
        <f t="shared" si="31"/>
        <v>Smith, Mallex</v>
      </c>
    </row>
    <row r="1994" spans="1:9" x14ac:dyDescent="0.3">
      <c r="A1994" s="195">
        <v>1993</v>
      </c>
      <c r="B1994" s="195">
        <v>595281</v>
      </c>
      <c r="C1994" s="195">
        <v>0.84077755300000001</v>
      </c>
      <c r="D1994" s="195">
        <v>3</v>
      </c>
      <c r="E1994" s="195">
        <v>399</v>
      </c>
      <c r="F1994" s="195" t="s">
        <v>2997</v>
      </c>
      <c r="G1994" s="195" t="s">
        <v>174</v>
      </c>
      <c r="H1994" s="195">
        <v>359</v>
      </c>
      <c r="I1994" s="36" t="str">
        <f t="shared" si="31"/>
        <v>Kiermaier, Kevin</v>
      </c>
    </row>
    <row r="1995" spans="1:9" x14ac:dyDescent="0.3">
      <c r="A1995" s="195">
        <v>1994</v>
      </c>
      <c r="B1995" s="195">
        <v>645277</v>
      </c>
      <c r="C1995" s="195">
        <v>0.81634208419999998</v>
      </c>
      <c r="D1995" s="195">
        <v>4</v>
      </c>
      <c r="E1995" s="195">
        <v>399</v>
      </c>
      <c r="F1995" s="195" t="s">
        <v>6534</v>
      </c>
      <c r="G1995" s="195" t="s">
        <v>6535</v>
      </c>
      <c r="H1995" s="195">
        <v>11</v>
      </c>
      <c r="I1995" s="36" t="str">
        <f t="shared" si="31"/>
        <v>Albies, Ozzie</v>
      </c>
    </row>
    <row r="1996" spans="1:9" x14ac:dyDescent="0.3">
      <c r="A1996" s="195">
        <v>1995</v>
      </c>
      <c r="B1996" s="195">
        <v>592261</v>
      </c>
      <c r="C1996" s="195">
        <v>0.80047074610000002</v>
      </c>
      <c r="D1996" s="195">
        <v>5</v>
      </c>
      <c r="E1996" s="195">
        <v>399</v>
      </c>
      <c r="F1996" s="195" t="s">
        <v>3935</v>
      </c>
      <c r="G1996" s="195" t="s">
        <v>3936</v>
      </c>
      <c r="H1996" s="195">
        <v>168</v>
      </c>
      <c r="I1996" s="36" t="str">
        <f t="shared" si="31"/>
        <v>DeShields, Delino</v>
      </c>
    </row>
    <row r="1997" spans="1:9" x14ac:dyDescent="0.3">
      <c r="A1997" s="195">
        <v>1996</v>
      </c>
      <c r="B1997" s="195">
        <v>545350</v>
      </c>
      <c r="C1997" s="195">
        <v>1</v>
      </c>
      <c r="D1997" s="195">
        <v>1</v>
      </c>
      <c r="E1997" s="195">
        <v>400</v>
      </c>
      <c r="F1997" s="195" t="s">
        <v>2520</v>
      </c>
      <c r="G1997" s="195" t="s">
        <v>424</v>
      </c>
      <c r="H1997" s="195">
        <v>400</v>
      </c>
      <c r="I1997" s="36" t="str">
        <f t="shared" si="31"/>
        <v>Marisnick, Jake</v>
      </c>
    </row>
    <row r="1998" spans="1:9" x14ac:dyDescent="0.3">
      <c r="A1998" s="195">
        <v>1997</v>
      </c>
      <c r="B1998" s="195">
        <v>572191</v>
      </c>
      <c r="C1998" s="195">
        <v>0.9389104814</v>
      </c>
      <c r="D1998" s="195">
        <v>2</v>
      </c>
      <c r="E1998" s="195">
        <v>400</v>
      </c>
      <c r="F1998" s="195" t="s">
        <v>227</v>
      </c>
      <c r="G1998" s="195" t="s">
        <v>34</v>
      </c>
      <c r="H1998" s="195">
        <v>670</v>
      </c>
      <c r="I1998" s="36" t="str">
        <f t="shared" si="31"/>
        <v>Taylor, Michael</v>
      </c>
    </row>
    <row r="1999" spans="1:9" x14ac:dyDescent="0.3">
      <c r="A1999" s="195">
        <v>1998</v>
      </c>
      <c r="B1999" s="195">
        <v>542979</v>
      </c>
      <c r="C1999" s="195">
        <v>0.93009298740000002</v>
      </c>
      <c r="D1999" s="195">
        <v>3</v>
      </c>
      <c r="E1999" s="195">
        <v>400</v>
      </c>
      <c r="F1999" s="195" t="s">
        <v>2199</v>
      </c>
      <c r="G1999" s="195" t="s">
        <v>3888</v>
      </c>
      <c r="H1999" s="195">
        <v>84</v>
      </c>
      <c r="I1999" s="36" t="str">
        <f t="shared" si="31"/>
        <v>Broxton, Keon</v>
      </c>
    </row>
    <row r="2000" spans="1:9" x14ac:dyDescent="0.3">
      <c r="A2000" s="195">
        <v>1999</v>
      </c>
      <c r="B2000" s="195">
        <v>605548</v>
      </c>
      <c r="C2000" s="195">
        <v>0.84162831920000003</v>
      </c>
      <c r="D2000" s="195">
        <v>4</v>
      </c>
      <c r="E2000" s="195">
        <v>400</v>
      </c>
      <c r="F2000" s="195" t="s">
        <v>6600</v>
      </c>
      <c r="G2000" s="195" t="s">
        <v>36</v>
      </c>
      <c r="H2000" s="195">
        <v>746</v>
      </c>
      <c r="I2000" s="36" t="str">
        <f t="shared" si="31"/>
        <v>Zimmer, Bradley</v>
      </c>
    </row>
    <row r="2001" spans="1:9" x14ac:dyDescent="0.3">
      <c r="A2001" s="195">
        <v>2000</v>
      </c>
      <c r="B2001" s="195">
        <v>571553</v>
      </c>
      <c r="C2001" s="195">
        <v>0.82883894820000004</v>
      </c>
      <c r="D2001" s="195">
        <v>5</v>
      </c>
      <c r="E2001" s="195">
        <v>400</v>
      </c>
      <c r="F2001" s="195" t="s">
        <v>3911</v>
      </c>
      <c r="G2001" s="195" t="s">
        <v>3912</v>
      </c>
      <c r="H2001" s="195">
        <v>121</v>
      </c>
      <c r="I2001" s="36" t="str">
        <f t="shared" si="31"/>
        <v>Ceciliani, Darrell</v>
      </c>
    </row>
    <row r="2002" spans="1:9" x14ac:dyDescent="0.3">
      <c r="A2002" s="195">
        <v>2001</v>
      </c>
      <c r="B2002" s="195">
        <v>605357</v>
      </c>
      <c r="C2002" s="195">
        <v>1</v>
      </c>
      <c r="D2002" s="195">
        <v>1</v>
      </c>
      <c r="E2002" s="195">
        <v>401</v>
      </c>
      <c r="F2002" s="195" t="s">
        <v>6671</v>
      </c>
      <c r="G2002" s="195" t="s">
        <v>221</v>
      </c>
      <c r="H2002" s="195">
        <v>401</v>
      </c>
      <c r="I2002" s="36" t="str">
        <f t="shared" si="31"/>
        <v>Marjama, Mike</v>
      </c>
    </row>
    <row r="2003" spans="1:9" x14ac:dyDescent="0.3">
      <c r="A2003" s="195">
        <v>2002</v>
      </c>
      <c r="B2003" s="195">
        <v>516949</v>
      </c>
      <c r="C2003" s="195">
        <v>0.87327072579999998</v>
      </c>
      <c r="D2003" s="195">
        <v>2</v>
      </c>
      <c r="E2003" s="195">
        <v>401</v>
      </c>
      <c r="F2003" s="195" t="s">
        <v>302</v>
      </c>
      <c r="G2003" s="195" t="s">
        <v>332</v>
      </c>
      <c r="H2003" s="195">
        <v>602</v>
      </c>
      <c r="I2003" s="36" t="str">
        <f t="shared" si="31"/>
        <v>Sanchez, Hector</v>
      </c>
    </row>
    <row r="2004" spans="1:9" x14ac:dyDescent="0.3">
      <c r="A2004" s="195">
        <v>2003</v>
      </c>
      <c r="B2004" s="195">
        <v>592592</v>
      </c>
      <c r="C2004" s="195">
        <v>0.87097816100000003</v>
      </c>
      <c r="D2004" s="195">
        <v>3</v>
      </c>
      <c r="E2004" s="195">
        <v>401</v>
      </c>
      <c r="F2004" s="195" t="s">
        <v>5182</v>
      </c>
      <c r="G2004" s="195" t="s">
        <v>55</v>
      </c>
      <c r="H2004" s="195">
        <v>465</v>
      </c>
      <c r="I2004" s="36" t="str">
        <f t="shared" si="31"/>
        <v>Nicholas, Brett</v>
      </c>
    </row>
    <row r="2005" spans="1:9" x14ac:dyDescent="0.3">
      <c r="A2005" s="195">
        <v>2004</v>
      </c>
      <c r="B2005" s="195">
        <v>542963</v>
      </c>
      <c r="C2005" s="195">
        <v>0.82785514159999996</v>
      </c>
      <c r="D2005" s="195">
        <v>4</v>
      </c>
      <c r="E2005" s="195">
        <v>401</v>
      </c>
      <c r="F2005" s="195" t="s">
        <v>939</v>
      </c>
      <c r="G2005" s="195" t="s">
        <v>486</v>
      </c>
      <c r="H2005" s="195">
        <v>76</v>
      </c>
      <c r="I2005" s="36" t="str">
        <f t="shared" si="31"/>
        <v>Brantly, Rob</v>
      </c>
    </row>
    <row r="2006" spans="1:9" x14ac:dyDescent="0.3">
      <c r="A2006" s="195">
        <v>2005</v>
      </c>
      <c r="B2006" s="195">
        <v>474319</v>
      </c>
      <c r="C2006" s="195">
        <v>0.81660394589999996</v>
      </c>
      <c r="D2006" s="195">
        <v>5</v>
      </c>
      <c r="E2006" s="195">
        <v>401</v>
      </c>
      <c r="F2006" s="195" t="s">
        <v>218</v>
      </c>
      <c r="G2006" s="195" t="s">
        <v>18</v>
      </c>
      <c r="H2006" s="195">
        <v>640</v>
      </c>
      <c r="I2006" s="36" t="str">
        <f t="shared" si="31"/>
        <v>Snyder, Brandon</v>
      </c>
    </row>
    <row r="2007" spans="1:9" x14ac:dyDescent="0.3">
      <c r="A2007" s="195">
        <v>2006</v>
      </c>
      <c r="B2007" s="195">
        <v>455976</v>
      </c>
      <c r="C2007" s="195">
        <v>1</v>
      </c>
      <c r="D2007" s="195">
        <v>1</v>
      </c>
      <c r="E2007" s="195">
        <v>402</v>
      </c>
      <c r="F2007" s="195" t="s">
        <v>162</v>
      </c>
      <c r="G2007" s="195" t="s">
        <v>161</v>
      </c>
      <c r="H2007" s="195">
        <v>402</v>
      </c>
      <c r="I2007" s="36" t="str">
        <f t="shared" si="31"/>
        <v>Markakis, Nick</v>
      </c>
    </row>
    <row r="2008" spans="1:9" x14ac:dyDescent="0.3">
      <c r="A2008" s="195">
        <v>2007</v>
      </c>
      <c r="B2008" s="195">
        <v>408045</v>
      </c>
      <c r="C2008" s="195">
        <v>0.9455670289</v>
      </c>
      <c r="D2008" s="195">
        <v>2</v>
      </c>
      <c r="E2008" s="195">
        <v>402</v>
      </c>
      <c r="F2008" s="195" t="s">
        <v>272</v>
      </c>
      <c r="G2008" s="195" t="s">
        <v>22</v>
      </c>
      <c r="H2008" s="195">
        <v>416</v>
      </c>
      <c r="I2008" s="36" t="str">
        <f t="shared" si="31"/>
        <v>Mauer, Joe</v>
      </c>
    </row>
    <row r="2009" spans="1:9" x14ac:dyDescent="0.3">
      <c r="A2009" s="195">
        <v>2008</v>
      </c>
      <c r="B2009" s="195">
        <v>452104</v>
      </c>
      <c r="C2009" s="195">
        <v>0.86331128059999995</v>
      </c>
      <c r="D2009" s="195">
        <v>3</v>
      </c>
      <c r="E2009" s="195">
        <v>402</v>
      </c>
      <c r="F2009" s="195" t="s">
        <v>470</v>
      </c>
      <c r="G2009" s="195" t="s">
        <v>371</v>
      </c>
      <c r="H2009" s="195">
        <v>294</v>
      </c>
      <c r="I2009" s="36" t="str">
        <f t="shared" si="31"/>
        <v>Headley, Chase</v>
      </c>
    </row>
    <row r="2010" spans="1:9" x14ac:dyDescent="0.3">
      <c r="A2010" s="195">
        <v>2009</v>
      </c>
      <c r="B2010" s="195">
        <v>457763</v>
      </c>
      <c r="C2010" s="195">
        <v>0.8570802917</v>
      </c>
      <c r="D2010" s="195">
        <v>4</v>
      </c>
      <c r="E2010" s="195">
        <v>402</v>
      </c>
      <c r="F2010" s="195" t="s">
        <v>525</v>
      </c>
      <c r="G2010" s="195" t="s">
        <v>524</v>
      </c>
      <c r="H2010" s="195">
        <v>531</v>
      </c>
      <c r="I2010" s="36" t="str">
        <f t="shared" si="31"/>
        <v>Posey, Buster</v>
      </c>
    </row>
    <row r="2011" spans="1:9" x14ac:dyDescent="0.3">
      <c r="A2011" s="195">
        <v>2010</v>
      </c>
      <c r="B2011" s="195">
        <v>425877</v>
      </c>
      <c r="C2011" s="195">
        <v>0.83750388419999999</v>
      </c>
      <c r="D2011" s="195">
        <v>5</v>
      </c>
      <c r="E2011" s="195">
        <v>402</v>
      </c>
      <c r="F2011" s="195" t="s">
        <v>271</v>
      </c>
      <c r="G2011" s="195" t="s">
        <v>270</v>
      </c>
      <c r="H2011" s="195">
        <v>435</v>
      </c>
      <c r="I2011" s="36" t="str">
        <f t="shared" si="31"/>
        <v>Molina, Yadier</v>
      </c>
    </row>
    <row r="2012" spans="1:9" x14ac:dyDescent="0.3">
      <c r="A2012" s="195">
        <v>2011</v>
      </c>
      <c r="B2012" s="195">
        <v>502029</v>
      </c>
      <c r="C2012" s="195">
        <v>1</v>
      </c>
      <c r="D2012" s="195">
        <v>1</v>
      </c>
      <c r="E2012" s="195">
        <v>403</v>
      </c>
      <c r="F2012" s="195" t="s">
        <v>526</v>
      </c>
      <c r="G2012" s="195" t="s">
        <v>58</v>
      </c>
      <c r="H2012" s="195">
        <v>403</v>
      </c>
      <c r="I2012" s="36" t="str">
        <f t="shared" si="31"/>
        <v>Marrero, Chris</v>
      </c>
    </row>
    <row r="2013" spans="1:9" x14ac:dyDescent="0.3">
      <c r="A2013" s="195">
        <v>2012</v>
      </c>
      <c r="B2013" s="195">
        <v>595238</v>
      </c>
      <c r="C2013" s="195">
        <v>0.91075723129999997</v>
      </c>
      <c r="D2013" s="195">
        <v>2</v>
      </c>
      <c r="E2013" s="195">
        <v>403</v>
      </c>
      <c r="F2013" s="195" t="s">
        <v>6648</v>
      </c>
      <c r="G2013" s="195" t="s">
        <v>947</v>
      </c>
      <c r="H2013" s="195">
        <v>286</v>
      </c>
      <c r="I2013" s="36" t="str">
        <f t="shared" si="31"/>
        <v>Hannemann, Jacob</v>
      </c>
    </row>
    <row r="2014" spans="1:9" x14ac:dyDescent="0.3">
      <c r="A2014" s="195">
        <v>2013</v>
      </c>
      <c r="B2014" s="195">
        <v>543611</v>
      </c>
      <c r="C2014" s="195">
        <v>0.90969541340000004</v>
      </c>
      <c r="D2014" s="195">
        <v>3</v>
      </c>
      <c r="E2014" s="195">
        <v>403</v>
      </c>
      <c r="F2014" s="195" t="s">
        <v>289</v>
      </c>
      <c r="G2014" s="195" t="s">
        <v>182</v>
      </c>
      <c r="H2014" s="195">
        <v>480</v>
      </c>
      <c r="I2014" s="36" t="str">
        <f t="shared" si="31"/>
        <v>Ortiz, Daniel</v>
      </c>
    </row>
    <row r="2015" spans="1:9" x14ac:dyDescent="0.3">
      <c r="A2015" s="195">
        <v>2014</v>
      </c>
      <c r="B2015" s="195">
        <v>534606</v>
      </c>
      <c r="C2015" s="195">
        <v>0.90640462789999998</v>
      </c>
      <c r="D2015" s="195">
        <v>4</v>
      </c>
      <c r="E2015" s="195">
        <v>403</v>
      </c>
      <c r="F2015" s="195" t="s">
        <v>4001</v>
      </c>
      <c r="G2015" s="195" t="s">
        <v>38</v>
      </c>
      <c r="H2015" s="195">
        <v>368</v>
      </c>
      <c r="I2015" s="36" t="str">
        <f t="shared" si="31"/>
        <v>LaMarre, Ryan</v>
      </c>
    </row>
    <row r="2016" spans="1:9" x14ac:dyDescent="0.3">
      <c r="A2016" s="195">
        <v>2015</v>
      </c>
      <c r="B2016" s="195">
        <v>622210</v>
      </c>
      <c r="C2016" s="195">
        <v>0.90504582119999999</v>
      </c>
      <c r="D2016" s="195">
        <v>5</v>
      </c>
      <c r="E2016" s="195">
        <v>403</v>
      </c>
      <c r="F2016" s="195" t="s">
        <v>6653</v>
      </c>
      <c r="G2016" s="195" t="s">
        <v>375</v>
      </c>
      <c r="H2016" s="195">
        <v>491</v>
      </c>
      <c r="I2016" s="36" t="str">
        <f t="shared" si="31"/>
        <v>Parmley, Ian</v>
      </c>
    </row>
    <row r="2017" spans="1:9" x14ac:dyDescent="0.3">
      <c r="A2017" s="195">
        <v>2016</v>
      </c>
      <c r="B2017" s="195">
        <v>571918</v>
      </c>
      <c r="C2017" s="195">
        <v>1</v>
      </c>
      <c r="D2017" s="195">
        <v>1</v>
      </c>
      <c r="E2017" s="195">
        <v>404</v>
      </c>
      <c r="F2017" s="195" t="s">
        <v>526</v>
      </c>
      <c r="G2017" s="195" t="s">
        <v>4020</v>
      </c>
      <c r="H2017" s="195">
        <v>404</v>
      </c>
      <c r="I2017" s="36" t="str">
        <f t="shared" si="31"/>
        <v>Marrero, Deven</v>
      </c>
    </row>
    <row r="2018" spans="1:9" x14ac:dyDescent="0.3">
      <c r="A2018" s="195">
        <v>2017</v>
      </c>
      <c r="B2018" s="195">
        <v>592444</v>
      </c>
      <c r="C2018" s="195">
        <v>0.81639380250000004</v>
      </c>
      <c r="D2018" s="195">
        <v>2</v>
      </c>
      <c r="E2018" s="195">
        <v>404</v>
      </c>
      <c r="F2018" s="195" t="s">
        <v>149</v>
      </c>
      <c r="G2018" s="195" t="s">
        <v>5206</v>
      </c>
      <c r="H2018" s="195">
        <v>344</v>
      </c>
      <c r="I2018" s="36" t="str">
        <f t="shared" si="31"/>
        <v>Jones, JaCoby</v>
      </c>
    </row>
    <row r="2019" spans="1:9" x14ac:dyDescent="0.3">
      <c r="A2019" s="195">
        <v>2018</v>
      </c>
      <c r="B2019" s="195">
        <v>543459</v>
      </c>
      <c r="C2019" s="195">
        <v>0.81180424220000003</v>
      </c>
      <c r="D2019" s="195">
        <v>3</v>
      </c>
      <c r="E2019" s="195">
        <v>404</v>
      </c>
      <c r="F2019" s="195" t="s">
        <v>519</v>
      </c>
      <c r="G2019" s="195" t="s">
        <v>400</v>
      </c>
      <c r="H2019" s="195">
        <v>385</v>
      </c>
      <c r="I2019" s="36" t="str">
        <f t="shared" si="31"/>
        <v>Lombardozzi, Steve</v>
      </c>
    </row>
    <row r="2020" spans="1:9" x14ac:dyDescent="0.3">
      <c r="A2020" s="195">
        <v>2019</v>
      </c>
      <c r="B2020" s="195">
        <v>622270</v>
      </c>
      <c r="C2020" s="195">
        <v>0.80095557770000003</v>
      </c>
      <c r="D2020" s="195">
        <v>4</v>
      </c>
      <c r="E2020" s="195">
        <v>404</v>
      </c>
      <c r="F2020" s="195" t="s">
        <v>1887</v>
      </c>
      <c r="G2020" s="195" t="s">
        <v>122</v>
      </c>
      <c r="H2020" s="195">
        <v>427</v>
      </c>
      <c r="I2020" s="36" t="str">
        <f t="shared" si="31"/>
        <v>Mejia, Alex</v>
      </c>
    </row>
    <row r="2021" spans="1:9" x14ac:dyDescent="0.3">
      <c r="A2021" s="195">
        <v>2020</v>
      </c>
      <c r="B2021" s="195">
        <v>605227</v>
      </c>
      <c r="C2021" s="195">
        <v>0.79925667190000005</v>
      </c>
      <c r="D2021" s="195">
        <v>5</v>
      </c>
      <c r="E2021" s="195">
        <v>404</v>
      </c>
      <c r="F2021" s="195" t="s">
        <v>3952</v>
      </c>
      <c r="G2021" s="195" t="s">
        <v>227</v>
      </c>
      <c r="H2021" s="195">
        <v>208</v>
      </c>
      <c r="I2021" s="36" t="str">
        <f t="shared" si="31"/>
        <v>Featherston, Taylor</v>
      </c>
    </row>
    <row r="2022" spans="1:9" x14ac:dyDescent="0.3">
      <c r="A2022" s="195">
        <v>2021</v>
      </c>
      <c r="B2022" s="195">
        <v>527043</v>
      </c>
      <c r="C2022" s="195">
        <v>1</v>
      </c>
      <c r="D2022" s="195">
        <v>1</v>
      </c>
      <c r="E2022" s="195">
        <v>405</v>
      </c>
      <c r="F2022" s="195" t="s">
        <v>461</v>
      </c>
      <c r="G2022" s="195" t="s">
        <v>4022</v>
      </c>
      <c r="H2022" s="195">
        <v>405</v>
      </c>
      <c r="I2022" s="36" t="str">
        <f t="shared" si="31"/>
        <v>Marte, Jefry</v>
      </c>
    </row>
    <row r="2023" spans="1:9" x14ac:dyDescent="0.3">
      <c r="A2023" s="195">
        <v>2022</v>
      </c>
      <c r="B2023" s="195">
        <v>595885</v>
      </c>
      <c r="C2023" s="195">
        <v>0.93828016189999996</v>
      </c>
      <c r="D2023" s="195">
        <v>2</v>
      </c>
      <c r="E2023" s="195">
        <v>405</v>
      </c>
      <c r="F2023" s="195" t="s">
        <v>3877</v>
      </c>
      <c r="G2023" s="195" t="s">
        <v>3020</v>
      </c>
      <c r="H2023" s="195">
        <v>61</v>
      </c>
      <c r="I2023" s="36" t="str">
        <f t="shared" si="31"/>
        <v>Bird, Gregory</v>
      </c>
    </row>
    <row r="2024" spans="1:9" x14ac:dyDescent="0.3">
      <c r="A2024" s="195">
        <v>2023</v>
      </c>
      <c r="B2024" s="195">
        <v>592669</v>
      </c>
      <c r="C2024" s="195">
        <v>0.92611393279999998</v>
      </c>
      <c r="D2024" s="195">
        <v>3</v>
      </c>
      <c r="E2024" s="195">
        <v>405</v>
      </c>
      <c r="F2024" s="195" t="s">
        <v>6348</v>
      </c>
      <c r="G2024" s="195" t="s">
        <v>140</v>
      </c>
      <c r="H2024" s="195">
        <v>557</v>
      </c>
      <c r="I2024" s="36" t="str">
        <f t="shared" si="31"/>
        <v>Renfroe, Hunter</v>
      </c>
    </row>
    <row r="2025" spans="1:9" x14ac:dyDescent="0.3">
      <c r="A2025" s="195">
        <v>2024</v>
      </c>
      <c r="B2025" s="195">
        <v>606192</v>
      </c>
      <c r="C2025" s="195">
        <v>0.92438166529999999</v>
      </c>
      <c r="D2025" s="195">
        <v>4</v>
      </c>
      <c r="E2025" s="195">
        <v>405</v>
      </c>
      <c r="F2025" s="195" t="s">
        <v>286</v>
      </c>
      <c r="G2025" s="195" t="s">
        <v>4786</v>
      </c>
      <c r="H2025" s="195">
        <v>305</v>
      </c>
      <c r="I2025" s="36" t="str">
        <f t="shared" si="31"/>
        <v>Hernandez, Teoscar</v>
      </c>
    </row>
    <row r="2026" spans="1:9" x14ac:dyDescent="0.3">
      <c r="A2026" s="195">
        <v>2025</v>
      </c>
      <c r="B2026" s="195">
        <v>457708</v>
      </c>
      <c r="C2026" s="195">
        <v>0.89928772729999995</v>
      </c>
      <c r="D2026" s="195">
        <v>5</v>
      </c>
      <c r="E2026" s="195">
        <v>405</v>
      </c>
      <c r="F2026" s="195" t="s">
        <v>233</v>
      </c>
      <c r="G2026" s="195" t="s">
        <v>63</v>
      </c>
      <c r="H2026" s="195">
        <v>694</v>
      </c>
      <c r="I2026" s="36" t="str">
        <f t="shared" si="31"/>
        <v>Upton, Justin</v>
      </c>
    </row>
    <row r="2027" spans="1:9" x14ac:dyDescent="0.3">
      <c r="A2027" s="195">
        <v>2026</v>
      </c>
      <c r="B2027" s="195">
        <v>606466</v>
      </c>
      <c r="C2027" s="195">
        <v>1</v>
      </c>
      <c r="D2027" s="195">
        <v>1</v>
      </c>
      <c r="E2027" s="195">
        <v>406</v>
      </c>
      <c r="F2027" s="195" t="s">
        <v>461</v>
      </c>
      <c r="G2027" s="195" t="s">
        <v>4025</v>
      </c>
      <c r="H2027" s="195">
        <v>406</v>
      </c>
      <c r="I2027" s="36" t="str">
        <f t="shared" si="31"/>
        <v>Marte, Ketel</v>
      </c>
    </row>
    <row r="2028" spans="1:9" x14ac:dyDescent="0.3">
      <c r="A2028" s="195">
        <v>2027</v>
      </c>
      <c r="B2028" s="195">
        <v>591720</v>
      </c>
      <c r="C2028" s="195">
        <v>0.93068270799999997</v>
      </c>
      <c r="D2028" s="195">
        <v>2</v>
      </c>
      <c r="E2028" s="195">
        <v>406</v>
      </c>
      <c r="F2028" s="195" t="s">
        <v>4106</v>
      </c>
      <c r="G2028" s="195" t="s">
        <v>1925</v>
      </c>
      <c r="H2028" s="195">
        <v>683</v>
      </c>
      <c r="I2028" s="36" t="str">
        <f t="shared" si="31"/>
        <v>Torreyes, Ronald</v>
      </c>
    </row>
    <row r="2029" spans="1:9" x14ac:dyDescent="0.3">
      <c r="A2029" s="195">
        <v>2028</v>
      </c>
      <c r="B2029" s="195">
        <v>543939</v>
      </c>
      <c r="C2029" s="195">
        <v>0.92101316619999996</v>
      </c>
      <c r="D2029" s="195">
        <v>3</v>
      </c>
      <c r="E2029" s="195">
        <v>406</v>
      </c>
      <c r="F2029" s="195" t="s">
        <v>2518</v>
      </c>
      <c r="G2029" s="195" t="s">
        <v>2519</v>
      </c>
      <c r="H2029" s="195">
        <v>738</v>
      </c>
      <c r="I2029" s="36" t="str">
        <f t="shared" si="31"/>
        <v>Wong, Kolten</v>
      </c>
    </row>
    <row r="2030" spans="1:9" x14ac:dyDescent="0.3">
      <c r="A2030" s="195">
        <v>2029</v>
      </c>
      <c r="B2030" s="195">
        <v>593527</v>
      </c>
      <c r="C2030" s="195">
        <v>0.91394928310000001</v>
      </c>
      <c r="D2030" s="195">
        <v>4</v>
      </c>
      <c r="E2030" s="195">
        <v>406</v>
      </c>
      <c r="F2030" s="195" t="s">
        <v>229</v>
      </c>
      <c r="G2030" s="195" t="s">
        <v>285</v>
      </c>
      <c r="H2030" s="195">
        <v>682</v>
      </c>
      <c r="I2030" s="36" t="str">
        <f t="shared" si="31"/>
        <v>Torres, Ramon</v>
      </c>
    </row>
    <row r="2031" spans="1:9" x14ac:dyDescent="0.3">
      <c r="A2031" s="195">
        <v>2030</v>
      </c>
      <c r="B2031" s="195">
        <v>624428</v>
      </c>
      <c r="C2031" s="195">
        <v>0.88266215029999995</v>
      </c>
      <c r="D2031" s="195">
        <v>5</v>
      </c>
      <c r="E2031" s="195">
        <v>406</v>
      </c>
      <c r="F2031" s="195" t="s">
        <v>111</v>
      </c>
      <c r="G2031" s="195" t="s">
        <v>148</v>
      </c>
      <c r="H2031" s="195">
        <v>224</v>
      </c>
      <c r="I2031" s="36" t="str">
        <f t="shared" si="31"/>
        <v>Frazier, Adam</v>
      </c>
    </row>
    <row r="2032" spans="1:9" x14ac:dyDescent="0.3">
      <c r="A2032" s="195">
        <v>2031</v>
      </c>
      <c r="B2032" s="195">
        <v>516782</v>
      </c>
      <c r="C2032" s="195">
        <v>1</v>
      </c>
      <c r="D2032" s="195">
        <v>1</v>
      </c>
      <c r="E2032" s="195">
        <v>407</v>
      </c>
      <c r="F2032" s="195" t="s">
        <v>461</v>
      </c>
      <c r="G2032" s="195" t="s">
        <v>899</v>
      </c>
      <c r="H2032" s="195">
        <v>407</v>
      </c>
      <c r="I2032" s="36" t="str">
        <f t="shared" si="31"/>
        <v>Marte, Starling</v>
      </c>
    </row>
    <row r="2033" spans="1:9" x14ac:dyDescent="0.3">
      <c r="A2033" s="195">
        <v>2032</v>
      </c>
      <c r="B2033" s="195">
        <v>541650</v>
      </c>
      <c r="C2033" s="195">
        <v>0.92494260279999996</v>
      </c>
      <c r="D2033" s="195">
        <v>2</v>
      </c>
      <c r="E2033" s="195">
        <v>407</v>
      </c>
      <c r="F2033" s="195" t="s">
        <v>481</v>
      </c>
      <c r="G2033" s="195" t="s">
        <v>968</v>
      </c>
      <c r="H2033" s="195">
        <v>508</v>
      </c>
      <c r="I2033" s="36" t="str">
        <f t="shared" si="31"/>
        <v>Perez, Hernan</v>
      </c>
    </row>
    <row r="2034" spans="1:9" x14ac:dyDescent="0.3">
      <c r="A2034" s="195">
        <v>2033</v>
      </c>
      <c r="B2034" s="195">
        <v>457727</v>
      </c>
      <c r="C2034" s="195">
        <v>0.87879380500000004</v>
      </c>
      <c r="D2034" s="195">
        <v>3</v>
      </c>
      <c r="E2034" s="195">
        <v>407</v>
      </c>
      <c r="F2034" s="195" t="s">
        <v>171</v>
      </c>
      <c r="G2034" s="195" t="s">
        <v>170</v>
      </c>
      <c r="H2034" s="195">
        <v>419</v>
      </c>
      <c r="I2034" s="36" t="str">
        <f t="shared" si="31"/>
        <v>Maybin, Cameron</v>
      </c>
    </row>
    <row r="2035" spans="1:9" x14ac:dyDescent="0.3">
      <c r="A2035" s="195">
        <v>2034</v>
      </c>
      <c r="B2035" s="195">
        <v>456488</v>
      </c>
      <c r="C2035" s="195">
        <v>0.87538061170000003</v>
      </c>
      <c r="D2035" s="195">
        <v>4</v>
      </c>
      <c r="E2035" s="195">
        <v>407</v>
      </c>
      <c r="F2035" s="195" t="s">
        <v>438</v>
      </c>
      <c r="G2035" s="195" t="s">
        <v>348</v>
      </c>
      <c r="H2035" s="195">
        <v>471</v>
      </c>
      <c r="I2035" s="36" t="str">
        <f t="shared" si="31"/>
        <v>Nunez, Eduardo</v>
      </c>
    </row>
    <row r="2036" spans="1:9" x14ac:dyDescent="0.3">
      <c r="A2036" s="195">
        <v>2035</v>
      </c>
      <c r="B2036" s="195">
        <v>543829</v>
      </c>
      <c r="C2036" s="195">
        <v>0.85395142820000003</v>
      </c>
      <c r="D2036" s="195">
        <v>5</v>
      </c>
      <c r="E2036" s="195">
        <v>407</v>
      </c>
      <c r="F2036" s="195" t="s">
        <v>123</v>
      </c>
      <c r="G2036" s="195" t="s">
        <v>474</v>
      </c>
      <c r="H2036" s="195">
        <v>266</v>
      </c>
      <c r="I2036" s="36" t="str">
        <f t="shared" si="31"/>
        <v>Gordon, Dee</v>
      </c>
    </row>
    <row r="2037" spans="1:9" x14ac:dyDescent="0.3">
      <c r="A2037" s="195">
        <v>2036</v>
      </c>
      <c r="B2037" s="195">
        <v>547982</v>
      </c>
      <c r="C2037" s="195">
        <v>1</v>
      </c>
      <c r="D2037" s="195">
        <v>1</v>
      </c>
      <c r="E2037" s="195">
        <v>408</v>
      </c>
      <c r="F2037" s="195" t="s">
        <v>159</v>
      </c>
      <c r="G2037" s="195" t="s">
        <v>964</v>
      </c>
      <c r="H2037" s="195">
        <v>408</v>
      </c>
      <c r="I2037" s="36" t="str">
        <f t="shared" si="31"/>
        <v>Martin, Leonys</v>
      </c>
    </row>
    <row r="2038" spans="1:9" x14ac:dyDescent="0.3">
      <c r="A2038" s="195">
        <v>2037</v>
      </c>
      <c r="B2038" s="195">
        <v>458913</v>
      </c>
      <c r="C2038" s="195">
        <v>0.91725898370000003</v>
      </c>
      <c r="D2038" s="195">
        <v>2</v>
      </c>
      <c r="E2038" s="195">
        <v>408</v>
      </c>
      <c r="F2038" s="195" t="s">
        <v>241</v>
      </c>
      <c r="G2038" s="195" t="s">
        <v>47</v>
      </c>
      <c r="H2038" s="195">
        <v>744</v>
      </c>
      <c r="I2038" s="36" t="str">
        <f t="shared" si="31"/>
        <v>Young, Eric</v>
      </c>
    </row>
    <row r="2039" spans="1:9" x14ac:dyDescent="0.3">
      <c r="A2039" s="195">
        <v>2038</v>
      </c>
      <c r="B2039" s="195">
        <v>425834</v>
      </c>
      <c r="C2039" s="195">
        <v>0.90191424310000001</v>
      </c>
      <c r="D2039" s="195">
        <v>3</v>
      </c>
      <c r="E2039" s="195">
        <v>408</v>
      </c>
      <c r="F2039" s="195" t="s">
        <v>233</v>
      </c>
      <c r="G2039" s="195" t="s">
        <v>232</v>
      </c>
      <c r="H2039" s="195">
        <v>693</v>
      </c>
      <c r="I2039" s="36" t="str">
        <f t="shared" si="31"/>
        <v>Upton, B.J.</v>
      </c>
    </row>
    <row r="2040" spans="1:9" x14ac:dyDescent="0.3">
      <c r="A2040" s="195">
        <v>2039</v>
      </c>
      <c r="B2040" s="195">
        <v>572669</v>
      </c>
      <c r="C2040" s="195">
        <v>0.89107223059999996</v>
      </c>
      <c r="D2040" s="195">
        <v>4</v>
      </c>
      <c r="E2040" s="195">
        <v>408</v>
      </c>
      <c r="F2040" s="195" t="s">
        <v>504</v>
      </c>
      <c r="G2040" s="195" t="s">
        <v>6390</v>
      </c>
      <c r="H2040" s="195">
        <v>4</v>
      </c>
      <c r="I2040" s="36" t="str">
        <f t="shared" si="31"/>
        <v>Adams, Lane</v>
      </c>
    </row>
    <row r="2041" spans="1:9" x14ac:dyDescent="0.3">
      <c r="A2041" s="195">
        <v>2040</v>
      </c>
      <c r="B2041" s="195">
        <v>434658</v>
      </c>
      <c r="C2041" s="195">
        <v>0.84657459660000001</v>
      </c>
      <c r="D2041" s="195">
        <v>5</v>
      </c>
      <c r="E2041" s="195">
        <v>408</v>
      </c>
      <c r="F2041" s="195" t="s">
        <v>85</v>
      </c>
      <c r="G2041" s="195" t="s">
        <v>84</v>
      </c>
      <c r="H2041" s="195">
        <v>163</v>
      </c>
      <c r="I2041" s="36" t="str">
        <f t="shared" si="31"/>
        <v>Davis, Rajai</v>
      </c>
    </row>
    <row r="2042" spans="1:9" x14ac:dyDescent="0.3">
      <c r="A2042" s="195">
        <v>2041</v>
      </c>
      <c r="B2042" s="195">
        <v>431145</v>
      </c>
      <c r="C2042" s="195">
        <v>1</v>
      </c>
      <c r="D2042" s="195">
        <v>1</v>
      </c>
      <c r="E2042" s="195">
        <v>409</v>
      </c>
      <c r="F2042" s="195" t="s">
        <v>159</v>
      </c>
      <c r="G2042" s="195" t="s">
        <v>282</v>
      </c>
      <c r="H2042" s="195">
        <v>409</v>
      </c>
      <c r="I2042" s="36" t="str">
        <f t="shared" si="31"/>
        <v>Martin, Russell</v>
      </c>
    </row>
    <row r="2043" spans="1:9" x14ac:dyDescent="0.3">
      <c r="A2043" s="195">
        <v>2042</v>
      </c>
      <c r="B2043" s="195">
        <v>407812</v>
      </c>
      <c r="C2043" s="195">
        <v>0.95296199150000005</v>
      </c>
      <c r="D2043" s="195">
        <v>2</v>
      </c>
      <c r="E2043" s="195">
        <v>409</v>
      </c>
      <c r="F2043" s="195" t="s">
        <v>137</v>
      </c>
      <c r="G2043" s="195" t="s">
        <v>14</v>
      </c>
      <c r="H2043" s="195">
        <v>315</v>
      </c>
      <c r="I2043" s="36" t="str">
        <f t="shared" si="31"/>
        <v>Holliday, Matt</v>
      </c>
    </row>
    <row r="2044" spans="1:9" x14ac:dyDescent="0.3">
      <c r="A2044" s="195">
        <v>2043</v>
      </c>
      <c r="B2044" s="195">
        <v>434158</v>
      </c>
      <c r="C2044" s="195">
        <v>0.94782823989999998</v>
      </c>
      <c r="D2044" s="195">
        <v>3</v>
      </c>
      <c r="E2044" s="195">
        <v>409</v>
      </c>
      <c r="F2044" s="195" t="s">
        <v>124</v>
      </c>
      <c r="G2044" s="195" t="s">
        <v>82</v>
      </c>
      <c r="H2044" s="195">
        <v>272</v>
      </c>
      <c r="I2044" s="36" t="str">
        <f t="shared" si="31"/>
        <v>Granderson, Curtis</v>
      </c>
    </row>
    <row r="2045" spans="1:9" x14ac:dyDescent="0.3">
      <c r="A2045" s="195">
        <v>2044</v>
      </c>
      <c r="B2045" s="195">
        <v>455104</v>
      </c>
      <c r="C2045" s="195">
        <v>0.93062034319999998</v>
      </c>
      <c r="D2045" s="195">
        <v>4</v>
      </c>
      <c r="E2045" s="195">
        <v>409</v>
      </c>
      <c r="F2045" s="195" t="s">
        <v>353</v>
      </c>
      <c r="G2045" s="195" t="s">
        <v>58</v>
      </c>
      <c r="H2045" s="195">
        <v>327</v>
      </c>
      <c r="I2045" s="36" t="str">
        <f t="shared" si="31"/>
        <v>Iannetta, Chris</v>
      </c>
    </row>
    <row r="2046" spans="1:9" x14ac:dyDescent="0.3">
      <c r="A2046" s="195">
        <v>2045</v>
      </c>
      <c r="B2046" s="195">
        <v>150029</v>
      </c>
      <c r="C2046" s="195">
        <v>0.92857658050000003</v>
      </c>
      <c r="D2046" s="195">
        <v>5</v>
      </c>
      <c r="E2046" s="195">
        <v>409</v>
      </c>
      <c r="F2046" s="195" t="s">
        <v>239</v>
      </c>
      <c r="G2046" s="195" t="s">
        <v>238</v>
      </c>
      <c r="H2046" s="195">
        <v>728</v>
      </c>
      <c r="I2046" s="36" t="str">
        <f t="shared" si="31"/>
        <v>Werth, Jayson</v>
      </c>
    </row>
    <row r="2047" spans="1:9" x14ac:dyDescent="0.3">
      <c r="A2047" s="195">
        <v>2046</v>
      </c>
      <c r="B2047" s="195">
        <v>502110</v>
      </c>
      <c r="C2047" s="195">
        <v>1</v>
      </c>
      <c r="D2047" s="195">
        <v>1</v>
      </c>
      <c r="E2047" s="195">
        <v>410</v>
      </c>
      <c r="F2047" s="195" t="s">
        <v>164</v>
      </c>
      <c r="G2047" s="195" t="s">
        <v>165</v>
      </c>
      <c r="H2047" s="195">
        <v>410</v>
      </c>
      <c r="I2047" s="36" t="str">
        <f t="shared" si="31"/>
        <v>Martinez, J.D.</v>
      </c>
    </row>
    <row r="2048" spans="1:9" x14ac:dyDescent="0.3">
      <c r="A2048" s="195">
        <v>2047</v>
      </c>
      <c r="B2048" s="195">
        <v>519317</v>
      </c>
      <c r="C2048" s="195">
        <v>0.9690776593</v>
      </c>
      <c r="D2048" s="195">
        <v>2</v>
      </c>
      <c r="E2048" s="195">
        <v>410</v>
      </c>
      <c r="F2048" s="195" t="s">
        <v>222</v>
      </c>
      <c r="G2048" s="195" t="s">
        <v>7279</v>
      </c>
      <c r="H2048" s="195">
        <v>651</v>
      </c>
      <c r="I2048" s="36" t="str">
        <f t="shared" si="31"/>
        <v>Stanton, Giancarlo</v>
      </c>
    </row>
    <row r="2049" spans="1:9" x14ac:dyDescent="0.3">
      <c r="A2049" s="195">
        <v>2048</v>
      </c>
      <c r="B2049" s="195">
        <v>594988</v>
      </c>
      <c r="C2049" s="195">
        <v>0.96185172649999995</v>
      </c>
      <c r="D2049" s="195">
        <v>3</v>
      </c>
      <c r="E2049" s="195">
        <v>410</v>
      </c>
      <c r="F2049" s="195" t="s">
        <v>4079</v>
      </c>
      <c r="G2049" s="195" t="s">
        <v>68</v>
      </c>
      <c r="H2049" s="195">
        <v>613</v>
      </c>
      <c r="I2049" s="36" t="str">
        <f t="shared" si="31"/>
        <v>Schebler, Scott</v>
      </c>
    </row>
    <row r="2050" spans="1:9" x14ac:dyDescent="0.3">
      <c r="A2050" s="195">
        <v>2049</v>
      </c>
      <c r="B2050" s="195">
        <v>501981</v>
      </c>
      <c r="C2050" s="195">
        <v>0.93130844820000003</v>
      </c>
      <c r="D2050" s="195">
        <v>4</v>
      </c>
      <c r="E2050" s="195">
        <v>410</v>
      </c>
      <c r="F2050" s="195" t="s">
        <v>85</v>
      </c>
      <c r="G2050" s="195" t="s">
        <v>2644</v>
      </c>
      <c r="H2050" s="195">
        <v>162</v>
      </c>
      <c r="I2050" s="36" t="str">
        <f t="shared" si="31"/>
        <v>Davis, Khris</v>
      </c>
    </row>
    <row r="2051" spans="1:9" x14ac:dyDescent="0.3">
      <c r="A2051" s="195">
        <v>2050</v>
      </c>
      <c r="B2051" s="195">
        <v>596142</v>
      </c>
      <c r="C2051" s="195">
        <v>0.92884743400000003</v>
      </c>
      <c r="D2051" s="195">
        <v>5</v>
      </c>
      <c r="E2051" s="195">
        <v>410</v>
      </c>
      <c r="F2051" s="195" t="s">
        <v>302</v>
      </c>
      <c r="G2051" s="195" t="s">
        <v>2989</v>
      </c>
      <c r="H2051" s="195">
        <v>601</v>
      </c>
      <c r="I2051" s="36" t="str">
        <f t="shared" ref="I2051:I2114" si="32">F2051&amp;", "&amp;G2051</f>
        <v>Sanchez, Gary</v>
      </c>
    </row>
    <row r="2052" spans="1:9" x14ac:dyDescent="0.3">
      <c r="A2052" s="195">
        <v>2051</v>
      </c>
      <c r="B2052" s="195">
        <v>500874</v>
      </c>
      <c r="C2052" s="195">
        <v>1</v>
      </c>
      <c r="D2052" s="195">
        <v>1</v>
      </c>
      <c r="E2052" s="195">
        <v>411</v>
      </c>
      <c r="F2052" s="195" t="s">
        <v>164</v>
      </c>
      <c r="G2052" s="195" t="s">
        <v>15</v>
      </c>
      <c r="H2052" s="195">
        <v>411</v>
      </c>
      <c r="I2052" s="36" t="str">
        <f t="shared" si="32"/>
        <v>Martinez, Jose</v>
      </c>
    </row>
    <row r="2053" spans="1:9" x14ac:dyDescent="0.3">
      <c r="A2053" s="195">
        <v>2052</v>
      </c>
      <c r="B2053" s="195">
        <v>467092</v>
      </c>
      <c r="C2053" s="195">
        <v>0.77382833880000002</v>
      </c>
      <c r="D2053" s="195">
        <v>2</v>
      </c>
      <c r="E2053" s="195">
        <v>411</v>
      </c>
      <c r="F2053" s="195" t="s">
        <v>503</v>
      </c>
      <c r="G2053" s="195" t="s">
        <v>240</v>
      </c>
      <c r="H2053" s="195">
        <v>544</v>
      </c>
      <c r="I2053" s="36" t="str">
        <f t="shared" si="32"/>
        <v>Ramos, Wilson</v>
      </c>
    </row>
    <row r="2054" spans="1:9" x14ac:dyDescent="0.3">
      <c r="A2054" s="195">
        <v>2053</v>
      </c>
      <c r="B2054" s="195">
        <v>543333</v>
      </c>
      <c r="C2054" s="195">
        <v>0.71848549399999995</v>
      </c>
      <c r="D2054" s="195">
        <v>3</v>
      </c>
      <c r="E2054" s="195">
        <v>411</v>
      </c>
      <c r="F2054" s="195" t="s">
        <v>527</v>
      </c>
      <c r="G2054" s="195" t="s">
        <v>47</v>
      </c>
      <c r="H2054" s="195">
        <v>320</v>
      </c>
      <c r="I2054" s="36" t="str">
        <f t="shared" si="32"/>
        <v>Hosmer, Eric</v>
      </c>
    </row>
    <row r="2055" spans="1:9" x14ac:dyDescent="0.3">
      <c r="A2055" s="195">
        <v>2054</v>
      </c>
      <c r="B2055" s="195">
        <v>608061</v>
      </c>
      <c r="C2055" s="195">
        <v>0.70745225389999999</v>
      </c>
      <c r="D2055" s="195">
        <v>4</v>
      </c>
      <c r="E2055" s="195">
        <v>411</v>
      </c>
      <c r="F2055" s="195" t="s">
        <v>202</v>
      </c>
      <c r="G2055" s="195" t="s">
        <v>5077</v>
      </c>
      <c r="H2055" s="195">
        <v>565</v>
      </c>
      <c r="I2055" s="36" t="str">
        <f t="shared" si="32"/>
        <v>Rivera, T. J.</v>
      </c>
    </row>
    <row r="2056" spans="1:9" x14ac:dyDescent="0.3">
      <c r="A2056" s="195">
        <v>2055</v>
      </c>
      <c r="B2056" s="195">
        <v>592808</v>
      </c>
      <c r="C2056" s="195">
        <v>0.70476651710000005</v>
      </c>
      <c r="D2056" s="195">
        <v>5</v>
      </c>
      <c r="E2056" s="195">
        <v>411</v>
      </c>
      <c r="F2056" s="195" t="s">
        <v>4838</v>
      </c>
      <c r="G2056" s="195" t="s">
        <v>40</v>
      </c>
      <c r="H2056" s="195">
        <v>678</v>
      </c>
      <c r="I2056" s="36" t="str">
        <f t="shared" si="32"/>
        <v>Toles, Andrew</v>
      </c>
    </row>
    <row r="2057" spans="1:9" x14ac:dyDescent="0.3">
      <c r="A2057" s="195">
        <v>2056</v>
      </c>
      <c r="B2057" s="195">
        <v>492841</v>
      </c>
      <c r="C2057" s="195">
        <v>1</v>
      </c>
      <c r="D2057" s="195">
        <v>1</v>
      </c>
      <c r="E2057" s="195">
        <v>412</v>
      </c>
      <c r="F2057" s="195" t="s">
        <v>164</v>
      </c>
      <c r="G2057" s="195" t="s">
        <v>34</v>
      </c>
      <c r="H2057" s="195">
        <v>412</v>
      </c>
      <c r="I2057" s="36" t="str">
        <f t="shared" si="32"/>
        <v>Martinez, Michael</v>
      </c>
    </row>
    <row r="2058" spans="1:9" x14ac:dyDescent="0.3">
      <c r="A2058" s="195">
        <v>2057</v>
      </c>
      <c r="B2058" s="195">
        <v>460060</v>
      </c>
      <c r="C2058" s="195">
        <v>0.94196621020000004</v>
      </c>
      <c r="D2058" s="195">
        <v>2</v>
      </c>
      <c r="E2058" s="195">
        <v>412</v>
      </c>
      <c r="F2058" s="195" t="s">
        <v>499</v>
      </c>
      <c r="G2058" s="195" t="s">
        <v>498</v>
      </c>
      <c r="H2058" s="195">
        <v>502</v>
      </c>
      <c r="I2058" s="36" t="str">
        <f t="shared" si="32"/>
        <v>Pennington, Cliff</v>
      </c>
    </row>
    <row r="2059" spans="1:9" x14ac:dyDescent="0.3">
      <c r="A2059" s="195">
        <v>2058</v>
      </c>
      <c r="B2059" s="195">
        <v>457926</v>
      </c>
      <c r="C2059" s="195">
        <v>0.93649902220000003</v>
      </c>
      <c r="D2059" s="195">
        <v>3</v>
      </c>
      <c r="E2059" s="195">
        <v>412</v>
      </c>
      <c r="F2059" s="195" t="s">
        <v>423</v>
      </c>
      <c r="G2059" s="195" t="s">
        <v>277</v>
      </c>
      <c r="H2059" s="195">
        <v>333</v>
      </c>
      <c r="I2059" s="36" t="str">
        <f t="shared" si="32"/>
        <v>Janish, Paul</v>
      </c>
    </row>
    <row r="2060" spans="1:9" x14ac:dyDescent="0.3">
      <c r="A2060" s="195">
        <v>2059</v>
      </c>
      <c r="B2060" s="195">
        <v>453895</v>
      </c>
      <c r="C2060" s="195">
        <v>0.93159472889999995</v>
      </c>
      <c r="D2060" s="195">
        <v>4</v>
      </c>
      <c r="E2060" s="195">
        <v>412</v>
      </c>
      <c r="F2060" s="195" t="s">
        <v>38</v>
      </c>
      <c r="G2060" s="195" t="s">
        <v>466</v>
      </c>
      <c r="H2060" s="195">
        <v>596</v>
      </c>
      <c r="I2060" s="36" t="str">
        <f t="shared" si="32"/>
        <v>Ryan, Brendan</v>
      </c>
    </row>
    <row r="2061" spans="1:9" x14ac:dyDescent="0.3">
      <c r="A2061" s="195">
        <v>2060</v>
      </c>
      <c r="B2061" s="195">
        <v>502117</v>
      </c>
      <c r="C2061" s="195">
        <v>0.9051395834</v>
      </c>
      <c r="D2061" s="195">
        <v>5</v>
      </c>
      <c r="E2061" s="195">
        <v>412</v>
      </c>
      <c r="F2061" s="195" t="s">
        <v>965</v>
      </c>
      <c r="G2061" s="195" t="s">
        <v>966</v>
      </c>
      <c r="H2061" s="195">
        <v>463</v>
      </c>
      <c r="I2061" s="36" t="str">
        <f t="shared" si="32"/>
        <v>Negron, Kristopher</v>
      </c>
    </row>
    <row r="2062" spans="1:9" x14ac:dyDescent="0.3">
      <c r="A2062" s="195">
        <v>2061</v>
      </c>
      <c r="B2062" s="195">
        <v>400121</v>
      </c>
      <c r="C2062" s="195">
        <v>1</v>
      </c>
      <c r="D2062" s="195">
        <v>1</v>
      </c>
      <c r="E2062" s="195">
        <v>413</v>
      </c>
      <c r="F2062" s="195" t="s">
        <v>164</v>
      </c>
      <c r="G2062" s="195" t="s">
        <v>356</v>
      </c>
      <c r="H2062" s="195">
        <v>413</v>
      </c>
      <c r="I2062" s="36" t="str">
        <f t="shared" si="32"/>
        <v>Martinez, Victor</v>
      </c>
    </row>
    <row r="2063" spans="1:9" x14ac:dyDescent="0.3">
      <c r="A2063" s="195">
        <v>2062</v>
      </c>
      <c r="B2063" s="195">
        <v>425902</v>
      </c>
      <c r="C2063" s="195">
        <v>0.91941890920000002</v>
      </c>
      <c r="D2063" s="195">
        <v>2</v>
      </c>
      <c r="E2063" s="195">
        <v>413</v>
      </c>
      <c r="F2063" s="195" t="s">
        <v>422</v>
      </c>
      <c r="G2063" s="195" t="s">
        <v>421</v>
      </c>
      <c r="H2063" s="195">
        <v>210</v>
      </c>
      <c r="I2063" s="36" t="str">
        <f t="shared" si="32"/>
        <v>Fielder, Prince</v>
      </c>
    </row>
    <row r="2064" spans="1:9" x14ac:dyDescent="0.3">
      <c r="A2064" s="195">
        <v>2063</v>
      </c>
      <c r="B2064" s="195">
        <v>444843</v>
      </c>
      <c r="C2064" s="195">
        <v>0.91625432169999999</v>
      </c>
      <c r="D2064" s="195">
        <v>3</v>
      </c>
      <c r="E2064" s="195">
        <v>413</v>
      </c>
      <c r="F2064" s="195" t="s">
        <v>102</v>
      </c>
      <c r="G2064" s="195" t="s">
        <v>101</v>
      </c>
      <c r="H2064" s="195">
        <v>205</v>
      </c>
      <c r="I2064" s="36" t="str">
        <f t="shared" si="32"/>
        <v>Ethier, Andre</v>
      </c>
    </row>
    <row r="2065" spans="1:9" x14ac:dyDescent="0.3">
      <c r="A2065" s="195">
        <v>2064</v>
      </c>
      <c r="B2065" s="195">
        <v>519208</v>
      </c>
      <c r="C2065" s="195">
        <v>0.90809471340000003</v>
      </c>
      <c r="D2065" s="195">
        <v>4</v>
      </c>
      <c r="E2065" s="195">
        <v>413</v>
      </c>
      <c r="F2065" s="195" t="s">
        <v>204</v>
      </c>
      <c r="G2065" s="195" t="s">
        <v>394</v>
      </c>
      <c r="H2065" s="195">
        <v>570</v>
      </c>
      <c r="I2065" s="36" t="str">
        <f t="shared" si="32"/>
        <v>Robinson, Clint</v>
      </c>
    </row>
    <row r="2066" spans="1:9" x14ac:dyDescent="0.3">
      <c r="A2066" s="195">
        <v>2065</v>
      </c>
      <c r="B2066" s="195">
        <v>408236</v>
      </c>
      <c r="C2066" s="195">
        <v>0.89572776590000003</v>
      </c>
      <c r="D2066" s="195">
        <v>5</v>
      </c>
      <c r="E2066" s="195">
        <v>413</v>
      </c>
      <c r="F2066" s="195" t="s">
        <v>121</v>
      </c>
      <c r="G2066" s="195" t="s">
        <v>306</v>
      </c>
      <c r="H2066" s="195">
        <v>259</v>
      </c>
      <c r="I2066" s="36" t="str">
        <f t="shared" si="32"/>
        <v>Gonzalez, Adrian</v>
      </c>
    </row>
    <row r="2067" spans="1:9" x14ac:dyDescent="0.3">
      <c r="A2067" s="195">
        <v>2066</v>
      </c>
      <c r="B2067" s="195">
        <v>518991</v>
      </c>
      <c r="C2067" s="195">
        <v>1</v>
      </c>
      <c r="D2067" s="195">
        <v>1</v>
      </c>
      <c r="E2067" s="195">
        <v>414</v>
      </c>
      <c r="F2067" s="195" t="s">
        <v>167</v>
      </c>
      <c r="G2067" s="195" t="s">
        <v>166</v>
      </c>
      <c r="H2067" s="195">
        <v>414</v>
      </c>
      <c r="I2067" s="36" t="str">
        <f t="shared" si="32"/>
        <v>Mastroianni, Darin</v>
      </c>
    </row>
    <row r="2068" spans="1:9" x14ac:dyDescent="0.3">
      <c r="A2068" s="195">
        <v>2067</v>
      </c>
      <c r="B2068" s="195">
        <v>450641</v>
      </c>
      <c r="C2068" s="195">
        <v>0.94704449800000001</v>
      </c>
      <c r="D2068" s="195">
        <v>2</v>
      </c>
      <c r="E2068" s="195">
        <v>414</v>
      </c>
      <c r="F2068" s="195" t="s">
        <v>936</v>
      </c>
      <c r="G2068" s="195" t="s">
        <v>937</v>
      </c>
      <c r="H2068" s="195">
        <v>58</v>
      </c>
      <c r="I2068" s="36" t="str">
        <f t="shared" si="32"/>
        <v>Berry, Quintin</v>
      </c>
    </row>
    <row r="2069" spans="1:9" x14ac:dyDescent="0.3">
      <c r="A2069" s="195">
        <v>2068</v>
      </c>
      <c r="B2069" s="195">
        <v>453211</v>
      </c>
      <c r="C2069" s="195">
        <v>0.94652894929999998</v>
      </c>
      <c r="D2069" s="195">
        <v>3</v>
      </c>
      <c r="E2069" s="195">
        <v>414</v>
      </c>
      <c r="F2069" s="195" t="s">
        <v>224</v>
      </c>
      <c r="G2069" s="195" t="s">
        <v>223</v>
      </c>
      <c r="H2069" s="195">
        <v>657</v>
      </c>
      <c r="I2069" s="36" t="str">
        <f t="shared" si="32"/>
        <v>Stubbs, Drew</v>
      </c>
    </row>
    <row r="2070" spans="1:9" x14ac:dyDescent="0.3">
      <c r="A2070" s="195">
        <v>2069</v>
      </c>
      <c r="B2070" s="195">
        <v>457775</v>
      </c>
      <c r="C2070" s="195">
        <v>0.884526798</v>
      </c>
      <c r="D2070" s="195">
        <v>4</v>
      </c>
      <c r="E2070" s="195">
        <v>414</v>
      </c>
      <c r="F2070" s="195" t="s">
        <v>145</v>
      </c>
      <c r="G2070" s="195" t="s">
        <v>144</v>
      </c>
      <c r="H2070" s="195">
        <v>337</v>
      </c>
      <c r="I2070" s="36" t="str">
        <f t="shared" si="32"/>
        <v>Jennings, Desmond</v>
      </c>
    </row>
    <row r="2071" spans="1:9" x14ac:dyDescent="0.3">
      <c r="A2071" s="195">
        <v>2070</v>
      </c>
      <c r="B2071" s="195">
        <v>461416</v>
      </c>
      <c r="C2071" s="195">
        <v>0.87762160629999997</v>
      </c>
      <c r="D2071" s="195">
        <v>5</v>
      </c>
      <c r="E2071" s="195">
        <v>414</v>
      </c>
      <c r="F2071" s="195" t="s">
        <v>236</v>
      </c>
      <c r="G2071" s="195" t="s">
        <v>235</v>
      </c>
      <c r="H2071" s="195">
        <v>707</v>
      </c>
      <c r="I2071" s="36" t="str">
        <f t="shared" si="32"/>
        <v>Venable, Will</v>
      </c>
    </row>
    <row r="2072" spans="1:9" x14ac:dyDescent="0.3">
      <c r="A2072" s="195">
        <v>2071</v>
      </c>
      <c r="B2072" s="195">
        <v>425772</v>
      </c>
      <c r="C2072" s="195">
        <v>1</v>
      </c>
      <c r="D2072" s="195">
        <v>1</v>
      </c>
      <c r="E2072" s="195">
        <v>415</v>
      </c>
      <c r="F2072" s="195" t="s">
        <v>361</v>
      </c>
      <c r="G2072" s="195" t="s">
        <v>109</v>
      </c>
      <c r="H2072" s="195">
        <v>415</v>
      </c>
      <c r="I2072" s="36" t="str">
        <f t="shared" si="32"/>
        <v>Mathis, Jeff</v>
      </c>
    </row>
    <row r="2073" spans="1:9" x14ac:dyDescent="0.3">
      <c r="A2073" s="195">
        <v>2072</v>
      </c>
      <c r="B2073" s="195">
        <v>488912</v>
      </c>
      <c r="C2073" s="195">
        <v>0.92000613949999999</v>
      </c>
      <c r="D2073" s="195">
        <v>2</v>
      </c>
      <c r="E2073" s="195">
        <v>415</v>
      </c>
      <c r="F2073" s="195" t="s">
        <v>2682</v>
      </c>
      <c r="G2073" s="195" t="s">
        <v>2683</v>
      </c>
      <c r="H2073" s="195">
        <v>269</v>
      </c>
      <c r="I2073" s="36" t="str">
        <f t="shared" si="32"/>
        <v>Gosewisch, Tuffy</v>
      </c>
    </row>
    <row r="2074" spans="1:9" x14ac:dyDescent="0.3">
      <c r="A2074" s="195">
        <v>2073</v>
      </c>
      <c r="B2074" s="195">
        <v>456124</v>
      </c>
      <c r="C2074" s="195">
        <v>0.91147262100000004</v>
      </c>
      <c r="D2074" s="195">
        <v>3</v>
      </c>
      <c r="E2074" s="195">
        <v>415</v>
      </c>
      <c r="F2074" s="195" t="s">
        <v>404</v>
      </c>
      <c r="G2074" s="195" t="s">
        <v>403</v>
      </c>
      <c r="H2074" s="195">
        <v>366</v>
      </c>
      <c r="I2074" s="36" t="str">
        <f t="shared" si="32"/>
        <v>Kratz, Erik</v>
      </c>
    </row>
    <row r="2075" spans="1:9" x14ac:dyDescent="0.3">
      <c r="A2075" s="195">
        <v>2074</v>
      </c>
      <c r="B2075" s="195">
        <v>460077</v>
      </c>
      <c r="C2075" s="195">
        <v>0.9069212713</v>
      </c>
      <c r="D2075" s="195">
        <v>4</v>
      </c>
      <c r="E2075" s="195">
        <v>415</v>
      </c>
      <c r="F2075" s="195" t="s">
        <v>396</v>
      </c>
      <c r="G2075" s="195" t="s">
        <v>223</v>
      </c>
      <c r="H2075" s="195">
        <v>92</v>
      </c>
      <c r="I2075" s="36" t="str">
        <f t="shared" si="32"/>
        <v>Butera, Drew</v>
      </c>
    </row>
    <row r="2076" spans="1:9" x14ac:dyDescent="0.3">
      <c r="A2076" s="195">
        <v>2075</v>
      </c>
      <c r="B2076" s="195">
        <v>446192</v>
      </c>
      <c r="C2076" s="195">
        <v>0.88351983899999997</v>
      </c>
      <c r="D2076" s="195">
        <v>5</v>
      </c>
      <c r="E2076" s="195">
        <v>415</v>
      </c>
      <c r="F2076" s="195" t="s">
        <v>176</v>
      </c>
      <c r="G2076" s="195" t="s">
        <v>148</v>
      </c>
      <c r="H2076" s="195">
        <v>440</v>
      </c>
      <c r="I2076" s="36" t="str">
        <f t="shared" si="32"/>
        <v>Moore, Adam</v>
      </c>
    </row>
    <row r="2077" spans="1:9" x14ac:dyDescent="0.3">
      <c r="A2077" s="195">
        <v>2076</v>
      </c>
      <c r="B2077" s="195">
        <v>408045</v>
      </c>
      <c r="C2077" s="195">
        <v>1</v>
      </c>
      <c r="D2077" s="195">
        <v>1</v>
      </c>
      <c r="E2077" s="195">
        <v>416</v>
      </c>
      <c r="F2077" s="195" t="s">
        <v>272</v>
      </c>
      <c r="G2077" s="195" t="s">
        <v>22</v>
      </c>
      <c r="H2077" s="195">
        <v>416</v>
      </c>
      <c r="I2077" s="36" t="str">
        <f t="shared" si="32"/>
        <v>Mauer, Joe</v>
      </c>
    </row>
    <row r="2078" spans="1:9" x14ac:dyDescent="0.3">
      <c r="A2078" s="195">
        <v>2077</v>
      </c>
      <c r="B2078" s="195">
        <v>455976</v>
      </c>
      <c r="C2078" s="195">
        <v>0.9455670289</v>
      </c>
      <c r="D2078" s="195">
        <v>2</v>
      </c>
      <c r="E2078" s="195">
        <v>416</v>
      </c>
      <c r="F2078" s="195" t="s">
        <v>162</v>
      </c>
      <c r="G2078" s="195" t="s">
        <v>161</v>
      </c>
      <c r="H2078" s="195">
        <v>402</v>
      </c>
      <c r="I2078" s="36" t="str">
        <f t="shared" si="32"/>
        <v>Markakis, Nick</v>
      </c>
    </row>
    <row r="2079" spans="1:9" x14ac:dyDescent="0.3">
      <c r="A2079" s="195">
        <v>2078</v>
      </c>
      <c r="B2079" s="195">
        <v>452104</v>
      </c>
      <c r="C2079" s="195">
        <v>0.87247204950000001</v>
      </c>
      <c r="D2079" s="195">
        <v>3</v>
      </c>
      <c r="E2079" s="195">
        <v>416</v>
      </c>
      <c r="F2079" s="195" t="s">
        <v>470</v>
      </c>
      <c r="G2079" s="195" t="s">
        <v>371</v>
      </c>
      <c r="H2079" s="195">
        <v>294</v>
      </c>
      <c r="I2079" s="36" t="str">
        <f t="shared" si="32"/>
        <v>Headley, Chase</v>
      </c>
    </row>
    <row r="2080" spans="1:9" x14ac:dyDescent="0.3">
      <c r="A2080" s="195">
        <v>2079</v>
      </c>
      <c r="B2080" s="195">
        <v>408236</v>
      </c>
      <c r="C2080" s="195">
        <v>0.86116237029999998</v>
      </c>
      <c r="D2080" s="195">
        <v>4</v>
      </c>
      <c r="E2080" s="195">
        <v>416</v>
      </c>
      <c r="F2080" s="195" t="s">
        <v>121</v>
      </c>
      <c r="G2080" s="195" t="s">
        <v>306</v>
      </c>
      <c r="H2080" s="195">
        <v>259</v>
      </c>
      <c r="I2080" s="36" t="str">
        <f t="shared" si="32"/>
        <v>Gonzalez, Adrian</v>
      </c>
    </row>
    <row r="2081" spans="1:9" x14ac:dyDescent="0.3">
      <c r="A2081" s="195">
        <v>2080</v>
      </c>
      <c r="B2081" s="195">
        <v>458731</v>
      </c>
      <c r="C2081" s="195">
        <v>0.80951733989999997</v>
      </c>
      <c r="D2081" s="195">
        <v>5</v>
      </c>
      <c r="E2081" s="195">
        <v>416</v>
      </c>
      <c r="F2081" s="195" t="s">
        <v>113</v>
      </c>
      <c r="G2081" s="195" t="s">
        <v>55</v>
      </c>
      <c r="H2081" s="195">
        <v>243</v>
      </c>
      <c r="I2081" s="36" t="str">
        <f t="shared" si="32"/>
        <v>Gardner, Brett</v>
      </c>
    </row>
    <row r="2082" spans="1:9" x14ac:dyDescent="0.3">
      <c r="A2082" s="195">
        <v>2081</v>
      </c>
      <c r="B2082" s="195">
        <v>622194</v>
      </c>
      <c r="C2082" s="195">
        <v>1</v>
      </c>
      <c r="D2082" s="195">
        <v>1</v>
      </c>
      <c r="E2082" s="195">
        <v>417</v>
      </c>
      <c r="F2082" s="195" t="s">
        <v>168</v>
      </c>
      <c r="G2082" s="195" t="s">
        <v>44</v>
      </c>
      <c r="H2082" s="195">
        <v>417</v>
      </c>
      <c r="I2082" s="36" t="str">
        <f t="shared" si="32"/>
        <v>Maxwell, Bruce</v>
      </c>
    </row>
    <row r="2083" spans="1:9" x14ac:dyDescent="0.3">
      <c r="A2083" s="195">
        <v>2082</v>
      </c>
      <c r="B2083" s="195">
        <v>608700</v>
      </c>
      <c r="C2083" s="195">
        <v>0.92080857429999996</v>
      </c>
      <c r="D2083" s="195">
        <v>2</v>
      </c>
      <c r="E2083" s="195">
        <v>417</v>
      </c>
      <c r="F2083" s="195" t="s">
        <v>4057</v>
      </c>
      <c r="G2083" s="195" t="s">
        <v>174</v>
      </c>
      <c r="H2083" s="195">
        <v>525</v>
      </c>
      <c r="I2083" s="36" t="str">
        <f t="shared" si="32"/>
        <v>Plawecki, Kevin</v>
      </c>
    </row>
    <row r="2084" spans="1:9" x14ac:dyDescent="0.3">
      <c r="A2084" s="195">
        <v>2083</v>
      </c>
      <c r="B2084" s="195">
        <v>600869</v>
      </c>
      <c r="C2084" s="195">
        <v>0.8404134056</v>
      </c>
      <c r="D2084" s="195">
        <v>3</v>
      </c>
      <c r="E2084" s="195">
        <v>417</v>
      </c>
      <c r="F2084" s="195" t="s">
        <v>4603</v>
      </c>
      <c r="G2084" s="195" t="s">
        <v>4604</v>
      </c>
      <c r="H2084" s="195">
        <v>106</v>
      </c>
      <c r="I2084" s="36" t="str">
        <f t="shared" si="32"/>
        <v>Candelario, Jeimer</v>
      </c>
    </row>
    <row r="2085" spans="1:9" x14ac:dyDescent="0.3">
      <c r="A2085" s="195">
        <v>2084</v>
      </c>
      <c r="B2085" s="195">
        <v>547172</v>
      </c>
      <c r="C2085" s="195">
        <v>0.82273761680000002</v>
      </c>
      <c r="D2085" s="195">
        <v>4</v>
      </c>
      <c r="E2085" s="195">
        <v>417</v>
      </c>
      <c r="F2085" s="195" t="s">
        <v>4624</v>
      </c>
      <c r="G2085" s="195" t="s">
        <v>52</v>
      </c>
      <c r="H2085" s="195">
        <v>737</v>
      </c>
      <c r="I2085" s="36" t="str">
        <f t="shared" si="32"/>
        <v>Wolters, Tony</v>
      </c>
    </row>
    <row r="2086" spans="1:9" x14ac:dyDescent="0.3">
      <c r="A2086" s="195">
        <v>2085</v>
      </c>
      <c r="B2086" s="195">
        <v>595284</v>
      </c>
      <c r="C2086" s="195">
        <v>0.80232073240000001</v>
      </c>
      <c r="D2086" s="195">
        <v>5</v>
      </c>
      <c r="E2086" s="195">
        <v>417</v>
      </c>
      <c r="F2086" s="195" t="s">
        <v>6460</v>
      </c>
      <c r="G2086" s="195" t="s">
        <v>40</v>
      </c>
      <c r="H2086" s="195">
        <v>364</v>
      </c>
      <c r="I2086" s="36" t="str">
        <f t="shared" si="32"/>
        <v>Knapp, Andrew</v>
      </c>
    </row>
    <row r="2087" spans="1:9" x14ac:dyDescent="0.3">
      <c r="A2087" s="195">
        <v>2086</v>
      </c>
      <c r="B2087" s="195">
        <v>594576</v>
      </c>
      <c r="C2087" s="195">
        <v>1</v>
      </c>
      <c r="D2087" s="195">
        <v>1</v>
      </c>
      <c r="E2087" s="195">
        <v>418</v>
      </c>
      <c r="F2087" s="195" t="s">
        <v>3362</v>
      </c>
      <c r="G2087" s="195" t="s">
        <v>947</v>
      </c>
      <c r="H2087" s="195">
        <v>418</v>
      </c>
      <c r="I2087" s="36" t="str">
        <f t="shared" si="32"/>
        <v>May, Jacob</v>
      </c>
    </row>
    <row r="2088" spans="1:9" x14ac:dyDescent="0.3">
      <c r="A2088" s="195">
        <v>2087</v>
      </c>
      <c r="B2088" s="195">
        <v>572241</v>
      </c>
      <c r="C2088" s="195">
        <v>0.95788280110000001</v>
      </c>
      <c r="D2088" s="195">
        <v>2</v>
      </c>
      <c r="E2088" s="195">
        <v>418</v>
      </c>
      <c r="F2088" s="195" t="s">
        <v>6651</v>
      </c>
      <c r="G2088" s="195" t="s">
        <v>88</v>
      </c>
      <c r="H2088" s="195">
        <v>724</v>
      </c>
      <c r="I2088" s="36" t="str">
        <f t="shared" si="32"/>
        <v>Washington, David</v>
      </c>
    </row>
    <row r="2089" spans="1:9" x14ac:dyDescent="0.3">
      <c r="A2089" s="195">
        <v>2088</v>
      </c>
      <c r="B2089" s="195">
        <v>593525</v>
      </c>
      <c r="C2089" s="195">
        <v>0.94062766399999997</v>
      </c>
      <c r="D2089" s="195">
        <v>3</v>
      </c>
      <c r="E2089" s="195">
        <v>418</v>
      </c>
      <c r="F2089" s="195" t="s">
        <v>3903</v>
      </c>
      <c r="G2089" s="195" t="s">
        <v>3904</v>
      </c>
      <c r="H2089" s="195">
        <v>103</v>
      </c>
      <c r="I2089" s="36" t="str">
        <f t="shared" si="32"/>
        <v>Calixte, Orlando</v>
      </c>
    </row>
    <row r="2090" spans="1:9" x14ac:dyDescent="0.3">
      <c r="A2090" s="195">
        <v>2089</v>
      </c>
      <c r="B2090" s="195">
        <v>542642</v>
      </c>
      <c r="C2090" s="195">
        <v>0.91998509790000005</v>
      </c>
      <c r="D2090" s="195">
        <v>4</v>
      </c>
      <c r="E2090" s="195">
        <v>418</v>
      </c>
      <c r="F2090" s="195" t="s">
        <v>2077</v>
      </c>
      <c r="G2090" s="195" t="s">
        <v>6636</v>
      </c>
      <c r="H2090" s="195">
        <v>382</v>
      </c>
      <c r="I2090" s="36" t="str">
        <f t="shared" si="32"/>
        <v>Liriano, Rymer</v>
      </c>
    </row>
    <row r="2091" spans="1:9" x14ac:dyDescent="0.3">
      <c r="A2091" s="195">
        <v>2090</v>
      </c>
      <c r="B2091" s="195">
        <v>600524</v>
      </c>
      <c r="C2091" s="195">
        <v>0.90853617620000005</v>
      </c>
      <c r="D2091" s="195">
        <v>5</v>
      </c>
      <c r="E2091" s="195">
        <v>418</v>
      </c>
      <c r="F2091" s="195" t="s">
        <v>438</v>
      </c>
      <c r="G2091" s="195" t="s">
        <v>4626</v>
      </c>
      <c r="H2091" s="195">
        <v>472</v>
      </c>
      <c r="I2091" s="36" t="str">
        <f t="shared" si="32"/>
        <v>Nunez, Renato</v>
      </c>
    </row>
    <row r="2092" spans="1:9" x14ac:dyDescent="0.3">
      <c r="A2092" s="195">
        <v>2091</v>
      </c>
      <c r="B2092" s="195">
        <v>457727</v>
      </c>
      <c r="C2092" s="195">
        <v>1</v>
      </c>
      <c r="D2092" s="195">
        <v>1</v>
      </c>
      <c r="E2092" s="195">
        <v>419</v>
      </c>
      <c r="F2092" s="195" t="s">
        <v>171</v>
      </c>
      <c r="G2092" s="195" t="s">
        <v>170</v>
      </c>
      <c r="H2092" s="195">
        <v>419</v>
      </c>
      <c r="I2092" s="36" t="str">
        <f t="shared" si="32"/>
        <v>Maybin, Cameron</v>
      </c>
    </row>
    <row r="2093" spans="1:9" x14ac:dyDescent="0.3">
      <c r="A2093" s="195">
        <v>2092</v>
      </c>
      <c r="B2093" s="195">
        <v>502481</v>
      </c>
      <c r="C2093" s="195">
        <v>0.9305658497</v>
      </c>
      <c r="D2093" s="195">
        <v>2</v>
      </c>
      <c r="E2093" s="195">
        <v>419</v>
      </c>
      <c r="F2093" s="195" t="s">
        <v>97</v>
      </c>
      <c r="G2093" s="195" t="s">
        <v>96</v>
      </c>
      <c r="H2093" s="195">
        <v>192</v>
      </c>
      <c r="I2093" s="36" t="str">
        <f t="shared" si="32"/>
        <v>Dyson, Jarrod</v>
      </c>
    </row>
    <row r="2094" spans="1:9" x14ac:dyDescent="0.3">
      <c r="A2094" s="195">
        <v>2093</v>
      </c>
      <c r="B2094" s="195">
        <v>453056</v>
      </c>
      <c r="C2094" s="195">
        <v>0.91278999110000003</v>
      </c>
      <c r="D2094" s="195">
        <v>3</v>
      </c>
      <c r="E2094" s="195">
        <v>419</v>
      </c>
      <c r="F2094" s="195" t="s">
        <v>100</v>
      </c>
      <c r="G2094" s="195" t="s">
        <v>99</v>
      </c>
      <c r="H2094" s="195">
        <v>196</v>
      </c>
      <c r="I2094" s="36" t="str">
        <f t="shared" si="32"/>
        <v>Ellsbury, Jacoby</v>
      </c>
    </row>
    <row r="2095" spans="1:9" x14ac:dyDescent="0.3">
      <c r="A2095" s="195">
        <v>2094</v>
      </c>
      <c r="B2095" s="195">
        <v>516782</v>
      </c>
      <c r="C2095" s="195">
        <v>0.87879380500000004</v>
      </c>
      <c r="D2095" s="195">
        <v>4</v>
      </c>
      <c r="E2095" s="195">
        <v>419</v>
      </c>
      <c r="F2095" s="195" t="s">
        <v>461</v>
      </c>
      <c r="G2095" s="195" t="s">
        <v>899</v>
      </c>
      <c r="H2095" s="195">
        <v>407</v>
      </c>
      <c r="I2095" s="36" t="str">
        <f t="shared" si="32"/>
        <v>Marte, Starling</v>
      </c>
    </row>
    <row r="2096" spans="1:9" x14ac:dyDescent="0.3">
      <c r="A2096" s="195">
        <v>2095</v>
      </c>
      <c r="B2096" s="195">
        <v>519184</v>
      </c>
      <c r="C2096" s="195">
        <v>0.85804657019999997</v>
      </c>
      <c r="D2096" s="195">
        <v>5</v>
      </c>
      <c r="E2096" s="195">
        <v>419</v>
      </c>
      <c r="F2096" s="195" t="s">
        <v>200</v>
      </c>
      <c r="G2096" s="195" t="s">
        <v>107</v>
      </c>
      <c r="H2096" s="195">
        <v>558</v>
      </c>
      <c r="I2096" s="36" t="str">
        <f t="shared" si="32"/>
        <v>Revere, Ben</v>
      </c>
    </row>
    <row r="2097" spans="1:9" x14ac:dyDescent="0.3">
      <c r="A2097" s="195">
        <v>2096</v>
      </c>
      <c r="B2097" s="195">
        <v>608577</v>
      </c>
      <c r="C2097" s="195">
        <v>1</v>
      </c>
      <c r="D2097" s="195">
        <v>1</v>
      </c>
      <c r="E2097" s="195">
        <v>420</v>
      </c>
      <c r="F2097" s="195" t="s">
        <v>4617</v>
      </c>
      <c r="G2097" s="195" t="s">
        <v>4618</v>
      </c>
      <c r="H2097" s="195">
        <v>420</v>
      </c>
      <c r="I2097" s="36" t="str">
        <f t="shared" si="32"/>
        <v>Mazara, Nomar</v>
      </c>
    </row>
    <row r="2098" spans="1:9" x14ac:dyDescent="0.3">
      <c r="A2098" s="195">
        <v>2097</v>
      </c>
      <c r="B2098" s="195">
        <v>553993</v>
      </c>
      <c r="C2098" s="195">
        <v>0.929183443</v>
      </c>
      <c r="D2098" s="195">
        <v>2</v>
      </c>
      <c r="E2098" s="195">
        <v>420</v>
      </c>
      <c r="F2098" s="195" t="s">
        <v>3021</v>
      </c>
      <c r="G2098" s="195" t="s">
        <v>3022</v>
      </c>
      <c r="H2098" s="195">
        <v>658</v>
      </c>
      <c r="I2098" s="36" t="str">
        <f t="shared" si="32"/>
        <v>Suarez, Eugenio</v>
      </c>
    </row>
    <row r="2099" spans="1:9" x14ac:dyDescent="0.3">
      <c r="A2099" s="195">
        <v>2098</v>
      </c>
      <c r="B2099" s="195">
        <v>572039</v>
      </c>
      <c r="C2099" s="195">
        <v>0.92256374529999996</v>
      </c>
      <c r="D2099" s="195">
        <v>3</v>
      </c>
      <c r="E2099" s="195">
        <v>420</v>
      </c>
      <c r="F2099" s="195" t="s">
        <v>4054</v>
      </c>
      <c r="G2099" s="195" t="s">
        <v>458</v>
      </c>
      <c r="H2099" s="195">
        <v>524</v>
      </c>
      <c r="I2099" s="36" t="str">
        <f t="shared" si="32"/>
        <v>Piscotty, Stephen</v>
      </c>
    </row>
    <row r="2100" spans="1:9" x14ac:dyDescent="0.3">
      <c r="A2100" s="195">
        <v>2099</v>
      </c>
      <c r="B2100" s="195">
        <v>592178</v>
      </c>
      <c r="C2100" s="195">
        <v>0.92004434410000002</v>
      </c>
      <c r="D2100" s="195">
        <v>4</v>
      </c>
      <c r="E2100" s="195">
        <v>420</v>
      </c>
      <c r="F2100" s="195" t="s">
        <v>3891</v>
      </c>
      <c r="G2100" s="195" t="s">
        <v>1758</v>
      </c>
      <c r="H2100" s="195">
        <v>87</v>
      </c>
      <c r="I2100" s="36" t="str">
        <f t="shared" si="32"/>
        <v>Bryant, Kris</v>
      </c>
    </row>
    <row r="2101" spans="1:9" x14ac:dyDescent="0.3">
      <c r="A2101" s="195">
        <v>2100</v>
      </c>
      <c r="B2101" s="195">
        <v>542303</v>
      </c>
      <c r="C2101" s="195">
        <v>0.87057616829999995</v>
      </c>
      <c r="D2101" s="195">
        <v>5</v>
      </c>
      <c r="E2101" s="195">
        <v>420</v>
      </c>
      <c r="F2101" s="195" t="s">
        <v>2513</v>
      </c>
      <c r="G2101" s="195" t="s">
        <v>2514</v>
      </c>
      <c r="H2101" s="195">
        <v>483</v>
      </c>
      <c r="I2101" s="36" t="str">
        <f t="shared" si="32"/>
        <v>Ozuna, Marcell</v>
      </c>
    </row>
    <row r="2102" spans="1:9" x14ac:dyDescent="0.3">
      <c r="A2102" s="195">
        <v>2101</v>
      </c>
      <c r="B2102" s="195">
        <v>473724</v>
      </c>
      <c r="C2102" s="195">
        <v>1</v>
      </c>
      <c r="D2102" s="195">
        <v>1</v>
      </c>
      <c r="E2102" s="195">
        <v>421</v>
      </c>
      <c r="F2102" s="195" t="s">
        <v>900</v>
      </c>
      <c r="G2102" s="195" t="s">
        <v>14</v>
      </c>
      <c r="H2102" s="195">
        <v>421</v>
      </c>
      <c r="I2102" s="36" t="str">
        <f t="shared" si="32"/>
        <v>McBride, Matt</v>
      </c>
    </row>
    <row r="2103" spans="1:9" x14ac:dyDescent="0.3">
      <c r="A2103" s="195">
        <v>2102</v>
      </c>
      <c r="B2103" s="195">
        <v>458582</v>
      </c>
      <c r="C2103" s="195">
        <v>0.94860316840000003</v>
      </c>
      <c r="D2103" s="195">
        <v>2</v>
      </c>
      <c r="E2103" s="195">
        <v>421</v>
      </c>
      <c r="F2103" s="195" t="s">
        <v>383</v>
      </c>
      <c r="G2103" s="195" t="s">
        <v>382</v>
      </c>
      <c r="H2103" s="195">
        <v>80</v>
      </c>
      <c r="I2103" s="36" t="str">
        <f t="shared" si="32"/>
        <v>Brignac, Reid</v>
      </c>
    </row>
    <row r="2104" spans="1:9" x14ac:dyDescent="0.3">
      <c r="A2104" s="195">
        <v>2103</v>
      </c>
      <c r="B2104" s="195">
        <v>457574</v>
      </c>
      <c r="C2104" s="195">
        <v>0.94372120230000001</v>
      </c>
      <c r="D2104" s="195">
        <v>3</v>
      </c>
      <c r="E2104" s="195">
        <v>421</v>
      </c>
      <c r="F2104" s="195" t="s">
        <v>453</v>
      </c>
      <c r="G2104" s="195" t="s">
        <v>42</v>
      </c>
      <c r="H2104" s="195">
        <v>484</v>
      </c>
      <c r="I2104" s="36" t="str">
        <f t="shared" si="32"/>
        <v>Pacheco, Jordan</v>
      </c>
    </row>
    <row r="2105" spans="1:9" x14ac:dyDescent="0.3">
      <c r="A2105" s="195">
        <v>2104</v>
      </c>
      <c r="B2105" s="195">
        <v>460077</v>
      </c>
      <c r="C2105" s="195">
        <v>0.90562469010000002</v>
      </c>
      <c r="D2105" s="195">
        <v>4</v>
      </c>
      <c r="E2105" s="195">
        <v>421</v>
      </c>
      <c r="F2105" s="195" t="s">
        <v>396</v>
      </c>
      <c r="G2105" s="195" t="s">
        <v>223</v>
      </c>
      <c r="H2105" s="195">
        <v>92</v>
      </c>
      <c r="I2105" s="36" t="str">
        <f t="shared" si="32"/>
        <v>Butera, Drew</v>
      </c>
    </row>
    <row r="2106" spans="1:9" x14ac:dyDescent="0.3">
      <c r="A2106" s="195">
        <v>2105</v>
      </c>
      <c r="B2106" s="195">
        <v>431171</v>
      </c>
      <c r="C2106" s="195">
        <v>0.89700383939999995</v>
      </c>
      <c r="D2106" s="195">
        <v>5</v>
      </c>
      <c r="E2106" s="195">
        <v>421</v>
      </c>
      <c r="F2106" s="195" t="s">
        <v>446</v>
      </c>
      <c r="G2106" s="195" t="s">
        <v>292</v>
      </c>
      <c r="H2106" s="195">
        <v>425</v>
      </c>
      <c r="I2106" s="36" t="str">
        <f t="shared" si="32"/>
        <v>McGehee, Casey</v>
      </c>
    </row>
    <row r="2107" spans="1:9" x14ac:dyDescent="0.3">
      <c r="A2107" s="195">
        <v>2106</v>
      </c>
      <c r="B2107" s="195">
        <v>435263</v>
      </c>
      <c r="C2107" s="195">
        <v>1</v>
      </c>
      <c r="D2107" s="195">
        <v>1</v>
      </c>
      <c r="E2107" s="195">
        <v>422</v>
      </c>
      <c r="F2107" s="195" t="s">
        <v>469</v>
      </c>
      <c r="G2107" s="195" t="s">
        <v>30</v>
      </c>
      <c r="H2107" s="195">
        <v>422</v>
      </c>
      <c r="I2107" s="36" t="str">
        <f t="shared" si="32"/>
        <v>McCann, Brian</v>
      </c>
    </row>
    <row r="2108" spans="1:9" x14ac:dyDescent="0.3">
      <c r="A2108" s="195">
        <v>2107</v>
      </c>
      <c r="B2108" s="195">
        <v>443558</v>
      </c>
      <c r="C2108" s="195">
        <v>0.95053969279999995</v>
      </c>
      <c r="D2108" s="195">
        <v>2</v>
      </c>
      <c r="E2108" s="195">
        <v>422</v>
      </c>
      <c r="F2108" s="195" t="s">
        <v>79</v>
      </c>
      <c r="G2108" s="195" t="s">
        <v>78</v>
      </c>
      <c r="H2108" s="195">
        <v>152</v>
      </c>
      <c r="I2108" s="36" t="str">
        <f t="shared" si="32"/>
        <v>Cruz, Nelson</v>
      </c>
    </row>
    <row r="2109" spans="1:9" x14ac:dyDescent="0.3">
      <c r="A2109" s="195">
        <v>2108</v>
      </c>
      <c r="B2109" s="195">
        <v>405395</v>
      </c>
      <c r="C2109" s="195">
        <v>0.9366917012</v>
      </c>
      <c r="D2109" s="195">
        <v>3</v>
      </c>
      <c r="E2109" s="195">
        <v>422</v>
      </c>
      <c r="F2109" s="195" t="s">
        <v>406</v>
      </c>
      <c r="G2109" s="195" t="s">
        <v>405</v>
      </c>
      <c r="H2109" s="195">
        <v>538</v>
      </c>
      <c r="I2109" s="36" t="str">
        <f t="shared" si="32"/>
        <v>Pujols, Albert</v>
      </c>
    </row>
    <row r="2110" spans="1:9" x14ac:dyDescent="0.3">
      <c r="A2110" s="195">
        <v>2109</v>
      </c>
      <c r="B2110" s="195">
        <v>456665</v>
      </c>
      <c r="C2110" s="195">
        <v>0.91148576390000002</v>
      </c>
      <c r="D2110" s="195">
        <v>4</v>
      </c>
      <c r="E2110" s="195">
        <v>422</v>
      </c>
      <c r="F2110" s="195" t="s">
        <v>330</v>
      </c>
      <c r="G2110" s="195" t="s">
        <v>274</v>
      </c>
      <c r="H2110" s="195">
        <v>495</v>
      </c>
      <c r="I2110" s="36" t="str">
        <f t="shared" si="32"/>
        <v>Pearce, Steven</v>
      </c>
    </row>
    <row r="2111" spans="1:9" x14ac:dyDescent="0.3">
      <c r="A2111" s="195">
        <v>2110</v>
      </c>
      <c r="B2111" s="195">
        <v>434670</v>
      </c>
      <c r="C2111" s="195">
        <v>0.90161770600000002</v>
      </c>
      <c r="D2111" s="195">
        <v>5</v>
      </c>
      <c r="E2111" s="195">
        <v>422</v>
      </c>
      <c r="F2111" s="195" t="s">
        <v>194</v>
      </c>
      <c r="G2111" s="195" t="s">
        <v>425</v>
      </c>
      <c r="H2111" s="195">
        <v>542</v>
      </c>
      <c r="I2111" s="36" t="str">
        <f t="shared" si="32"/>
        <v>Ramirez, Hanley</v>
      </c>
    </row>
    <row r="2112" spans="1:9" x14ac:dyDescent="0.3">
      <c r="A2112" s="195">
        <v>2111</v>
      </c>
      <c r="B2112" s="195">
        <v>543510</v>
      </c>
      <c r="C2112" s="195">
        <v>1</v>
      </c>
      <c r="D2112" s="195">
        <v>1</v>
      </c>
      <c r="E2112" s="195">
        <v>423</v>
      </c>
      <c r="F2112" s="195" t="s">
        <v>469</v>
      </c>
      <c r="G2112" s="195" t="s">
        <v>331</v>
      </c>
      <c r="H2112" s="195">
        <v>423</v>
      </c>
      <c r="I2112" s="36" t="str">
        <f t="shared" si="32"/>
        <v>McCann, James</v>
      </c>
    </row>
    <row r="2113" spans="1:9" x14ac:dyDescent="0.3">
      <c r="A2113" s="195">
        <v>2112</v>
      </c>
      <c r="B2113" s="195">
        <v>641820</v>
      </c>
      <c r="C2113" s="195">
        <v>0.8072175815</v>
      </c>
      <c r="D2113" s="195">
        <v>2</v>
      </c>
      <c r="E2113" s="195">
        <v>423</v>
      </c>
      <c r="F2113" s="195" t="s">
        <v>6283</v>
      </c>
      <c r="G2113" s="195" t="s">
        <v>6284</v>
      </c>
      <c r="H2113" s="195">
        <v>398</v>
      </c>
      <c r="I2113" s="36" t="str">
        <f t="shared" si="32"/>
        <v>Mancini, Trey</v>
      </c>
    </row>
    <row r="2114" spans="1:9" x14ac:dyDescent="0.3">
      <c r="A2114" s="195">
        <v>2113</v>
      </c>
      <c r="B2114" s="195">
        <v>608384</v>
      </c>
      <c r="C2114" s="195">
        <v>0.73504295259999997</v>
      </c>
      <c r="D2114" s="195">
        <v>3</v>
      </c>
      <c r="E2114" s="195">
        <v>423</v>
      </c>
      <c r="F2114" s="195" t="s">
        <v>2085</v>
      </c>
      <c r="G2114" s="195" t="s">
        <v>161</v>
      </c>
      <c r="H2114" s="195">
        <v>733</v>
      </c>
      <c r="I2114" s="36" t="str">
        <f t="shared" si="32"/>
        <v>Williams, Nick</v>
      </c>
    </row>
    <row r="2115" spans="1:9" x14ac:dyDescent="0.3">
      <c r="A2115" s="195">
        <v>2114</v>
      </c>
      <c r="B2115" s="195">
        <v>542921</v>
      </c>
      <c r="C2115" s="195">
        <v>0.7329305103</v>
      </c>
      <c r="D2115" s="195">
        <v>4</v>
      </c>
      <c r="E2115" s="195">
        <v>423</v>
      </c>
      <c r="F2115" s="195" t="s">
        <v>523</v>
      </c>
      <c r="G2115" s="195" t="s">
        <v>320</v>
      </c>
      <c r="H2115" s="195">
        <v>51</v>
      </c>
      <c r="I2115" s="36" t="str">
        <f t="shared" ref="I2115:I2178" si="33">F2115&amp;", "&amp;G2115</f>
        <v>Beckham, Tim</v>
      </c>
    </row>
    <row r="2116" spans="1:9" x14ac:dyDescent="0.3">
      <c r="A2116" s="195">
        <v>2115</v>
      </c>
      <c r="B2116" s="195">
        <v>543484</v>
      </c>
      <c r="C2116" s="195">
        <v>0.7192431641</v>
      </c>
      <c r="D2116" s="195">
        <v>5</v>
      </c>
      <c r="E2116" s="195">
        <v>423</v>
      </c>
      <c r="F2116" s="195" t="s">
        <v>4014</v>
      </c>
      <c r="G2116" s="195" t="s">
        <v>4015</v>
      </c>
      <c r="H2116" s="195">
        <v>395</v>
      </c>
      <c r="I2116" s="36" t="str">
        <f t="shared" si="33"/>
        <v>Mahtook, Mikie</v>
      </c>
    </row>
    <row r="2117" spans="1:9" x14ac:dyDescent="0.3">
      <c r="A2117" s="195">
        <v>2116</v>
      </c>
      <c r="B2117" s="195">
        <v>457705</v>
      </c>
      <c r="C2117" s="195">
        <v>1</v>
      </c>
      <c r="D2117" s="195">
        <v>1</v>
      </c>
      <c r="E2117" s="195">
        <v>424</v>
      </c>
      <c r="F2117" s="195" t="s">
        <v>172</v>
      </c>
      <c r="G2117" s="195" t="s">
        <v>40</v>
      </c>
      <c r="H2117" s="195">
        <v>424</v>
      </c>
      <c r="I2117" s="36" t="str">
        <f t="shared" si="33"/>
        <v>McCutchen, Andrew</v>
      </c>
    </row>
    <row r="2118" spans="1:9" x14ac:dyDescent="0.3">
      <c r="A2118" s="195">
        <v>2117</v>
      </c>
      <c r="B2118" s="195">
        <v>475174</v>
      </c>
      <c r="C2118" s="195">
        <v>0.92100704109999998</v>
      </c>
      <c r="D2118" s="195">
        <v>2</v>
      </c>
      <c r="E2118" s="195">
        <v>424</v>
      </c>
      <c r="F2118" s="195" t="s">
        <v>12</v>
      </c>
      <c r="G2118" s="195" t="s">
        <v>11</v>
      </c>
      <c r="H2118" s="195">
        <v>18</v>
      </c>
      <c r="I2118" s="36" t="str">
        <f t="shared" si="33"/>
        <v>Alonso, Yonder</v>
      </c>
    </row>
    <row r="2119" spans="1:9" x14ac:dyDescent="0.3">
      <c r="A2119" s="195">
        <v>2118</v>
      </c>
      <c r="B2119" s="195">
        <v>502671</v>
      </c>
      <c r="C2119" s="195">
        <v>0.91140908379999996</v>
      </c>
      <c r="D2119" s="195">
        <v>3</v>
      </c>
      <c r="E2119" s="195">
        <v>424</v>
      </c>
      <c r="F2119" s="195" t="s">
        <v>515</v>
      </c>
      <c r="G2119" s="195" t="s">
        <v>277</v>
      </c>
      <c r="H2119" s="195">
        <v>255</v>
      </c>
      <c r="I2119" s="36" t="str">
        <f t="shared" si="33"/>
        <v>Goldschmidt, Paul</v>
      </c>
    </row>
    <row r="2120" spans="1:9" x14ac:dyDescent="0.3">
      <c r="A2120" s="195">
        <v>2119</v>
      </c>
      <c r="B2120" s="195">
        <v>467793</v>
      </c>
      <c r="C2120" s="195">
        <v>0.90671185050000003</v>
      </c>
      <c r="D2120" s="195">
        <v>4</v>
      </c>
      <c r="E2120" s="195">
        <v>424</v>
      </c>
      <c r="F2120" s="195" t="s">
        <v>291</v>
      </c>
      <c r="G2120" s="195" t="s">
        <v>20</v>
      </c>
      <c r="H2120" s="195">
        <v>606</v>
      </c>
      <c r="I2120" s="36" t="str">
        <f t="shared" si="33"/>
        <v>Santana, Carlos</v>
      </c>
    </row>
    <row r="2121" spans="1:9" x14ac:dyDescent="0.3">
      <c r="A2121" s="195">
        <v>2120</v>
      </c>
      <c r="B2121" s="195">
        <v>543807</v>
      </c>
      <c r="C2121" s="195">
        <v>0.8902367659</v>
      </c>
      <c r="D2121" s="195">
        <v>5</v>
      </c>
      <c r="E2121" s="195">
        <v>424</v>
      </c>
      <c r="F2121" s="195" t="s">
        <v>2954</v>
      </c>
      <c r="G2121" s="195" t="s">
        <v>341</v>
      </c>
      <c r="H2121" s="195">
        <v>649</v>
      </c>
      <c r="I2121" s="36" t="str">
        <f t="shared" si="33"/>
        <v>Springer, George</v>
      </c>
    </row>
    <row r="2122" spans="1:9" x14ac:dyDescent="0.3">
      <c r="A2122" s="195">
        <v>2121</v>
      </c>
      <c r="B2122" s="195">
        <v>431171</v>
      </c>
      <c r="C2122" s="195">
        <v>1</v>
      </c>
      <c r="D2122" s="195">
        <v>1</v>
      </c>
      <c r="E2122" s="195">
        <v>425</v>
      </c>
      <c r="F2122" s="195" t="s">
        <v>446</v>
      </c>
      <c r="G2122" s="195" t="s">
        <v>292</v>
      </c>
      <c r="H2122" s="195">
        <v>425</v>
      </c>
      <c r="I2122" s="36" t="str">
        <f t="shared" si="33"/>
        <v>McGehee, Casey</v>
      </c>
    </row>
    <row r="2123" spans="1:9" x14ac:dyDescent="0.3">
      <c r="A2123" s="195">
        <v>2122</v>
      </c>
      <c r="B2123" s="195">
        <v>455755</v>
      </c>
      <c r="C2123" s="195">
        <v>0.96607981489999994</v>
      </c>
      <c r="D2123" s="195">
        <v>2</v>
      </c>
      <c r="E2123" s="195">
        <v>425</v>
      </c>
      <c r="F2123" s="195" t="s">
        <v>389</v>
      </c>
      <c r="G2123" s="195" t="s">
        <v>58</v>
      </c>
      <c r="H2123" s="195">
        <v>655</v>
      </c>
      <c r="I2123" s="36" t="str">
        <f t="shared" si="33"/>
        <v>Stewart, Chris</v>
      </c>
    </row>
    <row r="2124" spans="1:9" x14ac:dyDescent="0.3">
      <c r="A2124" s="195">
        <v>2123</v>
      </c>
      <c r="B2124" s="195">
        <v>452672</v>
      </c>
      <c r="C2124" s="195">
        <v>0.92810859339999996</v>
      </c>
      <c r="D2124" s="195">
        <v>3</v>
      </c>
      <c r="E2124" s="195">
        <v>425</v>
      </c>
      <c r="F2124" s="195" t="s">
        <v>288</v>
      </c>
      <c r="G2124" s="195" t="s">
        <v>38</v>
      </c>
      <c r="H2124" s="195">
        <v>284</v>
      </c>
      <c r="I2124" s="36" t="str">
        <f t="shared" si="33"/>
        <v>Hanigan, Ryan</v>
      </c>
    </row>
    <row r="2125" spans="1:9" x14ac:dyDescent="0.3">
      <c r="A2125" s="195">
        <v>2124</v>
      </c>
      <c r="B2125" s="195">
        <v>493128</v>
      </c>
      <c r="C2125" s="195">
        <v>0.91500489640000005</v>
      </c>
      <c r="D2125" s="195">
        <v>4</v>
      </c>
      <c r="E2125" s="195">
        <v>425</v>
      </c>
      <c r="F2125" s="195" t="s">
        <v>958</v>
      </c>
      <c r="G2125" s="195" t="s">
        <v>959</v>
      </c>
      <c r="H2125" s="195">
        <v>351</v>
      </c>
      <c r="I2125" s="36" t="str">
        <f t="shared" si="33"/>
        <v>Kawasaki, Munenori</v>
      </c>
    </row>
    <row r="2126" spans="1:9" x14ac:dyDescent="0.3">
      <c r="A2126" s="195">
        <v>2125</v>
      </c>
      <c r="B2126" s="195">
        <v>430910</v>
      </c>
      <c r="C2126" s="195">
        <v>0.90102638980000005</v>
      </c>
      <c r="D2126" s="195">
        <v>5</v>
      </c>
      <c r="E2126" s="195">
        <v>425</v>
      </c>
      <c r="F2126" s="195" t="s">
        <v>352</v>
      </c>
      <c r="G2126" s="195" t="s">
        <v>454</v>
      </c>
      <c r="H2126" s="195">
        <v>498</v>
      </c>
      <c r="I2126" s="36" t="str">
        <f t="shared" si="33"/>
        <v>Pena, Brayan</v>
      </c>
    </row>
    <row r="2127" spans="1:9" x14ac:dyDescent="0.3">
      <c r="A2127" s="195">
        <v>2126</v>
      </c>
      <c r="B2127" s="195">
        <v>641857</v>
      </c>
      <c r="C2127" s="195">
        <v>1</v>
      </c>
      <c r="D2127" s="195">
        <v>1</v>
      </c>
      <c r="E2127" s="195">
        <v>426</v>
      </c>
      <c r="F2127" s="195" t="s">
        <v>6510</v>
      </c>
      <c r="G2127" s="195" t="s">
        <v>38</v>
      </c>
      <c r="H2127" s="195">
        <v>426</v>
      </c>
      <c r="I2127" s="36" t="str">
        <f t="shared" si="33"/>
        <v>McMahon, Ryan</v>
      </c>
    </row>
    <row r="2128" spans="1:9" x14ac:dyDescent="0.3">
      <c r="A2128" s="195">
        <v>2127</v>
      </c>
      <c r="B2128" s="195">
        <v>547004</v>
      </c>
      <c r="C2128" s="195">
        <v>0.89265785549999999</v>
      </c>
      <c r="D2128" s="195">
        <v>2</v>
      </c>
      <c r="E2128" s="195">
        <v>426</v>
      </c>
      <c r="F2128" s="195" t="s">
        <v>329</v>
      </c>
      <c r="G2128" s="195" t="s">
        <v>6513</v>
      </c>
      <c r="H2128" s="195">
        <v>592</v>
      </c>
      <c r="I2128" s="36" t="str">
        <f t="shared" si="33"/>
        <v>Ruiz, Rio</v>
      </c>
    </row>
    <row r="2129" spans="1:9" x14ac:dyDescent="0.3">
      <c r="A2129" s="195">
        <v>2128</v>
      </c>
      <c r="B2129" s="195">
        <v>642336</v>
      </c>
      <c r="C2129" s="195">
        <v>0.84900188389999998</v>
      </c>
      <c r="D2129" s="195">
        <v>3</v>
      </c>
      <c r="E2129" s="195">
        <v>426</v>
      </c>
      <c r="F2129" s="195" t="s">
        <v>1887</v>
      </c>
      <c r="G2129" s="195" t="s">
        <v>108</v>
      </c>
      <c r="H2129" s="195">
        <v>428</v>
      </c>
      <c r="I2129" s="36" t="str">
        <f t="shared" si="33"/>
        <v>Mejia, Francisco</v>
      </c>
    </row>
    <row r="2130" spans="1:9" x14ac:dyDescent="0.3">
      <c r="A2130" s="195">
        <v>2129</v>
      </c>
      <c r="B2130" s="195">
        <v>607043</v>
      </c>
      <c r="C2130" s="195">
        <v>0.78954375210000005</v>
      </c>
      <c r="D2130" s="195">
        <v>4</v>
      </c>
      <c r="E2130" s="195">
        <v>426</v>
      </c>
      <c r="F2130" s="195" t="s">
        <v>4597</v>
      </c>
      <c r="G2130" s="195" t="s">
        <v>18</v>
      </c>
      <c r="H2130" s="195">
        <v>468</v>
      </c>
      <c r="I2130" s="36" t="str">
        <f t="shared" si="33"/>
        <v>Nimmo, Brandon</v>
      </c>
    </row>
    <row r="2131" spans="1:9" x14ac:dyDescent="0.3">
      <c r="A2131" s="195">
        <v>2130</v>
      </c>
      <c r="B2131" s="195">
        <v>641487</v>
      </c>
      <c r="C2131" s="195">
        <v>0.78515577920000001</v>
      </c>
      <c r="D2131" s="195">
        <v>5</v>
      </c>
      <c r="E2131" s="195">
        <v>426</v>
      </c>
      <c r="F2131" s="195" t="s">
        <v>74</v>
      </c>
      <c r="G2131" s="195" t="s">
        <v>334</v>
      </c>
      <c r="H2131" s="195">
        <v>149</v>
      </c>
      <c r="I2131" s="36" t="str">
        <f t="shared" si="33"/>
        <v>Crawford, J.P.</v>
      </c>
    </row>
    <row r="2132" spans="1:9" x14ac:dyDescent="0.3">
      <c r="A2132" s="195">
        <v>2131</v>
      </c>
      <c r="B2132" s="195">
        <v>622270</v>
      </c>
      <c r="C2132" s="195">
        <v>1</v>
      </c>
      <c r="D2132" s="195">
        <v>1</v>
      </c>
      <c r="E2132" s="195">
        <v>427</v>
      </c>
      <c r="F2132" s="195" t="s">
        <v>1887</v>
      </c>
      <c r="G2132" s="195" t="s">
        <v>122</v>
      </c>
      <c r="H2132" s="195">
        <v>427</v>
      </c>
      <c r="I2132" s="36" t="str">
        <f t="shared" si="33"/>
        <v>Mejia, Alex</v>
      </c>
    </row>
    <row r="2133" spans="1:9" x14ac:dyDescent="0.3">
      <c r="A2133" s="195">
        <v>2132</v>
      </c>
      <c r="B2133" s="195">
        <v>666561</v>
      </c>
      <c r="C2133" s="195">
        <v>0.94089184830000006</v>
      </c>
      <c r="D2133" s="195">
        <v>2</v>
      </c>
      <c r="E2133" s="195">
        <v>427</v>
      </c>
      <c r="F2133" s="195" t="s">
        <v>6524</v>
      </c>
      <c r="G2133" s="195" t="s">
        <v>6525</v>
      </c>
      <c r="H2133" s="195">
        <v>326</v>
      </c>
      <c r="I2133" s="36" t="str">
        <f t="shared" si="33"/>
        <v>Hwang, Jae-gyun</v>
      </c>
    </row>
    <row r="2134" spans="1:9" x14ac:dyDescent="0.3">
      <c r="A2134" s="195">
        <v>2133</v>
      </c>
      <c r="B2134" s="195">
        <v>543309</v>
      </c>
      <c r="C2134" s="195">
        <v>0.93999975599999996</v>
      </c>
      <c r="D2134" s="195">
        <v>3</v>
      </c>
      <c r="E2134" s="195">
        <v>427</v>
      </c>
      <c r="F2134" s="195" t="s">
        <v>6677</v>
      </c>
      <c r="G2134" s="195" t="s">
        <v>29</v>
      </c>
      <c r="H2134" s="195">
        <v>311</v>
      </c>
      <c r="I2134" s="36" t="str">
        <f t="shared" si="33"/>
        <v>Higashioka, Kyle</v>
      </c>
    </row>
    <row r="2135" spans="1:9" x14ac:dyDescent="0.3">
      <c r="A2135" s="195">
        <v>2134</v>
      </c>
      <c r="B2135" s="195">
        <v>543362</v>
      </c>
      <c r="C2135" s="195">
        <v>0.91895604490000005</v>
      </c>
      <c r="D2135" s="195">
        <v>4</v>
      </c>
      <c r="E2135" s="195">
        <v>427</v>
      </c>
      <c r="F2135" s="195" t="s">
        <v>957</v>
      </c>
      <c r="G2135" s="195" t="s">
        <v>269</v>
      </c>
      <c r="H2135" s="195">
        <v>339</v>
      </c>
      <c r="I2135" s="36" t="str">
        <f t="shared" si="33"/>
        <v>Jimenez, A.J.</v>
      </c>
    </row>
    <row r="2136" spans="1:9" x14ac:dyDescent="0.3">
      <c r="A2136" s="195">
        <v>2135</v>
      </c>
      <c r="B2136" s="195">
        <v>595453</v>
      </c>
      <c r="C2136" s="195">
        <v>0.90468416610000002</v>
      </c>
      <c r="D2136" s="195">
        <v>5</v>
      </c>
      <c r="E2136" s="195">
        <v>427</v>
      </c>
      <c r="F2136" s="195" t="s">
        <v>6491</v>
      </c>
      <c r="G2136" s="195" t="s">
        <v>139</v>
      </c>
      <c r="H2136" s="195">
        <v>721</v>
      </c>
      <c r="I2136" s="36" t="str">
        <f t="shared" si="33"/>
        <v>Wallach, Chad</v>
      </c>
    </row>
    <row r="2137" spans="1:9" x14ac:dyDescent="0.3">
      <c r="A2137" s="195">
        <v>2136</v>
      </c>
      <c r="B2137" s="195">
        <v>642336</v>
      </c>
      <c r="C2137" s="195">
        <v>1</v>
      </c>
      <c r="D2137" s="195">
        <v>1</v>
      </c>
      <c r="E2137" s="195">
        <v>428</v>
      </c>
      <c r="F2137" s="195" t="s">
        <v>1887</v>
      </c>
      <c r="G2137" s="195" t="s">
        <v>108</v>
      </c>
      <c r="H2137" s="195">
        <v>428</v>
      </c>
      <c r="I2137" s="36" t="str">
        <f t="shared" si="33"/>
        <v>Mejia, Francisco</v>
      </c>
    </row>
    <row r="2138" spans="1:9" x14ac:dyDescent="0.3">
      <c r="A2138" s="195">
        <v>2137</v>
      </c>
      <c r="B2138" s="195">
        <v>600474</v>
      </c>
      <c r="C2138" s="195">
        <v>0.94148560579999996</v>
      </c>
      <c r="D2138" s="195">
        <v>2</v>
      </c>
      <c r="E2138" s="195">
        <v>428</v>
      </c>
      <c r="F2138" s="195" t="s">
        <v>4087</v>
      </c>
      <c r="G2138" s="195" t="s">
        <v>310</v>
      </c>
      <c r="H2138" s="195">
        <v>624</v>
      </c>
      <c r="I2138" s="36" t="str">
        <f t="shared" si="33"/>
        <v>Severino, Pedro</v>
      </c>
    </row>
    <row r="2139" spans="1:9" x14ac:dyDescent="0.3">
      <c r="A2139" s="195">
        <v>2138</v>
      </c>
      <c r="B2139" s="195">
        <v>621512</v>
      </c>
      <c r="C2139" s="195">
        <v>0.88281561929999997</v>
      </c>
      <c r="D2139" s="195">
        <v>3</v>
      </c>
      <c r="E2139" s="195">
        <v>428</v>
      </c>
      <c r="F2139" s="195" t="s">
        <v>6472</v>
      </c>
      <c r="G2139" s="195" t="s">
        <v>2980</v>
      </c>
      <c r="H2139" s="195">
        <v>466</v>
      </c>
      <c r="I2139" s="36" t="str">
        <f t="shared" si="33"/>
        <v>Nido, Tomas</v>
      </c>
    </row>
    <row r="2140" spans="1:9" x14ac:dyDescent="0.3">
      <c r="A2140" s="195">
        <v>2139</v>
      </c>
      <c r="B2140" s="195">
        <v>600869</v>
      </c>
      <c r="C2140" s="195">
        <v>0.87878671149999998</v>
      </c>
      <c r="D2140" s="195">
        <v>4</v>
      </c>
      <c r="E2140" s="195">
        <v>428</v>
      </c>
      <c r="F2140" s="195" t="s">
        <v>4603</v>
      </c>
      <c r="G2140" s="195" t="s">
        <v>4604</v>
      </c>
      <c r="H2140" s="195">
        <v>106</v>
      </c>
      <c r="I2140" s="36" t="str">
        <f t="shared" si="33"/>
        <v>Candelario, Jeimer</v>
      </c>
    </row>
    <row r="2141" spans="1:9" x14ac:dyDescent="0.3">
      <c r="A2141" s="195">
        <v>2140</v>
      </c>
      <c r="B2141" s="195">
        <v>595956</v>
      </c>
      <c r="C2141" s="195">
        <v>0.86889116229999996</v>
      </c>
      <c r="D2141" s="195">
        <v>5</v>
      </c>
      <c r="E2141" s="195">
        <v>428</v>
      </c>
      <c r="F2141" s="195" t="s">
        <v>6662</v>
      </c>
      <c r="G2141" s="195" t="s">
        <v>3266</v>
      </c>
      <c r="H2141" s="195">
        <v>234</v>
      </c>
      <c r="I2141" s="36" t="str">
        <f t="shared" si="33"/>
        <v>Gallagher, Cam</v>
      </c>
    </row>
    <row r="2142" spans="1:9" x14ac:dyDescent="0.3">
      <c r="A2142" s="195">
        <v>2141</v>
      </c>
      <c r="B2142" s="195">
        <v>474568</v>
      </c>
      <c r="C2142" s="195">
        <v>1</v>
      </c>
      <c r="D2142" s="195">
        <v>1</v>
      </c>
      <c r="E2142" s="195">
        <v>429</v>
      </c>
      <c r="F2142" s="195" t="s">
        <v>901</v>
      </c>
      <c r="G2142" s="195" t="s">
        <v>902</v>
      </c>
      <c r="H2142" s="195">
        <v>429</v>
      </c>
      <c r="I2142" s="36" t="str">
        <f t="shared" si="33"/>
        <v>Mercer, Jordy</v>
      </c>
    </row>
    <row r="2143" spans="1:9" x14ac:dyDescent="0.3">
      <c r="A2143" s="195">
        <v>2142</v>
      </c>
      <c r="B2143" s="195">
        <v>452678</v>
      </c>
      <c r="C2143" s="195">
        <v>0.86714086000000001</v>
      </c>
      <c r="D2143" s="195">
        <v>2</v>
      </c>
      <c r="E2143" s="195">
        <v>429</v>
      </c>
      <c r="F2143" s="195" t="s">
        <v>49</v>
      </c>
      <c r="G2143" s="195" t="s">
        <v>497</v>
      </c>
      <c r="H2143" s="195">
        <v>96</v>
      </c>
      <c r="I2143" s="36" t="str">
        <f t="shared" si="33"/>
        <v>Cabrera, Asdrubal</v>
      </c>
    </row>
    <row r="2144" spans="1:9" x14ac:dyDescent="0.3">
      <c r="A2144" s="195">
        <v>2143</v>
      </c>
      <c r="B2144" s="195">
        <v>543063</v>
      </c>
      <c r="C2144" s="195">
        <v>0.85013170130000004</v>
      </c>
      <c r="D2144" s="195">
        <v>3</v>
      </c>
      <c r="E2144" s="195">
        <v>429</v>
      </c>
      <c r="F2144" s="195" t="s">
        <v>74</v>
      </c>
      <c r="G2144" s="195" t="s">
        <v>18</v>
      </c>
      <c r="H2144" s="195">
        <v>147</v>
      </c>
      <c r="I2144" s="36" t="str">
        <f t="shared" si="33"/>
        <v>Crawford, Brandon</v>
      </c>
    </row>
    <row r="2145" spans="1:9" x14ac:dyDescent="0.3">
      <c r="A2145" s="195">
        <v>2144</v>
      </c>
      <c r="B2145" s="195">
        <v>500208</v>
      </c>
      <c r="C2145" s="195">
        <v>0.82753433519999997</v>
      </c>
      <c r="D2145" s="195">
        <v>4</v>
      </c>
      <c r="E2145" s="195">
        <v>429</v>
      </c>
      <c r="F2145" s="195" t="s">
        <v>3016</v>
      </c>
      <c r="G2145" s="195" t="s">
        <v>3017</v>
      </c>
      <c r="H2145" s="195">
        <v>643</v>
      </c>
      <c r="I2145" s="36" t="str">
        <f t="shared" si="33"/>
        <v>Solarte, Yangervis</v>
      </c>
    </row>
    <row r="2146" spans="1:9" x14ac:dyDescent="0.3">
      <c r="A2146" s="195">
        <v>2145</v>
      </c>
      <c r="B2146" s="195">
        <v>649557</v>
      </c>
      <c r="C2146" s="195">
        <v>0.82305376789999996</v>
      </c>
      <c r="D2146" s="195">
        <v>5</v>
      </c>
      <c r="E2146" s="195">
        <v>429</v>
      </c>
      <c r="F2146" s="195" t="s">
        <v>90</v>
      </c>
      <c r="G2146" s="195" t="s">
        <v>4585</v>
      </c>
      <c r="H2146" s="195">
        <v>174</v>
      </c>
      <c r="I2146" s="36" t="str">
        <f t="shared" si="33"/>
        <v>Diaz, Aledmys</v>
      </c>
    </row>
    <row r="2147" spans="1:9" x14ac:dyDescent="0.3">
      <c r="A2147" s="195">
        <v>2146</v>
      </c>
      <c r="B2147" s="195">
        <v>593160</v>
      </c>
      <c r="C2147" s="195">
        <v>1</v>
      </c>
      <c r="D2147" s="195">
        <v>1</v>
      </c>
      <c r="E2147" s="195">
        <v>430</v>
      </c>
      <c r="F2147" s="195" t="s">
        <v>5209</v>
      </c>
      <c r="G2147" s="195" t="s">
        <v>5210</v>
      </c>
      <c r="H2147" s="195">
        <v>430</v>
      </c>
      <c r="I2147" s="36" t="str">
        <f t="shared" si="33"/>
        <v>Merrifield, Whit</v>
      </c>
    </row>
    <row r="2148" spans="1:9" x14ac:dyDescent="0.3">
      <c r="A2148" s="195">
        <v>2147</v>
      </c>
      <c r="B2148" s="195">
        <v>516416</v>
      </c>
      <c r="C2148" s="195">
        <v>0.95201672530000003</v>
      </c>
      <c r="D2148" s="195">
        <v>2</v>
      </c>
      <c r="E2148" s="195">
        <v>430</v>
      </c>
      <c r="F2148" s="195" t="s">
        <v>912</v>
      </c>
      <c r="G2148" s="195" t="s">
        <v>913</v>
      </c>
      <c r="H2148" s="195">
        <v>621</v>
      </c>
      <c r="I2148" s="36" t="str">
        <f t="shared" si="33"/>
        <v>Segura, Jean</v>
      </c>
    </row>
    <row r="2149" spans="1:9" x14ac:dyDescent="0.3">
      <c r="A2149" s="195">
        <v>2148</v>
      </c>
      <c r="B2149" s="195">
        <v>462101</v>
      </c>
      <c r="C2149" s="195">
        <v>0.93490675560000003</v>
      </c>
      <c r="D2149" s="195">
        <v>3</v>
      </c>
      <c r="E2149" s="195">
        <v>430</v>
      </c>
      <c r="F2149" s="195" t="s">
        <v>414</v>
      </c>
      <c r="G2149" s="195" t="s">
        <v>413</v>
      </c>
      <c r="H2149" s="195">
        <v>27</v>
      </c>
      <c r="I2149" s="36" t="str">
        <f t="shared" si="33"/>
        <v>Andrus, Elvis</v>
      </c>
    </row>
    <row r="2150" spans="1:9" x14ac:dyDescent="0.3">
      <c r="A2150" s="195">
        <v>2149</v>
      </c>
      <c r="B2150" s="195">
        <v>543281</v>
      </c>
      <c r="C2150" s="195">
        <v>0.92809044200000002</v>
      </c>
      <c r="D2150" s="195">
        <v>4</v>
      </c>
      <c r="E2150" s="195">
        <v>430</v>
      </c>
      <c r="F2150" s="195" t="s">
        <v>500</v>
      </c>
      <c r="G2150" s="195" t="s">
        <v>129</v>
      </c>
      <c r="H2150" s="195">
        <v>291</v>
      </c>
      <c r="I2150" s="36" t="str">
        <f t="shared" si="33"/>
        <v>Harrison, Josh</v>
      </c>
    </row>
    <row r="2151" spans="1:9" x14ac:dyDescent="0.3">
      <c r="A2151" s="195">
        <v>2150</v>
      </c>
      <c r="B2151" s="195">
        <v>520471</v>
      </c>
      <c r="C2151" s="195">
        <v>0.86233935829999997</v>
      </c>
      <c r="D2151" s="195">
        <v>5</v>
      </c>
      <c r="E2151" s="195">
        <v>430</v>
      </c>
      <c r="F2151" s="195" t="s">
        <v>877</v>
      </c>
      <c r="G2151" s="195" t="s">
        <v>301</v>
      </c>
      <c r="H2151" s="195">
        <v>236</v>
      </c>
      <c r="I2151" s="36" t="str">
        <f t="shared" si="33"/>
        <v>Galvis, Freddy</v>
      </c>
    </row>
    <row r="2152" spans="1:9" x14ac:dyDescent="0.3">
      <c r="A2152" s="195">
        <v>2151</v>
      </c>
      <c r="B2152" s="195">
        <v>519023</v>
      </c>
      <c r="C2152" s="195">
        <v>1</v>
      </c>
      <c r="D2152" s="195">
        <v>1</v>
      </c>
      <c r="E2152" s="195">
        <v>431</v>
      </c>
      <c r="F2152" s="195" t="s">
        <v>512</v>
      </c>
      <c r="G2152" s="195" t="s">
        <v>511</v>
      </c>
      <c r="H2152" s="195">
        <v>431</v>
      </c>
      <c r="I2152" s="36" t="str">
        <f t="shared" si="33"/>
        <v>Mesoraco, Devin</v>
      </c>
    </row>
    <row r="2153" spans="1:9" x14ac:dyDescent="0.3">
      <c r="A2153" s="195">
        <v>2152</v>
      </c>
      <c r="B2153" s="195">
        <v>502317</v>
      </c>
      <c r="C2153" s="195">
        <v>0.90908300350000004</v>
      </c>
      <c r="D2153" s="195">
        <v>2</v>
      </c>
      <c r="E2153" s="195">
        <v>431</v>
      </c>
      <c r="F2153" s="195" t="s">
        <v>133</v>
      </c>
      <c r="G2153" s="195" t="s">
        <v>58</v>
      </c>
      <c r="H2153" s="195">
        <v>298</v>
      </c>
      <c r="I2153" s="36" t="str">
        <f t="shared" si="33"/>
        <v>Heisey, Chris</v>
      </c>
    </row>
    <row r="2154" spans="1:9" x14ac:dyDescent="0.3">
      <c r="A2154" s="195">
        <v>2153</v>
      </c>
      <c r="B2154" s="195">
        <v>457454</v>
      </c>
      <c r="C2154" s="195">
        <v>0.85820429050000002</v>
      </c>
      <c r="D2154" s="195">
        <v>3</v>
      </c>
      <c r="E2154" s="195">
        <v>431</v>
      </c>
      <c r="F2154" s="195" t="s">
        <v>6670</v>
      </c>
      <c r="G2154" s="195" t="s">
        <v>96</v>
      </c>
      <c r="H2154" s="195">
        <v>598</v>
      </c>
      <c r="I2154" s="36" t="str">
        <f t="shared" si="33"/>
        <v>Saltalamacc, Jarrod</v>
      </c>
    </row>
    <row r="2155" spans="1:9" x14ac:dyDescent="0.3">
      <c r="A2155" s="195">
        <v>2154</v>
      </c>
      <c r="B2155" s="195">
        <v>543302</v>
      </c>
      <c r="C2155" s="195">
        <v>0.83505025239999997</v>
      </c>
      <c r="D2155" s="195">
        <v>4</v>
      </c>
      <c r="E2155" s="195">
        <v>431</v>
      </c>
      <c r="F2155" s="195" t="s">
        <v>952</v>
      </c>
      <c r="G2155" s="195" t="s">
        <v>58</v>
      </c>
      <c r="H2155" s="195">
        <v>307</v>
      </c>
      <c r="I2155" s="36" t="str">
        <f t="shared" si="33"/>
        <v>Herrmann, Chris</v>
      </c>
    </row>
    <row r="2156" spans="1:9" x14ac:dyDescent="0.3">
      <c r="A2156" s="195">
        <v>2155</v>
      </c>
      <c r="B2156" s="195">
        <v>623182</v>
      </c>
      <c r="C2156" s="195">
        <v>0.81826750250000002</v>
      </c>
      <c r="D2156" s="195">
        <v>5</v>
      </c>
      <c r="E2156" s="195">
        <v>431</v>
      </c>
      <c r="F2156" s="195" t="s">
        <v>4627</v>
      </c>
      <c r="G2156" s="195" t="s">
        <v>3821</v>
      </c>
      <c r="H2156" s="195">
        <v>363</v>
      </c>
      <c r="I2156" s="36" t="str">
        <f t="shared" si="33"/>
        <v>Kivlehan, Patrick</v>
      </c>
    </row>
    <row r="2157" spans="1:9" x14ac:dyDescent="0.3">
      <c r="A2157" s="195">
        <v>2156</v>
      </c>
      <c r="B2157" s="195">
        <v>519025</v>
      </c>
      <c r="C2157" s="195">
        <v>1</v>
      </c>
      <c r="D2157" s="195">
        <v>1</v>
      </c>
      <c r="E2157" s="195">
        <v>432</v>
      </c>
      <c r="F2157" s="195" t="s">
        <v>6696</v>
      </c>
      <c r="G2157" s="195" t="s">
        <v>235</v>
      </c>
      <c r="H2157" s="195">
        <v>432</v>
      </c>
      <c r="I2157" s="36" t="str">
        <f t="shared" si="33"/>
        <v>Middlebrook, Will</v>
      </c>
    </row>
    <row r="2158" spans="1:9" x14ac:dyDescent="0.3">
      <c r="A2158" s="195">
        <v>2157</v>
      </c>
      <c r="B2158" s="195">
        <v>574847</v>
      </c>
      <c r="C2158" s="195">
        <v>0.9154760045</v>
      </c>
      <c r="D2158" s="195">
        <v>2</v>
      </c>
      <c r="E2158" s="195">
        <v>432</v>
      </c>
      <c r="F2158" s="195" t="s">
        <v>4868</v>
      </c>
      <c r="G2158" s="195" t="s">
        <v>486</v>
      </c>
      <c r="H2158" s="195">
        <v>620</v>
      </c>
      <c r="I2158" s="36" t="str">
        <f t="shared" si="33"/>
        <v>Segedin, Rob</v>
      </c>
    </row>
    <row r="2159" spans="1:9" x14ac:dyDescent="0.3">
      <c r="A2159" s="195">
        <v>2158</v>
      </c>
      <c r="B2159" s="195">
        <v>506924</v>
      </c>
      <c r="C2159" s="195">
        <v>0.86698149660000001</v>
      </c>
      <c r="D2159" s="195">
        <v>3</v>
      </c>
      <c r="E2159" s="195">
        <v>432</v>
      </c>
      <c r="F2159" s="195" t="s">
        <v>5090</v>
      </c>
      <c r="G2159" s="195" t="s">
        <v>458</v>
      </c>
      <c r="H2159" s="195">
        <v>110</v>
      </c>
      <c r="I2159" s="36" t="str">
        <f t="shared" si="33"/>
        <v>Cardullo, Stephen</v>
      </c>
    </row>
    <row r="2160" spans="1:9" x14ac:dyDescent="0.3">
      <c r="A2160" s="195">
        <v>2159</v>
      </c>
      <c r="B2160" s="195">
        <v>607385</v>
      </c>
      <c r="C2160" s="195">
        <v>0.86580239120000002</v>
      </c>
      <c r="D2160" s="195">
        <v>4</v>
      </c>
      <c r="E2160" s="195">
        <v>432</v>
      </c>
      <c r="F2160" s="195" t="s">
        <v>2076</v>
      </c>
      <c r="G2160" s="195" t="s">
        <v>67</v>
      </c>
      <c r="H2160" s="195">
        <v>135</v>
      </c>
      <c r="I2160" s="36" t="str">
        <f t="shared" si="33"/>
        <v>Collins, Tyler</v>
      </c>
    </row>
    <row r="2161" spans="1:9" x14ac:dyDescent="0.3">
      <c r="A2161" s="195">
        <v>2160</v>
      </c>
      <c r="B2161" s="195">
        <v>488721</v>
      </c>
      <c r="C2161" s="195">
        <v>0.85544360379999995</v>
      </c>
      <c r="D2161" s="195">
        <v>5</v>
      </c>
      <c r="E2161" s="195">
        <v>432</v>
      </c>
      <c r="F2161" s="195" t="s">
        <v>33</v>
      </c>
      <c r="G2161" s="195" t="s">
        <v>32</v>
      </c>
      <c r="H2161" s="195">
        <v>72</v>
      </c>
      <c r="I2161" s="36" t="str">
        <f t="shared" si="33"/>
        <v>Bourjos, Peter</v>
      </c>
    </row>
    <row r="2162" spans="1:9" x14ac:dyDescent="0.3">
      <c r="A2162" s="195">
        <v>2161</v>
      </c>
      <c r="B2162" s="195">
        <v>543543</v>
      </c>
      <c r="C2162" s="195">
        <v>1</v>
      </c>
      <c r="D2162" s="195">
        <v>1</v>
      </c>
      <c r="E2162" s="195">
        <v>433</v>
      </c>
      <c r="F2162" s="195" t="s">
        <v>175</v>
      </c>
      <c r="G2162" s="195" t="s">
        <v>217</v>
      </c>
      <c r="H2162" s="195">
        <v>433</v>
      </c>
      <c r="I2162" s="36" t="str">
        <f t="shared" si="33"/>
        <v>Miller, Brad</v>
      </c>
    </row>
    <row r="2163" spans="1:9" x14ac:dyDescent="0.3">
      <c r="A2163" s="195">
        <v>2162</v>
      </c>
      <c r="B2163" s="195">
        <v>596115</v>
      </c>
      <c r="C2163" s="195">
        <v>0.87101841390000001</v>
      </c>
      <c r="D2163" s="195">
        <v>2</v>
      </c>
      <c r="E2163" s="195">
        <v>433</v>
      </c>
      <c r="F2163" s="195" t="s">
        <v>4582</v>
      </c>
      <c r="G2163" s="195" t="s">
        <v>77</v>
      </c>
      <c r="H2163" s="195">
        <v>656</v>
      </c>
      <c r="I2163" s="36" t="str">
        <f t="shared" si="33"/>
        <v>Story, Trevor</v>
      </c>
    </row>
    <row r="2164" spans="1:9" x14ac:dyDescent="0.3">
      <c r="A2164" s="195">
        <v>2163</v>
      </c>
      <c r="B2164" s="195">
        <v>596059</v>
      </c>
      <c r="C2164" s="195">
        <v>0.84643970700000004</v>
      </c>
      <c r="D2164" s="195">
        <v>3</v>
      </c>
      <c r="E2164" s="195">
        <v>433</v>
      </c>
      <c r="F2164" s="195" t="s">
        <v>2955</v>
      </c>
      <c r="G2164" s="195" t="s">
        <v>2956</v>
      </c>
      <c r="H2164" s="195">
        <v>474</v>
      </c>
      <c r="I2164" s="36" t="str">
        <f t="shared" si="33"/>
        <v>Odor, Rougned</v>
      </c>
    </row>
    <row r="2165" spans="1:9" x14ac:dyDescent="0.3">
      <c r="A2165" s="195">
        <v>2164</v>
      </c>
      <c r="B2165" s="195">
        <v>543760</v>
      </c>
      <c r="C2165" s="195">
        <v>0.77788848099999996</v>
      </c>
      <c r="D2165" s="195">
        <v>4</v>
      </c>
      <c r="E2165" s="195">
        <v>433</v>
      </c>
      <c r="F2165" s="195" t="s">
        <v>2742</v>
      </c>
      <c r="G2165" s="195" t="s">
        <v>314</v>
      </c>
      <c r="H2165" s="195">
        <v>623</v>
      </c>
      <c r="I2165" s="36" t="str">
        <f t="shared" si="33"/>
        <v>Semien, Marcus</v>
      </c>
    </row>
    <row r="2166" spans="1:9" x14ac:dyDescent="0.3">
      <c r="A2166" s="195">
        <v>2165</v>
      </c>
      <c r="B2166" s="195">
        <v>571771</v>
      </c>
      <c r="C2166" s="195">
        <v>0.74846663790000001</v>
      </c>
      <c r="D2166" s="195">
        <v>5</v>
      </c>
      <c r="E2166" s="195">
        <v>433</v>
      </c>
      <c r="F2166" s="195" t="s">
        <v>286</v>
      </c>
      <c r="G2166" s="195" t="s">
        <v>3005</v>
      </c>
      <c r="H2166" s="195">
        <v>301</v>
      </c>
      <c r="I2166" s="36" t="str">
        <f t="shared" si="33"/>
        <v>Hernandez, Enrique</v>
      </c>
    </row>
    <row r="2167" spans="1:9" x14ac:dyDescent="0.3">
      <c r="A2167" s="195">
        <v>2166</v>
      </c>
      <c r="B2167" s="195">
        <v>623166</v>
      </c>
      <c r="C2167" s="195">
        <v>1</v>
      </c>
      <c r="D2167" s="195">
        <v>1</v>
      </c>
      <c r="E2167" s="195">
        <v>434</v>
      </c>
      <c r="F2167" s="195" t="s">
        <v>175</v>
      </c>
      <c r="G2167" s="195" t="s">
        <v>221</v>
      </c>
      <c r="H2167" s="195">
        <v>434</v>
      </c>
      <c r="I2167" s="36" t="str">
        <f t="shared" si="33"/>
        <v>Miller, Mike</v>
      </c>
    </row>
    <row r="2168" spans="1:9" x14ac:dyDescent="0.3">
      <c r="A2168" s="195">
        <v>2167</v>
      </c>
      <c r="B2168" s="195">
        <v>518586</v>
      </c>
      <c r="C2168" s="195">
        <v>0.95948276899999996</v>
      </c>
      <c r="D2168" s="195">
        <v>2</v>
      </c>
      <c r="E2168" s="195">
        <v>434</v>
      </c>
      <c r="F2168" s="195" t="s">
        <v>867</v>
      </c>
      <c r="G2168" s="195" t="s">
        <v>24</v>
      </c>
      <c r="H2168" s="195">
        <v>154</v>
      </c>
      <c r="I2168" s="36" t="str">
        <f t="shared" si="33"/>
        <v>Culberson, Charlie</v>
      </c>
    </row>
    <row r="2169" spans="1:9" x14ac:dyDescent="0.3">
      <c r="A2169" s="195">
        <v>2168</v>
      </c>
      <c r="B2169" s="195">
        <v>594838</v>
      </c>
      <c r="C2169" s="195">
        <v>0.93231772140000002</v>
      </c>
      <c r="D2169" s="195">
        <v>3</v>
      </c>
      <c r="E2169" s="195">
        <v>434</v>
      </c>
      <c r="F2169" s="195" t="s">
        <v>2700</v>
      </c>
      <c r="G2169" s="195" t="s">
        <v>2131</v>
      </c>
      <c r="H2169" s="195">
        <v>270</v>
      </c>
      <c r="I2169" s="36" t="str">
        <f t="shared" si="33"/>
        <v>Gosselin, Philip</v>
      </c>
    </row>
    <row r="2170" spans="1:9" x14ac:dyDescent="0.3">
      <c r="A2170" s="195">
        <v>2169</v>
      </c>
      <c r="B2170" s="195">
        <v>621563</v>
      </c>
      <c r="C2170" s="195">
        <v>0.91686320889999995</v>
      </c>
      <c r="D2170" s="195">
        <v>4</v>
      </c>
      <c r="E2170" s="195">
        <v>434</v>
      </c>
      <c r="F2170" s="195" t="s">
        <v>4630</v>
      </c>
      <c r="G2170" s="195" t="s">
        <v>115</v>
      </c>
      <c r="H2170" s="195">
        <v>727</v>
      </c>
      <c r="I2170" s="36" t="str">
        <f t="shared" si="33"/>
        <v>Wendle, Joey</v>
      </c>
    </row>
    <row r="2171" spans="1:9" x14ac:dyDescent="0.3">
      <c r="A2171" s="195">
        <v>2170</v>
      </c>
      <c r="B2171" s="195">
        <v>608672</v>
      </c>
      <c r="C2171" s="195">
        <v>0.91467035480000003</v>
      </c>
      <c r="D2171" s="195">
        <v>5</v>
      </c>
      <c r="E2171" s="195">
        <v>434</v>
      </c>
      <c r="F2171" s="195" t="s">
        <v>147</v>
      </c>
      <c r="G2171" s="195" t="s">
        <v>3993</v>
      </c>
      <c r="H2171" s="195">
        <v>342</v>
      </c>
      <c r="I2171" s="36" t="str">
        <f t="shared" si="33"/>
        <v>Johnson, Micah</v>
      </c>
    </row>
    <row r="2172" spans="1:9" x14ac:dyDescent="0.3">
      <c r="A2172" s="195">
        <v>2171</v>
      </c>
      <c r="B2172" s="195">
        <v>425877</v>
      </c>
      <c r="C2172" s="195">
        <v>1</v>
      </c>
      <c r="D2172" s="195">
        <v>1</v>
      </c>
      <c r="E2172" s="195">
        <v>435</v>
      </c>
      <c r="F2172" s="195" t="s">
        <v>271</v>
      </c>
      <c r="G2172" s="195" t="s">
        <v>270</v>
      </c>
      <c r="H2172" s="195">
        <v>435</v>
      </c>
      <c r="I2172" s="36" t="str">
        <f t="shared" si="33"/>
        <v>Molina, Yadier</v>
      </c>
    </row>
    <row r="2173" spans="1:9" x14ac:dyDescent="0.3">
      <c r="A2173" s="195">
        <v>2172</v>
      </c>
      <c r="B2173" s="195">
        <v>466320</v>
      </c>
      <c r="C2173" s="195">
        <v>0.92992198640000001</v>
      </c>
      <c r="D2173" s="195">
        <v>2</v>
      </c>
      <c r="E2173" s="195">
        <v>435</v>
      </c>
      <c r="F2173" s="195" t="s">
        <v>49</v>
      </c>
      <c r="G2173" s="195" t="s">
        <v>48</v>
      </c>
      <c r="H2173" s="195">
        <v>97</v>
      </c>
      <c r="I2173" s="36" t="str">
        <f t="shared" si="33"/>
        <v>Cabrera, Melky</v>
      </c>
    </row>
    <row r="2174" spans="1:9" x14ac:dyDescent="0.3">
      <c r="A2174" s="195">
        <v>2173</v>
      </c>
      <c r="B2174" s="195">
        <v>445988</v>
      </c>
      <c r="C2174" s="195">
        <v>0.923869889</v>
      </c>
      <c r="D2174" s="195">
        <v>3</v>
      </c>
      <c r="E2174" s="195">
        <v>435</v>
      </c>
      <c r="F2174" s="195" t="s">
        <v>190</v>
      </c>
      <c r="G2174" s="195" t="s">
        <v>159</v>
      </c>
      <c r="H2174" s="195">
        <v>533</v>
      </c>
      <c r="I2174" s="36" t="str">
        <f t="shared" si="33"/>
        <v>Prado, Martin</v>
      </c>
    </row>
    <row r="2175" spans="1:9" x14ac:dyDescent="0.3">
      <c r="A2175" s="195">
        <v>2174</v>
      </c>
      <c r="B2175" s="195">
        <v>488862</v>
      </c>
      <c r="C2175" s="195">
        <v>0.91964177390000001</v>
      </c>
      <c r="D2175" s="195">
        <v>4</v>
      </c>
      <c r="E2175" s="195">
        <v>435</v>
      </c>
      <c r="F2175" s="195" t="s">
        <v>349</v>
      </c>
      <c r="G2175" s="195" t="s">
        <v>377</v>
      </c>
      <c r="H2175" s="195">
        <v>203</v>
      </c>
      <c r="I2175" s="36" t="str">
        <f t="shared" si="33"/>
        <v>Escobar, Yunel</v>
      </c>
    </row>
    <row r="2176" spans="1:9" x14ac:dyDescent="0.3">
      <c r="A2176" s="195">
        <v>2175</v>
      </c>
      <c r="B2176" s="195">
        <v>493329</v>
      </c>
      <c r="C2176" s="195">
        <v>0.89844119359999997</v>
      </c>
      <c r="D2176" s="195">
        <v>5</v>
      </c>
      <c r="E2176" s="195">
        <v>435</v>
      </c>
      <c r="F2176" s="195" t="s">
        <v>5200</v>
      </c>
      <c r="G2176" s="195" t="s">
        <v>5201</v>
      </c>
      <c r="H2176" s="195">
        <v>279</v>
      </c>
      <c r="I2176" s="36" t="str">
        <f t="shared" si="33"/>
        <v>Gurriel, Yulieski</v>
      </c>
    </row>
    <row r="2177" spans="1:9" x14ac:dyDescent="0.3">
      <c r="A2177" s="195">
        <v>2176</v>
      </c>
      <c r="B2177" s="195">
        <v>660162</v>
      </c>
      <c r="C2177" s="195">
        <v>1</v>
      </c>
      <c r="D2177" s="195">
        <v>1</v>
      </c>
      <c r="E2177" s="195">
        <v>436</v>
      </c>
      <c r="F2177" s="195" t="s">
        <v>4631</v>
      </c>
      <c r="G2177" s="195" t="s">
        <v>4632</v>
      </c>
      <c r="H2177" s="195">
        <v>436</v>
      </c>
      <c r="I2177" s="36" t="str">
        <f t="shared" si="33"/>
        <v>Moncada, Yoan</v>
      </c>
    </row>
    <row r="2178" spans="1:9" x14ac:dyDescent="0.3">
      <c r="A2178" s="195">
        <v>2177</v>
      </c>
      <c r="B2178" s="195">
        <v>621002</v>
      </c>
      <c r="C2178" s="195">
        <v>0.91975814619999996</v>
      </c>
      <c r="D2178" s="195">
        <v>2</v>
      </c>
      <c r="E2178" s="195">
        <v>436</v>
      </c>
      <c r="F2178" s="195" t="s">
        <v>2039</v>
      </c>
      <c r="G2178" s="195" t="s">
        <v>182</v>
      </c>
      <c r="H2178" s="195">
        <v>569</v>
      </c>
      <c r="I2178" s="36" t="str">
        <f t="shared" si="33"/>
        <v>Robertson, Daniel</v>
      </c>
    </row>
    <row r="2179" spans="1:9" x14ac:dyDescent="0.3">
      <c r="A2179" s="195">
        <v>2178</v>
      </c>
      <c r="B2179" s="195">
        <v>621559</v>
      </c>
      <c r="C2179" s="195">
        <v>0.91574922749999998</v>
      </c>
      <c r="D2179" s="195">
        <v>3</v>
      </c>
      <c r="E2179" s="195">
        <v>436</v>
      </c>
      <c r="F2179" s="195" t="s">
        <v>4925</v>
      </c>
      <c r="G2179" s="195" t="s">
        <v>2001</v>
      </c>
      <c r="H2179" s="195">
        <v>445</v>
      </c>
      <c r="I2179" s="36" t="str">
        <f t="shared" ref="I2179:I2242" si="34">F2179&amp;", "&amp;G2179</f>
        <v>Moroff, Max</v>
      </c>
    </row>
    <row r="2180" spans="1:9" x14ac:dyDescent="0.3">
      <c r="A2180" s="195">
        <v>2179</v>
      </c>
      <c r="B2180" s="195">
        <v>547004</v>
      </c>
      <c r="C2180" s="195">
        <v>0.8420692353</v>
      </c>
      <c r="D2180" s="195">
        <v>4</v>
      </c>
      <c r="E2180" s="195">
        <v>436</v>
      </c>
      <c r="F2180" s="195" t="s">
        <v>329</v>
      </c>
      <c r="G2180" s="195" t="s">
        <v>6513</v>
      </c>
      <c r="H2180" s="195">
        <v>592</v>
      </c>
      <c r="I2180" s="36" t="str">
        <f t="shared" si="34"/>
        <v>Ruiz, Rio</v>
      </c>
    </row>
    <row r="2181" spans="1:9" x14ac:dyDescent="0.3">
      <c r="A2181" s="195">
        <v>2180</v>
      </c>
      <c r="B2181" s="195">
        <v>641487</v>
      </c>
      <c r="C2181" s="195">
        <v>0.84197898469999999</v>
      </c>
      <c r="D2181" s="195">
        <v>5</v>
      </c>
      <c r="E2181" s="195">
        <v>436</v>
      </c>
      <c r="F2181" s="195" t="s">
        <v>74</v>
      </c>
      <c r="G2181" s="195" t="s">
        <v>334</v>
      </c>
      <c r="H2181" s="195">
        <v>149</v>
      </c>
      <c r="I2181" s="36" t="str">
        <f t="shared" si="34"/>
        <v>Crawford, J.P.</v>
      </c>
    </row>
    <row r="2182" spans="1:9" x14ac:dyDescent="0.3">
      <c r="A2182" s="195">
        <v>2181</v>
      </c>
      <c r="B2182" s="195">
        <v>519037</v>
      </c>
      <c r="C2182" s="195">
        <v>1</v>
      </c>
      <c r="D2182" s="195">
        <v>1</v>
      </c>
      <c r="E2182" s="195">
        <v>437</v>
      </c>
      <c r="F2182" s="195" t="s">
        <v>6454</v>
      </c>
      <c r="G2182" s="195" t="s">
        <v>20</v>
      </c>
      <c r="H2182" s="195">
        <v>437</v>
      </c>
      <c r="I2182" s="36" t="str">
        <f t="shared" si="34"/>
        <v>Moncrief, Carlos</v>
      </c>
    </row>
    <row r="2183" spans="1:9" x14ac:dyDescent="0.3">
      <c r="A2183" s="195">
        <v>2182</v>
      </c>
      <c r="B2183" s="195">
        <v>534606</v>
      </c>
      <c r="C2183" s="195">
        <v>0.89585740439999995</v>
      </c>
      <c r="D2183" s="195">
        <v>2</v>
      </c>
      <c r="E2183" s="195">
        <v>437</v>
      </c>
      <c r="F2183" s="195" t="s">
        <v>4001</v>
      </c>
      <c r="G2183" s="195" t="s">
        <v>38</v>
      </c>
      <c r="H2183" s="195">
        <v>368</v>
      </c>
      <c r="I2183" s="36" t="str">
        <f t="shared" si="34"/>
        <v>LaMarre, Ryan</v>
      </c>
    </row>
    <row r="2184" spans="1:9" x14ac:dyDescent="0.3">
      <c r="A2184" s="195">
        <v>2183</v>
      </c>
      <c r="B2184" s="195">
        <v>607297</v>
      </c>
      <c r="C2184" s="195">
        <v>0.88619228019999996</v>
      </c>
      <c r="D2184" s="195">
        <v>3</v>
      </c>
      <c r="E2184" s="195">
        <v>437</v>
      </c>
      <c r="F2184" s="195" t="s">
        <v>6442</v>
      </c>
      <c r="G2184" s="195" t="s">
        <v>6443</v>
      </c>
      <c r="H2184" s="195">
        <v>179</v>
      </c>
      <c r="I2184" s="36" t="str">
        <f t="shared" si="34"/>
        <v>Dickson, O'Koyea</v>
      </c>
    </row>
    <row r="2185" spans="1:9" x14ac:dyDescent="0.3">
      <c r="A2185" s="195">
        <v>2184</v>
      </c>
      <c r="B2185" s="195">
        <v>607369</v>
      </c>
      <c r="C2185" s="195">
        <v>0.8673735051</v>
      </c>
      <c r="D2185" s="195">
        <v>4</v>
      </c>
      <c r="E2185" s="195">
        <v>437</v>
      </c>
      <c r="F2185" s="195" t="s">
        <v>6446</v>
      </c>
      <c r="G2185" s="195" t="s">
        <v>128</v>
      </c>
      <c r="H2185" s="195">
        <v>666</v>
      </c>
      <c r="I2185" s="36" t="str">
        <f t="shared" si="34"/>
        <v>Taijeron, Travis</v>
      </c>
    </row>
    <row r="2186" spans="1:9" x14ac:dyDescent="0.3">
      <c r="A2186" s="195">
        <v>2185</v>
      </c>
      <c r="B2186" s="195">
        <v>595025</v>
      </c>
      <c r="C2186" s="195">
        <v>0.86458381080000002</v>
      </c>
      <c r="D2186" s="195">
        <v>5</v>
      </c>
      <c r="E2186" s="195">
        <v>437</v>
      </c>
      <c r="F2186" s="195" t="s">
        <v>2156</v>
      </c>
      <c r="G2186" s="195" t="s">
        <v>896</v>
      </c>
      <c r="H2186" s="195">
        <v>723</v>
      </c>
      <c r="I2186" s="36" t="str">
        <f t="shared" si="34"/>
        <v>Walters, Zach</v>
      </c>
    </row>
    <row r="2187" spans="1:9" x14ac:dyDescent="0.3">
      <c r="A2187" s="195">
        <v>2186</v>
      </c>
      <c r="B2187" s="195">
        <v>609275</v>
      </c>
      <c r="C2187" s="195">
        <v>1</v>
      </c>
      <c r="D2187" s="195">
        <v>1</v>
      </c>
      <c r="E2187" s="195">
        <v>438</v>
      </c>
      <c r="F2187" s="195" t="s">
        <v>4610</v>
      </c>
      <c r="G2187" s="195" t="s">
        <v>279</v>
      </c>
      <c r="H2187" s="195">
        <v>438</v>
      </c>
      <c r="I2187" s="36" t="str">
        <f t="shared" si="34"/>
        <v>Mondesi, Raul</v>
      </c>
    </row>
    <row r="2188" spans="1:9" x14ac:dyDescent="0.3">
      <c r="A2188" s="195">
        <v>2187</v>
      </c>
      <c r="B2188" s="195">
        <v>641796</v>
      </c>
      <c r="C2188" s="195">
        <v>0.94006529589999999</v>
      </c>
      <c r="D2188" s="195">
        <v>2</v>
      </c>
      <c r="E2188" s="195">
        <v>438</v>
      </c>
      <c r="F2188" s="195" t="s">
        <v>6427</v>
      </c>
      <c r="G2188" s="195" t="s">
        <v>320</v>
      </c>
      <c r="H2188" s="195">
        <v>384</v>
      </c>
      <c r="I2188" s="36" t="str">
        <f t="shared" si="34"/>
        <v>Locastro, Tim</v>
      </c>
    </row>
    <row r="2189" spans="1:9" x14ac:dyDescent="0.3">
      <c r="A2189" s="195">
        <v>2188</v>
      </c>
      <c r="B2189" s="195">
        <v>642708</v>
      </c>
      <c r="C2189" s="195">
        <v>0.84514819389999996</v>
      </c>
      <c r="D2189" s="195">
        <v>3</v>
      </c>
      <c r="E2189" s="195">
        <v>438</v>
      </c>
      <c r="F2189" s="195" t="s">
        <v>342</v>
      </c>
      <c r="G2189" s="195" t="s">
        <v>6310</v>
      </c>
      <c r="H2189" s="195">
        <v>585</v>
      </c>
      <c r="I2189" s="36" t="str">
        <f t="shared" si="34"/>
        <v>Rosario, Amed</v>
      </c>
    </row>
    <row r="2190" spans="1:9" x14ac:dyDescent="0.3">
      <c r="A2190" s="195">
        <v>2189</v>
      </c>
      <c r="B2190" s="195">
        <v>593700</v>
      </c>
      <c r="C2190" s="195">
        <v>0.8361411809</v>
      </c>
      <c r="D2190" s="195">
        <v>4</v>
      </c>
      <c r="E2190" s="195">
        <v>438</v>
      </c>
      <c r="F2190" s="195" t="s">
        <v>4606</v>
      </c>
      <c r="G2190" s="195" t="s">
        <v>4607</v>
      </c>
      <c r="H2190" s="195">
        <v>287</v>
      </c>
      <c r="I2190" s="36" t="str">
        <f t="shared" si="34"/>
        <v>Hanson, Alen</v>
      </c>
    </row>
    <row r="2191" spans="1:9" x14ac:dyDescent="0.3">
      <c r="A2191" s="195">
        <v>2190</v>
      </c>
      <c r="B2191" s="195">
        <v>656185</v>
      </c>
      <c r="C2191" s="195">
        <v>0.83417781049999995</v>
      </c>
      <c r="D2191" s="195">
        <v>5</v>
      </c>
      <c r="E2191" s="195">
        <v>438</v>
      </c>
      <c r="F2191" s="195" t="s">
        <v>71</v>
      </c>
      <c r="G2191" s="195" t="s">
        <v>118</v>
      </c>
      <c r="H2191" s="195">
        <v>15</v>
      </c>
      <c r="I2191" s="36" t="str">
        <f t="shared" si="34"/>
        <v>Allen, Greg</v>
      </c>
    </row>
    <row r="2192" spans="1:9" x14ac:dyDescent="0.3">
      <c r="A2192" s="195">
        <v>2191</v>
      </c>
      <c r="B2192" s="195">
        <v>471083</v>
      </c>
      <c r="C2192" s="195">
        <v>1</v>
      </c>
      <c r="D2192" s="195">
        <v>1</v>
      </c>
      <c r="E2192" s="195">
        <v>439</v>
      </c>
      <c r="F2192" s="195" t="s">
        <v>393</v>
      </c>
      <c r="G2192" s="195" t="s">
        <v>258</v>
      </c>
      <c r="H2192" s="195">
        <v>439</v>
      </c>
      <c r="I2192" s="36" t="str">
        <f t="shared" si="34"/>
        <v>Montero, Miguel</v>
      </c>
    </row>
    <row r="2193" spans="1:9" x14ac:dyDescent="0.3">
      <c r="A2193" s="195">
        <v>2192</v>
      </c>
      <c r="B2193" s="195">
        <v>121347</v>
      </c>
      <c r="C2193" s="195">
        <v>0.96858558120000005</v>
      </c>
      <c r="D2193" s="195">
        <v>2</v>
      </c>
      <c r="E2193" s="195">
        <v>439</v>
      </c>
      <c r="F2193" s="195" t="s">
        <v>267</v>
      </c>
      <c r="G2193" s="195" t="s">
        <v>122</v>
      </c>
      <c r="H2193" s="195">
        <v>574</v>
      </c>
      <c r="I2193" s="36" t="str">
        <f t="shared" si="34"/>
        <v>Rodriguez, Alex</v>
      </c>
    </row>
    <row r="2194" spans="1:9" x14ac:dyDescent="0.3">
      <c r="A2194" s="195">
        <v>2193</v>
      </c>
      <c r="B2194" s="195">
        <v>460269</v>
      </c>
      <c r="C2194" s="195">
        <v>0.96023855570000005</v>
      </c>
      <c r="D2194" s="195">
        <v>3</v>
      </c>
      <c r="E2194" s="195">
        <v>439</v>
      </c>
      <c r="F2194" s="195" t="s">
        <v>399</v>
      </c>
      <c r="G2194" s="195" t="s">
        <v>58</v>
      </c>
      <c r="H2194" s="195">
        <v>252</v>
      </c>
      <c r="I2194" s="36" t="str">
        <f t="shared" si="34"/>
        <v>Gimenez, Chris</v>
      </c>
    </row>
    <row r="2195" spans="1:9" x14ac:dyDescent="0.3">
      <c r="A2195" s="195">
        <v>2194</v>
      </c>
      <c r="B2195" s="195">
        <v>150029</v>
      </c>
      <c r="C2195" s="195">
        <v>0.95565297689999995</v>
      </c>
      <c r="D2195" s="195">
        <v>4</v>
      </c>
      <c r="E2195" s="195">
        <v>439</v>
      </c>
      <c r="F2195" s="195" t="s">
        <v>239</v>
      </c>
      <c r="G2195" s="195" t="s">
        <v>238</v>
      </c>
      <c r="H2195" s="195">
        <v>728</v>
      </c>
      <c r="I2195" s="36" t="str">
        <f t="shared" si="34"/>
        <v>Werth, Jayson</v>
      </c>
    </row>
    <row r="2196" spans="1:9" x14ac:dyDescent="0.3">
      <c r="A2196" s="195">
        <v>2195</v>
      </c>
      <c r="B2196" s="195">
        <v>454560</v>
      </c>
      <c r="C2196" s="195">
        <v>0.94493420439999998</v>
      </c>
      <c r="D2196" s="195">
        <v>5</v>
      </c>
      <c r="E2196" s="195">
        <v>439</v>
      </c>
      <c r="F2196" s="195" t="s">
        <v>416</v>
      </c>
      <c r="G2196" s="195" t="s">
        <v>269</v>
      </c>
      <c r="H2196" s="195">
        <v>195</v>
      </c>
      <c r="I2196" s="36" t="str">
        <f t="shared" si="34"/>
        <v>Ellis, A.J.</v>
      </c>
    </row>
    <row r="2197" spans="1:9" x14ac:dyDescent="0.3">
      <c r="A2197" s="195">
        <v>2196</v>
      </c>
      <c r="B2197" s="195">
        <v>446192</v>
      </c>
      <c r="C2197" s="195">
        <v>1</v>
      </c>
      <c r="D2197" s="195">
        <v>1</v>
      </c>
      <c r="E2197" s="195">
        <v>440</v>
      </c>
      <c r="F2197" s="195" t="s">
        <v>176</v>
      </c>
      <c r="G2197" s="195" t="s">
        <v>148</v>
      </c>
      <c r="H2197" s="195">
        <v>440</v>
      </c>
      <c r="I2197" s="36" t="str">
        <f t="shared" si="34"/>
        <v>Moore, Adam</v>
      </c>
    </row>
    <row r="2198" spans="1:9" x14ac:dyDescent="0.3">
      <c r="A2198" s="195">
        <v>2197</v>
      </c>
      <c r="B2198" s="195">
        <v>456124</v>
      </c>
      <c r="C2198" s="195">
        <v>0.9758788719</v>
      </c>
      <c r="D2198" s="195">
        <v>2</v>
      </c>
      <c r="E2198" s="195">
        <v>440</v>
      </c>
      <c r="F2198" s="195" t="s">
        <v>404</v>
      </c>
      <c r="G2198" s="195" t="s">
        <v>403</v>
      </c>
      <c r="H2198" s="195">
        <v>366</v>
      </c>
      <c r="I2198" s="36" t="str">
        <f t="shared" si="34"/>
        <v>Kratz, Erik</v>
      </c>
    </row>
    <row r="2199" spans="1:9" x14ac:dyDescent="0.3">
      <c r="A2199" s="195">
        <v>2198</v>
      </c>
      <c r="B2199" s="195">
        <v>488912</v>
      </c>
      <c r="C2199" s="195">
        <v>0.95411169129999995</v>
      </c>
      <c r="D2199" s="195">
        <v>3</v>
      </c>
      <c r="E2199" s="195">
        <v>440</v>
      </c>
      <c r="F2199" s="195" t="s">
        <v>2682</v>
      </c>
      <c r="G2199" s="195" t="s">
        <v>2683</v>
      </c>
      <c r="H2199" s="195">
        <v>269</v>
      </c>
      <c r="I2199" s="36" t="str">
        <f t="shared" si="34"/>
        <v>Gosewisch, Tuffy</v>
      </c>
    </row>
    <row r="2200" spans="1:9" x14ac:dyDescent="0.3">
      <c r="A2200" s="195">
        <v>2199</v>
      </c>
      <c r="B2200" s="195">
        <v>435064</v>
      </c>
      <c r="C2200" s="195">
        <v>0.94269260420000001</v>
      </c>
      <c r="D2200" s="195">
        <v>4</v>
      </c>
      <c r="E2200" s="195">
        <v>440</v>
      </c>
      <c r="F2200" s="195" t="s">
        <v>240</v>
      </c>
      <c r="G2200" s="195" t="s">
        <v>7</v>
      </c>
      <c r="H2200" s="195">
        <v>735</v>
      </c>
      <c r="I2200" s="36" t="str">
        <f t="shared" si="34"/>
        <v>Wilson, Bobby</v>
      </c>
    </row>
    <row r="2201" spans="1:9" x14ac:dyDescent="0.3">
      <c r="A2201" s="195">
        <v>2200</v>
      </c>
      <c r="B2201" s="195">
        <v>460077</v>
      </c>
      <c r="C2201" s="195">
        <v>0.92351437739999998</v>
      </c>
      <c r="D2201" s="195">
        <v>5</v>
      </c>
      <c r="E2201" s="195">
        <v>440</v>
      </c>
      <c r="F2201" s="195" t="s">
        <v>396</v>
      </c>
      <c r="G2201" s="195" t="s">
        <v>223</v>
      </c>
      <c r="H2201" s="195">
        <v>92</v>
      </c>
      <c r="I2201" s="36" t="str">
        <f t="shared" si="34"/>
        <v>Butera, Drew</v>
      </c>
    </row>
    <row r="2202" spans="1:9" x14ac:dyDescent="0.3">
      <c r="A2202" s="195">
        <v>2201</v>
      </c>
      <c r="B2202" s="195">
        <v>489138</v>
      </c>
      <c r="C2202" s="195">
        <v>1</v>
      </c>
      <c r="D2202" s="195">
        <v>1</v>
      </c>
      <c r="E2202" s="195">
        <v>441</v>
      </c>
      <c r="F2202" s="195" t="s">
        <v>176</v>
      </c>
      <c r="G2202" s="195" t="s">
        <v>67</v>
      </c>
      <c r="H2202" s="195">
        <v>441</v>
      </c>
      <c r="I2202" s="36" t="str">
        <f t="shared" si="34"/>
        <v>Moore, Tyler</v>
      </c>
    </row>
    <row r="2203" spans="1:9" x14ac:dyDescent="0.3">
      <c r="A2203" s="195">
        <v>2202</v>
      </c>
      <c r="B2203" s="195">
        <v>592592</v>
      </c>
      <c r="C2203" s="195">
        <v>0.87912093390000001</v>
      </c>
      <c r="D2203" s="195">
        <v>2</v>
      </c>
      <c r="E2203" s="195">
        <v>441</v>
      </c>
      <c r="F2203" s="195" t="s">
        <v>5182</v>
      </c>
      <c r="G2203" s="195" t="s">
        <v>55</v>
      </c>
      <c r="H2203" s="195">
        <v>465</v>
      </c>
      <c r="I2203" s="36" t="str">
        <f t="shared" si="34"/>
        <v>Nicholas, Brett</v>
      </c>
    </row>
    <row r="2204" spans="1:9" x14ac:dyDescent="0.3">
      <c r="A2204" s="195">
        <v>2203</v>
      </c>
      <c r="B2204" s="195">
        <v>572863</v>
      </c>
      <c r="C2204" s="195">
        <v>0.87872689179999997</v>
      </c>
      <c r="D2204" s="195">
        <v>3</v>
      </c>
      <c r="E2204" s="195">
        <v>441</v>
      </c>
      <c r="F2204" s="195" t="s">
        <v>3967</v>
      </c>
      <c r="G2204" s="195" t="s">
        <v>373</v>
      </c>
      <c r="H2204" s="195">
        <v>244</v>
      </c>
      <c r="I2204" s="36" t="str">
        <f t="shared" si="34"/>
        <v>Garneau, Dustin</v>
      </c>
    </row>
    <row r="2205" spans="1:9" x14ac:dyDescent="0.3">
      <c r="A2205" s="195">
        <v>2204</v>
      </c>
      <c r="B2205" s="195">
        <v>571912</v>
      </c>
      <c r="C2205" s="195">
        <v>0.87636837970000003</v>
      </c>
      <c r="D2205" s="195">
        <v>4</v>
      </c>
      <c r="E2205" s="195">
        <v>441</v>
      </c>
      <c r="F2205" s="195" t="s">
        <v>4018</v>
      </c>
      <c r="G2205" s="195" t="s">
        <v>213</v>
      </c>
      <c r="H2205" s="195">
        <v>396</v>
      </c>
      <c r="I2205" s="36" t="str">
        <f t="shared" si="34"/>
        <v>Maile, Luke</v>
      </c>
    </row>
    <row r="2206" spans="1:9" x14ac:dyDescent="0.3">
      <c r="A2206" s="195">
        <v>2205</v>
      </c>
      <c r="B2206" s="195">
        <v>605125</v>
      </c>
      <c r="C2206" s="195">
        <v>0.8727543176</v>
      </c>
      <c r="D2206" s="195">
        <v>5</v>
      </c>
      <c r="E2206" s="195">
        <v>441</v>
      </c>
      <c r="F2206" s="195" t="s">
        <v>2504</v>
      </c>
      <c r="G2206" s="195" t="s">
        <v>205</v>
      </c>
      <c r="H2206" s="195">
        <v>34</v>
      </c>
      <c r="I2206" s="36" t="str">
        <f t="shared" si="34"/>
        <v>Asche, Cody</v>
      </c>
    </row>
    <row r="2207" spans="1:9" x14ac:dyDescent="0.3">
      <c r="A2207" s="195">
        <v>2206</v>
      </c>
      <c r="B2207" s="195">
        <v>434778</v>
      </c>
      <c r="C2207" s="195">
        <v>1</v>
      </c>
      <c r="D2207" s="195">
        <v>1</v>
      </c>
      <c r="E2207" s="195">
        <v>442</v>
      </c>
      <c r="F2207" s="195" t="s">
        <v>325</v>
      </c>
      <c r="G2207" s="195" t="s">
        <v>489</v>
      </c>
      <c r="H2207" s="195">
        <v>442</v>
      </c>
      <c r="I2207" s="36" t="str">
        <f t="shared" si="34"/>
        <v>Morales, Kendry</v>
      </c>
    </row>
    <row r="2208" spans="1:9" x14ac:dyDescent="0.3">
      <c r="A2208" s="195">
        <v>2207</v>
      </c>
      <c r="B2208" s="195">
        <v>434670</v>
      </c>
      <c r="C2208" s="195">
        <v>0.92850363609999997</v>
      </c>
      <c r="D2208" s="195">
        <v>2</v>
      </c>
      <c r="E2208" s="195">
        <v>442</v>
      </c>
      <c r="F2208" s="195" t="s">
        <v>194</v>
      </c>
      <c r="G2208" s="195" t="s">
        <v>425</v>
      </c>
      <c r="H2208" s="195">
        <v>542</v>
      </c>
      <c r="I2208" s="36" t="str">
        <f t="shared" si="34"/>
        <v>Ramirez, Hanley</v>
      </c>
    </row>
    <row r="2209" spans="1:9" x14ac:dyDescent="0.3">
      <c r="A2209" s="195">
        <v>2208</v>
      </c>
      <c r="B2209" s="195">
        <v>502143</v>
      </c>
      <c r="C2209" s="195">
        <v>0.91294436840000004</v>
      </c>
      <c r="D2209" s="195">
        <v>3</v>
      </c>
      <c r="E2209" s="195">
        <v>442</v>
      </c>
      <c r="F2209" s="195" t="s">
        <v>445</v>
      </c>
      <c r="G2209" s="195" t="s">
        <v>346</v>
      </c>
      <c r="H2209" s="195">
        <v>701</v>
      </c>
      <c r="I2209" s="36" t="str">
        <f t="shared" si="34"/>
        <v>Valencia, Danny</v>
      </c>
    </row>
    <row r="2210" spans="1:9" x14ac:dyDescent="0.3">
      <c r="A2210" s="195">
        <v>2209</v>
      </c>
      <c r="B2210" s="195">
        <v>475582</v>
      </c>
      <c r="C2210" s="195">
        <v>0.87348689069999996</v>
      </c>
      <c r="D2210" s="195">
        <v>4</v>
      </c>
      <c r="E2210" s="195">
        <v>442</v>
      </c>
      <c r="F2210" s="195" t="s">
        <v>355</v>
      </c>
      <c r="G2210" s="195" t="s">
        <v>38</v>
      </c>
      <c r="H2210" s="195">
        <v>747</v>
      </c>
      <c r="I2210" s="36" t="str">
        <f t="shared" si="34"/>
        <v>Zimmerman, Ryan</v>
      </c>
    </row>
    <row r="2211" spans="1:9" x14ac:dyDescent="0.3">
      <c r="A2211" s="195">
        <v>2210</v>
      </c>
      <c r="B2211" s="195">
        <v>457705</v>
      </c>
      <c r="C2211" s="195">
        <v>0.86814640880000005</v>
      </c>
      <c r="D2211" s="195">
        <v>5</v>
      </c>
      <c r="E2211" s="195">
        <v>442</v>
      </c>
      <c r="F2211" s="195" t="s">
        <v>172</v>
      </c>
      <c r="G2211" s="195" t="s">
        <v>40</v>
      </c>
      <c r="H2211" s="195">
        <v>424</v>
      </c>
      <c r="I2211" s="36" t="str">
        <f t="shared" si="34"/>
        <v>McCutchen, Andrew</v>
      </c>
    </row>
    <row r="2212" spans="1:9" x14ac:dyDescent="0.3">
      <c r="A2212" s="195">
        <v>2211</v>
      </c>
      <c r="B2212" s="195">
        <v>592567</v>
      </c>
      <c r="C2212" s="195">
        <v>1</v>
      </c>
      <c r="D2212" s="195">
        <v>1</v>
      </c>
      <c r="E2212" s="195">
        <v>443</v>
      </c>
      <c r="F2212" s="195" t="s">
        <v>4625</v>
      </c>
      <c r="G2212" s="195" t="s">
        <v>4311</v>
      </c>
      <c r="H2212" s="195">
        <v>443</v>
      </c>
      <c r="I2212" s="36" t="str">
        <f t="shared" si="34"/>
        <v>Moran, Colin</v>
      </c>
    </row>
    <row r="2213" spans="1:9" x14ac:dyDescent="0.3">
      <c r="A2213" s="195">
        <v>2212</v>
      </c>
      <c r="B2213" s="195">
        <v>645302</v>
      </c>
      <c r="C2213" s="195">
        <v>0.92667751229999995</v>
      </c>
      <c r="D2213" s="195">
        <v>2</v>
      </c>
      <c r="E2213" s="195">
        <v>443</v>
      </c>
      <c r="F2213" s="195" t="s">
        <v>2476</v>
      </c>
      <c r="G2213" s="195" t="s">
        <v>356</v>
      </c>
      <c r="H2213" s="195">
        <v>573</v>
      </c>
      <c r="I2213" s="36" t="str">
        <f t="shared" si="34"/>
        <v>Robles, Victor</v>
      </c>
    </row>
    <row r="2214" spans="1:9" x14ac:dyDescent="0.3">
      <c r="A2214" s="195">
        <v>2213</v>
      </c>
      <c r="B2214" s="195">
        <v>591994</v>
      </c>
      <c r="C2214" s="195">
        <v>0.86705563519999995</v>
      </c>
      <c r="D2214" s="195">
        <v>3</v>
      </c>
      <c r="E2214" s="195">
        <v>443</v>
      </c>
      <c r="F2214" s="195" t="s">
        <v>949</v>
      </c>
      <c r="G2214" s="195" t="s">
        <v>6619</v>
      </c>
      <c r="H2214" s="195">
        <v>242</v>
      </c>
      <c r="I2214" s="36" t="str">
        <f t="shared" si="34"/>
        <v>Garcia, Willy</v>
      </c>
    </row>
    <row r="2215" spans="1:9" x14ac:dyDescent="0.3">
      <c r="A2215" s="195">
        <v>2214</v>
      </c>
      <c r="B2215" s="195">
        <v>640449</v>
      </c>
      <c r="C2215" s="195">
        <v>0.82295485180000005</v>
      </c>
      <c r="D2215" s="195">
        <v>4</v>
      </c>
      <c r="E2215" s="195">
        <v>443</v>
      </c>
      <c r="F2215" s="195" t="s">
        <v>111</v>
      </c>
      <c r="G2215" s="195" t="s">
        <v>394</v>
      </c>
      <c r="H2215" s="195">
        <v>225</v>
      </c>
      <c r="I2215" s="36" t="str">
        <f t="shared" si="34"/>
        <v>Frazier, Clint</v>
      </c>
    </row>
    <row r="2216" spans="1:9" x14ac:dyDescent="0.3">
      <c r="A2216" s="195">
        <v>2215</v>
      </c>
      <c r="B2216" s="195">
        <v>614173</v>
      </c>
      <c r="C2216" s="195">
        <v>0.79695697330000004</v>
      </c>
      <c r="D2216" s="195">
        <v>5</v>
      </c>
      <c r="E2216" s="195">
        <v>443</v>
      </c>
      <c r="F2216" s="195" t="s">
        <v>6393</v>
      </c>
      <c r="G2216" s="195" t="s">
        <v>6394</v>
      </c>
      <c r="H2216" s="195">
        <v>141</v>
      </c>
      <c r="I2216" s="36" t="str">
        <f t="shared" si="34"/>
        <v>Cordero, Franchy</v>
      </c>
    </row>
    <row r="2217" spans="1:9" x14ac:dyDescent="0.3">
      <c r="A2217" s="195">
        <v>2216</v>
      </c>
      <c r="B2217" s="195">
        <v>519048</v>
      </c>
      <c r="C2217" s="195">
        <v>1</v>
      </c>
      <c r="D2217" s="195">
        <v>1</v>
      </c>
      <c r="E2217" s="195">
        <v>444</v>
      </c>
      <c r="F2217" s="195" t="s">
        <v>435</v>
      </c>
      <c r="G2217" s="195" t="s">
        <v>158</v>
      </c>
      <c r="H2217" s="195">
        <v>444</v>
      </c>
      <c r="I2217" s="36" t="str">
        <f t="shared" si="34"/>
        <v>Moreland, Mitch</v>
      </c>
    </row>
    <row r="2218" spans="1:9" x14ac:dyDescent="0.3">
      <c r="A2218" s="195">
        <v>2217</v>
      </c>
      <c r="B2218" s="195">
        <v>475582</v>
      </c>
      <c r="C2218" s="195">
        <v>0.97701840640000004</v>
      </c>
      <c r="D2218" s="195">
        <v>2</v>
      </c>
      <c r="E2218" s="195">
        <v>444</v>
      </c>
      <c r="F2218" s="195" t="s">
        <v>355</v>
      </c>
      <c r="G2218" s="195" t="s">
        <v>38</v>
      </c>
      <c r="H2218" s="195">
        <v>747</v>
      </c>
      <c r="I2218" s="36" t="str">
        <f t="shared" si="34"/>
        <v>Zimmerman, Ryan</v>
      </c>
    </row>
    <row r="2219" spans="1:9" x14ac:dyDescent="0.3">
      <c r="A2219" s="195">
        <v>2218</v>
      </c>
      <c r="B2219" s="195">
        <v>471865</v>
      </c>
      <c r="C2219" s="195">
        <v>0.96922094199999997</v>
      </c>
      <c r="D2219" s="195">
        <v>3</v>
      </c>
      <c r="E2219" s="195">
        <v>444</v>
      </c>
      <c r="F2219" s="195" t="s">
        <v>121</v>
      </c>
      <c r="G2219" s="195" t="s">
        <v>20</v>
      </c>
      <c r="H2219" s="195">
        <v>260</v>
      </c>
      <c r="I2219" s="36" t="str">
        <f t="shared" si="34"/>
        <v>Gonzalez, Carlos</v>
      </c>
    </row>
    <row r="2220" spans="1:9" x14ac:dyDescent="0.3">
      <c r="A2220" s="195">
        <v>2219</v>
      </c>
      <c r="B2220" s="195">
        <v>475253</v>
      </c>
      <c r="C2220" s="195">
        <v>0.92276291759999995</v>
      </c>
      <c r="D2220" s="195">
        <v>4</v>
      </c>
      <c r="E2220" s="195">
        <v>444</v>
      </c>
      <c r="F2220" s="195" t="s">
        <v>287</v>
      </c>
      <c r="G2220" s="195" t="s">
        <v>63</v>
      </c>
      <c r="H2220" s="195">
        <v>638</v>
      </c>
      <c r="I2220" s="36" t="str">
        <f t="shared" si="34"/>
        <v>Smoak, Justin</v>
      </c>
    </row>
    <row r="2221" spans="1:9" x14ac:dyDescent="0.3">
      <c r="A2221" s="195">
        <v>2220</v>
      </c>
      <c r="B2221" s="195">
        <v>461314</v>
      </c>
      <c r="C2221" s="195">
        <v>0.91748230320000002</v>
      </c>
      <c r="D2221" s="195">
        <v>5</v>
      </c>
      <c r="E2221" s="195">
        <v>444</v>
      </c>
      <c r="F2221" s="195" t="s">
        <v>154</v>
      </c>
      <c r="G2221" s="195" t="s">
        <v>14</v>
      </c>
      <c r="H2221" s="195">
        <v>355</v>
      </c>
      <c r="I2221" s="36" t="str">
        <f t="shared" si="34"/>
        <v>Kemp, Matt</v>
      </c>
    </row>
    <row r="2222" spans="1:9" x14ac:dyDescent="0.3">
      <c r="A2222" s="195">
        <v>2221</v>
      </c>
      <c r="B2222" s="195">
        <v>621559</v>
      </c>
      <c r="C2222" s="195">
        <v>1</v>
      </c>
      <c r="D2222" s="195">
        <v>1</v>
      </c>
      <c r="E2222" s="195">
        <v>445</v>
      </c>
      <c r="F2222" s="195" t="s">
        <v>4925</v>
      </c>
      <c r="G2222" s="195" t="s">
        <v>2001</v>
      </c>
      <c r="H2222" s="195">
        <v>445</v>
      </c>
      <c r="I2222" s="36" t="str">
        <f t="shared" si="34"/>
        <v>Moroff, Max</v>
      </c>
    </row>
    <row r="2223" spans="1:9" x14ac:dyDescent="0.3">
      <c r="A2223" s="195">
        <v>2222</v>
      </c>
      <c r="B2223" s="195">
        <v>621002</v>
      </c>
      <c r="C2223" s="195">
        <v>0.97936935899999999</v>
      </c>
      <c r="D2223" s="195">
        <v>2</v>
      </c>
      <c r="E2223" s="195">
        <v>445</v>
      </c>
      <c r="F2223" s="195" t="s">
        <v>2039</v>
      </c>
      <c r="G2223" s="195" t="s">
        <v>182</v>
      </c>
      <c r="H2223" s="195">
        <v>569</v>
      </c>
      <c r="I2223" s="36" t="str">
        <f t="shared" si="34"/>
        <v>Robertson, Daniel</v>
      </c>
    </row>
    <row r="2224" spans="1:9" x14ac:dyDescent="0.3">
      <c r="A2224" s="195">
        <v>2223</v>
      </c>
      <c r="B2224" s="195">
        <v>660162</v>
      </c>
      <c r="C2224" s="195">
        <v>0.91574922749999998</v>
      </c>
      <c r="D2224" s="195">
        <v>3</v>
      </c>
      <c r="E2224" s="195">
        <v>445</v>
      </c>
      <c r="F2224" s="195" t="s">
        <v>4631</v>
      </c>
      <c r="G2224" s="195" t="s">
        <v>4632</v>
      </c>
      <c r="H2224" s="195">
        <v>436</v>
      </c>
      <c r="I2224" s="36" t="str">
        <f t="shared" si="34"/>
        <v>Moncada, Yoan</v>
      </c>
    </row>
    <row r="2225" spans="1:9" x14ac:dyDescent="0.3">
      <c r="A2225" s="195">
        <v>2224</v>
      </c>
      <c r="B2225" s="195">
        <v>571970</v>
      </c>
      <c r="C2225" s="195">
        <v>0.88328006910000001</v>
      </c>
      <c r="D2225" s="195">
        <v>4</v>
      </c>
      <c r="E2225" s="195">
        <v>445</v>
      </c>
      <c r="F2225" s="195" t="s">
        <v>4030</v>
      </c>
      <c r="G2225" s="195" t="s">
        <v>2001</v>
      </c>
      <c r="H2225" s="195">
        <v>452</v>
      </c>
      <c r="I2225" s="36" t="str">
        <f t="shared" si="34"/>
        <v>Muncy, Max</v>
      </c>
    </row>
    <row r="2226" spans="1:9" x14ac:dyDescent="0.3">
      <c r="A2226" s="195">
        <v>2225</v>
      </c>
      <c r="B2226" s="195">
        <v>608703</v>
      </c>
      <c r="C2226" s="195">
        <v>0.85208130439999996</v>
      </c>
      <c r="D2226" s="195">
        <v>5</v>
      </c>
      <c r="E2226" s="195">
        <v>445</v>
      </c>
      <c r="F2226" s="195" t="s">
        <v>505</v>
      </c>
      <c r="G2226" s="195" t="s">
        <v>14</v>
      </c>
      <c r="H2226" s="195">
        <v>561</v>
      </c>
      <c r="I2226" s="36" t="str">
        <f t="shared" si="34"/>
        <v>Reynolds, Matt</v>
      </c>
    </row>
    <row r="2227" spans="1:9" x14ac:dyDescent="0.3">
      <c r="A2227" s="195">
        <v>2226</v>
      </c>
      <c r="B2227" s="195">
        <v>489149</v>
      </c>
      <c r="C2227" s="195">
        <v>1</v>
      </c>
      <c r="D2227" s="195">
        <v>1</v>
      </c>
      <c r="E2227" s="195">
        <v>446</v>
      </c>
      <c r="F2227" s="195" t="s">
        <v>179</v>
      </c>
      <c r="G2227" s="195" t="s">
        <v>178</v>
      </c>
      <c r="H2227" s="195">
        <v>446</v>
      </c>
      <c r="I2227" s="36" t="str">
        <f t="shared" si="34"/>
        <v>Morrison, Logan</v>
      </c>
    </row>
    <row r="2228" spans="1:9" x14ac:dyDescent="0.3">
      <c r="A2228" s="195">
        <v>2227</v>
      </c>
      <c r="B2228" s="195">
        <v>475253</v>
      </c>
      <c r="C2228" s="195">
        <v>0.98060078839999998</v>
      </c>
      <c r="D2228" s="195">
        <v>2</v>
      </c>
      <c r="E2228" s="195">
        <v>446</v>
      </c>
      <c r="F2228" s="195" t="s">
        <v>287</v>
      </c>
      <c r="G2228" s="195" t="s">
        <v>63</v>
      </c>
      <c r="H2228" s="195">
        <v>638</v>
      </c>
      <c r="I2228" s="36" t="str">
        <f t="shared" si="34"/>
        <v>Smoak, Justin</v>
      </c>
    </row>
    <row r="2229" spans="1:9" x14ac:dyDescent="0.3">
      <c r="A2229" s="195">
        <v>2228</v>
      </c>
      <c r="B2229" s="195">
        <v>453943</v>
      </c>
      <c r="C2229" s="195">
        <v>0.95402496790000002</v>
      </c>
      <c r="D2229" s="195">
        <v>3</v>
      </c>
      <c r="E2229" s="195">
        <v>446</v>
      </c>
      <c r="F2229" s="195" t="s">
        <v>111</v>
      </c>
      <c r="G2229" s="195" t="s">
        <v>251</v>
      </c>
      <c r="H2229" s="195">
        <v>226</v>
      </c>
      <c r="I2229" s="36" t="str">
        <f t="shared" si="34"/>
        <v>Frazier, Todd</v>
      </c>
    </row>
    <row r="2230" spans="1:9" x14ac:dyDescent="0.3">
      <c r="A2230" s="195">
        <v>2229</v>
      </c>
      <c r="B2230" s="195">
        <v>519317</v>
      </c>
      <c r="C2230" s="195">
        <v>0.95064412440000001</v>
      </c>
      <c r="D2230" s="195">
        <v>4</v>
      </c>
      <c r="E2230" s="195">
        <v>446</v>
      </c>
      <c r="F2230" s="195" t="s">
        <v>222</v>
      </c>
      <c r="G2230" s="195" t="s">
        <v>7279</v>
      </c>
      <c r="H2230" s="195">
        <v>651</v>
      </c>
      <c r="I2230" s="36" t="str">
        <f t="shared" si="34"/>
        <v>Stanton, Giancarlo</v>
      </c>
    </row>
    <row r="2231" spans="1:9" x14ac:dyDescent="0.3">
      <c r="A2231" s="195">
        <v>2230</v>
      </c>
      <c r="B2231" s="195">
        <v>501981</v>
      </c>
      <c r="C2231" s="195">
        <v>0.94655910060000004</v>
      </c>
      <c r="D2231" s="195">
        <v>5</v>
      </c>
      <c r="E2231" s="195">
        <v>446</v>
      </c>
      <c r="F2231" s="195" t="s">
        <v>85</v>
      </c>
      <c r="G2231" s="195" t="s">
        <v>2644</v>
      </c>
      <c r="H2231" s="195">
        <v>162</v>
      </c>
      <c r="I2231" s="36" t="str">
        <f t="shared" si="34"/>
        <v>Davis, Khris</v>
      </c>
    </row>
    <row r="2232" spans="1:9" x14ac:dyDescent="0.3">
      <c r="A2232" s="195">
        <v>2231</v>
      </c>
      <c r="B2232" s="195">
        <v>434604</v>
      </c>
      <c r="C2232" s="195">
        <v>1</v>
      </c>
      <c r="D2232" s="195">
        <v>1</v>
      </c>
      <c r="E2232" s="195">
        <v>447</v>
      </c>
      <c r="F2232" s="195" t="s">
        <v>392</v>
      </c>
      <c r="G2232" s="195" t="s">
        <v>221</v>
      </c>
      <c r="H2232" s="195">
        <v>447</v>
      </c>
      <c r="I2232" s="36" t="str">
        <f t="shared" si="34"/>
        <v>Morse, Mike</v>
      </c>
    </row>
    <row r="2233" spans="1:9" x14ac:dyDescent="0.3">
      <c r="A2233" s="195">
        <v>2232</v>
      </c>
      <c r="B2233" s="195">
        <v>460099</v>
      </c>
      <c r="C2233" s="195">
        <v>0.96573703700000002</v>
      </c>
      <c r="D2233" s="195">
        <v>2</v>
      </c>
      <c r="E2233" s="195">
        <v>447</v>
      </c>
      <c r="F2233" s="195" t="s">
        <v>199</v>
      </c>
      <c r="G2233" s="195" t="s">
        <v>198</v>
      </c>
      <c r="H2233" s="195">
        <v>553</v>
      </c>
      <c r="I2233" s="36" t="str">
        <f t="shared" si="34"/>
        <v>Reimold, Nolan</v>
      </c>
    </row>
    <row r="2234" spans="1:9" x14ac:dyDescent="0.3">
      <c r="A2234" s="195">
        <v>2233</v>
      </c>
      <c r="B2234" s="195">
        <v>407781</v>
      </c>
      <c r="C2234" s="195">
        <v>0.94035123769999995</v>
      </c>
      <c r="D2234" s="195">
        <v>3</v>
      </c>
      <c r="E2234" s="195">
        <v>447</v>
      </c>
      <c r="F2234" s="195" t="s">
        <v>46</v>
      </c>
      <c r="G2234" s="195" t="s">
        <v>45</v>
      </c>
      <c r="H2234" s="195">
        <v>95</v>
      </c>
      <c r="I2234" s="36" t="str">
        <f t="shared" si="34"/>
        <v>Byrd, Marlon</v>
      </c>
    </row>
    <row r="2235" spans="1:9" x14ac:dyDescent="0.3">
      <c r="A2235" s="195">
        <v>2234</v>
      </c>
      <c r="B2235" s="195">
        <v>430605</v>
      </c>
      <c r="C2235" s="195">
        <v>0.92864365660000003</v>
      </c>
      <c r="D2235" s="195">
        <v>4</v>
      </c>
      <c r="E2235" s="195">
        <v>447</v>
      </c>
      <c r="F2235" s="195" t="s">
        <v>192</v>
      </c>
      <c r="G2235" s="195" t="s">
        <v>38</v>
      </c>
      <c r="H2235" s="195">
        <v>540</v>
      </c>
      <c r="I2235" s="36" t="str">
        <f t="shared" si="34"/>
        <v>Raburn, Ryan</v>
      </c>
    </row>
    <row r="2236" spans="1:9" x14ac:dyDescent="0.3">
      <c r="A2236" s="195">
        <v>2235</v>
      </c>
      <c r="B2236" s="195">
        <v>448605</v>
      </c>
      <c r="C2236" s="195">
        <v>0.92845072660000005</v>
      </c>
      <c r="D2236" s="195">
        <v>5</v>
      </c>
      <c r="E2236" s="195">
        <v>447</v>
      </c>
      <c r="F2236" s="195" t="s">
        <v>207</v>
      </c>
      <c r="G2236" s="195" t="s">
        <v>63</v>
      </c>
      <c r="H2236" s="195">
        <v>590</v>
      </c>
      <c r="I2236" s="36" t="str">
        <f t="shared" si="34"/>
        <v>Ruggiano, Justin</v>
      </c>
    </row>
    <row r="2237" spans="1:9" x14ac:dyDescent="0.3">
      <c r="A2237" s="195">
        <v>2236</v>
      </c>
      <c r="B2237" s="195">
        <v>461235</v>
      </c>
      <c r="C2237" s="195">
        <v>1</v>
      </c>
      <c r="D2237" s="195">
        <v>1</v>
      </c>
      <c r="E2237" s="195">
        <v>448</v>
      </c>
      <c r="F2237" s="195" t="s">
        <v>180</v>
      </c>
      <c r="G2237" s="195" t="s">
        <v>18</v>
      </c>
      <c r="H2237" s="195">
        <v>448</v>
      </c>
      <c r="I2237" s="36" t="str">
        <f t="shared" si="34"/>
        <v>Moss, Brandon</v>
      </c>
    </row>
    <row r="2238" spans="1:9" x14ac:dyDescent="0.3">
      <c r="A2238" s="195">
        <v>2237</v>
      </c>
      <c r="B2238" s="195">
        <v>474892</v>
      </c>
      <c r="C2238" s="195">
        <v>0.96814016380000001</v>
      </c>
      <c r="D2238" s="195">
        <v>2</v>
      </c>
      <c r="E2238" s="195">
        <v>448</v>
      </c>
      <c r="F2238" s="195" t="s">
        <v>59</v>
      </c>
      <c r="G2238" s="195" t="s">
        <v>58</v>
      </c>
      <c r="H2238" s="195">
        <v>113</v>
      </c>
      <c r="I2238" s="36" t="str">
        <f t="shared" si="34"/>
        <v>Carter, Chris</v>
      </c>
    </row>
    <row r="2239" spans="1:9" x14ac:dyDescent="0.3">
      <c r="A2239" s="195">
        <v>2238</v>
      </c>
      <c r="B2239" s="195">
        <v>448801</v>
      </c>
      <c r="C2239" s="195">
        <v>0.96492361329999998</v>
      </c>
      <c r="D2239" s="195">
        <v>3</v>
      </c>
      <c r="E2239" s="195">
        <v>448</v>
      </c>
      <c r="F2239" s="195" t="s">
        <v>85</v>
      </c>
      <c r="G2239" s="195" t="s">
        <v>58</v>
      </c>
      <c r="H2239" s="195">
        <v>159</v>
      </c>
      <c r="I2239" s="36" t="str">
        <f t="shared" si="34"/>
        <v>Davis, Chris</v>
      </c>
    </row>
    <row r="2240" spans="1:9" x14ac:dyDescent="0.3">
      <c r="A2240" s="195">
        <v>2239</v>
      </c>
      <c r="B2240" s="195">
        <v>435063</v>
      </c>
      <c r="C2240" s="195">
        <v>0.93052603450000004</v>
      </c>
      <c r="D2240" s="195">
        <v>4</v>
      </c>
      <c r="E2240" s="195">
        <v>448</v>
      </c>
      <c r="F2240" s="195" t="s">
        <v>335</v>
      </c>
      <c r="G2240" s="195" t="s">
        <v>221</v>
      </c>
      <c r="H2240" s="195">
        <v>457</v>
      </c>
      <c r="I2240" s="36" t="str">
        <f t="shared" si="34"/>
        <v>Napoli, Mike</v>
      </c>
    </row>
    <row r="2241" spans="1:9" x14ac:dyDescent="0.3">
      <c r="A2241" s="195">
        <v>2240</v>
      </c>
      <c r="B2241" s="195">
        <v>472528</v>
      </c>
      <c r="C2241" s="195">
        <v>0.915248968</v>
      </c>
      <c r="D2241" s="195">
        <v>5</v>
      </c>
      <c r="E2241" s="195">
        <v>448</v>
      </c>
      <c r="F2241" s="195" t="s">
        <v>402</v>
      </c>
      <c r="G2241" s="195" t="s">
        <v>95</v>
      </c>
      <c r="H2241" s="195">
        <v>700</v>
      </c>
      <c r="I2241" s="36" t="str">
        <f t="shared" si="34"/>
        <v>Valbuena, Luis</v>
      </c>
    </row>
    <row r="2242" spans="1:9" x14ac:dyDescent="0.3">
      <c r="A2242" s="195">
        <v>2241</v>
      </c>
      <c r="B2242" s="195">
        <v>600301</v>
      </c>
      <c r="C2242" s="195">
        <v>1</v>
      </c>
      <c r="D2242" s="195">
        <v>1</v>
      </c>
      <c r="E2242" s="195">
        <v>449</v>
      </c>
      <c r="F2242" s="195" t="s">
        <v>5134</v>
      </c>
      <c r="G2242" s="195" t="s">
        <v>227</v>
      </c>
      <c r="H2242" s="195">
        <v>449</v>
      </c>
      <c r="I2242" s="36" t="str">
        <f t="shared" si="34"/>
        <v>Motter, Taylor</v>
      </c>
    </row>
    <row r="2243" spans="1:9" x14ac:dyDescent="0.3">
      <c r="A2243" s="195">
        <v>2242</v>
      </c>
      <c r="B2243" s="195">
        <v>605227</v>
      </c>
      <c r="C2243" s="195">
        <v>0.80995718670000005</v>
      </c>
      <c r="D2243" s="195">
        <v>2</v>
      </c>
      <c r="E2243" s="195">
        <v>449</v>
      </c>
      <c r="F2243" s="195" t="s">
        <v>3952</v>
      </c>
      <c r="G2243" s="195" t="s">
        <v>227</v>
      </c>
      <c r="H2243" s="195">
        <v>208</v>
      </c>
      <c r="I2243" s="36" t="str">
        <f t="shared" ref="I2243:I2306" si="35">F2243&amp;", "&amp;G2243</f>
        <v>Featherston, Taylor</v>
      </c>
    </row>
    <row r="2244" spans="1:9" x14ac:dyDescent="0.3">
      <c r="A2244" s="195">
        <v>2243</v>
      </c>
      <c r="B2244" s="195">
        <v>592230</v>
      </c>
      <c r="C2244" s="195">
        <v>0.74846913189999997</v>
      </c>
      <c r="D2244" s="195">
        <v>3</v>
      </c>
      <c r="E2244" s="195">
        <v>449</v>
      </c>
      <c r="F2244" s="195" t="s">
        <v>3923</v>
      </c>
      <c r="G2244" s="195" t="s">
        <v>3924</v>
      </c>
      <c r="H2244" s="195">
        <v>144</v>
      </c>
      <c r="I2244" s="36" t="str">
        <f t="shared" si="35"/>
        <v>Cowart, Kaleb</v>
      </c>
    </row>
    <row r="2245" spans="1:9" x14ac:dyDescent="0.3">
      <c r="A2245" s="195">
        <v>2244</v>
      </c>
      <c r="B2245" s="195">
        <v>542340</v>
      </c>
      <c r="C2245" s="195">
        <v>0.73562160350000005</v>
      </c>
      <c r="D2245" s="195">
        <v>4</v>
      </c>
      <c r="E2245" s="195">
        <v>449</v>
      </c>
      <c r="F2245" s="195" t="s">
        <v>2528</v>
      </c>
      <c r="G2245" s="195" t="s">
        <v>234</v>
      </c>
      <c r="H2245" s="195">
        <v>710</v>
      </c>
      <c r="I2245" s="36" t="str">
        <f t="shared" si="35"/>
        <v>Villar, Jonathan</v>
      </c>
    </row>
    <row r="2246" spans="1:9" x14ac:dyDescent="0.3">
      <c r="A2246" s="195">
        <v>2245</v>
      </c>
      <c r="B2246" s="195">
        <v>622497</v>
      </c>
      <c r="C2246" s="195">
        <v>0.71731080280000004</v>
      </c>
      <c r="D2246" s="195">
        <v>5</v>
      </c>
      <c r="E2246" s="195">
        <v>449</v>
      </c>
      <c r="F2246" s="195" t="s">
        <v>120</v>
      </c>
      <c r="G2246" s="195" t="s">
        <v>258</v>
      </c>
      <c r="H2246" s="195">
        <v>258</v>
      </c>
      <c r="I2246" s="36" t="str">
        <f t="shared" si="35"/>
        <v>Gomez, Miguel</v>
      </c>
    </row>
    <row r="2247" spans="1:9" x14ac:dyDescent="0.3">
      <c r="A2247" s="195">
        <v>2246</v>
      </c>
      <c r="B2247" s="195">
        <v>519058</v>
      </c>
      <c r="C2247" s="195">
        <v>1</v>
      </c>
      <c r="D2247" s="195">
        <v>1</v>
      </c>
      <c r="E2247" s="195">
        <v>450</v>
      </c>
      <c r="F2247" s="195" t="s">
        <v>350</v>
      </c>
      <c r="G2247" s="195" t="s">
        <v>221</v>
      </c>
      <c r="H2247" s="195">
        <v>450</v>
      </c>
      <c r="I2247" s="36" t="str">
        <f t="shared" si="35"/>
        <v>Moustakas, Mike</v>
      </c>
    </row>
    <row r="2248" spans="1:9" x14ac:dyDescent="0.3">
      <c r="A2248" s="195">
        <v>2247</v>
      </c>
      <c r="B2248" s="195">
        <v>518595</v>
      </c>
      <c r="C2248" s="195">
        <v>0.9495024916</v>
      </c>
      <c r="D2248" s="195">
        <v>2</v>
      </c>
      <c r="E2248" s="195">
        <v>450</v>
      </c>
      <c r="F2248" s="195" t="s">
        <v>385</v>
      </c>
      <c r="G2248" s="195" t="s">
        <v>128</v>
      </c>
      <c r="H2248" s="195">
        <v>751</v>
      </c>
      <c r="I2248" s="36" t="str">
        <f t="shared" si="35"/>
        <v>d'Arnaud, Travis</v>
      </c>
    </row>
    <row r="2249" spans="1:9" x14ac:dyDescent="0.3">
      <c r="A2249" s="195">
        <v>2248</v>
      </c>
      <c r="B2249" s="195">
        <v>430945</v>
      </c>
      <c r="C2249" s="195">
        <v>0.92375774050000004</v>
      </c>
      <c r="D2249" s="195">
        <v>3</v>
      </c>
      <c r="E2249" s="195">
        <v>450</v>
      </c>
      <c r="F2249" s="195" t="s">
        <v>149</v>
      </c>
      <c r="G2249" s="195" t="s">
        <v>148</v>
      </c>
      <c r="H2249" s="195">
        <v>343</v>
      </c>
      <c r="I2249" s="36" t="str">
        <f t="shared" si="35"/>
        <v>Jones, Adam</v>
      </c>
    </row>
    <row r="2250" spans="1:9" x14ac:dyDescent="0.3">
      <c r="A2250" s="195">
        <v>2249</v>
      </c>
      <c r="B2250" s="195">
        <v>527038</v>
      </c>
      <c r="C2250" s="195">
        <v>0.92202848780000002</v>
      </c>
      <c r="D2250" s="195">
        <v>4</v>
      </c>
      <c r="E2250" s="195">
        <v>450</v>
      </c>
      <c r="F2250" s="195" t="s">
        <v>490</v>
      </c>
      <c r="G2250" s="195" t="s">
        <v>2235</v>
      </c>
      <c r="H2250" s="195">
        <v>215</v>
      </c>
      <c r="I2250" s="36" t="str">
        <f t="shared" si="35"/>
        <v>Flores, Wilmer</v>
      </c>
    </row>
    <row r="2251" spans="1:9" x14ac:dyDescent="0.3">
      <c r="A2251" s="195">
        <v>2250</v>
      </c>
      <c r="B2251" s="195">
        <v>493316</v>
      </c>
      <c r="C2251" s="195">
        <v>0.90118048399999995</v>
      </c>
      <c r="D2251" s="195">
        <v>5</v>
      </c>
      <c r="E2251" s="195">
        <v>450</v>
      </c>
      <c r="F2251" s="195" t="s">
        <v>944</v>
      </c>
      <c r="G2251" s="195" t="s">
        <v>945</v>
      </c>
      <c r="H2251" s="195">
        <v>124</v>
      </c>
      <c r="I2251" s="36" t="str">
        <f t="shared" si="35"/>
        <v>Cespedes, Yoenis</v>
      </c>
    </row>
    <row r="2252" spans="1:9" x14ac:dyDescent="0.3">
      <c r="A2252" s="195">
        <v>2251</v>
      </c>
      <c r="B2252" s="195">
        <v>570615</v>
      </c>
      <c r="C2252" s="195">
        <v>1</v>
      </c>
      <c r="D2252" s="195">
        <v>1</v>
      </c>
      <c r="E2252" s="195">
        <v>451</v>
      </c>
      <c r="F2252" s="195" t="s">
        <v>2977</v>
      </c>
      <c r="G2252" s="195" t="s">
        <v>274</v>
      </c>
      <c r="H2252" s="195">
        <v>451</v>
      </c>
      <c r="I2252" s="36" t="str">
        <f t="shared" si="35"/>
        <v>Moya, Steven</v>
      </c>
    </row>
    <row r="2253" spans="1:9" x14ac:dyDescent="0.3">
      <c r="A2253" s="195">
        <v>2252</v>
      </c>
      <c r="B2253" s="195">
        <v>614173</v>
      </c>
      <c r="C2253" s="195">
        <v>0.95275238939999995</v>
      </c>
      <c r="D2253" s="195">
        <v>2</v>
      </c>
      <c r="E2253" s="195">
        <v>451</v>
      </c>
      <c r="F2253" s="195" t="s">
        <v>6393</v>
      </c>
      <c r="G2253" s="195" t="s">
        <v>6394</v>
      </c>
      <c r="H2253" s="195">
        <v>141</v>
      </c>
      <c r="I2253" s="36" t="str">
        <f t="shared" si="35"/>
        <v>Cordero, Franchy</v>
      </c>
    </row>
    <row r="2254" spans="1:9" x14ac:dyDescent="0.3">
      <c r="A2254" s="195">
        <v>2253</v>
      </c>
      <c r="B2254" s="195">
        <v>607385</v>
      </c>
      <c r="C2254" s="195">
        <v>0.95039542340000005</v>
      </c>
      <c r="D2254" s="195">
        <v>3</v>
      </c>
      <c r="E2254" s="195">
        <v>451</v>
      </c>
      <c r="F2254" s="195" t="s">
        <v>2076</v>
      </c>
      <c r="G2254" s="195" t="s">
        <v>67</v>
      </c>
      <c r="H2254" s="195">
        <v>135</v>
      </c>
      <c r="I2254" s="36" t="str">
        <f t="shared" si="35"/>
        <v>Collins, Tyler</v>
      </c>
    </row>
    <row r="2255" spans="1:9" x14ac:dyDescent="0.3">
      <c r="A2255" s="195">
        <v>2254</v>
      </c>
      <c r="B2255" s="195">
        <v>656669</v>
      </c>
      <c r="C2255" s="195">
        <v>0.88078878689999995</v>
      </c>
      <c r="D2255" s="195">
        <v>4</v>
      </c>
      <c r="E2255" s="195">
        <v>451</v>
      </c>
      <c r="F2255" s="195" t="s">
        <v>6404</v>
      </c>
      <c r="G2255" s="195" t="s">
        <v>42</v>
      </c>
      <c r="H2255" s="195">
        <v>392</v>
      </c>
      <c r="I2255" s="36" t="str">
        <f t="shared" si="35"/>
        <v>Luplow, Jordan</v>
      </c>
    </row>
    <row r="2256" spans="1:9" x14ac:dyDescent="0.3">
      <c r="A2256" s="195">
        <v>2255</v>
      </c>
      <c r="B2256" s="195">
        <v>591994</v>
      </c>
      <c r="C2256" s="195">
        <v>0.85650170650000002</v>
      </c>
      <c r="D2256" s="195">
        <v>5</v>
      </c>
      <c r="E2256" s="195">
        <v>451</v>
      </c>
      <c r="F2256" s="195" t="s">
        <v>949</v>
      </c>
      <c r="G2256" s="195" t="s">
        <v>6619</v>
      </c>
      <c r="H2256" s="195">
        <v>242</v>
      </c>
      <c r="I2256" s="36" t="str">
        <f t="shared" si="35"/>
        <v>Garcia, Willy</v>
      </c>
    </row>
    <row r="2257" spans="1:9" x14ac:dyDescent="0.3">
      <c r="A2257" s="195">
        <v>2256</v>
      </c>
      <c r="B2257" s="195">
        <v>571970</v>
      </c>
      <c r="C2257" s="195">
        <v>1</v>
      </c>
      <c r="D2257" s="195">
        <v>1</v>
      </c>
      <c r="E2257" s="195">
        <v>452</v>
      </c>
      <c r="F2257" s="195" t="s">
        <v>4030</v>
      </c>
      <c r="G2257" s="195" t="s">
        <v>2001</v>
      </c>
      <c r="H2257" s="195">
        <v>452</v>
      </c>
      <c r="I2257" s="36" t="str">
        <f t="shared" si="35"/>
        <v>Muncy, Max</v>
      </c>
    </row>
    <row r="2258" spans="1:9" x14ac:dyDescent="0.3">
      <c r="A2258" s="195">
        <v>2257</v>
      </c>
      <c r="B2258" s="195">
        <v>621559</v>
      </c>
      <c r="C2258" s="195">
        <v>0.88328006910000001</v>
      </c>
      <c r="D2258" s="195">
        <v>2</v>
      </c>
      <c r="E2258" s="195">
        <v>452</v>
      </c>
      <c r="F2258" s="195" t="s">
        <v>4925</v>
      </c>
      <c r="G2258" s="195" t="s">
        <v>2001</v>
      </c>
      <c r="H2258" s="195">
        <v>445</v>
      </c>
      <c r="I2258" s="36" t="str">
        <f t="shared" si="35"/>
        <v>Moroff, Max</v>
      </c>
    </row>
    <row r="2259" spans="1:9" x14ac:dyDescent="0.3">
      <c r="A2259" s="195">
        <v>2258</v>
      </c>
      <c r="B2259" s="195">
        <v>641487</v>
      </c>
      <c r="C2259" s="195">
        <v>0.86357990959999997</v>
      </c>
      <c r="D2259" s="195">
        <v>3</v>
      </c>
      <c r="E2259" s="195">
        <v>452</v>
      </c>
      <c r="F2259" s="195" t="s">
        <v>74</v>
      </c>
      <c r="G2259" s="195" t="s">
        <v>334</v>
      </c>
      <c r="H2259" s="195">
        <v>149</v>
      </c>
      <c r="I2259" s="36" t="str">
        <f t="shared" si="35"/>
        <v>Crawford, J.P.</v>
      </c>
    </row>
    <row r="2260" spans="1:9" x14ac:dyDescent="0.3">
      <c r="A2260" s="195">
        <v>2259</v>
      </c>
      <c r="B2260" s="195">
        <v>621002</v>
      </c>
      <c r="C2260" s="195">
        <v>0.84881602150000002</v>
      </c>
      <c r="D2260" s="195">
        <v>4</v>
      </c>
      <c r="E2260" s="195">
        <v>452</v>
      </c>
      <c r="F2260" s="195" t="s">
        <v>2039</v>
      </c>
      <c r="G2260" s="195" t="s">
        <v>182</v>
      </c>
      <c r="H2260" s="195">
        <v>569</v>
      </c>
      <c r="I2260" s="36" t="str">
        <f t="shared" si="35"/>
        <v>Robertson, Daniel</v>
      </c>
    </row>
    <row r="2261" spans="1:9" x14ac:dyDescent="0.3">
      <c r="A2261" s="195">
        <v>2260</v>
      </c>
      <c r="B2261" s="195">
        <v>572227</v>
      </c>
      <c r="C2261" s="195">
        <v>0.82341463390000003</v>
      </c>
      <c r="D2261" s="195">
        <v>5</v>
      </c>
      <c r="E2261" s="195">
        <v>452</v>
      </c>
      <c r="F2261" s="195" t="s">
        <v>6326</v>
      </c>
      <c r="G2261" s="195" t="s">
        <v>896</v>
      </c>
      <c r="H2261" s="195">
        <v>711</v>
      </c>
      <c r="I2261" s="36" t="str">
        <f t="shared" si="35"/>
        <v>Vincej, Zach</v>
      </c>
    </row>
    <row r="2262" spans="1:9" x14ac:dyDescent="0.3">
      <c r="A2262" s="195">
        <v>2261</v>
      </c>
      <c r="B2262" s="195">
        <v>502517</v>
      </c>
      <c r="C2262" s="195">
        <v>1</v>
      </c>
      <c r="D2262" s="195">
        <v>1</v>
      </c>
      <c r="E2262" s="195">
        <v>453</v>
      </c>
      <c r="F2262" s="195" t="s">
        <v>181</v>
      </c>
      <c r="G2262" s="195" t="s">
        <v>182</v>
      </c>
      <c r="H2262" s="195">
        <v>453</v>
      </c>
      <c r="I2262" s="36" t="str">
        <f t="shared" si="35"/>
        <v>Murphy, Daniel</v>
      </c>
    </row>
    <row r="2263" spans="1:9" x14ac:dyDescent="0.3">
      <c r="A2263" s="195">
        <v>2262</v>
      </c>
      <c r="B2263" s="195">
        <v>500208</v>
      </c>
      <c r="C2263" s="195">
        <v>0.93798419330000005</v>
      </c>
      <c r="D2263" s="195">
        <v>2</v>
      </c>
      <c r="E2263" s="195">
        <v>453</v>
      </c>
      <c r="F2263" s="195" t="s">
        <v>3016</v>
      </c>
      <c r="G2263" s="195" t="s">
        <v>3017</v>
      </c>
      <c r="H2263" s="195">
        <v>643</v>
      </c>
      <c r="I2263" s="36" t="str">
        <f t="shared" si="35"/>
        <v>Solarte, Yangervis</v>
      </c>
    </row>
    <row r="2264" spans="1:9" x14ac:dyDescent="0.3">
      <c r="A2264" s="195">
        <v>2263</v>
      </c>
      <c r="B2264" s="195">
        <v>452678</v>
      </c>
      <c r="C2264" s="195">
        <v>0.89061290100000001</v>
      </c>
      <c r="D2264" s="195">
        <v>3</v>
      </c>
      <c r="E2264" s="195">
        <v>453</v>
      </c>
      <c r="F2264" s="195" t="s">
        <v>49</v>
      </c>
      <c r="G2264" s="195" t="s">
        <v>497</v>
      </c>
      <c r="H2264" s="195">
        <v>96</v>
      </c>
      <c r="I2264" s="36" t="str">
        <f t="shared" si="35"/>
        <v>Cabrera, Asdrubal</v>
      </c>
    </row>
    <row r="2265" spans="1:9" x14ac:dyDescent="0.3">
      <c r="A2265" s="195">
        <v>2264</v>
      </c>
      <c r="B2265" s="195">
        <v>544369</v>
      </c>
      <c r="C2265" s="195">
        <v>0.86545724499999999</v>
      </c>
      <c r="D2265" s="195">
        <v>4</v>
      </c>
      <c r="E2265" s="195">
        <v>453</v>
      </c>
      <c r="F2265" s="195" t="s">
        <v>885</v>
      </c>
      <c r="G2265" s="195" t="s">
        <v>886</v>
      </c>
      <c r="H2265" s="195">
        <v>276</v>
      </c>
      <c r="I2265" s="36" t="str">
        <f t="shared" si="35"/>
        <v>Gregorius, Didi</v>
      </c>
    </row>
    <row r="2266" spans="1:9" x14ac:dyDescent="0.3">
      <c r="A2266" s="195">
        <v>2265</v>
      </c>
      <c r="B2266" s="195">
        <v>649557</v>
      </c>
      <c r="C2266" s="195">
        <v>0.86300048210000002</v>
      </c>
      <c r="D2266" s="195">
        <v>5</v>
      </c>
      <c r="E2266" s="195">
        <v>453</v>
      </c>
      <c r="F2266" s="195" t="s">
        <v>90</v>
      </c>
      <c r="G2266" s="195" t="s">
        <v>4585</v>
      </c>
      <c r="H2266" s="195">
        <v>174</v>
      </c>
      <c r="I2266" s="36" t="str">
        <f t="shared" si="35"/>
        <v>Diaz, Aledmys</v>
      </c>
    </row>
    <row r="2267" spans="1:9" x14ac:dyDescent="0.3">
      <c r="A2267" s="195">
        <v>2266</v>
      </c>
      <c r="B2267" s="195">
        <v>571974</v>
      </c>
      <c r="C2267" s="195">
        <v>1</v>
      </c>
      <c r="D2267" s="195">
        <v>1</v>
      </c>
      <c r="E2267" s="195">
        <v>454</v>
      </c>
      <c r="F2267" s="195" t="s">
        <v>181</v>
      </c>
      <c r="G2267" s="195" t="s">
        <v>412</v>
      </c>
      <c r="H2267" s="195">
        <v>454</v>
      </c>
      <c r="I2267" s="36" t="str">
        <f t="shared" si="35"/>
        <v>Murphy, J.R.</v>
      </c>
    </row>
    <row r="2268" spans="1:9" x14ac:dyDescent="0.3">
      <c r="A2268" s="195">
        <v>2267</v>
      </c>
      <c r="B2268" s="195">
        <v>542194</v>
      </c>
      <c r="C2268" s="195">
        <v>0.87236142770000002</v>
      </c>
      <c r="D2268" s="195">
        <v>2</v>
      </c>
      <c r="E2268" s="195">
        <v>454</v>
      </c>
      <c r="F2268" s="195" t="s">
        <v>2512</v>
      </c>
      <c r="G2268" s="195" t="s">
        <v>64</v>
      </c>
      <c r="H2268" s="195">
        <v>59</v>
      </c>
      <c r="I2268" s="36" t="str">
        <f t="shared" si="35"/>
        <v>Bethancourt, Christian</v>
      </c>
    </row>
    <row r="2269" spans="1:9" x14ac:dyDescent="0.3">
      <c r="A2269" s="195">
        <v>2268</v>
      </c>
      <c r="B2269" s="195">
        <v>592680</v>
      </c>
      <c r="C2269" s="195">
        <v>0.86969536000000003</v>
      </c>
      <c r="D2269" s="195">
        <v>3</v>
      </c>
      <c r="E2269" s="195">
        <v>454</v>
      </c>
      <c r="F2269" s="195" t="s">
        <v>202</v>
      </c>
      <c r="G2269" s="195" t="s">
        <v>4066</v>
      </c>
      <c r="H2269" s="195">
        <v>566</v>
      </c>
      <c r="I2269" s="36" t="str">
        <f t="shared" si="35"/>
        <v>Rivera, Yadiel</v>
      </c>
    </row>
    <row r="2270" spans="1:9" x14ac:dyDescent="0.3">
      <c r="A2270" s="195">
        <v>2269</v>
      </c>
      <c r="B2270" s="195">
        <v>591712</v>
      </c>
      <c r="C2270" s="195">
        <v>0.8147197611</v>
      </c>
      <c r="D2270" s="195">
        <v>4</v>
      </c>
      <c r="E2270" s="195">
        <v>454</v>
      </c>
      <c r="F2270" s="195" t="s">
        <v>286</v>
      </c>
      <c r="G2270" s="195" t="s">
        <v>3027</v>
      </c>
      <c r="H2270" s="195">
        <v>304</v>
      </c>
      <c r="I2270" s="36" t="str">
        <f t="shared" si="35"/>
        <v>Hernandez, Oscar</v>
      </c>
    </row>
    <row r="2271" spans="1:9" x14ac:dyDescent="0.3">
      <c r="A2271" s="195">
        <v>2270</v>
      </c>
      <c r="B2271" s="195">
        <v>623143</v>
      </c>
      <c r="C2271" s="195">
        <v>0.81256153090000005</v>
      </c>
      <c r="D2271" s="195">
        <v>5</v>
      </c>
      <c r="E2271" s="195">
        <v>454</v>
      </c>
      <c r="F2271" s="195" t="s">
        <v>41</v>
      </c>
      <c r="G2271" s="195" t="s">
        <v>77</v>
      </c>
      <c r="H2271" s="195">
        <v>83</v>
      </c>
      <c r="I2271" s="36" t="str">
        <f t="shared" si="35"/>
        <v>Brown, Trevor</v>
      </c>
    </row>
    <row r="2272" spans="1:9" x14ac:dyDescent="0.3">
      <c r="A2272" s="195">
        <v>2271</v>
      </c>
      <c r="B2272" s="195">
        <v>608596</v>
      </c>
      <c r="C2272" s="195">
        <v>1</v>
      </c>
      <c r="D2272" s="195">
        <v>1</v>
      </c>
      <c r="E2272" s="195">
        <v>455</v>
      </c>
      <c r="F2272" s="195" t="s">
        <v>181</v>
      </c>
      <c r="G2272" s="195" t="s">
        <v>1792</v>
      </c>
      <c r="H2272" s="195">
        <v>455</v>
      </c>
      <c r="I2272" s="36" t="str">
        <f t="shared" si="35"/>
        <v>Murphy, Tom</v>
      </c>
    </row>
    <row r="2273" spans="1:9" x14ac:dyDescent="0.3">
      <c r="A2273" s="195">
        <v>2272</v>
      </c>
      <c r="B2273" s="195">
        <v>592200</v>
      </c>
      <c r="C2273" s="195">
        <v>0.97108114720000005</v>
      </c>
      <c r="D2273" s="195">
        <v>2</v>
      </c>
      <c r="E2273" s="195">
        <v>455</v>
      </c>
      <c r="F2273" s="195" t="s">
        <v>2993</v>
      </c>
      <c r="G2273" s="195" t="s">
        <v>2994</v>
      </c>
      <c r="H2273" s="195">
        <v>114</v>
      </c>
      <c r="I2273" s="36" t="str">
        <f t="shared" si="35"/>
        <v>Casali, Curt</v>
      </c>
    </row>
    <row r="2274" spans="1:9" x14ac:dyDescent="0.3">
      <c r="A2274" s="195">
        <v>2273</v>
      </c>
      <c r="B2274" s="195">
        <v>592685</v>
      </c>
      <c r="C2274" s="195">
        <v>0.91007297990000002</v>
      </c>
      <c r="D2274" s="195">
        <v>3</v>
      </c>
      <c r="E2274" s="195">
        <v>455</v>
      </c>
      <c r="F2274" s="195" t="s">
        <v>204</v>
      </c>
      <c r="G2274" s="195" t="s">
        <v>223</v>
      </c>
      <c r="H2274" s="195">
        <v>571</v>
      </c>
      <c r="I2274" s="36" t="str">
        <f t="shared" si="35"/>
        <v>Robinson, Drew</v>
      </c>
    </row>
    <row r="2275" spans="1:9" x14ac:dyDescent="0.3">
      <c r="A2275" s="195">
        <v>2274</v>
      </c>
      <c r="B2275" s="195">
        <v>474233</v>
      </c>
      <c r="C2275" s="195">
        <v>0.89437449030000005</v>
      </c>
      <c r="D2275" s="195">
        <v>4</v>
      </c>
      <c r="E2275" s="195">
        <v>455</v>
      </c>
      <c r="F2275" s="195" t="s">
        <v>338</v>
      </c>
      <c r="G2275" s="195" t="s">
        <v>26</v>
      </c>
      <c r="H2275" s="195">
        <v>138</v>
      </c>
      <c r="I2275" s="36" t="str">
        <f t="shared" si="35"/>
        <v>Conger, Hank</v>
      </c>
    </row>
    <row r="2276" spans="1:9" x14ac:dyDescent="0.3">
      <c r="A2276" s="195">
        <v>2275</v>
      </c>
      <c r="B2276" s="195">
        <v>545358</v>
      </c>
      <c r="C2276" s="195">
        <v>0.88730862300000002</v>
      </c>
      <c r="D2276" s="195">
        <v>5</v>
      </c>
      <c r="E2276" s="195">
        <v>455</v>
      </c>
      <c r="F2276" s="195" t="s">
        <v>2532</v>
      </c>
      <c r="G2276" s="195" t="s">
        <v>2001</v>
      </c>
      <c r="H2276" s="195">
        <v>653</v>
      </c>
      <c r="I2276" s="36" t="str">
        <f t="shared" si="35"/>
        <v>Stassi, Max</v>
      </c>
    </row>
    <row r="2277" spans="1:9" x14ac:dyDescent="0.3">
      <c r="A2277" s="195">
        <v>2276</v>
      </c>
      <c r="B2277" s="195">
        <v>571976</v>
      </c>
      <c r="C2277" s="195">
        <v>1</v>
      </c>
      <c r="D2277" s="195">
        <v>1</v>
      </c>
      <c r="E2277" s="195">
        <v>456</v>
      </c>
      <c r="F2277" s="195" t="s">
        <v>2203</v>
      </c>
      <c r="G2277" s="195" t="s">
        <v>324</v>
      </c>
      <c r="H2277" s="195">
        <v>456</v>
      </c>
      <c r="I2277" s="36" t="str">
        <f t="shared" si="35"/>
        <v>Myers, Wil</v>
      </c>
    </row>
    <row r="2278" spans="1:9" x14ac:dyDescent="0.3">
      <c r="A2278" s="195">
        <v>2277</v>
      </c>
      <c r="B2278" s="195">
        <v>641355</v>
      </c>
      <c r="C2278" s="195">
        <v>0.91473314770000003</v>
      </c>
      <c r="D2278" s="195">
        <v>2</v>
      </c>
      <c r="E2278" s="195">
        <v>456</v>
      </c>
      <c r="F2278" s="195" t="s">
        <v>6274</v>
      </c>
      <c r="G2278" s="195" t="s">
        <v>205</v>
      </c>
      <c r="H2278" s="195">
        <v>52</v>
      </c>
      <c r="I2278" s="36" t="str">
        <f t="shared" si="35"/>
        <v>Bellinger, Cody</v>
      </c>
    </row>
    <row r="2279" spans="1:9" x14ac:dyDescent="0.3">
      <c r="A2279" s="195">
        <v>2278</v>
      </c>
      <c r="B2279" s="195">
        <v>457708</v>
      </c>
      <c r="C2279" s="195">
        <v>0.87957128470000001</v>
      </c>
      <c r="D2279" s="195">
        <v>3</v>
      </c>
      <c r="E2279" s="195">
        <v>456</v>
      </c>
      <c r="F2279" s="195" t="s">
        <v>233</v>
      </c>
      <c r="G2279" s="195" t="s">
        <v>63</v>
      </c>
      <c r="H2279" s="195">
        <v>694</v>
      </c>
      <c r="I2279" s="36" t="str">
        <f t="shared" si="35"/>
        <v>Upton, Justin</v>
      </c>
    </row>
    <row r="2280" spans="1:9" x14ac:dyDescent="0.3">
      <c r="A2280" s="195">
        <v>2279</v>
      </c>
      <c r="B2280" s="195">
        <v>596146</v>
      </c>
      <c r="C2280" s="195">
        <v>0.86189601729999998</v>
      </c>
      <c r="D2280" s="195">
        <v>4</v>
      </c>
      <c r="E2280" s="195">
        <v>456</v>
      </c>
      <c r="F2280" s="195" t="s">
        <v>3997</v>
      </c>
      <c r="G2280" s="195" t="s">
        <v>2001</v>
      </c>
      <c r="H2280" s="195">
        <v>358</v>
      </c>
      <c r="I2280" s="36" t="str">
        <f t="shared" si="35"/>
        <v>Kepler, Max</v>
      </c>
    </row>
    <row r="2281" spans="1:9" x14ac:dyDescent="0.3">
      <c r="A2281" s="195">
        <v>2280</v>
      </c>
      <c r="B2281" s="195">
        <v>570267</v>
      </c>
      <c r="C2281" s="195">
        <v>0.84575126239999998</v>
      </c>
      <c r="D2281" s="195">
        <v>5</v>
      </c>
      <c r="E2281" s="195">
        <v>456</v>
      </c>
      <c r="F2281" s="195" t="s">
        <v>291</v>
      </c>
      <c r="G2281" s="195" t="s">
        <v>2963</v>
      </c>
      <c r="H2281" s="195">
        <v>608</v>
      </c>
      <c r="I2281" s="36" t="str">
        <f t="shared" si="35"/>
        <v>Santana, Domingo</v>
      </c>
    </row>
    <row r="2282" spans="1:9" x14ac:dyDescent="0.3">
      <c r="A2282" s="195">
        <v>2281</v>
      </c>
      <c r="B2282" s="195">
        <v>435063</v>
      </c>
      <c r="C2282" s="195">
        <v>1</v>
      </c>
      <c r="D2282" s="195">
        <v>1</v>
      </c>
      <c r="E2282" s="195">
        <v>457</v>
      </c>
      <c r="F2282" s="195" t="s">
        <v>335</v>
      </c>
      <c r="G2282" s="195" t="s">
        <v>221</v>
      </c>
      <c r="H2282" s="195">
        <v>457</v>
      </c>
      <c r="I2282" s="36" t="str">
        <f t="shared" si="35"/>
        <v>Napoli, Mike</v>
      </c>
    </row>
    <row r="2283" spans="1:9" x14ac:dyDescent="0.3">
      <c r="A2283" s="195">
        <v>2282</v>
      </c>
      <c r="B2283" s="195">
        <v>461235</v>
      </c>
      <c r="C2283" s="195">
        <v>0.93052603450000004</v>
      </c>
      <c r="D2283" s="195">
        <v>2</v>
      </c>
      <c r="E2283" s="195">
        <v>457</v>
      </c>
      <c r="F2283" s="195" t="s">
        <v>180</v>
      </c>
      <c r="G2283" s="195" t="s">
        <v>18</v>
      </c>
      <c r="H2283" s="195">
        <v>448</v>
      </c>
      <c r="I2283" s="36" t="str">
        <f t="shared" si="35"/>
        <v>Moss, Brandon</v>
      </c>
    </row>
    <row r="2284" spans="1:9" x14ac:dyDescent="0.3">
      <c r="A2284" s="195">
        <v>2283</v>
      </c>
      <c r="B2284" s="195">
        <v>448801</v>
      </c>
      <c r="C2284" s="195">
        <v>0.91895614120000002</v>
      </c>
      <c r="D2284" s="195">
        <v>3</v>
      </c>
      <c r="E2284" s="195">
        <v>457</v>
      </c>
      <c r="F2284" s="195" t="s">
        <v>85</v>
      </c>
      <c r="G2284" s="195" t="s">
        <v>58</v>
      </c>
      <c r="H2284" s="195">
        <v>159</v>
      </c>
      <c r="I2284" s="36" t="str">
        <f t="shared" si="35"/>
        <v>Davis, Chris</v>
      </c>
    </row>
    <row r="2285" spans="1:9" x14ac:dyDescent="0.3">
      <c r="A2285" s="195">
        <v>2284</v>
      </c>
      <c r="B2285" s="195">
        <v>431145</v>
      </c>
      <c r="C2285" s="195">
        <v>0.91594200339999998</v>
      </c>
      <c r="D2285" s="195">
        <v>4</v>
      </c>
      <c r="E2285" s="195">
        <v>457</v>
      </c>
      <c r="F2285" s="195" t="s">
        <v>159</v>
      </c>
      <c r="G2285" s="195" t="s">
        <v>282</v>
      </c>
      <c r="H2285" s="195">
        <v>409</v>
      </c>
      <c r="I2285" s="36" t="str">
        <f t="shared" si="35"/>
        <v>Martin, Russell</v>
      </c>
    </row>
    <row r="2286" spans="1:9" x14ac:dyDescent="0.3">
      <c r="A2286" s="195">
        <v>2285</v>
      </c>
      <c r="B2286" s="195">
        <v>472528</v>
      </c>
      <c r="C2286" s="195">
        <v>0.90967948860000003</v>
      </c>
      <c r="D2286" s="195">
        <v>5</v>
      </c>
      <c r="E2286" s="195">
        <v>457</v>
      </c>
      <c r="F2286" s="195" t="s">
        <v>402</v>
      </c>
      <c r="G2286" s="195" t="s">
        <v>95</v>
      </c>
      <c r="H2286" s="195">
        <v>700</v>
      </c>
      <c r="I2286" s="36" t="str">
        <f t="shared" si="35"/>
        <v>Valbuena, Luis</v>
      </c>
    </row>
    <row r="2287" spans="1:9" x14ac:dyDescent="0.3">
      <c r="A2287" s="195">
        <v>2286</v>
      </c>
      <c r="B2287" s="195">
        <v>571980</v>
      </c>
      <c r="C2287" s="195">
        <v>1</v>
      </c>
      <c r="D2287" s="195">
        <v>1</v>
      </c>
      <c r="E2287" s="195">
        <v>458</v>
      </c>
      <c r="F2287" s="195" t="s">
        <v>4615</v>
      </c>
      <c r="G2287" s="195" t="s">
        <v>67</v>
      </c>
      <c r="H2287" s="195">
        <v>458</v>
      </c>
      <c r="I2287" s="36" t="str">
        <f t="shared" si="35"/>
        <v>Naquin, Tyler</v>
      </c>
    </row>
    <row r="2288" spans="1:9" x14ac:dyDescent="0.3">
      <c r="A2288" s="195">
        <v>2287</v>
      </c>
      <c r="B2288" s="195">
        <v>570615</v>
      </c>
      <c r="C2288" s="195">
        <v>0.84880054329999999</v>
      </c>
      <c r="D2288" s="195">
        <v>2</v>
      </c>
      <c r="E2288" s="195">
        <v>458</v>
      </c>
      <c r="F2288" s="195" t="s">
        <v>2977</v>
      </c>
      <c r="G2288" s="195" t="s">
        <v>274</v>
      </c>
      <c r="H2288" s="195">
        <v>451</v>
      </c>
      <c r="I2288" s="36" t="str">
        <f t="shared" si="35"/>
        <v>Moya, Steven</v>
      </c>
    </row>
    <row r="2289" spans="1:9" x14ac:dyDescent="0.3">
      <c r="A2289" s="195">
        <v>2288</v>
      </c>
      <c r="B2289" s="195">
        <v>608384</v>
      </c>
      <c r="C2289" s="195">
        <v>0.80860246039999994</v>
      </c>
      <c r="D2289" s="195">
        <v>3</v>
      </c>
      <c r="E2289" s="195">
        <v>458</v>
      </c>
      <c r="F2289" s="195" t="s">
        <v>2085</v>
      </c>
      <c r="G2289" s="195" t="s">
        <v>161</v>
      </c>
      <c r="H2289" s="195">
        <v>733</v>
      </c>
      <c r="I2289" s="36" t="str">
        <f t="shared" si="35"/>
        <v>Williams, Nick</v>
      </c>
    </row>
    <row r="2290" spans="1:9" x14ac:dyDescent="0.3">
      <c r="A2290" s="195">
        <v>2289</v>
      </c>
      <c r="B2290" s="195">
        <v>614173</v>
      </c>
      <c r="C2290" s="195">
        <v>0.77902002709999996</v>
      </c>
      <c r="D2290" s="195">
        <v>4</v>
      </c>
      <c r="E2290" s="195">
        <v>458</v>
      </c>
      <c r="F2290" s="195" t="s">
        <v>6393</v>
      </c>
      <c r="G2290" s="195" t="s">
        <v>6394</v>
      </c>
      <c r="H2290" s="195">
        <v>141</v>
      </c>
      <c r="I2290" s="36" t="str">
        <f t="shared" si="35"/>
        <v>Cordero, Franchy</v>
      </c>
    </row>
    <row r="2291" spans="1:9" x14ac:dyDescent="0.3">
      <c r="A2291" s="195">
        <v>2290</v>
      </c>
      <c r="B2291" s="195">
        <v>621311</v>
      </c>
      <c r="C2291" s="195">
        <v>0.77143562980000002</v>
      </c>
      <c r="D2291" s="195">
        <v>5</v>
      </c>
      <c r="E2291" s="195">
        <v>458</v>
      </c>
      <c r="F2291" s="195" t="s">
        <v>4598</v>
      </c>
      <c r="G2291" s="195" t="s">
        <v>88</v>
      </c>
      <c r="H2291" s="195">
        <v>157</v>
      </c>
      <c r="I2291" s="36" t="str">
        <f t="shared" si="35"/>
        <v>Dahl, David</v>
      </c>
    </row>
    <row r="2292" spans="1:9" x14ac:dyDescent="0.3">
      <c r="A2292" s="195">
        <v>2291</v>
      </c>
      <c r="B2292" s="195">
        <v>553882</v>
      </c>
      <c r="C2292" s="195">
        <v>1</v>
      </c>
      <c r="D2292" s="195">
        <v>1</v>
      </c>
      <c r="E2292" s="195">
        <v>459</v>
      </c>
      <c r="F2292" s="195" t="s">
        <v>5176</v>
      </c>
      <c r="G2292" s="195" t="s">
        <v>264</v>
      </c>
      <c r="H2292" s="195">
        <v>459</v>
      </c>
      <c r="I2292" s="36" t="str">
        <f t="shared" si="35"/>
        <v>Narvaez, Omar</v>
      </c>
    </row>
    <row r="2293" spans="1:9" x14ac:dyDescent="0.3">
      <c r="A2293" s="195">
        <v>2292</v>
      </c>
      <c r="B2293" s="195">
        <v>628338</v>
      </c>
      <c r="C2293" s="195">
        <v>0.86395567809999996</v>
      </c>
      <c r="D2293" s="195">
        <v>2</v>
      </c>
      <c r="E2293" s="195">
        <v>459</v>
      </c>
      <c r="F2293" s="195" t="s">
        <v>5124</v>
      </c>
      <c r="G2293" s="195" t="s">
        <v>449</v>
      </c>
      <c r="H2293" s="195">
        <v>299</v>
      </c>
      <c r="I2293" s="36" t="str">
        <f t="shared" si="35"/>
        <v>Heredia, Guillermo</v>
      </c>
    </row>
    <row r="2294" spans="1:9" x14ac:dyDescent="0.3">
      <c r="A2294" s="195">
        <v>2293</v>
      </c>
      <c r="B2294" s="195">
        <v>621471</v>
      </c>
      <c r="C2294" s="195">
        <v>0.84675879389999997</v>
      </c>
      <c r="D2294" s="195">
        <v>3</v>
      </c>
      <c r="E2294" s="195">
        <v>459</v>
      </c>
      <c r="F2294" s="195" t="s">
        <v>6602</v>
      </c>
      <c r="G2294" s="195" t="s">
        <v>6603</v>
      </c>
      <c r="H2294" s="195">
        <v>532</v>
      </c>
      <c r="I2294" s="36" t="str">
        <f t="shared" si="35"/>
        <v>Powell, Boog</v>
      </c>
    </row>
    <row r="2295" spans="1:9" x14ac:dyDescent="0.3">
      <c r="A2295" s="195">
        <v>2294</v>
      </c>
      <c r="B2295" s="195">
        <v>650490</v>
      </c>
      <c r="C2295" s="195">
        <v>0.83732099739999999</v>
      </c>
      <c r="D2295" s="195">
        <v>4</v>
      </c>
      <c r="E2295" s="195">
        <v>459</v>
      </c>
      <c r="F2295" s="195" t="s">
        <v>90</v>
      </c>
      <c r="G2295" s="195" t="s">
        <v>6691</v>
      </c>
      <c r="H2295" s="195">
        <v>176</v>
      </c>
      <c r="I2295" s="36" t="str">
        <f t="shared" si="35"/>
        <v>Diaz, Yandy</v>
      </c>
    </row>
    <row r="2296" spans="1:9" x14ac:dyDescent="0.3">
      <c r="A2296" s="195">
        <v>2295</v>
      </c>
      <c r="B2296" s="195">
        <v>547957</v>
      </c>
      <c r="C2296" s="195">
        <v>0.81274016000000004</v>
      </c>
      <c r="D2296" s="195">
        <v>5</v>
      </c>
      <c r="E2296" s="195">
        <v>459</v>
      </c>
      <c r="F2296" s="195" t="s">
        <v>4614</v>
      </c>
      <c r="G2296" s="195" t="s">
        <v>5116</v>
      </c>
      <c r="H2296" s="195">
        <v>360</v>
      </c>
      <c r="I2296" s="36" t="str">
        <f t="shared" si="35"/>
        <v>Kim, Hyun Soo</v>
      </c>
    </row>
    <row r="2297" spans="1:9" x14ac:dyDescent="0.3">
      <c r="A2297" s="195">
        <v>2296</v>
      </c>
      <c r="B2297" s="195">
        <v>537953</v>
      </c>
      <c r="C2297" s="195">
        <v>1</v>
      </c>
      <c r="D2297" s="195">
        <v>1</v>
      </c>
      <c r="E2297" s="195">
        <v>460</v>
      </c>
      <c r="F2297" s="195" t="s">
        <v>183</v>
      </c>
      <c r="G2297" s="195" t="s">
        <v>182</v>
      </c>
      <c r="H2297" s="195">
        <v>460</v>
      </c>
      <c r="I2297" s="36" t="str">
        <f t="shared" si="35"/>
        <v>Nava, Daniel</v>
      </c>
    </row>
    <row r="2298" spans="1:9" x14ac:dyDescent="0.3">
      <c r="A2298" s="195">
        <v>2297</v>
      </c>
      <c r="B2298" s="195">
        <v>400085</v>
      </c>
      <c r="C2298" s="195">
        <v>0.96250401029999999</v>
      </c>
      <c r="D2298" s="195">
        <v>2</v>
      </c>
      <c r="E2298" s="195">
        <v>460</v>
      </c>
      <c r="F2298" s="195" t="s">
        <v>226</v>
      </c>
      <c r="G2298" s="195" t="s">
        <v>225</v>
      </c>
      <c r="H2298" s="195">
        <v>661</v>
      </c>
      <c r="I2298" s="36" t="str">
        <f t="shared" si="35"/>
        <v>Suzuki, Ichiro</v>
      </c>
    </row>
    <row r="2299" spans="1:9" x14ac:dyDescent="0.3">
      <c r="A2299" s="195">
        <v>2298</v>
      </c>
      <c r="B2299" s="195">
        <v>518653</v>
      </c>
      <c r="C2299" s="195">
        <v>0.9337485391</v>
      </c>
      <c r="D2299" s="195">
        <v>3</v>
      </c>
      <c r="E2299" s="195">
        <v>460</v>
      </c>
      <c r="F2299" s="195" t="s">
        <v>946</v>
      </c>
      <c r="G2299" s="195" t="s">
        <v>947</v>
      </c>
      <c r="H2299" s="195">
        <v>197</v>
      </c>
      <c r="I2299" s="36" t="str">
        <f t="shared" si="35"/>
        <v>Elmore, Jacob</v>
      </c>
    </row>
    <row r="2300" spans="1:9" x14ac:dyDescent="0.3">
      <c r="A2300" s="195">
        <v>2299</v>
      </c>
      <c r="B2300" s="195">
        <v>434563</v>
      </c>
      <c r="C2300" s="195">
        <v>0.92696149569999997</v>
      </c>
      <c r="D2300" s="195">
        <v>4</v>
      </c>
      <c r="E2300" s="195">
        <v>460</v>
      </c>
      <c r="F2300" s="195" t="s">
        <v>329</v>
      </c>
      <c r="G2300" s="195" t="s">
        <v>20</v>
      </c>
      <c r="H2300" s="195">
        <v>591</v>
      </c>
      <c r="I2300" s="36" t="str">
        <f t="shared" si="35"/>
        <v>Ruiz, Carlos</v>
      </c>
    </row>
    <row r="2301" spans="1:9" x14ac:dyDescent="0.3">
      <c r="A2301" s="195">
        <v>2300</v>
      </c>
      <c r="B2301" s="195">
        <v>519208</v>
      </c>
      <c r="C2301" s="195">
        <v>0.91783468030000004</v>
      </c>
      <c r="D2301" s="195">
        <v>5</v>
      </c>
      <c r="E2301" s="195">
        <v>460</v>
      </c>
      <c r="F2301" s="195" t="s">
        <v>204</v>
      </c>
      <c r="G2301" s="195" t="s">
        <v>394</v>
      </c>
      <c r="H2301" s="195">
        <v>570</v>
      </c>
      <c r="I2301" s="36" t="str">
        <f t="shared" si="35"/>
        <v>Robinson, Clint</v>
      </c>
    </row>
    <row r="2302" spans="1:9" x14ac:dyDescent="0.3">
      <c r="A2302" s="195">
        <v>2301</v>
      </c>
      <c r="B2302" s="195">
        <v>425900</v>
      </c>
      <c r="C2302" s="195">
        <v>1</v>
      </c>
      <c r="D2302" s="195">
        <v>1</v>
      </c>
      <c r="E2302" s="195">
        <v>461</v>
      </c>
      <c r="F2302" s="195" t="s">
        <v>262</v>
      </c>
      <c r="G2302" s="195" t="s">
        <v>460</v>
      </c>
      <c r="H2302" s="195">
        <v>461</v>
      </c>
      <c r="I2302" s="36" t="str">
        <f t="shared" si="35"/>
        <v>Navarro, Dioner</v>
      </c>
    </row>
    <row r="2303" spans="1:9" x14ac:dyDescent="0.3">
      <c r="A2303" s="195">
        <v>2302</v>
      </c>
      <c r="B2303" s="195">
        <v>452672</v>
      </c>
      <c r="C2303" s="195">
        <v>0.94140564120000003</v>
      </c>
      <c r="D2303" s="195">
        <v>2</v>
      </c>
      <c r="E2303" s="195">
        <v>461</v>
      </c>
      <c r="F2303" s="195" t="s">
        <v>288</v>
      </c>
      <c r="G2303" s="195" t="s">
        <v>38</v>
      </c>
      <c r="H2303" s="195">
        <v>284</v>
      </c>
      <c r="I2303" s="36" t="str">
        <f t="shared" si="35"/>
        <v>Hanigan, Ryan</v>
      </c>
    </row>
    <row r="2304" spans="1:9" x14ac:dyDescent="0.3">
      <c r="A2304" s="195">
        <v>2303</v>
      </c>
      <c r="B2304" s="195">
        <v>346874</v>
      </c>
      <c r="C2304" s="195">
        <v>0.9207759204</v>
      </c>
      <c r="D2304" s="195">
        <v>3</v>
      </c>
      <c r="E2304" s="195">
        <v>461</v>
      </c>
      <c r="F2304" s="195" t="s">
        <v>391</v>
      </c>
      <c r="G2304" s="195" t="s">
        <v>189</v>
      </c>
      <c r="H2304" s="195">
        <v>696</v>
      </c>
      <c r="I2304" s="36" t="str">
        <f t="shared" si="35"/>
        <v>Uribe, Juan</v>
      </c>
    </row>
    <row r="2305" spans="1:9" x14ac:dyDescent="0.3">
      <c r="A2305" s="195">
        <v>2304</v>
      </c>
      <c r="B2305" s="195">
        <v>460077</v>
      </c>
      <c r="C2305" s="195">
        <v>0.914458196</v>
      </c>
      <c r="D2305" s="195">
        <v>4</v>
      </c>
      <c r="E2305" s="195">
        <v>461</v>
      </c>
      <c r="F2305" s="195" t="s">
        <v>396</v>
      </c>
      <c r="G2305" s="195" t="s">
        <v>223</v>
      </c>
      <c r="H2305" s="195">
        <v>92</v>
      </c>
      <c r="I2305" s="36" t="str">
        <f t="shared" si="35"/>
        <v>Butera, Drew</v>
      </c>
    </row>
    <row r="2306" spans="1:9" x14ac:dyDescent="0.3">
      <c r="A2306" s="195">
        <v>2305</v>
      </c>
      <c r="B2306" s="195">
        <v>456124</v>
      </c>
      <c r="C2306" s="195">
        <v>0.90664683840000004</v>
      </c>
      <c r="D2306" s="195">
        <v>5</v>
      </c>
      <c r="E2306" s="195">
        <v>461</v>
      </c>
      <c r="F2306" s="195" t="s">
        <v>404</v>
      </c>
      <c r="G2306" s="195" t="s">
        <v>403</v>
      </c>
      <c r="H2306" s="195">
        <v>366</v>
      </c>
      <c r="I2306" s="36" t="str">
        <f t="shared" si="35"/>
        <v>Kratz, Erik</v>
      </c>
    </row>
    <row r="2307" spans="1:9" x14ac:dyDescent="0.3">
      <c r="A2307" s="195">
        <v>2306</v>
      </c>
      <c r="B2307" s="195">
        <v>519068</v>
      </c>
      <c r="C2307" s="195">
        <v>1</v>
      </c>
      <c r="D2307" s="195">
        <v>1</v>
      </c>
      <c r="E2307" s="195">
        <v>462</v>
      </c>
      <c r="F2307" s="195" t="s">
        <v>262</v>
      </c>
      <c r="G2307" s="195" t="s">
        <v>451</v>
      </c>
      <c r="H2307" s="195">
        <v>462</v>
      </c>
      <c r="I2307" s="36" t="str">
        <f t="shared" ref="I2307:I2370" si="36">F2307&amp;", "&amp;G2307</f>
        <v>Navarro, Efren</v>
      </c>
    </row>
    <row r="2308" spans="1:9" x14ac:dyDescent="0.3">
      <c r="A2308" s="195">
        <v>2307</v>
      </c>
      <c r="B2308" s="195">
        <v>457477</v>
      </c>
      <c r="C2308" s="195">
        <v>0.88117776240000001</v>
      </c>
      <c r="D2308" s="195">
        <v>2</v>
      </c>
      <c r="E2308" s="195">
        <v>462</v>
      </c>
      <c r="F2308" s="195" t="s">
        <v>87</v>
      </c>
      <c r="G2308" s="195" t="s">
        <v>86</v>
      </c>
      <c r="H2308" s="195">
        <v>165</v>
      </c>
      <c r="I2308" s="36" t="str">
        <f t="shared" si="36"/>
        <v>De Aza, Alejandro</v>
      </c>
    </row>
    <row r="2309" spans="1:9" x14ac:dyDescent="0.3">
      <c r="A2309" s="195">
        <v>2308</v>
      </c>
      <c r="B2309" s="195">
        <v>518953</v>
      </c>
      <c r="C2309" s="195">
        <v>0.88084444750000002</v>
      </c>
      <c r="D2309" s="195">
        <v>3</v>
      </c>
      <c r="E2309" s="195">
        <v>462</v>
      </c>
      <c r="F2309" s="195" t="s">
        <v>895</v>
      </c>
      <c r="G2309" s="195" t="s">
        <v>88</v>
      </c>
      <c r="H2309" s="195">
        <v>389</v>
      </c>
      <c r="I2309" s="36" t="str">
        <f t="shared" si="36"/>
        <v>Lough, David</v>
      </c>
    </row>
    <row r="2310" spans="1:9" x14ac:dyDescent="0.3">
      <c r="A2310" s="195">
        <v>2309</v>
      </c>
      <c r="B2310" s="195">
        <v>434604</v>
      </c>
      <c r="C2310" s="195">
        <v>0.86212249159999998</v>
      </c>
      <c r="D2310" s="195">
        <v>4</v>
      </c>
      <c r="E2310" s="195">
        <v>462</v>
      </c>
      <c r="F2310" s="195" t="s">
        <v>392</v>
      </c>
      <c r="G2310" s="195" t="s">
        <v>221</v>
      </c>
      <c r="H2310" s="195">
        <v>447</v>
      </c>
      <c r="I2310" s="36" t="str">
        <f t="shared" si="36"/>
        <v>Morse, Mike</v>
      </c>
    </row>
    <row r="2311" spans="1:9" x14ac:dyDescent="0.3">
      <c r="A2311" s="195">
        <v>2310</v>
      </c>
      <c r="B2311" s="195">
        <v>466988</v>
      </c>
      <c r="C2311" s="195">
        <v>0.86205242059999998</v>
      </c>
      <c r="D2311" s="195">
        <v>5</v>
      </c>
      <c r="E2311" s="195">
        <v>462</v>
      </c>
      <c r="F2311" s="195" t="s">
        <v>468</v>
      </c>
      <c r="G2311" s="195" t="s">
        <v>467</v>
      </c>
      <c r="H2311" s="195">
        <v>67</v>
      </c>
      <c r="I2311" s="36" t="str">
        <f t="shared" si="36"/>
        <v>Bonifacio, Emilio</v>
      </c>
    </row>
    <row r="2312" spans="1:9" x14ac:dyDescent="0.3">
      <c r="A2312" s="195">
        <v>2311</v>
      </c>
      <c r="B2312" s="195">
        <v>502117</v>
      </c>
      <c r="C2312" s="195">
        <v>1</v>
      </c>
      <c r="D2312" s="195">
        <v>1</v>
      </c>
      <c r="E2312" s="195">
        <v>463</v>
      </c>
      <c r="F2312" s="195" t="s">
        <v>965</v>
      </c>
      <c r="G2312" s="195" t="s">
        <v>966</v>
      </c>
      <c r="H2312" s="195">
        <v>463</v>
      </c>
      <c r="I2312" s="36" t="str">
        <f t="shared" si="36"/>
        <v>Negron, Kristopher</v>
      </c>
    </row>
    <row r="2313" spans="1:9" x14ac:dyDescent="0.3">
      <c r="A2313" s="195">
        <v>2312</v>
      </c>
      <c r="B2313" s="195">
        <v>457926</v>
      </c>
      <c r="C2313" s="195">
        <v>0.94394185389999996</v>
      </c>
      <c r="D2313" s="195">
        <v>2</v>
      </c>
      <c r="E2313" s="195">
        <v>463</v>
      </c>
      <c r="F2313" s="195" t="s">
        <v>423</v>
      </c>
      <c r="G2313" s="195" t="s">
        <v>277</v>
      </c>
      <c r="H2313" s="195">
        <v>333</v>
      </c>
      <c r="I2313" s="36" t="str">
        <f t="shared" si="36"/>
        <v>Janish, Paul</v>
      </c>
    </row>
    <row r="2314" spans="1:9" x14ac:dyDescent="0.3">
      <c r="A2314" s="195">
        <v>2313</v>
      </c>
      <c r="B2314" s="195">
        <v>475247</v>
      </c>
      <c r="C2314" s="195">
        <v>0.92802159989999999</v>
      </c>
      <c r="D2314" s="195">
        <v>3</v>
      </c>
      <c r="E2314" s="195">
        <v>463</v>
      </c>
      <c r="F2314" s="195" t="s">
        <v>876</v>
      </c>
      <c r="G2314" s="195" t="s">
        <v>38</v>
      </c>
      <c r="H2314" s="195">
        <v>213</v>
      </c>
      <c r="I2314" s="36" t="str">
        <f t="shared" si="36"/>
        <v>Flaherty, Ryan</v>
      </c>
    </row>
    <row r="2315" spans="1:9" x14ac:dyDescent="0.3">
      <c r="A2315" s="195">
        <v>2314</v>
      </c>
      <c r="B2315" s="195">
        <v>492841</v>
      </c>
      <c r="C2315" s="195">
        <v>0.9051395834</v>
      </c>
      <c r="D2315" s="195">
        <v>4</v>
      </c>
      <c r="E2315" s="195">
        <v>463</v>
      </c>
      <c r="F2315" s="195" t="s">
        <v>164</v>
      </c>
      <c r="G2315" s="195" t="s">
        <v>34</v>
      </c>
      <c r="H2315" s="195">
        <v>412</v>
      </c>
      <c r="I2315" s="36" t="str">
        <f t="shared" si="36"/>
        <v>Martinez, Michael</v>
      </c>
    </row>
    <row r="2316" spans="1:9" x14ac:dyDescent="0.3">
      <c r="A2316" s="195">
        <v>2315</v>
      </c>
      <c r="B2316" s="195">
        <v>453895</v>
      </c>
      <c r="C2316" s="195">
        <v>0.88253665729999997</v>
      </c>
      <c r="D2316" s="195">
        <v>5</v>
      </c>
      <c r="E2316" s="195">
        <v>463</v>
      </c>
      <c r="F2316" s="195" t="s">
        <v>38</v>
      </c>
      <c r="G2316" s="195" t="s">
        <v>466</v>
      </c>
      <c r="H2316" s="195">
        <v>596</v>
      </c>
      <c r="I2316" s="36" t="str">
        <f t="shared" si="36"/>
        <v>Ryan, Brendan</v>
      </c>
    </row>
    <row r="2317" spans="1:9" x14ac:dyDescent="0.3">
      <c r="A2317" s="195">
        <v>2316</v>
      </c>
      <c r="B2317" s="195">
        <v>547912</v>
      </c>
      <c r="C2317" s="195">
        <v>1</v>
      </c>
      <c r="D2317" s="195">
        <v>1</v>
      </c>
      <c r="E2317" s="195">
        <v>464</v>
      </c>
      <c r="F2317" s="195" t="s">
        <v>6557</v>
      </c>
      <c r="G2317" s="195" t="s">
        <v>6558</v>
      </c>
      <c r="H2317" s="195">
        <v>464</v>
      </c>
      <c r="I2317" s="36" t="str">
        <f t="shared" si="36"/>
        <v>Ngoepe, Gift</v>
      </c>
    </row>
    <row r="2318" spans="1:9" x14ac:dyDescent="0.3">
      <c r="A2318" s="195">
        <v>2317</v>
      </c>
      <c r="B2318" s="195">
        <v>592348</v>
      </c>
      <c r="C2318" s="195">
        <v>0.87725636060000001</v>
      </c>
      <c r="D2318" s="195">
        <v>2</v>
      </c>
      <c r="E2318" s="195">
        <v>464</v>
      </c>
      <c r="F2318" s="195" t="s">
        <v>6707</v>
      </c>
      <c r="G2318" s="195" t="s">
        <v>6708</v>
      </c>
      <c r="H2318" s="195">
        <v>263</v>
      </c>
      <c r="I2318" s="36" t="str">
        <f t="shared" si="36"/>
        <v>Goodrum, Niko</v>
      </c>
    </row>
    <row r="2319" spans="1:9" x14ac:dyDescent="0.3">
      <c r="A2319" s="195">
        <v>2318</v>
      </c>
      <c r="B2319" s="195">
        <v>543459</v>
      </c>
      <c r="C2319" s="195">
        <v>0.87317217010000003</v>
      </c>
      <c r="D2319" s="195">
        <v>3</v>
      </c>
      <c r="E2319" s="195">
        <v>464</v>
      </c>
      <c r="F2319" s="195" t="s">
        <v>519</v>
      </c>
      <c r="G2319" s="195" t="s">
        <v>400</v>
      </c>
      <c r="H2319" s="195">
        <v>385</v>
      </c>
      <c r="I2319" s="36" t="str">
        <f t="shared" si="36"/>
        <v>Lombardozzi, Steve</v>
      </c>
    </row>
    <row r="2320" spans="1:9" x14ac:dyDescent="0.3">
      <c r="A2320" s="195">
        <v>2319</v>
      </c>
      <c r="B2320" s="195">
        <v>502273</v>
      </c>
      <c r="C2320" s="195">
        <v>0.86218320690000005</v>
      </c>
      <c r="D2320" s="195">
        <v>4</v>
      </c>
      <c r="E2320" s="195">
        <v>464</v>
      </c>
      <c r="F2320" s="195" t="s">
        <v>418</v>
      </c>
      <c r="G2320" s="195" t="s">
        <v>221</v>
      </c>
      <c r="H2320" s="195">
        <v>228</v>
      </c>
      <c r="I2320" s="36" t="str">
        <f t="shared" si="36"/>
        <v>Freeman, Mike</v>
      </c>
    </row>
    <row r="2321" spans="1:9" x14ac:dyDescent="0.3">
      <c r="A2321" s="195">
        <v>2320</v>
      </c>
      <c r="B2321" s="195">
        <v>622270</v>
      </c>
      <c r="C2321" s="195">
        <v>0.82622069369999995</v>
      </c>
      <c r="D2321" s="195">
        <v>5</v>
      </c>
      <c r="E2321" s="195">
        <v>464</v>
      </c>
      <c r="F2321" s="195" t="s">
        <v>1887</v>
      </c>
      <c r="G2321" s="195" t="s">
        <v>122</v>
      </c>
      <c r="H2321" s="195">
        <v>427</v>
      </c>
      <c r="I2321" s="36" t="str">
        <f t="shared" si="36"/>
        <v>Mejia, Alex</v>
      </c>
    </row>
    <row r="2322" spans="1:9" x14ac:dyDescent="0.3">
      <c r="A2322" s="195">
        <v>2321</v>
      </c>
      <c r="B2322" s="195">
        <v>592592</v>
      </c>
      <c r="C2322" s="195">
        <v>1</v>
      </c>
      <c r="D2322" s="195">
        <v>1</v>
      </c>
      <c r="E2322" s="195">
        <v>465</v>
      </c>
      <c r="F2322" s="195" t="s">
        <v>5182</v>
      </c>
      <c r="G2322" s="195" t="s">
        <v>55</v>
      </c>
      <c r="H2322" s="195">
        <v>465</v>
      </c>
      <c r="I2322" s="36" t="str">
        <f t="shared" si="36"/>
        <v>Nicholas, Brett</v>
      </c>
    </row>
    <row r="2323" spans="1:9" x14ac:dyDescent="0.3">
      <c r="A2323" s="195">
        <v>2322</v>
      </c>
      <c r="B2323" s="195">
        <v>572033</v>
      </c>
      <c r="C2323" s="195">
        <v>0.93922673509999999</v>
      </c>
      <c r="D2323" s="195">
        <v>2</v>
      </c>
      <c r="E2323" s="195">
        <v>465</v>
      </c>
      <c r="F2323" s="195" t="s">
        <v>2535</v>
      </c>
      <c r="G2323" s="195" t="s">
        <v>129</v>
      </c>
      <c r="H2323" s="195">
        <v>517</v>
      </c>
      <c r="I2323" s="36" t="str">
        <f t="shared" si="36"/>
        <v>Phegley, Josh</v>
      </c>
    </row>
    <row r="2324" spans="1:9" x14ac:dyDescent="0.3">
      <c r="A2324" s="195">
        <v>2323</v>
      </c>
      <c r="B2324" s="195">
        <v>489138</v>
      </c>
      <c r="C2324" s="195">
        <v>0.87912093390000001</v>
      </c>
      <c r="D2324" s="195">
        <v>3</v>
      </c>
      <c r="E2324" s="195">
        <v>465</v>
      </c>
      <c r="F2324" s="195" t="s">
        <v>176</v>
      </c>
      <c r="G2324" s="195" t="s">
        <v>67</v>
      </c>
      <c r="H2324" s="195">
        <v>441</v>
      </c>
      <c r="I2324" s="36" t="str">
        <f t="shared" si="36"/>
        <v>Moore, Tyler</v>
      </c>
    </row>
    <row r="2325" spans="1:9" x14ac:dyDescent="0.3">
      <c r="A2325" s="195">
        <v>2324</v>
      </c>
      <c r="B2325" s="195">
        <v>605357</v>
      </c>
      <c r="C2325" s="195">
        <v>0.87097816100000003</v>
      </c>
      <c r="D2325" s="195">
        <v>4</v>
      </c>
      <c r="E2325" s="195">
        <v>465</v>
      </c>
      <c r="F2325" s="195" t="s">
        <v>6671</v>
      </c>
      <c r="G2325" s="195" t="s">
        <v>221</v>
      </c>
      <c r="H2325" s="195">
        <v>401</v>
      </c>
      <c r="I2325" s="36" t="str">
        <f t="shared" si="36"/>
        <v>Marjama, Mike</v>
      </c>
    </row>
    <row r="2326" spans="1:9" x14ac:dyDescent="0.3">
      <c r="A2326" s="195">
        <v>2325</v>
      </c>
      <c r="B2326" s="195">
        <v>605512</v>
      </c>
      <c r="C2326" s="195">
        <v>0.84898997679999999</v>
      </c>
      <c r="D2326" s="195">
        <v>5</v>
      </c>
      <c r="E2326" s="195">
        <v>465</v>
      </c>
      <c r="F2326" s="195" t="s">
        <v>2976</v>
      </c>
      <c r="G2326" s="195" t="s">
        <v>2596</v>
      </c>
      <c r="H2326" s="195">
        <v>688</v>
      </c>
      <c r="I2326" s="36" t="str">
        <f t="shared" si="36"/>
        <v>Tucker, Preston</v>
      </c>
    </row>
    <row r="2327" spans="1:9" x14ac:dyDescent="0.3">
      <c r="A2327" s="195">
        <v>2326</v>
      </c>
      <c r="B2327" s="195">
        <v>621512</v>
      </c>
      <c r="C2327" s="195">
        <v>1</v>
      </c>
      <c r="D2327" s="195">
        <v>1</v>
      </c>
      <c r="E2327" s="195">
        <v>466</v>
      </c>
      <c r="F2327" s="195" t="s">
        <v>6472</v>
      </c>
      <c r="G2327" s="195" t="s">
        <v>2980</v>
      </c>
      <c r="H2327" s="195">
        <v>466</v>
      </c>
      <c r="I2327" s="36" t="str">
        <f t="shared" si="36"/>
        <v>Nido, Tomas</v>
      </c>
    </row>
    <row r="2328" spans="1:9" x14ac:dyDescent="0.3">
      <c r="A2328" s="195">
        <v>2327</v>
      </c>
      <c r="B2328" s="195">
        <v>605170</v>
      </c>
      <c r="C2328" s="195">
        <v>0.95822097309999998</v>
      </c>
      <c r="D2328" s="195">
        <v>2</v>
      </c>
      <c r="E2328" s="195">
        <v>466</v>
      </c>
      <c r="F2328" s="195" t="s">
        <v>6468</v>
      </c>
      <c r="G2328" s="195" t="s">
        <v>356</v>
      </c>
      <c r="H2328" s="195">
        <v>109</v>
      </c>
      <c r="I2328" s="36" t="str">
        <f t="shared" si="36"/>
        <v>Caratini, Victor</v>
      </c>
    </row>
    <row r="2329" spans="1:9" x14ac:dyDescent="0.3">
      <c r="A2329" s="195">
        <v>2328</v>
      </c>
      <c r="B2329" s="195">
        <v>600869</v>
      </c>
      <c r="C2329" s="195">
        <v>0.94744704719999995</v>
      </c>
      <c r="D2329" s="195">
        <v>3</v>
      </c>
      <c r="E2329" s="195">
        <v>466</v>
      </c>
      <c r="F2329" s="195" t="s">
        <v>4603</v>
      </c>
      <c r="G2329" s="195" t="s">
        <v>4604</v>
      </c>
      <c r="H2329" s="195">
        <v>106</v>
      </c>
      <c r="I2329" s="36" t="str">
        <f t="shared" si="36"/>
        <v>Candelario, Jeimer</v>
      </c>
    </row>
    <row r="2330" spans="1:9" x14ac:dyDescent="0.3">
      <c r="A2330" s="195">
        <v>2329</v>
      </c>
      <c r="B2330" s="195">
        <v>600474</v>
      </c>
      <c r="C2330" s="195">
        <v>0.92300467890000004</v>
      </c>
      <c r="D2330" s="195">
        <v>4</v>
      </c>
      <c r="E2330" s="195">
        <v>466</v>
      </c>
      <c r="F2330" s="195" t="s">
        <v>4087</v>
      </c>
      <c r="G2330" s="195" t="s">
        <v>310</v>
      </c>
      <c r="H2330" s="195">
        <v>624</v>
      </c>
      <c r="I2330" s="36" t="str">
        <f t="shared" si="36"/>
        <v>Severino, Pedro</v>
      </c>
    </row>
    <row r="2331" spans="1:9" x14ac:dyDescent="0.3">
      <c r="A2331" s="195">
        <v>2330</v>
      </c>
      <c r="B2331" s="195">
        <v>646240</v>
      </c>
      <c r="C2331" s="195">
        <v>0.89947202640000001</v>
      </c>
      <c r="D2331" s="195">
        <v>5</v>
      </c>
      <c r="E2331" s="195">
        <v>466</v>
      </c>
      <c r="F2331" s="195" t="s">
        <v>6683</v>
      </c>
      <c r="G2331" s="195" t="s">
        <v>380</v>
      </c>
      <c r="H2331" s="195">
        <v>173</v>
      </c>
      <c r="I2331" s="36" t="str">
        <f t="shared" si="36"/>
        <v>Devers, Rafael</v>
      </c>
    </row>
    <row r="2332" spans="1:9" x14ac:dyDescent="0.3">
      <c r="A2332" s="195">
        <v>2331</v>
      </c>
      <c r="B2332" s="195">
        <v>543590</v>
      </c>
      <c r="C2332" s="195">
        <v>1</v>
      </c>
      <c r="D2332" s="195">
        <v>1</v>
      </c>
      <c r="E2332" s="195">
        <v>467</v>
      </c>
      <c r="F2332" s="195" t="s">
        <v>905</v>
      </c>
      <c r="G2332" s="195" t="s">
        <v>906</v>
      </c>
      <c r="H2332" s="195">
        <v>467</v>
      </c>
      <c r="I2332" s="36" t="str">
        <f t="shared" si="36"/>
        <v>Nieuwenhuis, Kirk</v>
      </c>
    </row>
    <row r="2333" spans="1:9" x14ac:dyDescent="0.3">
      <c r="A2333" s="195">
        <v>2332</v>
      </c>
      <c r="B2333" s="195">
        <v>542233</v>
      </c>
      <c r="C2333" s="195">
        <v>0.87885227529999999</v>
      </c>
      <c r="D2333" s="195">
        <v>2</v>
      </c>
      <c r="E2333" s="195">
        <v>467</v>
      </c>
      <c r="F2333" s="195" t="s">
        <v>481</v>
      </c>
      <c r="G2333" s="195" t="s">
        <v>6665</v>
      </c>
      <c r="H2333" s="195">
        <v>506</v>
      </c>
      <c r="I2333" s="36" t="str">
        <f t="shared" si="36"/>
        <v>Perez, Audry</v>
      </c>
    </row>
    <row r="2334" spans="1:9" x14ac:dyDescent="0.3">
      <c r="A2334" s="195">
        <v>2333</v>
      </c>
      <c r="B2334" s="195">
        <v>547379</v>
      </c>
      <c r="C2334" s="195">
        <v>0.87885227529999999</v>
      </c>
      <c r="D2334" s="195">
        <v>3</v>
      </c>
      <c r="E2334" s="195">
        <v>467</v>
      </c>
      <c r="F2334" s="195" t="s">
        <v>481</v>
      </c>
      <c r="G2334" s="195" t="s">
        <v>2981</v>
      </c>
      <c r="H2334" s="195">
        <v>509</v>
      </c>
      <c r="I2334" s="36" t="str">
        <f t="shared" si="36"/>
        <v>Perez, Roberto</v>
      </c>
    </row>
    <row r="2335" spans="1:9" x14ac:dyDescent="0.3">
      <c r="A2335" s="195">
        <v>2334</v>
      </c>
      <c r="B2335" s="195">
        <v>518466</v>
      </c>
      <c r="C2335" s="195">
        <v>0.87677684330000005</v>
      </c>
      <c r="D2335" s="195">
        <v>4</v>
      </c>
      <c r="E2335" s="195">
        <v>467</v>
      </c>
      <c r="F2335" s="195" t="s">
        <v>4587</v>
      </c>
      <c r="G2335" s="195" t="s">
        <v>4588</v>
      </c>
      <c r="H2335" s="195">
        <v>65</v>
      </c>
      <c r="I2335" s="36" t="str">
        <f t="shared" si="36"/>
        <v>Blash, Jabari</v>
      </c>
    </row>
    <row r="2336" spans="1:9" x14ac:dyDescent="0.3">
      <c r="A2336" s="195">
        <v>2335</v>
      </c>
      <c r="B2336" s="195">
        <v>608596</v>
      </c>
      <c r="C2336" s="195">
        <v>0.86844943269999997</v>
      </c>
      <c r="D2336" s="195">
        <v>5</v>
      </c>
      <c r="E2336" s="195">
        <v>467</v>
      </c>
      <c r="F2336" s="195" t="s">
        <v>181</v>
      </c>
      <c r="G2336" s="195" t="s">
        <v>1792</v>
      </c>
      <c r="H2336" s="195">
        <v>455</v>
      </c>
      <c r="I2336" s="36" t="str">
        <f t="shared" si="36"/>
        <v>Murphy, Tom</v>
      </c>
    </row>
    <row r="2337" spans="1:9" x14ac:dyDescent="0.3">
      <c r="A2337" s="195">
        <v>2336</v>
      </c>
      <c r="B2337" s="195">
        <v>607043</v>
      </c>
      <c r="C2337" s="195">
        <v>1</v>
      </c>
      <c r="D2337" s="195">
        <v>1</v>
      </c>
      <c r="E2337" s="195">
        <v>468</v>
      </c>
      <c r="F2337" s="195" t="s">
        <v>4597</v>
      </c>
      <c r="G2337" s="195" t="s">
        <v>18</v>
      </c>
      <c r="H2337" s="195">
        <v>468</v>
      </c>
      <c r="I2337" s="36" t="str">
        <f t="shared" si="36"/>
        <v>Nimmo, Brandon</v>
      </c>
    </row>
    <row r="2338" spans="1:9" x14ac:dyDescent="0.3">
      <c r="A2338" s="195">
        <v>2337</v>
      </c>
      <c r="B2338" s="195">
        <v>595284</v>
      </c>
      <c r="C2338" s="195">
        <v>0.91357747759999997</v>
      </c>
      <c r="D2338" s="195">
        <v>2</v>
      </c>
      <c r="E2338" s="195">
        <v>468</v>
      </c>
      <c r="F2338" s="195" t="s">
        <v>6460</v>
      </c>
      <c r="G2338" s="195" t="s">
        <v>40</v>
      </c>
      <c r="H2338" s="195">
        <v>364</v>
      </c>
      <c r="I2338" s="36" t="str">
        <f t="shared" si="36"/>
        <v>Knapp, Andrew</v>
      </c>
    </row>
    <row r="2339" spans="1:9" x14ac:dyDescent="0.3">
      <c r="A2339" s="195">
        <v>2338</v>
      </c>
      <c r="B2339" s="195">
        <v>642336</v>
      </c>
      <c r="C2339" s="195">
        <v>0.80504718129999997</v>
      </c>
      <c r="D2339" s="195">
        <v>3</v>
      </c>
      <c r="E2339" s="195">
        <v>468</v>
      </c>
      <c r="F2339" s="195" t="s">
        <v>1887</v>
      </c>
      <c r="G2339" s="195" t="s">
        <v>108</v>
      </c>
      <c r="H2339" s="195">
        <v>428</v>
      </c>
      <c r="I2339" s="36" t="str">
        <f t="shared" si="36"/>
        <v>Mejia, Francisco</v>
      </c>
    </row>
    <row r="2340" spans="1:9" x14ac:dyDescent="0.3">
      <c r="A2340" s="195">
        <v>2339</v>
      </c>
      <c r="B2340" s="195">
        <v>621471</v>
      </c>
      <c r="C2340" s="195">
        <v>0.79238096469999997</v>
      </c>
      <c r="D2340" s="195">
        <v>4</v>
      </c>
      <c r="E2340" s="195">
        <v>468</v>
      </c>
      <c r="F2340" s="195" t="s">
        <v>6602</v>
      </c>
      <c r="G2340" s="195" t="s">
        <v>6603</v>
      </c>
      <c r="H2340" s="195">
        <v>532</v>
      </c>
      <c r="I2340" s="36" t="str">
        <f t="shared" si="36"/>
        <v>Powell, Boog</v>
      </c>
    </row>
    <row r="2341" spans="1:9" x14ac:dyDescent="0.3">
      <c r="A2341" s="195">
        <v>2340</v>
      </c>
      <c r="B2341" s="195">
        <v>641857</v>
      </c>
      <c r="C2341" s="195">
        <v>0.78954375210000005</v>
      </c>
      <c r="D2341" s="195">
        <v>5</v>
      </c>
      <c r="E2341" s="195">
        <v>468</v>
      </c>
      <c r="F2341" s="195" t="s">
        <v>6510</v>
      </c>
      <c r="G2341" s="195" t="s">
        <v>38</v>
      </c>
      <c r="H2341" s="195">
        <v>426</v>
      </c>
      <c r="I2341" s="36" t="str">
        <f t="shared" si="36"/>
        <v>McMahon, Ryan</v>
      </c>
    </row>
    <row r="2342" spans="1:9" x14ac:dyDescent="0.3">
      <c r="A2342" s="195">
        <v>2341</v>
      </c>
      <c r="B2342" s="195">
        <v>519082</v>
      </c>
      <c r="C2342" s="195">
        <v>1</v>
      </c>
      <c r="D2342" s="195">
        <v>1</v>
      </c>
      <c r="E2342" s="195">
        <v>469</v>
      </c>
      <c r="F2342" s="195" t="s">
        <v>2511</v>
      </c>
      <c r="G2342" s="195" t="s">
        <v>161</v>
      </c>
      <c r="H2342" s="195">
        <v>469</v>
      </c>
      <c r="I2342" s="36" t="str">
        <f t="shared" si="36"/>
        <v>Noonan, Nick</v>
      </c>
    </row>
    <row r="2343" spans="1:9" x14ac:dyDescent="0.3">
      <c r="A2343" s="195">
        <v>2342</v>
      </c>
      <c r="B2343" s="195">
        <v>456781</v>
      </c>
      <c r="C2343" s="195">
        <v>0.95387151640000001</v>
      </c>
      <c r="D2343" s="195">
        <v>2</v>
      </c>
      <c r="E2343" s="195">
        <v>469</v>
      </c>
      <c r="F2343" s="195" t="s">
        <v>917</v>
      </c>
      <c r="G2343" s="195" t="s">
        <v>918</v>
      </c>
      <c r="H2343" s="195">
        <v>642</v>
      </c>
      <c r="I2343" s="36" t="str">
        <f t="shared" si="36"/>
        <v>Solano, Donovan</v>
      </c>
    </row>
    <row r="2344" spans="1:9" x14ac:dyDescent="0.3">
      <c r="A2344" s="195">
        <v>2343</v>
      </c>
      <c r="B2344" s="195">
        <v>502205</v>
      </c>
      <c r="C2344" s="195">
        <v>0.93824993000000001</v>
      </c>
      <c r="D2344" s="195">
        <v>3</v>
      </c>
      <c r="E2344" s="195">
        <v>469</v>
      </c>
      <c r="F2344" s="195" t="s">
        <v>409</v>
      </c>
      <c r="G2344" s="195" t="s">
        <v>2187</v>
      </c>
      <c r="H2344" s="195">
        <v>275</v>
      </c>
      <c r="I2344" s="36" t="str">
        <f t="shared" si="36"/>
        <v>Green, Grant</v>
      </c>
    </row>
    <row r="2345" spans="1:9" x14ac:dyDescent="0.3">
      <c r="A2345" s="195">
        <v>2344</v>
      </c>
      <c r="B2345" s="195">
        <v>518586</v>
      </c>
      <c r="C2345" s="195">
        <v>0.9140793331</v>
      </c>
      <c r="D2345" s="195">
        <v>4</v>
      </c>
      <c r="E2345" s="195">
        <v>469</v>
      </c>
      <c r="F2345" s="195" t="s">
        <v>867</v>
      </c>
      <c r="G2345" s="195" t="s">
        <v>24</v>
      </c>
      <c r="H2345" s="195">
        <v>154</v>
      </c>
      <c r="I2345" s="36" t="str">
        <f t="shared" si="36"/>
        <v>Culberson, Charlie</v>
      </c>
    </row>
    <row r="2346" spans="1:9" x14ac:dyDescent="0.3">
      <c r="A2346" s="195">
        <v>2345</v>
      </c>
      <c r="B2346" s="195">
        <v>572227</v>
      </c>
      <c r="C2346" s="195">
        <v>0.90308284149999996</v>
      </c>
      <c r="D2346" s="195">
        <v>5</v>
      </c>
      <c r="E2346" s="195">
        <v>469</v>
      </c>
      <c r="F2346" s="195" t="s">
        <v>6326</v>
      </c>
      <c r="G2346" s="195" t="s">
        <v>896</v>
      </c>
      <c r="H2346" s="195">
        <v>711</v>
      </c>
      <c r="I2346" s="36" t="str">
        <f t="shared" si="36"/>
        <v>Vincej, Zach</v>
      </c>
    </row>
    <row r="2347" spans="1:9" x14ac:dyDescent="0.3">
      <c r="A2347" s="195">
        <v>2346</v>
      </c>
      <c r="B2347" s="195">
        <v>519083</v>
      </c>
      <c r="C2347" s="195">
        <v>1</v>
      </c>
      <c r="D2347" s="195">
        <v>1</v>
      </c>
      <c r="E2347" s="195">
        <v>470</v>
      </c>
      <c r="F2347" s="195" t="s">
        <v>908</v>
      </c>
      <c r="G2347" s="195" t="s">
        <v>280</v>
      </c>
      <c r="H2347" s="195">
        <v>470</v>
      </c>
      <c r="I2347" s="36" t="str">
        <f t="shared" si="36"/>
        <v>Norris, Derek</v>
      </c>
    </row>
    <row r="2348" spans="1:9" x14ac:dyDescent="0.3">
      <c r="A2348" s="195">
        <v>2347</v>
      </c>
      <c r="B2348" s="195">
        <v>543228</v>
      </c>
      <c r="C2348" s="195">
        <v>0.91277860420000001</v>
      </c>
      <c r="D2348" s="195">
        <v>2</v>
      </c>
      <c r="E2348" s="195">
        <v>470</v>
      </c>
      <c r="F2348" s="195" t="s">
        <v>119</v>
      </c>
      <c r="G2348" s="195" t="s">
        <v>951</v>
      </c>
      <c r="H2348" s="195">
        <v>256</v>
      </c>
      <c r="I2348" s="36" t="str">
        <f t="shared" si="36"/>
        <v>Gomes, Yan</v>
      </c>
    </row>
    <row r="2349" spans="1:9" x14ac:dyDescent="0.3">
      <c r="A2349" s="195">
        <v>2348</v>
      </c>
      <c r="B2349" s="195">
        <v>519237</v>
      </c>
      <c r="C2349" s="195">
        <v>0.89699082549999998</v>
      </c>
      <c r="D2349" s="195">
        <v>3</v>
      </c>
      <c r="E2349" s="195">
        <v>470</v>
      </c>
      <c r="F2349" s="195" t="s">
        <v>2677</v>
      </c>
      <c r="G2349" s="195" t="s">
        <v>170</v>
      </c>
      <c r="H2349" s="195">
        <v>593</v>
      </c>
      <c r="I2349" s="36" t="str">
        <f t="shared" si="36"/>
        <v>Rupp, Cameron</v>
      </c>
    </row>
    <row r="2350" spans="1:9" x14ac:dyDescent="0.3">
      <c r="A2350" s="195">
        <v>2349</v>
      </c>
      <c r="B2350" s="195">
        <v>595978</v>
      </c>
      <c r="C2350" s="195">
        <v>0.89419497459999997</v>
      </c>
      <c r="D2350" s="195">
        <v>4</v>
      </c>
      <c r="E2350" s="195">
        <v>470</v>
      </c>
      <c r="F2350" s="195" t="s">
        <v>3973</v>
      </c>
      <c r="G2350" s="195" t="s">
        <v>141</v>
      </c>
      <c r="H2350" s="195">
        <v>297</v>
      </c>
      <c r="I2350" s="36" t="str">
        <f t="shared" si="36"/>
        <v>Hedges, Austin</v>
      </c>
    </row>
    <row r="2351" spans="1:9" x14ac:dyDescent="0.3">
      <c r="A2351" s="195">
        <v>2350</v>
      </c>
      <c r="B2351" s="195">
        <v>571602</v>
      </c>
      <c r="C2351" s="195">
        <v>0.83412147039999995</v>
      </c>
      <c r="D2351" s="195">
        <v>5</v>
      </c>
      <c r="E2351" s="195">
        <v>470</v>
      </c>
      <c r="F2351" s="195" t="s">
        <v>4628</v>
      </c>
      <c r="G2351" s="195" t="s">
        <v>14</v>
      </c>
      <c r="H2351" s="195">
        <v>158</v>
      </c>
      <c r="I2351" s="36" t="str">
        <f t="shared" si="36"/>
        <v>Davidson, Matt</v>
      </c>
    </row>
    <row r="2352" spans="1:9" x14ac:dyDescent="0.3">
      <c r="A2352" s="195">
        <v>2351</v>
      </c>
      <c r="B2352" s="195">
        <v>456488</v>
      </c>
      <c r="C2352" s="195">
        <v>1</v>
      </c>
      <c r="D2352" s="195">
        <v>1</v>
      </c>
      <c r="E2352" s="195">
        <v>471</v>
      </c>
      <c r="F2352" s="195" t="s">
        <v>438</v>
      </c>
      <c r="G2352" s="195" t="s">
        <v>348</v>
      </c>
      <c r="H2352" s="195">
        <v>471</v>
      </c>
      <c r="I2352" s="36" t="str">
        <f t="shared" si="36"/>
        <v>Nunez, Eduardo</v>
      </c>
    </row>
    <row r="2353" spans="1:9" x14ac:dyDescent="0.3">
      <c r="A2353" s="195">
        <v>2352</v>
      </c>
      <c r="B2353" s="195">
        <v>572041</v>
      </c>
      <c r="C2353" s="195">
        <v>0.89429770450000001</v>
      </c>
      <c r="D2353" s="195">
        <v>2</v>
      </c>
      <c r="E2353" s="195">
        <v>471</v>
      </c>
      <c r="F2353" s="195" t="s">
        <v>911</v>
      </c>
      <c r="G2353" s="195" t="s">
        <v>269</v>
      </c>
      <c r="H2353" s="195">
        <v>529</v>
      </c>
      <c r="I2353" s="36" t="str">
        <f t="shared" si="36"/>
        <v>Pollock, A.J.</v>
      </c>
    </row>
    <row r="2354" spans="1:9" x14ac:dyDescent="0.3">
      <c r="A2354" s="195">
        <v>2353</v>
      </c>
      <c r="B2354" s="195">
        <v>456715</v>
      </c>
      <c r="C2354" s="195">
        <v>0.88151433570000004</v>
      </c>
      <c r="D2354" s="195">
        <v>3</v>
      </c>
      <c r="E2354" s="195">
        <v>471</v>
      </c>
      <c r="F2354" s="195" t="s">
        <v>51</v>
      </c>
      <c r="G2354" s="195" t="s">
        <v>50</v>
      </c>
      <c r="H2354" s="195">
        <v>100</v>
      </c>
      <c r="I2354" s="36" t="str">
        <f t="shared" si="36"/>
        <v>Cain, Lorenzo</v>
      </c>
    </row>
    <row r="2355" spans="1:9" x14ac:dyDescent="0.3">
      <c r="A2355" s="195">
        <v>2354</v>
      </c>
      <c r="B2355" s="195">
        <v>516782</v>
      </c>
      <c r="C2355" s="195">
        <v>0.87538061170000003</v>
      </c>
      <c r="D2355" s="195">
        <v>4</v>
      </c>
      <c r="E2355" s="195">
        <v>471</v>
      </c>
      <c r="F2355" s="195" t="s">
        <v>461</v>
      </c>
      <c r="G2355" s="195" t="s">
        <v>899</v>
      </c>
      <c r="H2355" s="195">
        <v>407</v>
      </c>
      <c r="I2355" s="36" t="str">
        <f t="shared" si="36"/>
        <v>Marte, Starling</v>
      </c>
    </row>
    <row r="2356" spans="1:9" x14ac:dyDescent="0.3">
      <c r="A2356" s="195">
        <v>2355</v>
      </c>
      <c r="B2356" s="195">
        <v>607680</v>
      </c>
      <c r="C2356" s="195">
        <v>0.85659190569999999</v>
      </c>
      <c r="D2356" s="195">
        <v>5</v>
      </c>
      <c r="E2356" s="195">
        <v>471</v>
      </c>
      <c r="F2356" s="195" t="s">
        <v>2729</v>
      </c>
      <c r="G2356" s="195" t="s">
        <v>174</v>
      </c>
      <c r="H2356" s="195">
        <v>520</v>
      </c>
      <c r="I2356" s="36" t="str">
        <f t="shared" si="36"/>
        <v>Pillar, Kevin</v>
      </c>
    </row>
    <row r="2357" spans="1:9" x14ac:dyDescent="0.3">
      <c r="A2357" s="195">
        <v>2356</v>
      </c>
      <c r="B2357" s="195">
        <v>600524</v>
      </c>
      <c r="C2357" s="195">
        <v>1</v>
      </c>
      <c r="D2357" s="195">
        <v>1</v>
      </c>
      <c r="E2357" s="195">
        <v>472</v>
      </c>
      <c r="F2357" s="195" t="s">
        <v>438</v>
      </c>
      <c r="G2357" s="195" t="s">
        <v>4626</v>
      </c>
      <c r="H2357" s="195">
        <v>472</v>
      </c>
      <c r="I2357" s="36" t="str">
        <f t="shared" si="36"/>
        <v>Nunez, Renato</v>
      </c>
    </row>
    <row r="2358" spans="1:9" x14ac:dyDescent="0.3">
      <c r="A2358" s="195">
        <v>2357</v>
      </c>
      <c r="B2358" s="195">
        <v>572241</v>
      </c>
      <c r="C2358" s="195">
        <v>0.92412752909999996</v>
      </c>
      <c r="D2358" s="195">
        <v>2</v>
      </c>
      <c r="E2358" s="195">
        <v>472</v>
      </c>
      <c r="F2358" s="195" t="s">
        <v>6651</v>
      </c>
      <c r="G2358" s="195" t="s">
        <v>88</v>
      </c>
      <c r="H2358" s="195">
        <v>724</v>
      </c>
      <c r="I2358" s="36" t="str">
        <f t="shared" si="36"/>
        <v>Washington, David</v>
      </c>
    </row>
    <row r="2359" spans="1:9" x14ac:dyDescent="0.3">
      <c r="A2359" s="195">
        <v>2358</v>
      </c>
      <c r="B2359" s="195">
        <v>592444</v>
      </c>
      <c r="C2359" s="195">
        <v>0.91577177389999997</v>
      </c>
      <c r="D2359" s="195">
        <v>3</v>
      </c>
      <c r="E2359" s="195">
        <v>472</v>
      </c>
      <c r="F2359" s="195" t="s">
        <v>149</v>
      </c>
      <c r="G2359" s="195" t="s">
        <v>5206</v>
      </c>
      <c r="H2359" s="195">
        <v>344</v>
      </c>
      <c r="I2359" s="36" t="str">
        <f t="shared" si="36"/>
        <v>Jones, JaCoby</v>
      </c>
    </row>
    <row r="2360" spans="1:9" x14ac:dyDescent="0.3">
      <c r="A2360" s="195">
        <v>2359</v>
      </c>
      <c r="B2360" s="195">
        <v>594576</v>
      </c>
      <c r="C2360" s="195">
        <v>0.90853617620000005</v>
      </c>
      <c r="D2360" s="195">
        <v>4</v>
      </c>
      <c r="E2360" s="195">
        <v>472</v>
      </c>
      <c r="F2360" s="195" t="s">
        <v>3362</v>
      </c>
      <c r="G2360" s="195" t="s">
        <v>947</v>
      </c>
      <c r="H2360" s="195">
        <v>418</v>
      </c>
      <c r="I2360" s="36" t="str">
        <f t="shared" si="36"/>
        <v>May, Jacob</v>
      </c>
    </row>
    <row r="2361" spans="1:9" x14ac:dyDescent="0.3">
      <c r="A2361" s="195">
        <v>2360</v>
      </c>
      <c r="B2361" s="195">
        <v>596129</v>
      </c>
      <c r="C2361" s="195">
        <v>0.90770580629999997</v>
      </c>
      <c r="D2361" s="195">
        <v>5</v>
      </c>
      <c r="E2361" s="195">
        <v>472</v>
      </c>
      <c r="F2361" s="195" t="s">
        <v>4608</v>
      </c>
      <c r="G2361" s="195" t="s">
        <v>283</v>
      </c>
      <c r="H2361" s="195">
        <v>712</v>
      </c>
      <c r="I2361" s="36" t="str">
        <f t="shared" si="36"/>
        <v>Vogelbach, Dan</v>
      </c>
    </row>
    <row r="2362" spans="1:9" x14ac:dyDescent="0.3">
      <c r="A2362" s="195">
        <v>2361</v>
      </c>
      <c r="B2362" s="195">
        <v>502523</v>
      </c>
      <c r="C2362" s="195">
        <v>1</v>
      </c>
      <c r="D2362" s="195">
        <v>1</v>
      </c>
      <c r="E2362" s="195">
        <v>473</v>
      </c>
      <c r="F2362" s="195" t="s">
        <v>2961</v>
      </c>
      <c r="G2362" s="195" t="s">
        <v>1939</v>
      </c>
      <c r="H2362" s="195">
        <v>473</v>
      </c>
      <c r="I2362" s="36" t="str">
        <f t="shared" si="36"/>
        <v>O'Malley, Shawn</v>
      </c>
    </row>
    <row r="2363" spans="1:9" x14ac:dyDescent="0.3">
      <c r="A2363" s="195">
        <v>2362</v>
      </c>
      <c r="B2363" s="195">
        <v>488818</v>
      </c>
      <c r="C2363" s="195">
        <v>0.95484825539999996</v>
      </c>
      <c r="D2363" s="195">
        <v>2</v>
      </c>
      <c r="E2363" s="195">
        <v>473</v>
      </c>
      <c r="F2363" s="195" t="s">
        <v>385</v>
      </c>
      <c r="G2363" s="195" t="s">
        <v>371</v>
      </c>
      <c r="H2363" s="195">
        <v>750</v>
      </c>
      <c r="I2363" s="36" t="str">
        <f t="shared" si="36"/>
        <v>d'Arnaud, Chase</v>
      </c>
    </row>
    <row r="2364" spans="1:9" x14ac:dyDescent="0.3">
      <c r="A2364" s="195">
        <v>2363</v>
      </c>
      <c r="B2364" s="195">
        <v>608672</v>
      </c>
      <c r="C2364" s="195">
        <v>0.94481057430000004</v>
      </c>
      <c r="D2364" s="195">
        <v>3</v>
      </c>
      <c r="E2364" s="195">
        <v>473</v>
      </c>
      <c r="F2364" s="195" t="s">
        <v>147</v>
      </c>
      <c r="G2364" s="195" t="s">
        <v>3993</v>
      </c>
      <c r="H2364" s="195">
        <v>342</v>
      </c>
      <c r="I2364" s="36" t="str">
        <f t="shared" si="36"/>
        <v>Johnson, Micah</v>
      </c>
    </row>
    <row r="2365" spans="1:9" x14ac:dyDescent="0.3">
      <c r="A2365" s="195">
        <v>2364</v>
      </c>
      <c r="B2365" s="195">
        <v>457789</v>
      </c>
      <c r="C2365" s="195">
        <v>0.94319084789999996</v>
      </c>
      <c r="D2365" s="195">
        <v>4</v>
      </c>
      <c r="E2365" s="195">
        <v>473</v>
      </c>
      <c r="F2365" s="195" t="s">
        <v>318</v>
      </c>
      <c r="G2365" s="195" t="s">
        <v>476</v>
      </c>
      <c r="H2365" s="195">
        <v>725</v>
      </c>
      <c r="I2365" s="36" t="str">
        <f t="shared" si="36"/>
        <v>Weeks, Jemile</v>
      </c>
    </row>
    <row r="2366" spans="1:9" x14ac:dyDescent="0.3">
      <c r="A2366" s="195">
        <v>2365</v>
      </c>
      <c r="B2366" s="195">
        <v>502285</v>
      </c>
      <c r="C2366" s="195">
        <v>0.91969437740000004</v>
      </c>
      <c r="D2366" s="195">
        <v>5</v>
      </c>
      <c r="E2366" s="195">
        <v>473</v>
      </c>
      <c r="F2366" s="195" t="s">
        <v>4003</v>
      </c>
      <c r="G2366" s="195" t="s">
        <v>67</v>
      </c>
      <c r="H2366" s="195">
        <v>369</v>
      </c>
      <c r="I2366" s="36" t="str">
        <f t="shared" si="36"/>
        <v>Ladendorf, Tyler</v>
      </c>
    </row>
    <row r="2367" spans="1:9" x14ac:dyDescent="0.3">
      <c r="A2367" s="195">
        <v>2366</v>
      </c>
      <c r="B2367" s="195">
        <v>596059</v>
      </c>
      <c r="C2367" s="195">
        <v>1</v>
      </c>
      <c r="D2367" s="195">
        <v>1</v>
      </c>
      <c r="E2367" s="195">
        <v>474</v>
      </c>
      <c r="F2367" s="195" t="s">
        <v>2955</v>
      </c>
      <c r="G2367" s="195" t="s">
        <v>2956</v>
      </c>
      <c r="H2367" s="195">
        <v>474</v>
      </c>
      <c r="I2367" s="36" t="str">
        <f t="shared" si="36"/>
        <v>Odor, Rougned</v>
      </c>
    </row>
    <row r="2368" spans="1:9" x14ac:dyDescent="0.3">
      <c r="A2368" s="195">
        <v>2367</v>
      </c>
      <c r="B2368" s="195">
        <v>543543</v>
      </c>
      <c r="C2368" s="195">
        <v>0.84643970700000004</v>
      </c>
      <c r="D2368" s="195">
        <v>2</v>
      </c>
      <c r="E2368" s="195">
        <v>474</v>
      </c>
      <c r="F2368" s="195" t="s">
        <v>175</v>
      </c>
      <c r="G2368" s="195" t="s">
        <v>217</v>
      </c>
      <c r="H2368" s="195">
        <v>433</v>
      </c>
      <c r="I2368" s="36" t="str">
        <f t="shared" si="36"/>
        <v>Miller, Brad</v>
      </c>
    </row>
    <row r="2369" spans="1:9" x14ac:dyDescent="0.3">
      <c r="A2369" s="195">
        <v>2368</v>
      </c>
      <c r="B2369" s="195">
        <v>543760</v>
      </c>
      <c r="C2369" s="195">
        <v>0.80679969269999996</v>
      </c>
      <c r="D2369" s="195">
        <v>3</v>
      </c>
      <c r="E2369" s="195">
        <v>474</v>
      </c>
      <c r="F2369" s="195" t="s">
        <v>2742</v>
      </c>
      <c r="G2369" s="195" t="s">
        <v>314</v>
      </c>
      <c r="H2369" s="195">
        <v>623</v>
      </c>
      <c r="I2369" s="36" t="str">
        <f t="shared" si="36"/>
        <v>Semien, Marcus</v>
      </c>
    </row>
    <row r="2370" spans="1:9" x14ac:dyDescent="0.3">
      <c r="A2370" s="195">
        <v>2369</v>
      </c>
      <c r="B2370" s="195">
        <v>596115</v>
      </c>
      <c r="C2370" s="195">
        <v>0.78531176650000001</v>
      </c>
      <c r="D2370" s="195">
        <v>4</v>
      </c>
      <c r="E2370" s="195">
        <v>474</v>
      </c>
      <c r="F2370" s="195" t="s">
        <v>4582</v>
      </c>
      <c r="G2370" s="195" t="s">
        <v>77</v>
      </c>
      <c r="H2370" s="195">
        <v>656</v>
      </c>
      <c r="I2370" s="36" t="str">
        <f t="shared" si="36"/>
        <v>Story, Trevor</v>
      </c>
    </row>
    <row r="2371" spans="1:9" x14ac:dyDescent="0.3">
      <c r="A2371" s="195">
        <v>2370</v>
      </c>
      <c r="B2371" s="195">
        <v>621035</v>
      </c>
      <c r="C2371" s="195">
        <v>0.78447654249999998</v>
      </c>
      <c r="D2371" s="195">
        <v>5</v>
      </c>
      <c r="E2371" s="195">
        <v>474</v>
      </c>
      <c r="F2371" s="195" t="s">
        <v>227</v>
      </c>
      <c r="G2371" s="195" t="s">
        <v>58</v>
      </c>
      <c r="H2371" s="195">
        <v>669</v>
      </c>
      <c r="I2371" s="36" t="str">
        <f t="shared" ref="I2371:I2434" si="37">F2371&amp;", "&amp;G2371</f>
        <v>Taylor, Chris</v>
      </c>
    </row>
    <row r="2372" spans="1:9" x14ac:dyDescent="0.3">
      <c r="A2372" s="195">
        <v>2371</v>
      </c>
      <c r="B2372" s="195">
        <v>572000</v>
      </c>
      <c r="C2372" s="195">
        <v>1</v>
      </c>
      <c r="D2372" s="195">
        <v>1</v>
      </c>
      <c r="E2372" s="195">
        <v>475</v>
      </c>
      <c r="F2372" s="195" t="s">
        <v>6674</v>
      </c>
      <c r="G2372" s="195" t="s">
        <v>221</v>
      </c>
      <c r="H2372" s="195">
        <v>475</v>
      </c>
      <c r="I2372" s="36" t="str">
        <f t="shared" si="37"/>
        <v>Ohlman, Mike</v>
      </c>
    </row>
    <row r="2373" spans="1:9" x14ac:dyDescent="0.3">
      <c r="A2373" s="195">
        <v>2372</v>
      </c>
      <c r="B2373" s="195">
        <v>543362</v>
      </c>
      <c r="C2373" s="195">
        <v>0.85989315830000002</v>
      </c>
      <c r="D2373" s="195">
        <v>2</v>
      </c>
      <c r="E2373" s="195">
        <v>475</v>
      </c>
      <c r="F2373" s="195" t="s">
        <v>957</v>
      </c>
      <c r="G2373" s="195" t="s">
        <v>269</v>
      </c>
      <c r="H2373" s="195">
        <v>339</v>
      </c>
      <c r="I2373" s="36" t="str">
        <f t="shared" si="37"/>
        <v>Jimenez, A.J.</v>
      </c>
    </row>
    <row r="2374" spans="1:9" x14ac:dyDescent="0.3">
      <c r="A2374" s="195">
        <v>2373</v>
      </c>
      <c r="B2374" s="195">
        <v>519037</v>
      </c>
      <c r="C2374" s="195">
        <v>0.81779008519999996</v>
      </c>
      <c r="D2374" s="195">
        <v>3</v>
      </c>
      <c r="E2374" s="195">
        <v>475</v>
      </c>
      <c r="F2374" s="195" t="s">
        <v>6454</v>
      </c>
      <c r="G2374" s="195" t="s">
        <v>20</v>
      </c>
      <c r="H2374" s="195">
        <v>437</v>
      </c>
      <c r="I2374" s="36" t="str">
        <f t="shared" si="37"/>
        <v>Moncrief, Carlos</v>
      </c>
    </row>
    <row r="2375" spans="1:9" x14ac:dyDescent="0.3">
      <c r="A2375" s="195">
        <v>2374</v>
      </c>
      <c r="B2375" s="195">
        <v>666561</v>
      </c>
      <c r="C2375" s="195">
        <v>0.81163418730000003</v>
      </c>
      <c r="D2375" s="195">
        <v>4</v>
      </c>
      <c r="E2375" s="195">
        <v>475</v>
      </c>
      <c r="F2375" s="195" t="s">
        <v>6524</v>
      </c>
      <c r="G2375" s="195" t="s">
        <v>6525</v>
      </c>
      <c r="H2375" s="195">
        <v>326</v>
      </c>
      <c r="I2375" s="36" t="str">
        <f t="shared" si="37"/>
        <v>Hwang, Jae-gyun</v>
      </c>
    </row>
    <row r="2376" spans="1:9" x14ac:dyDescent="0.3">
      <c r="A2376" s="195">
        <v>2375</v>
      </c>
      <c r="B2376" s="195">
        <v>595453</v>
      </c>
      <c r="C2376" s="195">
        <v>0.80877963730000002</v>
      </c>
      <c r="D2376" s="195">
        <v>5</v>
      </c>
      <c r="E2376" s="195">
        <v>475</v>
      </c>
      <c r="F2376" s="195" t="s">
        <v>6491</v>
      </c>
      <c r="G2376" s="195" t="s">
        <v>139</v>
      </c>
      <c r="H2376" s="195">
        <v>721</v>
      </c>
      <c r="I2376" s="36" t="str">
        <f t="shared" si="37"/>
        <v>Wallach, Chad</v>
      </c>
    </row>
    <row r="2377" spans="1:9" x14ac:dyDescent="0.3">
      <c r="A2377" s="195">
        <v>2376</v>
      </c>
      <c r="B2377" s="195">
        <v>493343</v>
      </c>
      <c r="C2377" s="195">
        <v>1</v>
      </c>
      <c r="D2377" s="195">
        <v>1</v>
      </c>
      <c r="E2377" s="195">
        <v>476</v>
      </c>
      <c r="F2377" s="195" t="s">
        <v>4036</v>
      </c>
      <c r="G2377" s="195" t="s">
        <v>332</v>
      </c>
      <c r="H2377" s="195">
        <v>476</v>
      </c>
      <c r="I2377" s="36" t="str">
        <f t="shared" si="37"/>
        <v>Olivera, Hector</v>
      </c>
    </row>
    <row r="2378" spans="1:9" x14ac:dyDescent="0.3">
      <c r="A2378" s="195">
        <v>2377</v>
      </c>
      <c r="B2378" s="195">
        <v>502182</v>
      </c>
      <c r="C2378" s="195">
        <v>0.91385650740000002</v>
      </c>
      <c r="D2378" s="195">
        <v>2</v>
      </c>
      <c r="E2378" s="195">
        <v>476</v>
      </c>
      <c r="F2378" s="195" t="s">
        <v>401</v>
      </c>
      <c r="G2378" s="195" t="s">
        <v>400</v>
      </c>
      <c r="H2378" s="195">
        <v>130</v>
      </c>
      <c r="I2378" s="36" t="str">
        <f t="shared" si="37"/>
        <v>Clevenger, Steve</v>
      </c>
    </row>
    <row r="2379" spans="1:9" x14ac:dyDescent="0.3">
      <c r="A2379" s="195">
        <v>2378</v>
      </c>
      <c r="B2379" s="195">
        <v>543706</v>
      </c>
      <c r="C2379" s="195">
        <v>0.89883074959999998</v>
      </c>
      <c r="D2379" s="195">
        <v>3</v>
      </c>
      <c r="E2379" s="195">
        <v>476</v>
      </c>
      <c r="F2379" s="195" t="s">
        <v>2039</v>
      </c>
      <c r="G2379" s="195" t="s">
        <v>283</v>
      </c>
      <c r="H2379" s="195">
        <v>568</v>
      </c>
      <c r="I2379" s="36" t="str">
        <f t="shared" si="37"/>
        <v>Robertson, Dan</v>
      </c>
    </row>
    <row r="2380" spans="1:9" x14ac:dyDescent="0.3">
      <c r="A2380" s="195">
        <v>2379</v>
      </c>
      <c r="B2380" s="195">
        <v>474865</v>
      </c>
      <c r="C2380" s="195">
        <v>0.88895721439999997</v>
      </c>
      <c r="D2380" s="195">
        <v>4</v>
      </c>
      <c r="E2380" s="195">
        <v>476</v>
      </c>
      <c r="F2380" s="195" t="s">
        <v>5150</v>
      </c>
      <c r="G2380" s="195" t="s">
        <v>31</v>
      </c>
      <c r="H2380" s="195">
        <v>69</v>
      </c>
      <c r="I2380" s="36" t="str">
        <f t="shared" si="37"/>
        <v>Borbon, Julio</v>
      </c>
    </row>
    <row r="2381" spans="1:9" x14ac:dyDescent="0.3">
      <c r="A2381" s="195">
        <v>2380</v>
      </c>
      <c r="B2381" s="195">
        <v>518953</v>
      </c>
      <c r="C2381" s="195">
        <v>0.87246426040000002</v>
      </c>
      <c r="D2381" s="195">
        <v>5</v>
      </c>
      <c r="E2381" s="195">
        <v>476</v>
      </c>
      <c r="F2381" s="195" t="s">
        <v>895</v>
      </c>
      <c r="G2381" s="195" t="s">
        <v>88</v>
      </c>
      <c r="H2381" s="195">
        <v>389</v>
      </c>
      <c r="I2381" s="36" t="str">
        <f t="shared" si="37"/>
        <v>Lough, David</v>
      </c>
    </row>
    <row r="2382" spans="1:9" x14ac:dyDescent="0.3">
      <c r="A2382" s="195">
        <v>2381</v>
      </c>
      <c r="B2382" s="195">
        <v>621566</v>
      </c>
      <c r="C2382" s="195">
        <v>1</v>
      </c>
      <c r="D2382" s="195">
        <v>1</v>
      </c>
      <c r="E2382" s="195">
        <v>477</v>
      </c>
      <c r="F2382" s="195" t="s">
        <v>4524</v>
      </c>
      <c r="G2382" s="195" t="s">
        <v>14</v>
      </c>
      <c r="H2382" s="195">
        <v>477</v>
      </c>
      <c r="I2382" s="36" t="str">
        <f t="shared" si="37"/>
        <v>Olson, Matt</v>
      </c>
    </row>
    <row r="2383" spans="1:9" x14ac:dyDescent="0.3">
      <c r="A2383" s="195">
        <v>2382</v>
      </c>
      <c r="B2383" s="195">
        <v>656555</v>
      </c>
      <c r="C2383" s="195">
        <v>0.92468482610000002</v>
      </c>
      <c r="D2383" s="195">
        <v>2</v>
      </c>
      <c r="E2383" s="195">
        <v>477</v>
      </c>
      <c r="F2383" s="195" t="s">
        <v>6275</v>
      </c>
      <c r="G2383" s="195" t="s">
        <v>6276</v>
      </c>
      <c r="H2383" s="195">
        <v>319</v>
      </c>
      <c r="I2383" s="36" t="str">
        <f t="shared" si="37"/>
        <v>Hoskins, Rhys</v>
      </c>
    </row>
    <row r="2384" spans="1:9" x14ac:dyDescent="0.3">
      <c r="A2384" s="195">
        <v>2383</v>
      </c>
      <c r="B2384" s="195">
        <v>592450</v>
      </c>
      <c r="C2384" s="195">
        <v>0.90721688629999997</v>
      </c>
      <c r="D2384" s="195">
        <v>3</v>
      </c>
      <c r="E2384" s="195">
        <v>477</v>
      </c>
      <c r="F2384" s="195" t="s">
        <v>4616</v>
      </c>
      <c r="G2384" s="195" t="s">
        <v>80</v>
      </c>
      <c r="H2384" s="195">
        <v>349</v>
      </c>
      <c r="I2384" s="36" t="str">
        <f t="shared" si="37"/>
        <v>Judge, Aaron</v>
      </c>
    </row>
    <row r="2385" spans="1:9" x14ac:dyDescent="0.3">
      <c r="A2385" s="195">
        <v>2384</v>
      </c>
      <c r="B2385" s="195">
        <v>656941</v>
      </c>
      <c r="C2385" s="195">
        <v>0.89457285710000001</v>
      </c>
      <c r="D2385" s="195">
        <v>4</v>
      </c>
      <c r="E2385" s="195">
        <v>477</v>
      </c>
      <c r="F2385" s="195" t="s">
        <v>4081</v>
      </c>
      <c r="G2385" s="195" t="s">
        <v>29</v>
      </c>
      <c r="H2385" s="195">
        <v>616</v>
      </c>
      <c r="I2385" s="36" t="str">
        <f t="shared" si="37"/>
        <v>Schwarber, Kyle</v>
      </c>
    </row>
    <row r="2386" spans="1:9" x14ac:dyDescent="0.3">
      <c r="A2386" s="195">
        <v>2385</v>
      </c>
      <c r="B2386" s="195">
        <v>489149</v>
      </c>
      <c r="C2386" s="195">
        <v>0.84362641159999996</v>
      </c>
      <c r="D2386" s="195">
        <v>5</v>
      </c>
      <c r="E2386" s="195">
        <v>477</v>
      </c>
      <c r="F2386" s="195" t="s">
        <v>179</v>
      </c>
      <c r="G2386" s="195" t="s">
        <v>178</v>
      </c>
      <c r="H2386" s="195">
        <v>446</v>
      </c>
      <c r="I2386" s="36" t="str">
        <f t="shared" si="37"/>
        <v>Morrison, Logan</v>
      </c>
    </row>
    <row r="2387" spans="1:9" x14ac:dyDescent="0.3">
      <c r="A2387" s="195">
        <v>2386</v>
      </c>
      <c r="B2387" s="195">
        <v>449181</v>
      </c>
      <c r="C2387" s="195">
        <v>1</v>
      </c>
      <c r="D2387" s="195">
        <v>1</v>
      </c>
      <c r="E2387" s="195">
        <v>478</v>
      </c>
      <c r="F2387" s="195" t="s">
        <v>3904</v>
      </c>
      <c r="G2387" s="195" t="s">
        <v>4039</v>
      </c>
      <c r="H2387" s="195">
        <v>478</v>
      </c>
      <c r="I2387" s="36" t="str">
        <f t="shared" si="37"/>
        <v>Orlando, Paulo</v>
      </c>
    </row>
    <row r="2388" spans="1:9" x14ac:dyDescent="0.3">
      <c r="A2388" s="195">
        <v>2387</v>
      </c>
      <c r="B2388" s="195">
        <v>501571</v>
      </c>
      <c r="C2388" s="195">
        <v>0.90177408339999998</v>
      </c>
      <c r="D2388" s="195">
        <v>2</v>
      </c>
      <c r="E2388" s="195">
        <v>478</v>
      </c>
      <c r="F2388" s="195" t="s">
        <v>2655</v>
      </c>
      <c r="G2388" s="195" t="s">
        <v>189</v>
      </c>
      <c r="H2388" s="195">
        <v>370</v>
      </c>
      <c r="I2388" s="36" t="str">
        <f t="shared" si="37"/>
        <v>Lagares, Juan</v>
      </c>
    </row>
    <row r="2389" spans="1:9" x14ac:dyDescent="0.3">
      <c r="A2389" s="195">
        <v>2388</v>
      </c>
      <c r="B2389" s="195">
        <v>506560</v>
      </c>
      <c r="C2389" s="195">
        <v>0.8586189555</v>
      </c>
      <c r="D2389" s="195">
        <v>3</v>
      </c>
      <c r="E2389" s="195">
        <v>478</v>
      </c>
      <c r="F2389" s="195" t="s">
        <v>531</v>
      </c>
      <c r="G2389" s="195" t="s">
        <v>439</v>
      </c>
      <c r="H2389" s="195">
        <v>23</v>
      </c>
      <c r="I2389" s="36" t="str">
        <f t="shared" si="37"/>
        <v>Amarista, Alexi</v>
      </c>
    </row>
    <row r="2390" spans="1:9" x14ac:dyDescent="0.3">
      <c r="A2390" s="195">
        <v>2389</v>
      </c>
      <c r="B2390" s="195">
        <v>457706</v>
      </c>
      <c r="C2390" s="195">
        <v>0.82595834769999998</v>
      </c>
      <c r="D2390" s="195">
        <v>4</v>
      </c>
      <c r="E2390" s="195">
        <v>478</v>
      </c>
      <c r="F2390" s="195" t="s">
        <v>142</v>
      </c>
      <c r="G2390" s="195" t="s">
        <v>141</v>
      </c>
      <c r="H2390" s="195">
        <v>332</v>
      </c>
      <c r="I2390" s="36" t="str">
        <f t="shared" si="37"/>
        <v>Jackson, Austin</v>
      </c>
    </row>
    <row r="2391" spans="1:9" x14ac:dyDescent="0.3">
      <c r="A2391" s="195">
        <v>2390</v>
      </c>
      <c r="B2391" s="195">
        <v>501255</v>
      </c>
      <c r="C2391" s="195">
        <v>0.81102885089999999</v>
      </c>
      <c r="D2391" s="195">
        <v>5</v>
      </c>
      <c r="E2391" s="195">
        <v>478</v>
      </c>
      <c r="F2391" s="195" t="s">
        <v>3018</v>
      </c>
      <c r="G2391" s="195" t="s">
        <v>380</v>
      </c>
      <c r="H2391" s="195">
        <v>742</v>
      </c>
      <c r="I2391" s="36" t="str">
        <f t="shared" si="37"/>
        <v>Ynoa, Rafael</v>
      </c>
    </row>
    <row r="2392" spans="1:9" x14ac:dyDescent="0.3">
      <c r="A2392" s="195">
        <v>2391</v>
      </c>
      <c r="B2392" s="195">
        <v>542364</v>
      </c>
      <c r="C2392" s="195">
        <v>1</v>
      </c>
      <c r="D2392" s="195">
        <v>1</v>
      </c>
      <c r="E2392" s="195">
        <v>479</v>
      </c>
      <c r="F2392" s="195" t="s">
        <v>967</v>
      </c>
      <c r="G2392" s="195" t="s">
        <v>380</v>
      </c>
      <c r="H2392" s="195">
        <v>479</v>
      </c>
      <c r="I2392" s="36" t="str">
        <f t="shared" si="37"/>
        <v>Ortega, Rafael</v>
      </c>
    </row>
    <row r="2393" spans="1:9" x14ac:dyDescent="0.3">
      <c r="A2393" s="195">
        <v>2392</v>
      </c>
      <c r="B2393" s="195">
        <v>457727</v>
      </c>
      <c r="C2393" s="195">
        <v>0.81078721259999997</v>
      </c>
      <c r="D2393" s="195">
        <v>2</v>
      </c>
      <c r="E2393" s="195">
        <v>479</v>
      </c>
      <c r="F2393" s="195" t="s">
        <v>171</v>
      </c>
      <c r="G2393" s="195" t="s">
        <v>170</v>
      </c>
      <c r="H2393" s="195">
        <v>419</v>
      </c>
      <c r="I2393" s="36" t="str">
        <f t="shared" si="37"/>
        <v>Maybin, Cameron</v>
      </c>
    </row>
    <row r="2394" spans="1:9" x14ac:dyDescent="0.3">
      <c r="A2394" s="195">
        <v>2393</v>
      </c>
      <c r="B2394" s="195">
        <v>519184</v>
      </c>
      <c r="C2394" s="195">
        <v>0.80603062940000003</v>
      </c>
      <c r="D2394" s="195">
        <v>3</v>
      </c>
      <c r="E2394" s="195">
        <v>479</v>
      </c>
      <c r="F2394" s="195" t="s">
        <v>200</v>
      </c>
      <c r="G2394" s="195" t="s">
        <v>107</v>
      </c>
      <c r="H2394" s="195">
        <v>558</v>
      </c>
      <c r="I2394" s="36" t="str">
        <f t="shared" si="37"/>
        <v>Revere, Ben</v>
      </c>
    </row>
    <row r="2395" spans="1:9" x14ac:dyDescent="0.3">
      <c r="A2395" s="195">
        <v>2394</v>
      </c>
      <c r="B2395" s="195">
        <v>491676</v>
      </c>
      <c r="C2395" s="195">
        <v>0.78709388940000002</v>
      </c>
      <c r="D2395" s="195">
        <v>4</v>
      </c>
      <c r="E2395" s="195">
        <v>479</v>
      </c>
      <c r="F2395" s="195" t="s">
        <v>286</v>
      </c>
      <c r="G2395" s="195" t="s">
        <v>3977</v>
      </c>
      <c r="H2395" s="195">
        <v>302</v>
      </c>
      <c r="I2395" s="36" t="str">
        <f t="shared" si="37"/>
        <v>Hernandez, Gorkys</v>
      </c>
    </row>
    <row r="2396" spans="1:9" x14ac:dyDescent="0.3">
      <c r="A2396" s="195">
        <v>2395</v>
      </c>
      <c r="B2396" s="195">
        <v>502481</v>
      </c>
      <c r="C2396" s="195">
        <v>0.77281720980000002</v>
      </c>
      <c r="D2396" s="195">
        <v>5</v>
      </c>
      <c r="E2396" s="195">
        <v>479</v>
      </c>
      <c r="F2396" s="195" t="s">
        <v>97</v>
      </c>
      <c r="G2396" s="195" t="s">
        <v>96</v>
      </c>
      <c r="H2396" s="195">
        <v>192</v>
      </c>
      <c r="I2396" s="36" t="str">
        <f t="shared" si="37"/>
        <v>Dyson, Jarrod</v>
      </c>
    </row>
    <row r="2397" spans="1:9" x14ac:dyDescent="0.3">
      <c r="A2397" s="195">
        <v>2396</v>
      </c>
      <c r="B2397" s="195">
        <v>543611</v>
      </c>
      <c r="C2397" s="195">
        <v>1</v>
      </c>
      <c r="D2397" s="195">
        <v>1</v>
      </c>
      <c r="E2397" s="195">
        <v>480</v>
      </c>
      <c r="F2397" s="195" t="s">
        <v>289</v>
      </c>
      <c r="G2397" s="195" t="s">
        <v>182</v>
      </c>
      <c r="H2397" s="195">
        <v>480</v>
      </c>
      <c r="I2397" s="36" t="str">
        <f t="shared" si="37"/>
        <v>Ortiz, Daniel</v>
      </c>
    </row>
    <row r="2398" spans="1:9" x14ac:dyDescent="0.3">
      <c r="A2398" s="195">
        <v>2397</v>
      </c>
      <c r="B2398" s="195">
        <v>622210</v>
      </c>
      <c r="C2398" s="195">
        <v>0.98643600809999998</v>
      </c>
      <c r="D2398" s="195">
        <v>2</v>
      </c>
      <c r="E2398" s="195">
        <v>480</v>
      </c>
      <c r="F2398" s="195" t="s">
        <v>6653</v>
      </c>
      <c r="G2398" s="195" t="s">
        <v>375</v>
      </c>
      <c r="H2398" s="195">
        <v>491</v>
      </c>
      <c r="I2398" s="36" t="str">
        <f t="shared" si="37"/>
        <v>Parmley, Ian</v>
      </c>
    </row>
    <row r="2399" spans="1:9" x14ac:dyDescent="0.3">
      <c r="A2399" s="195">
        <v>2398</v>
      </c>
      <c r="B2399" s="195">
        <v>607297</v>
      </c>
      <c r="C2399" s="195">
        <v>0.9773724802</v>
      </c>
      <c r="D2399" s="195">
        <v>3</v>
      </c>
      <c r="E2399" s="195">
        <v>480</v>
      </c>
      <c r="F2399" s="195" t="s">
        <v>6442</v>
      </c>
      <c r="G2399" s="195" t="s">
        <v>6443</v>
      </c>
      <c r="H2399" s="195">
        <v>179</v>
      </c>
      <c r="I2399" s="36" t="str">
        <f t="shared" si="37"/>
        <v>Dickson, O'Koyea</v>
      </c>
    </row>
    <row r="2400" spans="1:9" x14ac:dyDescent="0.3">
      <c r="A2400" s="195">
        <v>2399</v>
      </c>
      <c r="B2400" s="195">
        <v>572241</v>
      </c>
      <c r="C2400" s="195">
        <v>0.93804681960000003</v>
      </c>
      <c r="D2400" s="195">
        <v>4</v>
      </c>
      <c r="E2400" s="195">
        <v>480</v>
      </c>
      <c r="F2400" s="195" t="s">
        <v>6651</v>
      </c>
      <c r="G2400" s="195" t="s">
        <v>88</v>
      </c>
      <c r="H2400" s="195">
        <v>724</v>
      </c>
      <c r="I2400" s="36" t="str">
        <f t="shared" si="37"/>
        <v>Washington, David</v>
      </c>
    </row>
    <row r="2401" spans="1:9" x14ac:dyDescent="0.3">
      <c r="A2401" s="195">
        <v>2400</v>
      </c>
      <c r="B2401" s="195">
        <v>570489</v>
      </c>
      <c r="C2401" s="195">
        <v>0.93570051990000003</v>
      </c>
      <c r="D2401" s="195">
        <v>5</v>
      </c>
      <c r="E2401" s="195">
        <v>480</v>
      </c>
      <c r="F2401" s="195" t="s">
        <v>2966</v>
      </c>
      <c r="G2401" s="195" t="s">
        <v>2967</v>
      </c>
      <c r="H2401" s="195">
        <v>12</v>
      </c>
      <c r="I2401" s="36" t="str">
        <f t="shared" si="37"/>
        <v>Alcantara, Arismendy</v>
      </c>
    </row>
    <row r="2402" spans="1:9" x14ac:dyDescent="0.3">
      <c r="A2402" s="195">
        <v>2401</v>
      </c>
      <c r="B2402" s="195">
        <v>591741</v>
      </c>
      <c r="C2402" s="195">
        <v>1</v>
      </c>
      <c r="D2402" s="195">
        <v>1</v>
      </c>
      <c r="E2402" s="195">
        <v>481</v>
      </c>
      <c r="F2402" s="195" t="s">
        <v>4496</v>
      </c>
      <c r="G2402" s="195" t="s">
        <v>15</v>
      </c>
      <c r="H2402" s="195">
        <v>481</v>
      </c>
      <c r="I2402" s="36" t="str">
        <f t="shared" si="37"/>
        <v>Osuna, Jose</v>
      </c>
    </row>
    <row r="2403" spans="1:9" x14ac:dyDescent="0.3">
      <c r="A2403" s="195">
        <v>2402</v>
      </c>
      <c r="B2403" s="195">
        <v>640449</v>
      </c>
      <c r="C2403" s="195">
        <v>0.91606415029999999</v>
      </c>
      <c r="D2403" s="195">
        <v>2</v>
      </c>
      <c r="E2403" s="195">
        <v>481</v>
      </c>
      <c r="F2403" s="195" t="s">
        <v>111</v>
      </c>
      <c r="G2403" s="195" t="s">
        <v>394</v>
      </c>
      <c r="H2403" s="195">
        <v>225</v>
      </c>
      <c r="I2403" s="36" t="str">
        <f t="shared" si="37"/>
        <v>Frazier, Clint</v>
      </c>
    </row>
    <row r="2404" spans="1:9" x14ac:dyDescent="0.3">
      <c r="A2404" s="195">
        <v>2403</v>
      </c>
      <c r="B2404" s="195">
        <v>592206</v>
      </c>
      <c r="C2404" s="195">
        <v>0.84296452399999999</v>
      </c>
      <c r="D2404" s="195">
        <v>3</v>
      </c>
      <c r="E2404" s="195">
        <v>481</v>
      </c>
      <c r="F2404" s="195" t="s">
        <v>866</v>
      </c>
      <c r="G2404" s="195" t="s">
        <v>161</v>
      </c>
      <c r="H2404" s="195">
        <v>115</v>
      </c>
      <c r="I2404" s="36" t="str">
        <f t="shared" si="37"/>
        <v>Castellanos, Nick</v>
      </c>
    </row>
    <row r="2405" spans="1:9" x14ac:dyDescent="0.3">
      <c r="A2405" s="195">
        <v>2404</v>
      </c>
      <c r="B2405" s="195">
        <v>645302</v>
      </c>
      <c r="C2405" s="195">
        <v>0.83803276910000002</v>
      </c>
      <c r="D2405" s="195">
        <v>4</v>
      </c>
      <c r="E2405" s="195">
        <v>481</v>
      </c>
      <c r="F2405" s="195" t="s">
        <v>2476</v>
      </c>
      <c r="G2405" s="195" t="s">
        <v>356</v>
      </c>
      <c r="H2405" s="195">
        <v>573</v>
      </c>
      <c r="I2405" s="36" t="str">
        <f t="shared" si="37"/>
        <v>Robles, Victor</v>
      </c>
    </row>
    <row r="2406" spans="1:9" x14ac:dyDescent="0.3">
      <c r="A2406" s="195">
        <v>2405</v>
      </c>
      <c r="B2406" s="195">
        <v>592696</v>
      </c>
      <c r="C2406" s="195">
        <v>0.81570451079999995</v>
      </c>
      <c r="D2406" s="195">
        <v>5</v>
      </c>
      <c r="E2406" s="195">
        <v>481</v>
      </c>
      <c r="F2406" s="195" t="s">
        <v>342</v>
      </c>
      <c r="G2406" s="195" t="s">
        <v>3280</v>
      </c>
      <c r="H2406" s="195">
        <v>586</v>
      </c>
      <c r="I2406" s="36" t="str">
        <f t="shared" si="37"/>
        <v>Rosario, Eddie</v>
      </c>
    </row>
    <row r="2407" spans="1:9" x14ac:dyDescent="0.3">
      <c r="A2407" s="195">
        <v>2406</v>
      </c>
      <c r="B2407" s="195">
        <v>572008</v>
      </c>
      <c r="C2407" s="195">
        <v>1</v>
      </c>
      <c r="D2407" s="195">
        <v>1</v>
      </c>
      <c r="E2407" s="195">
        <v>482</v>
      </c>
      <c r="F2407" s="195" t="s">
        <v>1972</v>
      </c>
      <c r="G2407" s="195" t="s">
        <v>58</v>
      </c>
      <c r="H2407" s="195">
        <v>482</v>
      </c>
      <c r="I2407" s="36" t="str">
        <f t="shared" si="37"/>
        <v>Owings, Chris</v>
      </c>
    </row>
    <row r="2408" spans="1:9" x14ac:dyDescent="0.3">
      <c r="A2408" s="195">
        <v>2407</v>
      </c>
      <c r="B2408" s="195">
        <v>641313</v>
      </c>
      <c r="C2408" s="195">
        <v>0.92403610869999997</v>
      </c>
      <c r="D2408" s="195">
        <v>2</v>
      </c>
      <c r="E2408" s="195">
        <v>482</v>
      </c>
      <c r="F2408" s="195" t="s">
        <v>13</v>
      </c>
      <c r="G2408" s="195" t="s">
        <v>320</v>
      </c>
      <c r="H2408" s="195">
        <v>25</v>
      </c>
      <c r="I2408" s="36" t="str">
        <f t="shared" si="37"/>
        <v>Anderson, Tim</v>
      </c>
    </row>
    <row r="2409" spans="1:9" x14ac:dyDescent="0.3">
      <c r="A2409" s="195">
        <v>2408</v>
      </c>
      <c r="B2409" s="195">
        <v>520471</v>
      </c>
      <c r="C2409" s="195">
        <v>0.85370904120000002</v>
      </c>
      <c r="D2409" s="195">
        <v>3</v>
      </c>
      <c r="E2409" s="195">
        <v>482</v>
      </c>
      <c r="F2409" s="195" t="s">
        <v>877</v>
      </c>
      <c r="G2409" s="195" t="s">
        <v>301</v>
      </c>
      <c r="H2409" s="195">
        <v>236</v>
      </c>
      <c r="I2409" s="36" t="str">
        <f t="shared" si="37"/>
        <v>Galvis, Freddy</v>
      </c>
    </row>
    <row r="2410" spans="1:9" x14ac:dyDescent="0.3">
      <c r="A2410" s="195">
        <v>2409</v>
      </c>
      <c r="B2410" s="195">
        <v>593160</v>
      </c>
      <c r="C2410" s="195">
        <v>0.84934051129999999</v>
      </c>
      <c r="D2410" s="195">
        <v>4</v>
      </c>
      <c r="E2410" s="195">
        <v>482</v>
      </c>
      <c r="F2410" s="195" t="s">
        <v>5209</v>
      </c>
      <c r="G2410" s="195" t="s">
        <v>5210</v>
      </c>
      <c r="H2410" s="195">
        <v>430</v>
      </c>
      <c r="I2410" s="36" t="str">
        <f t="shared" si="37"/>
        <v>Merrifield, Whit</v>
      </c>
    </row>
    <row r="2411" spans="1:9" x14ac:dyDescent="0.3">
      <c r="A2411" s="195">
        <v>2410</v>
      </c>
      <c r="B2411" s="195">
        <v>501303</v>
      </c>
      <c r="C2411" s="195">
        <v>0.84273518199999997</v>
      </c>
      <c r="D2411" s="195">
        <v>5</v>
      </c>
      <c r="E2411" s="195">
        <v>482</v>
      </c>
      <c r="F2411" s="195" t="s">
        <v>2505</v>
      </c>
      <c r="G2411" s="195" t="s">
        <v>2506</v>
      </c>
      <c r="H2411" s="195">
        <v>7</v>
      </c>
      <c r="I2411" s="36" t="str">
        <f t="shared" si="37"/>
        <v>Adrianza, Ehire</v>
      </c>
    </row>
    <row r="2412" spans="1:9" x14ac:dyDescent="0.3">
      <c r="A2412" s="195">
        <v>2411</v>
      </c>
      <c r="B2412" s="195">
        <v>542303</v>
      </c>
      <c r="C2412" s="195">
        <v>1</v>
      </c>
      <c r="D2412" s="195">
        <v>1</v>
      </c>
      <c r="E2412" s="195">
        <v>483</v>
      </c>
      <c r="F2412" s="195" t="s">
        <v>2513</v>
      </c>
      <c r="G2412" s="195" t="s">
        <v>2514</v>
      </c>
      <c r="H2412" s="195">
        <v>483</v>
      </c>
      <c r="I2412" s="36" t="str">
        <f t="shared" si="37"/>
        <v>Ozuna, Marcell</v>
      </c>
    </row>
    <row r="2413" spans="1:9" x14ac:dyDescent="0.3">
      <c r="A2413" s="195">
        <v>2412</v>
      </c>
      <c r="B2413" s="195">
        <v>543807</v>
      </c>
      <c r="C2413" s="195">
        <v>0.92130980110000005</v>
      </c>
      <c r="D2413" s="195">
        <v>2</v>
      </c>
      <c r="E2413" s="195">
        <v>483</v>
      </c>
      <c r="F2413" s="195" t="s">
        <v>2954</v>
      </c>
      <c r="G2413" s="195" t="s">
        <v>341</v>
      </c>
      <c r="H2413" s="195">
        <v>649</v>
      </c>
      <c r="I2413" s="36" t="str">
        <f t="shared" si="37"/>
        <v>Springer, George</v>
      </c>
    </row>
    <row r="2414" spans="1:9" x14ac:dyDescent="0.3">
      <c r="A2414" s="195">
        <v>2413</v>
      </c>
      <c r="B2414" s="195">
        <v>547989</v>
      </c>
      <c r="C2414" s="195">
        <v>0.90875317099999997</v>
      </c>
      <c r="D2414" s="195">
        <v>3</v>
      </c>
      <c r="E2414" s="195">
        <v>483</v>
      </c>
      <c r="F2414" s="195" t="s">
        <v>8</v>
      </c>
      <c r="G2414" s="195" t="s">
        <v>15</v>
      </c>
      <c r="H2414" s="195">
        <v>1</v>
      </c>
      <c r="I2414" s="36" t="str">
        <f t="shared" si="37"/>
        <v>Abreu, Jose</v>
      </c>
    </row>
    <row r="2415" spans="1:9" x14ac:dyDescent="0.3">
      <c r="A2415" s="195">
        <v>2414</v>
      </c>
      <c r="B2415" s="195">
        <v>543333</v>
      </c>
      <c r="C2415" s="195">
        <v>0.89224988810000005</v>
      </c>
      <c r="D2415" s="195">
        <v>4</v>
      </c>
      <c r="E2415" s="195">
        <v>483</v>
      </c>
      <c r="F2415" s="195" t="s">
        <v>527</v>
      </c>
      <c r="G2415" s="195" t="s">
        <v>47</v>
      </c>
      <c r="H2415" s="195">
        <v>320</v>
      </c>
      <c r="I2415" s="36" t="str">
        <f t="shared" si="37"/>
        <v>Hosmer, Eric</v>
      </c>
    </row>
    <row r="2416" spans="1:9" x14ac:dyDescent="0.3">
      <c r="A2416" s="195">
        <v>2415</v>
      </c>
      <c r="B2416" s="195">
        <v>571448</v>
      </c>
      <c r="C2416" s="195">
        <v>0.88606576969999995</v>
      </c>
      <c r="D2416" s="195">
        <v>5</v>
      </c>
      <c r="E2416" s="195">
        <v>483</v>
      </c>
      <c r="F2416" s="195" t="s">
        <v>2686</v>
      </c>
      <c r="G2416" s="195" t="s">
        <v>198</v>
      </c>
      <c r="H2416" s="195">
        <v>32</v>
      </c>
      <c r="I2416" s="36" t="str">
        <f t="shared" si="37"/>
        <v>Arenado, Nolan</v>
      </c>
    </row>
    <row r="2417" spans="1:9" x14ac:dyDescent="0.3">
      <c r="A2417" s="195">
        <v>2416</v>
      </c>
      <c r="B2417" s="195">
        <v>457574</v>
      </c>
      <c r="C2417" s="195">
        <v>1</v>
      </c>
      <c r="D2417" s="195">
        <v>1</v>
      </c>
      <c r="E2417" s="195">
        <v>484</v>
      </c>
      <c r="F2417" s="195" t="s">
        <v>453</v>
      </c>
      <c r="G2417" s="195" t="s">
        <v>42</v>
      </c>
      <c r="H2417" s="195">
        <v>484</v>
      </c>
      <c r="I2417" s="36" t="str">
        <f t="shared" si="37"/>
        <v>Pacheco, Jordan</v>
      </c>
    </row>
    <row r="2418" spans="1:9" x14ac:dyDescent="0.3">
      <c r="A2418" s="195">
        <v>2417</v>
      </c>
      <c r="B2418" s="195">
        <v>458582</v>
      </c>
      <c r="C2418" s="195">
        <v>0.97036770080000001</v>
      </c>
      <c r="D2418" s="195">
        <v>2</v>
      </c>
      <c r="E2418" s="195">
        <v>484</v>
      </c>
      <c r="F2418" s="195" t="s">
        <v>383</v>
      </c>
      <c r="G2418" s="195" t="s">
        <v>382</v>
      </c>
      <c r="H2418" s="195">
        <v>80</v>
      </c>
      <c r="I2418" s="36" t="str">
        <f t="shared" si="37"/>
        <v>Brignac, Reid</v>
      </c>
    </row>
    <row r="2419" spans="1:9" x14ac:dyDescent="0.3">
      <c r="A2419" s="195">
        <v>2418</v>
      </c>
      <c r="B2419" s="195">
        <v>473724</v>
      </c>
      <c r="C2419" s="195">
        <v>0.94372120230000001</v>
      </c>
      <c r="D2419" s="195">
        <v>3</v>
      </c>
      <c r="E2419" s="195">
        <v>484</v>
      </c>
      <c r="F2419" s="195" t="s">
        <v>900</v>
      </c>
      <c r="G2419" s="195" t="s">
        <v>14</v>
      </c>
      <c r="H2419" s="195">
        <v>421</v>
      </c>
      <c r="I2419" s="36" t="str">
        <f t="shared" si="37"/>
        <v>McBride, Matt</v>
      </c>
    </row>
    <row r="2420" spans="1:9" x14ac:dyDescent="0.3">
      <c r="A2420" s="195">
        <v>2419</v>
      </c>
      <c r="B2420" s="195">
        <v>489365</v>
      </c>
      <c r="C2420" s="195">
        <v>0.91391522790000002</v>
      </c>
      <c r="D2420" s="195">
        <v>4</v>
      </c>
      <c r="E2420" s="195">
        <v>484</v>
      </c>
      <c r="F2420" s="195" t="s">
        <v>484</v>
      </c>
      <c r="G2420" s="195" t="s">
        <v>129</v>
      </c>
      <c r="H2420" s="195">
        <v>675</v>
      </c>
      <c r="I2420" s="36" t="str">
        <f t="shared" si="37"/>
        <v>Thole, Josh</v>
      </c>
    </row>
    <row r="2421" spans="1:9" x14ac:dyDescent="0.3">
      <c r="A2421" s="195">
        <v>2420</v>
      </c>
      <c r="B2421" s="195">
        <v>446192</v>
      </c>
      <c r="C2421" s="195">
        <v>0.90671324519999996</v>
      </c>
      <c r="D2421" s="195">
        <v>5</v>
      </c>
      <c r="E2421" s="195">
        <v>484</v>
      </c>
      <c r="F2421" s="195" t="s">
        <v>176</v>
      </c>
      <c r="G2421" s="195" t="s">
        <v>148</v>
      </c>
      <c r="H2421" s="195">
        <v>440</v>
      </c>
      <c r="I2421" s="36" t="str">
        <f t="shared" si="37"/>
        <v>Moore, Adam</v>
      </c>
    </row>
    <row r="2422" spans="1:9" x14ac:dyDescent="0.3">
      <c r="A2422" s="195">
        <v>2421</v>
      </c>
      <c r="B2422" s="195">
        <v>434636</v>
      </c>
      <c r="C2422" s="195">
        <v>1</v>
      </c>
      <c r="D2422" s="195">
        <v>1</v>
      </c>
      <c r="E2422" s="195">
        <v>485</v>
      </c>
      <c r="F2422" s="195" t="s">
        <v>185</v>
      </c>
      <c r="G2422" s="195" t="s">
        <v>184</v>
      </c>
      <c r="H2422" s="195">
        <v>485</v>
      </c>
      <c r="I2422" s="36" t="str">
        <f t="shared" si="37"/>
        <v>Pagan, Angel</v>
      </c>
    </row>
    <row r="2423" spans="1:9" x14ac:dyDescent="0.3">
      <c r="A2423" s="195">
        <v>2422</v>
      </c>
      <c r="B2423" s="195">
        <v>493114</v>
      </c>
      <c r="C2423" s="195">
        <v>0.93068106719999999</v>
      </c>
      <c r="D2423" s="195">
        <v>2</v>
      </c>
      <c r="E2423" s="195">
        <v>485</v>
      </c>
      <c r="F2423" s="195" t="s">
        <v>933</v>
      </c>
      <c r="G2423" s="195" t="s">
        <v>934</v>
      </c>
      <c r="H2423" s="195">
        <v>29</v>
      </c>
      <c r="I2423" s="36" t="str">
        <f t="shared" si="37"/>
        <v>Aoki, Norichika</v>
      </c>
    </row>
    <row r="2424" spans="1:9" x14ac:dyDescent="0.3">
      <c r="A2424" s="195">
        <v>2423</v>
      </c>
      <c r="B2424" s="195">
        <v>425766</v>
      </c>
      <c r="C2424" s="195">
        <v>0.89703957099999998</v>
      </c>
      <c r="D2424" s="195">
        <v>3</v>
      </c>
      <c r="E2424" s="195">
        <v>485</v>
      </c>
      <c r="F2424" s="195" t="s">
        <v>378</v>
      </c>
      <c r="G2424" s="195" t="s">
        <v>331</v>
      </c>
      <c r="H2424" s="195">
        <v>386</v>
      </c>
      <c r="I2424" s="36" t="str">
        <f t="shared" si="37"/>
        <v>Loney, James</v>
      </c>
    </row>
    <row r="2425" spans="1:9" x14ac:dyDescent="0.3">
      <c r="A2425" s="195">
        <v>2424</v>
      </c>
      <c r="B2425" s="195">
        <v>430910</v>
      </c>
      <c r="C2425" s="195">
        <v>0.89393195459999997</v>
      </c>
      <c r="D2425" s="195">
        <v>4</v>
      </c>
      <c r="E2425" s="195">
        <v>485</v>
      </c>
      <c r="F2425" s="195" t="s">
        <v>352</v>
      </c>
      <c r="G2425" s="195" t="s">
        <v>454</v>
      </c>
      <c r="H2425" s="195">
        <v>498</v>
      </c>
      <c r="I2425" s="36" t="str">
        <f t="shared" si="37"/>
        <v>Pena, Brayan</v>
      </c>
    </row>
    <row r="2426" spans="1:9" x14ac:dyDescent="0.3">
      <c r="A2426" s="195">
        <v>2425</v>
      </c>
      <c r="B2426" s="195">
        <v>435062</v>
      </c>
      <c r="C2426" s="195">
        <v>0.88123058129999998</v>
      </c>
      <c r="D2426" s="195">
        <v>5</v>
      </c>
      <c r="E2426" s="195">
        <v>485</v>
      </c>
      <c r="F2426" s="195" t="s">
        <v>432</v>
      </c>
      <c r="G2426" s="195" t="s">
        <v>431</v>
      </c>
      <c r="H2426" s="195">
        <v>357</v>
      </c>
      <c r="I2426" s="36" t="str">
        <f t="shared" si="37"/>
        <v>Kendrick, Howie</v>
      </c>
    </row>
    <row r="2427" spans="1:9" x14ac:dyDescent="0.3">
      <c r="A2427" s="195">
        <v>2426</v>
      </c>
      <c r="B2427" s="195">
        <v>605412</v>
      </c>
      <c r="C2427" s="195">
        <v>1</v>
      </c>
      <c r="D2427" s="195">
        <v>1</v>
      </c>
      <c r="E2427" s="195">
        <v>486</v>
      </c>
      <c r="F2427" s="195" t="s">
        <v>3015</v>
      </c>
      <c r="G2427" s="195" t="s">
        <v>22</v>
      </c>
      <c r="H2427" s="195">
        <v>486</v>
      </c>
      <c r="I2427" s="36" t="str">
        <f t="shared" si="37"/>
        <v>Panik, Joe</v>
      </c>
    </row>
    <row r="2428" spans="1:9" x14ac:dyDescent="0.3">
      <c r="A2428" s="195">
        <v>2427</v>
      </c>
      <c r="B2428" s="195">
        <v>624428</v>
      </c>
      <c r="C2428" s="195">
        <v>0.89006589660000002</v>
      </c>
      <c r="D2428" s="195">
        <v>2</v>
      </c>
      <c r="E2428" s="195">
        <v>486</v>
      </c>
      <c r="F2428" s="195" t="s">
        <v>111</v>
      </c>
      <c r="G2428" s="195" t="s">
        <v>148</v>
      </c>
      <c r="H2428" s="195">
        <v>224</v>
      </c>
      <c r="I2428" s="36" t="str">
        <f t="shared" si="37"/>
        <v>Frazier, Adam</v>
      </c>
    </row>
    <row r="2429" spans="1:9" x14ac:dyDescent="0.3">
      <c r="A2429" s="195">
        <v>2428</v>
      </c>
      <c r="B2429" s="195">
        <v>543939</v>
      </c>
      <c r="C2429" s="195">
        <v>0.8629476197</v>
      </c>
      <c r="D2429" s="195">
        <v>3</v>
      </c>
      <c r="E2429" s="195">
        <v>486</v>
      </c>
      <c r="F2429" s="195" t="s">
        <v>2518</v>
      </c>
      <c r="G2429" s="195" t="s">
        <v>2519</v>
      </c>
      <c r="H2429" s="195">
        <v>738</v>
      </c>
      <c r="I2429" s="36" t="str">
        <f t="shared" si="37"/>
        <v>Wong, Kolten</v>
      </c>
    </row>
    <row r="2430" spans="1:9" x14ac:dyDescent="0.3">
      <c r="A2430" s="195">
        <v>2429</v>
      </c>
      <c r="B2430" s="195">
        <v>593428</v>
      </c>
      <c r="C2430" s="195">
        <v>0.85572825910000005</v>
      </c>
      <c r="D2430" s="195">
        <v>4</v>
      </c>
      <c r="E2430" s="195">
        <v>486</v>
      </c>
      <c r="F2430" s="195" t="s">
        <v>2536</v>
      </c>
      <c r="G2430" s="195" t="s">
        <v>2537</v>
      </c>
      <c r="H2430" s="195">
        <v>66</v>
      </c>
      <c r="I2430" s="36" t="str">
        <f t="shared" si="37"/>
        <v>Bogaerts, Xander</v>
      </c>
    </row>
    <row r="2431" spans="1:9" x14ac:dyDescent="0.3">
      <c r="A2431" s="195">
        <v>2430</v>
      </c>
      <c r="B2431" s="195">
        <v>592743</v>
      </c>
      <c r="C2431" s="195">
        <v>0.84981773770000002</v>
      </c>
      <c r="D2431" s="195">
        <v>5</v>
      </c>
      <c r="E2431" s="195">
        <v>486</v>
      </c>
      <c r="F2431" s="195" t="s">
        <v>915</v>
      </c>
      <c r="G2431" s="195" t="s">
        <v>916</v>
      </c>
      <c r="H2431" s="195">
        <v>629</v>
      </c>
      <c r="I2431" s="36" t="str">
        <f t="shared" si="37"/>
        <v>Simmons, Andrelton</v>
      </c>
    </row>
    <row r="2432" spans="1:9" x14ac:dyDescent="0.3">
      <c r="A2432" s="195">
        <v>2431</v>
      </c>
      <c r="B2432" s="195">
        <v>517370</v>
      </c>
      <c r="C2432" s="195">
        <v>1</v>
      </c>
      <c r="D2432" s="195">
        <v>1</v>
      </c>
      <c r="E2432" s="195">
        <v>487</v>
      </c>
      <c r="F2432" s="195" t="s">
        <v>381</v>
      </c>
      <c r="G2432" s="195" t="s">
        <v>369</v>
      </c>
      <c r="H2432" s="195">
        <v>487</v>
      </c>
      <c r="I2432" s="36" t="str">
        <f t="shared" si="37"/>
        <v>Paredes, Jimmy</v>
      </c>
    </row>
    <row r="2433" spans="1:9" x14ac:dyDescent="0.3">
      <c r="A2433" s="195">
        <v>2432</v>
      </c>
      <c r="B2433" s="195">
        <v>543329</v>
      </c>
      <c r="C2433" s="195">
        <v>0.9343745282</v>
      </c>
      <c r="D2433" s="195">
        <v>2</v>
      </c>
      <c r="E2433" s="195">
        <v>487</v>
      </c>
      <c r="F2433" s="195" t="s">
        <v>4885</v>
      </c>
      <c r="G2433" s="195" t="s">
        <v>4886</v>
      </c>
      <c r="H2433" s="195">
        <v>318</v>
      </c>
      <c r="I2433" s="36" t="str">
        <f t="shared" si="37"/>
        <v>Hood, Destin</v>
      </c>
    </row>
    <row r="2434" spans="1:9" x14ac:dyDescent="0.3">
      <c r="A2434" s="195">
        <v>2433</v>
      </c>
      <c r="B2434" s="195">
        <v>592731</v>
      </c>
      <c r="C2434" s="195">
        <v>0.87237457200000001</v>
      </c>
      <c r="D2434" s="195">
        <v>3</v>
      </c>
      <c r="E2434" s="195">
        <v>487</v>
      </c>
      <c r="F2434" s="195" t="s">
        <v>4857</v>
      </c>
      <c r="G2434" s="195" t="s">
        <v>400</v>
      </c>
      <c r="H2434" s="195">
        <v>622</v>
      </c>
      <c r="I2434" s="36" t="str">
        <f t="shared" si="37"/>
        <v>Selsky, Steve</v>
      </c>
    </row>
    <row r="2435" spans="1:9" x14ac:dyDescent="0.3">
      <c r="A2435" s="195">
        <v>2434</v>
      </c>
      <c r="B2435" s="195">
        <v>518490</v>
      </c>
      <c r="C2435" s="195">
        <v>0.86474587970000005</v>
      </c>
      <c r="D2435" s="195">
        <v>4</v>
      </c>
      <c r="E2435" s="195">
        <v>487</v>
      </c>
      <c r="F2435" s="195" t="s">
        <v>2987</v>
      </c>
      <c r="G2435" s="195" t="s">
        <v>889</v>
      </c>
      <c r="H2435" s="195">
        <v>79</v>
      </c>
      <c r="I2435" s="36" t="str">
        <f t="shared" ref="I2435:I2498" si="38">F2435&amp;", "&amp;G2435</f>
        <v>Brentz, Bryce</v>
      </c>
    </row>
    <row r="2436" spans="1:9" x14ac:dyDescent="0.3">
      <c r="A2436" s="195">
        <v>2435</v>
      </c>
      <c r="B2436" s="195">
        <v>572019</v>
      </c>
      <c r="C2436" s="195">
        <v>0.86385398950000003</v>
      </c>
      <c r="D2436" s="195">
        <v>5</v>
      </c>
      <c r="E2436" s="195">
        <v>487</v>
      </c>
      <c r="F2436" s="195" t="s">
        <v>2982</v>
      </c>
      <c r="G2436" s="195" t="s">
        <v>107</v>
      </c>
      <c r="H2436" s="195">
        <v>494</v>
      </c>
      <c r="I2436" s="36" t="str">
        <f t="shared" si="38"/>
        <v>Paulsen, Ben</v>
      </c>
    </row>
    <row r="2437" spans="1:9" x14ac:dyDescent="0.3">
      <c r="A2437" s="195">
        <v>2436</v>
      </c>
      <c r="B2437" s="195">
        <v>666560</v>
      </c>
      <c r="C2437" s="195">
        <v>1</v>
      </c>
      <c r="D2437" s="195">
        <v>1</v>
      </c>
      <c r="E2437" s="195">
        <v>488</v>
      </c>
      <c r="F2437" s="195" t="s">
        <v>4636</v>
      </c>
      <c r="G2437" s="195" t="s">
        <v>5226</v>
      </c>
      <c r="H2437" s="195">
        <v>488</v>
      </c>
      <c r="I2437" s="36" t="str">
        <f t="shared" si="38"/>
        <v>Park, Byung Ho</v>
      </c>
    </row>
    <row r="2438" spans="1:9" x14ac:dyDescent="0.3">
      <c r="A2438" s="195">
        <v>2437</v>
      </c>
      <c r="B2438" s="195">
        <v>458675</v>
      </c>
      <c r="C2438" s="195">
        <v>0.95351119120000005</v>
      </c>
      <c r="D2438" s="195">
        <v>2</v>
      </c>
      <c r="E2438" s="195">
        <v>488</v>
      </c>
      <c r="F2438" s="195" t="s">
        <v>196</v>
      </c>
      <c r="G2438" s="195" t="s">
        <v>195</v>
      </c>
      <c r="H2438" s="195">
        <v>545</v>
      </c>
      <c r="I2438" s="36" t="str">
        <f t="shared" si="38"/>
        <v>Rasmus, Colby</v>
      </c>
    </row>
    <row r="2439" spans="1:9" x14ac:dyDescent="0.3">
      <c r="A2439" s="195">
        <v>2438</v>
      </c>
      <c r="B2439" s="195">
        <v>543302</v>
      </c>
      <c r="C2439" s="195">
        <v>0.93073236250000002</v>
      </c>
      <c r="D2439" s="195">
        <v>3</v>
      </c>
      <c r="E2439" s="195">
        <v>488</v>
      </c>
      <c r="F2439" s="195" t="s">
        <v>952</v>
      </c>
      <c r="G2439" s="195" t="s">
        <v>58</v>
      </c>
      <c r="H2439" s="195">
        <v>307</v>
      </c>
      <c r="I2439" s="36" t="str">
        <f t="shared" si="38"/>
        <v>Herrmann, Chris</v>
      </c>
    </row>
    <row r="2440" spans="1:9" x14ac:dyDescent="0.3">
      <c r="A2440" s="195">
        <v>2439</v>
      </c>
      <c r="B2440" s="195">
        <v>518649</v>
      </c>
      <c r="C2440" s="195">
        <v>0.91750337270000004</v>
      </c>
      <c r="D2440" s="195">
        <v>4</v>
      </c>
      <c r="E2440" s="195">
        <v>488</v>
      </c>
      <c r="F2440" s="195" t="s">
        <v>4613</v>
      </c>
      <c r="G2440" s="195" t="s">
        <v>55</v>
      </c>
      <c r="H2440" s="195">
        <v>194</v>
      </c>
      <c r="I2440" s="36" t="str">
        <f t="shared" si="38"/>
        <v>Eibner, Brett</v>
      </c>
    </row>
    <row r="2441" spans="1:9" x14ac:dyDescent="0.3">
      <c r="A2441" s="195">
        <v>2440</v>
      </c>
      <c r="B2441" s="195">
        <v>474892</v>
      </c>
      <c r="C2441" s="195">
        <v>0.90960513430000001</v>
      </c>
      <c r="D2441" s="195">
        <v>5</v>
      </c>
      <c r="E2441" s="195">
        <v>488</v>
      </c>
      <c r="F2441" s="195" t="s">
        <v>59</v>
      </c>
      <c r="G2441" s="195" t="s">
        <v>58</v>
      </c>
      <c r="H2441" s="195">
        <v>113</v>
      </c>
      <c r="I2441" s="36" t="str">
        <f t="shared" si="38"/>
        <v>Carter, Chris</v>
      </c>
    </row>
    <row r="2442" spans="1:9" x14ac:dyDescent="0.3">
      <c r="A2442" s="195">
        <v>2441</v>
      </c>
      <c r="B2442" s="195">
        <v>592620</v>
      </c>
      <c r="C2442" s="195">
        <v>1</v>
      </c>
      <c r="D2442" s="195">
        <v>1</v>
      </c>
      <c r="E2442" s="195">
        <v>489</v>
      </c>
      <c r="F2442" s="195" t="s">
        <v>1992</v>
      </c>
      <c r="G2442" s="195" t="s">
        <v>3333</v>
      </c>
      <c r="H2442" s="195">
        <v>489</v>
      </c>
      <c r="I2442" s="36" t="str">
        <f t="shared" si="38"/>
        <v>Parker, Jarrett</v>
      </c>
    </row>
    <row r="2443" spans="1:9" x14ac:dyDescent="0.3">
      <c r="A2443" s="195">
        <v>2442</v>
      </c>
      <c r="B2443" s="195">
        <v>542583</v>
      </c>
      <c r="C2443" s="195">
        <v>0.85766010420000005</v>
      </c>
      <c r="D2443" s="195">
        <v>2</v>
      </c>
      <c r="E2443" s="195">
        <v>489</v>
      </c>
      <c r="F2443" s="195" t="s">
        <v>2962</v>
      </c>
      <c r="G2443" s="195" t="s">
        <v>103</v>
      </c>
      <c r="H2443" s="195">
        <v>8</v>
      </c>
      <c r="I2443" s="36" t="str">
        <f t="shared" si="38"/>
        <v>Aguilar, Jesus</v>
      </c>
    </row>
    <row r="2444" spans="1:9" x14ac:dyDescent="0.3">
      <c r="A2444" s="195">
        <v>2443</v>
      </c>
      <c r="B2444" s="195">
        <v>543329</v>
      </c>
      <c r="C2444" s="195">
        <v>0.85048491479999999</v>
      </c>
      <c r="D2444" s="195">
        <v>3</v>
      </c>
      <c r="E2444" s="195">
        <v>489</v>
      </c>
      <c r="F2444" s="195" t="s">
        <v>4885</v>
      </c>
      <c r="G2444" s="195" t="s">
        <v>4886</v>
      </c>
      <c r="H2444" s="195">
        <v>318</v>
      </c>
      <c r="I2444" s="36" t="str">
        <f t="shared" si="38"/>
        <v>Hood, Destin</v>
      </c>
    </row>
    <row r="2445" spans="1:9" x14ac:dyDescent="0.3">
      <c r="A2445" s="195">
        <v>2444</v>
      </c>
      <c r="B2445" s="195">
        <v>476633</v>
      </c>
      <c r="C2445" s="195">
        <v>0.83268361280000003</v>
      </c>
      <c r="D2445" s="195">
        <v>4</v>
      </c>
      <c r="E2445" s="195">
        <v>489</v>
      </c>
      <c r="F2445" s="195" t="s">
        <v>358</v>
      </c>
      <c r="G2445" s="195" t="s">
        <v>58</v>
      </c>
      <c r="H2445" s="195">
        <v>490</v>
      </c>
      <c r="I2445" s="36" t="str">
        <f t="shared" si="38"/>
        <v>Parmelee, Chris</v>
      </c>
    </row>
    <row r="2446" spans="1:9" x14ac:dyDescent="0.3">
      <c r="A2446" s="195">
        <v>2445</v>
      </c>
      <c r="B2446" s="195">
        <v>518649</v>
      </c>
      <c r="C2446" s="195">
        <v>0.77281048279999998</v>
      </c>
      <c r="D2446" s="195">
        <v>5</v>
      </c>
      <c r="E2446" s="195">
        <v>489</v>
      </c>
      <c r="F2446" s="195" t="s">
        <v>4613</v>
      </c>
      <c r="G2446" s="195" t="s">
        <v>55</v>
      </c>
      <c r="H2446" s="195">
        <v>194</v>
      </c>
      <c r="I2446" s="36" t="str">
        <f t="shared" si="38"/>
        <v>Eibner, Brett</v>
      </c>
    </row>
    <row r="2447" spans="1:9" x14ac:dyDescent="0.3">
      <c r="A2447" s="195">
        <v>2446</v>
      </c>
      <c r="B2447" s="195">
        <v>476633</v>
      </c>
      <c r="C2447" s="195">
        <v>1</v>
      </c>
      <c r="D2447" s="195">
        <v>1</v>
      </c>
      <c r="E2447" s="195">
        <v>490</v>
      </c>
      <c r="F2447" s="195" t="s">
        <v>358</v>
      </c>
      <c r="G2447" s="195" t="s">
        <v>58</v>
      </c>
      <c r="H2447" s="195">
        <v>490</v>
      </c>
      <c r="I2447" s="36" t="str">
        <f t="shared" si="38"/>
        <v>Parmelee, Chris</v>
      </c>
    </row>
    <row r="2448" spans="1:9" x14ac:dyDescent="0.3">
      <c r="A2448" s="195">
        <v>2447</v>
      </c>
      <c r="B2448" s="195">
        <v>474319</v>
      </c>
      <c r="C2448" s="195">
        <v>0.88491539870000002</v>
      </c>
      <c r="D2448" s="195">
        <v>2</v>
      </c>
      <c r="E2448" s="195">
        <v>490</v>
      </c>
      <c r="F2448" s="195" t="s">
        <v>218</v>
      </c>
      <c r="G2448" s="195" t="s">
        <v>18</v>
      </c>
      <c r="H2448" s="195">
        <v>640</v>
      </c>
      <c r="I2448" s="36" t="str">
        <f t="shared" si="38"/>
        <v>Snyder, Brandon</v>
      </c>
    </row>
    <row r="2449" spans="1:9" x14ac:dyDescent="0.3">
      <c r="A2449" s="195">
        <v>2448</v>
      </c>
      <c r="B2449" s="195">
        <v>592192</v>
      </c>
      <c r="C2449" s="195">
        <v>0.86733952079999999</v>
      </c>
      <c r="D2449" s="195">
        <v>3</v>
      </c>
      <c r="E2449" s="195">
        <v>490</v>
      </c>
      <c r="F2449" s="195" t="s">
        <v>3906</v>
      </c>
      <c r="G2449" s="195" t="s">
        <v>155</v>
      </c>
      <c r="H2449" s="195">
        <v>107</v>
      </c>
      <c r="I2449" s="36" t="str">
        <f t="shared" si="38"/>
        <v>Canha, Mark</v>
      </c>
    </row>
    <row r="2450" spans="1:9" x14ac:dyDescent="0.3">
      <c r="A2450" s="195">
        <v>2449</v>
      </c>
      <c r="B2450" s="195">
        <v>592620</v>
      </c>
      <c r="C2450" s="195">
        <v>0.83268361280000003</v>
      </c>
      <c r="D2450" s="195">
        <v>4</v>
      </c>
      <c r="E2450" s="195">
        <v>490</v>
      </c>
      <c r="F2450" s="195" t="s">
        <v>1992</v>
      </c>
      <c r="G2450" s="195" t="s">
        <v>3333</v>
      </c>
      <c r="H2450" s="195">
        <v>489</v>
      </c>
      <c r="I2450" s="36" t="str">
        <f t="shared" si="38"/>
        <v>Parker, Jarrett</v>
      </c>
    </row>
    <row r="2451" spans="1:9" x14ac:dyDescent="0.3">
      <c r="A2451" s="195">
        <v>2450</v>
      </c>
      <c r="B2451" s="195">
        <v>605125</v>
      </c>
      <c r="C2451" s="195">
        <v>0.80386999599999998</v>
      </c>
      <c r="D2451" s="195">
        <v>5</v>
      </c>
      <c r="E2451" s="195">
        <v>490</v>
      </c>
      <c r="F2451" s="195" t="s">
        <v>2504</v>
      </c>
      <c r="G2451" s="195" t="s">
        <v>205</v>
      </c>
      <c r="H2451" s="195">
        <v>34</v>
      </c>
      <c r="I2451" s="36" t="str">
        <f t="shared" si="38"/>
        <v>Asche, Cody</v>
      </c>
    </row>
    <row r="2452" spans="1:9" x14ac:dyDescent="0.3">
      <c r="A2452" s="195">
        <v>2451</v>
      </c>
      <c r="B2452" s="195">
        <v>622210</v>
      </c>
      <c r="C2452" s="195">
        <v>1</v>
      </c>
      <c r="D2452" s="195">
        <v>1</v>
      </c>
      <c r="E2452" s="195">
        <v>491</v>
      </c>
      <c r="F2452" s="195" t="s">
        <v>6653</v>
      </c>
      <c r="G2452" s="195" t="s">
        <v>375</v>
      </c>
      <c r="H2452" s="195">
        <v>491</v>
      </c>
      <c r="I2452" s="36" t="str">
        <f t="shared" si="38"/>
        <v>Parmley, Ian</v>
      </c>
    </row>
    <row r="2453" spans="1:9" x14ac:dyDescent="0.3">
      <c r="A2453" s="195">
        <v>2452</v>
      </c>
      <c r="B2453" s="195">
        <v>543611</v>
      </c>
      <c r="C2453" s="195">
        <v>0.98643600809999998</v>
      </c>
      <c r="D2453" s="195">
        <v>2</v>
      </c>
      <c r="E2453" s="195">
        <v>491</v>
      </c>
      <c r="F2453" s="195" t="s">
        <v>289</v>
      </c>
      <c r="G2453" s="195" t="s">
        <v>182</v>
      </c>
      <c r="H2453" s="195">
        <v>480</v>
      </c>
      <c r="I2453" s="36" t="str">
        <f t="shared" si="38"/>
        <v>Ortiz, Daniel</v>
      </c>
    </row>
    <row r="2454" spans="1:9" x14ac:dyDescent="0.3">
      <c r="A2454" s="195">
        <v>2453</v>
      </c>
      <c r="B2454" s="195">
        <v>607297</v>
      </c>
      <c r="C2454" s="195">
        <v>0.97205262960000005</v>
      </c>
      <c r="D2454" s="195">
        <v>3</v>
      </c>
      <c r="E2454" s="195">
        <v>491</v>
      </c>
      <c r="F2454" s="195" t="s">
        <v>6442</v>
      </c>
      <c r="G2454" s="195" t="s">
        <v>6443</v>
      </c>
      <c r="H2454" s="195">
        <v>179</v>
      </c>
      <c r="I2454" s="36" t="str">
        <f t="shared" si="38"/>
        <v>Dickson, O'Koyea</v>
      </c>
    </row>
    <row r="2455" spans="1:9" x14ac:dyDescent="0.3">
      <c r="A2455" s="195">
        <v>2454</v>
      </c>
      <c r="B2455" s="195">
        <v>543089</v>
      </c>
      <c r="C2455" s="195">
        <v>0.95128003849999998</v>
      </c>
      <c r="D2455" s="195">
        <v>4</v>
      </c>
      <c r="E2455" s="195">
        <v>491</v>
      </c>
      <c r="F2455" s="195" t="s">
        <v>85</v>
      </c>
      <c r="G2455" s="195" t="s">
        <v>227</v>
      </c>
      <c r="H2455" s="195">
        <v>164</v>
      </c>
      <c r="I2455" s="36" t="str">
        <f t="shared" si="38"/>
        <v>Davis, Taylor</v>
      </c>
    </row>
    <row r="2456" spans="1:9" x14ac:dyDescent="0.3">
      <c r="A2456" s="195">
        <v>2455</v>
      </c>
      <c r="B2456" s="195">
        <v>534606</v>
      </c>
      <c r="C2456" s="195">
        <v>0.94937502760000003</v>
      </c>
      <c r="D2456" s="195">
        <v>5</v>
      </c>
      <c r="E2456" s="195">
        <v>491</v>
      </c>
      <c r="F2456" s="195" t="s">
        <v>4001</v>
      </c>
      <c r="G2456" s="195" t="s">
        <v>38</v>
      </c>
      <c r="H2456" s="195">
        <v>368</v>
      </c>
      <c r="I2456" s="36" t="str">
        <f t="shared" si="38"/>
        <v>LaMarre, Ryan</v>
      </c>
    </row>
    <row r="2457" spans="1:9" x14ac:dyDescent="0.3">
      <c r="A2457" s="195">
        <v>2456</v>
      </c>
      <c r="B2457" s="195">
        <v>467827</v>
      </c>
      <c r="C2457" s="195">
        <v>1</v>
      </c>
      <c r="D2457" s="195">
        <v>1</v>
      </c>
      <c r="E2457" s="195">
        <v>492</v>
      </c>
      <c r="F2457" s="195" t="s">
        <v>187</v>
      </c>
      <c r="G2457" s="195" t="s">
        <v>186</v>
      </c>
      <c r="H2457" s="195">
        <v>492</v>
      </c>
      <c r="I2457" s="36" t="str">
        <f t="shared" si="38"/>
        <v>Parra, Gerardo</v>
      </c>
    </row>
    <row r="2458" spans="1:9" x14ac:dyDescent="0.3">
      <c r="A2458" s="195">
        <v>2457</v>
      </c>
      <c r="B2458" s="195">
        <v>502082</v>
      </c>
      <c r="C2458" s="195">
        <v>0.90413475430000001</v>
      </c>
      <c r="D2458" s="195">
        <v>2</v>
      </c>
      <c r="E2458" s="195">
        <v>492</v>
      </c>
      <c r="F2458" s="195" t="s">
        <v>387</v>
      </c>
      <c r="G2458" s="195" t="s">
        <v>386</v>
      </c>
      <c r="H2458" s="195">
        <v>127</v>
      </c>
      <c r="I2458" s="36" t="str">
        <f t="shared" si="38"/>
        <v>Chisenhall, Lonnie</v>
      </c>
    </row>
    <row r="2459" spans="1:9" x14ac:dyDescent="0.3">
      <c r="A2459" s="195">
        <v>2458</v>
      </c>
      <c r="B2459" s="195">
        <v>608061</v>
      </c>
      <c r="C2459" s="195">
        <v>0.88557539709999999</v>
      </c>
      <c r="D2459" s="195">
        <v>3</v>
      </c>
      <c r="E2459" s="195">
        <v>492</v>
      </c>
      <c r="F2459" s="195" t="s">
        <v>202</v>
      </c>
      <c r="G2459" s="195" t="s">
        <v>5077</v>
      </c>
      <c r="H2459" s="195">
        <v>565</v>
      </c>
      <c r="I2459" s="36" t="str">
        <f t="shared" si="38"/>
        <v>Rivera, T. J.</v>
      </c>
    </row>
    <row r="2460" spans="1:9" x14ac:dyDescent="0.3">
      <c r="A2460" s="195">
        <v>2459</v>
      </c>
      <c r="B2460" s="195">
        <v>543877</v>
      </c>
      <c r="C2460" s="195">
        <v>0.85565967350000005</v>
      </c>
      <c r="D2460" s="195">
        <v>4</v>
      </c>
      <c r="E2460" s="195">
        <v>492</v>
      </c>
      <c r="F2460" s="195" t="s">
        <v>2986</v>
      </c>
      <c r="G2460" s="195" t="s">
        <v>64</v>
      </c>
      <c r="H2460" s="195">
        <v>706</v>
      </c>
      <c r="I2460" s="36" t="str">
        <f t="shared" si="38"/>
        <v>Vazquez, Christian</v>
      </c>
    </row>
    <row r="2461" spans="1:9" x14ac:dyDescent="0.3">
      <c r="A2461" s="195">
        <v>2460</v>
      </c>
      <c r="B2461" s="195">
        <v>607345</v>
      </c>
      <c r="C2461" s="195">
        <v>0.83469176040000004</v>
      </c>
      <c r="D2461" s="195">
        <v>5</v>
      </c>
      <c r="E2461" s="195">
        <v>492</v>
      </c>
      <c r="F2461" s="195" t="s">
        <v>216</v>
      </c>
      <c r="G2461" s="195" t="s">
        <v>5190</v>
      </c>
      <c r="H2461" s="195">
        <v>634</v>
      </c>
      <c r="I2461" s="36" t="str">
        <f t="shared" si="38"/>
        <v>Smith, Kevan</v>
      </c>
    </row>
    <row r="2462" spans="1:9" x14ac:dyDescent="0.3">
      <c r="A2462" s="195">
        <v>2461</v>
      </c>
      <c r="B2462" s="195">
        <v>641958</v>
      </c>
      <c r="C2462" s="195">
        <v>1</v>
      </c>
      <c r="D2462" s="195">
        <v>1</v>
      </c>
      <c r="E2462" s="195">
        <v>493</v>
      </c>
      <c r="F2462" s="195" t="s">
        <v>3373</v>
      </c>
      <c r="G2462" s="195" t="s">
        <v>42</v>
      </c>
      <c r="H2462" s="195">
        <v>493</v>
      </c>
      <c r="I2462" s="36" t="str">
        <f t="shared" si="38"/>
        <v>Patterson, Jordan</v>
      </c>
    </row>
    <row r="2463" spans="1:9" x14ac:dyDescent="0.3">
      <c r="A2463" s="195">
        <v>2462</v>
      </c>
      <c r="B2463" s="195">
        <v>596103</v>
      </c>
      <c r="C2463" s="195">
        <v>0.84817830429999996</v>
      </c>
      <c r="D2463" s="195">
        <v>2</v>
      </c>
      <c r="E2463" s="195">
        <v>493</v>
      </c>
      <c r="F2463" s="195" t="s">
        <v>6377</v>
      </c>
      <c r="G2463" s="195" t="s">
        <v>141</v>
      </c>
      <c r="H2463" s="195">
        <v>631</v>
      </c>
      <c r="I2463" s="36" t="str">
        <f t="shared" si="38"/>
        <v>Slater, Austin</v>
      </c>
    </row>
    <row r="2464" spans="1:9" x14ac:dyDescent="0.3">
      <c r="A2464" s="195">
        <v>2463</v>
      </c>
      <c r="B2464" s="195">
        <v>547957</v>
      </c>
      <c r="C2464" s="195">
        <v>0.82290647459999999</v>
      </c>
      <c r="D2464" s="195">
        <v>3</v>
      </c>
      <c r="E2464" s="195">
        <v>493</v>
      </c>
      <c r="F2464" s="195" t="s">
        <v>4614</v>
      </c>
      <c r="G2464" s="195" t="s">
        <v>5116</v>
      </c>
      <c r="H2464" s="195">
        <v>360</v>
      </c>
      <c r="I2464" s="36" t="str">
        <f t="shared" si="38"/>
        <v>Kim, Hyun Soo</v>
      </c>
    </row>
    <row r="2465" spans="1:9" x14ac:dyDescent="0.3">
      <c r="A2465" s="195">
        <v>2464</v>
      </c>
      <c r="B2465" s="195">
        <v>621471</v>
      </c>
      <c r="C2465" s="195">
        <v>0.80262782470000005</v>
      </c>
      <c r="D2465" s="195">
        <v>4</v>
      </c>
      <c r="E2465" s="195">
        <v>493</v>
      </c>
      <c r="F2465" s="195" t="s">
        <v>6602</v>
      </c>
      <c r="G2465" s="195" t="s">
        <v>6603</v>
      </c>
      <c r="H2465" s="195">
        <v>532</v>
      </c>
      <c r="I2465" s="36" t="str">
        <f t="shared" si="38"/>
        <v>Powell, Boog</v>
      </c>
    </row>
    <row r="2466" spans="1:9" x14ac:dyDescent="0.3">
      <c r="A2466" s="195">
        <v>2465</v>
      </c>
      <c r="B2466" s="195">
        <v>642423</v>
      </c>
      <c r="C2466" s="195">
        <v>0.79847593360000002</v>
      </c>
      <c r="D2466" s="195">
        <v>5</v>
      </c>
      <c r="E2466" s="195">
        <v>493</v>
      </c>
      <c r="F2466" s="195" t="s">
        <v>6281</v>
      </c>
      <c r="G2466" s="195" t="s">
        <v>6282</v>
      </c>
      <c r="H2466" s="195">
        <v>628</v>
      </c>
      <c r="I2466" s="36" t="str">
        <f t="shared" si="38"/>
        <v>Sierra, Magneuris</v>
      </c>
    </row>
    <row r="2467" spans="1:9" x14ac:dyDescent="0.3">
      <c r="A2467" s="195">
        <v>2466</v>
      </c>
      <c r="B2467" s="195">
        <v>572019</v>
      </c>
      <c r="C2467" s="195">
        <v>1</v>
      </c>
      <c r="D2467" s="195">
        <v>1</v>
      </c>
      <c r="E2467" s="195">
        <v>494</v>
      </c>
      <c r="F2467" s="195" t="s">
        <v>2982</v>
      </c>
      <c r="G2467" s="195" t="s">
        <v>107</v>
      </c>
      <c r="H2467" s="195">
        <v>494</v>
      </c>
      <c r="I2467" s="36" t="str">
        <f t="shared" si="38"/>
        <v>Paulsen, Ben</v>
      </c>
    </row>
    <row r="2468" spans="1:9" x14ac:dyDescent="0.3">
      <c r="A2468" s="195">
        <v>2467</v>
      </c>
      <c r="B2468" s="195">
        <v>645848</v>
      </c>
      <c r="C2468" s="195">
        <v>0.87926097089999999</v>
      </c>
      <c r="D2468" s="195">
        <v>2</v>
      </c>
      <c r="E2468" s="195">
        <v>494</v>
      </c>
      <c r="F2468" s="195" t="s">
        <v>368</v>
      </c>
      <c r="G2468" s="195" t="s">
        <v>3863</v>
      </c>
      <c r="H2468" s="195">
        <v>21</v>
      </c>
      <c r="I2468" s="36" t="str">
        <f t="shared" si="38"/>
        <v>Alvarez, Dariel</v>
      </c>
    </row>
    <row r="2469" spans="1:9" x14ac:dyDescent="0.3">
      <c r="A2469" s="195">
        <v>2468</v>
      </c>
      <c r="B2469" s="195">
        <v>517370</v>
      </c>
      <c r="C2469" s="195">
        <v>0.86385398950000003</v>
      </c>
      <c r="D2469" s="195">
        <v>3</v>
      </c>
      <c r="E2469" s="195">
        <v>494</v>
      </c>
      <c r="F2469" s="195" t="s">
        <v>381</v>
      </c>
      <c r="G2469" s="195" t="s">
        <v>369</v>
      </c>
      <c r="H2469" s="195">
        <v>487</v>
      </c>
      <c r="I2469" s="36" t="str">
        <f t="shared" si="38"/>
        <v>Paredes, Jimmy</v>
      </c>
    </row>
    <row r="2470" spans="1:9" x14ac:dyDescent="0.3">
      <c r="A2470" s="195">
        <v>2469</v>
      </c>
      <c r="B2470" s="195">
        <v>552662</v>
      </c>
      <c r="C2470" s="195">
        <v>0.85752388749999997</v>
      </c>
      <c r="D2470" s="195">
        <v>4</v>
      </c>
      <c r="E2470" s="195">
        <v>494</v>
      </c>
      <c r="F2470" s="195" t="s">
        <v>2030</v>
      </c>
      <c r="G2470" s="195" t="s">
        <v>2958</v>
      </c>
      <c r="H2470" s="195">
        <v>579</v>
      </c>
      <c r="I2470" s="36" t="str">
        <f t="shared" si="38"/>
        <v>Romero, Stefen</v>
      </c>
    </row>
    <row r="2471" spans="1:9" x14ac:dyDescent="0.3">
      <c r="A2471" s="195">
        <v>2470</v>
      </c>
      <c r="B2471" s="195">
        <v>543329</v>
      </c>
      <c r="C2471" s="195">
        <v>0.82605919319999999</v>
      </c>
      <c r="D2471" s="195">
        <v>5</v>
      </c>
      <c r="E2471" s="195">
        <v>494</v>
      </c>
      <c r="F2471" s="195" t="s">
        <v>4885</v>
      </c>
      <c r="G2471" s="195" t="s">
        <v>4886</v>
      </c>
      <c r="H2471" s="195">
        <v>318</v>
      </c>
      <c r="I2471" s="36" t="str">
        <f t="shared" si="38"/>
        <v>Hood, Destin</v>
      </c>
    </row>
    <row r="2472" spans="1:9" x14ac:dyDescent="0.3">
      <c r="A2472" s="195">
        <v>2471</v>
      </c>
      <c r="B2472" s="195">
        <v>456665</v>
      </c>
      <c r="C2472" s="195">
        <v>1</v>
      </c>
      <c r="D2472" s="195">
        <v>1</v>
      </c>
      <c r="E2472" s="195">
        <v>495</v>
      </c>
      <c r="F2472" s="195" t="s">
        <v>330</v>
      </c>
      <c r="G2472" s="195" t="s">
        <v>274</v>
      </c>
      <c r="H2472" s="195">
        <v>495</v>
      </c>
      <c r="I2472" s="36" t="str">
        <f t="shared" si="38"/>
        <v>Pearce, Steven</v>
      </c>
    </row>
    <row r="2473" spans="1:9" x14ac:dyDescent="0.3">
      <c r="A2473" s="195">
        <v>2472</v>
      </c>
      <c r="B2473" s="195">
        <v>452252</v>
      </c>
      <c r="C2473" s="195">
        <v>0.93761138070000005</v>
      </c>
      <c r="D2473" s="195">
        <v>2</v>
      </c>
      <c r="E2473" s="195">
        <v>495</v>
      </c>
      <c r="F2473" s="195" t="s">
        <v>395</v>
      </c>
      <c r="G2473" s="195" t="s">
        <v>148</v>
      </c>
      <c r="H2473" s="195">
        <v>380</v>
      </c>
      <c r="I2473" s="36" t="str">
        <f t="shared" si="38"/>
        <v>Lind, Adam</v>
      </c>
    </row>
    <row r="2474" spans="1:9" x14ac:dyDescent="0.3">
      <c r="A2474" s="195">
        <v>2473</v>
      </c>
      <c r="B2474" s="195">
        <v>136860</v>
      </c>
      <c r="C2474" s="195">
        <v>0.93132997120000005</v>
      </c>
      <c r="D2474" s="195">
        <v>3</v>
      </c>
      <c r="E2474" s="195">
        <v>495</v>
      </c>
      <c r="F2474" s="195" t="s">
        <v>21</v>
      </c>
      <c r="G2474" s="195" t="s">
        <v>20</v>
      </c>
      <c r="H2474" s="195">
        <v>54</v>
      </c>
      <c r="I2474" s="36" t="str">
        <f t="shared" si="38"/>
        <v>Beltran, Carlos</v>
      </c>
    </row>
    <row r="2475" spans="1:9" x14ac:dyDescent="0.3">
      <c r="A2475" s="195">
        <v>2474</v>
      </c>
      <c r="B2475" s="195">
        <v>452234</v>
      </c>
      <c r="C2475" s="195">
        <v>0.92091705180000005</v>
      </c>
      <c r="D2475" s="195">
        <v>4</v>
      </c>
      <c r="E2475" s="195">
        <v>495</v>
      </c>
      <c r="F2475" s="195" t="s">
        <v>216</v>
      </c>
      <c r="G2475" s="195" t="s">
        <v>215</v>
      </c>
      <c r="H2475" s="195">
        <v>636</v>
      </c>
      <c r="I2475" s="36" t="str">
        <f t="shared" si="38"/>
        <v>Smith, Seth</v>
      </c>
    </row>
    <row r="2476" spans="1:9" x14ac:dyDescent="0.3">
      <c r="A2476" s="195">
        <v>2475</v>
      </c>
      <c r="B2476" s="195">
        <v>443558</v>
      </c>
      <c r="C2476" s="195">
        <v>0.91493244070000002</v>
      </c>
      <c r="D2476" s="195">
        <v>5</v>
      </c>
      <c r="E2476" s="195">
        <v>495</v>
      </c>
      <c r="F2476" s="195" t="s">
        <v>79</v>
      </c>
      <c r="G2476" s="195" t="s">
        <v>78</v>
      </c>
      <c r="H2476" s="195">
        <v>152</v>
      </c>
      <c r="I2476" s="36" t="str">
        <f t="shared" si="38"/>
        <v>Cruz, Nelson</v>
      </c>
    </row>
    <row r="2477" spans="1:9" x14ac:dyDescent="0.3">
      <c r="A2477" s="195">
        <v>2476</v>
      </c>
      <c r="B2477" s="195">
        <v>592626</v>
      </c>
      <c r="C2477" s="195">
        <v>1</v>
      </c>
      <c r="D2477" s="195">
        <v>1</v>
      </c>
      <c r="E2477" s="195">
        <v>496</v>
      </c>
      <c r="F2477" s="195" t="s">
        <v>3011</v>
      </c>
      <c r="G2477" s="195" t="s">
        <v>3012</v>
      </c>
      <c r="H2477" s="195">
        <v>496</v>
      </c>
      <c r="I2477" s="36" t="str">
        <f t="shared" si="38"/>
        <v>Pederson, Joc</v>
      </c>
    </row>
    <row r="2478" spans="1:9" x14ac:dyDescent="0.3">
      <c r="A2478" s="195">
        <v>2477</v>
      </c>
      <c r="B2478" s="195">
        <v>595885</v>
      </c>
      <c r="C2478" s="195">
        <v>0.94052830350000005</v>
      </c>
      <c r="D2478" s="195">
        <v>2</v>
      </c>
      <c r="E2478" s="195">
        <v>496</v>
      </c>
      <c r="F2478" s="195" t="s">
        <v>3877</v>
      </c>
      <c r="G2478" s="195" t="s">
        <v>3020</v>
      </c>
      <c r="H2478" s="195">
        <v>61</v>
      </c>
      <c r="I2478" s="36" t="str">
        <f t="shared" si="38"/>
        <v>Bird, Gregory</v>
      </c>
    </row>
    <row r="2479" spans="1:9" x14ac:dyDescent="0.3">
      <c r="A2479" s="195">
        <v>2478</v>
      </c>
      <c r="B2479" s="195">
        <v>624424</v>
      </c>
      <c r="C2479" s="195">
        <v>0.93793726229999996</v>
      </c>
      <c r="D2479" s="195">
        <v>3</v>
      </c>
      <c r="E2479" s="195">
        <v>496</v>
      </c>
      <c r="F2479" s="195" t="s">
        <v>3918</v>
      </c>
      <c r="G2479" s="195" t="s">
        <v>34</v>
      </c>
      <c r="H2479" s="195">
        <v>137</v>
      </c>
      <c r="I2479" s="36" t="str">
        <f t="shared" si="38"/>
        <v>Conforto, Michael</v>
      </c>
    </row>
    <row r="2480" spans="1:9" x14ac:dyDescent="0.3">
      <c r="A2480" s="195">
        <v>2479</v>
      </c>
      <c r="B2480" s="195">
        <v>570267</v>
      </c>
      <c r="C2480" s="195">
        <v>0.91089976419999996</v>
      </c>
      <c r="D2480" s="195">
        <v>4</v>
      </c>
      <c r="E2480" s="195">
        <v>496</v>
      </c>
      <c r="F2480" s="195" t="s">
        <v>291</v>
      </c>
      <c r="G2480" s="195" t="s">
        <v>2963</v>
      </c>
      <c r="H2480" s="195">
        <v>608</v>
      </c>
      <c r="I2480" s="36" t="str">
        <f t="shared" si="38"/>
        <v>Santana, Domingo</v>
      </c>
    </row>
    <row r="2481" spans="1:9" x14ac:dyDescent="0.3">
      <c r="A2481" s="195">
        <v>2480</v>
      </c>
      <c r="B2481" s="195">
        <v>593934</v>
      </c>
      <c r="C2481" s="195">
        <v>0.88522620139999997</v>
      </c>
      <c r="D2481" s="195">
        <v>5</v>
      </c>
      <c r="E2481" s="195">
        <v>496</v>
      </c>
      <c r="F2481" s="195" t="s">
        <v>4075</v>
      </c>
      <c r="G2481" s="195" t="s">
        <v>258</v>
      </c>
      <c r="H2481" s="195">
        <v>605</v>
      </c>
      <c r="I2481" s="36" t="str">
        <f t="shared" si="38"/>
        <v>Sano, Miguel</v>
      </c>
    </row>
    <row r="2482" spans="1:9" x14ac:dyDescent="0.3">
      <c r="A2482" s="195">
        <v>2481</v>
      </c>
      <c r="B2482" s="195">
        <v>456030</v>
      </c>
      <c r="C2482" s="195">
        <v>1</v>
      </c>
      <c r="D2482" s="195">
        <v>1</v>
      </c>
      <c r="E2482" s="195">
        <v>497</v>
      </c>
      <c r="F2482" s="195" t="s">
        <v>374</v>
      </c>
      <c r="G2482" s="195" t="s">
        <v>373</v>
      </c>
      <c r="H2482" s="195">
        <v>497</v>
      </c>
      <c r="I2482" s="36" t="str">
        <f t="shared" si="38"/>
        <v>Pedroia, Dustin</v>
      </c>
    </row>
    <row r="2483" spans="1:9" x14ac:dyDescent="0.3">
      <c r="A2483" s="195">
        <v>2482</v>
      </c>
      <c r="B2483" s="195">
        <v>488862</v>
      </c>
      <c r="C2483" s="195">
        <v>0.92023290329999996</v>
      </c>
      <c r="D2483" s="195">
        <v>2</v>
      </c>
      <c r="E2483" s="195">
        <v>497</v>
      </c>
      <c r="F2483" s="195" t="s">
        <v>349</v>
      </c>
      <c r="G2483" s="195" t="s">
        <v>377</v>
      </c>
      <c r="H2483" s="195">
        <v>203</v>
      </c>
      <c r="I2483" s="36" t="str">
        <f t="shared" si="38"/>
        <v>Escobar, Yunel</v>
      </c>
    </row>
    <row r="2484" spans="1:9" x14ac:dyDescent="0.3">
      <c r="A2484" s="195">
        <v>2483</v>
      </c>
      <c r="B2484" s="195">
        <v>445988</v>
      </c>
      <c r="C2484" s="195">
        <v>0.90727454860000001</v>
      </c>
      <c r="D2484" s="195">
        <v>3</v>
      </c>
      <c r="E2484" s="195">
        <v>497</v>
      </c>
      <c r="F2484" s="195" t="s">
        <v>190</v>
      </c>
      <c r="G2484" s="195" t="s">
        <v>159</v>
      </c>
      <c r="H2484" s="195">
        <v>533</v>
      </c>
      <c r="I2484" s="36" t="str">
        <f t="shared" si="38"/>
        <v>Prado, Martin</v>
      </c>
    </row>
    <row r="2485" spans="1:9" x14ac:dyDescent="0.3">
      <c r="A2485" s="195">
        <v>2484</v>
      </c>
      <c r="B2485" s="195">
        <v>425877</v>
      </c>
      <c r="C2485" s="195">
        <v>0.87288320819999998</v>
      </c>
      <c r="D2485" s="195">
        <v>4</v>
      </c>
      <c r="E2485" s="195">
        <v>497</v>
      </c>
      <c r="F2485" s="195" t="s">
        <v>271</v>
      </c>
      <c r="G2485" s="195" t="s">
        <v>270</v>
      </c>
      <c r="H2485" s="195">
        <v>435</v>
      </c>
      <c r="I2485" s="36" t="str">
        <f t="shared" si="38"/>
        <v>Molina, Yadier</v>
      </c>
    </row>
    <row r="2486" spans="1:9" x14ac:dyDescent="0.3">
      <c r="A2486" s="195">
        <v>2485</v>
      </c>
      <c r="B2486" s="195">
        <v>519299</v>
      </c>
      <c r="C2486" s="195">
        <v>0.84805675150000004</v>
      </c>
      <c r="D2486" s="195">
        <v>5</v>
      </c>
      <c r="E2486" s="195">
        <v>497</v>
      </c>
      <c r="F2486" s="195" t="s">
        <v>471</v>
      </c>
      <c r="G2486" s="195" t="s">
        <v>47</v>
      </c>
      <c r="H2486" s="195">
        <v>641</v>
      </c>
      <c r="I2486" s="36" t="str">
        <f t="shared" si="38"/>
        <v>Sogard, Eric</v>
      </c>
    </row>
    <row r="2487" spans="1:9" x14ac:dyDescent="0.3">
      <c r="A2487" s="195">
        <v>2486</v>
      </c>
      <c r="B2487" s="195">
        <v>430910</v>
      </c>
      <c r="C2487" s="195">
        <v>1</v>
      </c>
      <c r="D2487" s="195">
        <v>1</v>
      </c>
      <c r="E2487" s="195">
        <v>498</v>
      </c>
      <c r="F2487" s="195" t="s">
        <v>352</v>
      </c>
      <c r="G2487" s="195" t="s">
        <v>454</v>
      </c>
      <c r="H2487" s="195">
        <v>498</v>
      </c>
      <c r="I2487" s="36" t="str">
        <f t="shared" si="38"/>
        <v>Pena, Brayan</v>
      </c>
    </row>
    <row r="2488" spans="1:9" x14ac:dyDescent="0.3">
      <c r="A2488" s="195">
        <v>2487</v>
      </c>
      <c r="B2488" s="195">
        <v>425509</v>
      </c>
      <c r="C2488" s="195">
        <v>0.92685096739999995</v>
      </c>
      <c r="D2488" s="195">
        <v>2</v>
      </c>
      <c r="E2488" s="195">
        <v>498</v>
      </c>
      <c r="F2488" s="195" t="s">
        <v>444</v>
      </c>
      <c r="G2488" s="195" t="s">
        <v>443</v>
      </c>
      <c r="H2488" s="195">
        <v>504</v>
      </c>
      <c r="I2488" s="36" t="str">
        <f t="shared" si="38"/>
        <v>Peralta, Jhonny</v>
      </c>
    </row>
    <row r="2489" spans="1:9" x14ac:dyDescent="0.3">
      <c r="A2489" s="195">
        <v>2488</v>
      </c>
      <c r="B2489" s="195">
        <v>518653</v>
      </c>
      <c r="C2489" s="195">
        <v>0.90438827749999995</v>
      </c>
      <c r="D2489" s="195">
        <v>3</v>
      </c>
      <c r="E2489" s="195">
        <v>498</v>
      </c>
      <c r="F2489" s="195" t="s">
        <v>946</v>
      </c>
      <c r="G2489" s="195" t="s">
        <v>947</v>
      </c>
      <c r="H2489" s="195">
        <v>197</v>
      </c>
      <c r="I2489" s="36" t="str">
        <f t="shared" si="38"/>
        <v>Elmore, Jacob</v>
      </c>
    </row>
    <row r="2490" spans="1:9" x14ac:dyDescent="0.3">
      <c r="A2490" s="195">
        <v>2489</v>
      </c>
      <c r="B2490" s="195">
        <v>455755</v>
      </c>
      <c r="C2490" s="195">
        <v>0.90275278059999997</v>
      </c>
      <c r="D2490" s="195">
        <v>4</v>
      </c>
      <c r="E2490" s="195">
        <v>498</v>
      </c>
      <c r="F2490" s="195" t="s">
        <v>389</v>
      </c>
      <c r="G2490" s="195" t="s">
        <v>58</v>
      </c>
      <c r="H2490" s="195">
        <v>655</v>
      </c>
      <c r="I2490" s="36" t="str">
        <f t="shared" si="38"/>
        <v>Stewart, Chris</v>
      </c>
    </row>
    <row r="2491" spans="1:9" x14ac:dyDescent="0.3">
      <c r="A2491" s="195">
        <v>2490</v>
      </c>
      <c r="B2491" s="195">
        <v>431171</v>
      </c>
      <c r="C2491" s="195">
        <v>0.90102638980000005</v>
      </c>
      <c r="D2491" s="195">
        <v>5</v>
      </c>
      <c r="E2491" s="195">
        <v>498</v>
      </c>
      <c r="F2491" s="195" t="s">
        <v>446</v>
      </c>
      <c r="G2491" s="195" t="s">
        <v>292</v>
      </c>
      <c r="H2491" s="195">
        <v>425</v>
      </c>
      <c r="I2491" s="36" t="str">
        <f t="shared" si="38"/>
        <v>McGehee, Casey</v>
      </c>
    </row>
    <row r="2492" spans="1:9" x14ac:dyDescent="0.3">
      <c r="A2492" s="195">
        <v>2491</v>
      </c>
      <c r="B2492" s="195">
        <v>506747</v>
      </c>
      <c r="C2492" s="195">
        <v>1</v>
      </c>
      <c r="D2492" s="195">
        <v>1</v>
      </c>
      <c r="E2492" s="195">
        <v>499</v>
      </c>
      <c r="F2492" s="195" t="s">
        <v>352</v>
      </c>
      <c r="G2492" s="195" t="s">
        <v>108</v>
      </c>
      <c r="H2492" s="195">
        <v>499</v>
      </c>
      <c r="I2492" s="36" t="str">
        <f t="shared" si="38"/>
        <v>Pena, Francisco</v>
      </c>
    </row>
    <row r="2493" spans="1:9" x14ac:dyDescent="0.3">
      <c r="A2493" s="195">
        <v>2492</v>
      </c>
      <c r="B2493" s="195">
        <v>542963</v>
      </c>
      <c r="C2493" s="195">
        <v>0.90005758940000002</v>
      </c>
      <c r="D2493" s="195">
        <v>2</v>
      </c>
      <c r="E2493" s="195">
        <v>499</v>
      </c>
      <c r="F2493" s="195" t="s">
        <v>939</v>
      </c>
      <c r="G2493" s="195" t="s">
        <v>486</v>
      </c>
      <c r="H2493" s="195">
        <v>76</v>
      </c>
      <c r="I2493" s="36" t="str">
        <f t="shared" si="38"/>
        <v>Brantly, Rob</v>
      </c>
    </row>
    <row r="2494" spans="1:9" x14ac:dyDescent="0.3">
      <c r="A2494" s="195">
        <v>2493</v>
      </c>
      <c r="B2494" s="195">
        <v>543148</v>
      </c>
      <c r="C2494" s="195">
        <v>0.84378331299999998</v>
      </c>
      <c r="D2494" s="195">
        <v>3</v>
      </c>
      <c r="E2494" s="195">
        <v>499</v>
      </c>
      <c r="F2494" s="195" t="s">
        <v>321</v>
      </c>
      <c r="G2494" s="195" t="s">
        <v>320</v>
      </c>
      <c r="H2494" s="195">
        <v>209</v>
      </c>
      <c r="I2494" s="36" t="str">
        <f t="shared" si="38"/>
        <v>Federowicz, Tim</v>
      </c>
    </row>
    <row r="2495" spans="1:9" x14ac:dyDescent="0.3">
      <c r="A2495" s="195">
        <v>2494</v>
      </c>
      <c r="B2495" s="195">
        <v>543329</v>
      </c>
      <c r="C2495" s="195">
        <v>0.81483710030000001</v>
      </c>
      <c r="D2495" s="195">
        <v>4</v>
      </c>
      <c r="E2495" s="195">
        <v>499</v>
      </c>
      <c r="F2495" s="195" t="s">
        <v>4885</v>
      </c>
      <c r="G2495" s="195" t="s">
        <v>4886</v>
      </c>
      <c r="H2495" s="195">
        <v>318</v>
      </c>
      <c r="I2495" s="36" t="str">
        <f t="shared" si="38"/>
        <v>Hood, Destin</v>
      </c>
    </row>
    <row r="2496" spans="1:9" x14ac:dyDescent="0.3">
      <c r="A2496" s="195">
        <v>2495</v>
      </c>
      <c r="B2496" s="195">
        <v>573131</v>
      </c>
      <c r="C2496" s="195">
        <v>0.8030216631</v>
      </c>
      <c r="D2496" s="195">
        <v>5</v>
      </c>
      <c r="E2496" s="195">
        <v>499</v>
      </c>
      <c r="F2496" s="195" t="s">
        <v>969</v>
      </c>
      <c r="G2496" s="195" t="s">
        <v>166</v>
      </c>
      <c r="H2496" s="195">
        <v>589</v>
      </c>
      <c r="I2496" s="36" t="str">
        <f t="shared" si="38"/>
        <v>Ruf, Darin</v>
      </c>
    </row>
    <row r="2497" spans="1:9" x14ac:dyDescent="0.3">
      <c r="A2497" s="195">
        <v>2496</v>
      </c>
      <c r="B2497" s="195">
        <v>455369</v>
      </c>
      <c r="C2497" s="195">
        <v>1</v>
      </c>
      <c r="D2497" s="195">
        <v>1</v>
      </c>
      <c r="E2497" s="195">
        <v>500</v>
      </c>
      <c r="F2497" s="195" t="s">
        <v>352</v>
      </c>
      <c r="G2497" s="195" t="s">
        <v>492</v>
      </c>
      <c r="H2497" s="195">
        <v>500</v>
      </c>
      <c r="I2497" s="36" t="str">
        <f t="shared" si="38"/>
        <v>Pena, Ramiro</v>
      </c>
    </row>
    <row r="2498" spans="1:9" x14ac:dyDescent="0.3">
      <c r="A2498" s="195">
        <v>2497</v>
      </c>
      <c r="B2498" s="195">
        <v>594838</v>
      </c>
      <c r="C2498" s="195">
        <v>0.93104216640000004</v>
      </c>
      <c r="D2498" s="195">
        <v>2</v>
      </c>
      <c r="E2498" s="195">
        <v>500</v>
      </c>
      <c r="F2498" s="195" t="s">
        <v>2700</v>
      </c>
      <c r="G2498" s="195" t="s">
        <v>2131</v>
      </c>
      <c r="H2498" s="195">
        <v>270</v>
      </c>
      <c r="I2498" s="36" t="str">
        <f t="shared" si="38"/>
        <v>Gosselin, Philip</v>
      </c>
    </row>
    <row r="2499" spans="1:9" x14ac:dyDescent="0.3">
      <c r="A2499" s="195">
        <v>2498</v>
      </c>
      <c r="B2499" s="195">
        <v>543213</v>
      </c>
      <c r="C2499" s="195">
        <v>0.92306506980000003</v>
      </c>
      <c r="D2499" s="195">
        <v>3</v>
      </c>
      <c r="E2499" s="195">
        <v>500</v>
      </c>
      <c r="F2499" s="195" t="s">
        <v>473</v>
      </c>
      <c r="G2499" s="195" t="s">
        <v>266</v>
      </c>
      <c r="H2499" s="195">
        <v>249</v>
      </c>
      <c r="I2499" s="36" t="str">
        <f t="shared" ref="I2499:I2562" si="39">F2499&amp;", "&amp;G2499</f>
        <v>Giavotella, Johnny</v>
      </c>
    </row>
    <row r="2500" spans="1:9" x14ac:dyDescent="0.3">
      <c r="A2500" s="195">
        <v>2499</v>
      </c>
      <c r="B2500" s="195">
        <v>518586</v>
      </c>
      <c r="C2500" s="195">
        <v>0.9011518691</v>
      </c>
      <c r="D2500" s="195">
        <v>4</v>
      </c>
      <c r="E2500" s="195">
        <v>500</v>
      </c>
      <c r="F2500" s="195" t="s">
        <v>867</v>
      </c>
      <c r="G2500" s="195" t="s">
        <v>24</v>
      </c>
      <c r="H2500" s="195">
        <v>154</v>
      </c>
      <c r="I2500" s="36" t="str">
        <f t="shared" si="39"/>
        <v>Culberson, Charlie</v>
      </c>
    </row>
    <row r="2501" spans="1:9" x14ac:dyDescent="0.3">
      <c r="A2501" s="195">
        <v>2500</v>
      </c>
      <c r="B2501" s="195">
        <v>623166</v>
      </c>
      <c r="C2501" s="195">
        <v>0.88817193270000006</v>
      </c>
      <c r="D2501" s="195">
        <v>5</v>
      </c>
      <c r="E2501" s="195">
        <v>500</v>
      </c>
      <c r="F2501" s="195" t="s">
        <v>175</v>
      </c>
      <c r="G2501" s="195" t="s">
        <v>221</v>
      </c>
      <c r="H2501" s="195">
        <v>434</v>
      </c>
      <c r="I2501" s="36" t="str">
        <f t="shared" si="39"/>
        <v>Miller, Mike</v>
      </c>
    </row>
    <row r="2502" spans="1:9" x14ac:dyDescent="0.3">
      <c r="A2502" s="195">
        <v>2501</v>
      </c>
      <c r="B2502" s="195">
        <v>452254</v>
      </c>
      <c r="C2502" s="195">
        <v>1</v>
      </c>
      <c r="D2502" s="195">
        <v>1</v>
      </c>
      <c r="E2502" s="195">
        <v>501</v>
      </c>
      <c r="F2502" s="195" t="s">
        <v>188</v>
      </c>
      <c r="G2502" s="195" t="s">
        <v>140</v>
      </c>
      <c r="H2502" s="195">
        <v>501</v>
      </c>
      <c r="I2502" s="36" t="str">
        <f t="shared" si="39"/>
        <v>Pence, Hunter</v>
      </c>
    </row>
    <row r="2503" spans="1:9" x14ac:dyDescent="0.3">
      <c r="A2503" s="195">
        <v>2502</v>
      </c>
      <c r="B2503" s="195">
        <v>501896</v>
      </c>
      <c r="C2503" s="195">
        <v>0.85848676810000002</v>
      </c>
      <c r="D2503" s="195">
        <v>2</v>
      </c>
      <c r="E2503" s="195">
        <v>501</v>
      </c>
      <c r="F2503" s="195" t="s">
        <v>428</v>
      </c>
      <c r="G2503" s="195" t="s">
        <v>88</v>
      </c>
      <c r="H2503" s="195">
        <v>229</v>
      </c>
      <c r="I2503" s="36" t="str">
        <f t="shared" si="39"/>
        <v>Freese, David</v>
      </c>
    </row>
    <row r="2504" spans="1:9" x14ac:dyDescent="0.3">
      <c r="A2504" s="195">
        <v>2503</v>
      </c>
      <c r="B2504" s="195">
        <v>408236</v>
      </c>
      <c r="C2504" s="195">
        <v>0.84925872199999997</v>
      </c>
      <c r="D2504" s="195">
        <v>3</v>
      </c>
      <c r="E2504" s="195">
        <v>501</v>
      </c>
      <c r="F2504" s="195" t="s">
        <v>121</v>
      </c>
      <c r="G2504" s="195" t="s">
        <v>306</v>
      </c>
      <c r="H2504" s="195">
        <v>259</v>
      </c>
      <c r="I2504" s="36" t="str">
        <f t="shared" si="39"/>
        <v>Gonzalez, Adrian</v>
      </c>
    </row>
    <row r="2505" spans="1:9" x14ac:dyDescent="0.3">
      <c r="A2505" s="195">
        <v>2504</v>
      </c>
      <c r="B2505" s="195">
        <v>134181</v>
      </c>
      <c r="C2505" s="195">
        <v>0.81435639459999998</v>
      </c>
      <c r="D2505" s="195">
        <v>4</v>
      </c>
      <c r="E2505" s="195">
        <v>501</v>
      </c>
      <c r="F2505" s="195" t="s">
        <v>307</v>
      </c>
      <c r="G2505" s="195" t="s">
        <v>306</v>
      </c>
      <c r="H2505" s="195">
        <v>55</v>
      </c>
      <c r="I2505" s="36" t="str">
        <f t="shared" si="39"/>
        <v>Beltre, Adrian</v>
      </c>
    </row>
    <row r="2506" spans="1:9" x14ac:dyDescent="0.3">
      <c r="A2506" s="195">
        <v>2505</v>
      </c>
      <c r="B2506" s="195">
        <v>452104</v>
      </c>
      <c r="C2506" s="195">
        <v>0.81268741619999996</v>
      </c>
      <c r="D2506" s="195">
        <v>5</v>
      </c>
      <c r="E2506" s="195">
        <v>501</v>
      </c>
      <c r="F2506" s="195" t="s">
        <v>470</v>
      </c>
      <c r="G2506" s="195" t="s">
        <v>371</v>
      </c>
      <c r="H2506" s="195">
        <v>294</v>
      </c>
      <c r="I2506" s="36" t="str">
        <f t="shared" si="39"/>
        <v>Headley, Chase</v>
      </c>
    </row>
    <row r="2507" spans="1:9" x14ac:dyDescent="0.3">
      <c r="A2507" s="195">
        <v>2506</v>
      </c>
      <c r="B2507" s="195">
        <v>460060</v>
      </c>
      <c r="C2507" s="195">
        <v>1</v>
      </c>
      <c r="D2507" s="195">
        <v>1</v>
      </c>
      <c r="E2507" s="195">
        <v>502</v>
      </c>
      <c r="F2507" s="195" t="s">
        <v>499</v>
      </c>
      <c r="G2507" s="195" t="s">
        <v>498</v>
      </c>
      <c r="H2507" s="195">
        <v>502</v>
      </c>
      <c r="I2507" s="36" t="str">
        <f t="shared" si="39"/>
        <v>Pennington, Cliff</v>
      </c>
    </row>
    <row r="2508" spans="1:9" x14ac:dyDescent="0.3">
      <c r="A2508" s="195">
        <v>2507</v>
      </c>
      <c r="B2508" s="195">
        <v>492841</v>
      </c>
      <c r="C2508" s="195">
        <v>0.94196621020000004</v>
      </c>
      <c r="D2508" s="195">
        <v>2</v>
      </c>
      <c r="E2508" s="195">
        <v>502</v>
      </c>
      <c r="F2508" s="195" t="s">
        <v>164</v>
      </c>
      <c r="G2508" s="195" t="s">
        <v>34</v>
      </c>
      <c r="H2508" s="195">
        <v>412</v>
      </c>
      <c r="I2508" s="36" t="str">
        <f t="shared" si="39"/>
        <v>Martinez, Michael</v>
      </c>
    </row>
    <row r="2509" spans="1:9" x14ac:dyDescent="0.3">
      <c r="A2509" s="195">
        <v>2508</v>
      </c>
      <c r="B2509" s="195">
        <v>453895</v>
      </c>
      <c r="C2509" s="195">
        <v>0.92731542420000002</v>
      </c>
      <c r="D2509" s="195">
        <v>3</v>
      </c>
      <c r="E2509" s="195">
        <v>502</v>
      </c>
      <c r="F2509" s="195" t="s">
        <v>38</v>
      </c>
      <c r="G2509" s="195" t="s">
        <v>466</v>
      </c>
      <c r="H2509" s="195">
        <v>596</v>
      </c>
      <c r="I2509" s="36" t="str">
        <f t="shared" si="39"/>
        <v>Ryan, Brendan</v>
      </c>
    </row>
    <row r="2510" spans="1:9" x14ac:dyDescent="0.3">
      <c r="A2510" s="195">
        <v>2509</v>
      </c>
      <c r="B2510" s="195">
        <v>457926</v>
      </c>
      <c r="C2510" s="195">
        <v>0.91668072249999999</v>
      </c>
      <c r="D2510" s="195">
        <v>4</v>
      </c>
      <c r="E2510" s="195">
        <v>502</v>
      </c>
      <c r="F2510" s="195" t="s">
        <v>423</v>
      </c>
      <c r="G2510" s="195" t="s">
        <v>277</v>
      </c>
      <c r="H2510" s="195">
        <v>333</v>
      </c>
      <c r="I2510" s="36" t="str">
        <f t="shared" si="39"/>
        <v>Janish, Paul</v>
      </c>
    </row>
    <row r="2511" spans="1:9" x14ac:dyDescent="0.3">
      <c r="A2511" s="195">
        <v>2510</v>
      </c>
      <c r="B2511" s="195">
        <v>449107</v>
      </c>
      <c r="C2511" s="195">
        <v>0.90477861299999995</v>
      </c>
      <c r="D2511" s="195">
        <v>5</v>
      </c>
      <c r="E2511" s="195">
        <v>502</v>
      </c>
      <c r="F2511" s="195" t="s">
        <v>487</v>
      </c>
      <c r="G2511" s="195" t="s">
        <v>221</v>
      </c>
      <c r="H2511" s="195">
        <v>38</v>
      </c>
      <c r="I2511" s="36" t="str">
        <f t="shared" si="39"/>
        <v>Aviles, Mike</v>
      </c>
    </row>
    <row r="2512" spans="1:9" x14ac:dyDescent="0.3">
      <c r="A2512" s="195">
        <v>2511</v>
      </c>
      <c r="B2512" s="195">
        <v>444482</v>
      </c>
      <c r="C2512" s="195">
        <v>1</v>
      </c>
      <c r="D2512" s="195">
        <v>1</v>
      </c>
      <c r="E2512" s="195">
        <v>503</v>
      </c>
      <c r="F2512" s="195" t="s">
        <v>444</v>
      </c>
      <c r="G2512" s="195" t="s">
        <v>88</v>
      </c>
      <c r="H2512" s="195">
        <v>503</v>
      </c>
      <c r="I2512" s="36" t="str">
        <f t="shared" si="39"/>
        <v>Peralta, David</v>
      </c>
    </row>
    <row r="2513" spans="1:9" x14ac:dyDescent="0.3">
      <c r="A2513" s="195">
        <v>2512</v>
      </c>
      <c r="B2513" s="195">
        <v>594809</v>
      </c>
      <c r="C2513" s="195">
        <v>0.9060120103</v>
      </c>
      <c r="D2513" s="195">
        <v>2</v>
      </c>
      <c r="E2513" s="195">
        <v>503</v>
      </c>
      <c r="F2513" s="195" t="s">
        <v>873</v>
      </c>
      <c r="G2513" s="195" t="s">
        <v>148</v>
      </c>
      <c r="H2513" s="195">
        <v>193</v>
      </c>
      <c r="I2513" s="36" t="str">
        <f t="shared" si="39"/>
        <v>Eaton, Adam</v>
      </c>
    </row>
    <row r="2514" spans="1:9" x14ac:dyDescent="0.3">
      <c r="A2514" s="195">
        <v>2513</v>
      </c>
      <c r="B2514" s="195">
        <v>542255</v>
      </c>
      <c r="C2514" s="195">
        <v>0.87282351719999995</v>
      </c>
      <c r="D2514" s="195">
        <v>3</v>
      </c>
      <c r="E2514" s="195">
        <v>503</v>
      </c>
      <c r="F2514" s="195" t="s">
        <v>2968</v>
      </c>
      <c r="G2514" s="195" t="s">
        <v>2969</v>
      </c>
      <c r="H2514" s="195">
        <v>329</v>
      </c>
      <c r="I2514" s="36" t="str">
        <f t="shared" si="39"/>
        <v>Inciarte, Ender</v>
      </c>
    </row>
    <row r="2515" spans="1:9" x14ac:dyDescent="0.3">
      <c r="A2515" s="195">
        <v>2514</v>
      </c>
      <c r="B2515" s="195">
        <v>467827</v>
      </c>
      <c r="C2515" s="195">
        <v>0.82871122900000005</v>
      </c>
      <c r="D2515" s="195">
        <v>4</v>
      </c>
      <c r="E2515" s="195">
        <v>503</v>
      </c>
      <c r="F2515" s="195" t="s">
        <v>187</v>
      </c>
      <c r="G2515" s="195" t="s">
        <v>186</v>
      </c>
      <c r="H2515" s="195">
        <v>492</v>
      </c>
      <c r="I2515" s="36" t="str">
        <f t="shared" si="39"/>
        <v>Parra, Gerardo</v>
      </c>
    </row>
    <row r="2516" spans="1:9" x14ac:dyDescent="0.3">
      <c r="A2516" s="195">
        <v>2515</v>
      </c>
      <c r="B2516" s="195">
        <v>453568</v>
      </c>
      <c r="C2516" s="195">
        <v>0.8278439165</v>
      </c>
      <c r="D2516" s="195">
        <v>5</v>
      </c>
      <c r="E2516" s="195">
        <v>503</v>
      </c>
      <c r="F2516" s="195" t="s">
        <v>25</v>
      </c>
      <c r="G2516" s="195" t="s">
        <v>24</v>
      </c>
      <c r="H2516" s="195">
        <v>62</v>
      </c>
      <c r="I2516" s="36" t="str">
        <f t="shared" si="39"/>
        <v>Blackmon, Charlie</v>
      </c>
    </row>
    <row r="2517" spans="1:9" x14ac:dyDescent="0.3">
      <c r="A2517" s="195">
        <v>2516</v>
      </c>
      <c r="B2517" s="195">
        <v>425509</v>
      </c>
      <c r="C2517" s="195">
        <v>1</v>
      </c>
      <c r="D2517" s="195">
        <v>1</v>
      </c>
      <c r="E2517" s="195">
        <v>504</v>
      </c>
      <c r="F2517" s="195" t="s">
        <v>444</v>
      </c>
      <c r="G2517" s="195" t="s">
        <v>443</v>
      </c>
      <c r="H2517" s="195">
        <v>504</v>
      </c>
      <c r="I2517" s="36" t="str">
        <f t="shared" si="39"/>
        <v>Peralta, Jhonny</v>
      </c>
    </row>
    <row r="2518" spans="1:9" x14ac:dyDescent="0.3">
      <c r="A2518" s="195">
        <v>2517</v>
      </c>
      <c r="B2518" s="195">
        <v>519208</v>
      </c>
      <c r="C2518" s="195">
        <v>0.93350406289999999</v>
      </c>
      <c r="D2518" s="195">
        <v>2</v>
      </c>
      <c r="E2518" s="195">
        <v>504</v>
      </c>
      <c r="F2518" s="195" t="s">
        <v>204</v>
      </c>
      <c r="G2518" s="195" t="s">
        <v>394</v>
      </c>
      <c r="H2518" s="195">
        <v>570</v>
      </c>
      <c r="I2518" s="36" t="str">
        <f t="shared" si="39"/>
        <v>Robinson, Clint</v>
      </c>
    </row>
    <row r="2519" spans="1:9" x14ac:dyDescent="0.3">
      <c r="A2519" s="195">
        <v>2518</v>
      </c>
      <c r="B2519" s="195">
        <v>430910</v>
      </c>
      <c r="C2519" s="195">
        <v>0.92685096739999995</v>
      </c>
      <c r="D2519" s="195">
        <v>3</v>
      </c>
      <c r="E2519" s="195">
        <v>504</v>
      </c>
      <c r="F2519" s="195" t="s">
        <v>352</v>
      </c>
      <c r="G2519" s="195" t="s">
        <v>454</v>
      </c>
      <c r="H2519" s="195">
        <v>498</v>
      </c>
      <c r="I2519" s="36" t="str">
        <f t="shared" si="39"/>
        <v>Pena, Brayan</v>
      </c>
    </row>
    <row r="2520" spans="1:9" x14ac:dyDescent="0.3">
      <c r="A2520" s="195">
        <v>2519</v>
      </c>
      <c r="B2520" s="195">
        <v>425902</v>
      </c>
      <c r="C2520" s="195">
        <v>0.90551108570000005</v>
      </c>
      <c r="D2520" s="195">
        <v>4</v>
      </c>
      <c r="E2520" s="195">
        <v>504</v>
      </c>
      <c r="F2520" s="195" t="s">
        <v>422</v>
      </c>
      <c r="G2520" s="195" t="s">
        <v>421</v>
      </c>
      <c r="H2520" s="195">
        <v>210</v>
      </c>
      <c r="I2520" s="36" t="str">
        <f t="shared" si="39"/>
        <v>Fielder, Prince</v>
      </c>
    </row>
    <row r="2521" spans="1:9" x14ac:dyDescent="0.3">
      <c r="A2521" s="195">
        <v>2520</v>
      </c>
      <c r="B2521" s="195">
        <v>455755</v>
      </c>
      <c r="C2521" s="195">
        <v>0.89045225800000005</v>
      </c>
      <c r="D2521" s="195">
        <v>5</v>
      </c>
      <c r="E2521" s="195">
        <v>504</v>
      </c>
      <c r="F2521" s="195" t="s">
        <v>389</v>
      </c>
      <c r="G2521" s="195" t="s">
        <v>58</v>
      </c>
      <c r="H2521" s="195">
        <v>655</v>
      </c>
      <c r="I2521" s="36" t="str">
        <f t="shared" si="39"/>
        <v>Stewart, Chris</v>
      </c>
    </row>
    <row r="2522" spans="1:9" x14ac:dyDescent="0.3">
      <c r="A2522" s="195">
        <v>2521</v>
      </c>
      <c r="B2522" s="195">
        <v>606299</v>
      </c>
      <c r="C2522" s="195">
        <v>1</v>
      </c>
      <c r="D2522" s="195">
        <v>1</v>
      </c>
      <c r="E2522" s="195">
        <v>505</v>
      </c>
      <c r="F2522" s="195" t="s">
        <v>4047</v>
      </c>
      <c r="G2522" s="195" t="s">
        <v>15</v>
      </c>
      <c r="H2522" s="195">
        <v>505</v>
      </c>
      <c r="I2522" s="36" t="str">
        <f t="shared" si="39"/>
        <v>Peraza, Jose</v>
      </c>
    </row>
    <row r="2523" spans="1:9" x14ac:dyDescent="0.3">
      <c r="A2523" s="195">
        <v>2522</v>
      </c>
      <c r="B2523" s="195">
        <v>543829</v>
      </c>
      <c r="C2523" s="195">
        <v>0.94956196049999997</v>
      </c>
      <c r="D2523" s="195">
        <v>2</v>
      </c>
      <c r="E2523" s="195">
        <v>505</v>
      </c>
      <c r="F2523" s="195" t="s">
        <v>123</v>
      </c>
      <c r="G2523" s="195" t="s">
        <v>474</v>
      </c>
      <c r="H2523" s="195">
        <v>266</v>
      </c>
      <c r="I2523" s="36" t="str">
        <f t="shared" si="39"/>
        <v>Gordon, Dee</v>
      </c>
    </row>
    <row r="2524" spans="1:9" x14ac:dyDescent="0.3">
      <c r="A2524" s="195">
        <v>2523</v>
      </c>
      <c r="B2524" s="195">
        <v>607208</v>
      </c>
      <c r="C2524" s="195">
        <v>0.8821991039</v>
      </c>
      <c r="D2524" s="195">
        <v>3</v>
      </c>
      <c r="E2524" s="195">
        <v>505</v>
      </c>
      <c r="F2524" s="195" t="s">
        <v>316</v>
      </c>
      <c r="G2524" s="195" t="s">
        <v>4114</v>
      </c>
      <c r="H2524" s="195">
        <v>692</v>
      </c>
      <c r="I2524" s="36" t="str">
        <f t="shared" si="39"/>
        <v>Turner, Trea</v>
      </c>
    </row>
    <row r="2525" spans="1:9" x14ac:dyDescent="0.3">
      <c r="A2525" s="195">
        <v>2524</v>
      </c>
      <c r="B2525" s="195">
        <v>516416</v>
      </c>
      <c r="C2525" s="195">
        <v>0.87696716399999997</v>
      </c>
      <c r="D2525" s="195">
        <v>4</v>
      </c>
      <c r="E2525" s="195">
        <v>505</v>
      </c>
      <c r="F2525" s="195" t="s">
        <v>912</v>
      </c>
      <c r="G2525" s="195" t="s">
        <v>913</v>
      </c>
      <c r="H2525" s="195">
        <v>621</v>
      </c>
      <c r="I2525" s="36" t="str">
        <f t="shared" si="39"/>
        <v>Segura, Jean</v>
      </c>
    </row>
    <row r="2526" spans="1:9" x14ac:dyDescent="0.3">
      <c r="A2526" s="195">
        <v>2525</v>
      </c>
      <c r="B2526" s="195">
        <v>594694</v>
      </c>
      <c r="C2526" s="195">
        <v>0.87691447030000003</v>
      </c>
      <c r="D2526" s="195">
        <v>5</v>
      </c>
      <c r="E2526" s="195">
        <v>505</v>
      </c>
      <c r="F2526" s="195" t="s">
        <v>3942</v>
      </c>
      <c r="G2526" s="195" t="s">
        <v>2235</v>
      </c>
      <c r="H2526" s="195">
        <v>181</v>
      </c>
      <c r="I2526" s="36" t="str">
        <f t="shared" si="39"/>
        <v>Difo, Wilmer</v>
      </c>
    </row>
    <row r="2527" spans="1:9" x14ac:dyDescent="0.3">
      <c r="A2527" s="195">
        <v>2526</v>
      </c>
      <c r="B2527" s="195">
        <v>542233</v>
      </c>
      <c r="C2527" s="195">
        <v>1</v>
      </c>
      <c r="D2527" s="195">
        <v>1</v>
      </c>
      <c r="E2527" s="195">
        <v>506</v>
      </c>
      <c r="F2527" s="195" t="s">
        <v>481</v>
      </c>
      <c r="G2527" s="195" t="s">
        <v>6665</v>
      </c>
      <c r="H2527" s="195">
        <v>506</v>
      </c>
      <c r="I2527" s="36" t="str">
        <f t="shared" si="39"/>
        <v>Perez, Audry</v>
      </c>
    </row>
    <row r="2528" spans="1:9" x14ac:dyDescent="0.3">
      <c r="A2528" s="195">
        <v>2527</v>
      </c>
      <c r="B2528" s="195">
        <v>547379</v>
      </c>
      <c r="C2528" s="195">
        <v>1</v>
      </c>
      <c r="D2528" s="195">
        <v>2</v>
      </c>
      <c r="E2528" s="195">
        <v>506</v>
      </c>
      <c r="F2528" s="195" t="s">
        <v>481</v>
      </c>
      <c r="G2528" s="195" t="s">
        <v>2981</v>
      </c>
      <c r="H2528" s="195">
        <v>509</v>
      </c>
      <c r="I2528" s="36" t="str">
        <f t="shared" si="39"/>
        <v>Perez, Roberto</v>
      </c>
    </row>
    <row r="2529" spans="1:9" x14ac:dyDescent="0.3">
      <c r="A2529" s="195">
        <v>2528</v>
      </c>
      <c r="B2529" s="195">
        <v>488771</v>
      </c>
      <c r="C2529" s="195">
        <v>0.95812557949999999</v>
      </c>
      <c r="D2529" s="195">
        <v>3</v>
      </c>
      <c r="E2529" s="195">
        <v>506</v>
      </c>
      <c r="F2529" s="195" t="s">
        <v>252</v>
      </c>
      <c r="G2529" s="195" t="s">
        <v>17</v>
      </c>
      <c r="H2529" s="195">
        <v>118</v>
      </c>
      <c r="I2529" s="36" t="str">
        <f t="shared" si="39"/>
        <v>Castro, Jason</v>
      </c>
    </row>
    <row r="2530" spans="1:9" x14ac:dyDescent="0.3">
      <c r="A2530" s="195">
        <v>2529</v>
      </c>
      <c r="B2530" s="195">
        <v>592200</v>
      </c>
      <c r="C2530" s="195">
        <v>0.88971921939999998</v>
      </c>
      <c r="D2530" s="195">
        <v>4</v>
      </c>
      <c r="E2530" s="195">
        <v>506</v>
      </c>
      <c r="F2530" s="195" t="s">
        <v>2993</v>
      </c>
      <c r="G2530" s="195" t="s">
        <v>2994</v>
      </c>
      <c r="H2530" s="195">
        <v>114</v>
      </c>
      <c r="I2530" s="36" t="str">
        <f t="shared" si="39"/>
        <v>Casali, Curt</v>
      </c>
    </row>
    <row r="2531" spans="1:9" x14ac:dyDescent="0.3">
      <c r="A2531" s="195">
        <v>2530</v>
      </c>
      <c r="B2531" s="195">
        <v>608596</v>
      </c>
      <c r="C2531" s="195">
        <v>0.88369623159999999</v>
      </c>
      <c r="D2531" s="195">
        <v>5</v>
      </c>
      <c r="E2531" s="195">
        <v>506</v>
      </c>
      <c r="F2531" s="195" t="s">
        <v>181</v>
      </c>
      <c r="G2531" s="195" t="s">
        <v>1792</v>
      </c>
      <c r="H2531" s="195">
        <v>455</v>
      </c>
      <c r="I2531" s="36" t="str">
        <f t="shared" si="39"/>
        <v>Murphy, Tom</v>
      </c>
    </row>
    <row r="2532" spans="1:9" x14ac:dyDescent="0.3">
      <c r="A2532" s="195">
        <v>2531</v>
      </c>
      <c r="B2532" s="195">
        <v>542208</v>
      </c>
      <c r="C2532" s="195">
        <v>1</v>
      </c>
      <c r="D2532" s="195">
        <v>1</v>
      </c>
      <c r="E2532" s="195">
        <v>507</v>
      </c>
      <c r="F2532" s="195" t="s">
        <v>481</v>
      </c>
      <c r="G2532" s="195" t="s">
        <v>20</v>
      </c>
      <c r="H2532" s="195">
        <v>507</v>
      </c>
      <c r="I2532" s="36" t="str">
        <f t="shared" si="39"/>
        <v>Perez, Carlos</v>
      </c>
    </row>
    <row r="2533" spans="1:9" x14ac:dyDescent="0.3">
      <c r="A2533" s="195">
        <v>2532</v>
      </c>
      <c r="B2533" s="195">
        <v>553869</v>
      </c>
      <c r="C2533" s="195">
        <v>0.89199647869999998</v>
      </c>
      <c r="D2533" s="195">
        <v>2</v>
      </c>
      <c r="E2533" s="195">
        <v>507</v>
      </c>
      <c r="F2533" s="195" t="s">
        <v>90</v>
      </c>
      <c r="G2533" s="195" t="s">
        <v>3307</v>
      </c>
      <c r="H2533" s="195">
        <v>175</v>
      </c>
      <c r="I2533" s="36" t="str">
        <f t="shared" si="39"/>
        <v>Diaz, Elias</v>
      </c>
    </row>
    <row r="2534" spans="1:9" x14ac:dyDescent="0.3">
      <c r="A2534" s="195">
        <v>2533</v>
      </c>
      <c r="B2534" s="195">
        <v>572033</v>
      </c>
      <c r="C2534" s="195">
        <v>0.82063326189999997</v>
      </c>
      <c r="D2534" s="195">
        <v>3</v>
      </c>
      <c r="E2534" s="195">
        <v>507</v>
      </c>
      <c r="F2534" s="195" t="s">
        <v>2535</v>
      </c>
      <c r="G2534" s="195" t="s">
        <v>129</v>
      </c>
      <c r="H2534" s="195">
        <v>517</v>
      </c>
      <c r="I2534" s="36" t="str">
        <f t="shared" si="39"/>
        <v>Phegley, Josh</v>
      </c>
    </row>
    <row r="2535" spans="1:9" x14ac:dyDescent="0.3">
      <c r="A2535" s="195">
        <v>2534</v>
      </c>
      <c r="B2535" s="195">
        <v>542194</v>
      </c>
      <c r="C2535" s="195">
        <v>0.80577573059999996</v>
      </c>
      <c r="D2535" s="195">
        <v>4</v>
      </c>
      <c r="E2535" s="195">
        <v>507</v>
      </c>
      <c r="F2535" s="195" t="s">
        <v>2512</v>
      </c>
      <c r="G2535" s="195" t="s">
        <v>64</v>
      </c>
      <c r="H2535" s="195">
        <v>59</v>
      </c>
      <c r="I2535" s="36" t="str">
        <f t="shared" si="39"/>
        <v>Bethancourt, Christian</v>
      </c>
    </row>
    <row r="2536" spans="1:9" x14ac:dyDescent="0.3">
      <c r="A2536" s="195">
        <v>2535</v>
      </c>
      <c r="B2536" s="195">
        <v>592592</v>
      </c>
      <c r="C2536" s="195">
        <v>0.77606868569999998</v>
      </c>
      <c r="D2536" s="195">
        <v>5</v>
      </c>
      <c r="E2536" s="195">
        <v>507</v>
      </c>
      <c r="F2536" s="195" t="s">
        <v>5182</v>
      </c>
      <c r="G2536" s="195" t="s">
        <v>55</v>
      </c>
      <c r="H2536" s="195">
        <v>465</v>
      </c>
      <c r="I2536" s="36" t="str">
        <f t="shared" si="39"/>
        <v>Nicholas, Brett</v>
      </c>
    </row>
    <row r="2537" spans="1:9" x14ac:dyDescent="0.3">
      <c r="A2537" s="195">
        <v>2536</v>
      </c>
      <c r="B2537" s="195">
        <v>541650</v>
      </c>
      <c r="C2537" s="195">
        <v>1</v>
      </c>
      <c r="D2537" s="195">
        <v>1</v>
      </c>
      <c r="E2537" s="195">
        <v>508</v>
      </c>
      <c r="F2537" s="195" t="s">
        <v>481</v>
      </c>
      <c r="G2537" s="195" t="s">
        <v>968</v>
      </c>
      <c r="H2537" s="195">
        <v>508</v>
      </c>
      <c r="I2537" s="36" t="str">
        <f t="shared" si="39"/>
        <v>Perez, Hernan</v>
      </c>
    </row>
    <row r="2538" spans="1:9" x14ac:dyDescent="0.3">
      <c r="A2538" s="195">
        <v>2537</v>
      </c>
      <c r="B2538" s="195">
        <v>516782</v>
      </c>
      <c r="C2538" s="195">
        <v>0.92494260279999996</v>
      </c>
      <c r="D2538" s="195">
        <v>2</v>
      </c>
      <c r="E2538" s="195">
        <v>508</v>
      </c>
      <c r="F2538" s="195" t="s">
        <v>461</v>
      </c>
      <c r="G2538" s="195" t="s">
        <v>899</v>
      </c>
      <c r="H2538" s="195">
        <v>407</v>
      </c>
      <c r="I2538" s="36" t="str">
        <f t="shared" si="39"/>
        <v>Marte, Starling</v>
      </c>
    </row>
    <row r="2539" spans="1:9" x14ac:dyDescent="0.3">
      <c r="A2539" s="195">
        <v>2538</v>
      </c>
      <c r="B2539" s="195">
        <v>595281</v>
      </c>
      <c r="C2539" s="195">
        <v>0.89543430479999997</v>
      </c>
      <c r="D2539" s="195">
        <v>3</v>
      </c>
      <c r="E2539" s="195">
        <v>508</v>
      </c>
      <c r="F2539" s="195" t="s">
        <v>2997</v>
      </c>
      <c r="G2539" s="195" t="s">
        <v>174</v>
      </c>
      <c r="H2539" s="195">
        <v>359</v>
      </c>
      <c r="I2539" s="36" t="str">
        <f t="shared" si="39"/>
        <v>Kiermaier, Kevin</v>
      </c>
    </row>
    <row r="2540" spans="1:9" x14ac:dyDescent="0.3">
      <c r="A2540" s="195">
        <v>2539</v>
      </c>
      <c r="B2540" s="195">
        <v>607208</v>
      </c>
      <c r="C2540" s="195">
        <v>0.87378967019999998</v>
      </c>
      <c r="D2540" s="195">
        <v>4</v>
      </c>
      <c r="E2540" s="195">
        <v>508</v>
      </c>
      <c r="F2540" s="195" t="s">
        <v>316</v>
      </c>
      <c r="G2540" s="195" t="s">
        <v>4114</v>
      </c>
      <c r="H2540" s="195">
        <v>692</v>
      </c>
      <c r="I2540" s="36" t="str">
        <f t="shared" si="39"/>
        <v>Turner, Trea</v>
      </c>
    </row>
    <row r="2541" spans="1:9" x14ac:dyDescent="0.3">
      <c r="A2541" s="195">
        <v>2540</v>
      </c>
      <c r="B2541" s="195">
        <v>593160</v>
      </c>
      <c r="C2541" s="195">
        <v>0.86114149090000003</v>
      </c>
      <c r="D2541" s="195">
        <v>5</v>
      </c>
      <c r="E2541" s="195">
        <v>508</v>
      </c>
      <c r="F2541" s="195" t="s">
        <v>5209</v>
      </c>
      <c r="G2541" s="195" t="s">
        <v>5210</v>
      </c>
      <c r="H2541" s="195">
        <v>430</v>
      </c>
      <c r="I2541" s="36" t="str">
        <f t="shared" si="39"/>
        <v>Merrifield, Whit</v>
      </c>
    </row>
    <row r="2542" spans="1:9" x14ac:dyDescent="0.3">
      <c r="A2542" s="195">
        <v>2541</v>
      </c>
      <c r="B2542" s="195">
        <v>547379</v>
      </c>
      <c r="C2542" s="195">
        <v>1</v>
      </c>
      <c r="D2542" s="195">
        <v>1</v>
      </c>
      <c r="E2542" s="195">
        <v>509</v>
      </c>
      <c r="F2542" s="195" t="s">
        <v>481</v>
      </c>
      <c r="G2542" s="195" t="s">
        <v>2981</v>
      </c>
      <c r="H2542" s="195">
        <v>509</v>
      </c>
      <c r="I2542" s="36" t="str">
        <f t="shared" si="39"/>
        <v>Perez, Roberto</v>
      </c>
    </row>
    <row r="2543" spans="1:9" x14ac:dyDescent="0.3">
      <c r="A2543" s="195">
        <v>2542</v>
      </c>
      <c r="B2543" s="195">
        <v>542233</v>
      </c>
      <c r="C2543" s="195">
        <v>1</v>
      </c>
      <c r="D2543" s="195">
        <v>2</v>
      </c>
      <c r="E2543" s="195">
        <v>509</v>
      </c>
      <c r="F2543" s="195" t="s">
        <v>481</v>
      </c>
      <c r="G2543" s="195" t="s">
        <v>6665</v>
      </c>
      <c r="H2543" s="195">
        <v>506</v>
      </c>
      <c r="I2543" s="36" t="str">
        <f t="shared" si="39"/>
        <v>Perez, Audry</v>
      </c>
    </row>
    <row r="2544" spans="1:9" x14ac:dyDescent="0.3">
      <c r="A2544" s="195">
        <v>2543</v>
      </c>
      <c r="B2544" s="195">
        <v>488771</v>
      </c>
      <c r="C2544" s="195">
        <v>0.95812557949999999</v>
      </c>
      <c r="D2544" s="195">
        <v>3</v>
      </c>
      <c r="E2544" s="195">
        <v>509</v>
      </c>
      <c r="F2544" s="195" t="s">
        <v>252</v>
      </c>
      <c r="G2544" s="195" t="s">
        <v>17</v>
      </c>
      <c r="H2544" s="195">
        <v>118</v>
      </c>
      <c r="I2544" s="36" t="str">
        <f t="shared" si="39"/>
        <v>Castro, Jason</v>
      </c>
    </row>
    <row r="2545" spans="1:9" x14ac:dyDescent="0.3">
      <c r="A2545" s="195">
        <v>2544</v>
      </c>
      <c r="B2545" s="195">
        <v>592200</v>
      </c>
      <c r="C2545" s="195">
        <v>0.88971921939999998</v>
      </c>
      <c r="D2545" s="195">
        <v>4</v>
      </c>
      <c r="E2545" s="195">
        <v>509</v>
      </c>
      <c r="F2545" s="195" t="s">
        <v>2993</v>
      </c>
      <c r="G2545" s="195" t="s">
        <v>2994</v>
      </c>
      <c r="H2545" s="195">
        <v>114</v>
      </c>
      <c r="I2545" s="36" t="str">
        <f t="shared" si="39"/>
        <v>Casali, Curt</v>
      </c>
    </row>
    <row r="2546" spans="1:9" x14ac:dyDescent="0.3">
      <c r="A2546" s="195">
        <v>2545</v>
      </c>
      <c r="B2546" s="195">
        <v>608596</v>
      </c>
      <c r="C2546" s="195">
        <v>0.88369623159999999</v>
      </c>
      <c r="D2546" s="195">
        <v>5</v>
      </c>
      <c r="E2546" s="195">
        <v>509</v>
      </c>
      <c r="F2546" s="195" t="s">
        <v>181</v>
      </c>
      <c r="G2546" s="195" t="s">
        <v>1792</v>
      </c>
      <c r="H2546" s="195">
        <v>455</v>
      </c>
      <c r="I2546" s="36" t="str">
        <f t="shared" si="39"/>
        <v>Murphy, Tom</v>
      </c>
    </row>
    <row r="2547" spans="1:9" x14ac:dyDescent="0.3">
      <c r="A2547" s="195">
        <v>2546</v>
      </c>
      <c r="B2547" s="195">
        <v>521692</v>
      </c>
      <c r="C2547" s="195">
        <v>1</v>
      </c>
      <c r="D2547" s="195">
        <v>1</v>
      </c>
      <c r="E2547" s="195">
        <v>510</v>
      </c>
      <c r="F2547" s="195" t="s">
        <v>481</v>
      </c>
      <c r="G2547" s="195" t="s">
        <v>480</v>
      </c>
      <c r="H2547" s="195">
        <v>510</v>
      </c>
      <c r="I2547" s="36" t="str">
        <f t="shared" si="39"/>
        <v>Perez, Salvador</v>
      </c>
    </row>
    <row r="2548" spans="1:9" x14ac:dyDescent="0.3">
      <c r="A2548" s="195">
        <v>2547</v>
      </c>
      <c r="B2548" s="195">
        <v>592387</v>
      </c>
      <c r="C2548" s="195">
        <v>0.92477036239999999</v>
      </c>
      <c r="D2548" s="195">
        <v>2</v>
      </c>
      <c r="E2548" s="195">
        <v>510</v>
      </c>
      <c r="F2548" s="195" t="s">
        <v>5193</v>
      </c>
      <c r="G2548" s="195" t="s">
        <v>5194</v>
      </c>
      <c r="H2548" s="195">
        <v>295</v>
      </c>
      <c r="I2548" s="36" t="str">
        <f t="shared" si="39"/>
        <v>Healy, Ryon</v>
      </c>
    </row>
    <row r="2549" spans="1:9" x14ac:dyDescent="0.3">
      <c r="A2549" s="195">
        <v>2548</v>
      </c>
      <c r="B2549" s="195">
        <v>572816</v>
      </c>
      <c r="C2549" s="195">
        <v>0.91015395129999999</v>
      </c>
      <c r="D2549" s="195">
        <v>3</v>
      </c>
      <c r="E2549" s="195">
        <v>510</v>
      </c>
      <c r="F2549" s="195" t="s">
        <v>91</v>
      </c>
      <c r="G2549" s="195" t="s">
        <v>131</v>
      </c>
      <c r="H2549" s="195">
        <v>178</v>
      </c>
      <c r="I2549" s="36" t="str">
        <f t="shared" si="39"/>
        <v>Dickerson, Corey</v>
      </c>
    </row>
    <row r="2550" spans="1:9" x14ac:dyDescent="0.3">
      <c r="A2550" s="195">
        <v>2549</v>
      </c>
      <c r="B2550" s="195">
        <v>543768</v>
      </c>
      <c r="C2550" s="195">
        <v>0.87805858910000001</v>
      </c>
      <c r="D2550" s="195">
        <v>4</v>
      </c>
      <c r="E2550" s="195">
        <v>510</v>
      </c>
      <c r="F2550" s="195" t="s">
        <v>1818</v>
      </c>
      <c r="G2550" s="195" t="s">
        <v>128</v>
      </c>
      <c r="H2550" s="195">
        <v>626</v>
      </c>
      <c r="I2550" s="36" t="str">
        <f t="shared" si="39"/>
        <v>Shaw, Travis</v>
      </c>
    </row>
    <row r="2551" spans="1:9" x14ac:dyDescent="0.3">
      <c r="A2551" s="195">
        <v>2550</v>
      </c>
      <c r="B2551" s="195">
        <v>571431</v>
      </c>
      <c r="C2551" s="195">
        <v>0.87736891049999999</v>
      </c>
      <c r="D2551" s="195">
        <v>5</v>
      </c>
      <c r="E2551" s="195">
        <v>510</v>
      </c>
      <c r="F2551" s="195" t="s">
        <v>504</v>
      </c>
      <c r="G2551" s="195" t="s">
        <v>14</v>
      </c>
      <c r="H2551" s="195">
        <v>5</v>
      </c>
      <c r="I2551" s="36" t="str">
        <f t="shared" si="39"/>
        <v>Adams, Matt</v>
      </c>
    </row>
    <row r="2552" spans="1:9" x14ac:dyDescent="0.3">
      <c r="A2552" s="195">
        <v>2551</v>
      </c>
      <c r="B2552" s="195">
        <v>570639</v>
      </c>
      <c r="C2552" s="195">
        <v>1</v>
      </c>
      <c r="D2552" s="195">
        <v>1</v>
      </c>
      <c r="E2552" s="195">
        <v>511</v>
      </c>
      <c r="F2552" s="195" t="s">
        <v>481</v>
      </c>
      <c r="G2552" s="195" t="s">
        <v>4819</v>
      </c>
      <c r="H2552" s="195">
        <v>511</v>
      </c>
      <c r="I2552" s="36" t="str">
        <f t="shared" si="39"/>
        <v>Perez, Yefri</v>
      </c>
    </row>
    <row r="2553" spans="1:9" x14ac:dyDescent="0.3">
      <c r="A2553" s="195">
        <v>2552</v>
      </c>
      <c r="B2553" s="195">
        <v>488818</v>
      </c>
      <c r="C2553" s="195">
        <v>0.87236781679999997</v>
      </c>
      <c r="D2553" s="195">
        <v>2</v>
      </c>
      <c r="E2553" s="195">
        <v>511</v>
      </c>
      <c r="F2553" s="195" t="s">
        <v>385</v>
      </c>
      <c r="G2553" s="195" t="s">
        <v>371</v>
      </c>
      <c r="H2553" s="195">
        <v>750</v>
      </c>
      <c r="I2553" s="36" t="str">
        <f t="shared" si="39"/>
        <v>d'Arnaud, Chase</v>
      </c>
    </row>
    <row r="2554" spans="1:9" x14ac:dyDescent="0.3">
      <c r="A2554" s="195">
        <v>2553</v>
      </c>
      <c r="B2554" s="195">
        <v>501303</v>
      </c>
      <c r="C2554" s="195">
        <v>0.86687100260000005</v>
      </c>
      <c r="D2554" s="195">
        <v>3</v>
      </c>
      <c r="E2554" s="195">
        <v>511</v>
      </c>
      <c r="F2554" s="195" t="s">
        <v>2505</v>
      </c>
      <c r="G2554" s="195" t="s">
        <v>2506</v>
      </c>
      <c r="H2554" s="195">
        <v>7</v>
      </c>
      <c r="I2554" s="36" t="str">
        <f t="shared" si="39"/>
        <v>Adrianza, Ehire</v>
      </c>
    </row>
    <row r="2555" spans="1:9" x14ac:dyDescent="0.3">
      <c r="A2555" s="195">
        <v>2554</v>
      </c>
      <c r="B2555" s="195">
        <v>623166</v>
      </c>
      <c r="C2555" s="195">
        <v>0.82500950210000001</v>
      </c>
      <c r="D2555" s="195">
        <v>4</v>
      </c>
      <c r="E2555" s="195">
        <v>511</v>
      </c>
      <c r="F2555" s="195" t="s">
        <v>175</v>
      </c>
      <c r="G2555" s="195" t="s">
        <v>221</v>
      </c>
      <c r="H2555" s="195">
        <v>434</v>
      </c>
      <c r="I2555" s="36" t="str">
        <f t="shared" si="39"/>
        <v>Miller, Mike</v>
      </c>
    </row>
    <row r="2556" spans="1:9" x14ac:dyDescent="0.3">
      <c r="A2556" s="195">
        <v>2555</v>
      </c>
      <c r="B2556" s="195">
        <v>607208</v>
      </c>
      <c r="C2556" s="195">
        <v>0.82292337010000005</v>
      </c>
      <c r="D2556" s="195">
        <v>5</v>
      </c>
      <c r="E2556" s="195">
        <v>511</v>
      </c>
      <c r="F2556" s="195" t="s">
        <v>316</v>
      </c>
      <c r="G2556" s="195" t="s">
        <v>4114</v>
      </c>
      <c r="H2556" s="195">
        <v>692</v>
      </c>
      <c r="I2556" s="36" t="str">
        <f t="shared" si="39"/>
        <v>Turner, Trea</v>
      </c>
    </row>
    <row r="2557" spans="1:9" x14ac:dyDescent="0.3">
      <c r="A2557" s="195">
        <v>2556</v>
      </c>
      <c r="B2557" s="195">
        <v>573088</v>
      </c>
      <c r="C2557" s="195">
        <v>1</v>
      </c>
      <c r="D2557" s="195">
        <v>1</v>
      </c>
      <c r="E2557" s="195">
        <v>512</v>
      </c>
      <c r="F2557" s="195" t="s">
        <v>2193</v>
      </c>
      <c r="G2557" s="195" t="s">
        <v>170</v>
      </c>
      <c r="H2557" s="195">
        <v>512</v>
      </c>
      <c r="I2557" s="36" t="str">
        <f t="shared" si="39"/>
        <v>Perkins, Cameron</v>
      </c>
    </row>
    <row r="2558" spans="1:9" x14ac:dyDescent="0.3">
      <c r="A2558" s="195">
        <v>2557</v>
      </c>
      <c r="B2558" s="195">
        <v>502544</v>
      </c>
      <c r="C2558" s="195">
        <v>0.86582024300000004</v>
      </c>
      <c r="D2558" s="195">
        <v>2</v>
      </c>
      <c r="E2558" s="195">
        <v>512</v>
      </c>
      <c r="F2558" s="195" t="s">
        <v>5144</v>
      </c>
      <c r="G2558" s="195" t="s">
        <v>161</v>
      </c>
      <c r="H2558" s="195">
        <v>91</v>
      </c>
      <c r="I2558" s="36" t="str">
        <f t="shared" si="39"/>
        <v>Buss, Nick</v>
      </c>
    </row>
    <row r="2559" spans="1:9" x14ac:dyDescent="0.3">
      <c r="A2559" s="195">
        <v>2558</v>
      </c>
      <c r="B2559" s="195">
        <v>623993</v>
      </c>
      <c r="C2559" s="195">
        <v>0.86203900659999999</v>
      </c>
      <c r="D2559" s="195">
        <v>3</v>
      </c>
      <c r="E2559" s="195">
        <v>512</v>
      </c>
      <c r="F2559" s="195" t="s">
        <v>6632</v>
      </c>
      <c r="G2559" s="195" t="s">
        <v>339</v>
      </c>
      <c r="H2559" s="195">
        <v>609</v>
      </c>
      <c r="I2559" s="36" t="str">
        <f t="shared" si="39"/>
        <v>Santander, Anthony</v>
      </c>
    </row>
    <row r="2560" spans="1:9" x14ac:dyDescent="0.3">
      <c r="A2560" s="195">
        <v>2559</v>
      </c>
      <c r="B2560" s="195">
        <v>571912</v>
      </c>
      <c r="C2560" s="195">
        <v>0.86089792639999996</v>
      </c>
      <c r="D2560" s="195">
        <v>4</v>
      </c>
      <c r="E2560" s="195">
        <v>512</v>
      </c>
      <c r="F2560" s="195" t="s">
        <v>4018</v>
      </c>
      <c r="G2560" s="195" t="s">
        <v>213</v>
      </c>
      <c r="H2560" s="195">
        <v>396</v>
      </c>
      <c r="I2560" s="36" t="str">
        <f t="shared" si="39"/>
        <v>Maile, Luke</v>
      </c>
    </row>
    <row r="2561" spans="1:9" x14ac:dyDescent="0.3">
      <c r="A2561" s="195">
        <v>2560</v>
      </c>
      <c r="B2561" s="195">
        <v>546990</v>
      </c>
      <c r="C2561" s="195">
        <v>0.83863557359999996</v>
      </c>
      <c r="D2561" s="195">
        <v>5</v>
      </c>
      <c r="E2561" s="195">
        <v>512</v>
      </c>
      <c r="F2561" s="195" t="s">
        <v>6638</v>
      </c>
      <c r="G2561" s="195" t="s">
        <v>339</v>
      </c>
      <c r="H2561" s="195">
        <v>14</v>
      </c>
      <c r="I2561" s="36" t="str">
        <f t="shared" si="39"/>
        <v>Alford, Anthony</v>
      </c>
    </row>
    <row r="2562" spans="1:9" x14ac:dyDescent="0.3">
      <c r="A2562" s="195">
        <v>2561</v>
      </c>
      <c r="B2562" s="195">
        <v>607054</v>
      </c>
      <c r="C2562" s="195">
        <v>1</v>
      </c>
      <c r="D2562" s="195">
        <v>1</v>
      </c>
      <c r="E2562" s="195">
        <v>513</v>
      </c>
      <c r="F2562" s="195" t="s">
        <v>2753</v>
      </c>
      <c r="G2562" s="195" t="s">
        <v>3002</v>
      </c>
      <c r="H2562" s="195">
        <v>513</v>
      </c>
      <c r="I2562" s="36" t="str">
        <f t="shared" si="39"/>
        <v>Peterson, Jace</v>
      </c>
    </row>
    <row r="2563" spans="1:9" x14ac:dyDescent="0.3">
      <c r="A2563" s="195">
        <v>2562</v>
      </c>
      <c r="B2563" s="195">
        <v>542436</v>
      </c>
      <c r="C2563" s="195">
        <v>0.83925051149999996</v>
      </c>
      <c r="D2563" s="195">
        <v>2</v>
      </c>
      <c r="E2563" s="195">
        <v>513</v>
      </c>
      <c r="F2563" s="195" t="s">
        <v>2957</v>
      </c>
      <c r="G2563" s="195" t="s">
        <v>1936</v>
      </c>
      <c r="H2563" s="195">
        <v>3</v>
      </c>
      <c r="I2563" s="36" t="str">
        <f t="shared" ref="I2563:I2626" si="40">F2563&amp;", "&amp;G2563</f>
        <v>Adames, Cristhian</v>
      </c>
    </row>
    <row r="2564" spans="1:9" x14ac:dyDescent="0.3">
      <c r="A2564" s="195">
        <v>2563</v>
      </c>
      <c r="B2564" s="195">
        <v>457706</v>
      </c>
      <c r="C2564" s="195">
        <v>0.78530219410000002</v>
      </c>
      <c r="D2564" s="195">
        <v>3</v>
      </c>
      <c r="E2564" s="195">
        <v>513</v>
      </c>
      <c r="F2564" s="195" t="s">
        <v>142</v>
      </c>
      <c r="G2564" s="195" t="s">
        <v>141</v>
      </c>
      <c r="H2564" s="195">
        <v>332</v>
      </c>
      <c r="I2564" s="36" t="str">
        <f t="shared" si="40"/>
        <v>Jackson, Austin</v>
      </c>
    </row>
    <row r="2565" spans="1:9" x14ac:dyDescent="0.3">
      <c r="A2565" s="195">
        <v>2564</v>
      </c>
      <c r="B2565" s="195">
        <v>650490</v>
      </c>
      <c r="C2565" s="195">
        <v>0.75426824989999997</v>
      </c>
      <c r="D2565" s="195">
        <v>4</v>
      </c>
      <c r="E2565" s="195">
        <v>513</v>
      </c>
      <c r="F2565" s="195" t="s">
        <v>90</v>
      </c>
      <c r="G2565" s="195" t="s">
        <v>6691</v>
      </c>
      <c r="H2565" s="195">
        <v>176</v>
      </c>
      <c r="I2565" s="36" t="str">
        <f t="shared" si="40"/>
        <v>Diaz, Yandy</v>
      </c>
    </row>
    <row r="2566" spans="1:9" x14ac:dyDescent="0.3">
      <c r="A2566" s="195">
        <v>2565</v>
      </c>
      <c r="B2566" s="195">
        <v>594809</v>
      </c>
      <c r="C2566" s="195">
        <v>0.74591084289999998</v>
      </c>
      <c r="D2566" s="195">
        <v>5</v>
      </c>
      <c r="E2566" s="195">
        <v>513</v>
      </c>
      <c r="F2566" s="195" t="s">
        <v>873</v>
      </c>
      <c r="G2566" s="195" t="s">
        <v>148</v>
      </c>
      <c r="H2566" s="195">
        <v>193</v>
      </c>
      <c r="I2566" s="36" t="str">
        <f t="shared" si="40"/>
        <v>Eaton, Adam</v>
      </c>
    </row>
    <row r="2567" spans="1:9" x14ac:dyDescent="0.3">
      <c r="A2567" s="195">
        <v>2566</v>
      </c>
      <c r="B2567" s="195">
        <v>451089</v>
      </c>
      <c r="C2567" s="195">
        <v>1</v>
      </c>
      <c r="D2567" s="195">
        <v>1</v>
      </c>
      <c r="E2567" s="195">
        <v>514</v>
      </c>
      <c r="F2567" s="195" t="s">
        <v>2753</v>
      </c>
      <c r="G2567" s="195" t="s">
        <v>203</v>
      </c>
      <c r="H2567" s="195">
        <v>514</v>
      </c>
      <c r="I2567" s="36" t="str">
        <f t="shared" si="40"/>
        <v>Peterson, Shane</v>
      </c>
    </row>
    <row r="2568" spans="1:9" x14ac:dyDescent="0.3">
      <c r="A2568" s="195">
        <v>2567</v>
      </c>
      <c r="B2568" s="195">
        <v>488681</v>
      </c>
      <c r="C2568" s="195">
        <v>0.95172505200000002</v>
      </c>
      <c r="D2568" s="195">
        <v>2</v>
      </c>
      <c r="E2568" s="195">
        <v>514</v>
      </c>
      <c r="F2568" s="195" t="s">
        <v>864</v>
      </c>
      <c r="G2568" s="195" t="s">
        <v>18</v>
      </c>
      <c r="H2568" s="195">
        <v>44</v>
      </c>
      <c r="I2568" s="36" t="str">
        <f t="shared" si="40"/>
        <v>Barnes, Brandon</v>
      </c>
    </row>
    <row r="2569" spans="1:9" x14ac:dyDescent="0.3">
      <c r="A2569" s="195">
        <v>2568</v>
      </c>
      <c r="B2569" s="195">
        <v>503437</v>
      </c>
      <c r="C2569" s="195">
        <v>0.89480716189999998</v>
      </c>
      <c r="D2569" s="195">
        <v>3</v>
      </c>
      <c r="E2569" s="195">
        <v>514</v>
      </c>
      <c r="F2569" s="195" t="s">
        <v>5232</v>
      </c>
      <c r="G2569" s="195" t="s">
        <v>331</v>
      </c>
      <c r="H2569" s="195">
        <v>57</v>
      </c>
      <c r="I2569" s="36" t="str">
        <f t="shared" si="40"/>
        <v>Beresford, James</v>
      </c>
    </row>
    <row r="2570" spans="1:9" x14ac:dyDescent="0.3">
      <c r="A2570" s="195">
        <v>2569</v>
      </c>
      <c r="B2570" s="195">
        <v>465753</v>
      </c>
      <c r="C2570" s="195">
        <v>0.89438580999999995</v>
      </c>
      <c r="D2570" s="195">
        <v>4</v>
      </c>
      <c r="E2570" s="195">
        <v>514</v>
      </c>
      <c r="F2570" s="195" t="s">
        <v>6334</v>
      </c>
      <c r="G2570" s="195" t="s">
        <v>310</v>
      </c>
      <c r="H2570" s="195">
        <v>216</v>
      </c>
      <c r="I2570" s="36" t="str">
        <f t="shared" si="40"/>
        <v>Florimon Jr, Pedro</v>
      </c>
    </row>
    <row r="2571" spans="1:9" x14ac:dyDescent="0.3">
      <c r="A2571" s="195">
        <v>2570</v>
      </c>
      <c r="B2571" s="195">
        <v>502582</v>
      </c>
      <c r="C2571" s="195">
        <v>0.88418241779999995</v>
      </c>
      <c r="D2571" s="195">
        <v>5</v>
      </c>
      <c r="E2571" s="195">
        <v>514</v>
      </c>
      <c r="F2571" s="195" t="s">
        <v>212</v>
      </c>
      <c r="G2571" s="195" t="s">
        <v>178</v>
      </c>
      <c r="H2571" s="195">
        <v>612</v>
      </c>
      <c r="I2571" s="36" t="str">
        <f t="shared" si="40"/>
        <v>Schafer, Logan</v>
      </c>
    </row>
    <row r="2572" spans="1:9" x14ac:dyDescent="0.3">
      <c r="A2572" s="195">
        <v>2571</v>
      </c>
      <c r="B2572" s="195">
        <v>463610</v>
      </c>
      <c r="C2572" s="195">
        <v>1</v>
      </c>
      <c r="D2572" s="195">
        <v>1</v>
      </c>
      <c r="E2572" s="195">
        <v>515</v>
      </c>
      <c r="F2572" s="195" t="s">
        <v>2250</v>
      </c>
      <c r="G2572" s="195" t="s">
        <v>3019</v>
      </c>
      <c r="H2572" s="195">
        <v>515</v>
      </c>
      <c r="I2572" s="36" t="str">
        <f t="shared" si="40"/>
        <v>Petit, Gregorio</v>
      </c>
    </row>
    <row r="2573" spans="1:9" x14ac:dyDescent="0.3">
      <c r="A2573" s="195">
        <v>2572</v>
      </c>
      <c r="B2573" s="195">
        <v>474443</v>
      </c>
      <c r="C2573" s="195">
        <v>0.93711847559999994</v>
      </c>
      <c r="D2573" s="195">
        <v>2</v>
      </c>
      <c r="E2573" s="195">
        <v>515</v>
      </c>
      <c r="F2573" s="195" t="s">
        <v>3932</v>
      </c>
      <c r="G2573" s="195" t="s">
        <v>297</v>
      </c>
      <c r="H2573" s="195">
        <v>166</v>
      </c>
      <c r="I2573" s="36" t="str">
        <f t="shared" si="40"/>
        <v>De Jesus, Ivan</v>
      </c>
    </row>
    <row r="2574" spans="1:9" x14ac:dyDescent="0.3">
      <c r="A2574" s="195">
        <v>2573</v>
      </c>
      <c r="B2574" s="195">
        <v>519445</v>
      </c>
      <c r="C2574" s="195">
        <v>0.93661714760000003</v>
      </c>
      <c r="D2574" s="195">
        <v>3</v>
      </c>
      <c r="E2574" s="195">
        <v>515</v>
      </c>
      <c r="F2574" s="195" t="s">
        <v>347</v>
      </c>
      <c r="G2574" s="195" t="s">
        <v>346</v>
      </c>
      <c r="H2574" s="195">
        <v>739</v>
      </c>
      <c r="I2574" s="36" t="str">
        <f t="shared" si="40"/>
        <v>Worth, Danny</v>
      </c>
    </row>
    <row r="2575" spans="1:9" x14ac:dyDescent="0.3">
      <c r="A2575" s="195">
        <v>2574</v>
      </c>
      <c r="B2575" s="195">
        <v>453895</v>
      </c>
      <c r="C2575" s="195">
        <v>0.93299103969999997</v>
      </c>
      <c r="D2575" s="195">
        <v>4</v>
      </c>
      <c r="E2575" s="195">
        <v>515</v>
      </c>
      <c r="F2575" s="195" t="s">
        <v>38</v>
      </c>
      <c r="G2575" s="195" t="s">
        <v>466</v>
      </c>
      <c r="H2575" s="195">
        <v>596</v>
      </c>
      <c r="I2575" s="36" t="str">
        <f t="shared" si="40"/>
        <v>Ryan, Brendan</v>
      </c>
    </row>
    <row r="2576" spans="1:9" x14ac:dyDescent="0.3">
      <c r="A2576" s="195">
        <v>2575</v>
      </c>
      <c r="B2576" s="195">
        <v>518568</v>
      </c>
      <c r="C2576" s="195">
        <v>0.90795487279999998</v>
      </c>
      <c r="D2576" s="195">
        <v>5</v>
      </c>
      <c r="E2576" s="195">
        <v>515</v>
      </c>
      <c r="F2576" s="195" t="s">
        <v>2025</v>
      </c>
      <c r="G2576" s="195" t="s">
        <v>64</v>
      </c>
      <c r="H2576" s="195">
        <v>136</v>
      </c>
      <c r="I2576" s="36" t="str">
        <f t="shared" si="40"/>
        <v>Colon, Christian</v>
      </c>
    </row>
    <row r="2577" spans="1:9" x14ac:dyDescent="0.3">
      <c r="A2577" s="195">
        <v>2576</v>
      </c>
      <c r="B2577" s="195">
        <v>502054</v>
      </c>
      <c r="C2577" s="195">
        <v>1</v>
      </c>
      <c r="D2577" s="195">
        <v>1</v>
      </c>
      <c r="E2577" s="195">
        <v>516</v>
      </c>
      <c r="F2577" s="195" t="s">
        <v>2960</v>
      </c>
      <c r="G2577" s="195" t="s">
        <v>529</v>
      </c>
      <c r="H2577" s="195">
        <v>516</v>
      </c>
      <c r="I2577" s="36" t="str">
        <f t="shared" si="40"/>
        <v>Pham, Thomas</v>
      </c>
    </row>
    <row r="2578" spans="1:9" x14ac:dyDescent="0.3">
      <c r="A2578" s="195">
        <v>2577</v>
      </c>
      <c r="B2578" s="195">
        <v>460075</v>
      </c>
      <c r="C2578" s="195">
        <v>0.75106689790000003</v>
      </c>
      <c r="D2578" s="195">
        <v>2</v>
      </c>
      <c r="E2578" s="195">
        <v>516</v>
      </c>
      <c r="F2578" s="195" t="s">
        <v>39</v>
      </c>
      <c r="G2578" s="195" t="s">
        <v>38</v>
      </c>
      <c r="H2578" s="195">
        <v>77</v>
      </c>
      <c r="I2578" s="36" t="str">
        <f t="shared" si="40"/>
        <v>Braun, Ryan</v>
      </c>
    </row>
    <row r="2579" spans="1:9" x14ac:dyDescent="0.3">
      <c r="A2579" s="195">
        <v>2578</v>
      </c>
      <c r="B2579" s="195">
        <v>543305</v>
      </c>
      <c r="C2579" s="195">
        <v>0.73411978980000003</v>
      </c>
      <c r="D2579" s="195">
        <v>3</v>
      </c>
      <c r="E2579" s="195">
        <v>516</v>
      </c>
      <c r="F2579" s="195" t="s">
        <v>528</v>
      </c>
      <c r="G2579" s="195" t="s">
        <v>80</v>
      </c>
      <c r="H2579" s="195">
        <v>309</v>
      </c>
      <c r="I2579" s="36" t="str">
        <f t="shared" si="40"/>
        <v>Hicks, Aaron</v>
      </c>
    </row>
    <row r="2580" spans="1:9" x14ac:dyDescent="0.3">
      <c r="A2580" s="195">
        <v>2579</v>
      </c>
      <c r="B2580" s="195">
        <v>502671</v>
      </c>
      <c r="C2580" s="195">
        <v>0.73125114619999998</v>
      </c>
      <c r="D2580" s="195">
        <v>4</v>
      </c>
      <c r="E2580" s="195">
        <v>516</v>
      </c>
      <c r="F2580" s="195" t="s">
        <v>515</v>
      </c>
      <c r="G2580" s="195" t="s">
        <v>277</v>
      </c>
      <c r="H2580" s="195">
        <v>255</v>
      </c>
      <c r="I2580" s="36" t="str">
        <f t="shared" si="40"/>
        <v>Goldschmidt, Paul</v>
      </c>
    </row>
    <row r="2581" spans="1:9" x14ac:dyDescent="0.3">
      <c r="A2581" s="195">
        <v>2580</v>
      </c>
      <c r="B2581" s="195">
        <v>547170</v>
      </c>
      <c r="C2581" s="195">
        <v>0.66880375550000004</v>
      </c>
      <c r="D2581" s="195">
        <v>5</v>
      </c>
      <c r="E2581" s="195">
        <v>516</v>
      </c>
      <c r="F2581" s="195" t="s">
        <v>6278</v>
      </c>
      <c r="G2581" s="195" t="s">
        <v>6279</v>
      </c>
      <c r="H2581" s="195">
        <v>170</v>
      </c>
      <c r="I2581" s="36" t="str">
        <f t="shared" si="40"/>
        <v>Delmonico, Nicky</v>
      </c>
    </row>
    <row r="2582" spans="1:9" x14ac:dyDescent="0.3">
      <c r="A2582" s="195">
        <v>2581</v>
      </c>
      <c r="B2582" s="195">
        <v>572033</v>
      </c>
      <c r="C2582" s="195">
        <v>1</v>
      </c>
      <c r="D2582" s="195">
        <v>1</v>
      </c>
      <c r="E2582" s="195">
        <v>517</v>
      </c>
      <c r="F2582" s="195" t="s">
        <v>2535</v>
      </c>
      <c r="G2582" s="195" t="s">
        <v>129</v>
      </c>
      <c r="H2582" s="195">
        <v>517</v>
      </c>
      <c r="I2582" s="36" t="str">
        <f t="shared" si="40"/>
        <v>Phegley, Josh</v>
      </c>
    </row>
    <row r="2583" spans="1:9" x14ac:dyDescent="0.3">
      <c r="A2583" s="195">
        <v>2582</v>
      </c>
      <c r="B2583" s="195">
        <v>592592</v>
      </c>
      <c r="C2583" s="195">
        <v>0.93922673509999999</v>
      </c>
      <c r="D2583" s="195">
        <v>2</v>
      </c>
      <c r="E2583" s="195">
        <v>517</v>
      </c>
      <c r="F2583" s="195" t="s">
        <v>5182</v>
      </c>
      <c r="G2583" s="195" t="s">
        <v>55</v>
      </c>
      <c r="H2583" s="195">
        <v>465</v>
      </c>
      <c r="I2583" s="36" t="str">
        <f t="shared" si="40"/>
        <v>Nicholas, Brett</v>
      </c>
    </row>
    <row r="2584" spans="1:9" x14ac:dyDescent="0.3">
      <c r="A2584" s="195">
        <v>2583</v>
      </c>
      <c r="B2584" s="195">
        <v>542208</v>
      </c>
      <c r="C2584" s="195">
        <v>0.82063326189999997</v>
      </c>
      <c r="D2584" s="195">
        <v>3</v>
      </c>
      <c r="E2584" s="195">
        <v>517</v>
      </c>
      <c r="F2584" s="195" t="s">
        <v>481</v>
      </c>
      <c r="G2584" s="195" t="s">
        <v>20</v>
      </c>
      <c r="H2584" s="195">
        <v>507</v>
      </c>
      <c r="I2584" s="36" t="str">
        <f t="shared" si="40"/>
        <v>Perez, Carlos</v>
      </c>
    </row>
    <row r="2585" spans="1:9" x14ac:dyDescent="0.3">
      <c r="A2585" s="195">
        <v>2584</v>
      </c>
      <c r="B2585" s="195">
        <v>489138</v>
      </c>
      <c r="C2585" s="195">
        <v>0.81176232640000001</v>
      </c>
      <c r="D2585" s="195">
        <v>4</v>
      </c>
      <c r="E2585" s="195">
        <v>517</v>
      </c>
      <c r="F2585" s="195" t="s">
        <v>176</v>
      </c>
      <c r="G2585" s="195" t="s">
        <v>67</v>
      </c>
      <c r="H2585" s="195">
        <v>441</v>
      </c>
      <c r="I2585" s="36" t="str">
        <f t="shared" si="40"/>
        <v>Moore, Tyler</v>
      </c>
    </row>
    <row r="2586" spans="1:9" x14ac:dyDescent="0.3">
      <c r="A2586" s="195">
        <v>2585</v>
      </c>
      <c r="B2586" s="195">
        <v>553869</v>
      </c>
      <c r="C2586" s="195">
        <v>0.79944801320000003</v>
      </c>
      <c r="D2586" s="195">
        <v>5</v>
      </c>
      <c r="E2586" s="195">
        <v>517</v>
      </c>
      <c r="F2586" s="195" t="s">
        <v>90</v>
      </c>
      <c r="G2586" s="195" t="s">
        <v>3307</v>
      </c>
      <c r="H2586" s="195">
        <v>175</v>
      </c>
      <c r="I2586" s="36" t="str">
        <f t="shared" si="40"/>
        <v>Diaz, Elias</v>
      </c>
    </row>
    <row r="2587" spans="1:9" x14ac:dyDescent="0.3">
      <c r="A2587" s="195">
        <v>2586</v>
      </c>
      <c r="B2587" s="195">
        <v>408252</v>
      </c>
      <c r="C2587" s="195">
        <v>1</v>
      </c>
      <c r="D2587" s="195">
        <v>1</v>
      </c>
      <c r="E2587" s="195">
        <v>518</v>
      </c>
      <c r="F2587" s="195" t="s">
        <v>298</v>
      </c>
      <c r="G2587" s="195" t="s">
        <v>18</v>
      </c>
      <c r="H2587" s="195">
        <v>518</v>
      </c>
      <c r="I2587" s="36" t="str">
        <f t="shared" si="40"/>
        <v>Phillips, Brandon</v>
      </c>
    </row>
    <row r="2588" spans="1:9" x14ac:dyDescent="0.3">
      <c r="A2588" s="195">
        <v>2587</v>
      </c>
      <c r="B2588" s="195">
        <v>430947</v>
      </c>
      <c r="C2588" s="195">
        <v>0.92386680480000005</v>
      </c>
      <c r="D2588" s="195">
        <v>2</v>
      </c>
      <c r="E2588" s="195">
        <v>518</v>
      </c>
      <c r="F2588" s="195" t="s">
        <v>273</v>
      </c>
      <c r="G2588" s="195" t="s">
        <v>9</v>
      </c>
      <c r="H2588" s="195">
        <v>39</v>
      </c>
      <c r="I2588" s="36" t="str">
        <f t="shared" si="40"/>
        <v>Aybar, Erick</v>
      </c>
    </row>
    <row r="2589" spans="1:9" x14ac:dyDescent="0.3">
      <c r="A2589" s="195">
        <v>2588</v>
      </c>
      <c r="B2589" s="195">
        <v>446381</v>
      </c>
      <c r="C2589" s="195">
        <v>0.88722168199999996</v>
      </c>
      <c r="D2589" s="195">
        <v>3</v>
      </c>
      <c r="E2589" s="195">
        <v>518</v>
      </c>
      <c r="F2589" s="195" t="s">
        <v>478</v>
      </c>
      <c r="G2589" s="195" t="s">
        <v>477</v>
      </c>
      <c r="H2589" s="195">
        <v>45</v>
      </c>
      <c r="I2589" s="36" t="str">
        <f t="shared" si="40"/>
        <v>Barney, Darwin</v>
      </c>
    </row>
    <row r="2590" spans="1:9" x14ac:dyDescent="0.3">
      <c r="A2590" s="195">
        <v>2589</v>
      </c>
      <c r="B2590" s="195">
        <v>493351</v>
      </c>
      <c r="C2590" s="195">
        <v>0.88015930519999996</v>
      </c>
      <c r="D2590" s="195">
        <v>4</v>
      </c>
      <c r="E2590" s="195">
        <v>518</v>
      </c>
      <c r="F2590" s="195" t="s">
        <v>194</v>
      </c>
      <c r="G2590" s="195" t="s">
        <v>426</v>
      </c>
      <c r="H2590" s="195">
        <v>541</v>
      </c>
      <c r="I2590" s="36" t="str">
        <f t="shared" si="40"/>
        <v>Ramirez, Alexei</v>
      </c>
    </row>
    <row r="2591" spans="1:9" x14ac:dyDescent="0.3">
      <c r="A2591" s="195">
        <v>2590</v>
      </c>
      <c r="B2591" s="195">
        <v>445988</v>
      </c>
      <c r="C2591" s="195">
        <v>0.84498250249999995</v>
      </c>
      <c r="D2591" s="195">
        <v>5</v>
      </c>
      <c r="E2591" s="195">
        <v>518</v>
      </c>
      <c r="F2591" s="195" t="s">
        <v>190</v>
      </c>
      <c r="G2591" s="195" t="s">
        <v>159</v>
      </c>
      <c r="H2591" s="195">
        <v>533</v>
      </c>
      <c r="I2591" s="36" t="str">
        <f t="shared" si="40"/>
        <v>Prado, Martin</v>
      </c>
    </row>
    <row r="2592" spans="1:9" x14ac:dyDescent="0.3">
      <c r="A2592" s="195">
        <v>2591</v>
      </c>
      <c r="B2592" s="195">
        <v>621433</v>
      </c>
      <c r="C2592" s="195">
        <v>1</v>
      </c>
      <c r="D2592" s="195">
        <v>1</v>
      </c>
      <c r="E2592" s="195">
        <v>519</v>
      </c>
      <c r="F2592" s="195" t="s">
        <v>298</v>
      </c>
      <c r="G2592" s="195" t="s">
        <v>55</v>
      </c>
      <c r="H2592" s="195">
        <v>519</v>
      </c>
      <c r="I2592" s="36" t="str">
        <f t="shared" si="40"/>
        <v>Phillips, Brett</v>
      </c>
    </row>
    <row r="2593" spans="1:9" x14ac:dyDescent="0.3">
      <c r="A2593" s="195">
        <v>2592</v>
      </c>
      <c r="B2593" s="195">
        <v>664056</v>
      </c>
      <c r="C2593" s="195">
        <v>0.92139469919999994</v>
      </c>
      <c r="D2593" s="195">
        <v>2</v>
      </c>
      <c r="E2593" s="195">
        <v>519</v>
      </c>
      <c r="F2593" s="195" t="s">
        <v>6397</v>
      </c>
      <c r="G2593" s="195" t="s">
        <v>500</v>
      </c>
      <c r="H2593" s="195">
        <v>40</v>
      </c>
      <c r="I2593" s="36" t="str">
        <f t="shared" si="40"/>
        <v>Bader, Harrison</v>
      </c>
    </row>
    <row r="2594" spans="1:9" x14ac:dyDescent="0.3">
      <c r="A2594" s="195">
        <v>2593</v>
      </c>
      <c r="B2594" s="195">
        <v>640447</v>
      </c>
      <c r="C2594" s="195">
        <v>0.90249072959999999</v>
      </c>
      <c r="D2594" s="195">
        <v>3</v>
      </c>
      <c r="E2594" s="195">
        <v>519</v>
      </c>
      <c r="F2594" s="195" t="s">
        <v>2035</v>
      </c>
      <c r="G2594" s="195" t="s">
        <v>2116</v>
      </c>
      <c r="H2594" s="195">
        <v>200</v>
      </c>
      <c r="I2594" s="36" t="str">
        <f t="shared" si="40"/>
        <v>Ervin, Phil</v>
      </c>
    </row>
    <row r="2595" spans="1:9" x14ac:dyDescent="0.3">
      <c r="A2595" s="195">
        <v>2594</v>
      </c>
      <c r="B2595" s="195">
        <v>596451</v>
      </c>
      <c r="C2595" s="195">
        <v>0.79349406290000002</v>
      </c>
      <c r="D2595" s="195">
        <v>4</v>
      </c>
      <c r="E2595" s="195">
        <v>519</v>
      </c>
      <c r="F2595" s="195" t="s">
        <v>4591</v>
      </c>
      <c r="G2595" s="195" t="s">
        <v>2234</v>
      </c>
      <c r="H2595" s="195">
        <v>539</v>
      </c>
      <c r="I2595" s="36" t="str">
        <f t="shared" si="40"/>
        <v>Quinn, Roman</v>
      </c>
    </row>
    <row r="2596" spans="1:9" x14ac:dyDescent="0.3">
      <c r="A2596" s="195">
        <v>2595</v>
      </c>
      <c r="B2596" s="195">
        <v>572669</v>
      </c>
      <c r="C2596" s="195">
        <v>0.79223203919999996</v>
      </c>
      <c r="D2596" s="195">
        <v>5</v>
      </c>
      <c r="E2596" s="195">
        <v>519</v>
      </c>
      <c r="F2596" s="195" t="s">
        <v>504</v>
      </c>
      <c r="G2596" s="195" t="s">
        <v>6390</v>
      </c>
      <c r="H2596" s="195">
        <v>4</v>
      </c>
      <c r="I2596" s="36" t="str">
        <f t="shared" si="40"/>
        <v>Adams, Lane</v>
      </c>
    </row>
    <row r="2597" spans="1:9" x14ac:dyDescent="0.3">
      <c r="A2597" s="195">
        <v>2596</v>
      </c>
      <c r="B2597" s="195">
        <v>607680</v>
      </c>
      <c r="C2597" s="195">
        <v>1</v>
      </c>
      <c r="D2597" s="195">
        <v>1</v>
      </c>
      <c r="E2597" s="195">
        <v>520</v>
      </c>
      <c r="F2597" s="195" t="s">
        <v>2729</v>
      </c>
      <c r="G2597" s="195" t="s">
        <v>174</v>
      </c>
      <c r="H2597" s="195">
        <v>520</v>
      </c>
      <c r="I2597" s="36" t="str">
        <f t="shared" si="40"/>
        <v>Pillar, Kevin</v>
      </c>
    </row>
    <row r="2598" spans="1:9" x14ac:dyDescent="0.3">
      <c r="A2598" s="195">
        <v>2597</v>
      </c>
      <c r="B2598" s="195">
        <v>456488</v>
      </c>
      <c r="C2598" s="195">
        <v>0.85659190569999999</v>
      </c>
      <c r="D2598" s="195">
        <v>2</v>
      </c>
      <c r="E2598" s="195">
        <v>520</v>
      </c>
      <c r="F2598" s="195" t="s">
        <v>438</v>
      </c>
      <c r="G2598" s="195" t="s">
        <v>348</v>
      </c>
      <c r="H2598" s="195">
        <v>471</v>
      </c>
      <c r="I2598" s="36" t="str">
        <f t="shared" si="40"/>
        <v>Nunez, Eduardo</v>
      </c>
    </row>
    <row r="2599" spans="1:9" x14ac:dyDescent="0.3">
      <c r="A2599" s="195">
        <v>2598</v>
      </c>
      <c r="B2599" s="195">
        <v>592663</v>
      </c>
      <c r="C2599" s="195">
        <v>0.84434096989999996</v>
      </c>
      <c r="D2599" s="195">
        <v>3</v>
      </c>
      <c r="E2599" s="195">
        <v>520</v>
      </c>
      <c r="F2599" s="195" t="s">
        <v>3023</v>
      </c>
      <c r="G2599" s="195" t="s">
        <v>3024</v>
      </c>
      <c r="H2599" s="195">
        <v>547</v>
      </c>
      <c r="I2599" s="36" t="str">
        <f t="shared" si="40"/>
        <v>Realmuto, J.T.</v>
      </c>
    </row>
    <row r="2600" spans="1:9" x14ac:dyDescent="0.3">
      <c r="A2600" s="195">
        <v>2599</v>
      </c>
      <c r="B2600" s="195">
        <v>518792</v>
      </c>
      <c r="C2600" s="195">
        <v>0.83829751159999999</v>
      </c>
      <c r="D2600" s="195">
        <v>4</v>
      </c>
      <c r="E2600" s="195">
        <v>520</v>
      </c>
      <c r="F2600" s="195" t="s">
        <v>135</v>
      </c>
      <c r="G2600" s="195" t="s">
        <v>17</v>
      </c>
      <c r="H2600" s="195">
        <v>308</v>
      </c>
      <c r="I2600" s="36" t="str">
        <f t="shared" si="40"/>
        <v>Heyward, Jason</v>
      </c>
    </row>
    <row r="2601" spans="1:9" x14ac:dyDescent="0.3">
      <c r="A2601" s="195">
        <v>2600</v>
      </c>
      <c r="B2601" s="195">
        <v>605141</v>
      </c>
      <c r="C2601" s="195">
        <v>0.79780958030000004</v>
      </c>
      <c r="D2601" s="195">
        <v>5</v>
      </c>
      <c r="E2601" s="195">
        <v>520</v>
      </c>
      <c r="F2601" s="195" t="s">
        <v>2952</v>
      </c>
      <c r="G2601" s="195" t="s">
        <v>2953</v>
      </c>
      <c r="H2601" s="195">
        <v>60</v>
      </c>
      <c r="I2601" s="36" t="str">
        <f t="shared" si="40"/>
        <v>Betts, Mookie</v>
      </c>
    </row>
    <row r="2602" spans="1:9" x14ac:dyDescent="0.3">
      <c r="A2602" s="195">
        <v>2601</v>
      </c>
      <c r="B2602" s="195">
        <v>444489</v>
      </c>
      <c r="C2602" s="195">
        <v>1</v>
      </c>
      <c r="D2602" s="195">
        <v>1</v>
      </c>
      <c r="E2602" s="195">
        <v>521</v>
      </c>
      <c r="F2602" s="195" t="s">
        <v>5056</v>
      </c>
      <c r="G2602" s="195" t="s">
        <v>4599</v>
      </c>
      <c r="H2602" s="195">
        <v>521</v>
      </c>
      <c r="I2602" s="36" t="str">
        <f t="shared" si="40"/>
        <v>Pina, Manuel</v>
      </c>
    </row>
    <row r="2603" spans="1:9" x14ac:dyDescent="0.3">
      <c r="A2603" s="195">
        <v>2602</v>
      </c>
      <c r="B2603" s="195">
        <v>607345</v>
      </c>
      <c r="C2603" s="195">
        <v>0.89828400649999995</v>
      </c>
      <c r="D2603" s="195">
        <v>2</v>
      </c>
      <c r="E2603" s="195">
        <v>521</v>
      </c>
      <c r="F2603" s="195" t="s">
        <v>216</v>
      </c>
      <c r="G2603" s="195" t="s">
        <v>5190</v>
      </c>
      <c r="H2603" s="195">
        <v>634</v>
      </c>
      <c r="I2603" s="36" t="str">
        <f t="shared" si="40"/>
        <v>Smith, Kevan</v>
      </c>
    </row>
    <row r="2604" spans="1:9" x14ac:dyDescent="0.3">
      <c r="A2604" s="195">
        <v>2603</v>
      </c>
      <c r="B2604" s="195">
        <v>541608</v>
      </c>
      <c r="C2604" s="195">
        <v>0.81038615940000003</v>
      </c>
      <c r="D2604" s="195">
        <v>3</v>
      </c>
      <c r="E2604" s="195">
        <v>521</v>
      </c>
      <c r="F2604" s="195" t="s">
        <v>49</v>
      </c>
      <c r="G2604" s="195" t="s">
        <v>285</v>
      </c>
      <c r="H2604" s="195">
        <v>99</v>
      </c>
      <c r="I2604" s="36" t="str">
        <f t="shared" si="40"/>
        <v>Cabrera, Ramon</v>
      </c>
    </row>
    <row r="2605" spans="1:9" x14ac:dyDescent="0.3">
      <c r="A2605" s="195">
        <v>2604</v>
      </c>
      <c r="B2605" s="195">
        <v>506702</v>
      </c>
      <c r="C2605" s="195">
        <v>0.81031429160000001</v>
      </c>
      <c r="D2605" s="195">
        <v>4</v>
      </c>
      <c r="E2605" s="195">
        <v>521</v>
      </c>
      <c r="F2605" s="195" t="s">
        <v>961</v>
      </c>
      <c r="G2605" s="195" t="s">
        <v>962</v>
      </c>
      <c r="H2605" s="195">
        <v>378</v>
      </c>
      <c r="I2605" s="36" t="str">
        <f t="shared" si="40"/>
        <v>Leon, Sandy</v>
      </c>
    </row>
    <row r="2606" spans="1:9" x14ac:dyDescent="0.3">
      <c r="A2606" s="195">
        <v>2605</v>
      </c>
      <c r="B2606" s="195">
        <v>452095</v>
      </c>
      <c r="C2606" s="195">
        <v>0.76405154519999996</v>
      </c>
      <c r="D2606" s="195">
        <v>5</v>
      </c>
      <c r="E2606" s="195">
        <v>521</v>
      </c>
      <c r="F2606" s="195" t="s">
        <v>327</v>
      </c>
      <c r="G2606" s="195" t="s">
        <v>67</v>
      </c>
      <c r="H2606" s="195">
        <v>217</v>
      </c>
      <c r="I2606" s="36" t="str">
        <f t="shared" si="40"/>
        <v>Flowers, Tyler</v>
      </c>
    </row>
    <row r="2607" spans="1:9" x14ac:dyDescent="0.3">
      <c r="A2607" s="195">
        <v>2606</v>
      </c>
      <c r="B2607" s="195">
        <v>640461</v>
      </c>
      <c r="C2607" s="195">
        <v>1</v>
      </c>
      <c r="D2607" s="195">
        <v>1</v>
      </c>
      <c r="E2607" s="195">
        <v>522</v>
      </c>
      <c r="F2607" s="195" t="s">
        <v>4504</v>
      </c>
      <c r="G2607" s="195" t="s">
        <v>139</v>
      </c>
      <c r="H2607" s="195">
        <v>522</v>
      </c>
      <c r="I2607" s="36" t="str">
        <f t="shared" si="40"/>
        <v>Pinder, Chad</v>
      </c>
    </row>
    <row r="2608" spans="1:9" x14ac:dyDescent="0.3">
      <c r="A2608" s="195">
        <v>2607</v>
      </c>
      <c r="B2608" s="195">
        <v>642162</v>
      </c>
      <c r="C2608" s="195">
        <v>0.9702573713</v>
      </c>
      <c r="D2608" s="195">
        <v>2</v>
      </c>
      <c r="E2608" s="195">
        <v>522</v>
      </c>
      <c r="F2608" s="195" t="s">
        <v>513</v>
      </c>
      <c r="G2608" s="195" t="s">
        <v>336</v>
      </c>
      <c r="H2608" s="195">
        <v>699</v>
      </c>
      <c r="I2608" s="36" t="str">
        <f t="shared" si="40"/>
        <v>Valaika, Pat</v>
      </c>
    </row>
    <row r="2609" spans="1:9" x14ac:dyDescent="0.3">
      <c r="A2609" s="195">
        <v>2608</v>
      </c>
      <c r="B2609" s="195">
        <v>657557</v>
      </c>
      <c r="C2609" s="195">
        <v>0.84824450790000006</v>
      </c>
      <c r="D2609" s="195">
        <v>3</v>
      </c>
      <c r="E2609" s="195">
        <v>522</v>
      </c>
      <c r="F2609" s="195" t="s">
        <v>6285</v>
      </c>
      <c r="G2609" s="195" t="s">
        <v>277</v>
      </c>
      <c r="H2609" s="195">
        <v>167</v>
      </c>
      <c r="I2609" s="36" t="str">
        <f t="shared" si="40"/>
        <v>DeJong, Paul</v>
      </c>
    </row>
    <row r="2610" spans="1:9" x14ac:dyDescent="0.3">
      <c r="A2610" s="195">
        <v>2609</v>
      </c>
      <c r="B2610" s="195">
        <v>596115</v>
      </c>
      <c r="C2610" s="195">
        <v>0.83076161739999999</v>
      </c>
      <c r="D2610" s="195">
        <v>4</v>
      </c>
      <c r="E2610" s="195">
        <v>522</v>
      </c>
      <c r="F2610" s="195" t="s">
        <v>4582</v>
      </c>
      <c r="G2610" s="195" t="s">
        <v>77</v>
      </c>
      <c r="H2610" s="195">
        <v>656</v>
      </c>
      <c r="I2610" s="36" t="str">
        <f t="shared" si="40"/>
        <v>Story, Trevor</v>
      </c>
    </row>
    <row r="2611" spans="1:9" x14ac:dyDescent="0.3">
      <c r="A2611" s="195">
        <v>2610</v>
      </c>
      <c r="B2611" s="195">
        <v>571771</v>
      </c>
      <c r="C2611" s="195">
        <v>0.78345933670000001</v>
      </c>
      <c r="D2611" s="195">
        <v>5</v>
      </c>
      <c r="E2611" s="195">
        <v>522</v>
      </c>
      <c r="F2611" s="195" t="s">
        <v>286</v>
      </c>
      <c r="G2611" s="195" t="s">
        <v>3005</v>
      </c>
      <c r="H2611" s="195">
        <v>301</v>
      </c>
      <c r="I2611" s="36" t="str">
        <f t="shared" si="40"/>
        <v>Hernandez, Enrique</v>
      </c>
    </row>
    <row r="2612" spans="1:9" x14ac:dyDescent="0.3">
      <c r="A2612" s="195">
        <v>2611</v>
      </c>
      <c r="B2612" s="195">
        <v>517369</v>
      </c>
      <c r="C2612" s="195">
        <v>1</v>
      </c>
      <c r="D2612" s="195">
        <v>1</v>
      </c>
      <c r="E2612" s="195">
        <v>523</v>
      </c>
      <c r="F2612" s="195" t="s">
        <v>3004</v>
      </c>
      <c r="G2612" s="195" t="s">
        <v>15</v>
      </c>
      <c r="H2612" s="195">
        <v>523</v>
      </c>
      <c r="I2612" s="36" t="str">
        <f t="shared" si="40"/>
        <v>Pirela, Jose</v>
      </c>
    </row>
    <row r="2613" spans="1:9" x14ac:dyDescent="0.3">
      <c r="A2613" s="195">
        <v>2612</v>
      </c>
      <c r="B2613" s="195">
        <v>502082</v>
      </c>
      <c r="C2613" s="195">
        <v>0.89957305870000004</v>
      </c>
      <c r="D2613" s="195">
        <v>2</v>
      </c>
      <c r="E2613" s="195">
        <v>523</v>
      </c>
      <c r="F2613" s="195" t="s">
        <v>387</v>
      </c>
      <c r="G2613" s="195" t="s">
        <v>386</v>
      </c>
      <c r="H2613" s="195">
        <v>127</v>
      </c>
      <c r="I2613" s="36" t="str">
        <f t="shared" si="40"/>
        <v>Chisenhall, Lonnie</v>
      </c>
    </row>
    <row r="2614" spans="1:9" x14ac:dyDescent="0.3">
      <c r="A2614" s="195">
        <v>2613</v>
      </c>
      <c r="B2614" s="195">
        <v>643265</v>
      </c>
      <c r="C2614" s="195">
        <v>0.87335080249999997</v>
      </c>
      <c r="D2614" s="195">
        <v>3</v>
      </c>
      <c r="E2614" s="195">
        <v>523</v>
      </c>
      <c r="F2614" s="195" t="s">
        <v>6713</v>
      </c>
      <c r="G2614" s="195" t="s">
        <v>150</v>
      </c>
      <c r="H2614" s="195">
        <v>140</v>
      </c>
      <c r="I2614" s="36" t="str">
        <f t="shared" si="40"/>
        <v>Cooper, Garrett</v>
      </c>
    </row>
    <row r="2615" spans="1:9" x14ac:dyDescent="0.3">
      <c r="A2615" s="195">
        <v>2614</v>
      </c>
      <c r="B2615" s="195">
        <v>519333</v>
      </c>
      <c r="C2615" s="195">
        <v>0.82768955980000003</v>
      </c>
      <c r="D2615" s="195">
        <v>4</v>
      </c>
      <c r="E2615" s="195">
        <v>523</v>
      </c>
      <c r="F2615" s="195" t="s">
        <v>3001</v>
      </c>
      <c r="G2615" s="195" t="s">
        <v>14</v>
      </c>
      <c r="H2615" s="195">
        <v>665</v>
      </c>
      <c r="I2615" s="36" t="str">
        <f t="shared" si="40"/>
        <v>Szczur, Matt</v>
      </c>
    </row>
    <row r="2616" spans="1:9" x14ac:dyDescent="0.3">
      <c r="A2616" s="195">
        <v>2615</v>
      </c>
      <c r="B2616" s="195">
        <v>592696</v>
      </c>
      <c r="C2616" s="195">
        <v>0.79285109509999996</v>
      </c>
      <c r="D2616" s="195">
        <v>5</v>
      </c>
      <c r="E2616" s="195">
        <v>523</v>
      </c>
      <c r="F2616" s="195" t="s">
        <v>342</v>
      </c>
      <c r="G2616" s="195" t="s">
        <v>3280</v>
      </c>
      <c r="H2616" s="195">
        <v>586</v>
      </c>
      <c r="I2616" s="36" t="str">
        <f t="shared" si="40"/>
        <v>Rosario, Eddie</v>
      </c>
    </row>
    <row r="2617" spans="1:9" x14ac:dyDescent="0.3">
      <c r="A2617" s="195">
        <v>2616</v>
      </c>
      <c r="B2617" s="195">
        <v>572039</v>
      </c>
      <c r="C2617" s="195">
        <v>1</v>
      </c>
      <c r="D2617" s="195">
        <v>1</v>
      </c>
      <c r="E2617" s="195">
        <v>524</v>
      </c>
      <c r="F2617" s="195" t="s">
        <v>4054</v>
      </c>
      <c r="G2617" s="195" t="s">
        <v>458</v>
      </c>
      <c r="H2617" s="195">
        <v>524</v>
      </c>
      <c r="I2617" s="36" t="str">
        <f t="shared" si="40"/>
        <v>Piscotty, Stephen</v>
      </c>
    </row>
    <row r="2618" spans="1:9" x14ac:dyDescent="0.3">
      <c r="A2618" s="195">
        <v>2617</v>
      </c>
      <c r="B2618" s="195">
        <v>608577</v>
      </c>
      <c r="C2618" s="195">
        <v>0.92256374529999996</v>
      </c>
      <c r="D2618" s="195">
        <v>2</v>
      </c>
      <c r="E2618" s="195">
        <v>524</v>
      </c>
      <c r="F2618" s="195" t="s">
        <v>4617</v>
      </c>
      <c r="G2618" s="195" t="s">
        <v>4618</v>
      </c>
      <c r="H2618" s="195">
        <v>420</v>
      </c>
      <c r="I2618" s="36" t="str">
        <f t="shared" si="40"/>
        <v>Mazara, Nomar</v>
      </c>
    </row>
    <row r="2619" spans="1:9" x14ac:dyDescent="0.3">
      <c r="A2619" s="195">
        <v>2618</v>
      </c>
      <c r="B2619" s="195">
        <v>592178</v>
      </c>
      <c r="C2619" s="195">
        <v>0.91696301229999999</v>
      </c>
      <c r="D2619" s="195">
        <v>3</v>
      </c>
      <c r="E2619" s="195">
        <v>524</v>
      </c>
      <c r="F2619" s="195" t="s">
        <v>3891</v>
      </c>
      <c r="G2619" s="195" t="s">
        <v>1758</v>
      </c>
      <c r="H2619" s="195">
        <v>87</v>
      </c>
      <c r="I2619" s="36" t="str">
        <f t="shared" si="40"/>
        <v>Bryant, Kris</v>
      </c>
    </row>
    <row r="2620" spans="1:9" x14ac:dyDescent="0.3">
      <c r="A2620" s="195">
        <v>2619</v>
      </c>
      <c r="B2620" s="195">
        <v>518692</v>
      </c>
      <c r="C2620" s="195">
        <v>0.88666698710000003</v>
      </c>
      <c r="D2620" s="195">
        <v>4</v>
      </c>
      <c r="E2620" s="195">
        <v>524</v>
      </c>
      <c r="F2620" s="195" t="s">
        <v>418</v>
      </c>
      <c r="G2620" s="195" t="s">
        <v>417</v>
      </c>
      <c r="H2620" s="195">
        <v>227</v>
      </c>
      <c r="I2620" s="36" t="str">
        <f t="shared" si="40"/>
        <v>Freeman, Freddie</v>
      </c>
    </row>
    <row r="2621" spans="1:9" x14ac:dyDescent="0.3">
      <c r="A2621" s="195">
        <v>2620</v>
      </c>
      <c r="B2621" s="195">
        <v>474832</v>
      </c>
      <c r="C2621" s="195">
        <v>0.8707127939</v>
      </c>
      <c r="D2621" s="195">
        <v>5</v>
      </c>
      <c r="E2621" s="195">
        <v>524</v>
      </c>
      <c r="F2621" s="195" t="s">
        <v>19</v>
      </c>
      <c r="G2621" s="195" t="s">
        <v>18</v>
      </c>
      <c r="H2621" s="195">
        <v>53</v>
      </c>
      <c r="I2621" s="36" t="str">
        <f t="shared" si="40"/>
        <v>Belt, Brandon</v>
      </c>
    </row>
    <row r="2622" spans="1:9" x14ac:dyDescent="0.3">
      <c r="A2622" s="195">
        <v>2621</v>
      </c>
      <c r="B2622" s="195">
        <v>608700</v>
      </c>
      <c r="C2622" s="195">
        <v>1</v>
      </c>
      <c r="D2622" s="195">
        <v>1</v>
      </c>
      <c r="E2622" s="195">
        <v>525</v>
      </c>
      <c r="F2622" s="195" t="s">
        <v>4057</v>
      </c>
      <c r="G2622" s="195" t="s">
        <v>174</v>
      </c>
      <c r="H2622" s="195">
        <v>525</v>
      </c>
      <c r="I2622" s="36" t="str">
        <f t="shared" si="40"/>
        <v>Plawecki, Kevin</v>
      </c>
    </row>
    <row r="2623" spans="1:9" x14ac:dyDescent="0.3">
      <c r="A2623" s="195">
        <v>2622</v>
      </c>
      <c r="B2623" s="195">
        <v>622194</v>
      </c>
      <c r="C2623" s="195">
        <v>0.92080857429999996</v>
      </c>
      <c r="D2623" s="195">
        <v>2</v>
      </c>
      <c r="E2623" s="195">
        <v>525</v>
      </c>
      <c r="F2623" s="195" t="s">
        <v>168</v>
      </c>
      <c r="G2623" s="195" t="s">
        <v>44</v>
      </c>
      <c r="H2623" s="195">
        <v>417</v>
      </c>
      <c r="I2623" s="36" t="str">
        <f t="shared" si="40"/>
        <v>Maxwell, Bruce</v>
      </c>
    </row>
    <row r="2624" spans="1:9" x14ac:dyDescent="0.3">
      <c r="A2624" s="195">
        <v>2623</v>
      </c>
      <c r="B2624" s="195">
        <v>595284</v>
      </c>
      <c r="C2624" s="195">
        <v>0.77996652639999997</v>
      </c>
      <c r="D2624" s="195">
        <v>3</v>
      </c>
      <c r="E2624" s="195">
        <v>525</v>
      </c>
      <c r="F2624" s="195" t="s">
        <v>6460</v>
      </c>
      <c r="G2624" s="195" t="s">
        <v>40</v>
      </c>
      <c r="H2624" s="195">
        <v>364</v>
      </c>
      <c r="I2624" s="36" t="str">
        <f t="shared" si="40"/>
        <v>Knapp, Andrew</v>
      </c>
    </row>
    <row r="2625" spans="1:9" x14ac:dyDescent="0.3">
      <c r="A2625" s="195">
        <v>2624</v>
      </c>
      <c r="B2625" s="195">
        <v>595943</v>
      </c>
      <c r="C2625" s="195">
        <v>0.75251650140000004</v>
      </c>
      <c r="D2625" s="195">
        <v>4</v>
      </c>
      <c r="E2625" s="195">
        <v>525</v>
      </c>
      <c r="F2625" s="195" t="s">
        <v>6515</v>
      </c>
      <c r="G2625" s="195" t="s">
        <v>6516</v>
      </c>
      <c r="H2625" s="195">
        <v>206</v>
      </c>
      <c r="I2625" s="36" t="str">
        <f t="shared" si="40"/>
        <v>Evans, Phillip</v>
      </c>
    </row>
    <row r="2626" spans="1:9" x14ac:dyDescent="0.3">
      <c r="A2626" s="195">
        <v>2625</v>
      </c>
      <c r="B2626" s="195">
        <v>600869</v>
      </c>
      <c r="C2626" s="195">
        <v>0.74530314070000003</v>
      </c>
      <c r="D2626" s="195">
        <v>5</v>
      </c>
      <c r="E2626" s="195">
        <v>525</v>
      </c>
      <c r="F2626" s="195" t="s">
        <v>4603</v>
      </c>
      <c r="G2626" s="195" t="s">
        <v>4604</v>
      </c>
      <c r="H2626" s="195">
        <v>106</v>
      </c>
      <c r="I2626" s="36" t="str">
        <f t="shared" si="40"/>
        <v>Candelario, Jeimer</v>
      </c>
    </row>
    <row r="2627" spans="1:9" x14ac:dyDescent="0.3">
      <c r="A2627" s="195">
        <v>2626</v>
      </c>
      <c r="B2627" s="195">
        <v>461858</v>
      </c>
      <c r="C2627" s="195">
        <v>1</v>
      </c>
      <c r="D2627" s="195">
        <v>1</v>
      </c>
      <c r="E2627" s="195">
        <v>526</v>
      </c>
      <c r="F2627" s="195" t="s">
        <v>516</v>
      </c>
      <c r="G2627" s="195" t="s">
        <v>77</v>
      </c>
      <c r="H2627" s="195">
        <v>526</v>
      </c>
      <c r="I2627" s="36" t="str">
        <f t="shared" ref="I2627:I2690" si="41">F2627&amp;", "&amp;G2627</f>
        <v>Plouffe, Trevor</v>
      </c>
    </row>
    <row r="2628" spans="1:9" x14ac:dyDescent="0.3">
      <c r="A2628" s="195">
        <v>2627</v>
      </c>
      <c r="B2628" s="195">
        <v>455117</v>
      </c>
      <c r="C2628" s="195">
        <v>0.82805728779999999</v>
      </c>
      <c r="D2628" s="195">
        <v>2</v>
      </c>
      <c r="E2628" s="195">
        <v>526</v>
      </c>
      <c r="F2628" s="195" t="s">
        <v>160</v>
      </c>
      <c r="G2628" s="195" t="s">
        <v>159</v>
      </c>
      <c r="H2628" s="195">
        <v>397</v>
      </c>
      <c r="I2628" s="36" t="str">
        <f t="shared" si="41"/>
        <v>Maldonado, Martin</v>
      </c>
    </row>
    <row r="2629" spans="1:9" x14ac:dyDescent="0.3">
      <c r="A2629" s="195">
        <v>2628</v>
      </c>
      <c r="B2629" s="195">
        <v>456665</v>
      </c>
      <c r="C2629" s="195">
        <v>0.82518224780000005</v>
      </c>
      <c r="D2629" s="195">
        <v>3</v>
      </c>
      <c r="E2629" s="195">
        <v>526</v>
      </c>
      <c r="F2629" s="195" t="s">
        <v>330</v>
      </c>
      <c r="G2629" s="195" t="s">
        <v>274</v>
      </c>
      <c r="H2629" s="195">
        <v>495</v>
      </c>
      <c r="I2629" s="36" t="str">
        <f t="shared" si="41"/>
        <v>Pearce, Steven</v>
      </c>
    </row>
    <row r="2630" spans="1:9" x14ac:dyDescent="0.3">
      <c r="A2630" s="195">
        <v>2629</v>
      </c>
      <c r="B2630" s="195">
        <v>429667</v>
      </c>
      <c r="C2630" s="195">
        <v>0.78298954799999998</v>
      </c>
      <c r="D2630" s="195">
        <v>4</v>
      </c>
      <c r="E2630" s="195">
        <v>526</v>
      </c>
      <c r="F2630" s="195" t="s">
        <v>333</v>
      </c>
      <c r="G2630" s="195" t="s">
        <v>38</v>
      </c>
      <c r="H2630" s="195">
        <v>321</v>
      </c>
      <c r="I2630" s="36" t="str">
        <f t="shared" si="41"/>
        <v>Howard, Ryan</v>
      </c>
    </row>
    <row r="2631" spans="1:9" x14ac:dyDescent="0.3">
      <c r="A2631" s="195">
        <v>2630</v>
      </c>
      <c r="B2631" s="195">
        <v>519390</v>
      </c>
      <c r="C2631" s="195">
        <v>0.78104759499999998</v>
      </c>
      <c r="D2631" s="195">
        <v>5</v>
      </c>
      <c r="E2631" s="195">
        <v>526</v>
      </c>
      <c r="F2631" s="195" t="s">
        <v>924</v>
      </c>
      <c r="G2631" s="195" t="s">
        <v>458</v>
      </c>
      <c r="H2631" s="195">
        <v>713</v>
      </c>
      <c r="I2631" s="36" t="str">
        <f t="shared" si="41"/>
        <v>Vogt, Stephen</v>
      </c>
    </row>
    <row r="2632" spans="1:9" x14ac:dyDescent="0.3">
      <c r="A2632" s="195">
        <v>2631</v>
      </c>
      <c r="B2632" s="195">
        <v>570256</v>
      </c>
      <c r="C2632" s="195">
        <v>1</v>
      </c>
      <c r="D2632" s="195">
        <v>1</v>
      </c>
      <c r="E2632" s="195">
        <v>527</v>
      </c>
      <c r="F2632" s="195" t="s">
        <v>315</v>
      </c>
      <c r="G2632" s="195" t="s">
        <v>3020</v>
      </c>
      <c r="H2632" s="195">
        <v>527</v>
      </c>
      <c r="I2632" s="36" t="str">
        <f t="shared" si="41"/>
        <v>Polanco, Gregory</v>
      </c>
    </row>
    <row r="2633" spans="1:9" x14ac:dyDescent="0.3">
      <c r="A2633" s="195">
        <v>2632</v>
      </c>
      <c r="B2633" s="195">
        <v>605141</v>
      </c>
      <c r="C2633" s="195">
        <v>0.95080583269999996</v>
      </c>
      <c r="D2633" s="195">
        <v>2</v>
      </c>
      <c r="E2633" s="195">
        <v>527</v>
      </c>
      <c r="F2633" s="195" t="s">
        <v>2952</v>
      </c>
      <c r="G2633" s="195" t="s">
        <v>2953</v>
      </c>
      <c r="H2633" s="195">
        <v>60</v>
      </c>
      <c r="I2633" s="36" t="str">
        <f t="shared" si="41"/>
        <v>Betts, Mookie</v>
      </c>
    </row>
    <row r="2634" spans="1:9" x14ac:dyDescent="0.3">
      <c r="A2634" s="195">
        <v>2633</v>
      </c>
      <c r="B2634" s="195">
        <v>596146</v>
      </c>
      <c r="C2634" s="195">
        <v>0.84574304330000005</v>
      </c>
      <c r="D2634" s="195">
        <v>3</v>
      </c>
      <c r="E2634" s="195">
        <v>527</v>
      </c>
      <c r="F2634" s="195" t="s">
        <v>3997</v>
      </c>
      <c r="G2634" s="195" t="s">
        <v>2001</v>
      </c>
      <c r="H2634" s="195">
        <v>358</v>
      </c>
      <c r="I2634" s="36" t="str">
        <f t="shared" si="41"/>
        <v>Kepler, Max</v>
      </c>
    </row>
    <row r="2635" spans="1:9" x14ac:dyDescent="0.3">
      <c r="A2635" s="195">
        <v>2634</v>
      </c>
      <c r="B2635" s="195">
        <v>608070</v>
      </c>
      <c r="C2635" s="195">
        <v>0.84366613690000003</v>
      </c>
      <c r="D2635" s="195">
        <v>4</v>
      </c>
      <c r="E2635" s="195">
        <v>527</v>
      </c>
      <c r="F2635" s="195" t="s">
        <v>194</v>
      </c>
      <c r="G2635" s="195" t="s">
        <v>15</v>
      </c>
      <c r="H2635" s="195">
        <v>543</v>
      </c>
      <c r="I2635" s="36" t="str">
        <f t="shared" si="41"/>
        <v>Ramirez, Jose</v>
      </c>
    </row>
    <row r="2636" spans="1:9" x14ac:dyDescent="0.3">
      <c r="A2636" s="195">
        <v>2635</v>
      </c>
      <c r="B2636" s="195">
        <v>546318</v>
      </c>
      <c r="C2636" s="195">
        <v>0.82456265959999997</v>
      </c>
      <c r="D2636" s="195">
        <v>5</v>
      </c>
      <c r="E2636" s="195">
        <v>527</v>
      </c>
      <c r="F2636" s="195" t="s">
        <v>362</v>
      </c>
      <c r="G2636" s="195" t="s">
        <v>3982</v>
      </c>
      <c r="H2636" s="195">
        <v>306</v>
      </c>
      <c r="I2636" s="36" t="str">
        <f t="shared" si="41"/>
        <v>Herrera, Odubel</v>
      </c>
    </row>
    <row r="2637" spans="1:9" x14ac:dyDescent="0.3">
      <c r="A2637" s="195">
        <v>2636</v>
      </c>
      <c r="B2637" s="195">
        <v>593871</v>
      </c>
      <c r="C2637" s="195">
        <v>1</v>
      </c>
      <c r="D2637" s="195">
        <v>1</v>
      </c>
      <c r="E2637" s="195">
        <v>528</v>
      </c>
      <c r="F2637" s="195" t="s">
        <v>315</v>
      </c>
      <c r="G2637" s="195" t="s">
        <v>284</v>
      </c>
      <c r="H2637" s="195">
        <v>528</v>
      </c>
      <c r="I2637" s="36" t="str">
        <f t="shared" si="41"/>
        <v>Polanco, Jorge</v>
      </c>
    </row>
    <row r="2638" spans="1:9" x14ac:dyDescent="0.3">
      <c r="A2638" s="195">
        <v>2637</v>
      </c>
      <c r="B2638" s="195">
        <v>608324</v>
      </c>
      <c r="C2638" s="195">
        <v>0.94420630949999995</v>
      </c>
      <c r="D2638" s="195">
        <v>2</v>
      </c>
      <c r="E2638" s="195">
        <v>528</v>
      </c>
      <c r="F2638" s="195" t="s">
        <v>4609</v>
      </c>
      <c r="G2638" s="195" t="s">
        <v>122</v>
      </c>
      <c r="H2638" s="195">
        <v>78</v>
      </c>
      <c r="I2638" s="36" t="str">
        <f t="shared" si="41"/>
        <v>Bregman, Alex</v>
      </c>
    </row>
    <row r="2639" spans="1:9" x14ac:dyDescent="0.3">
      <c r="A2639" s="195">
        <v>2638</v>
      </c>
      <c r="B2639" s="195">
        <v>596019</v>
      </c>
      <c r="C2639" s="195">
        <v>0.91026109060000004</v>
      </c>
      <c r="D2639" s="195">
        <v>3</v>
      </c>
      <c r="E2639" s="195">
        <v>528</v>
      </c>
      <c r="F2639" s="195" t="s">
        <v>4007</v>
      </c>
      <c r="G2639" s="195" t="s">
        <v>108</v>
      </c>
      <c r="H2639" s="195">
        <v>381</v>
      </c>
      <c r="I2639" s="36" t="str">
        <f t="shared" si="41"/>
        <v>Lindor, Francisco</v>
      </c>
    </row>
    <row r="2640" spans="1:9" x14ac:dyDescent="0.3">
      <c r="A2640" s="195">
        <v>2639</v>
      </c>
      <c r="B2640" s="195">
        <v>608070</v>
      </c>
      <c r="C2640" s="195">
        <v>0.90814536749999997</v>
      </c>
      <c r="D2640" s="195">
        <v>4</v>
      </c>
      <c r="E2640" s="195">
        <v>528</v>
      </c>
      <c r="F2640" s="195" t="s">
        <v>194</v>
      </c>
      <c r="G2640" s="195" t="s">
        <v>15</v>
      </c>
      <c r="H2640" s="195">
        <v>543</v>
      </c>
      <c r="I2640" s="36" t="str">
        <f t="shared" si="41"/>
        <v>Ramirez, Jose</v>
      </c>
    </row>
    <row r="2641" spans="1:9" x14ac:dyDescent="0.3">
      <c r="A2641" s="195">
        <v>2640</v>
      </c>
      <c r="B2641" s="195">
        <v>593428</v>
      </c>
      <c r="C2641" s="195">
        <v>0.85023645650000002</v>
      </c>
      <c r="D2641" s="195">
        <v>5</v>
      </c>
      <c r="E2641" s="195">
        <v>528</v>
      </c>
      <c r="F2641" s="195" t="s">
        <v>2536</v>
      </c>
      <c r="G2641" s="195" t="s">
        <v>2537</v>
      </c>
      <c r="H2641" s="195">
        <v>66</v>
      </c>
      <c r="I2641" s="36" t="str">
        <f t="shared" si="41"/>
        <v>Bogaerts, Xander</v>
      </c>
    </row>
    <row r="2642" spans="1:9" x14ac:dyDescent="0.3">
      <c r="A2642" s="195">
        <v>2641</v>
      </c>
      <c r="B2642" s="195">
        <v>572041</v>
      </c>
      <c r="C2642" s="195">
        <v>1</v>
      </c>
      <c r="D2642" s="195">
        <v>1</v>
      </c>
      <c r="E2642" s="195">
        <v>529</v>
      </c>
      <c r="F2642" s="195" t="s">
        <v>911</v>
      </c>
      <c r="G2642" s="195" t="s">
        <v>269</v>
      </c>
      <c r="H2642" s="195">
        <v>529</v>
      </c>
      <c r="I2642" s="36" t="str">
        <f t="shared" si="41"/>
        <v>Pollock, A.J.</v>
      </c>
    </row>
    <row r="2643" spans="1:9" x14ac:dyDescent="0.3">
      <c r="A2643" s="195">
        <v>2642</v>
      </c>
      <c r="B2643" s="195">
        <v>456488</v>
      </c>
      <c r="C2643" s="195">
        <v>0.89429770450000001</v>
      </c>
      <c r="D2643" s="195">
        <v>2</v>
      </c>
      <c r="E2643" s="195">
        <v>529</v>
      </c>
      <c r="F2643" s="195" t="s">
        <v>438</v>
      </c>
      <c r="G2643" s="195" t="s">
        <v>348</v>
      </c>
      <c r="H2643" s="195">
        <v>471</v>
      </c>
      <c r="I2643" s="36" t="str">
        <f t="shared" si="41"/>
        <v>Nunez, Eduardo</v>
      </c>
    </row>
    <row r="2644" spans="1:9" x14ac:dyDescent="0.3">
      <c r="A2644" s="195">
        <v>2643</v>
      </c>
      <c r="B2644" s="195">
        <v>595281</v>
      </c>
      <c r="C2644" s="195">
        <v>0.84949365160000001</v>
      </c>
      <c r="D2644" s="195">
        <v>3</v>
      </c>
      <c r="E2644" s="195">
        <v>529</v>
      </c>
      <c r="F2644" s="195" t="s">
        <v>2997</v>
      </c>
      <c r="G2644" s="195" t="s">
        <v>174</v>
      </c>
      <c r="H2644" s="195">
        <v>359</v>
      </c>
      <c r="I2644" s="36" t="str">
        <f t="shared" si="41"/>
        <v>Kiermaier, Kevin</v>
      </c>
    </row>
    <row r="2645" spans="1:9" x14ac:dyDescent="0.3">
      <c r="A2645" s="195">
        <v>2644</v>
      </c>
      <c r="B2645" s="195">
        <v>516782</v>
      </c>
      <c r="C2645" s="195">
        <v>0.84353994139999999</v>
      </c>
      <c r="D2645" s="195">
        <v>4</v>
      </c>
      <c r="E2645" s="195">
        <v>529</v>
      </c>
      <c r="F2645" s="195" t="s">
        <v>461</v>
      </c>
      <c r="G2645" s="195" t="s">
        <v>899</v>
      </c>
      <c r="H2645" s="195">
        <v>407</v>
      </c>
      <c r="I2645" s="36" t="str">
        <f t="shared" si="41"/>
        <v>Marte, Starling</v>
      </c>
    </row>
    <row r="2646" spans="1:9" x14ac:dyDescent="0.3">
      <c r="A2646" s="195">
        <v>2645</v>
      </c>
      <c r="B2646" s="195">
        <v>456715</v>
      </c>
      <c r="C2646" s="195">
        <v>0.82561753930000004</v>
      </c>
      <c r="D2646" s="195">
        <v>5</v>
      </c>
      <c r="E2646" s="195">
        <v>529</v>
      </c>
      <c r="F2646" s="195" t="s">
        <v>51</v>
      </c>
      <c r="G2646" s="195" t="s">
        <v>50</v>
      </c>
      <c r="H2646" s="195">
        <v>100</v>
      </c>
      <c r="I2646" s="36" t="str">
        <f t="shared" si="41"/>
        <v>Cain, Lorenzo</v>
      </c>
    </row>
    <row r="2647" spans="1:9" x14ac:dyDescent="0.3">
      <c r="A2647" s="195">
        <v>2646</v>
      </c>
      <c r="B2647" s="195">
        <v>592647</v>
      </c>
      <c r="C2647" s="195">
        <v>1</v>
      </c>
      <c r="D2647" s="195">
        <v>1</v>
      </c>
      <c r="E2647" s="195">
        <v>530</v>
      </c>
      <c r="F2647" s="195" t="s">
        <v>3006</v>
      </c>
      <c r="G2647" s="195" t="s">
        <v>3007</v>
      </c>
      <c r="H2647" s="195">
        <v>530</v>
      </c>
      <c r="I2647" s="36" t="str">
        <f t="shared" si="41"/>
        <v>Pompey, Dalton</v>
      </c>
    </row>
    <row r="2648" spans="1:9" x14ac:dyDescent="0.3">
      <c r="A2648" s="195">
        <v>2647</v>
      </c>
      <c r="B2648" s="195">
        <v>605548</v>
      </c>
      <c r="C2648" s="195">
        <v>0.86035664550000002</v>
      </c>
      <c r="D2648" s="195">
        <v>2</v>
      </c>
      <c r="E2648" s="195">
        <v>530</v>
      </c>
      <c r="F2648" s="195" t="s">
        <v>6600</v>
      </c>
      <c r="G2648" s="195" t="s">
        <v>36</v>
      </c>
      <c r="H2648" s="195">
        <v>746</v>
      </c>
      <c r="I2648" s="36" t="str">
        <f t="shared" si="41"/>
        <v>Zimmer, Bradley</v>
      </c>
    </row>
    <row r="2649" spans="1:9" x14ac:dyDescent="0.3">
      <c r="A2649" s="195">
        <v>2648</v>
      </c>
      <c r="B2649" s="195">
        <v>605183</v>
      </c>
      <c r="C2649" s="195">
        <v>0.8493527219</v>
      </c>
      <c r="D2649" s="195">
        <v>3</v>
      </c>
      <c r="E2649" s="195">
        <v>530</v>
      </c>
      <c r="F2649" s="195" t="s">
        <v>5140</v>
      </c>
      <c r="G2649" s="195" t="s">
        <v>17</v>
      </c>
      <c r="H2649" s="195">
        <v>131</v>
      </c>
      <c r="I2649" s="36" t="str">
        <f t="shared" si="41"/>
        <v>Coats, Jason</v>
      </c>
    </row>
    <row r="2650" spans="1:9" x14ac:dyDescent="0.3">
      <c r="A2650" s="195">
        <v>2649</v>
      </c>
      <c r="B2650" s="195">
        <v>592863</v>
      </c>
      <c r="C2650" s="195">
        <v>0.84879698839999995</v>
      </c>
      <c r="D2650" s="195">
        <v>4</v>
      </c>
      <c r="E2650" s="195">
        <v>530</v>
      </c>
      <c r="F2650" s="195" t="s">
        <v>2085</v>
      </c>
      <c r="G2650" s="195" t="s">
        <v>4125</v>
      </c>
      <c r="H2650" s="195">
        <v>732</v>
      </c>
      <c r="I2650" s="36" t="str">
        <f t="shared" si="41"/>
        <v>Williams, Mason</v>
      </c>
    </row>
    <row r="2651" spans="1:9" x14ac:dyDescent="0.3">
      <c r="A2651" s="195">
        <v>2650</v>
      </c>
      <c r="B2651" s="195">
        <v>596451</v>
      </c>
      <c r="C2651" s="195">
        <v>0.84209137160000003</v>
      </c>
      <c r="D2651" s="195">
        <v>5</v>
      </c>
      <c r="E2651" s="195">
        <v>530</v>
      </c>
      <c r="F2651" s="195" t="s">
        <v>4591</v>
      </c>
      <c r="G2651" s="195" t="s">
        <v>2234</v>
      </c>
      <c r="H2651" s="195">
        <v>539</v>
      </c>
      <c r="I2651" s="36" t="str">
        <f t="shared" si="41"/>
        <v>Quinn, Roman</v>
      </c>
    </row>
    <row r="2652" spans="1:9" x14ac:dyDescent="0.3">
      <c r="A2652" s="195">
        <v>2651</v>
      </c>
      <c r="B2652" s="195">
        <v>457763</v>
      </c>
      <c r="C2652" s="195">
        <v>1</v>
      </c>
      <c r="D2652" s="195">
        <v>1</v>
      </c>
      <c r="E2652" s="195">
        <v>531</v>
      </c>
      <c r="F2652" s="195" t="s">
        <v>525</v>
      </c>
      <c r="G2652" s="195" t="s">
        <v>524</v>
      </c>
      <c r="H2652" s="195">
        <v>531</v>
      </c>
      <c r="I2652" s="36" t="str">
        <f t="shared" si="41"/>
        <v>Posey, Buster</v>
      </c>
    </row>
    <row r="2653" spans="1:9" x14ac:dyDescent="0.3">
      <c r="A2653" s="195">
        <v>2652</v>
      </c>
      <c r="B2653" s="195">
        <v>502210</v>
      </c>
      <c r="C2653" s="195">
        <v>0.92590053859999999</v>
      </c>
      <c r="D2653" s="195">
        <v>2</v>
      </c>
      <c r="E2653" s="195">
        <v>531</v>
      </c>
      <c r="F2653" s="195" t="s">
        <v>197</v>
      </c>
      <c r="G2653" s="195" t="s">
        <v>129</v>
      </c>
      <c r="H2653" s="195">
        <v>549</v>
      </c>
      <c r="I2653" s="36" t="str">
        <f t="shared" si="41"/>
        <v>Reddick, Josh</v>
      </c>
    </row>
    <row r="2654" spans="1:9" x14ac:dyDescent="0.3">
      <c r="A2654" s="195">
        <v>2653</v>
      </c>
      <c r="B2654" s="195">
        <v>466320</v>
      </c>
      <c r="C2654" s="195">
        <v>0.92582247299999998</v>
      </c>
      <c r="D2654" s="195">
        <v>3</v>
      </c>
      <c r="E2654" s="195">
        <v>531</v>
      </c>
      <c r="F2654" s="195" t="s">
        <v>49</v>
      </c>
      <c r="G2654" s="195" t="s">
        <v>48</v>
      </c>
      <c r="H2654" s="195">
        <v>97</v>
      </c>
      <c r="I2654" s="36" t="str">
        <f t="shared" si="41"/>
        <v>Cabrera, Melky</v>
      </c>
    </row>
    <row r="2655" spans="1:9" x14ac:dyDescent="0.3">
      <c r="A2655" s="195">
        <v>2654</v>
      </c>
      <c r="B2655" s="195">
        <v>518960</v>
      </c>
      <c r="C2655" s="195">
        <v>0.91772350599999997</v>
      </c>
      <c r="D2655" s="195">
        <v>4</v>
      </c>
      <c r="E2655" s="195">
        <v>531</v>
      </c>
      <c r="F2655" s="195" t="s">
        <v>441</v>
      </c>
      <c r="G2655" s="195" t="s">
        <v>234</v>
      </c>
      <c r="H2655" s="195">
        <v>391</v>
      </c>
      <c r="I2655" s="36" t="str">
        <f t="shared" si="41"/>
        <v>Lucroy, Jonathan</v>
      </c>
    </row>
    <row r="2656" spans="1:9" x14ac:dyDescent="0.3">
      <c r="A2656" s="195">
        <v>2655</v>
      </c>
      <c r="B2656" s="195">
        <v>425877</v>
      </c>
      <c r="C2656" s="195">
        <v>0.89616487020000002</v>
      </c>
      <c r="D2656" s="195">
        <v>5</v>
      </c>
      <c r="E2656" s="195">
        <v>531</v>
      </c>
      <c r="F2656" s="195" t="s">
        <v>271</v>
      </c>
      <c r="G2656" s="195" t="s">
        <v>270</v>
      </c>
      <c r="H2656" s="195">
        <v>435</v>
      </c>
      <c r="I2656" s="36" t="str">
        <f t="shared" si="41"/>
        <v>Molina, Yadier</v>
      </c>
    </row>
    <row r="2657" spans="1:9" x14ac:dyDescent="0.3">
      <c r="A2657" s="195">
        <v>2656</v>
      </c>
      <c r="B2657" s="195">
        <v>621471</v>
      </c>
      <c r="C2657" s="195">
        <v>1</v>
      </c>
      <c r="D2657" s="195">
        <v>1</v>
      </c>
      <c r="E2657" s="195">
        <v>532</v>
      </c>
      <c r="F2657" s="195" t="s">
        <v>6602</v>
      </c>
      <c r="G2657" s="195" t="s">
        <v>6603</v>
      </c>
      <c r="H2657" s="195">
        <v>532</v>
      </c>
      <c r="I2657" s="36" t="str">
        <f t="shared" si="41"/>
        <v>Powell, Boog</v>
      </c>
    </row>
    <row r="2658" spans="1:9" x14ac:dyDescent="0.3">
      <c r="A2658" s="195">
        <v>2657</v>
      </c>
      <c r="B2658" s="195">
        <v>595943</v>
      </c>
      <c r="C2658" s="195">
        <v>0.88404412860000003</v>
      </c>
      <c r="D2658" s="195">
        <v>2</v>
      </c>
      <c r="E2658" s="195">
        <v>532</v>
      </c>
      <c r="F2658" s="195" t="s">
        <v>6515</v>
      </c>
      <c r="G2658" s="195" t="s">
        <v>6516</v>
      </c>
      <c r="H2658" s="195">
        <v>206</v>
      </c>
      <c r="I2658" s="36" t="str">
        <f t="shared" si="41"/>
        <v>Evans, Phillip</v>
      </c>
    </row>
    <row r="2659" spans="1:9" x14ac:dyDescent="0.3">
      <c r="A2659" s="195">
        <v>2658</v>
      </c>
      <c r="B2659" s="195">
        <v>600466</v>
      </c>
      <c r="C2659" s="195">
        <v>0.85191305750000001</v>
      </c>
      <c r="D2659" s="195">
        <v>3</v>
      </c>
      <c r="E2659" s="195">
        <v>532</v>
      </c>
      <c r="F2659" s="195" t="s">
        <v>6475</v>
      </c>
      <c r="G2659" s="195" t="s">
        <v>6476</v>
      </c>
      <c r="H2659" s="195">
        <v>546</v>
      </c>
      <c r="I2659" s="36" t="str">
        <f t="shared" si="41"/>
        <v>Read, Raudy</v>
      </c>
    </row>
    <row r="2660" spans="1:9" x14ac:dyDescent="0.3">
      <c r="A2660" s="195">
        <v>2659</v>
      </c>
      <c r="B2660" s="195">
        <v>553882</v>
      </c>
      <c r="C2660" s="195">
        <v>0.84675879389999997</v>
      </c>
      <c r="D2660" s="195">
        <v>4</v>
      </c>
      <c r="E2660" s="195">
        <v>532</v>
      </c>
      <c r="F2660" s="195" t="s">
        <v>5176</v>
      </c>
      <c r="G2660" s="195" t="s">
        <v>264</v>
      </c>
      <c r="H2660" s="195">
        <v>459</v>
      </c>
      <c r="I2660" s="36" t="str">
        <f t="shared" si="41"/>
        <v>Narvaez, Omar</v>
      </c>
    </row>
    <row r="2661" spans="1:9" x14ac:dyDescent="0.3">
      <c r="A2661" s="195">
        <v>2660</v>
      </c>
      <c r="B2661" s="195">
        <v>595144</v>
      </c>
      <c r="C2661" s="195">
        <v>0.8349137137</v>
      </c>
      <c r="D2661" s="195">
        <v>5</v>
      </c>
      <c r="E2661" s="195">
        <v>532</v>
      </c>
      <c r="F2661" s="195" t="s">
        <v>6608</v>
      </c>
      <c r="G2661" s="195" t="s">
        <v>6609</v>
      </c>
      <c r="H2661" s="195">
        <v>86</v>
      </c>
      <c r="I2661" s="36" t="str">
        <f t="shared" si="41"/>
        <v>Brugman, Jaycob</v>
      </c>
    </row>
    <row r="2662" spans="1:9" x14ac:dyDescent="0.3">
      <c r="A2662" s="195">
        <v>2661</v>
      </c>
      <c r="B2662" s="195">
        <v>445988</v>
      </c>
      <c r="C2662" s="195">
        <v>1</v>
      </c>
      <c r="D2662" s="195">
        <v>1</v>
      </c>
      <c r="E2662" s="195">
        <v>533</v>
      </c>
      <c r="F2662" s="195" t="s">
        <v>190</v>
      </c>
      <c r="G2662" s="195" t="s">
        <v>159</v>
      </c>
      <c r="H2662" s="195">
        <v>533</v>
      </c>
      <c r="I2662" s="36" t="str">
        <f t="shared" si="41"/>
        <v>Prado, Martin</v>
      </c>
    </row>
    <row r="2663" spans="1:9" x14ac:dyDescent="0.3">
      <c r="A2663" s="195">
        <v>2662</v>
      </c>
      <c r="B2663" s="195">
        <v>488862</v>
      </c>
      <c r="C2663" s="195">
        <v>0.97881701659999998</v>
      </c>
      <c r="D2663" s="195">
        <v>2</v>
      </c>
      <c r="E2663" s="195">
        <v>533</v>
      </c>
      <c r="F2663" s="195" t="s">
        <v>349</v>
      </c>
      <c r="G2663" s="195" t="s">
        <v>377</v>
      </c>
      <c r="H2663" s="195">
        <v>203</v>
      </c>
      <c r="I2663" s="36" t="str">
        <f t="shared" si="41"/>
        <v>Escobar, Yunel</v>
      </c>
    </row>
    <row r="2664" spans="1:9" x14ac:dyDescent="0.3">
      <c r="A2664" s="195">
        <v>2663</v>
      </c>
      <c r="B2664" s="195">
        <v>425766</v>
      </c>
      <c r="C2664" s="195">
        <v>0.93511639420000003</v>
      </c>
      <c r="D2664" s="195">
        <v>3</v>
      </c>
      <c r="E2664" s="195">
        <v>533</v>
      </c>
      <c r="F2664" s="195" t="s">
        <v>378</v>
      </c>
      <c r="G2664" s="195" t="s">
        <v>331</v>
      </c>
      <c r="H2664" s="195">
        <v>386</v>
      </c>
      <c r="I2664" s="36" t="str">
        <f t="shared" si="41"/>
        <v>Loney, James</v>
      </c>
    </row>
    <row r="2665" spans="1:9" x14ac:dyDescent="0.3">
      <c r="A2665" s="195">
        <v>2664</v>
      </c>
      <c r="B2665" s="195">
        <v>425877</v>
      </c>
      <c r="C2665" s="195">
        <v>0.923869889</v>
      </c>
      <c r="D2665" s="195">
        <v>4</v>
      </c>
      <c r="E2665" s="195">
        <v>533</v>
      </c>
      <c r="F2665" s="195" t="s">
        <v>271</v>
      </c>
      <c r="G2665" s="195" t="s">
        <v>270</v>
      </c>
      <c r="H2665" s="195">
        <v>435</v>
      </c>
      <c r="I2665" s="36" t="str">
        <f t="shared" si="41"/>
        <v>Molina, Yadier</v>
      </c>
    </row>
    <row r="2666" spans="1:9" x14ac:dyDescent="0.3">
      <c r="A2666" s="195">
        <v>2665</v>
      </c>
      <c r="B2666" s="195">
        <v>456030</v>
      </c>
      <c r="C2666" s="195">
        <v>0.90727454860000001</v>
      </c>
      <c r="D2666" s="195">
        <v>5</v>
      </c>
      <c r="E2666" s="195">
        <v>533</v>
      </c>
      <c r="F2666" s="195" t="s">
        <v>374</v>
      </c>
      <c r="G2666" s="195" t="s">
        <v>373</v>
      </c>
      <c r="H2666" s="195">
        <v>497</v>
      </c>
      <c r="I2666" s="36" t="str">
        <f t="shared" si="41"/>
        <v>Pedroia, Dustin</v>
      </c>
    </row>
    <row r="2667" spans="1:9" x14ac:dyDescent="0.3">
      <c r="A2667" s="195">
        <v>2666</v>
      </c>
      <c r="B2667" s="195">
        <v>502100</v>
      </c>
      <c r="C2667" s="195">
        <v>1</v>
      </c>
      <c r="D2667" s="195">
        <v>1</v>
      </c>
      <c r="E2667" s="195">
        <v>534</v>
      </c>
      <c r="F2667" s="195" t="s">
        <v>191</v>
      </c>
      <c r="G2667" s="195" t="s">
        <v>122</v>
      </c>
      <c r="H2667" s="195">
        <v>534</v>
      </c>
      <c r="I2667" s="36" t="str">
        <f t="shared" si="41"/>
        <v>Presley, Alex</v>
      </c>
    </row>
    <row r="2668" spans="1:9" x14ac:dyDescent="0.3">
      <c r="A2668" s="195">
        <v>2667</v>
      </c>
      <c r="B2668" s="195">
        <v>435062</v>
      </c>
      <c r="C2668" s="195">
        <v>0.8745351643</v>
      </c>
      <c r="D2668" s="195">
        <v>2</v>
      </c>
      <c r="E2668" s="195">
        <v>534</v>
      </c>
      <c r="F2668" s="195" t="s">
        <v>432</v>
      </c>
      <c r="G2668" s="195" t="s">
        <v>431</v>
      </c>
      <c r="H2668" s="195">
        <v>357</v>
      </c>
      <c r="I2668" s="36" t="str">
        <f t="shared" si="41"/>
        <v>Kendrick, Howie</v>
      </c>
    </row>
    <row r="2669" spans="1:9" x14ac:dyDescent="0.3">
      <c r="A2669" s="195">
        <v>2668</v>
      </c>
      <c r="B2669" s="195">
        <v>445055</v>
      </c>
      <c r="C2669" s="195">
        <v>0.86418865950000001</v>
      </c>
      <c r="D2669" s="195">
        <v>3</v>
      </c>
      <c r="E2669" s="195">
        <v>534</v>
      </c>
      <c r="F2669" s="195" t="s">
        <v>43</v>
      </c>
      <c r="G2669" s="195" t="s">
        <v>143</v>
      </c>
      <c r="H2669" s="195">
        <v>336</v>
      </c>
      <c r="I2669" s="36" t="str">
        <f t="shared" si="41"/>
        <v>Jay, Jon</v>
      </c>
    </row>
    <row r="2670" spans="1:9" x14ac:dyDescent="0.3">
      <c r="A2670" s="195">
        <v>2669</v>
      </c>
      <c r="B2670" s="195">
        <v>485567</v>
      </c>
      <c r="C2670" s="195">
        <v>0.86089229639999998</v>
      </c>
      <c r="D2670" s="195">
        <v>4</v>
      </c>
      <c r="E2670" s="195">
        <v>534</v>
      </c>
      <c r="F2670" s="195" t="s">
        <v>54</v>
      </c>
      <c r="G2670" s="195" t="s">
        <v>53</v>
      </c>
      <c r="H2670" s="195">
        <v>112</v>
      </c>
      <c r="I2670" s="36" t="str">
        <f t="shared" si="41"/>
        <v>Carrera, Ezequiel</v>
      </c>
    </row>
    <row r="2671" spans="1:9" x14ac:dyDescent="0.3">
      <c r="A2671" s="195">
        <v>2670</v>
      </c>
      <c r="B2671" s="195">
        <v>474865</v>
      </c>
      <c r="C2671" s="195">
        <v>0.85073176579999998</v>
      </c>
      <c r="D2671" s="195">
        <v>5</v>
      </c>
      <c r="E2671" s="195">
        <v>534</v>
      </c>
      <c r="F2671" s="195" t="s">
        <v>5150</v>
      </c>
      <c r="G2671" s="195" t="s">
        <v>31</v>
      </c>
      <c r="H2671" s="195">
        <v>69</v>
      </c>
      <c r="I2671" s="36" t="str">
        <f t="shared" si="41"/>
        <v>Borbon, Julio</v>
      </c>
    </row>
    <row r="2672" spans="1:9" x14ac:dyDescent="0.3">
      <c r="A2672" s="195">
        <v>2671</v>
      </c>
      <c r="B2672" s="195">
        <v>595777</v>
      </c>
      <c r="C2672" s="195">
        <v>1</v>
      </c>
      <c r="D2672" s="195">
        <v>1</v>
      </c>
      <c r="E2672" s="195">
        <v>535</v>
      </c>
      <c r="F2672" s="195" t="s">
        <v>4633</v>
      </c>
      <c r="G2672" s="195" t="s">
        <v>4634</v>
      </c>
      <c r="H2672" s="195">
        <v>535</v>
      </c>
      <c r="I2672" s="36" t="str">
        <f t="shared" si="41"/>
        <v>Profar, Jurickson</v>
      </c>
    </row>
    <row r="2673" spans="1:9" x14ac:dyDescent="0.3">
      <c r="A2673" s="195">
        <v>2672</v>
      </c>
      <c r="B2673" s="195">
        <v>642707</v>
      </c>
      <c r="C2673" s="195">
        <v>0.88912788109999996</v>
      </c>
      <c r="D2673" s="195">
        <v>2</v>
      </c>
      <c r="E2673" s="195">
        <v>535</v>
      </c>
      <c r="F2673" s="195" t="s">
        <v>6320</v>
      </c>
      <c r="G2673" s="195" t="s">
        <v>71</v>
      </c>
      <c r="H2673" s="195">
        <v>142</v>
      </c>
      <c r="I2673" s="36" t="str">
        <f t="shared" si="41"/>
        <v>Cordoba, Allen</v>
      </c>
    </row>
    <row r="2674" spans="1:9" x14ac:dyDescent="0.3">
      <c r="A2674" s="195">
        <v>2673</v>
      </c>
      <c r="B2674" s="195">
        <v>624407</v>
      </c>
      <c r="C2674" s="195">
        <v>0.87768784420000001</v>
      </c>
      <c r="D2674" s="195">
        <v>3</v>
      </c>
      <c r="E2674" s="195">
        <v>535</v>
      </c>
      <c r="F2674" s="195" t="s">
        <v>6699</v>
      </c>
      <c r="G2674" s="195" t="s">
        <v>6700</v>
      </c>
      <c r="H2674" s="195">
        <v>379</v>
      </c>
      <c r="I2674" s="36" t="str">
        <f t="shared" si="41"/>
        <v>Lin, Tzu-Wei</v>
      </c>
    </row>
    <row r="2675" spans="1:9" x14ac:dyDescent="0.3">
      <c r="A2675" s="195">
        <v>2674</v>
      </c>
      <c r="B2675" s="195">
        <v>602922</v>
      </c>
      <c r="C2675" s="195">
        <v>0.83563566869999995</v>
      </c>
      <c r="D2675" s="195">
        <v>4</v>
      </c>
      <c r="E2675" s="195">
        <v>535</v>
      </c>
      <c r="F2675" s="195" t="s">
        <v>2475</v>
      </c>
      <c r="G2675" s="195" t="s">
        <v>15</v>
      </c>
      <c r="H2675" s="195">
        <v>582</v>
      </c>
      <c r="I2675" s="36" t="str">
        <f t="shared" si="41"/>
        <v>Rondon, Jose</v>
      </c>
    </row>
    <row r="2676" spans="1:9" x14ac:dyDescent="0.3">
      <c r="A2676" s="195">
        <v>2675</v>
      </c>
      <c r="B2676" s="195">
        <v>596143</v>
      </c>
      <c r="C2676" s="195">
        <v>0.82969514529999999</v>
      </c>
      <c r="D2676" s="195">
        <v>5</v>
      </c>
      <c r="E2676" s="195">
        <v>535</v>
      </c>
      <c r="F2676" s="195" t="s">
        <v>3026</v>
      </c>
      <c r="G2676" s="195" t="s">
        <v>95</v>
      </c>
      <c r="H2676" s="195">
        <v>610</v>
      </c>
      <c r="I2676" s="36" t="str">
        <f t="shared" si="41"/>
        <v>Sardinas, Luis</v>
      </c>
    </row>
    <row r="2677" spans="1:9" x14ac:dyDescent="0.3">
      <c r="A2677" s="195">
        <v>2676</v>
      </c>
      <c r="B2677" s="195">
        <v>527049</v>
      </c>
      <c r="C2677" s="195">
        <v>1</v>
      </c>
      <c r="D2677" s="195">
        <v>1</v>
      </c>
      <c r="E2677" s="195">
        <v>536</v>
      </c>
      <c r="F2677" s="195" t="s">
        <v>6644</v>
      </c>
      <c r="G2677" s="195" t="s">
        <v>367</v>
      </c>
      <c r="H2677" s="195">
        <v>536</v>
      </c>
      <c r="I2677" s="36" t="str">
        <f t="shared" si="41"/>
        <v>Puello, Cesar</v>
      </c>
    </row>
    <row r="2678" spans="1:9" x14ac:dyDescent="0.3">
      <c r="A2678" s="195">
        <v>2677</v>
      </c>
      <c r="B2678" s="195">
        <v>608671</v>
      </c>
      <c r="C2678" s="195">
        <v>0.88459445339999998</v>
      </c>
      <c r="D2678" s="195">
        <v>2</v>
      </c>
      <c r="E2678" s="195">
        <v>536</v>
      </c>
      <c r="F2678" s="195" t="s">
        <v>3990</v>
      </c>
      <c r="G2678" s="195" t="s">
        <v>128</v>
      </c>
      <c r="H2678" s="195">
        <v>334</v>
      </c>
      <c r="I2678" s="36" t="str">
        <f t="shared" si="41"/>
        <v>Jankowski, Travis</v>
      </c>
    </row>
    <row r="2679" spans="1:9" x14ac:dyDescent="0.3">
      <c r="A2679" s="195">
        <v>2678</v>
      </c>
      <c r="B2679" s="195">
        <v>622441</v>
      </c>
      <c r="C2679" s="195">
        <v>0.8708559038</v>
      </c>
      <c r="D2679" s="195">
        <v>3</v>
      </c>
      <c r="E2679" s="195">
        <v>536</v>
      </c>
      <c r="F2679" s="195" t="s">
        <v>16</v>
      </c>
      <c r="G2679" s="195" t="s">
        <v>380</v>
      </c>
      <c r="H2679" s="195">
        <v>49</v>
      </c>
      <c r="I2679" s="36" t="str">
        <f t="shared" si="41"/>
        <v>Bautista, Rafael</v>
      </c>
    </row>
    <row r="2680" spans="1:9" x14ac:dyDescent="0.3">
      <c r="A2680" s="195">
        <v>2679</v>
      </c>
      <c r="B2680" s="195">
        <v>656185</v>
      </c>
      <c r="C2680" s="195">
        <v>0.84902474299999997</v>
      </c>
      <c r="D2680" s="195">
        <v>4</v>
      </c>
      <c r="E2680" s="195">
        <v>536</v>
      </c>
      <c r="F2680" s="195" t="s">
        <v>71</v>
      </c>
      <c r="G2680" s="195" t="s">
        <v>118</v>
      </c>
      <c r="H2680" s="195">
        <v>15</v>
      </c>
      <c r="I2680" s="36" t="str">
        <f t="shared" si="41"/>
        <v>Allen, Greg</v>
      </c>
    </row>
    <row r="2681" spans="1:9" x14ac:dyDescent="0.3">
      <c r="A2681" s="195">
        <v>2680</v>
      </c>
      <c r="B2681" s="195">
        <v>453211</v>
      </c>
      <c r="C2681" s="195">
        <v>0.8372344437</v>
      </c>
      <c r="D2681" s="195">
        <v>5</v>
      </c>
      <c r="E2681" s="195">
        <v>536</v>
      </c>
      <c r="F2681" s="195" t="s">
        <v>224</v>
      </c>
      <c r="G2681" s="195" t="s">
        <v>223</v>
      </c>
      <c r="H2681" s="195">
        <v>657</v>
      </c>
      <c r="I2681" s="36" t="str">
        <f t="shared" si="41"/>
        <v>Stubbs, Drew</v>
      </c>
    </row>
    <row r="2682" spans="1:9" x14ac:dyDescent="0.3">
      <c r="A2682" s="195">
        <v>2681</v>
      </c>
      <c r="B2682" s="195">
        <v>624577</v>
      </c>
      <c r="C2682" s="195">
        <v>1</v>
      </c>
      <c r="D2682" s="195">
        <v>1</v>
      </c>
      <c r="E2682" s="195">
        <v>537</v>
      </c>
      <c r="F2682" s="195" t="s">
        <v>2503</v>
      </c>
      <c r="G2682" s="195" t="s">
        <v>2636</v>
      </c>
      <c r="H2682" s="195">
        <v>537</v>
      </c>
      <c r="I2682" s="36" t="str">
        <f t="shared" si="41"/>
        <v>Puig, Yasiel</v>
      </c>
    </row>
    <row r="2683" spans="1:9" x14ac:dyDescent="0.3">
      <c r="A2683" s="195">
        <v>2682</v>
      </c>
      <c r="B2683" s="195">
        <v>519203</v>
      </c>
      <c r="C2683" s="195">
        <v>0.94762794520000004</v>
      </c>
      <c r="D2683" s="195">
        <v>2</v>
      </c>
      <c r="E2683" s="195">
        <v>537</v>
      </c>
      <c r="F2683" s="195" t="s">
        <v>340</v>
      </c>
      <c r="G2683" s="195" t="s">
        <v>339</v>
      </c>
      <c r="H2683" s="195">
        <v>567</v>
      </c>
      <c r="I2683" s="36" t="str">
        <f t="shared" si="41"/>
        <v>Rizzo, Anthony</v>
      </c>
    </row>
    <row r="2684" spans="1:9" x14ac:dyDescent="0.3">
      <c r="A2684" s="195">
        <v>2683</v>
      </c>
      <c r="B2684" s="195">
        <v>543807</v>
      </c>
      <c r="C2684" s="195">
        <v>0.92991843620000003</v>
      </c>
      <c r="D2684" s="195">
        <v>3</v>
      </c>
      <c r="E2684" s="195">
        <v>537</v>
      </c>
      <c r="F2684" s="195" t="s">
        <v>2954</v>
      </c>
      <c r="G2684" s="195" t="s">
        <v>341</v>
      </c>
      <c r="H2684" s="195">
        <v>649</v>
      </c>
      <c r="I2684" s="36" t="str">
        <f t="shared" si="41"/>
        <v>Springer, George</v>
      </c>
    </row>
    <row r="2685" spans="1:9" x14ac:dyDescent="0.3">
      <c r="A2685" s="195">
        <v>2684</v>
      </c>
      <c r="B2685" s="195">
        <v>592178</v>
      </c>
      <c r="C2685" s="195">
        <v>0.89987888289999995</v>
      </c>
      <c r="D2685" s="195">
        <v>4</v>
      </c>
      <c r="E2685" s="195">
        <v>537</v>
      </c>
      <c r="F2685" s="195" t="s">
        <v>3891</v>
      </c>
      <c r="G2685" s="195" t="s">
        <v>1758</v>
      </c>
      <c r="H2685" s="195">
        <v>87</v>
      </c>
      <c r="I2685" s="36" t="str">
        <f t="shared" si="41"/>
        <v>Bryant, Kris</v>
      </c>
    </row>
    <row r="2686" spans="1:9" x14ac:dyDescent="0.3">
      <c r="A2686" s="195">
        <v>2685</v>
      </c>
      <c r="B2686" s="195">
        <v>545361</v>
      </c>
      <c r="C2686" s="195">
        <v>0.89802763119999995</v>
      </c>
      <c r="D2686" s="195">
        <v>5</v>
      </c>
      <c r="E2686" s="195">
        <v>537</v>
      </c>
      <c r="F2686" s="195" t="s">
        <v>231</v>
      </c>
      <c r="G2686" s="195" t="s">
        <v>221</v>
      </c>
      <c r="H2686" s="195">
        <v>686</v>
      </c>
      <c r="I2686" s="36" t="str">
        <f t="shared" si="41"/>
        <v>Trout, Mike</v>
      </c>
    </row>
    <row r="2687" spans="1:9" x14ac:dyDescent="0.3">
      <c r="A2687" s="195">
        <v>2686</v>
      </c>
      <c r="B2687" s="195">
        <v>405395</v>
      </c>
      <c r="C2687" s="195">
        <v>1</v>
      </c>
      <c r="D2687" s="195">
        <v>1</v>
      </c>
      <c r="E2687" s="195">
        <v>538</v>
      </c>
      <c r="F2687" s="195" t="s">
        <v>406</v>
      </c>
      <c r="G2687" s="195" t="s">
        <v>405</v>
      </c>
      <c r="H2687" s="195">
        <v>538</v>
      </c>
      <c r="I2687" s="36" t="str">
        <f t="shared" si="41"/>
        <v>Pujols, Albert</v>
      </c>
    </row>
    <row r="2688" spans="1:9" x14ac:dyDescent="0.3">
      <c r="A2688" s="195">
        <v>2687</v>
      </c>
      <c r="B2688" s="195">
        <v>435263</v>
      </c>
      <c r="C2688" s="195">
        <v>0.9366917012</v>
      </c>
      <c r="D2688" s="195">
        <v>2</v>
      </c>
      <c r="E2688" s="195">
        <v>538</v>
      </c>
      <c r="F2688" s="195" t="s">
        <v>469</v>
      </c>
      <c r="G2688" s="195" t="s">
        <v>30</v>
      </c>
      <c r="H2688" s="195">
        <v>422</v>
      </c>
      <c r="I2688" s="36" t="str">
        <f t="shared" si="41"/>
        <v>McCann, Brian</v>
      </c>
    </row>
    <row r="2689" spans="1:9" x14ac:dyDescent="0.3">
      <c r="A2689" s="195">
        <v>2688</v>
      </c>
      <c r="B2689" s="195">
        <v>134181</v>
      </c>
      <c r="C2689" s="195">
        <v>0.89524582330000002</v>
      </c>
      <c r="D2689" s="195">
        <v>3</v>
      </c>
      <c r="E2689" s="195">
        <v>538</v>
      </c>
      <c r="F2689" s="195" t="s">
        <v>307</v>
      </c>
      <c r="G2689" s="195" t="s">
        <v>306</v>
      </c>
      <c r="H2689" s="195">
        <v>55</v>
      </c>
      <c r="I2689" s="36" t="str">
        <f t="shared" si="41"/>
        <v>Beltre, Adrian</v>
      </c>
    </row>
    <row r="2690" spans="1:9" x14ac:dyDescent="0.3">
      <c r="A2690" s="195">
        <v>2689</v>
      </c>
      <c r="B2690" s="195">
        <v>136860</v>
      </c>
      <c r="C2690" s="195">
        <v>0.89486406139999997</v>
      </c>
      <c r="D2690" s="195">
        <v>4</v>
      </c>
      <c r="E2690" s="195">
        <v>538</v>
      </c>
      <c r="F2690" s="195" t="s">
        <v>21</v>
      </c>
      <c r="G2690" s="195" t="s">
        <v>20</v>
      </c>
      <c r="H2690" s="195">
        <v>54</v>
      </c>
      <c r="I2690" s="36" t="str">
        <f t="shared" si="41"/>
        <v>Beltran, Carlos</v>
      </c>
    </row>
    <row r="2691" spans="1:9" x14ac:dyDescent="0.3">
      <c r="A2691" s="195">
        <v>2690</v>
      </c>
      <c r="B2691" s="195">
        <v>452252</v>
      </c>
      <c r="C2691" s="195">
        <v>0.89235841959999995</v>
      </c>
      <c r="D2691" s="195">
        <v>5</v>
      </c>
      <c r="E2691" s="195">
        <v>538</v>
      </c>
      <c r="F2691" s="195" t="s">
        <v>395</v>
      </c>
      <c r="G2691" s="195" t="s">
        <v>148</v>
      </c>
      <c r="H2691" s="195">
        <v>380</v>
      </c>
      <c r="I2691" s="36" t="str">
        <f t="shared" ref="I2691:I2754" si="42">F2691&amp;", "&amp;G2691</f>
        <v>Lind, Adam</v>
      </c>
    </row>
    <row r="2692" spans="1:9" x14ac:dyDescent="0.3">
      <c r="A2692" s="195">
        <v>2691</v>
      </c>
      <c r="B2692" s="195">
        <v>596451</v>
      </c>
      <c r="C2692" s="195">
        <v>1</v>
      </c>
      <c r="D2692" s="195">
        <v>1</v>
      </c>
      <c r="E2692" s="195">
        <v>539</v>
      </c>
      <c r="F2692" s="195" t="s">
        <v>4591</v>
      </c>
      <c r="G2692" s="195" t="s">
        <v>2234</v>
      </c>
      <c r="H2692" s="195">
        <v>539</v>
      </c>
      <c r="I2692" s="36" t="str">
        <f t="shared" si="42"/>
        <v>Quinn, Roman</v>
      </c>
    </row>
    <row r="2693" spans="1:9" x14ac:dyDescent="0.3">
      <c r="A2693" s="195">
        <v>2692</v>
      </c>
      <c r="B2693" s="195">
        <v>605439</v>
      </c>
      <c r="C2693" s="195">
        <v>0.8800610673</v>
      </c>
      <c r="D2693" s="195">
        <v>2</v>
      </c>
      <c r="E2693" s="195">
        <v>539</v>
      </c>
      <c r="F2693" s="195" t="s">
        <v>146</v>
      </c>
      <c r="G2693" s="195" t="s">
        <v>34</v>
      </c>
      <c r="H2693" s="195">
        <v>551</v>
      </c>
      <c r="I2693" s="36" t="str">
        <f t="shared" si="42"/>
        <v>Reed, Michael</v>
      </c>
    </row>
    <row r="2694" spans="1:9" x14ac:dyDescent="0.3">
      <c r="A2694" s="195">
        <v>2693</v>
      </c>
      <c r="B2694" s="195">
        <v>608671</v>
      </c>
      <c r="C2694" s="195">
        <v>0.84378056879999996</v>
      </c>
      <c r="D2694" s="195">
        <v>3</v>
      </c>
      <c r="E2694" s="195">
        <v>539</v>
      </c>
      <c r="F2694" s="195" t="s">
        <v>3990</v>
      </c>
      <c r="G2694" s="195" t="s">
        <v>128</v>
      </c>
      <c r="H2694" s="195">
        <v>334</v>
      </c>
      <c r="I2694" s="36" t="str">
        <f t="shared" si="42"/>
        <v>Jankowski, Travis</v>
      </c>
    </row>
    <row r="2695" spans="1:9" x14ac:dyDescent="0.3">
      <c r="A2695" s="195">
        <v>2694</v>
      </c>
      <c r="B2695" s="195">
        <v>605548</v>
      </c>
      <c r="C2695" s="195">
        <v>0.84253826799999998</v>
      </c>
      <c r="D2695" s="195">
        <v>4</v>
      </c>
      <c r="E2695" s="195">
        <v>539</v>
      </c>
      <c r="F2695" s="195" t="s">
        <v>6600</v>
      </c>
      <c r="G2695" s="195" t="s">
        <v>36</v>
      </c>
      <c r="H2695" s="195">
        <v>746</v>
      </c>
      <c r="I2695" s="36" t="str">
        <f t="shared" si="42"/>
        <v>Zimmer, Bradley</v>
      </c>
    </row>
    <row r="2696" spans="1:9" x14ac:dyDescent="0.3">
      <c r="A2696" s="195">
        <v>2695</v>
      </c>
      <c r="B2696" s="195">
        <v>592647</v>
      </c>
      <c r="C2696" s="195">
        <v>0.84209137160000003</v>
      </c>
      <c r="D2696" s="195">
        <v>5</v>
      </c>
      <c r="E2696" s="195">
        <v>539</v>
      </c>
      <c r="F2696" s="195" t="s">
        <v>3006</v>
      </c>
      <c r="G2696" s="195" t="s">
        <v>3007</v>
      </c>
      <c r="H2696" s="195">
        <v>530</v>
      </c>
      <c r="I2696" s="36" t="str">
        <f t="shared" si="42"/>
        <v>Pompey, Dalton</v>
      </c>
    </row>
    <row r="2697" spans="1:9" x14ac:dyDescent="0.3">
      <c r="A2697" s="195">
        <v>2696</v>
      </c>
      <c r="B2697" s="195">
        <v>430605</v>
      </c>
      <c r="C2697" s="195">
        <v>1</v>
      </c>
      <c r="D2697" s="195">
        <v>1</v>
      </c>
      <c r="E2697" s="195">
        <v>540</v>
      </c>
      <c r="F2697" s="195" t="s">
        <v>192</v>
      </c>
      <c r="G2697" s="195" t="s">
        <v>38</v>
      </c>
      <c r="H2697" s="195">
        <v>540</v>
      </c>
      <c r="I2697" s="36" t="str">
        <f t="shared" si="42"/>
        <v>Raburn, Ryan</v>
      </c>
    </row>
    <row r="2698" spans="1:9" x14ac:dyDescent="0.3">
      <c r="A2698" s="195">
        <v>2697</v>
      </c>
      <c r="B2698" s="195">
        <v>460099</v>
      </c>
      <c r="C2698" s="195">
        <v>0.97415730209999996</v>
      </c>
      <c r="D2698" s="195">
        <v>2</v>
      </c>
      <c r="E2698" s="195">
        <v>540</v>
      </c>
      <c r="F2698" s="195" t="s">
        <v>199</v>
      </c>
      <c r="G2698" s="195" t="s">
        <v>198</v>
      </c>
      <c r="H2698" s="195">
        <v>553</v>
      </c>
      <c r="I2698" s="36" t="str">
        <f t="shared" si="42"/>
        <v>Reimold, Nolan</v>
      </c>
    </row>
    <row r="2699" spans="1:9" x14ac:dyDescent="0.3">
      <c r="A2699" s="195">
        <v>2698</v>
      </c>
      <c r="B2699" s="195">
        <v>434604</v>
      </c>
      <c r="C2699" s="195">
        <v>0.92864365660000003</v>
      </c>
      <c r="D2699" s="195">
        <v>3</v>
      </c>
      <c r="E2699" s="195">
        <v>540</v>
      </c>
      <c r="F2699" s="195" t="s">
        <v>392</v>
      </c>
      <c r="G2699" s="195" t="s">
        <v>221</v>
      </c>
      <c r="H2699" s="195">
        <v>447</v>
      </c>
      <c r="I2699" s="36" t="str">
        <f t="shared" si="42"/>
        <v>Morse, Mike</v>
      </c>
    </row>
    <row r="2700" spans="1:9" x14ac:dyDescent="0.3">
      <c r="A2700" s="195">
        <v>2699</v>
      </c>
      <c r="B2700" s="195">
        <v>407781</v>
      </c>
      <c r="C2700" s="195">
        <v>0.92549612439999995</v>
      </c>
      <c r="D2700" s="195">
        <v>4</v>
      </c>
      <c r="E2700" s="195">
        <v>540</v>
      </c>
      <c r="F2700" s="195" t="s">
        <v>46</v>
      </c>
      <c r="G2700" s="195" t="s">
        <v>45</v>
      </c>
      <c r="H2700" s="195">
        <v>95</v>
      </c>
      <c r="I2700" s="36" t="str">
        <f t="shared" si="42"/>
        <v>Byrd, Marlon</v>
      </c>
    </row>
    <row r="2701" spans="1:9" x14ac:dyDescent="0.3">
      <c r="A2701" s="195">
        <v>2700</v>
      </c>
      <c r="B2701" s="195">
        <v>424325</v>
      </c>
      <c r="C2701" s="195">
        <v>0.91769617039999996</v>
      </c>
      <c r="D2701" s="195">
        <v>5</v>
      </c>
      <c r="E2701" s="195">
        <v>540</v>
      </c>
      <c r="F2701" s="195" t="s">
        <v>206</v>
      </c>
      <c r="G2701" s="195" t="s">
        <v>210</v>
      </c>
      <c r="H2701" s="195">
        <v>587</v>
      </c>
      <c r="I2701" s="36" t="str">
        <f t="shared" si="42"/>
        <v>Ross, Dave</v>
      </c>
    </row>
    <row r="2702" spans="1:9" x14ac:dyDescent="0.3">
      <c r="A2702" s="195">
        <v>2701</v>
      </c>
      <c r="B2702" s="195">
        <v>493351</v>
      </c>
      <c r="C2702" s="195">
        <v>1</v>
      </c>
      <c r="D2702" s="195">
        <v>1</v>
      </c>
      <c r="E2702" s="195">
        <v>541</v>
      </c>
      <c r="F2702" s="195" t="s">
        <v>194</v>
      </c>
      <c r="G2702" s="195" t="s">
        <v>426</v>
      </c>
      <c r="H2702" s="195">
        <v>541</v>
      </c>
      <c r="I2702" s="36" t="str">
        <f t="shared" si="42"/>
        <v>Ramirez, Alexei</v>
      </c>
    </row>
    <row r="2703" spans="1:9" x14ac:dyDescent="0.3">
      <c r="A2703" s="195">
        <v>2702</v>
      </c>
      <c r="B2703" s="195">
        <v>430947</v>
      </c>
      <c r="C2703" s="195">
        <v>0.93805342780000001</v>
      </c>
      <c r="D2703" s="195">
        <v>2</v>
      </c>
      <c r="E2703" s="195">
        <v>541</v>
      </c>
      <c r="F2703" s="195" t="s">
        <v>273</v>
      </c>
      <c r="G2703" s="195" t="s">
        <v>9</v>
      </c>
      <c r="H2703" s="195">
        <v>39</v>
      </c>
      <c r="I2703" s="36" t="str">
        <f t="shared" si="42"/>
        <v>Aybar, Erick</v>
      </c>
    </row>
    <row r="2704" spans="1:9" x14ac:dyDescent="0.3">
      <c r="A2704" s="195">
        <v>2703</v>
      </c>
      <c r="B2704" s="195">
        <v>446381</v>
      </c>
      <c r="C2704" s="195">
        <v>0.93352238259999998</v>
      </c>
      <c r="D2704" s="195">
        <v>3</v>
      </c>
      <c r="E2704" s="195">
        <v>541</v>
      </c>
      <c r="F2704" s="195" t="s">
        <v>478</v>
      </c>
      <c r="G2704" s="195" t="s">
        <v>477</v>
      </c>
      <c r="H2704" s="195">
        <v>45</v>
      </c>
      <c r="I2704" s="36" t="str">
        <f t="shared" si="42"/>
        <v>Barney, Darwin</v>
      </c>
    </row>
    <row r="2705" spans="1:9" x14ac:dyDescent="0.3">
      <c r="A2705" s="195">
        <v>2704</v>
      </c>
      <c r="B2705" s="195">
        <v>408252</v>
      </c>
      <c r="C2705" s="195">
        <v>0.88015930519999996</v>
      </c>
      <c r="D2705" s="195">
        <v>4</v>
      </c>
      <c r="E2705" s="195">
        <v>541</v>
      </c>
      <c r="F2705" s="195" t="s">
        <v>298</v>
      </c>
      <c r="G2705" s="195" t="s">
        <v>18</v>
      </c>
      <c r="H2705" s="195">
        <v>518</v>
      </c>
      <c r="I2705" s="36" t="str">
        <f t="shared" si="42"/>
        <v>Phillips, Brandon</v>
      </c>
    </row>
    <row r="2706" spans="1:9" x14ac:dyDescent="0.3">
      <c r="A2706" s="195">
        <v>2705</v>
      </c>
      <c r="B2706" s="195">
        <v>408314</v>
      </c>
      <c r="C2706" s="195">
        <v>0.87378383690000005</v>
      </c>
      <c r="D2706" s="195">
        <v>5</v>
      </c>
      <c r="E2706" s="195">
        <v>541</v>
      </c>
      <c r="F2706" s="195" t="s">
        <v>433</v>
      </c>
      <c r="G2706" s="195" t="s">
        <v>15</v>
      </c>
      <c r="H2706" s="195">
        <v>559</v>
      </c>
      <c r="I2706" s="36" t="str">
        <f t="shared" si="42"/>
        <v>Reyes, Jose</v>
      </c>
    </row>
    <row r="2707" spans="1:9" x14ac:dyDescent="0.3">
      <c r="A2707" s="195">
        <v>2706</v>
      </c>
      <c r="B2707" s="195">
        <v>434670</v>
      </c>
      <c r="C2707" s="195">
        <v>1</v>
      </c>
      <c r="D2707" s="195">
        <v>1</v>
      </c>
      <c r="E2707" s="195">
        <v>542</v>
      </c>
      <c r="F2707" s="195" t="s">
        <v>194</v>
      </c>
      <c r="G2707" s="195" t="s">
        <v>425</v>
      </c>
      <c r="H2707" s="195">
        <v>542</v>
      </c>
      <c r="I2707" s="36" t="str">
        <f t="shared" si="42"/>
        <v>Ramirez, Hanley</v>
      </c>
    </row>
    <row r="2708" spans="1:9" x14ac:dyDescent="0.3">
      <c r="A2708" s="195">
        <v>2707</v>
      </c>
      <c r="B2708" s="195">
        <v>443558</v>
      </c>
      <c r="C2708" s="195">
        <v>0.95230979299999996</v>
      </c>
      <c r="D2708" s="195">
        <v>2</v>
      </c>
      <c r="E2708" s="195">
        <v>542</v>
      </c>
      <c r="F2708" s="195" t="s">
        <v>79</v>
      </c>
      <c r="G2708" s="195" t="s">
        <v>78</v>
      </c>
      <c r="H2708" s="195">
        <v>152</v>
      </c>
      <c r="I2708" s="36" t="str">
        <f t="shared" si="42"/>
        <v>Cruz, Nelson</v>
      </c>
    </row>
    <row r="2709" spans="1:9" x14ac:dyDescent="0.3">
      <c r="A2709" s="195">
        <v>2708</v>
      </c>
      <c r="B2709" s="195">
        <v>434778</v>
      </c>
      <c r="C2709" s="195">
        <v>0.92850363609999997</v>
      </c>
      <c r="D2709" s="195">
        <v>3</v>
      </c>
      <c r="E2709" s="195">
        <v>542</v>
      </c>
      <c r="F2709" s="195" t="s">
        <v>325</v>
      </c>
      <c r="G2709" s="195" t="s">
        <v>489</v>
      </c>
      <c r="H2709" s="195">
        <v>442</v>
      </c>
      <c r="I2709" s="36" t="str">
        <f t="shared" si="42"/>
        <v>Morales, Kendry</v>
      </c>
    </row>
    <row r="2710" spans="1:9" x14ac:dyDescent="0.3">
      <c r="A2710" s="195">
        <v>2709</v>
      </c>
      <c r="B2710" s="195">
        <v>429665</v>
      </c>
      <c r="C2710" s="195">
        <v>0.92245714479999996</v>
      </c>
      <c r="D2710" s="195">
        <v>4</v>
      </c>
      <c r="E2710" s="195">
        <v>542</v>
      </c>
      <c r="F2710" s="195" t="s">
        <v>365</v>
      </c>
      <c r="G2710" s="195" t="s">
        <v>364</v>
      </c>
      <c r="H2710" s="195">
        <v>198</v>
      </c>
      <c r="I2710" s="36" t="str">
        <f t="shared" si="42"/>
        <v>Encarnacion, Edwin</v>
      </c>
    </row>
    <row r="2711" spans="1:9" x14ac:dyDescent="0.3">
      <c r="A2711" s="195">
        <v>2710</v>
      </c>
      <c r="B2711" s="195">
        <v>475582</v>
      </c>
      <c r="C2711" s="195">
        <v>0.9025226113</v>
      </c>
      <c r="D2711" s="195">
        <v>5</v>
      </c>
      <c r="E2711" s="195">
        <v>542</v>
      </c>
      <c r="F2711" s="195" t="s">
        <v>355</v>
      </c>
      <c r="G2711" s="195" t="s">
        <v>38</v>
      </c>
      <c r="H2711" s="195">
        <v>747</v>
      </c>
      <c r="I2711" s="36" t="str">
        <f t="shared" si="42"/>
        <v>Zimmerman, Ryan</v>
      </c>
    </row>
    <row r="2712" spans="1:9" x14ac:dyDescent="0.3">
      <c r="A2712" s="195">
        <v>2711</v>
      </c>
      <c r="B2712" s="195">
        <v>608070</v>
      </c>
      <c r="C2712" s="195">
        <v>1</v>
      </c>
      <c r="D2712" s="195">
        <v>1</v>
      </c>
      <c r="E2712" s="195">
        <v>543</v>
      </c>
      <c r="F2712" s="195" t="s">
        <v>194</v>
      </c>
      <c r="G2712" s="195" t="s">
        <v>15</v>
      </c>
      <c r="H2712" s="195">
        <v>543</v>
      </c>
      <c r="I2712" s="36" t="str">
        <f t="shared" si="42"/>
        <v>Ramirez, Jose</v>
      </c>
    </row>
    <row r="2713" spans="1:9" x14ac:dyDescent="0.3">
      <c r="A2713" s="195">
        <v>2712</v>
      </c>
      <c r="B2713" s="195">
        <v>596019</v>
      </c>
      <c r="C2713" s="195">
        <v>0.92893129259999996</v>
      </c>
      <c r="D2713" s="195">
        <v>2</v>
      </c>
      <c r="E2713" s="195">
        <v>543</v>
      </c>
      <c r="F2713" s="195" t="s">
        <v>4007</v>
      </c>
      <c r="G2713" s="195" t="s">
        <v>108</v>
      </c>
      <c r="H2713" s="195">
        <v>381</v>
      </c>
      <c r="I2713" s="36" t="str">
        <f t="shared" si="42"/>
        <v>Lindor, Francisco</v>
      </c>
    </row>
    <row r="2714" spans="1:9" x14ac:dyDescent="0.3">
      <c r="A2714" s="195">
        <v>2713</v>
      </c>
      <c r="B2714" s="195">
        <v>608324</v>
      </c>
      <c r="C2714" s="195">
        <v>0.92555924820000002</v>
      </c>
      <c r="D2714" s="195">
        <v>3</v>
      </c>
      <c r="E2714" s="195">
        <v>543</v>
      </c>
      <c r="F2714" s="195" t="s">
        <v>4609</v>
      </c>
      <c r="G2714" s="195" t="s">
        <v>122</v>
      </c>
      <c r="H2714" s="195">
        <v>78</v>
      </c>
      <c r="I2714" s="36" t="str">
        <f t="shared" si="42"/>
        <v>Bregman, Alex</v>
      </c>
    </row>
    <row r="2715" spans="1:9" x14ac:dyDescent="0.3">
      <c r="A2715" s="195">
        <v>2714</v>
      </c>
      <c r="B2715" s="195">
        <v>593871</v>
      </c>
      <c r="C2715" s="195">
        <v>0.90814536749999997</v>
      </c>
      <c r="D2715" s="195">
        <v>4</v>
      </c>
      <c r="E2715" s="195">
        <v>543</v>
      </c>
      <c r="F2715" s="195" t="s">
        <v>315</v>
      </c>
      <c r="G2715" s="195" t="s">
        <v>284</v>
      </c>
      <c r="H2715" s="195">
        <v>528</v>
      </c>
      <c r="I2715" s="36" t="str">
        <f t="shared" si="42"/>
        <v>Polanco, Jorge</v>
      </c>
    </row>
    <row r="2716" spans="1:9" x14ac:dyDescent="0.3">
      <c r="A2716" s="195">
        <v>2715</v>
      </c>
      <c r="B2716" s="195">
        <v>605141</v>
      </c>
      <c r="C2716" s="195">
        <v>0.88686132539999996</v>
      </c>
      <c r="D2716" s="195">
        <v>5</v>
      </c>
      <c r="E2716" s="195">
        <v>543</v>
      </c>
      <c r="F2716" s="195" t="s">
        <v>2952</v>
      </c>
      <c r="G2716" s="195" t="s">
        <v>2953</v>
      </c>
      <c r="H2716" s="195">
        <v>60</v>
      </c>
      <c r="I2716" s="36" t="str">
        <f t="shared" si="42"/>
        <v>Betts, Mookie</v>
      </c>
    </row>
    <row r="2717" spans="1:9" x14ac:dyDescent="0.3">
      <c r="A2717" s="195">
        <v>2716</v>
      </c>
      <c r="B2717" s="195">
        <v>467092</v>
      </c>
      <c r="C2717" s="195">
        <v>1</v>
      </c>
      <c r="D2717" s="195">
        <v>1</v>
      </c>
      <c r="E2717" s="195">
        <v>544</v>
      </c>
      <c r="F2717" s="195" t="s">
        <v>503</v>
      </c>
      <c r="G2717" s="195" t="s">
        <v>240</v>
      </c>
      <c r="H2717" s="195">
        <v>544</v>
      </c>
      <c r="I2717" s="36" t="str">
        <f t="shared" si="42"/>
        <v>Ramos, Wilson</v>
      </c>
    </row>
    <row r="2718" spans="1:9" x14ac:dyDescent="0.3">
      <c r="A2718" s="195">
        <v>2717</v>
      </c>
      <c r="B2718" s="195">
        <v>518595</v>
      </c>
      <c r="C2718" s="195">
        <v>0.88003156319999998</v>
      </c>
      <c r="D2718" s="195">
        <v>2</v>
      </c>
      <c r="E2718" s="195">
        <v>544</v>
      </c>
      <c r="F2718" s="195" t="s">
        <v>385</v>
      </c>
      <c r="G2718" s="195" t="s">
        <v>128</v>
      </c>
      <c r="H2718" s="195">
        <v>751</v>
      </c>
      <c r="I2718" s="36" t="str">
        <f t="shared" si="42"/>
        <v>d'Arnaud, Travis</v>
      </c>
    </row>
    <row r="2719" spans="1:9" x14ac:dyDescent="0.3">
      <c r="A2719" s="195">
        <v>2718</v>
      </c>
      <c r="B2719" s="195">
        <v>611177</v>
      </c>
      <c r="C2719" s="195">
        <v>0.87794187690000003</v>
      </c>
      <c r="D2719" s="195">
        <v>3</v>
      </c>
      <c r="E2719" s="195">
        <v>544</v>
      </c>
      <c r="F2719" s="195" t="s">
        <v>949</v>
      </c>
      <c r="G2719" s="195" t="s">
        <v>3963</v>
      </c>
      <c r="H2719" s="195">
        <v>238</v>
      </c>
      <c r="I2719" s="36" t="str">
        <f t="shared" si="42"/>
        <v>Garcia, Adonis</v>
      </c>
    </row>
    <row r="2720" spans="1:9" x14ac:dyDescent="0.3">
      <c r="A2720" s="195">
        <v>2719</v>
      </c>
      <c r="B2720" s="195">
        <v>430945</v>
      </c>
      <c r="C2720" s="195">
        <v>0.87209384840000004</v>
      </c>
      <c r="D2720" s="195">
        <v>4</v>
      </c>
      <c r="E2720" s="195">
        <v>544</v>
      </c>
      <c r="F2720" s="195" t="s">
        <v>149</v>
      </c>
      <c r="G2720" s="195" t="s">
        <v>148</v>
      </c>
      <c r="H2720" s="195">
        <v>343</v>
      </c>
      <c r="I2720" s="36" t="str">
        <f t="shared" si="42"/>
        <v>Jones, Adam</v>
      </c>
    </row>
    <row r="2721" spans="1:9" x14ac:dyDescent="0.3">
      <c r="A2721" s="195">
        <v>2720</v>
      </c>
      <c r="B2721" s="195">
        <v>519058</v>
      </c>
      <c r="C2721" s="195">
        <v>0.85501186870000001</v>
      </c>
      <c r="D2721" s="195">
        <v>5</v>
      </c>
      <c r="E2721" s="195">
        <v>544</v>
      </c>
      <c r="F2721" s="195" t="s">
        <v>350</v>
      </c>
      <c r="G2721" s="195" t="s">
        <v>221</v>
      </c>
      <c r="H2721" s="195">
        <v>450</v>
      </c>
      <c r="I2721" s="36" t="str">
        <f t="shared" si="42"/>
        <v>Moustakas, Mike</v>
      </c>
    </row>
    <row r="2722" spans="1:9" x14ac:dyDescent="0.3">
      <c r="A2722" s="195">
        <v>2721</v>
      </c>
      <c r="B2722" s="195">
        <v>458675</v>
      </c>
      <c r="C2722" s="195">
        <v>1</v>
      </c>
      <c r="D2722" s="195">
        <v>1</v>
      </c>
      <c r="E2722" s="195">
        <v>545</v>
      </c>
      <c r="F2722" s="195" t="s">
        <v>196</v>
      </c>
      <c r="G2722" s="195" t="s">
        <v>195</v>
      </c>
      <c r="H2722" s="195">
        <v>545</v>
      </c>
      <c r="I2722" s="36" t="str">
        <f t="shared" si="42"/>
        <v>Rasmus, Colby</v>
      </c>
    </row>
    <row r="2723" spans="1:9" x14ac:dyDescent="0.3">
      <c r="A2723" s="195">
        <v>2722</v>
      </c>
      <c r="B2723" s="195">
        <v>666560</v>
      </c>
      <c r="C2723" s="195">
        <v>0.95351119120000005</v>
      </c>
      <c r="D2723" s="195">
        <v>2</v>
      </c>
      <c r="E2723" s="195">
        <v>545</v>
      </c>
      <c r="F2723" s="195" t="s">
        <v>4636</v>
      </c>
      <c r="G2723" s="195" t="s">
        <v>5226</v>
      </c>
      <c r="H2723" s="195">
        <v>488</v>
      </c>
      <c r="I2723" s="36" t="str">
        <f t="shared" si="42"/>
        <v>Park, Byung Ho</v>
      </c>
    </row>
    <row r="2724" spans="1:9" x14ac:dyDescent="0.3">
      <c r="A2724" s="195">
        <v>2723</v>
      </c>
      <c r="B2724" s="195">
        <v>474892</v>
      </c>
      <c r="C2724" s="195">
        <v>0.92482089209999996</v>
      </c>
      <c r="D2724" s="195">
        <v>3</v>
      </c>
      <c r="E2724" s="195">
        <v>545</v>
      </c>
      <c r="F2724" s="195" t="s">
        <v>59</v>
      </c>
      <c r="G2724" s="195" t="s">
        <v>58</v>
      </c>
      <c r="H2724" s="195">
        <v>113</v>
      </c>
      <c r="I2724" s="36" t="str">
        <f t="shared" si="42"/>
        <v>Carter, Chris</v>
      </c>
    </row>
    <row r="2725" spans="1:9" x14ac:dyDescent="0.3">
      <c r="A2725" s="195">
        <v>2724</v>
      </c>
      <c r="B2725" s="195">
        <v>461235</v>
      </c>
      <c r="C2725" s="195">
        <v>0.90292506770000003</v>
      </c>
      <c r="D2725" s="195">
        <v>4</v>
      </c>
      <c r="E2725" s="195">
        <v>545</v>
      </c>
      <c r="F2725" s="195" t="s">
        <v>180</v>
      </c>
      <c r="G2725" s="195" t="s">
        <v>18</v>
      </c>
      <c r="H2725" s="195">
        <v>448</v>
      </c>
      <c r="I2725" s="36" t="str">
        <f t="shared" si="42"/>
        <v>Moss, Brandon</v>
      </c>
    </row>
    <row r="2726" spans="1:9" x14ac:dyDescent="0.3">
      <c r="A2726" s="195">
        <v>2725</v>
      </c>
      <c r="B2726" s="195">
        <v>607257</v>
      </c>
      <c r="C2726" s="195">
        <v>0.89089497799999995</v>
      </c>
      <c r="D2726" s="195">
        <v>5</v>
      </c>
      <c r="E2726" s="195">
        <v>545</v>
      </c>
      <c r="F2726" s="195" t="s">
        <v>296</v>
      </c>
      <c r="G2726" s="195" t="s">
        <v>380</v>
      </c>
      <c r="H2726" s="195">
        <v>388</v>
      </c>
      <c r="I2726" s="36" t="str">
        <f t="shared" si="42"/>
        <v>Lopez, Rafael</v>
      </c>
    </row>
    <row r="2727" spans="1:9" x14ac:dyDescent="0.3">
      <c r="A2727" s="195">
        <v>2726</v>
      </c>
      <c r="B2727" s="195">
        <v>600466</v>
      </c>
      <c r="C2727" s="195">
        <v>1</v>
      </c>
      <c r="D2727" s="195">
        <v>1</v>
      </c>
      <c r="E2727" s="195">
        <v>546</v>
      </c>
      <c r="F2727" s="195" t="s">
        <v>6475</v>
      </c>
      <c r="G2727" s="195" t="s">
        <v>6476</v>
      </c>
      <c r="H2727" s="195">
        <v>546</v>
      </c>
      <c r="I2727" s="36" t="str">
        <f t="shared" si="42"/>
        <v>Read, Raudy</v>
      </c>
    </row>
    <row r="2728" spans="1:9" x14ac:dyDescent="0.3">
      <c r="A2728" s="195">
        <v>2727</v>
      </c>
      <c r="B2728" s="195">
        <v>605170</v>
      </c>
      <c r="C2728" s="195">
        <v>0.92122138929999997</v>
      </c>
      <c r="D2728" s="195">
        <v>2</v>
      </c>
      <c r="E2728" s="195">
        <v>546</v>
      </c>
      <c r="F2728" s="195" t="s">
        <v>6468</v>
      </c>
      <c r="G2728" s="195" t="s">
        <v>356</v>
      </c>
      <c r="H2728" s="195">
        <v>109</v>
      </c>
      <c r="I2728" s="36" t="str">
        <f t="shared" si="42"/>
        <v>Caratini, Victor</v>
      </c>
    </row>
    <row r="2729" spans="1:9" x14ac:dyDescent="0.3">
      <c r="A2729" s="195">
        <v>2728</v>
      </c>
      <c r="B2729" s="195">
        <v>621512</v>
      </c>
      <c r="C2729" s="195">
        <v>0.8797803797</v>
      </c>
      <c r="D2729" s="195">
        <v>3</v>
      </c>
      <c r="E2729" s="195">
        <v>546</v>
      </c>
      <c r="F2729" s="195" t="s">
        <v>6472</v>
      </c>
      <c r="G2729" s="195" t="s">
        <v>2980</v>
      </c>
      <c r="H2729" s="195">
        <v>466</v>
      </c>
      <c r="I2729" s="36" t="str">
        <f t="shared" si="42"/>
        <v>Nido, Tomas</v>
      </c>
    </row>
    <row r="2730" spans="1:9" x14ac:dyDescent="0.3">
      <c r="A2730" s="195">
        <v>2729</v>
      </c>
      <c r="B2730" s="195">
        <v>595943</v>
      </c>
      <c r="C2730" s="195">
        <v>0.87922198409999996</v>
      </c>
      <c r="D2730" s="195">
        <v>4</v>
      </c>
      <c r="E2730" s="195">
        <v>546</v>
      </c>
      <c r="F2730" s="195" t="s">
        <v>6515</v>
      </c>
      <c r="G2730" s="195" t="s">
        <v>6516</v>
      </c>
      <c r="H2730" s="195">
        <v>206</v>
      </c>
      <c r="I2730" s="36" t="str">
        <f t="shared" si="42"/>
        <v>Evans, Phillip</v>
      </c>
    </row>
    <row r="2731" spans="1:9" x14ac:dyDescent="0.3">
      <c r="A2731" s="195">
        <v>2730</v>
      </c>
      <c r="B2731" s="195">
        <v>595956</v>
      </c>
      <c r="C2731" s="195">
        <v>0.86352950959999997</v>
      </c>
      <c r="D2731" s="195">
        <v>5</v>
      </c>
      <c r="E2731" s="195">
        <v>546</v>
      </c>
      <c r="F2731" s="195" t="s">
        <v>6662</v>
      </c>
      <c r="G2731" s="195" t="s">
        <v>3266</v>
      </c>
      <c r="H2731" s="195">
        <v>234</v>
      </c>
      <c r="I2731" s="36" t="str">
        <f t="shared" si="42"/>
        <v>Gallagher, Cam</v>
      </c>
    </row>
    <row r="2732" spans="1:9" x14ac:dyDescent="0.3">
      <c r="A2732" s="195">
        <v>2731</v>
      </c>
      <c r="B2732" s="195">
        <v>592663</v>
      </c>
      <c r="C2732" s="195">
        <v>1</v>
      </c>
      <c r="D2732" s="195">
        <v>1</v>
      </c>
      <c r="E2732" s="195">
        <v>547</v>
      </c>
      <c r="F2732" s="195" t="s">
        <v>3023</v>
      </c>
      <c r="G2732" s="195" t="s">
        <v>3024</v>
      </c>
      <c r="H2732" s="195">
        <v>547</v>
      </c>
      <c r="I2732" s="36" t="str">
        <f t="shared" si="42"/>
        <v>Realmuto, J.T.</v>
      </c>
    </row>
    <row r="2733" spans="1:9" x14ac:dyDescent="0.3">
      <c r="A2733" s="195">
        <v>2732</v>
      </c>
      <c r="B2733" s="195">
        <v>546318</v>
      </c>
      <c r="C2733" s="195">
        <v>0.91284967880000001</v>
      </c>
      <c r="D2733" s="195">
        <v>2</v>
      </c>
      <c r="E2733" s="195">
        <v>547</v>
      </c>
      <c r="F2733" s="195" t="s">
        <v>362</v>
      </c>
      <c r="G2733" s="195" t="s">
        <v>3982</v>
      </c>
      <c r="H2733" s="195">
        <v>306</v>
      </c>
      <c r="I2733" s="36" t="str">
        <f t="shared" si="42"/>
        <v>Herrera, Odubel</v>
      </c>
    </row>
    <row r="2734" spans="1:9" x14ac:dyDescent="0.3">
      <c r="A2734" s="195">
        <v>2733</v>
      </c>
      <c r="B2734" s="195">
        <v>518792</v>
      </c>
      <c r="C2734" s="195">
        <v>0.90203872640000005</v>
      </c>
      <c r="D2734" s="195">
        <v>3</v>
      </c>
      <c r="E2734" s="195">
        <v>547</v>
      </c>
      <c r="F2734" s="195" t="s">
        <v>135</v>
      </c>
      <c r="G2734" s="195" t="s">
        <v>17</v>
      </c>
      <c r="H2734" s="195">
        <v>308</v>
      </c>
      <c r="I2734" s="36" t="str">
        <f t="shared" si="42"/>
        <v>Heyward, Jason</v>
      </c>
    </row>
    <row r="2735" spans="1:9" x14ac:dyDescent="0.3">
      <c r="A2735" s="195">
        <v>2734</v>
      </c>
      <c r="B2735" s="195">
        <v>546991</v>
      </c>
      <c r="C2735" s="195">
        <v>0.87279818880000004</v>
      </c>
      <c r="D2735" s="195">
        <v>4</v>
      </c>
      <c r="E2735" s="195">
        <v>547</v>
      </c>
      <c r="F2735" s="195" t="s">
        <v>4589</v>
      </c>
      <c r="G2735" s="195" t="s">
        <v>405</v>
      </c>
      <c r="H2735" s="195">
        <v>17</v>
      </c>
      <c r="I2735" s="36" t="str">
        <f t="shared" si="42"/>
        <v>Almora, Albert</v>
      </c>
    </row>
    <row r="2736" spans="1:9" x14ac:dyDescent="0.3">
      <c r="A2736" s="195">
        <v>2735</v>
      </c>
      <c r="B2736" s="195">
        <v>607680</v>
      </c>
      <c r="C2736" s="195">
        <v>0.84434096989999996</v>
      </c>
      <c r="D2736" s="195">
        <v>5</v>
      </c>
      <c r="E2736" s="195">
        <v>547</v>
      </c>
      <c r="F2736" s="195" t="s">
        <v>2729</v>
      </c>
      <c r="G2736" s="195" t="s">
        <v>174</v>
      </c>
      <c r="H2736" s="195">
        <v>520</v>
      </c>
      <c r="I2736" s="36" t="str">
        <f t="shared" si="42"/>
        <v>Pillar, Kevin</v>
      </c>
    </row>
    <row r="2737" spans="1:9" x14ac:dyDescent="0.3">
      <c r="A2737" s="195">
        <v>2736</v>
      </c>
      <c r="B2737" s="195">
        <v>489232</v>
      </c>
      <c r="C2737" s="195">
        <v>1</v>
      </c>
      <c r="D2737" s="195">
        <v>1</v>
      </c>
      <c r="E2737" s="195">
        <v>548</v>
      </c>
      <c r="F2737" s="195" t="s">
        <v>447</v>
      </c>
      <c r="G2737" s="195" t="s">
        <v>339</v>
      </c>
      <c r="H2737" s="195">
        <v>548</v>
      </c>
      <c r="I2737" s="36" t="str">
        <f t="shared" si="42"/>
        <v>Recker, Anthony</v>
      </c>
    </row>
    <row r="2738" spans="1:9" x14ac:dyDescent="0.3">
      <c r="A2738" s="195">
        <v>2737</v>
      </c>
      <c r="B2738" s="195">
        <v>424325</v>
      </c>
      <c r="C2738" s="195">
        <v>0.93783276110000002</v>
      </c>
      <c r="D2738" s="195">
        <v>2</v>
      </c>
      <c r="E2738" s="195">
        <v>548</v>
      </c>
      <c r="F2738" s="195" t="s">
        <v>206</v>
      </c>
      <c r="G2738" s="195" t="s">
        <v>210</v>
      </c>
      <c r="H2738" s="195">
        <v>587</v>
      </c>
      <c r="I2738" s="36" t="str">
        <f t="shared" si="42"/>
        <v>Ross, Dave</v>
      </c>
    </row>
    <row r="2739" spans="1:9" x14ac:dyDescent="0.3">
      <c r="A2739" s="195">
        <v>2738</v>
      </c>
      <c r="B2739" s="195">
        <v>431151</v>
      </c>
      <c r="C2739" s="195">
        <v>0.92329740140000005</v>
      </c>
      <c r="D2739" s="195">
        <v>3</v>
      </c>
      <c r="E2739" s="195">
        <v>548</v>
      </c>
      <c r="F2739" s="195" t="s">
        <v>442</v>
      </c>
      <c r="G2739" s="195" t="s">
        <v>88</v>
      </c>
      <c r="H2739" s="195">
        <v>740</v>
      </c>
      <c r="I2739" s="36" t="str">
        <f t="shared" si="42"/>
        <v>Wright, David</v>
      </c>
    </row>
    <row r="2740" spans="1:9" x14ac:dyDescent="0.3">
      <c r="A2740" s="195">
        <v>2739</v>
      </c>
      <c r="B2740" s="195">
        <v>446192</v>
      </c>
      <c r="C2740" s="195">
        <v>0.92147699199999999</v>
      </c>
      <c r="D2740" s="195">
        <v>4</v>
      </c>
      <c r="E2740" s="195">
        <v>548</v>
      </c>
      <c r="F2740" s="195" t="s">
        <v>176</v>
      </c>
      <c r="G2740" s="195" t="s">
        <v>148</v>
      </c>
      <c r="H2740" s="195">
        <v>440</v>
      </c>
      <c r="I2740" s="36" t="str">
        <f t="shared" si="42"/>
        <v>Moore, Adam</v>
      </c>
    </row>
    <row r="2741" spans="1:9" x14ac:dyDescent="0.3">
      <c r="A2741" s="195">
        <v>2740</v>
      </c>
      <c r="B2741" s="195">
        <v>456124</v>
      </c>
      <c r="C2741" s="195">
        <v>0.91974168830000003</v>
      </c>
      <c r="D2741" s="195">
        <v>5</v>
      </c>
      <c r="E2741" s="195">
        <v>548</v>
      </c>
      <c r="F2741" s="195" t="s">
        <v>404</v>
      </c>
      <c r="G2741" s="195" t="s">
        <v>403</v>
      </c>
      <c r="H2741" s="195">
        <v>366</v>
      </c>
      <c r="I2741" s="36" t="str">
        <f t="shared" si="42"/>
        <v>Kratz, Erik</v>
      </c>
    </row>
    <row r="2742" spans="1:9" x14ac:dyDescent="0.3">
      <c r="A2742" s="195">
        <v>2741</v>
      </c>
      <c r="B2742" s="195">
        <v>502210</v>
      </c>
      <c r="C2742" s="195">
        <v>1</v>
      </c>
      <c r="D2742" s="195">
        <v>1</v>
      </c>
      <c r="E2742" s="195">
        <v>549</v>
      </c>
      <c r="F2742" s="195" t="s">
        <v>197</v>
      </c>
      <c r="G2742" s="195" t="s">
        <v>129</v>
      </c>
      <c r="H2742" s="195">
        <v>549</v>
      </c>
      <c r="I2742" s="36" t="str">
        <f t="shared" si="42"/>
        <v>Reddick, Josh</v>
      </c>
    </row>
    <row r="2743" spans="1:9" x14ac:dyDescent="0.3">
      <c r="A2743" s="195">
        <v>2742</v>
      </c>
      <c r="B2743" s="195">
        <v>466320</v>
      </c>
      <c r="C2743" s="195">
        <v>0.94985924889999995</v>
      </c>
      <c r="D2743" s="195">
        <v>2</v>
      </c>
      <c r="E2743" s="195">
        <v>549</v>
      </c>
      <c r="F2743" s="195" t="s">
        <v>49</v>
      </c>
      <c r="G2743" s="195" t="s">
        <v>48</v>
      </c>
      <c r="H2743" s="195">
        <v>97</v>
      </c>
      <c r="I2743" s="36" t="str">
        <f t="shared" si="42"/>
        <v>Cabrera, Melky</v>
      </c>
    </row>
    <row r="2744" spans="1:9" x14ac:dyDescent="0.3">
      <c r="A2744" s="195">
        <v>2743</v>
      </c>
      <c r="B2744" s="195">
        <v>457763</v>
      </c>
      <c r="C2744" s="195">
        <v>0.92590053859999999</v>
      </c>
      <c r="D2744" s="195">
        <v>3</v>
      </c>
      <c r="E2744" s="195">
        <v>549</v>
      </c>
      <c r="F2744" s="195" t="s">
        <v>525</v>
      </c>
      <c r="G2744" s="195" t="s">
        <v>524</v>
      </c>
      <c r="H2744" s="195">
        <v>531</v>
      </c>
      <c r="I2744" s="36" t="str">
        <f t="shared" si="42"/>
        <v>Posey, Buster</v>
      </c>
    </row>
    <row r="2745" spans="1:9" x14ac:dyDescent="0.3">
      <c r="A2745" s="195">
        <v>2744</v>
      </c>
      <c r="B2745" s="195">
        <v>518960</v>
      </c>
      <c r="C2745" s="195">
        <v>0.91797458009999999</v>
      </c>
      <c r="D2745" s="195">
        <v>4</v>
      </c>
      <c r="E2745" s="195">
        <v>549</v>
      </c>
      <c r="F2745" s="195" t="s">
        <v>441</v>
      </c>
      <c r="G2745" s="195" t="s">
        <v>234</v>
      </c>
      <c r="H2745" s="195">
        <v>391</v>
      </c>
      <c r="I2745" s="36" t="str">
        <f t="shared" si="42"/>
        <v>Lucroy, Jonathan</v>
      </c>
    </row>
    <row r="2746" spans="1:9" x14ac:dyDescent="0.3">
      <c r="A2746" s="195">
        <v>2745</v>
      </c>
      <c r="B2746" s="195">
        <v>493329</v>
      </c>
      <c r="C2746" s="195">
        <v>0.8992588144</v>
      </c>
      <c r="D2746" s="195">
        <v>5</v>
      </c>
      <c r="E2746" s="195">
        <v>549</v>
      </c>
      <c r="F2746" s="195" t="s">
        <v>5200</v>
      </c>
      <c r="G2746" s="195" t="s">
        <v>5201</v>
      </c>
      <c r="H2746" s="195">
        <v>279</v>
      </c>
      <c r="I2746" s="36" t="str">
        <f t="shared" si="42"/>
        <v>Gurriel, Yulieski</v>
      </c>
    </row>
    <row r="2747" spans="1:9" x14ac:dyDescent="0.3">
      <c r="A2747" s="195">
        <v>2746</v>
      </c>
      <c r="B2747" s="195">
        <v>607223</v>
      </c>
      <c r="C2747" s="195">
        <v>1</v>
      </c>
      <c r="D2747" s="195">
        <v>1</v>
      </c>
      <c r="E2747" s="195">
        <v>550</v>
      </c>
      <c r="F2747" s="195" t="s">
        <v>146</v>
      </c>
      <c r="G2747" s="195" t="s">
        <v>5027</v>
      </c>
      <c r="H2747" s="195">
        <v>550</v>
      </c>
      <c r="I2747" s="36" t="str">
        <f t="shared" si="42"/>
        <v>Reed, A. J.</v>
      </c>
    </row>
    <row r="2748" spans="1:9" x14ac:dyDescent="0.3">
      <c r="A2748" s="195">
        <v>2747</v>
      </c>
      <c r="B2748" s="195">
        <v>605233</v>
      </c>
      <c r="C2748" s="195">
        <v>0.91042845289999996</v>
      </c>
      <c r="D2748" s="195">
        <v>2</v>
      </c>
      <c r="E2748" s="195">
        <v>550</v>
      </c>
      <c r="F2748" s="195" t="s">
        <v>6611</v>
      </c>
      <c r="G2748" s="195" t="s">
        <v>280</v>
      </c>
      <c r="H2748" s="195">
        <v>212</v>
      </c>
      <c r="I2748" s="36" t="str">
        <f t="shared" si="42"/>
        <v>Fisher, Derek</v>
      </c>
    </row>
    <row r="2749" spans="1:9" x14ac:dyDescent="0.3">
      <c r="A2749" s="195">
        <v>2748</v>
      </c>
      <c r="B2749" s="195">
        <v>664057</v>
      </c>
      <c r="C2749" s="195">
        <v>0.86199710819999997</v>
      </c>
      <c r="D2749" s="195">
        <v>3</v>
      </c>
      <c r="E2749" s="195">
        <v>550</v>
      </c>
      <c r="F2749" s="195" t="s">
        <v>6430</v>
      </c>
      <c r="G2749" s="195" t="s">
        <v>40</v>
      </c>
      <c r="H2749" s="195">
        <v>654</v>
      </c>
      <c r="I2749" s="36" t="str">
        <f t="shared" si="42"/>
        <v>Stevenson, Andrew</v>
      </c>
    </row>
    <row r="2750" spans="1:9" x14ac:dyDescent="0.3">
      <c r="A2750" s="195">
        <v>2749</v>
      </c>
      <c r="B2750" s="195">
        <v>595023</v>
      </c>
      <c r="C2750" s="195">
        <v>0.8617738868</v>
      </c>
      <c r="D2750" s="195">
        <v>4</v>
      </c>
      <c r="E2750" s="195">
        <v>550</v>
      </c>
      <c r="F2750" s="195" t="s">
        <v>4605</v>
      </c>
      <c r="G2750" s="195" t="s">
        <v>4311</v>
      </c>
      <c r="H2750" s="195">
        <v>722</v>
      </c>
      <c r="I2750" s="36" t="str">
        <f t="shared" si="42"/>
        <v>Walsh, Colin</v>
      </c>
    </row>
    <row r="2751" spans="1:9" x14ac:dyDescent="0.3">
      <c r="A2751" s="195">
        <v>2750</v>
      </c>
      <c r="B2751" s="195">
        <v>596129</v>
      </c>
      <c r="C2751" s="195">
        <v>0.83377152340000005</v>
      </c>
      <c r="D2751" s="195">
        <v>5</v>
      </c>
      <c r="E2751" s="195">
        <v>550</v>
      </c>
      <c r="F2751" s="195" t="s">
        <v>4608</v>
      </c>
      <c r="G2751" s="195" t="s">
        <v>283</v>
      </c>
      <c r="H2751" s="195">
        <v>712</v>
      </c>
      <c r="I2751" s="36" t="str">
        <f t="shared" si="42"/>
        <v>Vogelbach, Dan</v>
      </c>
    </row>
    <row r="2752" spans="1:9" x14ac:dyDescent="0.3">
      <c r="A2752" s="195">
        <v>2751</v>
      </c>
      <c r="B2752" s="195">
        <v>605439</v>
      </c>
      <c r="C2752" s="195">
        <v>1</v>
      </c>
      <c r="D2752" s="195">
        <v>1</v>
      </c>
      <c r="E2752" s="195">
        <v>551</v>
      </c>
      <c r="F2752" s="195" t="s">
        <v>146</v>
      </c>
      <c r="G2752" s="195" t="s">
        <v>34</v>
      </c>
      <c r="H2752" s="195">
        <v>551</v>
      </c>
      <c r="I2752" s="36" t="str">
        <f t="shared" si="42"/>
        <v>Reed, Michael</v>
      </c>
    </row>
    <row r="2753" spans="1:9" x14ac:dyDescent="0.3">
      <c r="A2753" s="195">
        <v>2752</v>
      </c>
      <c r="B2753" s="195">
        <v>605508</v>
      </c>
      <c r="C2753" s="195">
        <v>0.90682992579999999</v>
      </c>
      <c r="D2753" s="195">
        <v>2</v>
      </c>
      <c r="E2753" s="195">
        <v>551</v>
      </c>
      <c r="F2753" s="195" t="s">
        <v>4594</v>
      </c>
      <c r="G2753" s="195" t="s">
        <v>24</v>
      </c>
      <c r="H2753" s="195">
        <v>677</v>
      </c>
      <c r="I2753" s="36" t="str">
        <f t="shared" si="42"/>
        <v>Tilson, Charlie</v>
      </c>
    </row>
    <row r="2754" spans="1:9" x14ac:dyDescent="0.3">
      <c r="A2754" s="195">
        <v>2753</v>
      </c>
      <c r="B2754" s="195">
        <v>592863</v>
      </c>
      <c r="C2754" s="195">
        <v>0.90637314820000003</v>
      </c>
      <c r="D2754" s="195">
        <v>3</v>
      </c>
      <c r="E2754" s="195">
        <v>551</v>
      </c>
      <c r="F2754" s="195" t="s">
        <v>2085</v>
      </c>
      <c r="G2754" s="195" t="s">
        <v>4125</v>
      </c>
      <c r="H2754" s="195">
        <v>732</v>
      </c>
      <c r="I2754" s="36" t="str">
        <f t="shared" si="42"/>
        <v>Williams, Mason</v>
      </c>
    </row>
    <row r="2755" spans="1:9" x14ac:dyDescent="0.3">
      <c r="A2755" s="195">
        <v>2754</v>
      </c>
      <c r="B2755" s="195">
        <v>596451</v>
      </c>
      <c r="C2755" s="195">
        <v>0.8800610673</v>
      </c>
      <c r="D2755" s="195">
        <v>4</v>
      </c>
      <c r="E2755" s="195">
        <v>551</v>
      </c>
      <c r="F2755" s="195" t="s">
        <v>4591</v>
      </c>
      <c r="G2755" s="195" t="s">
        <v>2234</v>
      </c>
      <c r="H2755" s="195">
        <v>539</v>
      </c>
      <c r="I2755" s="36" t="str">
        <f t="shared" ref="I2755:I2818" si="43">F2755&amp;", "&amp;G2755</f>
        <v>Quinn, Roman</v>
      </c>
    </row>
    <row r="2756" spans="1:9" x14ac:dyDescent="0.3">
      <c r="A2756" s="195">
        <v>2755</v>
      </c>
      <c r="B2756" s="195">
        <v>656185</v>
      </c>
      <c r="C2756" s="195">
        <v>0.85420036610000005</v>
      </c>
      <c r="D2756" s="195">
        <v>5</v>
      </c>
      <c r="E2756" s="195">
        <v>551</v>
      </c>
      <c r="F2756" s="195" t="s">
        <v>71</v>
      </c>
      <c r="G2756" s="195" t="s">
        <v>118</v>
      </c>
      <c r="H2756" s="195">
        <v>15</v>
      </c>
      <c r="I2756" s="36" t="str">
        <f t="shared" si="43"/>
        <v>Allen, Greg</v>
      </c>
    </row>
    <row r="2757" spans="1:9" x14ac:dyDescent="0.3">
      <c r="A2757" s="195">
        <v>2756</v>
      </c>
      <c r="B2757" s="195">
        <v>608701</v>
      </c>
      <c r="C2757" s="195">
        <v>1</v>
      </c>
      <c r="D2757" s="195">
        <v>1</v>
      </c>
      <c r="E2757" s="195">
        <v>552</v>
      </c>
      <c r="F2757" s="195" t="s">
        <v>4064</v>
      </c>
      <c r="G2757" s="195" t="s">
        <v>486</v>
      </c>
      <c r="H2757" s="195">
        <v>552</v>
      </c>
      <c r="I2757" s="36" t="str">
        <f t="shared" si="43"/>
        <v>Refsnyder, Rob</v>
      </c>
    </row>
    <row r="2758" spans="1:9" x14ac:dyDescent="0.3">
      <c r="A2758" s="195">
        <v>2757</v>
      </c>
      <c r="B2758" s="195">
        <v>593527</v>
      </c>
      <c r="C2758" s="195">
        <v>0.94849626980000001</v>
      </c>
      <c r="D2758" s="195">
        <v>2</v>
      </c>
      <c r="E2758" s="195">
        <v>552</v>
      </c>
      <c r="F2758" s="195" t="s">
        <v>229</v>
      </c>
      <c r="G2758" s="195" t="s">
        <v>285</v>
      </c>
      <c r="H2758" s="195">
        <v>682</v>
      </c>
      <c r="I2758" s="36" t="str">
        <f t="shared" si="43"/>
        <v>Torres, Ramon</v>
      </c>
    </row>
    <row r="2759" spans="1:9" x14ac:dyDescent="0.3">
      <c r="A2759" s="195">
        <v>2758</v>
      </c>
      <c r="B2759" s="195">
        <v>573113</v>
      </c>
      <c r="C2759" s="195">
        <v>0.93719359030000005</v>
      </c>
      <c r="D2759" s="195">
        <v>3</v>
      </c>
      <c r="E2759" s="195">
        <v>552</v>
      </c>
      <c r="F2759" s="195" t="s">
        <v>5081</v>
      </c>
      <c r="G2759" s="195" t="s">
        <v>52</v>
      </c>
      <c r="H2759" s="195">
        <v>555</v>
      </c>
      <c r="I2759" s="36" t="str">
        <f t="shared" si="43"/>
        <v>Renda, Tony</v>
      </c>
    </row>
    <row r="2760" spans="1:9" x14ac:dyDescent="0.3">
      <c r="A2760" s="195">
        <v>2759</v>
      </c>
      <c r="B2760" s="195">
        <v>602922</v>
      </c>
      <c r="C2760" s="195">
        <v>0.91919388729999996</v>
      </c>
      <c r="D2760" s="195">
        <v>4</v>
      </c>
      <c r="E2760" s="195">
        <v>552</v>
      </c>
      <c r="F2760" s="195" t="s">
        <v>2475</v>
      </c>
      <c r="G2760" s="195" t="s">
        <v>15</v>
      </c>
      <c r="H2760" s="195">
        <v>582</v>
      </c>
      <c r="I2760" s="36" t="str">
        <f t="shared" si="43"/>
        <v>Rondon, Jose</v>
      </c>
    </row>
    <row r="2761" spans="1:9" x14ac:dyDescent="0.3">
      <c r="A2761" s="195">
        <v>2760</v>
      </c>
      <c r="B2761" s="195">
        <v>608672</v>
      </c>
      <c r="C2761" s="195">
        <v>0.90318582089999999</v>
      </c>
      <c r="D2761" s="195">
        <v>5</v>
      </c>
      <c r="E2761" s="195">
        <v>552</v>
      </c>
      <c r="F2761" s="195" t="s">
        <v>147</v>
      </c>
      <c r="G2761" s="195" t="s">
        <v>3993</v>
      </c>
      <c r="H2761" s="195">
        <v>342</v>
      </c>
      <c r="I2761" s="36" t="str">
        <f t="shared" si="43"/>
        <v>Johnson, Micah</v>
      </c>
    </row>
    <row r="2762" spans="1:9" x14ac:dyDescent="0.3">
      <c r="A2762" s="195">
        <v>2761</v>
      </c>
      <c r="B2762" s="195">
        <v>460099</v>
      </c>
      <c r="C2762" s="195">
        <v>1</v>
      </c>
      <c r="D2762" s="195">
        <v>1</v>
      </c>
      <c r="E2762" s="195">
        <v>553</v>
      </c>
      <c r="F2762" s="195" t="s">
        <v>199</v>
      </c>
      <c r="G2762" s="195" t="s">
        <v>198</v>
      </c>
      <c r="H2762" s="195">
        <v>553</v>
      </c>
      <c r="I2762" s="36" t="str">
        <f t="shared" si="43"/>
        <v>Reimold, Nolan</v>
      </c>
    </row>
    <row r="2763" spans="1:9" x14ac:dyDescent="0.3">
      <c r="A2763" s="195">
        <v>2762</v>
      </c>
      <c r="B2763" s="195">
        <v>430605</v>
      </c>
      <c r="C2763" s="195">
        <v>0.97415730209999996</v>
      </c>
      <c r="D2763" s="195">
        <v>2</v>
      </c>
      <c r="E2763" s="195">
        <v>553</v>
      </c>
      <c r="F2763" s="195" t="s">
        <v>192</v>
      </c>
      <c r="G2763" s="195" t="s">
        <v>38</v>
      </c>
      <c r="H2763" s="195">
        <v>540</v>
      </c>
      <c r="I2763" s="36" t="str">
        <f t="shared" si="43"/>
        <v>Raburn, Ryan</v>
      </c>
    </row>
    <row r="2764" spans="1:9" x14ac:dyDescent="0.3">
      <c r="A2764" s="195">
        <v>2763</v>
      </c>
      <c r="B2764" s="195">
        <v>434604</v>
      </c>
      <c r="C2764" s="195">
        <v>0.96573703700000002</v>
      </c>
      <c r="D2764" s="195">
        <v>3</v>
      </c>
      <c r="E2764" s="195">
        <v>553</v>
      </c>
      <c r="F2764" s="195" t="s">
        <v>392</v>
      </c>
      <c r="G2764" s="195" t="s">
        <v>221</v>
      </c>
      <c r="H2764" s="195">
        <v>447</v>
      </c>
      <c r="I2764" s="36" t="str">
        <f t="shared" si="43"/>
        <v>Morse, Mike</v>
      </c>
    </row>
    <row r="2765" spans="1:9" x14ac:dyDescent="0.3">
      <c r="A2765" s="195">
        <v>2764</v>
      </c>
      <c r="B2765" s="195">
        <v>407781</v>
      </c>
      <c r="C2765" s="195">
        <v>0.94256250959999999</v>
      </c>
      <c r="D2765" s="195">
        <v>4</v>
      </c>
      <c r="E2765" s="195">
        <v>553</v>
      </c>
      <c r="F2765" s="195" t="s">
        <v>46</v>
      </c>
      <c r="G2765" s="195" t="s">
        <v>45</v>
      </c>
      <c r="H2765" s="195">
        <v>95</v>
      </c>
      <c r="I2765" s="36" t="str">
        <f t="shared" si="43"/>
        <v>Byrd, Marlon</v>
      </c>
    </row>
    <row r="2766" spans="1:9" x14ac:dyDescent="0.3">
      <c r="A2766" s="195">
        <v>2765</v>
      </c>
      <c r="B2766" s="195">
        <v>431151</v>
      </c>
      <c r="C2766" s="195">
        <v>0.90387913549999999</v>
      </c>
      <c r="D2766" s="195">
        <v>5</v>
      </c>
      <c r="E2766" s="195">
        <v>553</v>
      </c>
      <c r="F2766" s="195" t="s">
        <v>442</v>
      </c>
      <c r="G2766" s="195" t="s">
        <v>88</v>
      </c>
      <c r="H2766" s="195">
        <v>740</v>
      </c>
      <c r="I2766" s="36" t="str">
        <f t="shared" si="43"/>
        <v>Wright, David</v>
      </c>
    </row>
    <row r="2767" spans="1:9" x14ac:dyDescent="0.3">
      <c r="A2767" s="195">
        <v>2766</v>
      </c>
      <c r="B2767" s="195">
        <v>595373</v>
      </c>
      <c r="C2767" s="195">
        <v>1</v>
      </c>
      <c r="D2767" s="195">
        <v>1</v>
      </c>
      <c r="E2767" s="195">
        <v>554</v>
      </c>
      <c r="F2767" s="195" t="s">
        <v>6328</v>
      </c>
      <c r="G2767" s="195" t="s">
        <v>83</v>
      </c>
      <c r="H2767" s="195">
        <v>554</v>
      </c>
      <c r="I2767" s="36" t="str">
        <f t="shared" si="43"/>
        <v>Reinheimer, Jack</v>
      </c>
    </row>
    <row r="2768" spans="1:9" x14ac:dyDescent="0.3">
      <c r="A2768" s="195">
        <v>2767</v>
      </c>
      <c r="B2768" s="195">
        <v>642094</v>
      </c>
      <c r="C2768" s="195">
        <v>0.96612575609999995</v>
      </c>
      <c r="D2768" s="195">
        <v>2</v>
      </c>
      <c r="E2768" s="195">
        <v>554</v>
      </c>
      <c r="F2768" s="195" t="s">
        <v>216</v>
      </c>
      <c r="G2768" s="195" t="s">
        <v>67</v>
      </c>
      <c r="H2768" s="195">
        <v>637</v>
      </c>
      <c r="I2768" s="36" t="str">
        <f t="shared" si="43"/>
        <v>Smith, Tyler</v>
      </c>
    </row>
    <row r="2769" spans="1:9" x14ac:dyDescent="0.3">
      <c r="A2769" s="195">
        <v>2768</v>
      </c>
      <c r="B2769" s="195">
        <v>608325</v>
      </c>
      <c r="C2769" s="195">
        <v>0.93907644580000005</v>
      </c>
      <c r="D2769" s="195">
        <v>3</v>
      </c>
      <c r="E2769" s="195">
        <v>554</v>
      </c>
      <c r="F2769" s="195" t="s">
        <v>2995</v>
      </c>
      <c r="G2769" s="195" t="s">
        <v>2014</v>
      </c>
      <c r="H2769" s="195">
        <v>120</v>
      </c>
      <c r="I2769" s="36" t="str">
        <f t="shared" si="43"/>
        <v>Cecchini, Gavin</v>
      </c>
    </row>
    <row r="2770" spans="1:9" x14ac:dyDescent="0.3">
      <c r="A2770" s="195">
        <v>2769</v>
      </c>
      <c r="B2770" s="195">
        <v>572227</v>
      </c>
      <c r="C2770" s="195">
        <v>0.93880542609999995</v>
      </c>
      <c r="D2770" s="195">
        <v>4</v>
      </c>
      <c r="E2770" s="195">
        <v>554</v>
      </c>
      <c r="F2770" s="195" t="s">
        <v>6326</v>
      </c>
      <c r="G2770" s="195" t="s">
        <v>896</v>
      </c>
      <c r="H2770" s="195">
        <v>711</v>
      </c>
      <c r="I2770" s="36" t="str">
        <f t="shared" si="43"/>
        <v>Vincej, Zach</v>
      </c>
    </row>
    <row r="2771" spans="1:9" x14ac:dyDescent="0.3">
      <c r="A2771" s="195">
        <v>2770</v>
      </c>
      <c r="B2771" s="195">
        <v>602922</v>
      </c>
      <c r="C2771" s="195">
        <v>0.92274947510000005</v>
      </c>
      <c r="D2771" s="195">
        <v>5</v>
      </c>
      <c r="E2771" s="195">
        <v>554</v>
      </c>
      <c r="F2771" s="195" t="s">
        <v>2475</v>
      </c>
      <c r="G2771" s="195" t="s">
        <v>15</v>
      </c>
      <c r="H2771" s="195">
        <v>582</v>
      </c>
      <c r="I2771" s="36" t="str">
        <f t="shared" si="43"/>
        <v>Rondon, Jose</v>
      </c>
    </row>
    <row r="2772" spans="1:9" x14ac:dyDescent="0.3">
      <c r="A2772" s="195">
        <v>2771</v>
      </c>
      <c r="B2772" s="195">
        <v>573113</v>
      </c>
      <c r="C2772" s="195">
        <v>1</v>
      </c>
      <c r="D2772" s="195">
        <v>1</v>
      </c>
      <c r="E2772" s="195">
        <v>555</v>
      </c>
      <c r="F2772" s="195" t="s">
        <v>5081</v>
      </c>
      <c r="G2772" s="195" t="s">
        <v>52</v>
      </c>
      <c r="H2772" s="195">
        <v>555</v>
      </c>
      <c r="I2772" s="36" t="str">
        <f t="shared" si="43"/>
        <v>Renda, Tony</v>
      </c>
    </row>
    <row r="2773" spans="1:9" x14ac:dyDescent="0.3">
      <c r="A2773" s="195">
        <v>2772</v>
      </c>
      <c r="B2773" s="195">
        <v>608672</v>
      </c>
      <c r="C2773" s="195">
        <v>0.95743090659999996</v>
      </c>
      <c r="D2773" s="195">
        <v>2</v>
      </c>
      <c r="E2773" s="195">
        <v>555</v>
      </c>
      <c r="F2773" s="195" t="s">
        <v>147</v>
      </c>
      <c r="G2773" s="195" t="s">
        <v>3993</v>
      </c>
      <c r="H2773" s="195">
        <v>342</v>
      </c>
      <c r="I2773" s="36" t="str">
        <f t="shared" si="43"/>
        <v>Johnson, Micah</v>
      </c>
    </row>
    <row r="2774" spans="1:9" x14ac:dyDescent="0.3">
      <c r="A2774" s="195">
        <v>2773</v>
      </c>
      <c r="B2774" s="195">
        <v>553988</v>
      </c>
      <c r="C2774" s="195">
        <v>0.94752061610000005</v>
      </c>
      <c r="D2774" s="195">
        <v>3</v>
      </c>
      <c r="E2774" s="195">
        <v>555</v>
      </c>
      <c r="F2774" s="195" t="s">
        <v>897</v>
      </c>
      <c r="G2774" s="195" t="s">
        <v>4010</v>
      </c>
      <c r="H2774" s="195">
        <v>393</v>
      </c>
      <c r="I2774" s="36" t="str">
        <f t="shared" si="43"/>
        <v>Machado, Dixon</v>
      </c>
    </row>
    <row r="2775" spans="1:9" x14ac:dyDescent="0.3">
      <c r="A2775" s="195">
        <v>2774</v>
      </c>
      <c r="B2775" s="195">
        <v>571788</v>
      </c>
      <c r="C2775" s="195">
        <v>0.94159545909999998</v>
      </c>
      <c r="D2775" s="195">
        <v>4</v>
      </c>
      <c r="E2775" s="195">
        <v>555</v>
      </c>
      <c r="F2775" s="195" t="s">
        <v>892</v>
      </c>
      <c r="G2775" s="195" t="s">
        <v>893</v>
      </c>
      <c r="H2775" s="195">
        <v>316</v>
      </c>
      <c r="I2775" s="36" t="str">
        <f t="shared" si="43"/>
        <v>Holt, Brock</v>
      </c>
    </row>
    <row r="2776" spans="1:9" x14ac:dyDescent="0.3">
      <c r="A2776" s="195">
        <v>2775</v>
      </c>
      <c r="B2776" s="195">
        <v>518568</v>
      </c>
      <c r="C2776" s="195">
        <v>0.94121953599999997</v>
      </c>
      <c r="D2776" s="195">
        <v>5</v>
      </c>
      <c r="E2776" s="195">
        <v>555</v>
      </c>
      <c r="F2776" s="195" t="s">
        <v>2025</v>
      </c>
      <c r="G2776" s="195" t="s">
        <v>64</v>
      </c>
      <c r="H2776" s="195">
        <v>136</v>
      </c>
      <c r="I2776" s="36" t="str">
        <f t="shared" si="43"/>
        <v>Colon, Christian</v>
      </c>
    </row>
    <row r="2777" spans="1:9" x14ac:dyDescent="0.3">
      <c r="A2777" s="195">
        <v>2776</v>
      </c>
      <c r="B2777" s="195">
        <v>543685</v>
      </c>
      <c r="C2777" s="195">
        <v>1</v>
      </c>
      <c r="D2777" s="195">
        <v>1</v>
      </c>
      <c r="E2777" s="195">
        <v>556</v>
      </c>
      <c r="F2777" s="195" t="s">
        <v>2517</v>
      </c>
      <c r="G2777" s="195" t="s">
        <v>339</v>
      </c>
      <c r="H2777" s="195">
        <v>556</v>
      </c>
      <c r="I2777" s="36" t="str">
        <f t="shared" si="43"/>
        <v>Rendon, Anthony</v>
      </c>
    </row>
    <row r="2778" spans="1:9" x14ac:dyDescent="0.3">
      <c r="A2778" s="195">
        <v>2777</v>
      </c>
      <c r="B2778" s="195">
        <v>592518</v>
      </c>
      <c r="C2778" s="195">
        <v>0.93342930440000005</v>
      </c>
      <c r="D2778" s="195">
        <v>2</v>
      </c>
      <c r="E2778" s="195">
        <v>556</v>
      </c>
      <c r="F2778" s="195" t="s">
        <v>897</v>
      </c>
      <c r="G2778" s="195" t="s">
        <v>193</v>
      </c>
      <c r="H2778" s="195">
        <v>394</v>
      </c>
      <c r="I2778" s="36" t="str">
        <f t="shared" si="43"/>
        <v>Machado, Manny</v>
      </c>
    </row>
    <row r="2779" spans="1:9" x14ac:dyDescent="0.3">
      <c r="A2779" s="195">
        <v>2778</v>
      </c>
      <c r="B2779" s="195">
        <v>596748</v>
      </c>
      <c r="C2779" s="195">
        <v>0.92855509430000005</v>
      </c>
      <c r="D2779" s="195">
        <v>3</v>
      </c>
      <c r="E2779" s="195">
        <v>556</v>
      </c>
      <c r="F2779" s="195" t="s">
        <v>2985</v>
      </c>
      <c r="G2779" s="195" t="s">
        <v>1979</v>
      </c>
      <c r="H2779" s="195">
        <v>221</v>
      </c>
      <c r="I2779" s="36" t="str">
        <f t="shared" si="43"/>
        <v>Franco, Maikel</v>
      </c>
    </row>
    <row r="2780" spans="1:9" x14ac:dyDescent="0.3">
      <c r="A2780" s="195">
        <v>2779</v>
      </c>
      <c r="B2780" s="195">
        <v>519203</v>
      </c>
      <c r="C2780" s="195">
        <v>0.88055879940000004</v>
      </c>
      <c r="D2780" s="195">
        <v>4</v>
      </c>
      <c r="E2780" s="195">
        <v>556</v>
      </c>
      <c r="F2780" s="195" t="s">
        <v>340</v>
      </c>
      <c r="G2780" s="195" t="s">
        <v>339</v>
      </c>
      <c r="H2780" s="195">
        <v>567</v>
      </c>
      <c r="I2780" s="36" t="str">
        <f t="shared" si="43"/>
        <v>Rizzo, Anthony</v>
      </c>
    </row>
    <row r="2781" spans="1:9" x14ac:dyDescent="0.3">
      <c r="A2781" s="195">
        <v>2780</v>
      </c>
      <c r="B2781" s="195">
        <v>572122</v>
      </c>
      <c r="C2781" s="195">
        <v>0.88032209159999997</v>
      </c>
      <c r="D2781" s="195">
        <v>5</v>
      </c>
      <c r="E2781" s="195">
        <v>556</v>
      </c>
      <c r="F2781" s="195" t="s">
        <v>390</v>
      </c>
      <c r="G2781" s="195" t="s">
        <v>29</v>
      </c>
      <c r="H2781" s="195">
        <v>619</v>
      </c>
      <c r="I2781" s="36" t="str">
        <f t="shared" si="43"/>
        <v>Seager, Kyle</v>
      </c>
    </row>
    <row r="2782" spans="1:9" x14ac:dyDescent="0.3">
      <c r="A2782" s="195">
        <v>2781</v>
      </c>
      <c r="B2782" s="195">
        <v>592669</v>
      </c>
      <c r="C2782" s="195">
        <v>1</v>
      </c>
      <c r="D2782" s="195">
        <v>1</v>
      </c>
      <c r="E2782" s="195">
        <v>557</v>
      </c>
      <c r="F2782" s="195" t="s">
        <v>6348</v>
      </c>
      <c r="G2782" s="195" t="s">
        <v>140</v>
      </c>
      <c r="H2782" s="195">
        <v>557</v>
      </c>
      <c r="I2782" s="36" t="str">
        <f t="shared" si="43"/>
        <v>Renfroe, Hunter</v>
      </c>
    </row>
    <row r="2783" spans="1:9" x14ac:dyDescent="0.3">
      <c r="A2783" s="195">
        <v>2782</v>
      </c>
      <c r="B2783" s="195">
        <v>571830</v>
      </c>
      <c r="C2783" s="195">
        <v>0.95291007539999995</v>
      </c>
      <c r="D2783" s="195">
        <v>2</v>
      </c>
      <c r="E2783" s="195">
        <v>557</v>
      </c>
      <c r="F2783" s="195" t="s">
        <v>2489</v>
      </c>
      <c r="G2783" s="195" t="s">
        <v>1743</v>
      </c>
      <c r="H2783" s="195">
        <v>347</v>
      </c>
      <c r="I2783" s="36" t="str">
        <f t="shared" si="43"/>
        <v>Joseph, Tommy</v>
      </c>
    </row>
    <row r="2784" spans="1:9" x14ac:dyDescent="0.3">
      <c r="A2784" s="195">
        <v>2783</v>
      </c>
      <c r="B2784" s="195">
        <v>594807</v>
      </c>
      <c r="C2784" s="195">
        <v>0.93744476409999999</v>
      </c>
      <c r="D2784" s="195">
        <v>3</v>
      </c>
      <c r="E2784" s="195">
        <v>557</v>
      </c>
      <c r="F2784" s="195" t="s">
        <v>2996</v>
      </c>
      <c r="G2784" s="195" t="s">
        <v>148</v>
      </c>
      <c r="H2784" s="195">
        <v>191</v>
      </c>
      <c r="I2784" s="36" t="str">
        <f t="shared" si="43"/>
        <v>Duvall, Adam</v>
      </c>
    </row>
    <row r="2785" spans="1:9" x14ac:dyDescent="0.3">
      <c r="A2785" s="195">
        <v>2784</v>
      </c>
      <c r="B2785" s="195">
        <v>457708</v>
      </c>
      <c r="C2785" s="195">
        <v>0.93016574569999999</v>
      </c>
      <c r="D2785" s="195">
        <v>4</v>
      </c>
      <c r="E2785" s="195">
        <v>557</v>
      </c>
      <c r="F2785" s="195" t="s">
        <v>233</v>
      </c>
      <c r="G2785" s="195" t="s">
        <v>63</v>
      </c>
      <c r="H2785" s="195">
        <v>694</v>
      </c>
      <c r="I2785" s="36" t="str">
        <f t="shared" si="43"/>
        <v>Upton, Justin</v>
      </c>
    </row>
    <row r="2786" spans="1:9" x14ac:dyDescent="0.3">
      <c r="A2786" s="195">
        <v>2785</v>
      </c>
      <c r="B2786" s="195">
        <v>527043</v>
      </c>
      <c r="C2786" s="195">
        <v>0.92611393279999998</v>
      </c>
      <c r="D2786" s="195">
        <v>5</v>
      </c>
      <c r="E2786" s="195">
        <v>557</v>
      </c>
      <c r="F2786" s="195" t="s">
        <v>461</v>
      </c>
      <c r="G2786" s="195" t="s">
        <v>4022</v>
      </c>
      <c r="H2786" s="195">
        <v>405</v>
      </c>
      <c r="I2786" s="36" t="str">
        <f t="shared" si="43"/>
        <v>Marte, Jefry</v>
      </c>
    </row>
    <row r="2787" spans="1:9" x14ac:dyDescent="0.3">
      <c r="A2787" s="195">
        <v>2786</v>
      </c>
      <c r="B2787" s="195">
        <v>519184</v>
      </c>
      <c r="C2787" s="195">
        <v>1</v>
      </c>
      <c r="D2787" s="195">
        <v>1</v>
      </c>
      <c r="E2787" s="195">
        <v>558</v>
      </c>
      <c r="F2787" s="195" t="s">
        <v>200</v>
      </c>
      <c r="G2787" s="195" t="s">
        <v>107</v>
      </c>
      <c r="H2787" s="195">
        <v>558</v>
      </c>
      <c r="I2787" s="36" t="str">
        <f t="shared" si="43"/>
        <v>Revere, Ben</v>
      </c>
    </row>
    <row r="2788" spans="1:9" x14ac:dyDescent="0.3">
      <c r="A2788" s="195">
        <v>2787</v>
      </c>
      <c r="B2788" s="195">
        <v>542993</v>
      </c>
      <c r="C2788" s="195">
        <v>0.95159389220000001</v>
      </c>
      <c r="D2788" s="195">
        <v>2</v>
      </c>
      <c r="E2788" s="195">
        <v>558</v>
      </c>
      <c r="F2788" s="195" t="s">
        <v>2274</v>
      </c>
      <c r="G2788" s="195" t="s">
        <v>521</v>
      </c>
      <c r="H2788" s="195">
        <v>89</v>
      </c>
      <c r="I2788" s="36" t="str">
        <f t="shared" si="43"/>
        <v>Burns, Billy</v>
      </c>
    </row>
    <row r="2789" spans="1:9" x14ac:dyDescent="0.3">
      <c r="A2789" s="195">
        <v>2788</v>
      </c>
      <c r="B2789" s="195">
        <v>543829</v>
      </c>
      <c r="C2789" s="195">
        <v>0.93892663700000001</v>
      </c>
      <c r="D2789" s="195">
        <v>3</v>
      </c>
      <c r="E2789" s="195">
        <v>558</v>
      </c>
      <c r="F2789" s="195" t="s">
        <v>123</v>
      </c>
      <c r="G2789" s="195" t="s">
        <v>474</v>
      </c>
      <c r="H2789" s="195">
        <v>266</v>
      </c>
      <c r="I2789" s="36" t="str">
        <f t="shared" si="43"/>
        <v>Gordon, Dee</v>
      </c>
    </row>
    <row r="2790" spans="1:9" x14ac:dyDescent="0.3">
      <c r="A2790" s="195">
        <v>2789</v>
      </c>
      <c r="B2790" s="195">
        <v>502481</v>
      </c>
      <c r="C2790" s="195">
        <v>0.88517465149999996</v>
      </c>
      <c r="D2790" s="195">
        <v>4</v>
      </c>
      <c r="E2790" s="195">
        <v>558</v>
      </c>
      <c r="F2790" s="195" t="s">
        <v>97</v>
      </c>
      <c r="G2790" s="195" t="s">
        <v>96</v>
      </c>
      <c r="H2790" s="195">
        <v>192</v>
      </c>
      <c r="I2790" s="36" t="str">
        <f t="shared" si="43"/>
        <v>Dyson, Jarrod</v>
      </c>
    </row>
    <row r="2791" spans="1:9" x14ac:dyDescent="0.3">
      <c r="A2791" s="195">
        <v>2790</v>
      </c>
      <c r="B2791" s="195">
        <v>457727</v>
      </c>
      <c r="C2791" s="195">
        <v>0.85804657019999997</v>
      </c>
      <c r="D2791" s="195">
        <v>5</v>
      </c>
      <c r="E2791" s="195">
        <v>558</v>
      </c>
      <c r="F2791" s="195" t="s">
        <v>171</v>
      </c>
      <c r="G2791" s="195" t="s">
        <v>170</v>
      </c>
      <c r="H2791" s="195">
        <v>419</v>
      </c>
      <c r="I2791" s="36" t="str">
        <f t="shared" si="43"/>
        <v>Maybin, Cameron</v>
      </c>
    </row>
    <row r="2792" spans="1:9" x14ac:dyDescent="0.3">
      <c r="A2792" s="195">
        <v>2791</v>
      </c>
      <c r="B2792" s="195">
        <v>408314</v>
      </c>
      <c r="C2792" s="195">
        <v>1</v>
      </c>
      <c r="D2792" s="195">
        <v>1</v>
      </c>
      <c r="E2792" s="195">
        <v>559</v>
      </c>
      <c r="F2792" s="195" t="s">
        <v>433</v>
      </c>
      <c r="G2792" s="195" t="s">
        <v>15</v>
      </c>
      <c r="H2792" s="195">
        <v>559</v>
      </c>
      <c r="I2792" s="36" t="str">
        <f t="shared" si="43"/>
        <v>Reyes, Jose</v>
      </c>
    </row>
    <row r="2793" spans="1:9" x14ac:dyDescent="0.3">
      <c r="A2793" s="195">
        <v>2792</v>
      </c>
      <c r="B2793" s="195">
        <v>493351</v>
      </c>
      <c r="C2793" s="195">
        <v>0.87378383690000005</v>
      </c>
      <c r="D2793" s="195">
        <v>2</v>
      </c>
      <c r="E2793" s="195">
        <v>559</v>
      </c>
      <c r="F2793" s="195" t="s">
        <v>194</v>
      </c>
      <c r="G2793" s="195" t="s">
        <v>426</v>
      </c>
      <c r="H2793" s="195">
        <v>541</v>
      </c>
      <c r="I2793" s="36" t="str">
        <f t="shared" si="43"/>
        <v>Ramirez, Alexei</v>
      </c>
    </row>
    <row r="2794" spans="1:9" x14ac:dyDescent="0.3">
      <c r="A2794" s="195">
        <v>2793</v>
      </c>
      <c r="B2794" s="195">
        <v>430947</v>
      </c>
      <c r="C2794" s="195">
        <v>0.86141039190000002</v>
      </c>
      <c r="D2794" s="195">
        <v>3</v>
      </c>
      <c r="E2794" s="195">
        <v>559</v>
      </c>
      <c r="F2794" s="195" t="s">
        <v>273</v>
      </c>
      <c r="G2794" s="195" t="s">
        <v>9</v>
      </c>
      <c r="H2794" s="195">
        <v>39</v>
      </c>
      <c r="I2794" s="36" t="str">
        <f t="shared" si="43"/>
        <v>Aybar, Erick</v>
      </c>
    </row>
    <row r="2795" spans="1:9" x14ac:dyDescent="0.3">
      <c r="A2795" s="195">
        <v>2794</v>
      </c>
      <c r="B2795" s="195">
        <v>408252</v>
      </c>
      <c r="C2795" s="195">
        <v>0.82429090520000003</v>
      </c>
      <c r="D2795" s="195">
        <v>4</v>
      </c>
      <c r="E2795" s="195">
        <v>559</v>
      </c>
      <c r="F2795" s="195" t="s">
        <v>298</v>
      </c>
      <c r="G2795" s="195" t="s">
        <v>18</v>
      </c>
      <c r="H2795" s="195">
        <v>518</v>
      </c>
      <c r="I2795" s="36" t="str">
        <f t="shared" si="43"/>
        <v>Phillips, Brandon</v>
      </c>
    </row>
    <row r="2796" spans="1:9" x14ac:dyDescent="0.3">
      <c r="A2796" s="195">
        <v>2795</v>
      </c>
      <c r="B2796" s="195">
        <v>446381</v>
      </c>
      <c r="C2796" s="195">
        <v>0.80127234459999996</v>
      </c>
      <c r="D2796" s="195">
        <v>5</v>
      </c>
      <c r="E2796" s="195">
        <v>559</v>
      </c>
      <c r="F2796" s="195" t="s">
        <v>478</v>
      </c>
      <c r="G2796" s="195" t="s">
        <v>477</v>
      </c>
      <c r="H2796" s="195">
        <v>45</v>
      </c>
      <c r="I2796" s="36" t="str">
        <f t="shared" si="43"/>
        <v>Barney, Darwin</v>
      </c>
    </row>
    <row r="2797" spans="1:9" x14ac:dyDescent="0.3">
      <c r="A2797" s="195">
        <v>2796</v>
      </c>
      <c r="B2797" s="195">
        <v>448602</v>
      </c>
      <c r="C2797" s="195">
        <v>1</v>
      </c>
      <c r="D2797" s="195">
        <v>1</v>
      </c>
      <c r="E2797" s="195">
        <v>560</v>
      </c>
      <c r="F2797" s="195" t="s">
        <v>505</v>
      </c>
      <c r="G2797" s="195" t="s">
        <v>155</v>
      </c>
      <c r="H2797" s="195">
        <v>560</v>
      </c>
      <c r="I2797" s="36" t="str">
        <f t="shared" si="43"/>
        <v>Reynolds, Mark</v>
      </c>
    </row>
    <row r="2798" spans="1:9" x14ac:dyDescent="0.3">
      <c r="A2798" s="195">
        <v>2797</v>
      </c>
      <c r="B2798" s="195">
        <v>435063</v>
      </c>
      <c r="C2798" s="195">
        <v>0.90801566079999996</v>
      </c>
      <c r="D2798" s="195">
        <v>2</v>
      </c>
      <c r="E2798" s="195">
        <v>560</v>
      </c>
      <c r="F2798" s="195" t="s">
        <v>335</v>
      </c>
      <c r="G2798" s="195" t="s">
        <v>221</v>
      </c>
      <c r="H2798" s="195">
        <v>457</v>
      </c>
      <c r="I2798" s="36" t="str">
        <f t="shared" si="43"/>
        <v>Napoli, Mike</v>
      </c>
    </row>
    <row r="2799" spans="1:9" x14ac:dyDescent="0.3">
      <c r="A2799" s="195">
        <v>2798</v>
      </c>
      <c r="B2799" s="195">
        <v>443558</v>
      </c>
      <c r="C2799" s="195">
        <v>0.89311881879999999</v>
      </c>
      <c r="D2799" s="195">
        <v>3</v>
      </c>
      <c r="E2799" s="195">
        <v>560</v>
      </c>
      <c r="F2799" s="195" t="s">
        <v>79</v>
      </c>
      <c r="G2799" s="195" t="s">
        <v>78</v>
      </c>
      <c r="H2799" s="195">
        <v>152</v>
      </c>
      <c r="I2799" s="36" t="str">
        <f t="shared" si="43"/>
        <v>Cruz, Nelson</v>
      </c>
    </row>
    <row r="2800" spans="1:9" x14ac:dyDescent="0.3">
      <c r="A2800" s="195">
        <v>2799</v>
      </c>
      <c r="B2800" s="195">
        <v>460086</v>
      </c>
      <c r="C2800" s="195">
        <v>0.88684935170000001</v>
      </c>
      <c r="D2800" s="195">
        <v>4</v>
      </c>
      <c r="E2800" s="195">
        <v>560</v>
      </c>
      <c r="F2800" s="195" t="s">
        <v>123</v>
      </c>
      <c r="G2800" s="195" t="s">
        <v>122</v>
      </c>
      <c r="H2800" s="195">
        <v>265</v>
      </c>
      <c r="I2800" s="36" t="str">
        <f t="shared" si="43"/>
        <v>Gordon, Alex</v>
      </c>
    </row>
    <row r="2801" spans="1:9" x14ac:dyDescent="0.3">
      <c r="A2801" s="195">
        <v>2800</v>
      </c>
      <c r="B2801" s="195">
        <v>431145</v>
      </c>
      <c r="C2801" s="195">
        <v>0.88441266699999999</v>
      </c>
      <c r="D2801" s="195">
        <v>5</v>
      </c>
      <c r="E2801" s="195">
        <v>560</v>
      </c>
      <c r="F2801" s="195" t="s">
        <v>159</v>
      </c>
      <c r="G2801" s="195" t="s">
        <v>282</v>
      </c>
      <c r="H2801" s="195">
        <v>409</v>
      </c>
      <c r="I2801" s="36" t="str">
        <f t="shared" si="43"/>
        <v>Martin, Russell</v>
      </c>
    </row>
    <row r="2802" spans="1:9" x14ac:dyDescent="0.3">
      <c r="A2802" s="195">
        <v>2801</v>
      </c>
      <c r="B2802" s="195">
        <v>608703</v>
      </c>
      <c r="C2802" s="195">
        <v>1</v>
      </c>
      <c r="D2802" s="195">
        <v>1</v>
      </c>
      <c r="E2802" s="195">
        <v>561</v>
      </c>
      <c r="F2802" s="195" t="s">
        <v>505</v>
      </c>
      <c r="G2802" s="195" t="s">
        <v>14</v>
      </c>
      <c r="H2802" s="195">
        <v>561</v>
      </c>
      <c r="I2802" s="36" t="str">
        <f t="shared" si="43"/>
        <v>Reynolds, Matt</v>
      </c>
    </row>
    <row r="2803" spans="1:9" x14ac:dyDescent="0.3">
      <c r="A2803" s="195">
        <v>2802</v>
      </c>
      <c r="B2803" s="195">
        <v>572227</v>
      </c>
      <c r="C2803" s="195">
        <v>0.85806045419999999</v>
      </c>
      <c r="D2803" s="195">
        <v>2</v>
      </c>
      <c r="E2803" s="195">
        <v>561</v>
      </c>
      <c r="F2803" s="195" t="s">
        <v>6326</v>
      </c>
      <c r="G2803" s="195" t="s">
        <v>896</v>
      </c>
      <c r="H2803" s="195">
        <v>711</v>
      </c>
      <c r="I2803" s="36" t="str">
        <f t="shared" si="43"/>
        <v>Vincej, Zach</v>
      </c>
    </row>
    <row r="2804" spans="1:9" x14ac:dyDescent="0.3">
      <c r="A2804" s="195">
        <v>2803</v>
      </c>
      <c r="B2804" s="195">
        <v>621559</v>
      </c>
      <c r="C2804" s="195">
        <v>0.85208130439999996</v>
      </c>
      <c r="D2804" s="195">
        <v>3</v>
      </c>
      <c r="E2804" s="195">
        <v>561</v>
      </c>
      <c r="F2804" s="195" t="s">
        <v>4925</v>
      </c>
      <c r="G2804" s="195" t="s">
        <v>2001</v>
      </c>
      <c r="H2804" s="195">
        <v>445</v>
      </c>
      <c r="I2804" s="36" t="str">
        <f t="shared" si="43"/>
        <v>Moroff, Max</v>
      </c>
    </row>
    <row r="2805" spans="1:9" x14ac:dyDescent="0.3">
      <c r="A2805" s="195">
        <v>2804</v>
      </c>
      <c r="B2805" s="195">
        <v>642094</v>
      </c>
      <c r="C2805" s="195">
        <v>0.83433711730000004</v>
      </c>
      <c r="D2805" s="195">
        <v>4</v>
      </c>
      <c r="E2805" s="195">
        <v>561</v>
      </c>
      <c r="F2805" s="195" t="s">
        <v>216</v>
      </c>
      <c r="G2805" s="195" t="s">
        <v>67</v>
      </c>
      <c r="H2805" s="195">
        <v>637</v>
      </c>
      <c r="I2805" s="36" t="str">
        <f t="shared" si="43"/>
        <v>Smith, Tyler</v>
      </c>
    </row>
    <row r="2806" spans="1:9" x14ac:dyDescent="0.3">
      <c r="A2806" s="195">
        <v>2805</v>
      </c>
      <c r="B2806" s="195">
        <v>547912</v>
      </c>
      <c r="C2806" s="195">
        <v>0.79828906420000001</v>
      </c>
      <c r="D2806" s="195">
        <v>5</v>
      </c>
      <c r="E2806" s="195">
        <v>561</v>
      </c>
      <c r="F2806" s="195" t="s">
        <v>6557</v>
      </c>
      <c r="G2806" s="195" t="s">
        <v>6558</v>
      </c>
      <c r="H2806" s="195">
        <v>464</v>
      </c>
      <c r="I2806" s="36" t="str">
        <f t="shared" si="43"/>
        <v>Ngoepe, Gift</v>
      </c>
    </row>
    <row r="2807" spans="1:9" x14ac:dyDescent="0.3">
      <c r="A2807" s="195">
        <v>2806</v>
      </c>
      <c r="B2807" s="195">
        <v>572073</v>
      </c>
      <c r="C2807" s="195">
        <v>1</v>
      </c>
      <c r="D2807" s="195">
        <v>1</v>
      </c>
      <c r="E2807" s="195">
        <v>562</v>
      </c>
      <c r="F2807" s="195" t="s">
        <v>4612</v>
      </c>
      <c r="G2807" s="195" t="s">
        <v>115</v>
      </c>
      <c r="H2807" s="195">
        <v>562</v>
      </c>
      <c r="I2807" s="36" t="str">
        <f t="shared" si="43"/>
        <v>Rickard, Joey</v>
      </c>
    </row>
    <row r="2808" spans="1:9" x14ac:dyDescent="0.3">
      <c r="A2808" s="195">
        <v>2807</v>
      </c>
      <c r="B2808" s="195">
        <v>491676</v>
      </c>
      <c r="C2808" s="195">
        <v>0.84275023969999996</v>
      </c>
      <c r="D2808" s="195">
        <v>2</v>
      </c>
      <c r="E2808" s="195">
        <v>562</v>
      </c>
      <c r="F2808" s="195" t="s">
        <v>286</v>
      </c>
      <c r="G2808" s="195" t="s">
        <v>3977</v>
      </c>
      <c r="H2808" s="195">
        <v>302</v>
      </c>
      <c r="I2808" s="36" t="str">
        <f t="shared" si="43"/>
        <v>Hernandez, Gorkys</v>
      </c>
    </row>
    <row r="2809" spans="1:9" x14ac:dyDescent="0.3">
      <c r="A2809" s="195">
        <v>2808</v>
      </c>
      <c r="B2809" s="195">
        <v>543877</v>
      </c>
      <c r="C2809" s="195">
        <v>0.75921384889999999</v>
      </c>
      <c r="D2809" s="195">
        <v>3</v>
      </c>
      <c r="E2809" s="195">
        <v>562</v>
      </c>
      <c r="F2809" s="195" t="s">
        <v>2986</v>
      </c>
      <c r="G2809" s="195" t="s">
        <v>64</v>
      </c>
      <c r="H2809" s="195">
        <v>706</v>
      </c>
      <c r="I2809" s="36" t="str">
        <f t="shared" si="43"/>
        <v>Vazquez, Christian</v>
      </c>
    </row>
    <row r="2810" spans="1:9" x14ac:dyDescent="0.3">
      <c r="A2810" s="195">
        <v>2809</v>
      </c>
      <c r="B2810" s="195">
        <v>596105</v>
      </c>
      <c r="C2810" s="195">
        <v>0.75796662550000005</v>
      </c>
      <c r="D2810" s="195">
        <v>4</v>
      </c>
      <c r="E2810" s="195">
        <v>562</v>
      </c>
      <c r="F2810" s="195" t="s">
        <v>216</v>
      </c>
      <c r="G2810" s="195" t="s">
        <v>6614</v>
      </c>
      <c r="H2810" s="195">
        <v>633</v>
      </c>
      <c r="I2810" s="36" t="str">
        <f t="shared" si="43"/>
        <v>Smith, Dwight</v>
      </c>
    </row>
    <row r="2811" spans="1:9" x14ac:dyDescent="0.3">
      <c r="A2811" s="195">
        <v>2810</v>
      </c>
      <c r="B2811" s="195">
        <v>607680</v>
      </c>
      <c r="C2811" s="195">
        <v>0.74164524909999996</v>
      </c>
      <c r="D2811" s="195">
        <v>5</v>
      </c>
      <c r="E2811" s="195">
        <v>562</v>
      </c>
      <c r="F2811" s="195" t="s">
        <v>2729</v>
      </c>
      <c r="G2811" s="195" t="s">
        <v>174</v>
      </c>
      <c r="H2811" s="195">
        <v>520</v>
      </c>
      <c r="I2811" s="36" t="str">
        <f t="shared" si="43"/>
        <v>Pillar, Kevin</v>
      </c>
    </row>
    <row r="2812" spans="1:9" x14ac:dyDescent="0.3">
      <c r="A2812" s="195">
        <v>2811</v>
      </c>
      <c r="B2812" s="195">
        <v>595375</v>
      </c>
      <c r="C2812" s="195">
        <v>1</v>
      </c>
      <c r="D2812" s="195">
        <v>1</v>
      </c>
      <c r="E2812" s="195">
        <v>563</v>
      </c>
      <c r="F2812" s="195" t="s">
        <v>6314</v>
      </c>
      <c r="G2812" s="195" t="s">
        <v>6315</v>
      </c>
      <c r="H2812" s="195">
        <v>563</v>
      </c>
      <c r="I2812" s="36" t="str">
        <f t="shared" si="43"/>
        <v>Riddle, JT</v>
      </c>
    </row>
    <row r="2813" spans="1:9" x14ac:dyDescent="0.3">
      <c r="A2813" s="195">
        <v>2812</v>
      </c>
      <c r="B2813" s="195">
        <v>514913</v>
      </c>
      <c r="C2813" s="195">
        <v>0.91206074000000004</v>
      </c>
      <c r="D2813" s="195">
        <v>2</v>
      </c>
      <c r="E2813" s="195">
        <v>563</v>
      </c>
      <c r="F2813" s="195" t="s">
        <v>300</v>
      </c>
      <c r="G2813" s="195" t="s">
        <v>328</v>
      </c>
      <c r="H2813" s="195">
        <v>672</v>
      </c>
      <c r="I2813" s="36" t="str">
        <f t="shared" si="43"/>
        <v>Tejada, Ruben</v>
      </c>
    </row>
    <row r="2814" spans="1:9" x14ac:dyDescent="0.3">
      <c r="A2814" s="195">
        <v>2813</v>
      </c>
      <c r="B2814" s="195">
        <v>622666</v>
      </c>
      <c r="C2814" s="195">
        <v>0.89216204519999998</v>
      </c>
      <c r="D2814" s="195">
        <v>3</v>
      </c>
      <c r="E2814" s="195">
        <v>563</v>
      </c>
      <c r="F2814" s="195" t="s">
        <v>6503</v>
      </c>
      <c r="G2814" s="195" t="s">
        <v>6504</v>
      </c>
      <c r="H2814" s="195">
        <v>104</v>
      </c>
      <c r="I2814" s="36" t="str">
        <f t="shared" si="43"/>
        <v>Camargo, Johan</v>
      </c>
    </row>
    <row r="2815" spans="1:9" x14ac:dyDescent="0.3">
      <c r="A2815" s="195">
        <v>2814</v>
      </c>
      <c r="B2815" s="195">
        <v>545121</v>
      </c>
      <c r="C2815" s="195">
        <v>0.89190821799999997</v>
      </c>
      <c r="D2815" s="195">
        <v>4</v>
      </c>
      <c r="E2815" s="195">
        <v>563</v>
      </c>
      <c r="F2815" s="195" t="s">
        <v>2011</v>
      </c>
      <c r="G2815" s="195" t="s">
        <v>6549</v>
      </c>
      <c r="H2815" s="195">
        <v>704</v>
      </c>
      <c r="I2815" s="36" t="str">
        <f t="shared" si="43"/>
        <v>Vargas, Ildemaro</v>
      </c>
    </row>
    <row r="2816" spans="1:9" x14ac:dyDescent="0.3">
      <c r="A2816" s="195">
        <v>2815</v>
      </c>
      <c r="B2816" s="195">
        <v>608325</v>
      </c>
      <c r="C2816" s="195">
        <v>0.87914226169999998</v>
      </c>
      <c r="D2816" s="195">
        <v>5</v>
      </c>
      <c r="E2816" s="195">
        <v>563</v>
      </c>
      <c r="F2816" s="195" t="s">
        <v>2995</v>
      </c>
      <c r="G2816" s="195" t="s">
        <v>2014</v>
      </c>
      <c r="H2816" s="195">
        <v>120</v>
      </c>
      <c r="I2816" s="36" t="str">
        <f t="shared" si="43"/>
        <v>Cecchini, Gavin</v>
      </c>
    </row>
    <row r="2817" spans="1:9" x14ac:dyDescent="0.3">
      <c r="A2817" s="195">
        <v>2816</v>
      </c>
      <c r="B2817" s="195">
        <v>425784</v>
      </c>
      <c r="C2817" s="195">
        <v>1</v>
      </c>
      <c r="D2817" s="195">
        <v>1</v>
      </c>
      <c r="E2817" s="195">
        <v>564</v>
      </c>
      <c r="F2817" s="195" t="s">
        <v>202</v>
      </c>
      <c r="G2817" s="195" t="s">
        <v>230</v>
      </c>
      <c r="H2817" s="195">
        <v>564</v>
      </c>
      <c r="I2817" s="36" t="str">
        <f t="shared" si="43"/>
        <v>Rivera, Rene</v>
      </c>
    </row>
    <row r="2818" spans="1:9" x14ac:dyDescent="0.3">
      <c r="A2818" s="195">
        <v>2817</v>
      </c>
      <c r="B2818" s="195">
        <v>434567</v>
      </c>
      <c r="C2818" s="195">
        <v>0.87433504699999998</v>
      </c>
      <c r="D2818" s="195">
        <v>2</v>
      </c>
      <c r="E2818" s="195">
        <v>564</v>
      </c>
      <c r="F2818" s="195" t="s">
        <v>411</v>
      </c>
      <c r="G2818" s="195" t="s">
        <v>410</v>
      </c>
      <c r="H2818" s="195">
        <v>645</v>
      </c>
      <c r="I2818" s="36" t="str">
        <f t="shared" si="43"/>
        <v>Soto, Geovany</v>
      </c>
    </row>
    <row r="2819" spans="1:9" x14ac:dyDescent="0.3">
      <c r="A2819" s="195">
        <v>2818</v>
      </c>
      <c r="B2819" s="195">
        <v>446192</v>
      </c>
      <c r="C2819" s="195">
        <v>0.87406093959999998</v>
      </c>
      <c r="D2819" s="195">
        <v>3</v>
      </c>
      <c r="E2819" s="195">
        <v>564</v>
      </c>
      <c r="F2819" s="195" t="s">
        <v>176</v>
      </c>
      <c r="G2819" s="195" t="s">
        <v>148</v>
      </c>
      <c r="H2819" s="195">
        <v>440</v>
      </c>
      <c r="I2819" s="36" t="str">
        <f t="shared" ref="I2819:I2882" si="44">F2819&amp;", "&amp;G2819</f>
        <v>Moore, Adam</v>
      </c>
    </row>
    <row r="2820" spans="1:9" x14ac:dyDescent="0.3">
      <c r="A2820" s="195">
        <v>2819</v>
      </c>
      <c r="B2820" s="195">
        <v>435064</v>
      </c>
      <c r="C2820" s="195">
        <v>0.86751553569999995</v>
      </c>
      <c r="D2820" s="195">
        <v>4</v>
      </c>
      <c r="E2820" s="195">
        <v>564</v>
      </c>
      <c r="F2820" s="195" t="s">
        <v>240</v>
      </c>
      <c r="G2820" s="195" t="s">
        <v>7</v>
      </c>
      <c r="H2820" s="195">
        <v>735</v>
      </c>
      <c r="I2820" s="36" t="str">
        <f t="shared" si="44"/>
        <v>Wilson, Bobby</v>
      </c>
    </row>
    <row r="2821" spans="1:9" x14ac:dyDescent="0.3">
      <c r="A2821" s="195">
        <v>2820</v>
      </c>
      <c r="B2821" s="195">
        <v>502570</v>
      </c>
      <c r="C2821" s="195">
        <v>0.86575500459999999</v>
      </c>
      <c r="D2821" s="195">
        <v>5</v>
      </c>
      <c r="E2821" s="195">
        <v>564</v>
      </c>
      <c r="F2821" s="195" t="s">
        <v>3957</v>
      </c>
      <c r="G2821" s="195" t="s">
        <v>3958</v>
      </c>
      <c r="H2821" s="195">
        <v>233</v>
      </c>
      <c r="I2821" s="36" t="str">
        <f t="shared" si="44"/>
        <v>Gale, Rocky</v>
      </c>
    </row>
    <row r="2822" spans="1:9" x14ac:dyDescent="0.3">
      <c r="A2822" s="195">
        <v>2821</v>
      </c>
      <c r="B2822" s="195">
        <v>608061</v>
      </c>
      <c r="C2822" s="195">
        <v>1</v>
      </c>
      <c r="D2822" s="195">
        <v>1</v>
      </c>
      <c r="E2822" s="195">
        <v>565</v>
      </c>
      <c r="F2822" s="195" t="s">
        <v>202</v>
      </c>
      <c r="G2822" s="195" t="s">
        <v>5077</v>
      </c>
      <c r="H2822" s="195">
        <v>565</v>
      </c>
      <c r="I2822" s="36" t="str">
        <f t="shared" si="44"/>
        <v>Rivera, T. J.</v>
      </c>
    </row>
    <row r="2823" spans="1:9" x14ac:dyDescent="0.3">
      <c r="A2823" s="195">
        <v>2822</v>
      </c>
      <c r="B2823" s="195">
        <v>467827</v>
      </c>
      <c r="C2823" s="195">
        <v>0.88557539709999999</v>
      </c>
      <c r="D2823" s="195">
        <v>2</v>
      </c>
      <c r="E2823" s="195">
        <v>565</v>
      </c>
      <c r="F2823" s="195" t="s">
        <v>187</v>
      </c>
      <c r="G2823" s="195" t="s">
        <v>186</v>
      </c>
      <c r="H2823" s="195">
        <v>492</v>
      </c>
      <c r="I2823" s="36" t="str">
        <f t="shared" si="44"/>
        <v>Parra, Gerardo</v>
      </c>
    </row>
    <row r="2824" spans="1:9" x14ac:dyDescent="0.3">
      <c r="A2824" s="195">
        <v>2823</v>
      </c>
      <c r="B2824" s="195">
        <v>607345</v>
      </c>
      <c r="C2824" s="195">
        <v>0.85918048619999998</v>
      </c>
      <c r="D2824" s="195">
        <v>3</v>
      </c>
      <c r="E2824" s="195">
        <v>565</v>
      </c>
      <c r="F2824" s="195" t="s">
        <v>216</v>
      </c>
      <c r="G2824" s="195" t="s">
        <v>5190</v>
      </c>
      <c r="H2824" s="195">
        <v>634</v>
      </c>
      <c r="I2824" s="36" t="str">
        <f t="shared" si="44"/>
        <v>Smith, Kevan</v>
      </c>
    </row>
    <row r="2825" spans="1:9" x14ac:dyDescent="0.3">
      <c r="A2825" s="195">
        <v>2824</v>
      </c>
      <c r="B2825" s="195">
        <v>445988</v>
      </c>
      <c r="C2825" s="195">
        <v>0.80037280320000004</v>
      </c>
      <c r="D2825" s="195">
        <v>4</v>
      </c>
      <c r="E2825" s="195">
        <v>565</v>
      </c>
      <c r="F2825" s="195" t="s">
        <v>190</v>
      </c>
      <c r="G2825" s="195" t="s">
        <v>159</v>
      </c>
      <c r="H2825" s="195">
        <v>533</v>
      </c>
      <c r="I2825" s="36" t="str">
        <f t="shared" si="44"/>
        <v>Prado, Martin</v>
      </c>
    </row>
    <row r="2826" spans="1:9" x14ac:dyDescent="0.3">
      <c r="A2826" s="195">
        <v>2825</v>
      </c>
      <c r="B2826" s="195">
        <v>543877</v>
      </c>
      <c r="C2826" s="195">
        <v>0.79642027859999998</v>
      </c>
      <c r="D2826" s="195">
        <v>5</v>
      </c>
      <c r="E2826" s="195">
        <v>565</v>
      </c>
      <c r="F2826" s="195" t="s">
        <v>2986</v>
      </c>
      <c r="G2826" s="195" t="s">
        <v>64</v>
      </c>
      <c r="H2826" s="195">
        <v>706</v>
      </c>
      <c r="I2826" s="36" t="str">
        <f t="shared" si="44"/>
        <v>Vazquez, Christian</v>
      </c>
    </row>
    <row r="2827" spans="1:9" x14ac:dyDescent="0.3">
      <c r="A2827" s="195">
        <v>2826</v>
      </c>
      <c r="B2827" s="195">
        <v>592680</v>
      </c>
      <c r="C2827" s="195">
        <v>1</v>
      </c>
      <c r="D2827" s="195">
        <v>1</v>
      </c>
      <c r="E2827" s="195">
        <v>566</v>
      </c>
      <c r="F2827" s="195" t="s">
        <v>202</v>
      </c>
      <c r="G2827" s="195" t="s">
        <v>4066</v>
      </c>
      <c r="H2827" s="195">
        <v>566</v>
      </c>
      <c r="I2827" s="36" t="str">
        <f t="shared" si="44"/>
        <v>Rivera, Yadiel</v>
      </c>
    </row>
    <row r="2828" spans="1:9" x14ac:dyDescent="0.3">
      <c r="A2828" s="195">
        <v>2827</v>
      </c>
      <c r="B2828" s="195">
        <v>571974</v>
      </c>
      <c r="C2828" s="195">
        <v>0.86969536000000003</v>
      </c>
      <c r="D2828" s="195">
        <v>2</v>
      </c>
      <c r="E2828" s="195">
        <v>566</v>
      </c>
      <c r="F2828" s="195" t="s">
        <v>181</v>
      </c>
      <c r="G2828" s="195" t="s">
        <v>412</v>
      </c>
      <c r="H2828" s="195">
        <v>454</v>
      </c>
      <c r="I2828" s="36" t="str">
        <f t="shared" si="44"/>
        <v>Murphy, J.R.</v>
      </c>
    </row>
    <row r="2829" spans="1:9" x14ac:dyDescent="0.3">
      <c r="A2829" s="195">
        <v>2828</v>
      </c>
      <c r="B2829" s="195">
        <v>623993</v>
      </c>
      <c r="C2829" s="195">
        <v>0.84204811759999998</v>
      </c>
      <c r="D2829" s="195">
        <v>3</v>
      </c>
      <c r="E2829" s="195">
        <v>566</v>
      </c>
      <c r="F2829" s="195" t="s">
        <v>6632</v>
      </c>
      <c r="G2829" s="195" t="s">
        <v>339</v>
      </c>
      <c r="H2829" s="195">
        <v>609</v>
      </c>
      <c r="I2829" s="36" t="str">
        <f t="shared" si="44"/>
        <v>Santander, Anthony</v>
      </c>
    </row>
    <row r="2830" spans="1:9" x14ac:dyDescent="0.3">
      <c r="A2830" s="195">
        <v>2829</v>
      </c>
      <c r="B2830" s="195">
        <v>506703</v>
      </c>
      <c r="C2830" s="195">
        <v>0.79069672069999997</v>
      </c>
      <c r="D2830" s="195">
        <v>4</v>
      </c>
      <c r="E2830" s="195">
        <v>566</v>
      </c>
      <c r="F2830" s="195" t="s">
        <v>302</v>
      </c>
      <c r="G2830" s="195" t="s">
        <v>306</v>
      </c>
      <c r="H2830" s="195">
        <v>599</v>
      </c>
      <c r="I2830" s="36" t="str">
        <f t="shared" si="44"/>
        <v>Sanchez, Adrian</v>
      </c>
    </row>
    <row r="2831" spans="1:9" x14ac:dyDescent="0.3">
      <c r="A2831" s="195">
        <v>2830</v>
      </c>
      <c r="B2831" s="195">
        <v>641531</v>
      </c>
      <c r="C2831" s="195">
        <v>0.78170893399999997</v>
      </c>
      <c r="D2831" s="195">
        <v>5</v>
      </c>
      <c r="E2831" s="195">
        <v>566</v>
      </c>
      <c r="F2831" s="195" t="s">
        <v>871</v>
      </c>
      <c r="G2831" s="195" t="s">
        <v>140</v>
      </c>
      <c r="H2831" s="195">
        <v>185</v>
      </c>
      <c r="I2831" s="36" t="str">
        <f t="shared" si="44"/>
        <v>Dozier, Hunter</v>
      </c>
    </row>
    <row r="2832" spans="1:9" x14ac:dyDescent="0.3">
      <c r="A2832" s="195">
        <v>2831</v>
      </c>
      <c r="B2832" s="195">
        <v>519203</v>
      </c>
      <c r="C2832" s="195">
        <v>1</v>
      </c>
      <c r="D2832" s="195">
        <v>1</v>
      </c>
      <c r="E2832" s="195">
        <v>567</v>
      </c>
      <c r="F2832" s="195" t="s">
        <v>340</v>
      </c>
      <c r="G2832" s="195" t="s">
        <v>339</v>
      </c>
      <c r="H2832" s="195">
        <v>567</v>
      </c>
      <c r="I2832" s="36" t="str">
        <f t="shared" si="44"/>
        <v>Rizzo, Anthony</v>
      </c>
    </row>
    <row r="2833" spans="1:9" x14ac:dyDescent="0.3">
      <c r="A2833" s="195">
        <v>2832</v>
      </c>
      <c r="B2833" s="195">
        <v>518692</v>
      </c>
      <c r="C2833" s="195">
        <v>0.94814629480000001</v>
      </c>
      <c r="D2833" s="195">
        <v>2</v>
      </c>
      <c r="E2833" s="195">
        <v>567</v>
      </c>
      <c r="F2833" s="195" t="s">
        <v>418</v>
      </c>
      <c r="G2833" s="195" t="s">
        <v>417</v>
      </c>
      <c r="H2833" s="195">
        <v>227</v>
      </c>
      <c r="I2833" s="36" t="str">
        <f t="shared" si="44"/>
        <v>Freeman, Freddie</v>
      </c>
    </row>
    <row r="2834" spans="1:9" x14ac:dyDescent="0.3">
      <c r="A2834" s="195">
        <v>2833</v>
      </c>
      <c r="B2834" s="195">
        <v>624577</v>
      </c>
      <c r="C2834" s="195">
        <v>0.94762794520000004</v>
      </c>
      <c r="D2834" s="195">
        <v>3</v>
      </c>
      <c r="E2834" s="195">
        <v>567</v>
      </c>
      <c r="F2834" s="195" t="s">
        <v>2503</v>
      </c>
      <c r="G2834" s="195" t="s">
        <v>2636</v>
      </c>
      <c r="H2834" s="195">
        <v>537</v>
      </c>
      <c r="I2834" s="36" t="str">
        <f t="shared" si="44"/>
        <v>Puig, Yasiel</v>
      </c>
    </row>
    <row r="2835" spans="1:9" x14ac:dyDescent="0.3">
      <c r="A2835" s="195">
        <v>2834</v>
      </c>
      <c r="B2835" s="195">
        <v>571448</v>
      </c>
      <c r="C2835" s="195">
        <v>0.94416997459999996</v>
      </c>
      <c r="D2835" s="195">
        <v>4</v>
      </c>
      <c r="E2835" s="195">
        <v>567</v>
      </c>
      <c r="F2835" s="195" t="s">
        <v>2686</v>
      </c>
      <c r="G2835" s="195" t="s">
        <v>198</v>
      </c>
      <c r="H2835" s="195">
        <v>32</v>
      </c>
      <c r="I2835" s="36" t="str">
        <f t="shared" si="44"/>
        <v>Arenado, Nolan</v>
      </c>
    </row>
    <row r="2836" spans="1:9" x14ac:dyDescent="0.3">
      <c r="A2836" s="195">
        <v>2835</v>
      </c>
      <c r="B2836" s="195">
        <v>592518</v>
      </c>
      <c r="C2836" s="195">
        <v>0.92940699999999998</v>
      </c>
      <c r="D2836" s="195">
        <v>5</v>
      </c>
      <c r="E2836" s="195">
        <v>567</v>
      </c>
      <c r="F2836" s="195" t="s">
        <v>897</v>
      </c>
      <c r="G2836" s="195" t="s">
        <v>193</v>
      </c>
      <c r="H2836" s="195">
        <v>394</v>
      </c>
      <c r="I2836" s="36" t="str">
        <f t="shared" si="44"/>
        <v>Machado, Manny</v>
      </c>
    </row>
    <row r="2837" spans="1:9" x14ac:dyDescent="0.3">
      <c r="A2837" s="195">
        <v>2836</v>
      </c>
      <c r="B2837" s="195">
        <v>543706</v>
      </c>
      <c r="C2837" s="195">
        <v>1</v>
      </c>
      <c r="D2837" s="195">
        <v>1</v>
      </c>
      <c r="E2837" s="195">
        <v>568</v>
      </c>
      <c r="F2837" s="195" t="s">
        <v>2039</v>
      </c>
      <c r="G2837" s="195" t="s">
        <v>283</v>
      </c>
      <c r="H2837" s="195">
        <v>568</v>
      </c>
      <c r="I2837" s="36" t="str">
        <f t="shared" si="44"/>
        <v>Robertson, Dan</v>
      </c>
    </row>
    <row r="2838" spans="1:9" x14ac:dyDescent="0.3">
      <c r="A2838" s="195">
        <v>2837</v>
      </c>
      <c r="B2838" s="195">
        <v>502261</v>
      </c>
      <c r="C2838" s="195">
        <v>0.92097667100000002</v>
      </c>
      <c r="D2838" s="195">
        <v>2</v>
      </c>
      <c r="E2838" s="195">
        <v>568</v>
      </c>
      <c r="F2838" s="195" t="s">
        <v>117</v>
      </c>
      <c r="G2838" s="195" t="s">
        <v>114</v>
      </c>
      <c r="H2838" s="195">
        <v>251</v>
      </c>
      <c r="I2838" s="36" t="str">
        <f t="shared" si="44"/>
        <v>Gillespie, Cole</v>
      </c>
    </row>
    <row r="2839" spans="1:9" x14ac:dyDescent="0.3">
      <c r="A2839" s="195">
        <v>2838</v>
      </c>
      <c r="B2839" s="195">
        <v>493343</v>
      </c>
      <c r="C2839" s="195">
        <v>0.89883074959999998</v>
      </c>
      <c r="D2839" s="195">
        <v>3</v>
      </c>
      <c r="E2839" s="195">
        <v>568</v>
      </c>
      <c r="F2839" s="195" t="s">
        <v>4036</v>
      </c>
      <c r="G2839" s="195" t="s">
        <v>332</v>
      </c>
      <c r="H2839" s="195">
        <v>476</v>
      </c>
      <c r="I2839" s="36" t="str">
        <f t="shared" si="44"/>
        <v>Olivera, Hector</v>
      </c>
    </row>
    <row r="2840" spans="1:9" x14ac:dyDescent="0.3">
      <c r="A2840" s="195">
        <v>2839</v>
      </c>
      <c r="B2840" s="195">
        <v>502182</v>
      </c>
      <c r="C2840" s="195">
        <v>0.8985433987</v>
      </c>
      <c r="D2840" s="195">
        <v>4</v>
      </c>
      <c r="E2840" s="195">
        <v>568</v>
      </c>
      <c r="F2840" s="195" t="s">
        <v>401</v>
      </c>
      <c r="G2840" s="195" t="s">
        <v>400</v>
      </c>
      <c r="H2840" s="195">
        <v>130</v>
      </c>
      <c r="I2840" s="36" t="str">
        <f t="shared" si="44"/>
        <v>Clevenger, Steve</v>
      </c>
    </row>
    <row r="2841" spans="1:9" x14ac:dyDescent="0.3">
      <c r="A2841" s="195">
        <v>2840</v>
      </c>
      <c r="B2841" s="195">
        <v>543776</v>
      </c>
      <c r="C2841" s="195">
        <v>0.87563186550000005</v>
      </c>
      <c r="D2841" s="195">
        <v>5</v>
      </c>
      <c r="E2841" s="195">
        <v>568</v>
      </c>
      <c r="F2841" s="195" t="s">
        <v>214</v>
      </c>
      <c r="G2841" s="195" t="s">
        <v>83</v>
      </c>
      <c r="H2841" s="195">
        <v>627</v>
      </c>
      <c r="I2841" s="36" t="str">
        <f t="shared" si="44"/>
        <v>Shuck, Jack</v>
      </c>
    </row>
    <row r="2842" spans="1:9" x14ac:dyDescent="0.3">
      <c r="A2842" s="195">
        <v>2841</v>
      </c>
      <c r="B2842" s="195">
        <v>621002</v>
      </c>
      <c r="C2842" s="195">
        <v>1</v>
      </c>
      <c r="D2842" s="195">
        <v>1</v>
      </c>
      <c r="E2842" s="195">
        <v>569</v>
      </c>
      <c r="F2842" s="195" t="s">
        <v>2039</v>
      </c>
      <c r="G2842" s="195" t="s">
        <v>182</v>
      </c>
      <c r="H2842" s="195">
        <v>569</v>
      </c>
      <c r="I2842" s="36" t="str">
        <f t="shared" si="44"/>
        <v>Robertson, Daniel</v>
      </c>
    </row>
    <row r="2843" spans="1:9" x14ac:dyDescent="0.3">
      <c r="A2843" s="195">
        <v>2842</v>
      </c>
      <c r="B2843" s="195">
        <v>621559</v>
      </c>
      <c r="C2843" s="195">
        <v>0.97936935899999999</v>
      </c>
      <c r="D2843" s="195">
        <v>2</v>
      </c>
      <c r="E2843" s="195">
        <v>569</v>
      </c>
      <c r="F2843" s="195" t="s">
        <v>4925</v>
      </c>
      <c r="G2843" s="195" t="s">
        <v>2001</v>
      </c>
      <c r="H2843" s="195">
        <v>445</v>
      </c>
      <c r="I2843" s="36" t="str">
        <f t="shared" si="44"/>
        <v>Moroff, Max</v>
      </c>
    </row>
    <row r="2844" spans="1:9" x14ac:dyDescent="0.3">
      <c r="A2844" s="195">
        <v>2843</v>
      </c>
      <c r="B2844" s="195">
        <v>660162</v>
      </c>
      <c r="C2844" s="195">
        <v>0.91975814619999996</v>
      </c>
      <c r="D2844" s="195">
        <v>3</v>
      </c>
      <c r="E2844" s="195">
        <v>569</v>
      </c>
      <c r="F2844" s="195" t="s">
        <v>4631</v>
      </c>
      <c r="G2844" s="195" t="s">
        <v>4632</v>
      </c>
      <c r="H2844" s="195">
        <v>436</v>
      </c>
      <c r="I2844" s="36" t="str">
        <f t="shared" si="44"/>
        <v>Moncada, Yoan</v>
      </c>
    </row>
    <row r="2845" spans="1:9" x14ac:dyDescent="0.3">
      <c r="A2845" s="195">
        <v>2844</v>
      </c>
      <c r="B2845" s="195">
        <v>641487</v>
      </c>
      <c r="C2845" s="195">
        <v>0.86702986199999998</v>
      </c>
      <c r="D2845" s="195">
        <v>4</v>
      </c>
      <c r="E2845" s="195">
        <v>569</v>
      </c>
      <c r="F2845" s="195" t="s">
        <v>74</v>
      </c>
      <c r="G2845" s="195" t="s">
        <v>334</v>
      </c>
      <c r="H2845" s="195">
        <v>149</v>
      </c>
      <c r="I2845" s="36" t="str">
        <f t="shared" si="44"/>
        <v>Crawford, J.P.</v>
      </c>
    </row>
    <row r="2846" spans="1:9" x14ac:dyDescent="0.3">
      <c r="A2846" s="195">
        <v>2845</v>
      </c>
      <c r="B2846" s="195">
        <v>571970</v>
      </c>
      <c r="C2846" s="195">
        <v>0.84881602150000002</v>
      </c>
      <c r="D2846" s="195">
        <v>5</v>
      </c>
      <c r="E2846" s="195">
        <v>569</v>
      </c>
      <c r="F2846" s="195" t="s">
        <v>4030</v>
      </c>
      <c r="G2846" s="195" t="s">
        <v>2001</v>
      </c>
      <c r="H2846" s="195">
        <v>452</v>
      </c>
      <c r="I2846" s="36" t="str">
        <f t="shared" si="44"/>
        <v>Muncy, Max</v>
      </c>
    </row>
    <row r="2847" spans="1:9" x14ac:dyDescent="0.3">
      <c r="A2847" s="195">
        <v>2846</v>
      </c>
      <c r="B2847" s="195">
        <v>519208</v>
      </c>
      <c r="C2847" s="195">
        <v>1</v>
      </c>
      <c r="D2847" s="195">
        <v>1</v>
      </c>
      <c r="E2847" s="195">
        <v>570</v>
      </c>
      <c r="F2847" s="195" t="s">
        <v>204</v>
      </c>
      <c r="G2847" s="195" t="s">
        <v>394</v>
      </c>
      <c r="H2847" s="195">
        <v>570</v>
      </c>
      <c r="I2847" s="36" t="str">
        <f t="shared" si="44"/>
        <v>Robinson, Clint</v>
      </c>
    </row>
    <row r="2848" spans="1:9" x14ac:dyDescent="0.3">
      <c r="A2848" s="195">
        <v>2847</v>
      </c>
      <c r="B2848" s="195">
        <v>425902</v>
      </c>
      <c r="C2848" s="195">
        <v>0.96251918140000003</v>
      </c>
      <c r="D2848" s="195">
        <v>2</v>
      </c>
      <c r="E2848" s="195">
        <v>570</v>
      </c>
      <c r="F2848" s="195" t="s">
        <v>422</v>
      </c>
      <c r="G2848" s="195" t="s">
        <v>421</v>
      </c>
      <c r="H2848" s="195">
        <v>210</v>
      </c>
      <c r="I2848" s="36" t="str">
        <f t="shared" si="44"/>
        <v>Fielder, Prince</v>
      </c>
    </row>
    <row r="2849" spans="1:9" x14ac:dyDescent="0.3">
      <c r="A2849" s="195">
        <v>2848</v>
      </c>
      <c r="B2849" s="195">
        <v>444843</v>
      </c>
      <c r="C2849" s="195">
        <v>0.95167368299999999</v>
      </c>
      <c r="D2849" s="195">
        <v>3</v>
      </c>
      <c r="E2849" s="195">
        <v>570</v>
      </c>
      <c r="F2849" s="195" t="s">
        <v>102</v>
      </c>
      <c r="G2849" s="195" t="s">
        <v>101</v>
      </c>
      <c r="H2849" s="195">
        <v>205</v>
      </c>
      <c r="I2849" s="36" t="str">
        <f t="shared" si="44"/>
        <v>Ethier, Andre</v>
      </c>
    </row>
    <row r="2850" spans="1:9" x14ac:dyDescent="0.3">
      <c r="A2850" s="195">
        <v>2849</v>
      </c>
      <c r="B2850" s="195">
        <v>425509</v>
      </c>
      <c r="C2850" s="195">
        <v>0.93350406289999999</v>
      </c>
      <c r="D2850" s="195">
        <v>4</v>
      </c>
      <c r="E2850" s="195">
        <v>570</v>
      </c>
      <c r="F2850" s="195" t="s">
        <v>444</v>
      </c>
      <c r="G2850" s="195" t="s">
        <v>443</v>
      </c>
      <c r="H2850" s="195">
        <v>504</v>
      </c>
      <c r="I2850" s="36" t="str">
        <f t="shared" si="44"/>
        <v>Peralta, Jhonny</v>
      </c>
    </row>
    <row r="2851" spans="1:9" x14ac:dyDescent="0.3">
      <c r="A2851" s="195">
        <v>2850</v>
      </c>
      <c r="B2851" s="195">
        <v>537953</v>
      </c>
      <c r="C2851" s="195">
        <v>0.91783468030000004</v>
      </c>
      <c r="D2851" s="195">
        <v>5</v>
      </c>
      <c r="E2851" s="195">
        <v>570</v>
      </c>
      <c r="F2851" s="195" t="s">
        <v>183</v>
      </c>
      <c r="G2851" s="195" t="s">
        <v>182</v>
      </c>
      <c r="H2851" s="195">
        <v>460</v>
      </c>
      <c r="I2851" s="36" t="str">
        <f t="shared" si="44"/>
        <v>Nava, Daniel</v>
      </c>
    </row>
    <row r="2852" spans="1:9" x14ac:dyDescent="0.3">
      <c r="A2852" s="195">
        <v>2851</v>
      </c>
      <c r="B2852" s="195">
        <v>592685</v>
      </c>
      <c r="C2852" s="195">
        <v>1</v>
      </c>
      <c r="D2852" s="195">
        <v>1</v>
      </c>
      <c r="E2852" s="195">
        <v>571</v>
      </c>
      <c r="F2852" s="195" t="s">
        <v>204</v>
      </c>
      <c r="G2852" s="195" t="s">
        <v>223</v>
      </c>
      <c r="H2852" s="195">
        <v>571</v>
      </c>
      <c r="I2852" s="36" t="str">
        <f t="shared" si="44"/>
        <v>Robinson, Drew</v>
      </c>
    </row>
    <row r="2853" spans="1:9" x14ac:dyDescent="0.3">
      <c r="A2853" s="195">
        <v>2852</v>
      </c>
      <c r="B2853" s="195">
        <v>624585</v>
      </c>
      <c r="C2853" s="195">
        <v>0.91448162769999997</v>
      </c>
      <c r="D2853" s="195">
        <v>2</v>
      </c>
      <c r="E2853" s="195">
        <v>571</v>
      </c>
      <c r="F2853" s="195" t="s">
        <v>3010</v>
      </c>
      <c r="G2853" s="195" t="s">
        <v>284</v>
      </c>
      <c r="H2853" s="195">
        <v>644</v>
      </c>
      <c r="I2853" s="36" t="str">
        <f t="shared" si="44"/>
        <v>Soler, Jorge</v>
      </c>
    </row>
    <row r="2854" spans="1:9" x14ac:dyDescent="0.3">
      <c r="A2854" s="195">
        <v>2853</v>
      </c>
      <c r="B2854" s="195">
        <v>608596</v>
      </c>
      <c r="C2854" s="195">
        <v>0.91007297990000002</v>
      </c>
      <c r="D2854" s="195">
        <v>3</v>
      </c>
      <c r="E2854" s="195">
        <v>571</v>
      </c>
      <c r="F2854" s="195" t="s">
        <v>181</v>
      </c>
      <c r="G2854" s="195" t="s">
        <v>1792</v>
      </c>
      <c r="H2854" s="195">
        <v>455</v>
      </c>
      <c r="I2854" s="36" t="str">
        <f t="shared" si="44"/>
        <v>Murphy, Tom</v>
      </c>
    </row>
    <row r="2855" spans="1:9" x14ac:dyDescent="0.3">
      <c r="A2855" s="195">
        <v>2854</v>
      </c>
      <c r="B2855" s="195">
        <v>593934</v>
      </c>
      <c r="C2855" s="195">
        <v>0.89318797250000004</v>
      </c>
      <c r="D2855" s="195">
        <v>4</v>
      </c>
      <c r="E2855" s="195">
        <v>571</v>
      </c>
      <c r="F2855" s="195" t="s">
        <v>4075</v>
      </c>
      <c r="G2855" s="195" t="s">
        <v>258</v>
      </c>
      <c r="H2855" s="195">
        <v>605</v>
      </c>
      <c r="I2855" s="36" t="str">
        <f t="shared" si="44"/>
        <v>Sano, Miguel</v>
      </c>
    </row>
    <row r="2856" spans="1:9" x14ac:dyDescent="0.3">
      <c r="A2856" s="195">
        <v>2855</v>
      </c>
      <c r="B2856" s="195">
        <v>595885</v>
      </c>
      <c r="C2856" s="195">
        <v>0.87231708620000004</v>
      </c>
      <c r="D2856" s="195">
        <v>5</v>
      </c>
      <c r="E2856" s="195">
        <v>571</v>
      </c>
      <c r="F2856" s="195" t="s">
        <v>3877</v>
      </c>
      <c r="G2856" s="195" t="s">
        <v>3020</v>
      </c>
      <c r="H2856" s="195">
        <v>61</v>
      </c>
      <c r="I2856" s="36" t="str">
        <f t="shared" si="44"/>
        <v>Bird, Gregory</v>
      </c>
    </row>
    <row r="2857" spans="1:9" x14ac:dyDescent="0.3">
      <c r="A2857" s="195">
        <v>2856</v>
      </c>
      <c r="B2857" s="195">
        <v>453203</v>
      </c>
      <c r="C2857" s="195">
        <v>1</v>
      </c>
      <c r="D2857" s="195">
        <v>1</v>
      </c>
      <c r="E2857" s="195">
        <v>572</v>
      </c>
      <c r="F2857" s="195" t="s">
        <v>204</v>
      </c>
      <c r="G2857" s="195" t="s">
        <v>203</v>
      </c>
      <c r="H2857" s="195">
        <v>572</v>
      </c>
      <c r="I2857" s="36" t="str">
        <f t="shared" si="44"/>
        <v>Robinson, Shane</v>
      </c>
    </row>
    <row r="2858" spans="1:9" x14ac:dyDescent="0.3">
      <c r="A2858" s="195">
        <v>2857</v>
      </c>
      <c r="B2858" s="195">
        <v>456422</v>
      </c>
      <c r="C2858" s="195">
        <v>0.96968414300000005</v>
      </c>
      <c r="D2858" s="195">
        <v>2</v>
      </c>
      <c r="E2858" s="195">
        <v>572</v>
      </c>
      <c r="F2858" s="195" t="s">
        <v>35</v>
      </c>
      <c r="G2858" s="195" t="s">
        <v>34</v>
      </c>
      <c r="H2858" s="195">
        <v>73</v>
      </c>
      <c r="I2858" s="36" t="str">
        <f t="shared" si="44"/>
        <v>Bourn, Michael</v>
      </c>
    </row>
    <row r="2859" spans="1:9" x14ac:dyDescent="0.3">
      <c r="A2859" s="195">
        <v>2858</v>
      </c>
      <c r="B2859" s="195">
        <v>408307</v>
      </c>
      <c r="C2859" s="195">
        <v>0.96947856990000003</v>
      </c>
      <c r="D2859" s="195">
        <v>3</v>
      </c>
      <c r="E2859" s="195">
        <v>572</v>
      </c>
      <c r="F2859" s="195" t="s">
        <v>74</v>
      </c>
      <c r="G2859" s="195" t="s">
        <v>73</v>
      </c>
      <c r="H2859" s="195">
        <v>148</v>
      </c>
      <c r="I2859" s="36" t="str">
        <f t="shared" si="44"/>
        <v>Crawford, Carl</v>
      </c>
    </row>
    <row r="2860" spans="1:9" x14ac:dyDescent="0.3">
      <c r="A2860" s="195">
        <v>2859</v>
      </c>
      <c r="B2860" s="195">
        <v>461416</v>
      </c>
      <c r="C2860" s="195">
        <v>0.93268242040000005</v>
      </c>
      <c r="D2860" s="195">
        <v>4</v>
      </c>
      <c r="E2860" s="195">
        <v>572</v>
      </c>
      <c r="F2860" s="195" t="s">
        <v>236</v>
      </c>
      <c r="G2860" s="195" t="s">
        <v>235</v>
      </c>
      <c r="H2860" s="195">
        <v>707</v>
      </c>
      <c r="I2860" s="36" t="str">
        <f t="shared" si="44"/>
        <v>Venable, Will</v>
      </c>
    </row>
    <row r="2861" spans="1:9" x14ac:dyDescent="0.3">
      <c r="A2861" s="195">
        <v>2860</v>
      </c>
      <c r="B2861" s="195">
        <v>453923</v>
      </c>
      <c r="C2861" s="195">
        <v>0.9154971234</v>
      </c>
      <c r="D2861" s="195">
        <v>5</v>
      </c>
      <c r="E2861" s="195">
        <v>572</v>
      </c>
      <c r="F2861" s="195" t="s">
        <v>28</v>
      </c>
      <c r="G2861" s="195" t="s">
        <v>27</v>
      </c>
      <c r="H2861" s="195">
        <v>64</v>
      </c>
      <c r="I2861" s="36" t="str">
        <f t="shared" si="44"/>
        <v>Blanco, Gregor</v>
      </c>
    </row>
    <row r="2862" spans="1:9" x14ac:dyDescent="0.3">
      <c r="A2862" s="195">
        <v>2861</v>
      </c>
      <c r="B2862" s="195">
        <v>645302</v>
      </c>
      <c r="C2862" s="195">
        <v>1</v>
      </c>
      <c r="D2862" s="195">
        <v>1</v>
      </c>
      <c r="E2862" s="195">
        <v>573</v>
      </c>
      <c r="F2862" s="195" t="s">
        <v>2476</v>
      </c>
      <c r="G2862" s="195" t="s">
        <v>356</v>
      </c>
      <c r="H2862" s="195">
        <v>573</v>
      </c>
      <c r="I2862" s="36" t="str">
        <f t="shared" si="44"/>
        <v>Robles, Victor</v>
      </c>
    </row>
    <row r="2863" spans="1:9" x14ac:dyDescent="0.3">
      <c r="A2863" s="195">
        <v>2862</v>
      </c>
      <c r="B2863" s="195">
        <v>591994</v>
      </c>
      <c r="C2863" s="195">
        <v>0.96244318090000003</v>
      </c>
      <c r="D2863" s="195">
        <v>2</v>
      </c>
      <c r="E2863" s="195">
        <v>573</v>
      </c>
      <c r="F2863" s="195" t="s">
        <v>949</v>
      </c>
      <c r="G2863" s="195" t="s">
        <v>6619</v>
      </c>
      <c r="H2863" s="195">
        <v>242</v>
      </c>
      <c r="I2863" s="36" t="str">
        <f t="shared" si="44"/>
        <v>Garcia, Willy</v>
      </c>
    </row>
    <row r="2864" spans="1:9" x14ac:dyDescent="0.3">
      <c r="A2864" s="195">
        <v>2863</v>
      </c>
      <c r="B2864" s="195">
        <v>592567</v>
      </c>
      <c r="C2864" s="195">
        <v>0.92667751229999995</v>
      </c>
      <c r="D2864" s="195">
        <v>3</v>
      </c>
      <c r="E2864" s="195">
        <v>573</v>
      </c>
      <c r="F2864" s="195" t="s">
        <v>4625</v>
      </c>
      <c r="G2864" s="195" t="s">
        <v>4311</v>
      </c>
      <c r="H2864" s="195">
        <v>443</v>
      </c>
      <c r="I2864" s="36" t="str">
        <f t="shared" si="44"/>
        <v>Moran, Colin</v>
      </c>
    </row>
    <row r="2865" spans="1:9" x14ac:dyDescent="0.3">
      <c r="A2865" s="195">
        <v>2864</v>
      </c>
      <c r="B2865" s="195">
        <v>640449</v>
      </c>
      <c r="C2865" s="195">
        <v>0.90278680099999997</v>
      </c>
      <c r="D2865" s="195">
        <v>4</v>
      </c>
      <c r="E2865" s="195">
        <v>573</v>
      </c>
      <c r="F2865" s="195" t="s">
        <v>111</v>
      </c>
      <c r="G2865" s="195" t="s">
        <v>394</v>
      </c>
      <c r="H2865" s="195">
        <v>225</v>
      </c>
      <c r="I2865" s="36" t="str">
        <f t="shared" si="44"/>
        <v>Frazier, Clint</v>
      </c>
    </row>
    <row r="2866" spans="1:9" x14ac:dyDescent="0.3">
      <c r="A2866" s="195">
        <v>2865</v>
      </c>
      <c r="B2866" s="195">
        <v>542513</v>
      </c>
      <c r="C2866" s="195">
        <v>0.88145516859999995</v>
      </c>
      <c r="D2866" s="195">
        <v>5</v>
      </c>
      <c r="E2866" s="195">
        <v>573</v>
      </c>
      <c r="F2866" s="195" t="s">
        <v>2979</v>
      </c>
      <c r="G2866" s="195" t="s">
        <v>2980</v>
      </c>
      <c r="H2866" s="195">
        <v>673</v>
      </c>
      <c r="I2866" s="36" t="str">
        <f t="shared" si="44"/>
        <v>Telis, Tomas</v>
      </c>
    </row>
    <row r="2867" spans="1:9" x14ac:dyDescent="0.3">
      <c r="A2867" s="195">
        <v>2866</v>
      </c>
      <c r="B2867" s="195">
        <v>121347</v>
      </c>
      <c r="C2867" s="195">
        <v>1</v>
      </c>
      <c r="D2867" s="195">
        <v>1</v>
      </c>
      <c r="E2867" s="195">
        <v>574</v>
      </c>
      <c r="F2867" s="195" t="s">
        <v>267</v>
      </c>
      <c r="G2867" s="195" t="s">
        <v>122</v>
      </c>
      <c r="H2867" s="195">
        <v>574</v>
      </c>
      <c r="I2867" s="36" t="str">
        <f t="shared" si="44"/>
        <v>Rodriguez, Alex</v>
      </c>
    </row>
    <row r="2868" spans="1:9" x14ac:dyDescent="0.3">
      <c r="A2868" s="195">
        <v>2867</v>
      </c>
      <c r="B2868" s="195">
        <v>471083</v>
      </c>
      <c r="C2868" s="195">
        <v>0.96858558120000005</v>
      </c>
      <c r="D2868" s="195">
        <v>2</v>
      </c>
      <c r="E2868" s="195">
        <v>574</v>
      </c>
      <c r="F2868" s="195" t="s">
        <v>393</v>
      </c>
      <c r="G2868" s="195" t="s">
        <v>258</v>
      </c>
      <c r="H2868" s="195">
        <v>439</v>
      </c>
      <c r="I2868" s="36" t="str">
        <f t="shared" si="44"/>
        <v>Montero, Miguel</v>
      </c>
    </row>
    <row r="2869" spans="1:9" x14ac:dyDescent="0.3">
      <c r="A2869" s="195">
        <v>2868</v>
      </c>
      <c r="B2869" s="195">
        <v>454560</v>
      </c>
      <c r="C2869" s="195">
        <v>0.96467148469999997</v>
      </c>
      <c r="D2869" s="195">
        <v>3</v>
      </c>
      <c r="E2869" s="195">
        <v>574</v>
      </c>
      <c r="F2869" s="195" t="s">
        <v>416</v>
      </c>
      <c r="G2869" s="195" t="s">
        <v>269</v>
      </c>
      <c r="H2869" s="195">
        <v>195</v>
      </c>
      <c r="I2869" s="36" t="str">
        <f t="shared" si="44"/>
        <v>Ellis, A.J.</v>
      </c>
    </row>
    <row r="2870" spans="1:9" x14ac:dyDescent="0.3">
      <c r="A2870" s="195">
        <v>2869</v>
      </c>
      <c r="B2870" s="195">
        <v>424325</v>
      </c>
      <c r="C2870" s="195">
        <v>0.95763645799999997</v>
      </c>
      <c r="D2870" s="195">
        <v>4</v>
      </c>
      <c r="E2870" s="195">
        <v>574</v>
      </c>
      <c r="F2870" s="195" t="s">
        <v>206</v>
      </c>
      <c r="G2870" s="195" t="s">
        <v>210</v>
      </c>
      <c r="H2870" s="195">
        <v>587</v>
      </c>
      <c r="I2870" s="36" t="str">
        <f t="shared" si="44"/>
        <v>Ross, Dave</v>
      </c>
    </row>
    <row r="2871" spans="1:9" x14ac:dyDescent="0.3">
      <c r="A2871" s="195">
        <v>2870</v>
      </c>
      <c r="B2871" s="195">
        <v>431151</v>
      </c>
      <c r="C2871" s="195">
        <v>0.950585868</v>
      </c>
      <c r="D2871" s="195">
        <v>5</v>
      </c>
      <c r="E2871" s="195">
        <v>574</v>
      </c>
      <c r="F2871" s="195" t="s">
        <v>442</v>
      </c>
      <c r="G2871" s="195" t="s">
        <v>88</v>
      </c>
      <c r="H2871" s="195">
        <v>740</v>
      </c>
      <c r="I2871" s="36" t="str">
        <f t="shared" si="44"/>
        <v>Wright, David</v>
      </c>
    </row>
    <row r="2872" spans="1:9" x14ac:dyDescent="0.3">
      <c r="A2872" s="195">
        <v>2871</v>
      </c>
      <c r="B2872" s="195">
        <v>446481</v>
      </c>
      <c r="C2872" s="195">
        <v>1</v>
      </c>
      <c r="D2872" s="195">
        <v>1</v>
      </c>
      <c r="E2872" s="195">
        <v>575</v>
      </c>
      <c r="F2872" s="195" t="s">
        <v>267</v>
      </c>
      <c r="G2872" s="195" t="s">
        <v>388</v>
      </c>
      <c r="H2872" s="195">
        <v>575</v>
      </c>
      <c r="I2872" s="36" t="str">
        <f t="shared" si="44"/>
        <v>Rodriguez, Sean</v>
      </c>
    </row>
    <row r="2873" spans="1:9" x14ac:dyDescent="0.3">
      <c r="A2873" s="195">
        <v>2872</v>
      </c>
      <c r="B2873" s="195">
        <v>489267</v>
      </c>
      <c r="C2873" s="195">
        <v>0.93021360620000004</v>
      </c>
      <c r="D2873" s="195">
        <v>2</v>
      </c>
      <c r="E2873" s="195">
        <v>575</v>
      </c>
      <c r="F2873" s="195" t="s">
        <v>450</v>
      </c>
      <c r="G2873" s="195" t="s">
        <v>148</v>
      </c>
      <c r="H2873" s="195">
        <v>583</v>
      </c>
      <c r="I2873" s="36" t="str">
        <f t="shared" si="44"/>
        <v>Rosales, Adam</v>
      </c>
    </row>
    <row r="2874" spans="1:9" x14ac:dyDescent="0.3">
      <c r="A2874" s="195">
        <v>2873</v>
      </c>
      <c r="B2874" s="195">
        <v>457787</v>
      </c>
      <c r="C2874" s="195">
        <v>0.84733806789999999</v>
      </c>
      <c r="D2874" s="195">
        <v>3</v>
      </c>
      <c r="E2874" s="195">
        <v>575</v>
      </c>
      <c r="F2874" s="195" t="s">
        <v>459</v>
      </c>
      <c r="G2874" s="195" t="s">
        <v>346</v>
      </c>
      <c r="H2874" s="195">
        <v>204</v>
      </c>
      <c r="I2874" s="36" t="str">
        <f t="shared" si="44"/>
        <v>Espinosa, Danny</v>
      </c>
    </row>
    <row r="2875" spans="1:9" x14ac:dyDescent="0.3">
      <c r="A2875" s="195">
        <v>2874</v>
      </c>
      <c r="B2875" s="195">
        <v>543038</v>
      </c>
      <c r="C2875" s="195">
        <v>0.83099250650000001</v>
      </c>
      <c r="D2875" s="195">
        <v>4</v>
      </c>
      <c r="E2875" s="195">
        <v>575</v>
      </c>
      <c r="F2875" s="195" t="s">
        <v>1875</v>
      </c>
      <c r="G2875" s="195" t="s">
        <v>3915</v>
      </c>
      <c r="H2875" s="195">
        <v>134</v>
      </c>
      <c r="I2875" s="36" t="str">
        <f t="shared" si="44"/>
        <v>Coleman, Dusty</v>
      </c>
    </row>
    <row r="2876" spans="1:9" x14ac:dyDescent="0.3">
      <c r="A2876" s="195">
        <v>2875</v>
      </c>
      <c r="B2876" s="195">
        <v>607257</v>
      </c>
      <c r="C2876" s="195">
        <v>0.82156324209999998</v>
      </c>
      <c r="D2876" s="195">
        <v>5</v>
      </c>
      <c r="E2876" s="195">
        <v>575</v>
      </c>
      <c r="F2876" s="195" t="s">
        <v>296</v>
      </c>
      <c r="G2876" s="195" t="s">
        <v>380</v>
      </c>
      <c r="H2876" s="195">
        <v>388</v>
      </c>
      <c r="I2876" s="36" t="str">
        <f t="shared" si="44"/>
        <v>Lopez, Rafael</v>
      </c>
    </row>
    <row r="2877" spans="1:9" x14ac:dyDescent="0.3">
      <c r="A2877" s="195">
        <v>2876</v>
      </c>
      <c r="B2877" s="195">
        <v>595386</v>
      </c>
      <c r="C2877" s="195">
        <v>1</v>
      </c>
      <c r="D2877" s="195">
        <v>1</v>
      </c>
      <c r="E2877" s="195">
        <v>576</v>
      </c>
      <c r="F2877" s="195" t="s">
        <v>1871</v>
      </c>
      <c r="G2877" s="195" t="s">
        <v>17</v>
      </c>
      <c r="H2877" s="195">
        <v>576</v>
      </c>
      <c r="I2877" s="36" t="str">
        <f t="shared" si="44"/>
        <v>Rogers, Jason</v>
      </c>
    </row>
    <row r="2878" spans="1:9" x14ac:dyDescent="0.3">
      <c r="A2878" s="195">
        <v>2877</v>
      </c>
      <c r="B2878" s="195">
        <v>454975</v>
      </c>
      <c r="C2878" s="195">
        <v>0.88468599729999997</v>
      </c>
      <c r="D2878" s="195">
        <v>2</v>
      </c>
      <c r="E2878" s="195">
        <v>576</v>
      </c>
      <c r="F2878" s="195" t="s">
        <v>4891</v>
      </c>
      <c r="G2878" s="195" t="s">
        <v>968</v>
      </c>
      <c r="H2878" s="195">
        <v>331</v>
      </c>
      <c r="I2878" s="36" t="str">
        <f t="shared" si="44"/>
        <v>Iribarren, Hernan</v>
      </c>
    </row>
    <row r="2879" spans="1:9" x14ac:dyDescent="0.3">
      <c r="A2879" s="195">
        <v>2878</v>
      </c>
      <c r="B2879" s="195">
        <v>518953</v>
      </c>
      <c r="C2879" s="195">
        <v>0.84210740819999996</v>
      </c>
      <c r="D2879" s="195">
        <v>3</v>
      </c>
      <c r="E2879" s="195">
        <v>576</v>
      </c>
      <c r="F2879" s="195" t="s">
        <v>895</v>
      </c>
      <c r="G2879" s="195" t="s">
        <v>88</v>
      </c>
      <c r="H2879" s="195">
        <v>389</v>
      </c>
      <c r="I2879" s="36" t="str">
        <f t="shared" si="44"/>
        <v>Lough, David</v>
      </c>
    </row>
    <row r="2880" spans="1:9" x14ac:dyDescent="0.3">
      <c r="A2880" s="195">
        <v>2879</v>
      </c>
      <c r="B2880" s="195">
        <v>519295</v>
      </c>
      <c r="C2880" s="195">
        <v>0.83992284319999999</v>
      </c>
      <c r="D2880" s="195">
        <v>4</v>
      </c>
      <c r="E2880" s="195">
        <v>576</v>
      </c>
      <c r="F2880" s="195" t="s">
        <v>2984</v>
      </c>
      <c r="G2880" s="195" t="s">
        <v>424</v>
      </c>
      <c r="H2880" s="195">
        <v>639</v>
      </c>
      <c r="I2880" s="36" t="str">
        <f t="shared" si="44"/>
        <v>Smolinski, Jake</v>
      </c>
    </row>
    <row r="2881" spans="1:9" x14ac:dyDescent="0.3">
      <c r="A2881" s="195">
        <v>2880</v>
      </c>
      <c r="B2881" s="195">
        <v>534627</v>
      </c>
      <c r="C2881" s="195">
        <v>0.81677153000000002</v>
      </c>
      <c r="D2881" s="195">
        <v>5</v>
      </c>
      <c r="E2881" s="195">
        <v>576</v>
      </c>
      <c r="F2881" s="195" t="s">
        <v>892</v>
      </c>
      <c r="G2881" s="195" t="s">
        <v>67</v>
      </c>
      <c r="H2881" s="195">
        <v>317</v>
      </c>
      <c r="I2881" s="36" t="str">
        <f t="shared" si="44"/>
        <v>Holt, Tyler</v>
      </c>
    </row>
    <row r="2882" spans="1:9" x14ac:dyDescent="0.3">
      <c r="A2882" s="195">
        <v>2881</v>
      </c>
      <c r="B2882" s="195">
        <v>500743</v>
      </c>
      <c r="C2882" s="195">
        <v>1</v>
      </c>
      <c r="D2882" s="195">
        <v>1</v>
      </c>
      <c r="E2882" s="195">
        <v>577</v>
      </c>
      <c r="F2882" s="195" t="s">
        <v>2971</v>
      </c>
      <c r="G2882" s="195" t="s">
        <v>258</v>
      </c>
      <c r="H2882" s="195">
        <v>577</v>
      </c>
      <c r="I2882" s="36" t="str">
        <f t="shared" si="44"/>
        <v>Rojas, Miguel</v>
      </c>
    </row>
    <row r="2883" spans="1:9" x14ac:dyDescent="0.3">
      <c r="A2883" s="195">
        <v>2882</v>
      </c>
      <c r="B2883" s="195">
        <v>543213</v>
      </c>
      <c r="C2883" s="195">
        <v>0.942540661</v>
      </c>
      <c r="D2883" s="195">
        <v>2</v>
      </c>
      <c r="E2883" s="195">
        <v>577</v>
      </c>
      <c r="F2883" s="195" t="s">
        <v>473</v>
      </c>
      <c r="G2883" s="195" t="s">
        <v>266</v>
      </c>
      <c r="H2883" s="195">
        <v>249</v>
      </c>
      <c r="I2883" s="36" t="str">
        <f t="shared" ref="I2883:I2946" si="45">F2883&amp;", "&amp;G2883</f>
        <v>Giavotella, Johnny</v>
      </c>
    </row>
    <row r="2884" spans="1:9" x14ac:dyDescent="0.3">
      <c r="A2884" s="195">
        <v>2883</v>
      </c>
      <c r="B2884" s="195">
        <v>571788</v>
      </c>
      <c r="C2884" s="195">
        <v>0.92934080669999997</v>
      </c>
      <c r="D2884" s="195">
        <v>3</v>
      </c>
      <c r="E2884" s="195">
        <v>577</v>
      </c>
      <c r="F2884" s="195" t="s">
        <v>892</v>
      </c>
      <c r="G2884" s="195" t="s">
        <v>893</v>
      </c>
      <c r="H2884" s="195">
        <v>316</v>
      </c>
      <c r="I2884" s="36" t="str">
        <f t="shared" si="45"/>
        <v>Holt, Brock</v>
      </c>
    </row>
    <row r="2885" spans="1:9" x14ac:dyDescent="0.3">
      <c r="A2885" s="195">
        <v>2884</v>
      </c>
      <c r="B2885" s="195">
        <v>591720</v>
      </c>
      <c r="C2885" s="195">
        <v>0.92913749339999996</v>
      </c>
      <c r="D2885" s="195">
        <v>4</v>
      </c>
      <c r="E2885" s="195">
        <v>577</v>
      </c>
      <c r="F2885" s="195" t="s">
        <v>4106</v>
      </c>
      <c r="G2885" s="195" t="s">
        <v>1925</v>
      </c>
      <c r="H2885" s="195">
        <v>683</v>
      </c>
      <c r="I2885" s="36" t="str">
        <f t="shared" si="45"/>
        <v>Torreyes, Ronald</v>
      </c>
    </row>
    <row r="2886" spans="1:9" x14ac:dyDescent="0.3">
      <c r="A2886" s="195">
        <v>2885</v>
      </c>
      <c r="B2886" s="195">
        <v>622110</v>
      </c>
      <c r="C2886" s="195">
        <v>0.89746046840000004</v>
      </c>
      <c r="D2886" s="195">
        <v>5</v>
      </c>
      <c r="E2886" s="195">
        <v>577</v>
      </c>
      <c r="F2886" s="195" t="s">
        <v>2165</v>
      </c>
      <c r="G2886" s="195" t="s">
        <v>14</v>
      </c>
      <c r="H2886" s="195">
        <v>190</v>
      </c>
      <c r="I2886" s="36" t="str">
        <f t="shared" si="45"/>
        <v>Duffy, Matt</v>
      </c>
    </row>
    <row r="2887" spans="1:9" x14ac:dyDescent="0.3">
      <c r="A2887" s="195">
        <v>2886</v>
      </c>
      <c r="B2887" s="195">
        <v>276519</v>
      </c>
      <c r="C2887" s="195">
        <v>1</v>
      </c>
      <c r="D2887" s="195">
        <v>1</v>
      </c>
      <c r="E2887" s="195">
        <v>578</v>
      </c>
      <c r="F2887" s="195" t="s">
        <v>370</v>
      </c>
      <c r="G2887" s="195" t="s">
        <v>369</v>
      </c>
      <c r="H2887" s="195">
        <v>578</v>
      </c>
      <c r="I2887" s="36" t="str">
        <f t="shared" si="45"/>
        <v>Rollins, Jimmy</v>
      </c>
    </row>
    <row r="2888" spans="1:9" x14ac:dyDescent="0.3">
      <c r="A2888" s="195">
        <v>2887</v>
      </c>
      <c r="B2888" s="195">
        <v>431094</v>
      </c>
      <c r="C2888" s="195">
        <v>0.97288002979999999</v>
      </c>
      <c r="D2888" s="195">
        <v>2</v>
      </c>
      <c r="E2888" s="195">
        <v>578</v>
      </c>
      <c r="F2888" s="195" t="s">
        <v>275</v>
      </c>
      <c r="G2888" s="195" t="s">
        <v>80</v>
      </c>
      <c r="H2888" s="195">
        <v>312</v>
      </c>
      <c r="I2888" s="36" t="str">
        <f t="shared" si="45"/>
        <v>Hill, Aaron</v>
      </c>
    </row>
    <row r="2889" spans="1:9" x14ac:dyDescent="0.3">
      <c r="A2889" s="195">
        <v>2888</v>
      </c>
      <c r="B2889" s="195">
        <v>449107</v>
      </c>
      <c r="C2889" s="195">
        <v>0.96037325669999996</v>
      </c>
      <c r="D2889" s="195">
        <v>3</v>
      </c>
      <c r="E2889" s="195">
        <v>578</v>
      </c>
      <c r="F2889" s="195" t="s">
        <v>487</v>
      </c>
      <c r="G2889" s="195" t="s">
        <v>221</v>
      </c>
      <c r="H2889" s="195">
        <v>38</v>
      </c>
      <c r="I2889" s="36" t="str">
        <f t="shared" si="45"/>
        <v>Aviles, Mike</v>
      </c>
    </row>
    <row r="2890" spans="1:9" x14ac:dyDescent="0.3">
      <c r="A2890" s="195">
        <v>2889</v>
      </c>
      <c r="B2890" s="195">
        <v>493128</v>
      </c>
      <c r="C2890" s="195">
        <v>0.95654118489999995</v>
      </c>
      <c r="D2890" s="195">
        <v>4</v>
      </c>
      <c r="E2890" s="195">
        <v>578</v>
      </c>
      <c r="F2890" s="195" t="s">
        <v>958</v>
      </c>
      <c r="G2890" s="195" t="s">
        <v>959</v>
      </c>
      <c r="H2890" s="195">
        <v>351</v>
      </c>
      <c r="I2890" s="36" t="str">
        <f t="shared" si="45"/>
        <v>Kawasaki, Munenori</v>
      </c>
    </row>
    <row r="2891" spans="1:9" x14ac:dyDescent="0.3">
      <c r="A2891" s="195">
        <v>2890</v>
      </c>
      <c r="B2891" s="195">
        <v>400284</v>
      </c>
      <c r="C2891" s="195">
        <v>0.92064597479999999</v>
      </c>
      <c r="D2891" s="195">
        <v>5</v>
      </c>
      <c r="E2891" s="195">
        <v>578</v>
      </c>
      <c r="F2891" s="195" t="s">
        <v>372</v>
      </c>
      <c r="G2891" s="195" t="s">
        <v>371</v>
      </c>
      <c r="H2891" s="195">
        <v>698</v>
      </c>
      <c r="I2891" s="36" t="str">
        <f t="shared" si="45"/>
        <v>Utley, Chase</v>
      </c>
    </row>
    <row r="2892" spans="1:9" x14ac:dyDescent="0.3">
      <c r="A2892" s="195">
        <v>2891</v>
      </c>
      <c r="B2892" s="195">
        <v>552662</v>
      </c>
      <c r="C2892" s="195">
        <v>1</v>
      </c>
      <c r="D2892" s="195">
        <v>1</v>
      </c>
      <c r="E2892" s="195">
        <v>579</v>
      </c>
      <c r="F2892" s="195" t="s">
        <v>2030</v>
      </c>
      <c r="G2892" s="195" t="s">
        <v>2958</v>
      </c>
      <c r="H2892" s="195">
        <v>579</v>
      </c>
      <c r="I2892" s="36" t="str">
        <f t="shared" si="45"/>
        <v>Romero, Stefen</v>
      </c>
    </row>
    <row r="2893" spans="1:9" x14ac:dyDescent="0.3">
      <c r="A2893" s="195">
        <v>2892</v>
      </c>
      <c r="B2893" s="195">
        <v>645848</v>
      </c>
      <c r="C2893" s="195">
        <v>0.96228231809999998</v>
      </c>
      <c r="D2893" s="195">
        <v>2</v>
      </c>
      <c r="E2893" s="195">
        <v>579</v>
      </c>
      <c r="F2893" s="195" t="s">
        <v>368</v>
      </c>
      <c r="G2893" s="195" t="s">
        <v>3863</v>
      </c>
      <c r="H2893" s="195">
        <v>21</v>
      </c>
      <c r="I2893" s="36" t="str">
        <f t="shared" si="45"/>
        <v>Alvarez, Dariel</v>
      </c>
    </row>
    <row r="2894" spans="1:9" x14ac:dyDescent="0.3">
      <c r="A2894" s="195">
        <v>2893</v>
      </c>
      <c r="B2894" s="195">
        <v>503437</v>
      </c>
      <c r="C2894" s="195">
        <v>0.94014329050000001</v>
      </c>
      <c r="D2894" s="195">
        <v>3</v>
      </c>
      <c r="E2894" s="195">
        <v>579</v>
      </c>
      <c r="F2894" s="195" t="s">
        <v>5232</v>
      </c>
      <c r="G2894" s="195" t="s">
        <v>331</v>
      </c>
      <c r="H2894" s="195">
        <v>57</v>
      </c>
      <c r="I2894" s="36" t="str">
        <f t="shared" si="45"/>
        <v>Beresford, James</v>
      </c>
    </row>
    <row r="2895" spans="1:9" x14ac:dyDescent="0.3">
      <c r="A2895" s="195">
        <v>2894</v>
      </c>
      <c r="B2895" s="195">
        <v>489305</v>
      </c>
      <c r="C2895" s="195">
        <v>0.90099621510000005</v>
      </c>
      <c r="D2895" s="195">
        <v>4</v>
      </c>
      <c r="E2895" s="195">
        <v>579</v>
      </c>
      <c r="F2895" s="195" t="s">
        <v>2964</v>
      </c>
      <c r="G2895" s="195" t="s">
        <v>384</v>
      </c>
      <c r="H2895" s="195">
        <v>617</v>
      </c>
      <c r="I2895" s="36" t="str">
        <f t="shared" si="45"/>
        <v>Scruggs, Xavier</v>
      </c>
    </row>
    <row r="2896" spans="1:9" x14ac:dyDescent="0.3">
      <c r="A2896" s="195">
        <v>2895</v>
      </c>
      <c r="B2896" s="195">
        <v>592274</v>
      </c>
      <c r="C2896" s="195">
        <v>0.88984247090000002</v>
      </c>
      <c r="D2896" s="195">
        <v>5</v>
      </c>
      <c r="E2896" s="195">
        <v>579</v>
      </c>
      <c r="F2896" s="195" t="s">
        <v>2165</v>
      </c>
      <c r="G2896" s="195" t="s">
        <v>14</v>
      </c>
      <c r="H2896" s="195">
        <v>189</v>
      </c>
      <c r="I2896" s="36" t="str">
        <f t="shared" si="45"/>
        <v>Duffy, Matt</v>
      </c>
    </row>
    <row r="2897" spans="1:9" x14ac:dyDescent="0.3">
      <c r="A2897" s="195">
        <v>2896</v>
      </c>
      <c r="B2897" s="195">
        <v>461865</v>
      </c>
      <c r="C2897" s="195">
        <v>1</v>
      </c>
      <c r="D2897" s="195">
        <v>1</v>
      </c>
      <c r="E2897" s="195">
        <v>580</v>
      </c>
      <c r="F2897" s="195" t="s">
        <v>322</v>
      </c>
      <c r="G2897" s="195" t="s">
        <v>40</v>
      </c>
      <c r="H2897" s="195">
        <v>580</v>
      </c>
      <c r="I2897" s="36" t="str">
        <f t="shared" si="45"/>
        <v>Romine, Andrew</v>
      </c>
    </row>
    <row r="2898" spans="1:9" x14ac:dyDescent="0.3">
      <c r="A2898" s="195">
        <v>2897</v>
      </c>
      <c r="B2898" s="195">
        <v>488818</v>
      </c>
      <c r="C2898" s="195">
        <v>0.93426299859999995</v>
      </c>
      <c r="D2898" s="195">
        <v>2</v>
      </c>
      <c r="E2898" s="195">
        <v>580</v>
      </c>
      <c r="F2898" s="195" t="s">
        <v>385</v>
      </c>
      <c r="G2898" s="195" t="s">
        <v>371</v>
      </c>
      <c r="H2898" s="195">
        <v>750</v>
      </c>
      <c r="I2898" s="36" t="str">
        <f t="shared" si="45"/>
        <v>d'Arnaud, Chase</v>
      </c>
    </row>
    <row r="2899" spans="1:9" x14ac:dyDescent="0.3">
      <c r="A2899" s="195">
        <v>2898</v>
      </c>
      <c r="B2899" s="195">
        <v>502676</v>
      </c>
      <c r="C2899" s="195">
        <v>0.91539079349999997</v>
      </c>
      <c r="D2899" s="195">
        <v>3</v>
      </c>
      <c r="E2899" s="195">
        <v>580</v>
      </c>
      <c r="F2899" s="195" t="s">
        <v>2229</v>
      </c>
      <c r="G2899" s="195" t="s">
        <v>114</v>
      </c>
      <c r="H2899" s="195">
        <v>211</v>
      </c>
      <c r="I2899" s="36" t="str">
        <f t="shared" si="45"/>
        <v>Figueroa, Cole</v>
      </c>
    </row>
    <row r="2900" spans="1:9" x14ac:dyDescent="0.3">
      <c r="A2900" s="195">
        <v>2899</v>
      </c>
      <c r="B2900" s="195">
        <v>519445</v>
      </c>
      <c r="C2900" s="195">
        <v>0.90293404850000003</v>
      </c>
      <c r="D2900" s="195">
        <v>4</v>
      </c>
      <c r="E2900" s="195">
        <v>580</v>
      </c>
      <c r="F2900" s="195" t="s">
        <v>347</v>
      </c>
      <c r="G2900" s="195" t="s">
        <v>346</v>
      </c>
      <c r="H2900" s="195">
        <v>739</v>
      </c>
      <c r="I2900" s="36" t="str">
        <f t="shared" si="45"/>
        <v>Worth, Danny</v>
      </c>
    </row>
    <row r="2901" spans="1:9" x14ac:dyDescent="0.3">
      <c r="A2901" s="195">
        <v>2900</v>
      </c>
      <c r="B2901" s="195">
        <v>502523</v>
      </c>
      <c r="C2901" s="195">
        <v>0.90172038870000004</v>
      </c>
      <c r="D2901" s="195">
        <v>5</v>
      </c>
      <c r="E2901" s="195">
        <v>580</v>
      </c>
      <c r="F2901" s="195" t="s">
        <v>2961</v>
      </c>
      <c r="G2901" s="195" t="s">
        <v>1939</v>
      </c>
      <c r="H2901" s="195">
        <v>473</v>
      </c>
      <c r="I2901" s="36" t="str">
        <f t="shared" si="45"/>
        <v>O'Malley, Shawn</v>
      </c>
    </row>
    <row r="2902" spans="1:9" x14ac:dyDescent="0.3">
      <c r="A2902" s="195">
        <v>2901</v>
      </c>
      <c r="B2902" s="195">
        <v>519222</v>
      </c>
      <c r="C2902" s="195">
        <v>1</v>
      </c>
      <c r="D2902" s="195">
        <v>1</v>
      </c>
      <c r="E2902" s="195">
        <v>581</v>
      </c>
      <c r="F2902" s="195" t="s">
        <v>322</v>
      </c>
      <c r="G2902" s="195" t="s">
        <v>141</v>
      </c>
      <c r="H2902" s="195">
        <v>581</v>
      </c>
      <c r="I2902" s="36" t="str">
        <f t="shared" si="45"/>
        <v>Romine, Austin</v>
      </c>
    </row>
    <row r="2903" spans="1:9" x14ac:dyDescent="0.3">
      <c r="A2903" s="195">
        <v>2902</v>
      </c>
      <c r="B2903" s="195">
        <v>492802</v>
      </c>
      <c r="C2903" s="195">
        <v>0.96304990160000004</v>
      </c>
      <c r="D2903" s="195">
        <v>2</v>
      </c>
      <c r="E2903" s="195">
        <v>581</v>
      </c>
      <c r="F2903" s="195" t="s">
        <v>5188</v>
      </c>
      <c r="G2903" s="195" t="s">
        <v>189</v>
      </c>
      <c r="H2903" s="195">
        <v>274</v>
      </c>
      <c r="I2903" s="36" t="str">
        <f t="shared" si="45"/>
        <v>Graterol, Juan</v>
      </c>
    </row>
    <row r="2904" spans="1:9" x14ac:dyDescent="0.3">
      <c r="A2904" s="195">
        <v>2903</v>
      </c>
      <c r="B2904" s="195">
        <v>571679</v>
      </c>
      <c r="C2904" s="195">
        <v>0.8522498261</v>
      </c>
      <c r="D2904" s="195">
        <v>3</v>
      </c>
      <c r="E2904" s="195">
        <v>581</v>
      </c>
      <c r="F2904" s="195" t="s">
        <v>6494</v>
      </c>
      <c r="G2904" s="195" t="s">
        <v>88</v>
      </c>
      <c r="H2904" s="195">
        <v>230</v>
      </c>
      <c r="I2904" s="36" t="str">
        <f t="shared" si="45"/>
        <v>Freitas, David</v>
      </c>
    </row>
    <row r="2905" spans="1:9" x14ac:dyDescent="0.3">
      <c r="A2905" s="195">
        <v>2904</v>
      </c>
      <c r="B2905" s="195">
        <v>592407</v>
      </c>
      <c r="C2905" s="195">
        <v>0.84273651270000005</v>
      </c>
      <c r="D2905" s="195">
        <v>4</v>
      </c>
      <c r="E2905" s="195">
        <v>581</v>
      </c>
      <c r="F2905" s="195" t="s">
        <v>954</v>
      </c>
      <c r="G2905" s="195" t="s">
        <v>156</v>
      </c>
      <c r="H2905" s="195">
        <v>314</v>
      </c>
      <c r="I2905" s="36" t="str">
        <f t="shared" si="45"/>
        <v>Holaday, Bryan</v>
      </c>
    </row>
    <row r="2906" spans="1:9" x14ac:dyDescent="0.3">
      <c r="A2906" s="195">
        <v>2905</v>
      </c>
      <c r="B2906" s="195">
        <v>518542</v>
      </c>
      <c r="C2906" s="195">
        <v>0.83906966660000004</v>
      </c>
      <c r="D2906" s="195">
        <v>5</v>
      </c>
      <c r="E2906" s="195">
        <v>581</v>
      </c>
      <c r="F2906" s="195" t="s">
        <v>2679</v>
      </c>
      <c r="G2906" s="195" t="s">
        <v>189</v>
      </c>
      <c r="H2906" s="195">
        <v>122</v>
      </c>
      <c r="I2906" s="36" t="str">
        <f t="shared" si="45"/>
        <v>Centeno, Juan</v>
      </c>
    </row>
    <row r="2907" spans="1:9" x14ac:dyDescent="0.3">
      <c r="A2907" s="195">
        <v>2906</v>
      </c>
      <c r="B2907" s="195">
        <v>602922</v>
      </c>
      <c r="C2907" s="195">
        <v>1</v>
      </c>
      <c r="D2907" s="195">
        <v>1</v>
      </c>
      <c r="E2907" s="195">
        <v>582</v>
      </c>
      <c r="F2907" s="195" t="s">
        <v>2475</v>
      </c>
      <c r="G2907" s="195" t="s">
        <v>15</v>
      </c>
      <c r="H2907" s="195">
        <v>582</v>
      </c>
      <c r="I2907" s="36" t="str">
        <f t="shared" si="45"/>
        <v>Rondon, Jose</v>
      </c>
    </row>
    <row r="2908" spans="1:9" x14ac:dyDescent="0.3">
      <c r="A2908" s="195">
        <v>2907</v>
      </c>
      <c r="B2908" s="195">
        <v>596143</v>
      </c>
      <c r="C2908" s="195">
        <v>0.92514744130000004</v>
      </c>
      <c r="D2908" s="195">
        <v>2</v>
      </c>
      <c r="E2908" s="195">
        <v>582</v>
      </c>
      <c r="F2908" s="195" t="s">
        <v>3026</v>
      </c>
      <c r="G2908" s="195" t="s">
        <v>95</v>
      </c>
      <c r="H2908" s="195">
        <v>610</v>
      </c>
      <c r="I2908" s="36" t="str">
        <f t="shared" si="45"/>
        <v>Sardinas, Luis</v>
      </c>
    </row>
    <row r="2909" spans="1:9" x14ac:dyDescent="0.3">
      <c r="A2909" s="195">
        <v>2908</v>
      </c>
      <c r="B2909" s="195">
        <v>595373</v>
      </c>
      <c r="C2909" s="195">
        <v>0.92274947510000005</v>
      </c>
      <c r="D2909" s="195">
        <v>3</v>
      </c>
      <c r="E2909" s="195">
        <v>582</v>
      </c>
      <c r="F2909" s="195" t="s">
        <v>6328</v>
      </c>
      <c r="G2909" s="195" t="s">
        <v>83</v>
      </c>
      <c r="H2909" s="195">
        <v>554</v>
      </c>
      <c r="I2909" s="36" t="str">
        <f t="shared" si="45"/>
        <v>Reinheimer, Jack</v>
      </c>
    </row>
    <row r="2910" spans="1:9" x14ac:dyDescent="0.3">
      <c r="A2910" s="195">
        <v>2909</v>
      </c>
      <c r="B2910" s="195">
        <v>608672</v>
      </c>
      <c r="C2910" s="195">
        <v>0.92172598819999996</v>
      </c>
      <c r="D2910" s="195">
        <v>4</v>
      </c>
      <c r="E2910" s="195">
        <v>582</v>
      </c>
      <c r="F2910" s="195" t="s">
        <v>147</v>
      </c>
      <c r="G2910" s="195" t="s">
        <v>3993</v>
      </c>
      <c r="H2910" s="195">
        <v>342</v>
      </c>
      <c r="I2910" s="36" t="str">
        <f t="shared" si="45"/>
        <v>Johnson, Micah</v>
      </c>
    </row>
    <row r="2911" spans="1:9" x14ac:dyDescent="0.3">
      <c r="A2911" s="195">
        <v>2910</v>
      </c>
      <c r="B2911" s="195">
        <v>608701</v>
      </c>
      <c r="C2911" s="195">
        <v>0.91919388729999996</v>
      </c>
      <c r="D2911" s="195">
        <v>5</v>
      </c>
      <c r="E2911" s="195">
        <v>582</v>
      </c>
      <c r="F2911" s="195" t="s">
        <v>4064</v>
      </c>
      <c r="G2911" s="195" t="s">
        <v>486</v>
      </c>
      <c r="H2911" s="195">
        <v>552</v>
      </c>
      <c r="I2911" s="36" t="str">
        <f t="shared" si="45"/>
        <v>Refsnyder, Rob</v>
      </c>
    </row>
    <row r="2912" spans="1:9" x14ac:dyDescent="0.3">
      <c r="A2912" s="195">
        <v>2911</v>
      </c>
      <c r="B2912" s="195">
        <v>489267</v>
      </c>
      <c r="C2912" s="195">
        <v>1</v>
      </c>
      <c r="D2912" s="195">
        <v>1</v>
      </c>
      <c r="E2912" s="195">
        <v>583</v>
      </c>
      <c r="F2912" s="195" t="s">
        <v>450</v>
      </c>
      <c r="G2912" s="195" t="s">
        <v>148</v>
      </c>
      <c r="H2912" s="195">
        <v>583</v>
      </c>
      <c r="I2912" s="36" t="str">
        <f t="shared" si="45"/>
        <v>Rosales, Adam</v>
      </c>
    </row>
    <row r="2913" spans="1:9" x14ac:dyDescent="0.3">
      <c r="A2913" s="195">
        <v>2912</v>
      </c>
      <c r="B2913" s="195">
        <v>446481</v>
      </c>
      <c r="C2913" s="195">
        <v>0.93021360620000004</v>
      </c>
      <c r="D2913" s="195">
        <v>2</v>
      </c>
      <c r="E2913" s="195">
        <v>583</v>
      </c>
      <c r="F2913" s="195" t="s">
        <v>267</v>
      </c>
      <c r="G2913" s="195" t="s">
        <v>388</v>
      </c>
      <c r="H2913" s="195">
        <v>575</v>
      </c>
      <c r="I2913" s="36" t="str">
        <f t="shared" si="45"/>
        <v>Rodriguez, Sean</v>
      </c>
    </row>
    <row r="2914" spans="1:9" x14ac:dyDescent="0.3">
      <c r="A2914" s="195">
        <v>2913</v>
      </c>
      <c r="B2914" s="195">
        <v>457787</v>
      </c>
      <c r="C2914" s="195">
        <v>0.87670930209999998</v>
      </c>
      <c r="D2914" s="195">
        <v>3</v>
      </c>
      <c r="E2914" s="195">
        <v>583</v>
      </c>
      <c r="F2914" s="195" t="s">
        <v>459</v>
      </c>
      <c r="G2914" s="195" t="s">
        <v>346</v>
      </c>
      <c r="H2914" s="195">
        <v>204</v>
      </c>
      <c r="I2914" s="36" t="str">
        <f t="shared" si="45"/>
        <v>Espinosa, Danny</v>
      </c>
    </row>
    <row r="2915" spans="1:9" x14ac:dyDescent="0.3">
      <c r="A2915" s="195">
        <v>2914</v>
      </c>
      <c r="B2915" s="195">
        <v>475247</v>
      </c>
      <c r="C2915" s="195">
        <v>0.84938310669999995</v>
      </c>
      <c r="D2915" s="195">
        <v>4</v>
      </c>
      <c r="E2915" s="195">
        <v>583</v>
      </c>
      <c r="F2915" s="195" t="s">
        <v>876</v>
      </c>
      <c r="G2915" s="195" t="s">
        <v>38</v>
      </c>
      <c r="H2915" s="195">
        <v>213</v>
      </c>
      <c r="I2915" s="36" t="str">
        <f t="shared" si="45"/>
        <v>Flaherty, Ryan</v>
      </c>
    </row>
    <row r="2916" spans="1:9" x14ac:dyDescent="0.3">
      <c r="A2916" s="195">
        <v>2915</v>
      </c>
      <c r="B2916" s="195">
        <v>543038</v>
      </c>
      <c r="C2916" s="195">
        <v>0.84893860789999998</v>
      </c>
      <c r="D2916" s="195">
        <v>5</v>
      </c>
      <c r="E2916" s="195">
        <v>583</v>
      </c>
      <c r="F2916" s="195" t="s">
        <v>1875</v>
      </c>
      <c r="G2916" s="195" t="s">
        <v>3915</v>
      </c>
      <c r="H2916" s="195">
        <v>134</v>
      </c>
      <c r="I2916" s="36" t="str">
        <f t="shared" si="45"/>
        <v>Coleman, Dusty</v>
      </c>
    </row>
    <row r="2917" spans="1:9" x14ac:dyDescent="0.3">
      <c r="A2917" s="195">
        <v>2916</v>
      </c>
      <c r="B2917" s="195">
        <v>451705</v>
      </c>
      <c r="C2917" s="195">
        <v>1</v>
      </c>
      <c r="D2917" s="195">
        <v>1</v>
      </c>
      <c r="E2917" s="195">
        <v>584</v>
      </c>
      <c r="F2917" s="195" t="s">
        <v>342</v>
      </c>
      <c r="G2917" s="195" t="s">
        <v>268</v>
      </c>
      <c r="H2917" s="195">
        <v>584</v>
      </c>
      <c r="I2917" s="36" t="str">
        <f t="shared" si="45"/>
        <v>Rosario, Alberto</v>
      </c>
    </row>
    <row r="2918" spans="1:9" x14ac:dyDescent="0.3">
      <c r="A2918" s="195">
        <v>2917</v>
      </c>
      <c r="B2918" s="195">
        <v>473724</v>
      </c>
      <c r="C2918" s="195">
        <v>0.89680650480000002</v>
      </c>
      <c r="D2918" s="195">
        <v>2</v>
      </c>
      <c r="E2918" s="195">
        <v>584</v>
      </c>
      <c r="F2918" s="195" t="s">
        <v>900</v>
      </c>
      <c r="G2918" s="195" t="s">
        <v>14</v>
      </c>
      <c r="H2918" s="195">
        <v>421</v>
      </c>
      <c r="I2918" s="36" t="str">
        <f t="shared" si="45"/>
        <v>McBride, Matt</v>
      </c>
    </row>
    <row r="2919" spans="1:9" x14ac:dyDescent="0.3">
      <c r="A2919" s="195">
        <v>2918</v>
      </c>
      <c r="B2919" s="195">
        <v>458582</v>
      </c>
      <c r="C2919" s="195">
        <v>0.89515679550000005</v>
      </c>
      <c r="D2919" s="195">
        <v>3</v>
      </c>
      <c r="E2919" s="195">
        <v>584</v>
      </c>
      <c r="F2919" s="195" t="s">
        <v>383</v>
      </c>
      <c r="G2919" s="195" t="s">
        <v>382</v>
      </c>
      <c r="H2919" s="195">
        <v>80</v>
      </c>
      <c r="I2919" s="36" t="str">
        <f t="shared" si="45"/>
        <v>Brignac, Reid</v>
      </c>
    </row>
    <row r="2920" spans="1:9" x14ac:dyDescent="0.3">
      <c r="A2920" s="195">
        <v>2919</v>
      </c>
      <c r="B2920" s="195">
        <v>457574</v>
      </c>
      <c r="C2920" s="195">
        <v>0.89283592830000003</v>
      </c>
      <c r="D2920" s="195">
        <v>4</v>
      </c>
      <c r="E2920" s="195">
        <v>584</v>
      </c>
      <c r="F2920" s="195" t="s">
        <v>453</v>
      </c>
      <c r="G2920" s="195" t="s">
        <v>42</v>
      </c>
      <c r="H2920" s="195">
        <v>484</v>
      </c>
      <c r="I2920" s="36" t="str">
        <f t="shared" si="45"/>
        <v>Pacheco, Jordan</v>
      </c>
    </row>
    <row r="2921" spans="1:9" x14ac:dyDescent="0.3">
      <c r="A2921" s="195">
        <v>2920</v>
      </c>
      <c r="B2921" s="195">
        <v>489365</v>
      </c>
      <c r="C2921" s="195">
        <v>0.85145051569999997</v>
      </c>
      <c r="D2921" s="195">
        <v>5</v>
      </c>
      <c r="E2921" s="195">
        <v>584</v>
      </c>
      <c r="F2921" s="195" t="s">
        <v>484</v>
      </c>
      <c r="G2921" s="195" t="s">
        <v>129</v>
      </c>
      <c r="H2921" s="195">
        <v>675</v>
      </c>
      <c r="I2921" s="36" t="str">
        <f t="shared" si="45"/>
        <v>Thole, Josh</v>
      </c>
    </row>
    <row r="2922" spans="1:9" x14ac:dyDescent="0.3">
      <c r="A2922" s="195">
        <v>2921</v>
      </c>
      <c r="B2922" s="195">
        <v>642708</v>
      </c>
      <c r="C2922" s="195">
        <v>1</v>
      </c>
      <c r="D2922" s="195">
        <v>1</v>
      </c>
      <c r="E2922" s="195">
        <v>585</v>
      </c>
      <c r="F2922" s="195" t="s">
        <v>342</v>
      </c>
      <c r="G2922" s="195" t="s">
        <v>6310</v>
      </c>
      <c r="H2922" s="195">
        <v>585</v>
      </c>
      <c r="I2922" s="36" t="str">
        <f t="shared" si="45"/>
        <v>Rosario, Amed</v>
      </c>
    </row>
    <row r="2923" spans="1:9" x14ac:dyDescent="0.3">
      <c r="A2923" s="195">
        <v>2922</v>
      </c>
      <c r="B2923" s="195">
        <v>620439</v>
      </c>
      <c r="C2923" s="195">
        <v>0.88395707379999999</v>
      </c>
      <c r="D2923" s="195">
        <v>2</v>
      </c>
      <c r="E2923" s="195">
        <v>585</v>
      </c>
      <c r="F2923" s="195" t="s">
        <v>6585</v>
      </c>
      <c r="G2923" s="195" t="s">
        <v>125</v>
      </c>
      <c r="H2923" s="195">
        <v>47</v>
      </c>
      <c r="I2923" s="36" t="str">
        <f t="shared" si="45"/>
        <v>Barreto, Franklin</v>
      </c>
    </row>
    <row r="2924" spans="1:9" x14ac:dyDescent="0.3">
      <c r="A2924" s="195">
        <v>2923</v>
      </c>
      <c r="B2924" s="195">
        <v>609275</v>
      </c>
      <c r="C2924" s="195">
        <v>0.84514819389999996</v>
      </c>
      <c r="D2924" s="195">
        <v>3</v>
      </c>
      <c r="E2924" s="195">
        <v>585</v>
      </c>
      <c r="F2924" s="195" t="s">
        <v>4610</v>
      </c>
      <c r="G2924" s="195" t="s">
        <v>279</v>
      </c>
      <c r="H2924" s="195">
        <v>438</v>
      </c>
      <c r="I2924" s="36" t="str">
        <f t="shared" si="45"/>
        <v>Mondesi, Raul</v>
      </c>
    </row>
    <row r="2925" spans="1:9" x14ac:dyDescent="0.3">
      <c r="A2925" s="195">
        <v>2924</v>
      </c>
      <c r="B2925" s="195">
        <v>593643</v>
      </c>
      <c r="C2925" s="195">
        <v>0.798284137</v>
      </c>
      <c r="D2925" s="195">
        <v>4</v>
      </c>
      <c r="E2925" s="195">
        <v>585</v>
      </c>
      <c r="F2925" s="195" t="s">
        <v>268</v>
      </c>
      <c r="G2925" s="195" t="s">
        <v>3858</v>
      </c>
      <c r="H2925" s="195">
        <v>10</v>
      </c>
      <c r="I2925" s="36" t="str">
        <f t="shared" si="45"/>
        <v>Alberto, Hanser</v>
      </c>
    </row>
    <row r="2926" spans="1:9" x14ac:dyDescent="0.3">
      <c r="A2926" s="195">
        <v>2925</v>
      </c>
      <c r="B2926" s="195">
        <v>542513</v>
      </c>
      <c r="C2926" s="195">
        <v>0.79107409630000003</v>
      </c>
      <c r="D2926" s="195">
        <v>5</v>
      </c>
      <c r="E2926" s="195">
        <v>585</v>
      </c>
      <c r="F2926" s="195" t="s">
        <v>2979</v>
      </c>
      <c r="G2926" s="195" t="s">
        <v>2980</v>
      </c>
      <c r="H2926" s="195">
        <v>673</v>
      </c>
      <c r="I2926" s="36" t="str">
        <f t="shared" si="45"/>
        <v>Telis, Tomas</v>
      </c>
    </row>
    <row r="2927" spans="1:9" x14ac:dyDescent="0.3">
      <c r="A2927" s="195">
        <v>2926</v>
      </c>
      <c r="B2927" s="195">
        <v>592696</v>
      </c>
      <c r="C2927" s="195">
        <v>1</v>
      </c>
      <c r="D2927" s="195">
        <v>1</v>
      </c>
      <c r="E2927" s="195">
        <v>586</v>
      </c>
      <c r="F2927" s="195" t="s">
        <v>342</v>
      </c>
      <c r="G2927" s="195" t="s">
        <v>3280</v>
      </c>
      <c r="H2927" s="195">
        <v>586</v>
      </c>
      <c r="I2927" s="36" t="str">
        <f t="shared" si="45"/>
        <v>Rosario, Eddie</v>
      </c>
    </row>
    <row r="2928" spans="1:9" x14ac:dyDescent="0.3">
      <c r="A2928" s="195">
        <v>2927</v>
      </c>
      <c r="B2928" s="195">
        <v>592206</v>
      </c>
      <c r="C2928" s="195">
        <v>0.91085984900000005</v>
      </c>
      <c r="D2928" s="195">
        <v>2</v>
      </c>
      <c r="E2928" s="195">
        <v>586</v>
      </c>
      <c r="F2928" s="195" t="s">
        <v>866</v>
      </c>
      <c r="G2928" s="195" t="s">
        <v>161</v>
      </c>
      <c r="H2928" s="195">
        <v>115</v>
      </c>
      <c r="I2928" s="36" t="str">
        <f t="shared" si="45"/>
        <v>Castellanos, Nick</v>
      </c>
    </row>
    <row r="2929" spans="1:9" x14ac:dyDescent="0.3">
      <c r="A2929" s="195">
        <v>2928</v>
      </c>
      <c r="B2929" s="195">
        <v>598265</v>
      </c>
      <c r="C2929" s="195">
        <v>0.87975690620000002</v>
      </c>
      <c r="D2929" s="195">
        <v>3</v>
      </c>
      <c r="E2929" s="195">
        <v>586</v>
      </c>
      <c r="F2929" s="195" t="s">
        <v>36</v>
      </c>
      <c r="G2929" s="195" t="s">
        <v>2538</v>
      </c>
      <c r="H2929" s="195">
        <v>74</v>
      </c>
      <c r="I2929" s="36" t="str">
        <f t="shared" si="45"/>
        <v>Bradley, Jackie</v>
      </c>
    </row>
    <row r="2930" spans="1:9" x14ac:dyDescent="0.3">
      <c r="A2930" s="195">
        <v>2929</v>
      </c>
      <c r="B2930" s="195">
        <v>518618</v>
      </c>
      <c r="C2930" s="195">
        <v>0.82678302800000003</v>
      </c>
      <c r="D2930" s="195">
        <v>4</v>
      </c>
      <c r="E2930" s="195">
        <v>586</v>
      </c>
      <c r="F2930" s="195" t="s">
        <v>2509</v>
      </c>
      <c r="G2930" s="195" t="s">
        <v>280</v>
      </c>
      <c r="H2930" s="195">
        <v>180</v>
      </c>
      <c r="I2930" s="36" t="str">
        <f t="shared" si="45"/>
        <v>Dietrich, Derek</v>
      </c>
    </row>
    <row r="2931" spans="1:9" x14ac:dyDescent="0.3">
      <c r="A2931" s="195">
        <v>2930</v>
      </c>
      <c r="B2931" s="195">
        <v>591741</v>
      </c>
      <c r="C2931" s="195">
        <v>0.81570451079999995</v>
      </c>
      <c r="D2931" s="195">
        <v>5</v>
      </c>
      <c r="E2931" s="195">
        <v>586</v>
      </c>
      <c r="F2931" s="195" t="s">
        <v>4496</v>
      </c>
      <c r="G2931" s="195" t="s">
        <v>15</v>
      </c>
      <c r="H2931" s="195">
        <v>481</v>
      </c>
      <c r="I2931" s="36" t="str">
        <f t="shared" si="45"/>
        <v>Osuna, Jose</v>
      </c>
    </row>
    <row r="2932" spans="1:9" x14ac:dyDescent="0.3">
      <c r="A2932" s="195">
        <v>2931</v>
      </c>
      <c r="B2932" s="195">
        <v>424325</v>
      </c>
      <c r="C2932" s="195">
        <v>1</v>
      </c>
      <c r="D2932" s="195">
        <v>1</v>
      </c>
      <c r="E2932" s="195">
        <v>587</v>
      </c>
      <c r="F2932" s="195" t="s">
        <v>206</v>
      </c>
      <c r="G2932" s="195" t="s">
        <v>210</v>
      </c>
      <c r="H2932" s="195">
        <v>587</v>
      </c>
      <c r="I2932" s="36" t="str">
        <f t="shared" si="45"/>
        <v>Ross, Dave</v>
      </c>
    </row>
    <row r="2933" spans="1:9" x14ac:dyDescent="0.3">
      <c r="A2933" s="195">
        <v>2932</v>
      </c>
      <c r="B2933" s="195">
        <v>121347</v>
      </c>
      <c r="C2933" s="195">
        <v>0.95763645799999997</v>
      </c>
      <c r="D2933" s="195">
        <v>2</v>
      </c>
      <c r="E2933" s="195">
        <v>587</v>
      </c>
      <c r="F2933" s="195" t="s">
        <v>267</v>
      </c>
      <c r="G2933" s="195" t="s">
        <v>122</v>
      </c>
      <c r="H2933" s="195">
        <v>574</v>
      </c>
      <c r="I2933" s="36" t="str">
        <f t="shared" si="45"/>
        <v>Rodriguez, Alex</v>
      </c>
    </row>
    <row r="2934" spans="1:9" x14ac:dyDescent="0.3">
      <c r="A2934" s="195">
        <v>2933</v>
      </c>
      <c r="B2934" s="195">
        <v>431151</v>
      </c>
      <c r="C2934" s="195">
        <v>0.95114404900000005</v>
      </c>
      <c r="D2934" s="195">
        <v>3</v>
      </c>
      <c r="E2934" s="195">
        <v>587</v>
      </c>
      <c r="F2934" s="195" t="s">
        <v>442</v>
      </c>
      <c r="G2934" s="195" t="s">
        <v>88</v>
      </c>
      <c r="H2934" s="195">
        <v>740</v>
      </c>
      <c r="I2934" s="36" t="str">
        <f t="shared" si="45"/>
        <v>Wright, David</v>
      </c>
    </row>
    <row r="2935" spans="1:9" x14ac:dyDescent="0.3">
      <c r="A2935" s="195">
        <v>2934</v>
      </c>
      <c r="B2935" s="195">
        <v>460269</v>
      </c>
      <c r="C2935" s="195">
        <v>0.94655536630000003</v>
      </c>
      <c r="D2935" s="195">
        <v>4</v>
      </c>
      <c r="E2935" s="195">
        <v>587</v>
      </c>
      <c r="F2935" s="195" t="s">
        <v>399</v>
      </c>
      <c r="G2935" s="195" t="s">
        <v>58</v>
      </c>
      <c r="H2935" s="195">
        <v>252</v>
      </c>
      <c r="I2935" s="36" t="str">
        <f t="shared" si="45"/>
        <v>Gimenez, Chris</v>
      </c>
    </row>
    <row r="2936" spans="1:9" x14ac:dyDescent="0.3">
      <c r="A2936" s="195">
        <v>2935</v>
      </c>
      <c r="B2936" s="195">
        <v>489232</v>
      </c>
      <c r="C2936" s="195">
        <v>0.93783276110000002</v>
      </c>
      <c r="D2936" s="195">
        <v>5</v>
      </c>
      <c r="E2936" s="195">
        <v>587</v>
      </c>
      <c r="F2936" s="195" t="s">
        <v>447</v>
      </c>
      <c r="G2936" s="195" t="s">
        <v>339</v>
      </c>
      <c r="H2936" s="195">
        <v>548</v>
      </c>
      <c r="I2936" s="36" t="str">
        <f t="shared" si="45"/>
        <v>Recker, Anthony</v>
      </c>
    </row>
    <row r="2937" spans="1:9" x14ac:dyDescent="0.3">
      <c r="A2937" s="195">
        <v>2936</v>
      </c>
      <c r="B2937" s="195">
        <v>607387</v>
      </c>
      <c r="C2937" s="195">
        <v>1</v>
      </c>
      <c r="D2937" s="195">
        <v>1</v>
      </c>
      <c r="E2937" s="195">
        <v>588</v>
      </c>
      <c r="F2937" s="195" t="s">
        <v>3013</v>
      </c>
      <c r="G2937" s="195" t="s">
        <v>38</v>
      </c>
      <c r="H2937" s="195">
        <v>588</v>
      </c>
      <c r="I2937" s="36" t="str">
        <f t="shared" si="45"/>
        <v>Rua, Ryan</v>
      </c>
    </row>
    <row r="2938" spans="1:9" x14ac:dyDescent="0.3">
      <c r="A2938" s="195">
        <v>2937</v>
      </c>
      <c r="B2938" s="195">
        <v>571553</v>
      </c>
      <c r="C2938" s="195">
        <v>0.87833404159999995</v>
      </c>
      <c r="D2938" s="195">
        <v>2</v>
      </c>
      <c r="E2938" s="195">
        <v>588</v>
      </c>
      <c r="F2938" s="195" t="s">
        <v>3911</v>
      </c>
      <c r="G2938" s="195" t="s">
        <v>3912</v>
      </c>
      <c r="H2938" s="195">
        <v>121</v>
      </c>
      <c r="I2938" s="36" t="str">
        <f t="shared" si="45"/>
        <v>Ceciliani, Darrell</v>
      </c>
    </row>
    <row r="2939" spans="1:9" x14ac:dyDescent="0.3">
      <c r="A2939" s="195">
        <v>2938</v>
      </c>
      <c r="B2939" s="195">
        <v>595025</v>
      </c>
      <c r="C2939" s="195">
        <v>0.85708939709999998</v>
      </c>
      <c r="D2939" s="195">
        <v>3</v>
      </c>
      <c r="E2939" s="195">
        <v>588</v>
      </c>
      <c r="F2939" s="195" t="s">
        <v>2156</v>
      </c>
      <c r="G2939" s="195" t="s">
        <v>896</v>
      </c>
      <c r="H2939" s="195">
        <v>723</v>
      </c>
      <c r="I2939" s="36" t="str">
        <f t="shared" si="45"/>
        <v>Walters, Zach</v>
      </c>
    </row>
    <row r="2940" spans="1:9" x14ac:dyDescent="0.3">
      <c r="A2940" s="195">
        <v>2939</v>
      </c>
      <c r="B2940" s="195">
        <v>572191</v>
      </c>
      <c r="C2940" s="195">
        <v>0.84564968600000001</v>
      </c>
      <c r="D2940" s="195">
        <v>4</v>
      </c>
      <c r="E2940" s="195">
        <v>588</v>
      </c>
      <c r="F2940" s="195" t="s">
        <v>227</v>
      </c>
      <c r="G2940" s="195" t="s">
        <v>34</v>
      </c>
      <c r="H2940" s="195">
        <v>670</v>
      </c>
      <c r="I2940" s="36" t="str">
        <f t="shared" si="45"/>
        <v>Taylor, Michael</v>
      </c>
    </row>
    <row r="2941" spans="1:9" x14ac:dyDescent="0.3">
      <c r="A2941" s="195">
        <v>2940</v>
      </c>
      <c r="B2941" s="195">
        <v>592731</v>
      </c>
      <c r="C2941" s="195">
        <v>0.84450046280000002</v>
      </c>
      <c r="D2941" s="195">
        <v>5</v>
      </c>
      <c r="E2941" s="195">
        <v>588</v>
      </c>
      <c r="F2941" s="195" t="s">
        <v>4857</v>
      </c>
      <c r="G2941" s="195" t="s">
        <v>400</v>
      </c>
      <c r="H2941" s="195">
        <v>622</v>
      </c>
      <c r="I2941" s="36" t="str">
        <f t="shared" si="45"/>
        <v>Selsky, Steve</v>
      </c>
    </row>
    <row r="2942" spans="1:9" x14ac:dyDescent="0.3">
      <c r="A2942" s="195">
        <v>2941</v>
      </c>
      <c r="B2942" s="195">
        <v>573131</v>
      </c>
      <c r="C2942" s="195">
        <v>1</v>
      </c>
      <c r="D2942" s="195">
        <v>1</v>
      </c>
      <c r="E2942" s="195">
        <v>589</v>
      </c>
      <c r="F2942" s="195" t="s">
        <v>969</v>
      </c>
      <c r="G2942" s="195" t="s">
        <v>166</v>
      </c>
      <c r="H2942" s="195">
        <v>589</v>
      </c>
      <c r="I2942" s="36" t="str">
        <f t="shared" si="45"/>
        <v>Ruf, Darin</v>
      </c>
    </row>
    <row r="2943" spans="1:9" x14ac:dyDescent="0.3">
      <c r="A2943" s="195">
        <v>2942</v>
      </c>
      <c r="B2943" s="195">
        <v>429711</v>
      </c>
      <c r="C2943" s="195">
        <v>0.83823490990000005</v>
      </c>
      <c r="D2943" s="195">
        <v>2</v>
      </c>
      <c r="E2943" s="195">
        <v>589</v>
      </c>
      <c r="F2943" s="195" t="s">
        <v>126</v>
      </c>
      <c r="G2943" s="195" t="s">
        <v>125</v>
      </c>
      <c r="H2943" s="195">
        <v>280</v>
      </c>
      <c r="I2943" s="36" t="str">
        <f t="shared" si="45"/>
        <v>Gutierrez, Franklin</v>
      </c>
    </row>
    <row r="2944" spans="1:9" x14ac:dyDescent="0.3">
      <c r="A2944" s="195">
        <v>2943</v>
      </c>
      <c r="B2944" s="195">
        <v>493193</v>
      </c>
      <c r="C2944" s="195">
        <v>0.82326810039999998</v>
      </c>
      <c r="D2944" s="195">
        <v>3</v>
      </c>
      <c r="E2944" s="195">
        <v>589</v>
      </c>
      <c r="F2944" s="195" t="s">
        <v>157</v>
      </c>
      <c r="G2944" s="195" t="s">
        <v>5223</v>
      </c>
      <c r="H2944" s="195">
        <v>377</v>
      </c>
      <c r="I2944" s="36" t="str">
        <f t="shared" si="45"/>
        <v>Lee, Dae-ho</v>
      </c>
    </row>
    <row r="2945" spans="1:9" x14ac:dyDescent="0.3">
      <c r="A2945" s="195">
        <v>2944</v>
      </c>
      <c r="B2945" s="195">
        <v>425796</v>
      </c>
      <c r="C2945" s="195">
        <v>0.81124621109999995</v>
      </c>
      <c r="D2945" s="195">
        <v>4</v>
      </c>
      <c r="E2945" s="195">
        <v>589</v>
      </c>
      <c r="F2945" s="195" t="s">
        <v>110</v>
      </c>
      <c r="G2945" s="195" t="s">
        <v>109</v>
      </c>
      <c r="H2945" s="195">
        <v>222</v>
      </c>
      <c r="I2945" s="36" t="str">
        <f t="shared" si="45"/>
        <v>Francoeur, Jeff</v>
      </c>
    </row>
    <row r="2946" spans="1:9" x14ac:dyDescent="0.3">
      <c r="A2946" s="195">
        <v>2945</v>
      </c>
      <c r="B2946" s="195">
        <v>506747</v>
      </c>
      <c r="C2946" s="195">
        <v>0.8030216631</v>
      </c>
      <c r="D2946" s="195">
        <v>5</v>
      </c>
      <c r="E2946" s="195">
        <v>589</v>
      </c>
      <c r="F2946" s="195" t="s">
        <v>352</v>
      </c>
      <c r="G2946" s="195" t="s">
        <v>108</v>
      </c>
      <c r="H2946" s="195">
        <v>499</v>
      </c>
      <c r="I2946" s="36" t="str">
        <f t="shared" si="45"/>
        <v>Pena, Francisco</v>
      </c>
    </row>
    <row r="2947" spans="1:9" x14ac:dyDescent="0.3">
      <c r="A2947" s="195">
        <v>2946</v>
      </c>
      <c r="B2947" s="195">
        <v>448605</v>
      </c>
      <c r="C2947" s="195">
        <v>1</v>
      </c>
      <c r="D2947" s="195">
        <v>1</v>
      </c>
      <c r="E2947" s="195">
        <v>590</v>
      </c>
      <c r="F2947" s="195" t="s">
        <v>207</v>
      </c>
      <c r="G2947" s="195" t="s">
        <v>63</v>
      </c>
      <c r="H2947" s="195">
        <v>590</v>
      </c>
      <c r="I2947" s="36" t="str">
        <f t="shared" ref="I2947:I3010" si="46">F2947&amp;", "&amp;G2947</f>
        <v>Ruggiano, Justin</v>
      </c>
    </row>
    <row r="2948" spans="1:9" x14ac:dyDescent="0.3">
      <c r="A2948" s="195">
        <v>2947</v>
      </c>
      <c r="B2948" s="195">
        <v>407781</v>
      </c>
      <c r="C2948" s="195">
        <v>0.93781243110000001</v>
      </c>
      <c r="D2948" s="195">
        <v>2</v>
      </c>
      <c r="E2948" s="195">
        <v>590</v>
      </c>
      <c r="F2948" s="195" t="s">
        <v>46</v>
      </c>
      <c r="G2948" s="195" t="s">
        <v>45</v>
      </c>
      <c r="H2948" s="195">
        <v>95</v>
      </c>
      <c r="I2948" s="36" t="str">
        <f t="shared" si="46"/>
        <v>Byrd, Marlon</v>
      </c>
    </row>
    <row r="2949" spans="1:9" x14ac:dyDescent="0.3">
      <c r="A2949" s="195">
        <v>2948</v>
      </c>
      <c r="B2949" s="195">
        <v>434604</v>
      </c>
      <c r="C2949" s="195">
        <v>0.92845072660000005</v>
      </c>
      <c r="D2949" s="195">
        <v>3</v>
      </c>
      <c r="E2949" s="195">
        <v>590</v>
      </c>
      <c r="F2949" s="195" t="s">
        <v>392</v>
      </c>
      <c r="G2949" s="195" t="s">
        <v>221</v>
      </c>
      <c r="H2949" s="195">
        <v>447</v>
      </c>
      <c r="I2949" s="36" t="str">
        <f t="shared" si="46"/>
        <v>Morse, Mike</v>
      </c>
    </row>
    <row r="2950" spans="1:9" x14ac:dyDescent="0.3">
      <c r="A2950" s="195">
        <v>2949</v>
      </c>
      <c r="B2950" s="195">
        <v>430001</v>
      </c>
      <c r="C2950" s="195">
        <v>0.91625717360000003</v>
      </c>
      <c r="D2950" s="195">
        <v>4</v>
      </c>
      <c r="E2950" s="195">
        <v>590</v>
      </c>
      <c r="F2950" s="195" t="s">
        <v>318</v>
      </c>
      <c r="G2950" s="195" t="s">
        <v>317</v>
      </c>
      <c r="H2950" s="195">
        <v>726</v>
      </c>
      <c r="I2950" s="36" t="str">
        <f t="shared" si="46"/>
        <v>Weeks, Rickie</v>
      </c>
    </row>
    <row r="2951" spans="1:9" x14ac:dyDescent="0.3">
      <c r="A2951" s="195">
        <v>2950</v>
      </c>
      <c r="B2951" s="195">
        <v>503351</v>
      </c>
      <c r="C2951" s="195">
        <v>0.915718052</v>
      </c>
      <c r="D2951" s="195">
        <v>5</v>
      </c>
      <c r="E2951" s="195">
        <v>590</v>
      </c>
      <c r="F2951" s="195" t="s">
        <v>5093</v>
      </c>
      <c r="G2951" s="195" t="s">
        <v>89</v>
      </c>
      <c r="H2951" s="195">
        <v>372</v>
      </c>
      <c r="I2951" s="36" t="str">
        <f t="shared" si="46"/>
        <v>Lalli, Blake</v>
      </c>
    </row>
    <row r="2952" spans="1:9" x14ac:dyDescent="0.3">
      <c r="A2952" s="195">
        <v>2951</v>
      </c>
      <c r="B2952" s="195">
        <v>434563</v>
      </c>
      <c r="C2952" s="195">
        <v>1</v>
      </c>
      <c r="D2952" s="195">
        <v>1</v>
      </c>
      <c r="E2952" s="195">
        <v>591</v>
      </c>
      <c r="F2952" s="195" t="s">
        <v>329</v>
      </c>
      <c r="G2952" s="195" t="s">
        <v>20</v>
      </c>
      <c r="H2952" s="195">
        <v>591</v>
      </c>
      <c r="I2952" s="36" t="str">
        <f t="shared" si="46"/>
        <v>Ruiz, Carlos</v>
      </c>
    </row>
    <row r="2953" spans="1:9" x14ac:dyDescent="0.3">
      <c r="A2953" s="195">
        <v>2952</v>
      </c>
      <c r="B2953" s="195">
        <v>400085</v>
      </c>
      <c r="C2953" s="195">
        <v>0.94866772519999998</v>
      </c>
      <c r="D2953" s="195">
        <v>2</v>
      </c>
      <c r="E2953" s="195">
        <v>591</v>
      </c>
      <c r="F2953" s="195" t="s">
        <v>226</v>
      </c>
      <c r="G2953" s="195" t="s">
        <v>225</v>
      </c>
      <c r="H2953" s="195">
        <v>661</v>
      </c>
      <c r="I2953" s="36" t="str">
        <f t="shared" si="46"/>
        <v>Suzuki, Ichiro</v>
      </c>
    </row>
    <row r="2954" spans="1:9" x14ac:dyDescent="0.3">
      <c r="A2954" s="195">
        <v>2953</v>
      </c>
      <c r="B2954" s="195">
        <v>454560</v>
      </c>
      <c r="C2954" s="195">
        <v>0.94865048240000005</v>
      </c>
      <c r="D2954" s="195">
        <v>3</v>
      </c>
      <c r="E2954" s="195">
        <v>591</v>
      </c>
      <c r="F2954" s="195" t="s">
        <v>416</v>
      </c>
      <c r="G2954" s="195" t="s">
        <v>269</v>
      </c>
      <c r="H2954" s="195">
        <v>195</v>
      </c>
      <c r="I2954" s="36" t="str">
        <f t="shared" si="46"/>
        <v>Ellis, A.J.</v>
      </c>
    </row>
    <row r="2955" spans="1:9" x14ac:dyDescent="0.3">
      <c r="A2955" s="195">
        <v>2954</v>
      </c>
      <c r="B2955" s="195">
        <v>537953</v>
      </c>
      <c r="C2955" s="195">
        <v>0.92696149569999997</v>
      </c>
      <c r="D2955" s="195">
        <v>4</v>
      </c>
      <c r="E2955" s="195">
        <v>591</v>
      </c>
      <c r="F2955" s="195" t="s">
        <v>183</v>
      </c>
      <c r="G2955" s="195" t="s">
        <v>182</v>
      </c>
      <c r="H2955" s="195">
        <v>460</v>
      </c>
      <c r="I2955" s="36" t="str">
        <f t="shared" si="46"/>
        <v>Nava, Daniel</v>
      </c>
    </row>
    <row r="2956" spans="1:9" x14ac:dyDescent="0.3">
      <c r="A2956" s="195">
        <v>2955</v>
      </c>
      <c r="B2956" s="195">
        <v>452672</v>
      </c>
      <c r="C2956" s="195">
        <v>0.91715858900000002</v>
      </c>
      <c r="D2956" s="195">
        <v>5</v>
      </c>
      <c r="E2956" s="195">
        <v>591</v>
      </c>
      <c r="F2956" s="195" t="s">
        <v>288</v>
      </c>
      <c r="G2956" s="195" t="s">
        <v>38</v>
      </c>
      <c r="H2956" s="195">
        <v>284</v>
      </c>
      <c r="I2956" s="36" t="str">
        <f t="shared" si="46"/>
        <v>Hanigan, Ryan</v>
      </c>
    </row>
    <row r="2957" spans="1:9" x14ac:dyDescent="0.3">
      <c r="A2957" s="195">
        <v>2956</v>
      </c>
      <c r="B2957" s="195">
        <v>547004</v>
      </c>
      <c r="C2957" s="195">
        <v>1</v>
      </c>
      <c r="D2957" s="195">
        <v>1</v>
      </c>
      <c r="E2957" s="195">
        <v>592</v>
      </c>
      <c r="F2957" s="195" t="s">
        <v>329</v>
      </c>
      <c r="G2957" s="195" t="s">
        <v>6513</v>
      </c>
      <c r="H2957" s="195">
        <v>592</v>
      </c>
      <c r="I2957" s="36" t="str">
        <f t="shared" si="46"/>
        <v>Ruiz, Rio</v>
      </c>
    </row>
    <row r="2958" spans="1:9" x14ac:dyDescent="0.3">
      <c r="A2958" s="195">
        <v>2957</v>
      </c>
      <c r="B2958" s="195">
        <v>641857</v>
      </c>
      <c r="C2958" s="195">
        <v>0.89265785549999999</v>
      </c>
      <c r="D2958" s="195">
        <v>2</v>
      </c>
      <c r="E2958" s="195">
        <v>592</v>
      </c>
      <c r="F2958" s="195" t="s">
        <v>6510</v>
      </c>
      <c r="G2958" s="195" t="s">
        <v>38</v>
      </c>
      <c r="H2958" s="195">
        <v>426</v>
      </c>
      <c r="I2958" s="36" t="str">
        <f t="shared" si="46"/>
        <v>McMahon, Ryan</v>
      </c>
    </row>
    <row r="2959" spans="1:9" x14ac:dyDescent="0.3">
      <c r="A2959" s="195">
        <v>2958</v>
      </c>
      <c r="B2959" s="195">
        <v>660162</v>
      </c>
      <c r="C2959" s="195">
        <v>0.8420692353</v>
      </c>
      <c r="D2959" s="195">
        <v>3</v>
      </c>
      <c r="E2959" s="195">
        <v>592</v>
      </c>
      <c r="F2959" s="195" t="s">
        <v>4631</v>
      </c>
      <c r="G2959" s="195" t="s">
        <v>4632</v>
      </c>
      <c r="H2959" s="195">
        <v>436</v>
      </c>
      <c r="I2959" s="36" t="str">
        <f t="shared" si="46"/>
        <v>Moncada, Yoan</v>
      </c>
    </row>
    <row r="2960" spans="1:9" x14ac:dyDescent="0.3">
      <c r="A2960" s="195">
        <v>2959</v>
      </c>
      <c r="B2960" s="195">
        <v>642336</v>
      </c>
      <c r="C2960" s="195">
        <v>0.83200386609999999</v>
      </c>
      <c r="D2960" s="195">
        <v>4</v>
      </c>
      <c r="E2960" s="195">
        <v>592</v>
      </c>
      <c r="F2960" s="195" t="s">
        <v>1887</v>
      </c>
      <c r="G2960" s="195" t="s">
        <v>108</v>
      </c>
      <c r="H2960" s="195">
        <v>428</v>
      </c>
      <c r="I2960" s="36" t="str">
        <f t="shared" si="46"/>
        <v>Mejia, Francisco</v>
      </c>
    </row>
    <row r="2961" spans="1:9" x14ac:dyDescent="0.3">
      <c r="A2961" s="195">
        <v>2960</v>
      </c>
      <c r="B2961" s="195">
        <v>657077</v>
      </c>
      <c r="C2961" s="195">
        <v>0.80096826160000001</v>
      </c>
      <c r="D2961" s="195">
        <v>5</v>
      </c>
      <c r="E2961" s="195">
        <v>592</v>
      </c>
      <c r="F2961" s="195" t="s">
        <v>6414</v>
      </c>
      <c r="G2961" s="195" t="s">
        <v>122</v>
      </c>
      <c r="H2961" s="195">
        <v>708</v>
      </c>
      <c r="I2961" s="36" t="str">
        <f t="shared" si="46"/>
        <v>Verdugo, Alex</v>
      </c>
    </row>
    <row r="2962" spans="1:9" x14ac:dyDescent="0.3">
      <c r="A2962" s="195">
        <v>2961</v>
      </c>
      <c r="B2962" s="195">
        <v>519237</v>
      </c>
      <c r="C2962" s="195">
        <v>1</v>
      </c>
      <c r="D2962" s="195">
        <v>1</v>
      </c>
      <c r="E2962" s="195">
        <v>593</v>
      </c>
      <c r="F2962" s="195" t="s">
        <v>2677</v>
      </c>
      <c r="G2962" s="195" t="s">
        <v>170</v>
      </c>
      <c r="H2962" s="195">
        <v>593</v>
      </c>
      <c r="I2962" s="36" t="str">
        <f t="shared" si="46"/>
        <v>Rupp, Cameron</v>
      </c>
    </row>
    <row r="2963" spans="1:9" x14ac:dyDescent="0.3">
      <c r="A2963" s="195">
        <v>2962</v>
      </c>
      <c r="B2963" s="195">
        <v>543228</v>
      </c>
      <c r="C2963" s="195">
        <v>0.95610709780000003</v>
      </c>
      <c r="D2963" s="195">
        <v>2</v>
      </c>
      <c r="E2963" s="195">
        <v>593</v>
      </c>
      <c r="F2963" s="195" t="s">
        <v>119</v>
      </c>
      <c r="G2963" s="195" t="s">
        <v>951</v>
      </c>
      <c r="H2963" s="195">
        <v>256</v>
      </c>
      <c r="I2963" s="36" t="str">
        <f t="shared" si="46"/>
        <v>Gomes, Yan</v>
      </c>
    </row>
    <row r="2964" spans="1:9" x14ac:dyDescent="0.3">
      <c r="A2964" s="195">
        <v>2963</v>
      </c>
      <c r="B2964" s="195">
        <v>572287</v>
      </c>
      <c r="C2964" s="195">
        <v>0.93027185160000003</v>
      </c>
      <c r="D2964" s="195">
        <v>3</v>
      </c>
      <c r="E2964" s="195">
        <v>593</v>
      </c>
      <c r="F2964" s="195" t="s">
        <v>2526</v>
      </c>
      <c r="G2964" s="195" t="s">
        <v>221</v>
      </c>
      <c r="H2964" s="195">
        <v>749</v>
      </c>
      <c r="I2964" s="36" t="str">
        <f t="shared" si="46"/>
        <v>Zunino, Mike</v>
      </c>
    </row>
    <row r="2965" spans="1:9" x14ac:dyDescent="0.3">
      <c r="A2965" s="195">
        <v>2964</v>
      </c>
      <c r="B2965" s="195">
        <v>519083</v>
      </c>
      <c r="C2965" s="195">
        <v>0.89699082549999998</v>
      </c>
      <c r="D2965" s="195">
        <v>4</v>
      </c>
      <c r="E2965" s="195">
        <v>593</v>
      </c>
      <c r="F2965" s="195" t="s">
        <v>908</v>
      </c>
      <c r="G2965" s="195" t="s">
        <v>280</v>
      </c>
      <c r="H2965" s="195">
        <v>470</v>
      </c>
      <c r="I2965" s="36" t="str">
        <f t="shared" si="46"/>
        <v>Norris, Derek</v>
      </c>
    </row>
    <row r="2966" spans="1:9" x14ac:dyDescent="0.3">
      <c r="A2966" s="195">
        <v>2965</v>
      </c>
      <c r="B2966" s="195">
        <v>571602</v>
      </c>
      <c r="C2966" s="195">
        <v>0.88414383029999999</v>
      </c>
      <c r="D2966" s="195">
        <v>5</v>
      </c>
      <c r="E2966" s="195">
        <v>593</v>
      </c>
      <c r="F2966" s="195" t="s">
        <v>4628</v>
      </c>
      <c r="G2966" s="195" t="s">
        <v>14</v>
      </c>
      <c r="H2966" s="195">
        <v>158</v>
      </c>
      <c r="I2966" s="36" t="str">
        <f t="shared" si="46"/>
        <v>Davidson, Matt</v>
      </c>
    </row>
    <row r="2967" spans="1:9" x14ac:dyDescent="0.3">
      <c r="A2967" s="195">
        <v>2966</v>
      </c>
      <c r="B2967" s="195">
        <v>608365</v>
      </c>
      <c r="C2967" s="195">
        <v>1</v>
      </c>
      <c r="D2967" s="195">
        <v>1</v>
      </c>
      <c r="E2967" s="195">
        <v>594</v>
      </c>
      <c r="F2967" s="195" t="s">
        <v>282</v>
      </c>
      <c r="G2967" s="195" t="s">
        <v>2204</v>
      </c>
      <c r="H2967" s="195">
        <v>594</v>
      </c>
      <c r="I2967" s="36" t="str">
        <f t="shared" si="46"/>
        <v>Russell, Addison</v>
      </c>
    </row>
    <row r="2968" spans="1:9" x14ac:dyDescent="0.3">
      <c r="A2968" s="195">
        <v>2967</v>
      </c>
      <c r="B2968" s="195">
        <v>571771</v>
      </c>
      <c r="C2968" s="195">
        <v>0.90991376729999995</v>
      </c>
      <c r="D2968" s="195">
        <v>2</v>
      </c>
      <c r="E2968" s="195">
        <v>594</v>
      </c>
      <c r="F2968" s="195" t="s">
        <v>286</v>
      </c>
      <c r="G2968" s="195" t="s">
        <v>3005</v>
      </c>
      <c r="H2968" s="195">
        <v>301</v>
      </c>
      <c r="I2968" s="36" t="str">
        <f t="shared" si="46"/>
        <v>Hernandez, Enrique</v>
      </c>
    </row>
    <row r="2969" spans="1:9" x14ac:dyDescent="0.3">
      <c r="A2969" s="195">
        <v>2968</v>
      </c>
      <c r="B2969" s="195">
        <v>543760</v>
      </c>
      <c r="C2969" s="195">
        <v>0.87651936720000001</v>
      </c>
      <c r="D2969" s="195">
        <v>3</v>
      </c>
      <c r="E2969" s="195">
        <v>594</v>
      </c>
      <c r="F2969" s="195" t="s">
        <v>2742</v>
      </c>
      <c r="G2969" s="195" t="s">
        <v>314</v>
      </c>
      <c r="H2969" s="195">
        <v>623</v>
      </c>
      <c r="I2969" s="36" t="str">
        <f t="shared" si="46"/>
        <v>Semien, Marcus</v>
      </c>
    </row>
    <row r="2970" spans="1:9" x14ac:dyDescent="0.3">
      <c r="A2970" s="195">
        <v>2969</v>
      </c>
      <c r="B2970" s="195">
        <v>621020</v>
      </c>
      <c r="C2970" s="195">
        <v>0.82207773090000003</v>
      </c>
      <c r="D2970" s="195">
        <v>4</v>
      </c>
      <c r="E2970" s="195">
        <v>594</v>
      </c>
      <c r="F2970" s="195" t="s">
        <v>4583</v>
      </c>
      <c r="G2970" s="195" t="s">
        <v>4584</v>
      </c>
      <c r="H2970" s="195">
        <v>663</v>
      </c>
      <c r="I2970" s="36" t="str">
        <f t="shared" si="46"/>
        <v>Swanson, Dansby</v>
      </c>
    </row>
    <row r="2971" spans="1:9" x14ac:dyDescent="0.3">
      <c r="A2971" s="195">
        <v>2970</v>
      </c>
      <c r="B2971" s="195">
        <v>621035</v>
      </c>
      <c r="C2971" s="195">
        <v>0.79814766530000003</v>
      </c>
      <c r="D2971" s="195">
        <v>5</v>
      </c>
      <c r="E2971" s="195">
        <v>594</v>
      </c>
      <c r="F2971" s="195" t="s">
        <v>227</v>
      </c>
      <c r="G2971" s="195" t="s">
        <v>58</v>
      </c>
      <c r="H2971" s="195">
        <v>669</v>
      </c>
      <c r="I2971" s="36" t="str">
        <f t="shared" si="46"/>
        <v>Taylor, Chris</v>
      </c>
    </row>
    <row r="2972" spans="1:9" x14ac:dyDescent="0.3">
      <c r="A2972" s="195">
        <v>2971</v>
      </c>
      <c r="B2972" s="195">
        <v>592710</v>
      </c>
      <c r="C2972" s="195">
        <v>1</v>
      </c>
      <c r="D2972" s="195">
        <v>1</v>
      </c>
      <c r="E2972" s="195">
        <v>595</v>
      </c>
      <c r="F2972" s="195" t="s">
        <v>970</v>
      </c>
      <c r="G2972" s="195" t="s">
        <v>129</v>
      </c>
      <c r="H2972" s="195">
        <v>595</v>
      </c>
      <c r="I2972" s="36" t="str">
        <f t="shared" si="46"/>
        <v>Rutledge, Josh</v>
      </c>
    </row>
    <row r="2973" spans="1:9" x14ac:dyDescent="0.3">
      <c r="A2973" s="195">
        <v>2972</v>
      </c>
      <c r="B2973" s="195">
        <v>571657</v>
      </c>
      <c r="C2973" s="195">
        <v>0.91370804829999996</v>
      </c>
      <c r="D2973" s="195">
        <v>2</v>
      </c>
      <c r="E2973" s="195">
        <v>595</v>
      </c>
      <c r="F2973" s="195" t="s">
        <v>3310</v>
      </c>
      <c r="G2973" s="195" t="s">
        <v>29</v>
      </c>
      <c r="H2973" s="195">
        <v>207</v>
      </c>
      <c r="I2973" s="36" t="str">
        <f t="shared" si="46"/>
        <v>Farmer, Kyle</v>
      </c>
    </row>
    <row r="2974" spans="1:9" x14ac:dyDescent="0.3">
      <c r="A2974" s="195">
        <v>2973</v>
      </c>
      <c r="B2974" s="195">
        <v>488681</v>
      </c>
      <c r="C2974" s="195">
        <v>0.85943338349999998</v>
      </c>
      <c r="D2974" s="195">
        <v>3</v>
      </c>
      <c r="E2974" s="195">
        <v>595</v>
      </c>
      <c r="F2974" s="195" t="s">
        <v>864</v>
      </c>
      <c r="G2974" s="195" t="s">
        <v>18</v>
      </c>
      <c r="H2974" s="195">
        <v>44</v>
      </c>
      <c r="I2974" s="36" t="str">
        <f t="shared" si="46"/>
        <v>Barnes, Brandon</v>
      </c>
    </row>
    <row r="2975" spans="1:9" x14ac:dyDescent="0.3">
      <c r="A2975" s="195">
        <v>2974</v>
      </c>
      <c r="B2975" s="195">
        <v>519037</v>
      </c>
      <c r="C2975" s="195">
        <v>0.82767456309999998</v>
      </c>
      <c r="D2975" s="195">
        <v>4</v>
      </c>
      <c r="E2975" s="195">
        <v>595</v>
      </c>
      <c r="F2975" s="195" t="s">
        <v>6454</v>
      </c>
      <c r="G2975" s="195" t="s">
        <v>20</v>
      </c>
      <c r="H2975" s="195">
        <v>437</v>
      </c>
      <c r="I2975" s="36" t="str">
        <f t="shared" si="46"/>
        <v>Moncrief, Carlos</v>
      </c>
    </row>
    <row r="2976" spans="1:9" x14ac:dyDescent="0.3">
      <c r="A2976" s="195">
        <v>2975</v>
      </c>
      <c r="B2976" s="195">
        <v>451089</v>
      </c>
      <c r="C2976" s="195">
        <v>0.8266306779</v>
      </c>
      <c r="D2976" s="195">
        <v>5</v>
      </c>
      <c r="E2976" s="195">
        <v>595</v>
      </c>
      <c r="F2976" s="195" t="s">
        <v>2753</v>
      </c>
      <c r="G2976" s="195" t="s">
        <v>203</v>
      </c>
      <c r="H2976" s="195">
        <v>514</v>
      </c>
      <c r="I2976" s="36" t="str">
        <f t="shared" si="46"/>
        <v>Peterson, Shane</v>
      </c>
    </row>
    <row r="2977" spans="1:9" x14ac:dyDescent="0.3">
      <c r="A2977" s="195">
        <v>2976</v>
      </c>
      <c r="B2977" s="195">
        <v>453895</v>
      </c>
      <c r="C2977" s="195">
        <v>1</v>
      </c>
      <c r="D2977" s="195">
        <v>1</v>
      </c>
      <c r="E2977" s="195">
        <v>596</v>
      </c>
      <c r="F2977" s="195" t="s">
        <v>38</v>
      </c>
      <c r="G2977" s="195" t="s">
        <v>466</v>
      </c>
      <c r="H2977" s="195">
        <v>596</v>
      </c>
      <c r="I2977" s="36" t="str">
        <f t="shared" si="46"/>
        <v>Ryan, Brendan</v>
      </c>
    </row>
    <row r="2978" spans="1:9" x14ac:dyDescent="0.3">
      <c r="A2978" s="195">
        <v>2977</v>
      </c>
      <c r="B2978" s="195">
        <v>457926</v>
      </c>
      <c r="C2978" s="195">
        <v>0.93552480410000005</v>
      </c>
      <c r="D2978" s="195">
        <v>2</v>
      </c>
      <c r="E2978" s="195">
        <v>596</v>
      </c>
      <c r="F2978" s="195" t="s">
        <v>423</v>
      </c>
      <c r="G2978" s="195" t="s">
        <v>277</v>
      </c>
      <c r="H2978" s="195">
        <v>333</v>
      </c>
      <c r="I2978" s="36" t="str">
        <f t="shared" si="46"/>
        <v>Janish, Paul</v>
      </c>
    </row>
    <row r="2979" spans="1:9" x14ac:dyDescent="0.3">
      <c r="A2979" s="195">
        <v>2978</v>
      </c>
      <c r="B2979" s="195">
        <v>463610</v>
      </c>
      <c r="C2979" s="195">
        <v>0.93299103969999997</v>
      </c>
      <c r="D2979" s="195">
        <v>3</v>
      </c>
      <c r="E2979" s="195">
        <v>596</v>
      </c>
      <c r="F2979" s="195" t="s">
        <v>2250</v>
      </c>
      <c r="G2979" s="195" t="s">
        <v>3019</v>
      </c>
      <c r="H2979" s="195">
        <v>515</v>
      </c>
      <c r="I2979" s="36" t="str">
        <f t="shared" si="46"/>
        <v>Petit, Gregorio</v>
      </c>
    </row>
    <row r="2980" spans="1:9" x14ac:dyDescent="0.3">
      <c r="A2980" s="195">
        <v>2979</v>
      </c>
      <c r="B2980" s="195">
        <v>492841</v>
      </c>
      <c r="C2980" s="195">
        <v>0.93159472889999995</v>
      </c>
      <c r="D2980" s="195">
        <v>4</v>
      </c>
      <c r="E2980" s="195">
        <v>596</v>
      </c>
      <c r="F2980" s="195" t="s">
        <v>164</v>
      </c>
      <c r="G2980" s="195" t="s">
        <v>34</v>
      </c>
      <c r="H2980" s="195">
        <v>412</v>
      </c>
      <c r="I2980" s="36" t="str">
        <f t="shared" si="46"/>
        <v>Martinez, Michael</v>
      </c>
    </row>
    <row r="2981" spans="1:9" x14ac:dyDescent="0.3">
      <c r="A2981" s="195">
        <v>2980</v>
      </c>
      <c r="B2981" s="195">
        <v>460060</v>
      </c>
      <c r="C2981" s="195">
        <v>0.92731542420000002</v>
      </c>
      <c r="D2981" s="195">
        <v>5</v>
      </c>
      <c r="E2981" s="195">
        <v>596</v>
      </c>
      <c r="F2981" s="195" t="s">
        <v>499</v>
      </c>
      <c r="G2981" s="195" t="s">
        <v>498</v>
      </c>
      <c r="H2981" s="195">
        <v>502</v>
      </c>
      <c r="I2981" s="36" t="str">
        <f t="shared" si="46"/>
        <v>Pennington, Cliff</v>
      </c>
    </row>
    <row r="2982" spans="1:9" x14ac:dyDescent="0.3">
      <c r="A2982" s="195">
        <v>2981</v>
      </c>
      <c r="B2982" s="195">
        <v>573135</v>
      </c>
      <c r="C2982" s="195">
        <v>1</v>
      </c>
      <c r="D2982" s="195">
        <v>1</v>
      </c>
      <c r="E2982" s="195">
        <v>597</v>
      </c>
      <c r="F2982" s="195" t="s">
        <v>4071</v>
      </c>
      <c r="G2982" s="195" t="s">
        <v>67</v>
      </c>
      <c r="H2982" s="195">
        <v>597</v>
      </c>
      <c r="I2982" s="36" t="str">
        <f t="shared" si="46"/>
        <v>Saladino, Tyler</v>
      </c>
    </row>
    <row r="2983" spans="1:9" x14ac:dyDescent="0.3">
      <c r="A2983" s="195">
        <v>2982</v>
      </c>
      <c r="B2983" s="195">
        <v>623166</v>
      </c>
      <c r="C2983" s="195">
        <v>0.90378678320000005</v>
      </c>
      <c r="D2983" s="195">
        <v>2</v>
      </c>
      <c r="E2983" s="195">
        <v>597</v>
      </c>
      <c r="F2983" s="195" t="s">
        <v>175</v>
      </c>
      <c r="G2983" s="195" t="s">
        <v>221</v>
      </c>
      <c r="H2983" s="195">
        <v>434</v>
      </c>
      <c r="I2983" s="36" t="str">
        <f t="shared" si="46"/>
        <v>Miller, Mike</v>
      </c>
    </row>
    <row r="2984" spans="1:9" x14ac:dyDescent="0.3">
      <c r="A2984" s="195">
        <v>2983</v>
      </c>
      <c r="B2984" s="195">
        <v>605113</v>
      </c>
      <c r="C2984" s="195">
        <v>0.90219787730000001</v>
      </c>
      <c r="D2984" s="195">
        <v>3</v>
      </c>
      <c r="E2984" s="195">
        <v>597</v>
      </c>
      <c r="F2984" s="195" t="s">
        <v>2965</v>
      </c>
      <c r="G2984" s="195" t="s">
        <v>161</v>
      </c>
      <c r="H2984" s="195">
        <v>9</v>
      </c>
      <c r="I2984" s="36" t="str">
        <f t="shared" si="46"/>
        <v>Ahmed, Nick</v>
      </c>
    </row>
    <row r="2985" spans="1:9" x14ac:dyDescent="0.3">
      <c r="A2985" s="195">
        <v>2984</v>
      </c>
      <c r="B2985" s="195">
        <v>501303</v>
      </c>
      <c r="C2985" s="195">
        <v>0.89516355619999999</v>
      </c>
      <c r="D2985" s="195">
        <v>4</v>
      </c>
      <c r="E2985" s="195">
        <v>597</v>
      </c>
      <c r="F2985" s="195" t="s">
        <v>2505</v>
      </c>
      <c r="G2985" s="195" t="s">
        <v>2506</v>
      </c>
      <c r="H2985" s="195">
        <v>7</v>
      </c>
      <c r="I2985" s="36" t="str">
        <f t="shared" si="46"/>
        <v>Adrianza, Ehire</v>
      </c>
    </row>
    <row r="2986" spans="1:9" x14ac:dyDescent="0.3">
      <c r="A2986" s="195">
        <v>2985</v>
      </c>
      <c r="B2986" s="195">
        <v>518586</v>
      </c>
      <c r="C2986" s="195">
        <v>0.88442355350000001</v>
      </c>
      <c r="D2986" s="195">
        <v>5</v>
      </c>
      <c r="E2986" s="195">
        <v>597</v>
      </c>
      <c r="F2986" s="195" t="s">
        <v>867</v>
      </c>
      <c r="G2986" s="195" t="s">
        <v>24</v>
      </c>
      <c r="H2986" s="195">
        <v>154</v>
      </c>
      <c r="I2986" s="36" t="str">
        <f t="shared" si="46"/>
        <v>Culberson, Charlie</v>
      </c>
    </row>
    <row r="2987" spans="1:9" x14ac:dyDescent="0.3">
      <c r="A2987" s="195">
        <v>2986</v>
      </c>
      <c r="B2987" s="195">
        <v>457454</v>
      </c>
      <c r="C2987" s="195">
        <v>1</v>
      </c>
      <c r="D2987" s="195">
        <v>1</v>
      </c>
      <c r="E2987" s="195">
        <v>598</v>
      </c>
      <c r="F2987" s="195" t="s">
        <v>6670</v>
      </c>
      <c r="G2987" s="195" t="s">
        <v>96</v>
      </c>
      <c r="H2987" s="195">
        <v>598</v>
      </c>
      <c r="I2987" s="36" t="str">
        <f t="shared" si="46"/>
        <v>Saltalamacc, Jarrod</v>
      </c>
    </row>
    <row r="2988" spans="1:9" x14ac:dyDescent="0.3">
      <c r="A2988" s="195">
        <v>2987</v>
      </c>
      <c r="B2988" s="195">
        <v>477165</v>
      </c>
      <c r="C2988" s="195">
        <v>0.8917224587</v>
      </c>
      <c r="D2988" s="195">
        <v>2</v>
      </c>
      <c r="E2988" s="195">
        <v>598</v>
      </c>
      <c r="F2988" s="195" t="s">
        <v>530</v>
      </c>
      <c r="G2988" s="195" t="s">
        <v>55</v>
      </c>
      <c r="H2988" s="195">
        <v>720</v>
      </c>
      <c r="I2988" s="36" t="str">
        <f t="shared" si="46"/>
        <v>Wallace, Brett</v>
      </c>
    </row>
    <row r="2989" spans="1:9" x14ac:dyDescent="0.3">
      <c r="A2989" s="195">
        <v>2988</v>
      </c>
      <c r="B2989" s="195">
        <v>502317</v>
      </c>
      <c r="C2989" s="195">
        <v>0.87933066339999999</v>
      </c>
      <c r="D2989" s="195">
        <v>3</v>
      </c>
      <c r="E2989" s="195">
        <v>598</v>
      </c>
      <c r="F2989" s="195" t="s">
        <v>133</v>
      </c>
      <c r="G2989" s="195" t="s">
        <v>58</v>
      </c>
      <c r="H2989" s="195">
        <v>298</v>
      </c>
      <c r="I2989" s="36" t="str">
        <f t="shared" si="46"/>
        <v>Heisey, Chris</v>
      </c>
    </row>
    <row r="2990" spans="1:9" x14ac:dyDescent="0.3">
      <c r="A2990" s="195">
        <v>2989</v>
      </c>
      <c r="B2990" s="195">
        <v>474233</v>
      </c>
      <c r="C2990" s="195">
        <v>0.87716796340000003</v>
      </c>
      <c r="D2990" s="195">
        <v>4</v>
      </c>
      <c r="E2990" s="195">
        <v>598</v>
      </c>
      <c r="F2990" s="195" t="s">
        <v>338</v>
      </c>
      <c r="G2990" s="195" t="s">
        <v>26</v>
      </c>
      <c r="H2990" s="195">
        <v>138</v>
      </c>
      <c r="I2990" s="36" t="str">
        <f t="shared" si="46"/>
        <v>Conger, Hank</v>
      </c>
    </row>
    <row r="2991" spans="1:9" x14ac:dyDescent="0.3">
      <c r="A2991" s="195">
        <v>2990</v>
      </c>
      <c r="B2991" s="195">
        <v>607257</v>
      </c>
      <c r="C2991" s="195">
        <v>0.87247206479999995</v>
      </c>
      <c r="D2991" s="195">
        <v>5</v>
      </c>
      <c r="E2991" s="195">
        <v>598</v>
      </c>
      <c r="F2991" s="195" t="s">
        <v>296</v>
      </c>
      <c r="G2991" s="195" t="s">
        <v>380</v>
      </c>
      <c r="H2991" s="195">
        <v>388</v>
      </c>
      <c r="I2991" s="36" t="str">
        <f t="shared" si="46"/>
        <v>Lopez, Rafael</v>
      </c>
    </row>
    <row r="2992" spans="1:9" x14ac:dyDescent="0.3">
      <c r="A2992" s="195">
        <v>2991</v>
      </c>
      <c r="B2992" s="195">
        <v>506703</v>
      </c>
      <c r="C2992" s="195">
        <v>1</v>
      </c>
      <c r="D2992" s="195">
        <v>1</v>
      </c>
      <c r="E2992" s="195">
        <v>599</v>
      </c>
      <c r="F2992" s="195" t="s">
        <v>302</v>
      </c>
      <c r="G2992" s="195" t="s">
        <v>306</v>
      </c>
      <c r="H2992" s="195">
        <v>599</v>
      </c>
      <c r="I2992" s="36" t="str">
        <f t="shared" si="46"/>
        <v>Sanchez, Adrian</v>
      </c>
    </row>
    <row r="2993" spans="1:9" x14ac:dyDescent="0.3">
      <c r="A2993" s="195">
        <v>2992</v>
      </c>
      <c r="B2993" s="195">
        <v>595375</v>
      </c>
      <c r="C2993" s="195">
        <v>0.87880096789999995</v>
      </c>
      <c r="D2993" s="195">
        <v>2</v>
      </c>
      <c r="E2993" s="195">
        <v>599</v>
      </c>
      <c r="F2993" s="195" t="s">
        <v>6314</v>
      </c>
      <c r="G2993" s="195" t="s">
        <v>6315</v>
      </c>
      <c r="H2993" s="195">
        <v>563</v>
      </c>
      <c r="I2993" s="36" t="str">
        <f t="shared" si="46"/>
        <v>Riddle, JT</v>
      </c>
    </row>
    <row r="2994" spans="1:9" x14ac:dyDescent="0.3">
      <c r="A2994" s="195">
        <v>2993</v>
      </c>
      <c r="B2994" s="195">
        <v>570481</v>
      </c>
      <c r="C2994" s="195">
        <v>0.87081949130000003</v>
      </c>
      <c r="D2994" s="195">
        <v>3</v>
      </c>
      <c r="E2994" s="195">
        <v>599</v>
      </c>
      <c r="F2994" s="195" t="s">
        <v>121</v>
      </c>
      <c r="G2994" s="195" t="s">
        <v>403</v>
      </c>
      <c r="H2994" s="195">
        <v>261</v>
      </c>
      <c r="I2994" s="36" t="str">
        <f t="shared" si="46"/>
        <v>Gonzalez, Erik</v>
      </c>
    </row>
    <row r="2995" spans="1:9" x14ac:dyDescent="0.3">
      <c r="A2995" s="195">
        <v>2994</v>
      </c>
      <c r="B2995" s="195">
        <v>642094</v>
      </c>
      <c r="C2995" s="195">
        <v>0.83602487920000002</v>
      </c>
      <c r="D2995" s="195">
        <v>4</v>
      </c>
      <c r="E2995" s="195">
        <v>599</v>
      </c>
      <c r="F2995" s="195" t="s">
        <v>216</v>
      </c>
      <c r="G2995" s="195" t="s">
        <v>67</v>
      </c>
      <c r="H2995" s="195">
        <v>637</v>
      </c>
      <c r="I2995" s="36" t="str">
        <f t="shared" si="46"/>
        <v>Smith, Tyler</v>
      </c>
    </row>
    <row r="2996" spans="1:9" x14ac:dyDescent="0.3">
      <c r="A2996" s="195">
        <v>2995</v>
      </c>
      <c r="B2996" s="195">
        <v>543434</v>
      </c>
      <c r="C2996" s="195">
        <v>0.82246874859999997</v>
      </c>
      <c r="D2996" s="195">
        <v>5</v>
      </c>
      <c r="E2996" s="195">
        <v>599</v>
      </c>
      <c r="F2996" s="195" t="s">
        <v>534</v>
      </c>
      <c r="G2996" s="195" t="s">
        <v>55</v>
      </c>
      <c r="H2996" s="195">
        <v>375</v>
      </c>
      <c r="I2996" s="36" t="str">
        <f t="shared" si="46"/>
        <v>Lawrie, Brett</v>
      </c>
    </row>
    <row r="2997" spans="1:9" x14ac:dyDescent="0.3">
      <c r="A2997" s="195">
        <v>2996</v>
      </c>
      <c r="B2997" s="195">
        <v>570560</v>
      </c>
      <c r="C2997" s="195">
        <v>1</v>
      </c>
      <c r="D2997" s="195">
        <v>1</v>
      </c>
      <c r="E2997" s="195">
        <v>600</v>
      </c>
      <c r="F2997" s="195" t="s">
        <v>302</v>
      </c>
      <c r="G2997" s="195" t="s">
        <v>20</v>
      </c>
      <c r="H2997" s="195">
        <v>600</v>
      </c>
      <c r="I2997" s="36" t="str">
        <f t="shared" si="46"/>
        <v>Sanchez, Carlos</v>
      </c>
    </row>
    <row r="2998" spans="1:9" x14ac:dyDescent="0.3">
      <c r="A2998" s="195">
        <v>2997</v>
      </c>
      <c r="B2998" s="195">
        <v>520471</v>
      </c>
      <c r="C2998" s="195">
        <v>0.83922017829999995</v>
      </c>
      <c r="D2998" s="195">
        <v>2</v>
      </c>
      <c r="E2998" s="195">
        <v>600</v>
      </c>
      <c r="F2998" s="195" t="s">
        <v>877</v>
      </c>
      <c r="G2998" s="195" t="s">
        <v>301</v>
      </c>
      <c r="H2998" s="195">
        <v>236</v>
      </c>
      <c r="I2998" s="36" t="str">
        <f t="shared" si="46"/>
        <v>Galvis, Freddy</v>
      </c>
    </row>
    <row r="2999" spans="1:9" x14ac:dyDescent="0.3">
      <c r="A2999" s="195">
        <v>2998</v>
      </c>
      <c r="B2999" s="195">
        <v>621035</v>
      </c>
      <c r="C2999" s="195">
        <v>0.83501172840000004</v>
      </c>
      <c r="D2999" s="195">
        <v>3</v>
      </c>
      <c r="E2999" s="195">
        <v>600</v>
      </c>
      <c r="F2999" s="195" t="s">
        <v>227</v>
      </c>
      <c r="G2999" s="195" t="s">
        <v>58</v>
      </c>
      <c r="H2999" s="195">
        <v>669</v>
      </c>
      <c r="I2999" s="36" t="str">
        <f t="shared" si="46"/>
        <v>Taylor, Chris</v>
      </c>
    </row>
    <row r="3000" spans="1:9" x14ac:dyDescent="0.3">
      <c r="A3000" s="195">
        <v>2999</v>
      </c>
      <c r="B3000" s="195">
        <v>591720</v>
      </c>
      <c r="C3000" s="195">
        <v>0.8247090963</v>
      </c>
      <c r="D3000" s="195">
        <v>4</v>
      </c>
      <c r="E3000" s="195">
        <v>600</v>
      </c>
      <c r="F3000" s="195" t="s">
        <v>4106</v>
      </c>
      <c r="G3000" s="195" t="s">
        <v>1925</v>
      </c>
      <c r="H3000" s="195">
        <v>683</v>
      </c>
      <c r="I3000" s="36" t="str">
        <f t="shared" si="46"/>
        <v>Torreyes, Ronald</v>
      </c>
    </row>
    <row r="3001" spans="1:9" x14ac:dyDescent="0.3">
      <c r="A3001" s="195">
        <v>3000</v>
      </c>
      <c r="B3001" s="195">
        <v>588751</v>
      </c>
      <c r="C3001" s="195">
        <v>0.81327206959999998</v>
      </c>
      <c r="D3001" s="195">
        <v>5</v>
      </c>
      <c r="E3001" s="195">
        <v>600</v>
      </c>
      <c r="F3001" s="195" t="s">
        <v>890</v>
      </c>
      <c r="G3001" s="195" t="s">
        <v>891</v>
      </c>
      <c r="H3001" s="195">
        <v>296</v>
      </c>
      <c r="I3001" s="36" t="str">
        <f t="shared" si="46"/>
        <v>Hechavarria, Adeiny</v>
      </c>
    </row>
    <row r="3002" spans="1:9" x14ac:dyDescent="0.3">
      <c r="A3002" s="195">
        <v>3001</v>
      </c>
      <c r="B3002" s="195">
        <v>596142</v>
      </c>
      <c r="C3002" s="195">
        <v>1</v>
      </c>
      <c r="D3002" s="195">
        <v>1</v>
      </c>
      <c r="E3002" s="195">
        <v>601</v>
      </c>
      <c r="F3002" s="195" t="s">
        <v>302</v>
      </c>
      <c r="G3002" s="195" t="s">
        <v>2989</v>
      </c>
      <c r="H3002" s="195">
        <v>601</v>
      </c>
      <c r="I3002" s="36" t="str">
        <f t="shared" si="46"/>
        <v>Sanchez, Gary</v>
      </c>
    </row>
    <row r="3003" spans="1:9" x14ac:dyDescent="0.3">
      <c r="A3003" s="195">
        <v>3002</v>
      </c>
      <c r="B3003" s="195">
        <v>519317</v>
      </c>
      <c r="C3003" s="195">
        <v>0.94020904979999997</v>
      </c>
      <c r="D3003" s="195">
        <v>2</v>
      </c>
      <c r="E3003" s="195">
        <v>601</v>
      </c>
      <c r="F3003" s="195" t="s">
        <v>222</v>
      </c>
      <c r="G3003" s="195" t="s">
        <v>7279</v>
      </c>
      <c r="H3003" s="195">
        <v>651</v>
      </c>
      <c r="I3003" s="36" t="str">
        <f t="shared" si="46"/>
        <v>Stanton, Giancarlo</v>
      </c>
    </row>
    <row r="3004" spans="1:9" x14ac:dyDescent="0.3">
      <c r="A3004" s="195">
        <v>3003</v>
      </c>
      <c r="B3004" s="195">
        <v>575929</v>
      </c>
      <c r="C3004" s="195">
        <v>0.93317903999999996</v>
      </c>
      <c r="D3004" s="195">
        <v>3</v>
      </c>
      <c r="E3004" s="195">
        <v>601</v>
      </c>
      <c r="F3004" s="195" t="s">
        <v>1960</v>
      </c>
      <c r="G3004" s="195" t="s">
        <v>4600</v>
      </c>
      <c r="H3004" s="195">
        <v>139</v>
      </c>
      <c r="I3004" s="36" t="str">
        <f t="shared" si="46"/>
        <v>Contreras, Willson</v>
      </c>
    </row>
    <row r="3005" spans="1:9" x14ac:dyDescent="0.3">
      <c r="A3005" s="195">
        <v>3004</v>
      </c>
      <c r="B3005" s="195">
        <v>502110</v>
      </c>
      <c r="C3005" s="195">
        <v>0.92884743400000003</v>
      </c>
      <c r="D3005" s="195">
        <v>4</v>
      </c>
      <c r="E3005" s="195">
        <v>601</v>
      </c>
      <c r="F3005" s="195" t="s">
        <v>164</v>
      </c>
      <c r="G3005" s="195" t="s">
        <v>165</v>
      </c>
      <c r="H3005" s="195">
        <v>410</v>
      </c>
      <c r="I3005" s="36" t="str">
        <f t="shared" si="46"/>
        <v>Martinez, J.D.</v>
      </c>
    </row>
    <row r="3006" spans="1:9" x14ac:dyDescent="0.3">
      <c r="A3006" s="195">
        <v>3005</v>
      </c>
      <c r="B3006" s="195">
        <v>543807</v>
      </c>
      <c r="C3006" s="195">
        <v>0.92590272110000005</v>
      </c>
      <c r="D3006" s="195">
        <v>5</v>
      </c>
      <c r="E3006" s="195">
        <v>601</v>
      </c>
      <c r="F3006" s="195" t="s">
        <v>2954</v>
      </c>
      <c r="G3006" s="195" t="s">
        <v>341</v>
      </c>
      <c r="H3006" s="195">
        <v>649</v>
      </c>
      <c r="I3006" s="36" t="str">
        <f t="shared" si="46"/>
        <v>Springer, George</v>
      </c>
    </row>
    <row r="3007" spans="1:9" x14ac:dyDescent="0.3">
      <c r="A3007" s="195">
        <v>3006</v>
      </c>
      <c r="B3007" s="195">
        <v>516949</v>
      </c>
      <c r="C3007" s="195">
        <v>1</v>
      </c>
      <c r="D3007" s="195">
        <v>1</v>
      </c>
      <c r="E3007" s="195">
        <v>602</v>
      </c>
      <c r="F3007" s="195" t="s">
        <v>302</v>
      </c>
      <c r="G3007" s="195" t="s">
        <v>332</v>
      </c>
      <c r="H3007" s="195">
        <v>602</v>
      </c>
      <c r="I3007" s="36" t="str">
        <f t="shared" si="46"/>
        <v>Sanchez, Hector</v>
      </c>
    </row>
    <row r="3008" spans="1:9" x14ac:dyDescent="0.3">
      <c r="A3008" s="195">
        <v>3007</v>
      </c>
      <c r="B3008" s="195">
        <v>571602</v>
      </c>
      <c r="C3008" s="195">
        <v>0.91475893450000001</v>
      </c>
      <c r="D3008" s="195">
        <v>2</v>
      </c>
      <c r="E3008" s="195">
        <v>602</v>
      </c>
      <c r="F3008" s="195" t="s">
        <v>4628</v>
      </c>
      <c r="G3008" s="195" t="s">
        <v>14</v>
      </c>
      <c r="H3008" s="195">
        <v>158</v>
      </c>
      <c r="I3008" s="36" t="str">
        <f t="shared" si="46"/>
        <v>Davidson, Matt</v>
      </c>
    </row>
    <row r="3009" spans="1:9" x14ac:dyDescent="0.3">
      <c r="A3009" s="195">
        <v>3008</v>
      </c>
      <c r="B3009" s="195">
        <v>542908</v>
      </c>
      <c r="C3009" s="195">
        <v>0.90712431380000003</v>
      </c>
      <c r="D3009" s="195">
        <v>3</v>
      </c>
      <c r="E3009" s="195">
        <v>602</v>
      </c>
      <c r="F3009" s="195" t="s">
        <v>3868</v>
      </c>
      <c r="G3009" s="195" t="s">
        <v>3869</v>
      </c>
      <c r="H3009" s="195">
        <v>42</v>
      </c>
      <c r="I3009" s="36" t="str">
        <f t="shared" si="46"/>
        <v>Bandy, Jett</v>
      </c>
    </row>
    <row r="3010" spans="1:9" x14ac:dyDescent="0.3">
      <c r="A3010" s="195">
        <v>3009</v>
      </c>
      <c r="B3010" s="195">
        <v>543228</v>
      </c>
      <c r="C3010" s="195">
        <v>0.90015645470000005</v>
      </c>
      <c r="D3010" s="195">
        <v>4</v>
      </c>
      <c r="E3010" s="195">
        <v>602</v>
      </c>
      <c r="F3010" s="195" t="s">
        <v>119</v>
      </c>
      <c r="G3010" s="195" t="s">
        <v>951</v>
      </c>
      <c r="H3010" s="195">
        <v>256</v>
      </c>
      <c r="I3010" s="36" t="str">
        <f t="shared" si="46"/>
        <v>Gomes, Yan</v>
      </c>
    </row>
    <row r="3011" spans="1:9" x14ac:dyDescent="0.3">
      <c r="A3011" s="195">
        <v>3010</v>
      </c>
      <c r="B3011" s="195">
        <v>542963</v>
      </c>
      <c r="C3011" s="195">
        <v>0.89071497850000003</v>
      </c>
      <c r="D3011" s="195">
        <v>5</v>
      </c>
      <c r="E3011" s="195">
        <v>602</v>
      </c>
      <c r="F3011" s="195" t="s">
        <v>939</v>
      </c>
      <c r="G3011" s="195" t="s">
        <v>486</v>
      </c>
      <c r="H3011" s="195">
        <v>76</v>
      </c>
      <c r="I3011" s="36" t="str">
        <f t="shared" ref="I3011:I3074" si="47">F3011&amp;", "&amp;G3011</f>
        <v>Brantly, Rob</v>
      </c>
    </row>
    <row r="3012" spans="1:9" x14ac:dyDescent="0.3">
      <c r="A3012" s="195">
        <v>3011</v>
      </c>
      <c r="B3012" s="195">
        <v>467055</v>
      </c>
      <c r="C3012" s="195">
        <v>1</v>
      </c>
      <c r="D3012" s="195">
        <v>1</v>
      </c>
      <c r="E3012" s="195">
        <v>603</v>
      </c>
      <c r="F3012" s="195" t="s">
        <v>305</v>
      </c>
      <c r="G3012" s="195" t="s">
        <v>304</v>
      </c>
      <c r="H3012" s="195">
        <v>603</v>
      </c>
      <c r="I3012" s="36" t="str">
        <f t="shared" si="47"/>
        <v>Sandoval, Pablo</v>
      </c>
    </row>
    <row r="3013" spans="1:9" x14ac:dyDescent="0.3">
      <c r="A3013" s="195">
        <v>3012</v>
      </c>
      <c r="B3013" s="195">
        <v>435559</v>
      </c>
      <c r="C3013" s="195">
        <v>0.84665164319999997</v>
      </c>
      <c r="D3013" s="195">
        <v>2</v>
      </c>
      <c r="E3013" s="195">
        <v>603</v>
      </c>
      <c r="F3013" s="195" t="s">
        <v>226</v>
      </c>
      <c r="G3013" s="195" t="s">
        <v>463</v>
      </c>
      <c r="H3013" s="195">
        <v>662</v>
      </c>
      <c r="I3013" s="36" t="str">
        <f t="shared" si="47"/>
        <v>Suzuki, Kurt</v>
      </c>
    </row>
    <row r="3014" spans="1:9" x14ac:dyDescent="0.3">
      <c r="A3014" s="195">
        <v>3013</v>
      </c>
      <c r="B3014" s="195">
        <v>460026</v>
      </c>
      <c r="C3014" s="195">
        <v>0.82971131119999997</v>
      </c>
      <c r="D3014" s="195">
        <v>3</v>
      </c>
      <c r="E3014" s="195">
        <v>603</v>
      </c>
      <c r="F3014" s="195" t="s">
        <v>397</v>
      </c>
      <c r="G3014" s="195" t="s">
        <v>161</v>
      </c>
      <c r="H3014" s="195">
        <v>324</v>
      </c>
      <c r="I3014" s="36" t="str">
        <f t="shared" si="47"/>
        <v>Hundley, Nick</v>
      </c>
    </row>
    <row r="3015" spans="1:9" x14ac:dyDescent="0.3">
      <c r="A3015" s="195">
        <v>3014</v>
      </c>
      <c r="B3015" s="195">
        <v>611177</v>
      </c>
      <c r="C3015" s="195">
        <v>0.82883967420000004</v>
      </c>
      <c r="D3015" s="195">
        <v>4</v>
      </c>
      <c r="E3015" s="195">
        <v>603</v>
      </c>
      <c r="F3015" s="195" t="s">
        <v>949</v>
      </c>
      <c r="G3015" s="195" t="s">
        <v>3963</v>
      </c>
      <c r="H3015" s="195">
        <v>238</v>
      </c>
      <c r="I3015" s="36" t="str">
        <f t="shared" si="47"/>
        <v>Garcia, Adonis</v>
      </c>
    </row>
    <row r="3016" spans="1:9" x14ac:dyDescent="0.3">
      <c r="A3016" s="195">
        <v>3015</v>
      </c>
      <c r="B3016" s="195">
        <v>518595</v>
      </c>
      <c r="C3016" s="195">
        <v>0.82353676730000003</v>
      </c>
      <c r="D3016" s="195">
        <v>5</v>
      </c>
      <c r="E3016" s="195">
        <v>603</v>
      </c>
      <c r="F3016" s="195" t="s">
        <v>385</v>
      </c>
      <c r="G3016" s="195" t="s">
        <v>128</v>
      </c>
      <c r="H3016" s="195">
        <v>751</v>
      </c>
      <c r="I3016" s="36" t="str">
        <f t="shared" si="47"/>
        <v>d'Arnaud, Travis</v>
      </c>
    </row>
    <row r="3017" spans="1:9" x14ac:dyDescent="0.3">
      <c r="A3017" s="195">
        <v>3016</v>
      </c>
      <c r="B3017" s="195">
        <v>543742</v>
      </c>
      <c r="C3017" s="195">
        <v>1</v>
      </c>
      <c r="D3017" s="195">
        <v>1</v>
      </c>
      <c r="E3017" s="195">
        <v>604</v>
      </c>
      <c r="F3017" s="195" t="s">
        <v>209</v>
      </c>
      <c r="G3017" s="195" t="s">
        <v>208</v>
      </c>
      <c r="H3017" s="195">
        <v>604</v>
      </c>
      <c r="I3017" s="36" t="str">
        <f t="shared" si="47"/>
        <v>Sands, Jerry</v>
      </c>
    </row>
    <row r="3018" spans="1:9" x14ac:dyDescent="0.3">
      <c r="A3018" s="195">
        <v>3017</v>
      </c>
      <c r="B3018" s="195">
        <v>519068</v>
      </c>
      <c r="C3018" s="195">
        <v>0.84580308110000002</v>
      </c>
      <c r="D3018" s="195">
        <v>2</v>
      </c>
      <c r="E3018" s="195">
        <v>604</v>
      </c>
      <c r="F3018" s="195" t="s">
        <v>262</v>
      </c>
      <c r="G3018" s="195" t="s">
        <v>451</v>
      </c>
      <c r="H3018" s="195">
        <v>462</v>
      </c>
      <c r="I3018" s="36" t="str">
        <f t="shared" si="47"/>
        <v>Navarro, Efren</v>
      </c>
    </row>
    <row r="3019" spans="1:9" x14ac:dyDescent="0.3">
      <c r="A3019" s="195">
        <v>3018</v>
      </c>
      <c r="B3019" s="195">
        <v>595025</v>
      </c>
      <c r="C3019" s="195">
        <v>0.83114817870000002</v>
      </c>
      <c r="D3019" s="195">
        <v>3</v>
      </c>
      <c r="E3019" s="195">
        <v>604</v>
      </c>
      <c r="F3019" s="195" t="s">
        <v>2156</v>
      </c>
      <c r="G3019" s="195" t="s">
        <v>896</v>
      </c>
      <c r="H3019" s="195">
        <v>723</v>
      </c>
      <c r="I3019" s="36" t="str">
        <f t="shared" si="47"/>
        <v>Walters, Zach</v>
      </c>
    </row>
    <row r="3020" spans="1:9" x14ac:dyDescent="0.3">
      <c r="A3020" s="195">
        <v>3019</v>
      </c>
      <c r="B3020" s="195">
        <v>453400</v>
      </c>
      <c r="C3020" s="195">
        <v>0.83101367550000005</v>
      </c>
      <c r="D3020" s="195">
        <v>4</v>
      </c>
      <c r="E3020" s="195">
        <v>604</v>
      </c>
      <c r="F3020" s="195" t="s">
        <v>147</v>
      </c>
      <c r="G3020" s="195" t="s">
        <v>58</v>
      </c>
      <c r="H3020" s="195">
        <v>340</v>
      </c>
      <c r="I3020" s="36" t="str">
        <f t="shared" si="47"/>
        <v>Johnson, Chris</v>
      </c>
    </row>
    <row r="3021" spans="1:9" x14ac:dyDescent="0.3">
      <c r="A3021" s="195">
        <v>3020</v>
      </c>
      <c r="B3021" s="195">
        <v>489305</v>
      </c>
      <c r="C3021" s="195">
        <v>0.81672989169999999</v>
      </c>
      <c r="D3021" s="195">
        <v>5</v>
      </c>
      <c r="E3021" s="195">
        <v>604</v>
      </c>
      <c r="F3021" s="195" t="s">
        <v>2964</v>
      </c>
      <c r="G3021" s="195" t="s">
        <v>384</v>
      </c>
      <c r="H3021" s="195">
        <v>617</v>
      </c>
      <c r="I3021" s="36" t="str">
        <f t="shared" si="47"/>
        <v>Scruggs, Xavier</v>
      </c>
    </row>
    <row r="3022" spans="1:9" x14ac:dyDescent="0.3">
      <c r="A3022" s="195">
        <v>3021</v>
      </c>
      <c r="B3022" s="195">
        <v>593934</v>
      </c>
      <c r="C3022" s="195">
        <v>1</v>
      </c>
      <c r="D3022" s="195">
        <v>1</v>
      </c>
      <c r="E3022" s="195">
        <v>605</v>
      </c>
      <c r="F3022" s="195" t="s">
        <v>4075</v>
      </c>
      <c r="G3022" s="195" t="s">
        <v>258</v>
      </c>
      <c r="H3022" s="195">
        <v>605</v>
      </c>
      <c r="I3022" s="36" t="str">
        <f t="shared" si="47"/>
        <v>Sano, Miguel</v>
      </c>
    </row>
    <row r="3023" spans="1:9" x14ac:dyDescent="0.3">
      <c r="A3023" s="195">
        <v>3022</v>
      </c>
      <c r="B3023" s="195">
        <v>656941</v>
      </c>
      <c r="C3023" s="195">
        <v>0.94998754080000003</v>
      </c>
      <c r="D3023" s="195">
        <v>2</v>
      </c>
      <c r="E3023" s="195">
        <v>605</v>
      </c>
      <c r="F3023" s="195" t="s">
        <v>4081</v>
      </c>
      <c r="G3023" s="195" t="s">
        <v>29</v>
      </c>
      <c r="H3023" s="195">
        <v>616</v>
      </c>
      <c r="I3023" s="36" t="str">
        <f t="shared" si="47"/>
        <v>Schwarber, Kyle</v>
      </c>
    </row>
    <row r="3024" spans="1:9" x14ac:dyDescent="0.3">
      <c r="A3024" s="195">
        <v>3023</v>
      </c>
      <c r="B3024" s="195">
        <v>642086</v>
      </c>
      <c r="C3024" s="195">
        <v>0.91242364659999997</v>
      </c>
      <c r="D3024" s="195">
        <v>3</v>
      </c>
      <c r="E3024" s="195">
        <v>605</v>
      </c>
      <c r="F3024" s="195" t="s">
        <v>216</v>
      </c>
      <c r="G3024" s="195" t="s">
        <v>3351</v>
      </c>
      <c r="H3024" s="195">
        <v>632</v>
      </c>
      <c r="I3024" s="36" t="str">
        <f t="shared" si="47"/>
        <v>Smith, Dominic</v>
      </c>
    </row>
    <row r="3025" spans="1:9" x14ac:dyDescent="0.3">
      <c r="A3025" s="195">
        <v>3024</v>
      </c>
      <c r="B3025" s="195">
        <v>608336</v>
      </c>
      <c r="C3025" s="195">
        <v>0.90984117470000003</v>
      </c>
      <c r="D3025" s="195">
        <v>4</v>
      </c>
      <c r="E3025" s="195">
        <v>605</v>
      </c>
      <c r="F3025" s="195" t="s">
        <v>3960</v>
      </c>
      <c r="G3025" s="195" t="s">
        <v>115</v>
      </c>
      <c r="H3025" s="195">
        <v>235</v>
      </c>
      <c r="I3025" s="36" t="str">
        <f t="shared" si="47"/>
        <v>Gallo, Joey</v>
      </c>
    </row>
    <row r="3026" spans="1:9" x14ac:dyDescent="0.3">
      <c r="A3026" s="195">
        <v>3025</v>
      </c>
      <c r="B3026" s="195">
        <v>592450</v>
      </c>
      <c r="C3026" s="195">
        <v>0.90764667970000001</v>
      </c>
      <c r="D3026" s="195">
        <v>5</v>
      </c>
      <c r="E3026" s="195">
        <v>605</v>
      </c>
      <c r="F3026" s="195" t="s">
        <v>4616</v>
      </c>
      <c r="G3026" s="195" t="s">
        <v>80</v>
      </c>
      <c r="H3026" s="195">
        <v>349</v>
      </c>
      <c r="I3026" s="36" t="str">
        <f t="shared" si="47"/>
        <v>Judge, Aaron</v>
      </c>
    </row>
    <row r="3027" spans="1:9" x14ac:dyDescent="0.3">
      <c r="A3027" s="195">
        <v>3026</v>
      </c>
      <c r="B3027" s="195">
        <v>467793</v>
      </c>
      <c r="C3027" s="195">
        <v>1</v>
      </c>
      <c r="D3027" s="195">
        <v>1</v>
      </c>
      <c r="E3027" s="195">
        <v>606</v>
      </c>
      <c r="F3027" s="195" t="s">
        <v>291</v>
      </c>
      <c r="G3027" s="195" t="s">
        <v>20</v>
      </c>
      <c r="H3027" s="195">
        <v>606</v>
      </c>
      <c r="I3027" s="36" t="str">
        <f t="shared" si="47"/>
        <v>Santana, Carlos</v>
      </c>
    </row>
    <row r="3028" spans="1:9" x14ac:dyDescent="0.3">
      <c r="A3028" s="195">
        <v>3027</v>
      </c>
      <c r="B3028" s="195">
        <v>572761</v>
      </c>
      <c r="C3028" s="195">
        <v>0.94252185389999998</v>
      </c>
      <c r="D3028" s="195">
        <v>2</v>
      </c>
      <c r="E3028" s="195">
        <v>606</v>
      </c>
      <c r="F3028" s="195" t="s">
        <v>357</v>
      </c>
      <c r="G3028" s="195" t="s">
        <v>14</v>
      </c>
      <c r="H3028" s="195">
        <v>111</v>
      </c>
      <c r="I3028" s="36" t="str">
        <f t="shared" si="47"/>
        <v>Carpenter, Matt</v>
      </c>
    </row>
    <row r="3029" spans="1:9" x14ac:dyDescent="0.3">
      <c r="A3029" s="195">
        <v>3028</v>
      </c>
      <c r="B3029" s="195">
        <v>457705</v>
      </c>
      <c r="C3029" s="195">
        <v>0.90671185050000003</v>
      </c>
      <c r="D3029" s="195">
        <v>3</v>
      </c>
      <c r="E3029" s="195">
        <v>606</v>
      </c>
      <c r="F3029" s="195" t="s">
        <v>172</v>
      </c>
      <c r="G3029" s="195" t="s">
        <v>40</v>
      </c>
      <c r="H3029" s="195">
        <v>424</v>
      </c>
      <c r="I3029" s="36" t="str">
        <f t="shared" si="47"/>
        <v>McCutchen, Andrew</v>
      </c>
    </row>
    <row r="3030" spans="1:9" x14ac:dyDescent="0.3">
      <c r="A3030" s="195">
        <v>3029</v>
      </c>
      <c r="B3030" s="195">
        <v>429665</v>
      </c>
      <c r="C3030" s="195">
        <v>0.8955533564</v>
      </c>
      <c r="D3030" s="195">
        <v>4</v>
      </c>
      <c r="E3030" s="195">
        <v>606</v>
      </c>
      <c r="F3030" s="195" t="s">
        <v>365</v>
      </c>
      <c r="G3030" s="195" t="s">
        <v>364</v>
      </c>
      <c r="H3030" s="195">
        <v>198</v>
      </c>
      <c r="I3030" s="36" t="str">
        <f t="shared" si="47"/>
        <v>Encarnacion, Edwin</v>
      </c>
    </row>
    <row r="3031" spans="1:9" x14ac:dyDescent="0.3">
      <c r="A3031" s="195">
        <v>3030</v>
      </c>
      <c r="B3031" s="195">
        <v>518626</v>
      </c>
      <c r="C3031" s="195">
        <v>0.88785350230000004</v>
      </c>
      <c r="D3031" s="195">
        <v>5</v>
      </c>
      <c r="E3031" s="195">
        <v>606</v>
      </c>
      <c r="F3031" s="195" t="s">
        <v>494</v>
      </c>
      <c r="G3031" s="195" t="s">
        <v>129</v>
      </c>
      <c r="H3031" s="195">
        <v>183</v>
      </c>
      <c r="I3031" s="36" t="str">
        <f t="shared" si="47"/>
        <v>Donaldson, Josh</v>
      </c>
    </row>
    <row r="3032" spans="1:9" x14ac:dyDescent="0.3">
      <c r="A3032" s="195">
        <v>3031</v>
      </c>
      <c r="B3032" s="195">
        <v>542454</v>
      </c>
      <c r="C3032" s="195">
        <v>1</v>
      </c>
      <c r="D3032" s="195">
        <v>1</v>
      </c>
      <c r="E3032" s="195">
        <v>607</v>
      </c>
      <c r="F3032" s="195" t="s">
        <v>291</v>
      </c>
      <c r="G3032" s="195" t="s">
        <v>346</v>
      </c>
      <c r="H3032" s="195">
        <v>607</v>
      </c>
      <c r="I3032" s="36" t="str">
        <f t="shared" si="47"/>
        <v>Santana, Danny</v>
      </c>
    </row>
    <row r="3033" spans="1:9" x14ac:dyDescent="0.3">
      <c r="A3033" s="195">
        <v>3032</v>
      </c>
      <c r="B3033" s="195">
        <v>501659</v>
      </c>
      <c r="C3033" s="195">
        <v>0.94598489590000001</v>
      </c>
      <c r="D3033" s="195">
        <v>2</v>
      </c>
      <c r="E3033" s="195">
        <v>607</v>
      </c>
      <c r="F3033" s="195" t="s">
        <v>10</v>
      </c>
      <c r="G3033" s="195" t="s">
        <v>2722</v>
      </c>
      <c r="H3033" s="195">
        <v>16</v>
      </c>
      <c r="I3033" s="36" t="str">
        <f t="shared" si="47"/>
        <v>Almonte, Abraham</v>
      </c>
    </row>
    <row r="3034" spans="1:9" x14ac:dyDescent="0.3">
      <c r="A3034" s="195">
        <v>3033</v>
      </c>
      <c r="B3034" s="195">
        <v>593700</v>
      </c>
      <c r="C3034" s="195">
        <v>0.93501797210000004</v>
      </c>
      <c r="D3034" s="195">
        <v>3</v>
      </c>
      <c r="E3034" s="195">
        <v>607</v>
      </c>
      <c r="F3034" s="195" t="s">
        <v>4606</v>
      </c>
      <c r="G3034" s="195" t="s">
        <v>4607</v>
      </c>
      <c r="H3034" s="195">
        <v>287</v>
      </c>
      <c r="I3034" s="36" t="str">
        <f t="shared" si="47"/>
        <v>Hanson, Alen</v>
      </c>
    </row>
    <row r="3035" spans="1:9" x14ac:dyDescent="0.3">
      <c r="A3035" s="195">
        <v>3034</v>
      </c>
      <c r="B3035" s="195">
        <v>593647</v>
      </c>
      <c r="C3035" s="195">
        <v>0.84894235139999996</v>
      </c>
      <c r="D3035" s="195">
        <v>4</v>
      </c>
      <c r="E3035" s="195">
        <v>607</v>
      </c>
      <c r="F3035" s="195" t="s">
        <v>3882</v>
      </c>
      <c r="G3035" s="195" t="s">
        <v>3883</v>
      </c>
      <c r="H3035" s="195">
        <v>82</v>
      </c>
      <c r="I3035" s="36" t="str">
        <f t="shared" si="47"/>
        <v>Brito, Socrates</v>
      </c>
    </row>
    <row r="3036" spans="1:9" x14ac:dyDescent="0.3">
      <c r="A3036" s="195">
        <v>3035</v>
      </c>
      <c r="B3036" s="195">
        <v>545338</v>
      </c>
      <c r="C3036" s="195">
        <v>0.83717418799999999</v>
      </c>
      <c r="D3036" s="195">
        <v>5</v>
      </c>
      <c r="E3036" s="195">
        <v>607</v>
      </c>
      <c r="F3036" s="195" t="s">
        <v>125</v>
      </c>
      <c r="G3036" s="195" t="s">
        <v>161</v>
      </c>
      <c r="H3036" s="195">
        <v>223</v>
      </c>
      <c r="I3036" s="36" t="str">
        <f t="shared" si="47"/>
        <v>Franklin, Nick</v>
      </c>
    </row>
    <row r="3037" spans="1:9" x14ac:dyDescent="0.3">
      <c r="A3037" s="195">
        <v>3036</v>
      </c>
      <c r="B3037" s="195">
        <v>570267</v>
      </c>
      <c r="C3037" s="195">
        <v>1</v>
      </c>
      <c r="D3037" s="195">
        <v>1</v>
      </c>
      <c r="E3037" s="195">
        <v>608</v>
      </c>
      <c r="F3037" s="195" t="s">
        <v>291</v>
      </c>
      <c r="G3037" s="195" t="s">
        <v>2963</v>
      </c>
      <c r="H3037" s="195">
        <v>608</v>
      </c>
      <c r="I3037" s="36" t="str">
        <f t="shared" si="47"/>
        <v>Santana, Domingo</v>
      </c>
    </row>
    <row r="3038" spans="1:9" x14ac:dyDescent="0.3">
      <c r="A3038" s="195">
        <v>3037</v>
      </c>
      <c r="B3038" s="195">
        <v>624424</v>
      </c>
      <c r="C3038" s="195">
        <v>0.93314348380000001</v>
      </c>
      <c r="D3038" s="195">
        <v>2</v>
      </c>
      <c r="E3038" s="195">
        <v>608</v>
      </c>
      <c r="F3038" s="195" t="s">
        <v>3918</v>
      </c>
      <c r="G3038" s="195" t="s">
        <v>34</v>
      </c>
      <c r="H3038" s="195">
        <v>137</v>
      </c>
      <c r="I3038" s="36" t="str">
        <f t="shared" si="47"/>
        <v>Conforto, Michael</v>
      </c>
    </row>
    <row r="3039" spans="1:9" x14ac:dyDescent="0.3">
      <c r="A3039" s="195">
        <v>3038</v>
      </c>
      <c r="B3039" s="195">
        <v>592626</v>
      </c>
      <c r="C3039" s="195">
        <v>0.91089976419999996</v>
      </c>
      <c r="D3039" s="195">
        <v>3</v>
      </c>
      <c r="E3039" s="195">
        <v>608</v>
      </c>
      <c r="F3039" s="195" t="s">
        <v>3011</v>
      </c>
      <c r="G3039" s="195" t="s">
        <v>3012</v>
      </c>
      <c r="H3039" s="195">
        <v>496</v>
      </c>
      <c r="I3039" s="36" t="str">
        <f t="shared" si="47"/>
        <v>Pederson, Joc</v>
      </c>
    </row>
    <row r="3040" spans="1:9" x14ac:dyDescent="0.3">
      <c r="A3040" s="195">
        <v>3039</v>
      </c>
      <c r="B3040" s="195">
        <v>575929</v>
      </c>
      <c r="C3040" s="195">
        <v>0.86725462980000001</v>
      </c>
      <c r="D3040" s="195">
        <v>4</v>
      </c>
      <c r="E3040" s="195">
        <v>608</v>
      </c>
      <c r="F3040" s="195" t="s">
        <v>1960</v>
      </c>
      <c r="G3040" s="195" t="s">
        <v>4600</v>
      </c>
      <c r="H3040" s="195">
        <v>139</v>
      </c>
      <c r="I3040" s="36" t="str">
        <f t="shared" si="47"/>
        <v>Contreras, Willson</v>
      </c>
    </row>
    <row r="3041" spans="1:9" x14ac:dyDescent="0.3">
      <c r="A3041" s="195">
        <v>3040</v>
      </c>
      <c r="B3041" s="195">
        <v>593934</v>
      </c>
      <c r="C3041" s="195">
        <v>0.86253788769999995</v>
      </c>
      <c r="D3041" s="195">
        <v>5</v>
      </c>
      <c r="E3041" s="195">
        <v>608</v>
      </c>
      <c r="F3041" s="195" t="s">
        <v>4075</v>
      </c>
      <c r="G3041" s="195" t="s">
        <v>258</v>
      </c>
      <c r="H3041" s="195">
        <v>605</v>
      </c>
      <c r="I3041" s="36" t="str">
        <f t="shared" si="47"/>
        <v>Sano, Miguel</v>
      </c>
    </row>
    <row r="3042" spans="1:9" x14ac:dyDescent="0.3">
      <c r="A3042" s="195">
        <v>3041</v>
      </c>
      <c r="B3042" s="195">
        <v>623993</v>
      </c>
      <c r="C3042" s="195">
        <v>1</v>
      </c>
      <c r="D3042" s="195">
        <v>1</v>
      </c>
      <c r="E3042" s="195">
        <v>609</v>
      </c>
      <c r="F3042" s="195" t="s">
        <v>6632</v>
      </c>
      <c r="G3042" s="195" t="s">
        <v>339</v>
      </c>
      <c r="H3042" s="195">
        <v>609</v>
      </c>
      <c r="I3042" s="36" t="str">
        <f t="shared" si="47"/>
        <v>Santander, Anthony</v>
      </c>
    </row>
    <row r="3043" spans="1:9" x14ac:dyDescent="0.3">
      <c r="A3043" s="195">
        <v>3042</v>
      </c>
      <c r="B3043" s="195">
        <v>669720</v>
      </c>
      <c r="C3043" s="195">
        <v>0.95917817400000005</v>
      </c>
      <c r="D3043" s="195">
        <v>2</v>
      </c>
      <c r="E3043" s="195">
        <v>609</v>
      </c>
      <c r="F3043" s="195" t="s">
        <v>6629</v>
      </c>
      <c r="G3043" s="195" t="s">
        <v>141</v>
      </c>
      <c r="H3043" s="195">
        <v>292</v>
      </c>
      <c r="I3043" s="36" t="str">
        <f t="shared" si="47"/>
        <v>Hays, Austin</v>
      </c>
    </row>
    <row r="3044" spans="1:9" x14ac:dyDescent="0.3">
      <c r="A3044" s="195">
        <v>3043</v>
      </c>
      <c r="B3044" s="195">
        <v>546990</v>
      </c>
      <c r="C3044" s="195">
        <v>0.90123878219999998</v>
      </c>
      <c r="D3044" s="195">
        <v>3</v>
      </c>
      <c r="E3044" s="195">
        <v>609</v>
      </c>
      <c r="F3044" s="195" t="s">
        <v>6638</v>
      </c>
      <c r="G3044" s="195" t="s">
        <v>339</v>
      </c>
      <c r="H3044" s="195">
        <v>14</v>
      </c>
      <c r="I3044" s="36" t="str">
        <f t="shared" si="47"/>
        <v>Alford, Anthony</v>
      </c>
    </row>
    <row r="3045" spans="1:9" x14ac:dyDescent="0.3">
      <c r="A3045" s="195">
        <v>3044</v>
      </c>
      <c r="B3045" s="195">
        <v>573088</v>
      </c>
      <c r="C3045" s="195">
        <v>0.86203900659999999</v>
      </c>
      <c r="D3045" s="195">
        <v>4</v>
      </c>
      <c r="E3045" s="195">
        <v>609</v>
      </c>
      <c r="F3045" s="195" t="s">
        <v>2193</v>
      </c>
      <c r="G3045" s="195" t="s">
        <v>170</v>
      </c>
      <c r="H3045" s="195">
        <v>512</v>
      </c>
      <c r="I3045" s="36" t="str">
        <f t="shared" si="47"/>
        <v>Perkins, Cameron</v>
      </c>
    </row>
    <row r="3046" spans="1:9" x14ac:dyDescent="0.3">
      <c r="A3046" s="195">
        <v>3045</v>
      </c>
      <c r="B3046" s="195">
        <v>592680</v>
      </c>
      <c r="C3046" s="195">
        <v>0.84204811759999998</v>
      </c>
      <c r="D3046" s="195">
        <v>5</v>
      </c>
      <c r="E3046" s="195">
        <v>609</v>
      </c>
      <c r="F3046" s="195" t="s">
        <v>202</v>
      </c>
      <c r="G3046" s="195" t="s">
        <v>4066</v>
      </c>
      <c r="H3046" s="195">
        <v>566</v>
      </c>
      <c r="I3046" s="36" t="str">
        <f t="shared" si="47"/>
        <v>Rivera, Yadiel</v>
      </c>
    </row>
    <row r="3047" spans="1:9" x14ac:dyDescent="0.3">
      <c r="A3047" s="195">
        <v>3046</v>
      </c>
      <c r="B3047" s="195">
        <v>596143</v>
      </c>
      <c r="C3047" s="195">
        <v>1</v>
      </c>
      <c r="D3047" s="195">
        <v>1</v>
      </c>
      <c r="E3047" s="195">
        <v>610</v>
      </c>
      <c r="F3047" s="195" t="s">
        <v>3026</v>
      </c>
      <c r="G3047" s="195" t="s">
        <v>95</v>
      </c>
      <c r="H3047" s="195">
        <v>610</v>
      </c>
      <c r="I3047" s="36" t="str">
        <f t="shared" si="47"/>
        <v>Sardinas, Luis</v>
      </c>
    </row>
    <row r="3048" spans="1:9" x14ac:dyDescent="0.3">
      <c r="A3048" s="195">
        <v>3047</v>
      </c>
      <c r="B3048" s="195">
        <v>602922</v>
      </c>
      <c r="C3048" s="195">
        <v>0.92514744130000004</v>
      </c>
      <c r="D3048" s="195">
        <v>2</v>
      </c>
      <c r="E3048" s="195">
        <v>610</v>
      </c>
      <c r="F3048" s="195" t="s">
        <v>2475</v>
      </c>
      <c r="G3048" s="195" t="s">
        <v>15</v>
      </c>
      <c r="H3048" s="195">
        <v>582</v>
      </c>
      <c r="I3048" s="36" t="str">
        <f t="shared" si="47"/>
        <v>Rondon, Jose</v>
      </c>
    </row>
    <row r="3049" spans="1:9" x14ac:dyDescent="0.3">
      <c r="A3049" s="195">
        <v>3048</v>
      </c>
      <c r="B3049" s="195">
        <v>608672</v>
      </c>
      <c r="C3049" s="195">
        <v>0.92131108260000005</v>
      </c>
      <c r="D3049" s="195">
        <v>3</v>
      </c>
      <c r="E3049" s="195">
        <v>610</v>
      </c>
      <c r="F3049" s="195" t="s">
        <v>147</v>
      </c>
      <c r="G3049" s="195" t="s">
        <v>3993</v>
      </c>
      <c r="H3049" s="195">
        <v>342</v>
      </c>
      <c r="I3049" s="36" t="str">
        <f t="shared" si="47"/>
        <v>Johnson, Micah</v>
      </c>
    </row>
    <row r="3050" spans="1:9" x14ac:dyDescent="0.3">
      <c r="A3050" s="195">
        <v>3049</v>
      </c>
      <c r="B3050" s="195">
        <v>593495</v>
      </c>
      <c r="C3050" s="195">
        <v>0.91762513059999995</v>
      </c>
      <c r="D3050" s="195">
        <v>4</v>
      </c>
      <c r="E3050" s="195">
        <v>610</v>
      </c>
      <c r="F3050" s="195" t="s">
        <v>252</v>
      </c>
      <c r="G3050" s="195" t="s">
        <v>182</v>
      </c>
      <c r="H3050" s="195">
        <v>117</v>
      </c>
      <c r="I3050" s="36" t="str">
        <f t="shared" si="47"/>
        <v>Castro, Daniel</v>
      </c>
    </row>
    <row r="3051" spans="1:9" x14ac:dyDescent="0.3">
      <c r="A3051" s="195">
        <v>3050</v>
      </c>
      <c r="B3051" s="195">
        <v>502523</v>
      </c>
      <c r="C3051" s="195">
        <v>0.90705193019999997</v>
      </c>
      <c r="D3051" s="195">
        <v>5</v>
      </c>
      <c r="E3051" s="195">
        <v>610</v>
      </c>
      <c r="F3051" s="195" t="s">
        <v>2961</v>
      </c>
      <c r="G3051" s="195" t="s">
        <v>1939</v>
      </c>
      <c r="H3051" s="195">
        <v>473</v>
      </c>
      <c r="I3051" s="36" t="str">
        <f t="shared" si="47"/>
        <v>O'Malley, Shawn</v>
      </c>
    </row>
    <row r="3052" spans="1:9" x14ac:dyDescent="0.3">
      <c r="A3052" s="195">
        <v>3051</v>
      </c>
      <c r="B3052" s="195">
        <v>459431</v>
      </c>
      <c r="C3052" s="195">
        <v>1</v>
      </c>
      <c r="D3052" s="195">
        <v>1</v>
      </c>
      <c r="E3052" s="195">
        <v>611</v>
      </c>
      <c r="F3052" s="195" t="s">
        <v>211</v>
      </c>
      <c r="G3052" s="195" t="s">
        <v>34</v>
      </c>
      <c r="H3052" s="195">
        <v>611</v>
      </c>
      <c r="I3052" s="36" t="str">
        <f t="shared" si="47"/>
        <v>Saunders, Michael</v>
      </c>
    </row>
    <row r="3053" spans="1:9" x14ac:dyDescent="0.3">
      <c r="A3053" s="195">
        <v>3052</v>
      </c>
      <c r="B3053" s="195">
        <v>519346</v>
      </c>
      <c r="C3053" s="195">
        <v>0.86974337879999997</v>
      </c>
      <c r="D3053" s="195">
        <v>2</v>
      </c>
      <c r="E3053" s="195">
        <v>611</v>
      </c>
      <c r="F3053" s="195" t="s">
        <v>6277</v>
      </c>
      <c r="G3053" s="195" t="s">
        <v>47</v>
      </c>
      <c r="H3053" s="195">
        <v>674</v>
      </c>
      <c r="I3053" s="36" t="str">
        <f t="shared" si="47"/>
        <v>Thames, Eric</v>
      </c>
    </row>
    <row r="3054" spans="1:9" x14ac:dyDescent="0.3">
      <c r="A3054" s="195">
        <v>3053</v>
      </c>
      <c r="B3054" s="195">
        <v>474892</v>
      </c>
      <c r="C3054" s="195">
        <v>0.85789540549999999</v>
      </c>
      <c r="D3054" s="195">
        <v>3</v>
      </c>
      <c r="E3054" s="195">
        <v>611</v>
      </c>
      <c r="F3054" s="195" t="s">
        <v>59</v>
      </c>
      <c r="G3054" s="195" t="s">
        <v>58</v>
      </c>
      <c r="H3054" s="195">
        <v>113</v>
      </c>
      <c r="I3054" s="36" t="str">
        <f t="shared" si="47"/>
        <v>Carter, Chris</v>
      </c>
    </row>
    <row r="3055" spans="1:9" x14ac:dyDescent="0.3">
      <c r="A3055" s="195">
        <v>3054</v>
      </c>
      <c r="B3055" s="195">
        <v>461235</v>
      </c>
      <c r="C3055" s="195">
        <v>0.8553859842</v>
      </c>
      <c r="D3055" s="195">
        <v>4</v>
      </c>
      <c r="E3055" s="195">
        <v>611</v>
      </c>
      <c r="F3055" s="195" t="s">
        <v>180</v>
      </c>
      <c r="G3055" s="195" t="s">
        <v>18</v>
      </c>
      <c r="H3055" s="195">
        <v>448</v>
      </c>
      <c r="I3055" s="36" t="str">
        <f t="shared" si="47"/>
        <v>Moss, Brandon</v>
      </c>
    </row>
    <row r="3056" spans="1:9" x14ac:dyDescent="0.3">
      <c r="A3056" s="195">
        <v>3055</v>
      </c>
      <c r="B3056" s="195">
        <v>446263</v>
      </c>
      <c r="C3056" s="195">
        <v>0.84733437099999998</v>
      </c>
      <c r="D3056" s="195">
        <v>5</v>
      </c>
      <c r="E3056" s="195">
        <v>611</v>
      </c>
      <c r="F3056" s="195" t="s">
        <v>94</v>
      </c>
      <c r="G3056" s="195" t="s">
        <v>93</v>
      </c>
      <c r="H3056" s="195">
        <v>188</v>
      </c>
      <c r="I3056" s="36" t="str">
        <f t="shared" si="47"/>
        <v>Duda, Lucas</v>
      </c>
    </row>
    <row r="3057" spans="1:9" x14ac:dyDescent="0.3">
      <c r="A3057" s="195">
        <v>3056</v>
      </c>
      <c r="B3057" s="195">
        <v>502582</v>
      </c>
      <c r="C3057" s="195">
        <v>1</v>
      </c>
      <c r="D3057" s="195">
        <v>1</v>
      </c>
      <c r="E3057" s="195">
        <v>612</v>
      </c>
      <c r="F3057" s="195" t="s">
        <v>212</v>
      </c>
      <c r="G3057" s="195" t="s">
        <v>178</v>
      </c>
      <c r="H3057" s="195">
        <v>612</v>
      </c>
      <c r="I3057" s="36" t="str">
        <f t="shared" si="47"/>
        <v>Schafer, Logan</v>
      </c>
    </row>
    <row r="3058" spans="1:9" x14ac:dyDescent="0.3">
      <c r="A3058" s="195">
        <v>3057</v>
      </c>
      <c r="B3058" s="195">
        <v>502261</v>
      </c>
      <c r="C3058" s="195">
        <v>0.94037064069999998</v>
      </c>
      <c r="D3058" s="195">
        <v>2</v>
      </c>
      <c r="E3058" s="195">
        <v>612</v>
      </c>
      <c r="F3058" s="195" t="s">
        <v>117</v>
      </c>
      <c r="G3058" s="195" t="s">
        <v>114</v>
      </c>
      <c r="H3058" s="195">
        <v>251</v>
      </c>
      <c r="I3058" s="36" t="str">
        <f t="shared" si="47"/>
        <v>Gillespie, Cole</v>
      </c>
    </row>
    <row r="3059" spans="1:9" x14ac:dyDescent="0.3">
      <c r="A3059" s="195">
        <v>3058</v>
      </c>
      <c r="B3059" s="195">
        <v>488681</v>
      </c>
      <c r="C3059" s="195">
        <v>0.93455897170000002</v>
      </c>
      <c r="D3059" s="195">
        <v>3</v>
      </c>
      <c r="E3059" s="195">
        <v>612</v>
      </c>
      <c r="F3059" s="195" t="s">
        <v>864</v>
      </c>
      <c r="G3059" s="195" t="s">
        <v>18</v>
      </c>
      <c r="H3059" s="195">
        <v>44</v>
      </c>
      <c r="I3059" s="36" t="str">
        <f t="shared" si="47"/>
        <v>Barnes, Brandon</v>
      </c>
    </row>
    <row r="3060" spans="1:9" x14ac:dyDescent="0.3">
      <c r="A3060" s="195">
        <v>3059</v>
      </c>
      <c r="B3060" s="195">
        <v>451089</v>
      </c>
      <c r="C3060" s="195">
        <v>0.88418241779999995</v>
      </c>
      <c r="D3060" s="195">
        <v>4</v>
      </c>
      <c r="E3060" s="195">
        <v>612</v>
      </c>
      <c r="F3060" s="195" t="s">
        <v>2753</v>
      </c>
      <c r="G3060" s="195" t="s">
        <v>203</v>
      </c>
      <c r="H3060" s="195">
        <v>514</v>
      </c>
      <c r="I3060" s="36" t="str">
        <f t="shared" si="47"/>
        <v>Peterson, Shane</v>
      </c>
    </row>
    <row r="3061" spans="1:9" x14ac:dyDescent="0.3">
      <c r="A3061" s="195">
        <v>3060</v>
      </c>
      <c r="B3061" s="195">
        <v>534627</v>
      </c>
      <c r="C3061" s="195">
        <v>0.87234904599999996</v>
      </c>
      <c r="D3061" s="195">
        <v>5</v>
      </c>
      <c r="E3061" s="195">
        <v>612</v>
      </c>
      <c r="F3061" s="195" t="s">
        <v>892</v>
      </c>
      <c r="G3061" s="195" t="s">
        <v>67</v>
      </c>
      <c r="H3061" s="195">
        <v>317</v>
      </c>
      <c r="I3061" s="36" t="str">
        <f t="shared" si="47"/>
        <v>Holt, Tyler</v>
      </c>
    </row>
    <row r="3062" spans="1:9" x14ac:dyDescent="0.3">
      <c r="A3062" s="195">
        <v>3061</v>
      </c>
      <c r="B3062" s="195">
        <v>594988</v>
      </c>
      <c r="C3062" s="195">
        <v>1</v>
      </c>
      <c r="D3062" s="195">
        <v>1</v>
      </c>
      <c r="E3062" s="195">
        <v>613</v>
      </c>
      <c r="F3062" s="195" t="s">
        <v>4079</v>
      </c>
      <c r="G3062" s="195" t="s">
        <v>68</v>
      </c>
      <c r="H3062" s="195">
        <v>613</v>
      </c>
      <c r="I3062" s="36" t="str">
        <f t="shared" si="47"/>
        <v>Schebler, Scott</v>
      </c>
    </row>
    <row r="3063" spans="1:9" x14ac:dyDescent="0.3">
      <c r="A3063" s="195">
        <v>3062</v>
      </c>
      <c r="B3063" s="195">
        <v>502110</v>
      </c>
      <c r="C3063" s="195">
        <v>0.96185172649999995</v>
      </c>
      <c r="D3063" s="195">
        <v>2</v>
      </c>
      <c r="E3063" s="195">
        <v>613</v>
      </c>
      <c r="F3063" s="195" t="s">
        <v>164</v>
      </c>
      <c r="G3063" s="195" t="s">
        <v>165</v>
      </c>
      <c r="H3063" s="195">
        <v>410</v>
      </c>
      <c r="I3063" s="36" t="str">
        <f t="shared" si="47"/>
        <v>Martinez, J.D.</v>
      </c>
    </row>
    <row r="3064" spans="1:9" x14ac:dyDescent="0.3">
      <c r="A3064" s="195">
        <v>3063</v>
      </c>
      <c r="B3064" s="195">
        <v>519317</v>
      </c>
      <c r="C3064" s="195">
        <v>0.95292408409999996</v>
      </c>
      <c r="D3064" s="195">
        <v>3</v>
      </c>
      <c r="E3064" s="195">
        <v>613</v>
      </c>
      <c r="F3064" s="195" t="s">
        <v>222</v>
      </c>
      <c r="G3064" s="195" t="s">
        <v>7279</v>
      </c>
      <c r="H3064" s="195">
        <v>651</v>
      </c>
      <c r="I3064" s="36" t="str">
        <f t="shared" si="47"/>
        <v>Stanton, Giancarlo</v>
      </c>
    </row>
    <row r="3065" spans="1:9" x14ac:dyDescent="0.3">
      <c r="A3065" s="195">
        <v>3064</v>
      </c>
      <c r="B3065" s="195">
        <v>457803</v>
      </c>
      <c r="C3065" s="195">
        <v>0.93756321440000001</v>
      </c>
      <c r="D3065" s="195">
        <v>4</v>
      </c>
      <c r="E3065" s="195">
        <v>613</v>
      </c>
      <c r="F3065" s="195" t="s">
        <v>44</v>
      </c>
      <c r="G3065" s="195" t="s">
        <v>43</v>
      </c>
      <c r="H3065" s="195">
        <v>85</v>
      </c>
      <c r="I3065" s="36" t="str">
        <f t="shared" si="47"/>
        <v>Bruce, Jay</v>
      </c>
    </row>
    <row r="3066" spans="1:9" x14ac:dyDescent="0.3">
      <c r="A3066" s="195">
        <v>3065</v>
      </c>
      <c r="B3066" s="195">
        <v>571830</v>
      </c>
      <c r="C3066" s="195">
        <v>0.93695739030000003</v>
      </c>
      <c r="D3066" s="195">
        <v>5</v>
      </c>
      <c r="E3066" s="195">
        <v>613</v>
      </c>
      <c r="F3066" s="195" t="s">
        <v>2489</v>
      </c>
      <c r="G3066" s="195" t="s">
        <v>1743</v>
      </c>
      <c r="H3066" s="195">
        <v>347</v>
      </c>
      <c r="I3066" s="36" t="str">
        <f t="shared" si="47"/>
        <v>Joseph, Tommy</v>
      </c>
    </row>
    <row r="3067" spans="1:9" x14ac:dyDescent="0.3">
      <c r="A3067" s="195">
        <v>3066</v>
      </c>
      <c r="B3067" s="195">
        <v>572114</v>
      </c>
      <c r="C3067" s="195">
        <v>1</v>
      </c>
      <c r="D3067" s="195">
        <v>1</v>
      </c>
      <c r="E3067" s="195">
        <v>614</v>
      </c>
      <c r="F3067" s="195" t="s">
        <v>5096</v>
      </c>
      <c r="G3067" s="195" t="s">
        <v>38</v>
      </c>
      <c r="H3067" s="195">
        <v>614</v>
      </c>
      <c r="I3067" s="36" t="str">
        <f t="shared" si="47"/>
        <v>Schimpf, Ryan</v>
      </c>
    </row>
    <row r="3068" spans="1:9" x14ac:dyDescent="0.3">
      <c r="A3068" s="195">
        <v>3067</v>
      </c>
      <c r="B3068" s="195">
        <v>474892</v>
      </c>
      <c r="C3068" s="195">
        <v>0.91759761839999998</v>
      </c>
      <c r="D3068" s="195">
        <v>2</v>
      </c>
      <c r="E3068" s="195">
        <v>614</v>
      </c>
      <c r="F3068" s="195" t="s">
        <v>59</v>
      </c>
      <c r="G3068" s="195" t="s">
        <v>58</v>
      </c>
      <c r="H3068" s="195">
        <v>113</v>
      </c>
      <c r="I3068" s="36" t="str">
        <f t="shared" si="47"/>
        <v>Carter, Chris</v>
      </c>
    </row>
    <row r="3069" spans="1:9" x14ac:dyDescent="0.3">
      <c r="A3069" s="195">
        <v>3068</v>
      </c>
      <c r="B3069" s="195">
        <v>519346</v>
      </c>
      <c r="C3069" s="195">
        <v>0.91035988909999999</v>
      </c>
      <c r="D3069" s="195">
        <v>3</v>
      </c>
      <c r="E3069" s="195">
        <v>614</v>
      </c>
      <c r="F3069" s="195" t="s">
        <v>6277</v>
      </c>
      <c r="G3069" s="195" t="s">
        <v>47</v>
      </c>
      <c r="H3069" s="195">
        <v>674</v>
      </c>
      <c r="I3069" s="36" t="str">
        <f t="shared" si="47"/>
        <v>Thames, Eric</v>
      </c>
    </row>
    <row r="3070" spans="1:9" x14ac:dyDescent="0.3">
      <c r="A3070" s="195">
        <v>3069</v>
      </c>
      <c r="B3070" s="195">
        <v>666560</v>
      </c>
      <c r="C3070" s="195">
        <v>0.90486359589999998</v>
      </c>
      <c r="D3070" s="195">
        <v>4</v>
      </c>
      <c r="E3070" s="195">
        <v>614</v>
      </c>
      <c r="F3070" s="195" t="s">
        <v>4636</v>
      </c>
      <c r="G3070" s="195" t="s">
        <v>5226</v>
      </c>
      <c r="H3070" s="195">
        <v>488</v>
      </c>
      <c r="I3070" s="36" t="str">
        <f t="shared" si="47"/>
        <v>Park, Byung Ho</v>
      </c>
    </row>
    <row r="3071" spans="1:9" x14ac:dyDescent="0.3">
      <c r="A3071" s="195">
        <v>3070</v>
      </c>
      <c r="B3071" s="195">
        <v>608336</v>
      </c>
      <c r="C3071" s="195">
        <v>0.89600060670000004</v>
      </c>
      <c r="D3071" s="195">
        <v>5</v>
      </c>
      <c r="E3071" s="195">
        <v>614</v>
      </c>
      <c r="F3071" s="195" t="s">
        <v>3960</v>
      </c>
      <c r="G3071" s="195" t="s">
        <v>115</v>
      </c>
      <c r="H3071" s="195">
        <v>235</v>
      </c>
      <c r="I3071" s="36" t="str">
        <f t="shared" si="47"/>
        <v>Gallo, Joey</v>
      </c>
    </row>
    <row r="3072" spans="1:9" x14ac:dyDescent="0.3">
      <c r="A3072" s="195">
        <v>3071</v>
      </c>
      <c r="B3072" s="195">
        <v>570731</v>
      </c>
      <c r="C3072" s="195">
        <v>1</v>
      </c>
      <c r="D3072" s="195">
        <v>1</v>
      </c>
      <c r="E3072" s="195">
        <v>615</v>
      </c>
      <c r="F3072" s="195" t="s">
        <v>2533</v>
      </c>
      <c r="G3072" s="195" t="s">
        <v>234</v>
      </c>
      <c r="H3072" s="195">
        <v>615</v>
      </c>
      <c r="I3072" s="36" t="str">
        <f t="shared" si="47"/>
        <v>Schoop, Jonathan</v>
      </c>
    </row>
    <row r="3073" spans="1:9" x14ac:dyDescent="0.3">
      <c r="A3073" s="195">
        <v>3072</v>
      </c>
      <c r="B3073" s="195">
        <v>503556</v>
      </c>
      <c r="C3073" s="195">
        <v>0.94030309479999996</v>
      </c>
      <c r="D3073" s="195">
        <v>2</v>
      </c>
      <c r="E3073" s="195">
        <v>615</v>
      </c>
      <c r="F3073" s="195" t="s">
        <v>121</v>
      </c>
      <c r="G3073" s="195" t="s">
        <v>878</v>
      </c>
      <c r="H3073" s="195">
        <v>262</v>
      </c>
      <c r="I3073" s="36" t="str">
        <f t="shared" si="47"/>
        <v>Gonzalez, Marwin</v>
      </c>
    </row>
    <row r="3074" spans="1:9" x14ac:dyDescent="0.3">
      <c r="A3074" s="195">
        <v>3073</v>
      </c>
      <c r="B3074" s="195">
        <v>592387</v>
      </c>
      <c r="C3074" s="195">
        <v>0.92171157859999997</v>
      </c>
      <c r="D3074" s="195">
        <v>3</v>
      </c>
      <c r="E3074" s="195">
        <v>615</v>
      </c>
      <c r="F3074" s="195" t="s">
        <v>5193</v>
      </c>
      <c r="G3074" s="195" t="s">
        <v>5194</v>
      </c>
      <c r="H3074" s="195">
        <v>295</v>
      </c>
      <c r="I3074" s="36" t="str">
        <f t="shared" si="47"/>
        <v>Healy, Ryon</v>
      </c>
    </row>
    <row r="3075" spans="1:9" x14ac:dyDescent="0.3">
      <c r="A3075" s="195">
        <v>3074</v>
      </c>
      <c r="B3075" s="195">
        <v>571697</v>
      </c>
      <c r="C3075" s="195">
        <v>0.90990985499999999</v>
      </c>
      <c r="D3075" s="195">
        <v>4</v>
      </c>
      <c r="E3075" s="195">
        <v>615</v>
      </c>
      <c r="F3075" s="195" t="s">
        <v>2521</v>
      </c>
      <c r="G3075" s="195" t="s">
        <v>2522</v>
      </c>
      <c r="H3075" s="195">
        <v>247</v>
      </c>
      <c r="I3075" s="36" t="str">
        <f t="shared" ref="I3075:I3138" si="48">F3075&amp;", "&amp;G3075</f>
        <v>Gennett, Scooter</v>
      </c>
    </row>
    <row r="3076" spans="1:9" x14ac:dyDescent="0.3">
      <c r="A3076" s="195">
        <v>3075</v>
      </c>
      <c r="B3076" s="195">
        <v>657557</v>
      </c>
      <c r="C3076" s="195">
        <v>0.88900586059999998</v>
      </c>
      <c r="D3076" s="195">
        <v>5</v>
      </c>
      <c r="E3076" s="195">
        <v>615</v>
      </c>
      <c r="F3076" s="195" t="s">
        <v>6285</v>
      </c>
      <c r="G3076" s="195" t="s">
        <v>277</v>
      </c>
      <c r="H3076" s="195">
        <v>167</v>
      </c>
      <c r="I3076" s="36" t="str">
        <f t="shared" si="48"/>
        <v>DeJong, Paul</v>
      </c>
    </row>
    <row r="3077" spans="1:9" x14ac:dyDescent="0.3">
      <c r="A3077" s="195">
        <v>3076</v>
      </c>
      <c r="B3077" s="195">
        <v>656941</v>
      </c>
      <c r="C3077" s="195">
        <v>1</v>
      </c>
      <c r="D3077" s="195">
        <v>1</v>
      </c>
      <c r="E3077" s="195">
        <v>616</v>
      </c>
      <c r="F3077" s="195" t="s">
        <v>4081</v>
      </c>
      <c r="G3077" s="195" t="s">
        <v>29</v>
      </c>
      <c r="H3077" s="195">
        <v>616</v>
      </c>
      <c r="I3077" s="36" t="str">
        <f t="shared" si="48"/>
        <v>Schwarber, Kyle</v>
      </c>
    </row>
    <row r="3078" spans="1:9" x14ac:dyDescent="0.3">
      <c r="A3078" s="195">
        <v>3077</v>
      </c>
      <c r="B3078" s="195">
        <v>592450</v>
      </c>
      <c r="C3078" s="195">
        <v>0.97495051629999996</v>
      </c>
      <c r="D3078" s="195">
        <v>2</v>
      </c>
      <c r="E3078" s="195">
        <v>616</v>
      </c>
      <c r="F3078" s="195" t="s">
        <v>4616</v>
      </c>
      <c r="G3078" s="195" t="s">
        <v>80</v>
      </c>
      <c r="H3078" s="195">
        <v>349</v>
      </c>
      <c r="I3078" s="36" t="str">
        <f t="shared" si="48"/>
        <v>Judge, Aaron</v>
      </c>
    </row>
    <row r="3079" spans="1:9" x14ac:dyDescent="0.3">
      <c r="A3079" s="195">
        <v>3078</v>
      </c>
      <c r="B3079" s="195">
        <v>608336</v>
      </c>
      <c r="C3079" s="195">
        <v>0.95286423890000005</v>
      </c>
      <c r="D3079" s="195">
        <v>3</v>
      </c>
      <c r="E3079" s="195">
        <v>616</v>
      </c>
      <c r="F3079" s="195" t="s">
        <v>3960</v>
      </c>
      <c r="G3079" s="195" t="s">
        <v>115</v>
      </c>
      <c r="H3079" s="195">
        <v>235</v>
      </c>
      <c r="I3079" s="36" t="str">
        <f t="shared" si="48"/>
        <v>Gallo, Joey</v>
      </c>
    </row>
    <row r="3080" spans="1:9" x14ac:dyDescent="0.3">
      <c r="A3080" s="195">
        <v>3079</v>
      </c>
      <c r="B3080" s="195">
        <v>593934</v>
      </c>
      <c r="C3080" s="195">
        <v>0.94998754080000003</v>
      </c>
      <c r="D3080" s="195">
        <v>4</v>
      </c>
      <c r="E3080" s="195">
        <v>616</v>
      </c>
      <c r="F3080" s="195" t="s">
        <v>4075</v>
      </c>
      <c r="G3080" s="195" t="s">
        <v>258</v>
      </c>
      <c r="H3080" s="195">
        <v>605</v>
      </c>
      <c r="I3080" s="36" t="str">
        <f t="shared" si="48"/>
        <v>Sano, Miguel</v>
      </c>
    </row>
    <row r="3081" spans="1:9" x14ac:dyDescent="0.3">
      <c r="A3081" s="195">
        <v>3080</v>
      </c>
      <c r="B3081" s="195">
        <v>519346</v>
      </c>
      <c r="C3081" s="195">
        <v>0.9240410939</v>
      </c>
      <c r="D3081" s="195">
        <v>5</v>
      </c>
      <c r="E3081" s="195">
        <v>616</v>
      </c>
      <c r="F3081" s="195" t="s">
        <v>6277</v>
      </c>
      <c r="G3081" s="195" t="s">
        <v>47</v>
      </c>
      <c r="H3081" s="195">
        <v>674</v>
      </c>
      <c r="I3081" s="36" t="str">
        <f t="shared" si="48"/>
        <v>Thames, Eric</v>
      </c>
    </row>
    <row r="3082" spans="1:9" x14ac:dyDescent="0.3">
      <c r="A3082" s="195">
        <v>3081</v>
      </c>
      <c r="B3082" s="195">
        <v>489305</v>
      </c>
      <c r="C3082" s="195">
        <v>1</v>
      </c>
      <c r="D3082" s="195">
        <v>1</v>
      </c>
      <c r="E3082" s="195">
        <v>617</v>
      </c>
      <c r="F3082" s="195" t="s">
        <v>2964</v>
      </c>
      <c r="G3082" s="195" t="s">
        <v>384</v>
      </c>
      <c r="H3082" s="195">
        <v>617</v>
      </c>
      <c r="I3082" s="36" t="str">
        <f t="shared" si="48"/>
        <v>Scruggs, Xavier</v>
      </c>
    </row>
    <row r="3083" spans="1:9" x14ac:dyDescent="0.3">
      <c r="A3083" s="195">
        <v>3082</v>
      </c>
      <c r="B3083" s="195">
        <v>503437</v>
      </c>
      <c r="C3083" s="195">
        <v>0.96739810230000001</v>
      </c>
      <c r="D3083" s="195">
        <v>2</v>
      </c>
      <c r="E3083" s="195">
        <v>617</v>
      </c>
      <c r="F3083" s="195" t="s">
        <v>5232</v>
      </c>
      <c r="G3083" s="195" t="s">
        <v>331</v>
      </c>
      <c r="H3083" s="195">
        <v>57</v>
      </c>
      <c r="I3083" s="36" t="str">
        <f t="shared" si="48"/>
        <v>Beresford, James</v>
      </c>
    </row>
    <row r="3084" spans="1:9" x14ac:dyDescent="0.3">
      <c r="A3084" s="195">
        <v>3083</v>
      </c>
      <c r="B3084" s="195">
        <v>552662</v>
      </c>
      <c r="C3084" s="195">
        <v>0.90099621510000005</v>
      </c>
      <c r="D3084" s="195">
        <v>3</v>
      </c>
      <c r="E3084" s="195">
        <v>617</v>
      </c>
      <c r="F3084" s="195" t="s">
        <v>2030</v>
      </c>
      <c r="G3084" s="195" t="s">
        <v>2958</v>
      </c>
      <c r="H3084" s="195">
        <v>579</v>
      </c>
      <c r="I3084" s="36" t="str">
        <f t="shared" si="48"/>
        <v>Romero, Stefen</v>
      </c>
    </row>
    <row r="3085" spans="1:9" x14ac:dyDescent="0.3">
      <c r="A3085" s="195">
        <v>3084</v>
      </c>
      <c r="B3085" s="195">
        <v>518490</v>
      </c>
      <c r="C3085" s="195">
        <v>0.88896089639999998</v>
      </c>
      <c r="D3085" s="195">
        <v>4</v>
      </c>
      <c r="E3085" s="195">
        <v>617</v>
      </c>
      <c r="F3085" s="195" t="s">
        <v>2987</v>
      </c>
      <c r="G3085" s="195" t="s">
        <v>889</v>
      </c>
      <c r="H3085" s="195">
        <v>79</v>
      </c>
      <c r="I3085" s="36" t="str">
        <f t="shared" si="48"/>
        <v>Brentz, Bryce</v>
      </c>
    </row>
    <row r="3086" spans="1:9" x14ac:dyDescent="0.3">
      <c r="A3086" s="195">
        <v>3085</v>
      </c>
      <c r="B3086" s="195">
        <v>453400</v>
      </c>
      <c r="C3086" s="195">
        <v>0.87187742300000004</v>
      </c>
      <c r="D3086" s="195">
        <v>5</v>
      </c>
      <c r="E3086" s="195">
        <v>617</v>
      </c>
      <c r="F3086" s="195" t="s">
        <v>147</v>
      </c>
      <c r="G3086" s="195" t="s">
        <v>58</v>
      </c>
      <c r="H3086" s="195">
        <v>340</v>
      </c>
      <c r="I3086" s="36" t="str">
        <f t="shared" si="48"/>
        <v>Johnson, Chris</v>
      </c>
    </row>
    <row r="3087" spans="1:9" x14ac:dyDescent="0.3">
      <c r="A3087" s="195">
        <v>3086</v>
      </c>
      <c r="B3087" s="195">
        <v>608369</v>
      </c>
      <c r="C3087" s="195">
        <v>1</v>
      </c>
      <c r="D3087" s="195">
        <v>1</v>
      </c>
      <c r="E3087" s="195">
        <v>618</v>
      </c>
      <c r="F3087" s="195" t="s">
        <v>390</v>
      </c>
      <c r="G3087" s="195" t="s">
        <v>131</v>
      </c>
      <c r="H3087" s="195">
        <v>618</v>
      </c>
      <c r="I3087" s="36" t="str">
        <f t="shared" si="48"/>
        <v>Seager, Corey</v>
      </c>
    </row>
    <row r="3088" spans="1:9" x14ac:dyDescent="0.3">
      <c r="A3088" s="195">
        <v>3087</v>
      </c>
      <c r="B3088" s="195">
        <v>621043</v>
      </c>
      <c r="C3088" s="195">
        <v>0.93740903959999999</v>
      </c>
      <c r="D3088" s="195">
        <v>2</v>
      </c>
      <c r="E3088" s="195">
        <v>618</v>
      </c>
      <c r="F3088" s="195" t="s">
        <v>3921</v>
      </c>
      <c r="G3088" s="195" t="s">
        <v>20</v>
      </c>
      <c r="H3088" s="195">
        <v>143</v>
      </c>
      <c r="I3088" s="36" t="str">
        <f t="shared" si="48"/>
        <v>Correa, Carlos</v>
      </c>
    </row>
    <row r="3089" spans="1:9" x14ac:dyDescent="0.3">
      <c r="A3089" s="195">
        <v>3088</v>
      </c>
      <c r="B3089" s="195">
        <v>596019</v>
      </c>
      <c r="C3089" s="195">
        <v>0.85546463049999999</v>
      </c>
      <c r="D3089" s="195">
        <v>3</v>
      </c>
      <c r="E3089" s="195">
        <v>618</v>
      </c>
      <c r="F3089" s="195" t="s">
        <v>4007</v>
      </c>
      <c r="G3089" s="195" t="s">
        <v>108</v>
      </c>
      <c r="H3089" s="195">
        <v>381</v>
      </c>
      <c r="I3089" s="36" t="str">
        <f t="shared" si="48"/>
        <v>Lindor, Francisco</v>
      </c>
    </row>
    <row r="3090" spans="1:9" x14ac:dyDescent="0.3">
      <c r="A3090" s="195">
        <v>3089</v>
      </c>
      <c r="B3090" s="195">
        <v>593428</v>
      </c>
      <c r="C3090" s="195">
        <v>0.82264607590000005</v>
      </c>
      <c r="D3090" s="195">
        <v>4</v>
      </c>
      <c r="E3090" s="195">
        <v>618</v>
      </c>
      <c r="F3090" s="195" t="s">
        <v>2536</v>
      </c>
      <c r="G3090" s="195" t="s">
        <v>2537</v>
      </c>
      <c r="H3090" s="195">
        <v>66</v>
      </c>
      <c r="I3090" s="36" t="str">
        <f t="shared" si="48"/>
        <v>Bogaerts, Xander</v>
      </c>
    </row>
    <row r="3091" spans="1:9" x14ac:dyDescent="0.3">
      <c r="A3091" s="195">
        <v>3090</v>
      </c>
      <c r="B3091" s="195">
        <v>592273</v>
      </c>
      <c r="C3091" s="195">
        <v>0.81900368450000005</v>
      </c>
      <c r="D3091" s="195">
        <v>5</v>
      </c>
      <c r="E3091" s="195">
        <v>618</v>
      </c>
      <c r="F3091" s="195" t="s">
        <v>3945</v>
      </c>
      <c r="G3091" s="195" t="s">
        <v>18</v>
      </c>
      <c r="H3091" s="195">
        <v>187</v>
      </c>
      <c r="I3091" s="36" t="str">
        <f t="shared" si="48"/>
        <v>Drury, Brandon</v>
      </c>
    </row>
    <row r="3092" spans="1:9" x14ac:dyDescent="0.3">
      <c r="A3092" s="195">
        <v>3091</v>
      </c>
      <c r="B3092" s="195">
        <v>572122</v>
      </c>
      <c r="C3092" s="195">
        <v>1</v>
      </c>
      <c r="D3092" s="195">
        <v>1</v>
      </c>
      <c r="E3092" s="195">
        <v>619</v>
      </c>
      <c r="F3092" s="195" t="s">
        <v>390</v>
      </c>
      <c r="G3092" s="195" t="s">
        <v>29</v>
      </c>
      <c r="H3092" s="195">
        <v>619</v>
      </c>
      <c r="I3092" s="36" t="str">
        <f t="shared" si="48"/>
        <v>Seager, Kyle</v>
      </c>
    </row>
    <row r="3093" spans="1:9" x14ac:dyDescent="0.3">
      <c r="A3093" s="195">
        <v>3092</v>
      </c>
      <c r="B3093" s="195">
        <v>446334</v>
      </c>
      <c r="C3093" s="195">
        <v>0.95896675600000003</v>
      </c>
      <c r="D3093" s="195">
        <v>2</v>
      </c>
      <c r="E3093" s="195">
        <v>619</v>
      </c>
      <c r="F3093" s="195" t="s">
        <v>420</v>
      </c>
      <c r="G3093" s="195" t="s">
        <v>419</v>
      </c>
      <c r="H3093" s="195">
        <v>387</v>
      </c>
      <c r="I3093" s="36" t="str">
        <f t="shared" si="48"/>
        <v>Longoria, Evan</v>
      </c>
    </row>
    <row r="3094" spans="1:9" x14ac:dyDescent="0.3">
      <c r="A3094" s="195">
        <v>3093</v>
      </c>
      <c r="B3094" s="195">
        <v>596748</v>
      </c>
      <c r="C3094" s="195">
        <v>0.93721166310000004</v>
      </c>
      <c r="D3094" s="195">
        <v>3</v>
      </c>
      <c r="E3094" s="195">
        <v>619</v>
      </c>
      <c r="F3094" s="195" t="s">
        <v>2985</v>
      </c>
      <c r="G3094" s="195" t="s">
        <v>1979</v>
      </c>
      <c r="H3094" s="195">
        <v>221</v>
      </c>
      <c r="I3094" s="36" t="str">
        <f t="shared" si="48"/>
        <v>Franco, Maikel</v>
      </c>
    </row>
    <row r="3095" spans="1:9" x14ac:dyDescent="0.3">
      <c r="A3095" s="195">
        <v>3094</v>
      </c>
      <c r="B3095" s="195">
        <v>592518</v>
      </c>
      <c r="C3095" s="195">
        <v>0.92860179379999996</v>
      </c>
      <c r="D3095" s="195">
        <v>4</v>
      </c>
      <c r="E3095" s="195">
        <v>619</v>
      </c>
      <c r="F3095" s="195" t="s">
        <v>897</v>
      </c>
      <c r="G3095" s="195" t="s">
        <v>193</v>
      </c>
      <c r="H3095" s="195">
        <v>394</v>
      </c>
      <c r="I3095" s="36" t="str">
        <f t="shared" si="48"/>
        <v>Machado, Manny</v>
      </c>
    </row>
    <row r="3096" spans="1:9" x14ac:dyDescent="0.3">
      <c r="A3096" s="195">
        <v>3095</v>
      </c>
      <c r="B3096" s="195">
        <v>519203</v>
      </c>
      <c r="C3096" s="195">
        <v>0.92446963510000002</v>
      </c>
      <c r="D3096" s="195">
        <v>5</v>
      </c>
      <c r="E3096" s="195">
        <v>619</v>
      </c>
      <c r="F3096" s="195" t="s">
        <v>340</v>
      </c>
      <c r="G3096" s="195" t="s">
        <v>339</v>
      </c>
      <c r="H3096" s="195">
        <v>567</v>
      </c>
      <c r="I3096" s="36" t="str">
        <f t="shared" si="48"/>
        <v>Rizzo, Anthony</v>
      </c>
    </row>
    <row r="3097" spans="1:9" x14ac:dyDescent="0.3">
      <c r="A3097" s="195">
        <v>3096</v>
      </c>
      <c r="B3097" s="195">
        <v>574847</v>
      </c>
      <c r="C3097" s="195">
        <v>1</v>
      </c>
      <c r="D3097" s="195">
        <v>1</v>
      </c>
      <c r="E3097" s="195">
        <v>620</v>
      </c>
      <c r="F3097" s="195" t="s">
        <v>4868</v>
      </c>
      <c r="G3097" s="195" t="s">
        <v>486</v>
      </c>
      <c r="H3097" s="195">
        <v>620</v>
      </c>
      <c r="I3097" s="36" t="str">
        <f t="shared" si="48"/>
        <v>Segedin, Rob</v>
      </c>
    </row>
    <row r="3098" spans="1:9" x14ac:dyDescent="0.3">
      <c r="A3098" s="195">
        <v>3097</v>
      </c>
      <c r="B3098" s="195">
        <v>519025</v>
      </c>
      <c r="C3098" s="195">
        <v>0.9154760045</v>
      </c>
      <c r="D3098" s="195">
        <v>2</v>
      </c>
      <c r="E3098" s="195">
        <v>620</v>
      </c>
      <c r="F3098" s="195" t="s">
        <v>6696</v>
      </c>
      <c r="G3098" s="195" t="s">
        <v>235</v>
      </c>
      <c r="H3098" s="195">
        <v>432</v>
      </c>
      <c r="I3098" s="36" t="str">
        <f t="shared" si="48"/>
        <v>Middlebrook, Will</v>
      </c>
    </row>
    <row r="3099" spans="1:9" x14ac:dyDescent="0.3">
      <c r="A3099" s="195">
        <v>3098</v>
      </c>
      <c r="B3099" s="195">
        <v>534606</v>
      </c>
      <c r="C3099" s="195">
        <v>0.89805340840000003</v>
      </c>
      <c r="D3099" s="195">
        <v>3</v>
      </c>
      <c r="E3099" s="195">
        <v>620</v>
      </c>
      <c r="F3099" s="195" t="s">
        <v>4001</v>
      </c>
      <c r="G3099" s="195" t="s">
        <v>38</v>
      </c>
      <c r="H3099" s="195">
        <v>368</v>
      </c>
      <c r="I3099" s="36" t="str">
        <f t="shared" si="48"/>
        <v>LaMarre, Ryan</v>
      </c>
    </row>
    <row r="3100" spans="1:9" x14ac:dyDescent="0.3">
      <c r="A3100" s="195">
        <v>3099</v>
      </c>
      <c r="B3100" s="195">
        <v>595025</v>
      </c>
      <c r="C3100" s="195">
        <v>0.89225004809999997</v>
      </c>
      <c r="D3100" s="195">
        <v>4</v>
      </c>
      <c r="E3100" s="195">
        <v>620</v>
      </c>
      <c r="F3100" s="195" t="s">
        <v>2156</v>
      </c>
      <c r="G3100" s="195" t="s">
        <v>896</v>
      </c>
      <c r="H3100" s="195">
        <v>723</v>
      </c>
      <c r="I3100" s="36" t="str">
        <f t="shared" si="48"/>
        <v>Walters, Zach</v>
      </c>
    </row>
    <row r="3101" spans="1:9" x14ac:dyDescent="0.3">
      <c r="A3101" s="195">
        <v>3100</v>
      </c>
      <c r="B3101" s="195">
        <v>465753</v>
      </c>
      <c r="C3101" s="195">
        <v>0.88897463190000003</v>
      </c>
      <c r="D3101" s="195">
        <v>5</v>
      </c>
      <c r="E3101" s="195">
        <v>620</v>
      </c>
      <c r="F3101" s="195" t="s">
        <v>6334</v>
      </c>
      <c r="G3101" s="195" t="s">
        <v>310</v>
      </c>
      <c r="H3101" s="195">
        <v>216</v>
      </c>
      <c r="I3101" s="36" t="str">
        <f t="shared" si="48"/>
        <v>Florimon Jr, Pedro</v>
      </c>
    </row>
    <row r="3102" spans="1:9" x14ac:dyDescent="0.3">
      <c r="A3102" s="195">
        <v>3101</v>
      </c>
      <c r="B3102" s="195">
        <v>516416</v>
      </c>
      <c r="C3102" s="195">
        <v>1</v>
      </c>
      <c r="D3102" s="195">
        <v>1</v>
      </c>
      <c r="E3102" s="195">
        <v>621</v>
      </c>
      <c r="F3102" s="195" t="s">
        <v>912</v>
      </c>
      <c r="G3102" s="195" t="s">
        <v>913</v>
      </c>
      <c r="H3102" s="195">
        <v>621</v>
      </c>
      <c r="I3102" s="36" t="str">
        <f t="shared" si="48"/>
        <v>Segura, Jean</v>
      </c>
    </row>
    <row r="3103" spans="1:9" x14ac:dyDescent="0.3">
      <c r="A3103" s="195">
        <v>3102</v>
      </c>
      <c r="B3103" s="195">
        <v>543281</v>
      </c>
      <c r="C3103" s="195">
        <v>0.97194981629999999</v>
      </c>
      <c r="D3103" s="195">
        <v>2</v>
      </c>
      <c r="E3103" s="195">
        <v>621</v>
      </c>
      <c r="F3103" s="195" t="s">
        <v>500</v>
      </c>
      <c r="G3103" s="195" t="s">
        <v>129</v>
      </c>
      <c r="H3103" s="195">
        <v>291</v>
      </c>
      <c r="I3103" s="36" t="str">
        <f t="shared" si="48"/>
        <v>Harrison, Josh</v>
      </c>
    </row>
    <row r="3104" spans="1:9" x14ac:dyDescent="0.3">
      <c r="A3104" s="195">
        <v>3103</v>
      </c>
      <c r="B3104" s="195">
        <v>462101</v>
      </c>
      <c r="C3104" s="195">
        <v>0.95923608240000002</v>
      </c>
      <c r="D3104" s="195">
        <v>3</v>
      </c>
      <c r="E3104" s="195">
        <v>621</v>
      </c>
      <c r="F3104" s="195" t="s">
        <v>414</v>
      </c>
      <c r="G3104" s="195" t="s">
        <v>413</v>
      </c>
      <c r="H3104" s="195">
        <v>27</v>
      </c>
      <c r="I3104" s="36" t="str">
        <f t="shared" si="48"/>
        <v>Andrus, Elvis</v>
      </c>
    </row>
    <row r="3105" spans="1:9" x14ac:dyDescent="0.3">
      <c r="A3105" s="195">
        <v>3104</v>
      </c>
      <c r="B3105" s="195">
        <v>593160</v>
      </c>
      <c r="C3105" s="195">
        <v>0.95201672530000003</v>
      </c>
      <c r="D3105" s="195">
        <v>4</v>
      </c>
      <c r="E3105" s="195">
        <v>621</v>
      </c>
      <c r="F3105" s="195" t="s">
        <v>5209</v>
      </c>
      <c r="G3105" s="195" t="s">
        <v>5210</v>
      </c>
      <c r="H3105" s="195">
        <v>430</v>
      </c>
      <c r="I3105" s="36" t="str">
        <f t="shared" si="48"/>
        <v>Merrifield, Whit</v>
      </c>
    </row>
    <row r="3106" spans="1:9" x14ac:dyDescent="0.3">
      <c r="A3106" s="195">
        <v>3105</v>
      </c>
      <c r="B3106" s="195">
        <v>514888</v>
      </c>
      <c r="C3106" s="195">
        <v>0.92109185380000003</v>
      </c>
      <c r="D3106" s="195">
        <v>5</v>
      </c>
      <c r="E3106" s="195">
        <v>621</v>
      </c>
      <c r="F3106" s="195" t="s">
        <v>509</v>
      </c>
      <c r="G3106" s="195" t="s">
        <v>15</v>
      </c>
      <c r="H3106" s="195">
        <v>20</v>
      </c>
      <c r="I3106" s="36" t="str">
        <f t="shared" si="48"/>
        <v>Altuve, Jose</v>
      </c>
    </row>
    <row r="3107" spans="1:9" x14ac:dyDescent="0.3">
      <c r="A3107" s="195">
        <v>3106</v>
      </c>
      <c r="B3107" s="195">
        <v>592731</v>
      </c>
      <c r="C3107" s="195">
        <v>1</v>
      </c>
      <c r="D3107" s="195">
        <v>1</v>
      </c>
      <c r="E3107" s="195">
        <v>622</v>
      </c>
      <c r="F3107" s="195" t="s">
        <v>4857</v>
      </c>
      <c r="G3107" s="195" t="s">
        <v>400</v>
      </c>
      <c r="H3107" s="195">
        <v>622</v>
      </c>
      <c r="I3107" s="36" t="str">
        <f t="shared" si="48"/>
        <v>Selsky, Steve</v>
      </c>
    </row>
    <row r="3108" spans="1:9" x14ac:dyDescent="0.3">
      <c r="A3108" s="195">
        <v>3107</v>
      </c>
      <c r="B3108" s="195">
        <v>543329</v>
      </c>
      <c r="C3108" s="195">
        <v>0.90142949319999999</v>
      </c>
      <c r="D3108" s="195">
        <v>2</v>
      </c>
      <c r="E3108" s="195">
        <v>622</v>
      </c>
      <c r="F3108" s="195" t="s">
        <v>4885</v>
      </c>
      <c r="G3108" s="195" t="s">
        <v>4886</v>
      </c>
      <c r="H3108" s="195">
        <v>318</v>
      </c>
      <c r="I3108" s="36" t="str">
        <f t="shared" si="48"/>
        <v>Hood, Destin</v>
      </c>
    </row>
    <row r="3109" spans="1:9" x14ac:dyDescent="0.3">
      <c r="A3109" s="195">
        <v>3108</v>
      </c>
      <c r="B3109" s="195">
        <v>595025</v>
      </c>
      <c r="C3109" s="195">
        <v>0.89467203870000001</v>
      </c>
      <c r="D3109" s="195">
        <v>3</v>
      </c>
      <c r="E3109" s="195">
        <v>622</v>
      </c>
      <c r="F3109" s="195" t="s">
        <v>2156</v>
      </c>
      <c r="G3109" s="195" t="s">
        <v>896</v>
      </c>
      <c r="H3109" s="195">
        <v>723</v>
      </c>
      <c r="I3109" s="36" t="str">
        <f t="shared" si="48"/>
        <v>Walters, Zach</v>
      </c>
    </row>
    <row r="3110" spans="1:9" x14ac:dyDescent="0.3">
      <c r="A3110" s="195">
        <v>3109</v>
      </c>
      <c r="B3110" s="195">
        <v>517370</v>
      </c>
      <c r="C3110" s="195">
        <v>0.87237457200000001</v>
      </c>
      <c r="D3110" s="195">
        <v>4</v>
      </c>
      <c r="E3110" s="195">
        <v>622</v>
      </c>
      <c r="F3110" s="195" t="s">
        <v>381</v>
      </c>
      <c r="G3110" s="195" t="s">
        <v>369</v>
      </c>
      <c r="H3110" s="195">
        <v>487</v>
      </c>
      <c r="I3110" s="36" t="str">
        <f t="shared" si="48"/>
        <v>Paredes, Jimmy</v>
      </c>
    </row>
    <row r="3111" spans="1:9" x14ac:dyDescent="0.3">
      <c r="A3111" s="195">
        <v>3110</v>
      </c>
      <c r="B3111" s="195">
        <v>607387</v>
      </c>
      <c r="C3111" s="195">
        <v>0.84450046280000002</v>
      </c>
      <c r="D3111" s="195">
        <v>5</v>
      </c>
      <c r="E3111" s="195">
        <v>622</v>
      </c>
      <c r="F3111" s="195" t="s">
        <v>3013</v>
      </c>
      <c r="G3111" s="195" t="s">
        <v>38</v>
      </c>
      <c r="H3111" s="195">
        <v>588</v>
      </c>
      <c r="I3111" s="36" t="str">
        <f t="shared" si="48"/>
        <v>Rua, Ryan</v>
      </c>
    </row>
    <row r="3112" spans="1:9" x14ac:dyDescent="0.3">
      <c r="A3112" s="195">
        <v>3111</v>
      </c>
      <c r="B3112" s="195">
        <v>543760</v>
      </c>
      <c r="C3112" s="195">
        <v>1</v>
      </c>
      <c r="D3112" s="195">
        <v>1</v>
      </c>
      <c r="E3112" s="195">
        <v>623</v>
      </c>
      <c r="F3112" s="195" t="s">
        <v>2742</v>
      </c>
      <c r="G3112" s="195" t="s">
        <v>314</v>
      </c>
      <c r="H3112" s="195">
        <v>623</v>
      </c>
      <c r="I3112" s="36" t="str">
        <f t="shared" si="48"/>
        <v>Semien, Marcus</v>
      </c>
    </row>
    <row r="3113" spans="1:9" x14ac:dyDescent="0.3">
      <c r="A3113" s="195">
        <v>3112</v>
      </c>
      <c r="B3113" s="195">
        <v>608365</v>
      </c>
      <c r="C3113" s="195">
        <v>0.87651936720000001</v>
      </c>
      <c r="D3113" s="195">
        <v>2</v>
      </c>
      <c r="E3113" s="195">
        <v>623</v>
      </c>
      <c r="F3113" s="195" t="s">
        <v>282</v>
      </c>
      <c r="G3113" s="195" t="s">
        <v>2204</v>
      </c>
      <c r="H3113" s="195">
        <v>594</v>
      </c>
      <c r="I3113" s="36" t="str">
        <f t="shared" si="48"/>
        <v>Russell, Addison</v>
      </c>
    </row>
    <row r="3114" spans="1:9" x14ac:dyDescent="0.3">
      <c r="A3114" s="195">
        <v>3113</v>
      </c>
      <c r="B3114" s="195">
        <v>608324</v>
      </c>
      <c r="C3114" s="195">
        <v>0.84235348350000006</v>
      </c>
      <c r="D3114" s="195">
        <v>3</v>
      </c>
      <c r="E3114" s="195">
        <v>623</v>
      </c>
      <c r="F3114" s="195" t="s">
        <v>4609</v>
      </c>
      <c r="G3114" s="195" t="s">
        <v>122</v>
      </c>
      <c r="H3114" s="195">
        <v>78</v>
      </c>
      <c r="I3114" s="36" t="str">
        <f t="shared" si="48"/>
        <v>Bregman, Alex</v>
      </c>
    </row>
    <row r="3115" spans="1:9" x14ac:dyDescent="0.3">
      <c r="A3115" s="195">
        <v>3114</v>
      </c>
      <c r="B3115" s="195">
        <v>621035</v>
      </c>
      <c r="C3115" s="195">
        <v>0.83675625360000006</v>
      </c>
      <c r="D3115" s="195">
        <v>4</v>
      </c>
      <c r="E3115" s="195">
        <v>623</v>
      </c>
      <c r="F3115" s="195" t="s">
        <v>227</v>
      </c>
      <c r="G3115" s="195" t="s">
        <v>58</v>
      </c>
      <c r="H3115" s="195">
        <v>669</v>
      </c>
      <c r="I3115" s="36" t="str">
        <f t="shared" si="48"/>
        <v>Taylor, Chris</v>
      </c>
    </row>
    <row r="3116" spans="1:9" x14ac:dyDescent="0.3">
      <c r="A3116" s="195">
        <v>3115</v>
      </c>
      <c r="B3116" s="195">
        <v>595879</v>
      </c>
      <c r="C3116" s="195">
        <v>0.81514276360000004</v>
      </c>
      <c r="D3116" s="195">
        <v>5</v>
      </c>
      <c r="E3116" s="195">
        <v>623</v>
      </c>
      <c r="F3116" s="195" t="s">
        <v>2973</v>
      </c>
      <c r="G3116" s="195" t="s">
        <v>1937</v>
      </c>
      <c r="H3116" s="195">
        <v>41</v>
      </c>
      <c r="I3116" s="36" t="str">
        <f t="shared" si="48"/>
        <v>Baez, Javier</v>
      </c>
    </row>
    <row r="3117" spans="1:9" x14ac:dyDescent="0.3">
      <c r="A3117" s="195">
        <v>3116</v>
      </c>
      <c r="B3117" s="195">
        <v>600474</v>
      </c>
      <c r="C3117" s="195">
        <v>1</v>
      </c>
      <c r="D3117" s="195">
        <v>1</v>
      </c>
      <c r="E3117" s="195">
        <v>624</v>
      </c>
      <c r="F3117" s="195" t="s">
        <v>4087</v>
      </c>
      <c r="G3117" s="195" t="s">
        <v>310</v>
      </c>
      <c r="H3117" s="195">
        <v>624</v>
      </c>
      <c r="I3117" s="36" t="str">
        <f t="shared" si="48"/>
        <v>Severino, Pedro</v>
      </c>
    </row>
    <row r="3118" spans="1:9" x14ac:dyDescent="0.3">
      <c r="A3118" s="195">
        <v>3117</v>
      </c>
      <c r="B3118" s="195">
        <v>642336</v>
      </c>
      <c r="C3118" s="195">
        <v>0.94148560579999996</v>
      </c>
      <c r="D3118" s="195">
        <v>2</v>
      </c>
      <c r="E3118" s="195">
        <v>624</v>
      </c>
      <c r="F3118" s="195" t="s">
        <v>1887</v>
      </c>
      <c r="G3118" s="195" t="s">
        <v>108</v>
      </c>
      <c r="H3118" s="195">
        <v>428</v>
      </c>
      <c r="I3118" s="36" t="str">
        <f t="shared" si="48"/>
        <v>Mejia, Francisco</v>
      </c>
    </row>
    <row r="3119" spans="1:9" x14ac:dyDescent="0.3">
      <c r="A3119" s="195">
        <v>3118</v>
      </c>
      <c r="B3119" s="195">
        <v>642082</v>
      </c>
      <c r="C3119" s="195">
        <v>0.93924083179999995</v>
      </c>
      <c r="D3119" s="195">
        <v>3</v>
      </c>
      <c r="E3119" s="195">
        <v>624</v>
      </c>
      <c r="F3119" s="195" t="s">
        <v>6659</v>
      </c>
      <c r="G3119" s="195" t="s">
        <v>6660</v>
      </c>
      <c r="H3119" s="195">
        <v>630</v>
      </c>
      <c r="I3119" s="36" t="str">
        <f t="shared" si="48"/>
        <v>Sisco, Chance</v>
      </c>
    </row>
    <row r="3120" spans="1:9" x14ac:dyDescent="0.3">
      <c r="A3120" s="195">
        <v>3119</v>
      </c>
      <c r="B3120" s="195">
        <v>621512</v>
      </c>
      <c r="C3120" s="195">
        <v>0.92300467890000004</v>
      </c>
      <c r="D3120" s="195">
        <v>4</v>
      </c>
      <c r="E3120" s="195">
        <v>624</v>
      </c>
      <c r="F3120" s="195" t="s">
        <v>6472</v>
      </c>
      <c r="G3120" s="195" t="s">
        <v>2980</v>
      </c>
      <c r="H3120" s="195">
        <v>466</v>
      </c>
      <c r="I3120" s="36" t="str">
        <f t="shared" si="48"/>
        <v>Nido, Tomas</v>
      </c>
    </row>
    <row r="3121" spans="1:9" x14ac:dyDescent="0.3">
      <c r="A3121" s="195">
        <v>3120</v>
      </c>
      <c r="B3121" s="195">
        <v>600869</v>
      </c>
      <c r="C3121" s="195">
        <v>0.88930065820000004</v>
      </c>
      <c r="D3121" s="195">
        <v>5</v>
      </c>
      <c r="E3121" s="195">
        <v>624</v>
      </c>
      <c r="F3121" s="195" t="s">
        <v>4603</v>
      </c>
      <c r="G3121" s="195" t="s">
        <v>4604</v>
      </c>
      <c r="H3121" s="195">
        <v>106</v>
      </c>
      <c r="I3121" s="36" t="str">
        <f t="shared" si="48"/>
        <v>Candelario, Jeimer</v>
      </c>
    </row>
    <row r="3122" spans="1:9" x14ac:dyDescent="0.3">
      <c r="A3122" s="195">
        <v>3121</v>
      </c>
      <c r="B3122" s="195">
        <v>572128</v>
      </c>
      <c r="C3122" s="195">
        <v>1</v>
      </c>
      <c r="D3122" s="195">
        <v>1</v>
      </c>
      <c r="E3122" s="195">
        <v>625</v>
      </c>
      <c r="F3122" s="195" t="s">
        <v>4089</v>
      </c>
      <c r="G3122" s="195" t="s">
        <v>4090</v>
      </c>
      <c r="H3122" s="195">
        <v>625</v>
      </c>
      <c r="I3122" s="36" t="str">
        <f t="shared" si="48"/>
        <v>Shaffer, Richie</v>
      </c>
    </row>
    <row r="3123" spans="1:9" x14ac:dyDescent="0.3">
      <c r="A3123" s="195">
        <v>3122</v>
      </c>
      <c r="B3123" s="195">
        <v>643603</v>
      </c>
      <c r="C3123" s="195">
        <v>0.86803408820000005</v>
      </c>
      <c r="D3123" s="195">
        <v>2</v>
      </c>
      <c r="E3123" s="195">
        <v>625</v>
      </c>
      <c r="F3123" s="195" t="s">
        <v>4787</v>
      </c>
      <c r="G3123" s="195" t="s">
        <v>67</v>
      </c>
      <c r="H3123" s="195">
        <v>729</v>
      </c>
      <c r="I3123" s="36" t="str">
        <f t="shared" si="48"/>
        <v>White, Tyler</v>
      </c>
    </row>
    <row r="3124" spans="1:9" x14ac:dyDescent="0.3">
      <c r="A3124" s="195">
        <v>3123</v>
      </c>
      <c r="B3124" s="195">
        <v>606192</v>
      </c>
      <c r="C3124" s="195">
        <v>0.85725802510000004</v>
      </c>
      <c r="D3124" s="195">
        <v>3</v>
      </c>
      <c r="E3124" s="195">
        <v>625</v>
      </c>
      <c r="F3124" s="195" t="s">
        <v>286</v>
      </c>
      <c r="G3124" s="195" t="s">
        <v>4786</v>
      </c>
      <c r="H3124" s="195">
        <v>305</v>
      </c>
      <c r="I3124" s="36" t="str">
        <f t="shared" si="48"/>
        <v>Hernandez, Teoscar</v>
      </c>
    </row>
    <row r="3125" spans="1:9" x14ac:dyDescent="0.3">
      <c r="A3125" s="195">
        <v>3124</v>
      </c>
      <c r="B3125" s="195">
        <v>624585</v>
      </c>
      <c r="C3125" s="195">
        <v>0.85722003000000002</v>
      </c>
      <c r="D3125" s="195">
        <v>4</v>
      </c>
      <c r="E3125" s="195">
        <v>625</v>
      </c>
      <c r="F3125" s="195" t="s">
        <v>3010</v>
      </c>
      <c r="G3125" s="195" t="s">
        <v>284</v>
      </c>
      <c r="H3125" s="195">
        <v>644</v>
      </c>
      <c r="I3125" s="36" t="str">
        <f t="shared" si="48"/>
        <v>Soler, Jorge</v>
      </c>
    </row>
    <row r="3126" spans="1:9" x14ac:dyDescent="0.3">
      <c r="A3126" s="195">
        <v>3125</v>
      </c>
      <c r="B3126" s="195">
        <v>543590</v>
      </c>
      <c r="C3126" s="195">
        <v>0.8515100578</v>
      </c>
      <c r="D3126" s="195">
        <v>5</v>
      </c>
      <c r="E3126" s="195">
        <v>625</v>
      </c>
      <c r="F3126" s="195" t="s">
        <v>905</v>
      </c>
      <c r="G3126" s="195" t="s">
        <v>906</v>
      </c>
      <c r="H3126" s="195">
        <v>467</v>
      </c>
      <c r="I3126" s="36" t="str">
        <f t="shared" si="48"/>
        <v>Nieuwenhuis, Kirk</v>
      </c>
    </row>
    <row r="3127" spans="1:9" x14ac:dyDescent="0.3">
      <c r="A3127" s="195">
        <v>3126</v>
      </c>
      <c r="B3127" s="195">
        <v>543768</v>
      </c>
      <c r="C3127" s="195">
        <v>1</v>
      </c>
      <c r="D3127" s="195">
        <v>1</v>
      </c>
      <c r="E3127" s="195">
        <v>626</v>
      </c>
      <c r="F3127" s="195" t="s">
        <v>1818</v>
      </c>
      <c r="G3127" s="195" t="s">
        <v>128</v>
      </c>
      <c r="H3127" s="195">
        <v>626</v>
      </c>
      <c r="I3127" s="36" t="str">
        <f t="shared" si="48"/>
        <v>Shaw, Travis</v>
      </c>
    </row>
    <row r="3128" spans="1:9" x14ac:dyDescent="0.3">
      <c r="A3128" s="195">
        <v>3127</v>
      </c>
      <c r="B3128" s="195">
        <v>571830</v>
      </c>
      <c r="C3128" s="195">
        <v>0.96533445750000002</v>
      </c>
      <c r="D3128" s="195">
        <v>2</v>
      </c>
      <c r="E3128" s="195">
        <v>626</v>
      </c>
      <c r="F3128" s="195" t="s">
        <v>2489</v>
      </c>
      <c r="G3128" s="195" t="s">
        <v>1743</v>
      </c>
      <c r="H3128" s="195">
        <v>347</v>
      </c>
      <c r="I3128" s="36" t="str">
        <f t="shared" si="48"/>
        <v>Joseph, Tommy</v>
      </c>
    </row>
    <row r="3129" spans="1:9" x14ac:dyDescent="0.3">
      <c r="A3129" s="195">
        <v>3128</v>
      </c>
      <c r="B3129" s="195">
        <v>592669</v>
      </c>
      <c r="C3129" s="195">
        <v>0.92122105830000001</v>
      </c>
      <c r="D3129" s="195">
        <v>3</v>
      </c>
      <c r="E3129" s="195">
        <v>626</v>
      </c>
      <c r="F3129" s="195" t="s">
        <v>6348</v>
      </c>
      <c r="G3129" s="195" t="s">
        <v>140</v>
      </c>
      <c r="H3129" s="195">
        <v>557</v>
      </c>
      <c r="I3129" s="36" t="str">
        <f t="shared" si="48"/>
        <v>Renfroe, Hunter</v>
      </c>
    </row>
    <row r="3130" spans="1:9" x14ac:dyDescent="0.3">
      <c r="A3130" s="195">
        <v>3129</v>
      </c>
      <c r="B3130" s="195">
        <v>572816</v>
      </c>
      <c r="C3130" s="195">
        <v>0.90832110290000001</v>
      </c>
      <c r="D3130" s="195">
        <v>4</v>
      </c>
      <c r="E3130" s="195">
        <v>626</v>
      </c>
      <c r="F3130" s="195" t="s">
        <v>91</v>
      </c>
      <c r="G3130" s="195" t="s">
        <v>131</v>
      </c>
      <c r="H3130" s="195">
        <v>178</v>
      </c>
      <c r="I3130" s="36" t="str">
        <f t="shared" si="48"/>
        <v>Dickerson, Corey</v>
      </c>
    </row>
    <row r="3131" spans="1:9" x14ac:dyDescent="0.3">
      <c r="A3131" s="195">
        <v>3130</v>
      </c>
      <c r="B3131" s="195">
        <v>457708</v>
      </c>
      <c r="C3131" s="195">
        <v>0.90259531270000004</v>
      </c>
      <c r="D3131" s="195">
        <v>5</v>
      </c>
      <c r="E3131" s="195">
        <v>626</v>
      </c>
      <c r="F3131" s="195" t="s">
        <v>233</v>
      </c>
      <c r="G3131" s="195" t="s">
        <v>63</v>
      </c>
      <c r="H3131" s="195">
        <v>694</v>
      </c>
      <c r="I3131" s="36" t="str">
        <f t="shared" si="48"/>
        <v>Upton, Justin</v>
      </c>
    </row>
    <row r="3132" spans="1:9" x14ac:dyDescent="0.3">
      <c r="A3132" s="195">
        <v>3131</v>
      </c>
      <c r="B3132" s="195">
        <v>543776</v>
      </c>
      <c r="C3132" s="195">
        <v>1</v>
      </c>
      <c r="D3132" s="195">
        <v>1</v>
      </c>
      <c r="E3132" s="195">
        <v>627</v>
      </c>
      <c r="F3132" s="195" t="s">
        <v>214</v>
      </c>
      <c r="G3132" s="195" t="s">
        <v>83</v>
      </c>
      <c r="H3132" s="195">
        <v>627</v>
      </c>
      <c r="I3132" s="36" t="str">
        <f t="shared" si="48"/>
        <v>Shuck, Jack</v>
      </c>
    </row>
    <row r="3133" spans="1:9" x14ac:dyDescent="0.3">
      <c r="A3133" s="195">
        <v>3132</v>
      </c>
      <c r="B3133" s="195">
        <v>543706</v>
      </c>
      <c r="C3133" s="195">
        <v>0.87563186550000005</v>
      </c>
      <c r="D3133" s="195">
        <v>2</v>
      </c>
      <c r="E3133" s="195">
        <v>627</v>
      </c>
      <c r="F3133" s="195" t="s">
        <v>2039</v>
      </c>
      <c r="G3133" s="195" t="s">
        <v>283</v>
      </c>
      <c r="H3133" s="195">
        <v>568</v>
      </c>
      <c r="I3133" s="36" t="str">
        <f t="shared" si="48"/>
        <v>Robertson, Dan</v>
      </c>
    </row>
    <row r="3134" spans="1:9" x14ac:dyDescent="0.3">
      <c r="A3134" s="195">
        <v>3133</v>
      </c>
      <c r="B3134" s="195">
        <v>519184</v>
      </c>
      <c r="C3134" s="195">
        <v>0.85667810190000004</v>
      </c>
      <c r="D3134" s="195">
        <v>3</v>
      </c>
      <c r="E3134" s="195">
        <v>627</v>
      </c>
      <c r="F3134" s="195" t="s">
        <v>200</v>
      </c>
      <c r="G3134" s="195" t="s">
        <v>107</v>
      </c>
      <c r="H3134" s="195">
        <v>558</v>
      </c>
      <c r="I3134" s="36" t="str">
        <f t="shared" si="48"/>
        <v>Revere, Ben</v>
      </c>
    </row>
    <row r="3135" spans="1:9" x14ac:dyDescent="0.3">
      <c r="A3135" s="195">
        <v>3134</v>
      </c>
      <c r="B3135" s="195">
        <v>434636</v>
      </c>
      <c r="C3135" s="195">
        <v>0.84486294029999998</v>
      </c>
      <c r="D3135" s="195">
        <v>4</v>
      </c>
      <c r="E3135" s="195">
        <v>627</v>
      </c>
      <c r="F3135" s="195" t="s">
        <v>185</v>
      </c>
      <c r="G3135" s="195" t="s">
        <v>184</v>
      </c>
      <c r="H3135" s="195">
        <v>485</v>
      </c>
      <c r="I3135" s="36" t="str">
        <f t="shared" si="48"/>
        <v>Pagan, Angel</v>
      </c>
    </row>
    <row r="3136" spans="1:9" x14ac:dyDescent="0.3">
      <c r="A3136" s="195">
        <v>3135</v>
      </c>
      <c r="B3136" s="195">
        <v>542993</v>
      </c>
      <c r="C3136" s="195">
        <v>0.83168931359999998</v>
      </c>
      <c r="D3136" s="195">
        <v>5</v>
      </c>
      <c r="E3136" s="195">
        <v>627</v>
      </c>
      <c r="F3136" s="195" t="s">
        <v>2274</v>
      </c>
      <c r="G3136" s="195" t="s">
        <v>521</v>
      </c>
      <c r="H3136" s="195">
        <v>89</v>
      </c>
      <c r="I3136" s="36" t="str">
        <f t="shared" si="48"/>
        <v>Burns, Billy</v>
      </c>
    </row>
    <row r="3137" spans="1:9" x14ac:dyDescent="0.3">
      <c r="A3137" s="195">
        <v>3136</v>
      </c>
      <c r="B3137" s="195">
        <v>642423</v>
      </c>
      <c r="C3137" s="195">
        <v>1</v>
      </c>
      <c r="D3137" s="195">
        <v>1</v>
      </c>
      <c r="E3137" s="195">
        <v>628</v>
      </c>
      <c r="F3137" s="195" t="s">
        <v>6281</v>
      </c>
      <c r="G3137" s="195" t="s">
        <v>6282</v>
      </c>
      <c r="H3137" s="195">
        <v>628</v>
      </c>
      <c r="I3137" s="36" t="str">
        <f t="shared" si="48"/>
        <v>Sierra, Magneuris</v>
      </c>
    </row>
    <row r="3138" spans="1:9" x14ac:dyDescent="0.3">
      <c r="A3138" s="195">
        <v>3137</v>
      </c>
      <c r="B3138" s="195">
        <v>641432</v>
      </c>
      <c r="C3138" s="195">
        <v>0.91208687669999999</v>
      </c>
      <c r="D3138" s="195">
        <v>2</v>
      </c>
      <c r="E3138" s="195">
        <v>628</v>
      </c>
      <c r="F3138" s="195" t="s">
        <v>941</v>
      </c>
      <c r="G3138" s="195" t="s">
        <v>259</v>
      </c>
      <c r="H3138" s="195">
        <v>102</v>
      </c>
      <c r="I3138" s="36" t="str">
        <f t="shared" si="48"/>
        <v>Calhoun, Willie</v>
      </c>
    </row>
    <row r="3139" spans="1:9" x14ac:dyDescent="0.3">
      <c r="A3139" s="195">
        <v>3138</v>
      </c>
      <c r="B3139" s="195">
        <v>596103</v>
      </c>
      <c r="C3139" s="195">
        <v>0.83533700499999997</v>
      </c>
      <c r="D3139" s="195">
        <v>3</v>
      </c>
      <c r="E3139" s="195">
        <v>628</v>
      </c>
      <c r="F3139" s="195" t="s">
        <v>6377</v>
      </c>
      <c r="G3139" s="195" t="s">
        <v>141</v>
      </c>
      <c r="H3139" s="195">
        <v>631</v>
      </c>
      <c r="I3139" s="36" t="str">
        <f t="shared" ref="I3139:I3202" si="49">F3139&amp;", "&amp;G3139</f>
        <v>Slater, Austin</v>
      </c>
    </row>
    <row r="3140" spans="1:9" x14ac:dyDescent="0.3">
      <c r="A3140" s="195">
        <v>3139</v>
      </c>
      <c r="B3140" s="195">
        <v>595144</v>
      </c>
      <c r="C3140" s="195">
        <v>0.82512897149999997</v>
      </c>
      <c r="D3140" s="195">
        <v>4</v>
      </c>
      <c r="E3140" s="195">
        <v>628</v>
      </c>
      <c r="F3140" s="195" t="s">
        <v>6608</v>
      </c>
      <c r="G3140" s="195" t="s">
        <v>6609</v>
      </c>
      <c r="H3140" s="195">
        <v>86</v>
      </c>
      <c r="I3140" s="36" t="str">
        <f t="shared" si="49"/>
        <v>Brugman, Jaycob</v>
      </c>
    </row>
    <row r="3141" spans="1:9" x14ac:dyDescent="0.3">
      <c r="A3141" s="195">
        <v>3140</v>
      </c>
      <c r="B3141" s="195">
        <v>641958</v>
      </c>
      <c r="C3141" s="195">
        <v>0.79847593360000002</v>
      </c>
      <c r="D3141" s="195">
        <v>5</v>
      </c>
      <c r="E3141" s="195">
        <v>628</v>
      </c>
      <c r="F3141" s="195" t="s">
        <v>3373</v>
      </c>
      <c r="G3141" s="195" t="s">
        <v>42</v>
      </c>
      <c r="H3141" s="195">
        <v>493</v>
      </c>
      <c r="I3141" s="36" t="str">
        <f t="shared" si="49"/>
        <v>Patterson, Jordan</v>
      </c>
    </row>
    <row r="3142" spans="1:9" x14ac:dyDescent="0.3">
      <c r="A3142" s="195">
        <v>3141</v>
      </c>
      <c r="B3142" s="195">
        <v>592743</v>
      </c>
      <c r="C3142" s="195">
        <v>1</v>
      </c>
      <c r="D3142" s="195">
        <v>1</v>
      </c>
      <c r="E3142" s="195">
        <v>629</v>
      </c>
      <c r="F3142" s="195" t="s">
        <v>915</v>
      </c>
      <c r="G3142" s="195" t="s">
        <v>916</v>
      </c>
      <c r="H3142" s="195">
        <v>629</v>
      </c>
      <c r="I3142" s="36" t="str">
        <f t="shared" si="49"/>
        <v>Simmons, Andrelton</v>
      </c>
    </row>
    <row r="3143" spans="1:9" x14ac:dyDescent="0.3">
      <c r="A3143" s="195">
        <v>3142</v>
      </c>
      <c r="B3143" s="195">
        <v>578428</v>
      </c>
      <c r="C3143" s="195">
        <v>0.96973996139999996</v>
      </c>
      <c r="D3143" s="195">
        <v>2</v>
      </c>
      <c r="E3143" s="195">
        <v>629</v>
      </c>
      <c r="F3143" s="195" t="s">
        <v>956</v>
      </c>
      <c r="G3143" s="195" t="s">
        <v>15</v>
      </c>
      <c r="H3143" s="195">
        <v>328</v>
      </c>
      <c r="I3143" s="36" t="str">
        <f t="shared" si="49"/>
        <v>Iglesias, Jose</v>
      </c>
    </row>
    <row r="3144" spans="1:9" x14ac:dyDescent="0.3">
      <c r="A3144" s="195">
        <v>3143</v>
      </c>
      <c r="B3144" s="195">
        <v>462101</v>
      </c>
      <c r="C3144" s="195">
        <v>0.96225723829999998</v>
      </c>
      <c r="D3144" s="195">
        <v>3</v>
      </c>
      <c r="E3144" s="195">
        <v>629</v>
      </c>
      <c r="F3144" s="195" t="s">
        <v>414</v>
      </c>
      <c r="G3144" s="195" t="s">
        <v>413</v>
      </c>
      <c r="H3144" s="195">
        <v>27</v>
      </c>
      <c r="I3144" s="36" t="str">
        <f t="shared" si="49"/>
        <v>Andrus, Elvis</v>
      </c>
    </row>
    <row r="3145" spans="1:9" x14ac:dyDescent="0.3">
      <c r="A3145" s="195">
        <v>3144</v>
      </c>
      <c r="B3145" s="195">
        <v>543281</v>
      </c>
      <c r="C3145" s="195">
        <v>0.9382574441</v>
      </c>
      <c r="D3145" s="195">
        <v>4</v>
      </c>
      <c r="E3145" s="195">
        <v>629</v>
      </c>
      <c r="F3145" s="195" t="s">
        <v>500</v>
      </c>
      <c r="G3145" s="195" t="s">
        <v>129</v>
      </c>
      <c r="H3145" s="195">
        <v>291</v>
      </c>
      <c r="I3145" s="36" t="str">
        <f t="shared" si="49"/>
        <v>Harrison, Josh</v>
      </c>
    </row>
    <row r="3146" spans="1:9" x14ac:dyDescent="0.3">
      <c r="A3146" s="195">
        <v>3145</v>
      </c>
      <c r="B3146" s="195">
        <v>649557</v>
      </c>
      <c r="C3146" s="195">
        <v>0.92214343440000002</v>
      </c>
      <c r="D3146" s="195">
        <v>5</v>
      </c>
      <c r="E3146" s="195">
        <v>629</v>
      </c>
      <c r="F3146" s="195" t="s">
        <v>90</v>
      </c>
      <c r="G3146" s="195" t="s">
        <v>4585</v>
      </c>
      <c r="H3146" s="195">
        <v>174</v>
      </c>
      <c r="I3146" s="36" t="str">
        <f t="shared" si="49"/>
        <v>Diaz, Aledmys</v>
      </c>
    </row>
    <row r="3147" spans="1:9" x14ac:dyDescent="0.3">
      <c r="A3147" s="195">
        <v>3146</v>
      </c>
      <c r="B3147" s="195">
        <v>642082</v>
      </c>
      <c r="C3147" s="195">
        <v>1</v>
      </c>
      <c r="D3147" s="195">
        <v>1</v>
      </c>
      <c r="E3147" s="195">
        <v>630</v>
      </c>
      <c r="F3147" s="195" t="s">
        <v>6659</v>
      </c>
      <c r="G3147" s="195" t="s">
        <v>6660</v>
      </c>
      <c r="H3147" s="195">
        <v>630</v>
      </c>
      <c r="I3147" s="36" t="str">
        <f t="shared" si="49"/>
        <v>Sisco, Chance</v>
      </c>
    </row>
    <row r="3148" spans="1:9" x14ac:dyDescent="0.3">
      <c r="A3148" s="195">
        <v>3147</v>
      </c>
      <c r="B3148" s="195">
        <v>600474</v>
      </c>
      <c r="C3148" s="195">
        <v>0.93924083179999995</v>
      </c>
      <c r="D3148" s="195">
        <v>2</v>
      </c>
      <c r="E3148" s="195">
        <v>630</v>
      </c>
      <c r="F3148" s="195" t="s">
        <v>4087</v>
      </c>
      <c r="G3148" s="195" t="s">
        <v>310</v>
      </c>
      <c r="H3148" s="195">
        <v>624</v>
      </c>
      <c r="I3148" s="36" t="str">
        <f t="shared" si="49"/>
        <v>Severino, Pedro</v>
      </c>
    </row>
    <row r="3149" spans="1:9" x14ac:dyDescent="0.3">
      <c r="A3149" s="195">
        <v>3148</v>
      </c>
      <c r="B3149" s="195">
        <v>595956</v>
      </c>
      <c r="C3149" s="195">
        <v>0.89037395259999996</v>
      </c>
      <c r="D3149" s="195">
        <v>3</v>
      </c>
      <c r="E3149" s="195">
        <v>630</v>
      </c>
      <c r="F3149" s="195" t="s">
        <v>6662</v>
      </c>
      <c r="G3149" s="195" t="s">
        <v>3266</v>
      </c>
      <c r="H3149" s="195">
        <v>234</v>
      </c>
      <c r="I3149" s="36" t="str">
        <f t="shared" si="49"/>
        <v>Gallagher, Cam</v>
      </c>
    </row>
    <row r="3150" spans="1:9" x14ac:dyDescent="0.3">
      <c r="A3150" s="195">
        <v>3149</v>
      </c>
      <c r="B3150" s="195">
        <v>621512</v>
      </c>
      <c r="C3150" s="195">
        <v>0.88063610800000003</v>
      </c>
      <c r="D3150" s="195">
        <v>4</v>
      </c>
      <c r="E3150" s="195">
        <v>630</v>
      </c>
      <c r="F3150" s="195" t="s">
        <v>6472</v>
      </c>
      <c r="G3150" s="195" t="s">
        <v>2980</v>
      </c>
      <c r="H3150" s="195">
        <v>466</v>
      </c>
      <c r="I3150" s="36" t="str">
        <f t="shared" si="49"/>
        <v>Nido, Tomas</v>
      </c>
    </row>
    <row r="3151" spans="1:9" x14ac:dyDescent="0.3">
      <c r="A3151" s="195">
        <v>3150</v>
      </c>
      <c r="B3151" s="195">
        <v>642336</v>
      </c>
      <c r="C3151" s="195">
        <v>0.85266484070000004</v>
      </c>
      <c r="D3151" s="195">
        <v>5</v>
      </c>
      <c r="E3151" s="195">
        <v>630</v>
      </c>
      <c r="F3151" s="195" t="s">
        <v>1887</v>
      </c>
      <c r="G3151" s="195" t="s">
        <v>108</v>
      </c>
      <c r="H3151" s="195">
        <v>428</v>
      </c>
      <c r="I3151" s="36" t="str">
        <f t="shared" si="49"/>
        <v>Mejia, Francisco</v>
      </c>
    </row>
    <row r="3152" spans="1:9" x14ac:dyDescent="0.3">
      <c r="A3152" s="195">
        <v>3151</v>
      </c>
      <c r="B3152" s="195">
        <v>596103</v>
      </c>
      <c r="C3152" s="195">
        <v>1</v>
      </c>
      <c r="D3152" s="195">
        <v>1</v>
      </c>
      <c r="E3152" s="195">
        <v>631</v>
      </c>
      <c r="F3152" s="195" t="s">
        <v>6377</v>
      </c>
      <c r="G3152" s="195" t="s">
        <v>141</v>
      </c>
      <c r="H3152" s="195">
        <v>631</v>
      </c>
      <c r="I3152" s="36" t="str">
        <f t="shared" si="49"/>
        <v>Slater, Austin</v>
      </c>
    </row>
    <row r="3153" spans="1:9" x14ac:dyDescent="0.3">
      <c r="A3153" s="195">
        <v>3152</v>
      </c>
      <c r="B3153" s="195">
        <v>641958</v>
      </c>
      <c r="C3153" s="195">
        <v>0.84817830429999996</v>
      </c>
      <c r="D3153" s="195">
        <v>2</v>
      </c>
      <c r="E3153" s="195">
        <v>631</v>
      </c>
      <c r="F3153" s="195" t="s">
        <v>3373</v>
      </c>
      <c r="G3153" s="195" t="s">
        <v>42</v>
      </c>
      <c r="H3153" s="195">
        <v>493</v>
      </c>
      <c r="I3153" s="36" t="str">
        <f t="shared" si="49"/>
        <v>Patterson, Jordan</v>
      </c>
    </row>
    <row r="3154" spans="1:9" x14ac:dyDescent="0.3">
      <c r="A3154" s="195">
        <v>3153</v>
      </c>
      <c r="B3154" s="195">
        <v>642423</v>
      </c>
      <c r="C3154" s="195">
        <v>0.83533700499999997</v>
      </c>
      <c r="D3154" s="195">
        <v>3</v>
      </c>
      <c r="E3154" s="195">
        <v>631</v>
      </c>
      <c r="F3154" s="195" t="s">
        <v>6281</v>
      </c>
      <c r="G3154" s="195" t="s">
        <v>6282</v>
      </c>
      <c r="H3154" s="195">
        <v>628</v>
      </c>
      <c r="I3154" s="36" t="str">
        <f t="shared" si="49"/>
        <v>Sierra, Magneuris</v>
      </c>
    </row>
    <row r="3155" spans="1:9" x14ac:dyDescent="0.3">
      <c r="A3155" s="195">
        <v>3154</v>
      </c>
      <c r="B3155" s="195">
        <v>641432</v>
      </c>
      <c r="C3155" s="195">
        <v>0.82961912240000002</v>
      </c>
      <c r="D3155" s="195">
        <v>4</v>
      </c>
      <c r="E3155" s="195">
        <v>631</v>
      </c>
      <c r="F3155" s="195" t="s">
        <v>941</v>
      </c>
      <c r="G3155" s="195" t="s">
        <v>259</v>
      </c>
      <c r="H3155" s="195">
        <v>102</v>
      </c>
      <c r="I3155" s="36" t="str">
        <f t="shared" si="49"/>
        <v>Calhoun, Willie</v>
      </c>
    </row>
    <row r="3156" spans="1:9" x14ac:dyDescent="0.3">
      <c r="A3156" s="195">
        <v>3155</v>
      </c>
      <c r="B3156" s="195">
        <v>621311</v>
      </c>
      <c r="C3156" s="195">
        <v>0.76379147570000006</v>
      </c>
      <c r="D3156" s="195">
        <v>5</v>
      </c>
      <c r="E3156" s="195">
        <v>631</v>
      </c>
      <c r="F3156" s="195" t="s">
        <v>4598</v>
      </c>
      <c r="G3156" s="195" t="s">
        <v>88</v>
      </c>
      <c r="H3156" s="195">
        <v>157</v>
      </c>
      <c r="I3156" s="36" t="str">
        <f t="shared" si="49"/>
        <v>Dahl, David</v>
      </c>
    </row>
    <row r="3157" spans="1:9" x14ac:dyDescent="0.3">
      <c r="A3157" s="195">
        <v>3156</v>
      </c>
      <c r="B3157" s="195">
        <v>642086</v>
      </c>
      <c r="C3157" s="195">
        <v>1</v>
      </c>
      <c r="D3157" s="195">
        <v>1</v>
      </c>
      <c r="E3157" s="195">
        <v>632</v>
      </c>
      <c r="F3157" s="195" t="s">
        <v>216</v>
      </c>
      <c r="G3157" s="195" t="s">
        <v>3351</v>
      </c>
      <c r="H3157" s="195">
        <v>632</v>
      </c>
      <c r="I3157" s="36" t="str">
        <f t="shared" si="49"/>
        <v>Smith, Dominic</v>
      </c>
    </row>
    <row r="3158" spans="1:9" x14ac:dyDescent="0.3">
      <c r="A3158" s="195">
        <v>3157</v>
      </c>
      <c r="B3158" s="195">
        <v>595885</v>
      </c>
      <c r="C3158" s="195">
        <v>0.95192369219999995</v>
      </c>
      <c r="D3158" s="195">
        <v>2</v>
      </c>
      <c r="E3158" s="195">
        <v>632</v>
      </c>
      <c r="F3158" s="195" t="s">
        <v>3877</v>
      </c>
      <c r="G3158" s="195" t="s">
        <v>3020</v>
      </c>
      <c r="H3158" s="195">
        <v>61</v>
      </c>
      <c r="I3158" s="36" t="str">
        <f t="shared" si="49"/>
        <v>Bird, Gregory</v>
      </c>
    </row>
    <row r="3159" spans="1:9" x14ac:dyDescent="0.3">
      <c r="A3159" s="195">
        <v>3158</v>
      </c>
      <c r="B3159" s="195">
        <v>593934</v>
      </c>
      <c r="C3159" s="195">
        <v>0.91242364659999997</v>
      </c>
      <c r="D3159" s="195">
        <v>3</v>
      </c>
      <c r="E3159" s="195">
        <v>632</v>
      </c>
      <c r="F3159" s="195" t="s">
        <v>4075</v>
      </c>
      <c r="G3159" s="195" t="s">
        <v>258</v>
      </c>
      <c r="H3159" s="195">
        <v>605</v>
      </c>
      <c r="I3159" s="36" t="str">
        <f t="shared" si="49"/>
        <v>Sano, Miguel</v>
      </c>
    </row>
    <row r="3160" spans="1:9" x14ac:dyDescent="0.3">
      <c r="A3160" s="195">
        <v>3159</v>
      </c>
      <c r="B3160" s="195">
        <v>608336</v>
      </c>
      <c r="C3160" s="195">
        <v>0.90060601669999996</v>
      </c>
      <c r="D3160" s="195">
        <v>4</v>
      </c>
      <c r="E3160" s="195">
        <v>632</v>
      </c>
      <c r="F3160" s="195" t="s">
        <v>3960</v>
      </c>
      <c r="G3160" s="195" t="s">
        <v>115</v>
      </c>
      <c r="H3160" s="195">
        <v>235</v>
      </c>
      <c r="I3160" s="36" t="str">
        <f t="shared" si="49"/>
        <v>Gallo, Joey</v>
      </c>
    </row>
    <row r="3161" spans="1:9" x14ac:dyDescent="0.3">
      <c r="A3161" s="195">
        <v>3160</v>
      </c>
      <c r="B3161" s="195">
        <v>527043</v>
      </c>
      <c r="C3161" s="195">
        <v>0.89741154619999997</v>
      </c>
      <c r="D3161" s="195">
        <v>5</v>
      </c>
      <c r="E3161" s="195">
        <v>632</v>
      </c>
      <c r="F3161" s="195" t="s">
        <v>461</v>
      </c>
      <c r="G3161" s="195" t="s">
        <v>4022</v>
      </c>
      <c r="H3161" s="195">
        <v>405</v>
      </c>
      <c r="I3161" s="36" t="str">
        <f t="shared" si="49"/>
        <v>Marte, Jefry</v>
      </c>
    </row>
    <row r="3162" spans="1:9" x14ac:dyDescent="0.3">
      <c r="A3162" s="195">
        <v>3161</v>
      </c>
      <c r="B3162" s="195">
        <v>596105</v>
      </c>
      <c r="C3162" s="195">
        <v>1</v>
      </c>
      <c r="D3162" s="195">
        <v>1</v>
      </c>
      <c r="E3162" s="195">
        <v>633</v>
      </c>
      <c r="F3162" s="195" t="s">
        <v>216</v>
      </c>
      <c r="G3162" s="195" t="s">
        <v>6614</v>
      </c>
      <c r="H3162" s="195">
        <v>633</v>
      </c>
      <c r="I3162" s="36" t="str">
        <f t="shared" si="49"/>
        <v>Smith, Dwight</v>
      </c>
    </row>
    <row r="3163" spans="1:9" x14ac:dyDescent="0.3">
      <c r="A3163" s="195">
        <v>3162</v>
      </c>
      <c r="B3163" s="195">
        <v>606132</v>
      </c>
      <c r="C3163" s="195">
        <v>0.77547597170000004</v>
      </c>
      <c r="D3163" s="195">
        <v>2</v>
      </c>
      <c r="E3163" s="195">
        <v>633</v>
      </c>
      <c r="F3163" s="195" t="s">
        <v>4595</v>
      </c>
      <c r="G3163" s="195" t="s">
        <v>4596</v>
      </c>
      <c r="H3163" s="195">
        <v>667</v>
      </c>
      <c r="I3163" s="36" t="str">
        <f t="shared" si="49"/>
        <v>Tapia, Raimel</v>
      </c>
    </row>
    <row r="3164" spans="1:9" x14ac:dyDescent="0.3">
      <c r="A3164" s="195">
        <v>3163</v>
      </c>
      <c r="B3164" s="195">
        <v>605508</v>
      </c>
      <c r="C3164" s="195">
        <v>0.7640710677</v>
      </c>
      <c r="D3164" s="195">
        <v>3</v>
      </c>
      <c r="E3164" s="195">
        <v>633</v>
      </c>
      <c r="F3164" s="195" t="s">
        <v>4594</v>
      </c>
      <c r="G3164" s="195" t="s">
        <v>24</v>
      </c>
      <c r="H3164" s="195">
        <v>677</v>
      </c>
      <c r="I3164" s="36" t="str">
        <f t="shared" si="49"/>
        <v>Tilson, Charlie</v>
      </c>
    </row>
    <row r="3165" spans="1:9" x14ac:dyDescent="0.3">
      <c r="A3165" s="195">
        <v>3164</v>
      </c>
      <c r="B3165" s="195">
        <v>572073</v>
      </c>
      <c r="C3165" s="195">
        <v>0.75796662550000005</v>
      </c>
      <c r="D3165" s="195">
        <v>4</v>
      </c>
      <c r="E3165" s="195">
        <v>633</v>
      </c>
      <c r="F3165" s="195" t="s">
        <v>4612</v>
      </c>
      <c r="G3165" s="195" t="s">
        <v>115</v>
      </c>
      <c r="H3165" s="195">
        <v>562</v>
      </c>
      <c r="I3165" s="36" t="str">
        <f t="shared" si="49"/>
        <v>Rickard, Joey</v>
      </c>
    </row>
    <row r="3166" spans="1:9" x14ac:dyDescent="0.3">
      <c r="A3166" s="195">
        <v>3165</v>
      </c>
      <c r="B3166" s="195">
        <v>607752</v>
      </c>
      <c r="C3166" s="195">
        <v>0.7553834666</v>
      </c>
      <c r="D3166" s="195">
        <v>5</v>
      </c>
      <c r="E3166" s="195">
        <v>633</v>
      </c>
      <c r="F3166" s="195" t="s">
        <v>128</v>
      </c>
      <c r="G3166" s="195" t="s">
        <v>112</v>
      </c>
      <c r="H3166" s="195">
        <v>685</v>
      </c>
      <c r="I3166" s="36" t="str">
        <f t="shared" si="49"/>
        <v>Travis, Sam</v>
      </c>
    </row>
    <row r="3167" spans="1:9" x14ac:dyDescent="0.3">
      <c r="A3167" s="195">
        <v>3166</v>
      </c>
      <c r="B3167" s="195">
        <v>607345</v>
      </c>
      <c r="C3167" s="195">
        <v>1</v>
      </c>
      <c r="D3167" s="195">
        <v>1</v>
      </c>
      <c r="E3167" s="195">
        <v>634</v>
      </c>
      <c r="F3167" s="195" t="s">
        <v>216</v>
      </c>
      <c r="G3167" s="195" t="s">
        <v>5190</v>
      </c>
      <c r="H3167" s="195">
        <v>634</v>
      </c>
      <c r="I3167" s="36" t="str">
        <f t="shared" si="49"/>
        <v>Smith, Kevan</v>
      </c>
    </row>
    <row r="3168" spans="1:9" x14ac:dyDescent="0.3">
      <c r="A3168" s="195">
        <v>3167</v>
      </c>
      <c r="B3168" s="195">
        <v>541608</v>
      </c>
      <c r="C3168" s="195">
        <v>0.91564964100000001</v>
      </c>
      <c r="D3168" s="195">
        <v>2</v>
      </c>
      <c r="E3168" s="195">
        <v>634</v>
      </c>
      <c r="F3168" s="195" t="s">
        <v>49</v>
      </c>
      <c r="G3168" s="195" t="s">
        <v>285</v>
      </c>
      <c r="H3168" s="195">
        <v>99</v>
      </c>
      <c r="I3168" s="36" t="str">
        <f t="shared" si="49"/>
        <v>Cabrera, Ramon</v>
      </c>
    </row>
    <row r="3169" spans="1:9" x14ac:dyDescent="0.3">
      <c r="A3169" s="195">
        <v>3168</v>
      </c>
      <c r="B3169" s="195">
        <v>444489</v>
      </c>
      <c r="C3169" s="195">
        <v>0.89828400649999995</v>
      </c>
      <c r="D3169" s="195">
        <v>3</v>
      </c>
      <c r="E3169" s="195">
        <v>634</v>
      </c>
      <c r="F3169" s="195" t="s">
        <v>5056</v>
      </c>
      <c r="G3169" s="195" t="s">
        <v>4599</v>
      </c>
      <c r="H3169" s="195">
        <v>521</v>
      </c>
      <c r="I3169" s="36" t="str">
        <f t="shared" si="49"/>
        <v>Pina, Manuel</v>
      </c>
    </row>
    <row r="3170" spans="1:9" x14ac:dyDescent="0.3">
      <c r="A3170" s="195">
        <v>3169</v>
      </c>
      <c r="B3170" s="195">
        <v>608061</v>
      </c>
      <c r="C3170" s="195">
        <v>0.85918048619999998</v>
      </c>
      <c r="D3170" s="195">
        <v>4</v>
      </c>
      <c r="E3170" s="195">
        <v>634</v>
      </c>
      <c r="F3170" s="195" t="s">
        <v>202</v>
      </c>
      <c r="G3170" s="195" t="s">
        <v>5077</v>
      </c>
      <c r="H3170" s="195">
        <v>565</v>
      </c>
      <c r="I3170" s="36" t="str">
        <f t="shared" si="49"/>
        <v>Rivera, T. J.</v>
      </c>
    </row>
    <row r="3171" spans="1:9" x14ac:dyDescent="0.3">
      <c r="A3171" s="195">
        <v>3170</v>
      </c>
      <c r="B3171" s="195">
        <v>467827</v>
      </c>
      <c r="C3171" s="195">
        <v>0.83469176040000004</v>
      </c>
      <c r="D3171" s="195">
        <v>5</v>
      </c>
      <c r="E3171" s="195">
        <v>634</v>
      </c>
      <c r="F3171" s="195" t="s">
        <v>187</v>
      </c>
      <c r="G3171" s="195" t="s">
        <v>186</v>
      </c>
      <c r="H3171" s="195">
        <v>492</v>
      </c>
      <c r="I3171" s="36" t="str">
        <f t="shared" si="49"/>
        <v>Parra, Gerardo</v>
      </c>
    </row>
    <row r="3172" spans="1:9" x14ac:dyDescent="0.3">
      <c r="A3172" s="195">
        <v>3171</v>
      </c>
      <c r="B3172" s="195">
        <v>605480</v>
      </c>
      <c r="C3172" s="195">
        <v>1</v>
      </c>
      <c r="D3172" s="195">
        <v>1</v>
      </c>
      <c r="E3172" s="195">
        <v>635</v>
      </c>
      <c r="F3172" s="195" t="s">
        <v>216</v>
      </c>
      <c r="G3172" s="195" t="s">
        <v>4593</v>
      </c>
      <c r="H3172" s="195">
        <v>635</v>
      </c>
      <c r="I3172" s="36" t="str">
        <f t="shared" si="49"/>
        <v>Smith, Mallex</v>
      </c>
    </row>
    <row r="3173" spans="1:9" x14ac:dyDescent="0.3">
      <c r="A3173" s="195">
        <v>3172</v>
      </c>
      <c r="B3173" s="195">
        <v>592261</v>
      </c>
      <c r="C3173" s="195">
        <v>0.92948200609999998</v>
      </c>
      <c r="D3173" s="195">
        <v>2</v>
      </c>
      <c r="E3173" s="195">
        <v>635</v>
      </c>
      <c r="F3173" s="195" t="s">
        <v>3935</v>
      </c>
      <c r="G3173" s="195" t="s">
        <v>3936</v>
      </c>
      <c r="H3173" s="195">
        <v>168</v>
      </c>
      <c r="I3173" s="36" t="str">
        <f t="shared" si="49"/>
        <v>DeShields, Delino</v>
      </c>
    </row>
    <row r="3174" spans="1:9" x14ac:dyDescent="0.3">
      <c r="A3174" s="195">
        <v>3173</v>
      </c>
      <c r="B3174" s="195">
        <v>571740</v>
      </c>
      <c r="C3174" s="195">
        <v>0.901875274</v>
      </c>
      <c r="D3174" s="195">
        <v>3</v>
      </c>
      <c r="E3174" s="195">
        <v>635</v>
      </c>
      <c r="F3174" s="195" t="s">
        <v>130</v>
      </c>
      <c r="G3174" s="195" t="s">
        <v>521</v>
      </c>
      <c r="H3174" s="195">
        <v>283</v>
      </c>
      <c r="I3174" s="36" t="str">
        <f t="shared" si="49"/>
        <v>Hamilton, Billy</v>
      </c>
    </row>
    <row r="3175" spans="1:9" x14ac:dyDescent="0.3">
      <c r="A3175" s="195">
        <v>3174</v>
      </c>
      <c r="B3175" s="195">
        <v>622534</v>
      </c>
      <c r="C3175" s="195">
        <v>0.87425184180000004</v>
      </c>
      <c r="D3175" s="195">
        <v>4</v>
      </c>
      <c r="E3175" s="195">
        <v>635</v>
      </c>
      <c r="F3175" s="195" t="s">
        <v>6344</v>
      </c>
      <c r="G3175" s="195" t="s">
        <v>4599</v>
      </c>
      <c r="H3175" s="195">
        <v>399</v>
      </c>
      <c r="I3175" s="36" t="str">
        <f t="shared" si="49"/>
        <v>Margot, Manuel</v>
      </c>
    </row>
    <row r="3176" spans="1:9" x14ac:dyDescent="0.3">
      <c r="A3176" s="195">
        <v>3175</v>
      </c>
      <c r="B3176" s="195">
        <v>593700</v>
      </c>
      <c r="C3176" s="195">
        <v>0.86645129899999995</v>
      </c>
      <c r="D3176" s="195">
        <v>5</v>
      </c>
      <c r="E3176" s="195">
        <v>635</v>
      </c>
      <c r="F3176" s="195" t="s">
        <v>4606</v>
      </c>
      <c r="G3176" s="195" t="s">
        <v>4607</v>
      </c>
      <c r="H3176" s="195">
        <v>287</v>
      </c>
      <c r="I3176" s="36" t="str">
        <f t="shared" si="49"/>
        <v>Hanson, Alen</v>
      </c>
    </row>
    <row r="3177" spans="1:9" x14ac:dyDescent="0.3">
      <c r="A3177" s="195">
        <v>3176</v>
      </c>
      <c r="B3177" s="195">
        <v>452234</v>
      </c>
      <c r="C3177" s="195">
        <v>1</v>
      </c>
      <c r="D3177" s="195">
        <v>1</v>
      </c>
      <c r="E3177" s="195">
        <v>636</v>
      </c>
      <c r="F3177" s="195" t="s">
        <v>216</v>
      </c>
      <c r="G3177" s="195" t="s">
        <v>215</v>
      </c>
      <c r="H3177" s="195">
        <v>636</v>
      </c>
      <c r="I3177" s="36" t="str">
        <f t="shared" si="49"/>
        <v>Smith, Seth</v>
      </c>
    </row>
    <row r="3178" spans="1:9" x14ac:dyDescent="0.3">
      <c r="A3178" s="195">
        <v>3177</v>
      </c>
      <c r="B3178" s="195">
        <v>407812</v>
      </c>
      <c r="C3178" s="195">
        <v>0.95531731050000002</v>
      </c>
      <c r="D3178" s="195">
        <v>2</v>
      </c>
      <c r="E3178" s="195">
        <v>636</v>
      </c>
      <c r="F3178" s="195" t="s">
        <v>137</v>
      </c>
      <c r="G3178" s="195" t="s">
        <v>14</v>
      </c>
      <c r="H3178" s="195">
        <v>315</v>
      </c>
      <c r="I3178" s="36" t="str">
        <f t="shared" si="49"/>
        <v>Holliday, Matt</v>
      </c>
    </row>
    <row r="3179" spans="1:9" x14ac:dyDescent="0.3">
      <c r="A3179" s="195">
        <v>3178</v>
      </c>
      <c r="B3179" s="195">
        <v>136860</v>
      </c>
      <c r="C3179" s="195">
        <v>0.93194752120000002</v>
      </c>
      <c r="D3179" s="195">
        <v>3</v>
      </c>
      <c r="E3179" s="195">
        <v>636</v>
      </c>
      <c r="F3179" s="195" t="s">
        <v>21</v>
      </c>
      <c r="G3179" s="195" t="s">
        <v>20</v>
      </c>
      <c r="H3179" s="195">
        <v>54</v>
      </c>
      <c r="I3179" s="36" t="str">
        <f t="shared" si="49"/>
        <v>Beltran, Carlos</v>
      </c>
    </row>
    <row r="3180" spans="1:9" x14ac:dyDescent="0.3">
      <c r="A3180" s="195">
        <v>3179</v>
      </c>
      <c r="B3180" s="195">
        <v>408234</v>
      </c>
      <c r="C3180" s="195">
        <v>0.92220786219999995</v>
      </c>
      <c r="D3180" s="195">
        <v>4</v>
      </c>
      <c r="E3180" s="195">
        <v>636</v>
      </c>
      <c r="F3180" s="195" t="s">
        <v>49</v>
      </c>
      <c r="G3180" s="195" t="s">
        <v>258</v>
      </c>
      <c r="H3180" s="195">
        <v>98</v>
      </c>
      <c r="I3180" s="36" t="str">
        <f t="shared" si="49"/>
        <v>Cabrera, Miguel</v>
      </c>
    </row>
    <row r="3181" spans="1:9" x14ac:dyDescent="0.3">
      <c r="A3181" s="195">
        <v>3180</v>
      </c>
      <c r="B3181" s="195">
        <v>456665</v>
      </c>
      <c r="C3181" s="195">
        <v>0.92091705180000005</v>
      </c>
      <c r="D3181" s="195">
        <v>5</v>
      </c>
      <c r="E3181" s="195">
        <v>636</v>
      </c>
      <c r="F3181" s="195" t="s">
        <v>330</v>
      </c>
      <c r="G3181" s="195" t="s">
        <v>274</v>
      </c>
      <c r="H3181" s="195">
        <v>495</v>
      </c>
      <c r="I3181" s="36" t="str">
        <f t="shared" si="49"/>
        <v>Pearce, Steven</v>
      </c>
    </row>
    <row r="3182" spans="1:9" x14ac:dyDescent="0.3">
      <c r="A3182" s="195">
        <v>3181</v>
      </c>
      <c r="B3182" s="195">
        <v>642094</v>
      </c>
      <c r="C3182" s="195">
        <v>1</v>
      </c>
      <c r="D3182" s="195">
        <v>1</v>
      </c>
      <c r="E3182" s="195">
        <v>637</v>
      </c>
      <c r="F3182" s="195" t="s">
        <v>216</v>
      </c>
      <c r="G3182" s="195" t="s">
        <v>67</v>
      </c>
      <c r="H3182" s="195">
        <v>637</v>
      </c>
      <c r="I3182" s="36" t="str">
        <f t="shared" si="49"/>
        <v>Smith, Tyler</v>
      </c>
    </row>
    <row r="3183" spans="1:9" x14ac:dyDescent="0.3">
      <c r="A3183" s="195">
        <v>3182</v>
      </c>
      <c r="B3183" s="195">
        <v>595373</v>
      </c>
      <c r="C3183" s="195">
        <v>0.96612575609999995</v>
      </c>
      <c r="D3183" s="195">
        <v>2</v>
      </c>
      <c r="E3183" s="195">
        <v>637</v>
      </c>
      <c r="F3183" s="195" t="s">
        <v>6328</v>
      </c>
      <c r="G3183" s="195" t="s">
        <v>83</v>
      </c>
      <c r="H3183" s="195">
        <v>554</v>
      </c>
      <c r="I3183" s="36" t="str">
        <f t="shared" si="49"/>
        <v>Reinheimer, Jack</v>
      </c>
    </row>
    <row r="3184" spans="1:9" x14ac:dyDescent="0.3">
      <c r="A3184" s="195">
        <v>3183</v>
      </c>
      <c r="B3184" s="195">
        <v>572227</v>
      </c>
      <c r="C3184" s="195">
        <v>0.94656724780000001</v>
      </c>
      <c r="D3184" s="195">
        <v>3</v>
      </c>
      <c r="E3184" s="195">
        <v>637</v>
      </c>
      <c r="F3184" s="195" t="s">
        <v>6326</v>
      </c>
      <c r="G3184" s="195" t="s">
        <v>896</v>
      </c>
      <c r="H3184" s="195">
        <v>711</v>
      </c>
      <c r="I3184" s="36" t="str">
        <f t="shared" si="49"/>
        <v>Vincej, Zach</v>
      </c>
    </row>
    <row r="3185" spans="1:9" x14ac:dyDescent="0.3">
      <c r="A3185" s="195">
        <v>3184</v>
      </c>
      <c r="B3185" s="195">
        <v>608325</v>
      </c>
      <c r="C3185" s="195">
        <v>0.94138773040000001</v>
      </c>
      <c r="D3185" s="195">
        <v>4</v>
      </c>
      <c r="E3185" s="195">
        <v>637</v>
      </c>
      <c r="F3185" s="195" t="s">
        <v>2995</v>
      </c>
      <c r="G3185" s="195" t="s">
        <v>2014</v>
      </c>
      <c r="H3185" s="195">
        <v>120</v>
      </c>
      <c r="I3185" s="36" t="str">
        <f t="shared" si="49"/>
        <v>Cecchini, Gavin</v>
      </c>
    </row>
    <row r="3186" spans="1:9" x14ac:dyDescent="0.3">
      <c r="A3186" s="195">
        <v>3185</v>
      </c>
      <c r="B3186" s="195">
        <v>592230</v>
      </c>
      <c r="C3186" s="195">
        <v>0.9030640526</v>
      </c>
      <c r="D3186" s="195">
        <v>5</v>
      </c>
      <c r="E3186" s="195">
        <v>637</v>
      </c>
      <c r="F3186" s="195" t="s">
        <v>3923</v>
      </c>
      <c r="G3186" s="195" t="s">
        <v>3924</v>
      </c>
      <c r="H3186" s="195">
        <v>144</v>
      </c>
      <c r="I3186" s="36" t="str">
        <f t="shared" si="49"/>
        <v>Cowart, Kaleb</v>
      </c>
    </row>
    <row r="3187" spans="1:9" x14ac:dyDescent="0.3">
      <c r="A3187" s="195">
        <v>3186</v>
      </c>
      <c r="B3187" s="195">
        <v>475253</v>
      </c>
      <c r="C3187" s="195">
        <v>1</v>
      </c>
      <c r="D3187" s="195">
        <v>1</v>
      </c>
      <c r="E3187" s="195">
        <v>638</v>
      </c>
      <c r="F3187" s="195" t="s">
        <v>287</v>
      </c>
      <c r="G3187" s="195" t="s">
        <v>63</v>
      </c>
      <c r="H3187" s="195">
        <v>638</v>
      </c>
      <c r="I3187" s="36" t="str">
        <f t="shared" si="49"/>
        <v>Smoak, Justin</v>
      </c>
    </row>
    <row r="3188" spans="1:9" x14ac:dyDescent="0.3">
      <c r="A3188" s="195">
        <v>3187</v>
      </c>
      <c r="B3188" s="195">
        <v>489149</v>
      </c>
      <c r="C3188" s="195">
        <v>0.98060078839999998</v>
      </c>
      <c r="D3188" s="195">
        <v>2</v>
      </c>
      <c r="E3188" s="195">
        <v>638</v>
      </c>
      <c r="F3188" s="195" t="s">
        <v>179</v>
      </c>
      <c r="G3188" s="195" t="s">
        <v>178</v>
      </c>
      <c r="H3188" s="195">
        <v>446</v>
      </c>
      <c r="I3188" s="36" t="str">
        <f t="shared" si="49"/>
        <v>Morrison, Logan</v>
      </c>
    </row>
    <row r="3189" spans="1:9" x14ac:dyDescent="0.3">
      <c r="A3189" s="195">
        <v>3188</v>
      </c>
      <c r="B3189" s="195">
        <v>518735</v>
      </c>
      <c r="C3189" s="195">
        <v>0.96550730380000005</v>
      </c>
      <c r="D3189" s="195">
        <v>3</v>
      </c>
      <c r="E3189" s="195">
        <v>638</v>
      </c>
      <c r="F3189" s="195" t="s">
        <v>882</v>
      </c>
      <c r="G3189" s="195" t="s">
        <v>883</v>
      </c>
      <c r="H3189" s="195">
        <v>271</v>
      </c>
      <c r="I3189" s="36" t="str">
        <f t="shared" si="49"/>
        <v>Grandal, Yasmani</v>
      </c>
    </row>
    <row r="3190" spans="1:9" x14ac:dyDescent="0.3">
      <c r="A3190" s="195">
        <v>3189</v>
      </c>
      <c r="B3190" s="195">
        <v>519317</v>
      </c>
      <c r="C3190" s="195">
        <v>0.9568615788</v>
      </c>
      <c r="D3190" s="195">
        <v>4</v>
      </c>
      <c r="E3190" s="195">
        <v>638</v>
      </c>
      <c r="F3190" s="195" t="s">
        <v>222</v>
      </c>
      <c r="G3190" s="195" t="s">
        <v>7279</v>
      </c>
      <c r="H3190" s="195">
        <v>651</v>
      </c>
      <c r="I3190" s="36" t="str">
        <f t="shared" si="49"/>
        <v>Stanton, Giancarlo</v>
      </c>
    </row>
    <row r="3191" spans="1:9" x14ac:dyDescent="0.3">
      <c r="A3191" s="195">
        <v>3190</v>
      </c>
      <c r="B3191" s="195">
        <v>446263</v>
      </c>
      <c r="C3191" s="195">
        <v>0.9526728686</v>
      </c>
      <c r="D3191" s="195">
        <v>5</v>
      </c>
      <c r="E3191" s="195">
        <v>638</v>
      </c>
      <c r="F3191" s="195" t="s">
        <v>94</v>
      </c>
      <c r="G3191" s="195" t="s">
        <v>93</v>
      </c>
      <c r="H3191" s="195">
        <v>188</v>
      </c>
      <c r="I3191" s="36" t="str">
        <f t="shared" si="49"/>
        <v>Duda, Lucas</v>
      </c>
    </row>
    <row r="3192" spans="1:9" x14ac:dyDescent="0.3">
      <c r="A3192" s="195">
        <v>3191</v>
      </c>
      <c r="B3192" s="195">
        <v>519295</v>
      </c>
      <c r="C3192" s="195">
        <v>1</v>
      </c>
      <c r="D3192" s="195">
        <v>1</v>
      </c>
      <c r="E3192" s="195">
        <v>639</v>
      </c>
      <c r="F3192" s="195" t="s">
        <v>2984</v>
      </c>
      <c r="G3192" s="195" t="s">
        <v>424</v>
      </c>
      <c r="H3192" s="195">
        <v>639</v>
      </c>
      <c r="I3192" s="36" t="str">
        <f t="shared" si="49"/>
        <v>Smolinski, Jake</v>
      </c>
    </row>
    <row r="3193" spans="1:9" x14ac:dyDescent="0.3">
      <c r="A3193" s="195">
        <v>3192</v>
      </c>
      <c r="B3193" s="195">
        <v>454975</v>
      </c>
      <c r="C3193" s="195">
        <v>0.85552137090000002</v>
      </c>
      <c r="D3193" s="195">
        <v>2</v>
      </c>
      <c r="E3193" s="195">
        <v>639</v>
      </c>
      <c r="F3193" s="195" t="s">
        <v>4891</v>
      </c>
      <c r="G3193" s="195" t="s">
        <v>968</v>
      </c>
      <c r="H3193" s="195">
        <v>331</v>
      </c>
      <c r="I3193" s="36" t="str">
        <f t="shared" si="49"/>
        <v>Iribarren, Hernan</v>
      </c>
    </row>
    <row r="3194" spans="1:9" x14ac:dyDescent="0.3">
      <c r="A3194" s="195">
        <v>3193</v>
      </c>
      <c r="B3194" s="195">
        <v>595386</v>
      </c>
      <c r="C3194" s="195">
        <v>0.83992284319999999</v>
      </c>
      <c r="D3194" s="195">
        <v>3</v>
      </c>
      <c r="E3194" s="195">
        <v>639</v>
      </c>
      <c r="F3194" s="195" t="s">
        <v>1871</v>
      </c>
      <c r="G3194" s="195" t="s">
        <v>17</v>
      </c>
      <c r="H3194" s="195">
        <v>576</v>
      </c>
      <c r="I3194" s="36" t="str">
        <f t="shared" si="49"/>
        <v>Rogers, Jason</v>
      </c>
    </row>
    <row r="3195" spans="1:9" x14ac:dyDescent="0.3">
      <c r="A3195" s="195">
        <v>3194</v>
      </c>
      <c r="B3195" s="195">
        <v>554429</v>
      </c>
      <c r="C3195" s="195">
        <v>0.82316143720000001</v>
      </c>
      <c r="D3195" s="195">
        <v>4</v>
      </c>
      <c r="E3195" s="195">
        <v>639</v>
      </c>
      <c r="F3195" s="195" t="s">
        <v>535</v>
      </c>
      <c r="G3195" s="195" t="s">
        <v>373</v>
      </c>
      <c r="H3195" s="195">
        <v>2</v>
      </c>
      <c r="I3195" s="36" t="str">
        <f t="shared" si="49"/>
        <v>Ackley, Dustin</v>
      </c>
    </row>
    <row r="3196" spans="1:9" x14ac:dyDescent="0.3">
      <c r="A3196" s="195">
        <v>3195</v>
      </c>
      <c r="B3196" s="195">
        <v>518953</v>
      </c>
      <c r="C3196" s="195">
        <v>0.79796172649999997</v>
      </c>
      <c r="D3196" s="195">
        <v>5</v>
      </c>
      <c r="E3196" s="195">
        <v>639</v>
      </c>
      <c r="F3196" s="195" t="s">
        <v>895</v>
      </c>
      <c r="G3196" s="195" t="s">
        <v>88</v>
      </c>
      <c r="H3196" s="195">
        <v>389</v>
      </c>
      <c r="I3196" s="36" t="str">
        <f t="shared" si="49"/>
        <v>Lough, David</v>
      </c>
    </row>
    <row r="3197" spans="1:9" x14ac:dyDescent="0.3">
      <c r="A3197" s="195">
        <v>3196</v>
      </c>
      <c r="B3197" s="195">
        <v>474319</v>
      </c>
      <c r="C3197" s="195">
        <v>1</v>
      </c>
      <c r="D3197" s="195">
        <v>1</v>
      </c>
      <c r="E3197" s="195">
        <v>640</v>
      </c>
      <c r="F3197" s="195" t="s">
        <v>218</v>
      </c>
      <c r="G3197" s="195" t="s">
        <v>18</v>
      </c>
      <c r="H3197" s="195">
        <v>640</v>
      </c>
      <c r="I3197" s="36" t="str">
        <f t="shared" si="49"/>
        <v>Snyder, Brandon</v>
      </c>
    </row>
    <row r="3198" spans="1:9" x14ac:dyDescent="0.3">
      <c r="A3198" s="195">
        <v>3197</v>
      </c>
      <c r="B3198" s="195">
        <v>476633</v>
      </c>
      <c r="C3198" s="195">
        <v>0.88491539870000002</v>
      </c>
      <c r="D3198" s="195">
        <v>2</v>
      </c>
      <c r="E3198" s="195">
        <v>640</v>
      </c>
      <c r="F3198" s="195" t="s">
        <v>358</v>
      </c>
      <c r="G3198" s="195" t="s">
        <v>58</v>
      </c>
      <c r="H3198" s="195">
        <v>490</v>
      </c>
      <c r="I3198" s="36" t="str">
        <f t="shared" si="49"/>
        <v>Parmelee, Chris</v>
      </c>
    </row>
    <row r="3199" spans="1:9" x14ac:dyDescent="0.3">
      <c r="A3199" s="195">
        <v>3198</v>
      </c>
      <c r="B3199" s="195">
        <v>592192</v>
      </c>
      <c r="C3199" s="195">
        <v>0.87239671870000002</v>
      </c>
      <c r="D3199" s="195">
        <v>3</v>
      </c>
      <c r="E3199" s="195">
        <v>640</v>
      </c>
      <c r="F3199" s="195" t="s">
        <v>3906</v>
      </c>
      <c r="G3199" s="195" t="s">
        <v>155</v>
      </c>
      <c r="H3199" s="195">
        <v>107</v>
      </c>
      <c r="I3199" s="36" t="str">
        <f t="shared" si="49"/>
        <v>Canha, Mark</v>
      </c>
    </row>
    <row r="3200" spans="1:9" x14ac:dyDescent="0.3">
      <c r="A3200" s="195">
        <v>3199</v>
      </c>
      <c r="B3200" s="195">
        <v>605512</v>
      </c>
      <c r="C3200" s="195">
        <v>0.83578177760000005</v>
      </c>
      <c r="D3200" s="195">
        <v>4</v>
      </c>
      <c r="E3200" s="195">
        <v>640</v>
      </c>
      <c r="F3200" s="195" t="s">
        <v>2976</v>
      </c>
      <c r="G3200" s="195" t="s">
        <v>2596</v>
      </c>
      <c r="H3200" s="195">
        <v>688</v>
      </c>
      <c r="I3200" s="36" t="str">
        <f t="shared" si="49"/>
        <v>Tucker, Preston</v>
      </c>
    </row>
    <row r="3201" spans="1:9" x14ac:dyDescent="0.3">
      <c r="A3201" s="195">
        <v>3200</v>
      </c>
      <c r="B3201" s="195">
        <v>518649</v>
      </c>
      <c r="C3201" s="195">
        <v>0.81664511959999997</v>
      </c>
      <c r="D3201" s="195">
        <v>5</v>
      </c>
      <c r="E3201" s="195">
        <v>640</v>
      </c>
      <c r="F3201" s="195" t="s">
        <v>4613</v>
      </c>
      <c r="G3201" s="195" t="s">
        <v>55</v>
      </c>
      <c r="H3201" s="195">
        <v>194</v>
      </c>
      <c r="I3201" s="36" t="str">
        <f t="shared" si="49"/>
        <v>Eibner, Brett</v>
      </c>
    </row>
    <row r="3202" spans="1:9" x14ac:dyDescent="0.3">
      <c r="A3202" s="195">
        <v>3201</v>
      </c>
      <c r="B3202" s="195">
        <v>519299</v>
      </c>
      <c r="C3202" s="195">
        <v>1</v>
      </c>
      <c r="D3202" s="195">
        <v>1</v>
      </c>
      <c r="E3202" s="195">
        <v>641</v>
      </c>
      <c r="F3202" s="195" t="s">
        <v>471</v>
      </c>
      <c r="G3202" s="195" t="s">
        <v>47</v>
      </c>
      <c r="H3202" s="195">
        <v>641</v>
      </c>
      <c r="I3202" s="36" t="str">
        <f t="shared" si="49"/>
        <v>Sogard, Eric</v>
      </c>
    </row>
    <row r="3203" spans="1:9" x14ac:dyDescent="0.3">
      <c r="A3203" s="195">
        <v>3202</v>
      </c>
      <c r="B3203" s="195">
        <v>430947</v>
      </c>
      <c r="C3203" s="195">
        <v>0.86774379840000004</v>
      </c>
      <c r="D3203" s="195">
        <v>2</v>
      </c>
      <c r="E3203" s="195">
        <v>641</v>
      </c>
      <c r="F3203" s="195" t="s">
        <v>273</v>
      </c>
      <c r="G3203" s="195" t="s">
        <v>9</v>
      </c>
      <c r="H3203" s="195">
        <v>39</v>
      </c>
      <c r="I3203" s="36" t="str">
        <f t="shared" ref="I3203:I3266" si="50">F3203&amp;", "&amp;G3203</f>
        <v>Aybar, Erick</v>
      </c>
    </row>
    <row r="3204" spans="1:9" x14ac:dyDescent="0.3">
      <c r="A3204" s="195">
        <v>3203</v>
      </c>
      <c r="B3204" s="195">
        <v>571788</v>
      </c>
      <c r="C3204" s="195">
        <v>0.86486198189999997</v>
      </c>
      <c r="D3204" s="195">
        <v>3</v>
      </c>
      <c r="E3204" s="195">
        <v>641</v>
      </c>
      <c r="F3204" s="195" t="s">
        <v>892</v>
      </c>
      <c r="G3204" s="195" t="s">
        <v>893</v>
      </c>
      <c r="H3204" s="195">
        <v>316</v>
      </c>
      <c r="I3204" s="36" t="str">
        <f t="shared" si="50"/>
        <v>Holt, Brock</v>
      </c>
    </row>
    <row r="3205" spans="1:9" x14ac:dyDescent="0.3">
      <c r="A3205" s="195">
        <v>3204</v>
      </c>
      <c r="B3205" s="195">
        <v>500743</v>
      </c>
      <c r="C3205" s="195">
        <v>0.85957715219999997</v>
      </c>
      <c r="D3205" s="195">
        <v>4</v>
      </c>
      <c r="E3205" s="195">
        <v>641</v>
      </c>
      <c r="F3205" s="195" t="s">
        <v>2971</v>
      </c>
      <c r="G3205" s="195" t="s">
        <v>258</v>
      </c>
      <c r="H3205" s="195">
        <v>577</v>
      </c>
      <c r="I3205" s="36" t="str">
        <f t="shared" si="50"/>
        <v>Rojas, Miguel</v>
      </c>
    </row>
    <row r="3206" spans="1:9" x14ac:dyDescent="0.3">
      <c r="A3206" s="195">
        <v>3205</v>
      </c>
      <c r="B3206" s="195">
        <v>456030</v>
      </c>
      <c r="C3206" s="195">
        <v>0.84805675150000004</v>
      </c>
      <c r="D3206" s="195">
        <v>5</v>
      </c>
      <c r="E3206" s="195">
        <v>641</v>
      </c>
      <c r="F3206" s="195" t="s">
        <v>374</v>
      </c>
      <c r="G3206" s="195" t="s">
        <v>373</v>
      </c>
      <c r="H3206" s="195">
        <v>497</v>
      </c>
      <c r="I3206" s="36" t="str">
        <f t="shared" si="50"/>
        <v>Pedroia, Dustin</v>
      </c>
    </row>
    <row r="3207" spans="1:9" x14ac:dyDescent="0.3">
      <c r="A3207" s="195">
        <v>3206</v>
      </c>
      <c r="B3207" s="195">
        <v>456781</v>
      </c>
      <c r="C3207" s="195">
        <v>1</v>
      </c>
      <c r="D3207" s="195">
        <v>1</v>
      </c>
      <c r="E3207" s="195">
        <v>642</v>
      </c>
      <c r="F3207" s="195" t="s">
        <v>917</v>
      </c>
      <c r="G3207" s="195" t="s">
        <v>918</v>
      </c>
      <c r="H3207" s="195">
        <v>642</v>
      </c>
      <c r="I3207" s="36" t="str">
        <f t="shared" si="50"/>
        <v>Solano, Donovan</v>
      </c>
    </row>
    <row r="3208" spans="1:9" x14ac:dyDescent="0.3">
      <c r="A3208" s="195">
        <v>3207</v>
      </c>
      <c r="B3208" s="195">
        <v>519082</v>
      </c>
      <c r="C3208" s="195">
        <v>0.95387151640000001</v>
      </c>
      <c r="D3208" s="195">
        <v>2</v>
      </c>
      <c r="E3208" s="195">
        <v>642</v>
      </c>
      <c r="F3208" s="195" t="s">
        <v>2511</v>
      </c>
      <c r="G3208" s="195" t="s">
        <v>161</v>
      </c>
      <c r="H3208" s="195">
        <v>469</v>
      </c>
      <c r="I3208" s="36" t="str">
        <f t="shared" si="50"/>
        <v>Noonan, Nick</v>
      </c>
    </row>
    <row r="3209" spans="1:9" x14ac:dyDescent="0.3">
      <c r="A3209" s="195">
        <v>3208</v>
      </c>
      <c r="B3209" s="195">
        <v>519445</v>
      </c>
      <c r="C3209" s="195">
        <v>0.90785318500000001</v>
      </c>
      <c r="D3209" s="195">
        <v>3</v>
      </c>
      <c r="E3209" s="195">
        <v>642</v>
      </c>
      <c r="F3209" s="195" t="s">
        <v>347</v>
      </c>
      <c r="G3209" s="195" t="s">
        <v>346</v>
      </c>
      <c r="H3209" s="195">
        <v>739</v>
      </c>
      <c r="I3209" s="36" t="str">
        <f t="shared" si="50"/>
        <v>Worth, Danny</v>
      </c>
    </row>
    <row r="3210" spans="1:9" x14ac:dyDescent="0.3">
      <c r="A3210" s="195">
        <v>3209</v>
      </c>
      <c r="B3210" s="195">
        <v>518586</v>
      </c>
      <c r="C3210" s="195">
        <v>0.90155227839999996</v>
      </c>
      <c r="D3210" s="195">
        <v>4</v>
      </c>
      <c r="E3210" s="195">
        <v>642</v>
      </c>
      <c r="F3210" s="195" t="s">
        <v>867</v>
      </c>
      <c r="G3210" s="195" t="s">
        <v>24</v>
      </c>
      <c r="H3210" s="195">
        <v>154</v>
      </c>
      <c r="I3210" s="36" t="str">
        <f t="shared" si="50"/>
        <v>Culberson, Charlie</v>
      </c>
    </row>
    <row r="3211" spans="1:9" x14ac:dyDescent="0.3">
      <c r="A3211" s="195">
        <v>3210</v>
      </c>
      <c r="B3211" s="195">
        <v>502205</v>
      </c>
      <c r="C3211" s="195">
        <v>0.9004958247</v>
      </c>
      <c r="D3211" s="195">
        <v>5</v>
      </c>
      <c r="E3211" s="195">
        <v>642</v>
      </c>
      <c r="F3211" s="195" t="s">
        <v>409</v>
      </c>
      <c r="G3211" s="195" t="s">
        <v>2187</v>
      </c>
      <c r="H3211" s="195">
        <v>275</v>
      </c>
      <c r="I3211" s="36" t="str">
        <f t="shared" si="50"/>
        <v>Green, Grant</v>
      </c>
    </row>
    <row r="3212" spans="1:9" x14ac:dyDescent="0.3">
      <c r="A3212" s="195">
        <v>3211</v>
      </c>
      <c r="B3212" s="195">
        <v>500208</v>
      </c>
      <c r="C3212" s="195">
        <v>1</v>
      </c>
      <c r="D3212" s="195">
        <v>1</v>
      </c>
      <c r="E3212" s="195">
        <v>643</v>
      </c>
      <c r="F3212" s="195" t="s">
        <v>3016</v>
      </c>
      <c r="G3212" s="195" t="s">
        <v>3017</v>
      </c>
      <c r="H3212" s="195">
        <v>643</v>
      </c>
      <c r="I3212" s="36" t="str">
        <f t="shared" si="50"/>
        <v>Solarte, Yangervis</v>
      </c>
    </row>
    <row r="3213" spans="1:9" x14ac:dyDescent="0.3">
      <c r="A3213" s="195">
        <v>3212</v>
      </c>
      <c r="B3213" s="195">
        <v>452678</v>
      </c>
      <c r="C3213" s="195">
        <v>0.96582716859999995</v>
      </c>
      <c r="D3213" s="195">
        <v>2</v>
      </c>
      <c r="E3213" s="195">
        <v>643</v>
      </c>
      <c r="F3213" s="195" t="s">
        <v>49</v>
      </c>
      <c r="G3213" s="195" t="s">
        <v>497</v>
      </c>
      <c r="H3213" s="195">
        <v>96</v>
      </c>
      <c r="I3213" s="36" t="str">
        <f t="shared" si="50"/>
        <v>Cabrera, Asdrubal</v>
      </c>
    </row>
    <row r="3214" spans="1:9" x14ac:dyDescent="0.3">
      <c r="A3214" s="195">
        <v>3213</v>
      </c>
      <c r="B3214" s="195">
        <v>544369</v>
      </c>
      <c r="C3214" s="195">
        <v>0.94700295430000003</v>
      </c>
      <c r="D3214" s="195">
        <v>3</v>
      </c>
      <c r="E3214" s="195">
        <v>643</v>
      </c>
      <c r="F3214" s="195" t="s">
        <v>885</v>
      </c>
      <c r="G3214" s="195" t="s">
        <v>886</v>
      </c>
      <c r="H3214" s="195">
        <v>276</v>
      </c>
      <c r="I3214" s="36" t="str">
        <f t="shared" si="50"/>
        <v>Gregorius, Didi</v>
      </c>
    </row>
    <row r="3215" spans="1:9" x14ac:dyDescent="0.3">
      <c r="A3215" s="195">
        <v>3214</v>
      </c>
      <c r="B3215" s="195">
        <v>502517</v>
      </c>
      <c r="C3215" s="195">
        <v>0.93798419330000005</v>
      </c>
      <c r="D3215" s="195">
        <v>4</v>
      </c>
      <c r="E3215" s="195">
        <v>643</v>
      </c>
      <c r="F3215" s="195" t="s">
        <v>181</v>
      </c>
      <c r="G3215" s="195" t="s">
        <v>182</v>
      </c>
      <c r="H3215" s="195">
        <v>453</v>
      </c>
      <c r="I3215" s="36" t="str">
        <f t="shared" si="50"/>
        <v>Murphy, Daniel</v>
      </c>
    </row>
    <row r="3216" spans="1:9" x14ac:dyDescent="0.3">
      <c r="A3216" s="195">
        <v>3215</v>
      </c>
      <c r="B3216" s="195">
        <v>649557</v>
      </c>
      <c r="C3216" s="195">
        <v>0.92017495069999999</v>
      </c>
      <c r="D3216" s="195">
        <v>5</v>
      </c>
      <c r="E3216" s="195">
        <v>643</v>
      </c>
      <c r="F3216" s="195" t="s">
        <v>90</v>
      </c>
      <c r="G3216" s="195" t="s">
        <v>4585</v>
      </c>
      <c r="H3216" s="195">
        <v>174</v>
      </c>
      <c r="I3216" s="36" t="str">
        <f t="shared" si="50"/>
        <v>Diaz, Aledmys</v>
      </c>
    </row>
    <row r="3217" spans="1:9" x14ac:dyDescent="0.3">
      <c r="A3217" s="195">
        <v>3216</v>
      </c>
      <c r="B3217" s="195">
        <v>624585</v>
      </c>
      <c r="C3217" s="195">
        <v>1</v>
      </c>
      <c r="D3217" s="195">
        <v>1</v>
      </c>
      <c r="E3217" s="195">
        <v>644</v>
      </c>
      <c r="F3217" s="195" t="s">
        <v>3010</v>
      </c>
      <c r="G3217" s="195" t="s">
        <v>284</v>
      </c>
      <c r="H3217" s="195">
        <v>644</v>
      </c>
      <c r="I3217" s="36" t="str">
        <f t="shared" si="50"/>
        <v>Soler, Jorge</v>
      </c>
    </row>
    <row r="3218" spans="1:9" x14ac:dyDescent="0.3">
      <c r="A3218" s="195">
        <v>3217</v>
      </c>
      <c r="B3218" s="195">
        <v>592685</v>
      </c>
      <c r="C3218" s="195">
        <v>0.91448162769999997</v>
      </c>
      <c r="D3218" s="195">
        <v>2</v>
      </c>
      <c r="E3218" s="195">
        <v>644</v>
      </c>
      <c r="F3218" s="195" t="s">
        <v>204</v>
      </c>
      <c r="G3218" s="195" t="s">
        <v>223</v>
      </c>
      <c r="H3218" s="195">
        <v>571</v>
      </c>
      <c r="I3218" s="36" t="str">
        <f t="shared" si="50"/>
        <v>Robinson, Drew</v>
      </c>
    </row>
    <row r="3219" spans="1:9" x14ac:dyDescent="0.3">
      <c r="A3219" s="195">
        <v>3218</v>
      </c>
      <c r="B3219" s="195">
        <v>573627</v>
      </c>
      <c r="C3219" s="195">
        <v>0.86289609899999997</v>
      </c>
      <c r="D3219" s="195">
        <v>3</v>
      </c>
      <c r="E3219" s="195">
        <v>644</v>
      </c>
      <c r="F3219" s="195" t="s">
        <v>2011</v>
      </c>
      <c r="G3219" s="195" t="s">
        <v>2999</v>
      </c>
      <c r="H3219" s="195">
        <v>705</v>
      </c>
      <c r="I3219" s="36" t="str">
        <f t="shared" si="50"/>
        <v>Vargas, Kennys</v>
      </c>
    </row>
    <row r="3220" spans="1:9" x14ac:dyDescent="0.3">
      <c r="A3220" s="195">
        <v>3219</v>
      </c>
      <c r="B3220" s="195">
        <v>572128</v>
      </c>
      <c r="C3220" s="195">
        <v>0.85722003000000002</v>
      </c>
      <c r="D3220" s="195">
        <v>4</v>
      </c>
      <c r="E3220" s="195">
        <v>644</v>
      </c>
      <c r="F3220" s="195" t="s">
        <v>4089</v>
      </c>
      <c r="G3220" s="195" t="s">
        <v>4090</v>
      </c>
      <c r="H3220" s="195">
        <v>625</v>
      </c>
      <c r="I3220" s="36" t="str">
        <f t="shared" si="50"/>
        <v>Shaffer, Richie</v>
      </c>
    </row>
    <row r="3221" spans="1:9" x14ac:dyDescent="0.3">
      <c r="A3221" s="195">
        <v>3220</v>
      </c>
      <c r="B3221" s="195">
        <v>592122</v>
      </c>
      <c r="C3221" s="195">
        <v>0.85613988389999995</v>
      </c>
      <c r="D3221" s="195">
        <v>5</v>
      </c>
      <c r="E3221" s="195">
        <v>644</v>
      </c>
      <c r="F3221" s="195" t="s">
        <v>141</v>
      </c>
      <c r="G3221" s="195" t="s">
        <v>67</v>
      </c>
      <c r="H3221" s="195">
        <v>36</v>
      </c>
      <c r="I3221" s="36" t="str">
        <f t="shared" si="50"/>
        <v>Austin, Tyler</v>
      </c>
    </row>
    <row r="3222" spans="1:9" x14ac:dyDescent="0.3">
      <c r="A3222" s="195">
        <v>3221</v>
      </c>
      <c r="B3222" s="195">
        <v>434567</v>
      </c>
      <c r="C3222" s="195">
        <v>1</v>
      </c>
      <c r="D3222" s="195">
        <v>1</v>
      </c>
      <c r="E3222" s="195">
        <v>645</v>
      </c>
      <c r="F3222" s="195" t="s">
        <v>411</v>
      </c>
      <c r="G3222" s="195" t="s">
        <v>410</v>
      </c>
      <c r="H3222" s="195">
        <v>645</v>
      </c>
      <c r="I3222" s="36" t="str">
        <f t="shared" si="50"/>
        <v>Soto, Geovany</v>
      </c>
    </row>
    <row r="3223" spans="1:9" x14ac:dyDescent="0.3">
      <c r="A3223" s="195">
        <v>3222</v>
      </c>
      <c r="B3223" s="195">
        <v>429711</v>
      </c>
      <c r="C3223" s="195">
        <v>0.94294218969999999</v>
      </c>
      <c r="D3223" s="195">
        <v>2</v>
      </c>
      <c r="E3223" s="195">
        <v>645</v>
      </c>
      <c r="F3223" s="195" t="s">
        <v>126</v>
      </c>
      <c r="G3223" s="195" t="s">
        <v>125</v>
      </c>
      <c r="H3223" s="195">
        <v>280</v>
      </c>
      <c r="I3223" s="36" t="str">
        <f t="shared" si="50"/>
        <v>Gutierrez, Franklin</v>
      </c>
    </row>
    <row r="3224" spans="1:9" x14ac:dyDescent="0.3">
      <c r="A3224" s="195">
        <v>3223</v>
      </c>
      <c r="B3224" s="195">
        <v>446653</v>
      </c>
      <c r="C3224" s="195">
        <v>0.93597857240000004</v>
      </c>
      <c r="D3224" s="195">
        <v>3</v>
      </c>
      <c r="E3224" s="195">
        <v>645</v>
      </c>
      <c r="F3224" s="195" t="s">
        <v>319</v>
      </c>
      <c r="G3224" s="195" t="s">
        <v>15</v>
      </c>
      <c r="H3224" s="195">
        <v>383</v>
      </c>
      <c r="I3224" s="36" t="str">
        <f t="shared" si="50"/>
        <v>Lobaton, Jose</v>
      </c>
    </row>
    <row r="3225" spans="1:9" x14ac:dyDescent="0.3">
      <c r="A3225" s="195">
        <v>3224</v>
      </c>
      <c r="B3225" s="195">
        <v>460269</v>
      </c>
      <c r="C3225" s="195">
        <v>0.92894767460000005</v>
      </c>
      <c r="D3225" s="195">
        <v>4</v>
      </c>
      <c r="E3225" s="195">
        <v>645</v>
      </c>
      <c r="F3225" s="195" t="s">
        <v>399</v>
      </c>
      <c r="G3225" s="195" t="s">
        <v>58</v>
      </c>
      <c r="H3225" s="195">
        <v>252</v>
      </c>
      <c r="I3225" s="36" t="str">
        <f t="shared" si="50"/>
        <v>Gimenez, Chris</v>
      </c>
    </row>
    <row r="3226" spans="1:9" x14ac:dyDescent="0.3">
      <c r="A3226" s="195">
        <v>3225</v>
      </c>
      <c r="B3226" s="195">
        <v>430605</v>
      </c>
      <c r="C3226" s="195">
        <v>0.89991729109999996</v>
      </c>
      <c r="D3226" s="195">
        <v>5</v>
      </c>
      <c r="E3226" s="195">
        <v>645</v>
      </c>
      <c r="F3226" s="195" t="s">
        <v>192</v>
      </c>
      <c r="G3226" s="195" t="s">
        <v>38</v>
      </c>
      <c r="H3226" s="195">
        <v>540</v>
      </c>
      <c r="I3226" s="36" t="str">
        <f t="shared" si="50"/>
        <v>Raburn, Ryan</v>
      </c>
    </row>
    <row r="3227" spans="1:9" x14ac:dyDescent="0.3">
      <c r="A3227" s="195">
        <v>3226</v>
      </c>
      <c r="B3227" s="195">
        <v>519306</v>
      </c>
      <c r="C3227" s="195">
        <v>1</v>
      </c>
      <c r="D3227" s="195">
        <v>1</v>
      </c>
      <c r="E3227" s="195">
        <v>646</v>
      </c>
      <c r="F3227" s="195" t="s">
        <v>2974</v>
      </c>
      <c r="G3227" s="195" t="s">
        <v>274</v>
      </c>
      <c r="H3227" s="195">
        <v>646</v>
      </c>
      <c r="I3227" s="36" t="str">
        <f t="shared" si="50"/>
        <v>Souza, Steven</v>
      </c>
    </row>
    <row r="3228" spans="1:9" x14ac:dyDescent="0.3">
      <c r="A3228" s="195">
        <v>3227</v>
      </c>
      <c r="B3228" s="195">
        <v>474892</v>
      </c>
      <c r="C3228" s="195">
        <v>0.89623831379999996</v>
      </c>
      <c r="D3228" s="195">
        <v>2</v>
      </c>
      <c r="E3228" s="195">
        <v>646</v>
      </c>
      <c r="F3228" s="195" t="s">
        <v>59</v>
      </c>
      <c r="G3228" s="195" t="s">
        <v>58</v>
      </c>
      <c r="H3228" s="195">
        <v>113</v>
      </c>
      <c r="I3228" s="36" t="str">
        <f t="shared" si="50"/>
        <v>Carter, Chris</v>
      </c>
    </row>
    <row r="3229" spans="1:9" x14ac:dyDescent="0.3">
      <c r="A3229" s="195">
        <v>3228</v>
      </c>
      <c r="B3229" s="195">
        <v>457708</v>
      </c>
      <c r="C3229" s="195">
        <v>0.89191959720000002</v>
      </c>
      <c r="D3229" s="195">
        <v>3</v>
      </c>
      <c r="E3229" s="195">
        <v>646</v>
      </c>
      <c r="F3229" s="195" t="s">
        <v>233</v>
      </c>
      <c r="G3229" s="195" t="s">
        <v>63</v>
      </c>
      <c r="H3229" s="195">
        <v>694</v>
      </c>
      <c r="I3229" s="36" t="str">
        <f t="shared" si="50"/>
        <v>Upton, Justin</v>
      </c>
    </row>
    <row r="3230" spans="1:9" x14ac:dyDescent="0.3">
      <c r="A3230" s="195">
        <v>3229</v>
      </c>
      <c r="B3230" s="195">
        <v>501981</v>
      </c>
      <c r="C3230" s="195">
        <v>0.89118405860000005</v>
      </c>
      <c r="D3230" s="195">
        <v>4</v>
      </c>
      <c r="E3230" s="195">
        <v>646</v>
      </c>
      <c r="F3230" s="195" t="s">
        <v>85</v>
      </c>
      <c r="G3230" s="195" t="s">
        <v>2644</v>
      </c>
      <c r="H3230" s="195">
        <v>162</v>
      </c>
      <c r="I3230" s="36" t="str">
        <f t="shared" si="50"/>
        <v>Davis, Khris</v>
      </c>
    </row>
    <row r="3231" spans="1:9" x14ac:dyDescent="0.3">
      <c r="A3231" s="195">
        <v>3230</v>
      </c>
      <c r="B3231" s="195">
        <v>448801</v>
      </c>
      <c r="C3231" s="195">
        <v>0.8896285974</v>
      </c>
      <c r="D3231" s="195">
        <v>5</v>
      </c>
      <c r="E3231" s="195">
        <v>646</v>
      </c>
      <c r="F3231" s="195" t="s">
        <v>85</v>
      </c>
      <c r="G3231" s="195" t="s">
        <v>58</v>
      </c>
      <c r="H3231" s="195">
        <v>159</v>
      </c>
      <c r="I3231" s="36" t="str">
        <f t="shared" si="50"/>
        <v>Davis, Chris</v>
      </c>
    </row>
    <row r="3232" spans="1:9" x14ac:dyDescent="0.3">
      <c r="A3232" s="195">
        <v>3231</v>
      </c>
      <c r="B3232" s="195">
        <v>452655</v>
      </c>
      <c r="C3232" s="195">
        <v>1</v>
      </c>
      <c r="D3232" s="195">
        <v>1</v>
      </c>
      <c r="E3232" s="195">
        <v>647</v>
      </c>
      <c r="F3232" s="195" t="s">
        <v>220</v>
      </c>
      <c r="G3232" s="195" t="s">
        <v>219</v>
      </c>
      <c r="H3232" s="195">
        <v>647</v>
      </c>
      <c r="I3232" s="36" t="str">
        <f t="shared" si="50"/>
        <v>Span, Denard</v>
      </c>
    </row>
    <row r="3233" spans="1:9" x14ac:dyDescent="0.3">
      <c r="A3233" s="195">
        <v>3232</v>
      </c>
      <c r="B3233" s="195">
        <v>493114</v>
      </c>
      <c r="C3233" s="195">
        <v>0.90326634189999999</v>
      </c>
      <c r="D3233" s="195">
        <v>2</v>
      </c>
      <c r="E3233" s="195">
        <v>647</v>
      </c>
      <c r="F3233" s="195" t="s">
        <v>933</v>
      </c>
      <c r="G3233" s="195" t="s">
        <v>934</v>
      </c>
      <c r="H3233" s="195">
        <v>29</v>
      </c>
      <c r="I3233" s="36" t="str">
        <f t="shared" si="50"/>
        <v>Aoki, Norichika</v>
      </c>
    </row>
    <row r="3234" spans="1:9" x14ac:dyDescent="0.3">
      <c r="A3234" s="195">
        <v>3233</v>
      </c>
      <c r="B3234" s="195">
        <v>425877</v>
      </c>
      <c r="C3234" s="195">
        <v>0.88774230160000001</v>
      </c>
      <c r="D3234" s="195">
        <v>3</v>
      </c>
      <c r="E3234" s="195">
        <v>647</v>
      </c>
      <c r="F3234" s="195" t="s">
        <v>271</v>
      </c>
      <c r="G3234" s="195" t="s">
        <v>270</v>
      </c>
      <c r="H3234" s="195">
        <v>435</v>
      </c>
      <c r="I3234" s="36" t="str">
        <f t="shared" si="50"/>
        <v>Molina, Yadier</v>
      </c>
    </row>
    <row r="3235" spans="1:9" x14ac:dyDescent="0.3">
      <c r="A3235" s="195">
        <v>3234</v>
      </c>
      <c r="B3235" s="195">
        <v>502210</v>
      </c>
      <c r="C3235" s="195">
        <v>0.88663959520000002</v>
      </c>
      <c r="D3235" s="195">
        <v>4</v>
      </c>
      <c r="E3235" s="195">
        <v>647</v>
      </c>
      <c r="F3235" s="195" t="s">
        <v>197</v>
      </c>
      <c r="G3235" s="195" t="s">
        <v>129</v>
      </c>
      <c r="H3235" s="195">
        <v>549</v>
      </c>
      <c r="I3235" s="36" t="str">
        <f t="shared" si="50"/>
        <v>Reddick, Josh</v>
      </c>
    </row>
    <row r="3236" spans="1:9" x14ac:dyDescent="0.3">
      <c r="A3236" s="195">
        <v>3235</v>
      </c>
      <c r="B3236" s="195">
        <v>518960</v>
      </c>
      <c r="C3236" s="195">
        <v>0.87888487159999995</v>
      </c>
      <c r="D3236" s="195">
        <v>5</v>
      </c>
      <c r="E3236" s="195">
        <v>647</v>
      </c>
      <c r="F3236" s="195" t="s">
        <v>441</v>
      </c>
      <c r="G3236" s="195" t="s">
        <v>234</v>
      </c>
      <c r="H3236" s="195">
        <v>391</v>
      </c>
      <c r="I3236" s="36" t="str">
        <f t="shared" si="50"/>
        <v>Lucroy, Jonathan</v>
      </c>
    </row>
    <row r="3237" spans="1:9" x14ac:dyDescent="0.3">
      <c r="A3237" s="195">
        <v>3236</v>
      </c>
      <c r="B3237" s="195">
        <v>605486</v>
      </c>
      <c r="C3237" s="195">
        <v>1</v>
      </c>
      <c r="D3237" s="195">
        <v>1</v>
      </c>
      <c r="E3237" s="195">
        <v>648</v>
      </c>
      <c r="F3237" s="195" t="s">
        <v>2978</v>
      </c>
      <c r="G3237" s="195" t="s">
        <v>1858</v>
      </c>
      <c r="H3237" s="195">
        <v>648</v>
      </c>
      <c r="I3237" s="36" t="str">
        <f t="shared" si="50"/>
        <v>Spangenberg, Cory</v>
      </c>
    </row>
    <row r="3238" spans="1:9" x14ac:dyDescent="0.3">
      <c r="A3238" s="195">
        <v>3237</v>
      </c>
      <c r="B3238" s="195">
        <v>544725</v>
      </c>
      <c r="C3238" s="195">
        <v>0.80647539369999999</v>
      </c>
      <c r="D3238" s="195">
        <v>2</v>
      </c>
      <c r="E3238" s="195">
        <v>648</v>
      </c>
      <c r="F3238" s="195" t="s">
        <v>949</v>
      </c>
      <c r="G3238" s="195" t="s">
        <v>2527</v>
      </c>
      <c r="H3238" s="195">
        <v>241</v>
      </c>
      <c r="I3238" s="36" t="str">
        <f t="shared" si="50"/>
        <v>Garcia, Leury</v>
      </c>
    </row>
    <row r="3239" spans="1:9" x14ac:dyDescent="0.3">
      <c r="A3239" s="195">
        <v>3238</v>
      </c>
      <c r="B3239" s="195">
        <v>592325</v>
      </c>
      <c r="C3239" s="195">
        <v>0.79873590640000003</v>
      </c>
      <c r="D3239" s="195">
        <v>3</v>
      </c>
      <c r="E3239" s="195">
        <v>648</v>
      </c>
      <c r="F3239" s="195" t="s">
        <v>5142</v>
      </c>
      <c r="G3239" s="195" t="s">
        <v>107</v>
      </c>
      <c r="H3239" s="195">
        <v>237</v>
      </c>
      <c r="I3239" s="36" t="str">
        <f t="shared" si="50"/>
        <v>Gamel, Ben</v>
      </c>
    </row>
    <row r="3240" spans="1:9" x14ac:dyDescent="0.3">
      <c r="A3240" s="195">
        <v>3239</v>
      </c>
      <c r="B3240" s="195">
        <v>622534</v>
      </c>
      <c r="C3240" s="195">
        <v>0.78598788419999999</v>
      </c>
      <c r="D3240" s="195">
        <v>4</v>
      </c>
      <c r="E3240" s="195">
        <v>648</v>
      </c>
      <c r="F3240" s="195" t="s">
        <v>6344</v>
      </c>
      <c r="G3240" s="195" t="s">
        <v>4599</v>
      </c>
      <c r="H3240" s="195">
        <v>399</v>
      </c>
      <c r="I3240" s="36" t="str">
        <f t="shared" si="50"/>
        <v>Margot, Manuel</v>
      </c>
    </row>
    <row r="3241" spans="1:9" x14ac:dyDescent="0.3">
      <c r="A3241" s="195">
        <v>3240</v>
      </c>
      <c r="B3241" s="195">
        <v>514917</v>
      </c>
      <c r="C3241" s="195">
        <v>0.77080351790000001</v>
      </c>
      <c r="D3241" s="195">
        <v>5</v>
      </c>
      <c r="E3241" s="195">
        <v>648</v>
      </c>
      <c r="F3241" s="195" t="s">
        <v>286</v>
      </c>
      <c r="G3241" s="195" t="s">
        <v>367</v>
      </c>
      <c r="H3241" s="195">
        <v>300</v>
      </c>
      <c r="I3241" s="36" t="str">
        <f t="shared" si="50"/>
        <v>Hernandez, Cesar</v>
      </c>
    </row>
    <row r="3242" spans="1:9" x14ac:dyDescent="0.3">
      <c r="A3242" s="195">
        <v>3241</v>
      </c>
      <c r="B3242" s="195">
        <v>543807</v>
      </c>
      <c r="C3242" s="195">
        <v>1</v>
      </c>
      <c r="D3242" s="195">
        <v>1</v>
      </c>
      <c r="E3242" s="195">
        <v>649</v>
      </c>
      <c r="F3242" s="195" t="s">
        <v>2954</v>
      </c>
      <c r="G3242" s="195" t="s">
        <v>341</v>
      </c>
      <c r="H3242" s="195">
        <v>649</v>
      </c>
      <c r="I3242" s="36" t="str">
        <f t="shared" si="50"/>
        <v>Springer, George</v>
      </c>
    </row>
    <row r="3243" spans="1:9" x14ac:dyDescent="0.3">
      <c r="A3243" s="195">
        <v>3242</v>
      </c>
      <c r="B3243" s="195">
        <v>624577</v>
      </c>
      <c r="C3243" s="195">
        <v>0.92991843620000003</v>
      </c>
      <c r="D3243" s="195">
        <v>2</v>
      </c>
      <c r="E3243" s="195">
        <v>649</v>
      </c>
      <c r="F3243" s="195" t="s">
        <v>2503</v>
      </c>
      <c r="G3243" s="195" t="s">
        <v>2636</v>
      </c>
      <c r="H3243" s="195">
        <v>537</v>
      </c>
      <c r="I3243" s="36" t="str">
        <f t="shared" si="50"/>
        <v>Puig, Yasiel</v>
      </c>
    </row>
    <row r="3244" spans="1:9" x14ac:dyDescent="0.3">
      <c r="A3244" s="195">
        <v>3243</v>
      </c>
      <c r="B3244" s="195">
        <v>596142</v>
      </c>
      <c r="C3244" s="195">
        <v>0.92590272110000005</v>
      </c>
      <c r="D3244" s="195">
        <v>3</v>
      </c>
      <c r="E3244" s="195">
        <v>649</v>
      </c>
      <c r="F3244" s="195" t="s">
        <v>302</v>
      </c>
      <c r="G3244" s="195" t="s">
        <v>2989</v>
      </c>
      <c r="H3244" s="195">
        <v>601</v>
      </c>
      <c r="I3244" s="36" t="str">
        <f t="shared" si="50"/>
        <v>Sanchez, Gary</v>
      </c>
    </row>
    <row r="3245" spans="1:9" x14ac:dyDescent="0.3">
      <c r="A3245" s="195">
        <v>3244</v>
      </c>
      <c r="B3245" s="195">
        <v>518692</v>
      </c>
      <c r="C3245" s="195">
        <v>0.92268037530000002</v>
      </c>
      <c r="D3245" s="195">
        <v>4</v>
      </c>
      <c r="E3245" s="195">
        <v>649</v>
      </c>
      <c r="F3245" s="195" t="s">
        <v>418</v>
      </c>
      <c r="G3245" s="195" t="s">
        <v>417</v>
      </c>
      <c r="H3245" s="195">
        <v>227</v>
      </c>
      <c r="I3245" s="36" t="str">
        <f t="shared" si="50"/>
        <v>Freeman, Freddie</v>
      </c>
    </row>
    <row r="3246" spans="1:9" x14ac:dyDescent="0.3">
      <c r="A3246" s="195">
        <v>3245</v>
      </c>
      <c r="B3246" s="195">
        <v>594988</v>
      </c>
      <c r="C3246" s="195">
        <v>0.92158684609999997</v>
      </c>
      <c r="D3246" s="195">
        <v>5</v>
      </c>
      <c r="E3246" s="195">
        <v>649</v>
      </c>
      <c r="F3246" s="195" t="s">
        <v>4079</v>
      </c>
      <c r="G3246" s="195" t="s">
        <v>68</v>
      </c>
      <c r="H3246" s="195">
        <v>613</v>
      </c>
      <c r="I3246" s="36" t="str">
        <f t="shared" si="50"/>
        <v>Schebler, Scott</v>
      </c>
    </row>
    <row r="3247" spans="1:9" x14ac:dyDescent="0.3">
      <c r="A3247" s="195">
        <v>3246</v>
      </c>
      <c r="B3247" s="195">
        <v>607732</v>
      </c>
      <c r="C3247" s="195">
        <v>1</v>
      </c>
      <c r="D3247" s="195">
        <v>1</v>
      </c>
      <c r="E3247" s="195">
        <v>650</v>
      </c>
      <c r="F3247" s="195" t="s">
        <v>5052</v>
      </c>
      <c r="G3247" s="195" t="s">
        <v>947</v>
      </c>
      <c r="H3247" s="195">
        <v>650</v>
      </c>
      <c r="I3247" s="36" t="str">
        <f t="shared" si="50"/>
        <v>Stallings, Jacob</v>
      </c>
    </row>
    <row r="3248" spans="1:9" x14ac:dyDescent="0.3">
      <c r="A3248" s="195">
        <v>3247</v>
      </c>
      <c r="B3248" s="195">
        <v>518542</v>
      </c>
      <c r="C3248" s="195">
        <v>0.87407385820000005</v>
      </c>
      <c r="D3248" s="195">
        <v>2</v>
      </c>
      <c r="E3248" s="195">
        <v>650</v>
      </c>
      <c r="F3248" s="195" t="s">
        <v>2679</v>
      </c>
      <c r="G3248" s="195" t="s">
        <v>189</v>
      </c>
      <c r="H3248" s="195">
        <v>122</v>
      </c>
      <c r="I3248" s="36" t="str">
        <f t="shared" si="50"/>
        <v>Centeno, Juan</v>
      </c>
    </row>
    <row r="3249" spans="1:9" x14ac:dyDescent="0.3">
      <c r="A3249" s="195">
        <v>3248</v>
      </c>
      <c r="B3249" s="195">
        <v>541608</v>
      </c>
      <c r="C3249" s="195">
        <v>0.84566400819999998</v>
      </c>
      <c r="D3249" s="195">
        <v>3</v>
      </c>
      <c r="E3249" s="195">
        <v>650</v>
      </c>
      <c r="F3249" s="195" t="s">
        <v>49</v>
      </c>
      <c r="G3249" s="195" t="s">
        <v>285</v>
      </c>
      <c r="H3249" s="195">
        <v>99</v>
      </c>
      <c r="I3249" s="36" t="str">
        <f t="shared" si="50"/>
        <v>Cabrera, Ramon</v>
      </c>
    </row>
    <row r="3250" spans="1:9" x14ac:dyDescent="0.3">
      <c r="A3250" s="195">
        <v>3249</v>
      </c>
      <c r="B3250" s="195">
        <v>592407</v>
      </c>
      <c r="C3250" s="195">
        <v>0.82992951530000003</v>
      </c>
      <c r="D3250" s="195">
        <v>4</v>
      </c>
      <c r="E3250" s="195">
        <v>650</v>
      </c>
      <c r="F3250" s="195" t="s">
        <v>954</v>
      </c>
      <c r="G3250" s="195" t="s">
        <v>156</v>
      </c>
      <c r="H3250" s="195">
        <v>314</v>
      </c>
      <c r="I3250" s="36" t="str">
        <f t="shared" si="50"/>
        <v>Holaday, Bryan</v>
      </c>
    </row>
    <row r="3251" spans="1:9" x14ac:dyDescent="0.3">
      <c r="A3251" s="195">
        <v>3250</v>
      </c>
      <c r="B3251" s="195">
        <v>592239</v>
      </c>
      <c r="C3251" s="195">
        <v>0.82748684510000003</v>
      </c>
      <c r="D3251" s="195">
        <v>5</v>
      </c>
      <c r="E3251" s="195">
        <v>650</v>
      </c>
      <c r="F3251" s="195" t="s">
        <v>81</v>
      </c>
      <c r="G3251" s="195" t="s">
        <v>251</v>
      </c>
      <c r="H3251" s="195">
        <v>155</v>
      </c>
      <c r="I3251" s="36" t="str">
        <f t="shared" si="50"/>
        <v>Cunningham, Todd</v>
      </c>
    </row>
    <row r="3252" spans="1:9" x14ac:dyDescent="0.3">
      <c r="A3252" s="195">
        <v>3251</v>
      </c>
      <c r="B3252" s="195">
        <v>519317</v>
      </c>
      <c r="C3252" s="195">
        <v>1</v>
      </c>
      <c r="D3252" s="195">
        <v>1</v>
      </c>
      <c r="E3252" s="195">
        <v>651</v>
      </c>
      <c r="F3252" s="195" t="s">
        <v>222</v>
      </c>
      <c r="G3252" s="195" t="s">
        <v>7279</v>
      </c>
      <c r="H3252" s="195">
        <v>651</v>
      </c>
      <c r="I3252" s="36" t="str">
        <f t="shared" si="50"/>
        <v>Stanton, Giancarlo</v>
      </c>
    </row>
    <row r="3253" spans="1:9" x14ac:dyDescent="0.3">
      <c r="A3253" s="195">
        <v>3252</v>
      </c>
      <c r="B3253" s="195">
        <v>501981</v>
      </c>
      <c r="C3253" s="195">
        <v>0.98109639810000004</v>
      </c>
      <c r="D3253" s="195">
        <v>2</v>
      </c>
      <c r="E3253" s="195">
        <v>651</v>
      </c>
      <c r="F3253" s="195" t="s">
        <v>85</v>
      </c>
      <c r="G3253" s="195" t="s">
        <v>2644</v>
      </c>
      <c r="H3253" s="195">
        <v>162</v>
      </c>
      <c r="I3253" s="36" t="str">
        <f t="shared" si="50"/>
        <v>Davis, Khris</v>
      </c>
    </row>
    <row r="3254" spans="1:9" x14ac:dyDescent="0.3">
      <c r="A3254" s="195">
        <v>3253</v>
      </c>
      <c r="B3254" s="195">
        <v>502110</v>
      </c>
      <c r="C3254" s="195">
        <v>0.9690776593</v>
      </c>
      <c r="D3254" s="195">
        <v>3</v>
      </c>
      <c r="E3254" s="195">
        <v>651</v>
      </c>
      <c r="F3254" s="195" t="s">
        <v>164</v>
      </c>
      <c r="G3254" s="195" t="s">
        <v>165</v>
      </c>
      <c r="H3254" s="195">
        <v>410</v>
      </c>
      <c r="I3254" s="36" t="str">
        <f t="shared" si="50"/>
        <v>Martinez, J.D.</v>
      </c>
    </row>
    <row r="3255" spans="1:9" x14ac:dyDescent="0.3">
      <c r="A3255" s="195">
        <v>3254</v>
      </c>
      <c r="B3255" s="195">
        <v>475253</v>
      </c>
      <c r="C3255" s="195">
        <v>0.9568615788</v>
      </c>
      <c r="D3255" s="195">
        <v>4</v>
      </c>
      <c r="E3255" s="195">
        <v>651</v>
      </c>
      <c r="F3255" s="195" t="s">
        <v>287</v>
      </c>
      <c r="G3255" s="195" t="s">
        <v>63</v>
      </c>
      <c r="H3255" s="195">
        <v>638</v>
      </c>
      <c r="I3255" s="36" t="str">
        <f t="shared" si="50"/>
        <v>Smoak, Justin</v>
      </c>
    </row>
    <row r="3256" spans="1:9" x14ac:dyDescent="0.3">
      <c r="A3256" s="195">
        <v>3255</v>
      </c>
      <c r="B3256" s="195">
        <v>518735</v>
      </c>
      <c r="C3256" s="195">
        <v>0.95653882580000005</v>
      </c>
      <c r="D3256" s="195">
        <v>5</v>
      </c>
      <c r="E3256" s="195">
        <v>651</v>
      </c>
      <c r="F3256" s="195" t="s">
        <v>882</v>
      </c>
      <c r="G3256" s="195" t="s">
        <v>883</v>
      </c>
      <c r="H3256" s="195">
        <v>271</v>
      </c>
      <c r="I3256" s="36" t="str">
        <f t="shared" si="50"/>
        <v>Grandal, Yasmani</v>
      </c>
    </row>
    <row r="3257" spans="1:9" x14ac:dyDescent="0.3">
      <c r="A3257" s="195">
        <v>3256</v>
      </c>
      <c r="B3257" s="195">
        <v>595426</v>
      </c>
      <c r="C3257" s="195">
        <v>1</v>
      </c>
      <c r="D3257" s="195">
        <v>1</v>
      </c>
      <c r="E3257" s="195">
        <v>652</v>
      </c>
      <c r="F3257" s="195" t="s">
        <v>2532</v>
      </c>
      <c r="G3257" s="195" t="s">
        <v>893</v>
      </c>
      <c r="H3257" s="195">
        <v>652</v>
      </c>
      <c r="I3257" s="36" t="str">
        <f t="shared" si="50"/>
        <v>Stassi, Brock</v>
      </c>
    </row>
    <row r="3258" spans="1:9" x14ac:dyDescent="0.3">
      <c r="A3258" s="195">
        <v>3257</v>
      </c>
      <c r="B3258" s="195">
        <v>595238</v>
      </c>
      <c r="C3258" s="195">
        <v>0.91707695950000001</v>
      </c>
      <c r="D3258" s="195">
        <v>2</v>
      </c>
      <c r="E3258" s="195">
        <v>652</v>
      </c>
      <c r="F3258" s="195" t="s">
        <v>6648</v>
      </c>
      <c r="G3258" s="195" t="s">
        <v>947</v>
      </c>
      <c r="H3258" s="195">
        <v>286</v>
      </c>
      <c r="I3258" s="36" t="str">
        <f t="shared" si="50"/>
        <v>Hannemann, Jacob</v>
      </c>
    </row>
    <row r="3259" spans="1:9" x14ac:dyDescent="0.3">
      <c r="A3259" s="195">
        <v>3258</v>
      </c>
      <c r="B3259" s="195">
        <v>621446</v>
      </c>
      <c r="C3259" s="195">
        <v>0.91137425400000005</v>
      </c>
      <c r="D3259" s="195">
        <v>3</v>
      </c>
      <c r="E3259" s="195">
        <v>652</v>
      </c>
      <c r="F3259" s="195" t="s">
        <v>6411</v>
      </c>
      <c r="G3259" s="195" t="s">
        <v>482</v>
      </c>
      <c r="H3259" s="195">
        <v>81</v>
      </c>
      <c r="I3259" s="36" t="str">
        <f t="shared" si="50"/>
        <v>Brinson, Lewis</v>
      </c>
    </row>
    <row r="3260" spans="1:9" x14ac:dyDescent="0.3">
      <c r="A3260" s="195">
        <v>3259</v>
      </c>
      <c r="B3260" s="195">
        <v>656669</v>
      </c>
      <c r="C3260" s="195">
        <v>0.89591923819999997</v>
      </c>
      <c r="D3260" s="195">
        <v>4</v>
      </c>
      <c r="E3260" s="195">
        <v>652</v>
      </c>
      <c r="F3260" s="195" t="s">
        <v>6404</v>
      </c>
      <c r="G3260" s="195" t="s">
        <v>42</v>
      </c>
      <c r="H3260" s="195">
        <v>392</v>
      </c>
      <c r="I3260" s="36" t="str">
        <f t="shared" si="50"/>
        <v>Luplow, Jordan</v>
      </c>
    </row>
    <row r="3261" spans="1:9" x14ac:dyDescent="0.3">
      <c r="A3261" s="195">
        <v>3260</v>
      </c>
      <c r="B3261" s="195">
        <v>624507</v>
      </c>
      <c r="C3261" s="195">
        <v>0.88809008290000002</v>
      </c>
      <c r="D3261" s="195">
        <v>5</v>
      </c>
      <c r="E3261" s="195">
        <v>652</v>
      </c>
      <c r="F3261" s="195" t="s">
        <v>149</v>
      </c>
      <c r="G3261" s="195" t="s">
        <v>6575</v>
      </c>
      <c r="H3261" s="195">
        <v>345</v>
      </c>
      <c r="I3261" s="36" t="str">
        <f t="shared" si="50"/>
        <v>Jones, Ryder</v>
      </c>
    </row>
    <row r="3262" spans="1:9" x14ac:dyDescent="0.3">
      <c r="A3262" s="195">
        <v>3261</v>
      </c>
      <c r="B3262" s="195">
        <v>545358</v>
      </c>
      <c r="C3262" s="195">
        <v>1</v>
      </c>
      <c r="D3262" s="195">
        <v>1</v>
      </c>
      <c r="E3262" s="195">
        <v>653</v>
      </c>
      <c r="F3262" s="195" t="s">
        <v>2532</v>
      </c>
      <c r="G3262" s="195" t="s">
        <v>2001</v>
      </c>
      <c r="H3262" s="195">
        <v>653</v>
      </c>
      <c r="I3262" s="36" t="str">
        <f t="shared" si="50"/>
        <v>Stassi, Max</v>
      </c>
    </row>
    <row r="3263" spans="1:9" x14ac:dyDescent="0.3">
      <c r="A3263" s="195">
        <v>3262</v>
      </c>
      <c r="B3263" s="195">
        <v>608596</v>
      </c>
      <c r="C3263" s="195">
        <v>0.88730862300000002</v>
      </c>
      <c r="D3263" s="195">
        <v>2</v>
      </c>
      <c r="E3263" s="195">
        <v>653</v>
      </c>
      <c r="F3263" s="195" t="s">
        <v>181</v>
      </c>
      <c r="G3263" s="195" t="s">
        <v>1792</v>
      </c>
      <c r="H3263" s="195">
        <v>455</v>
      </c>
      <c r="I3263" s="36" t="str">
        <f t="shared" si="50"/>
        <v>Murphy, Tom</v>
      </c>
    </row>
    <row r="3264" spans="1:9" x14ac:dyDescent="0.3">
      <c r="A3264" s="195">
        <v>3263</v>
      </c>
      <c r="B3264" s="195">
        <v>592685</v>
      </c>
      <c r="C3264" s="195">
        <v>0.87149334280000001</v>
      </c>
      <c r="D3264" s="195">
        <v>3</v>
      </c>
      <c r="E3264" s="195">
        <v>653</v>
      </c>
      <c r="F3264" s="195" t="s">
        <v>204</v>
      </c>
      <c r="G3264" s="195" t="s">
        <v>223</v>
      </c>
      <c r="H3264" s="195">
        <v>571</v>
      </c>
      <c r="I3264" s="36" t="str">
        <f t="shared" si="50"/>
        <v>Robinson, Drew</v>
      </c>
    </row>
    <row r="3265" spans="1:9" x14ac:dyDescent="0.3">
      <c r="A3265" s="195">
        <v>3264</v>
      </c>
      <c r="B3265" s="195">
        <v>542233</v>
      </c>
      <c r="C3265" s="195">
        <v>0.86504698729999996</v>
      </c>
      <c r="D3265" s="195">
        <v>4</v>
      </c>
      <c r="E3265" s="195">
        <v>653</v>
      </c>
      <c r="F3265" s="195" t="s">
        <v>481</v>
      </c>
      <c r="G3265" s="195" t="s">
        <v>6665</v>
      </c>
      <c r="H3265" s="195">
        <v>506</v>
      </c>
      <c r="I3265" s="36" t="str">
        <f t="shared" si="50"/>
        <v>Perez, Audry</v>
      </c>
    </row>
    <row r="3266" spans="1:9" x14ac:dyDescent="0.3">
      <c r="A3266" s="195">
        <v>3265</v>
      </c>
      <c r="B3266" s="195">
        <v>547379</v>
      </c>
      <c r="C3266" s="195">
        <v>0.86504698729999996</v>
      </c>
      <c r="D3266" s="195">
        <v>5</v>
      </c>
      <c r="E3266" s="195">
        <v>653</v>
      </c>
      <c r="F3266" s="195" t="s">
        <v>481</v>
      </c>
      <c r="G3266" s="195" t="s">
        <v>2981</v>
      </c>
      <c r="H3266" s="195">
        <v>509</v>
      </c>
      <c r="I3266" s="36" t="str">
        <f t="shared" si="50"/>
        <v>Perez, Roberto</v>
      </c>
    </row>
    <row r="3267" spans="1:9" x14ac:dyDescent="0.3">
      <c r="A3267" s="195">
        <v>3266</v>
      </c>
      <c r="B3267" s="195">
        <v>664057</v>
      </c>
      <c r="C3267" s="195">
        <v>1</v>
      </c>
      <c r="D3267" s="195">
        <v>1</v>
      </c>
      <c r="E3267" s="195">
        <v>654</v>
      </c>
      <c r="F3267" s="195" t="s">
        <v>6430</v>
      </c>
      <c r="G3267" s="195" t="s">
        <v>40</v>
      </c>
      <c r="H3267" s="195">
        <v>654</v>
      </c>
      <c r="I3267" s="36" t="str">
        <f t="shared" ref="I3267:I3330" si="51">F3267&amp;", "&amp;G3267</f>
        <v>Stevenson, Andrew</v>
      </c>
    </row>
    <row r="3268" spans="1:9" x14ac:dyDescent="0.3">
      <c r="A3268" s="195">
        <v>3267</v>
      </c>
      <c r="B3268" s="195">
        <v>596129</v>
      </c>
      <c r="C3268" s="195">
        <v>0.93468350730000005</v>
      </c>
      <c r="D3268" s="195">
        <v>2</v>
      </c>
      <c r="E3268" s="195">
        <v>654</v>
      </c>
      <c r="F3268" s="195" t="s">
        <v>4608</v>
      </c>
      <c r="G3268" s="195" t="s">
        <v>283</v>
      </c>
      <c r="H3268" s="195">
        <v>712</v>
      </c>
      <c r="I3268" s="36" t="str">
        <f t="shared" si="51"/>
        <v>Vogelbach, Dan</v>
      </c>
    </row>
    <row r="3269" spans="1:9" x14ac:dyDescent="0.3">
      <c r="A3269" s="195">
        <v>3268</v>
      </c>
      <c r="B3269" s="195">
        <v>542642</v>
      </c>
      <c r="C3269" s="195">
        <v>0.90701449860000005</v>
      </c>
      <c r="D3269" s="195">
        <v>3</v>
      </c>
      <c r="E3269" s="195">
        <v>654</v>
      </c>
      <c r="F3269" s="195" t="s">
        <v>2077</v>
      </c>
      <c r="G3269" s="195" t="s">
        <v>6636</v>
      </c>
      <c r="H3269" s="195">
        <v>382</v>
      </c>
      <c r="I3269" s="36" t="str">
        <f t="shared" si="51"/>
        <v>Liriano, Rymer</v>
      </c>
    </row>
    <row r="3270" spans="1:9" x14ac:dyDescent="0.3">
      <c r="A3270" s="195">
        <v>3269</v>
      </c>
      <c r="B3270" s="195">
        <v>657145</v>
      </c>
      <c r="C3270" s="195">
        <v>0.90010979859999996</v>
      </c>
      <c r="D3270" s="195">
        <v>4</v>
      </c>
      <c r="E3270" s="195">
        <v>654</v>
      </c>
      <c r="F3270" s="195" t="s">
        <v>6434</v>
      </c>
      <c r="G3270" s="195" t="s">
        <v>155</v>
      </c>
      <c r="H3270" s="195">
        <v>745</v>
      </c>
      <c r="I3270" s="36" t="str">
        <f t="shared" si="51"/>
        <v>Zagunis, Mark</v>
      </c>
    </row>
    <row r="3271" spans="1:9" x14ac:dyDescent="0.3">
      <c r="A3271" s="195">
        <v>3270</v>
      </c>
      <c r="B3271" s="195">
        <v>593525</v>
      </c>
      <c r="C3271" s="195">
        <v>0.88516055090000001</v>
      </c>
      <c r="D3271" s="195">
        <v>5</v>
      </c>
      <c r="E3271" s="195">
        <v>654</v>
      </c>
      <c r="F3271" s="195" t="s">
        <v>3903</v>
      </c>
      <c r="G3271" s="195" t="s">
        <v>3904</v>
      </c>
      <c r="H3271" s="195">
        <v>103</v>
      </c>
      <c r="I3271" s="36" t="str">
        <f t="shared" si="51"/>
        <v>Calixte, Orlando</v>
      </c>
    </row>
    <row r="3272" spans="1:9" x14ac:dyDescent="0.3">
      <c r="A3272" s="195">
        <v>3271</v>
      </c>
      <c r="B3272" s="195">
        <v>455755</v>
      </c>
      <c r="C3272" s="195">
        <v>1</v>
      </c>
      <c r="D3272" s="195">
        <v>1</v>
      </c>
      <c r="E3272" s="195">
        <v>655</v>
      </c>
      <c r="F3272" s="195" t="s">
        <v>389</v>
      </c>
      <c r="G3272" s="195" t="s">
        <v>58</v>
      </c>
      <c r="H3272" s="195">
        <v>655</v>
      </c>
      <c r="I3272" s="36" t="str">
        <f t="shared" si="51"/>
        <v>Stewart, Chris</v>
      </c>
    </row>
    <row r="3273" spans="1:9" x14ac:dyDescent="0.3">
      <c r="A3273" s="195">
        <v>3272</v>
      </c>
      <c r="B3273" s="195">
        <v>431171</v>
      </c>
      <c r="C3273" s="195">
        <v>0.96607981489999994</v>
      </c>
      <c r="D3273" s="195">
        <v>2</v>
      </c>
      <c r="E3273" s="195">
        <v>655</v>
      </c>
      <c r="F3273" s="195" t="s">
        <v>446</v>
      </c>
      <c r="G3273" s="195" t="s">
        <v>292</v>
      </c>
      <c r="H3273" s="195">
        <v>425</v>
      </c>
      <c r="I3273" s="36" t="str">
        <f t="shared" si="51"/>
        <v>McGehee, Casey</v>
      </c>
    </row>
    <row r="3274" spans="1:9" x14ac:dyDescent="0.3">
      <c r="A3274" s="195">
        <v>3273</v>
      </c>
      <c r="B3274" s="195">
        <v>452672</v>
      </c>
      <c r="C3274" s="195">
        <v>0.93319004959999996</v>
      </c>
      <c r="D3274" s="195">
        <v>3</v>
      </c>
      <c r="E3274" s="195">
        <v>655</v>
      </c>
      <c r="F3274" s="195" t="s">
        <v>288</v>
      </c>
      <c r="G3274" s="195" t="s">
        <v>38</v>
      </c>
      <c r="H3274" s="195">
        <v>284</v>
      </c>
      <c r="I3274" s="36" t="str">
        <f t="shared" si="51"/>
        <v>Hanigan, Ryan</v>
      </c>
    </row>
    <row r="3275" spans="1:9" x14ac:dyDescent="0.3">
      <c r="A3275" s="195">
        <v>3274</v>
      </c>
      <c r="B3275" s="195">
        <v>430910</v>
      </c>
      <c r="C3275" s="195">
        <v>0.90275278059999997</v>
      </c>
      <c r="D3275" s="195">
        <v>4</v>
      </c>
      <c r="E3275" s="195">
        <v>655</v>
      </c>
      <c r="F3275" s="195" t="s">
        <v>352</v>
      </c>
      <c r="G3275" s="195" t="s">
        <v>454</v>
      </c>
      <c r="H3275" s="195">
        <v>498</v>
      </c>
      <c r="I3275" s="36" t="str">
        <f t="shared" si="51"/>
        <v>Pena, Brayan</v>
      </c>
    </row>
    <row r="3276" spans="1:9" x14ac:dyDescent="0.3">
      <c r="A3276" s="195">
        <v>3275</v>
      </c>
      <c r="B3276" s="195">
        <v>400085</v>
      </c>
      <c r="C3276" s="195">
        <v>0.89926311469999998</v>
      </c>
      <c r="D3276" s="195">
        <v>5</v>
      </c>
      <c r="E3276" s="195">
        <v>655</v>
      </c>
      <c r="F3276" s="195" t="s">
        <v>226</v>
      </c>
      <c r="G3276" s="195" t="s">
        <v>225</v>
      </c>
      <c r="H3276" s="195">
        <v>661</v>
      </c>
      <c r="I3276" s="36" t="str">
        <f t="shared" si="51"/>
        <v>Suzuki, Ichiro</v>
      </c>
    </row>
    <row r="3277" spans="1:9" x14ac:dyDescent="0.3">
      <c r="A3277" s="195">
        <v>3276</v>
      </c>
      <c r="B3277" s="195">
        <v>596115</v>
      </c>
      <c r="C3277" s="195">
        <v>1</v>
      </c>
      <c r="D3277" s="195">
        <v>1</v>
      </c>
      <c r="E3277" s="195">
        <v>656</v>
      </c>
      <c r="F3277" s="195" t="s">
        <v>4582</v>
      </c>
      <c r="G3277" s="195" t="s">
        <v>77</v>
      </c>
      <c r="H3277" s="195">
        <v>656</v>
      </c>
      <c r="I3277" s="36" t="str">
        <f t="shared" si="51"/>
        <v>Story, Trevor</v>
      </c>
    </row>
    <row r="3278" spans="1:9" x14ac:dyDescent="0.3">
      <c r="A3278" s="195">
        <v>3277</v>
      </c>
      <c r="B3278" s="195">
        <v>543543</v>
      </c>
      <c r="C3278" s="195">
        <v>0.87101841390000001</v>
      </c>
      <c r="D3278" s="195">
        <v>2</v>
      </c>
      <c r="E3278" s="195">
        <v>656</v>
      </c>
      <c r="F3278" s="195" t="s">
        <v>175</v>
      </c>
      <c r="G3278" s="195" t="s">
        <v>217</v>
      </c>
      <c r="H3278" s="195">
        <v>433</v>
      </c>
      <c r="I3278" s="36" t="str">
        <f t="shared" si="51"/>
        <v>Miller, Brad</v>
      </c>
    </row>
    <row r="3279" spans="1:9" x14ac:dyDescent="0.3">
      <c r="A3279" s="195">
        <v>3278</v>
      </c>
      <c r="B3279" s="195">
        <v>664023</v>
      </c>
      <c r="C3279" s="195">
        <v>0.85711300960000003</v>
      </c>
      <c r="D3279" s="195">
        <v>3</v>
      </c>
      <c r="E3279" s="195">
        <v>656</v>
      </c>
      <c r="F3279" s="195" t="s">
        <v>2091</v>
      </c>
      <c r="G3279" s="195" t="s">
        <v>375</v>
      </c>
      <c r="H3279" s="195">
        <v>288</v>
      </c>
      <c r="I3279" s="36" t="str">
        <f t="shared" si="51"/>
        <v>Happ, Ian</v>
      </c>
    </row>
    <row r="3280" spans="1:9" x14ac:dyDescent="0.3">
      <c r="A3280" s="195">
        <v>3279</v>
      </c>
      <c r="B3280" s="195">
        <v>656305</v>
      </c>
      <c r="C3280" s="195">
        <v>0.83142717150000001</v>
      </c>
      <c r="D3280" s="195">
        <v>4</v>
      </c>
      <c r="E3280" s="195">
        <v>656</v>
      </c>
      <c r="F3280" s="195" t="s">
        <v>1895</v>
      </c>
      <c r="G3280" s="195" t="s">
        <v>14</v>
      </c>
      <c r="H3280" s="195">
        <v>125</v>
      </c>
      <c r="I3280" s="36" t="str">
        <f t="shared" si="51"/>
        <v>Chapman, Matt</v>
      </c>
    </row>
    <row r="3281" spans="1:9" x14ac:dyDescent="0.3">
      <c r="A3281" s="195">
        <v>3280</v>
      </c>
      <c r="B3281" s="195">
        <v>545341</v>
      </c>
      <c r="C3281" s="195">
        <v>0.83096883529999999</v>
      </c>
      <c r="D3281" s="195">
        <v>5</v>
      </c>
      <c r="E3281" s="195">
        <v>656</v>
      </c>
      <c r="F3281" s="195" t="s">
        <v>3008</v>
      </c>
      <c r="G3281" s="195" t="s">
        <v>3009</v>
      </c>
      <c r="H3281" s="195">
        <v>277</v>
      </c>
      <c r="I3281" s="36" t="str">
        <f t="shared" si="51"/>
        <v>Grichuk, Randal</v>
      </c>
    </row>
    <row r="3282" spans="1:9" x14ac:dyDescent="0.3">
      <c r="A3282" s="195">
        <v>3281</v>
      </c>
      <c r="B3282" s="195">
        <v>453211</v>
      </c>
      <c r="C3282" s="195">
        <v>1</v>
      </c>
      <c r="D3282" s="195">
        <v>1</v>
      </c>
      <c r="E3282" s="195">
        <v>657</v>
      </c>
      <c r="F3282" s="195" t="s">
        <v>224</v>
      </c>
      <c r="G3282" s="195" t="s">
        <v>223</v>
      </c>
      <c r="H3282" s="195">
        <v>657</v>
      </c>
      <c r="I3282" s="36" t="str">
        <f t="shared" si="51"/>
        <v>Stubbs, Drew</v>
      </c>
    </row>
    <row r="3283" spans="1:9" x14ac:dyDescent="0.3">
      <c r="A3283" s="195">
        <v>3282</v>
      </c>
      <c r="B3283" s="195">
        <v>518991</v>
      </c>
      <c r="C3283" s="195">
        <v>0.94652894929999998</v>
      </c>
      <c r="D3283" s="195">
        <v>2</v>
      </c>
      <c r="E3283" s="195">
        <v>657</v>
      </c>
      <c r="F3283" s="195" t="s">
        <v>167</v>
      </c>
      <c r="G3283" s="195" t="s">
        <v>166</v>
      </c>
      <c r="H3283" s="195">
        <v>414</v>
      </c>
      <c r="I3283" s="36" t="str">
        <f t="shared" si="51"/>
        <v>Mastroianni, Darin</v>
      </c>
    </row>
    <row r="3284" spans="1:9" x14ac:dyDescent="0.3">
      <c r="A3284" s="195">
        <v>3283</v>
      </c>
      <c r="B3284" s="195">
        <v>450641</v>
      </c>
      <c r="C3284" s="195">
        <v>0.93527951200000004</v>
      </c>
      <c r="D3284" s="195">
        <v>3</v>
      </c>
      <c r="E3284" s="195">
        <v>657</v>
      </c>
      <c r="F3284" s="195" t="s">
        <v>936</v>
      </c>
      <c r="G3284" s="195" t="s">
        <v>937</v>
      </c>
      <c r="H3284" s="195">
        <v>58</v>
      </c>
      <c r="I3284" s="36" t="str">
        <f t="shared" si="51"/>
        <v>Berry, Quintin</v>
      </c>
    </row>
    <row r="3285" spans="1:9" x14ac:dyDescent="0.3">
      <c r="A3285" s="195">
        <v>3284</v>
      </c>
      <c r="B3285" s="195">
        <v>457775</v>
      </c>
      <c r="C3285" s="195">
        <v>0.88981508570000001</v>
      </c>
      <c r="D3285" s="195">
        <v>4</v>
      </c>
      <c r="E3285" s="195">
        <v>657</v>
      </c>
      <c r="F3285" s="195" t="s">
        <v>145</v>
      </c>
      <c r="G3285" s="195" t="s">
        <v>144</v>
      </c>
      <c r="H3285" s="195">
        <v>337</v>
      </c>
      <c r="I3285" s="36" t="str">
        <f t="shared" si="51"/>
        <v>Jennings, Desmond</v>
      </c>
    </row>
    <row r="3286" spans="1:9" x14ac:dyDescent="0.3">
      <c r="A3286" s="195">
        <v>3285</v>
      </c>
      <c r="B3286" s="195">
        <v>425834</v>
      </c>
      <c r="C3286" s="195">
        <v>0.87695527959999997</v>
      </c>
      <c r="D3286" s="195">
        <v>5</v>
      </c>
      <c r="E3286" s="195">
        <v>657</v>
      </c>
      <c r="F3286" s="195" t="s">
        <v>233</v>
      </c>
      <c r="G3286" s="195" t="s">
        <v>232</v>
      </c>
      <c r="H3286" s="195">
        <v>693</v>
      </c>
      <c r="I3286" s="36" t="str">
        <f t="shared" si="51"/>
        <v>Upton, B.J.</v>
      </c>
    </row>
    <row r="3287" spans="1:9" x14ac:dyDescent="0.3">
      <c r="A3287" s="195">
        <v>3286</v>
      </c>
      <c r="B3287" s="195">
        <v>553993</v>
      </c>
      <c r="C3287" s="195">
        <v>1</v>
      </c>
      <c r="D3287" s="195">
        <v>1</v>
      </c>
      <c r="E3287" s="195">
        <v>658</v>
      </c>
      <c r="F3287" s="195" t="s">
        <v>3021</v>
      </c>
      <c r="G3287" s="195" t="s">
        <v>3022</v>
      </c>
      <c r="H3287" s="195">
        <v>658</v>
      </c>
      <c r="I3287" s="36" t="str">
        <f t="shared" si="51"/>
        <v>Suarez, Eugenio</v>
      </c>
    </row>
    <row r="3288" spans="1:9" x14ac:dyDescent="0.3">
      <c r="A3288" s="195">
        <v>3287</v>
      </c>
      <c r="B3288" s="195">
        <v>592178</v>
      </c>
      <c r="C3288" s="195">
        <v>0.96404278759999995</v>
      </c>
      <c r="D3288" s="195">
        <v>2</v>
      </c>
      <c r="E3288" s="195">
        <v>658</v>
      </c>
      <c r="F3288" s="195" t="s">
        <v>3891</v>
      </c>
      <c r="G3288" s="195" t="s">
        <v>1758</v>
      </c>
      <c r="H3288" s="195">
        <v>87</v>
      </c>
      <c r="I3288" s="36" t="str">
        <f t="shared" si="51"/>
        <v>Bryant, Kris</v>
      </c>
    </row>
    <row r="3289" spans="1:9" x14ac:dyDescent="0.3">
      <c r="A3289" s="195">
        <v>3288</v>
      </c>
      <c r="B3289" s="195">
        <v>608577</v>
      </c>
      <c r="C3289" s="195">
        <v>0.929183443</v>
      </c>
      <c r="D3289" s="195">
        <v>3</v>
      </c>
      <c r="E3289" s="195">
        <v>658</v>
      </c>
      <c r="F3289" s="195" t="s">
        <v>4617</v>
      </c>
      <c r="G3289" s="195" t="s">
        <v>4618</v>
      </c>
      <c r="H3289" s="195">
        <v>420</v>
      </c>
      <c r="I3289" s="36" t="str">
        <f t="shared" si="51"/>
        <v>Mazara, Nomar</v>
      </c>
    </row>
    <row r="3290" spans="1:9" x14ac:dyDescent="0.3">
      <c r="A3290" s="195">
        <v>3289</v>
      </c>
      <c r="B3290" s="195">
        <v>575929</v>
      </c>
      <c r="C3290" s="195">
        <v>0.91608341230000001</v>
      </c>
      <c r="D3290" s="195">
        <v>4</v>
      </c>
      <c r="E3290" s="195">
        <v>658</v>
      </c>
      <c r="F3290" s="195" t="s">
        <v>1960</v>
      </c>
      <c r="G3290" s="195" t="s">
        <v>4600</v>
      </c>
      <c r="H3290" s="195">
        <v>139</v>
      </c>
      <c r="I3290" s="36" t="str">
        <f t="shared" si="51"/>
        <v>Contreras, Willson</v>
      </c>
    </row>
    <row r="3291" spans="1:9" x14ac:dyDescent="0.3">
      <c r="A3291" s="195">
        <v>3290</v>
      </c>
      <c r="B3291" s="195">
        <v>624424</v>
      </c>
      <c r="C3291" s="195">
        <v>0.90741049029999998</v>
      </c>
      <c r="D3291" s="195">
        <v>5</v>
      </c>
      <c r="E3291" s="195">
        <v>658</v>
      </c>
      <c r="F3291" s="195" t="s">
        <v>3918</v>
      </c>
      <c r="G3291" s="195" t="s">
        <v>34</v>
      </c>
      <c r="H3291" s="195">
        <v>137</v>
      </c>
      <c r="I3291" s="36" t="str">
        <f t="shared" si="51"/>
        <v>Conforto, Michael</v>
      </c>
    </row>
    <row r="3292" spans="1:9" x14ac:dyDescent="0.3">
      <c r="A3292" s="195">
        <v>3291</v>
      </c>
      <c r="B3292" s="195">
        <v>491696</v>
      </c>
      <c r="C3292" s="195">
        <v>1</v>
      </c>
      <c r="D3292" s="195">
        <v>1</v>
      </c>
      <c r="E3292" s="195">
        <v>659</v>
      </c>
      <c r="F3292" s="195" t="s">
        <v>2740</v>
      </c>
      <c r="G3292" s="195" t="s">
        <v>103</v>
      </c>
      <c r="H3292" s="195">
        <v>659</v>
      </c>
      <c r="I3292" s="36" t="str">
        <f t="shared" si="51"/>
        <v>Sucre, Jesus</v>
      </c>
    </row>
    <row r="3293" spans="1:9" x14ac:dyDescent="0.3">
      <c r="A3293" s="195">
        <v>3292</v>
      </c>
      <c r="B3293" s="195">
        <v>467055</v>
      </c>
      <c r="C3293" s="195">
        <v>0.78784143959999997</v>
      </c>
      <c r="D3293" s="195">
        <v>2</v>
      </c>
      <c r="E3293" s="195">
        <v>659</v>
      </c>
      <c r="F3293" s="195" t="s">
        <v>305</v>
      </c>
      <c r="G3293" s="195" t="s">
        <v>304</v>
      </c>
      <c r="H3293" s="195">
        <v>603</v>
      </c>
      <c r="I3293" s="36" t="str">
        <f t="shared" si="51"/>
        <v>Sandoval, Pablo</v>
      </c>
    </row>
    <row r="3294" spans="1:9" x14ac:dyDescent="0.3">
      <c r="A3294" s="195">
        <v>3293</v>
      </c>
      <c r="B3294" s="195">
        <v>611177</v>
      </c>
      <c r="C3294" s="195">
        <v>0.78645506610000004</v>
      </c>
      <c r="D3294" s="195">
        <v>3</v>
      </c>
      <c r="E3294" s="195">
        <v>659</v>
      </c>
      <c r="F3294" s="195" t="s">
        <v>949</v>
      </c>
      <c r="G3294" s="195" t="s">
        <v>3963</v>
      </c>
      <c r="H3294" s="195">
        <v>238</v>
      </c>
      <c r="I3294" s="36" t="str">
        <f t="shared" si="51"/>
        <v>Garcia, Adonis</v>
      </c>
    </row>
    <row r="3295" spans="1:9" x14ac:dyDescent="0.3">
      <c r="A3295" s="195">
        <v>3294</v>
      </c>
      <c r="B3295" s="195">
        <v>543376</v>
      </c>
      <c r="C3295" s="195">
        <v>0.75530798560000001</v>
      </c>
      <c r="D3295" s="195">
        <v>4</v>
      </c>
      <c r="E3295" s="195">
        <v>659</v>
      </c>
      <c r="F3295" s="195" t="s">
        <v>2489</v>
      </c>
      <c r="G3295" s="195" t="s">
        <v>2510</v>
      </c>
      <c r="H3295" s="195">
        <v>346</v>
      </c>
      <c r="I3295" s="36" t="str">
        <f t="shared" si="51"/>
        <v>Joseph, Caleb</v>
      </c>
    </row>
    <row r="3296" spans="1:9" x14ac:dyDescent="0.3">
      <c r="A3296" s="195">
        <v>3295</v>
      </c>
      <c r="B3296" s="195">
        <v>541608</v>
      </c>
      <c r="C3296" s="195">
        <v>0.70208578129999999</v>
      </c>
      <c r="D3296" s="195">
        <v>5</v>
      </c>
      <c r="E3296" s="195">
        <v>659</v>
      </c>
      <c r="F3296" s="195" t="s">
        <v>49</v>
      </c>
      <c r="G3296" s="195" t="s">
        <v>285</v>
      </c>
      <c r="H3296" s="195">
        <v>99</v>
      </c>
      <c r="I3296" s="36" t="str">
        <f t="shared" si="51"/>
        <v>Cabrera, Ramon</v>
      </c>
    </row>
    <row r="3297" spans="1:9" x14ac:dyDescent="0.3">
      <c r="A3297" s="195">
        <v>3296</v>
      </c>
      <c r="B3297" s="195">
        <v>572180</v>
      </c>
      <c r="C3297" s="195">
        <v>1</v>
      </c>
      <c r="D3297" s="195">
        <v>1</v>
      </c>
      <c r="E3297" s="195">
        <v>660</v>
      </c>
      <c r="F3297" s="195" t="s">
        <v>2972</v>
      </c>
      <c r="G3297" s="195" t="s">
        <v>40</v>
      </c>
      <c r="H3297" s="195">
        <v>660</v>
      </c>
      <c r="I3297" s="36" t="str">
        <f t="shared" si="51"/>
        <v>Susac, Andrew</v>
      </c>
    </row>
    <row r="3298" spans="1:9" x14ac:dyDescent="0.3">
      <c r="A3298" s="195">
        <v>3297</v>
      </c>
      <c r="B3298" s="195">
        <v>595453</v>
      </c>
      <c r="C3298" s="195">
        <v>0.89051938310000001</v>
      </c>
      <c r="D3298" s="195">
        <v>2</v>
      </c>
      <c r="E3298" s="195">
        <v>660</v>
      </c>
      <c r="F3298" s="195" t="s">
        <v>6491</v>
      </c>
      <c r="G3298" s="195" t="s">
        <v>139</v>
      </c>
      <c r="H3298" s="195">
        <v>721</v>
      </c>
      <c r="I3298" s="36" t="str">
        <f t="shared" si="51"/>
        <v>Wallach, Chad</v>
      </c>
    </row>
    <row r="3299" spans="1:9" x14ac:dyDescent="0.3">
      <c r="A3299" s="195">
        <v>3298</v>
      </c>
      <c r="B3299" s="195">
        <v>543362</v>
      </c>
      <c r="C3299" s="195">
        <v>0.86289476939999998</v>
      </c>
      <c r="D3299" s="195">
        <v>3</v>
      </c>
      <c r="E3299" s="195">
        <v>660</v>
      </c>
      <c r="F3299" s="195" t="s">
        <v>957</v>
      </c>
      <c r="G3299" s="195" t="s">
        <v>269</v>
      </c>
      <c r="H3299" s="195">
        <v>339</v>
      </c>
      <c r="I3299" s="36" t="str">
        <f t="shared" si="51"/>
        <v>Jimenez, A.J.</v>
      </c>
    </row>
    <row r="3300" spans="1:9" x14ac:dyDescent="0.3">
      <c r="A3300" s="195">
        <v>3299</v>
      </c>
      <c r="B3300" s="195">
        <v>543309</v>
      </c>
      <c r="C3300" s="195">
        <v>0.84966283409999999</v>
      </c>
      <c r="D3300" s="195">
        <v>4</v>
      </c>
      <c r="E3300" s="195">
        <v>660</v>
      </c>
      <c r="F3300" s="195" t="s">
        <v>6677</v>
      </c>
      <c r="G3300" s="195" t="s">
        <v>29</v>
      </c>
      <c r="H3300" s="195">
        <v>311</v>
      </c>
      <c r="I3300" s="36" t="str">
        <f t="shared" si="51"/>
        <v>Higashioka, Kyle</v>
      </c>
    </row>
    <row r="3301" spans="1:9" x14ac:dyDescent="0.3">
      <c r="A3301" s="195">
        <v>3300</v>
      </c>
      <c r="B3301" s="195">
        <v>607369</v>
      </c>
      <c r="C3301" s="195">
        <v>0.82381559699999996</v>
      </c>
      <c r="D3301" s="195">
        <v>5</v>
      </c>
      <c r="E3301" s="195">
        <v>660</v>
      </c>
      <c r="F3301" s="195" t="s">
        <v>6446</v>
      </c>
      <c r="G3301" s="195" t="s">
        <v>128</v>
      </c>
      <c r="H3301" s="195">
        <v>666</v>
      </c>
      <c r="I3301" s="36" t="str">
        <f t="shared" si="51"/>
        <v>Taijeron, Travis</v>
      </c>
    </row>
    <row r="3302" spans="1:9" x14ac:dyDescent="0.3">
      <c r="A3302" s="195">
        <v>3301</v>
      </c>
      <c r="B3302" s="195">
        <v>400085</v>
      </c>
      <c r="C3302" s="195">
        <v>1</v>
      </c>
      <c r="D3302" s="195">
        <v>1</v>
      </c>
      <c r="E3302" s="195">
        <v>661</v>
      </c>
      <c r="F3302" s="195" t="s">
        <v>226</v>
      </c>
      <c r="G3302" s="195" t="s">
        <v>225</v>
      </c>
      <c r="H3302" s="195">
        <v>661</v>
      </c>
      <c r="I3302" s="36" t="str">
        <f t="shared" si="51"/>
        <v>Suzuki, Ichiro</v>
      </c>
    </row>
    <row r="3303" spans="1:9" x14ac:dyDescent="0.3">
      <c r="A3303" s="195">
        <v>3302</v>
      </c>
      <c r="B3303" s="195">
        <v>537953</v>
      </c>
      <c r="C3303" s="195">
        <v>0.96250401029999999</v>
      </c>
      <c r="D3303" s="195">
        <v>2</v>
      </c>
      <c r="E3303" s="195">
        <v>661</v>
      </c>
      <c r="F3303" s="195" t="s">
        <v>183</v>
      </c>
      <c r="G3303" s="195" t="s">
        <v>182</v>
      </c>
      <c r="H3303" s="195">
        <v>460</v>
      </c>
      <c r="I3303" s="36" t="str">
        <f t="shared" si="51"/>
        <v>Nava, Daniel</v>
      </c>
    </row>
    <row r="3304" spans="1:9" x14ac:dyDescent="0.3">
      <c r="A3304" s="195">
        <v>3303</v>
      </c>
      <c r="B3304" s="195">
        <v>434563</v>
      </c>
      <c r="C3304" s="195">
        <v>0.94866772519999998</v>
      </c>
      <c r="D3304" s="195">
        <v>3</v>
      </c>
      <c r="E3304" s="195">
        <v>661</v>
      </c>
      <c r="F3304" s="195" t="s">
        <v>329</v>
      </c>
      <c r="G3304" s="195" t="s">
        <v>20</v>
      </c>
      <c r="H3304" s="195">
        <v>591</v>
      </c>
      <c r="I3304" s="36" t="str">
        <f t="shared" si="51"/>
        <v>Ruiz, Carlos</v>
      </c>
    </row>
    <row r="3305" spans="1:9" x14ac:dyDescent="0.3">
      <c r="A3305" s="195">
        <v>3304</v>
      </c>
      <c r="B3305" s="195">
        <v>518653</v>
      </c>
      <c r="C3305" s="195">
        <v>0.91443756040000002</v>
      </c>
      <c r="D3305" s="195">
        <v>4</v>
      </c>
      <c r="E3305" s="195">
        <v>661</v>
      </c>
      <c r="F3305" s="195" t="s">
        <v>946</v>
      </c>
      <c r="G3305" s="195" t="s">
        <v>947</v>
      </c>
      <c r="H3305" s="195">
        <v>197</v>
      </c>
      <c r="I3305" s="36" t="str">
        <f t="shared" si="51"/>
        <v>Elmore, Jacob</v>
      </c>
    </row>
    <row r="3306" spans="1:9" x14ac:dyDescent="0.3">
      <c r="A3306" s="195">
        <v>3305</v>
      </c>
      <c r="B3306" s="195">
        <v>430910</v>
      </c>
      <c r="C3306" s="195">
        <v>0.90073154249999998</v>
      </c>
      <c r="D3306" s="195">
        <v>5</v>
      </c>
      <c r="E3306" s="195">
        <v>661</v>
      </c>
      <c r="F3306" s="195" t="s">
        <v>352</v>
      </c>
      <c r="G3306" s="195" t="s">
        <v>454</v>
      </c>
      <c r="H3306" s="195">
        <v>498</v>
      </c>
      <c r="I3306" s="36" t="str">
        <f t="shared" si="51"/>
        <v>Pena, Brayan</v>
      </c>
    </row>
    <row r="3307" spans="1:9" x14ac:dyDescent="0.3">
      <c r="A3307" s="195">
        <v>3306</v>
      </c>
      <c r="B3307" s="195">
        <v>435559</v>
      </c>
      <c r="C3307" s="195">
        <v>1</v>
      </c>
      <c r="D3307" s="195">
        <v>1</v>
      </c>
      <c r="E3307" s="195">
        <v>662</v>
      </c>
      <c r="F3307" s="195" t="s">
        <v>226</v>
      </c>
      <c r="G3307" s="195" t="s">
        <v>463</v>
      </c>
      <c r="H3307" s="195">
        <v>662</v>
      </c>
      <c r="I3307" s="36" t="str">
        <f t="shared" si="51"/>
        <v>Suzuki, Kurt</v>
      </c>
    </row>
    <row r="3308" spans="1:9" x14ac:dyDescent="0.3">
      <c r="A3308" s="195">
        <v>3307</v>
      </c>
      <c r="B3308" s="195">
        <v>611177</v>
      </c>
      <c r="C3308" s="195">
        <v>0.89414880910000005</v>
      </c>
      <c r="D3308" s="195">
        <v>2</v>
      </c>
      <c r="E3308" s="195">
        <v>662</v>
      </c>
      <c r="F3308" s="195" t="s">
        <v>949</v>
      </c>
      <c r="G3308" s="195" t="s">
        <v>3963</v>
      </c>
      <c r="H3308" s="195">
        <v>238</v>
      </c>
      <c r="I3308" s="36" t="str">
        <f t="shared" si="51"/>
        <v>Garcia, Adonis</v>
      </c>
    </row>
    <row r="3309" spans="1:9" x14ac:dyDescent="0.3">
      <c r="A3309" s="195">
        <v>3308</v>
      </c>
      <c r="B3309" s="195">
        <v>134181</v>
      </c>
      <c r="C3309" s="195">
        <v>0.8891153785</v>
      </c>
      <c r="D3309" s="195">
        <v>3</v>
      </c>
      <c r="E3309" s="195">
        <v>662</v>
      </c>
      <c r="F3309" s="195" t="s">
        <v>307</v>
      </c>
      <c r="G3309" s="195" t="s">
        <v>306</v>
      </c>
      <c r="H3309" s="195">
        <v>55</v>
      </c>
      <c r="I3309" s="36" t="str">
        <f t="shared" si="51"/>
        <v>Beltre, Adrian</v>
      </c>
    </row>
    <row r="3310" spans="1:9" x14ac:dyDescent="0.3">
      <c r="A3310" s="195">
        <v>3309</v>
      </c>
      <c r="B3310" s="195">
        <v>425877</v>
      </c>
      <c r="C3310" s="195">
        <v>0.87606423239999998</v>
      </c>
      <c r="D3310" s="195">
        <v>4</v>
      </c>
      <c r="E3310" s="195">
        <v>662</v>
      </c>
      <c r="F3310" s="195" t="s">
        <v>271</v>
      </c>
      <c r="G3310" s="195" t="s">
        <v>270</v>
      </c>
      <c r="H3310" s="195">
        <v>435</v>
      </c>
      <c r="I3310" s="36" t="str">
        <f t="shared" si="51"/>
        <v>Molina, Yadier</v>
      </c>
    </row>
    <row r="3311" spans="1:9" x14ac:dyDescent="0.3">
      <c r="A3311" s="195">
        <v>3310</v>
      </c>
      <c r="B3311" s="195">
        <v>429664</v>
      </c>
      <c r="C3311" s="195">
        <v>0.87314956109999997</v>
      </c>
      <c r="D3311" s="195">
        <v>5</v>
      </c>
      <c r="E3311" s="195">
        <v>662</v>
      </c>
      <c r="F3311" s="195" t="s">
        <v>462</v>
      </c>
      <c r="G3311" s="195" t="s">
        <v>204</v>
      </c>
      <c r="H3311" s="195">
        <v>108</v>
      </c>
      <c r="I3311" s="36" t="str">
        <f t="shared" si="51"/>
        <v>Cano, Robinson</v>
      </c>
    </row>
    <row r="3312" spans="1:9" x14ac:dyDescent="0.3">
      <c r="A3312" s="195">
        <v>3311</v>
      </c>
      <c r="B3312" s="195">
        <v>621020</v>
      </c>
      <c r="C3312" s="195">
        <v>1</v>
      </c>
      <c r="D3312" s="195">
        <v>1</v>
      </c>
      <c r="E3312" s="195">
        <v>663</v>
      </c>
      <c r="F3312" s="195" t="s">
        <v>4583</v>
      </c>
      <c r="G3312" s="195" t="s">
        <v>4584</v>
      </c>
      <c r="H3312" s="195">
        <v>663</v>
      </c>
      <c r="I3312" s="36" t="str">
        <f t="shared" si="51"/>
        <v>Swanson, Dansby</v>
      </c>
    </row>
    <row r="3313" spans="1:9" x14ac:dyDescent="0.3">
      <c r="A3313" s="195">
        <v>3312</v>
      </c>
      <c r="B3313" s="195">
        <v>608365</v>
      </c>
      <c r="C3313" s="195">
        <v>0.82207773090000003</v>
      </c>
      <c r="D3313" s="195">
        <v>2</v>
      </c>
      <c r="E3313" s="195">
        <v>663</v>
      </c>
      <c r="F3313" s="195" t="s">
        <v>282</v>
      </c>
      <c r="G3313" s="195" t="s">
        <v>2204</v>
      </c>
      <c r="H3313" s="195">
        <v>594</v>
      </c>
      <c r="I3313" s="36" t="str">
        <f t="shared" si="51"/>
        <v>Russell, Addison</v>
      </c>
    </row>
    <row r="3314" spans="1:9" x14ac:dyDescent="0.3">
      <c r="A3314" s="195">
        <v>3313</v>
      </c>
      <c r="B3314" s="195">
        <v>641487</v>
      </c>
      <c r="C3314" s="195">
        <v>0.79182308400000001</v>
      </c>
      <c r="D3314" s="195">
        <v>3</v>
      </c>
      <c r="E3314" s="195">
        <v>663</v>
      </c>
      <c r="F3314" s="195" t="s">
        <v>74</v>
      </c>
      <c r="G3314" s="195" t="s">
        <v>334</v>
      </c>
      <c r="H3314" s="195">
        <v>149</v>
      </c>
      <c r="I3314" s="36" t="str">
        <f t="shared" si="51"/>
        <v>Crawford, J.P.</v>
      </c>
    </row>
    <row r="3315" spans="1:9" x14ac:dyDescent="0.3">
      <c r="A3315" s="195">
        <v>3314</v>
      </c>
      <c r="B3315" s="195">
        <v>608369</v>
      </c>
      <c r="C3315" s="195">
        <v>0.77217080999999999</v>
      </c>
      <c r="D3315" s="195">
        <v>4</v>
      </c>
      <c r="E3315" s="195">
        <v>663</v>
      </c>
      <c r="F3315" s="195" t="s">
        <v>390</v>
      </c>
      <c r="G3315" s="195" t="s">
        <v>131</v>
      </c>
      <c r="H3315" s="195">
        <v>618</v>
      </c>
      <c r="I3315" s="36" t="str">
        <f t="shared" si="51"/>
        <v>Seager, Corey</v>
      </c>
    </row>
    <row r="3316" spans="1:9" x14ac:dyDescent="0.3">
      <c r="A3316" s="195">
        <v>3315</v>
      </c>
      <c r="B3316" s="195">
        <v>608325</v>
      </c>
      <c r="C3316" s="195">
        <v>0.76413409440000002</v>
      </c>
      <c r="D3316" s="195">
        <v>5</v>
      </c>
      <c r="E3316" s="195">
        <v>663</v>
      </c>
      <c r="F3316" s="195" t="s">
        <v>2995</v>
      </c>
      <c r="G3316" s="195" t="s">
        <v>2014</v>
      </c>
      <c r="H3316" s="195">
        <v>120</v>
      </c>
      <c r="I3316" s="36" t="str">
        <f t="shared" si="51"/>
        <v>Cecchini, Gavin</v>
      </c>
    </row>
    <row r="3317" spans="1:9" x14ac:dyDescent="0.3">
      <c r="A3317" s="195">
        <v>3316</v>
      </c>
      <c r="B3317" s="195">
        <v>596119</v>
      </c>
      <c r="C3317" s="195">
        <v>1</v>
      </c>
      <c r="D3317" s="195">
        <v>1</v>
      </c>
      <c r="E3317" s="195">
        <v>664</v>
      </c>
      <c r="F3317" s="195" t="s">
        <v>4095</v>
      </c>
      <c r="G3317" s="195" t="s">
        <v>89</v>
      </c>
      <c r="H3317" s="195">
        <v>664</v>
      </c>
      <c r="I3317" s="36" t="str">
        <f t="shared" si="51"/>
        <v>Swihart, Blake</v>
      </c>
    </row>
    <row r="3318" spans="1:9" x14ac:dyDescent="0.3">
      <c r="A3318" s="195">
        <v>3317</v>
      </c>
      <c r="B3318" s="195">
        <v>592835</v>
      </c>
      <c r="C3318" s="195">
        <v>0.85088886529999996</v>
      </c>
      <c r="D3318" s="195">
        <v>2</v>
      </c>
      <c r="E3318" s="195">
        <v>664</v>
      </c>
      <c r="F3318" s="195" t="s">
        <v>4122</v>
      </c>
      <c r="G3318" s="195" t="s">
        <v>29</v>
      </c>
      <c r="H3318" s="195">
        <v>717</v>
      </c>
      <c r="I3318" s="36" t="str">
        <f t="shared" si="51"/>
        <v>Waldrop, Kyle</v>
      </c>
    </row>
    <row r="3319" spans="1:9" x14ac:dyDescent="0.3">
      <c r="A3319" s="195">
        <v>3318</v>
      </c>
      <c r="B3319" s="195">
        <v>542436</v>
      </c>
      <c r="C3319" s="195">
        <v>0.84041163649999995</v>
      </c>
      <c r="D3319" s="195">
        <v>3</v>
      </c>
      <c r="E3319" s="195">
        <v>664</v>
      </c>
      <c r="F3319" s="195" t="s">
        <v>2957</v>
      </c>
      <c r="G3319" s="195" t="s">
        <v>1936</v>
      </c>
      <c r="H3319" s="195">
        <v>3</v>
      </c>
      <c r="I3319" s="36" t="str">
        <f t="shared" si="51"/>
        <v>Adames, Cristhian</v>
      </c>
    </row>
    <row r="3320" spans="1:9" x14ac:dyDescent="0.3">
      <c r="A3320" s="195">
        <v>3319</v>
      </c>
      <c r="B3320" s="195">
        <v>543238</v>
      </c>
      <c r="C3320" s="195">
        <v>0.75964328940000003</v>
      </c>
      <c r="D3320" s="195">
        <v>4</v>
      </c>
      <c r="E3320" s="195">
        <v>664</v>
      </c>
      <c r="F3320" s="195" t="s">
        <v>880</v>
      </c>
      <c r="G3320" s="195" t="s">
        <v>339</v>
      </c>
      <c r="H3320" s="195">
        <v>268</v>
      </c>
      <c r="I3320" s="36" t="str">
        <f t="shared" si="51"/>
        <v>Gose, Anthony</v>
      </c>
    </row>
    <row r="3321" spans="1:9" x14ac:dyDescent="0.3">
      <c r="A3321" s="195">
        <v>3320</v>
      </c>
      <c r="B3321" s="195">
        <v>571980</v>
      </c>
      <c r="C3321" s="195">
        <v>0.73519006480000004</v>
      </c>
      <c r="D3321" s="195">
        <v>5</v>
      </c>
      <c r="E3321" s="195">
        <v>664</v>
      </c>
      <c r="F3321" s="195" t="s">
        <v>4615</v>
      </c>
      <c r="G3321" s="195" t="s">
        <v>67</v>
      </c>
      <c r="H3321" s="195">
        <v>458</v>
      </c>
      <c r="I3321" s="36" t="str">
        <f t="shared" si="51"/>
        <v>Naquin, Tyler</v>
      </c>
    </row>
    <row r="3322" spans="1:9" x14ac:dyDescent="0.3">
      <c r="A3322" s="195">
        <v>3321</v>
      </c>
      <c r="B3322" s="195">
        <v>519333</v>
      </c>
      <c r="C3322" s="195">
        <v>1</v>
      </c>
      <c r="D3322" s="195">
        <v>1</v>
      </c>
      <c r="E3322" s="195">
        <v>665</v>
      </c>
      <c r="F3322" s="195" t="s">
        <v>3001</v>
      </c>
      <c r="G3322" s="195" t="s">
        <v>14</v>
      </c>
      <c r="H3322" s="195">
        <v>665</v>
      </c>
      <c r="I3322" s="36" t="str">
        <f t="shared" si="51"/>
        <v>Szczur, Matt</v>
      </c>
    </row>
    <row r="3323" spans="1:9" x14ac:dyDescent="0.3">
      <c r="A3323" s="195">
        <v>3322</v>
      </c>
      <c r="B3323" s="195">
        <v>643265</v>
      </c>
      <c r="C3323" s="195">
        <v>0.84629326849999997</v>
      </c>
      <c r="D3323" s="195">
        <v>2</v>
      </c>
      <c r="E3323" s="195">
        <v>665</v>
      </c>
      <c r="F3323" s="195" t="s">
        <v>6713</v>
      </c>
      <c r="G3323" s="195" t="s">
        <v>150</v>
      </c>
      <c r="H3323" s="195">
        <v>140</v>
      </c>
      <c r="I3323" s="36" t="str">
        <f t="shared" si="51"/>
        <v>Cooper, Garrett</v>
      </c>
    </row>
    <row r="3324" spans="1:9" x14ac:dyDescent="0.3">
      <c r="A3324" s="195">
        <v>3323</v>
      </c>
      <c r="B3324" s="195">
        <v>517369</v>
      </c>
      <c r="C3324" s="195">
        <v>0.82768955980000003</v>
      </c>
      <c r="D3324" s="195">
        <v>3</v>
      </c>
      <c r="E3324" s="195">
        <v>665</v>
      </c>
      <c r="F3324" s="195" t="s">
        <v>3004</v>
      </c>
      <c r="G3324" s="195" t="s">
        <v>15</v>
      </c>
      <c r="H3324" s="195">
        <v>523</v>
      </c>
      <c r="I3324" s="36" t="str">
        <f t="shared" si="51"/>
        <v>Pirela, Jose</v>
      </c>
    </row>
    <row r="3325" spans="1:9" x14ac:dyDescent="0.3">
      <c r="A3325" s="195">
        <v>3324</v>
      </c>
      <c r="B3325" s="195">
        <v>605119</v>
      </c>
      <c r="C3325" s="195">
        <v>0.71591290880000003</v>
      </c>
      <c r="D3325" s="195">
        <v>4</v>
      </c>
      <c r="E3325" s="195">
        <v>665</v>
      </c>
      <c r="F3325" s="195" t="s">
        <v>13</v>
      </c>
      <c r="G3325" s="195" t="s">
        <v>30</v>
      </c>
      <c r="H3325" s="195">
        <v>24</v>
      </c>
      <c r="I3325" s="36" t="str">
        <f t="shared" si="51"/>
        <v>Anderson, Brian</v>
      </c>
    </row>
    <row r="3326" spans="1:9" x14ac:dyDescent="0.3">
      <c r="A3326" s="195">
        <v>3325</v>
      </c>
      <c r="B3326" s="195">
        <v>591741</v>
      </c>
      <c r="C3326" s="195">
        <v>0.70154361070000004</v>
      </c>
      <c r="D3326" s="195">
        <v>5</v>
      </c>
      <c r="E3326" s="195">
        <v>665</v>
      </c>
      <c r="F3326" s="195" t="s">
        <v>4496</v>
      </c>
      <c r="G3326" s="195" t="s">
        <v>15</v>
      </c>
      <c r="H3326" s="195">
        <v>481</v>
      </c>
      <c r="I3326" s="36" t="str">
        <f t="shared" si="51"/>
        <v>Osuna, Jose</v>
      </c>
    </row>
    <row r="3327" spans="1:9" x14ac:dyDescent="0.3">
      <c r="A3327" s="195">
        <v>3326</v>
      </c>
      <c r="B3327" s="195">
        <v>607369</v>
      </c>
      <c r="C3327" s="195">
        <v>1</v>
      </c>
      <c r="D3327" s="195">
        <v>1</v>
      </c>
      <c r="E3327" s="195">
        <v>666</v>
      </c>
      <c r="F3327" s="195" t="s">
        <v>6446</v>
      </c>
      <c r="G3327" s="195" t="s">
        <v>128</v>
      </c>
      <c r="H3327" s="195">
        <v>666</v>
      </c>
      <c r="I3327" s="36" t="str">
        <f t="shared" si="51"/>
        <v>Taijeron, Travis</v>
      </c>
    </row>
    <row r="3328" spans="1:9" x14ac:dyDescent="0.3">
      <c r="A3328" s="195">
        <v>3327</v>
      </c>
      <c r="B3328" s="195">
        <v>572241</v>
      </c>
      <c r="C3328" s="195">
        <v>0.91822448300000004</v>
      </c>
      <c r="D3328" s="195">
        <v>2</v>
      </c>
      <c r="E3328" s="195">
        <v>666</v>
      </c>
      <c r="F3328" s="195" t="s">
        <v>6651</v>
      </c>
      <c r="G3328" s="195" t="s">
        <v>88</v>
      </c>
      <c r="H3328" s="195">
        <v>724</v>
      </c>
      <c r="I3328" s="36" t="str">
        <f t="shared" si="51"/>
        <v>Washington, David</v>
      </c>
    </row>
    <row r="3329" spans="1:9" x14ac:dyDescent="0.3">
      <c r="A3329" s="195">
        <v>3328</v>
      </c>
      <c r="B3329" s="195">
        <v>594576</v>
      </c>
      <c r="C3329" s="195">
        <v>0.90053758750000001</v>
      </c>
      <c r="D3329" s="195">
        <v>3</v>
      </c>
      <c r="E3329" s="195">
        <v>666</v>
      </c>
      <c r="F3329" s="195" t="s">
        <v>3362</v>
      </c>
      <c r="G3329" s="195" t="s">
        <v>947</v>
      </c>
      <c r="H3329" s="195">
        <v>418</v>
      </c>
      <c r="I3329" s="36" t="str">
        <f t="shared" si="51"/>
        <v>May, Jacob</v>
      </c>
    </row>
    <row r="3330" spans="1:9" x14ac:dyDescent="0.3">
      <c r="A3330" s="195">
        <v>3329</v>
      </c>
      <c r="B3330" s="195">
        <v>543362</v>
      </c>
      <c r="C3330" s="195">
        <v>0.8889423582</v>
      </c>
      <c r="D3330" s="195">
        <v>4</v>
      </c>
      <c r="E3330" s="195">
        <v>666</v>
      </c>
      <c r="F3330" s="195" t="s">
        <v>957</v>
      </c>
      <c r="G3330" s="195" t="s">
        <v>269</v>
      </c>
      <c r="H3330" s="195">
        <v>339</v>
      </c>
      <c r="I3330" s="36" t="str">
        <f t="shared" si="51"/>
        <v>Jimenez, A.J.</v>
      </c>
    </row>
    <row r="3331" spans="1:9" x14ac:dyDescent="0.3">
      <c r="A3331" s="195">
        <v>3330</v>
      </c>
      <c r="B3331" s="195">
        <v>543309</v>
      </c>
      <c r="C3331" s="195">
        <v>0.88602783090000004</v>
      </c>
      <c r="D3331" s="195">
        <v>5</v>
      </c>
      <c r="E3331" s="195">
        <v>666</v>
      </c>
      <c r="F3331" s="195" t="s">
        <v>6677</v>
      </c>
      <c r="G3331" s="195" t="s">
        <v>29</v>
      </c>
      <c r="H3331" s="195">
        <v>311</v>
      </c>
      <c r="I3331" s="36" t="str">
        <f t="shared" ref="I3331:I3394" si="52">F3331&amp;", "&amp;G3331</f>
        <v>Higashioka, Kyle</v>
      </c>
    </row>
    <row r="3332" spans="1:9" x14ac:dyDescent="0.3">
      <c r="A3332" s="195">
        <v>3331</v>
      </c>
      <c r="B3332" s="195">
        <v>606132</v>
      </c>
      <c r="C3332" s="195">
        <v>1</v>
      </c>
      <c r="D3332" s="195">
        <v>1</v>
      </c>
      <c r="E3332" s="195">
        <v>667</v>
      </c>
      <c r="F3332" s="195" t="s">
        <v>4595</v>
      </c>
      <c r="G3332" s="195" t="s">
        <v>4596</v>
      </c>
      <c r="H3332" s="195">
        <v>667</v>
      </c>
      <c r="I3332" s="36" t="str">
        <f t="shared" si="52"/>
        <v>Tapia, Raimel</v>
      </c>
    </row>
    <row r="3333" spans="1:9" x14ac:dyDescent="0.3">
      <c r="A3333" s="195">
        <v>3332</v>
      </c>
      <c r="B3333" s="195">
        <v>592863</v>
      </c>
      <c r="C3333" s="195">
        <v>0.80592806380000004</v>
      </c>
      <c r="D3333" s="195">
        <v>2</v>
      </c>
      <c r="E3333" s="195">
        <v>667</v>
      </c>
      <c r="F3333" s="195" t="s">
        <v>2085</v>
      </c>
      <c r="G3333" s="195" t="s">
        <v>4125</v>
      </c>
      <c r="H3333" s="195">
        <v>732</v>
      </c>
      <c r="I3333" s="36" t="str">
        <f t="shared" si="52"/>
        <v>Williams, Mason</v>
      </c>
    </row>
    <row r="3334" spans="1:9" x14ac:dyDescent="0.3">
      <c r="A3334" s="195">
        <v>3333</v>
      </c>
      <c r="B3334" s="195">
        <v>621311</v>
      </c>
      <c r="C3334" s="195">
        <v>0.78587633199999996</v>
      </c>
      <c r="D3334" s="195">
        <v>3</v>
      </c>
      <c r="E3334" s="195">
        <v>667</v>
      </c>
      <c r="F3334" s="195" t="s">
        <v>4598</v>
      </c>
      <c r="G3334" s="195" t="s">
        <v>88</v>
      </c>
      <c r="H3334" s="195">
        <v>157</v>
      </c>
      <c r="I3334" s="36" t="str">
        <f t="shared" si="52"/>
        <v>Dahl, David</v>
      </c>
    </row>
    <row r="3335" spans="1:9" x14ac:dyDescent="0.3">
      <c r="A3335" s="195">
        <v>3334</v>
      </c>
      <c r="B3335" s="195">
        <v>592261</v>
      </c>
      <c r="C3335" s="195">
        <v>0.7838903143</v>
      </c>
      <c r="D3335" s="195">
        <v>4</v>
      </c>
      <c r="E3335" s="195">
        <v>667</v>
      </c>
      <c r="F3335" s="195" t="s">
        <v>3935</v>
      </c>
      <c r="G3335" s="195" t="s">
        <v>3936</v>
      </c>
      <c r="H3335" s="195">
        <v>168</v>
      </c>
      <c r="I3335" s="36" t="str">
        <f t="shared" si="52"/>
        <v>DeShields, Delino</v>
      </c>
    </row>
    <row r="3336" spans="1:9" x14ac:dyDescent="0.3">
      <c r="A3336" s="195">
        <v>3335</v>
      </c>
      <c r="B3336" s="195">
        <v>596105</v>
      </c>
      <c r="C3336" s="195">
        <v>0.77547597170000004</v>
      </c>
      <c r="D3336" s="195">
        <v>5</v>
      </c>
      <c r="E3336" s="195">
        <v>667</v>
      </c>
      <c r="F3336" s="195" t="s">
        <v>216</v>
      </c>
      <c r="G3336" s="195" t="s">
        <v>6614</v>
      </c>
      <c r="H3336" s="195">
        <v>633</v>
      </c>
      <c r="I3336" s="36" t="str">
        <f t="shared" si="52"/>
        <v>Smith, Dwight</v>
      </c>
    </row>
    <row r="3337" spans="1:9" x14ac:dyDescent="0.3">
      <c r="A3337" s="195">
        <v>3336</v>
      </c>
      <c r="B3337" s="195">
        <v>643565</v>
      </c>
      <c r="C3337" s="195">
        <v>1</v>
      </c>
      <c r="D3337" s="195">
        <v>1</v>
      </c>
      <c r="E3337" s="195">
        <v>668</v>
      </c>
      <c r="F3337" s="195" t="s">
        <v>6424</v>
      </c>
      <c r="G3337" s="195" t="s">
        <v>221</v>
      </c>
      <c r="H3337" s="195">
        <v>668</v>
      </c>
      <c r="I3337" s="36" t="str">
        <f t="shared" si="52"/>
        <v>Tauchman, Mike</v>
      </c>
    </row>
    <row r="3338" spans="1:9" x14ac:dyDescent="0.3">
      <c r="A3338" s="195">
        <v>3337</v>
      </c>
      <c r="B3338" s="195">
        <v>595963</v>
      </c>
      <c r="C3338" s="195">
        <v>0.92626200889999999</v>
      </c>
      <c r="D3338" s="195">
        <v>2</v>
      </c>
      <c r="E3338" s="195">
        <v>668</v>
      </c>
      <c r="F3338" s="195" t="s">
        <v>3326</v>
      </c>
      <c r="G3338" s="195" t="s">
        <v>67</v>
      </c>
      <c r="H3338" s="195">
        <v>253</v>
      </c>
      <c r="I3338" s="36" t="str">
        <f t="shared" si="52"/>
        <v>Goeddel, Tyler</v>
      </c>
    </row>
    <row r="3339" spans="1:9" x14ac:dyDescent="0.3">
      <c r="A3339" s="195">
        <v>3338</v>
      </c>
      <c r="B3339" s="195">
        <v>543094</v>
      </c>
      <c r="C3339" s="195">
        <v>0.92539719649999996</v>
      </c>
      <c r="D3339" s="195">
        <v>3</v>
      </c>
      <c r="E3339" s="195">
        <v>668</v>
      </c>
      <c r="F3339" s="195" t="s">
        <v>2515</v>
      </c>
      <c r="G3339" s="195" t="s">
        <v>2516</v>
      </c>
      <c r="H3339" s="195">
        <v>169</v>
      </c>
      <c r="I3339" s="36" t="str">
        <f t="shared" si="52"/>
        <v>Decker, Jaff</v>
      </c>
    </row>
    <row r="3340" spans="1:9" x14ac:dyDescent="0.3">
      <c r="A3340" s="195">
        <v>3339</v>
      </c>
      <c r="B3340" s="195">
        <v>641598</v>
      </c>
      <c r="C3340" s="195">
        <v>0.90796752339999998</v>
      </c>
      <c r="D3340" s="195">
        <v>4</v>
      </c>
      <c r="E3340" s="195">
        <v>668</v>
      </c>
      <c r="F3340" s="195" t="s">
        <v>6668</v>
      </c>
      <c r="G3340" s="195" t="s">
        <v>158</v>
      </c>
      <c r="H3340" s="195">
        <v>245</v>
      </c>
      <c r="I3340" s="36" t="str">
        <f t="shared" si="52"/>
        <v>Garver, Mitch</v>
      </c>
    </row>
    <row r="3341" spans="1:9" x14ac:dyDescent="0.3">
      <c r="A3341" s="195">
        <v>3340</v>
      </c>
      <c r="B3341" s="195">
        <v>643393</v>
      </c>
      <c r="C3341" s="195">
        <v>0.87591748430000005</v>
      </c>
      <c r="D3341" s="195">
        <v>5</v>
      </c>
      <c r="E3341" s="195">
        <v>668</v>
      </c>
      <c r="F3341" s="195" t="s">
        <v>154</v>
      </c>
      <c r="G3341" s="195" t="s">
        <v>52</v>
      </c>
      <c r="H3341" s="195">
        <v>356</v>
      </c>
      <c r="I3341" s="36" t="str">
        <f t="shared" si="52"/>
        <v>Kemp, Tony</v>
      </c>
    </row>
    <row r="3342" spans="1:9" x14ac:dyDescent="0.3">
      <c r="A3342" s="195">
        <v>3341</v>
      </c>
      <c r="B3342" s="195">
        <v>621035</v>
      </c>
      <c r="C3342" s="195">
        <v>1</v>
      </c>
      <c r="D3342" s="195">
        <v>1</v>
      </c>
      <c r="E3342" s="195">
        <v>669</v>
      </c>
      <c r="F3342" s="195" t="s">
        <v>227</v>
      </c>
      <c r="G3342" s="195" t="s">
        <v>58</v>
      </c>
      <c r="H3342" s="195">
        <v>669</v>
      </c>
      <c r="I3342" s="36" t="str">
        <f t="shared" si="52"/>
        <v>Taylor, Chris</v>
      </c>
    </row>
    <row r="3343" spans="1:9" x14ac:dyDescent="0.3">
      <c r="A3343" s="195">
        <v>3342</v>
      </c>
      <c r="B3343" s="195">
        <v>641313</v>
      </c>
      <c r="C3343" s="195">
        <v>0.88663018650000003</v>
      </c>
      <c r="D3343" s="195">
        <v>2</v>
      </c>
      <c r="E3343" s="195">
        <v>669</v>
      </c>
      <c r="F3343" s="195" t="s">
        <v>13</v>
      </c>
      <c r="G3343" s="195" t="s">
        <v>320</v>
      </c>
      <c r="H3343" s="195">
        <v>25</v>
      </c>
      <c r="I3343" s="36" t="str">
        <f t="shared" si="52"/>
        <v>Anderson, Tim</v>
      </c>
    </row>
    <row r="3344" spans="1:9" x14ac:dyDescent="0.3">
      <c r="A3344" s="195">
        <v>3343</v>
      </c>
      <c r="B3344" s="195">
        <v>543760</v>
      </c>
      <c r="C3344" s="195">
        <v>0.83675625360000006</v>
      </c>
      <c r="D3344" s="195">
        <v>3</v>
      </c>
      <c r="E3344" s="195">
        <v>669</v>
      </c>
      <c r="F3344" s="195" t="s">
        <v>2742</v>
      </c>
      <c r="G3344" s="195" t="s">
        <v>314</v>
      </c>
      <c r="H3344" s="195">
        <v>623</v>
      </c>
      <c r="I3344" s="36" t="str">
        <f t="shared" si="52"/>
        <v>Semien, Marcus</v>
      </c>
    </row>
    <row r="3345" spans="1:9" x14ac:dyDescent="0.3">
      <c r="A3345" s="195">
        <v>3344</v>
      </c>
      <c r="B3345" s="195">
        <v>570560</v>
      </c>
      <c r="C3345" s="195">
        <v>0.83501172840000004</v>
      </c>
      <c r="D3345" s="195">
        <v>4</v>
      </c>
      <c r="E3345" s="195">
        <v>669</v>
      </c>
      <c r="F3345" s="195" t="s">
        <v>302</v>
      </c>
      <c r="G3345" s="195" t="s">
        <v>20</v>
      </c>
      <c r="H3345" s="195">
        <v>600</v>
      </c>
      <c r="I3345" s="36" t="str">
        <f t="shared" si="52"/>
        <v>Sanchez, Carlos</v>
      </c>
    </row>
    <row r="3346" spans="1:9" x14ac:dyDescent="0.3">
      <c r="A3346" s="195">
        <v>3345</v>
      </c>
      <c r="B3346" s="195">
        <v>606115</v>
      </c>
      <c r="C3346" s="195">
        <v>0.82845529520000005</v>
      </c>
      <c r="D3346" s="195">
        <v>5</v>
      </c>
      <c r="E3346" s="195">
        <v>669</v>
      </c>
      <c r="F3346" s="195" t="s">
        <v>2529</v>
      </c>
      <c r="G3346" s="195" t="s">
        <v>3904</v>
      </c>
      <c r="H3346" s="195">
        <v>30</v>
      </c>
      <c r="I3346" s="36" t="str">
        <f t="shared" si="52"/>
        <v>Arcia, Orlando</v>
      </c>
    </row>
    <row r="3347" spans="1:9" x14ac:dyDescent="0.3">
      <c r="A3347" s="195">
        <v>3346</v>
      </c>
      <c r="B3347" s="195">
        <v>572191</v>
      </c>
      <c r="C3347" s="195">
        <v>1</v>
      </c>
      <c r="D3347" s="195">
        <v>1</v>
      </c>
      <c r="E3347" s="195">
        <v>670</v>
      </c>
      <c r="F3347" s="195" t="s">
        <v>227</v>
      </c>
      <c r="G3347" s="195" t="s">
        <v>34</v>
      </c>
      <c r="H3347" s="195">
        <v>670</v>
      </c>
      <c r="I3347" s="36" t="str">
        <f t="shared" si="52"/>
        <v>Taylor, Michael</v>
      </c>
    </row>
    <row r="3348" spans="1:9" x14ac:dyDescent="0.3">
      <c r="A3348" s="195">
        <v>3347</v>
      </c>
      <c r="B3348" s="195">
        <v>545350</v>
      </c>
      <c r="C3348" s="195">
        <v>0.9389104814</v>
      </c>
      <c r="D3348" s="195">
        <v>2</v>
      </c>
      <c r="E3348" s="195">
        <v>670</v>
      </c>
      <c r="F3348" s="195" t="s">
        <v>2520</v>
      </c>
      <c r="G3348" s="195" t="s">
        <v>424</v>
      </c>
      <c r="H3348" s="195">
        <v>400</v>
      </c>
      <c r="I3348" s="36" t="str">
        <f t="shared" si="52"/>
        <v>Marisnick, Jake</v>
      </c>
    </row>
    <row r="3349" spans="1:9" x14ac:dyDescent="0.3">
      <c r="A3349" s="195">
        <v>3348</v>
      </c>
      <c r="B3349" s="195">
        <v>542979</v>
      </c>
      <c r="C3349" s="195">
        <v>0.91343195529999999</v>
      </c>
      <c r="D3349" s="195">
        <v>3</v>
      </c>
      <c r="E3349" s="195">
        <v>670</v>
      </c>
      <c r="F3349" s="195" t="s">
        <v>2199</v>
      </c>
      <c r="G3349" s="195" t="s">
        <v>3888</v>
      </c>
      <c r="H3349" s="195">
        <v>84</v>
      </c>
      <c r="I3349" s="36" t="str">
        <f t="shared" si="52"/>
        <v>Broxton, Keon</v>
      </c>
    </row>
    <row r="3350" spans="1:9" x14ac:dyDescent="0.3">
      <c r="A3350" s="195">
        <v>3349</v>
      </c>
      <c r="B3350" s="195">
        <v>607387</v>
      </c>
      <c r="C3350" s="195">
        <v>0.84564968600000001</v>
      </c>
      <c r="D3350" s="195">
        <v>4</v>
      </c>
      <c r="E3350" s="195">
        <v>670</v>
      </c>
      <c r="F3350" s="195" t="s">
        <v>3013</v>
      </c>
      <c r="G3350" s="195" t="s">
        <v>38</v>
      </c>
      <c r="H3350" s="195">
        <v>588</v>
      </c>
      <c r="I3350" s="36" t="str">
        <f t="shared" si="52"/>
        <v>Rua, Ryan</v>
      </c>
    </row>
    <row r="3351" spans="1:9" x14ac:dyDescent="0.3">
      <c r="A3351" s="195">
        <v>3350</v>
      </c>
      <c r="B3351" s="195">
        <v>605548</v>
      </c>
      <c r="C3351" s="195">
        <v>0.83933171259999995</v>
      </c>
      <c r="D3351" s="195">
        <v>5</v>
      </c>
      <c r="E3351" s="195">
        <v>670</v>
      </c>
      <c r="F3351" s="195" t="s">
        <v>6600</v>
      </c>
      <c r="G3351" s="195" t="s">
        <v>36</v>
      </c>
      <c r="H3351" s="195">
        <v>746</v>
      </c>
      <c r="I3351" s="36" t="str">
        <f t="shared" si="52"/>
        <v>Zimmer, Bradley</v>
      </c>
    </row>
    <row r="3352" spans="1:9" x14ac:dyDescent="0.3">
      <c r="A3352" s="195">
        <v>3351</v>
      </c>
      <c r="B3352" s="195">
        <v>407893</v>
      </c>
      <c r="C3352" s="195">
        <v>1</v>
      </c>
      <c r="D3352" s="195">
        <v>1</v>
      </c>
      <c r="E3352" s="195">
        <v>671</v>
      </c>
      <c r="F3352" s="195" t="s">
        <v>407</v>
      </c>
      <c r="G3352" s="195" t="s">
        <v>155</v>
      </c>
      <c r="H3352" s="195">
        <v>671</v>
      </c>
      <c r="I3352" s="36" t="str">
        <f t="shared" si="52"/>
        <v>Teixeira, Mark</v>
      </c>
    </row>
    <row r="3353" spans="1:9" x14ac:dyDescent="0.3">
      <c r="A3353" s="195">
        <v>3352</v>
      </c>
      <c r="B3353" s="195">
        <v>407812</v>
      </c>
      <c r="C3353" s="195">
        <v>0.96415451379999995</v>
      </c>
      <c r="D3353" s="195">
        <v>2</v>
      </c>
      <c r="E3353" s="195">
        <v>671</v>
      </c>
      <c r="F3353" s="195" t="s">
        <v>137</v>
      </c>
      <c r="G3353" s="195" t="s">
        <v>14</v>
      </c>
      <c r="H3353" s="195">
        <v>315</v>
      </c>
      <c r="I3353" s="36" t="str">
        <f t="shared" si="52"/>
        <v>Holliday, Matt</v>
      </c>
    </row>
    <row r="3354" spans="1:9" x14ac:dyDescent="0.3">
      <c r="A3354" s="195">
        <v>3353</v>
      </c>
      <c r="B3354" s="195">
        <v>150029</v>
      </c>
      <c r="C3354" s="195">
        <v>0.94701884270000003</v>
      </c>
      <c r="D3354" s="195">
        <v>3</v>
      </c>
      <c r="E3354" s="195">
        <v>671</v>
      </c>
      <c r="F3354" s="195" t="s">
        <v>239</v>
      </c>
      <c r="G3354" s="195" t="s">
        <v>238</v>
      </c>
      <c r="H3354" s="195">
        <v>728</v>
      </c>
      <c r="I3354" s="36" t="str">
        <f t="shared" si="52"/>
        <v>Werth, Jayson</v>
      </c>
    </row>
    <row r="3355" spans="1:9" x14ac:dyDescent="0.3">
      <c r="A3355" s="195">
        <v>3354</v>
      </c>
      <c r="B3355" s="195">
        <v>434158</v>
      </c>
      <c r="C3355" s="195">
        <v>0.939471952</v>
      </c>
      <c r="D3355" s="195">
        <v>4</v>
      </c>
      <c r="E3355" s="195">
        <v>671</v>
      </c>
      <c r="F3355" s="195" t="s">
        <v>124</v>
      </c>
      <c r="G3355" s="195" t="s">
        <v>82</v>
      </c>
      <c r="H3355" s="195">
        <v>272</v>
      </c>
      <c r="I3355" s="36" t="str">
        <f t="shared" si="52"/>
        <v>Granderson, Curtis</v>
      </c>
    </row>
    <row r="3356" spans="1:9" x14ac:dyDescent="0.3">
      <c r="A3356" s="195">
        <v>3355</v>
      </c>
      <c r="B3356" s="195">
        <v>431145</v>
      </c>
      <c r="C3356" s="195">
        <v>0.92731503829999995</v>
      </c>
      <c r="D3356" s="195">
        <v>5</v>
      </c>
      <c r="E3356" s="195">
        <v>671</v>
      </c>
      <c r="F3356" s="195" t="s">
        <v>159</v>
      </c>
      <c r="G3356" s="195" t="s">
        <v>282</v>
      </c>
      <c r="H3356" s="195">
        <v>409</v>
      </c>
      <c r="I3356" s="36" t="str">
        <f t="shared" si="52"/>
        <v>Martin, Russell</v>
      </c>
    </row>
    <row r="3357" spans="1:9" x14ac:dyDescent="0.3">
      <c r="A3357" s="195">
        <v>3356</v>
      </c>
      <c r="B3357" s="195">
        <v>514913</v>
      </c>
      <c r="C3357" s="195">
        <v>1</v>
      </c>
      <c r="D3357" s="195">
        <v>1</v>
      </c>
      <c r="E3357" s="195">
        <v>672</v>
      </c>
      <c r="F3357" s="195" t="s">
        <v>300</v>
      </c>
      <c r="G3357" s="195" t="s">
        <v>328</v>
      </c>
      <c r="H3357" s="195">
        <v>672</v>
      </c>
      <c r="I3357" s="36" t="str">
        <f t="shared" si="52"/>
        <v>Tejada, Ruben</v>
      </c>
    </row>
    <row r="3358" spans="1:9" x14ac:dyDescent="0.3">
      <c r="A3358" s="195">
        <v>3357</v>
      </c>
      <c r="B3358" s="195">
        <v>595375</v>
      </c>
      <c r="C3358" s="195">
        <v>0.91206074000000004</v>
      </c>
      <c r="D3358" s="195">
        <v>2</v>
      </c>
      <c r="E3358" s="195">
        <v>672</v>
      </c>
      <c r="F3358" s="195" t="s">
        <v>6314</v>
      </c>
      <c r="G3358" s="195" t="s">
        <v>6315</v>
      </c>
      <c r="H3358" s="195">
        <v>563</v>
      </c>
      <c r="I3358" s="36" t="str">
        <f t="shared" si="52"/>
        <v>Riddle, JT</v>
      </c>
    </row>
    <row r="3359" spans="1:9" x14ac:dyDescent="0.3">
      <c r="A3359" s="195">
        <v>3358</v>
      </c>
      <c r="B3359" s="195">
        <v>571788</v>
      </c>
      <c r="C3359" s="195">
        <v>0.90271970150000003</v>
      </c>
      <c r="D3359" s="195">
        <v>3</v>
      </c>
      <c r="E3359" s="195">
        <v>672</v>
      </c>
      <c r="F3359" s="195" t="s">
        <v>892</v>
      </c>
      <c r="G3359" s="195" t="s">
        <v>893</v>
      </c>
      <c r="H3359" s="195">
        <v>316</v>
      </c>
      <c r="I3359" s="36" t="str">
        <f t="shared" si="52"/>
        <v>Holt, Brock</v>
      </c>
    </row>
    <row r="3360" spans="1:9" x14ac:dyDescent="0.3">
      <c r="A3360" s="195">
        <v>3359</v>
      </c>
      <c r="B3360" s="195">
        <v>593527</v>
      </c>
      <c r="C3360" s="195">
        <v>0.90035937150000001</v>
      </c>
      <c r="D3360" s="195">
        <v>4</v>
      </c>
      <c r="E3360" s="195">
        <v>672</v>
      </c>
      <c r="F3360" s="195" t="s">
        <v>229</v>
      </c>
      <c r="G3360" s="195" t="s">
        <v>285</v>
      </c>
      <c r="H3360" s="195">
        <v>682</v>
      </c>
      <c r="I3360" s="36" t="str">
        <f t="shared" si="52"/>
        <v>Torres, Ramon</v>
      </c>
    </row>
    <row r="3361" spans="1:9" x14ac:dyDescent="0.3">
      <c r="A3361" s="195">
        <v>3360</v>
      </c>
      <c r="B3361" s="195">
        <v>545121</v>
      </c>
      <c r="C3361" s="195">
        <v>0.89951525480000005</v>
      </c>
      <c r="D3361" s="195">
        <v>5</v>
      </c>
      <c r="E3361" s="195">
        <v>672</v>
      </c>
      <c r="F3361" s="195" t="s">
        <v>2011</v>
      </c>
      <c r="G3361" s="195" t="s">
        <v>6549</v>
      </c>
      <c r="H3361" s="195">
        <v>704</v>
      </c>
      <c r="I3361" s="36" t="str">
        <f t="shared" si="52"/>
        <v>Vargas, Ildemaro</v>
      </c>
    </row>
    <row r="3362" spans="1:9" x14ac:dyDescent="0.3">
      <c r="A3362" s="195">
        <v>3361</v>
      </c>
      <c r="B3362" s="195">
        <v>542513</v>
      </c>
      <c r="C3362" s="195">
        <v>1</v>
      </c>
      <c r="D3362" s="195">
        <v>1</v>
      </c>
      <c r="E3362" s="195">
        <v>673</v>
      </c>
      <c r="F3362" s="195" t="s">
        <v>2979</v>
      </c>
      <c r="G3362" s="195" t="s">
        <v>2980</v>
      </c>
      <c r="H3362" s="195">
        <v>673</v>
      </c>
      <c r="I3362" s="36" t="str">
        <f t="shared" si="52"/>
        <v>Telis, Tomas</v>
      </c>
    </row>
    <row r="3363" spans="1:9" x14ac:dyDescent="0.3">
      <c r="A3363" s="195">
        <v>3362</v>
      </c>
      <c r="B3363" s="195">
        <v>641598</v>
      </c>
      <c r="C3363" s="195">
        <v>0.8944932471</v>
      </c>
      <c r="D3363" s="195">
        <v>2</v>
      </c>
      <c r="E3363" s="195">
        <v>673</v>
      </c>
      <c r="F3363" s="195" t="s">
        <v>6668</v>
      </c>
      <c r="G3363" s="195" t="s">
        <v>158</v>
      </c>
      <c r="H3363" s="195">
        <v>245</v>
      </c>
      <c r="I3363" s="36" t="str">
        <f t="shared" si="52"/>
        <v>Garver, Mitch</v>
      </c>
    </row>
    <row r="3364" spans="1:9" x14ac:dyDescent="0.3">
      <c r="A3364" s="195">
        <v>3363</v>
      </c>
      <c r="B3364" s="195">
        <v>643393</v>
      </c>
      <c r="C3364" s="195">
        <v>0.89274097509999994</v>
      </c>
      <c r="D3364" s="195">
        <v>3</v>
      </c>
      <c r="E3364" s="195">
        <v>673</v>
      </c>
      <c r="F3364" s="195" t="s">
        <v>154</v>
      </c>
      <c r="G3364" s="195" t="s">
        <v>52</v>
      </c>
      <c r="H3364" s="195">
        <v>356</v>
      </c>
      <c r="I3364" s="36" t="str">
        <f t="shared" si="52"/>
        <v>Kemp, Tony</v>
      </c>
    </row>
    <row r="3365" spans="1:9" x14ac:dyDescent="0.3">
      <c r="A3365" s="195">
        <v>3364</v>
      </c>
      <c r="B3365" s="195">
        <v>645302</v>
      </c>
      <c r="C3365" s="195">
        <v>0.88145516859999995</v>
      </c>
      <c r="D3365" s="195">
        <v>4</v>
      </c>
      <c r="E3365" s="195">
        <v>673</v>
      </c>
      <c r="F3365" s="195" t="s">
        <v>2476</v>
      </c>
      <c r="G3365" s="195" t="s">
        <v>356</v>
      </c>
      <c r="H3365" s="195">
        <v>573</v>
      </c>
      <c r="I3365" s="36" t="str">
        <f t="shared" si="52"/>
        <v>Robles, Victor</v>
      </c>
    </row>
    <row r="3366" spans="1:9" x14ac:dyDescent="0.3">
      <c r="A3366" s="195">
        <v>3365</v>
      </c>
      <c r="B3366" s="195">
        <v>591994</v>
      </c>
      <c r="C3366" s="195">
        <v>0.87165309680000003</v>
      </c>
      <c r="D3366" s="195">
        <v>5</v>
      </c>
      <c r="E3366" s="195">
        <v>673</v>
      </c>
      <c r="F3366" s="195" t="s">
        <v>949</v>
      </c>
      <c r="G3366" s="195" t="s">
        <v>6619</v>
      </c>
      <c r="H3366" s="195">
        <v>242</v>
      </c>
      <c r="I3366" s="36" t="str">
        <f t="shared" si="52"/>
        <v>Garcia, Willy</v>
      </c>
    </row>
    <row r="3367" spans="1:9" x14ac:dyDescent="0.3">
      <c r="A3367" s="195">
        <v>3366</v>
      </c>
      <c r="B3367" s="195">
        <v>519346</v>
      </c>
      <c r="C3367" s="195">
        <v>1</v>
      </c>
      <c r="D3367" s="195">
        <v>1</v>
      </c>
      <c r="E3367" s="195">
        <v>674</v>
      </c>
      <c r="F3367" s="195" t="s">
        <v>6277</v>
      </c>
      <c r="G3367" s="195" t="s">
        <v>47</v>
      </c>
      <c r="H3367" s="195">
        <v>674</v>
      </c>
      <c r="I3367" s="36" t="str">
        <f t="shared" si="52"/>
        <v>Thames, Eric</v>
      </c>
    </row>
    <row r="3368" spans="1:9" x14ac:dyDescent="0.3">
      <c r="A3368" s="195">
        <v>3367</v>
      </c>
      <c r="B3368" s="195">
        <v>448801</v>
      </c>
      <c r="C3368" s="195">
        <v>0.95705431669999996</v>
      </c>
      <c r="D3368" s="195">
        <v>2</v>
      </c>
      <c r="E3368" s="195">
        <v>674</v>
      </c>
      <c r="F3368" s="195" t="s">
        <v>85</v>
      </c>
      <c r="G3368" s="195" t="s">
        <v>58</v>
      </c>
      <c r="H3368" s="195">
        <v>159</v>
      </c>
      <c r="I3368" s="36" t="str">
        <f t="shared" si="52"/>
        <v>Davis, Chris</v>
      </c>
    </row>
    <row r="3369" spans="1:9" x14ac:dyDescent="0.3">
      <c r="A3369" s="195">
        <v>3368</v>
      </c>
      <c r="B3369" s="195">
        <v>474892</v>
      </c>
      <c r="C3369" s="195">
        <v>0.94938233429999996</v>
      </c>
      <c r="D3369" s="195">
        <v>3</v>
      </c>
      <c r="E3369" s="195">
        <v>674</v>
      </c>
      <c r="F3369" s="195" t="s">
        <v>59</v>
      </c>
      <c r="G3369" s="195" t="s">
        <v>58</v>
      </c>
      <c r="H3369" s="195">
        <v>113</v>
      </c>
      <c r="I3369" s="36" t="str">
        <f t="shared" si="52"/>
        <v>Carter, Chris</v>
      </c>
    </row>
    <row r="3370" spans="1:9" x14ac:dyDescent="0.3">
      <c r="A3370" s="195">
        <v>3369</v>
      </c>
      <c r="B3370" s="195">
        <v>656941</v>
      </c>
      <c r="C3370" s="195">
        <v>0.9240410939</v>
      </c>
      <c r="D3370" s="195">
        <v>4</v>
      </c>
      <c r="E3370" s="195">
        <v>674</v>
      </c>
      <c r="F3370" s="195" t="s">
        <v>4081</v>
      </c>
      <c r="G3370" s="195" t="s">
        <v>29</v>
      </c>
      <c r="H3370" s="195">
        <v>616</v>
      </c>
      <c r="I3370" s="36" t="str">
        <f t="shared" si="52"/>
        <v>Schwarber, Kyle</v>
      </c>
    </row>
    <row r="3371" spans="1:9" x14ac:dyDescent="0.3">
      <c r="A3371" s="195">
        <v>3370</v>
      </c>
      <c r="B3371" s="195">
        <v>446263</v>
      </c>
      <c r="C3371" s="195">
        <v>0.91776340919999999</v>
      </c>
      <c r="D3371" s="195">
        <v>5</v>
      </c>
      <c r="E3371" s="195">
        <v>674</v>
      </c>
      <c r="F3371" s="195" t="s">
        <v>94</v>
      </c>
      <c r="G3371" s="195" t="s">
        <v>93</v>
      </c>
      <c r="H3371" s="195">
        <v>188</v>
      </c>
      <c r="I3371" s="36" t="str">
        <f t="shared" si="52"/>
        <v>Duda, Lucas</v>
      </c>
    </row>
    <row r="3372" spans="1:9" x14ac:dyDescent="0.3">
      <c r="A3372" s="195">
        <v>3371</v>
      </c>
      <c r="B3372" s="195">
        <v>489365</v>
      </c>
      <c r="C3372" s="195">
        <v>1</v>
      </c>
      <c r="D3372" s="195">
        <v>1</v>
      </c>
      <c r="E3372" s="195">
        <v>675</v>
      </c>
      <c r="F3372" s="195" t="s">
        <v>484</v>
      </c>
      <c r="G3372" s="195" t="s">
        <v>129</v>
      </c>
      <c r="H3372" s="195">
        <v>675</v>
      </c>
      <c r="I3372" s="36" t="str">
        <f t="shared" si="52"/>
        <v>Thole, Josh</v>
      </c>
    </row>
    <row r="3373" spans="1:9" x14ac:dyDescent="0.3">
      <c r="A3373" s="195">
        <v>3372</v>
      </c>
      <c r="B3373" s="195">
        <v>518700</v>
      </c>
      <c r="C3373" s="195">
        <v>0.93912926569999999</v>
      </c>
      <c r="D3373" s="195">
        <v>2</v>
      </c>
      <c r="E3373" s="195">
        <v>675</v>
      </c>
      <c r="F3373" s="195" t="s">
        <v>323</v>
      </c>
      <c r="G3373" s="195" t="s">
        <v>47</v>
      </c>
      <c r="H3373" s="195">
        <v>231</v>
      </c>
      <c r="I3373" s="36" t="str">
        <f t="shared" si="52"/>
        <v>Fryer, Eric</v>
      </c>
    </row>
    <row r="3374" spans="1:9" x14ac:dyDescent="0.3">
      <c r="A3374" s="195">
        <v>3373</v>
      </c>
      <c r="B3374" s="195">
        <v>446192</v>
      </c>
      <c r="C3374" s="195">
        <v>0.91768643630000002</v>
      </c>
      <c r="D3374" s="195">
        <v>3</v>
      </c>
      <c r="E3374" s="195">
        <v>675</v>
      </c>
      <c r="F3374" s="195" t="s">
        <v>176</v>
      </c>
      <c r="G3374" s="195" t="s">
        <v>148</v>
      </c>
      <c r="H3374" s="195">
        <v>440</v>
      </c>
      <c r="I3374" s="36" t="str">
        <f t="shared" si="52"/>
        <v>Moore, Adam</v>
      </c>
    </row>
    <row r="3375" spans="1:9" x14ac:dyDescent="0.3">
      <c r="A3375" s="195">
        <v>3374</v>
      </c>
      <c r="B3375" s="195">
        <v>457574</v>
      </c>
      <c r="C3375" s="195">
        <v>0.91391522790000002</v>
      </c>
      <c r="D3375" s="195">
        <v>4</v>
      </c>
      <c r="E3375" s="195">
        <v>675</v>
      </c>
      <c r="F3375" s="195" t="s">
        <v>453</v>
      </c>
      <c r="G3375" s="195" t="s">
        <v>42</v>
      </c>
      <c r="H3375" s="195">
        <v>484</v>
      </c>
      <c r="I3375" s="36" t="str">
        <f t="shared" si="52"/>
        <v>Pacheco, Jordan</v>
      </c>
    </row>
    <row r="3376" spans="1:9" x14ac:dyDescent="0.3">
      <c r="A3376" s="195">
        <v>3375</v>
      </c>
      <c r="B3376" s="195">
        <v>456124</v>
      </c>
      <c r="C3376" s="195">
        <v>0.91097710529999998</v>
      </c>
      <c r="D3376" s="195">
        <v>5</v>
      </c>
      <c r="E3376" s="195">
        <v>675</v>
      </c>
      <c r="F3376" s="195" t="s">
        <v>404</v>
      </c>
      <c r="G3376" s="195" t="s">
        <v>403</v>
      </c>
      <c r="H3376" s="195">
        <v>366</v>
      </c>
      <c r="I3376" s="36" t="str">
        <f t="shared" si="52"/>
        <v>Kratz, Erik</v>
      </c>
    </row>
    <row r="3377" spans="1:9" x14ac:dyDescent="0.3">
      <c r="A3377" s="195">
        <v>3376</v>
      </c>
      <c r="B3377" s="195">
        <v>572204</v>
      </c>
      <c r="C3377" s="195">
        <v>1</v>
      </c>
      <c r="D3377" s="195">
        <v>1</v>
      </c>
      <c r="E3377" s="195">
        <v>676</v>
      </c>
      <c r="F3377" s="195" t="s">
        <v>919</v>
      </c>
      <c r="G3377" s="195" t="s">
        <v>4099</v>
      </c>
      <c r="H3377" s="195">
        <v>676</v>
      </c>
      <c r="I3377" s="36" t="str">
        <f t="shared" si="52"/>
        <v>Thompson, Trayce</v>
      </c>
    </row>
    <row r="3378" spans="1:9" x14ac:dyDescent="0.3">
      <c r="A3378" s="195">
        <v>3377</v>
      </c>
      <c r="B3378" s="195">
        <v>596847</v>
      </c>
      <c r="C3378" s="195">
        <v>0.86308434320000005</v>
      </c>
      <c r="D3378" s="195">
        <v>2</v>
      </c>
      <c r="E3378" s="195">
        <v>676</v>
      </c>
      <c r="F3378" s="195" t="s">
        <v>4637</v>
      </c>
      <c r="G3378" s="195" t="s">
        <v>4638</v>
      </c>
      <c r="H3378" s="195">
        <v>128</v>
      </c>
      <c r="I3378" s="36" t="str">
        <f t="shared" si="52"/>
        <v>Choi, Ji-Man</v>
      </c>
    </row>
    <row r="3379" spans="1:9" x14ac:dyDescent="0.3">
      <c r="A3379" s="195">
        <v>3378</v>
      </c>
      <c r="B3379" s="195">
        <v>656669</v>
      </c>
      <c r="C3379" s="195">
        <v>0.81169890580000004</v>
      </c>
      <c r="D3379" s="195">
        <v>3</v>
      </c>
      <c r="E3379" s="195">
        <v>676</v>
      </c>
      <c r="F3379" s="195" t="s">
        <v>6404</v>
      </c>
      <c r="G3379" s="195" t="s">
        <v>42</v>
      </c>
      <c r="H3379" s="195">
        <v>392</v>
      </c>
      <c r="I3379" s="36" t="str">
        <f t="shared" si="52"/>
        <v>Luplow, Jordan</v>
      </c>
    </row>
    <row r="3380" spans="1:9" x14ac:dyDescent="0.3">
      <c r="A3380" s="195">
        <v>3379</v>
      </c>
      <c r="B3380" s="195">
        <v>572114</v>
      </c>
      <c r="C3380" s="195">
        <v>0.80565587819999995</v>
      </c>
      <c r="D3380" s="195">
        <v>4</v>
      </c>
      <c r="E3380" s="195">
        <v>676</v>
      </c>
      <c r="F3380" s="195" t="s">
        <v>5096</v>
      </c>
      <c r="G3380" s="195" t="s">
        <v>38</v>
      </c>
      <c r="H3380" s="195">
        <v>614</v>
      </c>
      <c r="I3380" s="36" t="str">
        <f t="shared" si="52"/>
        <v>Schimpf, Ryan</v>
      </c>
    </row>
    <row r="3381" spans="1:9" x14ac:dyDescent="0.3">
      <c r="A3381" s="195">
        <v>3380</v>
      </c>
      <c r="B3381" s="195">
        <v>571437</v>
      </c>
      <c r="C3381" s="195">
        <v>0.80240922859999997</v>
      </c>
      <c r="D3381" s="195">
        <v>5</v>
      </c>
      <c r="E3381" s="195">
        <v>676</v>
      </c>
      <c r="F3381" s="195" t="s">
        <v>2959</v>
      </c>
      <c r="G3381" s="195" t="s">
        <v>80</v>
      </c>
      <c r="H3381" s="195">
        <v>19</v>
      </c>
      <c r="I3381" s="36" t="str">
        <f t="shared" si="52"/>
        <v>Altherr, Aaron</v>
      </c>
    </row>
    <row r="3382" spans="1:9" x14ac:dyDescent="0.3">
      <c r="A3382" s="195">
        <v>3381</v>
      </c>
      <c r="B3382" s="195">
        <v>605508</v>
      </c>
      <c r="C3382" s="195">
        <v>1</v>
      </c>
      <c r="D3382" s="195">
        <v>1</v>
      </c>
      <c r="E3382" s="195">
        <v>677</v>
      </c>
      <c r="F3382" s="195" t="s">
        <v>4594</v>
      </c>
      <c r="G3382" s="195" t="s">
        <v>24</v>
      </c>
      <c r="H3382" s="195">
        <v>677</v>
      </c>
      <c r="I3382" s="36" t="str">
        <f t="shared" si="52"/>
        <v>Tilson, Charlie</v>
      </c>
    </row>
    <row r="3383" spans="1:9" x14ac:dyDescent="0.3">
      <c r="A3383" s="195">
        <v>3382</v>
      </c>
      <c r="B3383" s="195">
        <v>605439</v>
      </c>
      <c r="C3383" s="195">
        <v>0.90682992579999999</v>
      </c>
      <c r="D3383" s="195">
        <v>2</v>
      </c>
      <c r="E3383" s="195">
        <v>677</v>
      </c>
      <c r="F3383" s="195" t="s">
        <v>146</v>
      </c>
      <c r="G3383" s="195" t="s">
        <v>34</v>
      </c>
      <c r="H3383" s="195">
        <v>551</v>
      </c>
      <c r="I3383" s="36" t="str">
        <f t="shared" si="52"/>
        <v>Reed, Michael</v>
      </c>
    </row>
    <row r="3384" spans="1:9" x14ac:dyDescent="0.3">
      <c r="A3384" s="195">
        <v>3383</v>
      </c>
      <c r="B3384" s="195">
        <v>592863</v>
      </c>
      <c r="C3384" s="195">
        <v>0.80452482560000005</v>
      </c>
      <c r="D3384" s="195">
        <v>3</v>
      </c>
      <c r="E3384" s="195">
        <v>677</v>
      </c>
      <c r="F3384" s="195" t="s">
        <v>2085</v>
      </c>
      <c r="G3384" s="195" t="s">
        <v>4125</v>
      </c>
      <c r="H3384" s="195">
        <v>732</v>
      </c>
      <c r="I3384" s="36" t="str">
        <f t="shared" si="52"/>
        <v>Williams, Mason</v>
      </c>
    </row>
    <row r="3385" spans="1:9" x14ac:dyDescent="0.3">
      <c r="A3385" s="195">
        <v>3384</v>
      </c>
      <c r="B3385" s="195">
        <v>621311</v>
      </c>
      <c r="C3385" s="195">
        <v>0.79945443869999999</v>
      </c>
      <c r="D3385" s="195">
        <v>4</v>
      </c>
      <c r="E3385" s="195">
        <v>677</v>
      </c>
      <c r="F3385" s="195" t="s">
        <v>4598</v>
      </c>
      <c r="G3385" s="195" t="s">
        <v>88</v>
      </c>
      <c r="H3385" s="195">
        <v>157</v>
      </c>
      <c r="I3385" s="36" t="str">
        <f t="shared" si="52"/>
        <v>Dahl, David</v>
      </c>
    </row>
    <row r="3386" spans="1:9" x14ac:dyDescent="0.3">
      <c r="A3386" s="195">
        <v>3385</v>
      </c>
      <c r="B3386" s="195">
        <v>592835</v>
      </c>
      <c r="C3386" s="195">
        <v>0.78264132050000002</v>
      </c>
      <c r="D3386" s="195">
        <v>5</v>
      </c>
      <c r="E3386" s="195">
        <v>677</v>
      </c>
      <c r="F3386" s="195" t="s">
        <v>4122</v>
      </c>
      <c r="G3386" s="195" t="s">
        <v>29</v>
      </c>
      <c r="H3386" s="195">
        <v>717</v>
      </c>
      <c r="I3386" s="36" t="str">
        <f t="shared" si="52"/>
        <v>Waldrop, Kyle</v>
      </c>
    </row>
    <row r="3387" spans="1:9" x14ac:dyDescent="0.3">
      <c r="A3387" s="195">
        <v>3386</v>
      </c>
      <c r="B3387" s="195">
        <v>592808</v>
      </c>
      <c r="C3387" s="195">
        <v>1</v>
      </c>
      <c r="D3387" s="195">
        <v>1</v>
      </c>
      <c r="E3387" s="195">
        <v>678</v>
      </c>
      <c r="F3387" s="195" t="s">
        <v>4838</v>
      </c>
      <c r="G3387" s="195" t="s">
        <v>40</v>
      </c>
      <c r="H3387" s="195">
        <v>678</v>
      </c>
      <c r="I3387" s="36" t="str">
        <f t="shared" si="52"/>
        <v>Toles, Andrew</v>
      </c>
    </row>
    <row r="3388" spans="1:9" x14ac:dyDescent="0.3">
      <c r="A3388" s="195">
        <v>3387</v>
      </c>
      <c r="B3388" s="195">
        <v>546991</v>
      </c>
      <c r="C3388" s="195">
        <v>0.81150985819999999</v>
      </c>
      <c r="D3388" s="195">
        <v>2</v>
      </c>
      <c r="E3388" s="195">
        <v>678</v>
      </c>
      <c r="F3388" s="195" t="s">
        <v>4589</v>
      </c>
      <c r="G3388" s="195" t="s">
        <v>405</v>
      </c>
      <c r="H3388" s="195">
        <v>17</v>
      </c>
      <c r="I3388" s="36" t="str">
        <f t="shared" si="52"/>
        <v>Almora, Albert</v>
      </c>
    </row>
    <row r="3389" spans="1:9" x14ac:dyDescent="0.3">
      <c r="A3389" s="195">
        <v>3388</v>
      </c>
      <c r="B3389" s="195">
        <v>608385</v>
      </c>
      <c r="C3389" s="195">
        <v>0.7814244199</v>
      </c>
      <c r="D3389" s="195">
        <v>3</v>
      </c>
      <c r="E3389" s="195">
        <v>678</v>
      </c>
      <c r="F3389" s="195" t="s">
        <v>6280</v>
      </c>
      <c r="G3389" s="195" t="s">
        <v>2052</v>
      </c>
      <c r="H3389" s="195">
        <v>736</v>
      </c>
      <c r="I3389" s="36" t="str">
        <f t="shared" si="52"/>
        <v>Winker, Jesse</v>
      </c>
    </row>
    <row r="3390" spans="1:9" x14ac:dyDescent="0.3">
      <c r="A3390" s="195">
        <v>3389</v>
      </c>
      <c r="B3390" s="195">
        <v>571745</v>
      </c>
      <c r="C3390" s="195">
        <v>0.78131178450000005</v>
      </c>
      <c r="D3390" s="195">
        <v>4</v>
      </c>
      <c r="E3390" s="195">
        <v>678</v>
      </c>
      <c r="F3390" s="195" t="s">
        <v>4789</v>
      </c>
      <c r="G3390" s="195" t="s">
        <v>158</v>
      </c>
      <c r="H3390" s="195">
        <v>285</v>
      </c>
      <c r="I3390" s="36" t="str">
        <f t="shared" si="52"/>
        <v>Haniger, Mitch</v>
      </c>
    </row>
    <row r="3391" spans="1:9" x14ac:dyDescent="0.3">
      <c r="A3391" s="195">
        <v>3390</v>
      </c>
      <c r="B3391" s="195">
        <v>605131</v>
      </c>
      <c r="C3391" s="195">
        <v>0.73305487899999999</v>
      </c>
      <c r="D3391" s="195">
        <v>5</v>
      </c>
      <c r="E3391" s="195">
        <v>678</v>
      </c>
      <c r="F3391" s="195" t="s">
        <v>864</v>
      </c>
      <c r="G3391" s="195" t="s">
        <v>141</v>
      </c>
      <c r="H3391" s="195">
        <v>43</v>
      </c>
      <c r="I3391" s="36" t="str">
        <f t="shared" si="52"/>
        <v>Barnes, Austin</v>
      </c>
    </row>
    <row r="3392" spans="1:9" x14ac:dyDescent="0.3">
      <c r="A3392" s="195">
        <v>3391</v>
      </c>
      <c r="B3392" s="195">
        <v>630111</v>
      </c>
      <c r="C3392" s="195">
        <v>1</v>
      </c>
      <c r="D3392" s="195">
        <v>1</v>
      </c>
      <c r="E3392" s="195">
        <v>679</v>
      </c>
      <c r="F3392" s="195" t="s">
        <v>2980</v>
      </c>
      <c r="G3392" s="195" t="s">
        <v>4101</v>
      </c>
      <c r="H3392" s="195">
        <v>679</v>
      </c>
      <c r="I3392" s="36" t="str">
        <f t="shared" si="52"/>
        <v>Tomas, Yasmany</v>
      </c>
    </row>
    <row r="3393" spans="1:9" x14ac:dyDescent="0.3">
      <c r="A3393" s="195">
        <v>3392</v>
      </c>
      <c r="B3393" s="195">
        <v>571431</v>
      </c>
      <c r="C3393" s="195">
        <v>0.92304440619999994</v>
      </c>
      <c r="D3393" s="195">
        <v>2</v>
      </c>
      <c r="E3393" s="195">
        <v>679</v>
      </c>
      <c r="F3393" s="195" t="s">
        <v>504</v>
      </c>
      <c r="G3393" s="195" t="s">
        <v>14</v>
      </c>
      <c r="H3393" s="195">
        <v>5</v>
      </c>
      <c r="I3393" s="36" t="str">
        <f t="shared" si="52"/>
        <v>Adams, Matt</v>
      </c>
    </row>
    <row r="3394" spans="1:9" x14ac:dyDescent="0.3">
      <c r="A3394" s="195">
        <v>3393</v>
      </c>
      <c r="B3394" s="195">
        <v>542583</v>
      </c>
      <c r="C3394" s="195">
        <v>0.89676502520000001</v>
      </c>
      <c r="D3394" s="195">
        <v>3</v>
      </c>
      <c r="E3394" s="195">
        <v>679</v>
      </c>
      <c r="F3394" s="195" t="s">
        <v>2962</v>
      </c>
      <c r="G3394" s="195" t="s">
        <v>103</v>
      </c>
      <c r="H3394" s="195">
        <v>8</v>
      </c>
      <c r="I3394" s="36" t="str">
        <f t="shared" si="52"/>
        <v>Aguilar, Jesus</v>
      </c>
    </row>
    <row r="3395" spans="1:9" x14ac:dyDescent="0.3">
      <c r="A3395" s="195">
        <v>3394</v>
      </c>
      <c r="B3395" s="195">
        <v>572816</v>
      </c>
      <c r="C3395" s="195">
        <v>0.89180425429999999</v>
      </c>
      <c r="D3395" s="195">
        <v>4</v>
      </c>
      <c r="E3395" s="195">
        <v>679</v>
      </c>
      <c r="F3395" s="195" t="s">
        <v>91</v>
      </c>
      <c r="G3395" s="195" t="s">
        <v>131</v>
      </c>
      <c r="H3395" s="195">
        <v>178</v>
      </c>
      <c r="I3395" s="36" t="str">
        <f t="shared" ref="I3395:I3458" si="53">F3395&amp;", "&amp;G3395</f>
        <v>Dickerson, Corey</v>
      </c>
    </row>
    <row r="3396" spans="1:9" x14ac:dyDescent="0.3">
      <c r="A3396" s="195">
        <v>3395</v>
      </c>
      <c r="B3396" s="195">
        <v>543068</v>
      </c>
      <c r="C3396" s="195">
        <v>0.88253405100000004</v>
      </c>
      <c r="D3396" s="195">
        <v>5</v>
      </c>
      <c r="E3396" s="195">
        <v>679</v>
      </c>
      <c r="F3396" s="195" t="s">
        <v>2998</v>
      </c>
      <c r="G3396" s="195" t="s">
        <v>2003</v>
      </c>
      <c r="H3396" s="195">
        <v>151</v>
      </c>
      <c r="I3396" s="36" t="str">
        <f t="shared" si="53"/>
        <v>Cron, C.J.</v>
      </c>
    </row>
    <row r="3397" spans="1:9" x14ac:dyDescent="0.3">
      <c r="A3397" s="195">
        <v>3396</v>
      </c>
      <c r="B3397" s="195">
        <v>605509</v>
      </c>
      <c r="C3397" s="195">
        <v>1</v>
      </c>
      <c r="D3397" s="195">
        <v>1</v>
      </c>
      <c r="E3397" s="195">
        <v>680</v>
      </c>
      <c r="F3397" s="195" t="s">
        <v>4103</v>
      </c>
      <c r="G3397" s="195" t="s">
        <v>4104</v>
      </c>
      <c r="H3397" s="195">
        <v>680</v>
      </c>
      <c r="I3397" s="36" t="str">
        <f t="shared" si="53"/>
        <v>Tomlinson, Kelby</v>
      </c>
    </row>
    <row r="3398" spans="1:9" x14ac:dyDescent="0.3">
      <c r="A3398" s="195">
        <v>3397</v>
      </c>
      <c r="B3398" s="195">
        <v>594694</v>
      </c>
      <c r="C3398" s="195">
        <v>0.94655975830000005</v>
      </c>
      <c r="D3398" s="195">
        <v>2</v>
      </c>
      <c r="E3398" s="195">
        <v>680</v>
      </c>
      <c r="F3398" s="195" t="s">
        <v>3942</v>
      </c>
      <c r="G3398" s="195" t="s">
        <v>2235</v>
      </c>
      <c r="H3398" s="195">
        <v>181</v>
      </c>
      <c r="I3398" s="36" t="str">
        <f t="shared" si="53"/>
        <v>Difo, Wilmer</v>
      </c>
    </row>
    <row r="3399" spans="1:9" x14ac:dyDescent="0.3">
      <c r="A3399" s="195">
        <v>3398</v>
      </c>
      <c r="B3399" s="195">
        <v>621563</v>
      </c>
      <c r="C3399" s="195">
        <v>0.91432406779999997</v>
      </c>
      <c r="D3399" s="195">
        <v>3</v>
      </c>
      <c r="E3399" s="195">
        <v>680</v>
      </c>
      <c r="F3399" s="195" t="s">
        <v>4630</v>
      </c>
      <c r="G3399" s="195" t="s">
        <v>115</v>
      </c>
      <c r="H3399" s="195">
        <v>727</v>
      </c>
      <c r="I3399" s="36" t="str">
        <f t="shared" si="53"/>
        <v>Wendle, Joey</v>
      </c>
    </row>
    <row r="3400" spans="1:9" x14ac:dyDescent="0.3">
      <c r="A3400" s="195">
        <v>3399</v>
      </c>
      <c r="B3400" s="195">
        <v>593495</v>
      </c>
      <c r="C3400" s="195">
        <v>0.90846477029999995</v>
      </c>
      <c r="D3400" s="195">
        <v>4</v>
      </c>
      <c r="E3400" s="195">
        <v>680</v>
      </c>
      <c r="F3400" s="195" t="s">
        <v>252</v>
      </c>
      <c r="G3400" s="195" t="s">
        <v>182</v>
      </c>
      <c r="H3400" s="195">
        <v>117</v>
      </c>
      <c r="I3400" s="36" t="str">
        <f t="shared" si="53"/>
        <v>Castro, Daniel</v>
      </c>
    </row>
    <row r="3401" spans="1:9" x14ac:dyDescent="0.3">
      <c r="A3401" s="195">
        <v>3400</v>
      </c>
      <c r="B3401" s="195">
        <v>622110</v>
      </c>
      <c r="C3401" s="195">
        <v>0.86298512009999995</v>
      </c>
      <c r="D3401" s="195">
        <v>5</v>
      </c>
      <c r="E3401" s="195">
        <v>680</v>
      </c>
      <c r="F3401" s="195" t="s">
        <v>2165</v>
      </c>
      <c r="G3401" s="195" t="s">
        <v>14</v>
      </c>
      <c r="H3401" s="195">
        <v>190</v>
      </c>
      <c r="I3401" s="36" t="str">
        <f t="shared" si="53"/>
        <v>Duffy, Matt</v>
      </c>
    </row>
    <row r="3402" spans="1:9" x14ac:dyDescent="0.3">
      <c r="A3402" s="195">
        <v>3401</v>
      </c>
      <c r="B3402" s="195">
        <v>620443</v>
      </c>
      <c r="C3402" s="195">
        <v>1</v>
      </c>
      <c r="D3402" s="195">
        <v>1</v>
      </c>
      <c r="E3402" s="195">
        <v>681</v>
      </c>
      <c r="F3402" s="195" t="s">
        <v>6484</v>
      </c>
      <c r="G3402" s="195" t="s">
        <v>95</v>
      </c>
      <c r="H3402" s="195">
        <v>681</v>
      </c>
      <c r="I3402" s="36" t="str">
        <f t="shared" si="53"/>
        <v>Torrens, Luis</v>
      </c>
    </row>
    <row r="3403" spans="1:9" x14ac:dyDescent="0.3">
      <c r="A3403" s="195">
        <v>3402</v>
      </c>
      <c r="B3403" s="195">
        <v>657077</v>
      </c>
      <c r="C3403" s="195">
        <v>0.83437509840000001</v>
      </c>
      <c r="D3403" s="195">
        <v>2</v>
      </c>
      <c r="E3403" s="195">
        <v>681</v>
      </c>
      <c r="F3403" s="195" t="s">
        <v>6414</v>
      </c>
      <c r="G3403" s="195" t="s">
        <v>122</v>
      </c>
      <c r="H3403" s="195">
        <v>708</v>
      </c>
      <c r="I3403" s="36" t="str">
        <f t="shared" si="53"/>
        <v>Verdugo, Alex</v>
      </c>
    </row>
    <row r="3404" spans="1:9" x14ac:dyDescent="0.3">
      <c r="A3404" s="195">
        <v>3403</v>
      </c>
      <c r="B3404" s="195">
        <v>621002</v>
      </c>
      <c r="C3404" s="195">
        <v>0.83141110370000004</v>
      </c>
      <c r="D3404" s="195">
        <v>3</v>
      </c>
      <c r="E3404" s="195">
        <v>681</v>
      </c>
      <c r="F3404" s="195" t="s">
        <v>2039</v>
      </c>
      <c r="G3404" s="195" t="s">
        <v>182</v>
      </c>
      <c r="H3404" s="195">
        <v>569</v>
      </c>
      <c r="I3404" s="36" t="str">
        <f t="shared" si="53"/>
        <v>Robertson, Daniel</v>
      </c>
    </row>
    <row r="3405" spans="1:9" x14ac:dyDescent="0.3">
      <c r="A3405" s="195">
        <v>3404</v>
      </c>
      <c r="B3405" s="195">
        <v>660162</v>
      </c>
      <c r="C3405" s="195">
        <v>0.8214708543</v>
      </c>
      <c r="D3405" s="195">
        <v>4</v>
      </c>
      <c r="E3405" s="195">
        <v>681</v>
      </c>
      <c r="F3405" s="195" t="s">
        <v>4631</v>
      </c>
      <c r="G3405" s="195" t="s">
        <v>4632</v>
      </c>
      <c r="H3405" s="195">
        <v>436</v>
      </c>
      <c r="I3405" s="36" t="str">
        <f t="shared" si="53"/>
        <v>Moncada, Yoan</v>
      </c>
    </row>
    <row r="3406" spans="1:9" x14ac:dyDescent="0.3">
      <c r="A3406" s="195">
        <v>3405</v>
      </c>
      <c r="B3406" s="195">
        <v>664057</v>
      </c>
      <c r="C3406" s="195">
        <v>0.80957166780000001</v>
      </c>
      <c r="D3406" s="195">
        <v>5</v>
      </c>
      <c r="E3406" s="195">
        <v>681</v>
      </c>
      <c r="F3406" s="195" t="s">
        <v>6430</v>
      </c>
      <c r="G3406" s="195" t="s">
        <v>40</v>
      </c>
      <c r="H3406" s="195">
        <v>654</v>
      </c>
      <c r="I3406" s="36" t="str">
        <f t="shared" si="53"/>
        <v>Stevenson, Andrew</v>
      </c>
    </row>
    <row r="3407" spans="1:9" x14ac:dyDescent="0.3">
      <c r="A3407" s="195">
        <v>3406</v>
      </c>
      <c r="B3407" s="195">
        <v>593527</v>
      </c>
      <c r="C3407" s="195">
        <v>1</v>
      </c>
      <c r="D3407" s="195">
        <v>1</v>
      </c>
      <c r="E3407" s="195">
        <v>682</v>
      </c>
      <c r="F3407" s="195" t="s">
        <v>229</v>
      </c>
      <c r="G3407" s="195" t="s">
        <v>285</v>
      </c>
      <c r="H3407" s="195">
        <v>682</v>
      </c>
      <c r="I3407" s="36" t="str">
        <f t="shared" si="53"/>
        <v>Torres, Ramon</v>
      </c>
    </row>
    <row r="3408" spans="1:9" x14ac:dyDescent="0.3">
      <c r="A3408" s="195">
        <v>3407</v>
      </c>
      <c r="B3408" s="195">
        <v>608701</v>
      </c>
      <c r="C3408" s="195">
        <v>0.94849626980000001</v>
      </c>
      <c r="D3408" s="195">
        <v>2</v>
      </c>
      <c r="E3408" s="195">
        <v>682</v>
      </c>
      <c r="F3408" s="195" t="s">
        <v>4064</v>
      </c>
      <c r="G3408" s="195" t="s">
        <v>486</v>
      </c>
      <c r="H3408" s="195">
        <v>552</v>
      </c>
      <c r="I3408" s="36" t="str">
        <f t="shared" si="53"/>
        <v>Refsnyder, Rob</v>
      </c>
    </row>
    <row r="3409" spans="1:9" x14ac:dyDescent="0.3">
      <c r="A3409" s="195">
        <v>3408</v>
      </c>
      <c r="B3409" s="195">
        <v>571788</v>
      </c>
      <c r="C3409" s="195">
        <v>0.94174717910000005</v>
      </c>
      <c r="D3409" s="195">
        <v>3</v>
      </c>
      <c r="E3409" s="195">
        <v>682</v>
      </c>
      <c r="F3409" s="195" t="s">
        <v>892</v>
      </c>
      <c r="G3409" s="195" t="s">
        <v>893</v>
      </c>
      <c r="H3409" s="195">
        <v>316</v>
      </c>
      <c r="I3409" s="36" t="str">
        <f t="shared" si="53"/>
        <v>Holt, Brock</v>
      </c>
    </row>
    <row r="3410" spans="1:9" x14ac:dyDescent="0.3">
      <c r="A3410" s="195">
        <v>3409</v>
      </c>
      <c r="B3410" s="195">
        <v>553988</v>
      </c>
      <c r="C3410" s="195">
        <v>0.94015759809999999</v>
      </c>
      <c r="D3410" s="195">
        <v>4</v>
      </c>
      <c r="E3410" s="195">
        <v>682</v>
      </c>
      <c r="F3410" s="195" t="s">
        <v>897</v>
      </c>
      <c r="G3410" s="195" t="s">
        <v>4010</v>
      </c>
      <c r="H3410" s="195">
        <v>393</v>
      </c>
      <c r="I3410" s="36" t="str">
        <f t="shared" si="53"/>
        <v>Machado, Dixon</v>
      </c>
    </row>
    <row r="3411" spans="1:9" x14ac:dyDescent="0.3">
      <c r="A3411" s="195">
        <v>3410</v>
      </c>
      <c r="B3411" s="195">
        <v>545121</v>
      </c>
      <c r="C3411" s="195">
        <v>0.93618821419999998</v>
      </c>
      <c r="D3411" s="195">
        <v>5</v>
      </c>
      <c r="E3411" s="195">
        <v>682</v>
      </c>
      <c r="F3411" s="195" t="s">
        <v>2011</v>
      </c>
      <c r="G3411" s="195" t="s">
        <v>6549</v>
      </c>
      <c r="H3411" s="195">
        <v>704</v>
      </c>
      <c r="I3411" s="36" t="str">
        <f t="shared" si="53"/>
        <v>Vargas, Ildemaro</v>
      </c>
    </row>
    <row r="3412" spans="1:9" x14ac:dyDescent="0.3">
      <c r="A3412" s="195">
        <v>3411</v>
      </c>
      <c r="B3412" s="195">
        <v>591720</v>
      </c>
      <c r="C3412" s="195">
        <v>1</v>
      </c>
      <c r="D3412" s="195">
        <v>1</v>
      </c>
      <c r="E3412" s="195">
        <v>683</v>
      </c>
      <c r="F3412" s="195" t="s">
        <v>4106</v>
      </c>
      <c r="G3412" s="195" t="s">
        <v>1925</v>
      </c>
      <c r="H3412" s="195">
        <v>683</v>
      </c>
      <c r="I3412" s="36" t="str">
        <f t="shared" si="53"/>
        <v>Torreyes, Ronald</v>
      </c>
    </row>
    <row r="3413" spans="1:9" x14ac:dyDescent="0.3">
      <c r="A3413" s="195">
        <v>3412</v>
      </c>
      <c r="B3413" s="195">
        <v>543939</v>
      </c>
      <c r="C3413" s="195">
        <v>0.93662886570000004</v>
      </c>
      <c r="D3413" s="195">
        <v>2</v>
      </c>
      <c r="E3413" s="195">
        <v>683</v>
      </c>
      <c r="F3413" s="195" t="s">
        <v>2518</v>
      </c>
      <c r="G3413" s="195" t="s">
        <v>2519</v>
      </c>
      <c r="H3413" s="195">
        <v>738</v>
      </c>
      <c r="I3413" s="36" t="str">
        <f t="shared" si="53"/>
        <v>Wong, Kolten</v>
      </c>
    </row>
    <row r="3414" spans="1:9" x14ac:dyDescent="0.3">
      <c r="A3414" s="195">
        <v>3413</v>
      </c>
      <c r="B3414" s="195">
        <v>624428</v>
      </c>
      <c r="C3414" s="195">
        <v>0.93087424110000005</v>
      </c>
      <c r="D3414" s="195">
        <v>3</v>
      </c>
      <c r="E3414" s="195">
        <v>683</v>
      </c>
      <c r="F3414" s="195" t="s">
        <v>111</v>
      </c>
      <c r="G3414" s="195" t="s">
        <v>148</v>
      </c>
      <c r="H3414" s="195">
        <v>224</v>
      </c>
      <c r="I3414" s="36" t="str">
        <f t="shared" si="53"/>
        <v>Frazier, Adam</v>
      </c>
    </row>
    <row r="3415" spans="1:9" x14ac:dyDescent="0.3">
      <c r="A3415" s="195">
        <v>3414</v>
      </c>
      <c r="B3415" s="195">
        <v>606466</v>
      </c>
      <c r="C3415" s="195">
        <v>0.93068270799999997</v>
      </c>
      <c r="D3415" s="195">
        <v>4</v>
      </c>
      <c r="E3415" s="195">
        <v>683</v>
      </c>
      <c r="F3415" s="195" t="s">
        <v>461</v>
      </c>
      <c r="G3415" s="195" t="s">
        <v>4025</v>
      </c>
      <c r="H3415" s="195">
        <v>406</v>
      </c>
      <c r="I3415" s="36" t="str">
        <f t="shared" si="53"/>
        <v>Marte, Ketel</v>
      </c>
    </row>
    <row r="3416" spans="1:9" x14ac:dyDescent="0.3">
      <c r="A3416" s="195">
        <v>3415</v>
      </c>
      <c r="B3416" s="195">
        <v>500743</v>
      </c>
      <c r="C3416" s="195">
        <v>0.92913749339999996</v>
      </c>
      <c r="D3416" s="195">
        <v>5</v>
      </c>
      <c r="E3416" s="195">
        <v>683</v>
      </c>
      <c r="F3416" s="195" t="s">
        <v>2971</v>
      </c>
      <c r="G3416" s="195" t="s">
        <v>258</v>
      </c>
      <c r="H3416" s="195">
        <v>577</v>
      </c>
      <c r="I3416" s="36" t="str">
        <f t="shared" si="53"/>
        <v>Rojas, Miguel</v>
      </c>
    </row>
    <row r="3417" spans="1:9" x14ac:dyDescent="0.3">
      <c r="A3417" s="195">
        <v>3416</v>
      </c>
      <c r="B3417" s="195">
        <v>581527</v>
      </c>
      <c r="C3417" s="195">
        <v>1</v>
      </c>
      <c r="D3417" s="195">
        <v>1</v>
      </c>
      <c r="E3417" s="195">
        <v>684</v>
      </c>
      <c r="F3417" s="195" t="s">
        <v>128</v>
      </c>
      <c r="G3417" s="195" t="s">
        <v>4109</v>
      </c>
      <c r="H3417" s="195">
        <v>684</v>
      </c>
      <c r="I3417" s="36" t="str">
        <f t="shared" si="53"/>
        <v>Travis, Devon</v>
      </c>
    </row>
    <row r="3418" spans="1:9" x14ac:dyDescent="0.3">
      <c r="A3418" s="195">
        <v>3417</v>
      </c>
      <c r="B3418" s="195">
        <v>622666</v>
      </c>
      <c r="C3418" s="195">
        <v>0.88465177080000001</v>
      </c>
      <c r="D3418" s="195">
        <v>2</v>
      </c>
      <c r="E3418" s="195">
        <v>684</v>
      </c>
      <c r="F3418" s="195" t="s">
        <v>6503</v>
      </c>
      <c r="G3418" s="195" t="s">
        <v>6504</v>
      </c>
      <c r="H3418" s="195">
        <v>104</v>
      </c>
      <c r="I3418" s="36" t="str">
        <f t="shared" si="53"/>
        <v>Camargo, Johan</v>
      </c>
    </row>
    <row r="3419" spans="1:9" x14ac:dyDescent="0.3">
      <c r="A3419" s="195">
        <v>3418</v>
      </c>
      <c r="B3419" s="195">
        <v>578428</v>
      </c>
      <c r="C3419" s="195">
        <v>0.86620940960000004</v>
      </c>
      <c r="D3419" s="195">
        <v>3</v>
      </c>
      <c r="E3419" s="195">
        <v>684</v>
      </c>
      <c r="F3419" s="195" t="s">
        <v>956</v>
      </c>
      <c r="G3419" s="195" t="s">
        <v>15</v>
      </c>
      <c r="H3419" s="195">
        <v>328</v>
      </c>
      <c r="I3419" s="36" t="str">
        <f t="shared" si="53"/>
        <v>Iglesias, Jose</v>
      </c>
    </row>
    <row r="3420" spans="1:9" x14ac:dyDescent="0.3">
      <c r="A3420" s="195">
        <v>3419</v>
      </c>
      <c r="B3420" s="195">
        <v>649557</v>
      </c>
      <c r="C3420" s="195">
        <v>0.83098549970000002</v>
      </c>
      <c r="D3420" s="195">
        <v>4</v>
      </c>
      <c r="E3420" s="195">
        <v>684</v>
      </c>
      <c r="F3420" s="195" t="s">
        <v>90</v>
      </c>
      <c r="G3420" s="195" t="s">
        <v>4585</v>
      </c>
      <c r="H3420" s="195">
        <v>174</v>
      </c>
      <c r="I3420" s="36" t="str">
        <f t="shared" si="53"/>
        <v>Diaz, Aledmys</v>
      </c>
    </row>
    <row r="3421" spans="1:9" x14ac:dyDescent="0.3">
      <c r="A3421" s="195">
        <v>3420</v>
      </c>
      <c r="B3421" s="195">
        <v>514913</v>
      </c>
      <c r="C3421" s="195">
        <v>0.82579556190000003</v>
      </c>
      <c r="D3421" s="195">
        <v>5</v>
      </c>
      <c r="E3421" s="195">
        <v>684</v>
      </c>
      <c r="F3421" s="195" t="s">
        <v>300</v>
      </c>
      <c r="G3421" s="195" t="s">
        <v>328</v>
      </c>
      <c r="H3421" s="195">
        <v>672</v>
      </c>
      <c r="I3421" s="36" t="str">
        <f t="shared" si="53"/>
        <v>Tejada, Ruben</v>
      </c>
    </row>
    <row r="3422" spans="1:9" x14ac:dyDescent="0.3">
      <c r="A3422" s="195">
        <v>3421</v>
      </c>
      <c r="B3422" s="195">
        <v>607752</v>
      </c>
      <c r="C3422" s="195">
        <v>1</v>
      </c>
      <c r="D3422" s="195">
        <v>1</v>
      </c>
      <c r="E3422" s="195">
        <v>685</v>
      </c>
      <c r="F3422" s="195" t="s">
        <v>128</v>
      </c>
      <c r="G3422" s="195" t="s">
        <v>112</v>
      </c>
      <c r="H3422" s="195">
        <v>685</v>
      </c>
      <c r="I3422" s="36" t="str">
        <f t="shared" si="53"/>
        <v>Travis, Sam</v>
      </c>
    </row>
    <row r="3423" spans="1:9" x14ac:dyDescent="0.3">
      <c r="A3423" s="195">
        <v>3422</v>
      </c>
      <c r="B3423" s="195">
        <v>609280</v>
      </c>
      <c r="C3423" s="195">
        <v>0.81907124450000002</v>
      </c>
      <c r="D3423" s="195">
        <v>2</v>
      </c>
      <c r="E3423" s="195">
        <v>685</v>
      </c>
      <c r="F3423" s="195" t="s">
        <v>6688</v>
      </c>
      <c r="G3423" s="195" t="s">
        <v>258</v>
      </c>
      <c r="H3423" s="195">
        <v>28</v>
      </c>
      <c r="I3423" s="36" t="str">
        <f t="shared" si="53"/>
        <v>Andujar, Miguel</v>
      </c>
    </row>
    <row r="3424" spans="1:9" x14ac:dyDescent="0.3">
      <c r="A3424" s="195">
        <v>3423</v>
      </c>
      <c r="B3424" s="195">
        <v>596105</v>
      </c>
      <c r="C3424" s="195">
        <v>0.7553834666</v>
      </c>
      <c r="D3424" s="195">
        <v>3</v>
      </c>
      <c r="E3424" s="195">
        <v>685</v>
      </c>
      <c r="F3424" s="195" t="s">
        <v>216</v>
      </c>
      <c r="G3424" s="195" t="s">
        <v>6614</v>
      </c>
      <c r="H3424" s="195">
        <v>633</v>
      </c>
      <c r="I3424" s="36" t="str">
        <f t="shared" si="53"/>
        <v>Smith, Dwight</v>
      </c>
    </row>
    <row r="3425" spans="1:9" x14ac:dyDescent="0.3">
      <c r="A3425" s="195">
        <v>3424</v>
      </c>
      <c r="B3425" s="195">
        <v>605119</v>
      </c>
      <c r="C3425" s="195">
        <v>0.74751097519999998</v>
      </c>
      <c r="D3425" s="195">
        <v>4</v>
      </c>
      <c r="E3425" s="195">
        <v>685</v>
      </c>
      <c r="F3425" s="195" t="s">
        <v>13</v>
      </c>
      <c r="G3425" s="195" t="s">
        <v>30</v>
      </c>
      <c r="H3425" s="195">
        <v>24</v>
      </c>
      <c r="I3425" s="36" t="str">
        <f t="shared" si="53"/>
        <v>Anderson, Brian</v>
      </c>
    </row>
    <row r="3426" spans="1:9" x14ac:dyDescent="0.3">
      <c r="A3426" s="195">
        <v>3425</v>
      </c>
      <c r="B3426" s="195">
        <v>623993</v>
      </c>
      <c r="C3426" s="195">
        <v>0.73600949930000004</v>
      </c>
      <c r="D3426" s="195">
        <v>5</v>
      </c>
      <c r="E3426" s="195">
        <v>685</v>
      </c>
      <c r="F3426" s="195" t="s">
        <v>6632</v>
      </c>
      <c r="G3426" s="195" t="s">
        <v>339</v>
      </c>
      <c r="H3426" s="195">
        <v>609</v>
      </c>
      <c r="I3426" s="36" t="str">
        <f t="shared" si="53"/>
        <v>Santander, Anthony</v>
      </c>
    </row>
    <row r="3427" spans="1:9" x14ac:dyDescent="0.3">
      <c r="A3427" s="195">
        <v>3426</v>
      </c>
      <c r="B3427" s="195">
        <v>545361</v>
      </c>
      <c r="C3427" s="195">
        <v>1</v>
      </c>
      <c r="D3427" s="195">
        <v>1</v>
      </c>
      <c r="E3427" s="195">
        <v>686</v>
      </c>
      <c r="F3427" s="195" t="s">
        <v>231</v>
      </c>
      <c r="G3427" s="195" t="s">
        <v>221</v>
      </c>
      <c r="H3427" s="195">
        <v>686</v>
      </c>
      <c r="I3427" s="36" t="str">
        <f t="shared" si="53"/>
        <v>Trout, Mike</v>
      </c>
    </row>
    <row r="3428" spans="1:9" x14ac:dyDescent="0.3">
      <c r="A3428" s="195">
        <v>3427</v>
      </c>
      <c r="B3428" s="195">
        <v>547180</v>
      </c>
      <c r="C3428" s="195">
        <v>0.95474677200000002</v>
      </c>
      <c r="D3428" s="195">
        <v>2</v>
      </c>
      <c r="E3428" s="195">
        <v>686</v>
      </c>
      <c r="F3428" s="195" t="s">
        <v>888</v>
      </c>
      <c r="G3428" s="195" t="s">
        <v>889</v>
      </c>
      <c r="H3428" s="195">
        <v>290</v>
      </c>
      <c r="I3428" s="36" t="str">
        <f t="shared" si="53"/>
        <v>Harper, Bryce</v>
      </c>
    </row>
    <row r="3429" spans="1:9" x14ac:dyDescent="0.3">
      <c r="A3429" s="195">
        <v>3428</v>
      </c>
      <c r="B3429" s="195">
        <v>502671</v>
      </c>
      <c r="C3429" s="195">
        <v>0.90191087579999996</v>
      </c>
      <c r="D3429" s="195">
        <v>3</v>
      </c>
      <c r="E3429" s="195">
        <v>686</v>
      </c>
      <c r="F3429" s="195" t="s">
        <v>515</v>
      </c>
      <c r="G3429" s="195" t="s">
        <v>277</v>
      </c>
      <c r="H3429" s="195">
        <v>255</v>
      </c>
      <c r="I3429" s="36" t="str">
        <f t="shared" si="53"/>
        <v>Goldschmidt, Paul</v>
      </c>
    </row>
    <row r="3430" spans="1:9" x14ac:dyDescent="0.3">
      <c r="A3430" s="195">
        <v>3429</v>
      </c>
      <c r="B3430" s="195">
        <v>624577</v>
      </c>
      <c r="C3430" s="195">
        <v>0.89802763119999995</v>
      </c>
      <c r="D3430" s="195">
        <v>4</v>
      </c>
      <c r="E3430" s="195">
        <v>686</v>
      </c>
      <c r="F3430" s="195" t="s">
        <v>2503</v>
      </c>
      <c r="G3430" s="195" t="s">
        <v>2636</v>
      </c>
      <c r="H3430" s="195">
        <v>537</v>
      </c>
      <c r="I3430" s="36" t="str">
        <f t="shared" si="53"/>
        <v>Puig, Yasiel</v>
      </c>
    </row>
    <row r="3431" spans="1:9" x14ac:dyDescent="0.3">
      <c r="A3431" s="195">
        <v>3430</v>
      </c>
      <c r="B3431" s="195">
        <v>592178</v>
      </c>
      <c r="C3431" s="195">
        <v>0.87952252669999997</v>
      </c>
      <c r="D3431" s="195">
        <v>5</v>
      </c>
      <c r="E3431" s="195">
        <v>686</v>
      </c>
      <c r="F3431" s="195" t="s">
        <v>3891</v>
      </c>
      <c r="G3431" s="195" t="s">
        <v>1758</v>
      </c>
      <c r="H3431" s="195">
        <v>87</v>
      </c>
      <c r="I3431" s="36" t="str">
        <f t="shared" si="53"/>
        <v>Bryant, Kris</v>
      </c>
    </row>
    <row r="3432" spans="1:9" x14ac:dyDescent="0.3">
      <c r="A3432" s="195">
        <v>3431</v>
      </c>
      <c r="B3432" s="195">
        <v>444432</v>
      </c>
      <c r="C3432" s="195">
        <v>1</v>
      </c>
      <c r="D3432" s="195">
        <v>1</v>
      </c>
      <c r="E3432" s="195">
        <v>687</v>
      </c>
      <c r="F3432" s="195" t="s">
        <v>502</v>
      </c>
      <c r="G3432" s="195" t="s">
        <v>155</v>
      </c>
      <c r="H3432" s="195">
        <v>687</v>
      </c>
      <c r="I3432" s="36" t="str">
        <f t="shared" si="53"/>
        <v>Trumbo, Mark</v>
      </c>
    </row>
    <row r="3433" spans="1:9" x14ac:dyDescent="0.3">
      <c r="A3433" s="195">
        <v>3432</v>
      </c>
      <c r="B3433" s="195">
        <v>501981</v>
      </c>
      <c r="C3433" s="195">
        <v>0.95060190219999996</v>
      </c>
      <c r="D3433" s="195">
        <v>2</v>
      </c>
      <c r="E3433" s="195">
        <v>687</v>
      </c>
      <c r="F3433" s="195" t="s">
        <v>85</v>
      </c>
      <c r="G3433" s="195" t="s">
        <v>2644</v>
      </c>
      <c r="H3433" s="195">
        <v>162</v>
      </c>
      <c r="I3433" s="36" t="str">
        <f t="shared" si="53"/>
        <v>Davis, Khris</v>
      </c>
    </row>
    <row r="3434" spans="1:9" x14ac:dyDescent="0.3">
      <c r="A3434" s="195">
        <v>3433</v>
      </c>
      <c r="B3434" s="195">
        <v>475253</v>
      </c>
      <c r="C3434" s="195">
        <v>0.94804901009999998</v>
      </c>
      <c r="D3434" s="195">
        <v>3</v>
      </c>
      <c r="E3434" s="195">
        <v>687</v>
      </c>
      <c r="F3434" s="195" t="s">
        <v>287</v>
      </c>
      <c r="G3434" s="195" t="s">
        <v>63</v>
      </c>
      <c r="H3434" s="195">
        <v>638</v>
      </c>
      <c r="I3434" s="36" t="str">
        <f t="shared" si="53"/>
        <v>Smoak, Justin</v>
      </c>
    </row>
    <row r="3435" spans="1:9" x14ac:dyDescent="0.3">
      <c r="A3435" s="195">
        <v>3434</v>
      </c>
      <c r="B3435" s="195">
        <v>475582</v>
      </c>
      <c r="C3435" s="195">
        <v>0.94662581680000002</v>
      </c>
      <c r="D3435" s="195">
        <v>4</v>
      </c>
      <c r="E3435" s="195">
        <v>687</v>
      </c>
      <c r="F3435" s="195" t="s">
        <v>355</v>
      </c>
      <c r="G3435" s="195" t="s">
        <v>38</v>
      </c>
      <c r="H3435" s="195">
        <v>747</v>
      </c>
      <c r="I3435" s="36" t="str">
        <f t="shared" si="53"/>
        <v>Zimmerman, Ryan</v>
      </c>
    </row>
    <row r="3436" spans="1:9" x14ac:dyDescent="0.3">
      <c r="A3436" s="195">
        <v>3435</v>
      </c>
      <c r="B3436" s="195">
        <v>519317</v>
      </c>
      <c r="C3436" s="195">
        <v>0.93336916709999995</v>
      </c>
      <c r="D3436" s="195">
        <v>5</v>
      </c>
      <c r="E3436" s="195">
        <v>687</v>
      </c>
      <c r="F3436" s="195" t="s">
        <v>222</v>
      </c>
      <c r="G3436" s="195" t="s">
        <v>7279</v>
      </c>
      <c r="H3436" s="195">
        <v>651</v>
      </c>
      <c r="I3436" s="36" t="str">
        <f t="shared" si="53"/>
        <v>Stanton, Giancarlo</v>
      </c>
    </row>
    <row r="3437" spans="1:9" x14ac:dyDescent="0.3">
      <c r="A3437" s="195">
        <v>3436</v>
      </c>
      <c r="B3437" s="195">
        <v>605512</v>
      </c>
      <c r="C3437" s="195">
        <v>1</v>
      </c>
      <c r="D3437" s="195">
        <v>1</v>
      </c>
      <c r="E3437" s="195">
        <v>688</v>
      </c>
      <c r="F3437" s="195" t="s">
        <v>2976</v>
      </c>
      <c r="G3437" s="195" t="s">
        <v>2596</v>
      </c>
      <c r="H3437" s="195">
        <v>688</v>
      </c>
      <c r="I3437" s="36" t="str">
        <f t="shared" si="53"/>
        <v>Tucker, Preston</v>
      </c>
    </row>
    <row r="3438" spans="1:9" x14ac:dyDescent="0.3">
      <c r="A3438" s="195">
        <v>3437</v>
      </c>
      <c r="B3438" s="195">
        <v>643603</v>
      </c>
      <c r="C3438" s="195">
        <v>0.91819662879999997</v>
      </c>
      <c r="D3438" s="195">
        <v>2</v>
      </c>
      <c r="E3438" s="195">
        <v>688</v>
      </c>
      <c r="F3438" s="195" t="s">
        <v>4787</v>
      </c>
      <c r="G3438" s="195" t="s">
        <v>67</v>
      </c>
      <c r="H3438" s="195">
        <v>729</v>
      </c>
      <c r="I3438" s="36" t="str">
        <f t="shared" si="53"/>
        <v>White, Tyler</v>
      </c>
    </row>
    <row r="3439" spans="1:9" x14ac:dyDescent="0.3">
      <c r="A3439" s="195">
        <v>3438</v>
      </c>
      <c r="B3439" s="195">
        <v>656305</v>
      </c>
      <c r="C3439" s="195">
        <v>0.89183479129999998</v>
      </c>
      <c r="D3439" s="195">
        <v>3</v>
      </c>
      <c r="E3439" s="195">
        <v>688</v>
      </c>
      <c r="F3439" s="195" t="s">
        <v>1895</v>
      </c>
      <c r="G3439" s="195" t="s">
        <v>14</v>
      </c>
      <c r="H3439" s="195">
        <v>125</v>
      </c>
      <c r="I3439" s="36" t="str">
        <f t="shared" si="53"/>
        <v>Chapman, Matt</v>
      </c>
    </row>
    <row r="3440" spans="1:9" x14ac:dyDescent="0.3">
      <c r="A3440" s="195">
        <v>3439</v>
      </c>
      <c r="B3440" s="195">
        <v>606192</v>
      </c>
      <c r="C3440" s="195">
        <v>0.88549982289999996</v>
      </c>
      <c r="D3440" s="195">
        <v>4</v>
      </c>
      <c r="E3440" s="195">
        <v>688</v>
      </c>
      <c r="F3440" s="195" t="s">
        <v>286</v>
      </c>
      <c r="G3440" s="195" t="s">
        <v>4786</v>
      </c>
      <c r="H3440" s="195">
        <v>305</v>
      </c>
      <c r="I3440" s="36" t="str">
        <f t="shared" si="53"/>
        <v>Hernandez, Teoscar</v>
      </c>
    </row>
    <row r="3441" spans="1:9" x14ac:dyDescent="0.3">
      <c r="A3441" s="195">
        <v>3440</v>
      </c>
      <c r="B3441" s="195">
        <v>572228</v>
      </c>
      <c r="C3441" s="195">
        <v>0.86403966649999997</v>
      </c>
      <c r="D3441" s="195">
        <v>5</v>
      </c>
      <c r="E3441" s="195">
        <v>688</v>
      </c>
      <c r="F3441" s="195" t="s">
        <v>6573</v>
      </c>
      <c r="G3441" s="195" t="s">
        <v>213</v>
      </c>
      <c r="H3441" s="195">
        <v>714</v>
      </c>
      <c r="I3441" s="36" t="str">
        <f t="shared" si="53"/>
        <v>Voit, Luke</v>
      </c>
    </row>
    <row r="3442" spans="1:9" x14ac:dyDescent="0.3">
      <c r="A3442" s="195">
        <v>3441</v>
      </c>
      <c r="B3442" s="195">
        <v>453064</v>
      </c>
      <c r="C3442" s="195">
        <v>1</v>
      </c>
      <c r="D3442" s="195">
        <v>1</v>
      </c>
      <c r="E3442" s="195">
        <v>689</v>
      </c>
      <c r="F3442" s="195" t="s">
        <v>303</v>
      </c>
      <c r="G3442" s="195" t="s">
        <v>256</v>
      </c>
      <c r="H3442" s="195">
        <v>689</v>
      </c>
      <c r="I3442" s="36" t="str">
        <f t="shared" si="53"/>
        <v>Tulowitzki, Troy</v>
      </c>
    </row>
    <row r="3443" spans="1:9" x14ac:dyDescent="0.3">
      <c r="A3443" s="195">
        <v>3442</v>
      </c>
      <c r="B3443" s="195">
        <v>435522</v>
      </c>
      <c r="C3443" s="195">
        <v>0.8652097581</v>
      </c>
      <c r="D3443" s="195">
        <v>2</v>
      </c>
      <c r="E3443" s="195">
        <v>689</v>
      </c>
      <c r="F3443" s="195" t="s">
        <v>496</v>
      </c>
      <c r="G3443" s="195" t="s">
        <v>495</v>
      </c>
      <c r="H3443" s="195">
        <v>719</v>
      </c>
      <c r="I3443" s="36" t="str">
        <f t="shared" si="53"/>
        <v>Walker, Neil</v>
      </c>
    </row>
    <row r="3444" spans="1:9" x14ac:dyDescent="0.3">
      <c r="A3444" s="195">
        <v>3443</v>
      </c>
      <c r="B3444" s="195">
        <v>429664</v>
      </c>
      <c r="C3444" s="195">
        <v>0.85483375770000003</v>
      </c>
      <c r="D3444" s="195">
        <v>3</v>
      </c>
      <c r="E3444" s="195">
        <v>689</v>
      </c>
      <c r="F3444" s="195" t="s">
        <v>462</v>
      </c>
      <c r="G3444" s="195" t="s">
        <v>204</v>
      </c>
      <c r="H3444" s="195">
        <v>108</v>
      </c>
      <c r="I3444" s="36" t="str">
        <f t="shared" si="53"/>
        <v>Cano, Robinson</v>
      </c>
    </row>
    <row r="3445" spans="1:9" x14ac:dyDescent="0.3">
      <c r="A3445" s="195">
        <v>3444</v>
      </c>
      <c r="B3445" s="195">
        <v>429666</v>
      </c>
      <c r="C3445" s="195">
        <v>0.85035682349999997</v>
      </c>
      <c r="D3445" s="195">
        <v>4</v>
      </c>
      <c r="E3445" s="195">
        <v>689</v>
      </c>
      <c r="F3445" s="195" t="s">
        <v>309</v>
      </c>
      <c r="G3445" s="195" t="s">
        <v>308</v>
      </c>
      <c r="H3445" s="195">
        <v>289</v>
      </c>
      <c r="I3445" s="36" t="str">
        <f t="shared" si="53"/>
        <v>Hardy, J.J.</v>
      </c>
    </row>
    <row r="3446" spans="1:9" x14ac:dyDescent="0.3">
      <c r="A3446" s="195">
        <v>3445</v>
      </c>
      <c r="B3446" s="195">
        <v>452678</v>
      </c>
      <c r="C3446" s="195">
        <v>0.81253253879999998</v>
      </c>
      <c r="D3446" s="195">
        <v>5</v>
      </c>
      <c r="E3446" s="195">
        <v>689</v>
      </c>
      <c r="F3446" s="195" t="s">
        <v>49</v>
      </c>
      <c r="G3446" s="195" t="s">
        <v>497</v>
      </c>
      <c r="H3446" s="195">
        <v>96</v>
      </c>
      <c r="I3446" s="36" t="str">
        <f t="shared" si="53"/>
        <v>Cabrera, Asdrubal</v>
      </c>
    </row>
    <row r="3447" spans="1:9" x14ac:dyDescent="0.3">
      <c r="A3447" s="195">
        <v>3446</v>
      </c>
      <c r="B3447" s="195">
        <v>457759</v>
      </c>
      <c r="C3447" s="195">
        <v>1</v>
      </c>
      <c r="D3447" s="195">
        <v>1</v>
      </c>
      <c r="E3447" s="195">
        <v>690</v>
      </c>
      <c r="F3447" s="195" t="s">
        <v>316</v>
      </c>
      <c r="G3447" s="195" t="s">
        <v>63</v>
      </c>
      <c r="H3447" s="195">
        <v>690</v>
      </c>
      <c r="I3447" s="36" t="str">
        <f t="shared" si="53"/>
        <v>Turner, Justin</v>
      </c>
    </row>
    <row r="3448" spans="1:9" x14ac:dyDescent="0.3">
      <c r="A3448" s="195">
        <v>3447</v>
      </c>
      <c r="B3448" s="195">
        <v>475174</v>
      </c>
      <c r="C3448" s="195">
        <v>0.88323289419999995</v>
      </c>
      <c r="D3448" s="195">
        <v>2</v>
      </c>
      <c r="E3448" s="195">
        <v>690</v>
      </c>
      <c r="F3448" s="195" t="s">
        <v>12</v>
      </c>
      <c r="G3448" s="195" t="s">
        <v>11</v>
      </c>
      <c r="H3448" s="195">
        <v>18</v>
      </c>
      <c r="I3448" s="36" t="str">
        <f t="shared" si="53"/>
        <v>Alonso, Yonder</v>
      </c>
    </row>
    <row r="3449" spans="1:9" x14ac:dyDescent="0.3">
      <c r="A3449" s="195">
        <v>3448</v>
      </c>
      <c r="B3449" s="195">
        <v>457705</v>
      </c>
      <c r="C3449" s="195">
        <v>0.86032506870000003</v>
      </c>
      <c r="D3449" s="195">
        <v>3</v>
      </c>
      <c r="E3449" s="195">
        <v>690</v>
      </c>
      <c r="F3449" s="195" t="s">
        <v>172</v>
      </c>
      <c r="G3449" s="195" t="s">
        <v>40</v>
      </c>
      <c r="H3449" s="195">
        <v>424</v>
      </c>
      <c r="I3449" s="36" t="str">
        <f t="shared" si="53"/>
        <v>McCutchen, Andrew</v>
      </c>
    </row>
    <row r="3450" spans="1:9" x14ac:dyDescent="0.3">
      <c r="A3450" s="195">
        <v>3449</v>
      </c>
      <c r="B3450" s="195">
        <v>518960</v>
      </c>
      <c r="C3450" s="195">
        <v>0.85404802260000001</v>
      </c>
      <c r="D3450" s="195">
        <v>4</v>
      </c>
      <c r="E3450" s="195">
        <v>690</v>
      </c>
      <c r="F3450" s="195" t="s">
        <v>441</v>
      </c>
      <c r="G3450" s="195" t="s">
        <v>234</v>
      </c>
      <c r="H3450" s="195">
        <v>391</v>
      </c>
      <c r="I3450" s="36" t="str">
        <f t="shared" si="53"/>
        <v>Lucroy, Jonathan</v>
      </c>
    </row>
    <row r="3451" spans="1:9" x14ac:dyDescent="0.3">
      <c r="A3451" s="195">
        <v>3450</v>
      </c>
      <c r="B3451" s="195">
        <v>457763</v>
      </c>
      <c r="C3451" s="195">
        <v>0.84689521570000004</v>
      </c>
      <c r="D3451" s="195">
        <v>5</v>
      </c>
      <c r="E3451" s="195">
        <v>690</v>
      </c>
      <c r="F3451" s="195" t="s">
        <v>525</v>
      </c>
      <c r="G3451" s="195" t="s">
        <v>524</v>
      </c>
      <c r="H3451" s="195">
        <v>531</v>
      </c>
      <c r="I3451" s="36" t="str">
        <f t="shared" si="53"/>
        <v>Posey, Buster</v>
      </c>
    </row>
    <row r="3452" spans="1:9" x14ac:dyDescent="0.3">
      <c r="A3452" s="195">
        <v>3451</v>
      </c>
      <c r="B3452" s="195">
        <v>642156</v>
      </c>
      <c r="C3452" s="195">
        <v>1</v>
      </c>
      <c r="D3452" s="195">
        <v>1</v>
      </c>
      <c r="E3452" s="195">
        <v>691</v>
      </c>
      <c r="F3452" s="195" t="s">
        <v>316</v>
      </c>
      <c r="G3452" s="195" t="s">
        <v>6488</v>
      </c>
      <c r="H3452" s="195">
        <v>691</v>
      </c>
      <c r="I3452" s="36" t="str">
        <f t="shared" si="53"/>
        <v>Turner, Stuart</v>
      </c>
    </row>
    <row r="3453" spans="1:9" x14ac:dyDescent="0.3">
      <c r="A3453" s="195">
        <v>3452</v>
      </c>
      <c r="B3453" s="195">
        <v>542233</v>
      </c>
      <c r="C3453" s="195">
        <v>0.86857640049999996</v>
      </c>
      <c r="D3453" s="195">
        <v>2</v>
      </c>
      <c r="E3453" s="195">
        <v>691</v>
      </c>
      <c r="F3453" s="195" t="s">
        <v>481</v>
      </c>
      <c r="G3453" s="195" t="s">
        <v>6665</v>
      </c>
      <c r="H3453" s="195">
        <v>506</v>
      </c>
      <c r="I3453" s="36" t="str">
        <f t="shared" si="53"/>
        <v>Perez, Audry</v>
      </c>
    </row>
    <row r="3454" spans="1:9" x14ac:dyDescent="0.3">
      <c r="A3454" s="195">
        <v>3453</v>
      </c>
      <c r="B3454" s="195">
        <v>547379</v>
      </c>
      <c r="C3454" s="195">
        <v>0.86857640049999996</v>
      </c>
      <c r="D3454" s="195">
        <v>3</v>
      </c>
      <c r="E3454" s="195">
        <v>691</v>
      </c>
      <c r="F3454" s="195" t="s">
        <v>481</v>
      </c>
      <c r="G3454" s="195" t="s">
        <v>2981</v>
      </c>
      <c r="H3454" s="195">
        <v>509</v>
      </c>
      <c r="I3454" s="36" t="str">
        <f t="shared" si="53"/>
        <v>Perez, Roberto</v>
      </c>
    </row>
    <row r="3455" spans="1:9" x14ac:dyDescent="0.3">
      <c r="A3455" s="195">
        <v>3454</v>
      </c>
      <c r="B3455" s="195">
        <v>543309</v>
      </c>
      <c r="C3455" s="195">
        <v>0.86612724379999995</v>
      </c>
      <c r="D3455" s="195">
        <v>4</v>
      </c>
      <c r="E3455" s="195">
        <v>691</v>
      </c>
      <c r="F3455" s="195" t="s">
        <v>6677</v>
      </c>
      <c r="G3455" s="195" t="s">
        <v>29</v>
      </c>
      <c r="H3455" s="195">
        <v>311</v>
      </c>
      <c r="I3455" s="36" t="str">
        <f t="shared" si="53"/>
        <v>Higashioka, Kyle</v>
      </c>
    </row>
    <row r="3456" spans="1:9" x14ac:dyDescent="0.3">
      <c r="A3456" s="195">
        <v>3455</v>
      </c>
      <c r="B3456" s="195">
        <v>572863</v>
      </c>
      <c r="C3456" s="195">
        <v>0.86069880139999999</v>
      </c>
      <c r="D3456" s="195">
        <v>5</v>
      </c>
      <c r="E3456" s="195">
        <v>691</v>
      </c>
      <c r="F3456" s="195" t="s">
        <v>3967</v>
      </c>
      <c r="G3456" s="195" t="s">
        <v>373</v>
      </c>
      <c r="H3456" s="195">
        <v>244</v>
      </c>
      <c r="I3456" s="36" t="str">
        <f t="shared" si="53"/>
        <v>Garneau, Dustin</v>
      </c>
    </row>
    <row r="3457" spans="1:9" x14ac:dyDescent="0.3">
      <c r="A3457" s="195">
        <v>3456</v>
      </c>
      <c r="B3457" s="195">
        <v>607208</v>
      </c>
      <c r="C3457" s="195">
        <v>1</v>
      </c>
      <c r="D3457" s="195">
        <v>1</v>
      </c>
      <c r="E3457" s="195">
        <v>692</v>
      </c>
      <c r="F3457" s="195" t="s">
        <v>316</v>
      </c>
      <c r="G3457" s="195" t="s">
        <v>4114</v>
      </c>
      <c r="H3457" s="195">
        <v>692</v>
      </c>
      <c r="I3457" s="36" t="str">
        <f t="shared" si="53"/>
        <v>Turner, Trea</v>
      </c>
    </row>
    <row r="3458" spans="1:9" x14ac:dyDescent="0.3">
      <c r="A3458" s="195">
        <v>3457</v>
      </c>
      <c r="B3458" s="195">
        <v>571740</v>
      </c>
      <c r="C3458" s="195">
        <v>0.88981736990000004</v>
      </c>
      <c r="D3458" s="195">
        <v>2</v>
      </c>
      <c r="E3458" s="195">
        <v>692</v>
      </c>
      <c r="F3458" s="195" t="s">
        <v>130</v>
      </c>
      <c r="G3458" s="195" t="s">
        <v>521</v>
      </c>
      <c r="H3458" s="195">
        <v>283</v>
      </c>
      <c r="I3458" s="36" t="str">
        <f t="shared" si="53"/>
        <v>Hamilton, Billy</v>
      </c>
    </row>
    <row r="3459" spans="1:9" x14ac:dyDescent="0.3">
      <c r="A3459" s="195">
        <v>3458</v>
      </c>
      <c r="B3459" s="195">
        <v>606299</v>
      </c>
      <c r="C3459" s="195">
        <v>0.8821991039</v>
      </c>
      <c r="D3459" s="195">
        <v>3</v>
      </c>
      <c r="E3459" s="195">
        <v>692</v>
      </c>
      <c r="F3459" s="195" t="s">
        <v>4047</v>
      </c>
      <c r="G3459" s="195" t="s">
        <v>15</v>
      </c>
      <c r="H3459" s="195">
        <v>505</v>
      </c>
      <c r="I3459" s="36" t="str">
        <f t="shared" ref="I3459:I3522" si="54">F3459&amp;", "&amp;G3459</f>
        <v>Peraza, Jose</v>
      </c>
    </row>
    <row r="3460" spans="1:9" x14ac:dyDescent="0.3">
      <c r="A3460" s="195">
        <v>3459</v>
      </c>
      <c r="B3460" s="195">
        <v>541650</v>
      </c>
      <c r="C3460" s="195">
        <v>0.87378967019999998</v>
      </c>
      <c r="D3460" s="195">
        <v>4</v>
      </c>
      <c r="E3460" s="195">
        <v>692</v>
      </c>
      <c r="F3460" s="195" t="s">
        <v>481</v>
      </c>
      <c r="G3460" s="195" t="s">
        <v>968</v>
      </c>
      <c r="H3460" s="195">
        <v>508</v>
      </c>
      <c r="I3460" s="36" t="str">
        <f t="shared" si="54"/>
        <v>Perez, Hernan</v>
      </c>
    </row>
    <row r="3461" spans="1:9" x14ac:dyDescent="0.3">
      <c r="A3461" s="195">
        <v>3460</v>
      </c>
      <c r="B3461" s="195">
        <v>543829</v>
      </c>
      <c r="C3461" s="195">
        <v>0.84001556929999999</v>
      </c>
      <c r="D3461" s="195">
        <v>5</v>
      </c>
      <c r="E3461" s="195">
        <v>692</v>
      </c>
      <c r="F3461" s="195" t="s">
        <v>123</v>
      </c>
      <c r="G3461" s="195" t="s">
        <v>474</v>
      </c>
      <c r="H3461" s="195">
        <v>266</v>
      </c>
      <c r="I3461" s="36" t="str">
        <f t="shared" si="54"/>
        <v>Gordon, Dee</v>
      </c>
    </row>
    <row r="3462" spans="1:9" x14ac:dyDescent="0.3">
      <c r="A3462" s="195">
        <v>3461</v>
      </c>
      <c r="B3462" s="195">
        <v>425834</v>
      </c>
      <c r="C3462" s="195">
        <v>1</v>
      </c>
      <c r="D3462" s="195">
        <v>1</v>
      </c>
      <c r="E3462" s="195">
        <v>693</v>
      </c>
      <c r="F3462" s="195" t="s">
        <v>233</v>
      </c>
      <c r="G3462" s="195" t="s">
        <v>232</v>
      </c>
      <c r="H3462" s="195">
        <v>693</v>
      </c>
      <c r="I3462" s="36" t="str">
        <f t="shared" si="54"/>
        <v>Upton, B.J.</v>
      </c>
    </row>
    <row r="3463" spans="1:9" x14ac:dyDescent="0.3">
      <c r="A3463" s="195">
        <v>3462</v>
      </c>
      <c r="B3463" s="195">
        <v>458913</v>
      </c>
      <c r="C3463" s="195">
        <v>0.9136772648</v>
      </c>
      <c r="D3463" s="195">
        <v>2</v>
      </c>
      <c r="E3463" s="195">
        <v>693</v>
      </c>
      <c r="F3463" s="195" t="s">
        <v>241</v>
      </c>
      <c r="G3463" s="195" t="s">
        <v>47</v>
      </c>
      <c r="H3463" s="195">
        <v>744</v>
      </c>
      <c r="I3463" s="36" t="str">
        <f t="shared" si="54"/>
        <v>Young, Eric</v>
      </c>
    </row>
    <row r="3464" spans="1:9" x14ac:dyDescent="0.3">
      <c r="A3464" s="195">
        <v>3463</v>
      </c>
      <c r="B3464" s="195">
        <v>547982</v>
      </c>
      <c r="C3464" s="195">
        <v>0.90191424310000001</v>
      </c>
      <c r="D3464" s="195">
        <v>3</v>
      </c>
      <c r="E3464" s="195">
        <v>693</v>
      </c>
      <c r="F3464" s="195" t="s">
        <v>159</v>
      </c>
      <c r="G3464" s="195" t="s">
        <v>964</v>
      </c>
      <c r="H3464" s="195">
        <v>408</v>
      </c>
      <c r="I3464" s="36" t="str">
        <f t="shared" si="54"/>
        <v>Martin, Leonys</v>
      </c>
    </row>
    <row r="3465" spans="1:9" x14ac:dyDescent="0.3">
      <c r="A3465" s="195">
        <v>3464</v>
      </c>
      <c r="B3465" s="195">
        <v>450641</v>
      </c>
      <c r="C3465" s="195">
        <v>0.88706120840000002</v>
      </c>
      <c r="D3465" s="195">
        <v>4</v>
      </c>
      <c r="E3465" s="195">
        <v>693</v>
      </c>
      <c r="F3465" s="195" t="s">
        <v>936</v>
      </c>
      <c r="G3465" s="195" t="s">
        <v>937</v>
      </c>
      <c r="H3465" s="195">
        <v>58</v>
      </c>
      <c r="I3465" s="36" t="str">
        <f t="shared" si="54"/>
        <v>Berry, Quintin</v>
      </c>
    </row>
    <row r="3466" spans="1:9" x14ac:dyDescent="0.3">
      <c r="A3466" s="195">
        <v>3465</v>
      </c>
      <c r="B3466" s="195">
        <v>453211</v>
      </c>
      <c r="C3466" s="195">
        <v>0.87695527959999997</v>
      </c>
      <c r="D3466" s="195">
        <v>5</v>
      </c>
      <c r="E3466" s="195">
        <v>693</v>
      </c>
      <c r="F3466" s="195" t="s">
        <v>224</v>
      </c>
      <c r="G3466" s="195" t="s">
        <v>223</v>
      </c>
      <c r="H3466" s="195">
        <v>657</v>
      </c>
      <c r="I3466" s="36" t="str">
        <f t="shared" si="54"/>
        <v>Stubbs, Drew</v>
      </c>
    </row>
    <row r="3467" spans="1:9" x14ac:dyDescent="0.3">
      <c r="A3467" s="195">
        <v>3466</v>
      </c>
      <c r="B3467" s="195">
        <v>457708</v>
      </c>
      <c r="C3467" s="195">
        <v>1</v>
      </c>
      <c r="D3467" s="195">
        <v>1</v>
      </c>
      <c r="E3467" s="195">
        <v>694</v>
      </c>
      <c r="F3467" s="195" t="s">
        <v>233</v>
      </c>
      <c r="G3467" s="195" t="s">
        <v>63</v>
      </c>
      <c r="H3467" s="195">
        <v>694</v>
      </c>
      <c r="I3467" s="36" t="str">
        <f t="shared" si="54"/>
        <v>Upton, Justin</v>
      </c>
    </row>
    <row r="3468" spans="1:9" x14ac:dyDescent="0.3">
      <c r="A3468" s="195">
        <v>3467</v>
      </c>
      <c r="B3468" s="195">
        <v>592669</v>
      </c>
      <c r="C3468" s="195">
        <v>0.93016574569999999</v>
      </c>
      <c r="D3468" s="195">
        <v>2</v>
      </c>
      <c r="E3468" s="195">
        <v>694</v>
      </c>
      <c r="F3468" s="195" t="s">
        <v>6348</v>
      </c>
      <c r="G3468" s="195" t="s">
        <v>140</v>
      </c>
      <c r="H3468" s="195">
        <v>557</v>
      </c>
      <c r="I3468" s="36" t="str">
        <f t="shared" si="54"/>
        <v>Renfroe, Hunter</v>
      </c>
    </row>
    <row r="3469" spans="1:9" x14ac:dyDescent="0.3">
      <c r="A3469" s="195">
        <v>3468</v>
      </c>
      <c r="B3469" s="195">
        <v>571830</v>
      </c>
      <c r="C3469" s="195">
        <v>0.92483153839999999</v>
      </c>
      <c r="D3469" s="195">
        <v>3</v>
      </c>
      <c r="E3469" s="195">
        <v>694</v>
      </c>
      <c r="F3469" s="195" t="s">
        <v>2489</v>
      </c>
      <c r="G3469" s="195" t="s">
        <v>1743</v>
      </c>
      <c r="H3469" s="195">
        <v>347</v>
      </c>
      <c r="I3469" s="36" t="str">
        <f t="shared" si="54"/>
        <v>Joseph, Tommy</v>
      </c>
    </row>
    <row r="3470" spans="1:9" x14ac:dyDescent="0.3">
      <c r="A3470" s="195">
        <v>3469</v>
      </c>
      <c r="B3470" s="195">
        <v>501981</v>
      </c>
      <c r="C3470" s="195">
        <v>0.91282015780000003</v>
      </c>
      <c r="D3470" s="195">
        <v>4</v>
      </c>
      <c r="E3470" s="195">
        <v>694</v>
      </c>
      <c r="F3470" s="195" t="s">
        <v>85</v>
      </c>
      <c r="G3470" s="195" t="s">
        <v>2644</v>
      </c>
      <c r="H3470" s="195">
        <v>162</v>
      </c>
      <c r="I3470" s="36" t="str">
        <f t="shared" si="54"/>
        <v>Davis, Khris</v>
      </c>
    </row>
    <row r="3471" spans="1:9" x14ac:dyDescent="0.3">
      <c r="A3471" s="195">
        <v>3470</v>
      </c>
      <c r="B3471" s="195">
        <v>519317</v>
      </c>
      <c r="C3471" s="195">
        <v>0.90909996010000005</v>
      </c>
      <c r="D3471" s="195">
        <v>5</v>
      </c>
      <c r="E3471" s="195">
        <v>694</v>
      </c>
      <c r="F3471" s="195" t="s">
        <v>222</v>
      </c>
      <c r="G3471" s="195" t="s">
        <v>7279</v>
      </c>
      <c r="H3471" s="195">
        <v>651</v>
      </c>
      <c r="I3471" s="36" t="str">
        <f t="shared" si="54"/>
        <v>Stanton, Giancarlo</v>
      </c>
    </row>
    <row r="3472" spans="1:9" x14ac:dyDescent="0.3">
      <c r="A3472" s="195">
        <v>3471</v>
      </c>
      <c r="B3472" s="195">
        <v>620446</v>
      </c>
      <c r="C3472" s="195">
        <v>1</v>
      </c>
      <c r="D3472" s="195">
        <v>1</v>
      </c>
      <c r="E3472" s="195">
        <v>695</v>
      </c>
      <c r="F3472" s="195" t="s">
        <v>4287</v>
      </c>
      <c r="G3472" s="195" t="s">
        <v>1744</v>
      </c>
      <c r="H3472" s="195">
        <v>695</v>
      </c>
      <c r="I3472" s="36" t="str">
        <f t="shared" si="54"/>
        <v>Urena, Richard</v>
      </c>
    </row>
    <row r="3473" spans="1:9" x14ac:dyDescent="0.3">
      <c r="A3473" s="195">
        <v>3472</v>
      </c>
      <c r="B3473" s="195">
        <v>592230</v>
      </c>
      <c r="C3473" s="195">
        <v>0.91180679730000003</v>
      </c>
      <c r="D3473" s="195">
        <v>2</v>
      </c>
      <c r="E3473" s="195">
        <v>695</v>
      </c>
      <c r="F3473" s="195" t="s">
        <v>3923</v>
      </c>
      <c r="G3473" s="195" t="s">
        <v>3924</v>
      </c>
      <c r="H3473" s="195">
        <v>144</v>
      </c>
      <c r="I3473" s="36" t="str">
        <f t="shared" si="54"/>
        <v>Cowart, Kaleb</v>
      </c>
    </row>
    <row r="3474" spans="1:9" x14ac:dyDescent="0.3">
      <c r="A3474" s="195">
        <v>3473</v>
      </c>
      <c r="B3474" s="195">
        <v>642180</v>
      </c>
      <c r="C3474" s="195">
        <v>0.8945173152</v>
      </c>
      <c r="D3474" s="195">
        <v>3</v>
      </c>
      <c r="E3474" s="195">
        <v>695</v>
      </c>
      <c r="F3474" s="195" t="s">
        <v>1704</v>
      </c>
      <c r="G3474" s="195" t="s">
        <v>67</v>
      </c>
      <c r="H3474" s="195">
        <v>716</v>
      </c>
      <c r="I3474" s="36" t="str">
        <f t="shared" si="54"/>
        <v>Wade, Tyler</v>
      </c>
    </row>
    <row r="3475" spans="1:9" x14ac:dyDescent="0.3">
      <c r="A3475" s="195">
        <v>3474</v>
      </c>
      <c r="B3475" s="195">
        <v>622497</v>
      </c>
      <c r="C3475" s="195">
        <v>0.88821623959999996</v>
      </c>
      <c r="D3475" s="195">
        <v>4</v>
      </c>
      <c r="E3475" s="195">
        <v>695</v>
      </c>
      <c r="F3475" s="195" t="s">
        <v>120</v>
      </c>
      <c r="G3475" s="195" t="s">
        <v>258</v>
      </c>
      <c r="H3475" s="195">
        <v>258</v>
      </c>
      <c r="I3475" s="36" t="str">
        <f t="shared" si="54"/>
        <v>Gomez, Miguel</v>
      </c>
    </row>
    <row r="3476" spans="1:9" x14ac:dyDescent="0.3">
      <c r="A3476" s="195">
        <v>3475</v>
      </c>
      <c r="B3476" s="195">
        <v>608325</v>
      </c>
      <c r="C3476" s="195">
        <v>0.85848931269999995</v>
      </c>
      <c r="D3476" s="195">
        <v>5</v>
      </c>
      <c r="E3476" s="195">
        <v>695</v>
      </c>
      <c r="F3476" s="195" t="s">
        <v>2995</v>
      </c>
      <c r="G3476" s="195" t="s">
        <v>2014</v>
      </c>
      <c r="H3476" s="195">
        <v>120</v>
      </c>
      <c r="I3476" s="36" t="str">
        <f t="shared" si="54"/>
        <v>Cecchini, Gavin</v>
      </c>
    </row>
    <row r="3477" spans="1:9" x14ac:dyDescent="0.3">
      <c r="A3477" s="195">
        <v>3476</v>
      </c>
      <c r="B3477" s="195">
        <v>346874</v>
      </c>
      <c r="C3477" s="195">
        <v>1</v>
      </c>
      <c r="D3477" s="195">
        <v>1</v>
      </c>
      <c r="E3477" s="195">
        <v>696</v>
      </c>
      <c r="F3477" s="195" t="s">
        <v>391</v>
      </c>
      <c r="G3477" s="195" t="s">
        <v>189</v>
      </c>
      <c r="H3477" s="195">
        <v>696</v>
      </c>
      <c r="I3477" s="36" t="str">
        <f t="shared" si="54"/>
        <v>Uribe, Juan</v>
      </c>
    </row>
    <row r="3478" spans="1:9" x14ac:dyDescent="0.3">
      <c r="A3478" s="195">
        <v>3477</v>
      </c>
      <c r="B3478" s="195">
        <v>407781</v>
      </c>
      <c r="C3478" s="195">
        <v>0.94076320560000004</v>
      </c>
      <c r="D3478" s="195">
        <v>2</v>
      </c>
      <c r="E3478" s="195">
        <v>696</v>
      </c>
      <c r="F3478" s="195" t="s">
        <v>46</v>
      </c>
      <c r="G3478" s="195" t="s">
        <v>45</v>
      </c>
      <c r="H3478" s="195">
        <v>95</v>
      </c>
      <c r="I3478" s="36" t="str">
        <f t="shared" si="54"/>
        <v>Byrd, Marlon</v>
      </c>
    </row>
    <row r="3479" spans="1:9" x14ac:dyDescent="0.3">
      <c r="A3479" s="195">
        <v>3478</v>
      </c>
      <c r="B3479" s="195">
        <v>121347</v>
      </c>
      <c r="C3479" s="195">
        <v>0.93054239709999997</v>
      </c>
      <c r="D3479" s="195">
        <v>3</v>
      </c>
      <c r="E3479" s="195">
        <v>696</v>
      </c>
      <c r="F3479" s="195" t="s">
        <v>267</v>
      </c>
      <c r="G3479" s="195" t="s">
        <v>122</v>
      </c>
      <c r="H3479" s="195">
        <v>574</v>
      </c>
      <c r="I3479" s="36" t="str">
        <f t="shared" si="54"/>
        <v>Rodriguez, Alex</v>
      </c>
    </row>
    <row r="3480" spans="1:9" x14ac:dyDescent="0.3">
      <c r="A3480" s="195">
        <v>3479</v>
      </c>
      <c r="B3480" s="195">
        <v>454560</v>
      </c>
      <c r="C3480" s="195">
        <v>0.92838517350000005</v>
      </c>
      <c r="D3480" s="195">
        <v>4</v>
      </c>
      <c r="E3480" s="195">
        <v>696</v>
      </c>
      <c r="F3480" s="195" t="s">
        <v>416</v>
      </c>
      <c r="G3480" s="195" t="s">
        <v>269</v>
      </c>
      <c r="H3480" s="195">
        <v>195</v>
      </c>
      <c r="I3480" s="36" t="str">
        <f t="shared" si="54"/>
        <v>Ellis, A.J.</v>
      </c>
    </row>
    <row r="3481" spans="1:9" x14ac:dyDescent="0.3">
      <c r="A3481" s="195">
        <v>3480</v>
      </c>
      <c r="B3481" s="195">
        <v>425900</v>
      </c>
      <c r="C3481" s="195">
        <v>0.9207759204</v>
      </c>
      <c r="D3481" s="195">
        <v>5</v>
      </c>
      <c r="E3481" s="195">
        <v>696</v>
      </c>
      <c r="F3481" s="195" t="s">
        <v>262</v>
      </c>
      <c r="G3481" s="195" t="s">
        <v>460</v>
      </c>
      <c r="H3481" s="195">
        <v>461</v>
      </c>
      <c r="I3481" s="36" t="str">
        <f t="shared" si="54"/>
        <v>Navarro, Dioner</v>
      </c>
    </row>
    <row r="3482" spans="1:9" x14ac:dyDescent="0.3">
      <c r="A3482" s="195">
        <v>3481</v>
      </c>
      <c r="B3482" s="195">
        <v>570482</v>
      </c>
      <c r="C3482" s="195">
        <v>1</v>
      </c>
      <c r="D3482" s="195">
        <v>1</v>
      </c>
      <c r="E3482" s="195">
        <v>697</v>
      </c>
      <c r="F3482" s="195" t="s">
        <v>4117</v>
      </c>
      <c r="G3482" s="195" t="s">
        <v>4118</v>
      </c>
      <c r="H3482" s="195">
        <v>697</v>
      </c>
      <c r="I3482" s="36" t="str">
        <f t="shared" si="54"/>
        <v>Urshela, Giovanny</v>
      </c>
    </row>
    <row r="3483" spans="1:9" x14ac:dyDescent="0.3">
      <c r="A3483" s="195">
        <v>3482</v>
      </c>
      <c r="B3483" s="195">
        <v>641319</v>
      </c>
      <c r="C3483" s="195">
        <v>0.86110382009999997</v>
      </c>
      <c r="D3483" s="195">
        <v>2</v>
      </c>
      <c r="E3483" s="195">
        <v>697</v>
      </c>
      <c r="F3483" s="195" t="s">
        <v>6541</v>
      </c>
      <c r="G3483" s="195" t="s">
        <v>20</v>
      </c>
      <c r="H3483" s="195">
        <v>35</v>
      </c>
      <c r="I3483" s="36" t="str">
        <f t="shared" si="54"/>
        <v>Asuaje, Carlos</v>
      </c>
    </row>
    <row r="3484" spans="1:9" x14ac:dyDescent="0.3">
      <c r="A3484" s="195">
        <v>3483</v>
      </c>
      <c r="B3484" s="195">
        <v>595375</v>
      </c>
      <c r="C3484" s="195">
        <v>0.82294598860000001</v>
      </c>
      <c r="D3484" s="195">
        <v>3</v>
      </c>
      <c r="E3484" s="195">
        <v>697</v>
      </c>
      <c r="F3484" s="195" t="s">
        <v>6314</v>
      </c>
      <c r="G3484" s="195" t="s">
        <v>6315</v>
      </c>
      <c r="H3484" s="195">
        <v>563</v>
      </c>
      <c r="I3484" s="36" t="str">
        <f t="shared" si="54"/>
        <v>Riddle, JT</v>
      </c>
    </row>
    <row r="3485" spans="1:9" x14ac:dyDescent="0.3">
      <c r="A3485" s="195">
        <v>3484</v>
      </c>
      <c r="B3485" s="195">
        <v>500743</v>
      </c>
      <c r="C3485" s="195">
        <v>0.79714779260000002</v>
      </c>
      <c r="D3485" s="195">
        <v>4</v>
      </c>
      <c r="E3485" s="195">
        <v>697</v>
      </c>
      <c r="F3485" s="195" t="s">
        <v>2971</v>
      </c>
      <c r="G3485" s="195" t="s">
        <v>258</v>
      </c>
      <c r="H3485" s="195">
        <v>577</v>
      </c>
      <c r="I3485" s="36" t="str">
        <f t="shared" si="54"/>
        <v>Rojas, Miguel</v>
      </c>
    </row>
    <row r="3486" spans="1:9" x14ac:dyDescent="0.3">
      <c r="A3486" s="195">
        <v>3485</v>
      </c>
      <c r="B3486" s="195">
        <v>514913</v>
      </c>
      <c r="C3486" s="195">
        <v>0.7938061783</v>
      </c>
      <c r="D3486" s="195">
        <v>5</v>
      </c>
      <c r="E3486" s="195">
        <v>697</v>
      </c>
      <c r="F3486" s="195" t="s">
        <v>300</v>
      </c>
      <c r="G3486" s="195" t="s">
        <v>328</v>
      </c>
      <c r="H3486" s="195">
        <v>672</v>
      </c>
      <c r="I3486" s="36" t="str">
        <f t="shared" si="54"/>
        <v>Tejada, Ruben</v>
      </c>
    </row>
    <row r="3487" spans="1:9" x14ac:dyDescent="0.3">
      <c r="A3487" s="195">
        <v>3486</v>
      </c>
      <c r="B3487" s="195">
        <v>400284</v>
      </c>
      <c r="C3487" s="195">
        <v>1</v>
      </c>
      <c r="D3487" s="195">
        <v>1</v>
      </c>
      <c r="E3487" s="195">
        <v>698</v>
      </c>
      <c r="F3487" s="195" t="s">
        <v>372</v>
      </c>
      <c r="G3487" s="195" t="s">
        <v>371</v>
      </c>
      <c r="H3487" s="195">
        <v>698</v>
      </c>
      <c r="I3487" s="36" t="str">
        <f t="shared" si="54"/>
        <v>Utley, Chase</v>
      </c>
    </row>
    <row r="3488" spans="1:9" x14ac:dyDescent="0.3">
      <c r="A3488" s="195">
        <v>3487</v>
      </c>
      <c r="B3488" s="195">
        <v>431094</v>
      </c>
      <c r="C3488" s="195">
        <v>0.94870265109999996</v>
      </c>
      <c r="D3488" s="195">
        <v>2</v>
      </c>
      <c r="E3488" s="195">
        <v>698</v>
      </c>
      <c r="F3488" s="195" t="s">
        <v>275</v>
      </c>
      <c r="G3488" s="195" t="s">
        <v>80</v>
      </c>
      <c r="H3488" s="195">
        <v>312</v>
      </c>
      <c r="I3488" s="36" t="str">
        <f t="shared" si="54"/>
        <v>Hill, Aaron</v>
      </c>
    </row>
    <row r="3489" spans="1:9" x14ac:dyDescent="0.3">
      <c r="A3489" s="195">
        <v>3488</v>
      </c>
      <c r="B3489" s="195">
        <v>276519</v>
      </c>
      <c r="C3489" s="195">
        <v>0.92064597479999999</v>
      </c>
      <c r="D3489" s="195">
        <v>3</v>
      </c>
      <c r="E3489" s="195">
        <v>698</v>
      </c>
      <c r="F3489" s="195" t="s">
        <v>370</v>
      </c>
      <c r="G3489" s="195" t="s">
        <v>369</v>
      </c>
      <c r="H3489" s="195">
        <v>578</v>
      </c>
      <c r="I3489" s="36" t="str">
        <f t="shared" si="54"/>
        <v>Rollins, Jimmy</v>
      </c>
    </row>
    <row r="3490" spans="1:9" x14ac:dyDescent="0.3">
      <c r="A3490" s="195">
        <v>3489</v>
      </c>
      <c r="B3490" s="195">
        <v>449107</v>
      </c>
      <c r="C3490" s="195">
        <v>0.86989422829999996</v>
      </c>
      <c r="D3490" s="195">
        <v>4</v>
      </c>
      <c r="E3490" s="195">
        <v>698</v>
      </c>
      <c r="F3490" s="195" t="s">
        <v>487</v>
      </c>
      <c r="G3490" s="195" t="s">
        <v>221</v>
      </c>
      <c r="H3490" s="195">
        <v>38</v>
      </c>
      <c r="I3490" s="36" t="str">
        <f t="shared" si="54"/>
        <v>Aviles, Mike</v>
      </c>
    </row>
    <row r="3491" spans="1:9" x14ac:dyDescent="0.3">
      <c r="A3491" s="195">
        <v>3490</v>
      </c>
      <c r="B3491" s="195">
        <v>434563</v>
      </c>
      <c r="C3491" s="195">
        <v>0.86984089959999999</v>
      </c>
      <c r="D3491" s="195">
        <v>5</v>
      </c>
      <c r="E3491" s="195">
        <v>698</v>
      </c>
      <c r="F3491" s="195" t="s">
        <v>329</v>
      </c>
      <c r="G3491" s="195" t="s">
        <v>20</v>
      </c>
      <c r="H3491" s="195">
        <v>591</v>
      </c>
      <c r="I3491" s="36" t="str">
        <f t="shared" si="54"/>
        <v>Ruiz, Carlos</v>
      </c>
    </row>
    <row r="3492" spans="1:9" x14ac:dyDescent="0.3">
      <c r="A3492" s="195">
        <v>3491</v>
      </c>
      <c r="B3492" s="195">
        <v>642162</v>
      </c>
      <c r="C3492" s="195">
        <v>1</v>
      </c>
      <c r="D3492" s="195">
        <v>1</v>
      </c>
      <c r="E3492" s="195">
        <v>699</v>
      </c>
      <c r="F3492" s="195" t="s">
        <v>513</v>
      </c>
      <c r="G3492" s="195" t="s">
        <v>336</v>
      </c>
      <c r="H3492" s="195">
        <v>699</v>
      </c>
      <c r="I3492" s="36" t="str">
        <f t="shared" si="54"/>
        <v>Valaika, Pat</v>
      </c>
    </row>
    <row r="3493" spans="1:9" x14ac:dyDescent="0.3">
      <c r="A3493" s="195">
        <v>3492</v>
      </c>
      <c r="B3493" s="195">
        <v>640461</v>
      </c>
      <c r="C3493" s="195">
        <v>0.9702573713</v>
      </c>
      <c r="D3493" s="195">
        <v>2</v>
      </c>
      <c r="E3493" s="195">
        <v>699</v>
      </c>
      <c r="F3493" s="195" t="s">
        <v>4504</v>
      </c>
      <c r="G3493" s="195" t="s">
        <v>139</v>
      </c>
      <c r="H3493" s="195">
        <v>522</v>
      </c>
      <c r="I3493" s="36" t="str">
        <f t="shared" si="54"/>
        <v>Pinder, Chad</v>
      </c>
    </row>
    <row r="3494" spans="1:9" x14ac:dyDescent="0.3">
      <c r="A3494" s="195">
        <v>3493</v>
      </c>
      <c r="B3494" s="195">
        <v>657557</v>
      </c>
      <c r="C3494" s="195">
        <v>0.89757892719999999</v>
      </c>
      <c r="D3494" s="195">
        <v>3</v>
      </c>
      <c r="E3494" s="195">
        <v>699</v>
      </c>
      <c r="F3494" s="195" t="s">
        <v>6285</v>
      </c>
      <c r="G3494" s="195" t="s">
        <v>277</v>
      </c>
      <c r="H3494" s="195">
        <v>167</v>
      </c>
      <c r="I3494" s="36" t="str">
        <f t="shared" si="54"/>
        <v>DeJong, Paul</v>
      </c>
    </row>
    <row r="3495" spans="1:9" x14ac:dyDescent="0.3">
      <c r="A3495" s="195">
        <v>3494</v>
      </c>
      <c r="B3495" s="195">
        <v>595879</v>
      </c>
      <c r="C3495" s="195">
        <v>0.7890937885</v>
      </c>
      <c r="D3495" s="195">
        <v>4</v>
      </c>
      <c r="E3495" s="195">
        <v>699</v>
      </c>
      <c r="F3495" s="195" t="s">
        <v>2973</v>
      </c>
      <c r="G3495" s="195" t="s">
        <v>1937</v>
      </c>
      <c r="H3495" s="195">
        <v>41</v>
      </c>
      <c r="I3495" s="36" t="str">
        <f t="shared" si="54"/>
        <v>Baez, Javier</v>
      </c>
    </row>
    <row r="3496" spans="1:9" x14ac:dyDescent="0.3">
      <c r="A3496" s="195">
        <v>3495</v>
      </c>
      <c r="B3496" s="195">
        <v>503556</v>
      </c>
      <c r="C3496" s="195">
        <v>0.74966468620000004</v>
      </c>
      <c r="D3496" s="195">
        <v>5</v>
      </c>
      <c r="E3496" s="195">
        <v>699</v>
      </c>
      <c r="F3496" s="195" t="s">
        <v>121</v>
      </c>
      <c r="G3496" s="195" t="s">
        <v>878</v>
      </c>
      <c r="H3496" s="195">
        <v>262</v>
      </c>
      <c r="I3496" s="36" t="str">
        <f t="shared" si="54"/>
        <v>Gonzalez, Marwin</v>
      </c>
    </row>
    <row r="3497" spans="1:9" x14ac:dyDescent="0.3">
      <c r="A3497" s="195">
        <v>3496</v>
      </c>
      <c r="B3497" s="195">
        <v>472528</v>
      </c>
      <c r="C3497" s="195">
        <v>1</v>
      </c>
      <c r="D3497" s="195">
        <v>1</v>
      </c>
      <c r="E3497" s="195">
        <v>700</v>
      </c>
      <c r="F3497" s="195" t="s">
        <v>402</v>
      </c>
      <c r="G3497" s="195" t="s">
        <v>95</v>
      </c>
      <c r="H3497" s="195">
        <v>700</v>
      </c>
      <c r="I3497" s="36" t="str">
        <f t="shared" si="54"/>
        <v>Valbuena, Luis</v>
      </c>
    </row>
    <row r="3498" spans="1:9" x14ac:dyDescent="0.3">
      <c r="A3498" s="195">
        <v>3497</v>
      </c>
      <c r="B3498" s="195">
        <v>455139</v>
      </c>
      <c r="C3498" s="195">
        <v>0.97711732019999997</v>
      </c>
      <c r="D3498" s="195">
        <v>2</v>
      </c>
      <c r="E3498" s="195">
        <v>700</v>
      </c>
      <c r="F3498" s="195" t="s">
        <v>456</v>
      </c>
      <c r="G3498" s="195" t="s">
        <v>204</v>
      </c>
      <c r="H3498" s="195">
        <v>126</v>
      </c>
      <c r="I3498" s="36" t="str">
        <f t="shared" si="54"/>
        <v>Chirinos, Robinson</v>
      </c>
    </row>
    <row r="3499" spans="1:9" x14ac:dyDescent="0.3">
      <c r="A3499" s="195">
        <v>3498</v>
      </c>
      <c r="B3499" s="195">
        <v>448801</v>
      </c>
      <c r="C3499" s="195">
        <v>0.94008716469999998</v>
      </c>
      <c r="D3499" s="195">
        <v>3</v>
      </c>
      <c r="E3499" s="195">
        <v>700</v>
      </c>
      <c r="F3499" s="195" t="s">
        <v>85</v>
      </c>
      <c r="G3499" s="195" t="s">
        <v>58</v>
      </c>
      <c r="H3499" s="195">
        <v>159</v>
      </c>
      <c r="I3499" s="36" t="str">
        <f t="shared" si="54"/>
        <v>Davis, Chris</v>
      </c>
    </row>
    <row r="3500" spans="1:9" x14ac:dyDescent="0.3">
      <c r="A3500" s="195">
        <v>3499</v>
      </c>
      <c r="B3500" s="195">
        <v>446263</v>
      </c>
      <c r="C3500" s="195">
        <v>0.93786796780000004</v>
      </c>
      <c r="D3500" s="195">
        <v>4</v>
      </c>
      <c r="E3500" s="195">
        <v>700</v>
      </c>
      <c r="F3500" s="195" t="s">
        <v>94</v>
      </c>
      <c r="G3500" s="195" t="s">
        <v>93</v>
      </c>
      <c r="H3500" s="195">
        <v>188</v>
      </c>
      <c r="I3500" s="36" t="str">
        <f t="shared" si="54"/>
        <v>Duda, Lucas</v>
      </c>
    </row>
    <row r="3501" spans="1:9" x14ac:dyDescent="0.3">
      <c r="A3501" s="195">
        <v>3500</v>
      </c>
      <c r="B3501" s="195">
        <v>461235</v>
      </c>
      <c r="C3501" s="195">
        <v>0.915248968</v>
      </c>
      <c r="D3501" s="195">
        <v>5</v>
      </c>
      <c r="E3501" s="195">
        <v>700</v>
      </c>
      <c r="F3501" s="195" t="s">
        <v>180</v>
      </c>
      <c r="G3501" s="195" t="s">
        <v>18</v>
      </c>
      <c r="H3501" s="195">
        <v>448</v>
      </c>
      <c r="I3501" s="36" t="str">
        <f t="shared" si="54"/>
        <v>Moss, Brandon</v>
      </c>
    </row>
    <row r="3502" spans="1:9" x14ac:dyDescent="0.3">
      <c r="A3502" s="195">
        <v>3501</v>
      </c>
      <c r="B3502" s="195">
        <v>502143</v>
      </c>
      <c r="C3502" s="195">
        <v>1</v>
      </c>
      <c r="D3502" s="195">
        <v>1</v>
      </c>
      <c r="E3502" s="195">
        <v>701</v>
      </c>
      <c r="F3502" s="195" t="s">
        <v>445</v>
      </c>
      <c r="G3502" s="195" t="s">
        <v>346</v>
      </c>
      <c r="H3502" s="195">
        <v>701</v>
      </c>
      <c r="I3502" s="36" t="str">
        <f t="shared" si="54"/>
        <v>Valencia, Danny</v>
      </c>
    </row>
    <row r="3503" spans="1:9" x14ac:dyDescent="0.3">
      <c r="A3503" s="195">
        <v>3502</v>
      </c>
      <c r="B3503" s="195">
        <v>434778</v>
      </c>
      <c r="C3503" s="195">
        <v>0.91294436840000004</v>
      </c>
      <c r="D3503" s="195">
        <v>2</v>
      </c>
      <c r="E3503" s="195">
        <v>701</v>
      </c>
      <c r="F3503" s="195" t="s">
        <v>325</v>
      </c>
      <c r="G3503" s="195" t="s">
        <v>489</v>
      </c>
      <c r="H3503" s="195">
        <v>442</v>
      </c>
      <c r="I3503" s="36" t="str">
        <f t="shared" si="54"/>
        <v>Morales, Kendry</v>
      </c>
    </row>
    <row r="3504" spans="1:9" x14ac:dyDescent="0.3">
      <c r="A3504" s="195">
        <v>3503</v>
      </c>
      <c r="B3504" s="195">
        <v>434670</v>
      </c>
      <c r="C3504" s="195">
        <v>0.86838453189999998</v>
      </c>
      <c r="D3504" s="195">
        <v>3</v>
      </c>
      <c r="E3504" s="195">
        <v>701</v>
      </c>
      <c r="F3504" s="195" t="s">
        <v>194</v>
      </c>
      <c r="G3504" s="195" t="s">
        <v>425</v>
      </c>
      <c r="H3504" s="195">
        <v>542</v>
      </c>
      <c r="I3504" s="36" t="str">
        <f t="shared" si="54"/>
        <v>Ramirez, Hanley</v>
      </c>
    </row>
    <row r="3505" spans="1:9" x14ac:dyDescent="0.3">
      <c r="A3505" s="195">
        <v>3504</v>
      </c>
      <c r="B3505" s="195">
        <v>493316</v>
      </c>
      <c r="C3505" s="195">
        <v>0.85385847619999999</v>
      </c>
      <c r="D3505" s="195">
        <v>4</v>
      </c>
      <c r="E3505" s="195">
        <v>701</v>
      </c>
      <c r="F3505" s="195" t="s">
        <v>944</v>
      </c>
      <c r="G3505" s="195" t="s">
        <v>945</v>
      </c>
      <c r="H3505" s="195">
        <v>124</v>
      </c>
      <c r="I3505" s="36" t="str">
        <f t="shared" si="54"/>
        <v>Cespedes, Yoenis</v>
      </c>
    </row>
    <row r="3506" spans="1:9" x14ac:dyDescent="0.3">
      <c r="A3506" s="195">
        <v>3505</v>
      </c>
      <c r="B3506" s="195">
        <v>430945</v>
      </c>
      <c r="C3506" s="195">
        <v>0.8348258838</v>
      </c>
      <c r="D3506" s="195">
        <v>5</v>
      </c>
      <c r="E3506" s="195">
        <v>701</v>
      </c>
      <c r="F3506" s="195" t="s">
        <v>149</v>
      </c>
      <c r="G3506" s="195" t="s">
        <v>148</v>
      </c>
      <c r="H3506" s="195">
        <v>343</v>
      </c>
      <c r="I3506" s="36" t="str">
        <f t="shared" si="54"/>
        <v>Jones, Adam</v>
      </c>
    </row>
    <row r="3507" spans="1:9" x14ac:dyDescent="0.3">
      <c r="A3507" s="195">
        <v>3506</v>
      </c>
      <c r="B3507" s="195">
        <v>591971</v>
      </c>
      <c r="C3507" s="195">
        <v>1</v>
      </c>
      <c r="D3507" s="195">
        <v>1</v>
      </c>
      <c r="E3507" s="195">
        <v>702</v>
      </c>
      <c r="F3507" s="195" t="s">
        <v>6561</v>
      </c>
      <c r="G3507" s="195" t="s">
        <v>6562</v>
      </c>
      <c r="H3507" s="195">
        <v>702</v>
      </c>
      <c r="I3507" s="36" t="str">
        <f t="shared" si="54"/>
        <v>Valera, Breyvic</v>
      </c>
    </row>
    <row r="3508" spans="1:9" x14ac:dyDescent="0.3">
      <c r="A3508" s="195">
        <v>3507</v>
      </c>
      <c r="B3508" s="195">
        <v>592348</v>
      </c>
      <c r="C3508" s="195">
        <v>0.95302723330000005</v>
      </c>
      <c r="D3508" s="195">
        <v>2</v>
      </c>
      <c r="E3508" s="195">
        <v>702</v>
      </c>
      <c r="F3508" s="195" t="s">
        <v>6707</v>
      </c>
      <c r="G3508" s="195" t="s">
        <v>6708</v>
      </c>
      <c r="H3508" s="195">
        <v>263</v>
      </c>
      <c r="I3508" s="36" t="str">
        <f t="shared" si="54"/>
        <v>Goodrum, Niko</v>
      </c>
    </row>
    <row r="3509" spans="1:9" x14ac:dyDescent="0.3">
      <c r="A3509" s="195">
        <v>3508</v>
      </c>
      <c r="B3509" s="195">
        <v>545337</v>
      </c>
      <c r="C3509" s="195">
        <v>0.9276646905</v>
      </c>
      <c r="D3509" s="195">
        <v>3</v>
      </c>
      <c r="E3509" s="195">
        <v>702</v>
      </c>
      <c r="F3509" s="195" t="s">
        <v>6588</v>
      </c>
      <c r="G3509" s="195" t="s">
        <v>198</v>
      </c>
      <c r="H3509" s="195">
        <v>218</v>
      </c>
      <c r="I3509" s="36" t="str">
        <f t="shared" si="54"/>
        <v>Fontana, Nolan</v>
      </c>
    </row>
    <row r="3510" spans="1:9" x14ac:dyDescent="0.3">
      <c r="A3510" s="195">
        <v>3509</v>
      </c>
      <c r="B3510" s="195">
        <v>502273</v>
      </c>
      <c r="C3510" s="195">
        <v>0.91697243799999995</v>
      </c>
      <c r="D3510" s="195">
        <v>4</v>
      </c>
      <c r="E3510" s="195">
        <v>702</v>
      </c>
      <c r="F3510" s="195" t="s">
        <v>418</v>
      </c>
      <c r="G3510" s="195" t="s">
        <v>221</v>
      </c>
      <c r="H3510" s="195">
        <v>228</v>
      </c>
      <c r="I3510" s="36" t="str">
        <f t="shared" si="54"/>
        <v>Freeman, Mike</v>
      </c>
    </row>
    <row r="3511" spans="1:9" x14ac:dyDescent="0.3">
      <c r="A3511" s="195">
        <v>3510</v>
      </c>
      <c r="B3511" s="195">
        <v>543459</v>
      </c>
      <c r="C3511" s="195">
        <v>0.90691916920000004</v>
      </c>
      <c r="D3511" s="195">
        <v>5</v>
      </c>
      <c r="E3511" s="195">
        <v>702</v>
      </c>
      <c r="F3511" s="195" t="s">
        <v>519</v>
      </c>
      <c r="G3511" s="195" t="s">
        <v>400</v>
      </c>
      <c r="H3511" s="195">
        <v>385</v>
      </c>
      <c r="I3511" s="36" t="str">
        <f t="shared" si="54"/>
        <v>Lombardozzi, Steve</v>
      </c>
    </row>
    <row r="3512" spans="1:9" x14ac:dyDescent="0.3">
      <c r="A3512" s="195">
        <v>3511</v>
      </c>
      <c r="B3512" s="195">
        <v>475100</v>
      </c>
      <c r="C3512" s="195">
        <v>1</v>
      </c>
      <c r="D3512" s="195">
        <v>1</v>
      </c>
      <c r="E3512" s="195">
        <v>703</v>
      </c>
      <c r="F3512" s="195" t="s">
        <v>923</v>
      </c>
      <c r="G3512" s="195" t="s">
        <v>68</v>
      </c>
      <c r="H3512" s="195">
        <v>703</v>
      </c>
      <c r="I3512" s="36" t="str">
        <f t="shared" si="54"/>
        <v>Van Slyke, Scott</v>
      </c>
    </row>
    <row r="3513" spans="1:9" x14ac:dyDescent="0.3">
      <c r="A3513" s="195">
        <v>3512</v>
      </c>
      <c r="B3513" s="195">
        <v>458582</v>
      </c>
      <c r="C3513" s="195">
        <v>0.78290545519999999</v>
      </c>
      <c r="D3513" s="195">
        <v>2</v>
      </c>
      <c r="E3513" s="195">
        <v>703</v>
      </c>
      <c r="F3513" s="195" t="s">
        <v>383</v>
      </c>
      <c r="G3513" s="195" t="s">
        <v>382</v>
      </c>
      <c r="H3513" s="195">
        <v>80</v>
      </c>
      <c r="I3513" s="36" t="str">
        <f t="shared" si="54"/>
        <v>Brignac, Reid</v>
      </c>
    </row>
    <row r="3514" spans="1:9" x14ac:dyDescent="0.3">
      <c r="A3514" s="195">
        <v>3513</v>
      </c>
      <c r="B3514" s="195">
        <v>430001</v>
      </c>
      <c r="C3514" s="195">
        <v>0.7702616364</v>
      </c>
      <c r="D3514" s="195">
        <v>3</v>
      </c>
      <c r="E3514" s="195">
        <v>703</v>
      </c>
      <c r="F3514" s="195" t="s">
        <v>318</v>
      </c>
      <c r="G3514" s="195" t="s">
        <v>317</v>
      </c>
      <c r="H3514" s="195">
        <v>726</v>
      </c>
      <c r="I3514" s="36" t="str">
        <f t="shared" si="54"/>
        <v>Weeks, Rickie</v>
      </c>
    </row>
    <row r="3515" spans="1:9" x14ac:dyDescent="0.3">
      <c r="A3515" s="195">
        <v>3514</v>
      </c>
      <c r="B3515" s="195">
        <v>543432</v>
      </c>
      <c r="C3515" s="195">
        <v>0.76967749969999999</v>
      </c>
      <c r="D3515" s="195">
        <v>4</v>
      </c>
      <c r="E3515" s="195">
        <v>703</v>
      </c>
      <c r="F3515" s="195" t="s">
        <v>313</v>
      </c>
      <c r="G3515" s="195" t="s">
        <v>38</v>
      </c>
      <c r="H3515" s="195">
        <v>374</v>
      </c>
      <c r="I3515" s="36" t="str">
        <f t="shared" si="54"/>
        <v>Lavarnway, Ryan</v>
      </c>
    </row>
    <row r="3516" spans="1:9" x14ac:dyDescent="0.3">
      <c r="A3516" s="195">
        <v>3515</v>
      </c>
      <c r="B3516" s="195">
        <v>503351</v>
      </c>
      <c r="C3516" s="195">
        <v>0.75440556950000004</v>
      </c>
      <c r="D3516" s="195">
        <v>5</v>
      </c>
      <c r="E3516" s="195">
        <v>703</v>
      </c>
      <c r="F3516" s="195" t="s">
        <v>5093</v>
      </c>
      <c r="G3516" s="195" t="s">
        <v>89</v>
      </c>
      <c r="H3516" s="195">
        <v>372</v>
      </c>
      <c r="I3516" s="36" t="str">
        <f t="shared" si="54"/>
        <v>Lalli, Blake</v>
      </c>
    </row>
    <row r="3517" spans="1:9" x14ac:dyDescent="0.3">
      <c r="A3517" s="195">
        <v>3516</v>
      </c>
      <c r="B3517" s="195">
        <v>545121</v>
      </c>
      <c r="C3517" s="195">
        <v>1</v>
      </c>
      <c r="D3517" s="195">
        <v>1</v>
      </c>
      <c r="E3517" s="195">
        <v>704</v>
      </c>
      <c r="F3517" s="195" t="s">
        <v>2011</v>
      </c>
      <c r="G3517" s="195" t="s">
        <v>6549</v>
      </c>
      <c r="H3517" s="195">
        <v>704</v>
      </c>
      <c r="I3517" s="36" t="str">
        <f t="shared" si="54"/>
        <v>Vargas, Ildemaro</v>
      </c>
    </row>
    <row r="3518" spans="1:9" x14ac:dyDescent="0.3">
      <c r="A3518" s="195">
        <v>3517</v>
      </c>
      <c r="B3518" s="195">
        <v>593527</v>
      </c>
      <c r="C3518" s="195">
        <v>0.93618821419999998</v>
      </c>
      <c r="D3518" s="195">
        <v>2</v>
      </c>
      <c r="E3518" s="195">
        <v>704</v>
      </c>
      <c r="F3518" s="195" t="s">
        <v>229</v>
      </c>
      <c r="G3518" s="195" t="s">
        <v>285</v>
      </c>
      <c r="H3518" s="195">
        <v>682</v>
      </c>
      <c r="I3518" s="36" t="str">
        <f t="shared" si="54"/>
        <v>Torres, Ramon</v>
      </c>
    </row>
    <row r="3519" spans="1:9" x14ac:dyDescent="0.3">
      <c r="A3519" s="195">
        <v>3518</v>
      </c>
      <c r="B3519" s="195">
        <v>608325</v>
      </c>
      <c r="C3519" s="195">
        <v>0.92857751720000004</v>
      </c>
      <c r="D3519" s="195">
        <v>3</v>
      </c>
      <c r="E3519" s="195">
        <v>704</v>
      </c>
      <c r="F3519" s="195" t="s">
        <v>2995</v>
      </c>
      <c r="G3519" s="195" t="s">
        <v>2014</v>
      </c>
      <c r="H3519" s="195">
        <v>120</v>
      </c>
      <c r="I3519" s="36" t="str">
        <f t="shared" si="54"/>
        <v>Cecchini, Gavin</v>
      </c>
    </row>
    <row r="3520" spans="1:9" x14ac:dyDescent="0.3">
      <c r="A3520" s="195">
        <v>3519</v>
      </c>
      <c r="B3520" s="195">
        <v>607471</v>
      </c>
      <c r="C3520" s="195">
        <v>0.90559868460000004</v>
      </c>
      <c r="D3520" s="195">
        <v>4</v>
      </c>
      <c r="E3520" s="195">
        <v>704</v>
      </c>
      <c r="F3520" s="195" t="s">
        <v>6546</v>
      </c>
      <c r="G3520" s="195" t="s">
        <v>1884</v>
      </c>
      <c r="H3520" s="195">
        <v>70</v>
      </c>
      <c r="I3520" s="36" t="str">
        <f t="shared" si="54"/>
        <v>Bostick, Christopher</v>
      </c>
    </row>
    <row r="3521" spans="1:9" x14ac:dyDescent="0.3">
      <c r="A3521" s="195">
        <v>3520</v>
      </c>
      <c r="B3521" s="195">
        <v>514913</v>
      </c>
      <c r="C3521" s="195">
        <v>0.89951525480000005</v>
      </c>
      <c r="D3521" s="195">
        <v>5</v>
      </c>
      <c r="E3521" s="195">
        <v>704</v>
      </c>
      <c r="F3521" s="195" t="s">
        <v>300</v>
      </c>
      <c r="G3521" s="195" t="s">
        <v>328</v>
      </c>
      <c r="H3521" s="195">
        <v>672</v>
      </c>
      <c r="I3521" s="36" t="str">
        <f t="shared" si="54"/>
        <v>Tejada, Ruben</v>
      </c>
    </row>
    <row r="3522" spans="1:9" x14ac:dyDescent="0.3">
      <c r="A3522" s="195">
        <v>3521</v>
      </c>
      <c r="B3522" s="195">
        <v>573627</v>
      </c>
      <c r="C3522" s="195">
        <v>1</v>
      </c>
      <c r="D3522" s="195">
        <v>1</v>
      </c>
      <c r="E3522" s="195">
        <v>705</v>
      </c>
      <c r="F3522" s="195" t="s">
        <v>2011</v>
      </c>
      <c r="G3522" s="195" t="s">
        <v>2999</v>
      </c>
      <c r="H3522" s="195">
        <v>705</v>
      </c>
      <c r="I3522" s="36" t="str">
        <f t="shared" si="54"/>
        <v>Vargas, Kennys</v>
      </c>
    </row>
    <row r="3523" spans="1:9" x14ac:dyDescent="0.3">
      <c r="A3523" s="195">
        <v>3522</v>
      </c>
      <c r="B3523" s="195">
        <v>572287</v>
      </c>
      <c r="C3523" s="195">
        <v>0.89782434970000002</v>
      </c>
      <c r="D3523" s="195">
        <v>2</v>
      </c>
      <c r="E3523" s="195">
        <v>705</v>
      </c>
      <c r="F3523" s="195" t="s">
        <v>2526</v>
      </c>
      <c r="G3523" s="195" t="s">
        <v>221</v>
      </c>
      <c r="H3523" s="195">
        <v>749</v>
      </c>
      <c r="I3523" s="36" t="str">
        <f t="shared" ref="I3523:I3586" si="55">F3523&amp;", "&amp;G3523</f>
        <v>Zunino, Mike</v>
      </c>
    </row>
    <row r="3524" spans="1:9" x14ac:dyDescent="0.3">
      <c r="A3524" s="195">
        <v>3523</v>
      </c>
      <c r="B3524" s="195">
        <v>606192</v>
      </c>
      <c r="C3524" s="195">
        <v>0.89507060360000001</v>
      </c>
      <c r="D3524" s="195">
        <v>3</v>
      </c>
      <c r="E3524" s="195">
        <v>705</v>
      </c>
      <c r="F3524" s="195" t="s">
        <v>286</v>
      </c>
      <c r="G3524" s="195" t="s">
        <v>4786</v>
      </c>
      <c r="H3524" s="195">
        <v>305</v>
      </c>
      <c r="I3524" s="36" t="str">
        <f t="shared" si="55"/>
        <v>Hernandez, Teoscar</v>
      </c>
    </row>
    <row r="3525" spans="1:9" x14ac:dyDescent="0.3">
      <c r="A3525" s="195">
        <v>3524</v>
      </c>
      <c r="B3525" s="195">
        <v>519237</v>
      </c>
      <c r="C3525" s="195">
        <v>0.87468988150000004</v>
      </c>
      <c r="D3525" s="195">
        <v>4</v>
      </c>
      <c r="E3525" s="195">
        <v>705</v>
      </c>
      <c r="F3525" s="195" t="s">
        <v>2677</v>
      </c>
      <c r="G3525" s="195" t="s">
        <v>170</v>
      </c>
      <c r="H3525" s="195">
        <v>593</v>
      </c>
      <c r="I3525" s="36" t="str">
        <f t="shared" si="55"/>
        <v>Rupp, Cameron</v>
      </c>
    </row>
    <row r="3526" spans="1:9" x14ac:dyDescent="0.3">
      <c r="A3526" s="195">
        <v>3525</v>
      </c>
      <c r="B3526" s="195">
        <v>624585</v>
      </c>
      <c r="C3526" s="195">
        <v>0.86289609899999997</v>
      </c>
      <c r="D3526" s="195">
        <v>5</v>
      </c>
      <c r="E3526" s="195">
        <v>705</v>
      </c>
      <c r="F3526" s="195" t="s">
        <v>3010</v>
      </c>
      <c r="G3526" s="195" t="s">
        <v>284</v>
      </c>
      <c r="H3526" s="195">
        <v>644</v>
      </c>
      <c r="I3526" s="36" t="str">
        <f t="shared" si="55"/>
        <v>Soler, Jorge</v>
      </c>
    </row>
    <row r="3527" spans="1:9" x14ac:dyDescent="0.3">
      <c r="A3527" s="195">
        <v>3526</v>
      </c>
      <c r="B3527" s="195">
        <v>543877</v>
      </c>
      <c r="C3527" s="195">
        <v>1</v>
      </c>
      <c r="D3527" s="195">
        <v>1</v>
      </c>
      <c r="E3527" s="195">
        <v>706</v>
      </c>
      <c r="F3527" s="195" t="s">
        <v>2986</v>
      </c>
      <c r="G3527" s="195" t="s">
        <v>64</v>
      </c>
      <c r="H3527" s="195">
        <v>706</v>
      </c>
      <c r="I3527" s="36" t="str">
        <f t="shared" si="55"/>
        <v>Vazquez, Christian</v>
      </c>
    </row>
    <row r="3528" spans="1:9" x14ac:dyDescent="0.3">
      <c r="A3528" s="195">
        <v>3527</v>
      </c>
      <c r="B3528" s="195">
        <v>467827</v>
      </c>
      <c r="C3528" s="195">
        <v>0.85565967350000005</v>
      </c>
      <c r="D3528" s="195">
        <v>2</v>
      </c>
      <c r="E3528" s="195">
        <v>706</v>
      </c>
      <c r="F3528" s="195" t="s">
        <v>187</v>
      </c>
      <c r="G3528" s="195" t="s">
        <v>186</v>
      </c>
      <c r="H3528" s="195">
        <v>492</v>
      </c>
      <c r="I3528" s="36" t="str">
        <f t="shared" si="55"/>
        <v>Parra, Gerardo</v>
      </c>
    </row>
    <row r="3529" spans="1:9" x14ac:dyDescent="0.3">
      <c r="A3529" s="195">
        <v>3528</v>
      </c>
      <c r="B3529" s="195">
        <v>546991</v>
      </c>
      <c r="C3529" s="195">
        <v>0.82774674439999996</v>
      </c>
      <c r="D3529" s="195">
        <v>3</v>
      </c>
      <c r="E3529" s="195">
        <v>706</v>
      </c>
      <c r="F3529" s="195" t="s">
        <v>4589</v>
      </c>
      <c r="G3529" s="195" t="s">
        <v>405</v>
      </c>
      <c r="H3529" s="195">
        <v>17</v>
      </c>
      <c r="I3529" s="36" t="str">
        <f t="shared" si="55"/>
        <v>Almora, Albert</v>
      </c>
    </row>
    <row r="3530" spans="1:9" x14ac:dyDescent="0.3">
      <c r="A3530" s="195">
        <v>3529</v>
      </c>
      <c r="B3530" s="195">
        <v>607345</v>
      </c>
      <c r="C3530" s="195">
        <v>0.80425680590000004</v>
      </c>
      <c r="D3530" s="195">
        <v>4</v>
      </c>
      <c r="E3530" s="195">
        <v>706</v>
      </c>
      <c r="F3530" s="195" t="s">
        <v>216</v>
      </c>
      <c r="G3530" s="195" t="s">
        <v>5190</v>
      </c>
      <c r="H3530" s="195">
        <v>634</v>
      </c>
      <c r="I3530" s="36" t="str">
        <f t="shared" si="55"/>
        <v>Smith, Kevan</v>
      </c>
    </row>
    <row r="3531" spans="1:9" x14ac:dyDescent="0.3">
      <c r="A3531" s="195">
        <v>3530</v>
      </c>
      <c r="B3531" s="195">
        <v>457706</v>
      </c>
      <c r="C3531" s="195">
        <v>0.80360292010000001</v>
      </c>
      <c r="D3531" s="195">
        <v>5</v>
      </c>
      <c r="E3531" s="195">
        <v>706</v>
      </c>
      <c r="F3531" s="195" t="s">
        <v>142</v>
      </c>
      <c r="G3531" s="195" t="s">
        <v>141</v>
      </c>
      <c r="H3531" s="195">
        <v>332</v>
      </c>
      <c r="I3531" s="36" t="str">
        <f t="shared" si="55"/>
        <v>Jackson, Austin</v>
      </c>
    </row>
    <row r="3532" spans="1:9" x14ac:dyDescent="0.3">
      <c r="A3532" s="195">
        <v>3531</v>
      </c>
      <c r="B3532" s="195">
        <v>461416</v>
      </c>
      <c r="C3532" s="195">
        <v>1</v>
      </c>
      <c r="D3532" s="195">
        <v>1</v>
      </c>
      <c r="E3532" s="195">
        <v>707</v>
      </c>
      <c r="F3532" s="195" t="s">
        <v>236</v>
      </c>
      <c r="G3532" s="195" t="s">
        <v>235</v>
      </c>
      <c r="H3532" s="195">
        <v>707</v>
      </c>
      <c r="I3532" s="36" t="str">
        <f t="shared" si="55"/>
        <v>Venable, Will</v>
      </c>
    </row>
    <row r="3533" spans="1:9" x14ac:dyDescent="0.3">
      <c r="A3533" s="195">
        <v>3532</v>
      </c>
      <c r="B3533" s="195">
        <v>456422</v>
      </c>
      <c r="C3533" s="195">
        <v>0.93794466740000004</v>
      </c>
      <c r="D3533" s="195">
        <v>2</v>
      </c>
      <c r="E3533" s="195">
        <v>707</v>
      </c>
      <c r="F3533" s="195" t="s">
        <v>35</v>
      </c>
      <c r="G3533" s="195" t="s">
        <v>34</v>
      </c>
      <c r="H3533" s="195">
        <v>73</v>
      </c>
      <c r="I3533" s="36" t="str">
        <f t="shared" si="55"/>
        <v>Bourn, Michael</v>
      </c>
    </row>
    <row r="3534" spans="1:9" x14ac:dyDescent="0.3">
      <c r="A3534" s="195">
        <v>3533</v>
      </c>
      <c r="B3534" s="195">
        <v>408307</v>
      </c>
      <c r="C3534" s="195">
        <v>0.93618821720000001</v>
      </c>
      <c r="D3534" s="195">
        <v>3</v>
      </c>
      <c r="E3534" s="195">
        <v>707</v>
      </c>
      <c r="F3534" s="195" t="s">
        <v>74</v>
      </c>
      <c r="G3534" s="195" t="s">
        <v>73</v>
      </c>
      <c r="H3534" s="195">
        <v>148</v>
      </c>
      <c r="I3534" s="36" t="str">
        <f t="shared" si="55"/>
        <v>Crawford, Carl</v>
      </c>
    </row>
    <row r="3535" spans="1:9" x14ac:dyDescent="0.3">
      <c r="A3535" s="195">
        <v>3534</v>
      </c>
      <c r="B3535" s="195">
        <v>453203</v>
      </c>
      <c r="C3535" s="195">
        <v>0.93268242040000005</v>
      </c>
      <c r="D3535" s="195">
        <v>4</v>
      </c>
      <c r="E3535" s="195">
        <v>707</v>
      </c>
      <c r="F3535" s="195" t="s">
        <v>204</v>
      </c>
      <c r="G3535" s="195" t="s">
        <v>203</v>
      </c>
      <c r="H3535" s="195">
        <v>572</v>
      </c>
      <c r="I3535" s="36" t="str">
        <f t="shared" si="55"/>
        <v>Robinson, Shane</v>
      </c>
    </row>
    <row r="3536" spans="1:9" x14ac:dyDescent="0.3">
      <c r="A3536" s="195">
        <v>3535</v>
      </c>
      <c r="B3536" s="195">
        <v>502226</v>
      </c>
      <c r="C3536" s="195">
        <v>0.884665743</v>
      </c>
      <c r="D3536" s="195">
        <v>5</v>
      </c>
      <c r="E3536" s="195">
        <v>707</v>
      </c>
      <c r="F3536" s="195" t="s">
        <v>116</v>
      </c>
      <c r="G3536" s="195" t="s">
        <v>72</v>
      </c>
      <c r="H3536" s="195">
        <v>248</v>
      </c>
      <c r="I3536" s="36" t="str">
        <f t="shared" si="55"/>
        <v>Gentry, Craig</v>
      </c>
    </row>
    <row r="3537" spans="1:9" x14ac:dyDescent="0.3">
      <c r="A3537" s="195">
        <v>3536</v>
      </c>
      <c r="B3537" s="195">
        <v>657077</v>
      </c>
      <c r="C3537" s="195">
        <v>1</v>
      </c>
      <c r="D3537" s="195">
        <v>1</v>
      </c>
      <c r="E3537" s="195">
        <v>708</v>
      </c>
      <c r="F3537" s="195" t="s">
        <v>6414</v>
      </c>
      <c r="G3537" s="195" t="s">
        <v>122</v>
      </c>
      <c r="H3537" s="195">
        <v>708</v>
      </c>
      <c r="I3537" s="36" t="str">
        <f t="shared" si="55"/>
        <v>Verdugo, Alex</v>
      </c>
    </row>
    <row r="3538" spans="1:9" x14ac:dyDescent="0.3">
      <c r="A3538" s="195">
        <v>3537</v>
      </c>
      <c r="B3538" s="195">
        <v>621446</v>
      </c>
      <c r="C3538" s="195">
        <v>0.89633499490000001</v>
      </c>
      <c r="D3538" s="195">
        <v>2</v>
      </c>
      <c r="E3538" s="195">
        <v>708</v>
      </c>
      <c r="F3538" s="195" t="s">
        <v>6411</v>
      </c>
      <c r="G3538" s="195" t="s">
        <v>482</v>
      </c>
      <c r="H3538" s="195">
        <v>81</v>
      </c>
      <c r="I3538" s="36" t="str">
        <f t="shared" si="55"/>
        <v>Brinson, Lewis</v>
      </c>
    </row>
    <row r="3539" spans="1:9" x14ac:dyDescent="0.3">
      <c r="A3539" s="195">
        <v>3538</v>
      </c>
      <c r="B3539" s="195">
        <v>605233</v>
      </c>
      <c r="C3539" s="195">
        <v>0.88356982220000002</v>
      </c>
      <c r="D3539" s="195">
        <v>3</v>
      </c>
      <c r="E3539" s="195">
        <v>708</v>
      </c>
      <c r="F3539" s="195" t="s">
        <v>6611</v>
      </c>
      <c r="G3539" s="195" t="s">
        <v>280</v>
      </c>
      <c r="H3539" s="195">
        <v>212</v>
      </c>
      <c r="I3539" s="36" t="str">
        <f t="shared" si="55"/>
        <v>Fisher, Derek</v>
      </c>
    </row>
    <row r="3540" spans="1:9" x14ac:dyDescent="0.3">
      <c r="A3540" s="195">
        <v>3539</v>
      </c>
      <c r="B3540" s="195">
        <v>600524</v>
      </c>
      <c r="C3540" s="195">
        <v>0.86630460760000005</v>
      </c>
      <c r="D3540" s="195">
        <v>4</v>
      </c>
      <c r="E3540" s="195">
        <v>708</v>
      </c>
      <c r="F3540" s="195" t="s">
        <v>438</v>
      </c>
      <c r="G3540" s="195" t="s">
        <v>4626</v>
      </c>
      <c r="H3540" s="195">
        <v>472</v>
      </c>
      <c r="I3540" s="36" t="str">
        <f t="shared" si="55"/>
        <v>Nunez, Renato</v>
      </c>
    </row>
    <row r="3541" spans="1:9" x14ac:dyDescent="0.3">
      <c r="A3541" s="195">
        <v>3540</v>
      </c>
      <c r="B3541" s="195">
        <v>622441</v>
      </c>
      <c r="C3541" s="195">
        <v>0.8372286619</v>
      </c>
      <c r="D3541" s="195">
        <v>5</v>
      </c>
      <c r="E3541" s="195">
        <v>708</v>
      </c>
      <c r="F3541" s="195" t="s">
        <v>16</v>
      </c>
      <c r="G3541" s="195" t="s">
        <v>380</v>
      </c>
      <c r="H3541" s="195">
        <v>49</v>
      </c>
      <c r="I3541" s="36" t="str">
        <f t="shared" si="55"/>
        <v>Bautista, Rafael</v>
      </c>
    </row>
    <row r="3542" spans="1:9" x14ac:dyDescent="0.3">
      <c r="A3542" s="195">
        <v>3541</v>
      </c>
      <c r="B3542" s="195">
        <v>570799</v>
      </c>
      <c r="C3542" s="195">
        <v>1</v>
      </c>
      <c r="D3542" s="195">
        <v>1</v>
      </c>
      <c r="E3542" s="195">
        <v>709</v>
      </c>
      <c r="F3542" s="195" t="s">
        <v>2079</v>
      </c>
      <c r="G3542" s="195" t="s">
        <v>64</v>
      </c>
      <c r="H3542" s="195">
        <v>709</v>
      </c>
      <c r="I3542" s="36" t="str">
        <f t="shared" si="55"/>
        <v>Villanueva, Christian</v>
      </c>
    </row>
    <row r="3543" spans="1:9" x14ac:dyDescent="0.3">
      <c r="A3543" s="195">
        <v>3542</v>
      </c>
      <c r="B3543" s="195">
        <v>628356</v>
      </c>
      <c r="C3543" s="195">
        <v>0.78333284260000002</v>
      </c>
      <c r="D3543" s="195">
        <v>2</v>
      </c>
      <c r="E3543" s="195">
        <v>709</v>
      </c>
      <c r="F3543" s="195" t="s">
        <v>3986</v>
      </c>
      <c r="G3543" s="195" t="s">
        <v>3987</v>
      </c>
      <c r="H3543" s="195">
        <v>313</v>
      </c>
      <c r="I3543" s="36" t="str">
        <f t="shared" si="55"/>
        <v>Ho Kang, Jung</v>
      </c>
    </row>
    <row r="3544" spans="1:9" x14ac:dyDescent="0.3">
      <c r="A3544" s="195">
        <v>3543</v>
      </c>
      <c r="B3544" s="195">
        <v>571506</v>
      </c>
      <c r="C3544" s="195">
        <v>0.74971935180000004</v>
      </c>
      <c r="D3544" s="195">
        <v>3</v>
      </c>
      <c r="E3544" s="195">
        <v>709</v>
      </c>
      <c r="F3544" s="195" t="s">
        <v>2983</v>
      </c>
      <c r="G3544" s="195" t="s">
        <v>63</v>
      </c>
      <c r="H3544" s="195">
        <v>71</v>
      </c>
      <c r="I3544" s="36" t="str">
        <f t="shared" si="55"/>
        <v>Bour, Justin</v>
      </c>
    </row>
    <row r="3545" spans="1:9" x14ac:dyDescent="0.3">
      <c r="A3545" s="195">
        <v>3544</v>
      </c>
      <c r="B3545" s="195">
        <v>542908</v>
      </c>
      <c r="C3545" s="195">
        <v>0.72454901630000002</v>
      </c>
      <c r="D3545" s="195">
        <v>4</v>
      </c>
      <c r="E3545" s="195">
        <v>709</v>
      </c>
      <c r="F3545" s="195" t="s">
        <v>3868</v>
      </c>
      <c r="G3545" s="195" t="s">
        <v>3869</v>
      </c>
      <c r="H3545" s="195">
        <v>42</v>
      </c>
      <c r="I3545" s="36" t="str">
        <f t="shared" si="55"/>
        <v>Bandy, Jett</v>
      </c>
    </row>
    <row r="3546" spans="1:9" x14ac:dyDescent="0.3">
      <c r="A3546" s="195">
        <v>3545</v>
      </c>
      <c r="B3546" s="195">
        <v>595751</v>
      </c>
      <c r="C3546" s="195">
        <v>0.71725877729999998</v>
      </c>
      <c r="D3546" s="195">
        <v>5</v>
      </c>
      <c r="E3546" s="195">
        <v>709</v>
      </c>
      <c r="F3546" s="195" t="s">
        <v>4601</v>
      </c>
      <c r="G3546" s="195" t="s">
        <v>284</v>
      </c>
      <c r="H3546" s="195">
        <v>13</v>
      </c>
      <c r="I3546" s="36" t="str">
        <f t="shared" si="55"/>
        <v>Alfaro, Jorge</v>
      </c>
    </row>
    <row r="3547" spans="1:9" x14ac:dyDescent="0.3">
      <c r="A3547" s="195">
        <v>3546</v>
      </c>
      <c r="B3547" s="195">
        <v>542340</v>
      </c>
      <c r="C3547" s="195">
        <v>1</v>
      </c>
      <c r="D3547" s="195">
        <v>1</v>
      </c>
      <c r="E3547" s="195">
        <v>710</v>
      </c>
      <c r="F3547" s="195" t="s">
        <v>2528</v>
      </c>
      <c r="G3547" s="195" t="s">
        <v>234</v>
      </c>
      <c r="H3547" s="195">
        <v>710</v>
      </c>
      <c r="I3547" s="36" t="str">
        <f t="shared" si="55"/>
        <v>Villar, Jonathan</v>
      </c>
    </row>
    <row r="3548" spans="1:9" x14ac:dyDescent="0.3">
      <c r="A3548" s="195">
        <v>3547</v>
      </c>
      <c r="B3548" s="195">
        <v>605548</v>
      </c>
      <c r="C3548" s="195">
        <v>0.80396901070000004</v>
      </c>
      <c r="D3548" s="195">
        <v>2</v>
      </c>
      <c r="E3548" s="195">
        <v>710</v>
      </c>
      <c r="F3548" s="195" t="s">
        <v>6600</v>
      </c>
      <c r="G3548" s="195" t="s">
        <v>36</v>
      </c>
      <c r="H3548" s="195">
        <v>746</v>
      </c>
      <c r="I3548" s="36" t="str">
        <f t="shared" si="55"/>
        <v>Zimmer, Bradley</v>
      </c>
    </row>
    <row r="3549" spans="1:9" x14ac:dyDescent="0.3">
      <c r="A3549" s="195">
        <v>3548</v>
      </c>
      <c r="B3549" s="195">
        <v>607208</v>
      </c>
      <c r="C3549" s="195">
        <v>0.78170072869999996</v>
      </c>
      <c r="D3549" s="195">
        <v>3</v>
      </c>
      <c r="E3549" s="195">
        <v>710</v>
      </c>
      <c r="F3549" s="195" t="s">
        <v>316</v>
      </c>
      <c r="G3549" s="195" t="s">
        <v>4114</v>
      </c>
      <c r="H3549" s="195">
        <v>692</v>
      </c>
      <c r="I3549" s="36" t="str">
        <f t="shared" si="55"/>
        <v>Turner, Trea</v>
      </c>
    </row>
    <row r="3550" spans="1:9" x14ac:dyDescent="0.3">
      <c r="A3550" s="195">
        <v>3549</v>
      </c>
      <c r="B3550" s="195">
        <v>592647</v>
      </c>
      <c r="C3550" s="195">
        <v>0.73597261660000002</v>
      </c>
      <c r="D3550" s="195">
        <v>4</v>
      </c>
      <c r="E3550" s="195">
        <v>710</v>
      </c>
      <c r="F3550" s="195" t="s">
        <v>3006</v>
      </c>
      <c r="G3550" s="195" t="s">
        <v>3007</v>
      </c>
      <c r="H3550" s="195">
        <v>530</v>
      </c>
      <c r="I3550" s="36" t="str">
        <f t="shared" si="55"/>
        <v>Pompey, Dalton</v>
      </c>
    </row>
    <row r="3551" spans="1:9" x14ac:dyDescent="0.3">
      <c r="A3551" s="195">
        <v>3550</v>
      </c>
      <c r="B3551" s="195">
        <v>600301</v>
      </c>
      <c r="C3551" s="195">
        <v>0.73562160350000005</v>
      </c>
      <c r="D3551" s="195">
        <v>5</v>
      </c>
      <c r="E3551" s="195">
        <v>710</v>
      </c>
      <c r="F3551" s="195" t="s">
        <v>5134</v>
      </c>
      <c r="G3551" s="195" t="s">
        <v>227</v>
      </c>
      <c r="H3551" s="195">
        <v>449</v>
      </c>
      <c r="I3551" s="36" t="str">
        <f t="shared" si="55"/>
        <v>Motter, Taylor</v>
      </c>
    </row>
    <row r="3552" spans="1:9" x14ac:dyDescent="0.3">
      <c r="A3552" s="195">
        <v>3551</v>
      </c>
      <c r="B3552" s="195">
        <v>572227</v>
      </c>
      <c r="C3552" s="195">
        <v>1</v>
      </c>
      <c r="D3552" s="195">
        <v>1</v>
      </c>
      <c r="E3552" s="195">
        <v>711</v>
      </c>
      <c r="F3552" s="195" t="s">
        <v>6326</v>
      </c>
      <c r="G3552" s="195" t="s">
        <v>896</v>
      </c>
      <c r="H3552" s="195">
        <v>711</v>
      </c>
      <c r="I3552" s="36" t="str">
        <f t="shared" si="55"/>
        <v>Vincej, Zach</v>
      </c>
    </row>
    <row r="3553" spans="1:9" x14ac:dyDescent="0.3">
      <c r="A3553" s="195">
        <v>3552</v>
      </c>
      <c r="B3553" s="195">
        <v>642094</v>
      </c>
      <c r="C3553" s="195">
        <v>0.94656724780000001</v>
      </c>
      <c r="D3553" s="195">
        <v>2</v>
      </c>
      <c r="E3553" s="195">
        <v>711</v>
      </c>
      <c r="F3553" s="195" t="s">
        <v>216</v>
      </c>
      <c r="G3553" s="195" t="s">
        <v>67</v>
      </c>
      <c r="H3553" s="195">
        <v>637</v>
      </c>
      <c r="I3553" s="36" t="str">
        <f t="shared" si="55"/>
        <v>Smith, Tyler</v>
      </c>
    </row>
    <row r="3554" spans="1:9" x14ac:dyDescent="0.3">
      <c r="A3554" s="195">
        <v>3553</v>
      </c>
      <c r="B3554" s="195">
        <v>595373</v>
      </c>
      <c r="C3554" s="195">
        <v>0.93880542609999995</v>
      </c>
      <c r="D3554" s="195">
        <v>3</v>
      </c>
      <c r="E3554" s="195">
        <v>711</v>
      </c>
      <c r="F3554" s="195" t="s">
        <v>6328</v>
      </c>
      <c r="G3554" s="195" t="s">
        <v>83</v>
      </c>
      <c r="H3554" s="195">
        <v>554</v>
      </c>
      <c r="I3554" s="36" t="str">
        <f t="shared" si="55"/>
        <v>Reinheimer, Jack</v>
      </c>
    </row>
    <row r="3555" spans="1:9" x14ac:dyDescent="0.3">
      <c r="A3555" s="195">
        <v>3554</v>
      </c>
      <c r="B3555" s="195">
        <v>519082</v>
      </c>
      <c r="C3555" s="195">
        <v>0.90308284149999996</v>
      </c>
      <c r="D3555" s="195">
        <v>4</v>
      </c>
      <c r="E3555" s="195">
        <v>711</v>
      </c>
      <c r="F3555" s="195" t="s">
        <v>2511</v>
      </c>
      <c r="G3555" s="195" t="s">
        <v>161</v>
      </c>
      <c r="H3555" s="195">
        <v>469</v>
      </c>
      <c r="I3555" s="36" t="str">
        <f t="shared" si="55"/>
        <v>Noonan, Nick</v>
      </c>
    </row>
    <row r="3556" spans="1:9" x14ac:dyDescent="0.3">
      <c r="A3556" s="195">
        <v>3555</v>
      </c>
      <c r="B3556" s="195">
        <v>608672</v>
      </c>
      <c r="C3556" s="195">
        <v>0.90013979160000002</v>
      </c>
      <c r="D3556" s="195">
        <v>5</v>
      </c>
      <c r="E3556" s="195">
        <v>711</v>
      </c>
      <c r="F3556" s="195" t="s">
        <v>147</v>
      </c>
      <c r="G3556" s="195" t="s">
        <v>3993</v>
      </c>
      <c r="H3556" s="195">
        <v>342</v>
      </c>
      <c r="I3556" s="36" t="str">
        <f t="shared" si="55"/>
        <v>Johnson, Micah</v>
      </c>
    </row>
    <row r="3557" spans="1:9" x14ac:dyDescent="0.3">
      <c r="A3557" s="195">
        <v>3556</v>
      </c>
      <c r="B3557" s="195">
        <v>596129</v>
      </c>
      <c r="C3557" s="195">
        <v>1</v>
      </c>
      <c r="D3557" s="195">
        <v>1</v>
      </c>
      <c r="E3557" s="195">
        <v>712</v>
      </c>
      <c r="F3557" s="195" t="s">
        <v>4608</v>
      </c>
      <c r="G3557" s="195" t="s">
        <v>283</v>
      </c>
      <c r="H3557" s="195">
        <v>712</v>
      </c>
      <c r="I3557" s="36" t="str">
        <f t="shared" si="55"/>
        <v>Vogelbach, Dan</v>
      </c>
    </row>
    <row r="3558" spans="1:9" x14ac:dyDescent="0.3">
      <c r="A3558" s="195">
        <v>3557</v>
      </c>
      <c r="B3558" s="195">
        <v>542642</v>
      </c>
      <c r="C3558" s="195">
        <v>0.94997030400000004</v>
      </c>
      <c r="D3558" s="195">
        <v>2</v>
      </c>
      <c r="E3558" s="195">
        <v>712</v>
      </c>
      <c r="F3558" s="195" t="s">
        <v>2077</v>
      </c>
      <c r="G3558" s="195" t="s">
        <v>6636</v>
      </c>
      <c r="H3558" s="195">
        <v>382</v>
      </c>
      <c r="I3558" s="36" t="str">
        <f t="shared" si="55"/>
        <v>Liriano, Rymer</v>
      </c>
    </row>
    <row r="3559" spans="1:9" x14ac:dyDescent="0.3">
      <c r="A3559" s="195">
        <v>3558</v>
      </c>
      <c r="B3559" s="195">
        <v>664057</v>
      </c>
      <c r="C3559" s="195">
        <v>0.93468350730000005</v>
      </c>
      <c r="D3559" s="195">
        <v>3</v>
      </c>
      <c r="E3559" s="195">
        <v>712</v>
      </c>
      <c r="F3559" s="195" t="s">
        <v>6430</v>
      </c>
      <c r="G3559" s="195" t="s">
        <v>40</v>
      </c>
      <c r="H3559" s="195">
        <v>654</v>
      </c>
      <c r="I3559" s="36" t="str">
        <f t="shared" si="55"/>
        <v>Stevenson, Andrew</v>
      </c>
    </row>
    <row r="3560" spans="1:9" x14ac:dyDescent="0.3">
      <c r="A3560" s="195">
        <v>3559</v>
      </c>
      <c r="B3560" s="195">
        <v>593525</v>
      </c>
      <c r="C3560" s="195">
        <v>0.93321142329999995</v>
      </c>
      <c r="D3560" s="195">
        <v>4</v>
      </c>
      <c r="E3560" s="195">
        <v>712</v>
      </c>
      <c r="F3560" s="195" t="s">
        <v>3903</v>
      </c>
      <c r="G3560" s="195" t="s">
        <v>3904</v>
      </c>
      <c r="H3560" s="195">
        <v>103</v>
      </c>
      <c r="I3560" s="36" t="str">
        <f t="shared" si="55"/>
        <v>Calixte, Orlando</v>
      </c>
    </row>
    <row r="3561" spans="1:9" x14ac:dyDescent="0.3">
      <c r="A3561" s="195">
        <v>3560</v>
      </c>
      <c r="B3561" s="195">
        <v>622441</v>
      </c>
      <c r="C3561" s="195">
        <v>0.93250663</v>
      </c>
      <c r="D3561" s="195">
        <v>5</v>
      </c>
      <c r="E3561" s="195">
        <v>712</v>
      </c>
      <c r="F3561" s="195" t="s">
        <v>16</v>
      </c>
      <c r="G3561" s="195" t="s">
        <v>380</v>
      </c>
      <c r="H3561" s="195">
        <v>49</v>
      </c>
      <c r="I3561" s="36" t="str">
        <f t="shared" si="55"/>
        <v>Bautista, Rafael</v>
      </c>
    </row>
    <row r="3562" spans="1:9" x14ac:dyDescent="0.3">
      <c r="A3562" s="195">
        <v>3561</v>
      </c>
      <c r="B3562" s="195">
        <v>519390</v>
      </c>
      <c r="C3562" s="195">
        <v>1</v>
      </c>
      <c r="D3562" s="195">
        <v>1</v>
      </c>
      <c r="E3562" s="195">
        <v>713</v>
      </c>
      <c r="F3562" s="195" t="s">
        <v>924</v>
      </c>
      <c r="G3562" s="195" t="s">
        <v>458</v>
      </c>
      <c r="H3562" s="195">
        <v>713</v>
      </c>
      <c r="I3562" s="36" t="str">
        <f t="shared" si="55"/>
        <v>Vogt, Stephen</v>
      </c>
    </row>
    <row r="3563" spans="1:9" x14ac:dyDescent="0.3">
      <c r="A3563" s="195">
        <v>3562</v>
      </c>
      <c r="B3563" s="195">
        <v>446308</v>
      </c>
      <c r="C3563" s="195">
        <v>0.8644523153</v>
      </c>
      <c r="D3563" s="195">
        <v>2</v>
      </c>
      <c r="E3563" s="195">
        <v>713</v>
      </c>
      <c r="F3563" s="195" t="s">
        <v>436</v>
      </c>
      <c r="G3563" s="195" t="s">
        <v>14</v>
      </c>
      <c r="H3563" s="195">
        <v>730</v>
      </c>
      <c r="I3563" s="36" t="str">
        <f t="shared" si="55"/>
        <v>Wieters, Matt</v>
      </c>
    </row>
    <row r="3564" spans="1:9" x14ac:dyDescent="0.3">
      <c r="A3564" s="195">
        <v>3563</v>
      </c>
      <c r="B3564" s="195">
        <v>435559</v>
      </c>
      <c r="C3564" s="195">
        <v>0.83955550700000003</v>
      </c>
      <c r="D3564" s="195">
        <v>3</v>
      </c>
      <c r="E3564" s="195">
        <v>713</v>
      </c>
      <c r="F3564" s="195" t="s">
        <v>226</v>
      </c>
      <c r="G3564" s="195" t="s">
        <v>463</v>
      </c>
      <c r="H3564" s="195">
        <v>662</v>
      </c>
      <c r="I3564" s="36" t="str">
        <f t="shared" si="55"/>
        <v>Suzuki, Kurt</v>
      </c>
    </row>
    <row r="3565" spans="1:9" x14ac:dyDescent="0.3">
      <c r="A3565" s="195">
        <v>3564</v>
      </c>
      <c r="B3565" s="195">
        <v>429664</v>
      </c>
      <c r="C3565" s="195">
        <v>0.82362079340000005</v>
      </c>
      <c r="D3565" s="195">
        <v>4</v>
      </c>
      <c r="E3565" s="195">
        <v>713</v>
      </c>
      <c r="F3565" s="195" t="s">
        <v>462</v>
      </c>
      <c r="G3565" s="195" t="s">
        <v>204</v>
      </c>
      <c r="H3565" s="195">
        <v>108</v>
      </c>
      <c r="I3565" s="36" t="str">
        <f t="shared" si="55"/>
        <v>Cano, Robinson</v>
      </c>
    </row>
    <row r="3566" spans="1:9" x14ac:dyDescent="0.3">
      <c r="A3566" s="195">
        <v>3565</v>
      </c>
      <c r="B3566" s="195">
        <v>502143</v>
      </c>
      <c r="C3566" s="195">
        <v>0.82318132099999997</v>
      </c>
      <c r="D3566" s="195">
        <v>5</v>
      </c>
      <c r="E3566" s="195">
        <v>713</v>
      </c>
      <c r="F3566" s="195" t="s">
        <v>445</v>
      </c>
      <c r="G3566" s="195" t="s">
        <v>346</v>
      </c>
      <c r="H3566" s="195">
        <v>701</v>
      </c>
      <c r="I3566" s="36" t="str">
        <f t="shared" si="55"/>
        <v>Valencia, Danny</v>
      </c>
    </row>
    <row r="3567" spans="1:9" x14ac:dyDescent="0.3">
      <c r="A3567" s="195">
        <v>3566</v>
      </c>
      <c r="B3567" s="195">
        <v>572228</v>
      </c>
      <c r="C3567" s="195">
        <v>1</v>
      </c>
      <c r="D3567" s="195">
        <v>1</v>
      </c>
      <c r="E3567" s="195">
        <v>714</v>
      </c>
      <c r="F3567" s="195" t="s">
        <v>6573</v>
      </c>
      <c r="G3567" s="195" t="s">
        <v>213</v>
      </c>
      <c r="H3567" s="195">
        <v>714</v>
      </c>
      <c r="I3567" s="36" t="str">
        <f t="shared" si="55"/>
        <v>Voit, Luke</v>
      </c>
    </row>
    <row r="3568" spans="1:9" x14ac:dyDescent="0.3">
      <c r="A3568" s="195">
        <v>3567</v>
      </c>
      <c r="B3568" s="195">
        <v>643603</v>
      </c>
      <c r="C3568" s="195">
        <v>0.95309340379999996</v>
      </c>
      <c r="D3568" s="195">
        <v>2</v>
      </c>
      <c r="E3568" s="195">
        <v>714</v>
      </c>
      <c r="F3568" s="195" t="s">
        <v>4787</v>
      </c>
      <c r="G3568" s="195" t="s">
        <v>67</v>
      </c>
      <c r="H3568" s="195">
        <v>729</v>
      </c>
      <c r="I3568" s="36" t="str">
        <f t="shared" si="55"/>
        <v>White, Tyler</v>
      </c>
    </row>
    <row r="3569" spans="1:9" x14ac:dyDescent="0.3">
      <c r="A3569" s="195">
        <v>3568</v>
      </c>
      <c r="B3569" s="195">
        <v>571718</v>
      </c>
      <c r="C3569" s="195">
        <v>0.88069753900000003</v>
      </c>
      <c r="D3569" s="195">
        <v>3</v>
      </c>
      <c r="E3569" s="195">
        <v>714</v>
      </c>
      <c r="F3569" s="195" t="s">
        <v>4590</v>
      </c>
      <c r="G3569" s="195" t="s">
        <v>30</v>
      </c>
      <c r="H3569" s="195">
        <v>264</v>
      </c>
      <c r="I3569" s="36" t="str">
        <f t="shared" si="55"/>
        <v>Goodwin, Brian</v>
      </c>
    </row>
    <row r="3570" spans="1:9" x14ac:dyDescent="0.3">
      <c r="A3570" s="195">
        <v>3569</v>
      </c>
      <c r="B3570" s="195">
        <v>605512</v>
      </c>
      <c r="C3570" s="195">
        <v>0.86403966649999997</v>
      </c>
      <c r="D3570" s="195">
        <v>4</v>
      </c>
      <c r="E3570" s="195">
        <v>714</v>
      </c>
      <c r="F3570" s="195" t="s">
        <v>2976</v>
      </c>
      <c r="G3570" s="195" t="s">
        <v>2596</v>
      </c>
      <c r="H3570" s="195">
        <v>688</v>
      </c>
      <c r="I3570" s="36" t="str">
        <f t="shared" si="55"/>
        <v>Tucker, Preston</v>
      </c>
    </row>
    <row r="3571" spans="1:9" x14ac:dyDescent="0.3">
      <c r="A3571" s="195">
        <v>3570</v>
      </c>
      <c r="B3571" s="195">
        <v>543308</v>
      </c>
      <c r="C3571" s="195">
        <v>0.83770752599999998</v>
      </c>
      <c r="D3571" s="195">
        <v>5</v>
      </c>
      <c r="E3571" s="195">
        <v>714</v>
      </c>
      <c r="F3571" s="195" t="s">
        <v>528</v>
      </c>
      <c r="G3571" s="195" t="s">
        <v>169</v>
      </c>
      <c r="H3571" s="195">
        <v>310</v>
      </c>
      <c r="I3571" s="36" t="str">
        <f t="shared" si="55"/>
        <v>Hicks, John</v>
      </c>
    </row>
    <row r="3572" spans="1:9" x14ac:dyDescent="0.3">
      <c r="A3572" s="195">
        <v>3571</v>
      </c>
      <c r="B3572" s="195">
        <v>458015</v>
      </c>
      <c r="C3572" s="195">
        <v>1</v>
      </c>
      <c r="D3572" s="195">
        <v>1</v>
      </c>
      <c r="E3572" s="195">
        <v>715</v>
      </c>
      <c r="F3572" s="195" t="s">
        <v>343</v>
      </c>
      <c r="G3572" s="195" t="s">
        <v>115</v>
      </c>
      <c r="H3572" s="195">
        <v>715</v>
      </c>
      <c r="I3572" s="36" t="str">
        <f t="shared" si="55"/>
        <v>Votto, Joey</v>
      </c>
    </row>
    <row r="3573" spans="1:9" x14ac:dyDescent="0.3">
      <c r="A3573" s="195">
        <v>3572</v>
      </c>
      <c r="B3573" s="195">
        <v>408234</v>
      </c>
      <c r="C3573" s="195">
        <v>0.94456605500000002</v>
      </c>
      <c r="D3573" s="195">
        <v>2</v>
      </c>
      <c r="E3573" s="195">
        <v>715</v>
      </c>
      <c r="F3573" s="195" t="s">
        <v>49</v>
      </c>
      <c r="G3573" s="195" t="s">
        <v>258</v>
      </c>
      <c r="H3573" s="195">
        <v>98</v>
      </c>
      <c r="I3573" s="36" t="str">
        <f t="shared" si="55"/>
        <v>Cabrera, Miguel</v>
      </c>
    </row>
    <row r="3574" spans="1:9" x14ac:dyDescent="0.3">
      <c r="A3574" s="195">
        <v>3573</v>
      </c>
      <c r="B3574" s="195">
        <v>594777</v>
      </c>
      <c r="C3574" s="195">
        <v>0.88035410510000001</v>
      </c>
      <c r="D3574" s="195">
        <v>3</v>
      </c>
      <c r="E3574" s="195">
        <v>715</v>
      </c>
      <c r="F3574" s="195" t="s">
        <v>941</v>
      </c>
      <c r="G3574" s="195" t="s">
        <v>942</v>
      </c>
      <c r="H3574" s="195">
        <v>101</v>
      </c>
      <c r="I3574" s="36" t="str">
        <f t="shared" si="55"/>
        <v>Calhoun, Kole</v>
      </c>
    </row>
    <row r="3575" spans="1:9" x14ac:dyDescent="0.3">
      <c r="A3575" s="195">
        <v>3574</v>
      </c>
      <c r="B3575" s="195">
        <v>467793</v>
      </c>
      <c r="C3575" s="195">
        <v>0.8581431571</v>
      </c>
      <c r="D3575" s="195">
        <v>4</v>
      </c>
      <c r="E3575" s="195">
        <v>715</v>
      </c>
      <c r="F3575" s="195" t="s">
        <v>291</v>
      </c>
      <c r="G3575" s="195" t="s">
        <v>20</v>
      </c>
      <c r="H3575" s="195">
        <v>606</v>
      </c>
      <c r="I3575" s="36" t="str">
        <f t="shared" si="55"/>
        <v>Santana, Carlos</v>
      </c>
    </row>
    <row r="3576" spans="1:9" x14ac:dyDescent="0.3">
      <c r="A3576" s="195">
        <v>3575</v>
      </c>
      <c r="B3576" s="195">
        <v>457705</v>
      </c>
      <c r="C3576" s="195">
        <v>0.84435974120000001</v>
      </c>
      <c r="D3576" s="195">
        <v>5</v>
      </c>
      <c r="E3576" s="195">
        <v>715</v>
      </c>
      <c r="F3576" s="195" t="s">
        <v>172</v>
      </c>
      <c r="G3576" s="195" t="s">
        <v>40</v>
      </c>
      <c r="H3576" s="195">
        <v>424</v>
      </c>
      <c r="I3576" s="36" t="str">
        <f t="shared" si="55"/>
        <v>McCutchen, Andrew</v>
      </c>
    </row>
    <row r="3577" spans="1:9" x14ac:dyDescent="0.3">
      <c r="A3577" s="195">
        <v>3576</v>
      </c>
      <c r="B3577" s="195">
        <v>642180</v>
      </c>
      <c r="C3577" s="195">
        <v>1</v>
      </c>
      <c r="D3577" s="195">
        <v>1</v>
      </c>
      <c r="E3577" s="195">
        <v>716</v>
      </c>
      <c r="F3577" s="195" t="s">
        <v>1704</v>
      </c>
      <c r="G3577" s="195" t="s">
        <v>67</v>
      </c>
      <c r="H3577" s="195">
        <v>716</v>
      </c>
      <c r="I3577" s="36" t="str">
        <f t="shared" si="55"/>
        <v>Wade, Tyler</v>
      </c>
    </row>
    <row r="3578" spans="1:9" x14ac:dyDescent="0.3">
      <c r="A3578" s="195">
        <v>3577</v>
      </c>
      <c r="B3578" s="195">
        <v>620446</v>
      </c>
      <c r="C3578" s="195">
        <v>0.8945173152</v>
      </c>
      <c r="D3578" s="195">
        <v>2</v>
      </c>
      <c r="E3578" s="195">
        <v>716</v>
      </c>
      <c r="F3578" s="195" t="s">
        <v>4287</v>
      </c>
      <c r="G3578" s="195" t="s">
        <v>1744</v>
      </c>
      <c r="H3578" s="195">
        <v>695</v>
      </c>
      <c r="I3578" s="36" t="str">
        <f t="shared" si="55"/>
        <v>Urena, Richard</v>
      </c>
    </row>
    <row r="3579" spans="1:9" x14ac:dyDescent="0.3">
      <c r="A3579" s="195">
        <v>3578</v>
      </c>
      <c r="B3579" s="195">
        <v>624414</v>
      </c>
      <c r="C3579" s="195">
        <v>0.88844776999999997</v>
      </c>
      <c r="D3579" s="195">
        <v>3</v>
      </c>
      <c r="E3579" s="195">
        <v>716</v>
      </c>
      <c r="F3579" s="195" t="s">
        <v>5782</v>
      </c>
      <c r="G3579" s="195" t="s">
        <v>64</v>
      </c>
      <c r="H3579" s="195">
        <v>33</v>
      </c>
      <c r="I3579" s="36" t="str">
        <f t="shared" si="55"/>
        <v>Arroyo, Christian</v>
      </c>
    </row>
    <row r="3580" spans="1:9" x14ac:dyDescent="0.3">
      <c r="A3580" s="195">
        <v>3579</v>
      </c>
      <c r="B3580" s="195">
        <v>622497</v>
      </c>
      <c r="C3580" s="195">
        <v>0.87067901849999996</v>
      </c>
      <c r="D3580" s="195">
        <v>4</v>
      </c>
      <c r="E3580" s="195">
        <v>716</v>
      </c>
      <c r="F3580" s="195" t="s">
        <v>120</v>
      </c>
      <c r="G3580" s="195" t="s">
        <v>258</v>
      </c>
      <c r="H3580" s="195">
        <v>258</v>
      </c>
      <c r="I3580" s="36" t="str">
        <f t="shared" si="55"/>
        <v>Gomez, Miguel</v>
      </c>
    </row>
    <row r="3581" spans="1:9" x14ac:dyDescent="0.3">
      <c r="A3581" s="195">
        <v>3580</v>
      </c>
      <c r="B3581" s="195">
        <v>608348</v>
      </c>
      <c r="C3581" s="195">
        <v>0.85968096969999996</v>
      </c>
      <c r="D3581" s="195">
        <v>5</v>
      </c>
      <c r="E3581" s="195">
        <v>716</v>
      </c>
      <c r="F3581" s="195" t="s">
        <v>448</v>
      </c>
      <c r="G3581" s="195" t="s">
        <v>57</v>
      </c>
      <c r="H3581" s="195">
        <v>352</v>
      </c>
      <c r="I3581" s="36" t="str">
        <f t="shared" si="55"/>
        <v>Kelly, Carson</v>
      </c>
    </row>
    <row r="3582" spans="1:9" x14ac:dyDescent="0.3">
      <c r="A3582" s="195">
        <v>3581</v>
      </c>
      <c r="B3582" s="195">
        <v>592835</v>
      </c>
      <c r="C3582" s="195">
        <v>1</v>
      </c>
      <c r="D3582" s="195">
        <v>1</v>
      </c>
      <c r="E3582" s="195">
        <v>717</v>
      </c>
      <c r="F3582" s="195" t="s">
        <v>4122</v>
      </c>
      <c r="G3582" s="195" t="s">
        <v>29</v>
      </c>
      <c r="H3582" s="195">
        <v>717</v>
      </c>
      <c r="I3582" s="36" t="str">
        <f t="shared" si="55"/>
        <v>Waldrop, Kyle</v>
      </c>
    </row>
    <row r="3583" spans="1:9" x14ac:dyDescent="0.3">
      <c r="A3583" s="195">
        <v>3582</v>
      </c>
      <c r="B3583" s="195">
        <v>596119</v>
      </c>
      <c r="C3583" s="195">
        <v>0.85088886529999996</v>
      </c>
      <c r="D3583" s="195">
        <v>2</v>
      </c>
      <c r="E3583" s="195">
        <v>717</v>
      </c>
      <c r="F3583" s="195" t="s">
        <v>4095</v>
      </c>
      <c r="G3583" s="195" t="s">
        <v>89</v>
      </c>
      <c r="H3583" s="195">
        <v>664</v>
      </c>
      <c r="I3583" s="36" t="str">
        <f t="shared" si="55"/>
        <v>Swihart, Blake</v>
      </c>
    </row>
    <row r="3584" spans="1:9" x14ac:dyDescent="0.3">
      <c r="A3584" s="195">
        <v>3583</v>
      </c>
      <c r="B3584" s="195">
        <v>641531</v>
      </c>
      <c r="C3584" s="195">
        <v>0.81510252640000003</v>
      </c>
      <c r="D3584" s="195">
        <v>3</v>
      </c>
      <c r="E3584" s="195">
        <v>717</v>
      </c>
      <c r="F3584" s="195" t="s">
        <v>871</v>
      </c>
      <c r="G3584" s="195" t="s">
        <v>140</v>
      </c>
      <c r="H3584" s="195">
        <v>185</v>
      </c>
      <c r="I3584" s="36" t="str">
        <f t="shared" si="55"/>
        <v>Dozier, Hunter</v>
      </c>
    </row>
    <row r="3585" spans="1:9" x14ac:dyDescent="0.3">
      <c r="A3585" s="195">
        <v>3584</v>
      </c>
      <c r="B3585" s="195">
        <v>605508</v>
      </c>
      <c r="C3585" s="195">
        <v>0.78264132050000002</v>
      </c>
      <c r="D3585" s="195">
        <v>4</v>
      </c>
      <c r="E3585" s="195">
        <v>717</v>
      </c>
      <c r="F3585" s="195" t="s">
        <v>4594</v>
      </c>
      <c r="G3585" s="195" t="s">
        <v>24</v>
      </c>
      <c r="H3585" s="195">
        <v>677</v>
      </c>
      <c r="I3585" s="36" t="str">
        <f t="shared" si="55"/>
        <v>Tilson, Charlie</v>
      </c>
    </row>
    <row r="3586" spans="1:9" x14ac:dyDescent="0.3">
      <c r="A3586" s="195">
        <v>3585</v>
      </c>
      <c r="B3586" s="195">
        <v>605119</v>
      </c>
      <c r="C3586" s="195">
        <v>0.76115580059999999</v>
      </c>
      <c r="D3586" s="195">
        <v>5</v>
      </c>
      <c r="E3586" s="195">
        <v>717</v>
      </c>
      <c r="F3586" s="195" t="s">
        <v>13</v>
      </c>
      <c r="G3586" s="195" t="s">
        <v>30</v>
      </c>
      <c r="H3586" s="195">
        <v>24</v>
      </c>
      <c r="I3586" s="36" t="str">
        <f t="shared" si="55"/>
        <v>Anderson, Brian</v>
      </c>
    </row>
    <row r="3587" spans="1:9" x14ac:dyDescent="0.3">
      <c r="A3587" s="195">
        <v>3586</v>
      </c>
      <c r="B3587" s="195">
        <v>572233</v>
      </c>
      <c r="C3587" s="195">
        <v>1</v>
      </c>
      <c r="D3587" s="195">
        <v>1</v>
      </c>
      <c r="E3587" s="195">
        <v>718</v>
      </c>
      <c r="F3587" s="195" t="s">
        <v>496</v>
      </c>
      <c r="G3587" s="195" t="s">
        <v>64</v>
      </c>
      <c r="H3587" s="195">
        <v>718</v>
      </c>
      <c r="I3587" s="36" t="str">
        <f t="shared" ref="I3587:I3650" si="56">F3587&amp;", "&amp;G3587</f>
        <v>Walker, Christian</v>
      </c>
    </row>
    <row r="3588" spans="1:9" x14ac:dyDescent="0.3">
      <c r="A3588" s="195">
        <v>3587</v>
      </c>
      <c r="B3588" s="195">
        <v>527043</v>
      </c>
      <c r="C3588" s="195">
        <v>0.79005180490000004</v>
      </c>
      <c r="D3588" s="195">
        <v>2</v>
      </c>
      <c r="E3588" s="195">
        <v>718</v>
      </c>
      <c r="F3588" s="195" t="s">
        <v>461</v>
      </c>
      <c r="G3588" s="195" t="s">
        <v>4022</v>
      </c>
      <c r="H3588" s="195">
        <v>405</v>
      </c>
      <c r="I3588" s="36" t="str">
        <f t="shared" si="56"/>
        <v>Marte, Jefry</v>
      </c>
    </row>
    <row r="3589" spans="1:9" x14ac:dyDescent="0.3">
      <c r="A3589" s="195">
        <v>3588</v>
      </c>
      <c r="B3589" s="195">
        <v>592122</v>
      </c>
      <c r="C3589" s="195">
        <v>0.78612361230000005</v>
      </c>
      <c r="D3589" s="195">
        <v>3</v>
      </c>
      <c r="E3589" s="195">
        <v>718</v>
      </c>
      <c r="F3589" s="195" t="s">
        <v>141</v>
      </c>
      <c r="G3589" s="195" t="s">
        <v>67</v>
      </c>
      <c r="H3589" s="195">
        <v>36</v>
      </c>
      <c r="I3589" s="36" t="str">
        <f t="shared" si="56"/>
        <v>Austin, Tyler</v>
      </c>
    </row>
    <row r="3590" spans="1:9" x14ac:dyDescent="0.3">
      <c r="A3590" s="195">
        <v>3589</v>
      </c>
      <c r="B3590" s="195">
        <v>572204</v>
      </c>
      <c r="C3590" s="195">
        <v>0.78324794109999996</v>
      </c>
      <c r="D3590" s="195">
        <v>4</v>
      </c>
      <c r="E3590" s="195">
        <v>718</v>
      </c>
      <c r="F3590" s="195" t="s">
        <v>919</v>
      </c>
      <c r="G3590" s="195" t="s">
        <v>4099</v>
      </c>
      <c r="H3590" s="195">
        <v>676</v>
      </c>
      <c r="I3590" s="36" t="str">
        <f t="shared" si="56"/>
        <v>Thompson, Trayce</v>
      </c>
    </row>
    <row r="3591" spans="1:9" x14ac:dyDescent="0.3">
      <c r="A3591" s="195">
        <v>3590</v>
      </c>
      <c r="B3591" s="195">
        <v>596847</v>
      </c>
      <c r="C3591" s="195">
        <v>0.75186117139999997</v>
      </c>
      <c r="D3591" s="195">
        <v>5</v>
      </c>
      <c r="E3591" s="195">
        <v>718</v>
      </c>
      <c r="F3591" s="195" t="s">
        <v>4637</v>
      </c>
      <c r="G3591" s="195" t="s">
        <v>4638</v>
      </c>
      <c r="H3591" s="195">
        <v>128</v>
      </c>
      <c r="I3591" s="36" t="str">
        <f t="shared" si="56"/>
        <v>Choi, Ji-Man</v>
      </c>
    </row>
    <row r="3592" spans="1:9" x14ac:dyDescent="0.3">
      <c r="A3592" s="195">
        <v>3591</v>
      </c>
      <c r="B3592" s="195">
        <v>435522</v>
      </c>
      <c r="C3592" s="195">
        <v>1</v>
      </c>
      <c r="D3592" s="195">
        <v>1</v>
      </c>
      <c r="E3592" s="195">
        <v>719</v>
      </c>
      <c r="F3592" s="195" t="s">
        <v>496</v>
      </c>
      <c r="G3592" s="195" t="s">
        <v>495</v>
      </c>
      <c r="H3592" s="195">
        <v>719</v>
      </c>
      <c r="I3592" s="36" t="str">
        <f t="shared" si="56"/>
        <v>Walker, Neil</v>
      </c>
    </row>
    <row r="3593" spans="1:9" x14ac:dyDescent="0.3">
      <c r="A3593" s="195">
        <v>3592</v>
      </c>
      <c r="B3593" s="195">
        <v>429664</v>
      </c>
      <c r="C3593" s="195">
        <v>0.95861103759999999</v>
      </c>
      <c r="D3593" s="195">
        <v>2</v>
      </c>
      <c r="E3593" s="195">
        <v>719</v>
      </c>
      <c r="F3593" s="195" t="s">
        <v>462</v>
      </c>
      <c r="G3593" s="195" t="s">
        <v>204</v>
      </c>
      <c r="H3593" s="195">
        <v>108</v>
      </c>
      <c r="I3593" s="36" t="str">
        <f t="shared" si="56"/>
        <v>Cano, Robinson</v>
      </c>
    </row>
    <row r="3594" spans="1:9" x14ac:dyDescent="0.3">
      <c r="A3594" s="195">
        <v>3593</v>
      </c>
      <c r="B3594" s="195">
        <v>435079</v>
      </c>
      <c r="C3594" s="195">
        <v>0.87203344829999996</v>
      </c>
      <c r="D3594" s="195">
        <v>3</v>
      </c>
      <c r="E3594" s="195">
        <v>719</v>
      </c>
      <c r="F3594" s="195" t="s">
        <v>376</v>
      </c>
      <c r="G3594" s="195" t="s">
        <v>375</v>
      </c>
      <c r="H3594" s="195">
        <v>361</v>
      </c>
      <c r="I3594" s="36" t="str">
        <f t="shared" si="56"/>
        <v>Kinsler, Ian</v>
      </c>
    </row>
    <row r="3595" spans="1:9" x14ac:dyDescent="0.3">
      <c r="A3595" s="195">
        <v>3594</v>
      </c>
      <c r="B3595" s="195">
        <v>453064</v>
      </c>
      <c r="C3595" s="195">
        <v>0.8652097581</v>
      </c>
      <c r="D3595" s="195">
        <v>4</v>
      </c>
      <c r="E3595" s="195">
        <v>719</v>
      </c>
      <c r="F3595" s="195" t="s">
        <v>303</v>
      </c>
      <c r="G3595" s="195" t="s">
        <v>256</v>
      </c>
      <c r="H3595" s="195">
        <v>689</v>
      </c>
      <c r="I3595" s="36" t="str">
        <f t="shared" si="56"/>
        <v>Tulowitzki, Troy</v>
      </c>
    </row>
    <row r="3596" spans="1:9" x14ac:dyDescent="0.3">
      <c r="A3596" s="195">
        <v>3595</v>
      </c>
      <c r="B3596" s="195">
        <v>446359</v>
      </c>
      <c r="C3596" s="195">
        <v>0.86117775890000003</v>
      </c>
      <c r="D3596" s="195">
        <v>5</v>
      </c>
      <c r="E3596" s="195">
        <v>719</v>
      </c>
      <c r="F3596" s="195" t="s">
        <v>345</v>
      </c>
      <c r="G3596" s="195" t="s">
        <v>344</v>
      </c>
      <c r="H3596" s="195">
        <v>146</v>
      </c>
      <c r="I3596" s="36" t="str">
        <f t="shared" si="56"/>
        <v>Cozart, Zack</v>
      </c>
    </row>
    <row r="3597" spans="1:9" x14ac:dyDescent="0.3">
      <c r="A3597" s="195">
        <v>3596</v>
      </c>
      <c r="B3597" s="195">
        <v>477165</v>
      </c>
      <c r="C3597" s="195">
        <v>1</v>
      </c>
      <c r="D3597" s="195">
        <v>1</v>
      </c>
      <c r="E3597" s="195">
        <v>720</v>
      </c>
      <c r="F3597" s="195" t="s">
        <v>530</v>
      </c>
      <c r="G3597" s="195" t="s">
        <v>55</v>
      </c>
      <c r="H3597" s="195">
        <v>720</v>
      </c>
      <c r="I3597" s="36" t="str">
        <f t="shared" si="56"/>
        <v>Wallace, Brett</v>
      </c>
    </row>
    <row r="3598" spans="1:9" x14ac:dyDescent="0.3">
      <c r="A3598" s="195">
        <v>3597</v>
      </c>
      <c r="B3598" s="195">
        <v>474233</v>
      </c>
      <c r="C3598" s="195">
        <v>0.92973425750000005</v>
      </c>
      <c r="D3598" s="195">
        <v>2</v>
      </c>
      <c r="E3598" s="195">
        <v>720</v>
      </c>
      <c r="F3598" s="195" t="s">
        <v>338</v>
      </c>
      <c r="G3598" s="195" t="s">
        <v>26</v>
      </c>
      <c r="H3598" s="195">
        <v>138</v>
      </c>
      <c r="I3598" s="36" t="str">
        <f t="shared" si="56"/>
        <v>Conger, Hank</v>
      </c>
    </row>
    <row r="3599" spans="1:9" x14ac:dyDescent="0.3">
      <c r="A3599" s="195">
        <v>3598</v>
      </c>
      <c r="B3599" s="195">
        <v>457454</v>
      </c>
      <c r="C3599" s="195">
        <v>0.8917224587</v>
      </c>
      <c r="D3599" s="195">
        <v>3</v>
      </c>
      <c r="E3599" s="195">
        <v>720</v>
      </c>
      <c r="F3599" s="195" t="s">
        <v>6670</v>
      </c>
      <c r="G3599" s="195" t="s">
        <v>96</v>
      </c>
      <c r="H3599" s="195">
        <v>598</v>
      </c>
      <c r="I3599" s="36" t="str">
        <f t="shared" si="56"/>
        <v>Saltalamacc, Jarrod</v>
      </c>
    </row>
    <row r="3600" spans="1:9" x14ac:dyDescent="0.3">
      <c r="A3600" s="195">
        <v>3599</v>
      </c>
      <c r="B3600" s="195">
        <v>543148</v>
      </c>
      <c r="C3600" s="195">
        <v>0.84580990310000004</v>
      </c>
      <c r="D3600" s="195">
        <v>4</v>
      </c>
      <c r="E3600" s="195">
        <v>720</v>
      </c>
      <c r="F3600" s="195" t="s">
        <v>321</v>
      </c>
      <c r="G3600" s="195" t="s">
        <v>320</v>
      </c>
      <c r="H3600" s="195">
        <v>209</v>
      </c>
      <c r="I3600" s="36" t="str">
        <f t="shared" si="56"/>
        <v>Federowicz, Tim</v>
      </c>
    </row>
    <row r="3601" spans="1:9" x14ac:dyDescent="0.3">
      <c r="A3601" s="195">
        <v>3600</v>
      </c>
      <c r="B3601" s="195">
        <v>607257</v>
      </c>
      <c r="C3601" s="195">
        <v>0.81837542009999997</v>
      </c>
      <c r="D3601" s="195">
        <v>5</v>
      </c>
      <c r="E3601" s="195">
        <v>720</v>
      </c>
      <c r="F3601" s="195" t="s">
        <v>296</v>
      </c>
      <c r="G3601" s="195" t="s">
        <v>380</v>
      </c>
      <c r="H3601" s="195">
        <v>388</v>
      </c>
      <c r="I3601" s="36" t="str">
        <f t="shared" si="56"/>
        <v>Lopez, Rafael</v>
      </c>
    </row>
    <row r="3602" spans="1:9" x14ac:dyDescent="0.3">
      <c r="A3602" s="195">
        <v>3601</v>
      </c>
      <c r="B3602" s="195">
        <v>595453</v>
      </c>
      <c r="C3602" s="195">
        <v>1</v>
      </c>
      <c r="D3602" s="195">
        <v>1</v>
      </c>
      <c r="E3602" s="195">
        <v>721</v>
      </c>
      <c r="F3602" s="195" t="s">
        <v>6491</v>
      </c>
      <c r="G3602" s="195" t="s">
        <v>139</v>
      </c>
      <c r="H3602" s="195">
        <v>721</v>
      </c>
      <c r="I3602" s="36" t="str">
        <f t="shared" si="56"/>
        <v>Wallach, Chad</v>
      </c>
    </row>
    <row r="3603" spans="1:9" x14ac:dyDescent="0.3">
      <c r="A3603" s="195">
        <v>3602</v>
      </c>
      <c r="B3603" s="195">
        <v>543309</v>
      </c>
      <c r="C3603" s="195">
        <v>0.95750717060000001</v>
      </c>
      <c r="D3603" s="195">
        <v>2</v>
      </c>
      <c r="E3603" s="195">
        <v>721</v>
      </c>
      <c r="F3603" s="195" t="s">
        <v>6677</v>
      </c>
      <c r="G3603" s="195" t="s">
        <v>29</v>
      </c>
      <c r="H3603" s="195">
        <v>311</v>
      </c>
      <c r="I3603" s="36" t="str">
        <f t="shared" si="56"/>
        <v>Higashioka, Kyle</v>
      </c>
    </row>
    <row r="3604" spans="1:9" x14ac:dyDescent="0.3">
      <c r="A3604" s="195">
        <v>3603</v>
      </c>
      <c r="B3604" s="195">
        <v>543362</v>
      </c>
      <c r="C3604" s="195">
        <v>0.92123833669999999</v>
      </c>
      <c r="D3604" s="195">
        <v>3</v>
      </c>
      <c r="E3604" s="195">
        <v>721</v>
      </c>
      <c r="F3604" s="195" t="s">
        <v>957</v>
      </c>
      <c r="G3604" s="195" t="s">
        <v>269</v>
      </c>
      <c r="H3604" s="195">
        <v>339</v>
      </c>
      <c r="I3604" s="36" t="str">
        <f t="shared" si="56"/>
        <v>Jimenez, A.J.</v>
      </c>
    </row>
    <row r="3605" spans="1:9" x14ac:dyDescent="0.3">
      <c r="A3605" s="195">
        <v>3604</v>
      </c>
      <c r="B3605" s="195">
        <v>622270</v>
      </c>
      <c r="C3605" s="195">
        <v>0.90468416610000002</v>
      </c>
      <c r="D3605" s="195">
        <v>4</v>
      </c>
      <c r="E3605" s="195">
        <v>721</v>
      </c>
      <c r="F3605" s="195" t="s">
        <v>1887</v>
      </c>
      <c r="G3605" s="195" t="s">
        <v>122</v>
      </c>
      <c r="H3605" s="195">
        <v>427</v>
      </c>
      <c r="I3605" s="36" t="str">
        <f t="shared" si="56"/>
        <v>Mejia, Alex</v>
      </c>
    </row>
    <row r="3606" spans="1:9" x14ac:dyDescent="0.3">
      <c r="A3606" s="195">
        <v>3605</v>
      </c>
      <c r="B3606" s="195">
        <v>572180</v>
      </c>
      <c r="C3606" s="195">
        <v>0.89051938310000001</v>
      </c>
      <c r="D3606" s="195">
        <v>5</v>
      </c>
      <c r="E3606" s="195">
        <v>721</v>
      </c>
      <c r="F3606" s="195" t="s">
        <v>2972</v>
      </c>
      <c r="G3606" s="195" t="s">
        <v>40</v>
      </c>
      <c r="H3606" s="195">
        <v>660</v>
      </c>
      <c r="I3606" s="36" t="str">
        <f t="shared" si="56"/>
        <v>Susac, Andrew</v>
      </c>
    </row>
    <row r="3607" spans="1:9" x14ac:dyDescent="0.3">
      <c r="A3607" s="195">
        <v>3606</v>
      </c>
      <c r="B3607" s="195">
        <v>595023</v>
      </c>
      <c r="C3607" s="195">
        <v>1</v>
      </c>
      <c r="D3607" s="195">
        <v>1</v>
      </c>
      <c r="E3607" s="195">
        <v>722</v>
      </c>
      <c r="F3607" s="195" t="s">
        <v>4605</v>
      </c>
      <c r="G3607" s="195" t="s">
        <v>4311</v>
      </c>
      <c r="H3607" s="195">
        <v>722</v>
      </c>
      <c r="I3607" s="36" t="str">
        <f t="shared" si="56"/>
        <v>Walsh, Colin</v>
      </c>
    </row>
    <row r="3608" spans="1:9" x14ac:dyDescent="0.3">
      <c r="A3608" s="195">
        <v>3607</v>
      </c>
      <c r="B3608" s="195">
        <v>607223</v>
      </c>
      <c r="C3608" s="195">
        <v>0.8617738868</v>
      </c>
      <c r="D3608" s="195">
        <v>2</v>
      </c>
      <c r="E3608" s="195">
        <v>722</v>
      </c>
      <c r="F3608" s="195" t="s">
        <v>146</v>
      </c>
      <c r="G3608" s="195" t="s">
        <v>5027</v>
      </c>
      <c r="H3608" s="195">
        <v>550</v>
      </c>
      <c r="I3608" s="36" t="str">
        <f t="shared" si="56"/>
        <v>Reed, A. J.</v>
      </c>
    </row>
    <row r="3609" spans="1:9" x14ac:dyDescent="0.3">
      <c r="A3609" s="195">
        <v>3608</v>
      </c>
      <c r="B3609" s="195">
        <v>545337</v>
      </c>
      <c r="C3609" s="195">
        <v>0.81105851569999998</v>
      </c>
      <c r="D3609" s="195">
        <v>3</v>
      </c>
      <c r="E3609" s="195">
        <v>722</v>
      </c>
      <c r="F3609" s="195" t="s">
        <v>6588</v>
      </c>
      <c r="G3609" s="195" t="s">
        <v>198</v>
      </c>
      <c r="H3609" s="195">
        <v>218</v>
      </c>
      <c r="I3609" s="36" t="str">
        <f t="shared" si="56"/>
        <v>Fontana, Nolan</v>
      </c>
    </row>
    <row r="3610" spans="1:9" x14ac:dyDescent="0.3">
      <c r="A3610" s="195">
        <v>3609</v>
      </c>
      <c r="B3610" s="195">
        <v>592348</v>
      </c>
      <c r="C3610" s="195">
        <v>0.80638863500000002</v>
      </c>
      <c r="D3610" s="195">
        <v>4</v>
      </c>
      <c r="E3610" s="195">
        <v>722</v>
      </c>
      <c r="F3610" s="195" t="s">
        <v>6707</v>
      </c>
      <c r="G3610" s="195" t="s">
        <v>6708</v>
      </c>
      <c r="H3610" s="195">
        <v>263</v>
      </c>
      <c r="I3610" s="36" t="str">
        <f t="shared" si="56"/>
        <v>Goodrum, Niko</v>
      </c>
    </row>
    <row r="3611" spans="1:9" x14ac:dyDescent="0.3">
      <c r="A3611" s="195">
        <v>3610</v>
      </c>
      <c r="B3611" s="195">
        <v>518466</v>
      </c>
      <c r="C3611" s="195">
        <v>0.79748856800000001</v>
      </c>
      <c r="D3611" s="195">
        <v>5</v>
      </c>
      <c r="E3611" s="195">
        <v>722</v>
      </c>
      <c r="F3611" s="195" t="s">
        <v>4587</v>
      </c>
      <c r="G3611" s="195" t="s">
        <v>4588</v>
      </c>
      <c r="H3611" s="195">
        <v>65</v>
      </c>
      <c r="I3611" s="36" t="str">
        <f t="shared" si="56"/>
        <v>Blash, Jabari</v>
      </c>
    </row>
    <row r="3612" spans="1:9" x14ac:dyDescent="0.3">
      <c r="A3612" s="195">
        <v>3611</v>
      </c>
      <c r="B3612" s="195">
        <v>595025</v>
      </c>
      <c r="C3612" s="195">
        <v>1</v>
      </c>
      <c r="D3612" s="195">
        <v>1</v>
      </c>
      <c r="E3612" s="195">
        <v>723</v>
      </c>
      <c r="F3612" s="195" t="s">
        <v>2156</v>
      </c>
      <c r="G3612" s="195" t="s">
        <v>896</v>
      </c>
      <c r="H3612" s="195">
        <v>723</v>
      </c>
      <c r="I3612" s="36" t="str">
        <f t="shared" si="56"/>
        <v>Walters, Zach</v>
      </c>
    </row>
    <row r="3613" spans="1:9" x14ac:dyDescent="0.3">
      <c r="A3613" s="195">
        <v>3612</v>
      </c>
      <c r="B3613" s="195">
        <v>534606</v>
      </c>
      <c r="C3613" s="195">
        <v>0.91967970700000001</v>
      </c>
      <c r="D3613" s="195">
        <v>2</v>
      </c>
      <c r="E3613" s="195">
        <v>723</v>
      </c>
      <c r="F3613" s="195" t="s">
        <v>4001</v>
      </c>
      <c r="G3613" s="195" t="s">
        <v>38</v>
      </c>
      <c r="H3613" s="195">
        <v>368</v>
      </c>
      <c r="I3613" s="36" t="str">
        <f t="shared" si="56"/>
        <v>LaMarre, Ryan</v>
      </c>
    </row>
    <row r="3614" spans="1:9" x14ac:dyDescent="0.3">
      <c r="A3614" s="195">
        <v>3613</v>
      </c>
      <c r="B3614" s="195">
        <v>543329</v>
      </c>
      <c r="C3614" s="195">
        <v>0.9126913767</v>
      </c>
      <c r="D3614" s="195">
        <v>3</v>
      </c>
      <c r="E3614" s="195">
        <v>723</v>
      </c>
      <c r="F3614" s="195" t="s">
        <v>4885</v>
      </c>
      <c r="G3614" s="195" t="s">
        <v>4886</v>
      </c>
      <c r="H3614" s="195">
        <v>318</v>
      </c>
      <c r="I3614" s="36" t="str">
        <f t="shared" si="56"/>
        <v>Hood, Destin</v>
      </c>
    </row>
    <row r="3615" spans="1:9" x14ac:dyDescent="0.3">
      <c r="A3615" s="195">
        <v>3614</v>
      </c>
      <c r="B3615" s="195">
        <v>543089</v>
      </c>
      <c r="C3615" s="195">
        <v>0.90601284680000005</v>
      </c>
      <c r="D3615" s="195">
        <v>4</v>
      </c>
      <c r="E3615" s="195">
        <v>723</v>
      </c>
      <c r="F3615" s="195" t="s">
        <v>85</v>
      </c>
      <c r="G3615" s="195" t="s">
        <v>227</v>
      </c>
      <c r="H3615" s="195">
        <v>164</v>
      </c>
      <c r="I3615" s="36" t="str">
        <f t="shared" si="56"/>
        <v>Davis, Taylor</v>
      </c>
    </row>
    <row r="3616" spans="1:9" x14ac:dyDescent="0.3">
      <c r="A3616" s="195">
        <v>3615</v>
      </c>
      <c r="B3616" s="195">
        <v>592731</v>
      </c>
      <c r="C3616" s="195">
        <v>0.89467203870000001</v>
      </c>
      <c r="D3616" s="195">
        <v>5</v>
      </c>
      <c r="E3616" s="195">
        <v>723</v>
      </c>
      <c r="F3616" s="195" t="s">
        <v>4857</v>
      </c>
      <c r="G3616" s="195" t="s">
        <v>400</v>
      </c>
      <c r="H3616" s="195">
        <v>622</v>
      </c>
      <c r="I3616" s="36" t="str">
        <f t="shared" si="56"/>
        <v>Selsky, Steve</v>
      </c>
    </row>
    <row r="3617" spans="1:9" x14ac:dyDescent="0.3">
      <c r="A3617" s="195">
        <v>3616</v>
      </c>
      <c r="B3617" s="195">
        <v>572241</v>
      </c>
      <c r="C3617" s="195">
        <v>1</v>
      </c>
      <c r="D3617" s="195">
        <v>1</v>
      </c>
      <c r="E3617" s="195">
        <v>724</v>
      </c>
      <c r="F3617" s="195" t="s">
        <v>6651</v>
      </c>
      <c r="G3617" s="195" t="s">
        <v>88</v>
      </c>
      <c r="H3617" s="195">
        <v>724</v>
      </c>
      <c r="I3617" s="36" t="str">
        <f t="shared" si="56"/>
        <v>Washington, David</v>
      </c>
    </row>
    <row r="3618" spans="1:9" x14ac:dyDescent="0.3">
      <c r="A3618" s="195">
        <v>3617</v>
      </c>
      <c r="B3618" s="195">
        <v>607297</v>
      </c>
      <c r="C3618" s="195">
        <v>0.96544954400000005</v>
      </c>
      <c r="D3618" s="195">
        <v>2</v>
      </c>
      <c r="E3618" s="195">
        <v>724</v>
      </c>
      <c r="F3618" s="195" t="s">
        <v>6442</v>
      </c>
      <c r="G3618" s="195" t="s">
        <v>6443</v>
      </c>
      <c r="H3618" s="195">
        <v>179</v>
      </c>
      <c r="I3618" s="36" t="str">
        <f t="shared" si="56"/>
        <v>Dickson, O'Koyea</v>
      </c>
    </row>
    <row r="3619" spans="1:9" x14ac:dyDescent="0.3">
      <c r="A3619" s="195">
        <v>3618</v>
      </c>
      <c r="B3619" s="195">
        <v>593525</v>
      </c>
      <c r="C3619" s="195">
        <v>0.96150069329999999</v>
      </c>
      <c r="D3619" s="195">
        <v>3</v>
      </c>
      <c r="E3619" s="195">
        <v>724</v>
      </c>
      <c r="F3619" s="195" t="s">
        <v>3903</v>
      </c>
      <c r="G3619" s="195" t="s">
        <v>3904</v>
      </c>
      <c r="H3619" s="195">
        <v>103</v>
      </c>
      <c r="I3619" s="36" t="str">
        <f t="shared" si="56"/>
        <v>Calixte, Orlando</v>
      </c>
    </row>
    <row r="3620" spans="1:9" x14ac:dyDescent="0.3">
      <c r="A3620" s="195">
        <v>3619</v>
      </c>
      <c r="B3620" s="195">
        <v>594576</v>
      </c>
      <c r="C3620" s="195">
        <v>0.95788280110000001</v>
      </c>
      <c r="D3620" s="195">
        <v>4</v>
      </c>
      <c r="E3620" s="195">
        <v>724</v>
      </c>
      <c r="F3620" s="195" t="s">
        <v>3362</v>
      </c>
      <c r="G3620" s="195" t="s">
        <v>947</v>
      </c>
      <c r="H3620" s="195">
        <v>418</v>
      </c>
      <c r="I3620" s="36" t="str">
        <f t="shared" si="56"/>
        <v>May, Jacob</v>
      </c>
    </row>
    <row r="3621" spans="1:9" x14ac:dyDescent="0.3">
      <c r="A3621" s="195">
        <v>3620</v>
      </c>
      <c r="B3621" s="195">
        <v>570489</v>
      </c>
      <c r="C3621" s="195">
        <v>0.95247692080000002</v>
      </c>
      <c r="D3621" s="195">
        <v>5</v>
      </c>
      <c r="E3621" s="195">
        <v>724</v>
      </c>
      <c r="F3621" s="195" t="s">
        <v>2966</v>
      </c>
      <c r="G3621" s="195" t="s">
        <v>2967</v>
      </c>
      <c r="H3621" s="195">
        <v>12</v>
      </c>
      <c r="I3621" s="36" t="str">
        <f t="shared" si="56"/>
        <v>Alcantara, Arismendy</v>
      </c>
    </row>
    <row r="3622" spans="1:9" x14ac:dyDescent="0.3">
      <c r="A3622" s="195">
        <v>3621</v>
      </c>
      <c r="B3622" s="195">
        <v>457789</v>
      </c>
      <c r="C3622" s="195">
        <v>1</v>
      </c>
      <c r="D3622" s="195">
        <v>1</v>
      </c>
      <c r="E3622" s="195">
        <v>725</v>
      </c>
      <c r="F3622" s="195" t="s">
        <v>318</v>
      </c>
      <c r="G3622" s="195" t="s">
        <v>476</v>
      </c>
      <c r="H3622" s="195">
        <v>725</v>
      </c>
      <c r="I3622" s="36" t="str">
        <f t="shared" si="56"/>
        <v>Weeks, Jemile</v>
      </c>
    </row>
    <row r="3623" spans="1:9" x14ac:dyDescent="0.3">
      <c r="A3623" s="195">
        <v>3622</v>
      </c>
      <c r="B3623" s="195">
        <v>502285</v>
      </c>
      <c r="C3623" s="195">
        <v>0.97058859239999995</v>
      </c>
      <c r="D3623" s="195">
        <v>2</v>
      </c>
      <c r="E3623" s="195">
        <v>725</v>
      </c>
      <c r="F3623" s="195" t="s">
        <v>4003</v>
      </c>
      <c r="G3623" s="195" t="s">
        <v>67</v>
      </c>
      <c r="H3623" s="195">
        <v>369</v>
      </c>
      <c r="I3623" s="36" t="str">
        <f t="shared" si="56"/>
        <v>Ladendorf, Tyler</v>
      </c>
    </row>
    <row r="3624" spans="1:9" x14ac:dyDescent="0.3">
      <c r="A3624" s="195">
        <v>3623</v>
      </c>
      <c r="B3624" s="195">
        <v>502034</v>
      </c>
      <c r="C3624" s="195">
        <v>0.9645347729</v>
      </c>
      <c r="D3624" s="195">
        <v>3</v>
      </c>
      <c r="E3624" s="195">
        <v>725</v>
      </c>
      <c r="F3624" s="195" t="s">
        <v>3894</v>
      </c>
      <c r="G3624" s="195" t="s">
        <v>3895</v>
      </c>
      <c r="H3624" s="195">
        <v>90</v>
      </c>
      <c r="I3624" s="36" t="str">
        <f t="shared" si="56"/>
        <v>Burriss, Emmanuel</v>
      </c>
    </row>
    <row r="3625" spans="1:9" x14ac:dyDescent="0.3">
      <c r="A3625" s="195">
        <v>3624</v>
      </c>
      <c r="B3625" s="195">
        <v>502523</v>
      </c>
      <c r="C3625" s="195">
        <v>0.94319084789999996</v>
      </c>
      <c r="D3625" s="195">
        <v>4</v>
      </c>
      <c r="E3625" s="195">
        <v>725</v>
      </c>
      <c r="F3625" s="195" t="s">
        <v>2961</v>
      </c>
      <c r="G3625" s="195" t="s">
        <v>1939</v>
      </c>
      <c r="H3625" s="195">
        <v>473</v>
      </c>
      <c r="I3625" s="36" t="str">
        <f t="shared" si="56"/>
        <v>O'Malley, Shawn</v>
      </c>
    </row>
    <row r="3626" spans="1:9" x14ac:dyDescent="0.3">
      <c r="A3626" s="195">
        <v>3625</v>
      </c>
      <c r="B3626" s="195">
        <v>488818</v>
      </c>
      <c r="C3626" s="195">
        <v>0.90820049810000003</v>
      </c>
      <c r="D3626" s="195">
        <v>5</v>
      </c>
      <c r="E3626" s="195">
        <v>725</v>
      </c>
      <c r="F3626" s="195" t="s">
        <v>385</v>
      </c>
      <c r="G3626" s="195" t="s">
        <v>371</v>
      </c>
      <c r="H3626" s="195">
        <v>750</v>
      </c>
      <c r="I3626" s="36" t="str">
        <f t="shared" si="56"/>
        <v>d'Arnaud, Chase</v>
      </c>
    </row>
    <row r="3627" spans="1:9" x14ac:dyDescent="0.3">
      <c r="A3627" s="195">
        <v>3626</v>
      </c>
      <c r="B3627" s="195">
        <v>430001</v>
      </c>
      <c r="C3627" s="195">
        <v>1</v>
      </c>
      <c r="D3627" s="195">
        <v>1</v>
      </c>
      <c r="E3627" s="195">
        <v>726</v>
      </c>
      <c r="F3627" s="195" t="s">
        <v>318</v>
      </c>
      <c r="G3627" s="195" t="s">
        <v>317</v>
      </c>
      <c r="H3627" s="195">
        <v>726</v>
      </c>
      <c r="I3627" s="36" t="str">
        <f t="shared" si="56"/>
        <v>Weeks, Rickie</v>
      </c>
    </row>
    <row r="3628" spans="1:9" x14ac:dyDescent="0.3">
      <c r="A3628" s="195">
        <v>3627</v>
      </c>
      <c r="B3628" s="195">
        <v>448605</v>
      </c>
      <c r="C3628" s="195">
        <v>0.91625717360000003</v>
      </c>
      <c r="D3628" s="195">
        <v>2</v>
      </c>
      <c r="E3628" s="195">
        <v>726</v>
      </c>
      <c r="F3628" s="195" t="s">
        <v>207</v>
      </c>
      <c r="G3628" s="195" t="s">
        <v>63</v>
      </c>
      <c r="H3628" s="195">
        <v>590</v>
      </c>
      <c r="I3628" s="36" t="str">
        <f t="shared" si="56"/>
        <v>Ruggiano, Justin</v>
      </c>
    </row>
    <row r="3629" spans="1:9" x14ac:dyDescent="0.3">
      <c r="A3629" s="195">
        <v>3628</v>
      </c>
      <c r="B3629" s="195">
        <v>430605</v>
      </c>
      <c r="C3629" s="195">
        <v>0.88673134819999999</v>
      </c>
      <c r="D3629" s="195">
        <v>3</v>
      </c>
      <c r="E3629" s="195">
        <v>726</v>
      </c>
      <c r="F3629" s="195" t="s">
        <v>192</v>
      </c>
      <c r="G3629" s="195" t="s">
        <v>38</v>
      </c>
      <c r="H3629" s="195">
        <v>540</v>
      </c>
      <c r="I3629" s="36" t="str">
        <f t="shared" si="56"/>
        <v>Raburn, Ryan</v>
      </c>
    </row>
    <row r="3630" spans="1:9" x14ac:dyDescent="0.3">
      <c r="A3630" s="195">
        <v>3629</v>
      </c>
      <c r="B3630" s="195">
        <v>434604</v>
      </c>
      <c r="C3630" s="195">
        <v>0.86974149909999998</v>
      </c>
      <c r="D3630" s="195">
        <v>4</v>
      </c>
      <c r="E3630" s="195">
        <v>726</v>
      </c>
      <c r="F3630" s="195" t="s">
        <v>392</v>
      </c>
      <c r="G3630" s="195" t="s">
        <v>221</v>
      </c>
      <c r="H3630" s="195">
        <v>447</v>
      </c>
      <c r="I3630" s="36" t="str">
        <f t="shared" si="56"/>
        <v>Morse, Mike</v>
      </c>
    </row>
    <row r="3631" spans="1:9" x14ac:dyDescent="0.3">
      <c r="A3631" s="195">
        <v>3630</v>
      </c>
      <c r="B3631" s="195">
        <v>429711</v>
      </c>
      <c r="C3631" s="195">
        <v>0.85911415700000004</v>
      </c>
      <c r="D3631" s="195">
        <v>5</v>
      </c>
      <c r="E3631" s="195">
        <v>726</v>
      </c>
      <c r="F3631" s="195" t="s">
        <v>126</v>
      </c>
      <c r="G3631" s="195" t="s">
        <v>125</v>
      </c>
      <c r="H3631" s="195">
        <v>280</v>
      </c>
      <c r="I3631" s="36" t="str">
        <f t="shared" si="56"/>
        <v>Gutierrez, Franklin</v>
      </c>
    </row>
    <row r="3632" spans="1:9" x14ac:dyDescent="0.3">
      <c r="A3632" s="195">
        <v>3631</v>
      </c>
      <c r="B3632" s="195">
        <v>621563</v>
      </c>
      <c r="C3632" s="195">
        <v>1</v>
      </c>
      <c r="D3632" s="195">
        <v>1</v>
      </c>
      <c r="E3632" s="195">
        <v>727</v>
      </c>
      <c r="F3632" s="195" t="s">
        <v>4630</v>
      </c>
      <c r="G3632" s="195" t="s">
        <v>115</v>
      </c>
      <c r="H3632" s="195">
        <v>727</v>
      </c>
      <c r="I3632" s="36" t="str">
        <f t="shared" si="56"/>
        <v>Wendle, Joey</v>
      </c>
    </row>
    <row r="3633" spans="1:9" x14ac:dyDescent="0.3">
      <c r="A3633" s="195">
        <v>3632</v>
      </c>
      <c r="B3633" s="195">
        <v>518586</v>
      </c>
      <c r="C3633" s="195">
        <v>0.93775213229999999</v>
      </c>
      <c r="D3633" s="195">
        <v>2</v>
      </c>
      <c r="E3633" s="195">
        <v>727</v>
      </c>
      <c r="F3633" s="195" t="s">
        <v>867</v>
      </c>
      <c r="G3633" s="195" t="s">
        <v>24</v>
      </c>
      <c r="H3633" s="195">
        <v>154</v>
      </c>
      <c r="I3633" s="36" t="str">
        <f t="shared" si="56"/>
        <v>Culberson, Charlie</v>
      </c>
    </row>
    <row r="3634" spans="1:9" x14ac:dyDescent="0.3">
      <c r="A3634" s="195">
        <v>3633</v>
      </c>
      <c r="B3634" s="195">
        <v>502205</v>
      </c>
      <c r="C3634" s="195">
        <v>0.92867142079999998</v>
      </c>
      <c r="D3634" s="195">
        <v>3</v>
      </c>
      <c r="E3634" s="195">
        <v>727</v>
      </c>
      <c r="F3634" s="195" t="s">
        <v>409</v>
      </c>
      <c r="G3634" s="195" t="s">
        <v>2187</v>
      </c>
      <c r="H3634" s="195">
        <v>275</v>
      </c>
      <c r="I3634" s="36" t="str">
        <f t="shared" si="56"/>
        <v>Green, Grant</v>
      </c>
    </row>
    <row r="3635" spans="1:9" x14ac:dyDescent="0.3">
      <c r="A3635" s="195">
        <v>3634</v>
      </c>
      <c r="B3635" s="195">
        <v>593495</v>
      </c>
      <c r="C3635" s="195">
        <v>0.91914024520000004</v>
      </c>
      <c r="D3635" s="195">
        <v>4</v>
      </c>
      <c r="E3635" s="195">
        <v>727</v>
      </c>
      <c r="F3635" s="195" t="s">
        <v>252</v>
      </c>
      <c r="G3635" s="195" t="s">
        <v>182</v>
      </c>
      <c r="H3635" s="195">
        <v>117</v>
      </c>
      <c r="I3635" s="36" t="str">
        <f t="shared" si="56"/>
        <v>Castro, Daniel</v>
      </c>
    </row>
    <row r="3636" spans="1:9" x14ac:dyDescent="0.3">
      <c r="A3636" s="195">
        <v>3635</v>
      </c>
      <c r="B3636" s="195">
        <v>623166</v>
      </c>
      <c r="C3636" s="195">
        <v>0.91686320889999995</v>
      </c>
      <c r="D3636" s="195">
        <v>5</v>
      </c>
      <c r="E3636" s="195">
        <v>727</v>
      </c>
      <c r="F3636" s="195" t="s">
        <v>175</v>
      </c>
      <c r="G3636" s="195" t="s">
        <v>221</v>
      </c>
      <c r="H3636" s="195">
        <v>434</v>
      </c>
      <c r="I3636" s="36" t="str">
        <f t="shared" si="56"/>
        <v>Miller, Mike</v>
      </c>
    </row>
    <row r="3637" spans="1:9" x14ac:dyDescent="0.3">
      <c r="A3637" s="195">
        <v>3636</v>
      </c>
      <c r="B3637" s="195">
        <v>150029</v>
      </c>
      <c r="C3637" s="195">
        <v>1</v>
      </c>
      <c r="D3637" s="195">
        <v>1</v>
      </c>
      <c r="E3637" s="195">
        <v>728</v>
      </c>
      <c r="F3637" s="195" t="s">
        <v>239</v>
      </c>
      <c r="G3637" s="195" t="s">
        <v>238</v>
      </c>
      <c r="H3637" s="195">
        <v>728</v>
      </c>
      <c r="I3637" s="36" t="str">
        <f t="shared" si="56"/>
        <v>Werth, Jayson</v>
      </c>
    </row>
    <row r="3638" spans="1:9" x14ac:dyDescent="0.3">
      <c r="A3638" s="195">
        <v>3637</v>
      </c>
      <c r="B3638" s="195">
        <v>407812</v>
      </c>
      <c r="C3638" s="195">
        <v>0.97260618629999995</v>
      </c>
      <c r="D3638" s="195">
        <v>2</v>
      </c>
      <c r="E3638" s="195">
        <v>728</v>
      </c>
      <c r="F3638" s="195" t="s">
        <v>137</v>
      </c>
      <c r="G3638" s="195" t="s">
        <v>14</v>
      </c>
      <c r="H3638" s="195">
        <v>315</v>
      </c>
      <c r="I3638" s="36" t="str">
        <f t="shared" si="56"/>
        <v>Holliday, Matt</v>
      </c>
    </row>
    <row r="3639" spans="1:9" x14ac:dyDescent="0.3">
      <c r="A3639" s="195">
        <v>3638</v>
      </c>
      <c r="B3639" s="195">
        <v>454560</v>
      </c>
      <c r="C3639" s="195">
        <v>0.95776045779999996</v>
      </c>
      <c r="D3639" s="195">
        <v>3</v>
      </c>
      <c r="E3639" s="195">
        <v>728</v>
      </c>
      <c r="F3639" s="195" t="s">
        <v>416</v>
      </c>
      <c r="G3639" s="195" t="s">
        <v>269</v>
      </c>
      <c r="H3639" s="195">
        <v>195</v>
      </c>
      <c r="I3639" s="36" t="str">
        <f t="shared" si="56"/>
        <v>Ellis, A.J.</v>
      </c>
    </row>
    <row r="3640" spans="1:9" x14ac:dyDescent="0.3">
      <c r="A3640" s="195">
        <v>3639</v>
      </c>
      <c r="B3640" s="195">
        <v>471083</v>
      </c>
      <c r="C3640" s="195">
        <v>0.95565297689999995</v>
      </c>
      <c r="D3640" s="195">
        <v>4</v>
      </c>
      <c r="E3640" s="195">
        <v>728</v>
      </c>
      <c r="F3640" s="195" t="s">
        <v>393</v>
      </c>
      <c r="G3640" s="195" t="s">
        <v>258</v>
      </c>
      <c r="H3640" s="195">
        <v>439</v>
      </c>
      <c r="I3640" s="36" t="str">
        <f t="shared" si="56"/>
        <v>Montero, Miguel</v>
      </c>
    </row>
    <row r="3641" spans="1:9" x14ac:dyDescent="0.3">
      <c r="A3641" s="195">
        <v>3640</v>
      </c>
      <c r="B3641" s="195">
        <v>121347</v>
      </c>
      <c r="C3641" s="195">
        <v>0.94996451260000003</v>
      </c>
      <c r="D3641" s="195">
        <v>5</v>
      </c>
      <c r="E3641" s="195">
        <v>728</v>
      </c>
      <c r="F3641" s="195" t="s">
        <v>267</v>
      </c>
      <c r="G3641" s="195" t="s">
        <v>122</v>
      </c>
      <c r="H3641" s="195">
        <v>574</v>
      </c>
      <c r="I3641" s="36" t="str">
        <f t="shared" si="56"/>
        <v>Rodriguez, Alex</v>
      </c>
    </row>
    <row r="3642" spans="1:9" x14ac:dyDescent="0.3">
      <c r="A3642" s="195">
        <v>3641</v>
      </c>
      <c r="B3642" s="195">
        <v>643603</v>
      </c>
      <c r="C3642" s="195">
        <v>1</v>
      </c>
      <c r="D3642" s="195">
        <v>1</v>
      </c>
      <c r="E3642" s="195">
        <v>729</v>
      </c>
      <c r="F3642" s="195" t="s">
        <v>4787</v>
      </c>
      <c r="G3642" s="195" t="s">
        <v>67</v>
      </c>
      <c r="H3642" s="195">
        <v>729</v>
      </c>
      <c r="I3642" s="36" t="str">
        <f t="shared" si="56"/>
        <v>White, Tyler</v>
      </c>
    </row>
    <row r="3643" spans="1:9" x14ac:dyDescent="0.3">
      <c r="A3643" s="195">
        <v>3642</v>
      </c>
      <c r="B3643" s="195">
        <v>572228</v>
      </c>
      <c r="C3643" s="195">
        <v>0.95309340379999996</v>
      </c>
      <c r="D3643" s="195">
        <v>2</v>
      </c>
      <c r="E3643" s="195">
        <v>729</v>
      </c>
      <c r="F3643" s="195" t="s">
        <v>6573</v>
      </c>
      <c r="G3643" s="195" t="s">
        <v>213</v>
      </c>
      <c r="H3643" s="195">
        <v>714</v>
      </c>
      <c r="I3643" s="36" t="str">
        <f t="shared" si="56"/>
        <v>Voit, Luke</v>
      </c>
    </row>
    <row r="3644" spans="1:9" x14ac:dyDescent="0.3">
      <c r="A3644" s="195">
        <v>3643</v>
      </c>
      <c r="B3644" s="195">
        <v>605512</v>
      </c>
      <c r="C3644" s="195">
        <v>0.91819662879999997</v>
      </c>
      <c r="D3644" s="195">
        <v>3</v>
      </c>
      <c r="E3644" s="195">
        <v>729</v>
      </c>
      <c r="F3644" s="195" t="s">
        <v>2976</v>
      </c>
      <c r="G3644" s="195" t="s">
        <v>2596</v>
      </c>
      <c r="H3644" s="195">
        <v>688</v>
      </c>
      <c r="I3644" s="36" t="str">
        <f t="shared" si="56"/>
        <v>Tucker, Preston</v>
      </c>
    </row>
    <row r="3645" spans="1:9" x14ac:dyDescent="0.3">
      <c r="A3645" s="195">
        <v>3644</v>
      </c>
      <c r="B3645" s="195">
        <v>571718</v>
      </c>
      <c r="C3645" s="195">
        <v>0.89093799139999996</v>
      </c>
      <c r="D3645" s="195">
        <v>4</v>
      </c>
      <c r="E3645" s="195">
        <v>729</v>
      </c>
      <c r="F3645" s="195" t="s">
        <v>4590</v>
      </c>
      <c r="G3645" s="195" t="s">
        <v>30</v>
      </c>
      <c r="H3645" s="195">
        <v>264</v>
      </c>
      <c r="I3645" s="36" t="str">
        <f t="shared" si="56"/>
        <v>Goodwin, Brian</v>
      </c>
    </row>
    <row r="3646" spans="1:9" x14ac:dyDescent="0.3">
      <c r="A3646" s="195">
        <v>3645</v>
      </c>
      <c r="B3646" s="195">
        <v>606192</v>
      </c>
      <c r="C3646" s="195">
        <v>0.88709014959999999</v>
      </c>
      <c r="D3646" s="195">
        <v>5</v>
      </c>
      <c r="E3646" s="195">
        <v>729</v>
      </c>
      <c r="F3646" s="195" t="s">
        <v>286</v>
      </c>
      <c r="G3646" s="195" t="s">
        <v>4786</v>
      </c>
      <c r="H3646" s="195">
        <v>305</v>
      </c>
      <c r="I3646" s="36" t="str">
        <f t="shared" si="56"/>
        <v>Hernandez, Teoscar</v>
      </c>
    </row>
    <row r="3647" spans="1:9" x14ac:dyDescent="0.3">
      <c r="A3647" s="195">
        <v>3646</v>
      </c>
      <c r="B3647" s="195">
        <v>446308</v>
      </c>
      <c r="C3647" s="195">
        <v>1</v>
      </c>
      <c r="D3647" s="195">
        <v>1</v>
      </c>
      <c r="E3647" s="195">
        <v>730</v>
      </c>
      <c r="F3647" s="195" t="s">
        <v>436</v>
      </c>
      <c r="G3647" s="195" t="s">
        <v>14</v>
      </c>
      <c r="H3647" s="195">
        <v>730</v>
      </c>
      <c r="I3647" s="36" t="str">
        <f t="shared" si="56"/>
        <v>Wieters, Matt</v>
      </c>
    </row>
    <row r="3648" spans="1:9" x14ac:dyDescent="0.3">
      <c r="A3648" s="195">
        <v>3647</v>
      </c>
      <c r="B3648" s="195">
        <v>471865</v>
      </c>
      <c r="C3648" s="195">
        <v>0.88276181050000002</v>
      </c>
      <c r="D3648" s="195">
        <v>2</v>
      </c>
      <c r="E3648" s="195">
        <v>730</v>
      </c>
      <c r="F3648" s="195" t="s">
        <v>121</v>
      </c>
      <c r="G3648" s="195" t="s">
        <v>20</v>
      </c>
      <c r="H3648" s="195">
        <v>260</v>
      </c>
      <c r="I3648" s="36" t="str">
        <f t="shared" si="56"/>
        <v>Gonzalez, Carlos</v>
      </c>
    </row>
    <row r="3649" spans="1:9" x14ac:dyDescent="0.3">
      <c r="A3649" s="195">
        <v>3648</v>
      </c>
      <c r="B3649" s="195">
        <v>519048</v>
      </c>
      <c r="C3649" s="195">
        <v>0.87656258789999997</v>
      </c>
      <c r="D3649" s="195">
        <v>3</v>
      </c>
      <c r="E3649" s="195">
        <v>730</v>
      </c>
      <c r="F3649" s="195" t="s">
        <v>435</v>
      </c>
      <c r="G3649" s="195" t="s">
        <v>158</v>
      </c>
      <c r="H3649" s="195">
        <v>444</v>
      </c>
      <c r="I3649" s="36" t="str">
        <f t="shared" si="56"/>
        <v>Moreland, Mitch</v>
      </c>
    </row>
    <row r="3650" spans="1:9" x14ac:dyDescent="0.3">
      <c r="A3650" s="195">
        <v>3649</v>
      </c>
      <c r="B3650" s="195">
        <v>446334</v>
      </c>
      <c r="C3650" s="195">
        <v>0.86474238749999999</v>
      </c>
      <c r="D3650" s="195">
        <v>4</v>
      </c>
      <c r="E3650" s="195">
        <v>730</v>
      </c>
      <c r="F3650" s="195" t="s">
        <v>420</v>
      </c>
      <c r="G3650" s="195" t="s">
        <v>419</v>
      </c>
      <c r="H3650" s="195">
        <v>387</v>
      </c>
      <c r="I3650" s="36" t="str">
        <f t="shared" si="56"/>
        <v>Longoria, Evan</v>
      </c>
    </row>
    <row r="3651" spans="1:9" x14ac:dyDescent="0.3">
      <c r="A3651" s="195">
        <v>3650</v>
      </c>
      <c r="B3651" s="195">
        <v>519390</v>
      </c>
      <c r="C3651" s="195">
        <v>0.8644523153</v>
      </c>
      <c r="D3651" s="195">
        <v>5</v>
      </c>
      <c r="E3651" s="195">
        <v>730</v>
      </c>
      <c r="F3651" s="195" t="s">
        <v>924</v>
      </c>
      <c r="G3651" s="195" t="s">
        <v>458</v>
      </c>
      <c r="H3651" s="195">
        <v>713</v>
      </c>
      <c r="I3651" s="36" t="str">
        <f t="shared" ref="I3651:I3714" si="57">F3651&amp;", "&amp;G3651</f>
        <v>Vogt, Stephen</v>
      </c>
    </row>
    <row r="3652" spans="1:9" x14ac:dyDescent="0.3">
      <c r="A3652" s="195">
        <v>3651</v>
      </c>
      <c r="B3652" s="195">
        <v>519421</v>
      </c>
      <c r="C3652" s="195">
        <v>1</v>
      </c>
      <c r="D3652" s="195">
        <v>1</v>
      </c>
      <c r="E3652" s="195">
        <v>731</v>
      </c>
      <c r="F3652" s="195" t="s">
        <v>2988</v>
      </c>
      <c r="G3652" s="195" t="s">
        <v>92</v>
      </c>
      <c r="H3652" s="195">
        <v>731</v>
      </c>
      <c r="I3652" s="36" t="str">
        <f t="shared" si="57"/>
        <v>Wilkins, Andy</v>
      </c>
    </row>
    <row r="3653" spans="1:9" x14ac:dyDescent="0.3">
      <c r="A3653" s="195">
        <v>3652</v>
      </c>
      <c r="B3653" s="195">
        <v>571553</v>
      </c>
      <c r="C3653" s="195">
        <v>0.84379640560000002</v>
      </c>
      <c r="D3653" s="195">
        <v>2</v>
      </c>
      <c r="E3653" s="195">
        <v>731</v>
      </c>
      <c r="F3653" s="195" t="s">
        <v>3911</v>
      </c>
      <c r="G3653" s="195" t="s">
        <v>3912</v>
      </c>
      <c r="H3653" s="195">
        <v>121</v>
      </c>
      <c r="I3653" s="36" t="str">
        <f t="shared" si="57"/>
        <v>Ceciliani, Darrell</v>
      </c>
    </row>
    <row r="3654" spans="1:9" x14ac:dyDescent="0.3">
      <c r="A3654" s="195">
        <v>3653</v>
      </c>
      <c r="B3654" s="195">
        <v>607387</v>
      </c>
      <c r="C3654" s="195">
        <v>0.83244719079999996</v>
      </c>
      <c r="D3654" s="195">
        <v>3</v>
      </c>
      <c r="E3654" s="195">
        <v>731</v>
      </c>
      <c r="F3654" s="195" t="s">
        <v>3013</v>
      </c>
      <c r="G3654" s="195" t="s">
        <v>38</v>
      </c>
      <c r="H3654" s="195">
        <v>588</v>
      </c>
      <c r="I3654" s="36" t="str">
        <f t="shared" si="57"/>
        <v>Rua, Ryan</v>
      </c>
    </row>
    <row r="3655" spans="1:9" x14ac:dyDescent="0.3">
      <c r="A3655" s="195">
        <v>3654</v>
      </c>
      <c r="B3655" s="195">
        <v>542642</v>
      </c>
      <c r="C3655" s="195">
        <v>0.82194628410000004</v>
      </c>
      <c r="D3655" s="195">
        <v>4</v>
      </c>
      <c r="E3655" s="195">
        <v>731</v>
      </c>
      <c r="F3655" s="195" t="s">
        <v>2077</v>
      </c>
      <c r="G3655" s="195" t="s">
        <v>6636</v>
      </c>
      <c r="H3655" s="195">
        <v>382</v>
      </c>
      <c r="I3655" s="36" t="str">
        <f t="shared" si="57"/>
        <v>Liriano, Rymer</v>
      </c>
    </row>
    <row r="3656" spans="1:9" x14ac:dyDescent="0.3">
      <c r="A3656" s="195">
        <v>3655</v>
      </c>
      <c r="B3656" s="195">
        <v>542979</v>
      </c>
      <c r="C3656" s="195">
        <v>0.81914823169999995</v>
      </c>
      <c r="D3656" s="195">
        <v>5</v>
      </c>
      <c r="E3656" s="195">
        <v>731</v>
      </c>
      <c r="F3656" s="195" t="s">
        <v>2199</v>
      </c>
      <c r="G3656" s="195" t="s">
        <v>3888</v>
      </c>
      <c r="H3656" s="195">
        <v>84</v>
      </c>
      <c r="I3656" s="36" t="str">
        <f t="shared" si="57"/>
        <v>Broxton, Keon</v>
      </c>
    </row>
    <row r="3657" spans="1:9" x14ac:dyDescent="0.3">
      <c r="A3657" s="195">
        <v>3656</v>
      </c>
      <c r="B3657" s="195">
        <v>592863</v>
      </c>
      <c r="C3657" s="195">
        <v>1</v>
      </c>
      <c r="D3657" s="195">
        <v>1</v>
      </c>
      <c r="E3657" s="195">
        <v>732</v>
      </c>
      <c r="F3657" s="195" t="s">
        <v>2085</v>
      </c>
      <c r="G3657" s="195" t="s">
        <v>4125</v>
      </c>
      <c r="H3657" s="195">
        <v>732</v>
      </c>
      <c r="I3657" s="36" t="str">
        <f t="shared" si="57"/>
        <v>Williams, Mason</v>
      </c>
    </row>
    <row r="3658" spans="1:9" x14ac:dyDescent="0.3">
      <c r="A3658" s="195">
        <v>3657</v>
      </c>
      <c r="B3658" s="195">
        <v>605439</v>
      </c>
      <c r="C3658" s="195">
        <v>0.90637314820000003</v>
      </c>
      <c r="D3658" s="195">
        <v>2</v>
      </c>
      <c r="E3658" s="195">
        <v>732</v>
      </c>
      <c r="F3658" s="195" t="s">
        <v>146</v>
      </c>
      <c r="G3658" s="195" t="s">
        <v>34</v>
      </c>
      <c r="H3658" s="195">
        <v>551</v>
      </c>
      <c r="I3658" s="36" t="str">
        <f t="shared" si="57"/>
        <v>Reed, Michael</v>
      </c>
    </row>
    <row r="3659" spans="1:9" x14ac:dyDescent="0.3">
      <c r="A3659" s="195">
        <v>3658</v>
      </c>
      <c r="B3659" s="195">
        <v>593700</v>
      </c>
      <c r="C3659" s="195">
        <v>0.87185085740000001</v>
      </c>
      <c r="D3659" s="195">
        <v>3</v>
      </c>
      <c r="E3659" s="195">
        <v>732</v>
      </c>
      <c r="F3659" s="195" t="s">
        <v>4606</v>
      </c>
      <c r="G3659" s="195" t="s">
        <v>4607</v>
      </c>
      <c r="H3659" s="195">
        <v>287</v>
      </c>
      <c r="I3659" s="36" t="str">
        <f t="shared" si="57"/>
        <v>Hanson, Alen</v>
      </c>
    </row>
    <row r="3660" spans="1:9" x14ac:dyDescent="0.3">
      <c r="A3660" s="195">
        <v>3659</v>
      </c>
      <c r="B3660" s="195">
        <v>656185</v>
      </c>
      <c r="C3660" s="195">
        <v>0.86856642500000003</v>
      </c>
      <c r="D3660" s="195">
        <v>4</v>
      </c>
      <c r="E3660" s="195">
        <v>732</v>
      </c>
      <c r="F3660" s="195" t="s">
        <v>71</v>
      </c>
      <c r="G3660" s="195" t="s">
        <v>118</v>
      </c>
      <c r="H3660" s="195">
        <v>15</v>
      </c>
      <c r="I3660" s="36" t="str">
        <f t="shared" si="57"/>
        <v>Allen, Greg</v>
      </c>
    </row>
    <row r="3661" spans="1:9" x14ac:dyDescent="0.3">
      <c r="A3661" s="195">
        <v>3660</v>
      </c>
      <c r="B3661" s="195">
        <v>545338</v>
      </c>
      <c r="C3661" s="195">
        <v>0.85679015130000002</v>
      </c>
      <c r="D3661" s="195">
        <v>5</v>
      </c>
      <c r="E3661" s="195">
        <v>732</v>
      </c>
      <c r="F3661" s="195" t="s">
        <v>125</v>
      </c>
      <c r="G3661" s="195" t="s">
        <v>161</v>
      </c>
      <c r="H3661" s="195">
        <v>223</v>
      </c>
      <c r="I3661" s="36" t="str">
        <f t="shared" si="57"/>
        <v>Franklin, Nick</v>
      </c>
    </row>
    <row r="3662" spans="1:9" x14ac:dyDescent="0.3">
      <c r="A3662" s="195">
        <v>3661</v>
      </c>
      <c r="B3662" s="195">
        <v>608384</v>
      </c>
      <c r="C3662" s="195">
        <v>1</v>
      </c>
      <c r="D3662" s="195">
        <v>1</v>
      </c>
      <c r="E3662" s="195">
        <v>733</v>
      </c>
      <c r="F3662" s="195" t="s">
        <v>2085</v>
      </c>
      <c r="G3662" s="195" t="s">
        <v>161</v>
      </c>
      <c r="H3662" s="195">
        <v>733</v>
      </c>
      <c r="I3662" s="36" t="str">
        <f t="shared" si="57"/>
        <v>Williams, Nick</v>
      </c>
    </row>
    <row r="3663" spans="1:9" x14ac:dyDescent="0.3">
      <c r="A3663" s="195">
        <v>3662</v>
      </c>
      <c r="B3663" s="195">
        <v>571980</v>
      </c>
      <c r="C3663" s="195">
        <v>0.80860246039999994</v>
      </c>
      <c r="D3663" s="195">
        <v>2</v>
      </c>
      <c r="E3663" s="195">
        <v>733</v>
      </c>
      <c r="F3663" s="195" t="s">
        <v>4615</v>
      </c>
      <c r="G3663" s="195" t="s">
        <v>67</v>
      </c>
      <c r="H3663" s="195">
        <v>458</v>
      </c>
      <c r="I3663" s="36" t="str">
        <f t="shared" si="57"/>
        <v>Naquin, Tyler</v>
      </c>
    </row>
    <row r="3664" spans="1:9" x14ac:dyDescent="0.3">
      <c r="A3664" s="195">
        <v>3663</v>
      </c>
      <c r="B3664" s="195">
        <v>592325</v>
      </c>
      <c r="C3664" s="195">
        <v>0.80281302830000001</v>
      </c>
      <c r="D3664" s="195">
        <v>3</v>
      </c>
      <c r="E3664" s="195">
        <v>733</v>
      </c>
      <c r="F3664" s="195" t="s">
        <v>5142</v>
      </c>
      <c r="G3664" s="195" t="s">
        <v>107</v>
      </c>
      <c r="H3664" s="195">
        <v>237</v>
      </c>
      <c r="I3664" s="36" t="str">
        <f t="shared" si="57"/>
        <v>Gamel, Ben</v>
      </c>
    </row>
    <row r="3665" spans="1:9" x14ac:dyDescent="0.3">
      <c r="A3665" s="195">
        <v>3664</v>
      </c>
      <c r="B3665" s="195">
        <v>641820</v>
      </c>
      <c r="C3665" s="195">
        <v>0.76902300410000002</v>
      </c>
      <c r="D3665" s="195">
        <v>4</v>
      </c>
      <c r="E3665" s="195">
        <v>733</v>
      </c>
      <c r="F3665" s="195" t="s">
        <v>6283</v>
      </c>
      <c r="G3665" s="195" t="s">
        <v>6284</v>
      </c>
      <c r="H3665" s="195">
        <v>398</v>
      </c>
      <c r="I3665" s="36" t="str">
        <f t="shared" si="57"/>
        <v>Mancini, Trey</v>
      </c>
    </row>
    <row r="3666" spans="1:9" x14ac:dyDescent="0.3">
      <c r="A3666" s="195">
        <v>3665</v>
      </c>
      <c r="B3666" s="195">
        <v>518618</v>
      </c>
      <c r="C3666" s="195">
        <v>0.75794880060000003</v>
      </c>
      <c r="D3666" s="195">
        <v>5</v>
      </c>
      <c r="E3666" s="195">
        <v>733</v>
      </c>
      <c r="F3666" s="195" t="s">
        <v>2509</v>
      </c>
      <c r="G3666" s="195" t="s">
        <v>280</v>
      </c>
      <c r="H3666" s="195">
        <v>180</v>
      </c>
      <c r="I3666" s="36" t="str">
        <f t="shared" si="57"/>
        <v>Dietrich, Derek</v>
      </c>
    </row>
    <row r="3667" spans="1:9" x14ac:dyDescent="0.3">
      <c r="A3667" s="195">
        <v>3666</v>
      </c>
      <c r="B3667" s="195">
        <v>607776</v>
      </c>
      <c r="C3667" s="195">
        <v>1</v>
      </c>
      <c r="D3667" s="195">
        <v>1</v>
      </c>
      <c r="E3667" s="195">
        <v>734</v>
      </c>
      <c r="F3667" s="195" t="s">
        <v>4128</v>
      </c>
      <c r="G3667" s="195" t="s">
        <v>4129</v>
      </c>
      <c r="H3667" s="195">
        <v>734</v>
      </c>
      <c r="I3667" s="36" t="str">
        <f t="shared" si="57"/>
        <v>Williamson, Mac</v>
      </c>
    </row>
    <row r="3668" spans="1:9" x14ac:dyDescent="0.3">
      <c r="A3668" s="195">
        <v>3667</v>
      </c>
      <c r="B3668" s="195">
        <v>595238</v>
      </c>
      <c r="C3668" s="195">
        <v>0.92095064059999998</v>
      </c>
      <c r="D3668" s="195">
        <v>2</v>
      </c>
      <c r="E3668" s="195">
        <v>734</v>
      </c>
      <c r="F3668" s="195" t="s">
        <v>6648</v>
      </c>
      <c r="G3668" s="195" t="s">
        <v>947</v>
      </c>
      <c r="H3668" s="195">
        <v>286</v>
      </c>
      <c r="I3668" s="36" t="str">
        <f t="shared" si="57"/>
        <v>Hannemann, Jacob</v>
      </c>
    </row>
    <row r="3669" spans="1:9" x14ac:dyDescent="0.3">
      <c r="A3669" s="195">
        <v>3668</v>
      </c>
      <c r="B3669" s="195">
        <v>607297</v>
      </c>
      <c r="C3669" s="195">
        <v>0.91300190429999994</v>
      </c>
      <c r="D3669" s="195">
        <v>3</v>
      </c>
      <c r="E3669" s="195">
        <v>734</v>
      </c>
      <c r="F3669" s="195" t="s">
        <v>6442</v>
      </c>
      <c r="G3669" s="195" t="s">
        <v>6443</v>
      </c>
      <c r="H3669" s="195">
        <v>179</v>
      </c>
      <c r="I3669" s="36" t="str">
        <f t="shared" si="57"/>
        <v>Dickson, O'Koyea</v>
      </c>
    </row>
    <row r="3670" spans="1:9" x14ac:dyDescent="0.3">
      <c r="A3670" s="195">
        <v>3669</v>
      </c>
      <c r="B3670" s="195">
        <v>622210</v>
      </c>
      <c r="C3670" s="195">
        <v>0.8900876553</v>
      </c>
      <c r="D3670" s="195">
        <v>4</v>
      </c>
      <c r="E3670" s="195">
        <v>734</v>
      </c>
      <c r="F3670" s="195" t="s">
        <v>6653</v>
      </c>
      <c r="G3670" s="195" t="s">
        <v>375</v>
      </c>
      <c r="H3670" s="195">
        <v>491</v>
      </c>
      <c r="I3670" s="36" t="str">
        <f t="shared" si="57"/>
        <v>Parmley, Ian</v>
      </c>
    </row>
    <row r="3671" spans="1:9" x14ac:dyDescent="0.3">
      <c r="A3671" s="195">
        <v>3670</v>
      </c>
      <c r="B3671" s="195">
        <v>572241</v>
      </c>
      <c r="C3671" s="195">
        <v>0.88408322029999997</v>
      </c>
      <c r="D3671" s="195">
        <v>5</v>
      </c>
      <c r="E3671" s="195">
        <v>734</v>
      </c>
      <c r="F3671" s="195" t="s">
        <v>6651</v>
      </c>
      <c r="G3671" s="195" t="s">
        <v>88</v>
      </c>
      <c r="H3671" s="195">
        <v>724</v>
      </c>
      <c r="I3671" s="36" t="str">
        <f t="shared" si="57"/>
        <v>Washington, David</v>
      </c>
    </row>
    <row r="3672" spans="1:9" x14ac:dyDescent="0.3">
      <c r="A3672" s="195">
        <v>3671</v>
      </c>
      <c r="B3672" s="195">
        <v>435064</v>
      </c>
      <c r="C3672" s="195">
        <v>1</v>
      </c>
      <c r="D3672" s="195">
        <v>1</v>
      </c>
      <c r="E3672" s="195">
        <v>735</v>
      </c>
      <c r="F3672" s="195" t="s">
        <v>240</v>
      </c>
      <c r="G3672" s="195" t="s">
        <v>7</v>
      </c>
      <c r="H3672" s="195">
        <v>735</v>
      </c>
      <c r="I3672" s="36" t="str">
        <f t="shared" si="57"/>
        <v>Wilson, Bobby</v>
      </c>
    </row>
    <row r="3673" spans="1:9" x14ac:dyDescent="0.3">
      <c r="A3673" s="195">
        <v>3672</v>
      </c>
      <c r="B3673" s="195">
        <v>460077</v>
      </c>
      <c r="C3673" s="195">
        <v>0.95956755780000003</v>
      </c>
      <c r="D3673" s="195">
        <v>2</v>
      </c>
      <c r="E3673" s="195">
        <v>735</v>
      </c>
      <c r="F3673" s="195" t="s">
        <v>396</v>
      </c>
      <c r="G3673" s="195" t="s">
        <v>223</v>
      </c>
      <c r="H3673" s="195">
        <v>92</v>
      </c>
      <c r="I3673" s="36" t="str">
        <f t="shared" si="57"/>
        <v>Butera, Drew</v>
      </c>
    </row>
    <row r="3674" spans="1:9" x14ac:dyDescent="0.3">
      <c r="A3674" s="195">
        <v>3673</v>
      </c>
      <c r="B3674" s="195">
        <v>446192</v>
      </c>
      <c r="C3674" s="195">
        <v>0.94269260420000001</v>
      </c>
      <c r="D3674" s="195">
        <v>3</v>
      </c>
      <c r="E3674" s="195">
        <v>735</v>
      </c>
      <c r="F3674" s="195" t="s">
        <v>176</v>
      </c>
      <c r="G3674" s="195" t="s">
        <v>148</v>
      </c>
      <c r="H3674" s="195">
        <v>440</v>
      </c>
      <c r="I3674" s="36" t="str">
        <f t="shared" si="57"/>
        <v>Moore, Adam</v>
      </c>
    </row>
    <row r="3675" spans="1:9" x14ac:dyDescent="0.3">
      <c r="A3675" s="195">
        <v>3674</v>
      </c>
      <c r="B3675" s="195">
        <v>456124</v>
      </c>
      <c r="C3675" s="195">
        <v>0.91692256029999997</v>
      </c>
      <c r="D3675" s="195">
        <v>4</v>
      </c>
      <c r="E3675" s="195">
        <v>735</v>
      </c>
      <c r="F3675" s="195" t="s">
        <v>404</v>
      </c>
      <c r="G3675" s="195" t="s">
        <v>403</v>
      </c>
      <c r="H3675" s="195">
        <v>366</v>
      </c>
      <c r="I3675" s="36" t="str">
        <f t="shared" si="57"/>
        <v>Kratz, Erik</v>
      </c>
    </row>
    <row r="3676" spans="1:9" x14ac:dyDescent="0.3">
      <c r="A3676" s="195">
        <v>3675</v>
      </c>
      <c r="B3676" s="195">
        <v>488912</v>
      </c>
      <c r="C3676" s="195">
        <v>0.91443597539999999</v>
      </c>
      <c r="D3676" s="195">
        <v>5</v>
      </c>
      <c r="E3676" s="195">
        <v>735</v>
      </c>
      <c r="F3676" s="195" t="s">
        <v>2682</v>
      </c>
      <c r="G3676" s="195" t="s">
        <v>2683</v>
      </c>
      <c r="H3676" s="195">
        <v>269</v>
      </c>
      <c r="I3676" s="36" t="str">
        <f t="shared" si="57"/>
        <v>Gosewisch, Tuffy</v>
      </c>
    </row>
    <row r="3677" spans="1:9" x14ac:dyDescent="0.3">
      <c r="A3677" s="195">
        <v>3676</v>
      </c>
      <c r="B3677" s="195">
        <v>608385</v>
      </c>
      <c r="C3677" s="195">
        <v>1</v>
      </c>
      <c r="D3677" s="195">
        <v>1</v>
      </c>
      <c r="E3677" s="195">
        <v>736</v>
      </c>
      <c r="F3677" s="195" t="s">
        <v>6280</v>
      </c>
      <c r="G3677" s="195" t="s">
        <v>2052</v>
      </c>
      <c r="H3677" s="195">
        <v>736</v>
      </c>
      <c r="I3677" s="36" t="str">
        <f t="shared" si="57"/>
        <v>Winker, Jesse</v>
      </c>
    </row>
    <row r="3678" spans="1:9" x14ac:dyDescent="0.3">
      <c r="A3678" s="195">
        <v>3677</v>
      </c>
      <c r="B3678" s="195">
        <v>595956</v>
      </c>
      <c r="C3678" s="195">
        <v>0.85983816270000002</v>
      </c>
      <c r="D3678" s="195">
        <v>2</v>
      </c>
      <c r="E3678" s="195">
        <v>736</v>
      </c>
      <c r="F3678" s="195" t="s">
        <v>6662</v>
      </c>
      <c r="G3678" s="195" t="s">
        <v>3266</v>
      </c>
      <c r="H3678" s="195">
        <v>234</v>
      </c>
      <c r="I3678" s="36" t="str">
        <f t="shared" si="57"/>
        <v>Gallagher, Cam</v>
      </c>
    </row>
    <row r="3679" spans="1:9" x14ac:dyDescent="0.3">
      <c r="A3679" s="195">
        <v>3678</v>
      </c>
      <c r="B3679" s="195">
        <v>605131</v>
      </c>
      <c r="C3679" s="195">
        <v>0.85953970339999997</v>
      </c>
      <c r="D3679" s="195">
        <v>3</v>
      </c>
      <c r="E3679" s="195">
        <v>736</v>
      </c>
      <c r="F3679" s="195" t="s">
        <v>864</v>
      </c>
      <c r="G3679" s="195" t="s">
        <v>141</v>
      </c>
      <c r="H3679" s="195">
        <v>43</v>
      </c>
      <c r="I3679" s="36" t="str">
        <f t="shared" si="57"/>
        <v>Barnes, Austin</v>
      </c>
    </row>
    <row r="3680" spans="1:9" x14ac:dyDescent="0.3">
      <c r="A3680" s="195">
        <v>3679</v>
      </c>
      <c r="B3680" s="195">
        <v>547180</v>
      </c>
      <c r="C3680" s="195">
        <v>0.80011068699999999</v>
      </c>
      <c r="D3680" s="195">
        <v>4</v>
      </c>
      <c r="E3680" s="195">
        <v>736</v>
      </c>
      <c r="F3680" s="195" t="s">
        <v>888</v>
      </c>
      <c r="G3680" s="195" t="s">
        <v>889</v>
      </c>
      <c r="H3680" s="195">
        <v>290</v>
      </c>
      <c r="I3680" s="36" t="str">
        <f t="shared" si="57"/>
        <v>Harper, Bryce</v>
      </c>
    </row>
    <row r="3681" spans="1:9" s="36" customFormat="1" x14ac:dyDescent="0.3">
      <c r="A3681" s="195">
        <v>3680</v>
      </c>
      <c r="B3681" s="195">
        <v>547170</v>
      </c>
      <c r="C3681" s="195">
        <v>0.79608747989999995</v>
      </c>
      <c r="D3681" s="195">
        <v>5</v>
      </c>
      <c r="E3681" s="195">
        <v>736</v>
      </c>
      <c r="F3681" s="195" t="s">
        <v>6278</v>
      </c>
      <c r="G3681" s="195" t="s">
        <v>6279</v>
      </c>
      <c r="H3681" s="195">
        <v>170</v>
      </c>
      <c r="I3681" s="36" t="str">
        <f t="shared" si="57"/>
        <v>Delmonico, Nicky</v>
      </c>
    </row>
    <row r="3682" spans="1:9" s="36" customFormat="1" x14ac:dyDescent="0.3">
      <c r="A3682" s="195">
        <v>3681</v>
      </c>
      <c r="B3682" s="195">
        <v>547172</v>
      </c>
      <c r="C3682" s="195">
        <v>1</v>
      </c>
      <c r="D3682" s="195">
        <v>1</v>
      </c>
      <c r="E3682" s="195">
        <v>737</v>
      </c>
      <c r="F3682" s="195" t="s">
        <v>4624</v>
      </c>
      <c r="G3682" s="195" t="s">
        <v>52</v>
      </c>
      <c r="H3682" s="195">
        <v>737</v>
      </c>
      <c r="I3682" s="36" t="str">
        <f t="shared" si="57"/>
        <v>Wolters, Tony</v>
      </c>
    </row>
    <row r="3683" spans="1:9" s="36" customFormat="1" x14ac:dyDescent="0.3">
      <c r="A3683" s="195">
        <v>3682</v>
      </c>
      <c r="B3683" s="195">
        <v>650490</v>
      </c>
      <c r="C3683" s="195">
        <v>0.91842486150000002</v>
      </c>
      <c r="D3683" s="195">
        <v>2</v>
      </c>
      <c r="E3683" s="195">
        <v>737</v>
      </c>
      <c r="F3683" s="195" t="s">
        <v>90</v>
      </c>
      <c r="G3683" s="195" t="s">
        <v>6691</v>
      </c>
      <c r="H3683" s="195">
        <v>176</v>
      </c>
      <c r="I3683" s="36" t="str">
        <f t="shared" si="57"/>
        <v>Diaz, Yandy</v>
      </c>
    </row>
    <row r="3684" spans="1:9" s="36" customFormat="1" x14ac:dyDescent="0.3">
      <c r="A3684" s="195">
        <v>3683</v>
      </c>
      <c r="B3684" s="195">
        <v>622194</v>
      </c>
      <c r="C3684" s="195">
        <v>0.82273761680000002</v>
      </c>
      <c r="D3684" s="195">
        <v>3</v>
      </c>
      <c r="E3684" s="195">
        <v>737</v>
      </c>
      <c r="F3684" s="195" t="s">
        <v>168</v>
      </c>
      <c r="G3684" s="195" t="s">
        <v>44</v>
      </c>
      <c r="H3684" s="195">
        <v>417</v>
      </c>
      <c r="I3684" s="36" t="str">
        <f t="shared" si="57"/>
        <v>Maxwell, Bruce</v>
      </c>
    </row>
    <row r="3685" spans="1:9" s="36" customFormat="1" x14ac:dyDescent="0.3">
      <c r="A3685" s="195">
        <v>3684</v>
      </c>
      <c r="B3685" s="195">
        <v>595284</v>
      </c>
      <c r="C3685" s="195">
        <v>0.80170518739999996</v>
      </c>
      <c r="D3685" s="195">
        <v>4</v>
      </c>
      <c r="E3685" s="195">
        <v>737</v>
      </c>
      <c r="F3685" s="195" t="s">
        <v>6460</v>
      </c>
      <c r="G3685" s="195" t="s">
        <v>40</v>
      </c>
      <c r="H3685" s="195">
        <v>364</v>
      </c>
      <c r="I3685" s="36" t="str">
        <f t="shared" si="57"/>
        <v>Knapp, Andrew</v>
      </c>
    </row>
    <row r="3686" spans="1:9" s="36" customFormat="1" x14ac:dyDescent="0.3">
      <c r="A3686" s="195">
        <v>3685</v>
      </c>
      <c r="B3686" s="195">
        <v>595943</v>
      </c>
      <c r="C3686" s="195">
        <v>0.77534460989999998</v>
      </c>
      <c r="D3686" s="195">
        <v>5</v>
      </c>
      <c r="E3686" s="195">
        <v>737</v>
      </c>
      <c r="F3686" s="195" t="s">
        <v>6515</v>
      </c>
      <c r="G3686" s="195" t="s">
        <v>6516</v>
      </c>
      <c r="H3686" s="195">
        <v>206</v>
      </c>
      <c r="I3686" s="36" t="str">
        <f t="shared" si="57"/>
        <v>Evans, Phillip</v>
      </c>
    </row>
    <row r="3687" spans="1:9" s="36" customFormat="1" x14ac:dyDescent="0.3">
      <c r="A3687" s="195">
        <v>3686</v>
      </c>
      <c r="B3687" s="195">
        <v>543939</v>
      </c>
      <c r="C3687" s="195">
        <v>1</v>
      </c>
      <c r="D3687" s="195">
        <v>1</v>
      </c>
      <c r="E3687" s="195">
        <v>738</v>
      </c>
      <c r="F3687" s="195" t="s">
        <v>2518</v>
      </c>
      <c r="G3687" s="195" t="s">
        <v>2519</v>
      </c>
      <c r="H3687" s="195">
        <v>738</v>
      </c>
      <c r="I3687" s="36" t="str">
        <f t="shared" si="57"/>
        <v>Wong, Kolten</v>
      </c>
    </row>
    <row r="3688" spans="1:9" s="36" customFormat="1" x14ac:dyDescent="0.3">
      <c r="A3688" s="195">
        <v>3687</v>
      </c>
      <c r="B3688" s="195">
        <v>624428</v>
      </c>
      <c r="C3688" s="195">
        <v>0.980600111</v>
      </c>
      <c r="D3688" s="195">
        <v>2</v>
      </c>
      <c r="E3688" s="195">
        <v>738</v>
      </c>
      <c r="F3688" s="195" t="s">
        <v>111</v>
      </c>
      <c r="G3688" s="195" t="s">
        <v>148</v>
      </c>
      <c r="H3688" s="195">
        <v>224</v>
      </c>
      <c r="I3688" s="36" t="str">
        <f t="shared" si="57"/>
        <v>Frazier, Adam</v>
      </c>
    </row>
    <row r="3689" spans="1:9" s="36" customFormat="1" x14ac:dyDescent="0.3">
      <c r="A3689" s="195">
        <v>3688</v>
      </c>
      <c r="B3689" s="195">
        <v>591720</v>
      </c>
      <c r="C3689" s="195">
        <v>0.93662886570000004</v>
      </c>
      <c r="D3689" s="195">
        <v>3</v>
      </c>
      <c r="E3689" s="195">
        <v>738</v>
      </c>
      <c r="F3689" s="195" t="s">
        <v>4106</v>
      </c>
      <c r="G3689" s="195" t="s">
        <v>1925</v>
      </c>
      <c r="H3689" s="195">
        <v>683</v>
      </c>
      <c r="I3689" s="36" t="str">
        <f t="shared" si="57"/>
        <v>Torreyes, Ronald</v>
      </c>
    </row>
    <row r="3690" spans="1:9" s="36" customFormat="1" x14ac:dyDescent="0.3">
      <c r="A3690" s="195">
        <v>3689</v>
      </c>
      <c r="B3690" s="195">
        <v>514917</v>
      </c>
      <c r="C3690" s="195">
        <v>0.93445946099999999</v>
      </c>
      <c r="D3690" s="195">
        <v>4</v>
      </c>
      <c r="E3690" s="195">
        <v>738</v>
      </c>
      <c r="F3690" s="195" t="s">
        <v>286</v>
      </c>
      <c r="G3690" s="195" t="s">
        <v>367</v>
      </c>
      <c r="H3690" s="195">
        <v>300</v>
      </c>
      <c r="I3690" s="36" t="str">
        <f t="shared" si="57"/>
        <v>Hernandez, Cesar</v>
      </c>
    </row>
    <row r="3691" spans="1:9" s="36" customFormat="1" x14ac:dyDescent="0.3">
      <c r="A3691" s="195">
        <v>3690</v>
      </c>
      <c r="B3691" s="195">
        <v>606466</v>
      </c>
      <c r="C3691" s="195">
        <v>0.92101316619999996</v>
      </c>
      <c r="D3691" s="195">
        <v>5</v>
      </c>
      <c r="E3691" s="195">
        <v>738</v>
      </c>
      <c r="F3691" s="195" t="s">
        <v>461</v>
      </c>
      <c r="G3691" s="195" t="s">
        <v>4025</v>
      </c>
      <c r="H3691" s="195">
        <v>406</v>
      </c>
      <c r="I3691" s="36" t="str">
        <f t="shared" si="57"/>
        <v>Marte, Ketel</v>
      </c>
    </row>
    <row r="3692" spans="1:9" s="36" customFormat="1" x14ac:dyDescent="0.3">
      <c r="A3692" s="195">
        <v>3691</v>
      </c>
      <c r="B3692" s="195">
        <v>519445</v>
      </c>
      <c r="C3692" s="195">
        <v>1</v>
      </c>
      <c r="D3692" s="195">
        <v>1</v>
      </c>
      <c r="E3692" s="195">
        <v>739</v>
      </c>
      <c r="F3692" s="195" t="s">
        <v>347</v>
      </c>
      <c r="G3692" s="195" t="s">
        <v>346</v>
      </c>
      <c r="H3692" s="195">
        <v>739</v>
      </c>
      <c r="I3692" s="36" t="str">
        <f t="shared" si="57"/>
        <v>Worth, Danny</v>
      </c>
    </row>
    <row r="3693" spans="1:9" s="36" customFormat="1" x14ac:dyDescent="0.3">
      <c r="A3693" s="195">
        <v>3692</v>
      </c>
      <c r="B3693" s="195">
        <v>502676</v>
      </c>
      <c r="C3693" s="195">
        <v>0.96755174560000001</v>
      </c>
      <c r="D3693" s="195">
        <v>2</v>
      </c>
      <c r="E3693" s="195">
        <v>739</v>
      </c>
      <c r="F3693" s="195" t="s">
        <v>2229</v>
      </c>
      <c r="G3693" s="195" t="s">
        <v>114</v>
      </c>
      <c r="H3693" s="195">
        <v>211</v>
      </c>
      <c r="I3693" s="36" t="str">
        <f t="shared" si="57"/>
        <v>Figueroa, Cole</v>
      </c>
    </row>
    <row r="3694" spans="1:9" s="36" customFormat="1" x14ac:dyDescent="0.3">
      <c r="A3694" s="195">
        <v>3693</v>
      </c>
      <c r="B3694" s="195">
        <v>463610</v>
      </c>
      <c r="C3694" s="195">
        <v>0.93661714760000003</v>
      </c>
      <c r="D3694" s="195">
        <v>3</v>
      </c>
      <c r="E3694" s="195">
        <v>739</v>
      </c>
      <c r="F3694" s="195" t="s">
        <v>2250</v>
      </c>
      <c r="G3694" s="195" t="s">
        <v>3019</v>
      </c>
      <c r="H3694" s="195">
        <v>515</v>
      </c>
      <c r="I3694" s="36" t="str">
        <f t="shared" si="57"/>
        <v>Petit, Gregorio</v>
      </c>
    </row>
    <row r="3695" spans="1:9" s="36" customFormat="1" x14ac:dyDescent="0.3">
      <c r="A3695" s="195">
        <v>3694</v>
      </c>
      <c r="B3695" s="195">
        <v>408299</v>
      </c>
      <c r="C3695" s="195">
        <v>0.93637744970000003</v>
      </c>
      <c r="D3695" s="195">
        <v>4</v>
      </c>
      <c r="E3695" s="195">
        <v>739</v>
      </c>
      <c r="F3695" s="195" t="s">
        <v>427</v>
      </c>
      <c r="G3695" s="195" t="s">
        <v>264</v>
      </c>
      <c r="H3695" s="195">
        <v>330</v>
      </c>
      <c r="I3695" s="36" t="str">
        <f t="shared" si="57"/>
        <v>Infante, Omar</v>
      </c>
    </row>
    <row r="3696" spans="1:9" s="36" customFormat="1" x14ac:dyDescent="0.3">
      <c r="A3696" s="195">
        <v>3695</v>
      </c>
      <c r="B3696" s="195">
        <v>502205</v>
      </c>
      <c r="C3696" s="195">
        <v>0.93024577870000003</v>
      </c>
      <c r="D3696" s="195">
        <v>5</v>
      </c>
      <c r="E3696" s="195">
        <v>739</v>
      </c>
      <c r="F3696" s="195" t="s">
        <v>409</v>
      </c>
      <c r="G3696" s="195" t="s">
        <v>2187</v>
      </c>
      <c r="H3696" s="195">
        <v>275</v>
      </c>
      <c r="I3696" s="36" t="str">
        <f t="shared" si="57"/>
        <v>Green, Grant</v>
      </c>
    </row>
    <row r="3697" spans="1:9" s="36" customFormat="1" x14ac:dyDescent="0.3">
      <c r="A3697" s="195">
        <v>3696</v>
      </c>
      <c r="B3697" s="195">
        <v>431151</v>
      </c>
      <c r="C3697" s="195">
        <v>1</v>
      </c>
      <c r="D3697" s="195">
        <v>1</v>
      </c>
      <c r="E3697" s="195">
        <v>740</v>
      </c>
      <c r="F3697" s="195" t="s">
        <v>442</v>
      </c>
      <c r="G3697" s="195" t="s">
        <v>88</v>
      </c>
      <c r="H3697" s="195">
        <v>740</v>
      </c>
      <c r="I3697" s="36" t="str">
        <f t="shared" si="57"/>
        <v>Wright, David</v>
      </c>
    </row>
    <row r="3698" spans="1:9" s="36" customFormat="1" x14ac:dyDescent="0.3">
      <c r="A3698" s="195">
        <v>3697</v>
      </c>
      <c r="B3698" s="195">
        <v>424325</v>
      </c>
      <c r="C3698" s="195">
        <v>0.95114404900000005</v>
      </c>
      <c r="D3698" s="195">
        <v>2</v>
      </c>
      <c r="E3698" s="195">
        <v>740</v>
      </c>
      <c r="F3698" s="195" t="s">
        <v>206</v>
      </c>
      <c r="G3698" s="195" t="s">
        <v>210</v>
      </c>
      <c r="H3698" s="195">
        <v>587</v>
      </c>
      <c r="I3698" s="36" t="str">
        <f t="shared" si="57"/>
        <v>Ross, Dave</v>
      </c>
    </row>
    <row r="3699" spans="1:9" s="36" customFormat="1" x14ac:dyDescent="0.3">
      <c r="A3699" s="195">
        <v>3698</v>
      </c>
      <c r="B3699" s="195">
        <v>121347</v>
      </c>
      <c r="C3699" s="195">
        <v>0.950585868</v>
      </c>
      <c r="D3699" s="195">
        <v>3</v>
      </c>
      <c r="E3699" s="195">
        <v>740</v>
      </c>
      <c r="F3699" s="195" t="s">
        <v>267</v>
      </c>
      <c r="G3699" s="195" t="s">
        <v>122</v>
      </c>
      <c r="H3699" s="195">
        <v>574</v>
      </c>
      <c r="I3699" s="36" t="str">
        <f t="shared" si="57"/>
        <v>Rodriguez, Alex</v>
      </c>
    </row>
    <row r="3700" spans="1:9" s="36" customFormat="1" x14ac:dyDescent="0.3">
      <c r="A3700" s="195">
        <v>3699</v>
      </c>
      <c r="B3700" s="195">
        <v>460269</v>
      </c>
      <c r="C3700" s="195">
        <v>0.9449044123</v>
      </c>
      <c r="D3700" s="195">
        <v>4</v>
      </c>
      <c r="E3700" s="195">
        <v>740</v>
      </c>
      <c r="F3700" s="195" t="s">
        <v>399</v>
      </c>
      <c r="G3700" s="195" t="s">
        <v>58</v>
      </c>
      <c r="H3700" s="195">
        <v>252</v>
      </c>
      <c r="I3700" s="36" t="str">
        <f t="shared" si="57"/>
        <v>Gimenez, Chris</v>
      </c>
    </row>
    <row r="3701" spans="1:9" s="36" customFormat="1" x14ac:dyDescent="0.3">
      <c r="A3701" s="195">
        <v>3700</v>
      </c>
      <c r="B3701" s="195">
        <v>471083</v>
      </c>
      <c r="C3701" s="195">
        <v>0.9411866216</v>
      </c>
      <c r="D3701" s="195">
        <v>5</v>
      </c>
      <c r="E3701" s="195">
        <v>740</v>
      </c>
      <c r="F3701" s="195" t="s">
        <v>393</v>
      </c>
      <c r="G3701" s="195" t="s">
        <v>258</v>
      </c>
      <c r="H3701" s="195">
        <v>439</v>
      </c>
      <c r="I3701" s="36" t="str">
        <f t="shared" si="57"/>
        <v>Montero, Miguel</v>
      </c>
    </row>
    <row r="3702" spans="1:9" s="36" customFormat="1" x14ac:dyDescent="0.3">
      <c r="A3702" s="195">
        <v>3701</v>
      </c>
      <c r="B3702" s="195">
        <v>592885</v>
      </c>
      <c r="C3702" s="195">
        <v>1</v>
      </c>
      <c r="D3702" s="195">
        <v>1</v>
      </c>
      <c r="E3702" s="195">
        <v>741</v>
      </c>
      <c r="F3702" s="195" t="s">
        <v>2525</v>
      </c>
      <c r="G3702" s="195" t="s">
        <v>64</v>
      </c>
      <c r="H3702" s="195">
        <v>741</v>
      </c>
      <c r="I3702" s="36" t="str">
        <f t="shared" si="57"/>
        <v>Yelich, Christian</v>
      </c>
    </row>
    <row r="3703" spans="1:9" s="36" customFormat="1" x14ac:dyDescent="0.3">
      <c r="A3703" s="195">
        <v>3702</v>
      </c>
      <c r="B3703" s="195">
        <v>643217</v>
      </c>
      <c r="C3703" s="195">
        <v>0.91337795249999998</v>
      </c>
      <c r="D3703" s="195">
        <v>2</v>
      </c>
      <c r="E3703" s="195">
        <v>741</v>
      </c>
      <c r="F3703" s="195" t="s">
        <v>4619</v>
      </c>
      <c r="G3703" s="195" t="s">
        <v>40</v>
      </c>
      <c r="H3703" s="195">
        <v>56</v>
      </c>
      <c r="I3703" s="36" t="str">
        <f t="shared" si="57"/>
        <v>Benintendi, Andrew</v>
      </c>
    </row>
    <row r="3704" spans="1:9" s="36" customFormat="1" x14ac:dyDescent="0.3">
      <c r="A3704" s="195">
        <v>3703</v>
      </c>
      <c r="B3704" s="195">
        <v>571466</v>
      </c>
      <c r="C3704" s="195">
        <v>0.88639645840000003</v>
      </c>
      <c r="D3704" s="195">
        <v>3</v>
      </c>
      <c r="E3704" s="195">
        <v>741</v>
      </c>
      <c r="F3704" s="195" t="s">
        <v>2975</v>
      </c>
      <c r="G3704" s="195" t="s">
        <v>2976</v>
      </c>
      <c r="H3704" s="195">
        <v>46</v>
      </c>
      <c r="I3704" s="36" t="str">
        <f t="shared" si="57"/>
        <v>Barnhart, Tucker</v>
      </c>
    </row>
    <row r="3705" spans="1:9" s="36" customFormat="1" x14ac:dyDescent="0.3">
      <c r="A3705" s="195">
        <v>3704</v>
      </c>
      <c r="B3705" s="195">
        <v>543257</v>
      </c>
      <c r="C3705" s="195">
        <v>0.86479356860000001</v>
      </c>
      <c r="D3705" s="195">
        <v>4</v>
      </c>
      <c r="E3705" s="195">
        <v>741</v>
      </c>
      <c r="F3705" s="195" t="s">
        <v>2531</v>
      </c>
      <c r="G3705" s="195" t="s">
        <v>2306</v>
      </c>
      <c r="H3705" s="195">
        <v>278</v>
      </c>
      <c r="I3705" s="36" t="str">
        <f t="shared" si="57"/>
        <v>Grossman, Robbie</v>
      </c>
    </row>
    <row r="3706" spans="1:9" s="36" customFormat="1" x14ac:dyDescent="0.3">
      <c r="A3706" s="195">
        <v>3705</v>
      </c>
      <c r="B3706" s="195">
        <v>543685</v>
      </c>
      <c r="C3706" s="195">
        <v>0.85640439160000004</v>
      </c>
      <c r="D3706" s="195">
        <v>5</v>
      </c>
      <c r="E3706" s="195">
        <v>741</v>
      </c>
      <c r="F3706" s="195" t="s">
        <v>2517</v>
      </c>
      <c r="G3706" s="195" t="s">
        <v>339</v>
      </c>
      <c r="H3706" s="195">
        <v>556</v>
      </c>
      <c r="I3706" s="36" t="str">
        <f t="shared" si="57"/>
        <v>Rendon, Anthony</v>
      </c>
    </row>
    <row r="3707" spans="1:9" s="36" customFormat="1" x14ac:dyDescent="0.3">
      <c r="A3707" s="195">
        <v>3706</v>
      </c>
      <c r="B3707" s="195">
        <v>501255</v>
      </c>
      <c r="C3707" s="195">
        <v>1</v>
      </c>
      <c r="D3707" s="195">
        <v>1</v>
      </c>
      <c r="E3707" s="195">
        <v>742</v>
      </c>
      <c r="F3707" s="195" t="s">
        <v>3018</v>
      </c>
      <c r="G3707" s="195" t="s">
        <v>380</v>
      </c>
      <c r="H3707" s="195">
        <v>742</v>
      </c>
      <c r="I3707" s="36" t="str">
        <f t="shared" si="57"/>
        <v>Ynoa, Rafael</v>
      </c>
    </row>
    <row r="3708" spans="1:9" s="36" customFormat="1" x14ac:dyDescent="0.3">
      <c r="A3708" s="195">
        <v>3707</v>
      </c>
      <c r="B3708" s="195">
        <v>488681</v>
      </c>
      <c r="C3708" s="195">
        <v>0.89039196819999999</v>
      </c>
      <c r="D3708" s="195">
        <v>2</v>
      </c>
      <c r="E3708" s="195">
        <v>742</v>
      </c>
      <c r="F3708" s="195" t="s">
        <v>864</v>
      </c>
      <c r="G3708" s="195" t="s">
        <v>18</v>
      </c>
      <c r="H3708" s="195">
        <v>44</v>
      </c>
      <c r="I3708" s="36" t="str">
        <f t="shared" si="57"/>
        <v>Barnes, Brandon</v>
      </c>
    </row>
    <row r="3709" spans="1:9" s="36" customFormat="1" x14ac:dyDescent="0.3">
      <c r="A3709" s="195">
        <v>3708</v>
      </c>
      <c r="B3709" s="195">
        <v>503437</v>
      </c>
      <c r="C3709" s="195">
        <v>0.88705000840000003</v>
      </c>
      <c r="D3709" s="195">
        <v>3</v>
      </c>
      <c r="E3709" s="195">
        <v>742</v>
      </c>
      <c r="F3709" s="195" t="s">
        <v>5232</v>
      </c>
      <c r="G3709" s="195" t="s">
        <v>331</v>
      </c>
      <c r="H3709" s="195">
        <v>57</v>
      </c>
      <c r="I3709" s="36" t="str">
        <f t="shared" si="57"/>
        <v>Beresford, James</v>
      </c>
    </row>
    <row r="3710" spans="1:9" s="36" customFormat="1" x14ac:dyDescent="0.3">
      <c r="A3710" s="195">
        <v>3709</v>
      </c>
      <c r="B3710" s="195">
        <v>451089</v>
      </c>
      <c r="C3710" s="195">
        <v>0.88164863640000002</v>
      </c>
      <c r="D3710" s="195">
        <v>4</v>
      </c>
      <c r="E3710" s="195">
        <v>742</v>
      </c>
      <c r="F3710" s="195" t="s">
        <v>2753</v>
      </c>
      <c r="G3710" s="195" t="s">
        <v>203</v>
      </c>
      <c r="H3710" s="195">
        <v>514</v>
      </c>
      <c r="I3710" s="36" t="str">
        <f t="shared" si="57"/>
        <v>Peterson, Shane</v>
      </c>
    </row>
    <row r="3711" spans="1:9" s="36" customFormat="1" x14ac:dyDescent="0.3">
      <c r="A3711" s="195">
        <v>3710</v>
      </c>
      <c r="B3711" s="195">
        <v>592274</v>
      </c>
      <c r="C3711" s="195">
        <v>0.85247503930000001</v>
      </c>
      <c r="D3711" s="195">
        <v>5</v>
      </c>
      <c r="E3711" s="195">
        <v>742</v>
      </c>
      <c r="F3711" s="195" t="s">
        <v>2165</v>
      </c>
      <c r="G3711" s="195" t="s">
        <v>14</v>
      </c>
      <c r="H3711" s="195">
        <v>189</v>
      </c>
      <c r="I3711" s="36" t="str">
        <f t="shared" si="57"/>
        <v>Duffy, Matt</v>
      </c>
    </row>
    <row r="3712" spans="1:9" s="36" customFormat="1" x14ac:dyDescent="0.3">
      <c r="A3712" s="195">
        <v>3711</v>
      </c>
      <c r="B3712" s="195">
        <v>455759</v>
      </c>
      <c r="C3712" s="195">
        <v>1</v>
      </c>
      <c r="D3712" s="195">
        <v>1</v>
      </c>
      <c r="E3712" s="195">
        <v>743</v>
      </c>
      <c r="F3712" s="195" t="s">
        <v>241</v>
      </c>
      <c r="G3712" s="195" t="s">
        <v>58</v>
      </c>
      <c r="H3712" s="195">
        <v>743</v>
      </c>
      <c r="I3712" s="36" t="str">
        <f t="shared" si="57"/>
        <v>Young, Chris</v>
      </c>
    </row>
    <row r="3713" spans="1:9" s="36" customFormat="1" x14ac:dyDescent="0.3">
      <c r="A3713" s="195">
        <v>3712</v>
      </c>
      <c r="B3713" s="195">
        <v>407812</v>
      </c>
      <c r="C3713" s="195">
        <v>0.88575014750000003</v>
      </c>
      <c r="D3713" s="195">
        <v>2</v>
      </c>
      <c r="E3713" s="195">
        <v>743</v>
      </c>
      <c r="F3713" s="195" t="s">
        <v>137</v>
      </c>
      <c r="G3713" s="195" t="s">
        <v>14</v>
      </c>
      <c r="H3713" s="195">
        <v>315</v>
      </c>
      <c r="I3713" s="36" t="str">
        <f t="shared" si="57"/>
        <v>Holliday, Matt</v>
      </c>
    </row>
    <row r="3714" spans="1:9" s="36" customFormat="1" x14ac:dyDescent="0.3">
      <c r="A3714" s="195">
        <v>3713</v>
      </c>
      <c r="B3714" s="195">
        <v>456665</v>
      </c>
      <c r="C3714" s="195">
        <v>0.86358430819999998</v>
      </c>
      <c r="D3714" s="195">
        <v>3</v>
      </c>
      <c r="E3714" s="195">
        <v>743</v>
      </c>
      <c r="F3714" s="195" t="s">
        <v>330</v>
      </c>
      <c r="G3714" s="195" t="s">
        <v>274</v>
      </c>
      <c r="H3714" s="195">
        <v>495</v>
      </c>
      <c r="I3714" s="36" t="str">
        <f t="shared" si="57"/>
        <v>Pearce, Steven</v>
      </c>
    </row>
    <row r="3715" spans="1:9" s="36" customFormat="1" x14ac:dyDescent="0.3">
      <c r="A3715" s="195">
        <v>3714</v>
      </c>
      <c r="B3715" s="195">
        <v>452234</v>
      </c>
      <c r="C3715" s="195">
        <v>0.86321417020000002</v>
      </c>
      <c r="D3715" s="195">
        <v>4</v>
      </c>
      <c r="E3715" s="195">
        <v>743</v>
      </c>
      <c r="F3715" s="195" t="s">
        <v>216</v>
      </c>
      <c r="G3715" s="195" t="s">
        <v>215</v>
      </c>
      <c r="H3715" s="195">
        <v>636</v>
      </c>
      <c r="I3715" s="36" t="str">
        <f t="shared" ref="I3715:I3761" si="58">F3715&amp;", "&amp;G3715</f>
        <v>Smith, Seth</v>
      </c>
    </row>
    <row r="3716" spans="1:9" s="36" customFormat="1" x14ac:dyDescent="0.3">
      <c r="A3716" s="195">
        <v>3715</v>
      </c>
      <c r="B3716" s="195">
        <v>407893</v>
      </c>
      <c r="C3716" s="195">
        <v>0.86269842330000002</v>
      </c>
      <c r="D3716" s="195">
        <v>5</v>
      </c>
      <c r="E3716" s="195">
        <v>743</v>
      </c>
      <c r="F3716" s="195" t="s">
        <v>407</v>
      </c>
      <c r="G3716" s="195" t="s">
        <v>155</v>
      </c>
      <c r="H3716" s="195">
        <v>671</v>
      </c>
      <c r="I3716" s="36" t="str">
        <f t="shared" si="58"/>
        <v>Teixeira, Mark</v>
      </c>
    </row>
    <row r="3717" spans="1:9" s="36" customFormat="1" x14ac:dyDescent="0.3">
      <c r="A3717" s="195">
        <v>3716</v>
      </c>
      <c r="B3717" s="195">
        <v>458913</v>
      </c>
      <c r="C3717" s="195">
        <v>1</v>
      </c>
      <c r="D3717" s="195">
        <v>1</v>
      </c>
      <c r="E3717" s="195">
        <v>744</v>
      </c>
      <c r="F3717" s="195" t="s">
        <v>241</v>
      </c>
      <c r="G3717" s="195" t="s">
        <v>47</v>
      </c>
      <c r="H3717" s="195">
        <v>744</v>
      </c>
      <c r="I3717" s="36" t="str">
        <f t="shared" si="58"/>
        <v>Young, Eric</v>
      </c>
    </row>
    <row r="3718" spans="1:9" s="36" customFormat="1" x14ac:dyDescent="0.3">
      <c r="A3718" s="195">
        <v>3717</v>
      </c>
      <c r="B3718" s="195">
        <v>547982</v>
      </c>
      <c r="C3718" s="195">
        <v>0.91725898370000003</v>
      </c>
      <c r="D3718" s="195">
        <v>2</v>
      </c>
      <c r="E3718" s="195">
        <v>744</v>
      </c>
      <c r="F3718" s="195" t="s">
        <v>159</v>
      </c>
      <c r="G3718" s="195" t="s">
        <v>964</v>
      </c>
      <c r="H3718" s="195">
        <v>408</v>
      </c>
      <c r="I3718" s="36" t="str">
        <f t="shared" si="58"/>
        <v>Martin, Leonys</v>
      </c>
    </row>
    <row r="3719" spans="1:9" s="36" customFormat="1" x14ac:dyDescent="0.3">
      <c r="A3719" s="195">
        <v>3718</v>
      </c>
      <c r="B3719" s="195">
        <v>425834</v>
      </c>
      <c r="C3719" s="195">
        <v>0.9136772648</v>
      </c>
      <c r="D3719" s="195">
        <v>3</v>
      </c>
      <c r="E3719" s="195">
        <v>744</v>
      </c>
      <c r="F3719" s="195" t="s">
        <v>233</v>
      </c>
      <c r="G3719" s="195" t="s">
        <v>232</v>
      </c>
      <c r="H3719" s="195">
        <v>693</v>
      </c>
      <c r="I3719" s="36" t="str">
        <f t="shared" si="58"/>
        <v>Upton, B.J.</v>
      </c>
    </row>
    <row r="3720" spans="1:9" s="36" customFormat="1" x14ac:dyDescent="0.3">
      <c r="A3720" s="195">
        <v>3719</v>
      </c>
      <c r="B3720" s="195">
        <v>434658</v>
      </c>
      <c r="C3720" s="195">
        <v>0.91314118239999997</v>
      </c>
      <c r="D3720" s="195">
        <v>4</v>
      </c>
      <c r="E3720" s="195">
        <v>744</v>
      </c>
      <c r="F3720" s="195" t="s">
        <v>85</v>
      </c>
      <c r="G3720" s="195" t="s">
        <v>84</v>
      </c>
      <c r="H3720" s="195">
        <v>163</v>
      </c>
      <c r="I3720" s="36" t="str">
        <f t="shared" si="58"/>
        <v>Davis, Rajai</v>
      </c>
    </row>
    <row r="3721" spans="1:9" s="36" customFormat="1" x14ac:dyDescent="0.3">
      <c r="A3721" s="195">
        <v>3720</v>
      </c>
      <c r="B3721" s="195">
        <v>605253</v>
      </c>
      <c r="C3721" s="195">
        <v>0.90933805450000005</v>
      </c>
      <c r="D3721" s="195">
        <v>5</v>
      </c>
      <c r="E3721" s="195">
        <v>744</v>
      </c>
      <c r="F3721" s="195" t="s">
        <v>2990</v>
      </c>
      <c r="G3721" s="195" t="s">
        <v>2991</v>
      </c>
      <c r="H3721" s="195">
        <v>267</v>
      </c>
      <c r="I3721" s="36" t="str">
        <f t="shared" si="58"/>
        <v>Gore, Terrance</v>
      </c>
    </row>
    <row r="3722" spans="1:9" s="36" customFormat="1" x14ac:dyDescent="0.3">
      <c r="A3722" s="195">
        <v>3721</v>
      </c>
      <c r="B3722" s="195">
        <v>657145</v>
      </c>
      <c r="C3722" s="195">
        <v>1</v>
      </c>
      <c r="D3722" s="195">
        <v>1</v>
      </c>
      <c r="E3722" s="195">
        <v>745</v>
      </c>
      <c r="F3722" s="195" t="s">
        <v>6434</v>
      </c>
      <c r="G3722" s="195" t="s">
        <v>155</v>
      </c>
      <c r="H3722" s="195">
        <v>745</v>
      </c>
      <c r="I3722" s="36" t="str">
        <f t="shared" si="58"/>
        <v>Zagunis, Mark</v>
      </c>
    </row>
    <row r="3723" spans="1:9" s="36" customFormat="1" x14ac:dyDescent="0.3">
      <c r="A3723" s="195">
        <v>3722</v>
      </c>
      <c r="B3723" s="195">
        <v>664057</v>
      </c>
      <c r="C3723" s="195">
        <v>0.90010979859999996</v>
      </c>
      <c r="D3723" s="195">
        <v>2</v>
      </c>
      <c r="E3723" s="195">
        <v>745</v>
      </c>
      <c r="F3723" s="195" t="s">
        <v>6430</v>
      </c>
      <c r="G3723" s="195" t="s">
        <v>40</v>
      </c>
      <c r="H3723" s="195">
        <v>654</v>
      </c>
      <c r="I3723" s="36" t="str">
        <f t="shared" si="58"/>
        <v>Stevenson, Andrew</v>
      </c>
    </row>
    <row r="3724" spans="1:9" s="36" customFormat="1" x14ac:dyDescent="0.3">
      <c r="A3724" s="195">
        <v>3723</v>
      </c>
      <c r="B3724" s="195">
        <v>656185</v>
      </c>
      <c r="C3724" s="195">
        <v>0.88177005190000002</v>
      </c>
      <c r="D3724" s="195">
        <v>3</v>
      </c>
      <c r="E3724" s="195">
        <v>745</v>
      </c>
      <c r="F3724" s="195" t="s">
        <v>71</v>
      </c>
      <c r="G3724" s="195" t="s">
        <v>118</v>
      </c>
      <c r="H3724" s="195">
        <v>15</v>
      </c>
      <c r="I3724" s="36" t="str">
        <f t="shared" si="58"/>
        <v>Allen, Greg</v>
      </c>
    </row>
    <row r="3725" spans="1:9" s="36" customFormat="1" x14ac:dyDescent="0.3">
      <c r="A3725" s="195">
        <v>3724</v>
      </c>
      <c r="B3725" s="195">
        <v>542642</v>
      </c>
      <c r="C3725" s="195">
        <v>0.87612608889999999</v>
      </c>
      <c r="D3725" s="195">
        <v>4</v>
      </c>
      <c r="E3725" s="195">
        <v>745</v>
      </c>
      <c r="F3725" s="195" t="s">
        <v>2077</v>
      </c>
      <c r="G3725" s="195" t="s">
        <v>6636</v>
      </c>
      <c r="H3725" s="195">
        <v>382</v>
      </c>
      <c r="I3725" s="36" t="str">
        <f t="shared" si="58"/>
        <v>Liriano, Rymer</v>
      </c>
    </row>
    <row r="3726" spans="1:9" s="36" customFormat="1" x14ac:dyDescent="0.3">
      <c r="A3726" s="195">
        <v>3725</v>
      </c>
      <c r="B3726" s="195">
        <v>593525</v>
      </c>
      <c r="C3726" s="195">
        <v>0.85739928789999997</v>
      </c>
      <c r="D3726" s="195">
        <v>5</v>
      </c>
      <c r="E3726" s="195">
        <v>745</v>
      </c>
      <c r="F3726" s="195" t="s">
        <v>3903</v>
      </c>
      <c r="G3726" s="195" t="s">
        <v>3904</v>
      </c>
      <c r="H3726" s="195">
        <v>103</v>
      </c>
      <c r="I3726" s="36" t="str">
        <f t="shared" si="58"/>
        <v>Calixte, Orlando</v>
      </c>
    </row>
    <row r="3727" spans="1:9" s="36" customFormat="1" x14ac:dyDescent="0.3">
      <c r="A3727" s="195">
        <v>3726</v>
      </c>
      <c r="B3727" s="195">
        <v>605548</v>
      </c>
      <c r="C3727" s="195">
        <v>1</v>
      </c>
      <c r="D3727" s="195">
        <v>1</v>
      </c>
      <c r="E3727" s="195">
        <v>746</v>
      </c>
      <c r="F3727" s="195" t="s">
        <v>6600</v>
      </c>
      <c r="G3727" s="195" t="s">
        <v>36</v>
      </c>
      <c r="H3727" s="195">
        <v>746</v>
      </c>
      <c r="I3727" s="36" t="str">
        <f t="shared" si="58"/>
        <v>Zimmer, Bradley</v>
      </c>
    </row>
    <row r="3728" spans="1:9" s="36" customFormat="1" x14ac:dyDescent="0.3">
      <c r="A3728" s="195">
        <v>3727</v>
      </c>
      <c r="B3728" s="195">
        <v>605253</v>
      </c>
      <c r="C3728" s="195">
        <v>0.92664314329999997</v>
      </c>
      <c r="D3728" s="195">
        <v>2</v>
      </c>
      <c r="E3728" s="195">
        <v>746</v>
      </c>
      <c r="F3728" s="195" t="s">
        <v>2990</v>
      </c>
      <c r="G3728" s="195" t="s">
        <v>2991</v>
      </c>
      <c r="H3728" s="195">
        <v>267</v>
      </c>
      <c r="I3728" s="36" t="str">
        <f t="shared" si="58"/>
        <v>Gore, Terrance</v>
      </c>
    </row>
    <row r="3729" spans="1:9" s="36" customFormat="1" x14ac:dyDescent="0.3">
      <c r="A3729" s="195">
        <v>3728</v>
      </c>
      <c r="B3729" s="195">
        <v>592647</v>
      </c>
      <c r="C3729" s="195">
        <v>0.86035664550000002</v>
      </c>
      <c r="D3729" s="195">
        <v>3</v>
      </c>
      <c r="E3729" s="195">
        <v>746</v>
      </c>
      <c r="F3729" s="195" t="s">
        <v>3006</v>
      </c>
      <c r="G3729" s="195" t="s">
        <v>3007</v>
      </c>
      <c r="H3729" s="195">
        <v>530</v>
      </c>
      <c r="I3729" s="36" t="str">
        <f t="shared" si="58"/>
        <v>Pompey, Dalton</v>
      </c>
    </row>
    <row r="3730" spans="1:9" s="36" customFormat="1" x14ac:dyDescent="0.3">
      <c r="A3730" s="195">
        <v>3729</v>
      </c>
      <c r="B3730" s="195">
        <v>596451</v>
      </c>
      <c r="C3730" s="195">
        <v>0.84253826799999998</v>
      </c>
      <c r="D3730" s="195">
        <v>4</v>
      </c>
      <c r="E3730" s="195">
        <v>746</v>
      </c>
      <c r="F3730" s="195" t="s">
        <v>4591</v>
      </c>
      <c r="G3730" s="195" t="s">
        <v>2234</v>
      </c>
      <c r="H3730" s="195">
        <v>539</v>
      </c>
      <c r="I3730" s="36" t="str">
        <f t="shared" si="58"/>
        <v>Quinn, Roman</v>
      </c>
    </row>
    <row r="3731" spans="1:9" s="36" customFormat="1" x14ac:dyDescent="0.3">
      <c r="A3731" s="195">
        <v>3730</v>
      </c>
      <c r="B3731" s="195">
        <v>545350</v>
      </c>
      <c r="C3731" s="195">
        <v>0.84162831920000003</v>
      </c>
      <c r="D3731" s="195">
        <v>5</v>
      </c>
      <c r="E3731" s="195">
        <v>746</v>
      </c>
      <c r="F3731" s="195" t="s">
        <v>2520</v>
      </c>
      <c r="G3731" s="195" t="s">
        <v>424</v>
      </c>
      <c r="H3731" s="195">
        <v>400</v>
      </c>
      <c r="I3731" s="36" t="str">
        <f t="shared" si="58"/>
        <v>Marisnick, Jake</v>
      </c>
    </row>
    <row r="3732" spans="1:9" s="36" customFormat="1" x14ac:dyDescent="0.3">
      <c r="A3732" s="195">
        <v>3731</v>
      </c>
      <c r="B3732" s="195">
        <v>475582</v>
      </c>
      <c r="C3732" s="195">
        <v>1</v>
      </c>
      <c r="D3732" s="195">
        <v>1</v>
      </c>
      <c r="E3732" s="195">
        <v>747</v>
      </c>
      <c r="F3732" s="195" t="s">
        <v>355</v>
      </c>
      <c r="G3732" s="195" t="s">
        <v>38</v>
      </c>
      <c r="H3732" s="195">
        <v>747</v>
      </c>
      <c r="I3732" s="36" t="str">
        <f t="shared" si="58"/>
        <v>Zimmerman, Ryan</v>
      </c>
    </row>
    <row r="3733" spans="1:9" s="36" customFormat="1" x14ac:dyDescent="0.3">
      <c r="A3733" s="195">
        <v>3732</v>
      </c>
      <c r="B3733" s="195">
        <v>519048</v>
      </c>
      <c r="C3733" s="195">
        <v>0.97701840640000004</v>
      </c>
      <c r="D3733" s="195">
        <v>2</v>
      </c>
      <c r="E3733" s="195">
        <v>747</v>
      </c>
      <c r="F3733" s="195" t="s">
        <v>435</v>
      </c>
      <c r="G3733" s="195" t="s">
        <v>158</v>
      </c>
      <c r="H3733" s="195">
        <v>444</v>
      </c>
      <c r="I3733" s="36" t="str">
        <f t="shared" si="58"/>
        <v>Moreland, Mitch</v>
      </c>
    </row>
    <row r="3734" spans="1:9" s="36" customFormat="1" x14ac:dyDescent="0.3">
      <c r="A3734" s="195">
        <v>3733</v>
      </c>
      <c r="B3734" s="195">
        <v>461314</v>
      </c>
      <c r="C3734" s="195">
        <v>0.95969782849999996</v>
      </c>
      <c r="D3734" s="195">
        <v>3</v>
      </c>
      <c r="E3734" s="195">
        <v>747</v>
      </c>
      <c r="F3734" s="195" t="s">
        <v>154</v>
      </c>
      <c r="G3734" s="195" t="s">
        <v>14</v>
      </c>
      <c r="H3734" s="195">
        <v>355</v>
      </c>
      <c r="I3734" s="36" t="str">
        <f t="shared" si="58"/>
        <v>Kemp, Matt</v>
      </c>
    </row>
    <row r="3735" spans="1:9" s="36" customFormat="1" x14ac:dyDescent="0.3">
      <c r="A3735" s="195">
        <v>3734</v>
      </c>
      <c r="B3735" s="195">
        <v>471865</v>
      </c>
      <c r="C3735" s="195">
        <v>0.94684559680000002</v>
      </c>
      <c r="D3735" s="195">
        <v>4</v>
      </c>
      <c r="E3735" s="195">
        <v>747</v>
      </c>
      <c r="F3735" s="195" t="s">
        <v>121</v>
      </c>
      <c r="G3735" s="195" t="s">
        <v>20</v>
      </c>
      <c r="H3735" s="195">
        <v>260</v>
      </c>
      <c r="I3735" s="36" t="str">
        <f t="shared" si="58"/>
        <v>Gonzalez, Carlos</v>
      </c>
    </row>
    <row r="3736" spans="1:9" s="36" customFormat="1" x14ac:dyDescent="0.3">
      <c r="A3736" s="195">
        <v>3735</v>
      </c>
      <c r="B3736" s="195">
        <v>444432</v>
      </c>
      <c r="C3736" s="195">
        <v>0.94662581680000002</v>
      </c>
      <c r="D3736" s="195">
        <v>5</v>
      </c>
      <c r="E3736" s="195">
        <v>747</v>
      </c>
      <c r="F3736" s="195" t="s">
        <v>502</v>
      </c>
      <c r="G3736" s="195" t="s">
        <v>155</v>
      </c>
      <c r="H3736" s="195">
        <v>687</v>
      </c>
      <c r="I3736" s="36" t="str">
        <f t="shared" si="58"/>
        <v>Trumbo, Mark</v>
      </c>
    </row>
    <row r="3737" spans="1:9" s="36" customFormat="1" x14ac:dyDescent="0.3">
      <c r="A3737" s="195">
        <v>3736</v>
      </c>
      <c r="B3737" s="195">
        <v>450314</v>
      </c>
      <c r="C3737" s="195">
        <v>1</v>
      </c>
      <c r="D3737" s="195">
        <v>1</v>
      </c>
      <c r="E3737" s="195">
        <v>748</v>
      </c>
      <c r="F3737" s="195" t="s">
        <v>501</v>
      </c>
      <c r="G3737" s="195" t="s">
        <v>107</v>
      </c>
      <c r="H3737" s="195">
        <v>748</v>
      </c>
      <c r="I3737" s="36" t="str">
        <f t="shared" si="58"/>
        <v>Zobrist, Ben</v>
      </c>
    </row>
    <row r="3738" spans="1:9" s="36" customFormat="1" x14ac:dyDescent="0.3">
      <c r="A3738" s="195">
        <v>3737</v>
      </c>
      <c r="B3738" s="195">
        <v>400284</v>
      </c>
      <c r="C3738" s="195">
        <v>0.86283237130000001</v>
      </c>
      <c r="D3738" s="195">
        <v>2</v>
      </c>
      <c r="E3738" s="195">
        <v>748</v>
      </c>
      <c r="F3738" s="195" t="s">
        <v>372</v>
      </c>
      <c r="G3738" s="195" t="s">
        <v>371</v>
      </c>
      <c r="H3738" s="195">
        <v>698</v>
      </c>
      <c r="I3738" s="36" t="str">
        <f t="shared" si="58"/>
        <v>Utley, Chase</v>
      </c>
    </row>
    <row r="3739" spans="1:9" s="36" customFormat="1" x14ac:dyDescent="0.3">
      <c r="A3739" s="195">
        <v>3738</v>
      </c>
      <c r="B3739" s="195">
        <v>431094</v>
      </c>
      <c r="C3739" s="195">
        <v>0.83290707060000002</v>
      </c>
      <c r="D3739" s="195">
        <v>3</v>
      </c>
      <c r="E3739" s="195">
        <v>748</v>
      </c>
      <c r="F3739" s="195" t="s">
        <v>275</v>
      </c>
      <c r="G3739" s="195" t="s">
        <v>80</v>
      </c>
      <c r="H3739" s="195">
        <v>312</v>
      </c>
      <c r="I3739" s="36" t="str">
        <f t="shared" si="58"/>
        <v>Hill, Aaron</v>
      </c>
    </row>
    <row r="3740" spans="1:9" s="36" customFormat="1" x14ac:dyDescent="0.3">
      <c r="A3740" s="195">
        <v>3739</v>
      </c>
      <c r="B3740" s="195">
        <v>134181</v>
      </c>
      <c r="C3740" s="195">
        <v>0.8073440194</v>
      </c>
      <c r="D3740" s="195">
        <v>4</v>
      </c>
      <c r="E3740" s="195">
        <v>748</v>
      </c>
      <c r="F3740" s="195" t="s">
        <v>307</v>
      </c>
      <c r="G3740" s="195" t="s">
        <v>306</v>
      </c>
      <c r="H3740" s="195">
        <v>55</v>
      </c>
      <c r="I3740" s="36" t="str">
        <f t="shared" si="58"/>
        <v>Beltre, Adrian</v>
      </c>
    </row>
    <row r="3741" spans="1:9" s="36" customFormat="1" x14ac:dyDescent="0.3">
      <c r="A3741" s="195">
        <v>3740</v>
      </c>
      <c r="B3741" s="195">
        <v>435079</v>
      </c>
      <c r="C3741" s="195">
        <v>0.80510515549999995</v>
      </c>
      <c r="D3741" s="195">
        <v>5</v>
      </c>
      <c r="E3741" s="195">
        <v>748</v>
      </c>
      <c r="F3741" s="195" t="s">
        <v>376</v>
      </c>
      <c r="G3741" s="195" t="s">
        <v>375</v>
      </c>
      <c r="H3741" s="195">
        <v>361</v>
      </c>
      <c r="I3741" s="36" t="str">
        <f t="shared" si="58"/>
        <v>Kinsler, Ian</v>
      </c>
    </row>
    <row r="3742" spans="1:9" s="36" customFormat="1" x14ac:dyDescent="0.3">
      <c r="A3742" s="195">
        <v>3741</v>
      </c>
      <c r="B3742" s="195">
        <v>572287</v>
      </c>
      <c r="C3742" s="195">
        <v>1</v>
      </c>
      <c r="D3742" s="195">
        <v>1</v>
      </c>
      <c r="E3742" s="195">
        <v>749</v>
      </c>
      <c r="F3742" s="195" t="s">
        <v>2526</v>
      </c>
      <c r="G3742" s="195" t="s">
        <v>221</v>
      </c>
      <c r="H3742" s="195">
        <v>749</v>
      </c>
      <c r="I3742" s="36" t="str">
        <f t="shared" si="58"/>
        <v>Zunino, Mike</v>
      </c>
    </row>
    <row r="3743" spans="1:9" s="36" customFormat="1" x14ac:dyDescent="0.3">
      <c r="A3743" s="195">
        <v>3742</v>
      </c>
      <c r="B3743" s="195">
        <v>595978</v>
      </c>
      <c r="C3743" s="195">
        <v>0.93251111720000002</v>
      </c>
      <c r="D3743" s="195">
        <v>2</v>
      </c>
      <c r="E3743" s="195">
        <v>749</v>
      </c>
      <c r="F3743" s="195" t="s">
        <v>3973</v>
      </c>
      <c r="G3743" s="195" t="s">
        <v>141</v>
      </c>
      <c r="H3743" s="195">
        <v>297</v>
      </c>
      <c r="I3743" s="36" t="str">
        <f t="shared" si="58"/>
        <v>Hedges, Austin</v>
      </c>
    </row>
    <row r="3744" spans="1:9" s="36" customFormat="1" x14ac:dyDescent="0.3">
      <c r="A3744" s="195">
        <v>3743</v>
      </c>
      <c r="B3744" s="195">
        <v>519237</v>
      </c>
      <c r="C3744" s="195">
        <v>0.93027185160000003</v>
      </c>
      <c r="D3744" s="195">
        <v>3</v>
      </c>
      <c r="E3744" s="195">
        <v>749</v>
      </c>
      <c r="F3744" s="195" t="s">
        <v>2677</v>
      </c>
      <c r="G3744" s="195" t="s">
        <v>170</v>
      </c>
      <c r="H3744" s="195">
        <v>593</v>
      </c>
      <c r="I3744" s="36" t="str">
        <f t="shared" si="58"/>
        <v>Rupp, Cameron</v>
      </c>
    </row>
    <row r="3745" spans="1:9" s="36" customFormat="1" x14ac:dyDescent="0.3">
      <c r="A3745" s="195">
        <v>3744</v>
      </c>
      <c r="B3745" s="195">
        <v>571602</v>
      </c>
      <c r="C3745" s="195">
        <v>0.91361365019999996</v>
      </c>
      <c r="D3745" s="195">
        <v>4</v>
      </c>
      <c r="E3745" s="195">
        <v>749</v>
      </c>
      <c r="F3745" s="195" t="s">
        <v>4628</v>
      </c>
      <c r="G3745" s="195" t="s">
        <v>14</v>
      </c>
      <c r="H3745" s="195">
        <v>158</v>
      </c>
      <c r="I3745" s="36" t="str">
        <f t="shared" si="58"/>
        <v>Davidson, Matt</v>
      </c>
    </row>
    <row r="3746" spans="1:9" s="36" customFormat="1" x14ac:dyDescent="0.3">
      <c r="A3746" s="195">
        <v>3745</v>
      </c>
      <c r="B3746" s="195">
        <v>573627</v>
      </c>
      <c r="C3746" s="195">
        <v>0.89782434970000002</v>
      </c>
      <c r="D3746" s="195">
        <v>5</v>
      </c>
      <c r="E3746" s="195">
        <v>749</v>
      </c>
      <c r="F3746" s="195" t="s">
        <v>2011</v>
      </c>
      <c r="G3746" s="195" t="s">
        <v>2999</v>
      </c>
      <c r="H3746" s="195">
        <v>705</v>
      </c>
      <c r="I3746" s="36" t="str">
        <f t="shared" si="58"/>
        <v>Vargas, Kennys</v>
      </c>
    </row>
    <row r="3747" spans="1:9" s="36" customFormat="1" x14ac:dyDescent="0.3">
      <c r="A3747" s="195">
        <v>3746</v>
      </c>
      <c r="B3747" s="195">
        <v>488818</v>
      </c>
      <c r="C3747" s="195">
        <v>1</v>
      </c>
      <c r="D3747" s="195">
        <v>1</v>
      </c>
      <c r="E3747" s="195">
        <v>750</v>
      </c>
      <c r="F3747" s="195" t="s">
        <v>385</v>
      </c>
      <c r="G3747" s="195" t="s">
        <v>371</v>
      </c>
      <c r="H3747" s="195">
        <v>750</v>
      </c>
      <c r="I3747" s="36" t="str">
        <f t="shared" si="58"/>
        <v>d'Arnaud, Chase</v>
      </c>
    </row>
    <row r="3748" spans="1:9" s="36" customFormat="1" x14ac:dyDescent="0.3">
      <c r="A3748" s="195">
        <v>3747</v>
      </c>
      <c r="B3748" s="195">
        <v>502523</v>
      </c>
      <c r="C3748" s="195">
        <v>0.95484825539999996</v>
      </c>
      <c r="D3748" s="195">
        <v>2</v>
      </c>
      <c r="E3748" s="195">
        <v>750</v>
      </c>
      <c r="F3748" s="195" t="s">
        <v>2961</v>
      </c>
      <c r="G3748" s="195" t="s">
        <v>1939</v>
      </c>
      <c r="H3748" s="195">
        <v>473</v>
      </c>
      <c r="I3748" s="36" t="str">
        <f t="shared" si="58"/>
        <v>O'Malley, Shawn</v>
      </c>
    </row>
    <row r="3749" spans="1:9" s="36" customFormat="1" x14ac:dyDescent="0.3">
      <c r="A3749" s="195">
        <v>3748</v>
      </c>
      <c r="B3749" s="195">
        <v>502676</v>
      </c>
      <c r="C3749" s="195">
        <v>0.93489092110000005</v>
      </c>
      <c r="D3749" s="195">
        <v>3</v>
      </c>
      <c r="E3749" s="195">
        <v>750</v>
      </c>
      <c r="F3749" s="195" t="s">
        <v>2229</v>
      </c>
      <c r="G3749" s="195" t="s">
        <v>114</v>
      </c>
      <c r="H3749" s="195">
        <v>211</v>
      </c>
      <c r="I3749" s="36" t="str">
        <f t="shared" si="58"/>
        <v>Figueroa, Cole</v>
      </c>
    </row>
    <row r="3750" spans="1:9" s="36" customFormat="1" x14ac:dyDescent="0.3">
      <c r="A3750" s="195">
        <v>3749</v>
      </c>
      <c r="B3750" s="195">
        <v>461865</v>
      </c>
      <c r="C3750" s="195">
        <v>0.93426299859999995</v>
      </c>
      <c r="D3750" s="195">
        <v>4</v>
      </c>
      <c r="E3750" s="195">
        <v>750</v>
      </c>
      <c r="F3750" s="195" t="s">
        <v>322</v>
      </c>
      <c r="G3750" s="195" t="s">
        <v>40</v>
      </c>
      <c r="H3750" s="195">
        <v>580</v>
      </c>
      <c r="I3750" s="36" t="str">
        <f t="shared" si="58"/>
        <v>Romine, Andrew</v>
      </c>
    </row>
    <row r="3751" spans="1:9" s="36" customFormat="1" x14ac:dyDescent="0.3">
      <c r="A3751" s="195">
        <v>3750</v>
      </c>
      <c r="B3751" s="195">
        <v>502285</v>
      </c>
      <c r="C3751" s="195">
        <v>0.91284812439999996</v>
      </c>
      <c r="D3751" s="195">
        <v>5</v>
      </c>
      <c r="E3751" s="195">
        <v>750</v>
      </c>
      <c r="F3751" s="195" t="s">
        <v>4003</v>
      </c>
      <c r="G3751" s="195" t="s">
        <v>67</v>
      </c>
      <c r="H3751" s="195">
        <v>369</v>
      </c>
      <c r="I3751" s="36" t="str">
        <f t="shared" si="58"/>
        <v>Ladendorf, Tyler</v>
      </c>
    </row>
    <row r="3752" spans="1:9" s="36" customFormat="1" x14ac:dyDescent="0.3">
      <c r="A3752" s="195">
        <v>3751</v>
      </c>
      <c r="B3752" s="195">
        <v>518595</v>
      </c>
      <c r="C3752" s="195">
        <v>1</v>
      </c>
      <c r="D3752" s="195">
        <v>1</v>
      </c>
      <c r="E3752" s="195">
        <v>751</v>
      </c>
      <c r="F3752" s="195" t="s">
        <v>385</v>
      </c>
      <c r="G3752" s="195" t="s">
        <v>128</v>
      </c>
      <c r="H3752" s="195">
        <v>751</v>
      </c>
      <c r="I3752" s="36" t="str">
        <f t="shared" si="58"/>
        <v>d'Arnaud, Travis</v>
      </c>
    </row>
    <row r="3753" spans="1:9" s="36" customFormat="1" x14ac:dyDescent="0.3">
      <c r="A3753" s="195">
        <v>3752</v>
      </c>
      <c r="B3753" s="195">
        <v>519058</v>
      </c>
      <c r="C3753" s="195">
        <v>0.9495024916</v>
      </c>
      <c r="D3753" s="195">
        <v>2</v>
      </c>
      <c r="E3753" s="195">
        <v>751</v>
      </c>
      <c r="F3753" s="195" t="s">
        <v>350</v>
      </c>
      <c r="G3753" s="195" t="s">
        <v>221</v>
      </c>
      <c r="H3753" s="195">
        <v>450</v>
      </c>
      <c r="I3753" s="36" t="str">
        <f t="shared" si="58"/>
        <v>Moustakas, Mike</v>
      </c>
    </row>
    <row r="3754" spans="1:9" s="36" customFormat="1" x14ac:dyDescent="0.3">
      <c r="A3754" s="195">
        <v>3753</v>
      </c>
      <c r="B3754" s="195">
        <v>527038</v>
      </c>
      <c r="C3754" s="195">
        <v>0.88921289619999999</v>
      </c>
      <c r="D3754" s="195">
        <v>3</v>
      </c>
      <c r="E3754" s="195">
        <v>751</v>
      </c>
      <c r="F3754" s="195" t="s">
        <v>490</v>
      </c>
      <c r="G3754" s="195" t="s">
        <v>2235</v>
      </c>
      <c r="H3754" s="195">
        <v>215</v>
      </c>
      <c r="I3754" s="36" t="str">
        <f t="shared" si="58"/>
        <v>Flores, Wilmer</v>
      </c>
    </row>
    <row r="3755" spans="1:9" s="36" customFormat="1" x14ac:dyDescent="0.3">
      <c r="A3755" s="195">
        <v>3754</v>
      </c>
      <c r="B3755" s="195">
        <v>467092</v>
      </c>
      <c r="C3755" s="195">
        <v>0.88003156319999998</v>
      </c>
      <c r="D3755" s="195">
        <v>4</v>
      </c>
      <c r="E3755" s="195">
        <v>751</v>
      </c>
      <c r="F3755" s="195" t="s">
        <v>503</v>
      </c>
      <c r="G3755" s="195" t="s">
        <v>240</v>
      </c>
      <c r="H3755" s="195">
        <v>544</v>
      </c>
      <c r="I3755" s="36" t="str">
        <f t="shared" si="58"/>
        <v>Ramos, Wilson</v>
      </c>
    </row>
    <row r="3756" spans="1:9" s="36" customFormat="1" x14ac:dyDescent="0.3">
      <c r="A3756" s="195">
        <v>3755</v>
      </c>
      <c r="B3756" s="195">
        <v>430945</v>
      </c>
      <c r="C3756" s="195">
        <v>0.88002937889999999</v>
      </c>
      <c r="D3756" s="195">
        <v>5</v>
      </c>
      <c r="E3756" s="195">
        <v>751</v>
      </c>
      <c r="F3756" s="195" t="s">
        <v>149</v>
      </c>
      <c r="G3756" s="195" t="s">
        <v>148</v>
      </c>
      <c r="H3756" s="195">
        <v>343</v>
      </c>
      <c r="I3756" s="36" t="str">
        <f t="shared" si="58"/>
        <v>Jones, Adam</v>
      </c>
    </row>
    <row r="3757" spans="1:9" s="36" customFormat="1" x14ac:dyDescent="0.3">
      <c r="A3757" s="195">
        <v>3756</v>
      </c>
      <c r="B3757" s="195">
        <v>544925</v>
      </c>
      <c r="C3757" s="195">
        <v>1</v>
      </c>
      <c r="D3757" s="195">
        <v>1</v>
      </c>
      <c r="E3757" s="195">
        <v>752</v>
      </c>
      <c r="F3757" s="195" t="s">
        <v>2667</v>
      </c>
      <c r="G3757" s="195" t="s">
        <v>14</v>
      </c>
      <c r="H3757" s="195">
        <v>752</v>
      </c>
      <c r="I3757" s="36" t="str">
        <f t="shared" si="58"/>
        <v>den Dekker, Matt</v>
      </c>
    </row>
    <row r="3758" spans="1:9" s="36" customFormat="1" x14ac:dyDescent="0.3">
      <c r="A3758" s="195">
        <v>3757</v>
      </c>
      <c r="B3758" s="195">
        <v>552662</v>
      </c>
      <c r="C3758" s="195">
        <v>0.82081870720000005</v>
      </c>
      <c r="D3758" s="195">
        <v>2</v>
      </c>
      <c r="E3758" s="195">
        <v>752</v>
      </c>
      <c r="F3758" s="195" t="s">
        <v>2030</v>
      </c>
      <c r="G3758" s="195" t="s">
        <v>2958</v>
      </c>
      <c r="H3758" s="195">
        <v>579</v>
      </c>
      <c r="I3758" s="36" t="str">
        <f t="shared" si="58"/>
        <v>Romero, Stefen</v>
      </c>
    </row>
    <row r="3759" spans="1:9" s="36" customFormat="1" x14ac:dyDescent="0.3">
      <c r="A3759" s="195">
        <v>3758</v>
      </c>
      <c r="B3759" s="195">
        <v>476633</v>
      </c>
      <c r="C3759" s="195">
        <v>0.78288028600000004</v>
      </c>
      <c r="D3759" s="195">
        <v>3</v>
      </c>
      <c r="E3759" s="195">
        <v>752</v>
      </c>
      <c r="F3759" s="195" t="s">
        <v>358</v>
      </c>
      <c r="G3759" s="195" t="s">
        <v>58</v>
      </c>
      <c r="H3759" s="195">
        <v>490</v>
      </c>
      <c r="I3759" s="36" t="str">
        <f t="shared" si="58"/>
        <v>Parmelee, Chris</v>
      </c>
    </row>
    <row r="3760" spans="1:9" s="36" customFormat="1" x14ac:dyDescent="0.3">
      <c r="A3760" s="195">
        <v>3759</v>
      </c>
      <c r="B3760" s="195">
        <v>506924</v>
      </c>
      <c r="C3760" s="195">
        <v>0.78016197050000002</v>
      </c>
      <c r="D3760" s="195">
        <v>4</v>
      </c>
      <c r="E3760" s="195">
        <v>752</v>
      </c>
      <c r="F3760" s="195" t="s">
        <v>5090</v>
      </c>
      <c r="G3760" s="195" t="s">
        <v>458</v>
      </c>
      <c r="H3760" s="195">
        <v>110</v>
      </c>
      <c r="I3760" s="36" t="str">
        <f t="shared" si="58"/>
        <v>Cardullo, Stephen</v>
      </c>
    </row>
    <row r="3761" spans="1:9" s="36" customFormat="1" x14ac:dyDescent="0.3">
      <c r="A3761" s="195">
        <v>3760</v>
      </c>
      <c r="B3761" s="195">
        <v>571812</v>
      </c>
      <c r="C3761" s="195">
        <v>0.7739477548</v>
      </c>
      <c r="D3761" s="195">
        <v>5</v>
      </c>
      <c r="E3761" s="195">
        <v>752</v>
      </c>
      <c r="F3761" s="195" t="s">
        <v>4880</v>
      </c>
      <c r="G3761" s="195" t="s">
        <v>29</v>
      </c>
      <c r="H3761" s="195">
        <v>338</v>
      </c>
      <c r="I3761" s="36" t="str">
        <f t="shared" si="58"/>
        <v>Jensen, Kyle</v>
      </c>
    </row>
    <row r="3762" spans="1:9" s="36" customFormat="1" x14ac:dyDescent="0.3">
      <c r="A3762" s="195" t="s">
        <v>4133</v>
      </c>
      <c r="B3762" s="195" t="s">
        <v>4133</v>
      </c>
      <c r="C3762" s="195" t="s">
        <v>4133</v>
      </c>
      <c r="D3762" s="195" t="s">
        <v>4133</v>
      </c>
      <c r="E3762" s="195" t="s">
        <v>4133</v>
      </c>
      <c r="F3762" s="195" t="s">
        <v>4133</v>
      </c>
      <c r="G3762" s="195" t="s">
        <v>4133</v>
      </c>
      <c r="H3762" s="195" t="s">
        <v>4133</v>
      </c>
      <c r="I3762" s="36" t="str">
        <f t="shared" ref="I3762" si="59">F3762&amp;", "&amp;G3762</f>
        <v>x, x</v>
      </c>
    </row>
    <row r="3763" spans="1:9" s="36" customFormat="1" x14ac:dyDescent="0.3"/>
    <row r="3764" spans="1:9" s="36" customFormat="1" x14ac:dyDescent="0.3"/>
    <row r="3765" spans="1:9" s="36" customFormat="1" x14ac:dyDescent="0.3"/>
    <row r="3766" spans="1:9" s="36" customFormat="1" x14ac:dyDescent="0.3"/>
    <row r="3767" spans="1:9" s="36" customFormat="1" x14ac:dyDescent="0.3"/>
    <row r="3768" spans="1:9" s="36" customFormat="1" x14ac:dyDescent="0.3"/>
    <row r="3769" spans="1:9" s="36" customFormat="1" x14ac:dyDescent="0.3"/>
    <row r="3770" spans="1:9" s="36" customFormat="1" x14ac:dyDescent="0.3"/>
    <row r="3771" spans="1:9" s="36" customFormat="1" x14ac:dyDescent="0.3"/>
    <row r="3772" spans="1:9" s="36" customFormat="1" x14ac:dyDescent="0.3"/>
    <row r="3773" spans="1:9" s="36" customFormat="1" x14ac:dyDescent="0.3"/>
    <row r="3774" spans="1:9" s="36" customFormat="1" x14ac:dyDescent="0.3"/>
    <row r="3775" spans="1:9" s="36" customFormat="1" x14ac:dyDescent="0.3"/>
    <row r="3776" spans="1:9" s="36" customFormat="1" x14ac:dyDescent="0.3"/>
    <row r="3777" s="36" customFormat="1" x14ac:dyDescent="0.3"/>
    <row r="3778" s="36" customFormat="1" x14ac:dyDescent="0.3"/>
    <row r="3779" s="36" customFormat="1" x14ac:dyDescent="0.3"/>
    <row r="3780" s="36" customFormat="1" x14ac:dyDescent="0.3"/>
    <row r="3781" s="36" customFormat="1" x14ac:dyDescent="0.3"/>
    <row r="3782" s="36" customFormat="1" x14ac:dyDescent="0.3"/>
    <row r="3783" s="36" customFormat="1" x14ac:dyDescent="0.3"/>
    <row r="3784" s="36" customFormat="1" x14ac:dyDescent="0.3"/>
    <row r="3785" s="36" customFormat="1" x14ac:dyDescent="0.3"/>
    <row r="3786" s="36" customFormat="1" x14ac:dyDescent="0.3"/>
    <row r="3787" s="36" customFormat="1" x14ac:dyDescent="0.3"/>
    <row r="3788" s="36" customFormat="1" x14ac:dyDescent="0.3"/>
    <row r="3789" s="36" customFormat="1" x14ac:dyDescent="0.3"/>
    <row r="3790" s="36" customFormat="1" x14ac:dyDescent="0.3"/>
    <row r="3791" s="36" customFormat="1" x14ac:dyDescent="0.3"/>
    <row r="3792" s="36" customFormat="1" x14ac:dyDescent="0.3"/>
    <row r="3793" s="36" customFormat="1" x14ac:dyDescent="0.3"/>
    <row r="3794" s="36" customFormat="1" x14ac:dyDescent="0.3"/>
    <row r="3795" s="36" customFormat="1" x14ac:dyDescent="0.3"/>
    <row r="3796" s="36" customFormat="1" x14ac:dyDescent="0.3"/>
    <row r="3797" s="36" customFormat="1" x14ac:dyDescent="0.3"/>
    <row r="3798" s="36" customFormat="1" x14ac:dyDescent="0.3"/>
    <row r="3799" s="36" customFormat="1" x14ac:dyDescent="0.3"/>
    <row r="3800" s="36" customFormat="1" x14ac:dyDescent="0.3"/>
    <row r="3801" s="36" customFormat="1" x14ac:dyDescent="0.3"/>
    <row r="3802" s="36" customFormat="1" x14ac:dyDescent="0.3"/>
    <row r="3803" s="36" customFormat="1" x14ac:dyDescent="0.3"/>
    <row r="3804" s="36" customFormat="1" x14ac:dyDescent="0.3"/>
    <row r="3805" s="36" customFormat="1" x14ac:dyDescent="0.3"/>
    <row r="3806" s="36" customFormat="1" x14ac:dyDescent="0.3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18</vt:i4>
      </vt:variant>
    </vt:vector>
  </HeadingPairs>
  <TitlesOfParts>
    <vt:vector size="28" baseType="lpstr">
      <vt:lpstr>Definitions</vt:lpstr>
      <vt:lpstr>DEMO</vt:lpstr>
      <vt:lpstr>PITCH2018forecast</vt:lpstr>
      <vt:lpstr>BAT2018forecast</vt:lpstr>
      <vt:lpstr>CHEAT SHEETS - PITCH</vt:lpstr>
      <vt:lpstr>CHEAT SHEETS - BAT</vt:lpstr>
      <vt:lpstr>clusters</vt:lpstr>
      <vt:lpstr>stats</vt:lpstr>
      <vt:lpstr>stacked_bats</vt:lpstr>
      <vt:lpstr>dstack</vt:lpstr>
      <vt:lpstr>allow_news_feed</vt:lpstr>
      <vt:lpstr>batter</vt:lpstr>
      <vt:lpstr>bbref</vt:lpstr>
      <vt:lpstr>bbref_hide</vt:lpstr>
      <vt:lpstr>choice</vt:lpstr>
      <vt:lpstr>choice_clus3</vt:lpstr>
      <vt:lpstr>d</vt:lpstr>
      <vt:lpstr>link_mugshot</vt:lpstr>
      <vt:lpstr>link_mugshot_hide</vt:lpstr>
      <vt:lpstr>link_team</vt:lpstr>
      <vt:lpstr>link_team_hide</vt:lpstr>
      <vt:lpstr>mlb</vt:lpstr>
      <vt:lpstr>mlb_fantasy</vt:lpstr>
      <vt:lpstr>mlb_fantasy_hide</vt:lpstr>
      <vt:lpstr>mlb_hide</vt:lpstr>
      <vt:lpstr>mugshot</vt:lpstr>
      <vt:lpstr>news</vt:lpstr>
      <vt:lpstr>news2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</dc:creator>
  <cp:lastModifiedBy>Craig Tomarkin</cp:lastModifiedBy>
  <cp:lastPrinted>2017-10-09T22:45:38Z</cp:lastPrinted>
  <dcterms:created xsi:type="dcterms:W3CDTF">2012-08-06T19:01:45Z</dcterms:created>
  <dcterms:modified xsi:type="dcterms:W3CDTF">2018-01-21T21:24:37Z</dcterms:modified>
</cp:coreProperties>
</file>